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employees.root.local\pw\EFF\Shared\ees_mgmt\11_PSEG-Program Planning\Applications\2025 Active\CPL\"/>
    </mc:Choice>
  </mc:AlternateContent>
  <xr:revisionPtr revIDLastSave="0" documentId="8_{C7604291-0B0A-4D09-806D-E2E63DD6DE37}" xr6:coauthVersionLast="47" xr6:coauthVersionMax="47" xr10:uidLastSave="{00000000-0000-0000-0000-000000000000}"/>
  <workbookProtection workbookAlgorithmName="SHA-512" workbookHashValue="1hkDF22Be3LE27JVlsLN68gUyNo5yExO2TVGMjotg+dI1AZoIQwuwarMkQtZOCrazEqZTb+QoRDxb2wzNUkyEA==" workbookSaltValue="3yTqwVBRSLNC0FLKpWQaSg==" workbookSpinCount="100000" lockStructure="1"/>
  <bookViews>
    <workbookView xWindow="28680" yWindow="15" windowWidth="29040" windowHeight="15840" firstSheet="1" activeTab="1" xr2:uid="{00000000-000D-0000-FFFF-FFFF00000000}"/>
  </bookViews>
  <sheets>
    <sheet name="Development" sheetId="1" state="veryHidden" r:id="rId1"/>
    <sheet name="Instructions" sheetId="2" r:id="rId2"/>
    <sheet name="Customer Information" sheetId="3" r:id="rId3"/>
    <sheet name="Terms and Conditions" sheetId="4" r:id="rId4"/>
    <sheet name="Guidelines" sheetId="5" r:id="rId5"/>
    <sheet name="Required Documents" sheetId="6" r:id="rId6"/>
    <sheet name="References" sheetId="12" state="veryHidden" r:id="rId7"/>
    <sheet name="Customer Inputs" sheetId="7" r:id="rId8"/>
    <sheet name="Calculations" sheetId="14" state="veryHidden" r:id="rId9"/>
    <sheet name="Summary" sheetId="9" r:id="rId10"/>
    <sheet name="LED Eligibility Table" sheetId="8" r:id="rId11"/>
    <sheet name="Wattage Table" sheetId="10" r:id="rId12"/>
    <sheet name="Device Code Legend" sheetId="11" r:id="rId13"/>
    <sheet name="ADMIN" sheetId="17" state="veryHidden" r:id="rId14"/>
    <sheet name="ADMIN REF" sheetId="18" state="veryHidden" r:id="rId15"/>
  </sheets>
  <definedNames>
    <definedName name="_xlnm._FilterDatabase" localSheetId="0" hidden="1">Development!$B$8:$F$221</definedName>
    <definedName name="_xlnm._FilterDatabase" localSheetId="6" hidden="1">References!$B$3:$B$4</definedName>
    <definedName name="_xlnm._FilterDatabase" localSheetId="11" hidden="1">'Wattage Table'!$A$2:$X$2671</definedName>
    <definedName name="AccountName" localSheetId="1">#REF!</definedName>
    <definedName name="AccountName" localSheetId="10">#REF!</definedName>
    <definedName name="AccountName">'Customer Inputs'!$C$6</definedName>
    <definedName name="Actual_Cost" localSheetId="1">#REF!</definedName>
    <definedName name="Additional_Incentive" localSheetId="1">#REF!</definedName>
    <definedName name="Additional_Incentive" localSheetId="10">#REF!</definedName>
    <definedName name="AdminOverride" localSheetId="1">#REF!</definedName>
    <definedName name="AdminOverride">ADMIN!$AE$6:$AF$205</definedName>
    <definedName name="Application_Code" localSheetId="2">References!$Y$20:$AG$20</definedName>
    <definedName name="Application_Code" localSheetId="1">#REF!</definedName>
    <definedName name="Application_Code" localSheetId="5">#REF!</definedName>
    <definedName name="Application_Code" localSheetId="3">#REF!</definedName>
    <definedName name="Ballast_Type" localSheetId="1">#REF!</definedName>
    <definedName name="Ballast_Type" localSheetId="10">#REF!</definedName>
    <definedName name="Ballast_Type">References!$P$49:$P$51</definedName>
    <definedName name="Blddg_Type" localSheetId="2">References!$B$26:$B$38</definedName>
    <definedName name="Blddg_Type" localSheetId="10">#REF!</definedName>
    <definedName name="Blddg_Type" localSheetId="5">#REF!</definedName>
    <definedName name="Blddg_Type" localSheetId="3">#REF!</definedName>
    <definedName name="Blddg_Type">References!$B$26:$B$38</definedName>
    <definedName name="Bldg_ReferenceCode">References!#REF!</definedName>
    <definedName name="Building_Type" localSheetId="2">References!$P$59:$P$64</definedName>
    <definedName name="Building_Type" localSheetId="4">#REF!</definedName>
    <definedName name="Building_Type" localSheetId="10">#REF!</definedName>
    <definedName name="Building_Type" localSheetId="5">#REF!</definedName>
    <definedName name="Building_Type" localSheetId="3">#REF!</definedName>
    <definedName name="Building_Type">References!$P$63:$P$64</definedName>
    <definedName name="BuildingList" localSheetId="1">#REF!</definedName>
    <definedName name="BuildingList" localSheetId="10">#REF!</definedName>
    <definedName name="BuildingList">References!#REF!</definedName>
    <definedName name="BuildingType" localSheetId="1">#REF!</definedName>
    <definedName name="BuildingType" localSheetId="10">#REF!</definedName>
    <definedName name="BuildingType">'Customer Inputs'!$T$6</definedName>
    <definedName name="BuildingType_List" localSheetId="1">#REF!</definedName>
    <definedName name="BuildingType_List">#REF!</definedName>
    <definedName name="Chiller_Type" localSheetId="2">#REF!,#REF!</definedName>
    <definedName name="Chiller_Type" localSheetId="4">#REF!,#REF!</definedName>
    <definedName name="Chiller_Type" localSheetId="10">#REF!,#REF!</definedName>
    <definedName name="Chiller_Type" localSheetId="5">#REF!,#REF!</definedName>
    <definedName name="Chiller_Type" localSheetId="3">#REF!,#REF!</definedName>
    <definedName name="Chiller_Type">#REF!,#REF!</definedName>
    <definedName name="Configuration" localSheetId="1">#REF!</definedName>
    <definedName name="Configuration" localSheetId="10">#REF!</definedName>
    <definedName name="Configuration">References!$P$54:$P$55</definedName>
    <definedName name="CostData">'Customer Inputs'!$N$14:$Q$14</definedName>
    <definedName name="Customer_Info" localSheetId="1">#REF!,#REF!</definedName>
    <definedName name="Customer_Info">#REF!,#REF!</definedName>
    <definedName name="CustomerInfo" localSheetId="1">#REF!,#REF!,#REF!</definedName>
    <definedName name="CustomerInfo" localSheetId="10">#REF!,#REF!,#REF!</definedName>
    <definedName name="CustomerInfo">'Customer Inputs'!$C$6:$F$10,'Customer Inputs'!$I$6,'Customer Inputs'!$I$6:$I$10</definedName>
    <definedName name="CustomerInputs">'Customer Inputs'!$A$2:$AD$2</definedName>
    <definedName name="DAC_Yes_No">References!$B$51:$B$53</definedName>
    <definedName name="Date" localSheetId="1">#REF!</definedName>
    <definedName name="Date" localSheetId="10">#REF!</definedName>
    <definedName name="Date">Development!$B$5</definedName>
    <definedName name="DeviceCategory">References!$AQ$3:$DG$3</definedName>
    <definedName name="DeviceCode">'Wattage Table'!$D$3:$D$2671</definedName>
    <definedName name="DeviceDescription">'Wattage Table'!$F$3:$F$2671</definedName>
    <definedName name="Equipment_Info" localSheetId="1">#REF!,#REF!,#REF!,#REF!,#REF!</definedName>
    <definedName name="Equipment_Info">#REF!,#REF!,#REF!,#REF!,#REF!</definedName>
    <definedName name="Equipment_Type" localSheetId="2">References!#REF!</definedName>
    <definedName name="Equipment_Type" localSheetId="10">#REF!</definedName>
    <definedName name="Equipment_Type">References!#REF!</definedName>
    <definedName name="EquipmentTypeEE" localSheetId="1">#REF!</definedName>
    <definedName name="EquipmentTypeEE">#REF!</definedName>
    <definedName name="Ex_Retrofit">'Customer Inputs'!$A$15</definedName>
    <definedName name="Ex_SBDI" localSheetId="1">#REF!</definedName>
    <definedName name="Ex_SBDI">'Customer Inputs'!#REF!</definedName>
    <definedName name="Existing_SensorInstallation">References!$K$18:$K$19</definedName>
    <definedName name="ExistingUnitType" localSheetId="1">#REF!</definedName>
    <definedName name="ExistingUnitType">#REF!</definedName>
    <definedName name="ExtraRows" localSheetId="1">#REF!</definedName>
    <definedName name="ExtraRows" localSheetId="10">#REF!</definedName>
    <definedName name="ExtraRows">'Customer Inputs'!#REF!</definedName>
    <definedName name="Fail_Messages">References!$H$33:$J$33</definedName>
    <definedName name="Fixture_Type" localSheetId="1">#REF!</definedName>
    <definedName name="Fixture_Type" localSheetId="10">#REF!</definedName>
    <definedName name="Fixture_Type">References!$M$44:$M$62</definedName>
    <definedName name="FLH_Hours">References!$DR$4:$DR$62</definedName>
    <definedName name="FLH_Table" localSheetId="1">#REF!</definedName>
    <definedName name="FLH_Table" localSheetId="10">#REF!</definedName>
    <definedName name="FLH_Table">References!$DR$4:$DR$62</definedName>
    <definedName name="Full_Load" localSheetId="2">References!#REF!</definedName>
    <definedName name="Full_Load" localSheetId="10">#REF!</definedName>
    <definedName name="Full_Load">References!#REF!</definedName>
    <definedName name="HeadingsCI" localSheetId="1">#REF!,#REF!,#REF!</definedName>
    <definedName name="HeadingsCI">#REF!,#REF!,#REF!</definedName>
    <definedName name="HeadingsSY" localSheetId="1">#REF!,#REF!,#REF!</definedName>
    <definedName name="HeadingsSY">#REF!,#REF!,#REF!</definedName>
    <definedName name="HVACInventory" localSheetId="1">#REF!,#REF!,#REF!</definedName>
    <definedName name="HVACInventory">#REF!,#REF!,#REF!</definedName>
    <definedName name="Import_17LR">#REF!</definedName>
    <definedName name="Incentive_ton" localSheetId="2">References!#REF!</definedName>
    <definedName name="Incentive_ton" localSheetId="10">#REF!</definedName>
    <definedName name="Incentive_ton">References!#REF!</definedName>
    <definedName name="Inputs_ExistingDeviceCategory">'Customer Inputs'!$U$16:$U$215</definedName>
    <definedName name="Inputs_MeasureCode">'Customer Inputs'!$C$16:$C$215</definedName>
    <definedName name="Inputs_ProposedDeviceCategory">'Customer Inputs'!#REF!</definedName>
    <definedName name="Inputs_ProposedDeviceCode">'Customer Inputs'!$G$16:$G$215</definedName>
    <definedName name="Inspection_Post_TF" localSheetId="1">#REF!</definedName>
    <definedName name="Inspection_Post_TF" localSheetId="10">#REF!</definedName>
    <definedName name="Inspection_Post_TF">References!#REF!</definedName>
    <definedName name="Inspection_Pre_TF" localSheetId="1">#REF!</definedName>
    <definedName name="Inspection_Pre_TF" localSheetId="10">#REF!</definedName>
    <definedName name="Inspection_Pre_TF">References!#REF!</definedName>
    <definedName name="InstalledCost_Cap" localSheetId="1">#REF!</definedName>
    <definedName name="InstalledCost_Cap">References!$B$15</definedName>
    <definedName name="Instructions" localSheetId="1">Instructions!$A$1</definedName>
    <definedName name="Instructions">#REF!</definedName>
    <definedName name="IPLV" localSheetId="2">References!#REF!</definedName>
    <definedName name="IPLV" localSheetId="10">#REF!</definedName>
    <definedName name="IPLV">References!#REF!</definedName>
    <definedName name="kW_Cap">#REF!</definedName>
    <definedName name="kWh_Cap" localSheetId="1">#REF!</definedName>
    <definedName name="kWh_Cap">References!#REF!</definedName>
    <definedName name="Lamp_Length" localSheetId="1">#REF!</definedName>
    <definedName name="Lamp_Length" localSheetId="10">#REF!</definedName>
    <definedName name="Lamp_Length">References!$J$24:$J$32</definedName>
    <definedName name="Lamp_Output" localSheetId="1">#REF!</definedName>
    <definedName name="Lamp_Output" localSheetId="10">#REF!</definedName>
    <definedName name="Lamp_Output">References!$P$58:$P$60</definedName>
    <definedName name="Lamp_Type" localSheetId="1">#REF!</definedName>
    <definedName name="Lamp_Type" localSheetId="10">#REF!</definedName>
    <definedName name="Lamp_Type">References!$P$30:$P$45</definedName>
    <definedName name="Lamp_Wattage" localSheetId="1">#REF!</definedName>
    <definedName name="Lamp_Wattage" localSheetId="10">#REF!</definedName>
    <definedName name="Lamp_Wattage">References!#REF!</definedName>
    <definedName name="Lamps_Fixture" localSheetId="1">#REF!</definedName>
    <definedName name="Lamps_Fixture" localSheetId="10">#REF!</definedName>
    <definedName name="Lamps_Fixture">References!$K$24:$K$31</definedName>
    <definedName name="LC_Table" localSheetId="1">#REF!</definedName>
    <definedName name="LC_Table" localSheetId="10">#REF!</definedName>
    <definedName name="LC_Table">References!$H$18:$I$19</definedName>
    <definedName name="LED_Fixture_Type" localSheetId="1">#REF!</definedName>
    <definedName name="LED_Fixture_Type" localSheetId="10">#REF!</definedName>
    <definedName name="LED_Fixture_Type">References!$M$24:$M$41</definedName>
    <definedName name="LightingInventory" localSheetId="1">#REF!,#REF!,#REF!,#REF!,#REF!,#REF!,#REF!,#REF!</definedName>
    <definedName name="LightingInventory" localSheetId="10">#REF!,#REF!,#REF!,#REF!,#REF!,#REF!,#REF!,#REF!</definedName>
    <definedName name="LightingInventory">'Customer Inputs'!$I$16:$I$215,'Customer Inputs'!$B$16:$C$215,'Customer Inputs'!$E$16:$E$215,'Customer Inputs'!$G$16:$G$215,'Customer Inputs'!$K$16:$L$215,'Customer Inputs'!$U$16:$U$215,'Customer Inputs'!$W$16:$W$215,'Customer Inputs'!#REF!,'Customer Inputs'!$T$16:$T$215,'Customer Inputs'!$AC$16:$AC$215</definedName>
    <definedName name="LightingInventory2" localSheetId="1">#REF!,#REF!</definedName>
    <definedName name="LightingInventory2">'Customer Inputs'!$O$16:$P$215,'Customer Inputs'!$AF$7</definedName>
    <definedName name="Linear_Fluorescent_Type" localSheetId="1">#REF!</definedName>
    <definedName name="Linear_Fluorescent_Type" localSheetId="10">#REF!</definedName>
    <definedName name="Linear_Fluorescent_Type">References!$P$25:$P$27</definedName>
    <definedName name="Linear_Lamp_Wattage" localSheetId="1">#REF!</definedName>
    <definedName name="Linear_Lamp_Wattage" localSheetId="10">#REF!</definedName>
    <definedName name="Linear_Lamp_Wattage">References!$H$24:$H$56</definedName>
    <definedName name="MeasureCodeExisting" localSheetId="1">#REF!</definedName>
    <definedName name="MeasureCodeExisting">References!#REF!</definedName>
    <definedName name="MeasureCodeProposed" localSheetId="1">#REF!</definedName>
    <definedName name="MeasureCodeProposed">References!$AO$3:$AP$3</definedName>
    <definedName name="MinSavings_Cap" localSheetId="1">#REF!</definedName>
    <definedName name="MinSavings_Cap">References!#REF!</definedName>
    <definedName name="MinSavings_CostEffectiveness" localSheetId="1">#REF!</definedName>
    <definedName name="MinSavings_CostEffectiveness">References!#REF!</definedName>
    <definedName name="MinSavings_PercentRebate" localSheetId="1">#REF!</definedName>
    <definedName name="MinSavings_PercentRebate">References!#REF!</definedName>
    <definedName name="Name" localSheetId="1">#REF!</definedName>
    <definedName name="Name" localSheetId="10">#REF!</definedName>
    <definedName name="Name">Development!$B$3</definedName>
    <definedName name="Not_School">References!#REF!</definedName>
    <definedName name="OLE_LINK1" localSheetId="2">'Customer Information'!$A$3</definedName>
    <definedName name="Org_Type">References!$B$27:$B$31</definedName>
    <definedName name="Primary">#REF!</definedName>
    <definedName name="Primary_Device_Category" localSheetId="1">#REF!</definedName>
    <definedName name="Primary_Device_Category">References!$D$72:$D$104</definedName>
    <definedName name="Primary_Device_Code_LAMPS_DOWNLIGHTS">References!$F$71:$F$102</definedName>
    <definedName name="_xlnm.Print_Area" localSheetId="2">'Customer Information'!$A$1:$L$45</definedName>
    <definedName name="_xlnm.Print_Area" localSheetId="7">'Customer Inputs'!$A$2:$AO$215</definedName>
    <definedName name="_xlnm.Print_Area" localSheetId="0">Development!$B$2:$E$58</definedName>
    <definedName name="_xlnm.Print_Area" localSheetId="4">Guidelines!$A$1:$L$59</definedName>
    <definedName name="_xlnm.Print_Area" localSheetId="10">'LED Eligibility Table'!$A$1:$J$34</definedName>
    <definedName name="_xlnm.Print_Area" localSheetId="5">'Required Documents'!$A$1:$N$50</definedName>
    <definedName name="_xlnm.Print_Area" localSheetId="9">Summary!$A$1:$S$23</definedName>
    <definedName name="_xlnm.Print_Area" localSheetId="3">'Terms and Conditions'!$A$1:$K$79</definedName>
    <definedName name="_xlnm.Print_Area" localSheetId="11">'Wattage Table'!$B$1:$M$2674</definedName>
    <definedName name="Rebate_Column" localSheetId="1">#REF!,#REF!</definedName>
    <definedName name="Rebate_Column" localSheetId="10">#REF!,#REF!</definedName>
    <definedName name="Rebate_Column">'Customer Inputs'!$Z$9,'Customer Inputs'!$AF$16:$AF$215</definedName>
    <definedName name="Rebate_Payment">References!$B$36:$B$38</definedName>
    <definedName name="RebateTable" localSheetId="1">#REF!</definedName>
    <definedName name="RebateTable" localSheetId="10">#REF!</definedName>
    <definedName name="RebateTable">References!$W$4:$X$307</definedName>
    <definedName name="RebateYear" localSheetId="1">#REF!</definedName>
    <definedName name="RebateYear" localSheetId="10">#REF!</definedName>
    <definedName name="RebateYear">References!$B$4</definedName>
    <definedName name="RebateYear_Input" localSheetId="1">#REF!</definedName>
    <definedName name="RebateYear_Input" localSheetId="10">#REF!</definedName>
    <definedName name="RebateYear_Input">'Customer Inputs'!#REF!</definedName>
    <definedName name="RebateYear_Range" localSheetId="1">#REF!</definedName>
    <definedName name="RebateYear_Range" localSheetId="10">#REF!</definedName>
    <definedName name="RebateYear_Range">References!$Y$3:$AG$3</definedName>
    <definedName name="Retrofit_CodeDescription">'Customer Inputs'!$D$14</definedName>
    <definedName name="Retrofit_DeviceCategory1">'Customer Inputs'!#REF!</definedName>
    <definedName name="Retrofit_DeviceCategory2">'Customer Inputs'!$U$14</definedName>
    <definedName name="Retrofit_DeviceCode1">'Customer Inputs'!$G$14</definedName>
    <definedName name="Retrofit_DeviceCode2">'Customer Inputs'!$W$14</definedName>
    <definedName name="Retrofit_FixtureCodeList" localSheetId="1">#REF!</definedName>
    <definedName name="Retrofit_FixtureCodeList">References!$H$4:$H$11</definedName>
    <definedName name="Retrofit_MeasureCodeList" localSheetId="10">References!$H$4:$H$54</definedName>
    <definedName name="Retrofit_MeasureCodeList">References!#REF!</definedName>
    <definedName name="Retrofit_MeasureCodeTable" localSheetId="10">#REF!</definedName>
    <definedName name="Retrofit_MeasureCodeTable">References!$H$4:$J$32</definedName>
    <definedName name="Retrofit_SensorCodeList" localSheetId="1">#REF!</definedName>
    <definedName name="Retrofit_SensorCodeList" localSheetId="10">#REF!</definedName>
    <definedName name="Retrofit_SensorCodeList">References!#REF!</definedName>
    <definedName name="Retrofit_SummaryRow">Summary!$C$12:$C$20</definedName>
    <definedName name="Retrofit_SummaryTable">Summary!$B$12:$K$21</definedName>
    <definedName name="RetrofitSensorMeasureCode" localSheetId="1">#REF!</definedName>
    <definedName name="RetrofitSensorMeasureCode">References!#REF!</definedName>
    <definedName name="SBDI_FixtureCodeList" localSheetId="10">#REF!</definedName>
    <definedName name="SBDI_SensorCodeList" localSheetId="10">#REF!</definedName>
    <definedName name="SBDI_Table" localSheetId="10">#REF!</definedName>
    <definedName name="SBDI_TF" localSheetId="10">#REF!</definedName>
    <definedName name="SBDI_TF">References!#REF!</definedName>
    <definedName name="SBDI_Toggle" localSheetId="1">#REF!</definedName>
    <definedName name="SBDI_Toggle" localSheetId="10">#REF!</definedName>
    <definedName name="SBDI_Toggle">References!$B$59</definedName>
    <definedName name="School">References!#REF!</definedName>
    <definedName name="Siebel_Match_Table" localSheetId="10">#REF!</definedName>
    <definedName name="Siebel_Match_Table">References!#REF!</definedName>
    <definedName name="Size_Table" localSheetId="1">#REF!</definedName>
    <definedName name="Size_Table">#REF!</definedName>
    <definedName name="SizeCategory" localSheetId="1">#REF!</definedName>
    <definedName name="SizeCategory">#REF!</definedName>
    <definedName name="Start_Baseline_Code" localSheetId="2">References!#REF!</definedName>
    <definedName name="Start_Baseline_Code" localSheetId="4">#REF!</definedName>
    <definedName name="Start_Baseline_Code" localSheetId="1">#REF!</definedName>
    <definedName name="Start_Baseline_Code" localSheetId="5">#REF!</definedName>
    <definedName name="Start_Baseline_Code" localSheetId="3">#REF!</definedName>
    <definedName name="Start_Baseline_Code">#REF!</definedName>
    <definedName name="Start_BldgType">References!#REF!</definedName>
    <definedName name="Start_DeviceCode">References!$AQ$4</definedName>
    <definedName name="Start_DeviceCode_Proposed">#REF!</definedName>
    <definedName name="Start_DeviceCodeExisting" localSheetId="10">#REF!</definedName>
    <definedName name="Start_DeviceCodeExisting">#REF!</definedName>
    <definedName name="Start_Devicecodeproposed" localSheetId="1">#REF!</definedName>
    <definedName name="Start_DeviceCodeProposed" localSheetId="10">#REF!</definedName>
    <definedName name="Start_Devicecodeproposed">References!$AI$5</definedName>
    <definedName name="Start_ExistingUnitType" localSheetId="1">#REF!</definedName>
    <definedName name="Start_ExistingUnitType">#REF!</definedName>
    <definedName name="Start_RetrofitSensorMeasureCode" localSheetId="1">#REF!</definedName>
    <definedName name="Start_RetrofitSensorMeasureCode" localSheetId="10">#REF!</definedName>
    <definedName name="Start_RetrofitSensorMeasureCode">References!#REF!</definedName>
    <definedName name="Start_SizeCategory" localSheetId="1">#REF!</definedName>
    <definedName name="Start_SizeCategory">#REF!</definedName>
    <definedName name="Start_SubCategory" localSheetId="1">#REF!</definedName>
    <definedName name="Start_SubCategory">#REF!</definedName>
    <definedName name="SubCategory" localSheetId="1">#REF!</definedName>
    <definedName name="SubCategory">#REF!</definedName>
    <definedName name="T0_ReferenceTable" localSheetId="1">#REF!</definedName>
    <definedName name="T0_ReferenceTable">#REF!</definedName>
    <definedName name="T1T2_ReferenceTable" localSheetId="1">#REF!</definedName>
    <definedName name="T1T2_ReferenceTable">#REF!</definedName>
    <definedName name="TandC_Tab" localSheetId="4">#REF!</definedName>
    <definedName name="TandC_Tab" localSheetId="1">#REF!</definedName>
    <definedName name="TandC_Tab" localSheetId="5">#REF!</definedName>
    <definedName name="TandC_Tab" localSheetId="3">#REF!</definedName>
    <definedName name="TandC_Tab">References!#REF!</definedName>
    <definedName name="Tandem_Number" localSheetId="1">#REF!</definedName>
    <definedName name="Tandem_Number" localSheetId="10">#REF!</definedName>
    <definedName name="Tandem_Number">References!$P$63:$P$65</definedName>
    <definedName name="Thermal_Storage_Equipment" localSheetId="2">References!#REF!</definedName>
    <definedName name="Thermal_Storage_Equipment" localSheetId="4">#REF!</definedName>
    <definedName name="Thermal_Storage_Equipment" localSheetId="10">#REF!</definedName>
    <definedName name="Thermal_Storage_Equipment" localSheetId="5">#REF!</definedName>
    <definedName name="Thermal_Storage_Equipment" localSheetId="3">#REF!</definedName>
    <definedName name="Thermal_Storage_Equipment">References!#REF!</definedName>
    <definedName name="Unit_Data" localSheetId="4">#REF!</definedName>
    <definedName name="Unit_Data" localSheetId="1">#REF!</definedName>
    <definedName name="Unit_Data" localSheetId="5">#REF!</definedName>
    <definedName name="Unit_Data">#REF!</definedName>
    <definedName name="Unit_Data2" localSheetId="4">#REF!</definedName>
    <definedName name="Unit_Data2" localSheetId="1">#REF!</definedName>
    <definedName name="Unit_Data2" localSheetId="5">#REF!</definedName>
    <definedName name="Unit_Data2">#REF!</definedName>
    <definedName name="Updated_Primary_Device_Code">IF('Customer Inputs'!XEM1="PBL4100",References!$F$72:$F$102,IF('Customer Inputs'!XEM1="PBL6000",References!$F$72:$F$102,IF('Customer Inputs'!XEM1="PBL6200",References!$F$72:$F$102,References!$D$72:$D$104)))</definedName>
    <definedName name="Upload" localSheetId="1">#REF!</definedName>
    <definedName name="Upload">#REF!</definedName>
    <definedName name="Version" localSheetId="1">#REF!</definedName>
    <definedName name="Version">Development!$B$4</definedName>
    <definedName name="VFD_HP" localSheetId="4">OFFSET(#REF!,0,#REF!,OFFSET(#REF!,0,#REF!,1,1),1)</definedName>
    <definedName name="VFD_HP" localSheetId="1">OFFSET(#REF!,0,#REF!,OFFSET(#REF!,0,#REF!,1,1),1)</definedName>
    <definedName name="VFD_HP" localSheetId="5">OFFSET(#REF!,0,#REF!,OFFSET(#REF!,0,#REF!,1,1),1)</definedName>
    <definedName name="VFD_HP">OFFSET(#REF!,0,#REF!,OFFSET(#REF!,0,#REF!,1,1),1)</definedName>
    <definedName name="Wattage">'Wattage Table'!$M$3:$M$2671</definedName>
    <definedName name="WattageTable" localSheetId="1">#REF!</definedName>
    <definedName name="WattageTable" localSheetId="10">#REF!</definedName>
    <definedName name="WattageTable">'Wattage Table'!$D$3:$M$2671</definedName>
    <definedName name="WkshtName" localSheetId="1">#REF!</definedName>
    <definedName name="WkshtName">#REF!</definedName>
    <definedName name="YES_NO" localSheetId="10">#REF!</definedName>
    <definedName name="YES_NO">References!$B$8:$B$9</definedName>
    <definedName name="Z_413575D0_A88C_4EFD_A604_365F28B09173_.wvu.Cols" localSheetId="2" hidden="1">'Customer Information'!$M:$IV</definedName>
    <definedName name="Z_413575D0_A88C_4EFD_A604_365F28B09173_.wvu.Cols" localSheetId="4" hidden="1">Guidelines!$M:$IV</definedName>
    <definedName name="Z_413575D0_A88C_4EFD_A604_365F28B09173_.wvu.Cols" localSheetId="5" hidden="1">'Required Documents'!$H:$IV</definedName>
    <definedName name="Z_413575D0_A88C_4EFD_A604_365F28B09173_.wvu.Cols" localSheetId="3" hidden="1">'Terms and Conditions'!$L:$IV</definedName>
    <definedName name="Z_413575D0_A88C_4EFD_A604_365F28B09173_.wvu.PrintArea" localSheetId="2" hidden="1">'Customer Information'!$A$1:$L$44</definedName>
    <definedName name="Z_413575D0_A88C_4EFD_A604_365F28B09173_.wvu.PrintArea" localSheetId="4" hidden="1">Guidelines!$A$1:$L$46</definedName>
    <definedName name="Z_413575D0_A88C_4EFD_A604_365F28B09173_.wvu.PrintArea" localSheetId="5" hidden="1">#REF!</definedName>
    <definedName name="Z_413575D0_A88C_4EFD_A604_365F28B09173_.wvu.PrintArea" localSheetId="3" hidden="1">'Terms and Conditions'!$A$1:$K$79</definedName>
    <definedName name="Z_413575D0_A88C_4EFD_A604_365F28B09173_.wvu.Rows" localSheetId="2" hidden="1">'Customer Information'!$44:$65536,'Customer Information'!$38:$43</definedName>
    <definedName name="Z_413575D0_A88C_4EFD_A604_365F28B09173_.wvu.Rows" localSheetId="4" hidden="1">Guidelines!$53:$65542,Guidelines!$47:$50</definedName>
    <definedName name="Z_413575D0_A88C_4EFD_A604_365F28B09173_.wvu.Rows" localSheetId="5" hidden="1">'Required Documents'!$42:$65536</definedName>
    <definedName name="Z_413575D0_A88C_4EFD_A604_365F28B09173_.wvu.Rows" localSheetId="3" hidden="1">'Terms and Conditions'!$80:$65536</definedName>
    <definedName name="Z_7B451DA0_1A98_4794_8139_C2DF23AE24E1_.wvu.Cols" localSheetId="13" hidden="1">ADMIN!$D:$I,ADMIN!$L:$O,ADMIN!$Q:$S,ADMIN!$U:$V,ADMIN!$X:$X,ADMIN!$AI:$IV</definedName>
    <definedName name="Z_7B451DA0_1A98_4794_8139_C2DF23AE24E1_.wvu.Cols" localSheetId="8" hidden="1">Calculations!$H:$H,Calculations!$J:$J,Calculations!$N:$N,Calculations!$P:$P</definedName>
    <definedName name="Z_7B451DA0_1A98_4794_8139_C2DF23AE24E1_.wvu.Cols" localSheetId="7" hidden="1">'Customer Inputs'!$R:$R,'Customer Inputs'!$U:$U,'Customer Inputs'!$AF:$AO,'Customer Inputs'!$AQ:$AR,'Customer Inputs'!$AV:$AV</definedName>
    <definedName name="Z_7B451DA0_1A98_4794_8139_C2DF23AE24E1_.wvu.Cols" localSheetId="12" hidden="1">'Device Code Legend'!$J:$J</definedName>
    <definedName name="Z_7B451DA0_1A98_4794_8139_C2DF23AE24E1_.wvu.Cols" localSheetId="1" hidden="1">Instructions!$R:$IV</definedName>
    <definedName name="Z_7B451DA0_1A98_4794_8139_C2DF23AE24E1_.wvu.Cols" localSheetId="10" hidden="1">'LED Eligibility Table'!$K:$IV</definedName>
    <definedName name="Z_7B451DA0_1A98_4794_8139_C2DF23AE24E1_.wvu.Cols" localSheetId="6" hidden="1">References!$CH:$CN</definedName>
    <definedName name="Z_7B451DA0_1A98_4794_8139_C2DF23AE24E1_.wvu.Cols" localSheetId="9" hidden="1">Summary!$D:$D,Summary!$N:$IW</definedName>
    <definedName name="Z_7B451DA0_1A98_4794_8139_C2DF23AE24E1_.wvu.Cols" localSheetId="11" hidden="1">'Wattage Table'!$M:$M</definedName>
    <definedName name="Z_7B451DA0_1A98_4794_8139_C2DF23AE24E1_.wvu.FilterData" localSheetId="0" hidden="1">Development!$B$8:$F$221</definedName>
    <definedName name="Z_7B451DA0_1A98_4794_8139_C2DF23AE24E1_.wvu.FilterData" localSheetId="6" hidden="1">References!$B$3:$B$4</definedName>
    <definedName name="Z_7B451DA0_1A98_4794_8139_C2DF23AE24E1_.wvu.FilterData" localSheetId="11" hidden="1">'Wattage Table'!$A$2:$X$2671</definedName>
    <definedName name="Z_7B451DA0_1A98_4794_8139_C2DF23AE24E1_.wvu.PrintArea" localSheetId="7" hidden="1">'Customer Inputs'!$A$2:$AD$215</definedName>
    <definedName name="Z_7B451DA0_1A98_4794_8139_C2DF23AE24E1_.wvu.PrintArea" localSheetId="0" hidden="1">Development!$B$2:$E$58</definedName>
    <definedName name="Z_7B451DA0_1A98_4794_8139_C2DF23AE24E1_.wvu.PrintArea" localSheetId="10" hidden="1">'LED Eligibility Table'!$A$1:$J$34</definedName>
    <definedName name="Z_7B451DA0_1A98_4794_8139_C2DF23AE24E1_.wvu.PrintArea" localSheetId="9" hidden="1">Summary!$B$11:$K$21</definedName>
    <definedName name="Z_7B451DA0_1A98_4794_8139_C2DF23AE24E1_.wvu.PrintArea" localSheetId="11" hidden="1">'Wattage Table'!$B$1:$M$2588</definedName>
    <definedName name="Z_7B451DA0_1A98_4794_8139_C2DF23AE24E1_.wvu.Rows" localSheetId="1" hidden="1">Instructions!$38:$65540</definedName>
    <definedName name="Z_7B451DA0_1A98_4794_8139_C2DF23AE24E1_.wvu.Rows" localSheetId="10" hidden="1">'LED Eligibility Table'!$59:$65539,'LED Eligibility Table'!#REF!,'LED Eligibility Table'!$36:$58</definedName>
    <definedName name="Z_7B451DA0_1A98_4794_8139_C2DF23AE24E1_.wvu.Rows" localSheetId="9" hidden="1">Summary!#REF!,Summary!$24:$65503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7" i="7" l="1"/>
  <c r="AP190" i="14" l="1"/>
  <c r="AP191" i="14"/>
  <c r="AP192" i="14"/>
  <c r="AP193" i="14"/>
  <c r="AP194" i="14"/>
  <c r="AP195" i="14"/>
  <c r="AP196" i="14"/>
  <c r="AP197" i="14"/>
  <c r="AP198" i="14"/>
  <c r="AP199" i="14"/>
  <c r="AP200" i="14"/>
  <c r="AP201" i="14"/>
  <c r="AP202" i="14"/>
  <c r="AP203" i="14"/>
  <c r="AP204" i="14"/>
  <c r="AP205" i="14"/>
  <c r="AO190" i="14"/>
  <c r="AO191" i="14"/>
  <c r="AO192" i="14"/>
  <c r="AO193" i="14"/>
  <c r="AO194" i="14"/>
  <c r="AO195" i="14"/>
  <c r="AO196" i="14"/>
  <c r="AO197" i="14"/>
  <c r="AO198" i="14"/>
  <c r="AO199" i="14"/>
  <c r="AO200" i="14"/>
  <c r="AO201" i="14"/>
  <c r="AO202" i="14"/>
  <c r="AO203" i="14"/>
  <c r="AO204" i="14"/>
  <c r="AO205" i="14"/>
  <c r="AT190" i="14"/>
  <c r="AT191" i="14"/>
  <c r="AT192" i="14"/>
  <c r="AT193" i="14"/>
  <c r="AT194" i="14"/>
  <c r="AT195" i="14"/>
  <c r="AT196" i="14"/>
  <c r="AT197" i="14"/>
  <c r="AT198" i="14"/>
  <c r="AT199" i="14"/>
  <c r="AT200" i="14"/>
  <c r="AT201" i="14"/>
  <c r="AT202" i="14"/>
  <c r="AT203" i="14"/>
  <c r="AT204" i="14"/>
  <c r="AT205" i="14"/>
  <c r="T7" i="7"/>
  <c r="BC190" i="14" l="1"/>
  <c r="BC191" i="14"/>
  <c r="BC192" i="14"/>
  <c r="BC193" i="14"/>
  <c r="BC194" i="14"/>
  <c r="BC195" i="14"/>
  <c r="BC196" i="14"/>
  <c r="BC197" i="14"/>
  <c r="BC198" i="14"/>
  <c r="BC199" i="14"/>
  <c r="BC200" i="14"/>
  <c r="BC201" i="14"/>
  <c r="BC202" i="14"/>
  <c r="BC203" i="14"/>
  <c r="BC204" i="14"/>
  <c r="BC205" i="14"/>
  <c r="BB190" i="14"/>
  <c r="BB191" i="14"/>
  <c r="BB192" i="14"/>
  <c r="BB193" i="14"/>
  <c r="BB194" i="14"/>
  <c r="BB195" i="14"/>
  <c r="BB196" i="14"/>
  <c r="BB197" i="14"/>
  <c r="BB198" i="14"/>
  <c r="BB199" i="14"/>
  <c r="BB200" i="14"/>
  <c r="BB201" i="14"/>
  <c r="BB202" i="14"/>
  <c r="BB203" i="14"/>
  <c r="BB204" i="14"/>
  <c r="BB205" i="14"/>
  <c r="BA190" i="14"/>
  <c r="BA191" i="14"/>
  <c r="BA192" i="14"/>
  <c r="BA193" i="14"/>
  <c r="BA194" i="14"/>
  <c r="BA195" i="14"/>
  <c r="BA196" i="14"/>
  <c r="BA197" i="14"/>
  <c r="BA198" i="14"/>
  <c r="BA199" i="14"/>
  <c r="BA200" i="14"/>
  <c r="BA201" i="14"/>
  <c r="BA202" i="14"/>
  <c r="BA203" i="14"/>
  <c r="BA204" i="14"/>
  <c r="BA205" i="14"/>
  <c r="AZ190" i="14"/>
  <c r="AZ191" i="14"/>
  <c r="AZ192" i="14"/>
  <c r="AZ193" i="14"/>
  <c r="AZ194" i="14"/>
  <c r="AZ195" i="14"/>
  <c r="AZ196" i="14"/>
  <c r="AZ197" i="14"/>
  <c r="AZ198" i="14"/>
  <c r="AZ199" i="14"/>
  <c r="AZ200" i="14"/>
  <c r="AZ201" i="14"/>
  <c r="AZ202" i="14"/>
  <c r="AZ203" i="14"/>
  <c r="AZ204" i="14"/>
  <c r="AZ205" i="14"/>
  <c r="AY190" i="14"/>
  <c r="AY191" i="14"/>
  <c r="AY192" i="14"/>
  <c r="AY193" i="14"/>
  <c r="AY194" i="14"/>
  <c r="AY195" i="14"/>
  <c r="AY196" i="14"/>
  <c r="AY197" i="14"/>
  <c r="AY198" i="14"/>
  <c r="AY199" i="14"/>
  <c r="AY200" i="14"/>
  <c r="AY201" i="14"/>
  <c r="AY202" i="14"/>
  <c r="AY203" i="14"/>
  <c r="AY204" i="14"/>
  <c r="AY205" i="14"/>
  <c r="I60" i="12" l="1"/>
  <c r="L11" i="9" l="1" a="1"/>
  <c r="L11" i="9" s="1"/>
  <c r="F6" i="14" l="1"/>
  <c r="V6" i="14"/>
  <c r="D17" i="7" l="1"/>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16" i="7"/>
  <c r="AR1" i="12"/>
  <c r="AS1" i="12"/>
  <c r="AT1" i="12"/>
  <c r="AU1" i="12"/>
  <c r="AV1" i="12"/>
  <c r="AW1" i="12"/>
  <c r="AX1" i="12"/>
  <c r="AY1" i="12"/>
  <c r="AZ1" i="12"/>
  <c r="BA1" i="12"/>
  <c r="BB1" i="12"/>
  <c r="BC1" i="12"/>
  <c r="BD1" i="12"/>
  <c r="BE1" i="12"/>
  <c r="BF1" i="12"/>
  <c r="BG1" i="12"/>
  <c r="BH1" i="12"/>
  <c r="BI1" i="12"/>
  <c r="BJ1" i="12"/>
  <c r="BK1" i="12"/>
  <c r="BL1" i="12"/>
  <c r="BM1" i="12"/>
  <c r="BN1" i="12"/>
  <c r="BO1" i="12"/>
  <c r="BP1" i="12"/>
  <c r="BQ1" i="12"/>
  <c r="BR1" i="12"/>
  <c r="BS1" i="12"/>
  <c r="BT1" i="12"/>
  <c r="BU1" i="12"/>
  <c r="BV1" i="12"/>
  <c r="BW1" i="12"/>
  <c r="BX1" i="12"/>
  <c r="BY1" i="12"/>
  <c r="BZ1" i="12"/>
  <c r="CA1" i="12"/>
  <c r="CB1" i="12"/>
  <c r="CC1" i="12"/>
  <c r="CD1" i="12"/>
  <c r="CE1" i="12"/>
  <c r="CF1" i="12"/>
  <c r="CG1" i="12"/>
  <c r="CH1" i="12"/>
  <c r="CI1" i="12"/>
  <c r="CJ1" i="12"/>
  <c r="CK1" i="12"/>
  <c r="CL1" i="12"/>
  <c r="CM1" i="12"/>
  <c r="CN1" i="12"/>
  <c r="CO1" i="12"/>
  <c r="CP1" i="12"/>
  <c r="CQ1" i="12"/>
  <c r="CR1" i="12"/>
  <c r="CS1" i="12"/>
  <c r="CT1" i="12"/>
  <c r="CU1" i="12"/>
  <c r="CV1" i="12"/>
  <c r="CW1" i="12"/>
  <c r="CX1" i="12"/>
  <c r="CY1" i="12"/>
  <c r="CZ1" i="12"/>
  <c r="DA1" i="12"/>
  <c r="DB1" i="12"/>
  <c r="DC1" i="12"/>
  <c r="DD1" i="12"/>
  <c r="DE1" i="12"/>
  <c r="DF1" i="12"/>
  <c r="DG1" i="12"/>
  <c r="AQ1" i="12"/>
  <c r="V16" i="7" l="1"/>
  <c r="V17" i="7"/>
  <c r="AB16" i="7"/>
  <c r="AB17" i="7"/>
  <c r="AW2" i="14" l="1"/>
  <c r="B4" i="12" l="1"/>
  <c r="X4" i="12" s="1"/>
  <c r="I7" i="7"/>
  <c r="I6" i="7"/>
  <c r="T5" i="7" l="1"/>
  <c r="C4" i="7" l="1"/>
  <c r="I10" i="7" l="1"/>
  <c r="I9" i="7"/>
  <c r="I8" i="7"/>
  <c r="C10" i="7"/>
  <c r="C9" i="7"/>
  <c r="C8" i="7"/>
  <c r="C7" i="7"/>
  <c r="C6" i="7"/>
  <c r="D12" i="14" l="1"/>
  <c r="D13" i="14"/>
  <c r="D24" i="14"/>
  <c r="D25" i="14"/>
  <c r="D26" i="14"/>
  <c r="D27" i="14"/>
  <c r="D28" i="14"/>
  <c r="D29" i="14"/>
  <c r="D30" i="14"/>
  <c r="D31" i="14"/>
  <c r="D32" i="14"/>
  <c r="D33" i="14"/>
  <c r="D34" i="14"/>
  <c r="D35" i="14"/>
  <c r="D36" i="14"/>
  <c r="D37" i="14"/>
  <c r="D39" i="14"/>
  <c r="D40" i="14"/>
  <c r="D41" i="14"/>
  <c r="D42" i="14"/>
  <c r="D43" i="14"/>
  <c r="D44" i="14"/>
  <c r="D45" i="14"/>
  <c r="D46" i="14"/>
  <c r="D47" i="14"/>
  <c r="D48" i="14"/>
  <c r="D49" i="14"/>
  <c r="D50" i="14"/>
  <c r="D51" i="14"/>
  <c r="D52" i="14"/>
  <c r="D53" i="14"/>
  <c r="D54" i="14"/>
  <c r="D55" i="14"/>
  <c r="D56" i="14"/>
  <c r="D61" i="14"/>
  <c r="D62" i="14"/>
  <c r="D63" i="14"/>
  <c r="D64" i="14"/>
  <c r="D65" i="14"/>
  <c r="D66" i="14"/>
  <c r="D67" i="14"/>
  <c r="D68" i="14"/>
  <c r="D69" i="14"/>
  <c r="D70" i="14"/>
  <c r="D71" i="14"/>
  <c r="D72" i="14"/>
  <c r="D77" i="14"/>
  <c r="D78" i="14"/>
  <c r="D79" i="14"/>
  <c r="D80" i="14"/>
  <c r="D81" i="14"/>
  <c r="D82"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7" i="14"/>
  <c r="D165" i="14"/>
  <c r="D166" i="14"/>
  <c r="D167" i="14"/>
  <c r="D168" i="14"/>
  <c r="D169" i="14"/>
  <c r="D170" i="14"/>
  <c r="D171" i="14"/>
  <c r="D172" i="14"/>
  <c r="D173" i="14"/>
  <c r="D174" i="14"/>
  <c r="D175" i="14"/>
  <c r="D179" i="14"/>
  <c r="D180" i="14"/>
  <c r="D181" i="14"/>
  <c r="D182" i="14"/>
  <c r="D184" i="14"/>
  <c r="D185" i="14"/>
  <c r="D186" i="14"/>
  <c r="D187" i="14"/>
  <c r="D190" i="14"/>
  <c r="AS190" i="14" s="1"/>
  <c r="D191" i="14"/>
  <c r="AS191" i="14" s="1"/>
  <c r="D192" i="14"/>
  <c r="AS192" i="14" s="1"/>
  <c r="D193" i="14"/>
  <c r="AS193" i="14" s="1"/>
  <c r="D194" i="14"/>
  <c r="AS194" i="14" s="1"/>
  <c r="D195" i="14"/>
  <c r="AS195" i="14" s="1"/>
  <c r="D196" i="14"/>
  <c r="AS196" i="14" s="1"/>
  <c r="D197" i="14"/>
  <c r="AS197" i="14" s="1"/>
  <c r="D198" i="14"/>
  <c r="AS198" i="14" s="1"/>
  <c r="D199" i="14"/>
  <c r="AS199" i="14" s="1"/>
  <c r="D200" i="14"/>
  <c r="AS200" i="14" s="1"/>
  <c r="D201" i="14"/>
  <c r="AS201" i="14" s="1"/>
  <c r="D202" i="14"/>
  <c r="AS202" i="14" s="1"/>
  <c r="D203" i="14"/>
  <c r="AS203" i="14" s="1"/>
  <c r="D204" i="14"/>
  <c r="AS204" i="14" s="1"/>
  <c r="D205" i="14"/>
  <c r="AS205" i="14" s="1"/>
  <c r="AS148" i="14" l="1"/>
  <c r="AO148" i="14"/>
  <c r="AS149" i="14"/>
  <c r="AO149" i="14"/>
  <c r="AS119" i="14"/>
  <c r="AO119" i="14"/>
  <c r="AS91" i="14"/>
  <c r="AO91" i="14"/>
  <c r="AS50" i="14"/>
  <c r="AO50" i="14"/>
  <c r="AS172" i="14"/>
  <c r="AO172" i="14"/>
  <c r="AS118" i="14"/>
  <c r="AO118" i="14"/>
  <c r="AS90" i="14"/>
  <c r="AO90" i="14"/>
  <c r="AS49" i="14"/>
  <c r="AO49" i="14"/>
  <c r="AS171" i="14"/>
  <c r="AO171" i="14"/>
  <c r="AS133" i="14"/>
  <c r="AO133" i="14"/>
  <c r="AS103" i="14"/>
  <c r="AO103" i="14"/>
  <c r="AS66" i="14"/>
  <c r="AO66" i="14"/>
  <c r="AS33" i="14"/>
  <c r="AO33" i="14"/>
  <c r="AS146" i="14"/>
  <c r="AO146" i="14"/>
  <c r="AS116" i="14"/>
  <c r="AO116" i="14"/>
  <c r="AS65" i="14"/>
  <c r="AO65" i="14"/>
  <c r="AS47" i="14"/>
  <c r="AO47" i="14"/>
  <c r="AS187" i="14"/>
  <c r="AO187" i="14"/>
  <c r="AS145" i="14"/>
  <c r="AO145" i="14"/>
  <c r="AS115" i="14"/>
  <c r="AO115" i="14"/>
  <c r="AS82" i="14"/>
  <c r="AO82" i="14"/>
  <c r="AS31" i="14"/>
  <c r="AO31" i="14"/>
  <c r="AS168" i="14"/>
  <c r="AO168" i="14"/>
  <c r="AS130" i="14"/>
  <c r="AO130" i="14"/>
  <c r="AS81" i="14"/>
  <c r="AO81" i="14"/>
  <c r="AS30" i="14"/>
  <c r="AO30" i="14"/>
  <c r="AS185" i="14"/>
  <c r="AO185" i="14"/>
  <c r="AS143" i="14"/>
  <c r="AO143" i="14"/>
  <c r="AS62" i="14"/>
  <c r="AO62" i="14"/>
  <c r="AS157" i="14"/>
  <c r="AO157" i="14"/>
  <c r="AS124" i="14"/>
  <c r="AO124" i="14"/>
  <c r="AS77" i="14"/>
  <c r="AO77" i="14"/>
  <c r="AS41" i="14"/>
  <c r="AO41" i="14"/>
  <c r="AS180" i="14"/>
  <c r="AO180" i="14"/>
  <c r="AS139" i="14"/>
  <c r="AO139" i="14"/>
  <c r="AS109" i="14"/>
  <c r="AO109" i="14"/>
  <c r="AS72" i="14"/>
  <c r="AO72" i="14"/>
  <c r="AS40" i="14"/>
  <c r="AO40" i="14"/>
  <c r="AS179" i="14"/>
  <c r="AO179" i="14"/>
  <c r="AS138" i="14"/>
  <c r="AO138" i="14"/>
  <c r="AS108" i="14"/>
  <c r="AO108" i="14"/>
  <c r="AS71" i="14"/>
  <c r="AO71" i="14"/>
  <c r="AS24" i="14"/>
  <c r="AO24" i="14"/>
  <c r="AS175" i="14"/>
  <c r="AO175" i="14"/>
  <c r="AS151" i="14"/>
  <c r="AO151" i="14"/>
  <c r="AS137" i="14"/>
  <c r="AO137" i="14"/>
  <c r="AS121" i="14"/>
  <c r="AO121" i="14"/>
  <c r="AS107" i="14"/>
  <c r="AO107" i="14"/>
  <c r="AS93" i="14"/>
  <c r="AO93" i="14"/>
  <c r="AS70" i="14"/>
  <c r="AO70" i="14"/>
  <c r="AS52" i="14"/>
  <c r="AO52" i="14"/>
  <c r="AS37" i="14"/>
  <c r="AO37" i="14"/>
  <c r="AS13" i="14"/>
  <c r="AO13" i="14"/>
  <c r="AS173" i="14"/>
  <c r="AO173" i="14"/>
  <c r="AS135" i="14"/>
  <c r="AO135" i="14"/>
  <c r="AS105" i="14"/>
  <c r="AO105" i="14"/>
  <c r="AS68" i="14"/>
  <c r="AO68" i="14"/>
  <c r="AS35" i="14"/>
  <c r="AO35" i="14"/>
  <c r="AS134" i="14"/>
  <c r="AO134" i="14"/>
  <c r="AS104" i="14"/>
  <c r="AO104" i="14"/>
  <c r="AS67" i="14"/>
  <c r="AO67" i="14"/>
  <c r="AS34" i="14"/>
  <c r="AO34" i="14"/>
  <c r="AS147" i="14"/>
  <c r="AO147" i="14"/>
  <c r="AS117" i="14"/>
  <c r="AO117" i="14"/>
  <c r="AS89" i="14"/>
  <c r="AO89" i="14"/>
  <c r="AS48" i="14"/>
  <c r="AO48" i="14"/>
  <c r="AS170" i="14"/>
  <c r="AO170" i="14"/>
  <c r="AS132" i="14"/>
  <c r="AO132" i="14"/>
  <c r="AS102" i="14"/>
  <c r="AO102" i="14"/>
  <c r="AS88" i="14"/>
  <c r="AO88" i="14"/>
  <c r="AS32" i="14"/>
  <c r="AO32" i="14"/>
  <c r="AS169" i="14"/>
  <c r="AO169" i="14"/>
  <c r="AS131" i="14"/>
  <c r="AO131" i="14"/>
  <c r="AS101" i="14"/>
  <c r="AO101" i="14"/>
  <c r="AS64" i="14"/>
  <c r="AO64" i="14"/>
  <c r="AS46" i="14"/>
  <c r="AO46" i="14"/>
  <c r="AS186" i="14"/>
  <c r="AO186" i="14"/>
  <c r="AS144" i="14"/>
  <c r="AO144" i="14"/>
  <c r="AS114" i="14"/>
  <c r="AO114" i="14"/>
  <c r="AS100" i="14"/>
  <c r="AO100" i="14"/>
  <c r="AS63" i="14"/>
  <c r="AO63" i="14"/>
  <c r="AS45" i="14"/>
  <c r="AO45" i="14"/>
  <c r="AS167" i="14"/>
  <c r="AO167" i="14"/>
  <c r="AS129" i="14"/>
  <c r="AO129" i="14"/>
  <c r="AS113" i="14"/>
  <c r="AO113" i="14"/>
  <c r="AS99" i="14"/>
  <c r="AO99" i="14"/>
  <c r="AS80" i="14"/>
  <c r="AO80" i="14"/>
  <c r="AS44" i="14"/>
  <c r="AO44" i="14"/>
  <c r="AS29" i="14"/>
  <c r="AO29" i="14"/>
  <c r="AS184" i="14"/>
  <c r="AO184" i="14"/>
  <c r="AS166" i="14"/>
  <c r="AO166" i="14"/>
  <c r="AS142" i="14"/>
  <c r="AO142" i="14"/>
  <c r="AS126" i="14"/>
  <c r="AO126" i="14"/>
  <c r="AS112" i="14"/>
  <c r="AO112" i="14"/>
  <c r="AS98" i="14"/>
  <c r="AO98" i="14"/>
  <c r="AS79" i="14"/>
  <c r="AO79" i="14"/>
  <c r="AS61" i="14"/>
  <c r="AO61" i="14"/>
  <c r="AS43" i="14"/>
  <c r="AO43" i="14"/>
  <c r="AS28" i="14"/>
  <c r="AO28" i="14"/>
  <c r="AS182" i="14"/>
  <c r="AO182" i="14"/>
  <c r="AS165" i="14"/>
  <c r="AO165" i="14"/>
  <c r="AS141" i="14"/>
  <c r="AO141" i="14"/>
  <c r="AS125" i="14"/>
  <c r="AO125" i="14"/>
  <c r="AS111" i="14"/>
  <c r="AO111" i="14"/>
  <c r="AS97" i="14"/>
  <c r="AO97" i="14"/>
  <c r="AS78" i="14"/>
  <c r="AO78" i="14"/>
  <c r="AS56" i="14"/>
  <c r="AO56" i="14"/>
  <c r="AS42" i="14"/>
  <c r="AO42" i="14"/>
  <c r="AS27" i="14"/>
  <c r="AO27" i="14"/>
  <c r="AS181" i="14"/>
  <c r="AO181" i="14"/>
  <c r="AS140" i="14"/>
  <c r="AO140" i="14"/>
  <c r="AS110" i="14"/>
  <c r="AO110" i="14"/>
  <c r="AS96" i="14"/>
  <c r="AO96" i="14"/>
  <c r="AS55" i="14"/>
  <c r="AO55" i="14"/>
  <c r="AS26" i="14"/>
  <c r="AO26" i="14"/>
  <c r="AS153" i="14"/>
  <c r="AO153" i="14"/>
  <c r="AS123" i="14"/>
  <c r="AO123" i="14"/>
  <c r="AS95" i="14"/>
  <c r="AO95" i="14"/>
  <c r="AS54" i="14"/>
  <c r="AO54" i="14"/>
  <c r="AS25" i="14"/>
  <c r="AO25" i="14"/>
  <c r="AS152" i="14"/>
  <c r="AO152" i="14"/>
  <c r="AS122" i="14"/>
  <c r="AO122" i="14"/>
  <c r="AS94" i="14"/>
  <c r="AO94" i="14"/>
  <c r="AS53" i="14"/>
  <c r="AO53" i="14"/>
  <c r="AS39" i="14"/>
  <c r="AO39" i="14"/>
  <c r="AS174" i="14"/>
  <c r="AO174" i="14"/>
  <c r="AS150" i="14"/>
  <c r="AO150" i="14"/>
  <c r="AS136" i="14"/>
  <c r="AO136" i="14"/>
  <c r="AS120" i="14"/>
  <c r="AO120" i="14"/>
  <c r="AS106" i="14"/>
  <c r="AO106" i="14"/>
  <c r="AS92" i="14"/>
  <c r="AO92" i="14"/>
  <c r="AS69" i="14"/>
  <c r="AO69" i="14"/>
  <c r="AS51" i="14"/>
  <c r="AO51" i="14"/>
  <c r="AS36" i="14"/>
  <c r="AO36" i="14"/>
  <c r="AS12" i="14"/>
  <c r="AO12" i="14"/>
  <c r="BF205" i="14"/>
  <c r="BG205" i="14"/>
  <c r="BE205" i="14"/>
  <c r="BO205" i="14"/>
  <c r="BI197" i="14"/>
  <c r="BH197" i="14"/>
  <c r="BF197" i="14"/>
  <c r="BG197" i="14"/>
  <c r="BE197" i="14"/>
  <c r="BO197" i="14"/>
  <c r="BI169" i="14"/>
  <c r="BF169" i="14"/>
  <c r="BH169" i="14"/>
  <c r="BG169" i="14"/>
  <c r="BE169" i="14"/>
  <c r="BI165" i="14"/>
  <c r="BH165" i="14"/>
  <c r="BF165" i="14"/>
  <c r="BG165" i="14"/>
  <c r="BE165" i="14"/>
  <c r="BI157" i="14"/>
  <c r="BH157" i="14"/>
  <c r="BF157" i="14"/>
  <c r="BG157" i="14"/>
  <c r="BE157" i="14"/>
  <c r="BI149" i="14"/>
  <c r="BH149" i="14"/>
  <c r="BF149" i="14"/>
  <c r="BG149" i="14"/>
  <c r="BE149" i="14"/>
  <c r="BI141" i="14"/>
  <c r="BH141" i="14"/>
  <c r="BF141" i="14"/>
  <c r="BG141" i="14"/>
  <c r="BE141" i="14"/>
  <c r="BI133" i="14"/>
  <c r="BH133" i="14"/>
  <c r="BF133" i="14"/>
  <c r="BG133" i="14"/>
  <c r="BE133" i="14"/>
  <c r="BI125" i="14"/>
  <c r="BH125" i="14"/>
  <c r="BF125" i="14"/>
  <c r="BG125" i="14"/>
  <c r="BE125" i="14"/>
  <c r="BI117" i="14"/>
  <c r="BH117" i="14"/>
  <c r="BF117" i="14"/>
  <c r="BG117" i="14"/>
  <c r="BE117" i="14"/>
  <c r="BI109" i="14"/>
  <c r="BH109" i="14"/>
  <c r="BF109" i="14"/>
  <c r="BG109" i="14"/>
  <c r="BE109" i="14"/>
  <c r="BI101" i="14"/>
  <c r="BH101" i="14"/>
  <c r="BF101" i="14"/>
  <c r="BG101" i="14"/>
  <c r="BE101" i="14"/>
  <c r="BI97" i="14"/>
  <c r="BF97" i="14"/>
  <c r="BH97" i="14"/>
  <c r="BE97" i="14"/>
  <c r="BG97" i="14"/>
  <c r="BI89" i="14"/>
  <c r="BF89" i="14"/>
  <c r="BE89" i="14"/>
  <c r="BH89" i="14"/>
  <c r="BG89" i="14"/>
  <c r="BI77" i="14"/>
  <c r="BH77" i="14"/>
  <c r="BF77" i="14"/>
  <c r="BG77" i="14"/>
  <c r="BE77" i="14"/>
  <c r="BI88" i="14"/>
  <c r="BF88" i="14"/>
  <c r="BE88" i="14"/>
  <c r="BH88" i="14"/>
  <c r="BG88" i="14"/>
  <c r="BI68" i="14"/>
  <c r="BH68" i="14"/>
  <c r="BF68" i="14"/>
  <c r="BG68" i="14"/>
  <c r="BE68" i="14"/>
  <c r="BI64" i="14"/>
  <c r="BF64" i="14"/>
  <c r="BH64" i="14"/>
  <c r="BE64" i="14"/>
  <c r="BG64" i="14"/>
  <c r="BI56" i="14"/>
  <c r="BF56" i="14"/>
  <c r="BE56" i="14"/>
  <c r="BH56" i="14"/>
  <c r="BG56" i="14"/>
  <c r="BI48" i="14"/>
  <c r="BF48" i="14"/>
  <c r="BH48" i="14"/>
  <c r="BE48" i="14"/>
  <c r="BG48" i="14"/>
  <c r="BI44" i="14"/>
  <c r="BH44" i="14"/>
  <c r="BF44" i="14"/>
  <c r="BG44" i="14"/>
  <c r="BE44" i="14"/>
  <c r="BI36" i="14"/>
  <c r="BH36" i="14"/>
  <c r="BF36" i="14"/>
  <c r="BG36" i="14"/>
  <c r="BE36" i="14"/>
  <c r="BI24" i="14"/>
  <c r="BF24" i="14"/>
  <c r="BE24" i="14"/>
  <c r="BH24" i="14"/>
  <c r="BG24" i="14"/>
  <c r="BG203" i="14"/>
  <c r="BI203" i="14"/>
  <c r="BF203" i="14"/>
  <c r="BE203" i="14"/>
  <c r="BH203" i="14"/>
  <c r="BO203" i="14"/>
  <c r="BI199" i="14"/>
  <c r="BG199" i="14"/>
  <c r="BH199" i="14"/>
  <c r="BE199" i="14"/>
  <c r="BF199" i="14"/>
  <c r="BO199" i="14"/>
  <c r="BG195" i="14"/>
  <c r="BF195" i="14"/>
  <c r="BE195" i="14"/>
  <c r="BI195" i="14"/>
  <c r="BH195" i="14"/>
  <c r="BO195" i="14"/>
  <c r="BG191" i="14"/>
  <c r="BE191" i="14"/>
  <c r="BF191" i="14"/>
  <c r="BO191" i="14"/>
  <c r="BG187" i="14"/>
  <c r="BI187" i="14"/>
  <c r="BF187" i="14"/>
  <c r="BE187" i="14"/>
  <c r="BH187" i="14"/>
  <c r="BG179" i="14"/>
  <c r="BF179" i="14"/>
  <c r="BE179" i="14"/>
  <c r="BI179" i="14"/>
  <c r="BH179" i="14"/>
  <c r="BI175" i="14"/>
  <c r="BG175" i="14"/>
  <c r="BH175" i="14"/>
  <c r="BE175" i="14"/>
  <c r="BF175" i="14"/>
  <c r="BH171" i="14"/>
  <c r="BG171" i="14"/>
  <c r="BI171" i="14"/>
  <c r="BF171" i="14"/>
  <c r="BE171" i="14"/>
  <c r="BH167" i="14"/>
  <c r="BI167" i="14"/>
  <c r="BG167" i="14"/>
  <c r="BE167" i="14"/>
  <c r="BF167" i="14"/>
  <c r="BH151" i="14"/>
  <c r="BI151" i="14"/>
  <c r="BG151" i="14"/>
  <c r="BE151" i="14"/>
  <c r="BF151" i="14"/>
  <c r="BH147" i="14"/>
  <c r="BG147" i="14"/>
  <c r="BF147" i="14"/>
  <c r="BE147" i="14"/>
  <c r="BI147" i="14"/>
  <c r="BH143" i="14"/>
  <c r="BI143" i="14"/>
  <c r="BG143" i="14"/>
  <c r="BE143" i="14"/>
  <c r="BF143" i="14"/>
  <c r="BH139" i="14"/>
  <c r="BG139" i="14"/>
  <c r="BI139" i="14"/>
  <c r="BF139" i="14"/>
  <c r="BE139" i="14"/>
  <c r="BH135" i="14"/>
  <c r="BI135" i="14"/>
  <c r="BG135" i="14"/>
  <c r="BE135" i="14"/>
  <c r="BF135" i="14"/>
  <c r="BH131" i="14"/>
  <c r="BG131" i="14"/>
  <c r="BF131" i="14"/>
  <c r="BE131" i="14"/>
  <c r="BI131" i="14"/>
  <c r="BH123" i="14"/>
  <c r="BG123" i="14"/>
  <c r="BE123" i="14"/>
  <c r="BI123" i="14"/>
  <c r="BF123" i="14"/>
  <c r="BH119" i="14"/>
  <c r="BI119" i="14"/>
  <c r="BG119" i="14"/>
  <c r="BE119" i="14"/>
  <c r="BF119" i="14"/>
  <c r="BH115" i="14"/>
  <c r="BG115" i="14"/>
  <c r="BE115" i="14"/>
  <c r="BF115" i="14"/>
  <c r="BI115" i="14"/>
  <c r="BH111" i="14"/>
  <c r="BI111" i="14"/>
  <c r="BG111" i="14"/>
  <c r="BE111" i="14"/>
  <c r="BF111" i="14"/>
  <c r="BH107" i="14"/>
  <c r="BG107" i="14"/>
  <c r="BE107" i="14"/>
  <c r="BI107" i="14"/>
  <c r="BF107" i="14"/>
  <c r="BH103" i="14"/>
  <c r="BI103" i="14"/>
  <c r="BG103" i="14"/>
  <c r="BE103" i="14"/>
  <c r="BF103" i="14"/>
  <c r="BH99" i="14"/>
  <c r="BG99" i="14"/>
  <c r="BE99" i="14"/>
  <c r="BF99" i="14"/>
  <c r="BI99" i="14"/>
  <c r="BH95" i="14"/>
  <c r="BI95" i="14"/>
  <c r="BG95" i="14"/>
  <c r="BE95" i="14"/>
  <c r="BF95" i="14"/>
  <c r="BH91" i="14"/>
  <c r="BG91" i="14"/>
  <c r="BE91" i="14"/>
  <c r="BI91" i="14"/>
  <c r="BF91" i="14"/>
  <c r="BH79" i="14"/>
  <c r="BI79" i="14"/>
  <c r="BG79" i="14"/>
  <c r="BE79" i="14"/>
  <c r="BF79" i="14"/>
  <c r="BH71" i="14"/>
  <c r="BI71" i="14"/>
  <c r="BG71" i="14"/>
  <c r="BE71" i="14"/>
  <c r="BF71" i="14"/>
  <c r="BH67" i="14"/>
  <c r="BG67" i="14"/>
  <c r="BE67" i="14"/>
  <c r="BF67" i="14"/>
  <c r="BI67" i="14"/>
  <c r="BH63" i="14"/>
  <c r="BI63" i="14"/>
  <c r="BG63" i="14"/>
  <c r="BE63" i="14"/>
  <c r="BF63" i="14"/>
  <c r="BH55" i="14"/>
  <c r="BI55" i="14"/>
  <c r="BG55" i="14"/>
  <c r="BE55" i="14"/>
  <c r="BF55" i="14"/>
  <c r="BH51" i="14"/>
  <c r="BG51" i="14"/>
  <c r="BE51" i="14"/>
  <c r="BF51" i="14"/>
  <c r="BI51" i="14"/>
  <c r="BH47" i="14"/>
  <c r="BI47" i="14"/>
  <c r="BG47" i="14"/>
  <c r="BE47" i="14"/>
  <c r="BF47" i="14"/>
  <c r="BH43" i="14"/>
  <c r="BG43" i="14"/>
  <c r="BE43" i="14"/>
  <c r="BI43" i="14"/>
  <c r="BF43" i="14"/>
  <c r="BH39" i="14"/>
  <c r="BI39" i="14"/>
  <c r="BG39" i="14"/>
  <c r="BE39" i="14"/>
  <c r="BF39" i="14"/>
  <c r="BH35" i="14"/>
  <c r="BG35" i="14"/>
  <c r="BE35" i="14"/>
  <c r="BF35" i="14"/>
  <c r="BI35" i="14"/>
  <c r="BH31" i="14"/>
  <c r="BI31" i="14"/>
  <c r="BG31" i="14"/>
  <c r="BE31" i="14"/>
  <c r="BF31" i="14"/>
  <c r="BH27" i="14"/>
  <c r="BG27" i="14"/>
  <c r="BE27" i="14"/>
  <c r="BI27" i="14"/>
  <c r="BF27" i="14"/>
  <c r="BI201" i="14"/>
  <c r="BH201" i="14"/>
  <c r="BF201" i="14"/>
  <c r="BG201" i="14"/>
  <c r="BE201" i="14"/>
  <c r="BO201" i="14"/>
  <c r="BF193" i="14"/>
  <c r="BG193" i="14"/>
  <c r="BE193" i="14"/>
  <c r="BO193" i="14"/>
  <c r="BI185" i="14"/>
  <c r="BH185" i="14"/>
  <c r="BF185" i="14"/>
  <c r="BG185" i="14"/>
  <c r="BE185" i="14"/>
  <c r="BI181" i="14"/>
  <c r="BH181" i="14"/>
  <c r="BF181" i="14"/>
  <c r="BG181" i="14"/>
  <c r="BE181" i="14"/>
  <c r="BI173" i="14"/>
  <c r="BH173" i="14"/>
  <c r="BF173" i="14"/>
  <c r="BG173" i="14"/>
  <c r="BE173" i="14"/>
  <c r="BI153" i="14"/>
  <c r="BF153" i="14"/>
  <c r="BH153" i="14"/>
  <c r="BG153" i="14"/>
  <c r="BE153" i="14"/>
  <c r="BI145" i="14"/>
  <c r="BF145" i="14"/>
  <c r="BH145" i="14"/>
  <c r="BG145" i="14"/>
  <c r="BE145" i="14"/>
  <c r="BI137" i="14"/>
  <c r="BF137" i="14"/>
  <c r="BH137" i="14"/>
  <c r="BG137" i="14"/>
  <c r="BE137" i="14"/>
  <c r="BI129" i="14"/>
  <c r="BF129" i="14"/>
  <c r="BH129" i="14"/>
  <c r="BG129" i="14"/>
  <c r="BE129" i="14"/>
  <c r="BI121" i="14"/>
  <c r="BF121" i="14"/>
  <c r="BE121" i="14"/>
  <c r="BH121" i="14"/>
  <c r="BG121" i="14"/>
  <c r="BI113" i="14"/>
  <c r="BF113" i="14"/>
  <c r="BH113" i="14"/>
  <c r="BE113" i="14"/>
  <c r="BG113" i="14"/>
  <c r="BI105" i="14"/>
  <c r="BF105" i="14"/>
  <c r="BE105" i="14"/>
  <c r="BH105" i="14"/>
  <c r="BG105" i="14"/>
  <c r="BI93" i="14"/>
  <c r="BH93" i="14"/>
  <c r="BF93" i="14"/>
  <c r="BG93" i="14"/>
  <c r="BE93" i="14"/>
  <c r="BI81" i="14"/>
  <c r="BF81" i="14"/>
  <c r="BH81" i="14"/>
  <c r="BE81" i="14"/>
  <c r="BG81" i="14"/>
  <c r="BI69" i="14"/>
  <c r="BH69" i="14"/>
  <c r="BF69" i="14"/>
  <c r="BG69" i="14"/>
  <c r="BE69" i="14"/>
  <c r="BI65" i="14"/>
  <c r="BF65" i="14"/>
  <c r="BH65" i="14"/>
  <c r="BE65" i="14"/>
  <c r="BG65" i="14"/>
  <c r="BI61" i="14"/>
  <c r="BH61" i="14"/>
  <c r="BF61" i="14"/>
  <c r="BG61" i="14"/>
  <c r="BE61" i="14"/>
  <c r="BI53" i="14"/>
  <c r="BH53" i="14"/>
  <c r="BF53" i="14"/>
  <c r="BG53" i="14"/>
  <c r="BE53" i="14"/>
  <c r="BI49" i="14"/>
  <c r="BF49" i="14"/>
  <c r="BH49" i="14"/>
  <c r="BE49" i="14"/>
  <c r="BG49" i="14"/>
  <c r="BI45" i="14"/>
  <c r="BH45" i="14"/>
  <c r="BF45" i="14"/>
  <c r="BG45" i="14"/>
  <c r="BE45" i="14"/>
  <c r="BI41" i="14"/>
  <c r="BF41" i="14"/>
  <c r="BE41" i="14"/>
  <c r="BH41" i="14"/>
  <c r="BG41" i="14"/>
  <c r="BI37" i="14"/>
  <c r="BH37" i="14"/>
  <c r="BF37" i="14"/>
  <c r="BG37" i="14"/>
  <c r="BE37" i="14"/>
  <c r="BI33" i="14"/>
  <c r="BF33" i="14"/>
  <c r="BH33" i="14"/>
  <c r="BE33" i="14"/>
  <c r="BG33" i="14"/>
  <c r="BI29" i="14"/>
  <c r="BH29" i="14"/>
  <c r="BF29" i="14"/>
  <c r="BG29" i="14"/>
  <c r="BE29" i="14"/>
  <c r="BI25" i="14"/>
  <c r="BF25" i="14"/>
  <c r="BE25" i="14"/>
  <c r="BH25" i="14"/>
  <c r="BG25" i="14"/>
  <c r="BF204" i="14"/>
  <c r="BG204" i="14"/>
  <c r="BE204" i="14"/>
  <c r="BO204" i="14"/>
  <c r="BI200" i="14"/>
  <c r="BH200" i="14"/>
  <c r="BF200" i="14"/>
  <c r="BG200" i="14"/>
  <c r="BE200" i="14"/>
  <c r="BO200" i="14"/>
  <c r="BI196" i="14"/>
  <c r="BH196" i="14"/>
  <c r="BF196" i="14"/>
  <c r="BG196" i="14"/>
  <c r="BE196" i="14"/>
  <c r="BO196" i="14"/>
  <c r="BF192" i="14"/>
  <c r="BG192" i="14"/>
  <c r="BE192" i="14"/>
  <c r="BO192" i="14"/>
  <c r="BI184" i="14"/>
  <c r="BH184" i="14"/>
  <c r="BF184" i="14"/>
  <c r="BG184" i="14"/>
  <c r="BE184" i="14"/>
  <c r="BI180" i="14"/>
  <c r="BH180" i="14"/>
  <c r="BF180" i="14"/>
  <c r="BG180" i="14"/>
  <c r="BE180" i="14"/>
  <c r="BI172" i="14"/>
  <c r="BH172" i="14"/>
  <c r="BF172" i="14"/>
  <c r="BG172" i="14"/>
  <c r="BE172" i="14"/>
  <c r="BI168" i="14"/>
  <c r="BF168" i="14"/>
  <c r="BH168" i="14"/>
  <c r="BG168" i="14"/>
  <c r="BE168" i="14"/>
  <c r="BI152" i="14"/>
  <c r="BF152" i="14"/>
  <c r="BE152" i="14"/>
  <c r="BH152" i="14"/>
  <c r="BG152" i="14"/>
  <c r="BI148" i="14"/>
  <c r="BH148" i="14"/>
  <c r="BF148" i="14"/>
  <c r="BG148" i="14"/>
  <c r="BE148" i="14"/>
  <c r="BI144" i="14"/>
  <c r="BF144" i="14"/>
  <c r="BH144" i="14"/>
  <c r="BE144" i="14"/>
  <c r="BG144" i="14"/>
  <c r="BI140" i="14"/>
  <c r="BH140" i="14"/>
  <c r="BF140" i="14"/>
  <c r="BG140" i="14"/>
  <c r="BE140" i="14"/>
  <c r="BI136" i="14"/>
  <c r="BF136" i="14"/>
  <c r="BE136" i="14"/>
  <c r="BH136" i="14"/>
  <c r="BG136" i="14"/>
  <c r="BI132" i="14"/>
  <c r="BH132" i="14"/>
  <c r="BF132" i="14"/>
  <c r="BG132" i="14"/>
  <c r="BE132" i="14"/>
  <c r="BI124" i="14"/>
  <c r="BH124" i="14"/>
  <c r="BF124" i="14"/>
  <c r="BG124" i="14"/>
  <c r="BE124" i="14"/>
  <c r="BI120" i="14"/>
  <c r="BF120" i="14"/>
  <c r="BE120" i="14"/>
  <c r="BH120" i="14"/>
  <c r="BG120" i="14"/>
  <c r="BI116" i="14"/>
  <c r="BH116" i="14"/>
  <c r="BF116" i="14"/>
  <c r="BG116" i="14"/>
  <c r="BE116" i="14"/>
  <c r="BI112" i="14"/>
  <c r="BF112" i="14"/>
  <c r="BH112" i="14"/>
  <c r="BE112" i="14"/>
  <c r="BG112" i="14"/>
  <c r="BI108" i="14"/>
  <c r="BH108" i="14"/>
  <c r="BF108" i="14"/>
  <c r="BG108" i="14"/>
  <c r="BE108" i="14"/>
  <c r="BI104" i="14"/>
  <c r="BF104" i="14"/>
  <c r="BE104" i="14"/>
  <c r="BH104" i="14"/>
  <c r="BG104" i="14"/>
  <c r="BI100" i="14"/>
  <c r="BH100" i="14"/>
  <c r="BF100" i="14"/>
  <c r="BG100" i="14"/>
  <c r="BE100" i="14"/>
  <c r="BI96" i="14"/>
  <c r="BF96" i="14"/>
  <c r="BH96" i="14"/>
  <c r="BE96" i="14"/>
  <c r="BG96" i="14"/>
  <c r="BI92" i="14"/>
  <c r="BH92" i="14"/>
  <c r="BF92" i="14"/>
  <c r="BG92" i="14"/>
  <c r="BE92" i="14"/>
  <c r="BI80" i="14"/>
  <c r="BF80" i="14"/>
  <c r="BH80" i="14"/>
  <c r="BE80" i="14"/>
  <c r="BG80" i="14"/>
  <c r="BI72" i="14"/>
  <c r="BF72" i="14"/>
  <c r="BE72" i="14"/>
  <c r="BH72" i="14"/>
  <c r="BG72" i="14"/>
  <c r="BI52" i="14"/>
  <c r="BH52" i="14"/>
  <c r="BF52" i="14"/>
  <c r="BG52" i="14"/>
  <c r="BE52" i="14"/>
  <c r="BI40" i="14"/>
  <c r="BF40" i="14"/>
  <c r="BE40" i="14"/>
  <c r="BH40" i="14"/>
  <c r="BG40" i="14"/>
  <c r="BI32" i="14"/>
  <c r="BF32" i="14"/>
  <c r="BH32" i="14"/>
  <c r="BE32" i="14"/>
  <c r="BG32" i="14"/>
  <c r="BI28" i="14"/>
  <c r="BH28" i="14"/>
  <c r="BF28" i="14"/>
  <c r="BG28" i="14"/>
  <c r="BE28" i="14"/>
  <c r="BG202" i="14"/>
  <c r="BI202" i="14"/>
  <c r="BF202" i="14"/>
  <c r="BE202" i="14"/>
  <c r="BH202" i="14"/>
  <c r="BO202" i="14"/>
  <c r="BI198" i="14"/>
  <c r="BG198" i="14"/>
  <c r="BH198" i="14"/>
  <c r="BE198" i="14"/>
  <c r="BF198" i="14"/>
  <c r="BO198" i="14"/>
  <c r="BG194" i="14"/>
  <c r="BF194" i="14"/>
  <c r="BE194" i="14"/>
  <c r="BO194" i="14"/>
  <c r="BG190" i="14"/>
  <c r="BE190" i="14"/>
  <c r="BF190" i="14"/>
  <c r="BO190" i="14"/>
  <c r="BG186" i="14"/>
  <c r="BI186" i="14"/>
  <c r="BF186" i="14"/>
  <c r="BE186" i="14"/>
  <c r="BH186" i="14"/>
  <c r="BI182" i="14"/>
  <c r="BG182" i="14"/>
  <c r="BH182" i="14"/>
  <c r="BE182" i="14"/>
  <c r="BF182" i="14"/>
  <c r="BI174" i="14"/>
  <c r="BG174" i="14"/>
  <c r="BH174" i="14"/>
  <c r="BE174" i="14"/>
  <c r="BF174" i="14"/>
  <c r="BH170" i="14"/>
  <c r="BG170" i="14"/>
  <c r="BI170" i="14"/>
  <c r="BF170" i="14"/>
  <c r="BE170" i="14"/>
  <c r="BH166" i="14"/>
  <c r="BI166" i="14"/>
  <c r="BG166" i="14"/>
  <c r="BE166" i="14"/>
  <c r="BF166" i="14"/>
  <c r="BH150" i="14"/>
  <c r="BI150" i="14"/>
  <c r="BG150" i="14"/>
  <c r="BE150" i="14"/>
  <c r="BF150" i="14"/>
  <c r="BH146" i="14"/>
  <c r="BG146" i="14"/>
  <c r="BF146" i="14"/>
  <c r="BE146" i="14"/>
  <c r="BI146" i="14"/>
  <c r="BH142" i="14"/>
  <c r="BI142" i="14"/>
  <c r="BG142" i="14"/>
  <c r="BE142" i="14"/>
  <c r="BF142" i="14"/>
  <c r="BH138" i="14"/>
  <c r="BG138" i="14"/>
  <c r="BI138" i="14"/>
  <c r="BF138" i="14"/>
  <c r="BE138" i="14"/>
  <c r="BH134" i="14"/>
  <c r="BI134" i="14"/>
  <c r="BG134" i="14"/>
  <c r="BE134" i="14"/>
  <c r="BF134" i="14"/>
  <c r="BH130" i="14"/>
  <c r="BG130" i="14"/>
  <c r="BF130" i="14"/>
  <c r="BE130" i="14"/>
  <c r="BI130" i="14"/>
  <c r="BH126" i="14"/>
  <c r="BI126" i="14"/>
  <c r="BG126" i="14"/>
  <c r="BE126" i="14"/>
  <c r="BF126" i="14"/>
  <c r="BH122" i="14"/>
  <c r="BG122" i="14"/>
  <c r="BE122" i="14"/>
  <c r="BI122" i="14"/>
  <c r="BF122" i="14"/>
  <c r="BH118" i="14"/>
  <c r="BI118" i="14"/>
  <c r="BG118" i="14"/>
  <c r="BE118" i="14"/>
  <c r="BF118" i="14"/>
  <c r="BH114" i="14"/>
  <c r="BG114" i="14"/>
  <c r="BE114" i="14"/>
  <c r="BF114" i="14"/>
  <c r="BI114" i="14"/>
  <c r="BH110" i="14"/>
  <c r="BI110" i="14"/>
  <c r="BG110" i="14"/>
  <c r="BE110" i="14"/>
  <c r="BF110" i="14"/>
  <c r="BH106" i="14"/>
  <c r="BG106" i="14"/>
  <c r="BE106" i="14"/>
  <c r="BI106" i="14"/>
  <c r="BF106" i="14"/>
  <c r="BH102" i="14"/>
  <c r="BI102" i="14"/>
  <c r="BG102" i="14"/>
  <c r="BE102" i="14"/>
  <c r="BF102" i="14"/>
  <c r="BH98" i="14"/>
  <c r="BG98" i="14"/>
  <c r="BE98" i="14"/>
  <c r="BF98" i="14"/>
  <c r="BI98" i="14"/>
  <c r="BH94" i="14"/>
  <c r="BI94" i="14"/>
  <c r="BG94" i="14"/>
  <c r="BE94" i="14"/>
  <c r="BF94" i="14"/>
  <c r="BH90" i="14"/>
  <c r="BG90" i="14"/>
  <c r="BE90" i="14"/>
  <c r="BI90" i="14"/>
  <c r="BF90" i="14"/>
  <c r="BH82" i="14"/>
  <c r="BG82" i="14"/>
  <c r="BE82" i="14"/>
  <c r="BF82" i="14"/>
  <c r="BI82" i="14"/>
  <c r="BH78" i="14"/>
  <c r="BI78" i="14"/>
  <c r="BG78" i="14"/>
  <c r="BE78" i="14"/>
  <c r="BF78" i="14"/>
  <c r="BH70" i="14"/>
  <c r="BI70" i="14"/>
  <c r="BG70" i="14"/>
  <c r="BE70" i="14"/>
  <c r="BF70" i="14"/>
  <c r="BH66" i="14"/>
  <c r="BG66" i="14"/>
  <c r="BE66" i="14"/>
  <c r="BF66" i="14"/>
  <c r="BI66" i="14"/>
  <c r="BH62" i="14"/>
  <c r="BI62" i="14"/>
  <c r="BG62" i="14"/>
  <c r="BE62" i="14"/>
  <c r="BF62" i="14"/>
  <c r="BH54" i="14"/>
  <c r="BI54" i="14"/>
  <c r="BG54" i="14"/>
  <c r="BE54" i="14"/>
  <c r="BF54" i="14"/>
  <c r="BH50" i="14"/>
  <c r="BG50" i="14"/>
  <c r="BE50" i="14"/>
  <c r="BF50" i="14"/>
  <c r="BI50" i="14"/>
  <c r="BH46" i="14"/>
  <c r="BI46" i="14"/>
  <c r="BG46" i="14"/>
  <c r="BE46" i="14"/>
  <c r="BF46" i="14"/>
  <c r="BH42" i="14"/>
  <c r="BG42" i="14"/>
  <c r="BE42" i="14"/>
  <c r="BI42" i="14"/>
  <c r="BF42" i="14"/>
  <c r="BH34" i="14"/>
  <c r="BG34" i="14"/>
  <c r="BE34" i="14"/>
  <c r="BF34" i="14"/>
  <c r="BI34" i="14"/>
  <c r="BH30" i="14"/>
  <c r="BI30" i="14"/>
  <c r="BG30" i="14"/>
  <c r="BE30" i="14"/>
  <c r="BF30" i="14"/>
  <c r="BH26" i="14"/>
  <c r="BG26" i="14"/>
  <c r="BE26" i="14"/>
  <c r="BI26" i="14"/>
  <c r="BF26" i="14"/>
  <c r="BI13" i="14"/>
  <c r="BH13" i="14"/>
  <c r="BG13" i="14"/>
  <c r="BF13" i="14"/>
  <c r="BE13" i="14"/>
  <c r="BI12" i="14"/>
  <c r="BH12" i="14"/>
  <c r="BG12" i="14"/>
  <c r="BF12" i="14"/>
  <c r="BE12" i="14"/>
  <c r="R199" i="14"/>
  <c r="AG199" i="14"/>
  <c r="Z199" i="14"/>
  <c r="R195" i="14"/>
  <c r="Z195" i="14"/>
  <c r="AG195" i="14"/>
  <c r="R203" i="14"/>
  <c r="Z203" i="14"/>
  <c r="AG203" i="14"/>
  <c r="R202" i="14"/>
  <c r="Z202" i="14"/>
  <c r="AG202" i="14"/>
  <c r="R201" i="14"/>
  <c r="Z201" i="14"/>
  <c r="AG201" i="14"/>
  <c r="R196" i="14"/>
  <c r="AG196" i="14"/>
  <c r="Z196" i="14"/>
  <c r="R194" i="14"/>
  <c r="Z194" i="14"/>
  <c r="AG194" i="14"/>
  <c r="R193" i="14"/>
  <c r="Z193" i="14"/>
  <c r="AG193" i="14"/>
  <c r="R192" i="14"/>
  <c r="Z192" i="14"/>
  <c r="AG192" i="14"/>
  <c r="R200" i="14"/>
  <c r="AG200" i="14"/>
  <c r="Z200" i="14"/>
  <c r="R198" i="14"/>
  <c r="Z198" i="14"/>
  <c r="AG198" i="14"/>
  <c r="R197" i="14"/>
  <c r="AG197" i="14"/>
  <c r="Z197" i="14"/>
  <c r="R205" i="14"/>
  <c r="AG205" i="14"/>
  <c r="Z205" i="14"/>
  <c r="R191" i="14"/>
  <c r="AG191" i="14"/>
  <c r="Z191" i="14"/>
  <c r="R204" i="14"/>
  <c r="Z204" i="14"/>
  <c r="AG204" i="14"/>
  <c r="R190" i="14"/>
  <c r="Z190" i="14"/>
  <c r="AG190" i="14"/>
  <c r="H19" i="12"/>
  <c r="F7" i="14" l="1"/>
  <c r="D7" i="14" s="1"/>
  <c r="F8" i="14"/>
  <c r="D8" i="14" s="1"/>
  <c r="F9" i="14"/>
  <c r="D9" i="14" s="1"/>
  <c r="F10" i="14"/>
  <c r="D10" i="14" s="1"/>
  <c r="F11" i="14"/>
  <c r="F12" i="14"/>
  <c r="F13" i="14"/>
  <c r="F14" i="14"/>
  <c r="D14" i="14" s="1"/>
  <c r="F15" i="14"/>
  <c r="D15" i="14" s="1"/>
  <c r="F16" i="14"/>
  <c r="D16" i="14" s="1"/>
  <c r="F17" i="14"/>
  <c r="D17" i="14" s="1"/>
  <c r="F18" i="14"/>
  <c r="D18" i="14" s="1"/>
  <c r="F19" i="14"/>
  <c r="D19" i="14" s="1"/>
  <c r="F20" i="14"/>
  <c r="D20" i="14" s="1"/>
  <c r="F21" i="14"/>
  <c r="D21" i="14" s="1"/>
  <c r="F22" i="14"/>
  <c r="D22" i="14" s="1"/>
  <c r="F23" i="14"/>
  <c r="D23" i="14" s="1"/>
  <c r="F24" i="14"/>
  <c r="F25" i="14"/>
  <c r="F26" i="14"/>
  <c r="F27" i="14"/>
  <c r="F28" i="14"/>
  <c r="F29" i="14"/>
  <c r="F30" i="14"/>
  <c r="F31" i="14"/>
  <c r="F32" i="14"/>
  <c r="F33" i="14"/>
  <c r="F34" i="14"/>
  <c r="F35" i="14"/>
  <c r="F36" i="14"/>
  <c r="F37" i="14"/>
  <c r="F38" i="14"/>
  <c r="D38" i="14" s="1"/>
  <c r="F39" i="14"/>
  <c r="F40" i="14"/>
  <c r="F41" i="14"/>
  <c r="F42" i="14"/>
  <c r="F43" i="14"/>
  <c r="F44" i="14"/>
  <c r="F45" i="14"/>
  <c r="F46" i="14"/>
  <c r="F47" i="14"/>
  <c r="F48" i="14"/>
  <c r="F49" i="14"/>
  <c r="F50" i="14"/>
  <c r="F51" i="14"/>
  <c r="F52" i="14"/>
  <c r="F53" i="14"/>
  <c r="F54" i="14"/>
  <c r="F55" i="14"/>
  <c r="F56" i="14"/>
  <c r="F57" i="14"/>
  <c r="D57" i="14" s="1"/>
  <c r="F58" i="14"/>
  <c r="D58" i="14" s="1"/>
  <c r="F59" i="14"/>
  <c r="D59" i="14" s="1"/>
  <c r="F60" i="14"/>
  <c r="D60" i="14" s="1"/>
  <c r="F61" i="14"/>
  <c r="F62" i="14"/>
  <c r="F63" i="14"/>
  <c r="F64" i="14"/>
  <c r="F65" i="14"/>
  <c r="F66" i="14"/>
  <c r="F67" i="14"/>
  <c r="F68" i="14"/>
  <c r="F69" i="14"/>
  <c r="F70" i="14"/>
  <c r="F71" i="14"/>
  <c r="F72" i="14"/>
  <c r="F73" i="14"/>
  <c r="D73" i="14" s="1"/>
  <c r="F74" i="14"/>
  <c r="D74" i="14" s="1"/>
  <c r="F75" i="14"/>
  <c r="D75" i="14" s="1"/>
  <c r="F76" i="14"/>
  <c r="D76" i="14" s="1"/>
  <c r="F77" i="14"/>
  <c r="F78" i="14"/>
  <c r="F79" i="14"/>
  <c r="F80" i="14"/>
  <c r="F81" i="14"/>
  <c r="F82" i="14"/>
  <c r="F83" i="14"/>
  <c r="D83" i="14" s="1"/>
  <c r="F84" i="14"/>
  <c r="D84" i="14" s="1"/>
  <c r="F85" i="14"/>
  <c r="D85" i="14" s="1"/>
  <c r="F86" i="14"/>
  <c r="D86" i="14" s="1"/>
  <c r="F87" i="14"/>
  <c r="D87" i="14" s="1"/>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D127" i="14" s="1"/>
  <c r="F128" i="14"/>
  <c r="D128" i="14" s="1"/>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D154" i="14" s="1"/>
  <c r="F155" i="14"/>
  <c r="D155" i="14" s="1"/>
  <c r="F156" i="14"/>
  <c r="D156" i="14" s="1"/>
  <c r="F157" i="14"/>
  <c r="F158" i="14"/>
  <c r="D158" i="14" s="1"/>
  <c r="F159" i="14"/>
  <c r="D159" i="14" s="1"/>
  <c r="F160" i="14"/>
  <c r="D160" i="14" s="1"/>
  <c r="F161" i="14"/>
  <c r="D161" i="14" s="1"/>
  <c r="F162" i="14"/>
  <c r="D162" i="14" s="1"/>
  <c r="F163" i="14"/>
  <c r="D163" i="14" s="1"/>
  <c r="F164" i="14"/>
  <c r="D164" i="14" s="1"/>
  <c r="F165" i="14"/>
  <c r="F166" i="14"/>
  <c r="F167" i="14"/>
  <c r="F168" i="14"/>
  <c r="F169" i="14"/>
  <c r="F170" i="14"/>
  <c r="F171" i="14"/>
  <c r="F172" i="14"/>
  <c r="F173" i="14"/>
  <c r="F174" i="14"/>
  <c r="F175" i="14"/>
  <c r="F176" i="14"/>
  <c r="D176" i="14" s="1"/>
  <c r="F177" i="14"/>
  <c r="D177" i="14" s="1"/>
  <c r="F178" i="14"/>
  <c r="D178" i="14" s="1"/>
  <c r="F179" i="14"/>
  <c r="F180" i="14"/>
  <c r="F181" i="14"/>
  <c r="F182" i="14"/>
  <c r="F183" i="14"/>
  <c r="D183" i="14" s="1"/>
  <c r="F184" i="14"/>
  <c r="F185" i="14"/>
  <c r="F186" i="14"/>
  <c r="F187" i="14"/>
  <c r="F188" i="14"/>
  <c r="D188" i="14" s="1"/>
  <c r="F189" i="14"/>
  <c r="D189" i="14" s="1"/>
  <c r="F190" i="14"/>
  <c r="F191" i="14"/>
  <c r="F192" i="14"/>
  <c r="F193" i="14"/>
  <c r="F194" i="14"/>
  <c r="F195" i="14"/>
  <c r="F196" i="14"/>
  <c r="F197" i="14"/>
  <c r="F198" i="14"/>
  <c r="F199" i="14"/>
  <c r="F200" i="14"/>
  <c r="F201" i="14"/>
  <c r="F202" i="14"/>
  <c r="F203" i="14"/>
  <c r="F204" i="14"/>
  <c r="F205" i="14"/>
  <c r="AS60" i="14" l="1"/>
  <c r="AO60" i="14"/>
  <c r="AS83" i="14"/>
  <c r="AO83" i="14"/>
  <c r="AS18" i="14"/>
  <c r="AO18" i="14"/>
  <c r="AS76" i="14"/>
  <c r="AO76" i="14"/>
  <c r="AS19" i="14"/>
  <c r="AO19" i="14"/>
  <c r="AS158" i="14"/>
  <c r="AO158" i="14"/>
  <c r="AS87" i="14"/>
  <c r="AO87" i="14"/>
  <c r="AS17" i="14"/>
  <c r="AO17" i="14"/>
  <c r="AS128" i="14"/>
  <c r="AO128" i="14"/>
  <c r="AS58" i="14"/>
  <c r="AO58" i="14"/>
  <c r="AS183" i="14"/>
  <c r="AO183" i="14"/>
  <c r="AS127" i="14"/>
  <c r="AO127" i="14"/>
  <c r="AS85" i="14"/>
  <c r="AO85" i="14"/>
  <c r="AS15" i="14"/>
  <c r="AO15" i="14"/>
  <c r="AS84" i="14"/>
  <c r="AO84" i="14"/>
  <c r="AS178" i="14"/>
  <c r="AO178" i="14"/>
  <c r="AS38" i="14"/>
  <c r="AO38" i="14"/>
  <c r="AS177" i="14"/>
  <c r="AO177" i="14"/>
  <c r="AS163" i="14"/>
  <c r="AO163" i="14"/>
  <c r="AS23" i="14"/>
  <c r="AO23" i="14"/>
  <c r="AS9" i="14"/>
  <c r="AO9" i="14"/>
  <c r="AS188" i="14"/>
  <c r="AO188" i="14"/>
  <c r="AS160" i="14"/>
  <c r="AO160" i="14"/>
  <c r="AS159" i="14"/>
  <c r="AO159" i="14"/>
  <c r="AS75" i="14"/>
  <c r="AO75" i="14"/>
  <c r="AS74" i="14"/>
  <c r="AO74" i="14"/>
  <c r="AS73" i="14"/>
  <c r="AO73" i="14"/>
  <c r="AS59" i="14"/>
  <c r="AO59" i="14"/>
  <c r="AS156" i="14"/>
  <c r="AO156" i="14"/>
  <c r="AS86" i="14"/>
  <c r="AO86" i="14"/>
  <c r="AS16" i="14"/>
  <c r="AO16" i="14"/>
  <c r="AS155" i="14"/>
  <c r="AO155" i="14"/>
  <c r="AS57" i="14"/>
  <c r="AO57" i="14"/>
  <c r="AS154" i="14"/>
  <c r="AO154" i="14"/>
  <c r="AS14" i="14"/>
  <c r="AO14" i="14"/>
  <c r="AS164" i="14"/>
  <c r="AO164" i="14"/>
  <c r="AS10" i="14"/>
  <c r="AO10" i="14"/>
  <c r="AS162" i="14"/>
  <c r="AO162" i="14"/>
  <c r="AS22" i="14"/>
  <c r="AO22" i="14"/>
  <c r="AS8" i="14"/>
  <c r="AO8" i="14"/>
  <c r="AS20" i="14"/>
  <c r="AO20" i="14"/>
  <c r="AS176" i="14"/>
  <c r="AO176" i="14"/>
  <c r="AS189" i="14"/>
  <c r="AO189" i="14"/>
  <c r="AS161" i="14"/>
  <c r="AO161" i="14"/>
  <c r="AS21" i="14"/>
  <c r="AO21" i="14"/>
  <c r="AS7" i="14"/>
  <c r="AO7" i="14"/>
  <c r="BF158" i="14"/>
  <c r="BE158" i="14"/>
  <c r="BG158" i="14"/>
  <c r="BE177" i="14"/>
  <c r="BF177" i="14"/>
  <c r="BG177" i="14"/>
  <c r="BF85" i="14"/>
  <c r="BG85" i="14"/>
  <c r="BE85" i="14"/>
  <c r="BF73" i="14"/>
  <c r="BG73" i="14"/>
  <c r="BE73" i="14"/>
  <c r="BE57" i="14"/>
  <c r="BG57" i="14"/>
  <c r="BF57" i="14"/>
  <c r="BE154" i="14"/>
  <c r="BG154" i="14"/>
  <c r="BF154" i="14"/>
  <c r="BG74" i="14"/>
  <c r="BE74" i="14"/>
  <c r="BF74" i="14"/>
  <c r="BE58" i="14"/>
  <c r="BF58" i="14"/>
  <c r="BG58" i="14"/>
  <c r="BF38" i="14"/>
  <c r="BE38" i="14"/>
  <c r="BG38" i="14"/>
  <c r="BF189" i="14"/>
  <c r="BE189" i="14"/>
  <c r="BG189" i="14"/>
  <c r="BE161" i="14"/>
  <c r="BG161" i="14"/>
  <c r="BF161" i="14"/>
  <c r="BE188" i="14"/>
  <c r="BG188" i="14"/>
  <c r="BF188" i="14"/>
  <c r="BG176" i="14"/>
  <c r="BF176" i="14"/>
  <c r="BE176" i="14"/>
  <c r="BF164" i="14"/>
  <c r="BG164" i="14"/>
  <c r="BE164" i="14"/>
  <c r="BG160" i="14"/>
  <c r="BF160" i="14"/>
  <c r="BE160" i="14"/>
  <c r="BE156" i="14"/>
  <c r="BG156" i="14"/>
  <c r="BF156" i="14"/>
  <c r="BG128" i="14"/>
  <c r="BE128" i="14"/>
  <c r="BF128" i="14"/>
  <c r="BG84" i="14"/>
  <c r="BE84" i="14"/>
  <c r="BF84" i="14"/>
  <c r="BF76" i="14"/>
  <c r="BG76" i="14"/>
  <c r="BE76" i="14"/>
  <c r="BF60" i="14"/>
  <c r="BG60" i="14"/>
  <c r="BE60" i="14"/>
  <c r="BG178" i="14"/>
  <c r="BE178" i="14"/>
  <c r="BF178" i="14"/>
  <c r="BF162" i="14"/>
  <c r="BG162" i="14"/>
  <c r="BE162" i="14"/>
  <c r="BG86" i="14"/>
  <c r="BE86" i="14"/>
  <c r="BF86" i="14"/>
  <c r="BG183" i="14"/>
  <c r="BF183" i="14"/>
  <c r="BE183" i="14"/>
  <c r="BG163" i="14"/>
  <c r="BF163" i="14"/>
  <c r="BE163" i="14"/>
  <c r="BE159" i="14"/>
  <c r="BG159" i="14"/>
  <c r="BF159" i="14"/>
  <c r="BE155" i="14"/>
  <c r="BG155" i="14"/>
  <c r="BF155" i="14"/>
  <c r="BE127" i="14"/>
  <c r="BF127" i="14"/>
  <c r="BG127" i="14"/>
  <c r="BE87" i="14"/>
  <c r="BF87" i="14"/>
  <c r="BG87" i="14"/>
  <c r="BF83" i="14"/>
  <c r="BG83" i="14"/>
  <c r="BE83" i="14"/>
  <c r="BF75" i="14"/>
  <c r="BE75" i="14"/>
  <c r="BG75" i="14"/>
  <c r="BG59" i="14"/>
  <c r="BE59" i="14"/>
  <c r="BF59" i="14"/>
  <c r="BH22" i="14"/>
  <c r="BI22" i="14"/>
  <c r="BG22" i="14"/>
  <c r="BE22" i="14"/>
  <c r="BF22" i="14"/>
  <c r="BI21" i="14"/>
  <c r="BH21" i="14"/>
  <c r="BF21" i="14"/>
  <c r="BG21" i="14"/>
  <c r="BE21" i="14"/>
  <c r="BI20" i="14"/>
  <c r="BH20" i="14"/>
  <c r="BF20" i="14"/>
  <c r="BG20" i="14"/>
  <c r="BE20" i="14"/>
  <c r="BH23" i="14"/>
  <c r="BI23" i="14"/>
  <c r="BG23" i="14"/>
  <c r="BE23" i="14"/>
  <c r="BF23" i="14"/>
  <c r="BI18" i="14"/>
  <c r="BH18" i="14"/>
  <c r="BG18" i="14"/>
  <c r="BF18" i="14"/>
  <c r="BE18" i="14"/>
  <c r="BI17" i="14"/>
  <c r="BH17" i="14"/>
  <c r="BG17" i="14"/>
  <c r="BF17" i="14"/>
  <c r="BE17" i="14"/>
  <c r="BI15" i="14"/>
  <c r="BH15" i="14"/>
  <c r="BG15" i="14"/>
  <c r="BF15" i="14"/>
  <c r="BE15" i="14"/>
  <c r="BI14" i="14"/>
  <c r="BH14" i="14"/>
  <c r="BG14" i="14"/>
  <c r="BF14" i="14"/>
  <c r="BE14" i="14"/>
  <c r="BI19" i="14"/>
  <c r="BH19" i="14"/>
  <c r="BG19" i="14"/>
  <c r="BF19" i="14"/>
  <c r="BE19" i="14"/>
  <c r="BI16" i="14"/>
  <c r="BH16" i="14"/>
  <c r="BG16" i="14"/>
  <c r="BF16" i="14"/>
  <c r="BE16" i="14"/>
  <c r="BI10" i="14"/>
  <c r="BH10" i="14"/>
  <c r="BG10" i="14"/>
  <c r="BF10" i="14"/>
  <c r="BE10" i="14"/>
  <c r="BE9" i="14"/>
  <c r="BF9" i="14"/>
  <c r="BI9" i="14"/>
  <c r="BH9" i="14"/>
  <c r="BG9" i="14"/>
  <c r="BF8" i="14"/>
  <c r="BI8" i="14"/>
  <c r="BH8" i="14"/>
  <c r="BG8" i="14"/>
  <c r="BE8" i="14"/>
  <c r="BG7" i="14"/>
  <c r="BF7" i="14"/>
  <c r="BE7" i="14"/>
  <c r="AJ22" i="7"/>
  <c r="AJ23" i="7"/>
  <c r="AJ34" i="7"/>
  <c r="AJ35" i="7"/>
  <c r="AJ36" i="7"/>
  <c r="AJ37" i="7"/>
  <c r="AJ38" i="7"/>
  <c r="AJ39" i="7"/>
  <c r="AJ40" i="7"/>
  <c r="AJ41" i="7"/>
  <c r="AJ42" i="7"/>
  <c r="AJ43" i="7"/>
  <c r="AJ44" i="7"/>
  <c r="AJ45" i="7"/>
  <c r="AJ46" i="7"/>
  <c r="AJ47" i="7"/>
  <c r="AJ49" i="7"/>
  <c r="AJ50" i="7"/>
  <c r="AJ51" i="7"/>
  <c r="AJ52" i="7"/>
  <c r="AJ53" i="7"/>
  <c r="AJ54" i="7"/>
  <c r="AJ55" i="7"/>
  <c r="AJ56" i="7"/>
  <c r="AJ57" i="7"/>
  <c r="AJ58" i="7"/>
  <c r="AJ59" i="7"/>
  <c r="AJ60" i="7"/>
  <c r="AJ61" i="7"/>
  <c r="AJ62" i="7"/>
  <c r="AJ63" i="7"/>
  <c r="AJ64" i="7"/>
  <c r="AJ65" i="7"/>
  <c r="AJ66" i="7"/>
  <c r="AJ71" i="7"/>
  <c r="AJ72" i="7"/>
  <c r="AJ73" i="7"/>
  <c r="AJ74" i="7"/>
  <c r="AJ75" i="7"/>
  <c r="AJ76" i="7"/>
  <c r="AJ77" i="7"/>
  <c r="AJ78" i="7"/>
  <c r="AJ79" i="7"/>
  <c r="AJ80" i="7"/>
  <c r="AJ81" i="7"/>
  <c r="AJ82" i="7"/>
  <c r="AJ87" i="7"/>
  <c r="AJ88" i="7"/>
  <c r="AJ89" i="7"/>
  <c r="AJ90" i="7"/>
  <c r="AJ91" i="7"/>
  <c r="AJ92" i="7"/>
  <c r="AJ98" i="7"/>
  <c r="AJ99" i="7"/>
  <c r="AJ100" i="7"/>
  <c r="AJ101" i="7"/>
  <c r="AJ102" i="7"/>
  <c r="AJ103" i="7"/>
  <c r="AJ104" i="7"/>
  <c r="AJ105" i="7"/>
  <c r="AJ106" i="7"/>
  <c r="AJ107" i="7"/>
  <c r="AJ108" i="7"/>
  <c r="AJ109" i="7"/>
  <c r="AJ110" i="7"/>
  <c r="AJ111" i="7"/>
  <c r="AJ112" i="7"/>
  <c r="AJ113" i="7"/>
  <c r="AJ114" i="7"/>
  <c r="AJ115" i="7"/>
  <c r="AJ116" i="7"/>
  <c r="AJ117" i="7"/>
  <c r="AJ118" i="7"/>
  <c r="AJ119" i="7"/>
  <c r="AJ120" i="7"/>
  <c r="AJ121" i="7"/>
  <c r="AJ122" i="7"/>
  <c r="AJ123" i="7"/>
  <c r="AJ124" i="7"/>
  <c r="AJ125" i="7"/>
  <c r="AJ126" i="7"/>
  <c r="AJ127" i="7"/>
  <c r="AJ128" i="7"/>
  <c r="AJ129" i="7"/>
  <c r="AJ130" i="7"/>
  <c r="AJ131" i="7"/>
  <c r="AJ132" i="7"/>
  <c r="AJ133" i="7"/>
  <c r="AJ134" i="7"/>
  <c r="AJ135" i="7"/>
  <c r="AJ136" i="7"/>
  <c r="AJ139" i="7"/>
  <c r="AJ140" i="7"/>
  <c r="AJ141" i="7"/>
  <c r="AJ142" i="7"/>
  <c r="AJ143" i="7"/>
  <c r="AJ144" i="7"/>
  <c r="AJ145" i="7"/>
  <c r="AJ146" i="7"/>
  <c r="AJ147" i="7"/>
  <c r="AJ148" i="7"/>
  <c r="AJ149" i="7"/>
  <c r="AJ150" i="7"/>
  <c r="AJ151" i="7"/>
  <c r="AJ152" i="7"/>
  <c r="AJ153" i="7"/>
  <c r="AJ154" i="7"/>
  <c r="AJ155" i="7"/>
  <c r="AJ156" i="7"/>
  <c r="AJ157" i="7"/>
  <c r="AJ158" i="7"/>
  <c r="AJ159" i="7"/>
  <c r="AJ160" i="7"/>
  <c r="AJ161" i="7"/>
  <c r="AJ162" i="7"/>
  <c r="AJ163" i="7"/>
  <c r="AJ167" i="7"/>
  <c r="AJ175" i="7"/>
  <c r="AJ176" i="7"/>
  <c r="AJ177" i="7"/>
  <c r="AJ178" i="7"/>
  <c r="AJ179" i="7"/>
  <c r="AJ180" i="7"/>
  <c r="AJ181" i="7"/>
  <c r="AJ182" i="7"/>
  <c r="AJ183" i="7"/>
  <c r="AJ184" i="7"/>
  <c r="AJ185" i="7"/>
  <c r="AJ189" i="7"/>
  <c r="AJ190" i="7"/>
  <c r="AJ191" i="7"/>
  <c r="AJ192" i="7"/>
  <c r="AJ194" i="7"/>
  <c r="AJ195" i="7"/>
  <c r="AJ196" i="7"/>
  <c r="AJ197" i="7"/>
  <c r="AJ201" i="7"/>
  <c r="AJ202" i="7"/>
  <c r="AJ203" i="7"/>
  <c r="AJ204" i="7"/>
  <c r="AJ205" i="7"/>
  <c r="AJ206" i="7"/>
  <c r="AJ207" i="7"/>
  <c r="AJ208" i="7"/>
  <c r="AJ209" i="7"/>
  <c r="AJ210" i="7"/>
  <c r="AJ211" i="7"/>
  <c r="AJ212" i="7"/>
  <c r="AJ213" i="7"/>
  <c r="AH81" i="7"/>
  <c r="AH87" i="7"/>
  <c r="AH92" i="7"/>
  <c r="AH101" i="7"/>
  <c r="AH201" i="7"/>
  <c r="AH202" i="7"/>
  <c r="AH203" i="7"/>
  <c r="AH204" i="7"/>
  <c r="AH205" i="7"/>
  <c r="AH206" i="7"/>
  <c r="AH207" i="7"/>
  <c r="AH208" i="7"/>
  <c r="AH209" i="7"/>
  <c r="AH210" i="7"/>
  <c r="AH211" i="7"/>
  <c r="AH212" i="7"/>
  <c r="AH213" i="7"/>
  <c r="AH214" i="7"/>
  <c r="V18" i="7" l="1"/>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5" i="7" l="1"/>
  <c r="O20" i="9" l="1"/>
  <c r="O13" i="9"/>
  <c r="O14" i="9"/>
  <c r="O15" i="9"/>
  <c r="O16" i="9"/>
  <c r="O17" i="9"/>
  <c r="O18" i="9"/>
  <c r="O19" i="9"/>
  <c r="O12" i="9"/>
  <c r="J29" i="11"/>
  <c r="J21" i="11"/>
  <c r="J14" i="11"/>
  <c r="J12" i="11"/>
  <c r="J11" i="11"/>
  <c r="J10" i="11"/>
  <c r="J6" i="11"/>
  <c r="L1972" i="10"/>
  <c r="L1973" i="10" s="1"/>
  <c r="L1974" i="10" s="1"/>
  <c r="K1974" i="10" s="1"/>
  <c r="K1971" i="10"/>
  <c r="F1971" i="10"/>
  <c r="D1971" i="10"/>
  <c r="L2669" i="10"/>
  <c r="L2665" i="10"/>
  <c r="L2660" i="10"/>
  <c r="AD20" i="7"/>
  <c r="D9" i="18" s="1"/>
  <c r="AD23" i="7"/>
  <c r="D12" i="18" s="1"/>
  <c r="AD24" i="7"/>
  <c r="D13" i="18" s="1"/>
  <c r="AD25" i="7"/>
  <c r="D14" i="18" s="1"/>
  <c r="AD26" i="7"/>
  <c r="D15" i="18" s="1"/>
  <c r="AD27" i="7"/>
  <c r="D16" i="18" s="1"/>
  <c r="AD28" i="7"/>
  <c r="D17" i="18" s="1"/>
  <c r="AD29" i="7"/>
  <c r="D18" i="18" s="1"/>
  <c r="AD30" i="7"/>
  <c r="D19" i="18" s="1"/>
  <c r="AD31" i="7"/>
  <c r="D20" i="18" s="1"/>
  <c r="AD32" i="7"/>
  <c r="D21" i="18" s="1"/>
  <c r="AD33" i="7"/>
  <c r="D22" i="18" s="1"/>
  <c r="AD34" i="7"/>
  <c r="D23" i="18" s="1"/>
  <c r="AD35" i="7"/>
  <c r="D24" i="18" s="1"/>
  <c r="AD36" i="7"/>
  <c r="D25" i="18" s="1"/>
  <c r="AD37" i="7"/>
  <c r="D26" i="18" s="1"/>
  <c r="AD38" i="7"/>
  <c r="D27" i="18" s="1"/>
  <c r="AD39" i="7"/>
  <c r="AD40" i="7"/>
  <c r="D29" i="18" s="1"/>
  <c r="AD41" i="7"/>
  <c r="D30" i="18" s="1"/>
  <c r="AD42" i="7"/>
  <c r="D31" i="18" s="1"/>
  <c r="AD43" i="7"/>
  <c r="D32" i="18" s="1"/>
  <c r="AD44" i="7"/>
  <c r="D33" i="18" s="1"/>
  <c r="AD45" i="7"/>
  <c r="D34" i="18" s="1"/>
  <c r="AD46" i="7"/>
  <c r="D35" i="18" s="1"/>
  <c r="AD47" i="7"/>
  <c r="D36" i="18" s="1"/>
  <c r="AD48" i="7"/>
  <c r="AD49" i="7"/>
  <c r="D38" i="18" s="1"/>
  <c r="AD50" i="7"/>
  <c r="D39" i="18" s="1"/>
  <c r="AD51" i="7"/>
  <c r="D40" i="18" s="1"/>
  <c r="AD52" i="7"/>
  <c r="D41" i="18" s="1"/>
  <c r="AD53" i="7"/>
  <c r="D42" i="18" s="1"/>
  <c r="AD54" i="7"/>
  <c r="D43" i="18" s="1"/>
  <c r="AD55" i="7"/>
  <c r="D44" i="18" s="1"/>
  <c r="AD56" i="7"/>
  <c r="D45" i="18" s="1"/>
  <c r="AD57" i="7"/>
  <c r="D46" i="18" s="1"/>
  <c r="AD58" i="7"/>
  <c r="D47" i="18" s="1"/>
  <c r="AD59" i="7"/>
  <c r="D48" i="18" s="1"/>
  <c r="AD60" i="7"/>
  <c r="D49" i="18" s="1"/>
  <c r="AD61" i="7"/>
  <c r="D50" i="18" s="1"/>
  <c r="AD62" i="7"/>
  <c r="D51" i="18" s="1"/>
  <c r="AD63" i="7"/>
  <c r="AD64" i="7"/>
  <c r="D53" i="18" s="1"/>
  <c r="AD65" i="7"/>
  <c r="D54" i="18" s="1"/>
  <c r="AD66" i="7"/>
  <c r="D55" i="18" s="1"/>
  <c r="AD67" i="7"/>
  <c r="AD68" i="7"/>
  <c r="D57" i="18" s="1"/>
  <c r="AD69" i="7"/>
  <c r="D58" i="18" s="1"/>
  <c r="AD70" i="7"/>
  <c r="D59" i="18" s="1"/>
  <c r="AD71" i="7"/>
  <c r="D60" i="18" s="1"/>
  <c r="AD72" i="7"/>
  <c r="D61" i="18" s="1"/>
  <c r="AD73" i="7"/>
  <c r="D62" i="18" s="1"/>
  <c r="AD74" i="7"/>
  <c r="D63" i="18" s="1"/>
  <c r="AD75" i="7"/>
  <c r="D64" i="18" s="1"/>
  <c r="AD76" i="7"/>
  <c r="D65" i="18" s="1"/>
  <c r="AD77" i="7"/>
  <c r="AD78" i="7"/>
  <c r="D67" i="18" s="1"/>
  <c r="AD79" i="7"/>
  <c r="D68" i="18" s="1"/>
  <c r="AD80" i="7"/>
  <c r="D69" i="18" s="1"/>
  <c r="AD81" i="7"/>
  <c r="AD82" i="7"/>
  <c r="D71" i="18" s="1"/>
  <c r="AD83" i="7"/>
  <c r="D72" i="18" s="1"/>
  <c r="AD84" i="7"/>
  <c r="D73" i="18" s="1"/>
  <c r="AD85" i="7"/>
  <c r="D74" i="18" s="1"/>
  <c r="AD86" i="7"/>
  <c r="D75" i="18" s="1"/>
  <c r="AD87" i="7"/>
  <c r="AD88" i="7"/>
  <c r="D77" i="18" s="1"/>
  <c r="AD89" i="7"/>
  <c r="D78" i="18" s="1"/>
  <c r="AD90" i="7"/>
  <c r="D79" i="18" s="1"/>
  <c r="AD91" i="7"/>
  <c r="D80" i="18" s="1"/>
  <c r="AD92" i="7"/>
  <c r="D81" i="18" s="1"/>
  <c r="AD93" i="7"/>
  <c r="D82" i="18" s="1"/>
  <c r="AD94" i="7"/>
  <c r="D83" i="18" s="1"/>
  <c r="AD95" i="7"/>
  <c r="D84" i="18" s="1"/>
  <c r="AD96" i="7"/>
  <c r="D85" i="18" s="1"/>
  <c r="AD97" i="7"/>
  <c r="AD98" i="7"/>
  <c r="D87" i="18" s="1"/>
  <c r="AD99" i="7"/>
  <c r="D88" i="18" s="1"/>
  <c r="AD100" i="7"/>
  <c r="D89" i="18" s="1"/>
  <c r="AD101" i="7"/>
  <c r="D90" i="18" s="1"/>
  <c r="AD102" i="7"/>
  <c r="D91" i="18" s="1"/>
  <c r="AD103" i="7"/>
  <c r="D92" i="18" s="1"/>
  <c r="AD104" i="7"/>
  <c r="D93" i="18" s="1"/>
  <c r="AD105" i="7"/>
  <c r="D94" i="18" s="1"/>
  <c r="AD106" i="7"/>
  <c r="D95" i="18" s="1"/>
  <c r="AD107" i="7"/>
  <c r="D96" i="18" s="1"/>
  <c r="AD108" i="7"/>
  <c r="D97" i="18" s="1"/>
  <c r="AD109" i="7"/>
  <c r="D98" i="18" s="1"/>
  <c r="AD110" i="7"/>
  <c r="D99" i="18" s="1"/>
  <c r="AD111" i="7"/>
  <c r="AD112" i="7"/>
  <c r="D101" i="18" s="1"/>
  <c r="AD113" i="7"/>
  <c r="D102" i="18" s="1"/>
  <c r="AD114" i="7"/>
  <c r="D103" i="18" s="1"/>
  <c r="AD115" i="7"/>
  <c r="D104" i="18" s="1"/>
  <c r="AD116" i="7"/>
  <c r="D105" i="18" s="1"/>
  <c r="AD117" i="7"/>
  <c r="D106" i="18" s="1"/>
  <c r="AD118" i="7"/>
  <c r="D107" i="18" s="1"/>
  <c r="AD119" i="7"/>
  <c r="D108" i="18" s="1"/>
  <c r="AD120" i="7"/>
  <c r="D109" i="18" s="1"/>
  <c r="AD121" i="7"/>
  <c r="AD122" i="7"/>
  <c r="D111" i="18" s="1"/>
  <c r="AD123" i="7"/>
  <c r="D112" i="18" s="1"/>
  <c r="AD124" i="7"/>
  <c r="D113" i="18" s="1"/>
  <c r="AD125" i="7"/>
  <c r="D114" i="18" s="1"/>
  <c r="AD126" i="7"/>
  <c r="D115" i="18" s="1"/>
  <c r="AD127" i="7"/>
  <c r="D116" i="18" s="1"/>
  <c r="AD128" i="7"/>
  <c r="D117" i="18" s="1"/>
  <c r="AD129" i="7"/>
  <c r="D118" i="18" s="1"/>
  <c r="AD130" i="7"/>
  <c r="D119" i="18" s="1"/>
  <c r="AD131" i="7"/>
  <c r="D120" i="18" s="1"/>
  <c r="AD132" i="7"/>
  <c r="D121" i="18" s="1"/>
  <c r="AD133" i="7"/>
  <c r="D122" i="18" s="1"/>
  <c r="AD134" i="7"/>
  <c r="D123" i="18" s="1"/>
  <c r="AD135" i="7"/>
  <c r="D124" i="18" s="1"/>
  <c r="AD136" i="7"/>
  <c r="D125" i="18" s="1"/>
  <c r="AD137" i="7"/>
  <c r="D126" i="18" s="1"/>
  <c r="AD138" i="7"/>
  <c r="D127" i="18" s="1"/>
  <c r="AD139" i="7"/>
  <c r="AD140" i="7"/>
  <c r="D129" i="18" s="1"/>
  <c r="AD141" i="7"/>
  <c r="D130" i="18" s="1"/>
  <c r="AD142" i="7"/>
  <c r="AD143" i="7"/>
  <c r="D132" i="18" s="1"/>
  <c r="AD144" i="7"/>
  <c r="AD145" i="7"/>
  <c r="D134" i="18" s="1"/>
  <c r="AD146" i="7"/>
  <c r="AD147" i="7"/>
  <c r="D136" i="18" s="1"/>
  <c r="AD148" i="7"/>
  <c r="D137" i="18" s="1"/>
  <c r="AD149" i="7"/>
  <c r="D138" i="18" s="1"/>
  <c r="AD150" i="7"/>
  <c r="AD151" i="7"/>
  <c r="D140" i="18" s="1"/>
  <c r="AD152" i="7"/>
  <c r="D141" i="18" s="1"/>
  <c r="AD153" i="7"/>
  <c r="D142" i="18" s="1"/>
  <c r="AD154" i="7"/>
  <c r="D143" i="18" s="1"/>
  <c r="AD155" i="7"/>
  <c r="D144" i="18" s="1"/>
  <c r="AD156" i="7"/>
  <c r="D145" i="18" s="1"/>
  <c r="AD157" i="7"/>
  <c r="D146" i="18" s="1"/>
  <c r="AD158" i="7"/>
  <c r="D147" i="18" s="1"/>
  <c r="AD159" i="7"/>
  <c r="D148" i="18" s="1"/>
  <c r="AD160" i="7"/>
  <c r="D149" i="18" s="1"/>
  <c r="AD161" i="7"/>
  <c r="D150" i="18" s="1"/>
  <c r="AD162" i="7"/>
  <c r="D151" i="18" s="1"/>
  <c r="AD163" i="7"/>
  <c r="D152" i="18" s="1"/>
  <c r="AD164" i="7"/>
  <c r="D153" i="18" s="1"/>
  <c r="AD165" i="7"/>
  <c r="D154" i="18" s="1"/>
  <c r="AD166" i="7"/>
  <c r="D155" i="18" s="1"/>
  <c r="AD167" i="7"/>
  <c r="D156" i="18" s="1"/>
  <c r="AD168" i="7"/>
  <c r="D157" i="18" s="1"/>
  <c r="AD169" i="7"/>
  <c r="D158" i="18" s="1"/>
  <c r="AD170" i="7"/>
  <c r="AD171" i="7"/>
  <c r="D160" i="18" s="1"/>
  <c r="AD172" i="7"/>
  <c r="D161" i="18" s="1"/>
  <c r="AD173" i="7"/>
  <c r="AD174" i="7"/>
  <c r="D163" i="18" s="1"/>
  <c r="AD175" i="7"/>
  <c r="AD176" i="7"/>
  <c r="D165" i="18" s="1"/>
  <c r="AD177" i="7"/>
  <c r="D166" i="18" s="1"/>
  <c r="AD178" i="7"/>
  <c r="D167" i="18" s="1"/>
  <c r="AD179" i="7"/>
  <c r="D168" i="18" s="1"/>
  <c r="AD180" i="7"/>
  <c r="D169" i="18" s="1"/>
  <c r="AD181" i="7"/>
  <c r="D170" i="18" s="1"/>
  <c r="AD182" i="7"/>
  <c r="D171" i="18" s="1"/>
  <c r="AD183" i="7"/>
  <c r="D172" i="18" s="1"/>
  <c r="AD184" i="7"/>
  <c r="D173" i="18" s="1"/>
  <c r="AD185" i="7"/>
  <c r="D174" i="18" s="1"/>
  <c r="AD186" i="7"/>
  <c r="D175" i="18" s="1"/>
  <c r="AD187" i="7"/>
  <c r="D176" i="18" s="1"/>
  <c r="AD188" i="7"/>
  <c r="D177" i="18" s="1"/>
  <c r="AD189" i="7"/>
  <c r="D178" i="18" s="1"/>
  <c r="AD190" i="7"/>
  <c r="D179" i="18" s="1"/>
  <c r="AD191" i="7"/>
  <c r="D180" i="18" s="1"/>
  <c r="AD192" i="7"/>
  <c r="D181" i="18" s="1"/>
  <c r="AD193" i="7"/>
  <c r="D182" i="18" s="1"/>
  <c r="AD194" i="7"/>
  <c r="D183" i="18" s="1"/>
  <c r="AD195" i="7"/>
  <c r="D184" i="18" s="1"/>
  <c r="AD196" i="7"/>
  <c r="AD197" i="7"/>
  <c r="D186" i="18" s="1"/>
  <c r="AD198" i="7"/>
  <c r="D187" i="18" s="1"/>
  <c r="AD199" i="7"/>
  <c r="AD200" i="7"/>
  <c r="D189" i="18" s="1"/>
  <c r="AD201" i="7"/>
  <c r="AD202" i="7"/>
  <c r="D191" i="18" s="1"/>
  <c r="AD203" i="7"/>
  <c r="AD204" i="7"/>
  <c r="D193" i="18" s="1"/>
  <c r="AD205" i="7"/>
  <c r="D194" i="18" s="1"/>
  <c r="AD206" i="7"/>
  <c r="D195" i="18" s="1"/>
  <c r="AD207" i="7"/>
  <c r="D196" i="18" s="1"/>
  <c r="AD208" i="7"/>
  <c r="D197" i="18" s="1"/>
  <c r="AD209" i="7"/>
  <c r="D198" i="18" s="1"/>
  <c r="AD210" i="7"/>
  <c r="D199" i="18" s="1"/>
  <c r="AD211" i="7"/>
  <c r="D200" i="18" s="1"/>
  <c r="AD212" i="7"/>
  <c r="D201" i="18" s="1"/>
  <c r="AD213" i="7"/>
  <c r="AD214" i="7"/>
  <c r="D203" i="18" s="1"/>
  <c r="AD215" i="7"/>
  <c r="E204" i="18"/>
  <c r="B204" i="18"/>
  <c r="E203" i="18"/>
  <c r="B203" i="18"/>
  <c r="E202" i="18"/>
  <c r="B202" i="18"/>
  <c r="E201" i="18"/>
  <c r="B201" i="18"/>
  <c r="E200" i="18"/>
  <c r="B200" i="18"/>
  <c r="E199" i="18"/>
  <c r="B199" i="18"/>
  <c r="E198" i="18"/>
  <c r="B198" i="18"/>
  <c r="E197" i="18"/>
  <c r="B197" i="18"/>
  <c r="E196" i="18"/>
  <c r="B196" i="18"/>
  <c r="E195" i="18"/>
  <c r="B195" i="18"/>
  <c r="E194" i="18"/>
  <c r="B194" i="18"/>
  <c r="E193" i="18"/>
  <c r="B193" i="18"/>
  <c r="E192" i="18"/>
  <c r="B192" i="18"/>
  <c r="E191" i="18"/>
  <c r="B191" i="18"/>
  <c r="E190" i="18"/>
  <c r="B190" i="18"/>
  <c r="E189" i="18"/>
  <c r="B189" i="18"/>
  <c r="E188" i="18"/>
  <c r="B188" i="18"/>
  <c r="E187" i="18"/>
  <c r="B187" i="18"/>
  <c r="E186" i="18"/>
  <c r="B186" i="18"/>
  <c r="E185" i="18"/>
  <c r="B185" i="18"/>
  <c r="E184" i="18"/>
  <c r="B184" i="18"/>
  <c r="E183" i="18"/>
  <c r="B183" i="18"/>
  <c r="E182" i="18"/>
  <c r="B182" i="18"/>
  <c r="E181" i="18"/>
  <c r="B181" i="18"/>
  <c r="E180" i="18"/>
  <c r="B180" i="18"/>
  <c r="E179" i="18"/>
  <c r="B179" i="18"/>
  <c r="E178" i="18"/>
  <c r="B178" i="18"/>
  <c r="E177" i="18"/>
  <c r="B177" i="18"/>
  <c r="E176" i="18"/>
  <c r="B176" i="18"/>
  <c r="E175" i="18"/>
  <c r="B175" i="18"/>
  <c r="E174" i="18"/>
  <c r="B174" i="18"/>
  <c r="E173" i="18"/>
  <c r="B173" i="18"/>
  <c r="E172" i="18"/>
  <c r="B172" i="18"/>
  <c r="E171" i="18"/>
  <c r="B171" i="18"/>
  <c r="E170" i="18"/>
  <c r="B170" i="18"/>
  <c r="E169" i="18"/>
  <c r="B169" i="18"/>
  <c r="E168" i="18"/>
  <c r="B168" i="18"/>
  <c r="E167" i="18"/>
  <c r="B167" i="18"/>
  <c r="E166" i="18"/>
  <c r="B166" i="18"/>
  <c r="E165" i="18"/>
  <c r="B165" i="18"/>
  <c r="E164" i="18"/>
  <c r="B164" i="18"/>
  <c r="E163" i="18"/>
  <c r="B163" i="18"/>
  <c r="E162" i="18"/>
  <c r="B162" i="18"/>
  <c r="E161" i="18"/>
  <c r="B161" i="18"/>
  <c r="E160" i="18"/>
  <c r="B160" i="18"/>
  <c r="E159" i="18"/>
  <c r="B159" i="18"/>
  <c r="E158" i="18"/>
  <c r="B158" i="18"/>
  <c r="E157" i="18"/>
  <c r="B157" i="18"/>
  <c r="E156" i="18"/>
  <c r="B156" i="18"/>
  <c r="E155" i="18"/>
  <c r="B155" i="18"/>
  <c r="E154" i="18"/>
  <c r="B154" i="18"/>
  <c r="E153" i="18"/>
  <c r="B153" i="18"/>
  <c r="E152" i="18"/>
  <c r="B152" i="18"/>
  <c r="E151" i="18"/>
  <c r="B151" i="18"/>
  <c r="E150" i="18"/>
  <c r="B150" i="18"/>
  <c r="E149" i="18"/>
  <c r="B149" i="18"/>
  <c r="E148" i="18"/>
  <c r="B148" i="18"/>
  <c r="E147" i="18"/>
  <c r="B147" i="18"/>
  <c r="E146" i="18"/>
  <c r="B146" i="18"/>
  <c r="E145" i="18"/>
  <c r="B145" i="18"/>
  <c r="E144" i="18"/>
  <c r="B144" i="18"/>
  <c r="E143" i="18"/>
  <c r="B143" i="18"/>
  <c r="E142" i="18"/>
  <c r="B142" i="18"/>
  <c r="E141" i="18"/>
  <c r="B141" i="18"/>
  <c r="E140" i="18"/>
  <c r="B140" i="18"/>
  <c r="E139" i="18"/>
  <c r="B139" i="18"/>
  <c r="E138" i="18"/>
  <c r="B138" i="18"/>
  <c r="E137" i="18"/>
  <c r="B137" i="18"/>
  <c r="E136" i="18"/>
  <c r="B136" i="18"/>
  <c r="E135" i="18"/>
  <c r="B135" i="18"/>
  <c r="E134" i="18"/>
  <c r="B134" i="18"/>
  <c r="E133" i="18"/>
  <c r="B133" i="18"/>
  <c r="E132" i="18"/>
  <c r="B132" i="18"/>
  <c r="E131" i="18"/>
  <c r="B131" i="18"/>
  <c r="E130" i="18"/>
  <c r="B130" i="18"/>
  <c r="E129" i="18"/>
  <c r="B129" i="18"/>
  <c r="E128" i="18"/>
  <c r="B128" i="18"/>
  <c r="E127" i="18"/>
  <c r="B127" i="18"/>
  <c r="E126" i="18"/>
  <c r="B126" i="18"/>
  <c r="E125" i="18"/>
  <c r="B125" i="18"/>
  <c r="E124" i="18"/>
  <c r="B124" i="18"/>
  <c r="E123" i="18"/>
  <c r="B123" i="18"/>
  <c r="E122" i="18"/>
  <c r="B122" i="18"/>
  <c r="E121" i="18"/>
  <c r="B121" i="18"/>
  <c r="E120" i="18"/>
  <c r="B120" i="18"/>
  <c r="E119" i="18"/>
  <c r="B119" i="18"/>
  <c r="E118" i="18"/>
  <c r="B118" i="18"/>
  <c r="E117" i="18"/>
  <c r="B117" i="18"/>
  <c r="E116" i="18"/>
  <c r="B116" i="18"/>
  <c r="E115" i="18"/>
  <c r="B115" i="18"/>
  <c r="E114" i="18"/>
  <c r="B114" i="18"/>
  <c r="E113" i="18"/>
  <c r="B113" i="18"/>
  <c r="E112" i="18"/>
  <c r="B112" i="18"/>
  <c r="E111" i="18"/>
  <c r="B111" i="18"/>
  <c r="E110" i="18"/>
  <c r="B110" i="18"/>
  <c r="E109" i="18"/>
  <c r="B109" i="18"/>
  <c r="E108" i="18"/>
  <c r="B108" i="18"/>
  <c r="E107" i="18"/>
  <c r="B107" i="18"/>
  <c r="E106" i="18"/>
  <c r="B106" i="18"/>
  <c r="E105" i="18"/>
  <c r="B105" i="18"/>
  <c r="E104" i="18"/>
  <c r="B104" i="18"/>
  <c r="E103" i="18"/>
  <c r="B103" i="18"/>
  <c r="E102" i="18"/>
  <c r="B102" i="18"/>
  <c r="E101" i="18"/>
  <c r="B101" i="18"/>
  <c r="E100" i="18"/>
  <c r="B100" i="18"/>
  <c r="E99" i="18"/>
  <c r="B99" i="18"/>
  <c r="E98" i="18"/>
  <c r="B98" i="18"/>
  <c r="E97" i="18"/>
  <c r="B97" i="18"/>
  <c r="E96" i="18"/>
  <c r="B96" i="18"/>
  <c r="E95" i="18"/>
  <c r="B95" i="18"/>
  <c r="E94" i="18"/>
  <c r="B94" i="18"/>
  <c r="E93" i="18"/>
  <c r="B93" i="18"/>
  <c r="E92" i="18"/>
  <c r="B92" i="18"/>
  <c r="E91" i="18"/>
  <c r="B91" i="18"/>
  <c r="E90" i="18"/>
  <c r="B90" i="18"/>
  <c r="E89" i="18"/>
  <c r="B89" i="18"/>
  <c r="E88" i="18"/>
  <c r="B88" i="18"/>
  <c r="E87" i="18"/>
  <c r="B87" i="18"/>
  <c r="E86" i="18"/>
  <c r="B86" i="18"/>
  <c r="E85" i="18"/>
  <c r="B85" i="18"/>
  <c r="E84" i="18"/>
  <c r="B84" i="18"/>
  <c r="E83" i="18"/>
  <c r="B83" i="18"/>
  <c r="E82" i="18"/>
  <c r="B82" i="18"/>
  <c r="E81" i="18"/>
  <c r="B81" i="18"/>
  <c r="E80" i="18"/>
  <c r="B80" i="18"/>
  <c r="E79" i="18"/>
  <c r="B79" i="18"/>
  <c r="E78" i="18"/>
  <c r="B78" i="18"/>
  <c r="E77" i="18"/>
  <c r="B77" i="18"/>
  <c r="E76" i="18"/>
  <c r="B76" i="18"/>
  <c r="E75" i="18"/>
  <c r="B75" i="18"/>
  <c r="E74" i="18"/>
  <c r="B74" i="18"/>
  <c r="E73" i="18"/>
  <c r="B73" i="18"/>
  <c r="E72" i="18"/>
  <c r="B72" i="18"/>
  <c r="E71" i="18"/>
  <c r="B71" i="18"/>
  <c r="E70" i="18"/>
  <c r="B70" i="18"/>
  <c r="E69" i="18"/>
  <c r="B69" i="18"/>
  <c r="E68" i="18"/>
  <c r="B68" i="18"/>
  <c r="E67" i="18"/>
  <c r="B67" i="18"/>
  <c r="E66" i="18"/>
  <c r="B66" i="18"/>
  <c r="E65" i="18"/>
  <c r="B65" i="18"/>
  <c r="E64" i="18"/>
  <c r="B64" i="18"/>
  <c r="E63" i="18"/>
  <c r="B63" i="18"/>
  <c r="E62" i="18"/>
  <c r="B62" i="18"/>
  <c r="E61" i="18"/>
  <c r="B61" i="18"/>
  <c r="E60" i="18"/>
  <c r="B60" i="18"/>
  <c r="E59" i="18"/>
  <c r="B59" i="18"/>
  <c r="E58" i="18"/>
  <c r="B58" i="18"/>
  <c r="E57" i="18"/>
  <c r="B57" i="18"/>
  <c r="E56" i="18"/>
  <c r="B56" i="18"/>
  <c r="E55" i="18"/>
  <c r="B55" i="18"/>
  <c r="E54" i="18"/>
  <c r="B54" i="18"/>
  <c r="E53" i="18"/>
  <c r="B53" i="18"/>
  <c r="E52" i="18"/>
  <c r="B52" i="18"/>
  <c r="E51" i="18"/>
  <c r="B51" i="18"/>
  <c r="E50" i="18"/>
  <c r="B50" i="18"/>
  <c r="E49" i="18"/>
  <c r="B49" i="18"/>
  <c r="E48" i="18"/>
  <c r="B48" i="18"/>
  <c r="E47" i="18"/>
  <c r="B47" i="18"/>
  <c r="E46" i="18"/>
  <c r="B46" i="18"/>
  <c r="E45" i="18"/>
  <c r="B45" i="18"/>
  <c r="E44" i="18"/>
  <c r="B44" i="18"/>
  <c r="E43" i="18"/>
  <c r="B43" i="18"/>
  <c r="E42" i="18"/>
  <c r="B42" i="18"/>
  <c r="E41" i="18"/>
  <c r="B41" i="18"/>
  <c r="E40" i="18"/>
  <c r="B40" i="18"/>
  <c r="E39" i="18"/>
  <c r="B39" i="18"/>
  <c r="E38" i="18"/>
  <c r="B38" i="18"/>
  <c r="E37" i="18"/>
  <c r="B37" i="18"/>
  <c r="E36" i="18"/>
  <c r="B36" i="18"/>
  <c r="E35" i="18"/>
  <c r="B35" i="18"/>
  <c r="E34" i="18"/>
  <c r="B34" i="18"/>
  <c r="E33" i="18"/>
  <c r="B33" i="18"/>
  <c r="E32" i="18"/>
  <c r="B32" i="18"/>
  <c r="E31" i="18"/>
  <c r="B31" i="18"/>
  <c r="E30" i="18"/>
  <c r="B30" i="18"/>
  <c r="E29" i="18"/>
  <c r="B29" i="18"/>
  <c r="E28" i="18"/>
  <c r="B28" i="18"/>
  <c r="E27" i="18"/>
  <c r="B27" i="18"/>
  <c r="E26" i="18"/>
  <c r="B26" i="18"/>
  <c r="E25" i="18"/>
  <c r="B25" i="18"/>
  <c r="E24" i="18"/>
  <c r="B24" i="18"/>
  <c r="E23" i="18"/>
  <c r="B23" i="18"/>
  <c r="E22" i="18"/>
  <c r="B22" i="18"/>
  <c r="E21" i="18"/>
  <c r="B21" i="18"/>
  <c r="E20" i="18"/>
  <c r="B20" i="18"/>
  <c r="E19" i="18"/>
  <c r="B19" i="18"/>
  <c r="E18" i="18"/>
  <c r="B18" i="18"/>
  <c r="E17" i="18"/>
  <c r="B17" i="18"/>
  <c r="E16" i="18"/>
  <c r="B16" i="18"/>
  <c r="E15" i="18"/>
  <c r="B15" i="18"/>
  <c r="E14" i="18"/>
  <c r="B14" i="18"/>
  <c r="E13" i="18"/>
  <c r="B13" i="18"/>
  <c r="E12" i="18"/>
  <c r="B12" i="18"/>
  <c r="E11" i="18"/>
  <c r="B11" i="18"/>
  <c r="E10" i="18"/>
  <c r="B10" i="18"/>
  <c r="E9" i="18"/>
  <c r="B9" i="18"/>
  <c r="E8" i="18"/>
  <c r="B8" i="18"/>
  <c r="E7" i="18"/>
  <c r="B7" i="18"/>
  <c r="E6" i="18"/>
  <c r="B6" i="18"/>
  <c r="E5" i="18"/>
  <c r="B5" i="18"/>
  <c r="G205" i="17"/>
  <c r="F205" i="17"/>
  <c r="E205" i="17"/>
  <c r="D205" i="17"/>
  <c r="C205" i="17"/>
  <c r="G204" i="17"/>
  <c r="F204" i="17"/>
  <c r="E204" i="17"/>
  <c r="D204" i="17"/>
  <c r="C204" i="17"/>
  <c r="I204" i="17" s="1"/>
  <c r="G203" i="17"/>
  <c r="F203" i="17"/>
  <c r="E203" i="17"/>
  <c r="D203" i="17"/>
  <c r="C203" i="17"/>
  <c r="K202" i="18" s="1"/>
  <c r="G202" i="17"/>
  <c r="F202" i="17"/>
  <c r="E202" i="17"/>
  <c r="D202" i="17"/>
  <c r="J202" i="17" s="1"/>
  <c r="C202" i="17"/>
  <c r="G201" i="17"/>
  <c r="F201" i="17"/>
  <c r="E201" i="17"/>
  <c r="U201" i="17" s="1"/>
  <c r="X201" i="17" s="1"/>
  <c r="Y201" i="17" s="1"/>
  <c r="D201" i="17"/>
  <c r="C201" i="17"/>
  <c r="G200" i="17"/>
  <c r="F200" i="17"/>
  <c r="S200" i="17" s="1"/>
  <c r="E200" i="17"/>
  <c r="K200" i="17" s="1"/>
  <c r="D200" i="17"/>
  <c r="C200" i="17"/>
  <c r="K199" i="18" s="1"/>
  <c r="G199" i="17"/>
  <c r="F199" i="17"/>
  <c r="E199" i="17"/>
  <c r="D199" i="17"/>
  <c r="C199" i="17"/>
  <c r="G198" i="17"/>
  <c r="F198" i="17"/>
  <c r="E198" i="17"/>
  <c r="U198" i="17" s="1"/>
  <c r="X198" i="17" s="1"/>
  <c r="Y198" i="17" s="1"/>
  <c r="D198" i="17"/>
  <c r="O198" i="17" s="1"/>
  <c r="C198" i="17"/>
  <c r="W198" i="17" s="1"/>
  <c r="G197" i="17"/>
  <c r="F197" i="17"/>
  <c r="E197" i="17"/>
  <c r="N197" i="17" s="1"/>
  <c r="P197" i="17" s="1"/>
  <c r="D197" i="17"/>
  <c r="C197" i="17"/>
  <c r="G196" i="17"/>
  <c r="F196" i="17"/>
  <c r="E196" i="17"/>
  <c r="U196" i="17" s="1"/>
  <c r="X196" i="17" s="1"/>
  <c r="Y196" i="17" s="1"/>
  <c r="D196" i="17"/>
  <c r="O196" i="17" s="1"/>
  <c r="C196" i="17"/>
  <c r="G195" i="17"/>
  <c r="F195" i="17"/>
  <c r="E195" i="17"/>
  <c r="U195" i="17" s="1"/>
  <c r="X195" i="17" s="1"/>
  <c r="Y195" i="17" s="1"/>
  <c r="D195" i="17"/>
  <c r="C195" i="17"/>
  <c r="G194" i="17"/>
  <c r="F194" i="17"/>
  <c r="E194" i="17"/>
  <c r="K194" i="17" s="1"/>
  <c r="D194" i="17"/>
  <c r="C194" i="17"/>
  <c r="I194" i="17" s="1"/>
  <c r="G193" i="17"/>
  <c r="F193" i="17"/>
  <c r="E193" i="17"/>
  <c r="U193" i="17" s="1"/>
  <c r="X193" i="17" s="1"/>
  <c r="Y193" i="17" s="1"/>
  <c r="D193" i="17"/>
  <c r="C193" i="17"/>
  <c r="G192" i="17"/>
  <c r="F192" i="17"/>
  <c r="L192" i="17" s="1"/>
  <c r="E192" i="17"/>
  <c r="U192" i="17" s="1"/>
  <c r="X192" i="17" s="1"/>
  <c r="Y192" i="17" s="1"/>
  <c r="D192" i="17"/>
  <c r="C192" i="17"/>
  <c r="AA192" i="17" s="1"/>
  <c r="G191" i="17"/>
  <c r="F191" i="17"/>
  <c r="E191" i="17"/>
  <c r="N191" i="17" s="1"/>
  <c r="P191" i="17" s="1"/>
  <c r="D191" i="17"/>
  <c r="C191" i="17"/>
  <c r="I191" i="17" s="1"/>
  <c r="G190" i="17"/>
  <c r="F190" i="17"/>
  <c r="E190" i="17"/>
  <c r="D190" i="17"/>
  <c r="O190" i="17" s="1"/>
  <c r="C190" i="17"/>
  <c r="G189" i="17"/>
  <c r="F189" i="17"/>
  <c r="E189" i="17"/>
  <c r="D189" i="17"/>
  <c r="C189" i="17"/>
  <c r="K188" i="18" s="1"/>
  <c r="G188" i="17"/>
  <c r="F188" i="17"/>
  <c r="E188" i="17"/>
  <c r="D188" i="17"/>
  <c r="C188" i="17"/>
  <c r="G187" i="17"/>
  <c r="F187" i="17"/>
  <c r="E187" i="17"/>
  <c r="D187" i="17"/>
  <c r="C187" i="17"/>
  <c r="G186" i="17"/>
  <c r="F186" i="17"/>
  <c r="E186" i="17"/>
  <c r="D186" i="17"/>
  <c r="C186" i="17"/>
  <c r="G185" i="17"/>
  <c r="F185" i="17"/>
  <c r="E185" i="17"/>
  <c r="D185" i="17"/>
  <c r="C185" i="17"/>
  <c r="G184" i="17"/>
  <c r="F184" i="17"/>
  <c r="E184" i="17"/>
  <c r="D184" i="17"/>
  <c r="C184" i="17"/>
  <c r="G183" i="17"/>
  <c r="F183" i="17"/>
  <c r="E183" i="17"/>
  <c r="D183" i="17"/>
  <c r="C183" i="17"/>
  <c r="K182" i="18" s="1"/>
  <c r="G182" i="17"/>
  <c r="F182" i="17"/>
  <c r="E182" i="17"/>
  <c r="D182" i="17"/>
  <c r="O182" i="17" s="1"/>
  <c r="C182" i="17"/>
  <c r="G181" i="17"/>
  <c r="F181" i="17"/>
  <c r="E181" i="17"/>
  <c r="D181" i="17"/>
  <c r="C181" i="17"/>
  <c r="G180" i="17"/>
  <c r="F180" i="17"/>
  <c r="E180" i="17"/>
  <c r="D180" i="17"/>
  <c r="C180" i="17"/>
  <c r="G179" i="17"/>
  <c r="F179" i="17"/>
  <c r="E179" i="17"/>
  <c r="D179" i="17"/>
  <c r="C179" i="17"/>
  <c r="AA179" i="17" s="1"/>
  <c r="G178" i="17"/>
  <c r="F178" i="17"/>
  <c r="E178" i="17"/>
  <c r="D178" i="17"/>
  <c r="C178" i="17"/>
  <c r="G177" i="17"/>
  <c r="F177" i="17"/>
  <c r="E177" i="17"/>
  <c r="D177" i="17"/>
  <c r="C177" i="17"/>
  <c r="K176" i="18" s="1"/>
  <c r="G176" i="17"/>
  <c r="F176" i="17"/>
  <c r="E176" i="17"/>
  <c r="D176" i="17"/>
  <c r="C176" i="17"/>
  <c r="G175" i="17"/>
  <c r="F175" i="17"/>
  <c r="E175" i="17"/>
  <c r="D175" i="17"/>
  <c r="C175" i="17"/>
  <c r="G174" i="17"/>
  <c r="F174" i="17"/>
  <c r="E174" i="17"/>
  <c r="D174" i="17"/>
  <c r="C174" i="17"/>
  <c r="G173" i="17"/>
  <c r="F173" i="17"/>
  <c r="E173" i="17"/>
  <c r="D173" i="17"/>
  <c r="C173" i="17"/>
  <c r="K172" i="18" s="1"/>
  <c r="G172" i="17"/>
  <c r="F172" i="17"/>
  <c r="E172" i="17"/>
  <c r="D172" i="17"/>
  <c r="C172" i="17"/>
  <c r="G171" i="17"/>
  <c r="F171" i="17"/>
  <c r="E171" i="17"/>
  <c r="D171" i="17"/>
  <c r="C171" i="17"/>
  <c r="H170" i="18" s="1"/>
  <c r="G170" i="17"/>
  <c r="F170" i="17"/>
  <c r="E170" i="17"/>
  <c r="D170" i="17"/>
  <c r="J170" i="17" s="1"/>
  <c r="C170" i="17"/>
  <c r="U170" i="17" s="1"/>
  <c r="X170" i="17" s="1"/>
  <c r="Y170" i="17" s="1"/>
  <c r="G169" i="17"/>
  <c r="F169" i="17"/>
  <c r="E169" i="17"/>
  <c r="D169" i="17"/>
  <c r="C169" i="17"/>
  <c r="G168" i="17"/>
  <c r="F168" i="17"/>
  <c r="E168" i="17"/>
  <c r="D168" i="17"/>
  <c r="C168" i="17"/>
  <c r="G167" i="17"/>
  <c r="F167" i="17"/>
  <c r="E167" i="17"/>
  <c r="D167" i="17"/>
  <c r="C167" i="17"/>
  <c r="G166" i="17"/>
  <c r="F166" i="17"/>
  <c r="E166" i="17"/>
  <c r="D166" i="17"/>
  <c r="O166" i="17" s="1"/>
  <c r="C166" i="17"/>
  <c r="G165" i="17"/>
  <c r="F165" i="17"/>
  <c r="E165" i="17"/>
  <c r="D165" i="17"/>
  <c r="C165" i="17"/>
  <c r="G164" i="17"/>
  <c r="F164" i="17"/>
  <c r="E164" i="17"/>
  <c r="D164" i="17"/>
  <c r="C164" i="17"/>
  <c r="G163" i="17"/>
  <c r="F163" i="17"/>
  <c r="E163" i="17"/>
  <c r="D163" i="17"/>
  <c r="C163" i="17"/>
  <c r="G162" i="17"/>
  <c r="F162" i="17"/>
  <c r="E162" i="17"/>
  <c r="D162" i="17"/>
  <c r="C162" i="17"/>
  <c r="K161" i="18" s="1"/>
  <c r="G161" i="17"/>
  <c r="F161" i="17"/>
  <c r="E161" i="17"/>
  <c r="D161" i="17"/>
  <c r="C161" i="17"/>
  <c r="G160" i="17"/>
  <c r="F160" i="17"/>
  <c r="E160" i="17"/>
  <c r="D160" i="17"/>
  <c r="C160" i="17"/>
  <c r="G159" i="17"/>
  <c r="F159" i="17"/>
  <c r="E159" i="17"/>
  <c r="D159" i="17"/>
  <c r="C159" i="17"/>
  <c r="G158" i="17"/>
  <c r="F158" i="17"/>
  <c r="E158" i="17"/>
  <c r="D158" i="17"/>
  <c r="C158" i="17"/>
  <c r="G157" i="17"/>
  <c r="F157" i="17"/>
  <c r="E157" i="17"/>
  <c r="D157" i="17"/>
  <c r="C157" i="17"/>
  <c r="H156" i="18" s="1"/>
  <c r="G156" i="17"/>
  <c r="F156" i="17"/>
  <c r="E156" i="17"/>
  <c r="D156" i="17"/>
  <c r="C156" i="17"/>
  <c r="H155" i="18" s="1"/>
  <c r="G155" i="17"/>
  <c r="F155" i="17"/>
  <c r="E155" i="17"/>
  <c r="D155" i="17"/>
  <c r="C155" i="17"/>
  <c r="G154" i="17"/>
  <c r="F154" i="17"/>
  <c r="E154" i="17"/>
  <c r="D154" i="17"/>
  <c r="C154" i="17"/>
  <c r="G153" i="17"/>
  <c r="F153" i="17"/>
  <c r="E153" i="17"/>
  <c r="D153" i="17"/>
  <c r="C153" i="17"/>
  <c r="G152" i="17"/>
  <c r="F152" i="17"/>
  <c r="E152" i="17"/>
  <c r="D152" i="17"/>
  <c r="C152" i="17"/>
  <c r="G151" i="17"/>
  <c r="F151" i="17"/>
  <c r="E151" i="17"/>
  <c r="D151" i="17"/>
  <c r="C151" i="17"/>
  <c r="G150" i="17"/>
  <c r="F150" i="17"/>
  <c r="E150" i="17"/>
  <c r="D150" i="17"/>
  <c r="C150" i="17"/>
  <c r="G149" i="17"/>
  <c r="F149" i="17"/>
  <c r="E149" i="17"/>
  <c r="D149" i="17"/>
  <c r="C149" i="17"/>
  <c r="G148" i="17"/>
  <c r="F148" i="17"/>
  <c r="E148" i="17"/>
  <c r="D148" i="17"/>
  <c r="C148" i="17"/>
  <c r="K147" i="18" s="1"/>
  <c r="G147" i="17"/>
  <c r="F147" i="17"/>
  <c r="E147" i="17"/>
  <c r="D147" i="17"/>
  <c r="C147" i="17"/>
  <c r="G146" i="17"/>
  <c r="F146" i="17"/>
  <c r="E146" i="17"/>
  <c r="D146" i="17"/>
  <c r="C146" i="17"/>
  <c r="H145" i="18" s="1"/>
  <c r="G145" i="17"/>
  <c r="F145" i="17"/>
  <c r="E145" i="17"/>
  <c r="D145" i="17"/>
  <c r="C145" i="17"/>
  <c r="K144" i="18" s="1"/>
  <c r="G144" i="17"/>
  <c r="F144" i="17"/>
  <c r="J144" i="17" s="1"/>
  <c r="E144" i="17"/>
  <c r="D144" i="17"/>
  <c r="C144" i="17"/>
  <c r="G143" i="17"/>
  <c r="F143" i="17"/>
  <c r="E143" i="17"/>
  <c r="D143" i="17"/>
  <c r="C143" i="17"/>
  <c r="H142" i="18" s="1"/>
  <c r="G142" i="17"/>
  <c r="F142" i="17"/>
  <c r="E142" i="17"/>
  <c r="D142" i="17"/>
  <c r="S142" i="17" s="1"/>
  <c r="C142" i="17"/>
  <c r="G141" i="17"/>
  <c r="F141" i="17"/>
  <c r="E141" i="17"/>
  <c r="D141" i="17"/>
  <c r="C141" i="17"/>
  <c r="G140" i="17"/>
  <c r="F140" i="17"/>
  <c r="E140" i="17"/>
  <c r="D140" i="17"/>
  <c r="C140" i="17"/>
  <c r="G139" i="17"/>
  <c r="F139" i="17"/>
  <c r="E139" i="17"/>
  <c r="D139" i="17"/>
  <c r="C139" i="17"/>
  <c r="G138" i="17"/>
  <c r="F138" i="17"/>
  <c r="E138" i="17"/>
  <c r="D138" i="17"/>
  <c r="C138" i="17"/>
  <c r="G137" i="17"/>
  <c r="F137" i="17"/>
  <c r="E137" i="17"/>
  <c r="D137" i="17"/>
  <c r="C137" i="17"/>
  <c r="H136" i="18" s="1"/>
  <c r="G136" i="17"/>
  <c r="F136" i="17"/>
  <c r="E136" i="17"/>
  <c r="D136" i="17"/>
  <c r="C136" i="17"/>
  <c r="G135" i="17"/>
  <c r="F135" i="17"/>
  <c r="E135" i="17"/>
  <c r="U135" i="17" s="1"/>
  <c r="X135" i="17" s="1"/>
  <c r="Y135" i="17" s="1"/>
  <c r="D135" i="17"/>
  <c r="C135" i="17"/>
  <c r="G134" i="17"/>
  <c r="F134" i="17"/>
  <c r="E134" i="17"/>
  <c r="D134" i="17"/>
  <c r="J134" i="17" s="1"/>
  <c r="C134" i="17"/>
  <c r="G133" i="17"/>
  <c r="F133" i="17"/>
  <c r="E133" i="17"/>
  <c r="D133" i="17"/>
  <c r="C133" i="17"/>
  <c r="G132" i="17"/>
  <c r="F132" i="17"/>
  <c r="E132" i="17"/>
  <c r="D132" i="17"/>
  <c r="C132" i="17"/>
  <c r="K131" i="18" s="1"/>
  <c r="G131" i="17"/>
  <c r="F131" i="17"/>
  <c r="E131" i="17"/>
  <c r="D131" i="17"/>
  <c r="C131" i="17"/>
  <c r="G130" i="17"/>
  <c r="F130" i="17"/>
  <c r="E130" i="17"/>
  <c r="D130" i="17"/>
  <c r="C130" i="17"/>
  <c r="G129" i="17"/>
  <c r="F129" i="17"/>
  <c r="E129" i="17"/>
  <c r="D129" i="17"/>
  <c r="C129" i="17"/>
  <c r="G128" i="17"/>
  <c r="F128" i="17"/>
  <c r="E128" i="17"/>
  <c r="D128" i="17"/>
  <c r="C128" i="17"/>
  <c r="G127" i="17"/>
  <c r="F127" i="17"/>
  <c r="E127" i="17"/>
  <c r="D127" i="17"/>
  <c r="C127" i="17"/>
  <c r="H126" i="18" s="1"/>
  <c r="G126" i="17"/>
  <c r="F126" i="17"/>
  <c r="E126" i="17"/>
  <c r="D126" i="17"/>
  <c r="J126" i="17" s="1"/>
  <c r="C126" i="17"/>
  <c r="G125" i="17"/>
  <c r="F125" i="17"/>
  <c r="E125" i="17"/>
  <c r="D125" i="17"/>
  <c r="C125" i="17"/>
  <c r="G124" i="17"/>
  <c r="F124" i="17"/>
  <c r="E124" i="17"/>
  <c r="D124" i="17"/>
  <c r="C124" i="17"/>
  <c r="G123" i="17"/>
  <c r="F123" i="17"/>
  <c r="E123" i="17"/>
  <c r="D123" i="17"/>
  <c r="C123" i="17"/>
  <c r="H122" i="18" s="1"/>
  <c r="G122" i="17"/>
  <c r="F122" i="17"/>
  <c r="E122" i="17"/>
  <c r="U122" i="17" s="1"/>
  <c r="X122" i="17" s="1"/>
  <c r="Y122" i="17" s="1"/>
  <c r="D122" i="17"/>
  <c r="C122" i="17"/>
  <c r="G121" i="17"/>
  <c r="F121" i="17"/>
  <c r="E121" i="17"/>
  <c r="D121" i="17"/>
  <c r="C121" i="17"/>
  <c r="G120" i="17"/>
  <c r="F120" i="17"/>
  <c r="E120" i="17"/>
  <c r="D120" i="17"/>
  <c r="C120" i="17"/>
  <c r="K119" i="18" s="1"/>
  <c r="G119" i="17"/>
  <c r="F119" i="17"/>
  <c r="E119" i="17"/>
  <c r="U119" i="17" s="1"/>
  <c r="X119" i="17" s="1"/>
  <c r="Y119" i="17" s="1"/>
  <c r="D119" i="17"/>
  <c r="C119" i="17"/>
  <c r="G118" i="17"/>
  <c r="F118" i="17"/>
  <c r="E118" i="17"/>
  <c r="D118" i="17"/>
  <c r="S118" i="17" s="1"/>
  <c r="C118" i="17"/>
  <c r="G117" i="17"/>
  <c r="F117" i="17"/>
  <c r="E117" i="17"/>
  <c r="D117" i="17"/>
  <c r="C117" i="17"/>
  <c r="G116" i="17"/>
  <c r="F116" i="17"/>
  <c r="E116" i="17"/>
  <c r="D116" i="17"/>
  <c r="C116" i="17"/>
  <c r="H115" i="18" s="1"/>
  <c r="G115" i="17"/>
  <c r="F115" i="17"/>
  <c r="E115" i="17"/>
  <c r="U115" i="17" s="1"/>
  <c r="X115" i="17" s="1"/>
  <c r="Y115" i="17" s="1"/>
  <c r="D115" i="17"/>
  <c r="C115" i="17"/>
  <c r="G114" i="17"/>
  <c r="F114" i="17"/>
  <c r="E114" i="17"/>
  <c r="D114" i="17"/>
  <c r="J114" i="17" s="1"/>
  <c r="C114" i="17"/>
  <c r="G113" i="17"/>
  <c r="F113" i="17"/>
  <c r="E113" i="17"/>
  <c r="D113" i="17"/>
  <c r="C113" i="17"/>
  <c r="G112" i="17"/>
  <c r="F112" i="17"/>
  <c r="E112" i="17"/>
  <c r="D112" i="17"/>
  <c r="C112" i="17"/>
  <c r="K111" i="18" s="1"/>
  <c r="G111" i="17"/>
  <c r="F111" i="17"/>
  <c r="E111" i="17"/>
  <c r="D111" i="17"/>
  <c r="C111" i="17"/>
  <c r="G110" i="17"/>
  <c r="F110" i="17"/>
  <c r="E110" i="17"/>
  <c r="D110" i="17"/>
  <c r="C110" i="17"/>
  <c r="G109" i="17"/>
  <c r="F109" i="17"/>
  <c r="E109" i="17"/>
  <c r="D109" i="17"/>
  <c r="C109" i="17"/>
  <c r="G108" i="17"/>
  <c r="F108" i="17"/>
  <c r="E108" i="17"/>
  <c r="D108" i="17"/>
  <c r="C108" i="17"/>
  <c r="G107" i="17"/>
  <c r="F107" i="17"/>
  <c r="E107" i="17"/>
  <c r="D107" i="17"/>
  <c r="C107" i="17"/>
  <c r="G106" i="17"/>
  <c r="F106" i="17"/>
  <c r="E106" i="17"/>
  <c r="D106" i="17"/>
  <c r="C106" i="17"/>
  <c r="G105" i="17"/>
  <c r="F105" i="17"/>
  <c r="E105" i="17"/>
  <c r="D105" i="17"/>
  <c r="C105" i="17"/>
  <c r="G104" i="17"/>
  <c r="F104" i="17"/>
  <c r="E104" i="17"/>
  <c r="D104" i="17"/>
  <c r="C104" i="17"/>
  <c r="G103" i="17"/>
  <c r="F103" i="17"/>
  <c r="E103" i="17"/>
  <c r="D103" i="17"/>
  <c r="C103" i="17"/>
  <c r="G102" i="17"/>
  <c r="F102" i="17"/>
  <c r="E102" i="17"/>
  <c r="D102" i="17"/>
  <c r="C102" i="17"/>
  <c r="G101" i="17"/>
  <c r="F101" i="17"/>
  <c r="E101" i="17"/>
  <c r="D101" i="17"/>
  <c r="C101" i="17"/>
  <c r="G100" i="17"/>
  <c r="F100" i="17"/>
  <c r="E100" i="17"/>
  <c r="D100" i="17"/>
  <c r="C100" i="17"/>
  <c r="G99" i="17"/>
  <c r="F99" i="17"/>
  <c r="E99" i="17"/>
  <c r="D99" i="17"/>
  <c r="C99" i="17"/>
  <c r="G98" i="17"/>
  <c r="F98" i="17"/>
  <c r="E98" i="17"/>
  <c r="D98" i="17"/>
  <c r="J98" i="17" s="1"/>
  <c r="C98" i="17"/>
  <c r="G97" i="17"/>
  <c r="F97" i="17"/>
  <c r="E97" i="17"/>
  <c r="D97" i="17"/>
  <c r="C97" i="17"/>
  <c r="G96" i="17"/>
  <c r="F96" i="17"/>
  <c r="E96" i="17"/>
  <c r="D96" i="17"/>
  <c r="C96" i="17"/>
  <c r="G95" i="17"/>
  <c r="F95" i="17"/>
  <c r="E95" i="17"/>
  <c r="D95" i="17"/>
  <c r="C95" i="17"/>
  <c r="G94" i="17"/>
  <c r="F94" i="17"/>
  <c r="E94" i="17"/>
  <c r="D94" i="17"/>
  <c r="S94" i="17" s="1"/>
  <c r="C94" i="17"/>
  <c r="K93" i="18" s="1"/>
  <c r="G93" i="17"/>
  <c r="F93" i="17"/>
  <c r="E93" i="17"/>
  <c r="D93" i="17"/>
  <c r="C93" i="17"/>
  <c r="G92" i="17"/>
  <c r="F92" i="17"/>
  <c r="E92" i="17"/>
  <c r="D92" i="17"/>
  <c r="C92" i="17"/>
  <c r="G91" i="17"/>
  <c r="F91" i="17"/>
  <c r="E91" i="17"/>
  <c r="D91" i="17"/>
  <c r="C91" i="17"/>
  <c r="G90" i="17"/>
  <c r="F90" i="17"/>
  <c r="E90" i="17"/>
  <c r="D90" i="17"/>
  <c r="L90" i="17" s="1"/>
  <c r="C90" i="17"/>
  <c r="G89" i="17"/>
  <c r="F89" i="17"/>
  <c r="E89" i="17"/>
  <c r="D89" i="17"/>
  <c r="C89" i="17"/>
  <c r="K88" i="18" s="1"/>
  <c r="G88" i="17"/>
  <c r="F88" i="17"/>
  <c r="E88" i="17"/>
  <c r="D88" i="17"/>
  <c r="C88" i="17"/>
  <c r="G87" i="17"/>
  <c r="F87" i="17"/>
  <c r="E87" i="17"/>
  <c r="D87" i="17"/>
  <c r="C87" i="17"/>
  <c r="G86" i="17"/>
  <c r="F86" i="17"/>
  <c r="E86" i="17"/>
  <c r="D86" i="17"/>
  <c r="C86" i="17"/>
  <c r="G85" i="17"/>
  <c r="F85" i="17"/>
  <c r="E85" i="17"/>
  <c r="D85" i="17"/>
  <c r="C85" i="17"/>
  <c r="K84" i="18" s="1"/>
  <c r="G84" i="17"/>
  <c r="F84" i="17"/>
  <c r="E84" i="17"/>
  <c r="D84" i="17"/>
  <c r="C84" i="17"/>
  <c r="G83" i="17"/>
  <c r="F83" i="17"/>
  <c r="E83" i="17"/>
  <c r="D83" i="17"/>
  <c r="C83" i="17"/>
  <c r="G82" i="17"/>
  <c r="F82" i="17"/>
  <c r="E82" i="17"/>
  <c r="D82" i="17"/>
  <c r="C82" i="17"/>
  <c r="G81" i="17"/>
  <c r="F81" i="17"/>
  <c r="E81" i="17"/>
  <c r="D81" i="17"/>
  <c r="C81" i="17"/>
  <c r="G80" i="17"/>
  <c r="F80" i="17"/>
  <c r="E80" i="17"/>
  <c r="D80" i="17"/>
  <c r="C80" i="17"/>
  <c r="H79" i="18" s="1"/>
  <c r="G79" i="17"/>
  <c r="F79" i="17"/>
  <c r="E79" i="17"/>
  <c r="D79" i="17"/>
  <c r="C79" i="17"/>
  <c r="G78" i="17"/>
  <c r="F78" i="17"/>
  <c r="E78" i="17"/>
  <c r="D78" i="17"/>
  <c r="C78" i="17"/>
  <c r="G77" i="17"/>
  <c r="F77" i="17"/>
  <c r="E77" i="17"/>
  <c r="D77" i="17"/>
  <c r="C77" i="17"/>
  <c r="H76" i="18" s="1"/>
  <c r="G76" i="17"/>
  <c r="F76" i="17"/>
  <c r="E76" i="17"/>
  <c r="D76" i="17"/>
  <c r="C76" i="17"/>
  <c r="G75" i="17"/>
  <c r="F75" i="17"/>
  <c r="E75" i="17"/>
  <c r="D75" i="17"/>
  <c r="C75" i="17"/>
  <c r="G74" i="17"/>
  <c r="F74" i="17"/>
  <c r="E74" i="17"/>
  <c r="D74" i="17"/>
  <c r="C74" i="17"/>
  <c r="G73" i="17"/>
  <c r="F73" i="17"/>
  <c r="E73" i="17"/>
  <c r="D73" i="17"/>
  <c r="C73" i="17"/>
  <c r="K72" i="18" s="1"/>
  <c r="G72" i="17"/>
  <c r="F72" i="17"/>
  <c r="E72" i="17"/>
  <c r="D72" i="17"/>
  <c r="C72" i="17"/>
  <c r="K71" i="18" s="1"/>
  <c r="G71" i="17"/>
  <c r="F71" i="17"/>
  <c r="E71" i="17"/>
  <c r="D71" i="17"/>
  <c r="C71" i="17"/>
  <c r="K70" i="18" s="1"/>
  <c r="G70" i="17"/>
  <c r="F70" i="17"/>
  <c r="E70" i="17"/>
  <c r="D70" i="17"/>
  <c r="C70" i="17"/>
  <c r="G69" i="17"/>
  <c r="F69" i="17"/>
  <c r="E69" i="17"/>
  <c r="D69" i="17"/>
  <c r="C69" i="17"/>
  <c r="G68" i="17"/>
  <c r="F68" i="17"/>
  <c r="E68" i="17"/>
  <c r="D68" i="17"/>
  <c r="C68" i="17"/>
  <c r="G67" i="17"/>
  <c r="F67" i="17"/>
  <c r="E67" i="17"/>
  <c r="D67" i="17"/>
  <c r="C67" i="17"/>
  <c r="G66" i="17"/>
  <c r="F66" i="17"/>
  <c r="E66" i="17"/>
  <c r="D66" i="17"/>
  <c r="O66" i="17" s="1"/>
  <c r="C66" i="17"/>
  <c r="G65" i="17"/>
  <c r="F65" i="17"/>
  <c r="E65" i="17"/>
  <c r="D65" i="17"/>
  <c r="C65" i="17"/>
  <c r="G64" i="17"/>
  <c r="F64" i="17"/>
  <c r="E64" i="17"/>
  <c r="D64" i="17"/>
  <c r="C64" i="17"/>
  <c r="G63" i="17"/>
  <c r="F63" i="17"/>
  <c r="E63" i="17"/>
  <c r="D63" i="17"/>
  <c r="C63" i="17"/>
  <c r="G62" i="17"/>
  <c r="F62" i="17"/>
  <c r="E62" i="17"/>
  <c r="D62" i="17"/>
  <c r="C62" i="17"/>
  <c r="G61" i="17"/>
  <c r="F61" i="17"/>
  <c r="E61" i="17"/>
  <c r="D61" i="17"/>
  <c r="C61" i="17"/>
  <c r="G60" i="17"/>
  <c r="F60" i="17"/>
  <c r="E60" i="17"/>
  <c r="D60" i="17"/>
  <c r="C60" i="17"/>
  <c r="G59" i="17"/>
  <c r="F59" i="17"/>
  <c r="E59" i="17"/>
  <c r="D59" i="17"/>
  <c r="C59" i="17"/>
  <c r="G58" i="17"/>
  <c r="F58" i="17"/>
  <c r="E58" i="17"/>
  <c r="D58" i="17"/>
  <c r="C58" i="17"/>
  <c r="K57" i="18" s="1"/>
  <c r="G57" i="17"/>
  <c r="F57" i="17"/>
  <c r="E57" i="17"/>
  <c r="D57" i="17"/>
  <c r="C57" i="17"/>
  <c r="G56" i="17"/>
  <c r="F56" i="17"/>
  <c r="E56" i="17"/>
  <c r="U56" i="17" s="1"/>
  <c r="X56" i="17" s="1"/>
  <c r="Y56" i="17" s="1"/>
  <c r="D56" i="17"/>
  <c r="C56" i="17"/>
  <c r="G55" i="17"/>
  <c r="F55" i="17"/>
  <c r="E55" i="17"/>
  <c r="D55" i="17"/>
  <c r="L55" i="17" s="1"/>
  <c r="C55" i="17"/>
  <c r="G54" i="17"/>
  <c r="F54" i="17"/>
  <c r="E54" i="17"/>
  <c r="D54" i="17"/>
  <c r="C54" i="17"/>
  <c r="G53" i="17"/>
  <c r="F53" i="17"/>
  <c r="E53" i="17"/>
  <c r="D53" i="17"/>
  <c r="C53" i="17"/>
  <c r="G52" i="17"/>
  <c r="F52" i="17"/>
  <c r="E52" i="17"/>
  <c r="D52" i="17"/>
  <c r="C52" i="17"/>
  <c r="G51" i="17"/>
  <c r="F51" i="17"/>
  <c r="E51" i="17"/>
  <c r="D51" i="17"/>
  <c r="J51" i="17" s="1"/>
  <c r="C51" i="17"/>
  <c r="G50" i="17"/>
  <c r="F50" i="17"/>
  <c r="E50" i="17"/>
  <c r="D50" i="17"/>
  <c r="C50" i="17"/>
  <c r="G49" i="17"/>
  <c r="F49" i="17"/>
  <c r="L49" i="17" s="1"/>
  <c r="E49" i="17"/>
  <c r="D49" i="17"/>
  <c r="C49" i="17"/>
  <c r="G48" i="17"/>
  <c r="F48" i="17"/>
  <c r="E48" i="17"/>
  <c r="D48" i="17"/>
  <c r="C48" i="17"/>
  <c r="U48" i="17" s="1"/>
  <c r="X48" i="17" s="1"/>
  <c r="Y48" i="17" s="1"/>
  <c r="G47" i="17"/>
  <c r="F47" i="17"/>
  <c r="E47" i="17"/>
  <c r="D47" i="17"/>
  <c r="C47" i="17"/>
  <c r="K46" i="18" s="1"/>
  <c r="G46" i="17"/>
  <c r="F46" i="17"/>
  <c r="E46" i="17"/>
  <c r="D46" i="17"/>
  <c r="C46" i="17"/>
  <c r="H45" i="18" s="1"/>
  <c r="G45" i="17"/>
  <c r="F45" i="17"/>
  <c r="E45" i="17"/>
  <c r="D45" i="17"/>
  <c r="C45" i="17"/>
  <c r="G44" i="17"/>
  <c r="F44" i="17"/>
  <c r="E44" i="17"/>
  <c r="D44" i="17"/>
  <c r="C44" i="17"/>
  <c r="U44" i="17" s="1"/>
  <c r="X44" i="17" s="1"/>
  <c r="Y44" i="17" s="1"/>
  <c r="G43" i="17"/>
  <c r="F43" i="17"/>
  <c r="E43" i="17"/>
  <c r="D43" i="17"/>
  <c r="C43" i="17"/>
  <c r="H42" i="18" s="1"/>
  <c r="G42" i="17"/>
  <c r="F42" i="17"/>
  <c r="E42" i="17"/>
  <c r="D42" i="17"/>
  <c r="C42" i="17"/>
  <c r="H41" i="18" s="1"/>
  <c r="G41" i="17"/>
  <c r="F41" i="17"/>
  <c r="E41" i="17"/>
  <c r="D41" i="17"/>
  <c r="C41" i="17"/>
  <c r="G40" i="17"/>
  <c r="F40" i="17"/>
  <c r="E40" i="17"/>
  <c r="D40" i="17"/>
  <c r="C40" i="17"/>
  <c r="G39" i="17"/>
  <c r="F39" i="17"/>
  <c r="E39" i="17"/>
  <c r="D39" i="17"/>
  <c r="C39" i="17"/>
  <c r="G38" i="17"/>
  <c r="F38" i="17"/>
  <c r="E38" i="17"/>
  <c r="D38" i="17"/>
  <c r="C38" i="17"/>
  <c r="H37" i="18" s="1"/>
  <c r="G37" i="17"/>
  <c r="F37" i="17"/>
  <c r="E37" i="17"/>
  <c r="D37" i="17"/>
  <c r="C37" i="17"/>
  <c r="K36" i="18" s="1"/>
  <c r="G36" i="17"/>
  <c r="F36" i="17"/>
  <c r="E36" i="17"/>
  <c r="D36" i="17"/>
  <c r="C36" i="17"/>
  <c r="G35" i="17"/>
  <c r="F35" i="17"/>
  <c r="E35" i="17"/>
  <c r="U35" i="17" s="1"/>
  <c r="X35" i="17" s="1"/>
  <c r="Y35" i="17" s="1"/>
  <c r="D35" i="17"/>
  <c r="C35" i="17"/>
  <c r="G34" i="17"/>
  <c r="F34" i="17"/>
  <c r="E34" i="17"/>
  <c r="D34" i="17"/>
  <c r="C34" i="17"/>
  <c r="K33" i="18" s="1"/>
  <c r="G33" i="17"/>
  <c r="F33" i="17"/>
  <c r="E33" i="17"/>
  <c r="D33" i="17"/>
  <c r="C33" i="17"/>
  <c r="G32" i="17"/>
  <c r="F32" i="17"/>
  <c r="E32" i="17"/>
  <c r="D32" i="17"/>
  <c r="C32" i="17"/>
  <c r="G31" i="17"/>
  <c r="F31" i="17"/>
  <c r="J31" i="17" s="1"/>
  <c r="E31" i="17"/>
  <c r="D31" i="17"/>
  <c r="C31" i="17"/>
  <c r="G30" i="17"/>
  <c r="F30" i="17"/>
  <c r="E30" i="17"/>
  <c r="D30" i="17"/>
  <c r="C30" i="17"/>
  <c r="H29" i="18" s="1"/>
  <c r="G29" i="17"/>
  <c r="F29" i="17"/>
  <c r="E29" i="17"/>
  <c r="D29" i="17"/>
  <c r="C29" i="17"/>
  <c r="G28" i="17"/>
  <c r="F28" i="17"/>
  <c r="E28" i="17"/>
  <c r="D28" i="17"/>
  <c r="C28" i="17"/>
  <c r="G27" i="17"/>
  <c r="F27" i="17"/>
  <c r="E27" i="17"/>
  <c r="D27" i="17"/>
  <c r="C27" i="17"/>
  <c r="G26" i="17"/>
  <c r="F26" i="17"/>
  <c r="E26" i="17"/>
  <c r="D26" i="17"/>
  <c r="C26" i="17"/>
  <c r="G25" i="17"/>
  <c r="F25" i="17"/>
  <c r="E25" i="17"/>
  <c r="D25" i="17"/>
  <c r="C25" i="17"/>
  <c r="G24" i="17"/>
  <c r="F24" i="17"/>
  <c r="E24" i="17"/>
  <c r="D24" i="17"/>
  <c r="C24" i="17"/>
  <c r="G23" i="17"/>
  <c r="F23" i="17"/>
  <c r="E23" i="17"/>
  <c r="D23" i="17"/>
  <c r="C23" i="17"/>
  <c r="G22" i="17"/>
  <c r="F22" i="17"/>
  <c r="E22" i="17"/>
  <c r="D22" i="17"/>
  <c r="C22" i="17"/>
  <c r="H21" i="18" s="1"/>
  <c r="G21" i="17"/>
  <c r="F21" i="17"/>
  <c r="E21" i="17"/>
  <c r="D21" i="17"/>
  <c r="C21" i="17"/>
  <c r="G20" i="17"/>
  <c r="F20" i="17"/>
  <c r="E20" i="17"/>
  <c r="D20" i="17"/>
  <c r="C20" i="17"/>
  <c r="G19" i="17"/>
  <c r="F19" i="17"/>
  <c r="E19" i="17"/>
  <c r="D19" i="17"/>
  <c r="C19" i="17"/>
  <c r="G18" i="17"/>
  <c r="F18" i="17"/>
  <c r="E18" i="17"/>
  <c r="D18" i="17"/>
  <c r="C18" i="17"/>
  <c r="H17" i="18" s="1"/>
  <c r="G17" i="17"/>
  <c r="F17" i="17"/>
  <c r="E17" i="17"/>
  <c r="D17" i="17"/>
  <c r="C17" i="17"/>
  <c r="K16" i="18" s="1"/>
  <c r="G16" i="17"/>
  <c r="F16" i="17"/>
  <c r="E16" i="17"/>
  <c r="D16" i="17"/>
  <c r="C16" i="17"/>
  <c r="H15" i="18" s="1"/>
  <c r="G15" i="17"/>
  <c r="F15" i="17"/>
  <c r="E15" i="17"/>
  <c r="D15" i="17"/>
  <c r="C15" i="17"/>
  <c r="G14" i="17"/>
  <c r="F14" i="17"/>
  <c r="E14" i="17"/>
  <c r="D14" i="17"/>
  <c r="C14" i="17"/>
  <c r="H13" i="18" s="1"/>
  <c r="G13" i="17"/>
  <c r="F13" i="17"/>
  <c r="E13" i="17"/>
  <c r="D13" i="17"/>
  <c r="C13" i="17"/>
  <c r="G12" i="17"/>
  <c r="F12" i="17"/>
  <c r="E12" i="17"/>
  <c r="D12" i="17"/>
  <c r="C12" i="17"/>
  <c r="H11" i="18" s="1"/>
  <c r="G11" i="17"/>
  <c r="F11" i="17"/>
  <c r="E11" i="17"/>
  <c r="D11" i="17"/>
  <c r="C11" i="17"/>
  <c r="G10" i="17"/>
  <c r="F10" i="17"/>
  <c r="E10" i="17"/>
  <c r="D10" i="17"/>
  <c r="C10" i="17"/>
  <c r="H9" i="18" s="1"/>
  <c r="G9" i="17"/>
  <c r="F9" i="17"/>
  <c r="E9" i="17"/>
  <c r="D9" i="17"/>
  <c r="C9" i="17"/>
  <c r="G8" i="17"/>
  <c r="F8" i="17"/>
  <c r="E8" i="17"/>
  <c r="D8" i="17"/>
  <c r="C8" i="17"/>
  <c r="K7" i="18" s="1"/>
  <c r="G7" i="17"/>
  <c r="F7" i="17"/>
  <c r="E7" i="17"/>
  <c r="D7" i="17"/>
  <c r="C7" i="17"/>
  <c r="G6" i="17"/>
  <c r="F6" i="17"/>
  <c r="E6" i="17"/>
  <c r="D6" i="17"/>
  <c r="C6" i="17"/>
  <c r="H5" i="18" s="1"/>
  <c r="V205" i="14"/>
  <c r="C205" i="14"/>
  <c r="V204" i="14"/>
  <c r="C204" i="14"/>
  <c r="V203" i="14"/>
  <c r="C203" i="14"/>
  <c r="V202" i="14"/>
  <c r="C202" i="14"/>
  <c r="V201" i="14"/>
  <c r="C201" i="14"/>
  <c r="V200" i="14"/>
  <c r="C200" i="14"/>
  <c r="V199" i="14"/>
  <c r="L199" i="14"/>
  <c r="BN199" i="14" s="1"/>
  <c r="C199" i="14"/>
  <c r="V198" i="14"/>
  <c r="C198" i="14"/>
  <c r="I198" i="14" s="1"/>
  <c r="V197" i="14"/>
  <c r="C197" i="14"/>
  <c r="V196" i="14"/>
  <c r="C196" i="14"/>
  <c r="V195" i="14"/>
  <c r="C195" i="14"/>
  <c r="V194" i="14"/>
  <c r="C194" i="14"/>
  <c r="I194" i="14" s="1"/>
  <c r="V193" i="14"/>
  <c r="C193" i="14"/>
  <c r="V192" i="14"/>
  <c r="C192" i="14"/>
  <c r="V191" i="14"/>
  <c r="L191" i="14"/>
  <c r="BN191" i="14" s="1"/>
  <c r="C191" i="14"/>
  <c r="V190" i="14"/>
  <c r="C190" i="14"/>
  <c r="V189" i="14"/>
  <c r="C189" i="14"/>
  <c r="V188" i="14"/>
  <c r="C188" i="14"/>
  <c r="V187" i="14"/>
  <c r="C187" i="14"/>
  <c r="V186" i="14"/>
  <c r="C186" i="14"/>
  <c r="V185" i="14"/>
  <c r="C185" i="14"/>
  <c r="V184" i="14"/>
  <c r="C184" i="14"/>
  <c r="V183" i="14"/>
  <c r="C183" i="14"/>
  <c r="V182" i="14"/>
  <c r="C182" i="14"/>
  <c r="V181" i="14"/>
  <c r="C181" i="14"/>
  <c r="V180" i="14"/>
  <c r="C180" i="14"/>
  <c r="V179" i="14"/>
  <c r="C179" i="14"/>
  <c r="V178" i="14"/>
  <c r="C178" i="14"/>
  <c r="V177" i="14"/>
  <c r="C177" i="14"/>
  <c r="V176" i="14"/>
  <c r="C176" i="14"/>
  <c r="V175" i="14"/>
  <c r="C175" i="14"/>
  <c r="V174" i="14"/>
  <c r="C174" i="14"/>
  <c r="V173" i="14"/>
  <c r="C173" i="14"/>
  <c r="V172" i="14"/>
  <c r="C172" i="14"/>
  <c r="V171" i="14"/>
  <c r="C171" i="14"/>
  <c r="V170" i="14"/>
  <c r="C170" i="14"/>
  <c r="V169" i="14"/>
  <c r="C169" i="14"/>
  <c r="V168" i="14"/>
  <c r="C168" i="14"/>
  <c r="V167" i="14"/>
  <c r="L167" i="14"/>
  <c r="BN167" i="14" s="1"/>
  <c r="C167" i="14"/>
  <c r="V166" i="14"/>
  <c r="C166" i="14"/>
  <c r="V165" i="14"/>
  <c r="C165" i="14"/>
  <c r="V164" i="14"/>
  <c r="C164" i="14"/>
  <c r="V163" i="14"/>
  <c r="C163" i="14"/>
  <c r="V162" i="14"/>
  <c r="C162" i="14"/>
  <c r="V161" i="14"/>
  <c r="C161" i="14"/>
  <c r="V160" i="14"/>
  <c r="C160" i="14"/>
  <c r="V159" i="14"/>
  <c r="C159" i="14"/>
  <c r="V158" i="14"/>
  <c r="C158" i="14"/>
  <c r="V157" i="14"/>
  <c r="C157" i="14"/>
  <c r="V156" i="14"/>
  <c r="C156" i="14"/>
  <c r="V155" i="14"/>
  <c r="C155" i="14"/>
  <c r="V154" i="14"/>
  <c r="C154" i="14"/>
  <c r="V153" i="14"/>
  <c r="C153" i="14"/>
  <c r="V152" i="14"/>
  <c r="C152" i="14"/>
  <c r="V151" i="14"/>
  <c r="C151" i="14"/>
  <c r="V150" i="14"/>
  <c r="C150" i="14"/>
  <c r="V149" i="14"/>
  <c r="C149" i="14"/>
  <c r="V148" i="14"/>
  <c r="C148" i="14"/>
  <c r="V147" i="14"/>
  <c r="C147" i="14"/>
  <c r="V146" i="14"/>
  <c r="C146" i="14"/>
  <c r="V145" i="14"/>
  <c r="C145" i="14"/>
  <c r="V144" i="14"/>
  <c r="C144" i="14"/>
  <c r="V143" i="14"/>
  <c r="C143" i="14"/>
  <c r="V142" i="14"/>
  <c r="C142" i="14"/>
  <c r="V141" i="14"/>
  <c r="C141" i="14"/>
  <c r="V140" i="14"/>
  <c r="C140" i="14"/>
  <c r="V139" i="14"/>
  <c r="C139" i="14"/>
  <c r="V138" i="14"/>
  <c r="C138" i="14"/>
  <c r="V137" i="14"/>
  <c r="C137" i="14"/>
  <c r="V136" i="14"/>
  <c r="C136" i="14"/>
  <c r="V135" i="14"/>
  <c r="C135" i="14"/>
  <c r="V134" i="14"/>
  <c r="C134" i="14"/>
  <c r="V133" i="14"/>
  <c r="C133" i="14"/>
  <c r="V132" i="14"/>
  <c r="C132" i="14"/>
  <c r="V131" i="14"/>
  <c r="C131" i="14"/>
  <c r="V130" i="14"/>
  <c r="C130" i="14"/>
  <c r="V129" i="14"/>
  <c r="C129" i="14"/>
  <c r="V128" i="14"/>
  <c r="C128" i="14"/>
  <c r="V127" i="14"/>
  <c r="C127" i="14"/>
  <c r="V126" i="14"/>
  <c r="C126" i="14"/>
  <c r="V125" i="14"/>
  <c r="C125" i="14"/>
  <c r="V124" i="14"/>
  <c r="C124" i="14"/>
  <c r="V123" i="14"/>
  <c r="C123" i="14"/>
  <c r="V122" i="14"/>
  <c r="C122" i="14"/>
  <c r="V121" i="14"/>
  <c r="C121" i="14"/>
  <c r="V120" i="14"/>
  <c r="C120" i="14"/>
  <c r="V119" i="14"/>
  <c r="C119" i="14"/>
  <c r="V118" i="14"/>
  <c r="C118" i="14"/>
  <c r="V117" i="14"/>
  <c r="C117" i="14"/>
  <c r="V116" i="14"/>
  <c r="C116" i="14"/>
  <c r="V115" i="14"/>
  <c r="C115" i="14"/>
  <c r="V114" i="14"/>
  <c r="C114" i="14"/>
  <c r="V113" i="14"/>
  <c r="C113" i="14"/>
  <c r="V112" i="14"/>
  <c r="C112" i="14"/>
  <c r="V111" i="14"/>
  <c r="C111" i="14"/>
  <c r="V110" i="14"/>
  <c r="C110" i="14"/>
  <c r="V109" i="14"/>
  <c r="C109" i="14"/>
  <c r="V108" i="14"/>
  <c r="C108" i="14"/>
  <c r="V107" i="14"/>
  <c r="C107" i="14"/>
  <c r="V106" i="14"/>
  <c r="C106" i="14"/>
  <c r="V105" i="14"/>
  <c r="C105" i="14"/>
  <c r="V104" i="14"/>
  <c r="C104" i="14"/>
  <c r="V103" i="14"/>
  <c r="C103" i="14"/>
  <c r="V102" i="14"/>
  <c r="C102" i="14"/>
  <c r="V101" i="14"/>
  <c r="C101" i="14"/>
  <c r="V100" i="14"/>
  <c r="C100" i="14"/>
  <c r="V99" i="14"/>
  <c r="C99" i="14"/>
  <c r="V98" i="14"/>
  <c r="C98" i="14"/>
  <c r="V97" i="14"/>
  <c r="C97" i="14"/>
  <c r="V96" i="14"/>
  <c r="C96" i="14"/>
  <c r="V95" i="14"/>
  <c r="C95" i="14"/>
  <c r="V94" i="14"/>
  <c r="C94" i="14"/>
  <c r="V93" i="14"/>
  <c r="C93" i="14"/>
  <c r="V92" i="14"/>
  <c r="C92" i="14"/>
  <c r="V91" i="14"/>
  <c r="C91" i="14"/>
  <c r="V90" i="14"/>
  <c r="C90" i="14"/>
  <c r="V89" i="14"/>
  <c r="C89" i="14"/>
  <c r="V88" i="14"/>
  <c r="C88" i="14"/>
  <c r="V87" i="14"/>
  <c r="C87" i="14"/>
  <c r="V86" i="14"/>
  <c r="C86" i="14"/>
  <c r="V85" i="14"/>
  <c r="C85" i="14"/>
  <c r="V84" i="14"/>
  <c r="C84" i="14"/>
  <c r="V83" i="14"/>
  <c r="L83" i="14"/>
  <c r="C83" i="14"/>
  <c r="V82" i="14"/>
  <c r="C82" i="14"/>
  <c r="V81" i="14"/>
  <c r="C81" i="14"/>
  <c r="V80" i="14"/>
  <c r="C80" i="14"/>
  <c r="V79" i="14"/>
  <c r="C79" i="14"/>
  <c r="V78" i="14"/>
  <c r="C78" i="14"/>
  <c r="V77" i="14"/>
  <c r="C77" i="14"/>
  <c r="V76" i="14"/>
  <c r="C76" i="14"/>
  <c r="V75" i="14"/>
  <c r="C75" i="14"/>
  <c r="V74" i="14"/>
  <c r="C74" i="14"/>
  <c r="V73" i="14"/>
  <c r="C73" i="14"/>
  <c r="V72" i="14"/>
  <c r="C72" i="14"/>
  <c r="V71" i="14"/>
  <c r="C71" i="14"/>
  <c r="V70" i="14"/>
  <c r="C70" i="14"/>
  <c r="V69" i="14"/>
  <c r="C69" i="14"/>
  <c r="V68" i="14"/>
  <c r="C68" i="14"/>
  <c r="V67" i="14"/>
  <c r="C67" i="14"/>
  <c r="V66" i="14"/>
  <c r="C66" i="14"/>
  <c r="V65" i="14"/>
  <c r="C65" i="14"/>
  <c r="V64" i="14"/>
  <c r="C64" i="14"/>
  <c r="V63" i="14"/>
  <c r="C63" i="14"/>
  <c r="V62" i="14"/>
  <c r="C62" i="14"/>
  <c r="V61" i="14"/>
  <c r="C61" i="14"/>
  <c r="V60" i="14"/>
  <c r="C60" i="14"/>
  <c r="V59" i="14"/>
  <c r="L59" i="14"/>
  <c r="C59" i="14"/>
  <c r="V58" i="14"/>
  <c r="C58" i="14"/>
  <c r="V57" i="14"/>
  <c r="C57" i="14"/>
  <c r="V56" i="14"/>
  <c r="C56" i="14"/>
  <c r="V55" i="14"/>
  <c r="C55" i="14"/>
  <c r="V54" i="14"/>
  <c r="C54" i="14"/>
  <c r="V53" i="14"/>
  <c r="C53" i="14"/>
  <c r="V52" i="14"/>
  <c r="C52" i="14"/>
  <c r="V51" i="14"/>
  <c r="C51" i="14"/>
  <c r="V50" i="14"/>
  <c r="C50" i="14"/>
  <c r="V49" i="14"/>
  <c r="C49" i="14"/>
  <c r="V48" i="14"/>
  <c r="C48" i="14"/>
  <c r="V47" i="14"/>
  <c r="C47" i="14"/>
  <c r="V46" i="14"/>
  <c r="C46" i="14"/>
  <c r="V45" i="14"/>
  <c r="C45" i="14"/>
  <c r="V44" i="14"/>
  <c r="C44" i="14"/>
  <c r="V43" i="14"/>
  <c r="C43" i="14"/>
  <c r="V42" i="14"/>
  <c r="C42" i="14"/>
  <c r="V41" i="14"/>
  <c r="C41" i="14"/>
  <c r="V40" i="14"/>
  <c r="C40" i="14"/>
  <c r="V39" i="14"/>
  <c r="L39" i="14"/>
  <c r="BN39" i="14" s="1"/>
  <c r="C39" i="14"/>
  <c r="V38" i="14"/>
  <c r="C38" i="14"/>
  <c r="V37" i="14"/>
  <c r="C37" i="14"/>
  <c r="V36" i="14"/>
  <c r="C36" i="14"/>
  <c r="V35" i="14"/>
  <c r="C35" i="14"/>
  <c r="V34" i="14"/>
  <c r="C34" i="14"/>
  <c r="V33" i="14"/>
  <c r="C33" i="14"/>
  <c r="V32" i="14"/>
  <c r="C32" i="14"/>
  <c r="V31" i="14"/>
  <c r="C31" i="14"/>
  <c r="V30" i="14"/>
  <c r="C30" i="14"/>
  <c r="V29" i="14"/>
  <c r="C29" i="14"/>
  <c r="V28" i="14"/>
  <c r="C28" i="14"/>
  <c r="V27" i="14"/>
  <c r="C27" i="14"/>
  <c r="V26" i="14"/>
  <c r="C26" i="14"/>
  <c r="V25" i="14"/>
  <c r="C25" i="14"/>
  <c r="V24" i="14"/>
  <c r="C24" i="14"/>
  <c r="V23" i="14"/>
  <c r="C23" i="14"/>
  <c r="V22" i="14"/>
  <c r="C22" i="14"/>
  <c r="V21" i="14"/>
  <c r="C21" i="14"/>
  <c r="V20" i="14"/>
  <c r="C20" i="14"/>
  <c r="V19" i="14"/>
  <c r="C19" i="14"/>
  <c r="V18" i="14"/>
  <c r="C18" i="14"/>
  <c r="V17" i="14"/>
  <c r="C17" i="14"/>
  <c r="V16" i="14"/>
  <c r="C16" i="14"/>
  <c r="V15" i="14"/>
  <c r="C15" i="14"/>
  <c r="V14" i="14"/>
  <c r="C14" i="14"/>
  <c r="V13" i="14"/>
  <c r="C13" i="14"/>
  <c r="V12" i="14"/>
  <c r="C12" i="14"/>
  <c r="V11" i="14"/>
  <c r="C11" i="14"/>
  <c r="V10" i="14"/>
  <c r="C10" i="14"/>
  <c r="V9" i="14"/>
  <c r="C9" i="14"/>
  <c r="V8" i="14"/>
  <c r="C8" i="14"/>
  <c r="V7" i="14"/>
  <c r="C7" i="14"/>
  <c r="C6" i="14"/>
  <c r="X8" i="12"/>
  <c r="I34" i="11"/>
  <c r="J32" i="11"/>
  <c r="J31" i="11"/>
  <c r="J30" i="11"/>
  <c r="I24" i="11"/>
  <c r="J22" i="11"/>
  <c r="J13" i="11"/>
  <c r="J9" i="11"/>
  <c r="J8" i="11"/>
  <c r="J7" i="11"/>
  <c r="L2674" i="10"/>
  <c r="C2674" i="10"/>
  <c r="N2671" i="10"/>
  <c r="M2671" i="10"/>
  <c r="N2670" i="10"/>
  <c r="M2670" i="10"/>
  <c r="N2669" i="10"/>
  <c r="M2669" i="10"/>
  <c r="N2668" i="10"/>
  <c r="M2668" i="10"/>
  <c r="N2667" i="10"/>
  <c r="M2667" i="10"/>
  <c r="N2666" i="10"/>
  <c r="M2666" i="10"/>
  <c r="N2665" i="10"/>
  <c r="M2665" i="10"/>
  <c r="N2664" i="10"/>
  <c r="M2664" i="10"/>
  <c r="N2663" i="10"/>
  <c r="M2663" i="10"/>
  <c r="N2662" i="10"/>
  <c r="M2662" i="10"/>
  <c r="N2661" i="10"/>
  <c r="M2661" i="10"/>
  <c r="N2660" i="10"/>
  <c r="M2660" i="10"/>
  <c r="N2659" i="10"/>
  <c r="M2659" i="10"/>
  <c r="N2658" i="10"/>
  <c r="M2658" i="10"/>
  <c r="N2657" i="10"/>
  <c r="M2657" i="10"/>
  <c r="N2656" i="10"/>
  <c r="M2656" i="10"/>
  <c r="N2655" i="10"/>
  <c r="M2655" i="10"/>
  <c r="N2654" i="10"/>
  <c r="M2654" i="10"/>
  <c r="N2635" i="10"/>
  <c r="M2635" i="10"/>
  <c r="N2634" i="10"/>
  <c r="M2634" i="10"/>
  <c r="N2633" i="10"/>
  <c r="M2633" i="10"/>
  <c r="N2632" i="10"/>
  <c r="M2632" i="10"/>
  <c r="N2631" i="10"/>
  <c r="M2631" i="10"/>
  <c r="N2630" i="10"/>
  <c r="M2630" i="10"/>
  <c r="N2629" i="10"/>
  <c r="M2629" i="10"/>
  <c r="N2628" i="10"/>
  <c r="M2628" i="10"/>
  <c r="N2627" i="10"/>
  <c r="M2627" i="10"/>
  <c r="N2626" i="10"/>
  <c r="M2626" i="10"/>
  <c r="N2625" i="10"/>
  <c r="M2625" i="10"/>
  <c r="N2624" i="10"/>
  <c r="M2624" i="10"/>
  <c r="N2623" i="10"/>
  <c r="M2623" i="10"/>
  <c r="N2622" i="10"/>
  <c r="M2622" i="10"/>
  <c r="N2621" i="10"/>
  <c r="M2621" i="10"/>
  <c r="N2620" i="10"/>
  <c r="M2620" i="10"/>
  <c r="N2619" i="10"/>
  <c r="M2619" i="10"/>
  <c r="N2618" i="10"/>
  <c r="M2618" i="10"/>
  <c r="N2617" i="10"/>
  <c r="M2617" i="10"/>
  <c r="N2616" i="10"/>
  <c r="M2616" i="10"/>
  <c r="N2615" i="10"/>
  <c r="M2615" i="10"/>
  <c r="N2614" i="10"/>
  <c r="M2614" i="10"/>
  <c r="N2613" i="10"/>
  <c r="M2613" i="10"/>
  <c r="N2612" i="10"/>
  <c r="M2612" i="10"/>
  <c r="N2611" i="10"/>
  <c r="M2611" i="10"/>
  <c r="N2610" i="10"/>
  <c r="M2610" i="10"/>
  <c r="N2609" i="10"/>
  <c r="M2609" i="10"/>
  <c r="N2608" i="10"/>
  <c r="M2608" i="10"/>
  <c r="N2607" i="10"/>
  <c r="M2607" i="10"/>
  <c r="N2606" i="10"/>
  <c r="M2606" i="10"/>
  <c r="N2605" i="10"/>
  <c r="M2605" i="10"/>
  <c r="N2604" i="10"/>
  <c r="N2603" i="10"/>
  <c r="M2603" i="10"/>
  <c r="N2602" i="10"/>
  <c r="M2602" i="10"/>
  <c r="N2601" i="10"/>
  <c r="M2601" i="10"/>
  <c r="N2600" i="10"/>
  <c r="M2600" i="10"/>
  <c r="N2599" i="10"/>
  <c r="M2599" i="10"/>
  <c r="N2598" i="10"/>
  <c r="M2598" i="10"/>
  <c r="N2597" i="10"/>
  <c r="M2597" i="10"/>
  <c r="N2596" i="10"/>
  <c r="M2596" i="10"/>
  <c r="N2595" i="10"/>
  <c r="M2595" i="10"/>
  <c r="N2594" i="10"/>
  <c r="M2594" i="10"/>
  <c r="N2593" i="10"/>
  <c r="M2593" i="10"/>
  <c r="N2592" i="10"/>
  <c r="M2592" i="10"/>
  <c r="N2591" i="10"/>
  <c r="M2591" i="10"/>
  <c r="N2590" i="10"/>
  <c r="M2590" i="10"/>
  <c r="N2589" i="10"/>
  <c r="M2589" i="10"/>
  <c r="N2588" i="10"/>
  <c r="M2588" i="10"/>
  <c r="N2587" i="10"/>
  <c r="M2587" i="10"/>
  <c r="N2586" i="10"/>
  <c r="M2586" i="10"/>
  <c r="N2585" i="10"/>
  <c r="M2585" i="10"/>
  <c r="N2584" i="10"/>
  <c r="M2584" i="10"/>
  <c r="N2583" i="10"/>
  <c r="M2583" i="10"/>
  <c r="N2582" i="10"/>
  <c r="M2582" i="10"/>
  <c r="N2581" i="10"/>
  <c r="M2581" i="10"/>
  <c r="N2580" i="10"/>
  <c r="M2580" i="10"/>
  <c r="N2579" i="10"/>
  <c r="M2579" i="10"/>
  <c r="N2578" i="10"/>
  <c r="M2578" i="10"/>
  <c r="N2577" i="10"/>
  <c r="M2577" i="10"/>
  <c r="N2576" i="10"/>
  <c r="M2576" i="10"/>
  <c r="N2575" i="10"/>
  <c r="M2575" i="10"/>
  <c r="N2574" i="10"/>
  <c r="M2574" i="10"/>
  <c r="N2573" i="10"/>
  <c r="M2573" i="10"/>
  <c r="N2572" i="10"/>
  <c r="M2572" i="10"/>
  <c r="N2571" i="10"/>
  <c r="M2571" i="10"/>
  <c r="N2570" i="10"/>
  <c r="M2570" i="10"/>
  <c r="N2569" i="10"/>
  <c r="M2569" i="10"/>
  <c r="N2568" i="10"/>
  <c r="M2568" i="10"/>
  <c r="N2567" i="10"/>
  <c r="M2567" i="10"/>
  <c r="N2566" i="10"/>
  <c r="M2566" i="10"/>
  <c r="N2565" i="10"/>
  <c r="M2565" i="10"/>
  <c r="N2564" i="10"/>
  <c r="M2564" i="10"/>
  <c r="N2563" i="10"/>
  <c r="M2563" i="10"/>
  <c r="N2562" i="10"/>
  <c r="M2562" i="10"/>
  <c r="N2561" i="10"/>
  <c r="M2561" i="10"/>
  <c r="N2560" i="10"/>
  <c r="M2560" i="10"/>
  <c r="N2559" i="10"/>
  <c r="M2559" i="10"/>
  <c r="N2558" i="10"/>
  <c r="M2558" i="10"/>
  <c r="N2557" i="10"/>
  <c r="M2557" i="10"/>
  <c r="N2556" i="10"/>
  <c r="M2556" i="10"/>
  <c r="N2555" i="10"/>
  <c r="M2555" i="10"/>
  <c r="N2554" i="10"/>
  <c r="M2554" i="10"/>
  <c r="N2553" i="10"/>
  <c r="M2553" i="10"/>
  <c r="N2552" i="10"/>
  <c r="M2552" i="10"/>
  <c r="N2551" i="10"/>
  <c r="M2551" i="10"/>
  <c r="N2550" i="10"/>
  <c r="M2550" i="10"/>
  <c r="N2549" i="10"/>
  <c r="M2549" i="10"/>
  <c r="N2548" i="10"/>
  <c r="M2548" i="10"/>
  <c r="N2547" i="10"/>
  <c r="M2547" i="10"/>
  <c r="N2546" i="10"/>
  <c r="M2546" i="10"/>
  <c r="N2545" i="10"/>
  <c r="M2545" i="10"/>
  <c r="N2544" i="10"/>
  <c r="M2544" i="10"/>
  <c r="N2543" i="10"/>
  <c r="M2543" i="10"/>
  <c r="N2542" i="10"/>
  <c r="M2542" i="10"/>
  <c r="N2541" i="10"/>
  <c r="M2541" i="10"/>
  <c r="N2540" i="10"/>
  <c r="M2540" i="10"/>
  <c r="N2539" i="10"/>
  <c r="M2539" i="10"/>
  <c r="N2538" i="10"/>
  <c r="M2538" i="10"/>
  <c r="N2537" i="10"/>
  <c r="M2537" i="10"/>
  <c r="N2536" i="10"/>
  <c r="M2536" i="10"/>
  <c r="N2535" i="10"/>
  <c r="M2535" i="10"/>
  <c r="N2534" i="10"/>
  <c r="M2534" i="10"/>
  <c r="N2533" i="10"/>
  <c r="M2533" i="10"/>
  <c r="N2532" i="10"/>
  <c r="M2532" i="10"/>
  <c r="N2531" i="10"/>
  <c r="M2531" i="10"/>
  <c r="N2530" i="10"/>
  <c r="M2530" i="10"/>
  <c r="N2529" i="10"/>
  <c r="M2529" i="10"/>
  <c r="N2528" i="10"/>
  <c r="M2528" i="10"/>
  <c r="N2527" i="10"/>
  <c r="M2527" i="10"/>
  <c r="N2526" i="10"/>
  <c r="M2526" i="10"/>
  <c r="N2525" i="10"/>
  <c r="M2525" i="10"/>
  <c r="N2524" i="10"/>
  <c r="M2524" i="10"/>
  <c r="N2523" i="10"/>
  <c r="M2523" i="10"/>
  <c r="N2522" i="10"/>
  <c r="M2522" i="10"/>
  <c r="N2521" i="10"/>
  <c r="M2521" i="10"/>
  <c r="N2520" i="10"/>
  <c r="M2520" i="10"/>
  <c r="N2519" i="10"/>
  <c r="M2519" i="10"/>
  <c r="N2518" i="10"/>
  <c r="M2518" i="10"/>
  <c r="N2517" i="10"/>
  <c r="M2517" i="10"/>
  <c r="N2516" i="10"/>
  <c r="M2516" i="10"/>
  <c r="N2515" i="10"/>
  <c r="M2515" i="10"/>
  <c r="N2514" i="10"/>
  <c r="M2514" i="10"/>
  <c r="N2513" i="10"/>
  <c r="M2513" i="10"/>
  <c r="N2512" i="10"/>
  <c r="M2512" i="10"/>
  <c r="N2511" i="10"/>
  <c r="M2511" i="10"/>
  <c r="N2510" i="10"/>
  <c r="M2510" i="10"/>
  <c r="N2509" i="10"/>
  <c r="M2509" i="10"/>
  <c r="N2508" i="10"/>
  <c r="M2508" i="10"/>
  <c r="N2507" i="10"/>
  <c r="M2507" i="10"/>
  <c r="N2506" i="10"/>
  <c r="M2506" i="10"/>
  <c r="N2505" i="10"/>
  <c r="M2505" i="10"/>
  <c r="N2504" i="10"/>
  <c r="M2504" i="10"/>
  <c r="N2503" i="10"/>
  <c r="M2503" i="10"/>
  <c r="N2502" i="10"/>
  <c r="M2502" i="10"/>
  <c r="N2501" i="10"/>
  <c r="M2501" i="10"/>
  <c r="N2500" i="10"/>
  <c r="M2500" i="10"/>
  <c r="N2499" i="10"/>
  <c r="M2499" i="10"/>
  <c r="N2498" i="10"/>
  <c r="M2498" i="10"/>
  <c r="N2497" i="10"/>
  <c r="M2497" i="10"/>
  <c r="N2496" i="10"/>
  <c r="M2496" i="10"/>
  <c r="N2495" i="10"/>
  <c r="M2495" i="10"/>
  <c r="N2494" i="10"/>
  <c r="M2494" i="10"/>
  <c r="N2493" i="10"/>
  <c r="M2493" i="10"/>
  <c r="N2492" i="10"/>
  <c r="M2492" i="10"/>
  <c r="N2491" i="10"/>
  <c r="M2491" i="10"/>
  <c r="N2490" i="10"/>
  <c r="M2490" i="10"/>
  <c r="N2489" i="10"/>
  <c r="M2489" i="10"/>
  <c r="N2488" i="10"/>
  <c r="M2488" i="10"/>
  <c r="N2487" i="10"/>
  <c r="M2487" i="10"/>
  <c r="N2486" i="10"/>
  <c r="M2486" i="10"/>
  <c r="N2485" i="10"/>
  <c r="M2485" i="10"/>
  <c r="N2484" i="10"/>
  <c r="M2484" i="10"/>
  <c r="N2483" i="10"/>
  <c r="M2483" i="10"/>
  <c r="N2482" i="10"/>
  <c r="M2482" i="10"/>
  <c r="N2481" i="10"/>
  <c r="M2481" i="10"/>
  <c r="N2480" i="10"/>
  <c r="M2480" i="10"/>
  <c r="N2479" i="10"/>
  <c r="M2479" i="10"/>
  <c r="N2478" i="10"/>
  <c r="M2478" i="10"/>
  <c r="N2477" i="10"/>
  <c r="M2477" i="10"/>
  <c r="N2476" i="10"/>
  <c r="M2476" i="10"/>
  <c r="N2475" i="10"/>
  <c r="M2475" i="10"/>
  <c r="N2474" i="10"/>
  <c r="M2474" i="10"/>
  <c r="N2473" i="10"/>
  <c r="M2473" i="10"/>
  <c r="N2472" i="10"/>
  <c r="M2472" i="10"/>
  <c r="N2471" i="10"/>
  <c r="M2471" i="10"/>
  <c r="N2470" i="10"/>
  <c r="M2470" i="10"/>
  <c r="N2469" i="10"/>
  <c r="M2469" i="10"/>
  <c r="N2468" i="10"/>
  <c r="M2468" i="10"/>
  <c r="N2467" i="10"/>
  <c r="M2467" i="10"/>
  <c r="N2466" i="10"/>
  <c r="M2466" i="10"/>
  <c r="N2465" i="10"/>
  <c r="M2465" i="10"/>
  <c r="N2464" i="10"/>
  <c r="M2464" i="10"/>
  <c r="N2463" i="10"/>
  <c r="M2463" i="10"/>
  <c r="N2462" i="10"/>
  <c r="M2462" i="10"/>
  <c r="N2461" i="10"/>
  <c r="M2461" i="10"/>
  <c r="N2460" i="10"/>
  <c r="M2460" i="10"/>
  <c r="N2459" i="10"/>
  <c r="M2459" i="10"/>
  <c r="N2458" i="10"/>
  <c r="M2458" i="10"/>
  <c r="N2457" i="10"/>
  <c r="M2457" i="10"/>
  <c r="N2456" i="10"/>
  <c r="M2456" i="10"/>
  <c r="N2455" i="10"/>
  <c r="M2455" i="10"/>
  <c r="N2454" i="10"/>
  <c r="M2454" i="10"/>
  <c r="N2453" i="10"/>
  <c r="M2453" i="10"/>
  <c r="N2452" i="10"/>
  <c r="M2452" i="10"/>
  <c r="N2451" i="10"/>
  <c r="M2451" i="10"/>
  <c r="N2450" i="10"/>
  <c r="M2450" i="10"/>
  <c r="N2449" i="10"/>
  <c r="M2449" i="10"/>
  <c r="N2448" i="10"/>
  <c r="M2448" i="10"/>
  <c r="N2447" i="10"/>
  <c r="M2447" i="10"/>
  <c r="N2446" i="10"/>
  <c r="M2446" i="10"/>
  <c r="N2445" i="10"/>
  <c r="M2445" i="10"/>
  <c r="N2444" i="10"/>
  <c r="M2444" i="10"/>
  <c r="N2443" i="10"/>
  <c r="M2443" i="10"/>
  <c r="N2442" i="10"/>
  <c r="M2442" i="10"/>
  <c r="N2441" i="10"/>
  <c r="M2441" i="10"/>
  <c r="N2440" i="10"/>
  <c r="M2440" i="10"/>
  <c r="N2439" i="10"/>
  <c r="M2439" i="10"/>
  <c r="N2438" i="10"/>
  <c r="M2438" i="10"/>
  <c r="N2437" i="10"/>
  <c r="M2437" i="10"/>
  <c r="N2436" i="10"/>
  <c r="M2436" i="10"/>
  <c r="N2435" i="10"/>
  <c r="M2435" i="10"/>
  <c r="N2434" i="10"/>
  <c r="M2434" i="10"/>
  <c r="N2433" i="10"/>
  <c r="M2433" i="10"/>
  <c r="N2432" i="10"/>
  <c r="M2432" i="10"/>
  <c r="N2431" i="10"/>
  <c r="M2431" i="10"/>
  <c r="N2430" i="10"/>
  <c r="M2430" i="10"/>
  <c r="N2429" i="10"/>
  <c r="M2429" i="10"/>
  <c r="N2428" i="10"/>
  <c r="M2428" i="10"/>
  <c r="N2427" i="10"/>
  <c r="M2427" i="10"/>
  <c r="N2426" i="10"/>
  <c r="M2426" i="10"/>
  <c r="N2425" i="10"/>
  <c r="M2425" i="10"/>
  <c r="N2424" i="10"/>
  <c r="M2424" i="10"/>
  <c r="N2423" i="10"/>
  <c r="M2423" i="10"/>
  <c r="N2422" i="10"/>
  <c r="M2422" i="10"/>
  <c r="N2421" i="10"/>
  <c r="M2421" i="10"/>
  <c r="N2420" i="10"/>
  <c r="M2420" i="10"/>
  <c r="N2419" i="10"/>
  <c r="M2419" i="10"/>
  <c r="N2418" i="10"/>
  <c r="M2418" i="10"/>
  <c r="N2417" i="10"/>
  <c r="M2417" i="10"/>
  <c r="N2416" i="10"/>
  <c r="M2416" i="10"/>
  <c r="N2415" i="10"/>
  <c r="M2415" i="10"/>
  <c r="N2414" i="10"/>
  <c r="M2414" i="10"/>
  <c r="N2413" i="10"/>
  <c r="M2413" i="10"/>
  <c r="N2412" i="10"/>
  <c r="M2412" i="10"/>
  <c r="N2411" i="10"/>
  <c r="M2411" i="10"/>
  <c r="N2410" i="10"/>
  <c r="M2410" i="10"/>
  <c r="N2409" i="10"/>
  <c r="M2409" i="10"/>
  <c r="N2408" i="10"/>
  <c r="M2408" i="10"/>
  <c r="N2407" i="10"/>
  <c r="M2407" i="10"/>
  <c r="N2406" i="10"/>
  <c r="M2406" i="10"/>
  <c r="N2405" i="10"/>
  <c r="M2405" i="10"/>
  <c r="N2404" i="10"/>
  <c r="M2404" i="10"/>
  <c r="N2403" i="10"/>
  <c r="M2403" i="10"/>
  <c r="N2402" i="10"/>
  <c r="M2402" i="10"/>
  <c r="N2401" i="10"/>
  <c r="M2401" i="10"/>
  <c r="N2400" i="10"/>
  <c r="M2400" i="10"/>
  <c r="N2399" i="10"/>
  <c r="M2399" i="10"/>
  <c r="N2398" i="10"/>
  <c r="M2398" i="10"/>
  <c r="N2397" i="10"/>
  <c r="M2397" i="10"/>
  <c r="N2396" i="10"/>
  <c r="M2396" i="10"/>
  <c r="N2395" i="10"/>
  <c r="M2395" i="10"/>
  <c r="N2394" i="10"/>
  <c r="M2394" i="10"/>
  <c r="N2393" i="10"/>
  <c r="M2393" i="10"/>
  <c r="N2392" i="10"/>
  <c r="M2392" i="10"/>
  <c r="N2391" i="10"/>
  <c r="M2391" i="10"/>
  <c r="N2390" i="10"/>
  <c r="M2390" i="10"/>
  <c r="N2389" i="10"/>
  <c r="M2389" i="10"/>
  <c r="N2388" i="10"/>
  <c r="M2388" i="10"/>
  <c r="N2387" i="10"/>
  <c r="M2387" i="10"/>
  <c r="N2386" i="10"/>
  <c r="M2386" i="10"/>
  <c r="N2385" i="10"/>
  <c r="M2385" i="10"/>
  <c r="N2384" i="10"/>
  <c r="M2384" i="10"/>
  <c r="N2383" i="10"/>
  <c r="M2383" i="10"/>
  <c r="N2382" i="10"/>
  <c r="M2382" i="10"/>
  <c r="N2381" i="10"/>
  <c r="M2381" i="10"/>
  <c r="N2380" i="10"/>
  <c r="M2380" i="10"/>
  <c r="N2379" i="10"/>
  <c r="M2379" i="10"/>
  <c r="N2378" i="10"/>
  <c r="M2378" i="10"/>
  <c r="N2377" i="10"/>
  <c r="M2377" i="10"/>
  <c r="N2376" i="10"/>
  <c r="M2376" i="10"/>
  <c r="N2375" i="10"/>
  <c r="M2375" i="10"/>
  <c r="N2374" i="10"/>
  <c r="M2374" i="10"/>
  <c r="N2373" i="10"/>
  <c r="M2373" i="10"/>
  <c r="N2372" i="10"/>
  <c r="M2372" i="10"/>
  <c r="N2371" i="10"/>
  <c r="M2371" i="10"/>
  <c r="N2370" i="10"/>
  <c r="M2370" i="10"/>
  <c r="N2369" i="10"/>
  <c r="M2369" i="10"/>
  <c r="N2368" i="10"/>
  <c r="M2368" i="10"/>
  <c r="N2367" i="10"/>
  <c r="M2367" i="10"/>
  <c r="N2366" i="10"/>
  <c r="M2366" i="10"/>
  <c r="N2365" i="10"/>
  <c r="M2365" i="10"/>
  <c r="N2364" i="10"/>
  <c r="M2364" i="10"/>
  <c r="N2363" i="10"/>
  <c r="M2363" i="10"/>
  <c r="N2362" i="10"/>
  <c r="M2362" i="10"/>
  <c r="N2361" i="10"/>
  <c r="M2361" i="10"/>
  <c r="N2360" i="10"/>
  <c r="M2360" i="10"/>
  <c r="N2359" i="10"/>
  <c r="M2359" i="10"/>
  <c r="N2358" i="10"/>
  <c r="M2358" i="10"/>
  <c r="N2357" i="10"/>
  <c r="M2357" i="10"/>
  <c r="N2356" i="10"/>
  <c r="M2356" i="10"/>
  <c r="N2355" i="10"/>
  <c r="M2355" i="10"/>
  <c r="N2354" i="10"/>
  <c r="M2354" i="10"/>
  <c r="N2353" i="10"/>
  <c r="M2353" i="10"/>
  <c r="N2352" i="10"/>
  <c r="M2352" i="10"/>
  <c r="N2351" i="10"/>
  <c r="M2351" i="10"/>
  <c r="N2350" i="10"/>
  <c r="M2350" i="10"/>
  <c r="N2349" i="10"/>
  <c r="M2349" i="10"/>
  <c r="N2348" i="10"/>
  <c r="M2348" i="10"/>
  <c r="N2347" i="10"/>
  <c r="M2347" i="10"/>
  <c r="N2346" i="10"/>
  <c r="M2346" i="10"/>
  <c r="N2345" i="10"/>
  <c r="M2345" i="10"/>
  <c r="N2344" i="10"/>
  <c r="M2344" i="10"/>
  <c r="N2343" i="10"/>
  <c r="M2343" i="10"/>
  <c r="N2342" i="10"/>
  <c r="M2342" i="10"/>
  <c r="N2341" i="10"/>
  <c r="M2341" i="10"/>
  <c r="N2340" i="10"/>
  <c r="M2340" i="10"/>
  <c r="N2339" i="10"/>
  <c r="M2339" i="10"/>
  <c r="N2338" i="10"/>
  <c r="M2338" i="10"/>
  <c r="N2337" i="10"/>
  <c r="M2337" i="10"/>
  <c r="N2336" i="10"/>
  <c r="M2336" i="10"/>
  <c r="N2335" i="10"/>
  <c r="M2335" i="10"/>
  <c r="N2334" i="10"/>
  <c r="M2334" i="10"/>
  <c r="N2333" i="10"/>
  <c r="M2333" i="10"/>
  <c r="N2332" i="10"/>
  <c r="M2332" i="10"/>
  <c r="N2331" i="10"/>
  <c r="M2331" i="10"/>
  <c r="N2330" i="10"/>
  <c r="M2330" i="10"/>
  <c r="N2329" i="10"/>
  <c r="M2329" i="10"/>
  <c r="N2328" i="10"/>
  <c r="M2328" i="10"/>
  <c r="N2327" i="10"/>
  <c r="M2327" i="10"/>
  <c r="N2326" i="10"/>
  <c r="M2326" i="10"/>
  <c r="N2325" i="10"/>
  <c r="M2325" i="10"/>
  <c r="N2324" i="10"/>
  <c r="M2324" i="10"/>
  <c r="N2323" i="10"/>
  <c r="M2323" i="10"/>
  <c r="N2322" i="10"/>
  <c r="M2322" i="10"/>
  <c r="N2321" i="10"/>
  <c r="M2321" i="10"/>
  <c r="N2320" i="10"/>
  <c r="M2320" i="10"/>
  <c r="N2319" i="10"/>
  <c r="M2319" i="10"/>
  <c r="N2318" i="10"/>
  <c r="M2318" i="10"/>
  <c r="N2317" i="10"/>
  <c r="M2317" i="10"/>
  <c r="N2316" i="10"/>
  <c r="M2316" i="10"/>
  <c r="N2315" i="10"/>
  <c r="M2315" i="10"/>
  <c r="N2314" i="10"/>
  <c r="M2314" i="10"/>
  <c r="N2313" i="10"/>
  <c r="M2313" i="10"/>
  <c r="N2312" i="10"/>
  <c r="M2312" i="10"/>
  <c r="N2311" i="10"/>
  <c r="M2311" i="10"/>
  <c r="N2310" i="10"/>
  <c r="M2310" i="10"/>
  <c r="N2309" i="10"/>
  <c r="M2309" i="10"/>
  <c r="N2308" i="10"/>
  <c r="M2308" i="10"/>
  <c r="N2307" i="10"/>
  <c r="M2307" i="10"/>
  <c r="N2306" i="10"/>
  <c r="M2306" i="10"/>
  <c r="N2305" i="10"/>
  <c r="M2305" i="10"/>
  <c r="N2304" i="10"/>
  <c r="M2304" i="10"/>
  <c r="N2303" i="10"/>
  <c r="M2303" i="10"/>
  <c r="N2302" i="10"/>
  <c r="M2302" i="10"/>
  <c r="N2301" i="10"/>
  <c r="M2301" i="10"/>
  <c r="N2300" i="10"/>
  <c r="M2300" i="10"/>
  <c r="N2299" i="10"/>
  <c r="M2299" i="10"/>
  <c r="N2298" i="10"/>
  <c r="M2298" i="10"/>
  <c r="N2297" i="10"/>
  <c r="M2297" i="10"/>
  <c r="N2296" i="10"/>
  <c r="M2296" i="10"/>
  <c r="N2295" i="10"/>
  <c r="M2295" i="10"/>
  <c r="N2294" i="10"/>
  <c r="M2294" i="10"/>
  <c r="N2293" i="10"/>
  <c r="M2293" i="10"/>
  <c r="N2292" i="10"/>
  <c r="M2292" i="10"/>
  <c r="N2291" i="10"/>
  <c r="M2291" i="10"/>
  <c r="N2290" i="10"/>
  <c r="M2290" i="10"/>
  <c r="N2289" i="10"/>
  <c r="M2289" i="10"/>
  <c r="N2288" i="10"/>
  <c r="M2288" i="10"/>
  <c r="N2287" i="10"/>
  <c r="M2287" i="10"/>
  <c r="N2286" i="10"/>
  <c r="M2286" i="10"/>
  <c r="N2285" i="10"/>
  <c r="M2285" i="10"/>
  <c r="N2284" i="10"/>
  <c r="M2284" i="10"/>
  <c r="N2283" i="10"/>
  <c r="M2283" i="10"/>
  <c r="N2282" i="10"/>
  <c r="M2282" i="10"/>
  <c r="N2281" i="10"/>
  <c r="M2281" i="10"/>
  <c r="N2280" i="10"/>
  <c r="M2280" i="10"/>
  <c r="N2279" i="10"/>
  <c r="M2279" i="10"/>
  <c r="N2278" i="10"/>
  <c r="M2278" i="10"/>
  <c r="N2277" i="10"/>
  <c r="M2277" i="10"/>
  <c r="N2276" i="10"/>
  <c r="M2276" i="10"/>
  <c r="N2275" i="10"/>
  <c r="M2275" i="10"/>
  <c r="N2274" i="10"/>
  <c r="M2274" i="10"/>
  <c r="N2273" i="10"/>
  <c r="M2273" i="10"/>
  <c r="N2272" i="10"/>
  <c r="M2272" i="10"/>
  <c r="N2271" i="10"/>
  <c r="M2271" i="10"/>
  <c r="N2270" i="10"/>
  <c r="M2270" i="10"/>
  <c r="N2269" i="10"/>
  <c r="M2269" i="10"/>
  <c r="N2268" i="10"/>
  <c r="M2268" i="10"/>
  <c r="N2267" i="10"/>
  <c r="M2267" i="10"/>
  <c r="N2266" i="10"/>
  <c r="M2266" i="10"/>
  <c r="N2265" i="10"/>
  <c r="M2265" i="10"/>
  <c r="N2264" i="10"/>
  <c r="M2264" i="10"/>
  <c r="N2263" i="10"/>
  <c r="M2263" i="10"/>
  <c r="N2262" i="10"/>
  <c r="M2262" i="10"/>
  <c r="N2261" i="10"/>
  <c r="M2261" i="10"/>
  <c r="N2260" i="10"/>
  <c r="M2260" i="10"/>
  <c r="N2259" i="10"/>
  <c r="M2259" i="10"/>
  <c r="N2258" i="10"/>
  <c r="M2258" i="10"/>
  <c r="N2257" i="10"/>
  <c r="M2257" i="10"/>
  <c r="N2256" i="10"/>
  <c r="M2256" i="10"/>
  <c r="N2255" i="10"/>
  <c r="M2255" i="10"/>
  <c r="N2254" i="10"/>
  <c r="M2254" i="10"/>
  <c r="N2253" i="10"/>
  <c r="M2253" i="10"/>
  <c r="N2252" i="10"/>
  <c r="M2252" i="10"/>
  <c r="N2251" i="10"/>
  <c r="M2251" i="10"/>
  <c r="N2250" i="10"/>
  <c r="M2250" i="10"/>
  <c r="N2249" i="10"/>
  <c r="M2249" i="10"/>
  <c r="N2248" i="10"/>
  <c r="M2248" i="10"/>
  <c r="N2247" i="10"/>
  <c r="M2247" i="10"/>
  <c r="N2246" i="10"/>
  <c r="M2246" i="10"/>
  <c r="N2245" i="10"/>
  <c r="M2245" i="10"/>
  <c r="N2244" i="10"/>
  <c r="M2244" i="10"/>
  <c r="N2243" i="10"/>
  <c r="M2243" i="10"/>
  <c r="N2242" i="10"/>
  <c r="M2242" i="10"/>
  <c r="N2241" i="10"/>
  <c r="M2241" i="10"/>
  <c r="N2240" i="10"/>
  <c r="M2240" i="10"/>
  <c r="N2239" i="10"/>
  <c r="M2239" i="10"/>
  <c r="N2238" i="10"/>
  <c r="M2238" i="10"/>
  <c r="N2237" i="10"/>
  <c r="M2237" i="10"/>
  <c r="N2236" i="10"/>
  <c r="M2236" i="10"/>
  <c r="N2235" i="10"/>
  <c r="M2235" i="10"/>
  <c r="N2234" i="10"/>
  <c r="M2234" i="10"/>
  <c r="N2233" i="10"/>
  <c r="M2233" i="10"/>
  <c r="N2232" i="10"/>
  <c r="M2232" i="10"/>
  <c r="N2231" i="10"/>
  <c r="M2231" i="10"/>
  <c r="N2230" i="10"/>
  <c r="M2230" i="10"/>
  <c r="N2229" i="10"/>
  <c r="M2229" i="10"/>
  <c r="N2228" i="10"/>
  <c r="M2228" i="10"/>
  <c r="N2227" i="10"/>
  <c r="M2227" i="10"/>
  <c r="N2226" i="10"/>
  <c r="M2226" i="10"/>
  <c r="N2225" i="10"/>
  <c r="M2225" i="10"/>
  <c r="N2224" i="10"/>
  <c r="M2224" i="10"/>
  <c r="N2223" i="10"/>
  <c r="M2223" i="10"/>
  <c r="N2222" i="10"/>
  <c r="M2222" i="10"/>
  <c r="N2221" i="10"/>
  <c r="M2221" i="10"/>
  <c r="N2220" i="10"/>
  <c r="M2220" i="10"/>
  <c r="N2219" i="10"/>
  <c r="M2219" i="10"/>
  <c r="N2218" i="10"/>
  <c r="M2218" i="10"/>
  <c r="N2217" i="10"/>
  <c r="M2217" i="10"/>
  <c r="N2216" i="10"/>
  <c r="M2216" i="10"/>
  <c r="N2215" i="10"/>
  <c r="M2215" i="10"/>
  <c r="N2214" i="10"/>
  <c r="M2214" i="10"/>
  <c r="N2213" i="10"/>
  <c r="M2213" i="10"/>
  <c r="N2212" i="10"/>
  <c r="M2212" i="10"/>
  <c r="N2211" i="10"/>
  <c r="M2211" i="10"/>
  <c r="N2210" i="10"/>
  <c r="M2210" i="10"/>
  <c r="N2209" i="10"/>
  <c r="M2209" i="10"/>
  <c r="N2208" i="10"/>
  <c r="M2208" i="10"/>
  <c r="N2207" i="10"/>
  <c r="M2207" i="10"/>
  <c r="N2206" i="10"/>
  <c r="M2206" i="10"/>
  <c r="N2205" i="10"/>
  <c r="M2205" i="10"/>
  <c r="N2204" i="10"/>
  <c r="M2204" i="10"/>
  <c r="N2203" i="10"/>
  <c r="M2203" i="10"/>
  <c r="N2202" i="10"/>
  <c r="M2202" i="10"/>
  <c r="N2201" i="10"/>
  <c r="M2201" i="10"/>
  <c r="N2200" i="10"/>
  <c r="M2200" i="10"/>
  <c r="N2199" i="10"/>
  <c r="M2199" i="10"/>
  <c r="N2198" i="10"/>
  <c r="M2198" i="10"/>
  <c r="N2197" i="10"/>
  <c r="M2197" i="10"/>
  <c r="N2196" i="10"/>
  <c r="M2196" i="10"/>
  <c r="N2195" i="10"/>
  <c r="M2195" i="10"/>
  <c r="N2194" i="10"/>
  <c r="M2194" i="10"/>
  <c r="N2193" i="10"/>
  <c r="M2193" i="10"/>
  <c r="N2192" i="10"/>
  <c r="M2192" i="10"/>
  <c r="N2191" i="10"/>
  <c r="M2191" i="10"/>
  <c r="N2190" i="10"/>
  <c r="M2190" i="10"/>
  <c r="N2189" i="10"/>
  <c r="M2189" i="10"/>
  <c r="N2188" i="10"/>
  <c r="M2188" i="10"/>
  <c r="N2187" i="10"/>
  <c r="M2187" i="10"/>
  <c r="N2186" i="10"/>
  <c r="M2186" i="10"/>
  <c r="N2185" i="10"/>
  <c r="M2185" i="10"/>
  <c r="N2184" i="10"/>
  <c r="M2184" i="10"/>
  <c r="N2183" i="10"/>
  <c r="M2183" i="10"/>
  <c r="N2182" i="10"/>
  <c r="M2182" i="10"/>
  <c r="N2181" i="10"/>
  <c r="M2181" i="10"/>
  <c r="N2180" i="10"/>
  <c r="M2180" i="10"/>
  <c r="N2179" i="10"/>
  <c r="M2179" i="10"/>
  <c r="N2178" i="10"/>
  <c r="M2178" i="10"/>
  <c r="N2177" i="10"/>
  <c r="M2177" i="10"/>
  <c r="N2176" i="10"/>
  <c r="M2176" i="10"/>
  <c r="N2175" i="10"/>
  <c r="M2175" i="10"/>
  <c r="N2174" i="10"/>
  <c r="M2174" i="10"/>
  <c r="N2173" i="10"/>
  <c r="M2173" i="10"/>
  <c r="N2172" i="10"/>
  <c r="M2172" i="10"/>
  <c r="N2171" i="10"/>
  <c r="M2171" i="10"/>
  <c r="N2170" i="10"/>
  <c r="M2170" i="10"/>
  <c r="N2169" i="10"/>
  <c r="M2169" i="10"/>
  <c r="N2168" i="10"/>
  <c r="M2168" i="10"/>
  <c r="N2167" i="10"/>
  <c r="M2167" i="10"/>
  <c r="N2166" i="10"/>
  <c r="M2166" i="10"/>
  <c r="N2165" i="10"/>
  <c r="M2165" i="10"/>
  <c r="N2164" i="10"/>
  <c r="M2164" i="10"/>
  <c r="N2163" i="10"/>
  <c r="M2163" i="10"/>
  <c r="N2162" i="10"/>
  <c r="M2162" i="10"/>
  <c r="N2161" i="10"/>
  <c r="M2161" i="10"/>
  <c r="N2160" i="10"/>
  <c r="M2160" i="10"/>
  <c r="N2159" i="10"/>
  <c r="M2159" i="10"/>
  <c r="N2158" i="10"/>
  <c r="M2158" i="10"/>
  <c r="N2157" i="10"/>
  <c r="M2157" i="10"/>
  <c r="N2156" i="10"/>
  <c r="M2156" i="10"/>
  <c r="N2155" i="10"/>
  <c r="M2155" i="10"/>
  <c r="N2154" i="10"/>
  <c r="M2154" i="10"/>
  <c r="N2153" i="10"/>
  <c r="M2153" i="10"/>
  <c r="N2152" i="10"/>
  <c r="M2152" i="10"/>
  <c r="N2151" i="10"/>
  <c r="M2151" i="10"/>
  <c r="N2150" i="10"/>
  <c r="M2150" i="10"/>
  <c r="N2149" i="10"/>
  <c r="M2149" i="10"/>
  <c r="N2148" i="10"/>
  <c r="M2148" i="10"/>
  <c r="N2147" i="10"/>
  <c r="M2147" i="10"/>
  <c r="N2146" i="10"/>
  <c r="M2146" i="10"/>
  <c r="N2145" i="10"/>
  <c r="M2145" i="10"/>
  <c r="N2144" i="10"/>
  <c r="M2144" i="10"/>
  <c r="N2143" i="10"/>
  <c r="M2143" i="10"/>
  <c r="N2142" i="10"/>
  <c r="M2142" i="10"/>
  <c r="N2141" i="10"/>
  <c r="M2141" i="10"/>
  <c r="N2140" i="10"/>
  <c r="M2140" i="10"/>
  <c r="N2139" i="10"/>
  <c r="M2139" i="10"/>
  <c r="N2138" i="10"/>
  <c r="M2138" i="10"/>
  <c r="N2137" i="10"/>
  <c r="M2137" i="10"/>
  <c r="N2136" i="10"/>
  <c r="M2136" i="10"/>
  <c r="N2135" i="10"/>
  <c r="M2135" i="10"/>
  <c r="N2134" i="10"/>
  <c r="M2134" i="10"/>
  <c r="N2133" i="10"/>
  <c r="M2133" i="10"/>
  <c r="N2132" i="10"/>
  <c r="M2132" i="10"/>
  <c r="N2131" i="10"/>
  <c r="M2131" i="10"/>
  <c r="N2130" i="10"/>
  <c r="M2130" i="10"/>
  <c r="N2129" i="10"/>
  <c r="M2129" i="10"/>
  <c r="N2128" i="10"/>
  <c r="M2128" i="10"/>
  <c r="N2127" i="10"/>
  <c r="M2127" i="10"/>
  <c r="N2126" i="10"/>
  <c r="M2126" i="10"/>
  <c r="N2125" i="10"/>
  <c r="M2125" i="10"/>
  <c r="N2124" i="10"/>
  <c r="M2124" i="10"/>
  <c r="N2123" i="10"/>
  <c r="M2123" i="10"/>
  <c r="N2122" i="10"/>
  <c r="M2122" i="10"/>
  <c r="N2121" i="10"/>
  <c r="M2121" i="10"/>
  <c r="N2120" i="10"/>
  <c r="M2120" i="10"/>
  <c r="N2119" i="10"/>
  <c r="M2119" i="10"/>
  <c r="N2118" i="10"/>
  <c r="M2118" i="10"/>
  <c r="N2117" i="10"/>
  <c r="M2117" i="10"/>
  <c r="N2116" i="10"/>
  <c r="M2116" i="10"/>
  <c r="N2115" i="10"/>
  <c r="M2115" i="10"/>
  <c r="N2114" i="10"/>
  <c r="M2114" i="10"/>
  <c r="N2113" i="10"/>
  <c r="M2113" i="10"/>
  <c r="N2112" i="10"/>
  <c r="M2112" i="10"/>
  <c r="N2111" i="10"/>
  <c r="M2111" i="10"/>
  <c r="N2110" i="10"/>
  <c r="M2110" i="10"/>
  <c r="N2109" i="10"/>
  <c r="M2109" i="10"/>
  <c r="N2108" i="10"/>
  <c r="M2108" i="10"/>
  <c r="N2107" i="10"/>
  <c r="M2107" i="10"/>
  <c r="N2106" i="10"/>
  <c r="M2106" i="10"/>
  <c r="N2105" i="10"/>
  <c r="M2105" i="10"/>
  <c r="N2104" i="10"/>
  <c r="M2104" i="10"/>
  <c r="N2103" i="10"/>
  <c r="M2103" i="10"/>
  <c r="N2102" i="10"/>
  <c r="M2102" i="10"/>
  <c r="N2101" i="10"/>
  <c r="M2101" i="10"/>
  <c r="N2100" i="10"/>
  <c r="M2100" i="10"/>
  <c r="N2099" i="10"/>
  <c r="M2099" i="10"/>
  <c r="N2098" i="10"/>
  <c r="M2098" i="10"/>
  <c r="N2097" i="10"/>
  <c r="M2097" i="10"/>
  <c r="N2096" i="10"/>
  <c r="M2096" i="10"/>
  <c r="N2095" i="10"/>
  <c r="M2095" i="10"/>
  <c r="N2094" i="10"/>
  <c r="M2094" i="10"/>
  <c r="N2093" i="10"/>
  <c r="M2093" i="10"/>
  <c r="N2092" i="10"/>
  <c r="M2092" i="10"/>
  <c r="N2091" i="10"/>
  <c r="M2091" i="10"/>
  <c r="N2090" i="10"/>
  <c r="M2090" i="10"/>
  <c r="N2089" i="10"/>
  <c r="M2089" i="10"/>
  <c r="N2088" i="10"/>
  <c r="M2088" i="10"/>
  <c r="N2087" i="10"/>
  <c r="M2087" i="10"/>
  <c r="M2086" i="10"/>
  <c r="M2085" i="10"/>
  <c r="M2084" i="10"/>
  <c r="M2083" i="10"/>
  <c r="M2082" i="10"/>
  <c r="M2081" i="10"/>
  <c r="M2080" i="10"/>
  <c r="M2079" i="10"/>
  <c r="M2078" i="10"/>
  <c r="M2077" i="10"/>
  <c r="M2076" i="10"/>
  <c r="M2075" i="10"/>
  <c r="M2074" i="10"/>
  <c r="M2073" i="10"/>
  <c r="M2072" i="10"/>
  <c r="M2071" i="10"/>
  <c r="M2070" i="10"/>
  <c r="M2069" i="10"/>
  <c r="M2068" i="10"/>
  <c r="M2067" i="10"/>
  <c r="M2066" i="10"/>
  <c r="M2065" i="10"/>
  <c r="M2064" i="10"/>
  <c r="M2063" i="10"/>
  <c r="M2062" i="10"/>
  <c r="M2061" i="10"/>
  <c r="M2060" i="10"/>
  <c r="M2059" i="10"/>
  <c r="M2058" i="10"/>
  <c r="M2057" i="10"/>
  <c r="M2056" i="10"/>
  <c r="M2055" i="10"/>
  <c r="M2054" i="10"/>
  <c r="M2053" i="10"/>
  <c r="M2052" i="10"/>
  <c r="M2051" i="10"/>
  <c r="M2050" i="10"/>
  <c r="M2049" i="10"/>
  <c r="M2048" i="10"/>
  <c r="M2047" i="10"/>
  <c r="M2046" i="10"/>
  <c r="M2045" i="10"/>
  <c r="M2044" i="10"/>
  <c r="M2043" i="10"/>
  <c r="M2042" i="10"/>
  <c r="M2041" i="10"/>
  <c r="M2040" i="10"/>
  <c r="M2039" i="10"/>
  <c r="M2038" i="10"/>
  <c r="M2037" i="10"/>
  <c r="M2036" i="10"/>
  <c r="M2035" i="10"/>
  <c r="N1970" i="10"/>
  <c r="M1970" i="10"/>
  <c r="N1969" i="10"/>
  <c r="M1969" i="10"/>
  <c r="N1968" i="10"/>
  <c r="M1968" i="10"/>
  <c r="N1967" i="10"/>
  <c r="M1967" i="10"/>
  <c r="N1966" i="10"/>
  <c r="M1966" i="10"/>
  <c r="N1965" i="10"/>
  <c r="M1965" i="10"/>
  <c r="N1964" i="10"/>
  <c r="M1964" i="10"/>
  <c r="N1963" i="10"/>
  <c r="M1963" i="10"/>
  <c r="N1962" i="10"/>
  <c r="M1962" i="10"/>
  <c r="N1961" i="10"/>
  <c r="M1961" i="10"/>
  <c r="N1960" i="10"/>
  <c r="M1960" i="10"/>
  <c r="N1959" i="10"/>
  <c r="M1959" i="10"/>
  <c r="N1958" i="10"/>
  <c r="M1958" i="10"/>
  <c r="N1957" i="10"/>
  <c r="M1957" i="10"/>
  <c r="N1956" i="10"/>
  <c r="M1956" i="10"/>
  <c r="N1955" i="10"/>
  <c r="M1955" i="10"/>
  <c r="N1954" i="10"/>
  <c r="M1954" i="10"/>
  <c r="N1953" i="10"/>
  <c r="M1953" i="10"/>
  <c r="N1952" i="10"/>
  <c r="M1952" i="10"/>
  <c r="N1951" i="10"/>
  <c r="M1951" i="10"/>
  <c r="N1950" i="10"/>
  <c r="M1950" i="10"/>
  <c r="N1949" i="10"/>
  <c r="M1949" i="10"/>
  <c r="N1948" i="10"/>
  <c r="M1948" i="10"/>
  <c r="N1947" i="10"/>
  <c r="M1947" i="10"/>
  <c r="N1946" i="10"/>
  <c r="M1946" i="10"/>
  <c r="N1945" i="10"/>
  <c r="M1945" i="10"/>
  <c r="N1944" i="10"/>
  <c r="M1944" i="10"/>
  <c r="N1943" i="10"/>
  <c r="M1943" i="10"/>
  <c r="N1942" i="10"/>
  <c r="M1942" i="10"/>
  <c r="N1941" i="10"/>
  <c r="M1941" i="10"/>
  <c r="N1940" i="10"/>
  <c r="M1940" i="10"/>
  <c r="N1939" i="10"/>
  <c r="M1939" i="10"/>
  <c r="N1938" i="10"/>
  <c r="M1938" i="10"/>
  <c r="N1937" i="10"/>
  <c r="M1937" i="10"/>
  <c r="N1936" i="10"/>
  <c r="M1936" i="10"/>
  <c r="N1935" i="10"/>
  <c r="M1935" i="10"/>
  <c r="N1934" i="10"/>
  <c r="M1934" i="10"/>
  <c r="N1933" i="10"/>
  <c r="M1933" i="10"/>
  <c r="N1932" i="10"/>
  <c r="M1932" i="10"/>
  <c r="N1931" i="10"/>
  <c r="M1931" i="10"/>
  <c r="N1930" i="10"/>
  <c r="M1930" i="10"/>
  <c r="N1929" i="10"/>
  <c r="M1929" i="10"/>
  <c r="N1928" i="10"/>
  <c r="M1928" i="10"/>
  <c r="N1927" i="10"/>
  <c r="M1927" i="10"/>
  <c r="N1926" i="10"/>
  <c r="M1926" i="10"/>
  <c r="N1925" i="10"/>
  <c r="M1925" i="10"/>
  <c r="N1924" i="10"/>
  <c r="M1924" i="10"/>
  <c r="N1923" i="10"/>
  <c r="M1923" i="10"/>
  <c r="N1922" i="10"/>
  <c r="M1922" i="10"/>
  <c r="N1921" i="10"/>
  <c r="M1921" i="10"/>
  <c r="N1920" i="10"/>
  <c r="M1920" i="10"/>
  <c r="N1919" i="10"/>
  <c r="M1919" i="10"/>
  <c r="N1918" i="10"/>
  <c r="M1918" i="10"/>
  <c r="N1917" i="10"/>
  <c r="M1917" i="10"/>
  <c r="N1916" i="10"/>
  <c r="M1916" i="10"/>
  <c r="N1915" i="10"/>
  <c r="M1915" i="10"/>
  <c r="N1914" i="10"/>
  <c r="M1914" i="10"/>
  <c r="N1913" i="10"/>
  <c r="M1913" i="10"/>
  <c r="N1912" i="10"/>
  <c r="M1912" i="10"/>
  <c r="N1911" i="10"/>
  <c r="M1911" i="10"/>
  <c r="N1910" i="10"/>
  <c r="M1910" i="10"/>
  <c r="N1909" i="10"/>
  <c r="M1909" i="10"/>
  <c r="N1908" i="10"/>
  <c r="M1908" i="10"/>
  <c r="N1907" i="10"/>
  <c r="M1907" i="10"/>
  <c r="N1906" i="10"/>
  <c r="M1906" i="10"/>
  <c r="N1905" i="10"/>
  <c r="M1905" i="10"/>
  <c r="N1904" i="10"/>
  <c r="M1904" i="10"/>
  <c r="N1903" i="10"/>
  <c r="M1903" i="10"/>
  <c r="N1902" i="10"/>
  <c r="M1902" i="10"/>
  <c r="N1901" i="10"/>
  <c r="M1901" i="10"/>
  <c r="N1900" i="10"/>
  <c r="M1900" i="10"/>
  <c r="N1899" i="10"/>
  <c r="M1899" i="10"/>
  <c r="N1898" i="10"/>
  <c r="M1898" i="10"/>
  <c r="N1897" i="10"/>
  <c r="M1897" i="10"/>
  <c r="N1896" i="10"/>
  <c r="M1896" i="10"/>
  <c r="N1895" i="10"/>
  <c r="M1895" i="10"/>
  <c r="N1894" i="10"/>
  <c r="M1894" i="10"/>
  <c r="N1893" i="10"/>
  <c r="M1893" i="10"/>
  <c r="N1892" i="10"/>
  <c r="M1892" i="10"/>
  <c r="N1891" i="10"/>
  <c r="M1891" i="10"/>
  <c r="N1890" i="10"/>
  <c r="M1890" i="10"/>
  <c r="N1889" i="10"/>
  <c r="M1889" i="10"/>
  <c r="N1888" i="10"/>
  <c r="M1888" i="10"/>
  <c r="N1887" i="10"/>
  <c r="M1887" i="10"/>
  <c r="N1886" i="10"/>
  <c r="M1886" i="10"/>
  <c r="N1885" i="10"/>
  <c r="M1885" i="10"/>
  <c r="N1884" i="10"/>
  <c r="M1884" i="10"/>
  <c r="N1883" i="10"/>
  <c r="M1883" i="10"/>
  <c r="N1882" i="10"/>
  <c r="M1882" i="10"/>
  <c r="N1881" i="10"/>
  <c r="M1881" i="10"/>
  <c r="N1880" i="10"/>
  <c r="M1880" i="10"/>
  <c r="N1879" i="10"/>
  <c r="M1879" i="10"/>
  <c r="N1878" i="10"/>
  <c r="M1878" i="10"/>
  <c r="N1877" i="10"/>
  <c r="M1877" i="10"/>
  <c r="N1876" i="10"/>
  <c r="M1876" i="10"/>
  <c r="N1875" i="10"/>
  <c r="M1875" i="10"/>
  <c r="N1874" i="10"/>
  <c r="M1874" i="10"/>
  <c r="N1873" i="10"/>
  <c r="M1873" i="10"/>
  <c r="N1872" i="10"/>
  <c r="M1872" i="10"/>
  <c r="N1871" i="10"/>
  <c r="M1871" i="10"/>
  <c r="N1870" i="10"/>
  <c r="M1870" i="10"/>
  <c r="N1869" i="10"/>
  <c r="M1869" i="10"/>
  <c r="N1868" i="10"/>
  <c r="M1868" i="10"/>
  <c r="N1867" i="10"/>
  <c r="M1867" i="10"/>
  <c r="N1866" i="10"/>
  <c r="M1866" i="10"/>
  <c r="N1865" i="10"/>
  <c r="M1865" i="10"/>
  <c r="N1864" i="10"/>
  <c r="M1864" i="10"/>
  <c r="N1863" i="10"/>
  <c r="M1863" i="10"/>
  <c r="N1862" i="10"/>
  <c r="M1862" i="10"/>
  <c r="N1861" i="10"/>
  <c r="M1861" i="10"/>
  <c r="N1860" i="10"/>
  <c r="M1860" i="10"/>
  <c r="N1859" i="10"/>
  <c r="M1859" i="10"/>
  <c r="N1858" i="10"/>
  <c r="M1858" i="10"/>
  <c r="N1857" i="10"/>
  <c r="M1857" i="10"/>
  <c r="N1856" i="10"/>
  <c r="M1856" i="10"/>
  <c r="N1855" i="10"/>
  <c r="M1855" i="10"/>
  <c r="N1854" i="10"/>
  <c r="M1854" i="10"/>
  <c r="N1853" i="10"/>
  <c r="M1853" i="10"/>
  <c r="N1852" i="10"/>
  <c r="M1852" i="10"/>
  <c r="N1851" i="10"/>
  <c r="M1851" i="10"/>
  <c r="N1850" i="10"/>
  <c r="M1850" i="10"/>
  <c r="N1849" i="10"/>
  <c r="M1849" i="10"/>
  <c r="N1848" i="10"/>
  <c r="M1848" i="10"/>
  <c r="N1847" i="10"/>
  <c r="M1847" i="10"/>
  <c r="N1846" i="10"/>
  <c r="M1846" i="10"/>
  <c r="N1845" i="10"/>
  <c r="M1845" i="10"/>
  <c r="N1844" i="10"/>
  <c r="M1844" i="10"/>
  <c r="N1843" i="10"/>
  <c r="M1843" i="10"/>
  <c r="N1842" i="10"/>
  <c r="M1842" i="10"/>
  <c r="N1841" i="10"/>
  <c r="M1841" i="10"/>
  <c r="N1840" i="10"/>
  <c r="M1840" i="10"/>
  <c r="N1839" i="10"/>
  <c r="M1839" i="10"/>
  <c r="N1838" i="10"/>
  <c r="M1838" i="10"/>
  <c r="N1837" i="10"/>
  <c r="M1837" i="10"/>
  <c r="N1836" i="10"/>
  <c r="M1836" i="10"/>
  <c r="N1835" i="10"/>
  <c r="M1835" i="10"/>
  <c r="N1834" i="10"/>
  <c r="M1834" i="10"/>
  <c r="N1833" i="10"/>
  <c r="M1833" i="10"/>
  <c r="N1832" i="10"/>
  <c r="M1832" i="10"/>
  <c r="N1831" i="10"/>
  <c r="M1831" i="10"/>
  <c r="N1830" i="10"/>
  <c r="M1830" i="10"/>
  <c r="N1829" i="10"/>
  <c r="M1829" i="10"/>
  <c r="N1828" i="10"/>
  <c r="M1828" i="10"/>
  <c r="N1827" i="10"/>
  <c r="M1827" i="10"/>
  <c r="N1826" i="10"/>
  <c r="M1826" i="10"/>
  <c r="N1825" i="10"/>
  <c r="M1825" i="10"/>
  <c r="N1824" i="10"/>
  <c r="M1824" i="10"/>
  <c r="N1823" i="10"/>
  <c r="M1823" i="10"/>
  <c r="N1822" i="10"/>
  <c r="M1822" i="10"/>
  <c r="N1821" i="10"/>
  <c r="M1821" i="10"/>
  <c r="N1820" i="10"/>
  <c r="M1820" i="10"/>
  <c r="N1819" i="10"/>
  <c r="M1819" i="10"/>
  <c r="N1818" i="10"/>
  <c r="M1818" i="10"/>
  <c r="N1817" i="10"/>
  <c r="M1817" i="10"/>
  <c r="N1816" i="10"/>
  <c r="M1816" i="10"/>
  <c r="N1815" i="10"/>
  <c r="M1815" i="10"/>
  <c r="N1814" i="10"/>
  <c r="M1814" i="10"/>
  <c r="N1813" i="10"/>
  <c r="M1813" i="10"/>
  <c r="N1812" i="10"/>
  <c r="M1812" i="10"/>
  <c r="N1811" i="10"/>
  <c r="M1811" i="10"/>
  <c r="N1810" i="10"/>
  <c r="M1810" i="10"/>
  <c r="N1809" i="10"/>
  <c r="M1809" i="10"/>
  <c r="N1808" i="10"/>
  <c r="M1808" i="10"/>
  <c r="N1807" i="10"/>
  <c r="M1807" i="10"/>
  <c r="N1806" i="10"/>
  <c r="M1806" i="10"/>
  <c r="N1805" i="10"/>
  <c r="M1805" i="10"/>
  <c r="N1804" i="10"/>
  <c r="M1804" i="10"/>
  <c r="N1803" i="10"/>
  <c r="M1803" i="10"/>
  <c r="N1802" i="10"/>
  <c r="M1802" i="10"/>
  <c r="N1801" i="10"/>
  <c r="M1801" i="10"/>
  <c r="N1800" i="10"/>
  <c r="M1800" i="10"/>
  <c r="N1799" i="10"/>
  <c r="M1799" i="10"/>
  <c r="N1798" i="10"/>
  <c r="M1798" i="10"/>
  <c r="N1797" i="10"/>
  <c r="M1797" i="10"/>
  <c r="N1796" i="10"/>
  <c r="M1796" i="10"/>
  <c r="N1795" i="10"/>
  <c r="M1795" i="10"/>
  <c r="N1794" i="10"/>
  <c r="M1794" i="10"/>
  <c r="N1793" i="10"/>
  <c r="M1793" i="10"/>
  <c r="N1792" i="10"/>
  <c r="M1792" i="10"/>
  <c r="N1791" i="10"/>
  <c r="M1791" i="10"/>
  <c r="N1790" i="10"/>
  <c r="M1790" i="10"/>
  <c r="N1789" i="10"/>
  <c r="M1789" i="10"/>
  <c r="N1788" i="10"/>
  <c r="M1788" i="10"/>
  <c r="N1787" i="10"/>
  <c r="M1787" i="10"/>
  <c r="N1786" i="10"/>
  <c r="M1786" i="10"/>
  <c r="N1785" i="10"/>
  <c r="M1785" i="10"/>
  <c r="N1784" i="10"/>
  <c r="M1784" i="10"/>
  <c r="N1783" i="10"/>
  <c r="M1783" i="10"/>
  <c r="N1782" i="10"/>
  <c r="M1782" i="10"/>
  <c r="N1781" i="10"/>
  <c r="M1781" i="10"/>
  <c r="N1780" i="10"/>
  <c r="M1780" i="10"/>
  <c r="N1779" i="10"/>
  <c r="M1779" i="10"/>
  <c r="N1778" i="10"/>
  <c r="M1778" i="10"/>
  <c r="N1777" i="10"/>
  <c r="M1777" i="10"/>
  <c r="N1776" i="10"/>
  <c r="M1776" i="10"/>
  <c r="N1775" i="10"/>
  <c r="M1775" i="10"/>
  <c r="N1774" i="10"/>
  <c r="M1774" i="10"/>
  <c r="N1773" i="10"/>
  <c r="M1773" i="10"/>
  <c r="N1772" i="10"/>
  <c r="M1772" i="10"/>
  <c r="N1771" i="10"/>
  <c r="M1771" i="10"/>
  <c r="N1770" i="10"/>
  <c r="M1770" i="10"/>
  <c r="N1769" i="10"/>
  <c r="M1769" i="10"/>
  <c r="N1768" i="10"/>
  <c r="M1768" i="10"/>
  <c r="N1767" i="10"/>
  <c r="M1767" i="10"/>
  <c r="N1766" i="10"/>
  <c r="M1766" i="10"/>
  <c r="N1765" i="10"/>
  <c r="M1765" i="10"/>
  <c r="N1764" i="10"/>
  <c r="M1764" i="10"/>
  <c r="N1763" i="10"/>
  <c r="M1763" i="10"/>
  <c r="N1762" i="10"/>
  <c r="M1762" i="10"/>
  <c r="N1761" i="10"/>
  <c r="M1761" i="10"/>
  <c r="N1760" i="10"/>
  <c r="M1760" i="10"/>
  <c r="N1759" i="10"/>
  <c r="M1759" i="10"/>
  <c r="N1758" i="10"/>
  <c r="M1758" i="10"/>
  <c r="N1757" i="10"/>
  <c r="M1757" i="10"/>
  <c r="N1756" i="10"/>
  <c r="M1756" i="10"/>
  <c r="N1755" i="10"/>
  <c r="M1755" i="10"/>
  <c r="N1754" i="10"/>
  <c r="M1754" i="10"/>
  <c r="N1753" i="10"/>
  <c r="M1753" i="10"/>
  <c r="N1752" i="10"/>
  <c r="M1752" i="10"/>
  <c r="N1751" i="10"/>
  <c r="M1751" i="10"/>
  <c r="N1750" i="10"/>
  <c r="M1750" i="10"/>
  <c r="N1749" i="10"/>
  <c r="M1749" i="10"/>
  <c r="N1748" i="10"/>
  <c r="M1748" i="10"/>
  <c r="N1747" i="10"/>
  <c r="M1747" i="10"/>
  <c r="N1746" i="10"/>
  <c r="M1746" i="10"/>
  <c r="N1745" i="10"/>
  <c r="M1745" i="10"/>
  <c r="N1744" i="10"/>
  <c r="M1744" i="10"/>
  <c r="N1743" i="10"/>
  <c r="M1743" i="10"/>
  <c r="N1742" i="10"/>
  <c r="M1742" i="10"/>
  <c r="N1741" i="10"/>
  <c r="M1741" i="10"/>
  <c r="N1740" i="10"/>
  <c r="M1740" i="10"/>
  <c r="N1739" i="10"/>
  <c r="M1739" i="10"/>
  <c r="N1738" i="10"/>
  <c r="M1738" i="10"/>
  <c r="N1737" i="10"/>
  <c r="M1737" i="10"/>
  <c r="N1736" i="10"/>
  <c r="M1736" i="10"/>
  <c r="N1735" i="10"/>
  <c r="M1735" i="10"/>
  <c r="N1734" i="10"/>
  <c r="M1734" i="10"/>
  <c r="N1733" i="10"/>
  <c r="M1733" i="10"/>
  <c r="N1732" i="10"/>
  <c r="M1732" i="10"/>
  <c r="N1731" i="10"/>
  <c r="M1731" i="10"/>
  <c r="N1730" i="10"/>
  <c r="M1730" i="10"/>
  <c r="N1729" i="10"/>
  <c r="M1729" i="10"/>
  <c r="N1728" i="10"/>
  <c r="M1728" i="10"/>
  <c r="N1727" i="10"/>
  <c r="M1727" i="10"/>
  <c r="N1726" i="10"/>
  <c r="M1726" i="10"/>
  <c r="N1725" i="10"/>
  <c r="M1725" i="10"/>
  <c r="N1724" i="10"/>
  <c r="M1724" i="10"/>
  <c r="N1723" i="10"/>
  <c r="M1723" i="10"/>
  <c r="N1722" i="10"/>
  <c r="M1722" i="10"/>
  <c r="N1721" i="10"/>
  <c r="M1721" i="10"/>
  <c r="N1720" i="10"/>
  <c r="M1720" i="10"/>
  <c r="N1719" i="10"/>
  <c r="M1719" i="10"/>
  <c r="N1718" i="10"/>
  <c r="M1718" i="10"/>
  <c r="N1717" i="10"/>
  <c r="M1717" i="10"/>
  <c r="N1716" i="10"/>
  <c r="M1716" i="10"/>
  <c r="N1715" i="10"/>
  <c r="M1715" i="10"/>
  <c r="N1714" i="10"/>
  <c r="M1714" i="10"/>
  <c r="N1713" i="10"/>
  <c r="M1713" i="10"/>
  <c r="N1712" i="10"/>
  <c r="M1712" i="10"/>
  <c r="N1711" i="10"/>
  <c r="M1711" i="10"/>
  <c r="N1710" i="10"/>
  <c r="M1710" i="10"/>
  <c r="N1709" i="10"/>
  <c r="M1709" i="10"/>
  <c r="N1708" i="10"/>
  <c r="M1708" i="10"/>
  <c r="N1707" i="10"/>
  <c r="M1707" i="10"/>
  <c r="N1706" i="10"/>
  <c r="M1706" i="10"/>
  <c r="N1705" i="10"/>
  <c r="M1705" i="10"/>
  <c r="N1704" i="10"/>
  <c r="M1704" i="10"/>
  <c r="N1703" i="10"/>
  <c r="M1703" i="10"/>
  <c r="N1702" i="10"/>
  <c r="M1702" i="10"/>
  <c r="N1701" i="10"/>
  <c r="M1701" i="10"/>
  <c r="N1700" i="10"/>
  <c r="M1700" i="10"/>
  <c r="N1699" i="10"/>
  <c r="M1699" i="10"/>
  <c r="N1698" i="10"/>
  <c r="M1698" i="10"/>
  <c r="N1697" i="10"/>
  <c r="M1697" i="10"/>
  <c r="N1696" i="10"/>
  <c r="M1696" i="10"/>
  <c r="N1695" i="10"/>
  <c r="M1695" i="10"/>
  <c r="N1694" i="10"/>
  <c r="M1694" i="10"/>
  <c r="N1693" i="10"/>
  <c r="M1693" i="10"/>
  <c r="N1692" i="10"/>
  <c r="M1692" i="10"/>
  <c r="N1691" i="10"/>
  <c r="M1691" i="10"/>
  <c r="N1690" i="10"/>
  <c r="M1690" i="10"/>
  <c r="N1689" i="10"/>
  <c r="M1689" i="10"/>
  <c r="N1688" i="10"/>
  <c r="M1688" i="10"/>
  <c r="N1687" i="10"/>
  <c r="M1687" i="10"/>
  <c r="N1686" i="10"/>
  <c r="M1686" i="10"/>
  <c r="N1685" i="10"/>
  <c r="M1685" i="10"/>
  <c r="N1684" i="10"/>
  <c r="M1684" i="10"/>
  <c r="N1683" i="10"/>
  <c r="M1683" i="10"/>
  <c r="N1682" i="10"/>
  <c r="M1682" i="10"/>
  <c r="N1681" i="10"/>
  <c r="M1681" i="10"/>
  <c r="N1680" i="10"/>
  <c r="M1680" i="10"/>
  <c r="N1679" i="10"/>
  <c r="M1679" i="10"/>
  <c r="N1678" i="10"/>
  <c r="M1678" i="10"/>
  <c r="N1677" i="10"/>
  <c r="M1677" i="10"/>
  <c r="N1676" i="10"/>
  <c r="M1676" i="10"/>
  <c r="N1675" i="10"/>
  <c r="M1675" i="10"/>
  <c r="N1674" i="10"/>
  <c r="M1674" i="10"/>
  <c r="N1673" i="10"/>
  <c r="M1673" i="10"/>
  <c r="N1672" i="10"/>
  <c r="M1672" i="10"/>
  <c r="N1671" i="10"/>
  <c r="M1671" i="10"/>
  <c r="N1670" i="10"/>
  <c r="M1670" i="10"/>
  <c r="N1669" i="10"/>
  <c r="M1669" i="10"/>
  <c r="N1668" i="10"/>
  <c r="M1668" i="10"/>
  <c r="N1667" i="10"/>
  <c r="M1667" i="10"/>
  <c r="N1666" i="10"/>
  <c r="M1666" i="10"/>
  <c r="N1665" i="10"/>
  <c r="M1665" i="10"/>
  <c r="N1664" i="10"/>
  <c r="M1664" i="10"/>
  <c r="N1663" i="10"/>
  <c r="M1663" i="10"/>
  <c r="N1662" i="10"/>
  <c r="M1662" i="10"/>
  <c r="N1661" i="10"/>
  <c r="M1661" i="10"/>
  <c r="N1660" i="10"/>
  <c r="M1660" i="10"/>
  <c r="N1659" i="10"/>
  <c r="M1659" i="10"/>
  <c r="N1658" i="10"/>
  <c r="M1658" i="10"/>
  <c r="N1657" i="10"/>
  <c r="M1657" i="10"/>
  <c r="N1656" i="10"/>
  <c r="M1656" i="10"/>
  <c r="N1655" i="10"/>
  <c r="M1655" i="10"/>
  <c r="N1654" i="10"/>
  <c r="M1654" i="10"/>
  <c r="N1653" i="10"/>
  <c r="M1653" i="10"/>
  <c r="N1652" i="10"/>
  <c r="M1652" i="10"/>
  <c r="N1651" i="10"/>
  <c r="M1651" i="10"/>
  <c r="N1650" i="10"/>
  <c r="M1650" i="10"/>
  <c r="N1649" i="10"/>
  <c r="M1649" i="10"/>
  <c r="N1648" i="10"/>
  <c r="M1648" i="10"/>
  <c r="N1647" i="10"/>
  <c r="M1647" i="10"/>
  <c r="N1646" i="10"/>
  <c r="M1646" i="10"/>
  <c r="N1645" i="10"/>
  <c r="M1645" i="10"/>
  <c r="N1644" i="10"/>
  <c r="M1644" i="10"/>
  <c r="N1643" i="10"/>
  <c r="M1643" i="10"/>
  <c r="N1642" i="10"/>
  <c r="M1642" i="10"/>
  <c r="N1641" i="10"/>
  <c r="M1641" i="10"/>
  <c r="N1640" i="10"/>
  <c r="M1640" i="10"/>
  <c r="N1639" i="10"/>
  <c r="M1639" i="10"/>
  <c r="N1638" i="10"/>
  <c r="M1638" i="10"/>
  <c r="N1637" i="10"/>
  <c r="M1637" i="10"/>
  <c r="N1636" i="10"/>
  <c r="M1636" i="10"/>
  <c r="N1635" i="10"/>
  <c r="M1635" i="10"/>
  <c r="N1634" i="10"/>
  <c r="M1634" i="10"/>
  <c r="N1633" i="10"/>
  <c r="M1633" i="10"/>
  <c r="N1632" i="10"/>
  <c r="M1632" i="10"/>
  <c r="N1631" i="10"/>
  <c r="M1631" i="10"/>
  <c r="N1630" i="10"/>
  <c r="M1630" i="10"/>
  <c r="N1629" i="10"/>
  <c r="M1629" i="10"/>
  <c r="N1628" i="10"/>
  <c r="M1628" i="10"/>
  <c r="N1627" i="10"/>
  <c r="M1627" i="10"/>
  <c r="N1626" i="10"/>
  <c r="M1626" i="10"/>
  <c r="N1625" i="10"/>
  <c r="M1625" i="10"/>
  <c r="N1624" i="10"/>
  <c r="M1624" i="10"/>
  <c r="N1623" i="10"/>
  <c r="M1623" i="10"/>
  <c r="N1622" i="10"/>
  <c r="M1622" i="10"/>
  <c r="N1621" i="10"/>
  <c r="M1621" i="10"/>
  <c r="N1620" i="10"/>
  <c r="M1620" i="10"/>
  <c r="N1619" i="10"/>
  <c r="M1619" i="10"/>
  <c r="N1618" i="10"/>
  <c r="M1618" i="10"/>
  <c r="N1617" i="10"/>
  <c r="M1617" i="10"/>
  <c r="N1616" i="10"/>
  <c r="M1616" i="10"/>
  <c r="N1615" i="10"/>
  <c r="M1615" i="10"/>
  <c r="N1614" i="10"/>
  <c r="M1614" i="10"/>
  <c r="N1613" i="10"/>
  <c r="M1613" i="10"/>
  <c r="N1612" i="10"/>
  <c r="M1612" i="10"/>
  <c r="N1611" i="10"/>
  <c r="M1611" i="10"/>
  <c r="N1610" i="10"/>
  <c r="M1610" i="10"/>
  <c r="N1609" i="10"/>
  <c r="M1609" i="10"/>
  <c r="N1608" i="10"/>
  <c r="M1608" i="10"/>
  <c r="N1607" i="10"/>
  <c r="M1607" i="10"/>
  <c r="N1606" i="10"/>
  <c r="M1606" i="10"/>
  <c r="N1605" i="10"/>
  <c r="M1605" i="10"/>
  <c r="N1604" i="10"/>
  <c r="M1604" i="10"/>
  <c r="N1603" i="10"/>
  <c r="M1603" i="10"/>
  <c r="N1602" i="10"/>
  <c r="M1602" i="10"/>
  <c r="N1601" i="10"/>
  <c r="M1601" i="10"/>
  <c r="N1600" i="10"/>
  <c r="M1600" i="10"/>
  <c r="N1599" i="10"/>
  <c r="M1599" i="10"/>
  <c r="N1598" i="10"/>
  <c r="M1598" i="10"/>
  <c r="N1597" i="10"/>
  <c r="M1597" i="10"/>
  <c r="N1596" i="10"/>
  <c r="M1596" i="10"/>
  <c r="N1595" i="10"/>
  <c r="M1595" i="10"/>
  <c r="N1594" i="10"/>
  <c r="M1594" i="10"/>
  <c r="N1593" i="10"/>
  <c r="M1593" i="10"/>
  <c r="N1592" i="10"/>
  <c r="M1592" i="10"/>
  <c r="N1591" i="10"/>
  <c r="M1591" i="10"/>
  <c r="N1590" i="10"/>
  <c r="M1590" i="10"/>
  <c r="N1589" i="10"/>
  <c r="M1589" i="10"/>
  <c r="N1588" i="10"/>
  <c r="M1588" i="10"/>
  <c r="N1587" i="10"/>
  <c r="M1587" i="10"/>
  <c r="N1586" i="10"/>
  <c r="M1586" i="10"/>
  <c r="N1585" i="10"/>
  <c r="M1585" i="10"/>
  <c r="N1584" i="10"/>
  <c r="M1584" i="10"/>
  <c r="N1583" i="10"/>
  <c r="M1583" i="10"/>
  <c r="N1582" i="10"/>
  <c r="M1582" i="10"/>
  <c r="N1581" i="10"/>
  <c r="M1581" i="10"/>
  <c r="N1580" i="10"/>
  <c r="M1580" i="10"/>
  <c r="N1579" i="10"/>
  <c r="M1579" i="10"/>
  <c r="N1578" i="10"/>
  <c r="M1578" i="10"/>
  <c r="N1577" i="10"/>
  <c r="M1577" i="10"/>
  <c r="N1576" i="10"/>
  <c r="M1576" i="10"/>
  <c r="N1575" i="10"/>
  <c r="M1575" i="10"/>
  <c r="N1574" i="10"/>
  <c r="M1574" i="10"/>
  <c r="N1573" i="10"/>
  <c r="M1573" i="10"/>
  <c r="N1572" i="10"/>
  <c r="M1572" i="10"/>
  <c r="N1571" i="10"/>
  <c r="M1571" i="10"/>
  <c r="N1570" i="10"/>
  <c r="M1570" i="10"/>
  <c r="N1569" i="10"/>
  <c r="M1569" i="10"/>
  <c r="N1568" i="10"/>
  <c r="M1568" i="10"/>
  <c r="N1567" i="10"/>
  <c r="M1567" i="10"/>
  <c r="N1566" i="10"/>
  <c r="M1566" i="10"/>
  <c r="N1565" i="10"/>
  <c r="M1565" i="10"/>
  <c r="N1564" i="10"/>
  <c r="M1564" i="10"/>
  <c r="N1563" i="10"/>
  <c r="M1563" i="10"/>
  <c r="N1562" i="10"/>
  <c r="M1562" i="10"/>
  <c r="N1561" i="10"/>
  <c r="M1561" i="10"/>
  <c r="N1560" i="10"/>
  <c r="M1560" i="10"/>
  <c r="N1559" i="10"/>
  <c r="M1559" i="10"/>
  <c r="N1558" i="10"/>
  <c r="M1558" i="10"/>
  <c r="N1557" i="10"/>
  <c r="M1557" i="10"/>
  <c r="N1556" i="10"/>
  <c r="M1556" i="10"/>
  <c r="N1555" i="10"/>
  <c r="M1555" i="10"/>
  <c r="N1554" i="10"/>
  <c r="M1554" i="10"/>
  <c r="N1553" i="10"/>
  <c r="M1553" i="10"/>
  <c r="N1552" i="10"/>
  <c r="M1552" i="10"/>
  <c r="N1551" i="10"/>
  <c r="M1551" i="10"/>
  <c r="N1550" i="10"/>
  <c r="M1550" i="10"/>
  <c r="N1549" i="10"/>
  <c r="M1549" i="10"/>
  <c r="N1548" i="10"/>
  <c r="M1548" i="10"/>
  <c r="N1547" i="10"/>
  <c r="M1547" i="10"/>
  <c r="N1546" i="10"/>
  <c r="M1546" i="10"/>
  <c r="N1545" i="10"/>
  <c r="M1545" i="10"/>
  <c r="N1544" i="10"/>
  <c r="M1544" i="10"/>
  <c r="N1543" i="10"/>
  <c r="M1543" i="10"/>
  <c r="N1542" i="10"/>
  <c r="M1542" i="10"/>
  <c r="N1541" i="10"/>
  <c r="M1541" i="10"/>
  <c r="N1540" i="10"/>
  <c r="M1540" i="10"/>
  <c r="N1539" i="10"/>
  <c r="M1539" i="10"/>
  <c r="N1538" i="10"/>
  <c r="M1538" i="10"/>
  <c r="N1537" i="10"/>
  <c r="M1537" i="10"/>
  <c r="N1536" i="10"/>
  <c r="M1536" i="10"/>
  <c r="N1535" i="10"/>
  <c r="M1535" i="10"/>
  <c r="N1534" i="10"/>
  <c r="M1534" i="10"/>
  <c r="N1533" i="10"/>
  <c r="M1533" i="10"/>
  <c r="N1532" i="10"/>
  <c r="M1532" i="10"/>
  <c r="N1531" i="10"/>
  <c r="M1531" i="10"/>
  <c r="N1530" i="10"/>
  <c r="M1530" i="10"/>
  <c r="N1529" i="10"/>
  <c r="M1529" i="10"/>
  <c r="N1528" i="10"/>
  <c r="M1528" i="10"/>
  <c r="N1527" i="10"/>
  <c r="M1527" i="10"/>
  <c r="N1526" i="10"/>
  <c r="M1526" i="10"/>
  <c r="N1525" i="10"/>
  <c r="M1525" i="10"/>
  <c r="N1524" i="10"/>
  <c r="M1524" i="10"/>
  <c r="N1523" i="10"/>
  <c r="M1523" i="10"/>
  <c r="N1522" i="10"/>
  <c r="M1522" i="10"/>
  <c r="N1521" i="10"/>
  <c r="M1521" i="10"/>
  <c r="N1520" i="10"/>
  <c r="M1520" i="10"/>
  <c r="N1519" i="10"/>
  <c r="M1519" i="10"/>
  <c r="N1518" i="10"/>
  <c r="M1518" i="10"/>
  <c r="N1517" i="10"/>
  <c r="M1517" i="10"/>
  <c r="N1516" i="10"/>
  <c r="M1516" i="10"/>
  <c r="N1515" i="10"/>
  <c r="M1515" i="10"/>
  <c r="N1514" i="10"/>
  <c r="M1514" i="10"/>
  <c r="N1513" i="10"/>
  <c r="M1513" i="10"/>
  <c r="N1512" i="10"/>
  <c r="M1512" i="10"/>
  <c r="N1511" i="10"/>
  <c r="M1511" i="10"/>
  <c r="N1510" i="10"/>
  <c r="M1510" i="10"/>
  <c r="N1509" i="10"/>
  <c r="M1509" i="10"/>
  <c r="N1508" i="10"/>
  <c r="M1508" i="10"/>
  <c r="N1507" i="10"/>
  <c r="M1507" i="10"/>
  <c r="N1506" i="10"/>
  <c r="M1506" i="10"/>
  <c r="N1505" i="10"/>
  <c r="M1505" i="10"/>
  <c r="N1504" i="10"/>
  <c r="M1504" i="10"/>
  <c r="N1503" i="10"/>
  <c r="M1503" i="10"/>
  <c r="N1502" i="10"/>
  <c r="M1502" i="10"/>
  <c r="N1501" i="10"/>
  <c r="M1501" i="10"/>
  <c r="N1500" i="10"/>
  <c r="M1500" i="10"/>
  <c r="N1499" i="10"/>
  <c r="M1499" i="10"/>
  <c r="N1498" i="10"/>
  <c r="M1498" i="10"/>
  <c r="N1497" i="10"/>
  <c r="M1497" i="10"/>
  <c r="N1496" i="10"/>
  <c r="M1496" i="10"/>
  <c r="N1495" i="10"/>
  <c r="M1495" i="10"/>
  <c r="N1494" i="10"/>
  <c r="M1494" i="10"/>
  <c r="N1493" i="10"/>
  <c r="M1493" i="10"/>
  <c r="N1492" i="10"/>
  <c r="M1492" i="10"/>
  <c r="N1491" i="10"/>
  <c r="M1491" i="10"/>
  <c r="N1490" i="10"/>
  <c r="M1490" i="10"/>
  <c r="N1489" i="10"/>
  <c r="M1489" i="10"/>
  <c r="N1488" i="10"/>
  <c r="M1488" i="10"/>
  <c r="N1487" i="10"/>
  <c r="M1487" i="10"/>
  <c r="N1486" i="10"/>
  <c r="M1486" i="10"/>
  <c r="N1485" i="10"/>
  <c r="M1485" i="10"/>
  <c r="N1484" i="10"/>
  <c r="M1484" i="10"/>
  <c r="N1483" i="10"/>
  <c r="M1483" i="10"/>
  <c r="N1482" i="10"/>
  <c r="M1482" i="10"/>
  <c r="N1481" i="10"/>
  <c r="M1481" i="10"/>
  <c r="N1480" i="10"/>
  <c r="M1480" i="10"/>
  <c r="N1479" i="10"/>
  <c r="M1479" i="10"/>
  <c r="N1478" i="10"/>
  <c r="M1478" i="10"/>
  <c r="N1477" i="10"/>
  <c r="M1477" i="10"/>
  <c r="N1476" i="10"/>
  <c r="M1476" i="10"/>
  <c r="N1475" i="10"/>
  <c r="M1475" i="10"/>
  <c r="N1474" i="10"/>
  <c r="M1474" i="10"/>
  <c r="N1473" i="10"/>
  <c r="M1473" i="10"/>
  <c r="N1472" i="10"/>
  <c r="M1472" i="10"/>
  <c r="N1471" i="10"/>
  <c r="M1471" i="10"/>
  <c r="N1470" i="10"/>
  <c r="M1470" i="10"/>
  <c r="N1469" i="10"/>
  <c r="M1469" i="10"/>
  <c r="N1468" i="10"/>
  <c r="M1468" i="10"/>
  <c r="N1467" i="10"/>
  <c r="M1467" i="10"/>
  <c r="N1466" i="10"/>
  <c r="M1466" i="10"/>
  <c r="N1465" i="10"/>
  <c r="M1465" i="10"/>
  <c r="N1464" i="10"/>
  <c r="M1464" i="10"/>
  <c r="N1463" i="10"/>
  <c r="M1463" i="10"/>
  <c r="N1462" i="10"/>
  <c r="M1462" i="10"/>
  <c r="N1461" i="10"/>
  <c r="M1461" i="10"/>
  <c r="N1460" i="10"/>
  <c r="M1460" i="10"/>
  <c r="N1459" i="10"/>
  <c r="M1459" i="10"/>
  <c r="N1458" i="10"/>
  <c r="M1458" i="10"/>
  <c r="N1457" i="10"/>
  <c r="M1457" i="10"/>
  <c r="N1456" i="10"/>
  <c r="M1456" i="10"/>
  <c r="N1455" i="10"/>
  <c r="M1455" i="10"/>
  <c r="N1454" i="10"/>
  <c r="M1454" i="10"/>
  <c r="N1453" i="10"/>
  <c r="M1453" i="10"/>
  <c r="N1452" i="10"/>
  <c r="M1452" i="10"/>
  <c r="N1451" i="10"/>
  <c r="M1451" i="10"/>
  <c r="N1450" i="10"/>
  <c r="M1450" i="10"/>
  <c r="N1449" i="10"/>
  <c r="M1449" i="10"/>
  <c r="N1448" i="10"/>
  <c r="M1448" i="10"/>
  <c r="N1447" i="10"/>
  <c r="M1447" i="10"/>
  <c r="N1446" i="10"/>
  <c r="M1446" i="10"/>
  <c r="N1445" i="10"/>
  <c r="M1445" i="10"/>
  <c r="N1444" i="10"/>
  <c r="M1444" i="10"/>
  <c r="N1443" i="10"/>
  <c r="M1443" i="10"/>
  <c r="N1442" i="10"/>
  <c r="M1442" i="10"/>
  <c r="N1441" i="10"/>
  <c r="M1441" i="10"/>
  <c r="N1440" i="10"/>
  <c r="M1440" i="10"/>
  <c r="N1439" i="10"/>
  <c r="M1439" i="10"/>
  <c r="N1438" i="10"/>
  <c r="M1438" i="10"/>
  <c r="N1437" i="10"/>
  <c r="M1437" i="10"/>
  <c r="N1436" i="10"/>
  <c r="M1436" i="10"/>
  <c r="N1435" i="10"/>
  <c r="M1435" i="10"/>
  <c r="N1434" i="10"/>
  <c r="M1434" i="10"/>
  <c r="N1433" i="10"/>
  <c r="M1433" i="10"/>
  <c r="N1432" i="10"/>
  <c r="M1432" i="10"/>
  <c r="N1431" i="10"/>
  <c r="M1431" i="10"/>
  <c r="N1430" i="10"/>
  <c r="M1430" i="10"/>
  <c r="N1429" i="10"/>
  <c r="M1429" i="10"/>
  <c r="N1428" i="10"/>
  <c r="M1428" i="10"/>
  <c r="N1427" i="10"/>
  <c r="M1427" i="10"/>
  <c r="N1426" i="10"/>
  <c r="M1426" i="10"/>
  <c r="N1425" i="10"/>
  <c r="M1425" i="10"/>
  <c r="N1424" i="10"/>
  <c r="M1424" i="10"/>
  <c r="N1423" i="10"/>
  <c r="M1423" i="10"/>
  <c r="N1422" i="10"/>
  <c r="M1422" i="10"/>
  <c r="N1421" i="10"/>
  <c r="M1421" i="10"/>
  <c r="N1420" i="10"/>
  <c r="M1420" i="10"/>
  <c r="N1419" i="10"/>
  <c r="M1419" i="10"/>
  <c r="N1418" i="10"/>
  <c r="M1418" i="10"/>
  <c r="N1417" i="10"/>
  <c r="M1417" i="10"/>
  <c r="N1416" i="10"/>
  <c r="M1416" i="10"/>
  <c r="N1415" i="10"/>
  <c r="M1415" i="10"/>
  <c r="N1414" i="10"/>
  <c r="M1414" i="10"/>
  <c r="N1413" i="10"/>
  <c r="M1413" i="10"/>
  <c r="N1412" i="10"/>
  <c r="M1412" i="10"/>
  <c r="N1411" i="10"/>
  <c r="M1411" i="10"/>
  <c r="N1410" i="10"/>
  <c r="M1410" i="10"/>
  <c r="N1409" i="10"/>
  <c r="M1409" i="10"/>
  <c r="N1408" i="10"/>
  <c r="M1408" i="10"/>
  <c r="N1407" i="10"/>
  <c r="M1407" i="10"/>
  <c r="N1406" i="10"/>
  <c r="M1406" i="10"/>
  <c r="N1405" i="10"/>
  <c r="M1405" i="10"/>
  <c r="N1404" i="10"/>
  <c r="M1404" i="10"/>
  <c r="N1403" i="10"/>
  <c r="M1403" i="10"/>
  <c r="N1402" i="10"/>
  <c r="M1402" i="10"/>
  <c r="N1401" i="10"/>
  <c r="M1401" i="10"/>
  <c r="N1400" i="10"/>
  <c r="M1400" i="10"/>
  <c r="N1399" i="10"/>
  <c r="M1399" i="10"/>
  <c r="N1398" i="10"/>
  <c r="M1398" i="10"/>
  <c r="N1397" i="10"/>
  <c r="M1397" i="10"/>
  <c r="N1396" i="10"/>
  <c r="M1396" i="10"/>
  <c r="N1395" i="10"/>
  <c r="M1395" i="10"/>
  <c r="N1394" i="10"/>
  <c r="M1394" i="10"/>
  <c r="N1393" i="10"/>
  <c r="M1393" i="10"/>
  <c r="N1392" i="10"/>
  <c r="M1392" i="10"/>
  <c r="N1391" i="10"/>
  <c r="M1391" i="10"/>
  <c r="N1390" i="10"/>
  <c r="M1390" i="10"/>
  <c r="N1389" i="10"/>
  <c r="M1389" i="10"/>
  <c r="N1388" i="10"/>
  <c r="M1388" i="10"/>
  <c r="N1387" i="10"/>
  <c r="M1387" i="10"/>
  <c r="N1386" i="10"/>
  <c r="M1386" i="10"/>
  <c r="N1385" i="10"/>
  <c r="M1385" i="10"/>
  <c r="N1384" i="10"/>
  <c r="M1384" i="10"/>
  <c r="N1383" i="10"/>
  <c r="M1383" i="10"/>
  <c r="N1382" i="10"/>
  <c r="M1382" i="10"/>
  <c r="N1381" i="10"/>
  <c r="M1381" i="10"/>
  <c r="N1380" i="10"/>
  <c r="M1380" i="10"/>
  <c r="N1379" i="10"/>
  <c r="M1379" i="10"/>
  <c r="N1378" i="10"/>
  <c r="M1378" i="10"/>
  <c r="N1377" i="10"/>
  <c r="M1377" i="10"/>
  <c r="N1376" i="10"/>
  <c r="M1376" i="10"/>
  <c r="N1375" i="10"/>
  <c r="M1375" i="10"/>
  <c r="N1374" i="10"/>
  <c r="M1374" i="10"/>
  <c r="N1373" i="10"/>
  <c r="M1373" i="10"/>
  <c r="N1372" i="10"/>
  <c r="M1372" i="10"/>
  <c r="N1371" i="10"/>
  <c r="M1371" i="10"/>
  <c r="N1370" i="10"/>
  <c r="M1370" i="10"/>
  <c r="N1369" i="10"/>
  <c r="M1369" i="10"/>
  <c r="N1368" i="10"/>
  <c r="M1368" i="10"/>
  <c r="N1367" i="10"/>
  <c r="M1367" i="10"/>
  <c r="N1366" i="10"/>
  <c r="M1366" i="10"/>
  <c r="N1365" i="10"/>
  <c r="M1365" i="10"/>
  <c r="N1364" i="10"/>
  <c r="M1364" i="10"/>
  <c r="N1363" i="10"/>
  <c r="M1363" i="10"/>
  <c r="N1362" i="10"/>
  <c r="M1362" i="10"/>
  <c r="N1361" i="10"/>
  <c r="M1361" i="10"/>
  <c r="N1360" i="10"/>
  <c r="M1360" i="10"/>
  <c r="N1359" i="10"/>
  <c r="M1359" i="10"/>
  <c r="N1358" i="10"/>
  <c r="M1358" i="10"/>
  <c r="N1357" i="10"/>
  <c r="M1357" i="10"/>
  <c r="N1356" i="10"/>
  <c r="M1356" i="10"/>
  <c r="N1355" i="10"/>
  <c r="M1355" i="10"/>
  <c r="N1354" i="10"/>
  <c r="M1354" i="10"/>
  <c r="N1353" i="10"/>
  <c r="M1353" i="10"/>
  <c r="N1352" i="10"/>
  <c r="M1352" i="10"/>
  <c r="N1351" i="10"/>
  <c r="M1351" i="10"/>
  <c r="N1350" i="10"/>
  <c r="M1350" i="10"/>
  <c r="N1349" i="10"/>
  <c r="M1349" i="10"/>
  <c r="N1348" i="10"/>
  <c r="M1348" i="10"/>
  <c r="N1347" i="10"/>
  <c r="M1347" i="10"/>
  <c r="N1346" i="10"/>
  <c r="M1346" i="10"/>
  <c r="N1345" i="10"/>
  <c r="M1345" i="10"/>
  <c r="N1344" i="10"/>
  <c r="M1344" i="10"/>
  <c r="N1343" i="10"/>
  <c r="M1343" i="10"/>
  <c r="N1342" i="10"/>
  <c r="M1342" i="10"/>
  <c r="N1341" i="10"/>
  <c r="M1341" i="10"/>
  <c r="N1340" i="10"/>
  <c r="M1340" i="10"/>
  <c r="N1339" i="10"/>
  <c r="M1339" i="10"/>
  <c r="N1338" i="10"/>
  <c r="M1338" i="10"/>
  <c r="N1337" i="10"/>
  <c r="M1337" i="10"/>
  <c r="N1336" i="10"/>
  <c r="M1336" i="10"/>
  <c r="N1335" i="10"/>
  <c r="M1335" i="10"/>
  <c r="N1334" i="10"/>
  <c r="M1334" i="10"/>
  <c r="N1333" i="10"/>
  <c r="M1333" i="10"/>
  <c r="N1332" i="10"/>
  <c r="M1332" i="10"/>
  <c r="N1331" i="10"/>
  <c r="M1331" i="10"/>
  <c r="N1330" i="10"/>
  <c r="M1330" i="10"/>
  <c r="N1329" i="10"/>
  <c r="M1329" i="10"/>
  <c r="N1328" i="10"/>
  <c r="M1328" i="10"/>
  <c r="N1327" i="10"/>
  <c r="M1327" i="10"/>
  <c r="N1326" i="10"/>
  <c r="M1326" i="10"/>
  <c r="N1325" i="10"/>
  <c r="M1325" i="10"/>
  <c r="N1324" i="10"/>
  <c r="M1324" i="10"/>
  <c r="N1323" i="10"/>
  <c r="M1323" i="10"/>
  <c r="N1322" i="10"/>
  <c r="M1322" i="10"/>
  <c r="N1321" i="10"/>
  <c r="M1321" i="10"/>
  <c r="N1320" i="10"/>
  <c r="M1320" i="10"/>
  <c r="N1319" i="10"/>
  <c r="M1319" i="10"/>
  <c r="N1318" i="10"/>
  <c r="M1318" i="10"/>
  <c r="N1317" i="10"/>
  <c r="M1317" i="10"/>
  <c r="N1316" i="10"/>
  <c r="M1316" i="10"/>
  <c r="N1315" i="10"/>
  <c r="M1315" i="10"/>
  <c r="N1314" i="10"/>
  <c r="M1314" i="10"/>
  <c r="N1313" i="10"/>
  <c r="M1313" i="10"/>
  <c r="N1312" i="10"/>
  <c r="M1312" i="10"/>
  <c r="N1311" i="10"/>
  <c r="M1311" i="10"/>
  <c r="N1310" i="10"/>
  <c r="M1310" i="10"/>
  <c r="N1309" i="10"/>
  <c r="M1309" i="10"/>
  <c r="N1308" i="10"/>
  <c r="M1308" i="10"/>
  <c r="N1307" i="10"/>
  <c r="M1307" i="10"/>
  <c r="N1306" i="10"/>
  <c r="M1306" i="10"/>
  <c r="N1305" i="10"/>
  <c r="M1305" i="10"/>
  <c r="N1304" i="10"/>
  <c r="M1304" i="10"/>
  <c r="N1303" i="10"/>
  <c r="M1303" i="10"/>
  <c r="N1302" i="10"/>
  <c r="M1302" i="10"/>
  <c r="N1301" i="10"/>
  <c r="M1301" i="10"/>
  <c r="N1300" i="10"/>
  <c r="M1300" i="10"/>
  <c r="N1299" i="10"/>
  <c r="M1299" i="10"/>
  <c r="N1298" i="10"/>
  <c r="M1298" i="10"/>
  <c r="N1297" i="10"/>
  <c r="M1297" i="10"/>
  <c r="N1296" i="10"/>
  <c r="M1296" i="10"/>
  <c r="N1295" i="10"/>
  <c r="M1295" i="10"/>
  <c r="N1294" i="10"/>
  <c r="M1294" i="10"/>
  <c r="N1293" i="10"/>
  <c r="M1293" i="10"/>
  <c r="N1292" i="10"/>
  <c r="M1292" i="10"/>
  <c r="N1291" i="10"/>
  <c r="M1291" i="10"/>
  <c r="N1290" i="10"/>
  <c r="M1290" i="10"/>
  <c r="N1289" i="10"/>
  <c r="M1289" i="10"/>
  <c r="N1288" i="10"/>
  <c r="M1288" i="10"/>
  <c r="N1287" i="10"/>
  <c r="M1287" i="10"/>
  <c r="N1286" i="10"/>
  <c r="M1286" i="10"/>
  <c r="N1285" i="10"/>
  <c r="M1285" i="10"/>
  <c r="N1284" i="10"/>
  <c r="M1284" i="10"/>
  <c r="N1283" i="10"/>
  <c r="M1283" i="10"/>
  <c r="N1282" i="10"/>
  <c r="M1282" i="10"/>
  <c r="N1281" i="10"/>
  <c r="M1281" i="10"/>
  <c r="N1280" i="10"/>
  <c r="M1280" i="10"/>
  <c r="N1279" i="10"/>
  <c r="M1279" i="10"/>
  <c r="N1278" i="10"/>
  <c r="M1278" i="10"/>
  <c r="N1277" i="10"/>
  <c r="M1277" i="10"/>
  <c r="N1276" i="10"/>
  <c r="M1276" i="10"/>
  <c r="N1275" i="10"/>
  <c r="M1275" i="10"/>
  <c r="N1274" i="10"/>
  <c r="M1274" i="10"/>
  <c r="N1273" i="10"/>
  <c r="M1273" i="10"/>
  <c r="N1272" i="10"/>
  <c r="M1272" i="10"/>
  <c r="N1271" i="10"/>
  <c r="M1271" i="10"/>
  <c r="N1270" i="10"/>
  <c r="M1270" i="10"/>
  <c r="N1269" i="10"/>
  <c r="M1269" i="10"/>
  <c r="N1268" i="10"/>
  <c r="M1268" i="10"/>
  <c r="N1267" i="10"/>
  <c r="M1267" i="10"/>
  <c r="N1266" i="10"/>
  <c r="M1266" i="10"/>
  <c r="N1265" i="10"/>
  <c r="M1265" i="10"/>
  <c r="N1264" i="10"/>
  <c r="M1264" i="10"/>
  <c r="N1263" i="10"/>
  <c r="M1263" i="10"/>
  <c r="N1262" i="10"/>
  <c r="M1262" i="10"/>
  <c r="N1261" i="10"/>
  <c r="M1261" i="10"/>
  <c r="N1260" i="10"/>
  <c r="M1260" i="10"/>
  <c r="N1259" i="10"/>
  <c r="M1259" i="10"/>
  <c r="N1258" i="10"/>
  <c r="M1258" i="10"/>
  <c r="N1257" i="10"/>
  <c r="M1257" i="10"/>
  <c r="N1256" i="10"/>
  <c r="M1256" i="10"/>
  <c r="N1255" i="10"/>
  <c r="M1255" i="10"/>
  <c r="N1254" i="10"/>
  <c r="M1254" i="10"/>
  <c r="N1253" i="10"/>
  <c r="M1253" i="10"/>
  <c r="N1252" i="10"/>
  <c r="M1252" i="10"/>
  <c r="N1251" i="10"/>
  <c r="M1251" i="10"/>
  <c r="N1250" i="10"/>
  <c r="M1250" i="10"/>
  <c r="N1249" i="10"/>
  <c r="M1249" i="10"/>
  <c r="N1248" i="10"/>
  <c r="M1248" i="10"/>
  <c r="N1247" i="10"/>
  <c r="M1247" i="10"/>
  <c r="N1246" i="10"/>
  <c r="M1246" i="10"/>
  <c r="N1245" i="10"/>
  <c r="M1245" i="10"/>
  <c r="N1244" i="10"/>
  <c r="M1244" i="10"/>
  <c r="N1243" i="10"/>
  <c r="M1243" i="10"/>
  <c r="N1242" i="10"/>
  <c r="M1242" i="10"/>
  <c r="N1241" i="10"/>
  <c r="M1241" i="10"/>
  <c r="N1240" i="10"/>
  <c r="M1240" i="10"/>
  <c r="N1239" i="10"/>
  <c r="M1239" i="10"/>
  <c r="N1238" i="10"/>
  <c r="M1238" i="10"/>
  <c r="N1237" i="10"/>
  <c r="M1237" i="10"/>
  <c r="N1236" i="10"/>
  <c r="M1236" i="10"/>
  <c r="N1235" i="10"/>
  <c r="M1235" i="10"/>
  <c r="N1234" i="10"/>
  <c r="M1234" i="10"/>
  <c r="N1233" i="10"/>
  <c r="M1233" i="10"/>
  <c r="N1232" i="10"/>
  <c r="M1232" i="10"/>
  <c r="N1231" i="10"/>
  <c r="M1231" i="10"/>
  <c r="N1230" i="10"/>
  <c r="M1230" i="10"/>
  <c r="N1229" i="10"/>
  <c r="M1229" i="10"/>
  <c r="N1228" i="10"/>
  <c r="M1228" i="10"/>
  <c r="N1227" i="10"/>
  <c r="M1227" i="10"/>
  <c r="N1226" i="10"/>
  <c r="M1226" i="10"/>
  <c r="N1225" i="10"/>
  <c r="M1225" i="10"/>
  <c r="N1224" i="10"/>
  <c r="M1224" i="10"/>
  <c r="N1223" i="10"/>
  <c r="M1223" i="10"/>
  <c r="N1222" i="10"/>
  <c r="M1222" i="10"/>
  <c r="N1221" i="10"/>
  <c r="M1221" i="10"/>
  <c r="N1220" i="10"/>
  <c r="M1220" i="10"/>
  <c r="N1219" i="10"/>
  <c r="M1219" i="10"/>
  <c r="N1218" i="10"/>
  <c r="M1218" i="10"/>
  <c r="N1217" i="10"/>
  <c r="M1217" i="10"/>
  <c r="N1216" i="10"/>
  <c r="M1216" i="10"/>
  <c r="N1215" i="10"/>
  <c r="M1215" i="10"/>
  <c r="N1214" i="10"/>
  <c r="M1214" i="10"/>
  <c r="N1213" i="10"/>
  <c r="M1213" i="10"/>
  <c r="N1212" i="10"/>
  <c r="M1212" i="10"/>
  <c r="N1211" i="10"/>
  <c r="M1211" i="10"/>
  <c r="N1210" i="10"/>
  <c r="M1210" i="10"/>
  <c r="N1209" i="10"/>
  <c r="M1209" i="10"/>
  <c r="N1208" i="10"/>
  <c r="M1208" i="10"/>
  <c r="N1207" i="10"/>
  <c r="M1207" i="10"/>
  <c r="N1206" i="10"/>
  <c r="M1206" i="10"/>
  <c r="N1205" i="10"/>
  <c r="M1205" i="10"/>
  <c r="N1204" i="10"/>
  <c r="M1204" i="10"/>
  <c r="N1203" i="10"/>
  <c r="M1203" i="10"/>
  <c r="N1202" i="10"/>
  <c r="M1202" i="10"/>
  <c r="N1201" i="10"/>
  <c r="M1201" i="10"/>
  <c r="N1200" i="10"/>
  <c r="M1200" i="10"/>
  <c r="N1199" i="10"/>
  <c r="M1199" i="10"/>
  <c r="N1198" i="10"/>
  <c r="M1198" i="10"/>
  <c r="N1197" i="10"/>
  <c r="M1197" i="10"/>
  <c r="N1196" i="10"/>
  <c r="M1196" i="10"/>
  <c r="N1195" i="10"/>
  <c r="M1195" i="10"/>
  <c r="N1194" i="10"/>
  <c r="M1194" i="10"/>
  <c r="N1193" i="10"/>
  <c r="M1193" i="10"/>
  <c r="N1192" i="10"/>
  <c r="M1192" i="10"/>
  <c r="N1191" i="10"/>
  <c r="M1191" i="10"/>
  <c r="N1190" i="10"/>
  <c r="M1190" i="10"/>
  <c r="N1189" i="10"/>
  <c r="M1189" i="10"/>
  <c r="N1188" i="10"/>
  <c r="M1188" i="10"/>
  <c r="N1187" i="10"/>
  <c r="M1187" i="10"/>
  <c r="N1186" i="10"/>
  <c r="M1186" i="10"/>
  <c r="N1185" i="10"/>
  <c r="M1185" i="10"/>
  <c r="N1184" i="10"/>
  <c r="M1184" i="10"/>
  <c r="N1183" i="10"/>
  <c r="M1183" i="10"/>
  <c r="N1182" i="10"/>
  <c r="M1182" i="10"/>
  <c r="N1181" i="10"/>
  <c r="M1181" i="10"/>
  <c r="N1180" i="10"/>
  <c r="M1180" i="10"/>
  <c r="N1179" i="10"/>
  <c r="M1179" i="10"/>
  <c r="N1178" i="10"/>
  <c r="M1178" i="10"/>
  <c r="N1177" i="10"/>
  <c r="M1177" i="10"/>
  <c r="N1176" i="10"/>
  <c r="M1176" i="10"/>
  <c r="N1175" i="10"/>
  <c r="M1175" i="10"/>
  <c r="N1174" i="10"/>
  <c r="M1174" i="10"/>
  <c r="N1173" i="10"/>
  <c r="M1173" i="10"/>
  <c r="N1172" i="10"/>
  <c r="M1172" i="10"/>
  <c r="N1171" i="10"/>
  <c r="M1171" i="10"/>
  <c r="N1170" i="10"/>
  <c r="M1170" i="10"/>
  <c r="N1169" i="10"/>
  <c r="M1169" i="10"/>
  <c r="N1168" i="10"/>
  <c r="M1168" i="10"/>
  <c r="N1167" i="10"/>
  <c r="M1167" i="10"/>
  <c r="N1166" i="10"/>
  <c r="M1166" i="10"/>
  <c r="N1165" i="10"/>
  <c r="M1165" i="10"/>
  <c r="N1164" i="10"/>
  <c r="M1164" i="10"/>
  <c r="N1163" i="10"/>
  <c r="M1163" i="10"/>
  <c r="N1162" i="10"/>
  <c r="M1162" i="10"/>
  <c r="N1161" i="10"/>
  <c r="M1161" i="10"/>
  <c r="N1160" i="10"/>
  <c r="M1160" i="10"/>
  <c r="N1159" i="10"/>
  <c r="M1159" i="10"/>
  <c r="N1158" i="10"/>
  <c r="M1158" i="10"/>
  <c r="N1157" i="10"/>
  <c r="M1157" i="10"/>
  <c r="N1156" i="10"/>
  <c r="M1156" i="10"/>
  <c r="N1155" i="10"/>
  <c r="M1155" i="10"/>
  <c r="N1154" i="10"/>
  <c r="M1154" i="10"/>
  <c r="N1153" i="10"/>
  <c r="M1153" i="10"/>
  <c r="N1152" i="10"/>
  <c r="M1152" i="10"/>
  <c r="N1151" i="10"/>
  <c r="M1151" i="10"/>
  <c r="N1150" i="10"/>
  <c r="M1150" i="10"/>
  <c r="N1149" i="10"/>
  <c r="M1149" i="10"/>
  <c r="N1148" i="10"/>
  <c r="M1148" i="10"/>
  <c r="N1147" i="10"/>
  <c r="M1147" i="10"/>
  <c r="N1146" i="10"/>
  <c r="M1146" i="10"/>
  <c r="N1145" i="10"/>
  <c r="M1145" i="10"/>
  <c r="N1144" i="10"/>
  <c r="M1144" i="10"/>
  <c r="N1143" i="10"/>
  <c r="M1143" i="10"/>
  <c r="N1142" i="10"/>
  <c r="M1142" i="10"/>
  <c r="N1141" i="10"/>
  <c r="M1141" i="10"/>
  <c r="N1140" i="10"/>
  <c r="M1140" i="10"/>
  <c r="N1139" i="10"/>
  <c r="M1139" i="10"/>
  <c r="N1138" i="10"/>
  <c r="M1138" i="10"/>
  <c r="N1137" i="10"/>
  <c r="M1137" i="10"/>
  <c r="N1136" i="10"/>
  <c r="M1136" i="10"/>
  <c r="N1135" i="10"/>
  <c r="M1135" i="10"/>
  <c r="N1134" i="10"/>
  <c r="M1134" i="10"/>
  <c r="N1133" i="10"/>
  <c r="M1133" i="10"/>
  <c r="N1132" i="10"/>
  <c r="M1132" i="10"/>
  <c r="N1131" i="10"/>
  <c r="M1131" i="10"/>
  <c r="N1130" i="10"/>
  <c r="M1130" i="10"/>
  <c r="N1129" i="10"/>
  <c r="M1129" i="10"/>
  <c r="N1128" i="10"/>
  <c r="M1128" i="10"/>
  <c r="N1127" i="10"/>
  <c r="M1127" i="10"/>
  <c r="N1126" i="10"/>
  <c r="M1126" i="10"/>
  <c r="N1125" i="10"/>
  <c r="M1125" i="10"/>
  <c r="N1124" i="10"/>
  <c r="M1124" i="10"/>
  <c r="N1123" i="10"/>
  <c r="M1123" i="10"/>
  <c r="N1122" i="10"/>
  <c r="M1122" i="10"/>
  <c r="N1121" i="10"/>
  <c r="M1121" i="10"/>
  <c r="N1120" i="10"/>
  <c r="M1120" i="10"/>
  <c r="N1119" i="10"/>
  <c r="M1119" i="10"/>
  <c r="N1118" i="10"/>
  <c r="M1118" i="10"/>
  <c r="N1117" i="10"/>
  <c r="M1117" i="10"/>
  <c r="N1116" i="10"/>
  <c r="M1116" i="10"/>
  <c r="N1115" i="10"/>
  <c r="M1115" i="10"/>
  <c r="N1114" i="10"/>
  <c r="M1114" i="10"/>
  <c r="N1113" i="10"/>
  <c r="M1113" i="10"/>
  <c r="N1112" i="10"/>
  <c r="M1112" i="10"/>
  <c r="N1111" i="10"/>
  <c r="M1111" i="10"/>
  <c r="N1110" i="10"/>
  <c r="M1110" i="10"/>
  <c r="N1109" i="10"/>
  <c r="M1109" i="10"/>
  <c r="N1108" i="10"/>
  <c r="M1108" i="10"/>
  <c r="N1107" i="10"/>
  <c r="M1107" i="10"/>
  <c r="N1106" i="10"/>
  <c r="M1106" i="10"/>
  <c r="N1105" i="10"/>
  <c r="M1105" i="10"/>
  <c r="N1104" i="10"/>
  <c r="M1104" i="10"/>
  <c r="N1103" i="10"/>
  <c r="M1103" i="10"/>
  <c r="N1102" i="10"/>
  <c r="M1102" i="10"/>
  <c r="N1101" i="10"/>
  <c r="M1101" i="10"/>
  <c r="N1100" i="10"/>
  <c r="M1100" i="10"/>
  <c r="N1099" i="10"/>
  <c r="M1099" i="10"/>
  <c r="N1098" i="10"/>
  <c r="M1098" i="10"/>
  <c r="N1097" i="10"/>
  <c r="M1097" i="10"/>
  <c r="N1096" i="10"/>
  <c r="M1096" i="10"/>
  <c r="N1095" i="10"/>
  <c r="M1095" i="10"/>
  <c r="N1094" i="10"/>
  <c r="M1094" i="10"/>
  <c r="N1093" i="10"/>
  <c r="M1093" i="10"/>
  <c r="N1092" i="10"/>
  <c r="M1092" i="10"/>
  <c r="N1091" i="10"/>
  <c r="M1091" i="10"/>
  <c r="N1090" i="10"/>
  <c r="M1090" i="10"/>
  <c r="N1089" i="10"/>
  <c r="M1089" i="10"/>
  <c r="N1088" i="10"/>
  <c r="M1088" i="10"/>
  <c r="N1087" i="10"/>
  <c r="M1087" i="10"/>
  <c r="N1086" i="10"/>
  <c r="M1086" i="10"/>
  <c r="N1085" i="10"/>
  <c r="M1085" i="10"/>
  <c r="N1084" i="10"/>
  <c r="M1084" i="10"/>
  <c r="N1083" i="10"/>
  <c r="M1083" i="10"/>
  <c r="N1082" i="10"/>
  <c r="M1082" i="10"/>
  <c r="N1081" i="10"/>
  <c r="M1081" i="10"/>
  <c r="N1080" i="10"/>
  <c r="M1080" i="10"/>
  <c r="N1079" i="10"/>
  <c r="M1079" i="10"/>
  <c r="N1078" i="10"/>
  <c r="M1078" i="10"/>
  <c r="N1077" i="10"/>
  <c r="M1077" i="10"/>
  <c r="N1076" i="10"/>
  <c r="M1076" i="10"/>
  <c r="N1075" i="10"/>
  <c r="M1075" i="10"/>
  <c r="N1074" i="10"/>
  <c r="M1074" i="10"/>
  <c r="N1073" i="10"/>
  <c r="M1073" i="10"/>
  <c r="N1072" i="10"/>
  <c r="M1072" i="10"/>
  <c r="N1071" i="10"/>
  <c r="M1071" i="10"/>
  <c r="N1070" i="10"/>
  <c r="M1070" i="10"/>
  <c r="N1069" i="10"/>
  <c r="M1069" i="10"/>
  <c r="N1068" i="10"/>
  <c r="M1068" i="10"/>
  <c r="N1067" i="10"/>
  <c r="M1067" i="10"/>
  <c r="N1066" i="10"/>
  <c r="M1066" i="10"/>
  <c r="N1065" i="10"/>
  <c r="M1065" i="10"/>
  <c r="N1064" i="10"/>
  <c r="M1064" i="10"/>
  <c r="N1063" i="10"/>
  <c r="M1063" i="10"/>
  <c r="N1062" i="10"/>
  <c r="M1062" i="10"/>
  <c r="N1061" i="10"/>
  <c r="M1061" i="10"/>
  <c r="N1060" i="10"/>
  <c r="M1060" i="10"/>
  <c r="N1059" i="10"/>
  <c r="M1059" i="10"/>
  <c r="N1058" i="10"/>
  <c r="M1058" i="10"/>
  <c r="N1057" i="10"/>
  <c r="M1057" i="10"/>
  <c r="N1056" i="10"/>
  <c r="M1056" i="10"/>
  <c r="N1055" i="10"/>
  <c r="M1055" i="10"/>
  <c r="N1054" i="10"/>
  <c r="M1054" i="10"/>
  <c r="N1053" i="10"/>
  <c r="M1053" i="10"/>
  <c r="N1052" i="10"/>
  <c r="M1052" i="10"/>
  <c r="N1051" i="10"/>
  <c r="M1051" i="10"/>
  <c r="N1050" i="10"/>
  <c r="M1050" i="10"/>
  <c r="N1049" i="10"/>
  <c r="M1049" i="10"/>
  <c r="N1048" i="10"/>
  <c r="M1048" i="10"/>
  <c r="N1047" i="10"/>
  <c r="M1047" i="10"/>
  <c r="N1046" i="10"/>
  <c r="M1046" i="10"/>
  <c r="N1045" i="10"/>
  <c r="M1045" i="10"/>
  <c r="N1044" i="10"/>
  <c r="M1044" i="10"/>
  <c r="N1043" i="10"/>
  <c r="M1043" i="10"/>
  <c r="N1042" i="10"/>
  <c r="M1042" i="10"/>
  <c r="N1041" i="10"/>
  <c r="M1041" i="10"/>
  <c r="N1040" i="10"/>
  <c r="M1040" i="10"/>
  <c r="N1039" i="10"/>
  <c r="M1039" i="10"/>
  <c r="N1038" i="10"/>
  <c r="M1038" i="10"/>
  <c r="N1037" i="10"/>
  <c r="M1037" i="10"/>
  <c r="N1036" i="10"/>
  <c r="M1036" i="10"/>
  <c r="N1035" i="10"/>
  <c r="M1035" i="10"/>
  <c r="N1034" i="10"/>
  <c r="M1034" i="10"/>
  <c r="N1033" i="10"/>
  <c r="M1033" i="10"/>
  <c r="N1032" i="10"/>
  <c r="M1032" i="10"/>
  <c r="N1031" i="10"/>
  <c r="M1031" i="10"/>
  <c r="N1030" i="10"/>
  <c r="M1030" i="10"/>
  <c r="N1029" i="10"/>
  <c r="M1029" i="10"/>
  <c r="N1028" i="10"/>
  <c r="M1028" i="10"/>
  <c r="N1027" i="10"/>
  <c r="M1027" i="10"/>
  <c r="N1026" i="10"/>
  <c r="M1026" i="10"/>
  <c r="N1025" i="10"/>
  <c r="M1025" i="10"/>
  <c r="N1024" i="10"/>
  <c r="M1024" i="10"/>
  <c r="N1023" i="10"/>
  <c r="M1023" i="10"/>
  <c r="N1022" i="10"/>
  <c r="M1022" i="10"/>
  <c r="N1021" i="10"/>
  <c r="M1021" i="10"/>
  <c r="N1020" i="10"/>
  <c r="M1020" i="10"/>
  <c r="N1019" i="10"/>
  <c r="M1019" i="10"/>
  <c r="N1018" i="10"/>
  <c r="M1018" i="10"/>
  <c r="N1017" i="10"/>
  <c r="M1017" i="10"/>
  <c r="N1016" i="10"/>
  <c r="M1016" i="10"/>
  <c r="N1015" i="10"/>
  <c r="M1015" i="10"/>
  <c r="N1014" i="10"/>
  <c r="M1014" i="10"/>
  <c r="N1013" i="10"/>
  <c r="M1013" i="10"/>
  <c r="N1012" i="10"/>
  <c r="M1012" i="10"/>
  <c r="N1011" i="10"/>
  <c r="M1011" i="10"/>
  <c r="N1010" i="10"/>
  <c r="M1010" i="10"/>
  <c r="N1009" i="10"/>
  <c r="M1009" i="10"/>
  <c r="N1008" i="10"/>
  <c r="M1008" i="10"/>
  <c r="N1007" i="10"/>
  <c r="M1007" i="10"/>
  <c r="N1006" i="10"/>
  <c r="M1006" i="10"/>
  <c r="N1005" i="10"/>
  <c r="M1005" i="10"/>
  <c r="N1004" i="10"/>
  <c r="M1004" i="10"/>
  <c r="N1003" i="10"/>
  <c r="M1003" i="10"/>
  <c r="N1002" i="10"/>
  <c r="M1002" i="10"/>
  <c r="N1001" i="10"/>
  <c r="M1001" i="10"/>
  <c r="N1000" i="10"/>
  <c r="M1000" i="10"/>
  <c r="N999" i="10"/>
  <c r="M999" i="10"/>
  <c r="N998" i="10"/>
  <c r="M998" i="10"/>
  <c r="N997" i="10"/>
  <c r="M997" i="10"/>
  <c r="N996" i="10"/>
  <c r="M996" i="10"/>
  <c r="N995" i="10"/>
  <c r="M995" i="10"/>
  <c r="N994" i="10"/>
  <c r="M994" i="10"/>
  <c r="N993" i="10"/>
  <c r="M993" i="10"/>
  <c r="N992" i="10"/>
  <c r="M992" i="10"/>
  <c r="N991" i="10"/>
  <c r="M991" i="10"/>
  <c r="N990" i="10"/>
  <c r="M990" i="10"/>
  <c r="N989" i="10"/>
  <c r="M989" i="10"/>
  <c r="N988" i="10"/>
  <c r="M988" i="10"/>
  <c r="N987" i="10"/>
  <c r="M987" i="10"/>
  <c r="N986" i="10"/>
  <c r="M986" i="10"/>
  <c r="N985" i="10"/>
  <c r="M985" i="10"/>
  <c r="N984" i="10"/>
  <c r="M984" i="10"/>
  <c r="N983" i="10"/>
  <c r="M983" i="10"/>
  <c r="N982" i="10"/>
  <c r="M982" i="10"/>
  <c r="N981" i="10"/>
  <c r="M981" i="10"/>
  <c r="N980" i="10"/>
  <c r="M980" i="10"/>
  <c r="N979" i="10"/>
  <c r="M979" i="10"/>
  <c r="N978" i="10"/>
  <c r="M978" i="10"/>
  <c r="N977" i="10"/>
  <c r="M977" i="10"/>
  <c r="N976" i="10"/>
  <c r="M976" i="10"/>
  <c r="N975" i="10"/>
  <c r="M975" i="10"/>
  <c r="N974" i="10"/>
  <c r="M974" i="10"/>
  <c r="N973" i="10"/>
  <c r="M973" i="10"/>
  <c r="N972" i="10"/>
  <c r="M972" i="10"/>
  <c r="N971" i="10"/>
  <c r="M971" i="10"/>
  <c r="N970" i="10"/>
  <c r="M970" i="10"/>
  <c r="N969" i="10"/>
  <c r="M969" i="10"/>
  <c r="N968" i="10"/>
  <c r="M968" i="10"/>
  <c r="N967" i="10"/>
  <c r="M967" i="10"/>
  <c r="N966" i="10"/>
  <c r="M966" i="10"/>
  <c r="N965" i="10"/>
  <c r="M965" i="10"/>
  <c r="N964" i="10"/>
  <c r="M964" i="10"/>
  <c r="N963" i="10"/>
  <c r="M963" i="10"/>
  <c r="N962" i="10"/>
  <c r="M962" i="10"/>
  <c r="N961" i="10"/>
  <c r="M961" i="10"/>
  <c r="N960" i="10"/>
  <c r="M960" i="10"/>
  <c r="N959" i="10"/>
  <c r="M959" i="10"/>
  <c r="N958" i="10"/>
  <c r="M958" i="10"/>
  <c r="N957" i="10"/>
  <c r="M957" i="10"/>
  <c r="N956" i="10"/>
  <c r="M956" i="10"/>
  <c r="N955" i="10"/>
  <c r="M955" i="10"/>
  <c r="N954" i="10"/>
  <c r="M954" i="10"/>
  <c r="N953" i="10"/>
  <c r="M953" i="10"/>
  <c r="N952" i="10"/>
  <c r="M952" i="10"/>
  <c r="N951" i="10"/>
  <c r="M951" i="10"/>
  <c r="N950" i="10"/>
  <c r="M950" i="10"/>
  <c r="N949" i="10"/>
  <c r="M949" i="10"/>
  <c r="N948" i="10"/>
  <c r="M948" i="10"/>
  <c r="N947" i="10"/>
  <c r="M947" i="10"/>
  <c r="N946" i="10"/>
  <c r="M946" i="10"/>
  <c r="N945" i="10"/>
  <c r="M945" i="10"/>
  <c r="N944" i="10"/>
  <c r="M944" i="10"/>
  <c r="N943" i="10"/>
  <c r="M943" i="10"/>
  <c r="N942" i="10"/>
  <c r="M942" i="10"/>
  <c r="N941" i="10"/>
  <c r="M941" i="10"/>
  <c r="N940" i="10"/>
  <c r="M940" i="10"/>
  <c r="N939" i="10"/>
  <c r="M939" i="10"/>
  <c r="N938" i="10"/>
  <c r="M938" i="10"/>
  <c r="N937" i="10"/>
  <c r="M937" i="10"/>
  <c r="N936" i="10"/>
  <c r="M936" i="10"/>
  <c r="N935" i="10"/>
  <c r="M935" i="10"/>
  <c r="N934" i="10"/>
  <c r="M934" i="10"/>
  <c r="N933" i="10"/>
  <c r="M933" i="10"/>
  <c r="N932" i="10"/>
  <c r="M932" i="10"/>
  <c r="N931" i="10"/>
  <c r="M931" i="10"/>
  <c r="N930" i="10"/>
  <c r="M930" i="10"/>
  <c r="N929" i="10"/>
  <c r="M929" i="10"/>
  <c r="N928" i="10"/>
  <c r="M928" i="10"/>
  <c r="N927" i="10"/>
  <c r="M927" i="10"/>
  <c r="N926" i="10"/>
  <c r="M926" i="10"/>
  <c r="N925" i="10"/>
  <c r="M925" i="10"/>
  <c r="N924" i="10"/>
  <c r="M924" i="10"/>
  <c r="N923" i="10"/>
  <c r="M923" i="10"/>
  <c r="N922" i="10"/>
  <c r="M922" i="10"/>
  <c r="N921" i="10"/>
  <c r="M921" i="10"/>
  <c r="N920" i="10"/>
  <c r="M920" i="10"/>
  <c r="N919" i="10"/>
  <c r="M919" i="10"/>
  <c r="N918" i="10"/>
  <c r="M918" i="10"/>
  <c r="N917" i="10"/>
  <c r="M917" i="10"/>
  <c r="N916" i="10"/>
  <c r="M916" i="10"/>
  <c r="N915" i="10"/>
  <c r="M915" i="10"/>
  <c r="N914" i="10"/>
  <c r="M914" i="10"/>
  <c r="N913" i="10"/>
  <c r="M913" i="10"/>
  <c r="N912" i="10"/>
  <c r="M912" i="10"/>
  <c r="N911" i="10"/>
  <c r="M911" i="10"/>
  <c r="N910" i="10"/>
  <c r="M910" i="10"/>
  <c r="N909" i="10"/>
  <c r="M909" i="10"/>
  <c r="N908" i="10"/>
  <c r="M908" i="10"/>
  <c r="N907" i="10"/>
  <c r="M907" i="10"/>
  <c r="N906" i="10"/>
  <c r="M906" i="10"/>
  <c r="N905" i="10"/>
  <c r="M905" i="10"/>
  <c r="N904" i="10"/>
  <c r="M904" i="10"/>
  <c r="N903" i="10"/>
  <c r="M903" i="10"/>
  <c r="N902" i="10"/>
  <c r="M902" i="10"/>
  <c r="N901" i="10"/>
  <c r="M901" i="10"/>
  <c r="N900" i="10"/>
  <c r="M900" i="10"/>
  <c r="N899" i="10"/>
  <c r="M899" i="10"/>
  <c r="N898" i="10"/>
  <c r="M898" i="10"/>
  <c r="N897" i="10"/>
  <c r="M897" i="10"/>
  <c r="N896" i="10"/>
  <c r="M896" i="10"/>
  <c r="N895" i="10"/>
  <c r="M895" i="10"/>
  <c r="N894" i="10"/>
  <c r="M894" i="10"/>
  <c r="N893" i="10"/>
  <c r="M893" i="10"/>
  <c r="N892" i="10"/>
  <c r="M892" i="10"/>
  <c r="N891" i="10"/>
  <c r="M891" i="10"/>
  <c r="N890" i="10"/>
  <c r="M890" i="10"/>
  <c r="N889" i="10"/>
  <c r="M889" i="10"/>
  <c r="N888" i="10"/>
  <c r="M888" i="10"/>
  <c r="N887" i="10"/>
  <c r="M887" i="10"/>
  <c r="N886" i="10"/>
  <c r="M886" i="10"/>
  <c r="N885" i="10"/>
  <c r="M885" i="10"/>
  <c r="N884" i="10"/>
  <c r="M884" i="10"/>
  <c r="N883" i="10"/>
  <c r="M883" i="10"/>
  <c r="N882" i="10"/>
  <c r="M882" i="10"/>
  <c r="N881" i="10"/>
  <c r="M881" i="10"/>
  <c r="N880" i="10"/>
  <c r="M880" i="10"/>
  <c r="N879" i="10"/>
  <c r="M879" i="10"/>
  <c r="N878" i="10"/>
  <c r="M878" i="10"/>
  <c r="N877" i="10"/>
  <c r="M877" i="10"/>
  <c r="N876" i="10"/>
  <c r="M876" i="10"/>
  <c r="N875" i="10"/>
  <c r="M875" i="10"/>
  <c r="N874" i="10"/>
  <c r="M874" i="10"/>
  <c r="N873" i="10"/>
  <c r="M873" i="10"/>
  <c r="N872" i="10"/>
  <c r="M872" i="10"/>
  <c r="N871" i="10"/>
  <c r="M871" i="10"/>
  <c r="N870" i="10"/>
  <c r="M870" i="10"/>
  <c r="N869" i="10"/>
  <c r="M869" i="10"/>
  <c r="N868" i="10"/>
  <c r="M868" i="10"/>
  <c r="N867" i="10"/>
  <c r="M867" i="10"/>
  <c r="N866" i="10"/>
  <c r="M866" i="10"/>
  <c r="N865" i="10"/>
  <c r="M865" i="10"/>
  <c r="N864" i="10"/>
  <c r="M864" i="10"/>
  <c r="N863" i="10"/>
  <c r="M863" i="10"/>
  <c r="N862" i="10"/>
  <c r="M862" i="10"/>
  <c r="N861" i="10"/>
  <c r="M861" i="10"/>
  <c r="N860" i="10"/>
  <c r="M860" i="10"/>
  <c r="N859" i="10"/>
  <c r="M859" i="10"/>
  <c r="N858" i="10"/>
  <c r="M858" i="10"/>
  <c r="N857" i="10"/>
  <c r="M857" i="10"/>
  <c r="N856" i="10"/>
  <c r="M856" i="10"/>
  <c r="N855" i="10"/>
  <c r="M855" i="10"/>
  <c r="N854" i="10"/>
  <c r="M854" i="10"/>
  <c r="N853" i="10"/>
  <c r="M853" i="10"/>
  <c r="N852" i="10"/>
  <c r="M852" i="10"/>
  <c r="N851" i="10"/>
  <c r="M851" i="10"/>
  <c r="N850" i="10"/>
  <c r="M850" i="10"/>
  <c r="N849" i="10"/>
  <c r="M849" i="10"/>
  <c r="N848" i="10"/>
  <c r="M848" i="10"/>
  <c r="N847" i="10"/>
  <c r="M847" i="10"/>
  <c r="N846" i="10"/>
  <c r="M846" i="10"/>
  <c r="N845" i="10"/>
  <c r="M845" i="10"/>
  <c r="N844" i="10"/>
  <c r="M844" i="10"/>
  <c r="N843" i="10"/>
  <c r="M843" i="10"/>
  <c r="N842" i="10"/>
  <c r="M842" i="10"/>
  <c r="N841" i="10"/>
  <c r="M841" i="10"/>
  <c r="N840" i="10"/>
  <c r="M840" i="10"/>
  <c r="N839" i="10"/>
  <c r="M839" i="10"/>
  <c r="N838" i="10"/>
  <c r="M838" i="10"/>
  <c r="N837" i="10"/>
  <c r="M837" i="10"/>
  <c r="N836" i="10"/>
  <c r="M836" i="10"/>
  <c r="N835" i="10"/>
  <c r="M835" i="10"/>
  <c r="N834" i="10"/>
  <c r="M834" i="10"/>
  <c r="N833" i="10"/>
  <c r="M833" i="10"/>
  <c r="N832" i="10"/>
  <c r="M832" i="10"/>
  <c r="N831" i="10"/>
  <c r="M831" i="10"/>
  <c r="N830" i="10"/>
  <c r="M830" i="10"/>
  <c r="N829" i="10"/>
  <c r="M829" i="10"/>
  <c r="N828" i="10"/>
  <c r="M828" i="10"/>
  <c r="N827" i="10"/>
  <c r="M827" i="10"/>
  <c r="N826" i="10"/>
  <c r="M826" i="10"/>
  <c r="N825" i="10"/>
  <c r="M825" i="10"/>
  <c r="N824" i="10"/>
  <c r="M824" i="10"/>
  <c r="N823" i="10"/>
  <c r="M823" i="10"/>
  <c r="N822" i="10"/>
  <c r="M822" i="10"/>
  <c r="N821" i="10"/>
  <c r="M821" i="10"/>
  <c r="N820" i="10"/>
  <c r="M820" i="10"/>
  <c r="N819" i="10"/>
  <c r="M819" i="10"/>
  <c r="N818" i="10"/>
  <c r="M818" i="10"/>
  <c r="N817" i="10"/>
  <c r="M817" i="10"/>
  <c r="N816" i="10"/>
  <c r="M816" i="10"/>
  <c r="N815" i="10"/>
  <c r="M815" i="10"/>
  <c r="N814" i="10"/>
  <c r="M814" i="10"/>
  <c r="N813" i="10"/>
  <c r="M813" i="10"/>
  <c r="N812" i="10"/>
  <c r="M812" i="10"/>
  <c r="N811" i="10"/>
  <c r="M811" i="10"/>
  <c r="N810" i="10"/>
  <c r="M810" i="10"/>
  <c r="N809" i="10"/>
  <c r="M809" i="10"/>
  <c r="N808" i="10"/>
  <c r="M808" i="10"/>
  <c r="N807" i="10"/>
  <c r="M807" i="10"/>
  <c r="N806" i="10"/>
  <c r="M806" i="10"/>
  <c r="N805" i="10"/>
  <c r="M805" i="10"/>
  <c r="N804" i="10"/>
  <c r="M804" i="10"/>
  <c r="N803" i="10"/>
  <c r="M803" i="10"/>
  <c r="N802" i="10"/>
  <c r="M802" i="10"/>
  <c r="N801" i="10"/>
  <c r="M801" i="10"/>
  <c r="N800" i="10"/>
  <c r="M800" i="10"/>
  <c r="N799" i="10"/>
  <c r="M799" i="10"/>
  <c r="N798" i="10"/>
  <c r="M798" i="10"/>
  <c r="N797" i="10"/>
  <c r="M797" i="10"/>
  <c r="N796" i="10"/>
  <c r="M796" i="10"/>
  <c r="N795" i="10"/>
  <c r="M795" i="10"/>
  <c r="N794" i="10"/>
  <c r="M794" i="10"/>
  <c r="N793" i="10"/>
  <c r="M793" i="10"/>
  <c r="N792" i="10"/>
  <c r="M792" i="10"/>
  <c r="N791" i="10"/>
  <c r="M791" i="10"/>
  <c r="N790" i="10"/>
  <c r="M790" i="10"/>
  <c r="N789" i="10"/>
  <c r="M789" i="10"/>
  <c r="N788" i="10"/>
  <c r="M788" i="10"/>
  <c r="N787" i="10"/>
  <c r="M787" i="10"/>
  <c r="N786" i="10"/>
  <c r="M786" i="10"/>
  <c r="N785" i="10"/>
  <c r="M785" i="10"/>
  <c r="N784" i="10"/>
  <c r="M784" i="10"/>
  <c r="N783" i="10"/>
  <c r="M783" i="10"/>
  <c r="N782" i="10"/>
  <c r="M782" i="10"/>
  <c r="N781" i="10"/>
  <c r="M781" i="10"/>
  <c r="N780" i="10"/>
  <c r="M780" i="10"/>
  <c r="N779" i="10"/>
  <c r="M779" i="10"/>
  <c r="N778" i="10"/>
  <c r="M778" i="10"/>
  <c r="N777" i="10"/>
  <c r="M777" i="10"/>
  <c r="N776" i="10"/>
  <c r="M776" i="10"/>
  <c r="N775" i="10"/>
  <c r="M775" i="10"/>
  <c r="N774" i="10"/>
  <c r="M774" i="10"/>
  <c r="N773" i="10"/>
  <c r="M773" i="10"/>
  <c r="N772" i="10"/>
  <c r="M772" i="10"/>
  <c r="N771" i="10"/>
  <c r="M771" i="10"/>
  <c r="N770" i="10"/>
  <c r="M770" i="10"/>
  <c r="N769" i="10"/>
  <c r="M769" i="10"/>
  <c r="N768" i="10"/>
  <c r="M768" i="10"/>
  <c r="N767" i="10"/>
  <c r="M767" i="10"/>
  <c r="N766" i="10"/>
  <c r="M766" i="10"/>
  <c r="N765" i="10"/>
  <c r="M765" i="10"/>
  <c r="N764" i="10"/>
  <c r="M764" i="10"/>
  <c r="N763" i="10"/>
  <c r="M763" i="10"/>
  <c r="N762" i="10"/>
  <c r="M762" i="10"/>
  <c r="N761" i="10"/>
  <c r="M761" i="10"/>
  <c r="N760" i="10"/>
  <c r="M760" i="10"/>
  <c r="N759" i="10"/>
  <c r="M759" i="10"/>
  <c r="N758" i="10"/>
  <c r="M758" i="10"/>
  <c r="N757" i="10"/>
  <c r="M757" i="10"/>
  <c r="N756" i="10"/>
  <c r="M756" i="10"/>
  <c r="N755" i="10"/>
  <c r="M755" i="10"/>
  <c r="N754" i="10"/>
  <c r="M754" i="10"/>
  <c r="N753" i="10"/>
  <c r="M753" i="10"/>
  <c r="N752" i="10"/>
  <c r="M752" i="10"/>
  <c r="N751" i="10"/>
  <c r="M751" i="10"/>
  <c r="N750" i="10"/>
  <c r="M750" i="10"/>
  <c r="N749" i="10"/>
  <c r="M749" i="10"/>
  <c r="N748" i="10"/>
  <c r="M748" i="10"/>
  <c r="N747" i="10"/>
  <c r="M747" i="10"/>
  <c r="N746" i="10"/>
  <c r="M746" i="10"/>
  <c r="N745" i="10"/>
  <c r="M745" i="10"/>
  <c r="N744" i="10"/>
  <c r="M744" i="10"/>
  <c r="N743" i="10"/>
  <c r="M743" i="10"/>
  <c r="N742" i="10"/>
  <c r="M742" i="10"/>
  <c r="N741" i="10"/>
  <c r="M741" i="10"/>
  <c r="N740" i="10"/>
  <c r="M740" i="10"/>
  <c r="N739" i="10"/>
  <c r="M739" i="10"/>
  <c r="N738" i="10"/>
  <c r="M738" i="10"/>
  <c r="N737" i="10"/>
  <c r="M737" i="10"/>
  <c r="N736" i="10"/>
  <c r="M736" i="10"/>
  <c r="N735" i="10"/>
  <c r="M735" i="10"/>
  <c r="N734" i="10"/>
  <c r="M734" i="10"/>
  <c r="N733" i="10"/>
  <c r="M733" i="10"/>
  <c r="N732" i="10"/>
  <c r="M732" i="10"/>
  <c r="N731" i="10"/>
  <c r="M731" i="10"/>
  <c r="N730" i="10"/>
  <c r="M730" i="10"/>
  <c r="N729" i="10"/>
  <c r="M729" i="10"/>
  <c r="N728" i="10"/>
  <c r="M728" i="10"/>
  <c r="N727" i="10"/>
  <c r="M727" i="10"/>
  <c r="N726" i="10"/>
  <c r="M726" i="10"/>
  <c r="N725" i="10"/>
  <c r="M725" i="10"/>
  <c r="N724" i="10"/>
  <c r="M724" i="10"/>
  <c r="N723" i="10"/>
  <c r="M723" i="10"/>
  <c r="N722" i="10"/>
  <c r="M722" i="10"/>
  <c r="N721" i="10"/>
  <c r="M721" i="10"/>
  <c r="N720" i="10"/>
  <c r="M720" i="10"/>
  <c r="N719" i="10"/>
  <c r="M719" i="10"/>
  <c r="N718" i="10"/>
  <c r="M718" i="10"/>
  <c r="N717" i="10"/>
  <c r="M717" i="10"/>
  <c r="N716" i="10"/>
  <c r="M716" i="10"/>
  <c r="N715" i="10"/>
  <c r="M715" i="10"/>
  <c r="N714" i="10"/>
  <c r="M714" i="10"/>
  <c r="N713" i="10"/>
  <c r="M713" i="10"/>
  <c r="N712" i="10"/>
  <c r="M712" i="10"/>
  <c r="N711" i="10"/>
  <c r="M711" i="10"/>
  <c r="N710" i="10"/>
  <c r="M710" i="10"/>
  <c r="N709" i="10"/>
  <c r="M709" i="10"/>
  <c r="N708" i="10"/>
  <c r="M708" i="10"/>
  <c r="N707" i="10"/>
  <c r="M707" i="10"/>
  <c r="N706" i="10"/>
  <c r="M706" i="10"/>
  <c r="N705" i="10"/>
  <c r="M705" i="10"/>
  <c r="N704" i="10"/>
  <c r="M704" i="10"/>
  <c r="N703" i="10"/>
  <c r="M703" i="10"/>
  <c r="N702" i="10"/>
  <c r="M702" i="10"/>
  <c r="N701" i="10"/>
  <c r="M701" i="10"/>
  <c r="N700" i="10"/>
  <c r="M700" i="10"/>
  <c r="N699" i="10"/>
  <c r="M699" i="10"/>
  <c r="N698" i="10"/>
  <c r="M698" i="10"/>
  <c r="N697" i="10"/>
  <c r="M697" i="10"/>
  <c r="N696" i="10"/>
  <c r="M696" i="10"/>
  <c r="N695" i="10"/>
  <c r="M695" i="10"/>
  <c r="N694" i="10"/>
  <c r="M694" i="10"/>
  <c r="N693" i="10"/>
  <c r="M693" i="10"/>
  <c r="N692" i="10"/>
  <c r="M692" i="10"/>
  <c r="N691" i="10"/>
  <c r="M691" i="10"/>
  <c r="N690" i="10"/>
  <c r="M690" i="10"/>
  <c r="N689" i="10"/>
  <c r="M689" i="10"/>
  <c r="N688" i="10"/>
  <c r="M688" i="10"/>
  <c r="N687" i="10"/>
  <c r="M687" i="10"/>
  <c r="N686" i="10"/>
  <c r="M686" i="10"/>
  <c r="N685" i="10"/>
  <c r="M685" i="10"/>
  <c r="N684" i="10"/>
  <c r="M684" i="10"/>
  <c r="N683" i="10"/>
  <c r="M683" i="10"/>
  <c r="N682" i="10"/>
  <c r="M682" i="10"/>
  <c r="N681" i="10"/>
  <c r="M681" i="10"/>
  <c r="N680" i="10"/>
  <c r="M680" i="10"/>
  <c r="N679" i="10"/>
  <c r="M679" i="10"/>
  <c r="N678" i="10"/>
  <c r="M678" i="10"/>
  <c r="N677" i="10"/>
  <c r="M677" i="10"/>
  <c r="N676" i="10"/>
  <c r="M676" i="10"/>
  <c r="N675" i="10"/>
  <c r="M675" i="10"/>
  <c r="N674" i="10"/>
  <c r="M674" i="10"/>
  <c r="N673" i="10"/>
  <c r="M673" i="10"/>
  <c r="N672" i="10"/>
  <c r="M672" i="10"/>
  <c r="N671" i="10"/>
  <c r="M671" i="10"/>
  <c r="N670" i="10"/>
  <c r="M670" i="10"/>
  <c r="N669" i="10"/>
  <c r="M669" i="10"/>
  <c r="N668" i="10"/>
  <c r="M668" i="10"/>
  <c r="N667" i="10"/>
  <c r="M667" i="10"/>
  <c r="N666" i="10"/>
  <c r="M666" i="10"/>
  <c r="F665" i="10"/>
  <c r="D665" i="10"/>
  <c r="L664" i="10"/>
  <c r="F664" i="10" s="1"/>
  <c r="N625" i="10"/>
  <c r="M625" i="10"/>
  <c r="N624" i="10"/>
  <c r="M624" i="10"/>
  <c r="N623" i="10"/>
  <c r="M623" i="10"/>
  <c r="N622" i="10"/>
  <c r="M622" i="10"/>
  <c r="N621" i="10"/>
  <c r="M621" i="10"/>
  <c r="N620" i="10"/>
  <c r="M620" i="10"/>
  <c r="N619" i="10"/>
  <c r="M619" i="10"/>
  <c r="N618" i="10"/>
  <c r="M618" i="10"/>
  <c r="N617" i="10"/>
  <c r="M617" i="10"/>
  <c r="N616" i="10"/>
  <c r="M616" i="10"/>
  <c r="N615" i="10"/>
  <c r="M615" i="10"/>
  <c r="N614" i="10"/>
  <c r="M614" i="10"/>
  <c r="N613" i="10"/>
  <c r="M613" i="10"/>
  <c r="N612" i="10"/>
  <c r="M612" i="10"/>
  <c r="N611" i="10"/>
  <c r="M611" i="10"/>
  <c r="N610" i="10"/>
  <c r="M610" i="10"/>
  <c r="N609" i="10"/>
  <c r="M609" i="10"/>
  <c r="N608" i="10"/>
  <c r="M608" i="10"/>
  <c r="N607" i="10"/>
  <c r="M607" i="10"/>
  <c r="N606" i="10"/>
  <c r="M606" i="10"/>
  <c r="N605" i="10"/>
  <c r="M605" i="10"/>
  <c r="N604" i="10"/>
  <c r="M604" i="10"/>
  <c r="N603" i="10"/>
  <c r="M603" i="10"/>
  <c r="N602" i="10"/>
  <c r="M602" i="10"/>
  <c r="N601" i="10"/>
  <c r="M601" i="10"/>
  <c r="N600" i="10"/>
  <c r="M600" i="10"/>
  <c r="N599" i="10"/>
  <c r="M599" i="10"/>
  <c r="N598" i="10"/>
  <c r="M598" i="10"/>
  <c r="N597" i="10"/>
  <c r="M597" i="10"/>
  <c r="N596" i="10"/>
  <c r="M596" i="10"/>
  <c r="N595" i="10"/>
  <c r="M595" i="10"/>
  <c r="N594" i="10"/>
  <c r="M594" i="10"/>
  <c r="N593" i="10"/>
  <c r="M593" i="10"/>
  <c r="N592" i="10"/>
  <c r="M592" i="10"/>
  <c r="N591" i="10"/>
  <c r="M591" i="10"/>
  <c r="N590" i="10"/>
  <c r="M590" i="10"/>
  <c r="N589" i="10"/>
  <c r="M589" i="10"/>
  <c r="N588" i="10"/>
  <c r="M588" i="10"/>
  <c r="N587" i="10"/>
  <c r="M587" i="10"/>
  <c r="N586" i="10"/>
  <c r="M586" i="10"/>
  <c r="N585" i="10"/>
  <c r="M585" i="10"/>
  <c r="N584" i="10"/>
  <c r="M584" i="10"/>
  <c r="N583" i="10"/>
  <c r="M583" i="10"/>
  <c r="N582" i="10"/>
  <c r="M582" i="10"/>
  <c r="N581" i="10"/>
  <c r="M581" i="10"/>
  <c r="N580" i="10"/>
  <c r="M580" i="10"/>
  <c r="N579" i="10"/>
  <c r="M579" i="10"/>
  <c r="N578" i="10"/>
  <c r="M578" i="10"/>
  <c r="N577" i="10"/>
  <c r="M577" i="10"/>
  <c r="N576" i="10"/>
  <c r="M576" i="10"/>
  <c r="N575" i="10"/>
  <c r="M575" i="10"/>
  <c r="N574" i="10"/>
  <c r="M574" i="10"/>
  <c r="N573" i="10"/>
  <c r="M573" i="10"/>
  <c r="N572" i="10"/>
  <c r="M572" i="10"/>
  <c r="N571" i="10"/>
  <c r="M571" i="10"/>
  <c r="N570" i="10"/>
  <c r="M570" i="10"/>
  <c r="N569" i="10"/>
  <c r="M569" i="10"/>
  <c r="N568" i="10"/>
  <c r="M568" i="10"/>
  <c r="N567" i="10"/>
  <c r="M567" i="10"/>
  <c r="N566" i="10"/>
  <c r="M566" i="10"/>
  <c r="N565" i="10"/>
  <c r="M565" i="10"/>
  <c r="N564" i="10"/>
  <c r="M564" i="10"/>
  <c r="N563" i="10"/>
  <c r="M563" i="10"/>
  <c r="N562" i="10"/>
  <c r="M562" i="10"/>
  <c r="N561" i="10"/>
  <c r="M561" i="10"/>
  <c r="N560" i="10"/>
  <c r="M560" i="10"/>
  <c r="N559" i="10"/>
  <c r="M559" i="10"/>
  <c r="N558" i="10"/>
  <c r="M558" i="10"/>
  <c r="N557" i="10"/>
  <c r="M557" i="10"/>
  <c r="N556" i="10"/>
  <c r="M556" i="10"/>
  <c r="N555" i="10"/>
  <c r="M555" i="10"/>
  <c r="N554" i="10"/>
  <c r="M554" i="10"/>
  <c r="N553" i="10"/>
  <c r="M553" i="10"/>
  <c r="N552" i="10"/>
  <c r="M552" i="10"/>
  <c r="N551" i="10"/>
  <c r="M551" i="10"/>
  <c r="N550" i="10"/>
  <c r="M550" i="10"/>
  <c r="N549" i="10"/>
  <c r="M549" i="10"/>
  <c r="N548" i="10"/>
  <c r="M548" i="10"/>
  <c r="N547" i="10"/>
  <c r="M547" i="10"/>
  <c r="N546" i="10"/>
  <c r="M546" i="10"/>
  <c r="N545" i="10"/>
  <c r="M545" i="10"/>
  <c r="N544" i="10"/>
  <c r="M544" i="10"/>
  <c r="N543" i="10"/>
  <c r="M543" i="10"/>
  <c r="N542" i="10"/>
  <c r="M542" i="10"/>
  <c r="N541" i="10"/>
  <c r="M541" i="10"/>
  <c r="N540" i="10"/>
  <c r="M540" i="10"/>
  <c r="N539" i="10"/>
  <c r="M539" i="10"/>
  <c r="N538" i="10"/>
  <c r="M538" i="10"/>
  <c r="N537" i="10"/>
  <c r="M537" i="10"/>
  <c r="N536" i="10"/>
  <c r="M536" i="10"/>
  <c r="N535" i="10"/>
  <c r="M535" i="10"/>
  <c r="N534" i="10"/>
  <c r="M534" i="10"/>
  <c r="N533" i="10"/>
  <c r="M533" i="10"/>
  <c r="N532" i="10"/>
  <c r="M532" i="10"/>
  <c r="N531" i="10"/>
  <c r="M531" i="10"/>
  <c r="N530" i="10"/>
  <c r="M530" i="10"/>
  <c r="N529" i="10"/>
  <c r="M529" i="10"/>
  <c r="N528" i="10"/>
  <c r="M528" i="10"/>
  <c r="N527" i="10"/>
  <c r="M527" i="10"/>
  <c r="N526" i="10"/>
  <c r="M526" i="10"/>
  <c r="N525" i="10"/>
  <c r="M525" i="10"/>
  <c r="N524" i="10"/>
  <c r="M524" i="10"/>
  <c r="N523" i="10"/>
  <c r="M523" i="10"/>
  <c r="N522" i="10"/>
  <c r="M522" i="10"/>
  <c r="N521" i="10"/>
  <c r="M521" i="10"/>
  <c r="N520" i="10"/>
  <c r="M520" i="10"/>
  <c r="N519" i="10"/>
  <c r="M519" i="10"/>
  <c r="N518" i="10"/>
  <c r="M518" i="10"/>
  <c r="N517" i="10"/>
  <c r="M517" i="10"/>
  <c r="N516" i="10"/>
  <c r="M516" i="10"/>
  <c r="N515" i="10"/>
  <c r="M515" i="10"/>
  <c r="N514" i="10"/>
  <c r="M514" i="10"/>
  <c r="N513" i="10"/>
  <c r="M513" i="10"/>
  <c r="N512" i="10"/>
  <c r="M512" i="10"/>
  <c r="N511" i="10"/>
  <c r="M511" i="10"/>
  <c r="N510" i="10"/>
  <c r="M510" i="10"/>
  <c r="N509" i="10"/>
  <c r="M509" i="10"/>
  <c r="N508" i="10"/>
  <c r="M508" i="10"/>
  <c r="N507" i="10"/>
  <c r="M507" i="10"/>
  <c r="N506" i="10"/>
  <c r="M506" i="10"/>
  <c r="N505" i="10"/>
  <c r="M505" i="10"/>
  <c r="N504" i="10"/>
  <c r="M504" i="10"/>
  <c r="N503" i="10"/>
  <c r="M503" i="10"/>
  <c r="N502" i="10"/>
  <c r="M502" i="10"/>
  <c r="N501" i="10"/>
  <c r="M501" i="10"/>
  <c r="N500" i="10"/>
  <c r="M500" i="10"/>
  <c r="N499" i="10"/>
  <c r="M499" i="10"/>
  <c r="N498" i="10"/>
  <c r="M498" i="10"/>
  <c r="N497" i="10"/>
  <c r="M497" i="10"/>
  <c r="N496" i="10"/>
  <c r="M496" i="10"/>
  <c r="N495" i="10"/>
  <c r="M495" i="10"/>
  <c r="N494" i="10"/>
  <c r="M494" i="10"/>
  <c r="N493" i="10"/>
  <c r="M493" i="10"/>
  <c r="N492" i="10"/>
  <c r="M492" i="10"/>
  <c r="N491" i="10"/>
  <c r="M491" i="10"/>
  <c r="N490" i="10"/>
  <c r="M490" i="10"/>
  <c r="N489" i="10"/>
  <c r="M489" i="10"/>
  <c r="N488" i="10"/>
  <c r="M488" i="10"/>
  <c r="L488" i="10"/>
  <c r="K488" i="10" s="1"/>
  <c r="N487" i="10"/>
  <c r="M487" i="10"/>
  <c r="L487" i="10"/>
  <c r="F487" i="10" s="1"/>
  <c r="N486" i="10"/>
  <c r="M486" i="10"/>
  <c r="L486" i="10"/>
  <c r="F486" i="10" s="1"/>
  <c r="N485" i="10"/>
  <c r="M485" i="10"/>
  <c r="L485" i="10"/>
  <c r="N484" i="10"/>
  <c r="M484" i="10"/>
  <c r="L484" i="10"/>
  <c r="F484" i="10" s="1"/>
  <c r="N483" i="10"/>
  <c r="M483" i="10"/>
  <c r="L483" i="10"/>
  <c r="K483" i="10" s="1"/>
  <c r="N482" i="10"/>
  <c r="M482" i="10"/>
  <c r="L482" i="10"/>
  <c r="K482" i="10" s="1"/>
  <c r="N481" i="10"/>
  <c r="M481" i="10"/>
  <c r="L481" i="10"/>
  <c r="K481" i="10" s="1"/>
  <c r="N480" i="10"/>
  <c r="M480" i="10"/>
  <c r="L480" i="10"/>
  <c r="K480" i="10" s="1"/>
  <c r="N479" i="10"/>
  <c r="M479" i="10"/>
  <c r="L479" i="10"/>
  <c r="F479" i="10" s="1"/>
  <c r="N478" i="10"/>
  <c r="M478" i="10"/>
  <c r="L478" i="10"/>
  <c r="K478" i="10" s="1"/>
  <c r="N477" i="10"/>
  <c r="M477" i="10"/>
  <c r="L477" i="10"/>
  <c r="F477" i="10" s="1"/>
  <c r="N476" i="10"/>
  <c r="M476" i="10"/>
  <c r="L476" i="10"/>
  <c r="F476" i="10" s="1"/>
  <c r="N475" i="10"/>
  <c r="M475" i="10"/>
  <c r="L475" i="10"/>
  <c r="N474" i="10"/>
  <c r="M474" i="10"/>
  <c r="L474" i="10"/>
  <c r="K474" i="10" s="1"/>
  <c r="N473" i="10"/>
  <c r="M473" i="10"/>
  <c r="L473" i="10"/>
  <c r="F473" i="10" s="1"/>
  <c r="N472" i="10"/>
  <c r="M472" i="10"/>
  <c r="L472" i="10"/>
  <c r="K472" i="10" s="1"/>
  <c r="N471" i="10"/>
  <c r="M471" i="10"/>
  <c r="L471" i="10"/>
  <c r="K471" i="10" s="1"/>
  <c r="N470" i="10"/>
  <c r="M470" i="10"/>
  <c r="L470" i="10"/>
  <c r="N469" i="10"/>
  <c r="M469" i="10"/>
  <c r="L469" i="10"/>
  <c r="F469" i="10" s="1"/>
  <c r="N468" i="10"/>
  <c r="M468" i="10"/>
  <c r="L468" i="10"/>
  <c r="K468" i="10" s="1"/>
  <c r="N467" i="10"/>
  <c r="M467" i="10"/>
  <c r="L467" i="10"/>
  <c r="F467" i="10" s="1"/>
  <c r="N466" i="10"/>
  <c r="M466" i="10"/>
  <c r="L466" i="10"/>
  <c r="N465" i="10"/>
  <c r="M465" i="10"/>
  <c r="L465" i="10"/>
  <c r="F465" i="10" s="1"/>
  <c r="N464" i="10"/>
  <c r="M464" i="10"/>
  <c r="L464" i="10"/>
  <c r="K464" i="10" s="1"/>
  <c r="N463" i="10"/>
  <c r="M463" i="10"/>
  <c r="L463" i="10"/>
  <c r="F463" i="10" s="1"/>
  <c r="N462" i="10"/>
  <c r="M462" i="10"/>
  <c r="L462" i="10"/>
  <c r="K462" i="10" s="1"/>
  <c r="N461" i="10"/>
  <c r="M461" i="10"/>
  <c r="L461" i="10"/>
  <c r="F461" i="10" s="1"/>
  <c r="N460" i="10"/>
  <c r="M460" i="10"/>
  <c r="L460" i="10"/>
  <c r="K460" i="10" s="1"/>
  <c r="N459" i="10"/>
  <c r="M459" i="10"/>
  <c r="L459" i="10"/>
  <c r="F459" i="10" s="1"/>
  <c r="N458" i="10"/>
  <c r="M458" i="10"/>
  <c r="L458" i="10"/>
  <c r="K458" i="10" s="1"/>
  <c r="N457" i="10"/>
  <c r="M457" i="10"/>
  <c r="L457" i="10"/>
  <c r="F457" i="10" s="1"/>
  <c r="N456" i="10"/>
  <c r="M456" i="10"/>
  <c r="L456" i="10"/>
  <c r="F456" i="10" s="1"/>
  <c r="N455" i="10"/>
  <c r="M455" i="10"/>
  <c r="L455" i="10"/>
  <c r="K455" i="10" s="1"/>
  <c r="N454" i="10"/>
  <c r="M454" i="10"/>
  <c r="L454" i="10"/>
  <c r="N453" i="10"/>
  <c r="M453" i="10"/>
  <c r="L453" i="10"/>
  <c r="F453" i="10" s="1"/>
  <c r="N452" i="10"/>
  <c r="M452" i="10"/>
  <c r="L452" i="10"/>
  <c r="K452" i="10" s="1"/>
  <c r="N451" i="10"/>
  <c r="M451" i="10"/>
  <c r="L451" i="10"/>
  <c r="K451" i="10" s="1"/>
  <c r="N450" i="10"/>
  <c r="M450" i="10"/>
  <c r="L450" i="10"/>
  <c r="N449" i="10"/>
  <c r="M449" i="10"/>
  <c r="L449" i="10"/>
  <c r="F449" i="10" s="1"/>
  <c r="N448" i="10"/>
  <c r="M448" i="10"/>
  <c r="L448" i="10"/>
  <c r="K448" i="10" s="1"/>
  <c r="N447" i="10"/>
  <c r="M447" i="10"/>
  <c r="L447" i="10"/>
  <c r="K447" i="10" s="1"/>
  <c r="N446" i="10"/>
  <c r="M446" i="10"/>
  <c r="L446" i="10"/>
  <c r="F446" i="10" s="1"/>
  <c r="N445" i="10"/>
  <c r="M445" i="10"/>
  <c r="L445" i="10"/>
  <c r="F445" i="10" s="1"/>
  <c r="N444" i="10"/>
  <c r="M444" i="10"/>
  <c r="L444" i="10"/>
  <c r="K444" i="10" s="1"/>
  <c r="N443" i="10"/>
  <c r="M443" i="10"/>
  <c r="L443" i="10"/>
  <c r="F443" i="10" s="1"/>
  <c r="N442" i="10"/>
  <c r="M442" i="10"/>
  <c r="L442" i="10"/>
  <c r="K442" i="10" s="1"/>
  <c r="N441" i="10"/>
  <c r="M441" i="10"/>
  <c r="L441" i="10"/>
  <c r="F441" i="10" s="1"/>
  <c r="N440" i="10"/>
  <c r="M440" i="10"/>
  <c r="L440" i="10"/>
  <c r="K440" i="10" s="1"/>
  <c r="N439" i="10"/>
  <c r="M439" i="10"/>
  <c r="L439" i="10"/>
  <c r="K439" i="10" s="1"/>
  <c r="N438" i="10"/>
  <c r="M438" i="10"/>
  <c r="L438" i="10"/>
  <c r="K438" i="10" s="1"/>
  <c r="N437" i="10"/>
  <c r="M437" i="10"/>
  <c r="L437" i="10"/>
  <c r="F437" i="10" s="1"/>
  <c r="N436" i="10"/>
  <c r="M436" i="10"/>
  <c r="L436" i="10"/>
  <c r="F436" i="10" s="1"/>
  <c r="N435" i="10"/>
  <c r="M435" i="10"/>
  <c r="L435" i="10"/>
  <c r="K435" i="10" s="1"/>
  <c r="N434" i="10"/>
  <c r="M434" i="10"/>
  <c r="L434" i="10"/>
  <c r="F434" i="10" s="1"/>
  <c r="N433" i="10"/>
  <c r="M433" i="10"/>
  <c r="L433" i="10"/>
  <c r="F433" i="10" s="1"/>
  <c r="N432" i="10"/>
  <c r="M432" i="10"/>
  <c r="L432" i="10"/>
  <c r="K432" i="10" s="1"/>
  <c r="N431" i="10"/>
  <c r="M431" i="10"/>
  <c r="L431" i="10"/>
  <c r="K431" i="10" s="1"/>
  <c r="N430" i="10"/>
  <c r="M430" i="10"/>
  <c r="L430" i="10"/>
  <c r="K430" i="10" s="1"/>
  <c r="N429" i="10"/>
  <c r="M429" i="10"/>
  <c r="L429" i="10"/>
  <c r="K429" i="10" s="1"/>
  <c r="N428" i="10"/>
  <c r="M428" i="10"/>
  <c r="L428" i="10"/>
  <c r="F428" i="10" s="1"/>
  <c r="N427" i="10"/>
  <c r="M427" i="10"/>
  <c r="L427" i="10"/>
  <c r="F427" i="10" s="1"/>
  <c r="N426" i="10"/>
  <c r="M426" i="10"/>
  <c r="L426" i="10"/>
  <c r="F426" i="10" s="1"/>
  <c r="N425" i="10"/>
  <c r="M425" i="10"/>
  <c r="L425" i="10"/>
  <c r="F425" i="10" s="1"/>
  <c r="N424" i="10"/>
  <c r="M424" i="10"/>
  <c r="L424" i="10"/>
  <c r="N423" i="10"/>
  <c r="M423" i="10"/>
  <c r="L423" i="10"/>
  <c r="K423" i="10" s="1"/>
  <c r="N422" i="10"/>
  <c r="M422" i="10"/>
  <c r="L422" i="10"/>
  <c r="F422" i="10" s="1"/>
  <c r="N421" i="10"/>
  <c r="M421" i="10"/>
  <c r="L421" i="10"/>
  <c r="F421" i="10" s="1"/>
  <c r="N420" i="10"/>
  <c r="M420" i="10"/>
  <c r="L420" i="10"/>
  <c r="K420" i="10" s="1"/>
  <c r="N419" i="10"/>
  <c r="M419" i="10"/>
  <c r="L419" i="10"/>
  <c r="F419" i="10" s="1"/>
  <c r="N418" i="10"/>
  <c r="M418" i="10"/>
  <c r="L418" i="10"/>
  <c r="K418" i="10" s="1"/>
  <c r="N417" i="10"/>
  <c r="M417" i="10"/>
  <c r="L417" i="10"/>
  <c r="K417" i="10" s="1"/>
  <c r="N416" i="10"/>
  <c r="M416" i="10"/>
  <c r="L416" i="10"/>
  <c r="K416" i="10" s="1"/>
  <c r="N415" i="10"/>
  <c r="M415" i="10"/>
  <c r="L415" i="10"/>
  <c r="K415" i="10" s="1"/>
  <c r="N414" i="10"/>
  <c r="M414" i="10"/>
  <c r="L414" i="10"/>
  <c r="F414" i="10" s="1"/>
  <c r="N413" i="10"/>
  <c r="M413" i="10"/>
  <c r="L413" i="10"/>
  <c r="K413" i="10" s="1"/>
  <c r="N412" i="10"/>
  <c r="M412" i="10"/>
  <c r="L412" i="10"/>
  <c r="K412" i="10" s="1"/>
  <c r="N411" i="10"/>
  <c r="M411" i="10"/>
  <c r="L411" i="10"/>
  <c r="F411" i="10" s="1"/>
  <c r="N410" i="10"/>
  <c r="M410" i="10"/>
  <c r="L410" i="10"/>
  <c r="K410" i="10" s="1"/>
  <c r="N409" i="10"/>
  <c r="M409" i="10"/>
  <c r="L409" i="10"/>
  <c r="N408" i="10"/>
  <c r="M408" i="10"/>
  <c r="L408" i="10"/>
  <c r="K408" i="10" s="1"/>
  <c r="N407" i="10"/>
  <c r="M407" i="10"/>
  <c r="L407" i="10"/>
  <c r="K407" i="10" s="1"/>
  <c r="N406" i="10"/>
  <c r="M406" i="10"/>
  <c r="L406" i="10"/>
  <c r="F406" i="10" s="1"/>
  <c r="N405" i="10"/>
  <c r="M405" i="10"/>
  <c r="L405" i="10"/>
  <c r="F405" i="10" s="1"/>
  <c r="N404" i="10"/>
  <c r="M404" i="10"/>
  <c r="L404" i="10"/>
  <c r="F404" i="10" s="1"/>
  <c r="N403" i="10"/>
  <c r="M403" i="10"/>
  <c r="L403" i="10"/>
  <c r="F403" i="10" s="1"/>
  <c r="N402" i="10"/>
  <c r="M402" i="10"/>
  <c r="L402" i="10"/>
  <c r="F402" i="10" s="1"/>
  <c r="N401" i="10"/>
  <c r="M401" i="10"/>
  <c r="L401" i="10"/>
  <c r="F401" i="10" s="1"/>
  <c r="N400" i="10"/>
  <c r="M400" i="10"/>
  <c r="L400" i="10"/>
  <c r="F400" i="10" s="1"/>
  <c r="N399" i="10"/>
  <c r="M399" i="10"/>
  <c r="L399" i="10"/>
  <c r="F399" i="10" s="1"/>
  <c r="N398" i="10"/>
  <c r="M398" i="10"/>
  <c r="L398" i="10"/>
  <c r="F398" i="10" s="1"/>
  <c r="N397" i="10"/>
  <c r="M397" i="10"/>
  <c r="N396" i="10"/>
  <c r="M396" i="10"/>
  <c r="N395" i="10"/>
  <c r="M395" i="10"/>
  <c r="N394" i="10"/>
  <c r="M394" i="10"/>
  <c r="N393" i="10"/>
  <c r="M393" i="10"/>
  <c r="N392" i="10"/>
  <c r="M392" i="10"/>
  <c r="N391" i="10"/>
  <c r="M391" i="10"/>
  <c r="N390" i="10"/>
  <c r="M390" i="10"/>
  <c r="N389" i="10"/>
  <c r="M389" i="10"/>
  <c r="N388" i="10"/>
  <c r="M388" i="10"/>
  <c r="N387" i="10"/>
  <c r="M387" i="10"/>
  <c r="N386" i="10"/>
  <c r="M386" i="10"/>
  <c r="N385" i="10"/>
  <c r="M385" i="10"/>
  <c r="N384" i="10"/>
  <c r="M384" i="10"/>
  <c r="N383" i="10"/>
  <c r="M383" i="10"/>
  <c r="N382" i="10"/>
  <c r="M382" i="10"/>
  <c r="N381" i="10"/>
  <c r="M381" i="10"/>
  <c r="N380" i="10"/>
  <c r="M380" i="10"/>
  <c r="N379" i="10"/>
  <c r="M379" i="10"/>
  <c r="N378" i="10"/>
  <c r="M378" i="10"/>
  <c r="N377" i="10"/>
  <c r="M377" i="10"/>
  <c r="N376" i="10"/>
  <c r="M376" i="10"/>
  <c r="N375" i="10"/>
  <c r="M375" i="10"/>
  <c r="N374" i="10"/>
  <c r="M374" i="10"/>
  <c r="N373" i="10"/>
  <c r="M373" i="10"/>
  <c r="N372" i="10"/>
  <c r="M372" i="10"/>
  <c r="N371" i="10"/>
  <c r="M371" i="10"/>
  <c r="N370" i="10"/>
  <c r="M370" i="10"/>
  <c r="N369" i="10"/>
  <c r="M369" i="10"/>
  <c r="N368" i="10"/>
  <c r="M368" i="10"/>
  <c r="N367" i="10"/>
  <c r="M367" i="10"/>
  <c r="N366" i="10"/>
  <c r="M366" i="10"/>
  <c r="N365" i="10"/>
  <c r="M365" i="10"/>
  <c r="N364" i="10"/>
  <c r="M364" i="10"/>
  <c r="N363" i="10"/>
  <c r="M363" i="10"/>
  <c r="N362" i="10"/>
  <c r="M362" i="10"/>
  <c r="N361" i="10"/>
  <c r="M361" i="10"/>
  <c r="N360" i="10"/>
  <c r="M360" i="10"/>
  <c r="N359" i="10"/>
  <c r="M359" i="10"/>
  <c r="N358" i="10"/>
  <c r="M358" i="10"/>
  <c r="N357" i="10"/>
  <c r="M357" i="10"/>
  <c r="N356" i="10"/>
  <c r="M356" i="10"/>
  <c r="N355" i="10"/>
  <c r="M355" i="10"/>
  <c r="N354" i="10"/>
  <c r="M354" i="10"/>
  <c r="N353" i="10"/>
  <c r="M353" i="10"/>
  <c r="N352" i="10"/>
  <c r="M352" i="10"/>
  <c r="N351" i="10"/>
  <c r="M351" i="10"/>
  <c r="N350" i="10"/>
  <c r="M350" i="10"/>
  <c r="N349" i="10"/>
  <c r="M349" i="10"/>
  <c r="N348" i="10"/>
  <c r="M348" i="10"/>
  <c r="N347" i="10"/>
  <c r="M347" i="10"/>
  <c r="N346" i="10"/>
  <c r="M346" i="10"/>
  <c r="N345" i="10"/>
  <c r="M345" i="10"/>
  <c r="N344" i="10"/>
  <c r="M344" i="10"/>
  <c r="N343" i="10"/>
  <c r="M343" i="10"/>
  <c r="N342" i="10"/>
  <c r="M342" i="10"/>
  <c r="N341" i="10"/>
  <c r="M341" i="10"/>
  <c r="N340" i="10"/>
  <c r="M340" i="10"/>
  <c r="N339" i="10"/>
  <c r="M339" i="10"/>
  <c r="N338" i="10"/>
  <c r="M338" i="10"/>
  <c r="N337" i="10"/>
  <c r="M337" i="10"/>
  <c r="N336" i="10"/>
  <c r="M336" i="10"/>
  <c r="N335" i="10"/>
  <c r="M335" i="10"/>
  <c r="N334" i="10"/>
  <c r="M334" i="10"/>
  <c r="N333" i="10"/>
  <c r="M333" i="10"/>
  <c r="N332" i="10"/>
  <c r="M332" i="10"/>
  <c r="N331" i="10"/>
  <c r="M331" i="10"/>
  <c r="N330" i="10"/>
  <c r="M330" i="10"/>
  <c r="N329" i="10"/>
  <c r="M329" i="10"/>
  <c r="N328" i="10"/>
  <c r="M328" i="10"/>
  <c r="N327" i="10"/>
  <c r="M327" i="10"/>
  <c r="N326" i="10"/>
  <c r="M326" i="10"/>
  <c r="N325" i="10"/>
  <c r="M325" i="10"/>
  <c r="N324" i="10"/>
  <c r="M324" i="10"/>
  <c r="N323" i="10"/>
  <c r="M323" i="10"/>
  <c r="N322" i="10"/>
  <c r="M322" i="10"/>
  <c r="N321" i="10"/>
  <c r="M321" i="10"/>
  <c r="N320" i="10"/>
  <c r="M320" i="10"/>
  <c r="N319" i="10"/>
  <c r="M319" i="10"/>
  <c r="N318" i="10"/>
  <c r="M318" i="10"/>
  <c r="N317" i="10"/>
  <c r="M317" i="10"/>
  <c r="N316" i="10"/>
  <c r="M316" i="10"/>
  <c r="N315" i="10"/>
  <c r="M315" i="10"/>
  <c r="N314" i="10"/>
  <c r="M314" i="10"/>
  <c r="N313" i="10"/>
  <c r="M313" i="10"/>
  <c r="N312" i="10"/>
  <c r="M312" i="10"/>
  <c r="N311" i="10"/>
  <c r="M311" i="10"/>
  <c r="N310" i="10"/>
  <c r="M310" i="10"/>
  <c r="N309" i="10"/>
  <c r="M309" i="10"/>
  <c r="N308" i="10"/>
  <c r="M308" i="10"/>
  <c r="N307" i="10"/>
  <c r="M307" i="10"/>
  <c r="N306" i="10"/>
  <c r="M306" i="10"/>
  <c r="N305" i="10"/>
  <c r="M305" i="10"/>
  <c r="N304" i="10"/>
  <c r="M304" i="10"/>
  <c r="N303" i="10"/>
  <c r="M303" i="10"/>
  <c r="N302" i="10"/>
  <c r="M302" i="10"/>
  <c r="N301" i="10"/>
  <c r="M301" i="10"/>
  <c r="N300" i="10"/>
  <c r="M300" i="10"/>
  <c r="N299" i="10"/>
  <c r="M299" i="10"/>
  <c r="N298" i="10"/>
  <c r="M298" i="10"/>
  <c r="N297" i="10"/>
  <c r="M297" i="10"/>
  <c r="N296" i="10"/>
  <c r="M296" i="10"/>
  <c r="N295" i="10"/>
  <c r="M295" i="10"/>
  <c r="N294" i="10"/>
  <c r="M294" i="10"/>
  <c r="N293" i="10"/>
  <c r="M293" i="10"/>
  <c r="N292" i="10"/>
  <c r="M292" i="10"/>
  <c r="N291" i="10"/>
  <c r="M291" i="10"/>
  <c r="N290" i="10"/>
  <c r="M290" i="10"/>
  <c r="N289" i="10"/>
  <c r="M289" i="10"/>
  <c r="N288" i="10"/>
  <c r="M288" i="10"/>
  <c r="N287" i="10"/>
  <c r="M287" i="10"/>
  <c r="N286" i="10"/>
  <c r="M286" i="10"/>
  <c r="N285" i="10"/>
  <c r="M285" i="10"/>
  <c r="N284" i="10"/>
  <c r="M284" i="10"/>
  <c r="N283" i="10"/>
  <c r="M283" i="10"/>
  <c r="N282" i="10"/>
  <c r="M282" i="10"/>
  <c r="N281" i="10"/>
  <c r="M281" i="10"/>
  <c r="N280" i="10"/>
  <c r="M280" i="10"/>
  <c r="N279" i="10"/>
  <c r="M279" i="10"/>
  <c r="N278" i="10"/>
  <c r="M278" i="10"/>
  <c r="N277" i="10"/>
  <c r="M277" i="10"/>
  <c r="N276" i="10"/>
  <c r="M276" i="10"/>
  <c r="N275" i="10"/>
  <c r="M275" i="10"/>
  <c r="N274" i="10"/>
  <c r="M274" i="10"/>
  <c r="N273" i="10"/>
  <c r="M273" i="10"/>
  <c r="N272" i="10"/>
  <c r="M272" i="10"/>
  <c r="N271" i="10"/>
  <c r="M271" i="10"/>
  <c r="N270" i="10"/>
  <c r="M270" i="10"/>
  <c r="N269" i="10"/>
  <c r="M269" i="10"/>
  <c r="N268" i="10"/>
  <c r="M268" i="10"/>
  <c r="N267" i="10"/>
  <c r="M267" i="10"/>
  <c r="N266" i="10"/>
  <c r="M266" i="10"/>
  <c r="N265" i="10"/>
  <c r="M265" i="10"/>
  <c r="N264" i="10"/>
  <c r="M264" i="10"/>
  <c r="N263" i="10"/>
  <c r="M263" i="10"/>
  <c r="N262" i="10"/>
  <c r="M262" i="10"/>
  <c r="N261" i="10"/>
  <c r="M261" i="10"/>
  <c r="N260" i="10"/>
  <c r="M260" i="10"/>
  <c r="N259" i="10"/>
  <c r="M259" i="10"/>
  <c r="N258" i="10"/>
  <c r="M258" i="10"/>
  <c r="N257" i="10"/>
  <c r="M257" i="10"/>
  <c r="N256" i="10"/>
  <c r="M256" i="10"/>
  <c r="N255" i="10"/>
  <c r="M255" i="10"/>
  <c r="N254" i="10"/>
  <c r="M254" i="10"/>
  <c r="N253" i="10"/>
  <c r="M253" i="10"/>
  <c r="N252" i="10"/>
  <c r="M252" i="10"/>
  <c r="N251" i="10"/>
  <c r="M251" i="10"/>
  <c r="N250" i="10"/>
  <c r="M250" i="10"/>
  <c r="N249" i="10"/>
  <c r="M249" i="10"/>
  <c r="N248" i="10"/>
  <c r="M248" i="10"/>
  <c r="N247" i="10"/>
  <c r="M247" i="10"/>
  <c r="N246" i="10"/>
  <c r="M246" i="10"/>
  <c r="N245" i="10"/>
  <c r="M245" i="10"/>
  <c r="N244" i="10"/>
  <c r="M244" i="10"/>
  <c r="N243" i="10"/>
  <c r="M243" i="10"/>
  <c r="N242" i="10"/>
  <c r="M242" i="10"/>
  <c r="N241" i="10"/>
  <c r="M241" i="10"/>
  <c r="N240" i="10"/>
  <c r="M240" i="10"/>
  <c r="N239" i="10"/>
  <c r="M239" i="10"/>
  <c r="N238" i="10"/>
  <c r="M238" i="10"/>
  <c r="N237" i="10"/>
  <c r="M237" i="10"/>
  <c r="N236" i="10"/>
  <c r="M236" i="10"/>
  <c r="N235" i="10"/>
  <c r="M235" i="10"/>
  <c r="N234" i="10"/>
  <c r="M234" i="10"/>
  <c r="N233" i="10"/>
  <c r="M233" i="10"/>
  <c r="N232" i="10"/>
  <c r="M232" i="10"/>
  <c r="N231" i="10"/>
  <c r="M231" i="10"/>
  <c r="N230" i="10"/>
  <c r="M230" i="10"/>
  <c r="N229" i="10"/>
  <c r="M229" i="10"/>
  <c r="N228" i="10"/>
  <c r="M228" i="10"/>
  <c r="N227" i="10"/>
  <c r="M227" i="10"/>
  <c r="N226" i="10"/>
  <c r="M226" i="10"/>
  <c r="N225" i="10"/>
  <c r="M225" i="10"/>
  <c r="N224" i="10"/>
  <c r="M224" i="10"/>
  <c r="N223" i="10"/>
  <c r="M223" i="10"/>
  <c r="N222" i="10"/>
  <c r="M222" i="10"/>
  <c r="N221" i="10"/>
  <c r="M221" i="10"/>
  <c r="N220" i="10"/>
  <c r="M220" i="10"/>
  <c r="N219" i="10"/>
  <c r="M219" i="10"/>
  <c r="N218" i="10"/>
  <c r="M218" i="10"/>
  <c r="N217" i="10"/>
  <c r="M217" i="10"/>
  <c r="N216" i="10"/>
  <c r="M216" i="10"/>
  <c r="N215" i="10"/>
  <c r="M215" i="10"/>
  <c r="N214" i="10"/>
  <c r="M214" i="10"/>
  <c r="N213" i="10"/>
  <c r="M213" i="10"/>
  <c r="N212" i="10"/>
  <c r="M212" i="10"/>
  <c r="N211" i="10"/>
  <c r="M211" i="10"/>
  <c r="N210" i="10"/>
  <c r="M210" i="10"/>
  <c r="N209" i="10"/>
  <c r="M209" i="10"/>
  <c r="N208" i="10"/>
  <c r="M208" i="10"/>
  <c r="N207" i="10"/>
  <c r="M207" i="10"/>
  <c r="N206" i="10"/>
  <c r="M206" i="10"/>
  <c r="N205" i="10"/>
  <c r="M205" i="10"/>
  <c r="N204" i="10"/>
  <c r="M204" i="10"/>
  <c r="N203" i="10"/>
  <c r="M203" i="10"/>
  <c r="N202" i="10"/>
  <c r="M202" i="10"/>
  <c r="N201" i="10"/>
  <c r="M201" i="10"/>
  <c r="N200" i="10"/>
  <c r="M200" i="10"/>
  <c r="N199" i="10"/>
  <c r="M199" i="10"/>
  <c r="N198" i="10"/>
  <c r="M198" i="10"/>
  <c r="N197" i="10"/>
  <c r="M197" i="10"/>
  <c r="N196" i="10"/>
  <c r="M196" i="10"/>
  <c r="N195" i="10"/>
  <c r="M195" i="10"/>
  <c r="N194" i="10"/>
  <c r="M194" i="10"/>
  <c r="N193" i="10"/>
  <c r="M193" i="10"/>
  <c r="N192" i="10"/>
  <c r="M192" i="10"/>
  <c r="N191" i="10"/>
  <c r="M191" i="10"/>
  <c r="N190" i="10"/>
  <c r="M190" i="10"/>
  <c r="N189" i="10"/>
  <c r="M189" i="10"/>
  <c r="N188" i="10"/>
  <c r="M188" i="10"/>
  <c r="N187" i="10"/>
  <c r="M187" i="10"/>
  <c r="N186" i="10"/>
  <c r="M186" i="10"/>
  <c r="N185" i="10"/>
  <c r="M185" i="10"/>
  <c r="N184" i="10"/>
  <c r="M184" i="10"/>
  <c r="N183" i="10"/>
  <c r="M183" i="10"/>
  <c r="N182" i="10"/>
  <c r="M182" i="10"/>
  <c r="N181" i="10"/>
  <c r="M181" i="10"/>
  <c r="N180" i="10"/>
  <c r="M180" i="10"/>
  <c r="N179" i="10"/>
  <c r="M179" i="10"/>
  <c r="N178" i="10"/>
  <c r="M178" i="10"/>
  <c r="N177" i="10"/>
  <c r="M177" i="10"/>
  <c r="N176" i="10"/>
  <c r="M176" i="10"/>
  <c r="N175" i="10"/>
  <c r="M175" i="10"/>
  <c r="N174" i="10"/>
  <c r="M174" i="10"/>
  <c r="N173" i="10"/>
  <c r="M173" i="10"/>
  <c r="N172" i="10"/>
  <c r="M172" i="10"/>
  <c r="N171" i="10"/>
  <c r="M171" i="10"/>
  <c r="N170" i="10"/>
  <c r="M170" i="10"/>
  <c r="N169" i="10"/>
  <c r="M169" i="10"/>
  <c r="N168" i="10"/>
  <c r="M168" i="10"/>
  <c r="N167" i="10"/>
  <c r="M167" i="10"/>
  <c r="N166" i="10"/>
  <c r="M166" i="10"/>
  <c r="N165" i="10"/>
  <c r="M165" i="10"/>
  <c r="N164" i="10"/>
  <c r="M164" i="10"/>
  <c r="N163" i="10"/>
  <c r="M163" i="10"/>
  <c r="N162" i="10"/>
  <c r="M162" i="10"/>
  <c r="N161" i="10"/>
  <c r="M161" i="10"/>
  <c r="N160" i="10"/>
  <c r="M160" i="10"/>
  <c r="N159" i="10"/>
  <c r="M159" i="10"/>
  <c r="N158" i="10"/>
  <c r="M158" i="10"/>
  <c r="N157" i="10"/>
  <c r="M157" i="10"/>
  <c r="N156" i="10"/>
  <c r="M156" i="10"/>
  <c r="N155" i="10"/>
  <c r="M155" i="10"/>
  <c r="N154" i="10"/>
  <c r="M154" i="10"/>
  <c r="N153" i="10"/>
  <c r="M153" i="10"/>
  <c r="N152" i="10"/>
  <c r="M152" i="10"/>
  <c r="N151" i="10"/>
  <c r="M151" i="10"/>
  <c r="N150" i="10"/>
  <c r="M150" i="10"/>
  <c r="N149" i="10"/>
  <c r="M149" i="10"/>
  <c r="N148" i="10"/>
  <c r="M148" i="10"/>
  <c r="N147" i="10"/>
  <c r="M147" i="10"/>
  <c r="N146" i="10"/>
  <c r="M146" i="10"/>
  <c r="N145" i="10"/>
  <c r="M145" i="10"/>
  <c r="N144" i="10"/>
  <c r="M144" i="10"/>
  <c r="N143" i="10"/>
  <c r="M143" i="10"/>
  <c r="N142" i="10"/>
  <c r="M142" i="10"/>
  <c r="N141" i="10"/>
  <c r="M141" i="10"/>
  <c r="N140" i="10"/>
  <c r="M140" i="10"/>
  <c r="N139" i="10"/>
  <c r="M139" i="10"/>
  <c r="N138" i="10"/>
  <c r="M138" i="10"/>
  <c r="N137" i="10"/>
  <c r="M137" i="10"/>
  <c r="N136" i="10"/>
  <c r="M136" i="10"/>
  <c r="N135" i="10"/>
  <c r="M135" i="10"/>
  <c r="N134" i="10"/>
  <c r="M134" i="10"/>
  <c r="N133" i="10"/>
  <c r="M133" i="10"/>
  <c r="N132" i="10"/>
  <c r="M132" i="10"/>
  <c r="N131" i="10"/>
  <c r="M131" i="10"/>
  <c r="N130" i="10"/>
  <c r="M130" i="10"/>
  <c r="N129" i="10"/>
  <c r="M129" i="10"/>
  <c r="N128" i="10"/>
  <c r="M128" i="10"/>
  <c r="N127" i="10"/>
  <c r="M127" i="10"/>
  <c r="N126" i="10"/>
  <c r="M126" i="10"/>
  <c r="N125" i="10"/>
  <c r="M125" i="10"/>
  <c r="N124" i="10"/>
  <c r="M124" i="10"/>
  <c r="N123" i="10"/>
  <c r="M123" i="10"/>
  <c r="N122" i="10"/>
  <c r="M122" i="10"/>
  <c r="N121" i="10"/>
  <c r="M121" i="10"/>
  <c r="N120" i="10"/>
  <c r="M120" i="10"/>
  <c r="N119" i="10"/>
  <c r="M119" i="10"/>
  <c r="N118" i="10"/>
  <c r="M118" i="10"/>
  <c r="N117" i="10"/>
  <c r="M117" i="10"/>
  <c r="N116" i="10"/>
  <c r="M116" i="10"/>
  <c r="N115" i="10"/>
  <c r="M115" i="10"/>
  <c r="N114" i="10"/>
  <c r="M114" i="10"/>
  <c r="N113" i="10"/>
  <c r="M113" i="10"/>
  <c r="N112" i="10"/>
  <c r="M112" i="10"/>
  <c r="N111" i="10"/>
  <c r="M111" i="10"/>
  <c r="N110" i="10"/>
  <c r="M110" i="10"/>
  <c r="N109" i="10"/>
  <c r="M109" i="10"/>
  <c r="N108" i="10"/>
  <c r="M108" i="10"/>
  <c r="N107" i="10"/>
  <c r="M107" i="10"/>
  <c r="N106" i="10"/>
  <c r="M106" i="10"/>
  <c r="N105" i="10"/>
  <c r="M105" i="10"/>
  <c r="N104" i="10"/>
  <c r="M104" i="10"/>
  <c r="N103" i="10"/>
  <c r="M103" i="10"/>
  <c r="N102" i="10"/>
  <c r="M102" i="10"/>
  <c r="N101" i="10"/>
  <c r="M101" i="10"/>
  <c r="N100" i="10"/>
  <c r="M100" i="10"/>
  <c r="N99" i="10"/>
  <c r="M99" i="10"/>
  <c r="N98" i="10"/>
  <c r="M98" i="10"/>
  <c r="N97" i="10"/>
  <c r="M97" i="10"/>
  <c r="N96" i="10"/>
  <c r="M96" i="10"/>
  <c r="N95" i="10"/>
  <c r="M95" i="10"/>
  <c r="N94" i="10"/>
  <c r="M94" i="10"/>
  <c r="N93" i="10"/>
  <c r="M93" i="10"/>
  <c r="N92" i="10"/>
  <c r="M92" i="10"/>
  <c r="N91" i="10"/>
  <c r="M91" i="10"/>
  <c r="N90" i="10"/>
  <c r="M90" i="10"/>
  <c r="N89" i="10"/>
  <c r="M89" i="10"/>
  <c r="N88" i="10"/>
  <c r="M88" i="10"/>
  <c r="N87" i="10"/>
  <c r="M87" i="10"/>
  <c r="N86" i="10"/>
  <c r="M86" i="10"/>
  <c r="N85" i="10"/>
  <c r="M85" i="10"/>
  <c r="N84" i="10"/>
  <c r="M84" i="10"/>
  <c r="N83" i="10"/>
  <c r="M83" i="10"/>
  <c r="N82" i="10"/>
  <c r="M82" i="10"/>
  <c r="N81" i="10"/>
  <c r="M81" i="10"/>
  <c r="N80" i="10"/>
  <c r="M80" i="10"/>
  <c r="N79" i="10"/>
  <c r="M79" i="10"/>
  <c r="N78" i="10"/>
  <c r="M78" i="10"/>
  <c r="N77" i="10"/>
  <c r="M77" i="10"/>
  <c r="N76" i="10"/>
  <c r="M76" i="10"/>
  <c r="N75" i="10"/>
  <c r="M75" i="10"/>
  <c r="N74" i="10"/>
  <c r="M74" i="10"/>
  <c r="N73" i="10"/>
  <c r="M73" i="10"/>
  <c r="N72" i="10"/>
  <c r="M72" i="10"/>
  <c r="N71" i="10"/>
  <c r="M71" i="10"/>
  <c r="N70" i="10"/>
  <c r="M70" i="10"/>
  <c r="N69" i="10"/>
  <c r="M69" i="10"/>
  <c r="N68" i="10"/>
  <c r="M68" i="10"/>
  <c r="N67" i="10"/>
  <c r="M67" i="10"/>
  <c r="N66" i="10"/>
  <c r="M66" i="10"/>
  <c r="N65" i="10"/>
  <c r="M65" i="10"/>
  <c r="N64" i="10"/>
  <c r="M64" i="10"/>
  <c r="N63" i="10"/>
  <c r="M63" i="10"/>
  <c r="N62" i="10"/>
  <c r="M62" i="10"/>
  <c r="N61" i="10"/>
  <c r="M61" i="10"/>
  <c r="N60" i="10"/>
  <c r="M60" i="10"/>
  <c r="N59" i="10"/>
  <c r="M59" i="10"/>
  <c r="N58" i="10"/>
  <c r="M58" i="10"/>
  <c r="N57" i="10"/>
  <c r="M57" i="10"/>
  <c r="N56" i="10"/>
  <c r="M56" i="10"/>
  <c r="N55" i="10"/>
  <c r="M55" i="10"/>
  <c r="N54" i="10"/>
  <c r="M54" i="10"/>
  <c r="N53" i="10"/>
  <c r="M53" i="10"/>
  <c r="N52" i="10"/>
  <c r="M52" i="10"/>
  <c r="N51" i="10"/>
  <c r="M51" i="10"/>
  <c r="N50" i="10"/>
  <c r="M50" i="10"/>
  <c r="N49" i="10"/>
  <c r="M49" i="10"/>
  <c r="N48" i="10"/>
  <c r="M48" i="10"/>
  <c r="N47" i="10"/>
  <c r="M47" i="10"/>
  <c r="N46" i="10"/>
  <c r="M46" i="10"/>
  <c r="N45" i="10"/>
  <c r="M45" i="10"/>
  <c r="N44" i="10"/>
  <c r="M44" i="10"/>
  <c r="N43" i="10"/>
  <c r="M43" i="10"/>
  <c r="N42" i="10"/>
  <c r="M42" i="10"/>
  <c r="N41" i="10"/>
  <c r="M41" i="10"/>
  <c r="N40" i="10"/>
  <c r="M40" i="10"/>
  <c r="N39" i="10"/>
  <c r="M39" i="10"/>
  <c r="N38" i="10"/>
  <c r="M38" i="10"/>
  <c r="N37" i="10"/>
  <c r="M37" i="10"/>
  <c r="N36" i="10"/>
  <c r="M36" i="10"/>
  <c r="N35" i="10"/>
  <c r="M35" i="10"/>
  <c r="N34" i="10"/>
  <c r="M34" i="10"/>
  <c r="N33" i="10"/>
  <c r="M33" i="10"/>
  <c r="N32" i="10"/>
  <c r="M32" i="10"/>
  <c r="N31" i="10"/>
  <c r="M31" i="10"/>
  <c r="N30" i="10"/>
  <c r="M30" i="10"/>
  <c r="N29" i="10"/>
  <c r="M29" i="10"/>
  <c r="N28" i="10"/>
  <c r="M28" i="10"/>
  <c r="N27" i="10"/>
  <c r="M27" i="10"/>
  <c r="N26" i="10"/>
  <c r="M26" i="10"/>
  <c r="N25" i="10"/>
  <c r="M25" i="10"/>
  <c r="N24" i="10"/>
  <c r="M24" i="10"/>
  <c r="N23" i="10"/>
  <c r="M23" i="10"/>
  <c r="N22" i="10"/>
  <c r="M22" i="10"/>
  <c r="N21" i="10"/>
  <c r="M21" i="10"/>
  <c r="N20" i="10"/>
  <c r="M20" i="10"/>
  <c r="N19" i="10"/>
  <c r="M19" i="10"/>
  <c r="N18" i="10"/>
  <c r="M18" i="10"/>
  <c r="N17" i="10"/>
  <c r="M17" i="10"/>
  <c r="N16" i="10"/>
  <c r="M16" i="10"/>
  <c r="N15" i="10"/>
  <c r="M15" i="10"/>
  <c r="N14" i="10"/>
  <c r="M14" i="10"/>
  <c r="N13" i="10"/>
  <c r="M13" i="10"/>
  <c r="N12" i="10"/>
  <c r="M12" i="10"/>
  <c r="N11" i="10"/>
  <c r="M11" i="10"/>
  <c r="N10" i="10"/>
  <c r="M10" i="10"/>
  <c r="N9" i="10"/>
  <c r="M9" i="10"/>
  <c r="N8" i="10"/>
  <c r="M8" i="10"/>
  <c r="N7" i="10"/>
  <c r="M7" i="10"/>
  <c r="N6" i="10"/>
  <c r="M6" i="10"/>
  <c r="N5" i="10"/>
  <c r="M5" i="10"/>
  <c r="N4" i="10"/>
  <c r="M4" i="10"/>
  <c r="N3" i="10"/>
  <c r="M3" i="10"/>
  <c r="K23" i="9"/>
  <c r="C23" i="9"/>
  <c r="G11" i="9"/>
  <c r="I34" i="8"/>
  <c r="D34" i="8"/>
  <c r="C29" i="8"/>
  <c r="C28" i="8"/>
  <c r="C27" i="8"/>
  <c r="C26" i="8"/>
  <c r="C25" i="8"/>
  <c r="C24" i="8"/>
  <c r="C23" i="8"/>
  <c r="C22" i="8"/>
  <c r="C21" i="8"/>
  <c r="C20" i="8"/>
  <c r="C19" i="8"/>
  <c r="B2" i="8"/>
  <c r="AD218" i="7"/>
  <c r="C218" i="7"/>
  <c r="AB215" i="7"/>
  <c r="Z215" i="7"/>
  <c r="Y215" i="7"/>
  <c r="Q215" i="7"/>
  <c r="R215" i="7" s="1"/>
  <c r="M215" i="7"/>
  <c r="C204" i="18" s="1"/>
  <c r="H215" i="7"/>
  <c r="AI214" i="7"/>
  <c r="AB214" i="7"/>
  <c r="Z214" i="7"/>
  <c r="Y214" i="7"/>
  <c r="Q214" i="7"/>
  <c r="R214" i="7" s="1"/>
  <c r="M214" i="7"/>
  <c r="H214" i="7"/>
  <c r="AK213" i="7"/>
  <c r="AI213" i="7"/>
  <c r="AB213" i="7"/>
  <c r="Z213" i="7"/>
  <c r="Y213" i="7"/>
  <c r="Q213" i="7"/>
  <c r="R213" i="7" s="1"/>
  <c r="M213" i="7"/>
  <c r="C202" i="18" s="1"/>
  <c r="H213" i="7"/>
  <c r="AK212" i="7"/>
  <c r="AI212" i="7"/>
  <c r="AB212" i="7"/>
  <c r="Z212" i="7"/>
  <c r="Y212" i="7"/>
  <c r="Q212" i="7"/>
  <c r="R212" i="7" s="1"/>
  <c r="M212" i="7"/>
  <c r="C201" i="18" s="1"/>
  <c r="H212" i="7"/>
  <c r="AK211" i="7"/>
  <c r="AI211" i="7"/>
  <c r="AB211" i="7"/>
  <c r="Z211" i="7"/>
  <c r="Y211" i="7"/>
  <c r="Q211" i="7"/>
  <c r="R211" i="7" s="1"/>
  <c r="M211" i="7"/>
  <c r="H211" i="7"/>
  <c r="AK210" i="7"/>
  <c r="AI210" i="7"/>
  <c r="AB210" i="7"/>
  <c r="Z210" i="7"/>
  <c r="Y210" i="7"/>
  <c r="Q210" i="7"/>
  <c r="R210" i="7" s="1"/>
  <c r="M210" i="7"/>
  <c r="H210" i="7"/>
  <c r="AK209" i="7"/>
  <c r="AI209" i="7"/>
  <c r="AB209" i="7"/>
  <c r="Z209" i="7"/>
  <c r="Y209" i="7"/>
  <c r="Q209" i="7"/>
  <c r="R209" i="7" s="1"/>
  <c r="M209" i="7"/>
  <c r="C198" i="18" s="1"/>
  <c r="H209" i="7"/>
  <c r="AK208" i="7"/>
  <c r="AI208" i="7"/>
  <c r="AB208" i="7"/>
  <c r="Z208" i="7"/>
  <c r="Y208" i="7"/>
  <c r="Q208" i="7"/>
  <c r="R208" i="7" s="1"/>
  <c r="M208" i="7"/>
  <c r="C197" i="18" s="1"/>
  <c r="H208" i="7"/>
  <c r="AK207" i="7"/>
  <c r="AI207" i="7"/>
  <c r="AB207" i="7"/>
  <c r="Z207" i="7"/>
  <c r="Y207" i="7"/>
  <c r="Q207" i="7"/>
  <c r="R207" i="7" s="1"/>
  <c r="M207" i="7"/>
  <c r="C196" i="18" s="1"/>
  <c r="H207" i="7"/>
  <c r="AK206" i="7"/>
  <c r="AI206" i="7"/>
  <c r="AB206" i="7"/>
  <c r="Z206" i="7"/>
  <c r="Y206" i="7"/>
  <c r="Q206" i="7"/>
  <c r="R206" i="7" s="1"/>
  <c r="M206" i="7"/>
  <c r="C195" i="18" s="1"/>
  <c r="H206" i="7"/>
  <c r="AK205" i="7"/>
  <c r="AI205" i="7"/>
  <c r="AB205" i="7"/>
  <c r="Z205" i="7"/>
  <c r="Y205" i="7"/>
  <c r="Q205" i="7"/>
  <c r="R205" i="7" s="1"/>
  <c r="M205" i="7"/>
  <c r="C194" i="18" s="1"/>
  <c r="H205" i="7"/>
  <c r="AK204" i="7"/>
  <c r="AI204" i="7"/>
  <c r="AB204" i="7"/>
  <c r="Z204" i="7"/>
  <c r="Y204" i="7"/>
  <c r="Q204" i="7"/>
  <c r="R204" i="7" s="1"/>
  <c r="M204" i="7"/>
  <c r="C193" i="18" s="1"/>
  <c r="H204" i="7"/>
  <c r="AK203" i="7"/>
  <c r="AI203" i="7"/>
  <c r="AB203" i="7"/>
  <c r="Z203" i="7"/>
  <c r="Y203" i="7"/>
  <c r="Q203" i="7"/>
  <c r="R203" i="7" s="1"/>
  <c r="M203" i="7"/>
  <c r="C192" i="18" s="1"/>
  <c r="H203" i="7"/>
  <c r="AK202" i="7"/>
  <c r="AI202" i="7"/>
  <c r="AB202" i="7"/>
  <c r="Z202" i="7"/>
  <c r="Y202" i="7"/>
  <c r="Q202" i="7"/>
  <c r="R202" i="7" s="1"/>
  <c r="M202" i="7"/>
  <c r="C191" i="18" s="1"/>
  <c r="H202" i="7"/>
  <c r="AK201" i="7"/>
  <c r="AI201" i="7"/>
  <c r="AB201" i="7"/>
  <c r="Z201" i="7"/>
  <c r="Y201" i="7"/>
  <c r="Q201" i="7"/>
  <c r="R201" i="7" s="1"/>
  <c r="M201" i="7"/>
  <c r="C190" i="18" s="1"/>
  <c r="H201" i="7"/>
  <c r="AB200" i="7"/>
  <c r="Z200" i="7"/>
  <c r="Y200" i="7"/>
  <c r="Q200" i="7"/>
  <c r="R200" i="7" s="1"/>
  <c r="M200" i="7"/>
  <c r="C189" i="18" s="1"/>
  <c r="H200" i="7"/>
  <c r="AB199" i="7"/>
  <c r="Z199" i="7"/>
  <c r="Y199" i="7"/>
  <c r="Q199" i="7"/>
  <c r="R199" i="7" s="1"/>
  <c r="M199" i="7"/>
  <c r="C188" i="18" s="1"/>
  <c r="H199" i="7"/>
  <c r="AB198" i="7"/>
  <c r="Z198" i="7"/>
  <c r="Y198" i="7"/>
  <c r="Q198" i="7"/>
  <c r="R198" i="7" s="1"/>
  <c r="M198" i="7"/>
  <c r="H198" i="7"/>
  <c r="AK197" i="7"/>
  <c r="AB197" i="7"/>
  <c r="Z197" i="7"/>
  <c r="Y197" i="7"/>
  <c r="Q197" i="7"/>
  <c r="R197" i="7" s="1"/>
  <c r="M197" i="7"/>
  <c r="C186" i="18" s="1"/>
  <c r="H197" i="7"/>
  <c r="AK196" i="7"/>
  <c r="AB196" i="7"/>
  <c r="Z196" i="7"/>
  <c r="Y196" i="7"/>
  <c r="Q196" i="7"/>
  <c r="R196" i="7" s="1"/>
  <c r="M196" i="7"/>
  <c r="C185" i="18" s="1"/>
  <c r="H196" i="7"/>
  <c r="AK195" i="7"/>
  <c r="AB195" i="7"/>
  <c r="Z195" i="7"/>
  <c r="Y195" i="7"/>
  <c r="Q195" i="7"/>
  <c r="R195" i="7" s="1"/>
  <c r="M195" i="7"/>
  <c r="C184" i="18" s="1"/>
  <c r="H195" i="7"/>
  <c r="AK194" i="7"/>
  <c r="AB194" i="7"/>
  <c r="Z194" i="7"/>
  <c r="Y194" i="7"/>
  <c r="Q194" i="7"/>
  <c r="R194" i="7" s="1"/>
  <c r="M194" i="7"/>
  <c r="C183" i="18" s="1"/>
  <c r="H194" i="7"/>
  <c r="AB193" i="7"/>
  <c r="Z193" i="7"/>
  <c r="Y193" i="7"/>
  <c r="Q193" i="7"/>
  <c r="R193" i="7" s="1"/>
  <c r="M193" i="7"/>
  <c r="H193" i="7"/>
  <c r="AK192" i="7"/>
  <c r="AB192" i="7"/>
  <c r="Z192" i="7"/>
  <c r="Y192" i="7"/>
  <c r="Q192" i="7"/>
  <c r="R192" i="7" s="1"/>
  <c r="M192" i="7"/>
  <c r="C181" i="18" s="1"/>
  <c r="H192" i="7"/>
  <c r="AK191" i="7"/>
  <c r="AB191" i="7"/>
  <c r="Z191" i="7"/>
  <c r="Y191" i="7"/>
  <c r="Q191" i="7"/>
  <c r="R191" i="7" s="1"/>
  <c r="M191" i="7"/>
  <c r="C180" i="18" s="1"/>
  <c r="H191" i="7"/>
  <c r="AK190" i="7"/>
  <c r="AB190" i="7"/>
  <c r="Z190" i="7"/>
  <c r="Y190" i="7"/>
  <c r="Q190" i="7"/>
  <c r="R190" i="7" s="1"/>
  <c r="M190" i="7"/>
  <c r="C179" i="18" s="1"/>
  <c r="H190" i="7"/>
  <c r="AK189" i="7"/>
  <c r="AB189" i="7"/>
  <c r="Z189" i="7"/>
  <c r="Y189" i="7"/>
  <c r="Q189" i="7"/>
  <c r="R189" i="7" s="1"/>
  <c r="M189" i="7"/>
  <c r="C178" i="18" s="1"/>
  <c r="H189" i="7"/>
  <c r="AB188" i="7"/>
  <c r="Z188" i="7"/>
  <c r="Y188" i="7"/>
  <c r="Q188" i="7"/>
  <c r="R188" i="7" s="1"/>
  <c r="M188" i="7"/>
  <c r="C177" i="18" s="1"/>
  <c r="H188" i="7"/>
  <c r="AB187" i="7"/>
  <c r="Z187" i="7"/>
  <c r="Y187" i="7"/>
  <c r="Q187" i="7"/>
  <c r="R187" i="7" s="1"/>
  <c r="M187" i="7"/>
  <c r="C176" i="18" s="1"/>
  <c r="H187" i="7"/>
  <c r="AB186" i="7"/>
  <c r="Z186" i="7"/>
  <c r="Y186" i="7"/>
  <c r="Q186" i="7"/>
  <c r="R186" i="7" s="1"/>
  <c r="M186" i="7"/>
  <c r="C175" i="18" s="1"/>
  <c r="H186" i="7"/>
  <c r="AK185" i="7"/>
  <c r="AB185" i="7"/>
  <c r="Z185" i="7"/>
  <c r="Y185" i="7"/>
  <c r="Q185" i="7"/>
  <c r="R185" i="7" s="1"/>
  <c r="M185" i="7"/>
  <c r="C174" i="18" s="1"/>
  <c r="H185" i="7"/>
  <c r="AK184" i="7"/>
  <c r="AB184" i="7"/>
  <c r="Z184" i="7"/>
  <c r="Y184" i="7"/>
  <c r="Q184" i="7"/>
  <c r="R184" i="7" s="1"/>
  <c r="M184" i="7"/>
  <c r="C173" i="18" s="1"/>
  <c r="H184" i="7"/>
  <c r="AK183" i="7"/>
  <c r="AB183" i="7"/>
  <c r="Z183" i="7"/>
  <c r="Y183" i="7"/>
  <c r="Q183" i="7"/>
  <c r="R183" i="7" s="1"/>
  <c r="M183" i="7"/>
  <c r="C172" i="18" s="1"/>
  <c r="H183" i="7"/>
  <c r="AK182" i="7"/>
  <c r="AB182" i="7"/>
  <c r="Z182" i="7"/>
  <c r="Y182" i="7"/>
  <c r="Q182" i="7"/>
  <c r="R182" i="7" s="1"/>
  <c r="M182" i="7"/>
  <c r="C171" i="18" s="1"/>
  <c r="H182" i="7"/>
  <c r="AK181" i="7"/>
  <c r="AB181" i="7"/>
  <c r="Z181" i="7"/>
  <c r="Y181" i="7"/>
  <c r="Q181" i="7"/>
  <c r="R181" i="7" s="1"/>
  <c r="M181" i="7"/>
  <c r="C170" i="18" s="1"/>
  <c r="H181" i="7"/>
  <c r="AK180" i="7"/>
  <c r="AB180" i="7"/>
  <c r="Z180" i="7"/>
  <c r="Y180" i="7"/>
  <c r="Q180" i="7"/>
  <c r="R180" i="7" s="1"/>
  <c r="M180" i="7"/>
  <c r="C169" i="18" s="1"/>
  <c r="H180" i="7"/>
  <c r="AK179" i="7"/>
  <c r="AB179" i="7"/>
  <c r="Z179" i="7"/>
  <c r="Y179" i="7"/>
  <c r="Q179" i="7"/>
  <c r="R179" i="7" s="1"/>
  <c r="M179" i="7"/>
  <c r="C168" i="18" s="1"/>
  <c r="H179" i="7"/>
  <c r="AK178" i="7"/>
  <c r="AB178" i="7"/>
  <c r="Z178" i="7"/>
  <c r="Y178" i="7"/>
  <c r="Q178" i="7"/>
  <c r="R178" i="7" s="1"/>
  <c r="M178" i="7"/>
  <c r="C167" i="18" s="1"/>
  <c r="H178" i="7"/>
  <c r="AK177" i="7"/>
  <c r="AB177" i="7"/>
  <c r="Z177" i="7"/>
  <c r="Y177" i="7"/>
  <c r="Q177" i="7"/>
  <c r="R177" i="7" s="1"/>
  <c r="M177" i="7"/>
  <c r="C166" i="18" s="1"/>
  <c r="H177" i="7"/>
  <c r="AK176" i="7"/>
  <c r="AB176" i="7"/>
  <c r="Z176" i="7"/>
  <c r="Y176" i="7"/>
  <c r="Q176" i="7"/>
  <c r="R176" i="7" s="1"/>
  <c r="M176" i="7"/>
  <c r="C165" i="18" s="1"/>
  <c r="H176" i="7"/>
  <c r="AK175" i="7"/>
  <c r="AB175" i="7"/>
  <c r="Z175" i="7"/>
  <c r="Y175" i="7"/>
  <c r="Q175" i="7"/>
  <c r="R175" i="7" s="1"/>
  <c r="M175" i="7"/>
  <c r="C164" i="18" s="1"/>
  <c r="H175" i="7"/>
  <c r="AB174" i="7"/>
  <c r="Z174" i="7"/>
  <c r="Y174" i="7"/>
  <c r="Q174" i="7"/>
  <c r="R174" i="7" s="1"/>
  <c r="M174" i="7"/>
  <c r="C163" i="18" s="1"/>
  <c r="H174" i="7"/>
  <c r="AB173" i="7"/>
  <c r="Z173" i="7"/>
  <c r="Y173" i="7"/>
  <c r="Q173" i="7"/>
  <c r="R173" i="7" s="1"/>
  <c r="M173" i="7"/>
  <c r="C162" i="18" s="1"/>
  <c r="H173" i="7"/>
  <c r="AB172" i="7"/>
  <c r="Z172" i="7"/>
  <c r="Y172" i="7"/>
  <c r="Q172" i="7"/>
  <c r="R172" i="7" s="1"/>
  <c r="M172" i="7"/>
  <c r="C161" i="18" s="1"/>
  <c r="H172" i="7"/>
  <c r="AB171" i="7"/>
  <c r="Z171" i="7"/>
  <c r="Y171" i="7"/>
  <c r="Q171" i="7"/>
  <c r="R171" i="7" s="1"/>
  <c r="M171" i="7"/>
  <c r="C160" i="18" s="1"/>
  <c r="H171" i="7"/>
  <c r="AB170" i="7"/>
  <c r="Z170" i="7"/>
  <c r="Y170" i="7"/>
  <c r="Q170" i="7"/>
  <c r="R170" i="7" s="1"/>
  <c r="M170" i="7"/>
  <c r="C159" i="18" s="1"/>
  <c r="H170" i="7"/>
  <c r="AB169" i="7"/>
  <c r="Z169" i="7"/>
  <c r="Y169" i="7"/>
  <c r="Q169" i="7"/>
  <c r="R169" i="7" s="1"/>
  <c r="M169" i="7"/>
  <c r="C158" i="18" s="1"/>
  <c r="H169" i="7"/>
  <c r="AB168" i="7"/>
  <c r="Z168" i="7"/>
  <c r="Y168" i="7"/>
  <c r="Q168" i="7"/>
  <c r="R168" i="7" s="1"/>
  <c r="M168" i="7"/>
  <c r="C157" i="18" s="1"/>
  <c r="H168" i="7"/>
  <c r="AK167" i="7"/>
  <c r="AB167" i="7"/>
  <c r="Z167" i="7"/>
  <c r="Y167" i="7"/>
  <c r="Q167" i="7"/>
  <c r="R167" i="7" s="1"/>
  <c r="M167" i="7"/>
  <c r="C156" i="18" s="1"/>
  <c r="H167" i="7"/>
  <c r="AB166" i="7"/>
  <c r="Z166" i="7"/>
  <c r="Y166" i="7"/>
  <c r="Q166" i="7"/>
  <c r="R166" i="7" s="1"/>
  <c r="M166" i="7"/>
  <c r="C155" i="18" s="1"/>
  <c r="H166" i="7"/>
  <c r="AB165" i="7"/>
  <c r="Z165" i="7"/>
  <c r="Y165" i="7"/>
  <c r="Q165" i="7"/>
  <c r="R165" i="7" s="1"/>
  <c r="M165" i="7"/>
  <c r="H165" i="7"/>
  <c r="AB164" i="7"/>
  <c r="Z164" i="7"/>
  <c r="Y164" i="7"/>
  <c r="Q164" i="7"/>
  <c r="R164" i="7" s="1"/>
  <c r="M164" i="7"/>
  <c r="C153" i="18" s="1"/>
  <c r="H164" i="7"/>
  <c r="AK163" i="7"/>
  <c r="AB163" i="7"/>
  <c r="Z163" i="7"/>
  <c r="Y163" i="7"/>
  <c r="Q163" i="7"/>
  <c r="R163" i="7" s="1"/>
  <c r="M163" i="7"/>
  <c r="C152" i="18" s="1"/>
  <c r="H163" i="7"/>
  <c r="AK162" i="7"/>
  <c r="AB162" i="7"/>
  <c r="Z162" i="7"/>
  <c r="Y162" i="7"/>
  <c r="Q162" i="7"/>
  <c r="R162" i="7" s="1"/>
  <c r="M162" i="7"/>
  <c r="C151" i="18" s="1"/>
  <c r="H162" i="7"/>
  <c r="AK161" i="7"/>
  <c r="AB161" i="7"/>
  <c r="Z161" i="7"/>
  <c r="Y161" i="7"/>
  <c r="Q161" i="7"/>
  <c r="R161" i="7" s="1"/>
  <c r="M161" i="7"/>
  <c r="C150" i="18" s="1"/>
  <c r="H161" i="7"/>
  <c r="AK160" i="7"/>
  <c r="AB160" i="7"/>
  <c r="Z160" i="7"/>
  <c r="Y160" i="7"/>
  <c r="Q160" i="7"/>
  <c r="R160" i="7" s="1"/>
  <c r="M160" i="7"/>
  <c r="C149" i="18" s="1"/>
  <c r="H160" i="7"/>
  <c r="AK159" i="7"/>
  <c r="AB159" i="7"/>
  <c r="Z159" i="7"/>
  <c r="Y159" i="7"/>
  <c r="Q159" i="7"/>
  <c r="R159" i="7" s="1"/>
  <c r="M159" i="7"/>
  <c r="C148" i="18" s="1"/>
  <c r="H159" i="7"/>
  <c r="AK158" i="7"/>
  <c r="AB158" i="7"/>
  <c r="Z158" i="7"/>
  <c r="Y158" i="7"/>
  <c r="Q158" i="7"/>
  <c r="R158" i="7" s="1"/>
  <c r="M158" i="7"/>
  <c r="C147" i="18" s="1"/>
  <c r="H158" i="7"/>
  <c r="AK157" i="7"/>
  <c r="AB157" i="7"/>
  <c r="Z157" i="7"/>
  <c r="Y157" i="7"/>
  <c r="Q157" i="7"/>
  <c r="R157" i="7" s="1"/>
  <c r="M157" i="7"/>
  <c r="C146" i="18" s="1"/>
  <c r="H157" i="7"/>
  <c r="AK156" i="7"/>
  <c r="AB156" i="7"/>
  <c r="Z156" i="7"/>
  <c r="Y156" i="7"/>
  <c r="Q156" i="7"/>
  <c r="R156" i="7" s="1"/>
  <c r="M156" i="7"/>
  <c r="C145" i="18" s="1"/>
  <c r="H156" i="7"/>
  <c r="AK155" i="7"/>
  <c r="AB155" i="7"/>
  <c r="Z155" i="7"/>
  <c r="Y155" i="7"/>
  <c r="Q155" i="7"/>
  <c r="R155" i="7" s="1"/>
  <c r="M155" i="7"/>
  <c r="C144" i="18" s="1"/>
  <c r="H155" i="7"/>
  <c r="AK154" i="7"/>
  <c r="AB154" i="7"/>
  <c r="Z154" i="7"/>
  <c r="Y154" i="7"/>
  <c r="Q154" i="7"/>
  <c r="R154" i="7" s="1"/>
  <c r="M154" i="7"/>
  <c r="C143" i="18" s="1"/>
  <c r="H154" i="7"/>
  <c r="AK153" i="7"/>
  <c r="AB153" i="7"/>
  <c r="Z153" i="7"/>
  <c r="Y153" i="7"/>
  <c r="Q153" i="7"/>
  <c r="R153" i="7" s="1"/>
  <c r="M153" i="7"/>
  <c r="C142" i="18" s="1"/>
  <c r="H153" i="7"/>
  <c r="AK152" i="7"/>
  <c r="AB152" i="7"/>
  <c r="Z152" i="7"/>
  <c r="Y152" i="7"/>
  <c r="Q152" i="7"/>
  <c r="R152" i="7" s="1"/>
  <c r="M152" i="7"/>
  <c r="C141" i="18" s="1"/>
  <c r="H152" i="7"/>
  <c r="AK151" i="7"/>
  <c r="AB151" i="7"/>
  <c r="Z151" i="7"/>
  <c r="Y151" i="7"/>
  <c r="Q151" i="7"/>
  <c r="R151" i="7" s="1"/>
  <c r="M151" i="7"/>
  <c r="C140" i="18" s="1"/>
  <c r="H151" i="7"/>
  <c r="AK150" i="7"/>
  <c r="AB150" i="7"/>
  <c r="Z150" i="7"/>
  <c r="Y150" i="7"/>
  <c r="Q150" i="7"/>
  <c r="R150" i="7" s="1"/>
  <c r="M150" i="7"/>
  <c r="C139" i="18" s="1"/>
  <c r="H150" i="7"/>
  <c r="AK149" i="7"/>
  <c r="AB149" i="7"/>
  <c r="Z149" i="7"/>
  <c r="Y149" i="7"/>
  <c r="Q149" i="7"/>
  <c r="R149" i="7" s="1"/>
  <c r="M149" i="7"/>
  <c r="C138" i="18" s="1"/>
  <c r="H149" i="7"/>
  <c r="AK148" i="7"/>
  <c r="AB148" i="7"/>
  <c r="Z148" i="7"/>
  <c r="Y148" i="7"/>
  <c r="Q148" i="7"/>
  <c r="R148" i="7" s="1"/>
  <c r="M148" i="7"/>
  <c r="C137" i="18" s="1"/>
  <c r="H148" i="7"/>
  <c r="AK147" i="7"/>
  <c r="AB147" i="7"/>
  <c r="Z147" i="7"/>
  <c r="Y147" i="7"/>
  <c r="Q147" i="7"/>
  <c r="R147" i="7" s="1"/>
  <c r="M147" i="7"/>
  <c r="C136" i="18" s="1"/>
  <c r="H147" i="7"/>
  <c r="AK146" i="7"/>
  <c r="AB146" i="7"/>
  <c r="Z146" i="7"/>
  <c r="Y146" i="7"/>
  <c r="Q146" i="7"/>
  <c r="R146" i="7" s="1"/>
  <c r="M146" i="7"/>
  <c r="C135" i="18" s="1"/>
  <c r="H146" i="7"/>
  <c r="AK145" i="7"/>
  <c r="AB145" i="7"/>
  <c r="Z145" i="7"/>
  <c r="Y145" i="7"/>
  <c r="Q145" i="7"/>
  <c r="R145" i="7" s="1"/>
  <c r="M145" i="7"/>
  <c r="C134" i="18" s="1"/>
  <c r="H145" i="7"/>
  <c r="AK144" i="7"/>
  <c r="AB144" i="7"/>
  <c r="Z144" i="7"/>
  <c r="Y144" i="7"/>
  <c r="Q144" i="7"/>
  <c r="R144" i="7" s="1"/>
  <c r="M144" i="7"/>
  <c r="C133" i="18" s="1"/>
  <c r="H144" i="7"/>
  <c r="AK143" i="7"/>
  <c r="AB143" i="7"/>
  <c r="Z143" i="7"/>
  <c r="Y143" i="7"/>
  <c r="Q143" i="7"/>
  <c r="R143" i="7" s="1"/>
  <c r="M143" i="7"/>
  <c r="C132" i="18" s="1"/>
  <c r="H143" i="7"/>
  <c r="AK142" i="7"/>
  <c r="AB142" i="7"/>
  <c r="Z142" i="7"/>
  <c r="Y142" i="7"/>
  <c r="Q142" i="7"/>
  <c r="R142" i="7" s="1"/>
  <c r="M142" i="7"/>
  <c r="C131" i="18" s="1"/>
  <c r="H142" i="7"/>
  <c r="AK141" i="7"/>
  <c r="AB141" i="7"/>
  <c r="Z141" i="7"/>
  <c r="Y141" i="7"/>
  <c r="Q141" i="7"/>
  <c r="R141" i="7" s="1"/>
  <c r="M141" i="7"/>
  <c r="C130" i="18" s="1"/>
  <c r="H141" i="7"/>
  <c r="AK140" i="7"/>
  <c r="AB140" i="7"/>
  <c r="Z140" i="7"/>
  <c r="Y140" i="7"/>
  <c r="Q140" i="7"/>
  <c r="R140" i="7" s="1"/>
  <c r="M140" i="7"/>
  <c r="C129" i="18" s="1"/>
  <c r="H140" i="7"/>
  <c r="AK139" i="7"/>
  <c r="AB139" i="7"/>
  <c r="Z139" i="7"/>
  <c r="Y139" i="7"/>
  <c r="Q139" i="7"/>
  <c r="R139" i="7" s="1"/>
  <c r="M139" i="7"/>
  <c r="C128" i="18" s="1"/>
  <c r="H139" i="7"/>
  <c r="AB138" i="7"/>
  <c r="Z138" i="7"/>
  <c r="Y138" i="7"/>
  <c r="Q138" i="7"/>
  <c r="R138" i="7" s="1"/>
  <c r="M138" i="7"/>
  <c r="C127" i="18" s="1"/>
  <c r="H138" i="7"/>
  <c r="AB137" i="7"/>
  <c r="Z137" i="7"/>
  <c r="Y137" i="7"/>
  <c r="Q137" i="7"/>
  <c r="R137" i="7" s="1"/>
  <c r="M137" i="7"/>
  <c r="C126" i="18" s="1"/>
  <c r="H137" i="7"/>
  <c r="AK136" i="7"/>
  <c r="AB136" i="7"/>
  <c r="Z136" i="7"/>
  <c r="Y136" i="7"/>
  <c r="Q136" i="7"/>
  <c r="R136" i="7" s="1"/>
  <c r="M136" i="7"/>
  <c r="C125" i="18" s="1"/>
  <c r="H136" i="7"/>
  <c r="AK135" i="7"/>
  <c r="AB135" i="7"/>
  <c r="Z135" i="7"/>
  <c r="Y135" i="7"/>
  <c r="Q135" i="7"/>
  <c r="R135" i="7" s="1"/>
  <c r="M135" i="7"/>
  <c r="C124" i="18" s="1"/>
  <c r="H135" i="7"/>
  <c r="AK134" i="7"/>
  <c r="AB134" i="7"/>
  <c r="Z134" i="7"/>
  <c r="Y134" i="7"/>
  <c r="Q134" i="7"/>
  <c r="R134" i="7" s="1"/>
  <c r="M134" i="7"/>
  <c r="C123" i="18" s="1"/>
  <c r="H134" i="7"/>
  <c r="AK133" i="7"/>
  <c r="AB133" i="7"/>
  <c r="Z133" i="7"/>
  <c r="Y133" i="7"/>
  <c r="Q133" i="7"/>
  <c r="R133" i="7" s="1"/>
  <c r="M133" i="7"/>
  <c r="C122" i="18" s="1"/>
  <c r="H133" i="7"/>
  <c r="AK132" i="7"/>
  <c r="AB132" i="7"/>
  <c r="Z132" i="7"/>
  <c r="Y132" i="7"/>
  <c r="Q132" i="7"/>
  <c r="R132" i="7" s="1"/>
  <c r="M132" i="7"/>
  <c r="C121" i="18" s="1"/>
  <c r="H132" i="7"/>
  <c r="AK131" i="7"/>
  <c r="AB131" i="7"/>
  <c r="Z131" i="7"/>
  <c r="Y131" i="7"/>
  <c r="Q131" i="7"/>
  <c r="R131" i="7" s="1"/>
  <c r="M131" i="7"/>
  <c r="C120" i="18" s="1"/>
  <c r="H131" i="7"/>
  <c r="AK130" i="7"/>
  <c r="AB130" i="7"/>
  <c r="Z130" i="7"/>
  <c r="Y130" i="7"/>
  <c r="Q130" i="7"/>
  <c r="R130" i="7" s="1"/>
  <c r="M130" i="7"/>
  <c r="C119" i="18" s="1"/>
  <c r="H130" i="7"/>
  <c r="AK129" i="7"/>
  <c r="AB129" i="7"/>
  <c r="Z129" i="7"/>
  <c r="Y129" i="7"/>
  <c r="Q129" i="7"/>
  <c r="R129" i="7" s="1"/>
  <c r="M129" i="7"/>
  <c r="C118" i="18" s="1"/>
  <c r="H129" i="7"/>
  <c r="AK128" i="7"/>
  <c r="AB128" i="7"/>
  <c r="Z128" i="7"/>
  <c r="Y128" i="7"/>
  <c r="Q128" i="7"/>
  <c r="R128" i="7" s="1"/>
  <c r="M128" i="7"/>
  <c r="C117" i="18" s="1"/>
  <c r="H128" i="7"/>
  <c r="AK127" i="7"/>
  <c r="AB127" i="7"/>
  <c r="Z127" i="7"/>
  <c r="Y127" i="7"/>
  <c r="Q127" i="7"/>
  <c r="R127" i="7" s="1"/>
  <c r="M127" i="7"/>
  <c r="H127" i="7"/>
  <c r="AK126" i="7"/>
  <c r="AB126" i="7"/>
  <c r="Z126" i="7"/>
  <c r="Y126" i="7"/>
  <c r="Q126" i="7"/>
  <c r="R126" i="7" s="1"/>
  <c r="M126" i="7"/>
  <c r="C115" i="18" s="1"/>
  <c r="H126" i="7"/>
  <c r="AK125" i="7"/>
  <c r="AB125" i="7"/>
  <c r="Z125" i="7"/>
  <c r="Y125" i="7"/>
  <c r="Q125" i="7"/>
  <c r="R125" i="7" s="1"/>
  <c r="M125" i="7"/>
  <c r="C114" i="18" s="1"/>
  <c r="H125" i="7"/>
  <c r="AK124" i="7"/>
  <c r="AB124" i="7"/>
  <c r="Z124" i="7"/>
  <c r="Y124" i="7"/>
  <c r="Q124" i="7"/>
  <c r="R124" i="7" s="1"/>
  <c r="M124" i="7"/>
  <c r="C113" i="18" s="1"/>
  <c r="H124" i="7"/>
  <c r="AK123" i="7"/>
  <c r="AB123" i="7"/>
  <c r="Z123" i="7"/>
  <c r="Y123" i="7"/>
  <c r="Q123" i="7"/>
  <c r="R123" i="7" s="1"/>
  <c r="M123" i="7"/>
  <c r="H123" i="7"/>
  <c r="AK122" i="7"/>
  <c r="AB122" i="7"/>
  <c r="Z122" i="7"/>
  <c r="Y122" i="7"/>
  <c r="Q122" i="7"/>
  <c r="R122" i="7" s="1"/>
  <c r="M122" i="7"/>
  <c r="C111" i="18" s="1"/>
  <c r="H122" i="7"/>
  <c r="AK121" i="7"/>
  <c r="AB121" i="7"/>
  <c r="Z121" i="7"/>
  <c r="Y121" i="7"/>
  <c r="Q121" i="7"/>
  <c r="R121" i="7" s="1"/>
  <c r="M121" i="7"/>
  <c r="C110" i="18" s="1"/>
  <c r="H121" i="7"/>
  <c r="AK120" i="7"/>
  <c r="AB120" i="7"/>
  <c r="Z120" i="7"/>
  <c r="Y120" i="7"/>
  <c r="Q120" i="7"/>
  <c r="R120" i="7" s="1"/>
  <c r="M120" i="7"/>
  <c r="C109" i="18" s="1"/>
  <c r="H120" i="7"/>
  <c r="AK119" i="7"/>
  <c r="AB119" i="7"/>
  <c r="Z119" i="7"/>
  <c r="Y119" i="7"/>
  <c r="Q119" i="7"/>
  <c r="R119" i="7" s="1"/>
  <c r="M119" i="7"/>
  <c r="C108" i="18" s="1"/>
  <c r="H119" i="7"/>
  <c r="AK118" i="7"/>
  <c r="AB118" i="7"/>
  <c r="Z118" i="7"/>
  <c r="Y118" i="7"/>
  <c r="Q118" i="7"/>
  <c r="R118" i="7" s="1"/>
  <c r="M118" i="7"/>
  <c r="C107" i="18" s="1"/>
  <c r="H118" i="7"/>
  <c r="AK117" i="7"/>
  <c r="AB117" i="7"/>
  <c r="Z117" i="7"/>
  <c r="Y117" i="7"/>
  <c r="Q117" i="7"/>
  <c r="R117" i="7" s="1"/>
  <c r="M117" i="7"/>
  <c r="C106" i="18" s="1"/>
  <c r="H117" i="7"/>
  <c r="AK116" i="7"/>
  <c r="AB116" i="7"/>
  <c r="Z116" i="7"/>
  <c r="Y116" i="7"/>
  <c r="Q116" i="7"/>
  <c r="R116" i="7" s="1"/>
  <c r="M116" i="7"/>
  <c r="C105" i="18" s="1"/>
  <c r="H116" i="7"/>
  <c r="AK115" i="7"/>
  <c r="AB115" i="7"/>
  <c r="Z115" i="7"/>
  <c r="Y115" i="7"/>
  <c r="Q115" i="7"/>
  <c r="R115" i="7" s="1"/>
  <c r="M115" i="7"/>
  <c r="C104" i="18" s="1"/>
  <c r="H115" i="7"/>
  <c r="AK114" i="7"/>
  <c r="AB114" i="7"/>
  <c r="Z114" i="7"/>
  <c r="Y114" i="7"/>
  <c r="Q114" i="7"/>
  <c r="R114" i="7" s="1"/>
  <c r="M114" i="7"/>
  <c r="C103" i="18" s="1"/>
  <c r="H114" i="7"/>
  <c r="AK113" i="7"/>
  <c r="AB113" i="7"/>
  <c r="Z113" i="7"/>
  <c r="Y113" i="7"/>
  <c r="Q113" i="7"/>
  <c r="R113" i="7" s="1"/>
  <c r="M113" i="7"/>
  <c r="C102" i="18" s="1"/>
  <c r="H113" i="7"/>
  <c r="AK112" i="7"/>
  <c r="AB112" i="7"/>
  <c r="Z112" i="7"/>
  <c r="Y112" i="7"/>
  <c r="Q112" i="7"/>
  <c r="R112" i="7" s="1"/>
  <c r="M112" i="7"/>
  <c r="C101" i="18" s="1"/>
  <c r="H112" i="7"/>
  <c r="AK111" i="7"/>
  <c r="AB111" i="7"/>
  <c r="Z111" i="7"/>
  <c r="Y111" i="7"/>
  <c r="Q111" i="7"/>
  <c r="R111" i="7" s="1"/>
  <c r="M111" i="7"/>
  <c r="C100" i="18" s="1"/>
  <c r="H111" i="7"/>
  <c r="AK110" i="7"/>
  <c r="AB110" i="7"/>
  <c r="Z110" i="7"/>
  <c r="Y110" i="7"/>
  <c r="Q110" i="7"/>
  <c r="R110" i="7" s="1"/>
  <c r="M110" i="7"/>
  <c r="C99" i="18" s="1"/>
  <c r="H110" i="7"/>
  <c r="AK109" i="7"/>
  <c r="AB109" i="7"/>
  <c r="Z109" i="7"/>
  <c r="Y109" i="7"/>
  <c r="Q109" i="7"/>
  <c r="R109" i="7" s="1"/>
  <c r="M109" i="7"/>
  <c r="H109" i="7"/>
  <c r="AK108" i="7"/>
  <c r="AB108" i="7"/>
  <c r="Z108" i="7"/>
  <c r="Y108" i="7"/>
  <c r="Q108" i="7"/>
  <c r="R108" i="7" s="1"/>
  <c r="M108" i="7"/>
  <c r="C97" i="18" s="1"/>
  <c r="H108" i="7"/>
  <c r="AK107" i="7"/>
  <c r="AB107" i="7"/>
  <c r="Z107" i="7"/>
  <c r="Y107" i="7"/>
  <c r="Q107" i="7"/>
  <c r="R107" i="7" s="1"/>
  <c r="M107" i="7"/>
  <c r="C96" i="18" s="1"/>
  <c r="H107" i="7"/>
  <c r="AK106" i="7"/>
  <c r="AB106" i="7"/>
  <c r="Z106" i="7"/>
  <c r="Y106" i="7"/>
  <c r="Q106" i="7"/>
  <c r="R106" i="7" s="1"/>
  <c r="M106" i="7"/>
  <c r="C95" i="18" s="1"/>
  <c r="H106" i="7"/>
  <c r="AK105" i="7"/>
  <c r="AB105" i="7"/>
  <c r="Z105" i="7"/>
  <c r="Y105" i="7"/>
  <c r="Q105" i="7"/>
  <c r="R105" i="7" s="1"/>
  <c r="M105" i="7"/>
  <c r="C94" i="18" s="1"/>
  <c r="H105" i="7"/>
  <c r="AK104" i="7"/>
  <c r="AB104" i="7"/>
  <c r="Z104" i="7"/>
  <c r="Y104" i="7"/>
  <c r="Q104" i="7"/>
  <c r="R104" i="7" s="1"/>
  <c r="M104" i="7"/>
  <c r="C93" i="18" s="1"/>
  <c r="H104" i="7"/>
  <c r="AK103" i="7"/>
  <c r="AB103" i="7"/>
  <c r="Z103" i="7"/>
  <c r="Y103" i="7"/>
  <c r="Q103" i="7"/>
  <c r="R103" i="7" s="1"/>
  <c r="M103" i="7"/>
  <c r="C92" i="18" s="1"/>
  <c r="H103" i="7"/>
  <c r="AK102" i="7"/>
  <c r="AB102" i="7"/>
  <c r="Z102" i="7"/>
  <c r="Y102" i="7"/>
  <c r="Q102" i="7"/>
  <c r="R102" i="7" s="1"/>
  <c r="M102" i="7"/>
  <c r="C91" i="18" s="1"/>
  <c r="H102" i="7"/>
  <c r="AK101" i="7"/>
  <c r="AI101" i="7"/>
  <c r="AB101" i="7"/>
  <c r="Z101" i="7"/>
  <c r="Y101" i="7"/>
  <c r="Q101" i="7"/>
  <c r="R101" i="7" s="1"/>
  <c r="M101" i="7"/>
  <c r="C90" i="18" s="1"/>
  <c r="H101" i="7"/>
  <c r="AK100" i="7"/>
  <c r="AB100" i="7"/>
  <c r="Z100" i="7"/>
  <c r="Y100" i="7"/>
  <c r="Q100" i="7"/>
  <c r="R100" i="7" s="1"/>
  <c r="M100" i="7"/>
  <c r="C89" i="18" s="1"/>
  <c r="H100" i="7"/>
  <c r="AK99" i="7"/>
  <c r="AB99" i="7"/>
  <c r="Z99" i="7"/>
  <c r="Y99" i="7"/>
  <c r="Q99" i="7"/>
  <c r="R99" i="7" s="1"/>
  <c r="M99" i="7"/>
  <c r="C88" i="18" s="1"/>
  <c r="H99" i="7"/>
  <c r="AK98" i="7"/>
  <c r="AB98" i="7"/>
  <c r="Z98" i="7"/>
  <c r="Y98" i="7"/>
  <c r="Q98" i="7"/>
  <c r="R98" i="7" s="1"/>
  <c r="M98" i="7"/>
  <c r="C87" i="18" s="1"/>
  <c r="H98" i="7"/>
  <c r="AB97" i="7"/>
  <c r="Z97" i="7"/>
  <c r="Y97" i="7"/>
  <c r="Q97" i="7"/>
  <c r="R97" i="7" s="1"/>
  <c r="M97" i="7"/>
  <c r="C86" i="18" s="1"/>
  <c r="H97" i="7"/>
  <c r="AB96" i="7"/>
  <c r="Z96" i="7"/>
  <c r="Y96" i="7"/>
  <c r="Q96" i="7"/>
  <c r="R96" i="7" s="1"/>
  <c r="M96" i="7"/>
  <c r="C85" i="18" s="1"/>
  <c r="H96" i="7"/>
  <c r="AB95" i="7"/>
  <c r="Z95" i="7"/>
  <c r="Y95" i="7"/>
  <c r="Q95" i="7"/>
  <c r="R95" i="7" s="1"/>
  <c r="M95" i="7"/>
  <c r="C84" i="18" s="1"/>
  <c r="H95" i="7"/>
  <c r="AB94" i="7"/>
  <c r="Z94" i="7"/>
  <c r="Y94" i="7"/>
  <c r="Q94" i="7"/>
  <c r="R94" i="7" s="1"/>
  <c r="M94" i="7"/>
  <c r="C83" i="18" s="1"/>
  <c r="H94" i="7"/>
  <c r="AB93" i="7"/>
  <c r="Z93" i="7"/>
  <c r="Y93" i="7"/>
  <c r="Q93" i="7"/>
  <c r="R93" i="7" s="1"/>
  <c r="M93" i="7"/>
  <c r="C82" i="18" s="1"/>
  <c r="H93" i="7"/>
  <c r="AK92" i="7"/>
  <c r="AI92" i="7"/>
  <c r="AB92" i="7"/>
  <c r="Z92" i="7"/>
  <c r="Y92" i="7"/>
  <c r="Q92" i="7"/>
  <c r="R92" i="7" s="1"/>
  <c r="M92" i="7"/>
  <c r="H92" i="7"/>
  <c r="AK91" i="7"/>
  <c r="AB91" i="7"/>
  <c r="Z91" i="7"/>
  <c r="Y91" i="7"/>
  <c r="Q91" i="7"/>
  <c r="R91" i="7" s="1"/>
  <c r="M91" i="7"/>
  <c r="C80" i="18" s="1"/>
  <c r="H91" i="7"/>
  <c r="AK90" i="7"/>
  <c r="AB90" i="7"/>
  <c r="Z90" i="7"/>
  <c r="Y90" i="7"/>
  <c r="Q90" i="7"/>
  <c r="R90" i="7" s="1"/>
  <c r="M90" i="7"/>
  <c r="C79" i="18" s="1"/>
  <c r="H90" i="7"/>
  <c r="AK89" i="7"/>
  <c r="AB89" i="7"/>
  <c r="Z89" i="7"/>
  <c r="Y89" i="7"/>
  <c r="Q89" i="7"/>
  <c r="R89" i="7" s="1"/>
  <c r="M89" i="7"/>
  <c r="C78" i="18" s="1"/>
  <c r="H89" i="7"/>
  <c r="AK88" i="7"/>
  <c r="AB88" i="7"/>
  <c r="Z88" i="7"/>
  <c r="Y88" i="7"/>
  <c r="Q88" i="7"/>
  <c r="R88" i="7" s="1"/>
  <c r="M88" i="7"/>
  <c r="C77" i="18" s="1"/>
  <c r="H88" i="7"/>
  <c r="AK87" i="7"/>
  <c r="AI87" i="7"/>
  <c r="AB87" i="7"/>
  <c r="Z87" i="7"/>
  <c r="Y87" i="7"/>
  <c r="Q87" i="7"/>
  <c r="R87" i="7" s="1"/>
  <c r="M87" i="7"/>
  <c r="C76" i="18" s="1"/>
  <c r="H87" i="7"/>
  <c r="AB86" i="7"/>
  <c r="Z86" i="7"/>
  <c r="Y86" i="7"/>
  <c r="Q86" i="7"/>
  <c r="R86" i="7" s="1"/>
  <c r="M86" i="7"/>
  <c r="C75" i="18" s="1"/>
  <c r="H86" i="7"/>
  <c r="AB85" i="7"/>
  <c r="Z85" i="7"/>
  <c r="Y85" i="7"/>
  <c r="Q85" i="7"/>
  <c r="R85" i="7" s="1"/>
  <c r="M85" i="7"/>
  <c r="C74" i="18" s="1"/>
  <c r="H85" i="7"/>
  <c r="AB84" i="7"/>
  <c r="Z84" i="7"/>
  <c r="Y84" i="7"/>
  <c r="Q84" i="7"/>
  <c r="R84" i="7" s="1"/>
  <c r="M84" i="7"/>
  <c r="C73" i="18" s="1"/>
  <c r="H84" i="7"/>
  <c r="AB83" i="7"/>
  <c r="Z83" i="7"/>
  <c r="Y83" i="7"/>
  <c r="Q83" i="7"/>
  <c r="R83" i="7" s="1"/>
  <c r="M83" i="7"/>
  <c r="C72" i="18" s="1"/>
  <c r="H83" i="7"/>
  <c r="AK82" i="7"/>
  <c r="AB82" i="7"/>
  <c r="Z82" i="7"/>
  <c r="Y82" i="7"/>
  <c r="Q82" i="7"/>
  <c r="R82" i="7" s="1"/>
  <c r="M82" i="7"/>
  <c r="C71" i="18" s="1"/>
  <c r="H82" i="7"/>
  <c r="AK81" i="7"/>
  <c r="AI81" i="7"/>
  <c r="AB81" i="7"/>
  <c r="Z81" i="7"/>
  <c r="Y81" i="7"/>
  <c r="Q81" i="7"/>
  <c r="R81" i="7" s="1"/>
  <c r="M81" i="7"/>
  <c r="C70" i="18" s="1"/>
  <c r="H81" i="7"/>
  <c r="AK80" i="7"/>
  <c r="AB80" i="7"/>
  <c r="Z80" i="7"/>
  <c r="Y80" i="7"/>
  <c r="Q80" i="7"/>
  <c r="R80" i="7" s="1"/>
  <c r="M80" i="7"/>
  <c r="C69" i="18" s="1"/>
  <c r="H80" i="7"/>
  <c r="AK79" i="7"/>
  <c r="AB79" i="7"/>
  <c r="Z79" i="7"/>
  <c r="Y79" i="7"/>
  <c r="Q79" i="7"/>
  <c r="R79" i="7" s="1"/>
  <c r="M79" i="7"/>
  <c r="C68" i="18" s="1"/>
  <c r="H79" i="7"/>
  <c r="AK78" i="7"/>
  <c r="AB78" i="7"/>
  <c r="Z78" i="7"/>
  <c r="Y78" i="7"/>
  <c r="Q78" i="7"/>
  <c r="R78" i="7" s="1"/>
  <c r="M78" i="7"/>
  <c r="C67" i="18" s="1"/>
  <c r="H78" i="7"/>
  <c r="AK77" i="7"/>
  <c r="AB77" i="7"/>
  <c r="Z77" i="7"/>
  <c r="Y77" i="7"/>
  <c r="Q77" i="7"/>
  <c r="R77" i="7" s="1"/>
  <c r="M77" i="7"/>
  <c r="C66" i="18" s="1"/>
  <c r="H77" i="7"/>
  <c r="AK76" i="7"/>
  <c r="AB76" i="7"/>
  <c r="Z76" i="7"/>
  <c r="Y76" i="7"/>
  <c r="Q76" i="7"/>
  <c r="R76" i="7" s="1"/>
  <c r="M76" i="7"/>
  <c r="C65" i="18" s="1"/>
  <c r="H76" i="7"/>
  <c r="AK75" i="7"/>
  <c r="AB75" i="7"/>
  <c r="Z75" i="7"/>
  <c r="Y75" i="7"/>
  <c r="Q75" i="7"/>
  <c r="R75" i="7" s="1"/>
  <c r="M75" i="7"/>
  <c r="H75" i="7"/>
  <c r="AK74" i="7"/>
  <c r="AB74" i="7"/>
  <c r="Z74" i="7"/>
  <c r="Y74" i="7"/>
  <c r="Q74" i="7"/>
  <c r="R74" i="7" s="1"/>
  <c r="M74" i="7"/>
  <c r="H74" i="7"/>
  <c r="AK73" i="7"/>
  <c r="AB73" i="7"/>
  <c r="Z73" i="7"/>
  <c r="Y73" i="7"/>
  <c r="Q73" i="7"/>
  <c r="R73" i="7" s="1"/>
  <c r="M73" i="7"/>
  <c r="C62" i="18" s="1"/>
  <c r="H73" i="7"/>
  <c r="AK72" i="7"/>
  <c r="AB72" i="7"/>
  <c r="Z72" i="7"/>
  <c r="Y72" i="7"/>
  <c r="Q72" i="7"/>
  <c r="R72" i="7" s="1"/>
  <c r="M72" i="7"/>
  <c r="C61" i="18" s="1"/>
  <c r="H72" i="7"/>
  <c r="AK71" i="7"/>
  <c r="AB71" i="7"/>
  <c r="Z71" i="7"/>
  <c r="Y71" i="7"/>
  <c r="Q71" i="7"/>
  <c r="R71" i="7" s="1"/>
  <c r="M71" i="7"/>
  <c r="C60" i="18" s="1"/>
  <c r="H71" i="7"/>
  <c r="AB70" i="7"/>
  <c r="Z70" i="7"/>
  <c r="Y70" i="7"/>
  <c r="Q70" i="7"/>
  <c r="R70" i="7" s="1"/>
  <c r="M70" i="7"/>
  <c r="C59" i="18" s="1"/>
  <c r="H70" i="7"/>
  <c r="AB69" i="7"/>
  <c r="Z69" i="7"/>
  <c r="Y69" i="7"/>
  <c r="Q69" i="7"/>
  <c r="R69" i="7" s="1"/>
  <c r="M69" i="7"/>
  <c r="C58" i="18" s="1"/>
  <c r="H69" i="7"/>
  <c r="AB68" i="7"/>
  <c r="Z68" i="7"/>
  <c r="Y68" i="7"/>
  <c r="Q68" i="7"/>
  <c r="R68" i="7" s="1"/>
  <c r="M68" i="7"/>
  <c r="C57" i="18" s="1"/>
  <c r="H68" i="7"/>
  <c r="AB67" i="7"/>
  <c r="Z67" i="7"/>
  <c r="Y67" i="7"/>
  <c r="Q67" i="7"/>
  <c r="R67" i="7" s="1"/>
  <c r="M67" i="7"/>
  <c r="C56" i="18" s="1"/>
  <c r="H67" i="7"/>
  <c r="AK66" i="7"/>
  <c r="AB66" i="7"/>
  <c r="Z66" i="7"/>
  <c r="Y66" i="7"/>
  <c r="Q66" i="7"/>
  <c r="R66" i="7" s="1"/>
  <c r="M66" i="7"/>
  <c r="C55" i="18" s="1"/>
  <c r="H66" i="7"/>
  <c r="AK65" i="7"/>
  <c r="AB65" i="7"/>
  <c r="Z65" i="7"/>
  <c r="Y65" i="7"/>
  <c r="Q65" i="7"/>
  <c r="R65" i="7" s="1"/>
  <c r="M65" i="7"/>
  <c r="C54" i="18" s="1"/>
  <c r="H65" i="7"/>
  <c r="AK64" i="7"/>
  <c r="AB64" i="7"/>
  <c r="Z64" i="7"/>
  <c r="Y64" i="7"/>
  <c r="Q64" i="7"/>
  <c r="R64" i="7" s="1"/>
  <c r="M64" i="7"/>
  <c r="C53" i="18" s="1"/>
  <c r="H64" i="7"/>
  <c r="AK63" i="7"/>
  <c r="AB63" i="7"/>
  <c r="Z63" i="7"/>
  <c r="Y63" i="7"/>
  <c r="Q63" i="7"/>
  <c r="R63" i="7" s="1"/>
  <c r="M63" i="7"/>
  <c r="C52" i="18" s="1"/>
  <c r="H63" i="7"/>
  <c r="AK62" i="7"/>
  <c r="AB62" i="7"/>
  <c r="Z62" i="7"/>
  <c r="Y62" i="7"/>
  <c r="Q62" i="7"/>
  <c r="R62" i="7" s="1"/>
  <c r="M62" i="7"/>
  <c r="C51" i="18" s="1"/>
  <c r="H62" i="7"/>
  <c r="AK61" i="7"/>
  <c r="AB61" i="7"/>
  <c r="Z61" i="7"/>
  <c r="Y61" i="7"/>
  <c r="Q61" i="7"/>
  <c r="R61" i="7" s="1"/>
  <c r="M61" i="7"/>
  <c r="C50" i="18" s="1"/>
  <c r="H61" i="7"/>
  <c r="AK60" i="7"/>
  <c r="AB60" i="7"/>
  <c r="Z60" i="7"/>
  <c r="Y60" i="7"/>
  <c r="Q60" i="7"/>
  <c r="R60" i="7" s="1"/>
  <c r="M60" i="7"/>
  <c r="C49" i="18" s="1"/>
  <c r="H60" i="7"/>
  <c r="AK59" i="7"/>
  <c r="AB59" i="7"/>
  <c r="Z59" i="7"/>
  <c r="Y59" i="7"/>
  <c r="Q59" i="7"/>
  <c r="R59" i="7" s="1"/>
  <c r="M59" i="7"/>
  <c r="C48" i="18" s="1"/>
  <c r="H59" i="7"/>
  <c r="AK58" i="7"/>
  <c r="AB58" i="7"/>
  <c r="Z58" i="7"/>
  <c r="Y58" i="7"/>
  <c r="Q58" i="7"/>
  <c r="R58" i="7" s="1"/>
  <c r="M58" i="7"/>
  <c r="C47" i="18" s="1"/>
  <c r="H58" i="7"/>
  <c r="AK57" i="7"/>
  <c r="AB57" i="7"/>
  <c r="Z57" i="7"/>
  <c r="Y57" i="7"/>
  <c r="Q57" i="7"/>
  <c r="R57" i="7" s="1"/>
  <c r="M57" i="7"/>
  <c r="C46" i="18" s="1"/>
  <c r="H57" i="7"/>
  <c r="AK56" i="7"/>
  <c r="AB56" i="7"/>
  <c r="Z56" i="7"/>
  <c r="Y56" i="7"/>
  <c r="Q56" i="7"/>
  <c r="R56" i="7" s="1"/>
  <c r="M56" i="7"/>
  <c r="C45" i="18" s="1"/>
  <c r="H56" i="7"/>
  <c r="AK55" i="7"/>
  <c r="AB55" i="7"/>
  <c r="Z55" i="7"/>
  <c r="Y55" i="7"/>
  <c r="Q55" i="7"/>
  <c r="R55" i="7" s="1"/>
  <c r="M55" i="7"/>
  <c r="C44" i="18" s="1"/>
  <c r="H55" i="7"/>
  <c r="AK54" i="7"/>
  <c r="AB54" i="7"/>
  <c r="Z54" i="7"/>
  <c r="Y54" i="7"/>
  <c r="Q54" i="7"/>
  <c r="R54" i="7" s="1"/>
  <c r="M54" i="7"/>
  <c r="C43" i="18" s="1"/>
  <c r="H54" i="7"/>
  <c r="AK53" i="7"/>
  <c r="AB53" i="7"/>
  <c r="Z53" i="7"/>
  <c r="Y53" i="7"/>
  <c r="Q53" i="7"/>
  <c r="R53" i="7" s="1"/>
  <c r="M53" i="7"/>
  <c r="C42" i="18" s="1"/>
  <c r="H53" i="7"/>
  <c r="AK52" i="7"/>
  <c r="AB52" i="7"/>
  <c r="Z52" i="7"/>
  <c r="Y52" i="7"/>
  <c r="Q52" i="7"/>
  <c r="R52" i="7" s="1"/>
  <c r="M52" i="7"/>
  <c r="C41" i="18" s="1"/>
  <c r="H52" i="7"/>
  <c r="AK51" i="7"/>
  <c r="AB51" i="7"/>
  <c r="Z51" i="7"/>
  <c r="Y51" i="7"/>
  <c r="Q51" i="7"/>
  <c r="R51" i="7" s="1"/>
  <c r="M51" i="7"/>
  <c r="H51" i="7"/>
  <c r="AK50" i="7"/>
  <c r="AB50" i="7"/>
  <c r="Z50" i="7"/>
  <c r="Y50" i="7"/>
  <c r="Q50" i="7"/>
  <c r="R50" i="7" s="1"/>
  <c r="M50" i="7"/>
  <c r="C39" i="18" s="1"/>
  <c r="H50" i="7"/>
  <c r="AK49" i="7"/>
  <c r="AB49" i="7"/>
  <c r="Z49" i="7"/>
  <c r="Y49" i="7"/>
  <c r="Q49" i="7"/>
  <c r="R49" i="7" s="1"/>
  <c r="M49" i="7"/>
  <c r="C38" i="18" s="1"/>
  <c r="H49" i="7"/>
  <c r="AB48" i="7"/>
  <c r="Z48" i="7"/>
  <c r="Y48" i="7"/>
  <c r="Q48" i="7"/>
  <c r="R48" i="7" s="1"/>
  <c r="M48" i="7"/>
  <c r="C37" i="18" s="1"/>
  <c r="H48" i="7"/>
  <c r="AK47" i="7"/>
  <c r="AB47" i="7"/>
  <c r="Z47" i="7"/>
  <c r="Y47" i="7"/>
  <c r="Q47" i="7"/>
  <c r="R47" i="7" s="1"/>
  <c r="M47" i="7"/>
  <c r="C36" i="18" s="1"/>
  <c r="H47" i="7"/>
  <c r="AK46" i="7"/>
  <c r="AB46" i="7"/>
  <c r="Z46" i="7"/>
  <c r="Y46" i="7"/>
  <c r="Q46" i="7"/>
  <c r="R46" i="7" s="1"/>
  <c r="M46" i="7"/>
  <c r="C35" i="18" s="1"/>
  <c r="H46" i="7"/>
  <c r="AK45" i="7"/>
  <c r="AB45" i="7"/>
  <c r="Z45" i="7"/>
  <c r="Y45" i="7"/>
  <c r="Q45" i="7"/>
  <c r="R45" i="7" s="1"/>
  <c r="M45" i="7"/>
  <c r="C34" i="18" s="1"/>
  <c r="H45" i="7"/>
  <c r="AK44" i="7"/>
  <c r="AB44" i="7"/>
  <c r="Z44" i="7"/>
  <c r="Y44" i="7"/>
  <c r="Q44" i="7"/>
  <c r="R44" i="7" s="1"/>
  <c r="M44" i="7"/>
  <c r="C33" i="18" s="1"/>
  <c r="H44" i="7"/>
  <c r="AK43" i="7"/>
  <c r="AB43" i="7"/>
  <c r="Z43" i="7"/>
  <c r="Y43" i="7"/>
  <c r="Q43" i="7"/>
  <c r="R43" i="7" s="1"/>
  <c r="M43" i="7"/>
  <c r="C32" i="18" s="1"/>
  <c r="H43" i="7"/>
  <c r="AK42" i="7"/>
  <c r="AB42" i="7"/>
  <c r="Z42" i="7"/>
  <c r="Y42" i="7"/>
  <c r="Q42" i="7"/>
  <c r="R42" i="7" s="1"/>
  <c r="M42" i="7"/>
  <c r="C31" i="18" s="1"/>
  <c r="H42" i="7"/>
  <c r="AK41" i="7"/>
  <c r="AB41" i="7"/>
  <c r="Z41" i="7"/>
  <c r="Y41" i="7"/>
  <c r="Q41" i="7"/>
  <c r="R41" i="7" s="1"/>
  <c r="M41" i="7"/>
  <c r="C30" i="18" s="1"/>
  <c r="H41" i="7"/>
  <c r="AK40" i="7"/>
  <c r="AB40" i="7"/>
  <c r="Z40" i="7"/>
  <c r="Y40" i="7"/>
  <c r="Q40" i="7"/>
  <c r="R40" i="7" s="1"/>
  <c r="M40" i="7"/>
  <c r="C29" i="18" s="1"/>
  <c r="H40" i="7"/>
  <c r="AK39" i="7"/>
  <c r="AB39" i="7"/>
  <c r="Z39" i="7"/>
  <c r="Y39" i="7"/>
  <c r="Q39" i="7"/>
  <c r="R39" i="7" s="1"/>
  <c r="M39" i="7"/>
  <c r="C28" i="18" s="1"/>
  <c r="H39" i="7"/>
  <c r="AK38" i="7"/>
  <c r="AB38" i="7"/>
  <c r="Z38" i="7"/>
  <c r="Y38" i="7"/>
  <c r="Q38" i="7"/>
  <c r="R38" i="7" s="1"/>
  <c r="M38" i="7"/>
  <c r="C27" i="18" s="1"/>
  <c r="H38" i="7"/>
  <c r="AK37" i="7"/>
  <c r="AB37" i="7"/>
  <c r="Z37" i="7"/>
  <c r="Y37" i="7"/>
  <c r="Q37" i="7"/>
  <c r="R37" i="7" s="1"/>
  <c r="M37" i="7"/>
  <c r="C26" i="18" s="1"/>
  <c r="H37" i="7"/>
  <c r="AK36" i="7"/>
  <c r="AB36" i="7"/>
  <c r="Z36" i="7"/>
  <c r="Y36" i="7"/>
  <c r="Q36" i="7"/>
  <c r="R36" i="7" s="1"/>
  <c r="M36" i="7"/>
  <c r="C25" i="18" s="1"/>
  <c r="H36" i="7"/>
  <c r="AK35" i="7"/>
  <c r="AB35" i="7"/>
  <c r="Z35" i="7"/>
  <c r="Y35" i="7"/>
  <c r="Q35" i="7"/>
  <c r="R35" i="7" s="1"/>
  <c r="M35" i="7"/>
  <c r="C24" i="18" s="1"/>
  <c r="H35" i="7"/>
  <c r="AK34" i="7"/>
  <c r="AB34" i="7"/>
  <c r="Z34" i="7"/>
  <c r="Y34" i="7"/>
  <c r="Q34" i="7"/>
  <c r="R34" i="7" s="1"/>
  <c r="M34" i="7"/>
  <c r="C23" i="18" s="1"/>
  <c r="H34" i="7"/>
  <c r="AB33" i="7"/>
  <c r="Z33" i="7"/>
  <c r="Y33" i="7"/>
  <c r="Q33" i="7"/>
  <c r="R33" i="7" s="1"/>
  <c r="M33" i="7"/>
  <c r="C22" i="18" s="1"/>
  <c r="H33" i="7"/>
  <c r="AB32" i="7"/>
  <c r="Z32" i="7"/>
  <c r="Y32" i="7"/>
  <c r="Q32" i="7"/>
  <c r="R32" i="7" s="1"/>
  <c r="M32" i="7"/>
  <c r="C21" i="18" s="1"/>
  <c r="H32" i="7"/>
  <c r="AB31" i="7"/>
  <c r="Z31" i="7"/>
  <c r="Y31" i="7"/>
  <c r="Q31" i="7"/>
  <c r="R31" i="7" s="1"/>
  <c r="M31" i="7"/>
  <c r="C20" i="18" s="1"/>
  <c r="H31" i="7"/>
  <c r="AB30" i="7"/>
  <c r="Z30" i="7"/>
  <c r="Y30" i="7"/>
  <c r="Q30" i="7"/>
  <c r="R30" i="7" s="1"/>
  <c r="M30" i="7"/>
  <c r="C19" i="18" s="1"/>
  <c r="H30" i="7"/>
  <c r="AB29" i="7"/>
  <c r="Z29" i="7"/>
  <c r="Y29" i="7"/>
  <c r="Q29" i="7"/>
  <c r="R29" i="7" s="1"/>
  <c r="M29" i="7"/>
  <c r="H29" i="7"/>
  <c r="AB28" i="7"/>
  <c r="Z28" i="7"/>
  <c r="Y28" i="7"/>
  <c r="Q28" i="7"/>
  <c r="R28" i="7" s="1"/>
  <c r="AB27" i="7"/>
  <c r="Z27" i="7"/>
  <c r="Y27" i="7"/>
  <c r="Q27" i="7"/>
  <c r="R27" i="7" s="1"/>
  <c r="AB26" i="7"/>
  <c r="Z26" i="7"/>
  <c r="Q26" i="7"/>
  <c r="R26" i="7" s="1"/>
  <c r="AB25" i="7"/>
  <c r="Z25" i="7"/>
  <c r="Q25" i="7"/>
  <c r="R25" i="7" s="1"/>
  <c r="AB24" i="7"/>
  <c r="Z24" i="7"/>
  <c r="Q24" i="7"/>
  <c r="R24" i="7" s="1"/>
  <c r="AB23" i="7"/>
  <c r="Z23" i="7"/>
  <c r="Q23" i="7"/>
  <c r="R23" i="7" s="1"/>
  <c r="AB22" i="7"/>
  <c r="Z22" i="7"/>
  <c r="Q22" i="7"/>
  <c r="R22" i="7" s="1"/>
  <c r="AB21" i="7"/>
  <c r="Z21" i="7"/>
  <c r="Q21" i="7"/>
  <c r="R21" i="7" s="1"/>
  <c r="AB20" i="7"/>
  <c r="Z20" i="7"/>
  <c r="Q20" i="7"/>
  <c r="R20" i="7" s="1"/>
  <c r="AB19" i="7"/>
  <c r="Z19" i="7"/>
  <c r="Q19" i="7"/>
  <c r="R19" i="7" s="1"/>
  <c r="AB18" i="7"/>
  <c r="Z18" i="7"/>
  <c r="Q18" i="7"/>
  <c r="R18" i="7" s="1"/>
  <c r="AW17" i="7"/>
  <c r="Z17" i="7"/>
  <c r="Q17" i="7"/>
  <c r="R17" i="7" s="1"/>
  <c r="AW16" i="7"/>
  <c r="AW18" i="7" s="1"/>
  <c r="Z16" i="7"/>
  <c r="Q16" i="7"/>
  <c r="R16" i="7" s="1"/>
  <c r="B3" i="7"/>
  <c r="G50" i="6"/>
  <c r="C50" i="6"/>
  <c r="B1" i="6"/>
  <c r="L59" i="5"/>
  <c r="C59" i="5"/>
  <c r="A1" i="5"/>
  <c r="K79" i="4"/>
  <c r="C79" i="4"/>
  <c r="A1" i="4"/>
  <c r="L45" i="3"/>
  <c r="B45" i="3"/>
  <c r="A2" i="3"/>
  <c r="O37" i="2"/>
  <c r="E37" i="2"/>
  <c r="C33" i="1"/>
  <c r="B2" i="1"/>
  <c r="A1" i="3" s="1"/>
  <c r="W197" i="17"/>
  <c r="K203" i="17"/>
  <c r="K45" i="18"/>
  <c r="U60" i="17"/>
  <c r="X60" i="17" s="1"/>
  <c r="Y60" i="17" s="1"/>
  <c r="K204" i="18"/>
  <c r="K398" i="10"/>
  <c r="K486" i="10"/>
  <c r="F471" i="10"/>
  <c r="D664" i="10"/>
  <c r="K446" i="10"/>
  <c r="F408" i="10"/>
  <c r="K402" i="10"/>
  <c r="K470" i="10"/>
  <c r="F470" i="10"/>
  <c r="M28" i="7"/>
  <c r="C17" i="18" s="1"/>
  <c r="Y26" i="7"/>
  <c r="Y25" i="7"/>
  <c r="Y24" i="7"/>
  <c r="Y23" i="7"/>
  <c r="H28" i="7"/>
  <c r="M27" i="7"/>
  <c r="H27" i="7"/>
  <c r="Y20" i="7"/>
  <c r="I193" i="17"/>
  <c r="F482" i="10"/>
  <c r="K426" i="10"/>
  <c r="F418" i="10"/>
  <c r="F474" i="10"/>
  <c r="F454" i="10"/>
  <c r="K454" i="10"/>
  <c r="F478" i="10"/>
  <c r="F472" i="10"/>
  <c r="F430" i="10"/>
  <c r="AL200" i="7"/>
  <c r="F458" i="10"/>
  <c r="K466" i="10"/>
  <c r="F466" i="10"/>
  <c r="K436" i="10"/>
  <c r="F431" i="10"/>
  <c r="F462" i="10"/>
  <c r="AD18" i="7"/>
  <c r="D7" i="18" s="1"/>
  <c r="AD22" i="7"/>
  <c r="D11" i="18" s="1"/>
  <c r="AD16" i="7"/>
  <c r="H25" i="7"/>
  <c r="M25" i="7"/>
  <c r="H24" i="7"/>
  <c r="H23" i="7"/>
  <c r="M24" i="7"/>
  <c r="C13" i="18" s="1"/>
  <c r="H22" i="7"/>
  <c r="M26" i="7"/>
  <c r="C15" i="18" s="1"/>
  <c r="M23" i="7"/>
  <c r="C12" i="18" s="1"/>
  <c r="H26" i="7"/>
  <c r="M22" i="7"/>
  <c r="Y22" i="7"/>
  <c r="H48" i="18"/>
  <c r="N195" i="17"/>
  <c r="P195" i="17" s="1"/>
  <c r="AA197" i="17"/>
  <c r="AK22" i="7"/>
  <c r="H28" i="18"/>
  <c r="N91" i="17"/>
  <c r="P91" i="17" s="1"/>
  <c r="K91" i="17"/>
  <c r="U91" i="17"/>
  <c r="X91" i="17" s="1"/>
  <c r="Y91" i="17" s="1"/>
  <c r="K28" i="18"/>
  <c r="H191" i="18"/>
  <c r="U36" i="17"/>
  <c r="X36" i="17" s="1"/>
  <c r="Y36" i="17" s="1"/>
  <c r="U197" i="17"/>
  <c r="X197" i="17" s="1"/>
  <c r="Y197" i="17" s="1"/>
  <c r="K197" i="17"/>
  <c r="N199" i="17"/>
  <c r="P199" i="17" s="1"/>
  <c r="U199" i="17"/>
  <c r="X199" i="17" s="1"/>
  <c r="Y199" i="17" s="1"/>
  <c r="K199" i="17"/>
  <c r="U202" i="17"/>
  <c r="X202" i="17" s="1"/>
  <c r="Y202" i="17" s="1"/>
  <c r="AA204" i="17"/>
  <c r="W204" i="17"/>
  <c r="K203" i="18"/>
  <c r="G198" i="14"/>
  <c r="K17" i="18"/>
  <c r="K29" i="18"/>
  <c r="U32" i="17"/>
  <c r="X32" i="17" s="1"/>
  <c r="Y32" i="17" s="1"/>
  <c r="H36" i="18"/>
  <c r="H53" i="18"/>
  <c r="K53" i="18"/>
  <c r="K148" i="18"/>
  <c r="H60" i="18"/>
  <c r="L159" i="14"/>
  <c r="N198" i="17"/>
  <c r="P198" i="17" s="1"/>
  <c r="C187" i="18"/>
  <c r="L79" i="14"/>
  <c r="BN79" i="14" s="1"/>
  <c r="L151" i="14"/>
  <c r="BN151" i="14" s="1"/>
  <c r="I203" i="14"/>
  <c r="U175" i="17"/>
  <c r="X175" i="17" s="1"/>
  <c r="Y175" i="17" s="1"/>
  <c r="L15" i="14"/>
  <c r="BN15" i="14" s="1"/>
  <c r="L9" i="14"/>
  <c r="BN9" i="14" s="1"/>
  <c r="L87" i="14"/>
  <c r="L183" i="14"/>
  <c r="L135" i="14"/>
  <c r="BN135" i="14" s="1"/>
  <c r="L51" i="14"/>
  <c r="BN51" i="14" s="1"/>
  <c r="AN4" i="12"/>
  <c r="L27" i="14"/>
  <c r="BN27" i="14" s="1"/>
  <c r="L203" i="14"/>
  <c r="BN203" i="14" s="1"/>
  <c r="L75" i="14"/>
  <c r="B18" i="9"/>
  <c r="L23" i="14"/>
  <c r="BN23" i="14" s="1"/>
  <c r="L171" i="14"/>
  <c r="BN171" i="14" s="1"/>
  <c r="L107" i="14"/>
  <c r="BN107" i="14" s="1"/>
  <c r="L119" i="14"/>
  <c r="BN119" i="14" s="1"/>
  <c r="L143" i="14"/>
  <c r="BN143" i="14" s="1"/>
  <c r="B19" i="9"/>
  <c r="AO4" i="12"/>
  <c r="L127" i="14"/>
  <c r="D5" i="18" l="1"/>
  <c r="J102" i="17"/>
  <c r="S120" i="17"/>
  <c r="J53" i="17"/>
  <c r="O51" i="17"/>
  <c r="L98" i="17"/>
  <c r="J68" i="17"/>
  <c r="L180" i="17"/>
  <c r="O80" i="17"/>
  <c r="J72" i="17"/>
  <c r="O142" i="17"/>
  <c r="J168" i="17"/>
  <c r="AT85" i="14"/>
  <c r="AP85" i="14"/>
  <c r="AP148" i="14"/>
  <c r="AT148" i="14"/>
  <c r="AP24" i="14"/>
  <c r="AT24" i="14"/>
  <c r="K41" i="18"/>
  <c r="AT40" i="14"/>
  <c r="AP40" i="14"/>
  <c r="AP47" i="14"/>
  <c r="AT47" i="14"/>
  <c r="AT54" i="14"/>
  <c r="AP54" i="14"/>
  <c r="AT88" i="14"/>
  <c r="AP88" i="14"/>
  <c r="AP95" i="14"/>
  <c r="AT95" i="14"/>
  <c r="AP102" i="14"/>
  <c r="AT102" i="14"/>
  <c r="AP109" i="14"/>
  <c r="AT109" i="14"/>
  <c r="AT116" i="14"/>
  <c r="AP116" i="14"/>
  <c r="AP123" i="14"/>
  <c r="AT123" i="14"/>
  <c r="AT130" i="14"/>
  <c r="AP130" i="14"/>
  <c r="AP137" i="14"/>
  <c r="AT137" i="14"/>
  <c r="AP144" i="14"/>
  <c r="AT144" i="14"/>
  <c r="AP151" i="14"/>
  <c r="AT151" i="14"/>
  <c r="AT158" i="14"/>
  <c r="AP158" i="14"/>
  <c r="AP165" i="14"/>
  <c r="AT165" i="14"/>
  <c r="AT13" i="14"/>
  <c r="AP13" i="14"/>
  <c r="AP20" i="14"/>
  <c r="AT20" i="14"/>
  <c r="AT27" i="14"/>
  <c r="AP27" i="14"/>
  <c r="AT34" i="14"/>
  <c r="AP34" i="14"/>
  <c r="AT61" i="14"/>
  <c r="AP61" i="14"/>
  <c r="AT68" i="14"/>
  <c r="AP68" i="14"/>
  <c r="AT75" i="14"/>
  <c r="AP75" i="14"/>
  <c r="AT82" i="14"/>
  <c r="AP82" i="14"/>
  <c r="AT172" i="14"/>
  <c r="AP172" i="14"/>
  <c r="AP179" i="14"/>
  <c r="AT179" i="14"/>
  <c r="AT186" i="14"/>
  <c r="AP186" i="14"/>
  <c r="U28" i="17"/>
  <c r="X28" i="17" s="1"/>
  <c r="Y28" i="17" s="1"/>
  <c r="U182" i="17"/>
  <c r="X182" i="17" s="1"/>
  <c r="Y182" i="17" s="1"/>
  <c r="AP6" i="14"/>
  <c r="AT6" i="14"/>
  <c r="AT41" i="14"/>
  <c r="AP41" i="14"/>
  <c r="AT48" i="14"/>
  <c r="AP48" i="14"/>
  <c r="AT55" i="14"/>
  <c r="AP55" i="14"/>
  <c r="AT89" i="14"/>
  <c r="AP89" i="14"/>
  <c r="AT96" i="14"/>
  <c r="AP96" i="14"/>
  <c r="AP103" i="14"/>
  <c r="AT103" i="14"/>
  <c r="AT110" i="14"/>
  <c r="AP110" i="14"/>
  <c r="AT117" i="14"/>
  <c r="AP117" i="14"/>
  <c r="AT124" i="14"/>
  <c r="AP124" i="14"/>
  <c r="AT131" i="14"/>
  <c r="AP131" i="14"/>
  <c r="AT138" i="14"/>
  <c r="AP138" i="14"/>
  <c r="AP145" i="14"/>
  <c r="AT145" i="14"/>
  <c r="AT152" i="14"/>
  <c r="AP152" i="14"/>
  <c r="AT159" i="14"/>
  <c r="AP159" i="14"/>
  <c r="AT166" i="14"/>
  <c r="AP166" i="14"/>
  <c r="U157" i="17"/>
  <c r="X157" i="17" s="1"/>
  <c r="Y157" i="17" s="1"/>
  <c r="AP44" i="14"/>
  <c r="AT44" i="14"/>
  <c r="AP134" i="14"/>
  <c r="AT134" i="14"/>
  <c r="AT31" i="14"/>
  <c r="AP31" i="14"/>
  <c r="AP72" i="14"/>
  <c r="AT72" i="14"/>
  <c r="AP176" i="14"/>
  <c r="AT176" i="14"/>
  <c r="AP45" i="14"/>
  <c r="AT45" i="14"/>
  <c r="AT59" i="14"/>
  <c r="AP59" i="14"/>
  <c r="AP100" i="14"/>
  <c r="AT100" i="14"/>
  <c r="AP121" i="14"/>
  <c r="AT121" i="14"/>
  <c r="AP142" i="14"/>
  <c r="AT142" i="14"/>
  <c r="AP163" i="14"/>
  <c r="AT163" i="14"/>
  <c r="U43" i="17"/>
  <c r="X43" i="17" s="1"/>
  <c r="Y43" i="17" s="1"/>
  <c r="AP7" i="14"/>
  <c r="AT7" i="14"/>
  <c r="AT14" i="14"/>
  <c r="AP14" i="14"/>
  <c r="AP21" i="14"/>
  <c r="AT21" i="14"/>
  <c r="AP28" i="14"/>
  <c r="AT28" i="14"/>
  <c r="AP35" i="14"/>
  <c r="AT35" i="14"/>
  <c r="AP62" i="14"/>
  <c r="AT62" i="14"/>
  <c r="AP69" i="14"/>
  <c r="AT69" i="14"/>
  <c r="AP76" i="14"/>
  <c r="AT76" i="14"/>
  <c r="AT83" i="14"/>
  <c r="AP83" i="14"/>
  <c r="AP173" i="14"/>
  <c r="AT173" i="14"/>
  <c r="AT180" i="14"/>
  <c r="AP180" i="14"/>
  <c r="AT187" i="14"/>
  <c r="AP187" i="14"/>
  <c r="AP42" i="14"/>
  <c r="AT42" i="14"/>
  <c r="AT111" i="14"/>
  <c r="AP111" i="14"/>
  <c r="AT160" i="14"/>
  <c r="AP160" i="14"/>
  <c r="AP106" i="14"/>
  <c r="AT106" i="14"/>
  <c r="AP127" i="14"/>
  <c r="AT127" i="14"/>
  <c r="AP162" i="14"/>
  <c r="AT162" i="14"/>
  <c r="AT10" i="14"/>
  <c r="AP10" i="14"/>
  <c r="H57" i="18"/>
  <c r="AP49" i="14"/>
  <c r="AT49" i="14"/>
  <c r="AT56" i="14"/>
  <c r="AP56" i="14"/>
  <c r="AT90" i="14"/>
  <c r="AP90" i="14"/>
  <c r="AT97" i="14"/>
  <c r="AP97" i="14"/>
  <c r="AP104" i="14"/>
  <c r="AT104" i="14"/>
  <c r="AP118" i="14"/>
  <c r="AT118" i="14"/>
  <c r="AT125" i="14"/>
  <c r="AP125" i="14"/>
  <c r="AT132" i="14"/>
  <c r="AP132" i="14"/>
  <c r="AP139" i="14"/>
  <c r="AT139" i="14"/>
  <c r="AT146" i="14"/>
  <c r="AP146" i="14"/>
  <c r="AT153" i="14"/>
  <c r="AP153" i="14"/>
  <c r="AT167" i="14"/>
  <c r="AP167" i="14"/>
  <c r="AP8" i="14"/>
  <c r="AT8" i="14"/>
  <c r="AT15" i="14"/>
  <c r="AP15" i="14"/>
  <c r="AP22" i="14"/>
  <c r="AT22" i="14"/>
  <c r="AP29" i="14"/>
  <c r="AT29" i="14"/>
  <c r="AP36" i="14"/>
  <c r="AT36" i="14"/>
  <c r="AP63" i="14"/>
  <c r="AT63" i="14"/>
  <c r="AT70" i="14"/>
  <c r="AP70" i="14"/>
  <c r="AP77" i="14"/>
  <c r="AT77" i="14"/>
  <c r="AP174" i="14"/>
  <c r="AT174" i="14"/>
  <c r="AT181" i="14"/>
  <c r="AP181" i="14"/>
  <c r="AP188" i="14"/>
  <c r="AT188" i="14"/>
  <c r="U124" i="17"/>
  <c r="X124" i="17" s="1"/>
  <c r="Y124" i="17" s="1"/>
  <c r="AP51" i="14"/>
  <c r="AT51" i="14"/>
  <c r="AT141" i="14"/>
  <c r="AP141" i="14"/>
  <c r="AP43" i="14"/>
  <c r="AT43" i="14"/>
  <c r="AP50" i="14"/>
  <c r="AT50" i="14"/>
  <c r="AT57" i="14"/>
  <c r="AP57" i="14"/>
  <c r="AT84" i="14"/>
  <c r="AP84" i="14"/>
  <c r="AP91" i="14"/>
  <c r="AT91" i="14"/>
  <c r="AP98" i="14"/>
  <c r="AT98" i="14"/>
  <c r="AP105" i="14"/>
  <c r="AT105" i="14"/>
  <c r="AT112" i="14"/>
  <c r="AP112" i="14"/>
  <c r="AP119" i="14"/>
  <c r="AT119" i="14"/>
  <c r="AT126" i="14"/>
  <c r="AP126" i="14"/>
  <c r="AP133" i="14"/>
  <c r="AT133" i="14"/>
  <c r="AP140" i="14"/>
  <c r="AT140" i="14"/>
  <c r="AP147" i="14"/>
  <c r="AT147" i="14"/>
  <c r="AT154" i="14"/>
  <c r="AP154" i="14"/>
  <c r="AP161" i="14"/>
  <c r="AT161" i="14"/>
  <c r="U85" i="17"/>
  <c r="X85" i="17" s="1"/>
  <c r="Y85" i="17" s="1"/>
  <c r="U169" i="17"/>
  <c r="X169" i="17" s="1"/>
  <c r="Y169" i="17" s="1"/>
  <c r="AT58" i="14"/>
  <c r="AP58" i="14"/>
  <c r="AP92" i="14"/>
  <c r="AT92" i="14"/>
  <c r="AT99" i="14"/>
  <c r="AP99" i="14"/>
  <c r="AT113" i="14"/>
  <c r="AP113" i="14"/>
  <c r="AT120" i="14"/>
  <c r="AP120" i="14"/>
  <c r="AP155" i="14"/>
  <c r="AT155" i="14"/>
  <c r="AP17" i="14"/>
  <c r="AT17" i="14"/>
  <c r="AP38" i="14"/>
  <c r="AT38" i="14"/>
  <c r="AT65" i="14"/>
  <c r="AP65" i="14"/>
  <c r="AP79" i="14"/>
  <c r="AT79" i="14"/>
  <c r="AT169" i="14"/>
  <c r="AP169" i="14"/>
  <c r="AP183" i="14"/>
  <c r="AT183" i="14"/>
  <c r="AP52" i="14"/>
  <c r="AT52" i="14"/>
  <c r="AP86" i="14"/>
  <c r="AT86" i="14"/>
  <c r="AP93" i="14"/>
  <c r="AT93" i="14"/>
  <c r="AT107" i="14"/>
  <c r="AP107" i="14"/>
  <c r="AT114" i="14"/>
  <c r="AP114" i="14"/>
  <c r="AP128" i="14"/>
  <c r="AT128" i="14"/>
  <c r="AT135" i="14"/>
  <c r="AP135" i="14"/>
  <c r="AP149" i="14"/>
  <c r="AT149" i="14"/>
  <c r="AP156" i="14"/>
  <c r="AT156" i="14"/>
  <c r="AP11" i="14"/>
  <c r="AT11" i="14"/>
  <c r="AP18" i="14"/>
  <c r="AT18" i="14"/>
  <c r="AP25" i="14"/>
  <c r="AT25" i="14"/>
  <c r="AP32" i="14"/>
  <c r="AT32" i="14"/>
  <c r="AP39" i="14"/>
  <c r="AT39" i="14"/>
  <c r="AP66" i="14"/>
  <c r="AT66" i="14"/>
  <c r="AT73" i="14"/>
  <c r="AP73" i="14"/>
  <c r="AT80" i="14"/>
  <c r="AP80" i="14"/>
  <c r="AP170" i="14"/>
  <c r="AT170" i="14"/>
  <c r="AT177" i="14"/>
  <c r="AP177" i="14"/>
  <c r="AT184" i="14"/>
  <c r="AP184" i="14"/>
  <c r="AT46" i="14"/>
  <c r="AP46" i="14"/>
  <c r="AP53" i="14"/>
  <c r="AT53" i="14"/>
  <c r="AT87" i="14"/>
  <c r="AP87" i="14"/>
  <c r="AT94" i="14"/>
  <c r="AP94" i="14"/>
  <c r="AP101" i="14"/>
  <c r="AT101" i="14"/>
  <c r="AP108" i="14"/>
  <c r="AT108" i="14"/>
  <c r="AP115" i="14"/>
  <c r="AT115" i="14"/>
  <c r="AP122" i="14"/>
  <c r="AT122" i="14"/>
  <c r="AT129" i="14"/>
  <c r="AP129" i="14"/>
  <c r="AT136" i="14"/>
  <c r="AP136" i="14"/>
  <c r="AT143" i="14"/>
  <c r="AP143" i="14"/>
  <c r="AP150" i="14"/>
  <c r="AT150" i="14"/>
  <c r="AT157" i="14"/>
  <c r="AP157" i="14"/>
  <c r="AP164" i="14"/>
  <c r="AT164" i="14"/>
  <c r="U117" i="17"/>
  <c r="X117" i="17" s="1"/>
  <c r="Y117" i="17" s="1"/>
  <c r="AT12" i="14"/>
  <c r="AP12" i="14"/>
  <c r="AT19" i="14"/>
  <c r="AP19" i="14"/>
  <c r="AT26" i="14"/>
  <c r="AP26" i="14"/>
  <c r="AT33" i="14"/>
  <c r="AP33" i="14"/>
  <c r="AT60" i="14"/>
  <c r="AP60" i="14"/>
  <c r="AP67" i="14"/>
  <c r="AT67" i="14"/>
  <c r="AT74" i="14"/>
  <c r="AP74" i="14"/>
  <c r="AP81" i="14"/>
  <c r="AT81" i="14"/>
  <c r="AP171" i="14"/>
  <c r="AT171" i="14"/>
  <c r="AP178" i="14"/>
  <c r="AT178" i="14"/>
  <c r="AT185" i="14"/>
  <c r="AP185" i="14"/>
  <c r="U64" i="17"/>
  <c r="X64" i="17" s="1"/>
  <c r="Y64" i="17" s="1"/>
  <c r="U148" i="17"/>
  <c r="X148" i="17" s="1"/>
  <c r="Y148" i="17" s="1"/>
  <c r="U176" i="17"/>
  <c r="X176" i="17" s="1"/>
  <c r="Y176" i="17" s="1"/>
  <c r="U171" i="17"/>
  <c r="X171" i="17" s="1"/>
  <c r="Y171" i="17" s="1"/>
  <c r="G186" i="14"/>
  <c r="H33" i="18"/>
  <c r="AP9" i="14"/>
  <c r="AT9" i="14"/>
  <c r="AP16" i="14"/>
  <c r="AT16" i="14"/>
  <c r="AP23" i="14"/>
  <c r="AT23" i="14"/>
  <c r="AP30" i="14"/>
  <c r="AT30" i="14"/>
  <c r="AT37" i="14"/>
  <c r="AP37" i="14"/>
  <c r="AT64" i="14"/>
  <c r="AP64" i="14"/>
  <c r="AT71" i="14"/>
  <c r="AP71" i="14"/>
  <c r="AP78" i="14"/>
  <c r="AT78" i="14"/>
  <c r="AT168" i="14"/>
  <c r="AP168" i="14"/>
  <c r="AP175" i="14"/>
  <c r="AT175" i="14"/>
  <c r="AP182" i="14"/>
  <c r="AT182" i="14"/>
  <c r="AP189" i="14"/>
  <c r="AT189" i="14"/>
  <c r="U116" i="17"/>
  <c r="X116" i="17" s="1"/>
  <c r="Y116" i="17" s="1"/>
  <c r="J147" i="17"/>
  <c r="AA169" i="17"/>
  <c r="AA61" i="17"/>
  <c r="AA107" i="17"/>
  <c r="AA137" i="17"/>
  <c r="S53" i="17"/>
  <c r="L53" i="17"/>
  <c r="S168" i="17"/>
  <c r="L29" i="17"/>
  <c r="S61" i="17"/>
  <c r="AA91" i="17"/>
  <c r="AA30" i="17"/>
  <c r="AA34" i="17"/>
  <c r="U26" i="17"/>
  <c r="X26" i="17" s="1"/>
  <c r="Y26" i="17" s="1"/>
  <c r="U34" i="17"/>
  <c r="X34" i="17" s="1"/>
  <c r="Y34" i="17" s="1"/>
  <c r="U66" i="17"/>
  <c r="X66" i="17" s="1"/>
  <c r="Y66" i="17" s="1"/>
  <c r="U70" i="17"/>
  <c r="X70" i="17" s="1"/>
  <c r="Y70" i="17" s="1"/>
  <c r="U118" i="17"/>
  <c r="X118" i="17" s="1"/>
  <c r="Y118" i="17" s="1"/>
  <c r="U138" i="17"/>
  <c r="X138" i="17" s="1"/>
  <c r="Y138" i="17" s="1"/>
  <c r="U178" i="17"/>
  <c r="X178" i="17" s="1"/>
  <c r="Y178" i="17" s="1"/>
  <c r="U27" i="17"/>
  <c r="X27" i="17" s="1"/>
  <c r="Y27" i="17" s="1"/>
  <c r="U39" i="17"/>
  <c r="X39" i="17" s="1"/>
  <c r="Y39" i="17" s="1"/>
  <c r="U87" i="17"/>
  <c r="X87" i="17" s="1"/>
  <c r="Y87" i="17" s="1"/>
  <c r="U95" i="17"/>
  <c r="X95" i="17" s="1"/>
  <c r="Y95" i="17" s="1"/>
  <c r="U155" i="17"/>
  <c r="X155" i="17" s="1"/>
  <c r="Y155" i="17" s="1"/>
  <c r="U179" i="17"/>
  <c r="X179" i="17" s="1"/>
  <c r="Y179" i="17" s="1"/>
  <c r="AA68" i="17"/>
  <c r="W91" i="17"/>
  <c r="L92" i="17"/>
  <c r="S92" i="17"/>
  <c r="AA37" i="17"/>
  <c r="U153" i="17"/>
  <c r="X153" i="17" s="1"/>
  <c r="Y153" i="17" s="1"/>
  <c r="AA153" i="17"/>
  <c r="J49" i="17"/>
  <c r="J88" i="17"/>
  <c r="L124" i="17"/>
  <c r="L148" i="17"/>
  <c r="L172" i="17"/>
  <c r="S184" i="17"/>
  <c r="O180" i="17"/>
  <c r="U50" i="17"/>
  <c r="X50" i="17" s="1"/>
  <c r="Y50" i="17" s="1"/>
  <c r="U177" i="17"/>
  <c r="X177" i="17" s="1"/>
  <c r="Y177" i="17" s="1"/>
  <c r="J33" i="17"/>
  <c r="J105" i="17"/>
  <c r="L129" i="17"/>
  <c r="AA31" i="17"/>
  <c r="AA39" i="17"/>
  <c r="AA54" i="17"/>
  <c r="AA73" i="17"/>
  <c r="AA133" i="17"/>
  <c r="AA149" i="17"/>
  <c r="AA58" i="17"/>
  <c r="AA46" i="17"/>
  <c r="AA42" i="17"/>
  <c r="J166" i="17"/>
  <c r="S166" i="17"/>
  <c r="O170" i="17"/>
  <c r="O118" i="17"/>
  <c r="AY49" i="14"/>
  <c r="AZ49" i="14"/>
  <c r="BA49" i="14"/>
  <c r="BO49" i="14"/>
  <c r="AG49" i="14"/>
  <c r="R49" i="14"/>
  <c r="Z49" i="14"/>
  <c r="BA55" i="14"/>
  <c r="AZ55" i="14"/>
  <c r="AY55" i="14"/>
  <c r="BO55" i="14"/>
  <c r="AG55" i="14"/>
  <c r="R55" i="14"/>
  <c r="Z55" i="14"/>
  <c r="BA88" i="14"/>
  <c r="AY88" i="14"/>
  <c r="AZ88" i="14"/>
  <c r="BO88" i="14"/>
  <c r="AG88" i="14"/>
  <c r="R88" i="14"/>
  <c r="Z88" i="14"/>
  <c r="BA96" i="14"/>
  <c r="AY96" i="14"/>
  <c r="AZ96" i="14"/>
  <c r="BO96" i="14"/>
  <c r="AG96" i="14"/>
  <c r="R96" i="14"/>
  <c r="Z96" i="14"/>
  <c r="BA110" i="14"/>
  <c r="AZ110" i="14"/>
  <c r="AY110" i="14"/>
  <c r="BO110" i="14"/>
  <c r="Z110" i="14"/>
  <c r="R110" i="14"/>
  <c r="AG110" i="14"/>
  <c r="AZ116" i="14"/>
  <c r="BA116" i="14"/>
  <c r="AY116" i="14"/>
  <c r="BO116" i="14"/>
  <c r="AG116" i="14"/>
  <c r="Z116" i="14"/>
  <c r="R116" i="14"/>
  <c r="G126" i="14"/>
  <c r="BA126" i="14"/>
  <c r="AZ126" i="14"/>
  <c r="AY126" i="14"/>
  <c r="BO126" i="14"/>
  <c r="Z126" i="14"/>
  <c r="AG126" i="14"/>
  <c r="R126" i="14"/>
  <c r="AZ132" i="14"/>
  <c r="BA132" i="14"/>
  <c r="AY132" i="14"/>
  <c r="BO132" i="14"/>
  <c r="Z132" i="14"/>
  <c r="R132" i="14"/>
  <c r="AG132" i="14"/>
  <c r="BA138" i="14"/>
  <c r="AZ138" i="14"/>
  <c r="AY138" i="14"/>
  <c r="BO138" i="14"/>
  <c r="R138" i="14"/>
  <c r="Z138" i="14"/>
  <c r="AG138" i="14"/>
  <c r="AZ148" i="14"/>
  <c r="BA148" i="14"/>
  <c r="AY148" i="14"/>
  <c r="BO148" i="14"/>
  <c r="Z148" i="14"/>
  <c r="R148" i="14"/>
  <c r="AG148" i="14"/>
  <c r="BA154" i="14"/>
  <c r="AZ154" i="14"/>
  <c r="AY154" i="14"/>
  <c r="BO154" i="14"/>
  <c r="Z154" i="14"/>
  <c r="R154" i="14"/>
  <c r="AG154" i="14"/>
  <c r="AZ164" i="14"/>
  <c r="AY164" i="14"/>
  <c r="BA164" i="14"/>
  <c r="BO164" i="14"/>
  <c r="AG164" i="14"/>
  <c r="R164" i="14"/>
  <c r="Z164" i="14"/>
  <c r="AZ34" i="14"/>
  <c r="AY34" i="14"/>
  <c r="BA34" i="14"/>
  <c r="BO34" i="14"/>
  <c r="R34" i="14"/>
  <c r="Z34" i="14"/>
  <c r="AG34" i="14"/>
  <c r="BA71" i="14"/>
  <c r="AZ71" i="14"/>
  <c r="AY71" i="14"/>
  <c r="BO71" i="14"/>
  <c r="Z71" i="14"/>
  <c r="AG71" i="14"/>
  <c r="R71" i="14"/>
  <c r="BA182" i="14"/>
  <c r="AZ182" i="14"/>
  <c r="AY182" i="14"/>
  <c r="BO182" i="14"/>
  <c r="R182" i="14"/>
  <c r="Z182" i="14"/>
  <c r="AG182" i="14"/>
  <c r="AA88" i="17"/>
  <c r="AA108" i="17"/>
  <c r="AA124" i="17"/>
  <c r="AA164" i="17"/>
  <c r="BA41" i="14"/>
  <c r="AY41" i="14"/>
  <c r="AZ41" i="14"/>
  <c r="BO41" i="14"/>
  <c r="Z41" i="14"/>
  <c r="R41" i="14"/>
  <c r="AG41" i="14"/>
  <c r="BA47" i="14"/>
  <c r="AZ47" i="14"/>
  <c r="AY47" i="14"/>
  <c r="BO47" i="14"/>
  <c r="R47" i="14"/>
  <c r="Z47" i="14"/>
  <c r="AG47" i="14"/>
  <c r="BA51" i="14"/>
  <c r="AZ51" i="14"/>
  <c r="AY51" i="14"/>
  <c r="BO51" i="14"/>
  <c r="R51" i="14"/>
  <c r="AG51" i="14"/>
  <c r="Z51" i="14"/>
  <c r="BA57" i="14"/>
  <c r="AY57" i="14"/>
  <c r="AZ57" i="14"/>
  <c r="BO57" i="14"/>
  <c r="AG57" i="14"/>
  <c r="R57" i="14"/>
  <c r="Z57" i="14"/>
  <c r="BA86" i="14"/>
  <c r="AZ86" i="14"/>
  <c r="AY86" i="14"/>
  <c r="BO86" i="14"/>
  <c r="AG86" i="14"/>
  <c r="R86" i="14"/>
  <c r="Z86" i="14"/>
  <c r="AZ92" i="14"/>
  <c r="BA92" i="14"/>
  <c r="AY92" i="14"/>
  <c r="BO92" i="14"/>
  <c r="Z92" i="14"/>
  <c r="AG92" i="14"/>
  <c r="R92" i="14"/>
  <c r="BA98" i="14"/>
  <c r="AZ98" i="14"/>
  <c r="AY98" i="14"/>
  <c r="BO98" i="14"/>
  <c r="Z98" i="14"/>
  <c r="R98" i="14"/>
  <c r="AG98" i="14"/>
  <c r="BA102" i="14"/>
  <c r="AZ102" i="14"/>
  <c r="AY102" i="14"/>
  <c r="BO102" i="14"/>
  <c r="AG102" i="14"/>
  <c r="Z102" i="14"/>
  <c r="R102" i="14"/>
  <c r="G106" i="14"/>
  <c r="BA106" i="14"/>
  <c r="AZ106" i="14"/>
  <c r="AY106" i="14"/>
  <c r="BO106" i="14"/>
  <c r="R106" i="14"/>
  <c r="Z106" i="14"/>
  <c r="AG106" i="14"/>
  <c r="BA112" i="14"/>
  <c r="AY112" i="14"/>
  <c r="AZ112" i="14"/>
  <c r="BO112" i="14"/>
  <c r="Z112" i="14"/>
  <c r="AG112" i="14"/>
  <c r="R112" i="14"/>
  <c r="BA118" i="14"/>
  <c r="AZ118" i="14"/>
  <c r="AY118" i="14"/>
  <c r="BO118" i="14"/>
  <c r="AG118" i="14"/>
  <c r="R118" i="14"/>
  <c r="Z118" i="14"/>
  <c r="AZ124" i="14"/>
  <c r="BA124" i="14"/>
  <c r="AY124" i="14"/>
  <c r="BO124" i="14"/>
  <c r="Z124" i="14"/>
  <c r="AG124" i="14"/>
  <c r="R124" i="14"/>
  <c r="BA130" i="14"/>
  <c r="AZ130" i="14"/>
  <c r="AY130" i="14"/>
  <c r="BO130" i="14"/>
  <c r="AG130" i="14"/>
  <c r="Z130" i="14"/>
  <c r="R130" i="14"/>
  <c r="BA136" i="14"/>
  <c r="AY136" i="14"/>
  <c r="AZ136" i="14"/>
  <c r="BO136" i="14"/>
  <c r="Z136" i="14"/>
  <c r="R136" i="14"/>
  <c r="AG136" i="14"/>
  <c r="BA142" i="14"/>
  <c r="AZ142" i="14"/>
  <c r="AY142" i="14"/>
  <c r="BO142" i="14"/>
  <c r="AG142" i="14"/>
  <c r="Z142" i="14"/>
  <c r="R142" i="14"/>
  <c r="BA146" i="14"/>
  <c r="AZ146" i="14"/>
  <c r="AY146" i="14"/>
  <c r="BO146" i="14"/>
  <c r="AG146" i="14"/>
  <c r="R146" i="14"/>
  <c r="Z146" i="14"/>
  <c r="BA152" i="14"/>
  <c r="AY152" i="14"/>
  <c r="AZ152" i="14"/>
  <c r="BO152" i="14"/>
  <c r="AG152" i="14"/>
  <c r="Z152" i="14"/>
  <c r="R152" i="14"/>
  <c r="BA158" i="14"/>
  <c r="AZ158" i="14"/>
  <c r="AY158" i="14"/>
  <c r="BO158" i="14"/>
  <c r="R158" i="14"/>
  <c r="Z158" i="14"/>
  <c r="AG158" i="14"/>
  <c r="BA160" i="14"/>
  <c r="AY160" i="14"/>
  <c r="AZ160" i="14"/>
  <c r="BO160" i="14"/>
  <c r="Z160" i="14"/>
  <c r="AG160" i="14"/>
  <c r="R160" i="14"/>
  <c r="BA166" i="14"/>
  <c r="AZ166" i="14"/>
  <c r="AY166" i="14"/>
  <c r="BO166" i="14"/>
  <c r="AG166" i="14"/>
  <c r="R166" i="14"/>
  <c r="Z166" i="14"/>
  <c r="AZ26" i="14"/>
  <c r="AY26" i="14"/>
  <c r="BA26" i="14"/>
  <c r="BO26" i="14"/>
  <c r="AG26" i="14"/>
  <c r="R26" i="14"/>
  <c r="Z26" i="14"/>
  <c r="BA30" i="14"/>
  <c r="AZ30" i="14"/>
  <c r="AY30" i="14"/>
  <c r="BO30" i="14"/>
  <c r="R30" i="14"/>
  <c r="Z30" i="14"/>
  <c r="AG30" i="14"/>
  <c r="BA36" i="14"/>
  <c r="AZ36" i="14"/>
  <c r="AY36" i="14"/>
  <c r="BO36" i="14"/>
  <c r="Z36" i="14"/>
  <c r="R36" i="14"/>
  <c r="AG36" i="14"/>
  <c r="BA63" i="14"/>
  <c r="AZ63" i="14"/>
  <c r="AY63" i="14"/>
  <c r="BO63" i="14"/>
  <c r="Z63" i="14"/>
  <c r="R63" i="14"/>
  <c r="AG63" i="14"/>
  <c r="AZ69" i="14"/>
  <c r="BA69" i="14"/>
  <c r="AY69" i="14"/>
  <c r="BO69" i="14"/>
  <c r="Z69" i="14"/>
  <c r="AG69" i="14"/>
  <c r="R69" i="14"/>
  <c r="BA73" i="14"/>
  <c r="AY73" i="14"/>
  <c r="AZ73" i="14"/>
  <c r="BO73" i="14"/>
  <c r="AG73" i="14"/>
  <c r="R73" i="14"/>
  <c r="Z73" i="14"/>
  <c r="AZ77" i="14"/>
  <c r="BA77" i="14"/>
  <c r="AY77" i="14"/>
  <c r="BO77" i="14"/>
  <c r="R77" i="14"/>
  <c r="Z77" i="14"/>
  <c r="AG77" i="14"/>
  <c r="BA81" i="14"/>
  <c r="AY81" i="14"/>
  <c r="AZ81" i="14"/>
  <c r="BO81" i="14"/>
  <c r="AG81" i="14"/>
  <c r="R81" i="14"/>
  <c r="Z81" i="14"/>
  <c r="BA170" i="14"/>
  <c r="AZ170" i="14"/>
  <c r="AY170" i="14"/>
  <c r="BO170" i="14"/>
  <c r="AG170" i="14"/>
  <c r="R170" i="14"/>
  <c r="Z170" i="14"/>
  <c r="BA174" i="14"/>
  <c r="AZ174" i="14"/>
  <c r="AY174" i="14"/>
  <c r="BO174" i="14"/>
  <c r="Z174" i="14"/>
  <c r="AG174" i="14"/>
  <c r="R174" i="14"/>
  <c r="BA178" i="14"/>
  <c r="AZ178" i="14"/>
  <c r="AY178" i="14"/>
  <c r="BO178" i="14"/>
  <c r="R178" i="14"/>
  <c r="AG178" i="14"/>
  <c r="Z178" i="14"/>
  <c r="BA184" i="14"/>
  <c r="AY184" i="14"/>
  <c r="AZ184" i="14"/>
  <c r="BO184" i="14"/>
  <c r="Z184" i="14"/>
  <c r="R184" i="14"/>
  <c r="AG184" i="14"/>
  <c r="AZ188" i="14"/>
  <c r="BA188" i="14"/>
  <c r="AY188" i="14"/>
  <c r="BO188" i="14"/>
  <c r="AG188" i="14"/>
  <c r="Z188" i="14"/>
  <c r="R188" i="14"/>
  <c r="H107" i="18"/>
  <c r="K79" i="18"/>
  <c r="AA56" i="17"/>
  <c r="BA43" i="14"/>
  <c r="AZ43" i="14"/>
  <c r="AY43" i="14"/>
  <c r="BO43" i="14"/>
  <c r="Z43" i="14"/>
  <c r="R43" i="14"/>
  <c r="AG43" i="14"/>
  <c r="AY45" i="14"/>
  <c r="AZ45" i="14"/>
  <c r="BA45" i="14"/>
  <c r="BO45" i="14"/>
  <c r="AG45" i="14"/>
  <c r="R45" i="14"/>
  <c r="Z45" i="14"/>
  <c r="AZ53" i="14"/>
  <c r="BA53" i="14"/>
  <c r="AY53" i="14"/>
  <c r="BO53" i="14"/>
  <c r="R53" i="14"/>
  <c r="AG53" i="14"/>
  <c r="Z53" i="14"/>
  <c r="BA59" i="14"/>
  <c r="AZ59" i="14"/>
  <c r="AY59" i="14"/>
  <c r="BO59" i="14"/>
  <c r="Z59" i="14"/>
  <c r="R59" i="14"/>
  <c r="AG59" i="14"/>
  <c r="AZ84" i="14"/>
  <c r="AY84" i="14"/>
  <c r="BA84" i="14"/>
  <c r="BO84" i="14"/>
  <c r="AG84" i="14"/>
  <c r="Z84" i="14"/>
  <c r="R84" i="14"/>
  <c r="BA90" i="14"/>
  <c r="AZ90" i="14"/>
  <c r="AY90" i="14"/>
  <c r="BO90" i="14"/>
  <c r="R90" i="14"/>
  <c r="Z90" i="14"/>
  <c r="AG90" i="14"/>
  <c r="BA94" i="14"/>
  <c r="AZ94" i="14"/>
  <c r="AY94" i="14"/>
  <c r="BO94" i="14"/>
  <c r="Z94" i="14"/>
  <c r="AG94" i="14"/>
  <c r="R94" i="14"/>
  <c r="AZ100" i="14"/>
  <c r="AY100" i="14"/>
  <c r="BA100" i="14"/>
  <c r="BO100" i="14"/>
  <c r="AG100" i="14"/>
  <c r="R100" i="14"/>
  <c r="Z100" i="14"/>
  <c r="BA104" i="14"/>
  <c r="AY104" i="14"/>
  <c r="AZ104" i="14"/>
  <c r="BO104" i="14"/>
  <c r="R104" i="14"/>
  <c r="Z104" i="14"/>
  <c r="AG104" i="14"/>
  <c r="AZ108" i="14"/>
  <c r="BA108" i="14"/>
  <c r="AY108" i="14"/>
  <c r="BO108" i="14"/>
  <c r="Z108" i="14"/>
  <c r="AG108" i="14"/>
  <c r="R108" i="14"/>
  <c r="BA114" i="14"/>
  <c r="AZ114" i="14"/>
  <c r="AY114" i="14"/>
  <c r="BO114" i="14"/>
  <c r="Z114" i="14"/>
  <c r="R114" i="14"/>
  <c r="AG114" i="14"/>
  <c r="BA120" i="14"/>
  <c r="AY120" i="14"/>
  <c r="AZ120" i="14"/>
  <c r="BO120" i="14"/>
  <c r="Z120" i="14"/>
  <c r="AG120" i="14"/>
  <c r="R120" i="14"/>
  <c r="BA122" i="14"/>
  <c r="AZ122" i="14"/>
  <c r="AY122" i="14"/>
  <c r="BO122" i="14"/>
  <c r="R122" i="14"/>
  <c r="Z122" i="14"/>
  <c r="AG122" i="14"/>
  <c r="BA128" i="14"/>
  <c r="AY128" i="14"/>
  <c r="AZ128" i="14"/>
  <c r="BO128" i="14"/>
  <c r="R128" i="14"/>
  <c r="Z128" i="14"/>
  <c r="AG128" i="14"/>
  <c r="BA134" i="14"/>
  <c r="AZ134" i="14"/>
  <c r="AY134" i="14"/>
  <c r="BO134" i="14"/>
  <c r="AG134" i="14"/>
  <c r="R134" i="14"/>
  <c r="Z134" i="14"/>
  <c r="AZ140" i="14"/>
  <c r="BA140" i="14"/>
  <c r="AY140" i="14"/>
  <c r="BO140" i="14"/>
  <c r="Z140" i="14"/>
  <c r="AG140" i="14"/>
  <c r="R140" i="14"/>
  <c r="BA144" i="14"/>
  <c r="AY144" i="14"/>
  <c r="AZ144" i="14"/>
  <c r="BO144" i="14"/>
  <c r="Z144" i="14"/>
  <c r="AG144" i="14"/>
  <c r="R144" i="14"/>
  <c r="I150" i="14"/>
  <c r="BA150" i="14"/>
  <c r="AZ150" i="14"/>
  <c r="AY150" i="14"/>
  <c r="BO150" i="14"/>
  <c r="AG150" i="14"/>
  <c r="R150" i="14"/>
  <c r="Z150" i="14"/>
  <c r="AZ156" i="14"/>
  <c r="BA156" i="14"/>
  <c r="AY156" i="14"/>
  <c r="BO156" i="14"/>
  <c r="Z156" i="14"/>
  <c r="R156" i="14"/>
  <c r="AG156" i="14"/>
  <c r="BA162" i="14"/>
  <c r="AZ162" i="14"/>
  <c r="AY162" i="14"/>
  <c r="BO162" i="14"/>
  <c r="R162" i="14"/>
  <c r="AG162" i="14"/>
  <c r="Z162" i="14"/>
  <c r="BA28" i="14"/>
  <c r="AZ28" i="14"/>
  <c r="AY28" i="14"/>
  <c r="BO28" i="14"/>
  <c r="Z28" i="14"/>
  <c r="R28" i="14"/>
  <c r="AG28" i="14"/>
  <c r="BA32" i="14"/>
  <c r="AY32" i="14"/>
  <c r="AZ32" i="14"/>
  <c r="BO32" i="14"/>
  <c r="Z32" i="14"/>
  <c r="AG32" i="14"/>
  <c r="R32" i="14"/>
  <c r="BA38" i="14"/>
  <c r="AZ38" i="14"/>
  <c r="AY38" i="14"/>
  <c r="BO38" i="14"/>
  <c r="Z38" i="14"/>
  <c r="R38" i="14"/>
  <c r="AG38" i="14"/>
  <c r="AZ61" i="14"/>
  <c r="BA61" i="14"/>
  <c r="AY61" i="14"/>
  <c r="BO61" i="14"/>
  <c r="AG61" i="14"/>
  <c r="R61" i="14"/>
  <c r="Z61" i="14"/>
  <c r="AY65" i="14"/>
  <c r="BA65" i="14"/>
  <c r="AZ65" i="14"/>
  <c r="BO65" i="14"/>
  <c r="Z65" i="14"/>
  <c r="R65" i="14"/>
  <c r="AG65" i="14"/>
  <c r="BA67" i="14"/>
  <c r="AZ67" i="14"/>
  <c r="AY67" i="14"/>
  <c r="BO67" i="14"/>
  <c r="Z67" i="14"/>
  <c r="R67" i="14"/>
  <c r="AG67" i="14"/>
  <c r="BA75" i="14"/>
  <c r="AZ75" i="14"/>
  <c r="AY75" i="14"/>
  <c r="BO75" i="14"/>
  <c r="R75" i="14"/>
  <c r="AG75" i="14"/>
  <c r="Z75" i="14"/>
  <c r="BA79" i="14"/>
  <c r="AZ79" i="14"/>
  <c r="AY79" i="14"/>
  <c r="BO79" i="14"/>
  <c r="Z79" i="14"/>
  <c r="AG79" i="14"/>
  <c r="R79" i="14"/>
  <c r="BA83" i="14"/>
  <c r="AZ83" i="14"/>
  <c r="AY83" i="14"/>
  <c r="BO83" i="14"/>
  <c r="AG83" i="14"/>
  <c r="R83" i="14"/>
  <c r="Z83" i="14"/>
  <c r="BA168" i="14"/>
  <c r="AY168" i="14"/>
  <c r="AZ168" i="14"/>
  <c r="BO168" i="14"/>
  <c r="R168" i="14"/>
  <c r="Z168" i="14"/>
  <c r="AG168" i="14"/>
  <c r="AZ172" i="14"/>
  <c r="BA172" i="14"/>
  <c r="AY172" i="14"/>
  <c r="BO172" i="14"/>
  <c r="R172" i="14"/>
  <c r="Z172" i="14"/>
  <c r="AG172" i="14"/>
  <c r="BA176" i="14"/>
  <c r="AY176" i="14"/>
  <c r="AZ176" i="14"/>
  <c r="BO176" i="14"/>
  <c r="R176" i="14"/>
  <c r="Z176" i="14"/>
  <c r="AG176" i="14"/>
  <c r="AZ180" i="14"/>
  <c r="AY180" i="14"/>
  <c r="BA180" i="14"/>
  <c r="BO180" i="14"/>
  <c r="R180" i="14"/>
  <c r="Z180" i="14"/>
  <c r="AG180" i="14"/>
  <c r="BA186" i="14"/>
  <c r="AZ186" i="14"/>
  <c r="AY186" i="14"/>
  <c r="BO186" i="14"/>
  <c r="R186" i="14"/>
  <c r="AG186" i="14"/>
  <c r="Z186" i="14"/>
  <c r="K150" i="18"/>
  <c r="BA40" i="14"/>
  <c r="AY40" i="14"/>
  <c r="AZ40" i="14"/>
  <c r="BO40" i="14"/>
  <c r="R40" i="14"/>
  <c r="AG40" i="14"/>
  <c r="Z40" i="14"/>
  <c r="BA42" i="14"/>
  <c r="AZ42" i="14"/>
  <c r="AY42" i="14"/>
  <c r="BO42" i="14"/>
  <c r="Z42" i="14"/>
  <c r="AG42" i="14"/>
  <c r="R42" i="14"/>
  <c r="AZ44" i="14"/>
  <c r="BA44" i="14"/>
  <c r="AY44" i="14"/>
  <c r="BO44" i="14"/>
  <c r="Z44" i="14"/>
  <c r="R44" i="14"/>
  <c r="AG44" i="14"/>
  <c r="BA46" i="14"/>
  <c r="AZ46" i="14"/>
  <c r="AY46" i="14"/>
  <c r="BO46" i="14"/>
  <c r="R46" i="14"/>
  <c r="AG46" i="14"/>
  <c r="Z46" i="14"/>
  <c r="BA48" i="14"/>
  <c r="AY48" i="14"/>
  <c r="AZ48" i="14"/>
  <c r="BO48" i="14"/>
  <c r="Z48" i="14"/>
  <c r="AG48" i="14"/>
  <c r="R48" i="14"/>
  <c r="BA50" i="14"/>
  <c r="AZ50" i="14"/>
  <c r="AY50" i="14"/>
  <c r="BO50" i="14"/>
  <c r="R50" i="14"/>
  <c r="AG50" i="14"/>
  <c r="Z50" i="14"/>
  <c r="AZ52" i="14"/>
  <c r="AY52" i="14"/>
  <c r="BA52" i="14"/>
  <c r="BO52" i="14"/>
  <c r="AG52" i="14"/>
  <c r="R52" i="14"/>
  <c r="Z52" i="14"/>
  <c r="BA54" i="14"/>
  <c r="AZ54" i="14"/>
  <c r="AY54" i="14"/>
  <c r="BO54" i="14"/>
  <c r="R54" i="14"/>
  <c r="Z54" i="14"/>
  <c r="AG54" i="14"/>
  <c r="BA56" i="14"/>
  <c r="AY56" i="14"/>
  <c r="AZ56" i="14"/>
  <c r="BO56" i="14"/>
  <c r="AG56" i="14"/>
  <c r="R56" i="14"/>
  <c r="Z56" i="14"/>
  <c r="BA58" i="14"/>
  <c r="AZ58" i="14"/>
  <c r="AY58" i="14"/>
  <c r="BO58" i="14"/>
  <c r="R58" i="14"/>
  <c r="Z58" i="14"/>
  <c r="AG58" i="14"/>
  <c r="AZ85" i="14"/>
  <c r="BA85" i="14"/>
  <c r="AY85" i="14"/>
  <c r="BO85" i="14"/>
  <c r="AG85" i="14"/>
  <c r="R85" i="14"/>
  <c r="Z85" i="14"/>
  <c r="BA87" i="14"/>
  <c r="AZ87" i="14"/>
  <c r="AY87" i="14"/>
  <c r="BO87" i="14"/>
  <c r="AG87" i="14"/>
  <c r="Z87" i="14"/>
  <c r="R87" i="14"/>
  <c r="AZ89" i="14"/>
  <c r="BA89" i="14"/>
  <c r="AY89" i="14"/>
  <c r="BO89" i="14"/>
  <c r="AG89" i="14"/>
  <c r="Z89" i="14"/>
  <c r="R89" i="14"/>
  <c r="BA91" i="14"/>
  <c r="AZ91" i="14"/>
  <c r="AY91" i="14"/>
  <c r="BO91" i="14"/>
  <c r="Z91" i="14"/>
  <c r="R91" i="14"/>
  <c r="AG91" i="14"/>
  <c r="AZ93" i="14"/>
  <c r="BA93" i="14"/>
  <c r="AY93" i="14"/>
  <c r="BO93" i="14"/>
  <c r="Z93" i="14"/>
  <c r="AG93" i="14"/>
  <c r="R93" i="14"/>
  <c r="BA95" i="14"/>
  <c r="AZ95" i="14"/>
  <c r="AY95" i="14"/>
  <c r="BO95" i="14"/>
  <c r="AG95" i="14"/>
  <c r="R95" i="14"/>
  <c r="Z95" i="14"/>
  <c r="BA97" i="14"/>
  <c r="AY97" i="14"/>
  <c r="AZ97" i="14"/>
  <c r="BO97" i="14"/>
  <c r="R97" i="14"/>
  <c r="AG97" i="14"/>
  <c r="Z97" i="14"/>
  <c r="BA99" i="14"/>
  <c r="AZ99" i="14"/>
  <c r="AY99" i="14"/>
  <c r="BO99" i="14"/>
  <c r="Z99" i="14"/>
  <c r="R99" i="14"/>
  <c r="AG99" i="14"/>
  <c r="AZ101" i="14"/>
  <c r="BA101" i="14"/>
  <c r="AY101" i="14"/>
  <c r="BO101" i="14"/>
  <c r="Z101" i="14"/>
  <c r="R101" i="14"/>
  <c r="AG101" i="14"/>
  <c r="BA103" i="14"/>
  <c r="AZ103" i="14"/>
  <c r="AY103" i="14"/>
  <c r="BO103" i="14"/>
  <c r="AG103" i="14"/>
  <c r="R103" i="14"/>
  <c r="Z103" i="14"/>
  <c r="AZ105" i="14"/>
  <c r="BA105" i="14"/>
  <c r="AY105" i="14"/>
  <c r="BO105" i="14"/>
  <c r="AG105" i="14"/>
  <c r="Z105" i="14"/>
  <c r="R105" i="14"/>
  <c r="BA107" i="14"/>
  <c r="AZ107" i="14"/>
  <c r="AY107" i="14"/>
  <c r="BO107" i="14"/>
  <c r="R107" i="14"/>
  <c r="Z107" i="14"/>
  <c r="AG107" i="14"/>
  <c r="AZ109" i="14"/>
  <c r="BA109" i="14"/>
  <c r="AY109" i="14"/>
  <c r="BO109" i="14"/>
  <c r="AG109" i="14"/>
  <c r="R109" i="14"/>
  <c r="Z109" i="14"/>
  <c r="BA111" i="14"/>
  <c r="AZ111" i="14"/>
  <c r="AY111" i="14"/>
  <c r="BO111" i="14"/>
  <c r="R111" i="14"/>
  <c r="Z111" i="14"/>
  <c r="AG111" i="14"/>
  <c r="BA113" i="14"/>
  <c r="AY113" i="14"/>
  <c r="AZ113" i="14"/>
  <c r="BO113" i="14"/>
  <c r="AG113" i="14"/>
  <c r="Z113" i="14"/>
  <c r="R113" i="14"/>
  <c r="BA115" i="14"/>
  <c r="AZ115" i="14"/>
  <c r="AY115" i="14"/>
  <c r="BO115" i="14"/>
  <c r="R115" i="14"/>
  <c r="AG115" i="14"/>
  <c r="Z115" i="14"/>
  <c r="AZ117" i="14"/>
  <c r="BA117" i="14"/>
  <c r="AY117" i="14"/>
  <c r="BO117" i="14"/>
  <c r="AG117" i="14"/>
  <c r="R117" i="14"/>
  <c r="Z117" i="14"/>
  <c r="BA119" i="14"/>
  <c r="AZ119" i="14"/>
  <c r="AY119" i="14"/>
  <c r="BO119" i="14"/>
  <c r="Z119" i="14"/>
  <c r="AG119" i="14"/>
  <c r="R119" i="14"/>
  <c r="AZ121" i="14"/>
  <c r="BA121" i="14"/>
  <c r="AY121" i="14"/>
  <c r="BO121" i="14"/>
  <c r="Z121" i="14"/>
  <c r="R121" i="14"/>
  <c r="AG121" i="14"/>
  <c r="BA123" i="14"/>
  <c r="AZ123" i="14"/>
  <c r="AY123" i="14"/>
  <c r="BO123" i="14"/>
  <c r="AG123" i="14"/>
  <c r="Z123" i="14"/>
  <c r="R123" i="14"/>
  <c r="AZ125" i="14"/>
  <c r="BA125" i="14"/>
  <c r="AY125" i="14"/>
  <c r="BO125" i="14"/>
  <c r="Z125" i="14"/>
  <c r="R125" i="14"/>
  <c r="AG125" i="14"/>
  <c r="BA127" i="14"/>
  <c r="AZ127" i="14"/>
  <c r="AY127" i="14"/>
  <c r="BO127" i="14"/>
  <c r="AG127" i="14"/>
  <c r="R127" i="14"/>
  <c r="Z127" i="14"/>
  <c r="BA129" i="14"/>
  <c r="AY129" i="14"/>
  <c r="AZ129" i="14"/>
  <c r="BO129" i="14"/>
  <c r="R129" i="14"/>
  <c r="AG129" i="14"/>
  <c r="Z129" i="14"/>
  <c r="BA131" i="14"/>
  <c r="AZ131" i="14"/>
  <c r="AY131" i="14"/>
  <c r="BO131" i="14"/>
  <c r="R131" i="14"/>
  <c r="Z131" i="14"/>
  <c r="AG131" i="14"/>
  <c r="AZ133" i="14"/>
  <c r="BA133" i="14"/>
  <c r="AY133" i="14"/>
  <c r="BO133" i="14"/>
  <c r="R133" i="14"/>
  <c r="AG133" i="14"/>
  <c r="Z133" i="14"/>
  <c r="BA135" i="14"/>
  <c r="AZ135" i="14"/>
  <c r="AY135" i="14"/>
  <c r="BO135" i="14"/>
  <c r="AG135" i="14"/>
  <c r="R135" i="14"/>
  <c r="Z135" i="14"/>
  <c r="AZ137" i="14"/>
  <c r="BA137" i="14"/>
  <c r="AY137" i="14"/>
  <c r="BO137" i="14"/>
  <c r="AG137" i="14"/>
  <c r="R137" i="14"/>
  <c r="Z137" i="14"/>
  <c r="BA139" i="14"/>
  <c r="AZ139" i="14"/>
  <c r="AY139" i="14"/>
  <c r="BO139" i="14"/>
  <c r="Z139" i="14"/>
  <c r="R139" i="14"/>
  <c r="AG139" i="14"/>
  <c r="AZ141" i="14"/>
  <c r="BA141" i="14"/>
  <c r="AY141" i="14"/>
  <c r="BO141" i="14"/>
  <c r="Z141" i="14"/>
  <c r="R141" i="14"/>
  <c r="AG141" i="14"/>
  <c r="BA143" i="14"/>
  <c r="AZ143" i="14"/>
  <c r="AY143" i="14"/>
  <c r="BO143" i="14"/>
  <c r="R143" i="14"/>
  <c r="AG143" i="14"/>
  <c r="Z143" i="14"/>
  <c r="BA145" i="14"/>
  <c r="AY145" i="14"/>
  <c r="AZ145" i="14"/>
  <c r="BO145" i="14"/>
  <c r="Z145" i="14"/>
  <c r="AG145" i="14"/>
  <c r="R145" i="14"/>
  <c r="BA147" i="14"/>
  <c r="AZ147" i="14"/>
  <c r="AY147" i="14"/>
  <c r="BO147" i="14"/>
  <c r="AG147" i="14"/>
  <c r="R147" i="14"/>
  <c r="Z147" i="14"/>
  <c r="AZ149" i="14"/>
  <c r="BA149" i="14"/>
  <c r="AY149" i="14"/>
  <c r="BO149" i="14"/>
  <c r="AG149" i="14"/>
  <c r="R149" i="14"/>
  <c r="Z149" i="14"/>
  <c r="BA151" i="14"/>
  <c r="AZ151" i="14"/>
  <c r="AY151" i="14"/>
  <c r="BO151" i="14"/>
  <c r="R151" i="14"/>
  <c r="Z151" i="14"/>
  <c r="AG151" i="14"/>
  <c r="BA153" i="14"/>
  <c r="AZ153" i="14"/>
  <c r="AY153" i="14"/>
  <c r="BO153" i="14"/>
  <c r="Z153" i="14"/>
  <c r="R153" i="14"/>
  <c r="AG153" i="14"/>
  <c r="BA155" i="14"/>
  <c r="AZ155" i="14"/>
  <c r="AY155" i="14"/>
  <c r="BO155" i="14"/>
  <c r="AG155" i="14"/>
  <c r="R155" i="14"/>
  <c r="Z155" i="14"/>
  <c r="AZ157" i="14"/>
  <c r="BA157" i="14"/>
  <c r="AY157" i="14"/>
  <c r="BO157" i="14"/>
  <c r="AG157" i="14"/>
  <c r="R157" i="14"/>
  <c r="Z157" i="14"/>
  <c r="BA159" i="14"/>
  <c r="AZ159" i="14"/>
  <c r="AY159" i="14"/>
  <c r="BO159" i="14"/>
  <c r="Z159" i="14"/>
  <c r="AG159" i="14"/>
  <c r="R159" i="14"/>
  <c r="AY161" i="14"/>
  <c r="BA161" i="14"/>
  <c r="AZ161" i="14"/>
  <c r="BO161" i="14"/>
  <c r="AG161" i="14"/>
  <c r="R161" i="14"/>
  <c r="Z161" i="14"/>
  <c r="BA163" i="14"/>
  <c r="AZ163" i="14"/>
  <c r="AY163" i="14"/>
  <c r="BO163" i="14"/>
  <c r="R163" i="14"/>
  <c r="AG163" i="14"/>
  <c r="Z163" i="14"/>
  <c r="BA165" i="14"/>
  <c r="AZ165" i="14"/>
  <c r="AY165" i="14"/>
  <c r="BO165" i="14"/>
  <c r="Z165" i="14"/>
  <c r="AG165" i="14"/>
  <c r="R165" i="14"/>
  <c r="BA167" i="14"/>
  <c r="AZ167" i="14"/>
  <c r="AY167" i="14"/>
  <c r="BO167" i="14"/>
  <c r="R167" i="14"/>
  <c r="Z167" i="14"/>
  <c r="AG167" i="14"/>
  <c r="I118" i="14"/>
  <c r="E186" i="14"/>
  <c r="H148" i="18"/>
  <c r="K107" i="18"/>
  <c r="K60" i="18"/>
  <c r="AA151" i="17"/>
  <c r="AA173" i="17"/>
  <c r="AZ27" i="14"/>
  <c r="AY27" i="14"/>
  <c r="BA27" i="14"/>
  <c r="BO27" i="14"/>
  <c r="Z27" i="14"/>
  <c r="AG27" i="14"/>
  <c r="R27" i="14"/>
  <c r="BA29" i="14"/>
  <c r="AY29" i="14"/>
  <c r="AZ29" i="14"/>
  <c r="BO29" i="14"/>
  <c r="R29" i="14"/>
  <c r="AG29" i="14"/>
  <c r="Z29" i="14"/>
  <c r="BA31" i="14"/>
  <c r="AZ31" i="14"/>
  <c r="AY31" i="14"/>
  <c r="BO31" i="14"/>
  <c r="Z31" i="14"/>
  <c r="AG31" i="14"/>
  <c r="R31" i="14"/>
  <c r="BA33" i="14"/>
  <c r="AZ33" i="14"/>
  <c r="AY33" i="14"/>
  <c r="BO33" i="14"/>
  <c r="R33" i="14"/>
  <c r="Z33" i="14"/>
  <c r="AG33" i="14"/>
  <c r="AZ35" i="14"/>
  <c r="AY35" i="14"/>
  <c r="BA35" i="14"/>
  <c r="BO35" i="14"/>
  <c r="AG35" i="14"/>
  <c r="R35" i="14"/>
  <c r="Z35" i="14"/>
  <c r="BA37" i="14"/>
  <c r="AZ37" i="14"/>
  <c r="AY37" i="14"/>
  <c r="BO37" i="14"/>
  <c r="Z37" i="14"/>
  <c r="R37" i="14"/>
  <c r="AG37" i="14"/>
  <c r="BA39" i="14"/>
  <c r="AZ39" i="14"/>
  <c r="AY39" i="14"/>
  <c r="BO39" i="14"/>
  <c r="R39" i="14"/>
  <c r="AG39" i="14"/>
  <c r="Z39" i="14"/>
  <c r="AZ60" i="14"/>
  <c r="BA60" i="14"/>
  <c r="AY60" i="14"/>
  <c r="BO60" i="14"/>
  <c r="Z60" i="14"/>
  <c r="AG60" i="14"/>
  <c r="R60" i="14"/>
  <c r="BA62" i="14"/>
  <c r="AZ62" i="14"/>
  <c r="AY62" i="14"/>
  <c r="BO62" i="14"/>
  <c r="R62" i="14"/>
  <c r="Z62" i="14"/>
  <c r="AG62" i="14"/>
  <c r="BA64" i="14"/>
  <c r="AY64" i="14"/>
  <c r="AZ64" i="14"/>
  <c r="BO64" i="14"/>
  <c r="R64" i="14"/>
  <c r="Z64" i="14"/>
  <c r="AG64" i="14"/>
  <c r="BA66" i="14"/>
  <c r="AZ66" i="14"/>
  <c r="AY66" i="14"/>
  <c r="BO66" i="14"/>
  <c r="R66" i="14"/>
  <c r="AG66" i="14"/>
  <c r="Z66" i="14"/>
  <c r="AZ68" i="14"/>
  <c r="AY68" i="14"/>
  <c r="BA68" i="14"/>
  <c r="BO68" i="14"/>
  <c r="AG68" i="14"/>
  <c r="R68" i="14"/>
  <c r="Z68" i="14"/>
  <c r="BA70" i="14"/>
  <c r="AZ70" i="14"/>
  <c r="AY70" i="14"/>
  <c r="BO70" i="14"/>
  <c r="R70" i="14"/>
  <c r="Z70" i="14"/>
  <c r="AG70" i="14"/>
  <c r="BA72" i="14"/>
  <c r="AY72" i="14"/>
  <c r="AZ72" i="14"/>
  <c r="BO72" i="14"/>
  <c r="R72" i="14"/>
  <c r="Z72" i="14"/>
  <c r="AG72" i="14"/>
  <c r="I74" i="14"/>
  <c r="BA74" i="14"/>
  <c r="AZ74" i="14"/>
  <c r="AY74" i="14"/>
  <c r="BO74" i="14"/>
  <c r="Z74" i="14"/>
  <c r="AG74" i="14"/>
  <c r="R74" i="14"/>
  <c r="AZ76" i="14"/>
  <c r="BA76" i="14"/>
  <c r="AY76" i="14"/>
  <c r="BO76" i="14"/>
  <c r="AG76" i="14"/>
  <c r="R76" i="14"/>
  <c r="Z76" i="14"/>
  <c r="BA78" i="14"/>
  <c r="AZ78" i="14"/>
  <c r="AY78" i="14"/>
  <c r="BO78" i="14"/>
  <c r="AG78" i="14"/>
  <c r="R78" i="14"/>
  <c r="Z78" i="14"/>
  <c r="BA80" i="14"/>
  <c r="AY80" i="14"/>
  <c r="AZ80" i="14"/>
  <c r="BO80" i="14"/>
  <c r="AG80" i="14"/>
  <c r="R80" i="14"/>
  <c r="Z80" i="14"/>
  <c r="BA82" i="14"/>
  <c r="AZ82" i="14"/>
  <c r="AY82" i="14"/>
  <c r="BO82" i="14"/>
  <c r="Z82" i="14"/>
  <c r="R82" i="14"/>
  <c r="AG82" i="14"/>
  <c r="BA169" i="14"/>
  <c r="AZ169" i="14"/>
  <c r="AY169" i="14"/>
  <c r="BO169" i="14"/>
  <c r="AG169" i="14"/>
  <c r="R169" i="14"/>
  <c r="Z169" i="14"/>
  <c r="BA171" i="14"/>
  <c r="AZ171" i="14"/>
  <c r="AY171" i="14"/>
  <c r="BO171" i="14"/>
  <c r="AG171" i="14"/>
  <c r="R171" i="14"/>
  <c r="Z171" i="14"/>
  <c r="AZ173" i="14"/>
  <c r="BA173" i="14"/>
  <c r="AY173" i="14"/>
  <c r="BO173" i="14"/>
  <c r="AG173" i="14"/>
  <c r="R173" i="14"/>
  <c r="Z173" i="14"/>
  <c r="BA175" i="14"/>
  <c r="AZ175" i="14"/>
  <c r="AY175" i="14"/>
  <c r="BO175" i="14"/>
  <c r="Z175" i="14"/>
  <c r="R175" i="14"/>
  <c r="AG175" i="14"/>
  <c r="AY177" i="14"/>
  <c r="BA177" i="14"/>
  <c r="AZ177" i="14"/>
  <c r="BO177" i="14"/>
  <c r="Z177" i="14"/>
  <c r="R177" i="14"/>
  <c r="AG177" i="14"/>
  <c r="BA179" i="14"/>
  <c r="AZ179" i="14"/>
  <c r="AY179" i="14"/>
  <c r="BO179" i="14"/>
  <c r="Z179" i="14"/>
  <c r="R179" i="14"/>
  <c r="AG179" i="14"/>
  <c r="AZ181" i="14"/>
  <c r="BA181" i="14"/>
  <c r="AY181" i="14"/>
  <c r="BO181" i="14"/>
  <c r="AG181" i="14"/>
  <c r="R181" i="14"/>
  <c r="Z181" i="14"/>
  <c r="BA183" i="14"/>
  <c r="AZ183" i="14"/>
  <c r="AY183" i="14"/>
  <c r="BO183" i="14"/>
  <c r="AG183" i="14"/>
  <c r="Z183" i="14"/>
  <c r="R183" i="14"/>
  <c r="BA185" i="14"/>
  <c r="AY185" i="14"/>
  <c r="AZ185" i="14"/>
  <c r="BO185" i="14"/>
  <c r="AG185" i="14"/>
  <c r="R185" i="14"/>
  <c r="Z185" i="14"/>
  <c r="BA187" i="14"/>
  <c r="AZ187" i="14"/>
  <c r="AY187" i="14"/>
  <c r="BO187" i="14"/>
  <c r="Z187" i="14"/>
  <c r="R187" i="14"/>
  <c r="AG187" i="14"/>
  <c r="AZ189" i="14"/>
  <c r="BA189" i="14"/>
  <c r="AY189" i="14"/>
  <c r="BO189" i="14"/>
  <c r="R189" i="14"/>
  <c r="Z189" i="14"/>
  <c r="AG189" i="14"/>
  <c r="BA11" i="14"/>
  <c r="AZ11" i="14"/>
  <c r="AY11" i="14"/>
  <c r="AZ18" i="14"/>
  <c r="AY18" i="14"/>
  <c r="BA18" i="14"/>
  <c r="BO18" i="14"/>
  <c r="BA12" i="14"/>
  <c r="AZ12" i="14"/>
  <c r="AY12" i="14"/>
  <c r="BO12" i="14"/>
  <c r="AG12" i="14"/>
  <c r="R12" i="14"/>
  <c r="Z12" i="14"/>
  <c r="AZ19" i="14"/>
  <c r="AY19" i="14"/>
  <c r="BA19" i="14"/>
  <c r="BO19" i="14"/>
  <c r="BA13" i="14"/>
  <c r="AZ13" i="14"/>
  <c r="AY13" i="14"/>
  <c r="BO13" i="14"/>
  <c r="R13" i="14"/>
  <c r="Z13" i="14"/>
  <c r="AG13" i="14"/>
  <c r="BA20" i="14"/>
  <c r="AZ20" i="14"/>
  <c r="AY20" i="14"/>
  <c r="BO20" i="14"/>
  <c r="K21" i="18"/>
  <c r="AZ6" i="14"/>
  <c r="AY6" i="14"/>
  <c r="BA6" i="14"/>
  <c r="BA7" i="14"/>
  <c r="AZ7" i="14"/>
  <c r="AY7" i="14"/>
  <c r="BO7" i="14"/>
  <c r="R7" i="14"/>
  <c r="Z7" i="14"/>
  <c r="AG7" i="14"/>
  <c r="BA14" i="14"/>
  <c r="AZ14" i="14"/>
  <c r="AY14" i="14"/>
  <c r="BO14" i="14"/>
  <c r="AG14" i="14"/>
  <c r="R14" i="14"/>
  <c r="Z14" i="14"/>
  <c r="BA21" i="14"/>
  <c r="AZ21" i="14"/>
  <c r="AY21" i="14"/>
  <c r="BO21" i="14"/>
  <c r="BA8" i="14"/>
  <c r="AZ8" i="14"/>
  <c r="AY8" i="14"/>
  <c r="BO8" i="14"/>
  <c r="R8" i="14"/>
  <c r="Z8" i="14"/>
  <c r="AG8" i="14"/>
  <c r="BA15" i="14"/>
  <c r="AZ15" i="14"/>
  <c r="AY15" i="14"/>
  <c r="BO15" i="14"/>
  <c r="R15" i="14"/>
  <c r="Z15" i="14"/>
  <c r="AG15" i="14"/>
  <c r="BA22" i="14"/>
  <c r="AZ22" i="14"/>
  <c r="AY22" i="14"/>
  <c r="BO22" i="14"/>
  <c r="BA10" i="14"/>
  <c r="AZ10" i="14"/>
  <c r="AY10" i="14"/>
  <c r="BO10" i="14"/>
  <c r="R10" i="14"/>
  <c r="AG10" i="14"/>
  <c r="Z10" i="14"/>
  <c r="AY17" i="14"/>
  <c r="BA17" i="14"/>
  <c r="AZ17" i="14"/>
  <c r="BO17" i="14"/>
  <c r="R17" i="14"/>
  <c r="AG17" i="14"/>
  <c r="Z17" i="14"/>
  <c r="BA24" i="14"/>
  <c r="AZ24" i="14"/>
  <c r="AY24" i="14"/>
  <c r="BO24" i="14"/>
  <c r="BA9" i="14"/>
  <c r="AZ9" i="14"/>
  <c r="AY9" i="14"/>
  <c r="BO9" i="14"/>
  <c r="R9" i="14"/>
  <c r="Z9" i="14"/>
  <c r="AG9" i="14"/>
  <c r="AY16" i="14"/>
  <c r="BA16" i="14"/>
  <c r="AZ16" i="14"/>
  <c r="BO16" i="14"/>
  <c r="R16" i="14"/>
  <c r="Z16" i="14"/>
  <c r="AG16" i="14"/>
  <c r="BA23" i="14"/>
  <c r="AZ23" i="14"/>
  <c r="AY23" i="14"/>
  <c r="BO23" i="14"/>
  <c r="AZ25" i="14"/>
  <c r="AY25" i="14"/>
  <c r="BA25" i="14"/>
  <c r="BO25" i="14"/>
  <c r="AA22" i="17"/>
  <c r="AG25" i="14"/>
  <c r="R25" i="14"/>
  <c r="Z25" i="14"/>
  <c r="R24" i="14"/>
  <c r="Z24" i="14"/>
  <c r="AG24" i="14"/>
  <c r="AG23" i="14"/>
  <c r="Z23" i="14"/>
  <c r="R23" i="14"/>
  <c r="I22" i="14"/>
  <c r="R22" i="14"/>
  <c r="Z22" i="14"/>
  <c r="AG22" i="14"/>
  <c r="AA21" i="17"/>
  <c r="Z21" i="14"/>
  <c r="AG21" i="14"/>
  <c r="R21" i="14"/>
  <c r="R20" i="14"/>
  <c r="Z20" i="14"/>
  <c r="AG20" i="14"/>
  <c r="R19" i="14"/>
  <c r="Z19" i="14"/>
  <c r="AG19" i="14"/>
  <c r="I18" i="14"/>
  <c r="AG18" i="14"/>
  <c r="Z18" i="14"/>
  <c r="R18" i="14"/>
  <c r="AM4" i="12"/>
  <c r="B14" i="9"/>
  <c r="I16" i="11"/>
  <c r="S150" i="17"/>
  <c r="O150" i="17"/>
  <c r="H166" i="18"/>
  <c r="K166" i="18"/>
  <c r="J198" i="17"/>
  <c r="L198" i="17"/>
  <c r="S198" i="17"/>
  <c r="H27" i="18"/>
  <c r="H99" i="18"/>
  <c r="AA167" i="17"/>
  <c r="U126" i="17"/>
  <c r="X126" i="17" s="1"/>
  <c r="Y126" i="17" s="1"/>
  <c r="K92" i="18"/>
  <c r="U167" i="17"/>
  <c r="X167" i="17" s="1"/>
  <c r="Y167" i="17" s="1"/>
  <c r="J196" i="17"/>
  <c r="S126" i="17"/>
  <c r="K32" i="18"/>
  <c r="J148" i="17"/>
  <c r="E82" i="14"/>
  <c r="K66" i="18"/>
  <c r="H66" i="18"/>
  <c r="K78" i="18"/>
  <c r="H90" i="18"/>
  <c r="K90" i="18"/>
  <c r="L146" i="17"/>
  <c r="S146" i="17"/>
  <c r="H162" i="18"/>
  <c r="U165" i="17"/>
  <c r="X165" i="17" s="1"/>
  <c r="Y165" i="17" s="1"/>
  <c r="U189" i="17"/>
  <c r="X189" i="17" s="1"/>
  <c r="Y189" i="17" s="1"/>
  <c r="H198" i="18"/>
  <c r="W199" i="17"/>
  <c r="O134" i="17"/>
  <c r="K15" i="18"/>
  <c r="L166" i="17"/>
  <c r="L150" i="17"/>
  <c r="S196" i="17"/>
  <c r="U89" i="17"/>
  <c r="X89" i="17" s="1"/>
  <c r="H182" i="18"/>
  <c r="S31" i="17"/>
  <c r="L31" i="17"/>
  <c r="S33" i="17"/>
  <c r="O55" i="17"/>
  <c r="J55" i="17"/>
  <c r="U74" i="17"/>
  <c r="X74" i="17" s="1"/>
  <c r="Y74" i="17" s="1"/>
  <c r="AA96" i="17"/>
  <c r="K95" i="18"/>
  <c r="U110" i="17"/>
  <c r="X110" i="17" s="1"/>
  <c r="Y110" i="17" s="1"/>
  <c r="S170" i="17"/>
  <c r="S144" i="17"/>
  <c r="J150" i="17"/>
  <c r="J200" i="17"/>
  <c r="L196" i="17"/>
  <c r="O68" i="17"/>
  <c r="AA45" i="17"/>
  <c r="S114" i="17"/>
  <c r="J124" i="17"/>
  <c r="J184" i="17"/>
  <c r="L170" i="17"/>
  <c r="O144" i="17"/>
  <c r="O29" i="17"/>
  <c r="S98" i="17"/>
  <c r="O200" i="17"/>
  <c r="O88" i="17"/>
  <c r="H92" i="18"/>
  <c r="AA177" i="17"/>
  <c r="K164" i="18"/>
  <c r="L116" i="17"/>
  <c r="J116" i="17"/>
  <c r="U102" i="17"/>
  <c r="X102" i="17" s="1"/>
  <c r="Y102" i="17" s="1"/>
  <c r="U114" i="17"/>
  <c r="X114" i="17" s="1"/>
  <c r="Y114" i="17" s="1"/>
  <c r="K135" i="18"/>
  <c r="G98" i="14"/>
  <c r="S148" i="17"/>
  <c r="O148" i="17"/>
  <c r="L200" i="17"/>
  <c r="K61" i="18"/>
  <c r="AA62" i="17"/>
  <c r="G42" i="14"/>
  <c r="O98" i="17"/>
  <c r="E126" i="14"/>
  <c r="I138" i="14"/>
  <c r="I110" i="14"/>
  <c r="I146" i="14"/>
  <c r="E146" i="14"/>
  <c r="K86" i="18"/>
  <c r="H86" i="18"/>
  <c r="J94" i="17"/>
  <c r="O94" i="17"/>
  <c r="L94" i="17"/>
  <c r="J142" i="17"/>
  <c r="L142" i="17"/>
  <c r="AA171" i="17"/>
  <c r="K170" i="18"/>
  <c r="J180" i="17"/>
  <c r="S180" i="17"/>
  <c r="K162" i="18"/>
  <c r="AA143" i="17"/>
  <c r="AA100" i="17"/>
  <c r="O33" i="17"/>
  <c r="U93" i="17"/>
  <c r="X93" i="17" s="1"/>
  <c r="Y93" i="17" s="1"/>
  <c r="U40" i="17"/>
  <c r="X40" i="17" s="1"/>
  <c r="Y40" i="17" s="1"/>
  <c r="AA80" i="17"/>
  <c r="U82" i="17"/>
  <c r="X82" i="17" s="1"/>
  <c r="Y82" i="17" s="1"/>
  <c r="K82" i="17"/>
  <c r="W82" i="17" s="1"/>
  <c r="K103" i="18"/>
  <c r="H103" i="18"/>
  <c r="U106" i="17"/>
  <c r="X106" i="17" s="1"/>
  <c r="Y106" i="17" s="1"/>
  <c r="AA116" i="17"/>
  <c r="K115" i="18"/>
  <c r="K127" i="18"/>
  <c r="AA128" i="17"/>
  <c r="H175" i="18"/>
  <c r="K175" i="18"/>
  <c r="O120" i="17"/>
  <c r="L68" i="17"/>
  <c r="S68" i="17"/>
  <c r="O90" i="17"/>
  <c r="S90" i="17"/>
  <c r="J90" i="17"/>
  <c r="J92" i="17"/>
  <c r="L25" i="17"/>
  <c r="J25" i="17"/>
  <c r="O25" i="17"/>
  <c r="U78" i="17"/>
  <c r="X78" i="17" s="1"/>
  <c r="Y78" i="17" s="1"/>
  <c r="H111" i="18"/>
  <c r="AA112" i="17"/>
  <c r="H123" i="18"/>
  <c r="K123" i="18"/>
  <c r="S136" i="17"/>
  <c r="O136" i="17"/>
  <c r="H25" i="18"/>
  <c r="K25" i="18"/>
  <c r="AA26" i="17"/>
  <c r="K37" i="18"/>
  <c r="AA50" i="17"/>
  <c r="U52" i="17"/>
  <c r="X52" i="17" s="1"/>
  <c r="Y52" i="17" s="1"/>
  <c r="E122" i="14"/>
  <c r="I122" i="14"/>
  <c r="L88" i="17"/>
  <c r="E198" i="14"/>
  <c r="U161" i="17"/>
  <c r="X161" i="17" s="1"/>
  <c r="Y161" i="17" s="1"/>
  <c r="U185" i="17"/>
  <c r="X185" i="17" s="1"/>
  <c r="Y185" i="17" s="1"/>
  <c r="X198" i="14"/>
  <c r="L184" i="17"/>
  <c r="AA93" i="17"/>
  <c r="U191" i="17"/>
  <c r="X191" i="17" s="1"/>
  <c r="Y191" i="17" s="1"/>
  <c r="K49" i="18"/>
  <c r="J27" i="17"/>
  <c r="S27" i="17"/>
  <c r="O27" i="17"/>
  <c r="K55" i="18"/>
  <c r="U130" i="17"/>
  <c r="X130" i="17" s="1"/>
  <c r="Y130" i="17" s="1"/>
  <c r="H139" i="18"/>
  <c r="K139" i="18"/>
  <c r="K163" i="18"/>
  <c r="H163" i="18"/>
  <c r="AA188" i="17"/>
  <c r="K187" i="18"/>
  <c r="H187" i="18"/>
  <c r="N202" i="17"/>
  <c r="P202" i="17" s="1"/>
  <c r="K202" i="17"/>
  <c r="K142" i="18"/>
  <c r="U98" i="17"/>
  <c r="X98" i="17" s="1"/>
  <c r="Y98" i="17" s="1"/>
  <c r="K191" i="17"/>
  <c r="K198" i="17"/>
  <c r="H49" i="18"/>
  <c r="O184" i="17"/>
  <c r="L168" i="17"/>
  <c r="H127" i="18"/>
  <c r="H55" i="18"/>
  <c r="L27" i="17"/>
  <c r="G122" i="14"/>
  <c r="H61" i="18"/>
  <c r="AA120" i="17"/>
  <c r="H119" i="18"/>
  <c r="H131" i="18"/>
  <c r="U134" i="17"/>
  <c r="X134" i="17" s="1"/>
  <c r="Y134" i="17" s="1"/>
  <c r="L144" i="17"/>
  <c r="O168" i="17"/>
  <c r="U194" i="17"/>
  <c r="X194" i="17" s="1"/>
  <c r="Y194" i="17" s="1"/>
  <c r="I192" i="17"/>
  <c r="K167" i="18"/>
  <c r="H203" i="18"/>
  <c r="K195" i="17"/>
  <c r="J190" i="17"/>
  <c r="J112" i="17"/>
  <c r="K484" i="10"/>
  <c r="F444" i="10"/>
  <c r="K428" i="10"/>
  <c r="AL190" i="7"/>
  <c r="AL126" i="7"/>
  <c r="AL64" i="7"/>
  <c r="AL182" i="7"/>
  <c r="K427" i="10"/>
  <c r="K479" i="10"/>
  <c r="K463" i="10"/>
  <c r="F415" i="10"/>
  <c r="K467" i="10"/>
  <c r="F407" i="10"/>
  <c r="K487" i="10"/>
  <c r="K411" i="10"/>
  <c r="F451" i="10"/>
  <c r="L663" i="10"/>
  <c r="F663" i="10" s="1"/>
  <c r="F423" i="10"/>
  <c r="AL125" i="7"/>
  <c r="K1973" i="10"/>
  <c r="K459" i="10"/>
  <c r="K419" i="10"/>
  <c r="F439" i="10"/>
  <c r="F455" i="10"/>
  <c r="O102" i="17"/>
  <c r="O37" i="17"/>
  <c r="S49" i="17"/>
  <c r="S51" i="17"/>
  <c r="S55" i="17"/>
  <c r="L61" i="17"/>
  <c r="AL88" i="7"/>
  <c r="AL98" i="7"/>
  <c r="AL174" i="7"/>
  <c r="O114" i="17"/>
  <c r="J118" i="17"/>
  <c r="L126" i="17"/>
  <c r="S174" i="17"/>
  <c r="S182" i="17"/>
  <c r="L194" i="17"/>
  <c r="O202" i="17"/>
  <c r="K47" i="18"/>
  <c r="U62" i="17"/>
  <c r="X62" i="17" s="1"/>
  <c r="K63" i="18"/>
  <c r="H67" i="18"/>
  <c r="K67" i="18"/>
  <c r="H71" i="18"/>
  <c r="AA72" i="17"/>
  <c r="AA76" i="17"/>
  <c r="AA84" i="17"/>
  <c r="U86" i="17"/>
  <c r="X86" i="17" s="1"/>
  <c r="Y86" i="17" s="1"/>
  <c r="H87" i="18"/>
  <c r="U90" i="17"/>
  <c r="X90" i="17" s="1"/>
  <c r="Y90" i="17" s="1"/>
  <c r="K91" i="18"/>
  <c r="AA92" i="17"/>
  <c r="U94" i="17"/>
  <c r="X94" i="17" s="1"/>
  <c r="Y94" i="17" s="1"/>
  <c r="AA144" i="17"/>
  <c r="H143" i="18"/>
  <c r="K143" i="18"/>
  <c r="H147" i="18"/>
  <c r="AA148" i="17"/>
  <c r="K151" i="18"/>
  <c r="H151" i="18"/>
  <c r="U154" i="17"/>
  <c r="X154" i="17" s="1"/>
  <c r="Y154" i="17" s="1"/>
  <c r="K155" i="18"/>
  <c r="K159" i="18"/>
  <c r="H159" i="18"/>
  <c r="U166" i="17"/>
  <c r="X166" i="17" s="1"/>
  <c r="Y166" i="17" s="1"/>
  <c r="AA168" i="17"/>
  <c r="H167" i="18"/>
  <c r="AA172" i="17"/>
  <c r="H171" i="18"/>
  <c r="K171" i="18"/>
  <c r="U174" i="17"/>
  <c r="X174" i="17" s="1"/>
  <c r="Y174" i="17" s="1"/>
  <c r="H179" i="18"/>
  <c r="K179" i="18"/>
  <c r="K183" i="18"/>
  <c r="H183" i="18"/>
  <c r="AA184" i="17"/>
  <c r="U186" i="17"/>
  <c r="X186" i="17" s="1"/>
  <c r="Y186" i="17" s="1"/>
  <c r="AA196" i="17"/>
  <c r="K195" i="18"/>
  <c r="H195" i="18"/>
  <c r="I196" i="17"/>
  <c r="H199" i="18"/>
  <c r="AA200" i="17"/>
  <c r="I200" i="17"/>
  <c r="G122" i="18"/>
  <c r="I122" i="18" s="1"/>
  <c r="I123" i="17" s="1"/>
  <c r="K123" i="17" s="1"/>
  <c r="AL116" i="7"/>
  <c r="AL206" i="7"/>
  <c r="K12" i="18"/>
  <c r="H12" i="18"/>
  <c r="K20" i="18"/>
  <c r="H20" i="18"/>
  <c r="K24" i="18"/>
  <c r="U31" i="17"/>
  <c r="X31" i="17" s="1"/>
  <c r="Y31" i="17" s="1"/>
  <c r="H40" i="18"/>
  <c r="H44" i="18"/>
  <c r="K44" i="18"/>
  <c r="U47" i="17"/>
  <c r="X47" i="17" s="1"/>
  <c r="Y47" i="17" s="1"/>
  <c r="K48" i="18"/>
  <c r="U51" i="17"/>
  <c r="X51" i="17" s="1"/>
  <c r="Y51" i="17" s="1"/>
  <c r="U55" i="17"/>
  <c r="X55" i="17" s="1"/>
  <c r="Y55" i="17" s="1"/>
  <c r="K56" i="18"/>
  <c r="H56" i="18"/>
  <c r="U59" i="17"/>
  <c r="X59" i="17" s="1"/>
  <c r="Y59" i="17" s="1"/>
  <c r="U63" i="17"/>
  <c r="X63" i="17" s="1"/>
  <c r="Y63" i="17" s="1"/>
  <c r="H64" i="18"/>
  <c r="K64" i="18"/>
  <c r="U67" i="17"/>
  <c r="X67" i="17" s="1"/>
  <c r="Y67" i="17" s="1"/>
  <c r="AA69" i="17"/>
  <c r="H68" i="18"/>
  <c r="N71" i="17"/>
  <c r="P71" i="17" s="1"/>
  <c r="K71" i="17"/>
  <c r="U71" i="17"/>
  <c r="X71" i="17" s="1"/>
  <c r="Y71" i="17" s="1"/>
  <c r="H72" i="18"/>
  <c r="U75" i="17"/>
  <c r="X75" i="17" s="1"/>
  <c r="Y75" i="17" s="1"/>
  <c r="K76" i="18"/>
  <c r="U79" i="17"/>
  <c r="X79" i="17" s="1"/>
  <c r="Y79" i="17" s="1"/>
  <c r="AA81" i="17"/>
  <c r="H80" i="18"/>
  <c r="L82" i="17"/>
  <c r="J82" i="17"/>
  <c r="U83" i="17"/>
  <c r="X83" i="17" s="1"/>
  <c r="Y83" i="17" s="1"/>
  <c r="AA85" i="17"/>
  <c r="H84" i="18"/>
  <c r="AA89" i="17"/>
  <c r="H88" i="18"/>
  <c r="H96" i="18"/>
  <c r="K96" i="18"/>
  <c r="AA97" i="17"/>
  <c r="H100" i="18"/>
  <c r="U103" i="17"/>
  <c r="X103" i="17" s="1"/>
  <c r="Y103" i="17" s="1"/>
  <c r="AA105" i="17"/>
  <c r="H104" i="18"/>
  <c r="U107" i="17"/>
  <c r="X107" i="17" s="1"/>
  <c r="Y107" i="17" s="1"/>
  <c r="H108" i="18"/>
  <c r="K108" i="18"/>
  <c r="AA109" i="17"/>
  <c r="U111" i="17"/>
  <c r="X111" i="17" s="1"/>
  <c r="Y111" i="17" s="1"/>
  <c r="H112" i="18"/>
  <c r="K116" i="18"/>
  <c r="H116" i="18"/>
  <c r="AA121" i="17"/>
  <c r="H120" i="18"/>
  <c r="K120" i="18"/>
  <c r="O122" i="17"/>
  <c r="J122" i="17"/>
  <c r="U123" i="17"/>
  <c r="X123" i="17" s="1"/>
  <c r="Y123" i="17" s="1"/>
  <c r="H124" i="18"/>
  <c r="K124" i="18"/>
  <c r="AA125" i="17"/>
  <c r="U127" i="17"/>
  <c r="X127" i="17" s="1"/>
  <c r="Y127" i="17" s="1"/>
  <c r="K128" i="18"/>
  <c r="H128" i="18"/>
  <c r="U131" i="17"/>
  <c r="X131" i="17" s="1"/>
  <c r="Y131" i="17" s="1"/>
  <c r="O132" i="17"/>
  <c r="S132" i="17"/>
  <c r="H132" i="18"/>
  <c r="K132" i="18"/>
  <c r="K136" i="18"/>
  <c r="U139" i="17"/>
  <c r="X139" i="17" s="1"/>
  <c r="Y139" i="17" s="1"/>
  <c r="H140" i="18"/>
  <c r="AA141" i="17"/>
  <c r="K140" i="18"/>
  <c r="U143" i="17"/>
  <c r="X143" i="17" s="1"/>
  <c r="Y143" i="17" s="1"/>
  <c r="AA145" i="17"/>
  <c r="H144" i="18"/>
  <c r="U147" i="17"/>
  <c r="X147" i="17" s="1"/>
  <c r="U151" i="17"/>
  <c r="X151" i="17" s="1"/>
  <c r="Y151" i="17" s="1"/>
  <c r="K152" i="18"/>
  <c r="H152" i="18"/>
  <c r="AA157" i="17"/>
  <c r="K156" i="18"/>
  <c r="U159" i="17"/>
  <c r="X159" i="17" s="1"/>
  <c r="Y159" i="17" s="1"/>
  <c r="AA161" i="17"/>
  <c r="K160" i="18"/>
  <c r="H160" i="18"/>
  <c r="U163" i="17"/>
  <c r="X163" i="17" s="1"/>
  <c r="Y163" i="17" s="1"/>
  <c r="H164" i="18"/>
  <c r="H168" i="18"/>
  <c r="K168" i="18"/>
  <c r="H172" i="18"/>
  <c r="H176" i="18"/>
  <c r="H180" i="18"/>
  <c r="AA181" i="17"/>
  <c r="K180" i="18"/>
  <c r="U183" i="17"/>
  <c r="X183" i="17" s="1"/>
  <c r="Y183" i="17" s="1"/>
  <c r="K184" i="18"/>
  <c r="AA185" i="17"/>
  <c r="H184" i="18"/>
  <c r="U187" i="17"/>
  <c r="X187" i="17" s="1"/>
  <c r="Y187" i="17" s="1"/>
  <c r="H188" i="18"/>
  <c r="H192" i="18"/>
  <c r="K192" i="18"/>
  <c r="AA193" i="17"/>
  <c r="W193" i="17"/>
  <c r="H196" i="18"/>
  <c r="K196" i="18"/>
  <c r="I197" i="17"/>
  <c r="I201" i="17"/>
  <c r="H200" i="18"/>
  <c r="K200" i="18"/>
  <c r="AA201" i="17"/>
  <c r="W201" i="17"/>
  <c r="U203" i="17"/>
  <c r="X203" i="17" s="1"/>
  <c r="Y203" i="17" s="1"/>
  <c r="N203" i="17"/>
  <c r="P203" i="17" s="1"/>
  <c r="H204" i="18"/>
  <c r="S29" i="17"/>
  <c r="H135" i="18"/>
  <c r="AA104" i="17"/>
  <c r="K99" i="18"/>
  <c r="L51" i="17"/>
  <c r="O49" i="17"/>
  <c r="L33" i="17"/>
  <c r="O31" i="17"/>
  <c r="J29" i="17"/>
  <c r="S25" i="17"/>
  <c r="U146" i="17"/>
  <c r="X146" i="17" s="1"/>
  <c r="Y146" i="17" s="1"/>
  <c r="AA176" i="17"/>
  <c r="N82" i="17"/>
  <c r="P82" i="17" s="1"/>
  <c r="N194" i="17"/>
  <c r="P194" i="17" s="1"/>
  <c r="AA25" i="17"/>
  <c r="H95" i="18"/>
  <c r="H24" i="18"/>
  <c r="U150" i="17"/>
  <c r="X150" i="17" s="1"/>
  <c r="Y150" i="17" s="1"/>
  <c r="AA49" i="17"/>
  <c r="AA156" i="17"/>
  <c r="W196" i="17"/>
  <c r="U142" i="17"/>
  <c r="X142" i="17" s="1"/>
  <c r="Y142" i="17" s="1"/>
  <c r="K112" i="18"/>
  <c r="K104" i="18"/>
  <c r="K40" i="18"/>
  <c r="H16" i="18"/>
  <c r="U162" i="17"/>
  <c r="X162" i="17" s="1"/>
  <c r="Y162" i="17" s="1"/>
  <c r="AL86" i="7"/>
  <c r="W192" i="17"/>
  <c r="W200" i="17"/>
  <c r="AA180" i="17"/>
  <c r="K191" i="18"/>
  <c r="U99" i="17"/>
  <c r="X99" i="17" s="1"/>
  <c r="Y99" i="17" s="1"/>
  <c r="K100" i="18"/>
  <c r="K80" i="18"/>
  <c r="K68" i="18"/>
  <c r="BM203" i="14"/>
  <c r="BM194" i="14"/>
  <c r="BM198" i="14"/>
  <c r="A1" i="11"/>
  <c r="B1" i="2"/>
  <c r="B28" i="8"/>
  <c r="B22" i="8"/>
  <c r="B20" i="8"/>
  <c r="H91" i="18"/>
  <c r="K87" i="18"/>
  <c r="K83" i="18"/>
  <c r="H83" i="18"/>
  <c r="H35" i="18"/>
  <c r="AA152" i="17"/>
  <c r="U190" i="17"/>
  <c r="X190" i="17" s="1"/>
  <c r="Y190" i="17" s="1"/>
  <c r="U158" i="17"/>
  <c r="X158" i="17" s="1"/>
  <c r="Y158" i="17" s="1"/>
  <c r="BK203" i="14"/>
  <c r="BK194" i="14"/>
  <c r="BK198" i="14"/>
  <c r="G18" i="14"/>
  <c r="AA18" i="17"/>
  <c r="AI119" i="14"/>
  <c r="BV119" i="14" s="1"/>
  <c r="BL119" i="14"/>
  <c r="AI51" i="14"/>
  <c r="BV51" i="14" s="1"/>
  <c r="BL51" i="14"/>
  <c r="BL15" i="14"/>
  <c r="E26" i="14"/>
  <c r="G58" i="14"/>
  <c r="I88" i="14"/>
  <c r="I128" i="14"/>
  <c r="BS191" i="14"/>
  <c r="G200" i="14"/>
  <c r="G202" i="14"/>
  <c r="AI203" i="14"/>
  <c r="BV203" i="14" s="1"/>
  <c r="BL203" i="14"/>
  <c r="AI135" i="14"/>
  <c r="BV135" i="14" s="1"/>
  <c r="BL135" i="14"/>
  <c r="AI39" i="14"/>
  <c r="BV39" i="14" s="1"/>
  <c r="BL39" i="14"/>
  <c r="AI191" i="14"/>
  <c r="BV191" i="14" s="1"/>
  <c r="BL191" i="14"/>
  <c r="BS199" i="14"/>
  <c r="AI9" i="14"/>
  <c r="BV9" i="14" s="1"/>
  <c r="BL9" i="14"/>
  <c r="AI199" i="14"/>
  <c r="BV199" i="14" s="1"/>
  <c r="BL199" i="14"/>
  <c r="AI27" i="14"/>
  <c r="BV27" i="14" s="1"/>
  <c r="BL27" i="14"/>
  <c r="AI143" i="14"/>
  <c r="BV143" i="14" s="1"/>
  <c r="BL143" i="14"/>
  <c r="BL107" i="14"/>
  <c r="AI171" i="14"/>
  <c r="BV171" i="14" s="1"/>
  <c r="BL171" i="14"/>
  <c r="BL151" i="14"/>
  <c r="AI79" i="14"/>
  <c r="BV79" i="14" s="1"/>
  <c r="BL79" i="14"/>
  <c r="AI167" i="14"/>
  <c r="BV167" i="14" s="1"/>
  <c r="BL167" i="14"/>
  <c r="G50" i="14"/>
  <c r="G102" i="14"/>
  <c r="I58" i="14"/>
  <c r="I106" i="14"/>
  <c r="E58" i="14"/>
  <c r="E162" i="14"/>
  <c r="G46" i="14"/>
  <c r="I86" i="14"/>
  <c r="AL93" i="7"/>
  <c r="AL44" i="7"/>
  <c r="AL141" i="7"/>
  <c r="K433" i="10"/>
  <c r="F413" i="10"/>
  <c r="AL189" i="7"/>
  <c r="AL133" i="7"/>
  <c r="G82" i="18"/>
  <c r="G74" i="18"/>
  <c r="AL196" i="7"/>
  <c r="AL128" i="7"/>
  <c r="AL124" i="7"/>
  <c r="G49" i="18"/>
  <c r="AL53" i="7"/>
  <c r="AL149" i="7"/>
  <c r="K1972" i="10"/>
  <c r="AL85" i="7"/>
  <c r="AL101" i="7"/>
  <c r="AL204" i="7"/>
  <c r="D185" i="18"/>
  <c r="AA186" i="17" s="1"/>
  <c r="AL140" i="7"/>
  <c r="K400" i="10"/>
  <c r="K476" i="10"/>
  <c r="AL112" i="7"/>
  <c r="F488" i="10"/>
  <c r="AL212" i="7"/>
  <c r="D1973" i="10"/>
  <c r="K465" i="10"/>
  <c r="AL205" i="7"/>
  <c r="D1972" i="10"/>
  <c r="K405" i="10"/>
  <c r="AL192" i="7"/>
  <c r="G27" i="18"/>
  <c r="AL148" i="7"/>
  <c r="F1973" i="10"/>
  <c r="F1972" i="10"/>
  <c r="F417" i="10"/>
  <c r="AL197" i="7"/>
  <c r="AL94" i="7"/>
  <c r="AL96" i="7"/>
  <c r="AL181" i="7"/>
  <c r="AL100" i="7"/>
  <c r="K457" i="10"/>
  <c r="K425" i="10"/>
  <c r="F481" i="10"/>
  <c r="K441" i="10"/>
  <c r="AL102" i="7"/>
  <c r="B2" i="7"/>
  <c r="B1" i="8"/>
  <c r="Y151" i="14"/>
  <c r="AI151" i="14"/>
  <c r="BV151" i="14" s="1"/>
  <c r="Y107" i="14"/>
  <c r="AI107" i="14"/>
  <c r="BV107" i="14" s="1"/>
  <c r="Y159" i="14"/>
  <c r="X13" i="12"/>
  <c r="S13" i="14"/>
  <c r="S15" i="14"/>
  <c r="AI15" i="14" s="1"/>
  <c r="BV15" i="14" s="1"/>
  <c r="S20" i="14"/>
  <c r="S22" i="14"/>
  <c r="S29" i="14"/>
  <c r="S31" i="14"/>
  <c r="S33" i="14"/>
  <c r="E35" i="14"/>
  <c r="S35" i="14"/>
  <c r="E40" i="14"/>
  <c r="S40" i="14"/>
  <c r="S42" i="14"/>
  <c r="S61" i="14"/>
  <c r="I63" i="14"/>
  <c r="S63" i="14"/>
  <c r="S65" i="14"/>
  <c r="S67" i="14"/>
  <c r="S69" i="14"/>
  <c r="S71" i="14"/>
  <c r="S73" i="14"/>
  <c r="S75" i="14"/>
  <c r="S80" i="14"/>
  <c r="S82" i="14"/>
  <c r="S93" i="14"/>
  <c r="I95" i="14"/>
  <c r="S95" i="14"/>
  <c r="S97" i="14"/>
  <c r="S99" i="14"/>
  <c r="S101" i="14"/>
  <c r="S103" i="14"/>
  <c r="S105" i="14"/>
  <c r="S107" i="14"/>
  <c r="AB107" i="14"/>
  <c r="S109" i="14"/>
  <c r="S111" i="14"/>
  <c r="S113" i="14"/>
  <c r="S115" i="14"/>
  <c r="S120" i="14"/>
  <c r="S122" i="14"/>
  <c r="S124" i="14"/>
  <c r="S126" i="14"/>
  <c r="S133" i="14"/>
  <c r="S135" i="14"/>
  <c r="AB135" i="14"/>
  <c r="S144" i="14"/>
  <c r="S146" i="14"/>
  <c r="S148" i="14"/>
  <c r="S150" i="14"/>
  <c r="S169" i="14"/>
  <c r="S171" i="14"/>
  <c r="AB171" i="14"/>
  <c r="S173" i="14"/>
  <c r="S175" i="14"/>
  <c r="S177" i="14"/>
  <c r="S179" i="14"/>
  <c r="S181" i="14"/>
  <c r="S183" i="14"/>
  <c r="S192" i="14"/>
  <c r="AA192" i="14"/>
  <c r="AH194" i="14"/>
  <c r="BU194" i="14" s="1"/>
  <c r="AA194" i="14"/>
  <c r="S194" i="14"/>
  <c r="I196" i="14"/>
  <c r="AH196" i="14" s="1"/>
  <c r="BU196" i="14" s="1"/>
  <c r="S196" i="14"/>
  <c r="AA196" i="14"/>
  <c r="AB196" i="14"/>
  <c r="AH198" i="14"/>
  <c r="BU198" i="14" s="1"/>
  <c r="AA198" i="14"/>
  <c r="H198" i="14" s="1"/>
  <c r="S198" i="14"/>
  <c r="AB198" i="14"/>
  <c r="H18" i="12"/>
  <c r="S10" i="14" s="1"/>
  <c r="D6" i="14"/>
  <c r="AO6" i="14" s="1"/>
  <c r="D11" i="14"/>
  <c r="S8" i="14"/>
  <c r="E12" i="14"/>
  <c r="S12" i="14"/>
  <c r="S17" i="14"/>
  <c r="E19" i="14"/>
  <c r="S19" i="14"/>
  <c r="S24" i="14"/>
  <c r="S26" i="14"/>
  <c r="S37" i="14"/>
  <c r="S39" i="14"/>
  <c r="AB39" i="14"/>
  <c r="S44" i="14"/>
  <c r="S46" i="14"/>
  <c r="S48" i="14"/>
  <c r="S50" i="14"/>
  <c r="S52" i="14"/>
  <c r="S54" i="14"/>
  <c r="S56" i="14"/>
  <c r="S58" i="14"/>
  <c r="S77" i="14"/>
  <c r="E79" i="14"/>
  <c r="S79" i="14"/>
  <c r="AB79" i="14"/>
  <c r="G84" i="14"/>
  <c r="S84" i="14"/>
  <c r="S86" i="14"/>
  <c r="S88" i="14"/>
  <c r="S90" i="14"/>
  <c r="S117" i="14"/>
  <c r="S119" i="14"/>
  <c r="AB119" i="14"/>
  <c r="S128" i="14"/>
  <c r="S130" i="14"/>
  <c r="S137" i="14"/>
  <c r="S139" i="14"/>
  <c r="S141" i="14"/>
  <c r="S143" i="14"/>
  <c r="AB143" i="14"/>
  <c r="S152" i="14"/>
  <c r="S154" i="14"/>
  <c r="S156" i="14"/>
  <c r="S158" i="14"/>
  <c r="S160" i="14"/>
  <c r="S162" i="14"/>
  <c r="I164" i="14"/>
  <c r="S164" i="14"/>
  <c r="S166" i="14"/>
  <c r="S185" i="14"/>
  <c r="S187" i="14"/>
  <c r="S189" i="14"/>
  <c r="G191" i="14"/>
  <c r="AA191" i="14"/>
  <c r="S191" i="14"/>
  <c r="AB191" i="14"/>
  <c r="S200" i="14"/>
  <c r="AA200" i="14"/>
  <c r="AB200" i="14"/>
  <c r="AA202" i="14"/>
  <c r="AB202" i="14"/>
  <c r="S202" i="14"/>
  <c r="G204" i="14"/>
  <c r="S204" i="14"/>
  <c r="AA204" i="14"/>
  <c r="S14" i="14"/>
  <c r="O19" i="14"/>
  <c r="S21" i="14"/>
  <c r="E23" i="14"/>
  <c r="S23" i="14"/>
  <c r="S28" i="14"/>
  <c r="S30" i="14"/>
  <c r="S32" i="14"/>
  <c r="S34" i="14"/>
  <c r="S41" i="14"/>
  <c r="E43" i="14"/>
  <c r="S43" i="14"/>
  <c r="S60" i="14"/>
  <c r="S62" i="14"/>
  <c r="S64" i="14"/>
  <c r="S66" i="14"/>
  <c r="S68" i="14"/>
  <c r="S70" i="14"/>
  <c r="S72" i="14"/>
  <c r="S74" i="14"/>
  <c r="S81" i="14"/>
  <c r="S83" i="14"/>
  <c r="S92" i="14"/>
  <c r="S94" i="14"/>
  <c r="S96" i="14"/>
  <c r="S98" i="14"/>
  <c r="S100" i="14"/>
  <c r="S102" i="14"/>
  <c r="S104" i="14"/>
  <c r="S106" i="14"/>
  <c r="S108" i="14"/>
  <c r="S110" i="14"/>
  <c r="S112" i="14"/>
  <c r="S114" i="14"/>
  <c r="S121" i="14"/>
  <c r="S123" i="14"/>
  <c r="S125" i="14"/>
  <c r="S127" i="14"/>
  <c r="S132" i="14"/>
  <c r="S134" i="14"/>
  <c r="S145" i="14"/>
  <c r="S147" i="14"/>
  <c r="S149" i="14"/>
  <c r="E151" i="14"/>
  <c r="S151" i="14"/>
  <c r="AB151" i="14"/>
  <c r="S168" i="14"/>
  <c r="S170" i="14"/>
  <c r="S172" i="14"/>
  <c r="S174" i="14"/>
  <c r="S176" i="14"/>
  <c r="S178" i="14"/>
  <c r="S180" i="14"/>
  <c r="S182" i="14"/>
  <c r="AA193" i="14"/>
  <c r="S193" i="14"/>
  <c r="AA195" i="14"/>
  <c r="S195" i="14"/>
  <c r="AB195" i="14"/>
  <c r="AA197" i="14"/>
  <c r="AB197" i="14"/>
  <c r="S197" i="14"/>
  <c r="AA199" i="14"/>
  <c r="S199" i="14"/>
  <c r="AB199" i="14"/>
  <c r="S7" i="14"/>
  <c r="AB9" i="14"/>
  <c r="S9" i="14"/>
  <c r="S16" i="14"/>
  <c r="S18" i="14"/>
  <c r="S25" i="14"/>
  <c r="S27" i="14"/>
  <c r="AB27" i="14"/>
  <c r="S36" i="14"/>
  <c r="S38" i="14"/>
  <c r="S45" i="14"/>
  <c r="S47" i="14"/>
  <c r="S49" i="14"/>
  <c r="G51" i="14"/>
  <c r="S51" i="14"/>
  <c r="AB51" i="14"/>
  <c r="S53" i="14"/>
  <c r="S55" i="14"/>
  <c r="S57" i="14"/>
  <c r="S59" i="14"/>
  <c r="S76" i="14"/>
  <c r="S78" i="14"/>
  <c r="S85" i="14"/>
  <c r="G87" i="14"/>
  <c r="S87" i="14"/>
  <c r="S89" i="14"/>
  <c r="S91" i="14"/>
  <c r="S116" i="14"/>
  <c r="S118" i="14"/>
  <c r="S129" i="14"/>
  <c r="S131" i="14"/>
  <c r="S136" i="14"/>
  <c r="S138" i="14"/>
  <c r="S140" i="14"/>
  <c r="S142" i="14"/>
  <c r="S153" i="14"/>
  <c r="S155" i="14"/>
  <c r="S157" i="14"/>
  <c r="S159" i="14"/>
  <c r="S161" i="14"/>
  <c r="S163" i="14"/>
  <c r="S165" i="14"/>
  <c r="S167" i="14"/>
  <c r="AB167" i="14"/>
  <c r="S184" i="14"/>
  <c r="S186" i="14"/>
  <c r="S188" i="14"/>
  <c r="AA190" i="14"/>
  <c r="S190" i="14"/>
  <c r="AA201" i="14"/>
  <c r="AB201" i="14"/>
  <c r="S201" i="14"/>
  <c r="AH203" i="14"/>
  <c r="BU203" i="14" s="1"/>
  <c r="AA203" i="14"/>
  <c r="S203" i="14"/>
  <c r="AB203" i="14"/>
  <c r="S205" i="14"/>
  <c r="L19" i="14"/>
  <c r="BN19" i="14" s="1"/>
  <c r="AL30" i="7"/>
  <c r="L662" i="10"/>
  <c r="D662" i="10" s="1"/>
  <c r="K449" i="10"/>
  <c r="K406" i="10"/>
  <c r="O103" i="14"/>
  <c r="M119" i="14"/>
  <c r="D663" i="10"/>
  <c r="F410" i="10"/>
  <c r="O108" i="14"/>
  <c r="L88" i="14"/>
  <c r="L104" i="14"/>
  <c r="BN104" i="14" s="1"/>
  <c r="L124" i="14"/>
  <c r="BN124" i="14" s="1"/>
  <c r="L128" i="14"/>
  <c r="L152" i="14"/>
  <c r="L103" i="14"/>
  <c r="BN103" i="14" s="1"/>
  <c r="S36" i="17"/>
  <c r="S48" i="17"/>
  <c r="O52" i="17"/>
  <c r="J56" i="17"/>
  <c r="L65" i="17"/>
  <c r="J67" i="17"/>
  <c r="O69" i="17"/>
  <c r="S77" i="17"/>
  <c r="J79" i="17"/>
  <c r="L81" i="17"/>
  <c r="S89" i="17"/>
  <c r="J95" i="17"/>
  <c r="S99" i="17"/>
  <c r="J101" i="17"/>
  <c r="S107" i="17"/>
  <c r="O109" i="17"/>
  <c r="S111" i="17"/>
  <c r="O113" i="17"/>
  <c r="L115" i="17"/>
  <c r="L117" i="17"/>
  <c r="L121" i="17"/>
  <c r="L131" i="17"/>
  <c r="J133" i="17"/>
  <c r="O135" i="17"/>
  <c r="S137" i="17"/>
  <c r="S139" i="17"/>
  <c r="S145" i="17"/>
  <c r="S165" i="17"/>
  <c r="S167" i="17"/>
  <c r="J181" i="17"/>
  <c r="O187" i="17"/>
  <c r="S191" i="17"/>
  <c r="J197" i="17"/>
  <c r="O199" i="17"/>
  <c r="O53" i="17"/>
  <c r="L80" i="17"/>
  <c r="S88" i="17"/>
  <c r="O92" i="17"/>
  <c r="S112" i="17"/>
  <c r="L114" i="17"/>
  <c r="S116" i="17"/>
  <c r="L118" i="17"/>
  <c r="J120" i="17"/>
  <c r="O124" i="17"/>
  <c r="O126" i="17"/>
  <c r="L132" i="17"/>
  <c r="L136" i="17"/>
  <c r="AF6" i="7"/>
  <c r="AW1" i="14" s="1"/>
  <c r="E8" i="14"/>
  <c r="I8" i="14"/>
  <c r="I14" i="14"/>
  <c r="E14" i="14"/>
  <c r="E18" i="14"/>
  <c r="G22" i="14"/>
  <c r="E22" i="14"/>
  <c r="I26" i="14"/>
  <c r="G30" i="14"/>
  <c r="I30" i="14"/>
  <c r="E30" i="14"/>
  <c r="L31" i="14"/>
  <c r="I34" i="14"/>
  <c r="G38" i="14"/>
  <c r="I38" i="14"/>
  <c r="E42" i="14"/>
  <c r="I42" i="14"/>
  <c r="L43" i="14"/>
  <c r="E46" i="14"/>
  <c r="I46" i="14"/>
  <c r="E50" i="14"/>
  <c r="I50" i="14"/>
  <c r="G54" i="14"/>
  <c r="G62" i="14"/>
  <c r="I62" i="14"/>
  <c r="E66" i="14"/>
  <c r="G66" i="14"/>
  <c r="I66" i="14"/>
  <c r="I70" i="14"/>
  <c r="E70" i="14"/>
  <c r="G70" i="14"/>
  <c r="E74" i="14"/>
  <c r="I78" i="14"/>
  <c r="G78" i="14"/>
  <c r="G82" i="14"/>
  <c r="I82" i="14"/>
  <c r="E86" i="14"/>
  <c r="G86" i="14"/>
  <c r="G90" i="14"/>
  <c r="I90" i="14"/>
  <c r="E90" i="14"/>
  <c r="L91" i="14"/>
  <c r="BN91" i="14" s="1"/>
  <c r="I94" i="14"/>
  <c r="G94" i="14"/>
  <c r="E98" i="14"/>
  <c r="I98" i="14"/>
  <c r="L99" i="14"/>
  <c r="BN99" i="14" s="1"/>
  <c r="I102" i="14"/>
  <c r="E102" i="14"/>
  <c r="E106" i="14"/>
  <c r="E110" i="14"/>
  <c r="I114" i="14"/>
  <c r="E114" i="14"/>
  <c r="G118" i="14"/>
  <c r="E118" i="14"/>
  <c r="I126" i="14"/>
  <c r="E130" i="14"/>
  <c r="I130" i="14"/>
  <c r="G130" i="14"/>
  <c r="I134" i="14"/>
  <c r="G134" i="14"/>
  <c r="E134" i="14"/>
  <c r="G138" i="14"/>
  <c r="E138" i="14"/>
  <c r="I142" i="14"/>
  <c r="G142" i="14"/>
  <c r="E142" i="14"/>
  <c r="G146" i="14"/>
  <c r="G150" i="14"/>
  <c r="E150" i="14"/>
  <c r="G154" i="14"/>
  <c r="E154" i="14"/>
  <c r="G158" i="14"/>
  <c r="I158" i="14"/>
  <c r="E158" i="14"/>
  <c r="G162" i="14"/>
  <c r="I162" i="14"/>
  <c r="E166" i="14"/>
  <c r="G166" i="14"/>
  <c r="I166" i="14"/>
  <c r="G170" i="14"/>
  <c r="I170" i="14"/>
  <c r="G174" i="14"/>
  <c r="I174" i="14"/>
  <c r="E174" i="14"/>
  <c r="G178" i="14"/>
  <c r="I178" i="14"/>
  <c r="E178" i="14"/>
  <c r="E182" i="14"/>
  <c r="G182" i="14"/>
  <c r="E190" i="14"/>
  <c r="I190" i="14"/>
  <c r="AE190" i="14" s="1"/>
  <c r="G190" i="14"/>
  <c r="X190" i="14"/>
  <c r="G194" i="14"/>
  <c r="K194" i="14" s="1"/>
  <c r="E194" i="14"/>
  <c r="X194" i="14"/>
  <c r="E202" i="14"/>
  <c r="I202" i="14"/>
  <c r="AC202" i="14" s="1"/>
  <c r="X202" i="14"/>
  <c r="L141" i="17"/>
  <c r="O141" i="17"/>
  <c r="L147" i="17"/>
  <c r="O147" i="17"/>
  <c r="J193" i="17"/>
  <c r="L193" i="17"/>
  <c r="S187" i="17"/>
  <c r="M116" i="14"/>
  <c r="O199" i="14"/>
  <c r="J135" i="17"/>
  <c r="S197" i="17"/>
  <c r="L135" i="17"/>
  <c r="L133" i="17"/>
  <c r="L107" i="17"/>
  <c r="E38" i="14"/>
  <c r="E62" i="14"/>
  <c r="I54" i="14"/>
  <c r="G34" i="14"/>
  <c r="O203" i="14"/>
  <c r="O44" i="17"/>
  <c r="L44" i="17"/>
  <c r="S44" i="17"/>
  <c r="O71" i="17"/>
  <c r="S71" i="17"/>
  <c r="L71" i="17"/>
  <c r="O105" i="17"/>
  <c r="L105" i="17"/>
  <c r="G83" i="14"/>
  <c r="H197" i="18"/>
  <c r="I143" i="14"/>
  <c r="J113" i="17"/>
  <c r="N192" i="17"/>
  <c r="P192" i="17" s="1"/>
  <c r="L181" i="17"/>
  <c r="S65" i="17"/>
  <c r="G26" i="14"/>
  <c r="E78" i="14"/>
  <c r="AA16" i="17"/>
  <c r="H19" i="18"/>
  <c r="K19" i="18"/>
  <c r="AA20" i="17"/>
  <c r="U30" i="17"/>
  <c r="X30" i="17" s="1"/>
  <c r="Y30" i="17" s="1"/>
  <c r="H31" i="18"/>
  <c r="K31" i="18"/>
  <c r="AA32" i="17"/>
  <c r="J35" i="17"/>
  <c r="S35" i="17"/>
  <c r="L37" i="17"/>
  <c r="J37" i="17"/>
  <c r="U38" i="17"/>
  <c r="X38" i="17" s="1"/>
  <c r="Y38" i="17" s="1"/>
  <c r="O39" i="17"/>
  <c r="S39" i="17"/>
  <c r="H39" i="18"/>
  <c r="S41" i="17"/>
  <c r="O41" i="17"/>
  <c r="L41" i="17"/>
  <c r="O43" i="17"/>
  <c r="S43" i="17"/>
  <c r="H43" i="18"/>
  <c r="K43" i="18"/>
  <c r="S45" i="17"/>
  <c r="L45" i="17"/>
  <c r="J45" i="17"/>
  <c r="L47" i="17"/>
  <c r="J47" i="17"/>
  <c r="O47" i="17"/>
  <c r="H47" i="18"/>
  <c r="AA48" i="17"/>
  <c r="K51" i="18"/>
  <c r="U58" i="17"/>
  <c r="X58" i="17" s="1"/>
  <c r="AA60" i="17"/>
  <c r="H59" i="18"/>
  <c r="J61" i="17"/>
  <c r="O61" i="17"/>
  <c r="AA63" i="17"/>
  <c r="K62" i="18"/>
  <c r="H62" i="18"/>
  <c r="L64" i="17"/>
  <c r="J64" i="17"/>
  <c r="U65" i="17"/>
  <c r="X65" i="17" s="1"/>
  <c r="Y65" i="17" s="1"/>
  <c r="L66" i="17"/>
  <c r="J66" i="17"/>
  <c r="U69" i="17"/>
  <c r="X69" i="17" s="1"/>
  <c r="Y69" i="17" s="1"/>
  <c r="J70" i="17"/>
  <c r="S70" i="17"/>
  <c r="O70" i="17"/>
  <c r="H70" i="18"/>
  <c r="L72" i="17"/>
  <c r="S72" i="17"/>
  <c r="U73" i="17"/>
  <c r="X73" i="17" s="1"/>
  <c r="AA75" i="17"/>
  <c r="K74" i="18"/>
  <c r="H74" i="18"/>
  <c r="U77" i="17"/>
  <c r="X77" i="17" s="1"/>
  <c r="Y77" i="17" s="1"/>
  <c r="K77" i="17"/>
  <c r="N77" i="17"/>
  <c r="P77" i="17" s="1"/>
  <c r="L78" i="17"/>
  <c r="S78" i="17"/>
  <c r="AA79" i="17"/>
  <c r="U81" i="17"/>
  <c r="X81" i="17" s="1"/>
  <c r="Y81" i="17" s="1"/>
  <c r="S82" i="17"/>
  <c r="O82" i="17"/>
  <c r="H82" i="18"/>
  <c r="AA83" i="17"/>
  <c r="K82" i="18"/>
  <c r="AA95" i="17"/>
  <c r="K94" i="18"/>
  <c r="H94" i="18"/>
  <c r="S96" i="17"/>
  <c r="L96" i="17"/>
  <c r="J96" i="17"/>
  <c r="U97" i="17"/>
  <c r="X97" i="17" s="1"/>
  <c r="Y97" i="17" s="1"/>
  <c r="K98" i="18"/>
  <c r="H98" i="18"/>
  <c r="L100" i="17"/>
  <c r="J100" i="17"/>
  <c r="U101" i="17"/>
  <c r="X101" i="17" s="1"/>
  <c r="Y101" i="17" s="1"/>
  <c r="L102" i="17"/>
  <c r="S102" i="17"/>
  <c r="AA103" i="17"/>
  <c r="K102" i="18"/>
  <c r="J104" i="17"/>
  <c r="L104" i="17"/>
  <c r="U105" i="17"/>
  <c r="X105" i="17" s="1"/>
  <c r="Y105" i="17" s="1"/>
  <c r="S106" i="17"/>
  <c r="L106" i="17"/>
  <c r="H106" i="18"/>
  <c r="K106" i="18"/>
  <c r="S108" i="17"/>
  <c r="J108" i="17"/>
  <c r="U109" i="17"/>
  <c r="X109" i="17" s="1"/>
  <c r="Y109" i="17" s="1"/>
  <c r="L110" i="17"/>
  <c r="S110" i="17"/>
  <c r="J110" i="17"/>
  <c r="H110" i="18"/>
  <c r="U113" i="17"/>
  <c r="X113" i="17" s="1"/>
  <c r="Y113" i="17" s="1"/>
  <c r="AA115" i="17"/>
  <c r="K114" i="18"/>
  <c r="H114" i="18"/>
  <c r="K118" i="18"/>
  <c r="H118" i="18"/>
  <c r="U121" i="17"/>
  <c r="X121" i="17" s="1"/>
  <c r="Y121" i="17" s="1"/>
  <c r="S122" i="17"/>
  <c r="L122" i="17"/>
  <c r="AA123" i="17"/>
  <c r="K122" i="18"/>
  <c r="U125" i="17"/>
  <c r="X125" i="17" s="1"/>
  <c r="Y125" i="17" s="1"/>
  <c r="K126" i="18"/>
  <c r="AA127" i="17"/>
  <c r="U129" i="17"/>
  <c r="X129" i="17" s="1"/>
  <c r="Y129" i="17" s="1"/>
  <c r="O130" i="17"/>
  <c r="L130" i="17"/>
  <c r="S130" i="17"/>
  <c r="H130" i="18"/>
  <c r="AA131" i="17"/>
  <c r="K130" i="18"/>
  <c r="U133" i="17"/>
  <c r="X133" i="17" s="1"/>
  <c r="Y133" i="17" s="1"/>
  <c r="L134" i="17"/>
  <c r="S134" i="17"/>
  <c r="K134" i="18"/>
  <c r="U137" i="17"/>
  <c r="X137" i="17" s="1"/>
  <c r="Y137" i="17" s="1"/>
  <c r="J138" i="17"/>
  <c r="S138" i="17"/>
  <c r="L138" i="17"/>
  <c r="O138" i="17"/>
  <c r="H138" i="18"/>
  <c r="K138" i="18"/>
  <c r="AA139" i="17"/>
  <c r="S140" i="17"/>
  <c r="L140" i="17"/>
  <c r="J140" i="17"/>
  <c r="O140" i="17"/>
  <c r="U145" i="17"/>
  <c r="X145" i="17" s="1"/>
  <c r="Y145" i="17" s="1"/>
  <c r="O146" i="17"/>
  <c r="J146" i="17"/>
  <c r="AA147" i="17"/>
  <c r="H146" i="18"/>
  <c r="K146" i="18"/>
  <c r="U149" i="17"/>
  <c r="X149" i="17" s="1"/>
  <c r="Y149" i="17" s="1"/>
  <c r="H150" i="18"/>
  <c r="O152" i="17"/>
  <c r="L152" i="17"/>
  <c r="S152" i="17"/>
  <c r="J152" i="17"/>
  <c r="H154" i="18"/>
  <c r="K154" i="18"/>
  <c r="AA159" i="17"/>
  <c r="H158" i="18"/>
  <c r="K158" i="18"/>
  <c r="J172" i="17"/>
  <c r="S172" i="17"/>
  <c r="O172" i="17"/>
  <c r="U173" i="17"/>
  <c r="X173" i="17" s="1"/>
  <c r="Y173" i="17" s="1"/>
  <c r="J174" i="17"/>
  <c r="L174" i="17"/>
  <c r="O174" i="17"/>
  <c r="H174" i="18"/>
  <c r="K174" i="18"/>
  <c r="AA175" i="17"/>
  <c r="H178" i="18"/>
  <c r="K178" i="18"/>
  <c r="U181" i="17"/>
  <c r="X181" i="17" s="1"/>
  <c r="Y181" i="17" s="1"/>
  <c r="L182" i="17"/>
  <c r="J182" i="17"/>
  <c r="J186" i="17"/>
  <c r="O186" i="17"/>
  <c r="S186" i="17"/>
  <c r="AA187" i="17"/>
  <c r="H186" i="18"/>
  <c r="K186" i="18"/>
  <c r="L190" i="17"/>
  <c r="S190" i="17"/>
  <c r="W191" i="17"/>
  <c r="AA191" i="17"/>
  <c r="H190" i="18"/>
  <c r="K190" i="18"/>
  <c r="J192" i="17"/>
  <c r="O192" i="17"/>
  <c r="S192" i="17"/>
  <c r="K193" i="17"/>
  <c r="N193" i="17"/>
  <c r="P193" i="17" s="1"/>
  <c r="O194" i="17"/>
  <c r="S194" i="17"/>
  <c r="J194" i="17"/>
  <c r="AA195" i="17"/>
  <c r="W195" i="17"/>
  <c r="I195" i="17"/>
  <c r="H194" i="18"/>
  <c r="K194" i="18"/>
  <c r="I199" i="17"/>
  <c r="AA199" i="17"/>
  <c r="K198" i="18"/>
  <c r="N201" i="17"/>
  <c r="P201" i="17" s="1"/>
  <c r="K201" i="17"/>
  <c r="S202" i="17"/>
  <c r="L202" i="17"/>
  <c r="I203" i="17"/>
  <c r="H202" i="18"/>
  <c r="J204" i="17"/>
  <c r="O204" i="17"/>
  <c r="S204" i="17"/>
  <c r="L39" i="17"/>
  <c r="AA44" i="17"/>
  <c r="O110" i="17"/>
  <c r="J106" i="17"/>
  <c r="H78" i="18"/>
  <c r="H102" i="18"/>
  <c r="U141" i="17"/>
  <c r="X141" i="17" s="1"/>
  <c r="Y141" i="17" s="1"/>
  <c r="H51" i="18"/>
  <c r="H23" i="18"/>
  <c r="K11" i="18"/>
  <c r="O64" i="17"/>
  <c r="U46" i="17"/>
  <c r="X46" i="17" s="1"/>
  <c r="Y46" i="17" s="1"/>
  <c r="O106" i="17"/>
  <c r="AA52" i="17"/>
  <c r="AA135" i="17"/>
  <c r="AA119" i="17"/>
  <c r="H134" i="18"/>
  <c r="J39" i="17"/>
  <c r="G186" i="18"/>
  <c r="G194" i="18"/>
  <c r="G21" i="18"/>
  <c r="I21" i="18" s="1"/>
  <c r="I22" i="17" s="1"/>
  <c r="K22" i="17" s="1"/>
  <c r="AL40" i="7"/>
  <c r="G35" i="18"/>
  <c r="AL62" i="7"/>
  <c r="M107" i="14"/>
  <c r="M23" i="14"/>
  <c r="X191" i="14"/>
  <c r="J117" i="17"/>
  <c r="G193" i="18"/>
  <c r="K196" i="17"/>
  <c r="O191" i="17"/>
  <c r="K185" i="18"/>
  <c r="AA146" i="17"/>
  <c r="S131" i="17"/>
  <c r="M59" i="14"/>
  <c r="O75" i="14"/>
  <c r="G115" i="18"/>
  <c r="I115" i="18" s="1"/>
  <c r="I116" i="17" s="1"/>
  <c r="K116" i="17" s="1"/>
  <c r="W116" i="17" s="1"/>
  <c r="S113" i="17"/>
  <c r="H185" i="18"/>
  <c r="J145" i="17"/>
  <c r="L199" i="17"/>
  <c r="H193" i="18"/>
  <c r="L145" i="17"/>
  <c r="J139" i="17"/>
  <c r="J137" i="17"/>
  <c r="E127" i="14"/>
  <c r="O143" i="14"/>
  <c r="M167" i="14"/>
  <c r="AL36" i="7"/>
  <c r="AL38" i="7"/>
  <c r="AL54" i="7"/>
  <c r="AL56" i="7"/>
  <c r="AL61" i="7"/>
  <c r="G48" i="18"/>
  <c r="I48" i="18" s="1"/>
  <c r="I49" i="17" s="1"/>
  <c r="K49" i="17" s="1"/>
  <c r="O35" i="17"/>
  <c r="S37" i="17"/>
  <c r="J41" i="17"/>
  <c r="J43" i="17"/>
  <c r="O45" i="17"/>
  <c r="S47" i="17"/>
  <c r="S64" i="17"/>
  <c r="S66" i="17"/>
  <c r="L70" i="17"/>
  <c r="O72" i="17"/>
  <c r="O96" i="17"/>
  <c r="O116" i="17"/>
  <c r="L120" i="17"/>
  <c r="S124" i="17"/>
  <c r="J130" i="17"/>
  <c r="J136" i="17"/>
  <c r="G27" i="14"/>
  <c r="I31" i="14"/>
  <c r="I39" i="14"/>
  <c r="E135" i="14"/>
  <c r="I135" i="14"/>
  <c r="I139" i="14"/>
  <c r="G139" i="14"/>
  <c r="G151" i="14"/>
  <c r="M151" i="14"/>
  <c r="O151" i="14"/>
  <c r="I151" i="14"/>
  <c r="I155" i="14"/>
  <c r="G155" i="14"/>
  <c r="G159" i="14"/>
  <c r="M159" i="14"/>
  <c r="I159" i="14"/>
  <c r="E179" i="14"/>
  <c r="E183" i="14"/>
  <c r="G183" i="14"/>
  <c r="E187" i="14"/>
  <c r="H6" i="18"/>
  <c r="K6" i="18"/>
  <c r="H10" i="18"/>
  <c r="K10" i="18"/>
  <c r="K14" i="18"/>
  <c r="H14" i="18"/>
  <c r="H22" i="18"/>
  <c r="K22" i="18"/>
  <c r="AA23" i="17"/>
  <c r="O26" i="17"/>
  <c r="J26" i="17"/>
  <c r="L26" i="17"/>
  <c r="S26" i="17"/>
  <c r="L30" i="17"/>
  <c r="J30" i="17"/>
  <c r="S30" i="17"/>
  <c r="O30" i="17"/>
  <c r="L34" i="17"/>
  <c r="J34" i="17"/>
  <c r="S34" i="17"/>
  <c r="L36" i="17"/>
  <c r="O36" i="17"/>
  <c r="J40" i="17"/>
  <c r="O40" i="17"/>
  <c r="S40" i="17"/>
  <c r="J42" i="17"/>
  <c r="L42" i="17"/>
  <c r="O42" i="17"/>
  <c r="S42" i="17"/>
  <c r="O46" i="17"/>
  <c r="L46" i="17"/>
  <c r="O48" i="17"/>
  <c r="J48" i="17"/>
  <c r="L50" i="17"/>
  <c r="J50" i="17"/>
  <c r="O50" i="17"/>
  <c r="S50" i="17"/>
  <c r="J54" i="17"/>
  <c r="S54" i="17"/>
  <c r="U61" i="17"/>
  <c r="X61" i="17" s="1"/>
  <c r="Y61" i="17" s="1"/>
  <c r="O63" i="17"/>
  <c r="L63" i="17"/>
  <c r="AA66" i="17"/>
  <c r="K65" i="18"/>
  <c r="H65" i="18"/>
  <c r="U72" i="17"/>
  <c r="X72" i="17" s="1"/>
  <c r="Y72" i="17" s="1"/>
  <c r="K73" i="18"/>
  <c r="AA74" i="17"/>
  <c r="U76" i="17"/>
  <c r="X76" i="17" s="1"/>
  <c r="AA78" i="17"/>
  <c r="H77" i="18"/>
  <c r="K77" i="18"/>
  <c r="U80" i="17"/>
  <c r="X80" i="17" s="1"/>
  <c r="Y80" i="17" s="1"/>
  <c r="K85" i="18"/>
  <c r="AA86" i="17"/>
  <c r="H85" i="18"/>
  <c r="U88" i="17"/>
  <c r="X88" i="17" s="1"/>
  <c r="Y88" i="17" s="1"/>
  <c r="H89" i="18"/>
  <c r="K89" i="18"/>
  <c r="AA90" i="17"/>
  <c r="J91" i="17"/>
  <c r="S91" i="17"/>
  <c r="O91" i="17"/>
  <c r="L91" i="17"/>
  <c r="L93" i="17"/>
  <c r="S93" i="17"/>
  <c r="O97" i="17"/>
  <c r="L97" i="17"/>
  <c r="S97" i="17"/>
  <c r="O111" i="17"/>
  <c r="J111" i="17"/>
  <c r="H117" i="18"/>
  <c r="AA118" i="17"/>
  <c r="K117" i="18"/>
  <c r="J119" i="17"/>
  <c r="L119" i="17"/>
  <c r="AA122" i="17"/>
  <c r="H121" i="18"/>
  <c r="K121" i="18"/>
  <c r="S123" i="17"/>
  <c r="L123" i="17"/>
  <c r="J125" i="17"/>
  <c r="S125" i="17"/>
  <c r="H137" i="18"/>
  <c r="AA138" i="17"/>
  <c r="K141" i="18"/>
  <c r="H141" i="18"/>
  <c r="AA150" i="17"/>
  <c r="H149" i="18"/>
  <c r="K149" i="18"/>
  <c r="S151" i="17"/>
  <c r="J151" i="17"/>
  <c r="O151" i="17"/>
  <c r="L151" i="17"/>
  <c r="J157" i="17"/>
  <c r="L157" i="17"/>
  <c r="S157" i="17"/>
  <c r="O157" i="17"/>
  <c r="AA162" i="17"/>
  <c r="H161" i="18"/>
  <c r="U164" i="17"/>
  <c r="X164" i="17" s="1"/>
  <c r="Y164" i="17" s="1"/>
  <c r="H165" i="18"/>
  <c r="K165" i="18"/>
  <c r="L167" i="17"/>
  <c r="O167" i="17"/>
  <c r="J167" i="17"/>
  <c r="AA170" i="17"/>
  <c r="K169" i="18"/>
  <c r="H169" i="18"/>
  <c r="O171" i="17"/>
  <c r="J171" i="17"/>
  <c r="S171" i="17"/>
  <c r="L171" i="17"/>
  <c r="H173" i="18"/>
  <c r="K173" i="18"/>
  <c r="AA174" i="17"/>
  <c r="O175" i="17"/>
  <c r="J175" i="17"/>
  <c r="S175" i="17"/>
  <c r="L175" i="17"/>
  <c r="AA182" i="17"/>
  <c r="H181" i="18"/>
  <c r="K181" i="18"/>
  <c r="U184" i="17"/>
  <c r="X184" i="17" s="1"/>
  <c r="S185" i="17"/>
  <c r="L185" i="17"/>
  <c r="J185" i="17"/>
  <c r="S195" i="17"/>
  <c r="J195" i="17"/>
  <c r="L195" i="17"/>
  <c r="O195" i="17"/>
  <c r="J201" i="17"/>
  <c r="O201" i="17"/>
  <c r="L201" i="17"/>
  <c r="W202" i="17"/>
  <c r="I202" i="17"/>
  <c r="AA202" i="17"/>
  <c r="K201" i="18"/>
  <c r="H201" i="18"/>
  <c r="L205" i="17"/>
  <c r="S205" i="17"/>
  <c r="O205" i="17"/>
  <c r="J205" i="17"/>
  <c r="D100" i="18"/>
  <c r="AL111" i="7"/>
  <c r="L112" i="14"/>
  <c r="BN112" i="14" s="1"/>
  <c r="O183" i="14"/>
  <c r="L100" i="14"/>
  <c r="BN100" i="14" s="1"/>
  <c r="M15" i="14"/>
  <c r="M83" i="14"/>
  <c r="M203" i="14"/>
  <c r="O99" i="14"/>
  <c r="M99" i="14"/>
  <c r="O159" i="14"/>
  <c r="O117" i="17"/>
  <c r="J109" i="17"/>
  <c r="L101" i="17"/>
  <c r="S109" i="17"/>
  <c r="S101" i="17"/>
  <c r="S52" i="17"/>
  <c r="AL47" i="7"/>
  <c r="U200" i="17"/>
  <c r="X200" i="17" s="1"/>
  <c r="Y200" i="17" s="1"/>
  <c r="S199" i="17"/>
  <c r="AA198" i="17"/>
  <c r="O197" i="17"/>
  <c r="N196" i="17"/>
  <c r="P196" i="17" s="1"/>
  <c r="K193" i="18"/>
  <c r="S193" i="17"/>
  <c r="K192" i="17"/>
  <c r="L191" i="17"/>
  <c r="J187" i="17"/>
  <c r="S181" i="17"/>
  <c r="S147" i="17"/>
  <c r="O145" i="17"/>
  <c r="J141" i="17"/>
  <c r="L139" i="17"/>
  <c r="O137" i="17"/>
  <c r="S135" i="17"/>
  <c r="S133" i="17"/>
  <c r="O123" i="17"/>
  <c r="L113" i="17"/>
  <c r="J99" i="17"/>
  <c r="J71" i="17"/>
  <c r="L69" i="17"/>
  <c r="J36" i="17"/>
  <c r="O127" i="14"/>
  <c r="J44" i="17"/>
  <c r="L48" i="17"/>
  <c r="L40" i="17"/>
  <c r="K137" i="18"/>
  <c r="U108" i="17"/>
  <c r="X108" i="17" s="1"/>
  <c r="E123" i="14"/>
  <c r="I123" i="14"/>
  <c r="G123" i="14"/>
  <c r="I127" i="14"/>
  <c r="G143" i="14"/>
  <c r="I163" i="14"/>
  <c r="E163" i="14"/>
  <c r="I175" i="14"/>
  <c r="H18" i="18"/>
  <c r="K18" i="18"/>
  <c r="L24" i="17"/>
  <c r="O24" i="17"/>
  <c r="S24" i="17"/>
  <c r="S28" i="17"/>
  <c r="L28" i="17"/>
  <c r="J28" i="17"/>
  <c r="O28" i="17"/>
  <c r="L32" i="17"/>
  <c r="O32" i="17"/>
  <c r="AA47" i="17"/>
  <c r="H46" i="18"/>
  <c r="H50" i="18"/>
  <c r="AA51" i="17"/>
  <c r="U53" i="17"/>
  <c r="X53" i="17" s="1"/>
  <c r="Y53" i="17" s="1"/>
  <c r="U57" i="17"/>
  <c r="X57" i="17" s="1"/>
  <c r="Y57" i="17" s="1"/>
  <c r="H81" i="18"/>
  <c r="K81" i="18"/>
  <c r="U84" i="17"/>
  <c r="X84" i="17" s="1"/>
  <c r="Y84" i="17" s="1"/>
  <c r="AA94" i="17"/>
  <c r="H93" i="18"/>
  <c r="U96" i="17"/>
  <c r="X96" i="17" s="1"/>
  <c r="Y96" i="17" s="1"/>
  <c r="U100" i="17"/>
  <c r="X100" i="17" s="1"/>
  <c r="Y100" i="17" s="1"/>
  <c r="L103" i="17"/>
  <c r="S103" i="17"/>
  <c r="K105" i="18"/>
  <c r="AA106" i="17"/>
  <c r="H105" i="18"/>
  <c r="O107" i="17"/>
  <c r="J107" i="17"/>
  <c r="K109" i="18"/>
  <c r="AA110" i="17"/>
  <c r="H109" i="18"/>
  <c r="O115" i="17"/>
  <c r="S115" i="17"/>
  <c r="U120" i="17"/>
  <c r="X120" i="17" s="1"/>
  <c r="Y120" i="17" s="1"/>
  <c r="H129" i="18"/>
  <c r="AA130" i="17"/>
  <c r="K129" i="18"/>
  <c r="U132" i="17"/>
  <c r="X132" i="17" s="1"/>
  <c r="Y132" i="17" s="1"/>
  <c r="O149" i="17"/>
  <c r="L149" i="17"/>
  <c r="S149" i="17"/>
  <c r="O153" i="17"/>
  <c r="L153" i="17"/>
  <c r="S153" i="17"/>
  <c r="J153" i="17"/>
  <c r="S169" i="17"/>
  <c r="O169" i="17"/>
  <c r="J169" i="17"/>
  <c r="L169" i="17"/>
  <c r="S173" i="17"/>
  <c r="O173" i="17"/>
  <c r="J173" i="17"/>
  <c r="L173" i="17"/>
  <c r="H177" i="18"/>
  <c r="AA178" i="17"/>
  <c r="K177" i="18"/>
  <c r="U180" i="17"/>
  <c r="X180" i="17" s="1"/>
  <c r="Y180" i="17" s="1"/>
  <c r="L203" i="17"/>
  <c r="S203" i="17"/>
  <c r="J203" i="17"/>
  <c r="D192" i="18"/>
  <c r="G192" i="18" s="1"/>
  <c r="AL203" i="7"/>
  <c r="D164" i="18"/>
  <c r="AL175" i="7"/>
  <c r="D76" i="18"/>
  <c r="AL87" i="7"/>
  <c r="M127" i="14"/>
  <c r="O107" i="14"/>
  <c r="O59" i="14"/>
  <c r="L156" i="14"/>
  <c r="S121" i="17"/>
  <c r="L109" i="17"/>
  <c r="H38" i="18"/>
  <c r="G167" i="14"/>
  <c r="E75" i="14"/>
  <c r="N200" i="17"/>
  <c r="P200" i="17" s="1"/>
  <c r="J199" i="17"/>
  <c r="K197" i="18"/>
  <c r="L197" i="18" s="1"/>
  <c r="L197" i="17"/>
  <c r="W194" i="17"/>
  <c r="O193" i="17"/>
  <c r="J191" i="17"/>
  <c r="L187" i="17"/>
  <c r="O181" i="17"/>
  <c r="K145" i="18"/>
  <c r="S141" i="17"/>
  <c r="O139" i="17"/>
  <c r="L137" i="17"/>
  <c r="O133" i="17"/>
  <c r="O131" i="17"/>
  <c r="L125" i="17"/>
  <c r="S119" i="17"/>
  <c r="J115" i="17"/>
  <c r="J103" i="17"/>
  <c r="S69" i="17"/>
  <c r="O54" i="17"/>
  <c r="I183" i="14"/>
  <c r="G127" i="14"/>
  <c r="S46" i="17"/>
  <c r="O203" i="17"/>
  <c r="S201" i="17"/>
  <c r="G163" i="14"/>
  <c r="J149" i="17"/>
  <c r="E139" i="14"/>
  <c r="AA142" i="17"/>
  <c r="I87" i="14"/>
  <c r="O91" i="14"/>
  <c r="M91" i="14"/>
  <c r="E95" i="14"/>
  <c r="G111" i="14"/>
  <c r="I111" i="14"/>
  <c r="M111" i="14"/>
  <c r="E111" i="14"/>
  <c r="G115" i="14"/>
  <c r="L188" i="14"/>
  <c r="I191" i="14"/>
  <c r="AJ191" i="14" s="1"/>
  <c r="BW191" i="14" s="1"/>
  <c r="X203" i="14"/>
  <c r="U25" i="17"/>
  <c r="X25" i="17" s="1"/>
  <c r="Y25" i="17" s="1"/>
  <c r="K26" i="18"/>
  <c r="H26" i="18"/>
  <c r="AA27" i="17"/>
  <c r="U29" i="17"/>
  <c r="X29" i="17" s="1"/>
  <c r="Y29" i="17" s="1"/>
  <c r="H30" i="18"/>
  <c r="K30" i="18"/>
  <c r="H34" i="18"/>
  <c r="AA35" i="17"/>
  <c r="K34" i="18"/>
  <c r="U37" i="17"/>
  <c r="X37" i="17" s="1"/>
  <c r="Y37" i="17" s="1"/>
  <c r="U41" i="17"/>
  <c r="X41" i="17" s="1"/>
  <c r="Y41" i="17" s="1"/>
  <c r="U45" i="17"/>
  <c r="X45" i="17" s="1"/>
  <c r="Y45" i="17" s="1"/>
  <c r="U49" i="17"/>
  <c r="X49" i="17" s="1"/>
  <c r="Y49" i="17" s="1"/>
  <c r="L52" i="17"/>
  <c r="J52" i="17"/>
  <c r="H54" i="18"/>
  <c r="AA55" i="17"/>
  <c r="O56" i="17"/>
  <c r="S56" i="17"/>
  <c r="L56" i="17"/>
  <c r="AA59" i="17"/>
  <c r="H58" i="18"/>
  <c r="L62" i="17"/>
  <c r="S62" i="17"/>
  <c r="O62" i="17"/>
  <c r="O67" i="17"/>
  <c r="L67" i="17"/>
  <c r="K69" i="18"/>
  <c r="H69" i="18"/>
  <c r="AA70" i="17"/>
  <c r="L77" i="17"/>
  <c r="O77" i="17"/>
  <c r="J77" i="17"/>
  <c r="O79" i="17"/>
  <c r="L79" i="17"/>
  <c r="O81" i="17"/>
  <c r="J81" i="17"/>
  <c r="S81" i="17"/>
  <c r="L89" i="17"/>
  <c r="J89" i="17"/>
  <c r="O89" i="17"/>
  <c r="O95" i="17"/>
  <c r="S95" i="17"/>
  <c r="K97" i="18"/>
  <c r="H97" i="18"/>
  <c r="AA98" i="17"/>
  <c r="O99" i="17"/>
  <c r="L99" i="17"/>
  <c r="H101" i="18"/>
  <c r="AA102" i="17"/>
  <c r="H113" i="18"/>
  <c r="K113" i="18"/>
  <c r="AA114" i="17"/>
  <c r="K125" i="18"/>
  <c r="H125" i="18"/>
  <c r="AA126" i="17"/>
  <c r="U128" i="17"/>
  <c r="X128" i="17" s="1"/>
  <c r="Y128" i="17" s="1"/>
  <c r="J129" i="17"/>
  <c r="S129" i="17"/>
  <c r="K133" i="18"/>
  <c r="H133" i="18"/>
  <c r="U136" i="17"/>
  <c r="X136" i="17" s="1"/>
  <c r="Y136" i="17" s="1"/>
  <c r="U140" i="17"/>
  <c r="X140" i="17" s="1"/>
  <c r="Y140" i="17" s="1"/>
  <c r="L143" i="17"/>
  <c r="J143" i="17"/>
  <c r="O143" i="17"/>
  <c r="U152" i="17"/>
  <c r="X152" i="17" s="1"/>
  <c r="Y152" i="17" s="1"/>
  <c r="K153" i="18"/>
  <c r="AA154" i="17"/>
  <c r="U156" i="17"/>
  <c r="X156" i="17" s="1"/>
  <c r="Y156" i="17" s="1"/>
  <c r="K157" i="18"/>
  <c r="H157" i="18"/>
  <c r="U160" i="17"/>
  <c r="X160" i="17" s="1"/>
  <c r="Y160" i="17" s="1"/>
  <c r="O165" i="17"/>
  <c r="J165" i="17"/>
  <c r="L165" i="17"/>
  <c r="U168" i="17"/>
  <c r="X168" i="17" s="1"/>
  <c r="Y168" i="17" s="1"/>
  <c r="U172" i="17"/>
  <c r="X172" i="17" s="1"/>
  <c r="Y172" i="17" s="1"/>
  <c r="O179" i="17"/>
  <c r="J179" i="17"/>
  <c r="S179" i="17"/>
  <c r="L179" i="17"/>
  <c r="U188" i="17"/>
  <c r="X188" i="17" s="1"/>
  <c r="Y188" i="17" s="1"/>
  <c r="H189" i="18"/>
  <c r="K189" i="18"/>
  <c r="I190" i="17"/>
  <c r="K190" i="17" s="1"/>
  <c r="AA190" i="17"/>
  <c r="W190" i="17"/>
  <c r="U204" i="17"/>
  <c r="X204" i="17" s="1"/>
  <c r="Y204" i="17" s="1"/>
  <c r="N204" i="17"/>
  <c r="P204" i="17" s="1"/>
  <c r="K204" i="17"/>
  <c r="M143" i="14"/>
  <c r="O95" i="14"/>
  <c r="O83" i="14"/>
  <c r="M175" i="14"/>
  <c r="W199" i="14"/>
  <c r="O135" i="14"/>
  <c r="M183" i="14"/>
  <c r="O167" i="14"/>
  <c r="E203" i="14"/>
  <c r="G103" i="14"/>
  <c r="E191" i="14"/>
  <c r="S117" i="17"/>
  <c r="O119" i="14"/>
  <c r="O175" i="14"/>
  <c r="M103" i="14"/>
  <c r="M191" i="14"/>
  <c r="O191" i="14"/>
  <c r="W203" i="14"/>
  <c r="M135" i="14"/>
  <c r="G203" i="14"/>
  <c r="K203" i="14" s="1"/>
  <c r="E83" i="14"/>
  <c r="O79" i="14"/>
  <c r="E131" i="14"/>
  <c r="G79" i="14"/>
  <c r="O121" i="17"/>
  <c r="S105" i="17"/>
  <c r="J69" i="17"/>
  <c r="J121" i="17"/>
  <c r="J123" i="17"/>
  <c r="G42" i="18"/>
  <c r="I42" i="18" s="1"/>
  <c r="I43" i="17" s="1"/>
  <c r="K43" i="17" s="1"/>
  <c r="W43" i="17" s="1"/>
  <c r="I198" i="17"/>
  <c r="AA194" i="17"/>
  <c r="J131" i="17"/>
  <c r="O129" i="17"/>
  <c r="O125" i="17"/>
  <c r="O119" i="17"/>
  <c r="L111" i="17"/>
  <c r="O103" i="17"/>
  <c r="O101" i="17"/>
  <c r="S79" i="17"/>
  <c r="S67" i="17"/>
  <c r="L54" i="17"/>
  <c r="G93" i="18"/>
  <c r="U92" i="17"/>
  <c r="X92" i="17" s="1"/>
  <c r="Y92" i="17" s="1"/>
  <c r="J46" i="17"/>
  <c r="G31" i="14"/>
  <c r="L95" i="17"/>
  <c r="AL99" i="7"/>
  <c r="J97" i="17"/>
  <c r="G135" i="14"/>
  <c r="U144" i="17"/>
  <c r="X144" i="17" s="1"/>
  <c r="Y144" i="17" s="1"/>
  <c r="O185" i="17"/>
  <c r="J62" i="17"/>
  <c r="H153" i="18"/>
  <c r="S143" i="17"/>
  <c r="G75" i="18"/>
  <c r="G77" i="18"/>
  <c r="G129" i="18"/>
  <c r="G197" i="18"/>
  <c r="G175" i="18"/>
  <c r="G117" i="18"/>
  <c r="G74" i="14"/>
  <c r="I154" i="14"/>
  <c r="AA24" i="17"/>
  <c r="K23" i="18"/>
  <c r="AA28" i="17"/>
  <c r="K27" i="18"/>
  <c r="AA36" i="17"/>
  <c r="K35" i="18"/>
  <c r="AA40" i="17"/>
  <c r="K39" i="18"/>
  <c r="U42" i="17"/>
  <c r="X42" i="17" s="1"/>
  <c r="Y42" i="17" s="1"/>
  <c r="U54" i="17"/>
  <c r="X54" i="17" s="1"/>
  <c r="K59" i="18"/>
  <c r="O78" i="17"/>
  <c r="J78" i="17"/>
  <c r="J80" i="17"/>
  <c r="S80" i="17"/>
  <c r="O100" i="17"/>
  <c r="S100" i="17"/>
  <c r="O104" i="17"/>
  <c r="S104" i="17"/>
  <c r="O108" i="17"/>
  <c r="L108" i="17"/>
  <c r="K110" i="18"/>
  <c r="O112" i="17"/>
  <c r="L112" i="17"/>
  <c r="W203" i="17"/>
  <c r="AA203" i="17"/>
  <c r="S32" i="17"/>
  <c r="AA33" i="17"/>
  <c r="H32" i="18"/>
  <c r="K52" i="18"/>
  <c r="H52" i="18"/>
  <c r="H63" i="18"/>
  <c r="H75" i="18"/>
  <c r="K75" i="18"/>
  <c r="G99" i="18"/>
  <c r="G101" i="18"/>
  <c r="E170" i="14"/>
  <c r="E94" i="14"/>
  <c r="G51" i="18"/>
  <c r="G59" i="18"/>
  <c r="G106" i="18"/>
  <c r="G114" i="18"/>
  <c r="L114" i="18" s="1"/>
  <c r="N115" i="17" s="1"/>
  <c r="P115" i="17" s="1"/>
  <c r="G138" i="18"/>
  <c r="AL165" i="7"/>
  <c r="G170" i="18"/>
  <c r="G187" i="14"/>
  <c r="H73" i="18"/>
  <c r="U68" i="17"/>
  <c r="X68" i="17" s="1"/>
  <c r="Y68" i="17" s="1"/>
  <c r="K101" i="18"/>
  <c r="U112" i="17"/>
  <c r="X112" i="17" s="1"/>
  <c r="Y112" i="17" s="1"/>
  <c r="U104" i="17"/>
  <c r="X104" i="17" s="1"/>
  <c r="Y104" i="17" s="1"/>
  <c r="O34" i="17"/>
  <c r="J32" i="17"/>
  <c r="J24" i="17"/>
  <c r="K50" i="18"/>
  <c r="G95" i="14"/>
  <c r="I79" i="14"/>
  <c r="I83" i="14"/>
  <c r="E87" i="14"/>
  <c r="L96" i="14"/>
  <c r="I99" i="14"/>
  <c r="G99" i="14"/>
  <c r="G107" i="14"/>
  <c r="E147" i="14"/>
  <c r="X195" i="14"/>
  <c r="I195" i="14"/>
  <c r="AH195" i="14" s="1"/>
  <c r="BU195" i="14" s="1"/>
  <c r="U33" i="17"/>
  <c r="X33" i="17" s="1"/>
  <c r="Y33" i="17" s="1"/>
  <c r="K38" i="18"/>
  <c r="K42" i="18"/>
  <c r="K54" i="18"/>
  <c r="K58" i="18"/>
  <c r="J65" i="17"/>
  <c r="O65" i="17"/>
  <c r="AA158" i="17"/>
  <c r="AA166" i="17"/>
  <c r="E115" i="14"/>
  <c r="I131" i="14"/>
  <c r="E167" i="14"/>
  <c r="E159" i="14"/>
  <c r="E155" i="14"/>
  <c r="G147" i="14"/>
  <c r="E199" i="14"/>
  <c r="I107" i="14"/>
  <c r="G131" i="14"/>
  <c r="I187" i="14"/>
  <c r="I115" i="14"/>
  <c r="M79" i="14"/>
  <c r="E107" i="14"/>
  <c r="E143" i="14"/>
  <c r="E99" i="14"/>
  <c r="I91" i="14"/>
  <c r="E103" i="14"/>
  <c r="AL32" i="7"/>
  <c r="AL45" i="7"/>
  <c r="AL46" i="7"/>
  <c r="G83" i="18"/>
  <c r="G91" i="18"/>
  <c r="I91" i="18" s="1"/>
  <c r="I92" i="17" s="1"/>
  <c r="K92" i="17" s="1"/>
  <c r="G121" i="18"/>
  <c r="G123" i="18"/>
  <c r="G132" i="18"/>
  <c r="G137" i="18"/>
  <c r="G145" i="18"/>
  <c r="I145" i="18" s="1"/>
  <c r="I146" i="17" s="1"/>
  <c r="K146" i="17" s="1"/>
  <c r="G147" i="18"/>
  <c r="L147" i="18" s="1"/>
  <c r="N148" i="17" s="1"/>
  <c r="P148" i="17" s="1"/>
  <c r="G163" i="18"/>
  <c r="G171" i="18"/>
  <c r="G179" i="18"/>
  <c r="I119" i="14"/>
  <c r="G119" i="14"/>
  <c r="G171" i="14"/>
  <c r="I171" i="14"/>
  <c r="G175" i="14"/>
  <c r="E175" i="14"/>
  <c r="I179" i="14"/>
  <c r="G179" i="14"/>
  <c r="X199" i="14"/>
  <c r="I199" i="14"/>
  <c r="AH199" i="14" s="1"/>
  <c r="BU199" i="14" s="1"/>
  <c r="AA43" i="17"/>
  <c r="J63" i="17"/>
  <c r="S63" i="17"/>
  <c r="J93" i="17"/>
  <c r="O93" i="17"/>
  <c r="E195" i="14"/>
  <c r="I167" i="14"/>
  <c r="I147" i="14"/>
  <c r="G91" i="14"/>
  <c r="I103" i="14"/>
  <c r="E91" i="14"/>
  <c r="E171" i="14"/>
  <c r="M108" i="14"/>
  <c r="M192" i="14"/>
  <c r="L132" i="14"/>
  <c r="L164" i="14"/>
  <c r="O148" i="14"/>
  <c r="L180" i="14"/>
  <c r="BN180" i="14" s="1"/>
  <c r="L140" i="14"/>
  <c r="L136" i="14"/>
  <c r="BN136" i="14" s="1"/>
  <c r="M180" i="14"/>
  <c r="L160" i="14"/>
  <c r="L120" i="14"/>
  <c r="L176" i="14"/>
  <c r="L184" i="14"/>
  <c r="BN184" i="14" s="1"/>
  <c r="L168" i="14"/>
  <c r="BN168" i="14" s="1"/>
  <c r="L80" i="14"/>
  <c r="L116" i="14"/>
  <c r="BN116" i="14" s="1"/>
  <c r="L148" i="14"/>
  <c r="BN148" i="14" s="1"/>
  <c r="O136" i="14"/>
  <c r="L172" i="14"/>
  <c r="AU26" i="14"/>
  <c r="AQ26" i="14"/>
  <c r="AU30" i="14"/>
  <c r="AQ30" i="14"/>
  <c r="I33" i="14"/>
  <c r="AU34" i="14"/>
  <c r="AQ34" i="14"/>
  <c r="O38" i="14"/>
  <c r="AU42" i="14"/>
  <c r="AQ42" i="14"/>
  <c r="G45" i="14"/>
  <c r="AU46" i="14"/>
  <c r="AQ46" i="14"/>
  <c r="AU50" i="14"/>
  <c r="AQ50" i="14"/>
  <c r="AU54" i="14"/>
  <c r="AQ54" i="14"/>
  <c r="E61" i="14"/>
  <c r="AU62" i="14"/>
  <c r="AQ62" i="14"/>
  <c r="AU66" i="14"/>
  <c r="AQ66" i="14"/>
  <c r="AU70" i="14"/>
  <c r="AQ70" i="14"/>
  <c r="AU78" i="14"/>
  <c r="AQ78" i="14"/>
  <c r="AU82" i="14"/>
  <c r="AQ82" i="14"/>
  <c r="AU90" i="14"/>
  <c r="AQ90" i="14"/>
  <c r="AU94" i="14"/>
  <c r="AQ94" i="14"/>
  <c r="AU98" i="14"/>
  <c r="AQ98" i="14"/>
  <c r="AU102" i="14"/>
  <c r="AQ102" i="14"/>
  <c r="AU106" i="14"/>
  <c r="AQ106" i="14"/>
  <c r="AU110" i="14"/>
  <c r="AQ110" i="14"/>
  <c r="AU114" i="14"/>
  <c r="AQ114" i="14"/>
  <c r="AU118" i="14"/>
  <c r="AQ118" i="14"/>
  <c r="AU122" i="14"/>
  <c r="AQ122" i="14"/>
  <c r="AU126" i="14"/>
  <c r="AQ126" i="14"/>
  <c r="AU130" i="14"/>
  <c r="AQ130" i="14"/>
  <c r="AU134" i="14"/>
  <c r="AQ134" i="14"/>
  <c r="AU138" i="14"/>
  <c r="AQ138" i="14"/>
  <c r="AU142" i="14"/>
  <c r="AQ142" i="14"/>
  <c r="AU146" i="14"/>
  <c r="AQ146" i="14"/>
  <c r="AU150" i="14"/>
  <c r="AQ150" i="14"/>
  <c r="AU166" i="14"/>
  <c r="AQ166" i="14"/>
  <c r="AU170" i="14"/>
  <c r="AQ170" i="14"/>
  <c r="AU174" i="14"/>
  <c r="AQ174" i="14"/>
  <c r="AU182" i="14"/>
  <c r="AQ182" i="14"/>
  <c r="AU186" i="14"/>
  <c r="AQ186" i="14"/>
  <c r="AV193" i="14"/>
  <c r="AR193" i="14"/>
  <c r="AV197" i="14"/>
  <c r="AD197" i="14"/>
  <c r="AF197" i="14"/>
  <c r="AR197" i="14"/>
  <c r="AU198" i="14"/>
  <c r="AQ198" i="14"/>
  <c r="AV201" i="14"/>
  <c r="AD201" i="14"/>
  <c r="AF201" i="14"/>
  <c r="AR201" i="14"/>
  <c r="AU202" i="14"/>
  <c r="AQ202" i="14"/>
  <c r="AU25" i="14"/>
  <c r="AQ25" i="14"/>
  <c r="AU29" i="14"/>
  <c r="AQ29" i="14"/>
  <c r="AU33" i="14"/>
  <c r="AQ33" i="14"/>
  <c r="AU37" i="14"/>
  <c r="AQ37" i="14"/>
  <c r="AU41" i="14"/>
  <c r="AQ41" i="14"/>
  <c r="AU45" i="14"/>
  <c r="AQ45" i="14"/>
  <c r="AU49" i="14"/>
  <c r="AQ49" i="14"/>
  <c r="AU53" i="14"/>
  <c r="AQ53" i="14"/>
  <c r="AU61" i="14"/>
  <c r="AQ61" i="14"/>
  <c r="AU65" i="14"/>
  <c r="AQ65" i="14"/>
  <c r="AU69" i="14"/>
  <c r="AQ69" i="14"/>
  <c r="AU77" i="14"/>
  <c r="AQ77" i="14"/>
  <c r="AU81" i="14"/>
  <c r="AQ81" i="14"/>
  <c r="AU89" i="14"/>
  <c r="AQ89" i="14"/>
  <c r="AU93" i="14"/>
  <c r="AQ93" i="14"/>
  <c r="AU97" i="14"/>
  <c r="AQ97" i="14"/>
  <c r="AU101" i="14"/>
  <c r="AQ101" i="14"/>
  <c r="AU105" i="14"/>
  <c r="AQ105" i="14"/>
  <c r="AU109" i="14"/>
  <c r="AQ109" i="14"/>
  <c r="AU113" i="14"/>
  <c r="AQ113" i="14"/>
  <c r="I116" i="14"/>
  <c r="AU117" i="14"/>
  <c r="AQ117" i="14"/>
  <c r="AU121" i="14"/>
  <c r="AQ121" i="14"/>
  <c r="G124" i="14"/>
  <c r="AU125" i="14"/>
  <c r="AQ125" i="14"/>
  <c r="AU129" i="14"/>
  <c r="AQ129" i="14"/>
  <c r="AU133" i="14"/>
  <c r="AQ133" i="14"/>
  <c r="AU137" i="14"/>
  <c r="AQ137" i="14"/>
  <c r="AU141" i="14"/>
  <c r="AQ141" i="14"/>
  <c r="AU145" i="14"/>
  <c r="AQ145" i="14"/>
  <c r="AU149" i="14"/>
  <c r="AQ149" i="14"/>
  <c r="AU153" i="14"/>
  <c r="AQ153" i="14"/>
  <c r="AU157" i="14"/>
  <c r="AQ157" i="14"/>
  <c r="AU165" i="14"/>
  <c r="AQ165" i="14"/>
  <c r="AU169" i="14"/>
  <c r="AQ169" i="14"/>
  <c r="AU173" i="14"/>
  <c r="AQ173" i="14"/>
  <c r="AU181" i="14"/>
  <c r="AQ181" i="14"/>
  <c r="AU185" i="14"/>
  <c r="AQ185" i="14"/>
  <c r="I192" i="14"/>
  <c r="AH192" i="14" s="1"/>
  <c r="BU192" i="14" s="1"/>
  <c r="AV192" i="14"/>
  <c r="AR192" i="14"/>
  <c r="AV196" i="14"/>
  <c r="AD196" i="14"/>
  <c r="AF196" i="14"/>
  <c r="AR196" i="14"/>
  <c r="AU197" i="14"/>
  <c r="AQ197" i="14"/>
  <c r="AV200" i="14"/>
  <c r="AF200" i="14"/>
  <c r="AD200" i="14"/>
  <c r="AR200" i="14"/>
  <c r="AU201" i="14"/>
  <c r="AQ201" i="14"/>
  <c r="AV204" i="14"/>
  <c r="AR204" i="14"/>
  <c r="AU24" i="14"/>
  <c r="AQ24" i="14"/>
  <c r="AU28" i="14"/>
  <c r="AQ28" i="14"/>
  <c r="AU32" i="14"/>
  <c r="AQ32" i="14"/>
  <c r="AU36" i="14"/>
  <c r="AQ36" i="14"/>
  <c r="AU40" i="14"/>
  <c r="AQ40" i="14"/>
  <c r="AU44" i="14"/>
  <c r="AQ44" i="14"/>
  <c r="AU48" i="14"/>
  <c r="AQ48" i="14"/>
  <c r="AU52" i="14"/>
  <c r="AQ52" i="14"/>
  <c r="AU56" i="14"/>
  <c r="AQ56" i="14"/>
  <c r="AU64" i="14"/>
  <c r="AQ64" i="14"/>
  <c r="AU68" i="14"/>
  <c r="AQ68" i="14"/>
  <c r="AU72" i="14"/>
  <c r="AQ72" i="14"/>
  <c r="AU80" i="14"/>
  <c r="AQ80" i="14"/>
  <c r="AU88" i="14"/>
  <c r="AQ88" i="14"/>
  <c r="AU92" i="14"/>
  <c r="AQ92" i="14"/>
  <c r="AU96" i="14"/>
  <c r="AQ96" i="14"/>
  <c r="AU100" i="14"/>
  <c r="AQ100" i="14"/>
  <c r="AU104" i="14"/>
  <c r="AQ104" i="14"/>
  <c r="AD107" i="14"/>
  <c r="AU108" i="14"/>
  <c r="AQ108" i="14"/>
  <c r="AU112" i="14"/>
  <c r="AQ112" i="14"/>
  <c r="AU116" i="14"/>
  <c r="AQ116" i="14"/>
  <c r="AU120" i="14"/>
  <c r="AQ120" i="14"/>
  <c r="AU124" i="14"/>
  <c r="AQ124" i="14"/>
  <c r="AU132" i="14"/>
  <c r="AQ132" i="14"/>
  <c r="AU136" i="14"/>
  <c r="AQ136" i="14"/>
  <c r="AU140" i="14"/>
  <c r="AQ140" i="14"/>
  <c r="AU144" i="14"/>
  <c r="AQ144" i="14"/>
  <c r="AU148" i="14"/>
  <c r="AQ148" i="14"/>
  <c r="AF151" i="14"/>
  <c r="AU152" i="14"/>
  <c r="AQ152" i="14"/>
  <c r="AU168" i="14"/>
  <c r="AQ168" i="14"/>
  <c r="AU172" i="14"/>
  <c r="AQ172" i="14"/>
  <c r="AU180" i="14"/>
  <c r="AQ180" i="14"/>
  <c r="AU184" i="14"/>
  <c r="AQ184" i="14"/>
  <c r="AV191" i="14"/>
  <c r="AR191" i="14"/>
  <c r="AV195" i="14"/>
  <c r="AD195" i="14"/>
  <c r="AF195" i="14"/>
  <c r="AR195" i="14"/>
  <c r="AU196" i="14"/>
  <c r="AQ196" i="14"/>
  <c r="AV199" i="14"/>
  <c r="AD199" i="14"/>
  <c r="AF199" i="14"/>
  <c r="AR199" i="14"/>
  <c r="AU200" i="14"/>
  <c r="AQ200" i="14"/>
  <c r="AV203" i="14"/>
  <c r="AC203" i="14"/>
  <c r="AD203" i="14"/>
  <c r="AE203" i="14"/>
  <c r="AF203" i="14"/>
  <c r="AJ203" i="14"/>
  <c r="BW203" i="14" s="1"/>
  <c r="AL203" i="14"/>
  <c r="AR203" i="14"/>
  <c r="AU12" i="14"/>
  <c r="AQ12" i="14"/>
  <c r="AU27" i="14"/>
  <c r="AK27" i="14"/>
  <c r="BX27" i="14" s="1"/>
  <c r="AM27" i="14"/>
  <c r="AQ27" i="14"/>
  <c r="AU31" i="14"/>
  <c r="AQ31" i="14"/>
  <c r="AU35" i="14"/>
  <c r="AQ35" i="14"/>
  <c r="AU39" i="14"/>
  <c r="AK39" i="14"/>
  <c r="BX39" i="14" s="1"/>
  <c r="AM39" i="14"/>
  <c r="AQ39" i="14"/>
  <c r="AU43" i="14"/>
  <c r="AQ43" i="14"/>
  <c r="AU47" i="14"/>
  <c r="AQ47" i="14"/>
  <c r="AU51" i="14"/>
  <c r="AK51" i="14"/>
  <c r="BX51" i="14" s="1"/>
  <c r="AM51" i="14"/>
  <c r="AQ51" i="14"/>
  <c r="AU55" i="14"/>
  <c r="AQ55" i="14"/>
  <c r="AU63" i="14"/>
  <c r="AQ63" i="14"/>
  <c r="AU67" i="14"/>
  <c r="AQ67" i="14"/>
  <c r="AU71" i="14"/>
  <c r="AQ71" i="14"/>
  <c r="AU79" i="14"/>
  <c r="AK79" i="14"/>
  <c r="BX79" i="14" s="1"/>
  <c r="AM79" i="14"/>
  <c r="AQ79" i="14"/>
  <c r="AU91" i="14"/>
  <c r="AQ91" i="14"/>
  <c r="AU95" i="14"/>
  <c r="AQ95" i="14"/>
  <c r="AU99" i="14"/>
  <c r="AQ99" i="14"/>
  <c r="AU103" i="14"/>
  <c r="AQ103" i="14"/>
  <c r="AU107" i="14"/>
  <c r="AK107" i="14"/>
  <c r="BX107" i="14" s="1"/>
  <c r="AM107" i="14"/>
  <c r="AQ107" i="14"/>
  <c r="AU111" i="14"/>
  <c r="AQ111" i="14"/>
  <c r="AU115" i="14"/>
  <c r="AQ115" i="14"/>
  <c r="AU119" i="14"/>
  <c r="AK119" i="14"/>
  <c r="BX119" i="14" s="1"/>
  <c r="AM119" i="14"/>
  <c r="AQ119" i="14"/>
  <c r="AU123" i="14"/>
  <c r="AQ123" i="14"/>
  <c r="AU131" i="14"/>
  <c r="AQ131" i="14"/>
  <c r="AU135" i="14"/>
  <c r="AK135" i="14"/>
  <c r="BX135" i="14" s="1"/>
  <c r="AM135" i="14"/>
  <c r="AQ135" i="14"/>
  <c r="AU139" i="14"/>
  <c r="AQ139" i="14"/>
  <c r="AU143" i="14"/>
  <c r="AK143" i="14"/>
  <c r="BX143" i="14" s="1"/>
  <c r="AM143" i="14"/>
  <c r="AQ143" i="14"/>
  <c r="AU147" i="14"/>
  <c r="AQ147" i="14"/>
  <c r="AU151" i="14"/>
  <c r="AK151" i="14"/>
  <c r="BX151" i="14" s="1"/>
  <c r="AM151" i="14"/>
  <c r="AQ151" i="14"/>
  <c r="AU167" i="14"/>
  <c r="AK167" i="14"/>
  <c r="BX167" i="14" s="1"/>
  <c r="AM167" i="14"/>
  <c r="AQ167" i="14"/>
  <c r="AU171" i="14"/>
  <c r="AK171" i="14"/>
  <c r="BX171" i="14" s="1"/>
  <c r="AM171" i="14"/>
  <c r="AQ171" i="14"/>
  <c r="AU175" i="14"/>
  <c r="AQ175" i="14"/>
  <c r="AU179" i="14"/>
  <c r="AQ179" i="14"/>
  <c r="AU187" i="14"/>
  <c r="AQ187" i="14"/>
  <c r="AV190" i="14"/>
  <c r="AR190" i="14"/>
  <c r="AK191" i="14"/>
  <c r="AM191" i="14"/>
  <c r="AV194" i="14"/>
  <c r="AC194" i="14"/>
  <c r="AJ194" i="14"/>
  <c r="BW194" i="14" s="1"/>
  <c r="AE194" i="14"/>
  <c r="AL194" i="14"/>
  <c r="AR194" i="14"/>
  <c r="AU195" i="14"/>
  <c r="AQ195" i="14"/>
  <c r="AV198" i="14"/>
  <c r="AC198" i="14"/>
  <c r="AD198" i="14"/>
  <c r="AJ198" i="14"/>
  <c r="BW198" i="14" s="1"/>
  <c r="AE198" i="14"/>
  <c r="AF198" i="14"/>
  <c r="AL198" i="14"/>
  <c r="AR198" i="14"/>
  <c r="AU199" i="14"/>
  <c r="AK199" i="14"/>
  <c r="BX199" i="14" s="1"/>
  <c r="AM199" i="14"/>
  <c r="AQ199" i="14"/>
  <c r="AV202" i="14"/>
  <c r="AD202" i="14"/>
  <c r="AJ202" i="14"/>
  <c r="BW202" i="14" s="1"/>
  <c r="AF202" i="14"/>
  <c r="AL202" i="14"/>
  <c r="AR202" i="14"/>
  <c r="AU203" i="14"/>
  <c r="AK203" i="14"/>
  <c r="BX203" i="14" s="1"/>
  <c r="AM203" i="14"/>
  <c r="AQ203" i="14"/>
  <c r="H7" i="18"/>
  <c r="G61" i="14"/>
  <c r="G49" i="14"/>
  <c r="L46" i="14"/>
  <c r="M26" i="14"/>
  <c r="I61" i="14"/>
  <c r="E37" i="14"/>
  <c r="E25" i="14"/>
  <c r="E7" i="14"/>
  <c r="G17" i="14"/>
  <c r="E17" i="14"/>
  <c r="L26" i="14"/>
  <c r="O30" i="14"/>
  <c r="M30" i="14"/>
  <c r="L38" i="14"/>
  <c r="M38" i="14"/>
  <c r="E45" i="14"/>
  <c r="I45" i="14"/>
  <c r="E53" i="14"/>
  <c r="I53" i="14"/>
  <c r="E65" i="14"/>
  <c r="L74" i="14"/>
  <c r="I77" i="14"/>
  <c r="G77" i="14"/>
  <c r="M106" i="14"/>
  <c r="G125" i="14"/>
  <c r="L142" i="14"/>
  <c r="L174" i="14"/>
  <c r="BN174" i="14" s="1"/>
  <c r="G201" i="14"/>
  <c r="O26" i="14"/>
  <c r="O22" i="14"/>
  <c r="O74" i="14"/>
  <c r="G25" i="14"/>
  <c r="G41" i="14"/>
  <c r="M33" i="14"/>
  <c r="O120" i="14"/>
  <c r="G128" i="14"/>
  <c r="I144" i="14"/>
  <c r="E152" i="14"/>
  <c r="G164" i="14"/>
  <c r="E188" i="14"/>
  <c r="I204" i="14"/>
  <c r="AJ204" i="14" s="1"/>
  <c r="BW204" i="14" s="1"/>
  <c r="M124" i="14"/>
  <c r="G53" i="14"/>
  <c r="I21" i="14"/>
  <c r="E49" i="14"/>
  <c r="G65" i="14"/>
  <c r="E21" i="14"/>
  <c r="G21" i="14"/>
  <c r="I25" i="14"/>
  <c r="E29" i="14"/>
  <c r="G29" i="14"/>
  <c r="I37" i="14"/>
  <c r="E41" i="14"/>
  <c r="M54" i="14"/>
  <c r="O54" i="14"/>
  <c r="E57" i="14"/>
  <c r="G57" i="14"/>
  <c r="O66" i="14"/>
  <c r="I69" i="14"/>
  <c r="E69" i="14"/>
  <c r="E73" i="14"/>
  <c r="I73" i="14"/>
  <c r="L114" i="14"/>
  <c r="E169" i="14"/>
  <c r="M194" i="14"/>
  <c r="M18" i="14"/>
  <c r="O70" i="14"/>
  <c r="L66" i="14"/>
  <c r="M22" i="14"/>
  <c r="L22" i="14"/>
  <c r="G37" i="14"/>
  <c r="I49" i="14"/>
  <c r="I6" i="14"/>
  <c r="E10" i="14"/>
  <c r="E36" i="14"/>
  <c r="O80" i="14"/>
  <c r="O88" i="14"/>
  <c r="M88" i="14"/>
  <c r="E88" i="14"/>
  <c r="G88" i="14"/>
  <c r="K88" i="14" s="1"/>
  <c r="G104" i="14"/>
  <c r="M104" i="14"/>
  <c r="I108" i="14"/>
  <c r="G108" i="14"/>
  <c r="I112" i="14"/>
  <c r="E112" i="14"/>
  <c r="G116" i="14"/>
  <c r="I124" i="14"/>
  <c r="I136" i="14"/>
  <c r="M148" i="14"/>
  <c r="M156" i="14"/>
  <c r="I160" i="14"/>
  <c r="E160" i="14"/>
  <c r="O168" i="14"/>
  <c r="M172" i="14"/>
  <c r="O176" i="14"/>
  <c r="O180" i="14"/>
  <c r="M184" i="14"/>
  <c r="O184" i="14"/>
  <c r="E192" i="14"/>
  <c r="X196" i="14"/>
  <c r="M66" i="14"/>
  <c r="L18" i="14"/>
  <c r="BN18" i="14" s="1"/>
  <c r="O132" i="14"/>
  <c r="O46" i="14"/>
  <c r="L70" i="14"/>
  <c r="M164" i="14"/>
  <c r="L30" i="14"/>
  <c r="M70" i="14"/>
  <c r="L34" i="14"/>
  <c r="L14" i="14"/>
  <c r="BN14" i="14" s="1"/>
  <c r="M42" i="14"/>
  <c r="O140" i="14"/>
  <c r="M46" i="14"/>
  <c r="G69" i="14"/>
  <c r="E116" i="14"/>
  <c r="I29" i="14"/>
  <c r="I17" i="14"/>
  <c r="G73" i="14"/>
  <c r="E136" i="14"/>
  <c r="I41" i="14"/>
  <c r="I57" i="14"/>
  <c r="G33" i="14"/>
  <c r="E33" i="14"/>
  <c r="E201" i="14"/>
  <c r="I205" i="14"/>
  <c r="I148" i="14"/>
  <c r="G101" i="14"/>
  <c r="I65" i="14"/>
  <c r="E77" i="14"/>
  <c r="E9" i="14"/>
  <c r="I12" i="14"/>
  <c r="L44" i="14"/>
  <c r="E119" i="14"/>
  <c r="G195" i="14"/>
  <c r="G199" i="14"/>
  <c r="I11" i="14"/>
  <c r="E34" i="14"/>
  <c r="E54" i="14"/>
  <c r="G110" i="14"/>
  <c r="G114" i="14"/>
  <c r="I182" i="14"/>
  <c r="I186" i="14"/>
  <c r="I24" i="14"/>
  <c r="O14" i="14"/>
  <c r="E13" i="14"/>
  <c r="I13" i="14"/>
  <c r="I16" i="14"/>
  <c r="E16" i="14"/>
  <c r="G16" i="14"/>
  <c r="G36" i="14"/>
  <c r="G48" i="14"/>
  <c r="E48" i="14"/>
  <c r="I48" i="14"/>
  <c r="G60" i="14"/>
  <c r="E60" i="14"/>
  <c r="I60" i="14"/>
  <c r="E64" i="14"/>
  <c r="G64" i="14"/>
  <c r="I64" i="14"/>
  <c r="I72" i="14"/>
  <c r="G72" i="14"/>
  <c r="E72" i="14"/>
  <c r="I76" i="14"/>
  <c r="E76" i="14"/>
  <c r="G76" i="14"/>
  <c r="M78" i="14"/>
  <c r="E81" i="14"/>
  <c r="I81" i="14"/>
  <c r="G81" i="14"/>
  <c r="L86" i="14"/>
  <c r="I89" i="14"/>
  <c r="E89" i="14"/>
  <c r="G89" i="14"/>
  <c r="E97" i="14"/>
  <c r="G97" i="14"/>
  <c r="I101" i="14"/>
  <c r="E101" i="14"/>
  <c r="G105" i="14"/>
  <c r="I105" i="14"/>
  <c r="I113" i="14"/>
  <c r="G113" i="14"/>
  <c r="E113" i="14"/>
  <c r="I117" i="14"/>
  <c r="E117" i="14"/>
  <c r="G117" i="14"/>
  <c r="G121" i="14"/>
  <c r="I121" i="14"/>
  <c r="E125" i="14"/>
  <c r="L130" i="14"/>
  <c r="I149" i="14"/>
  <c r="E149" i="14"/>
  <c r="I169" i="14"/>
  <c r="G169" i="14"/>
  <c r="I173" i="14"/>
  <c r="E173" i="14"/>
  <c r="G173" i="14"/>
  <c r="M178" i="14"/>
  <c r="L178" i="14"/>
  <c r="E185" i="14"/>
  <c r="G185" i="14"/>
  <c r="I189" i="14"/>
  <c r="G189" i="14"/>
  <c r="E189" i="14"/>
  <c r="I193" i="14"/>
  <c r="AH193" i="14" s="1"/>
  <c r="BU193" i="14" s="1"/>
  <c r="G193" i="14"/>
  <c r="X193" i="14"/>
  <c r="X197" i="14"/>
  <c r="G197" i="14"/>
  <c r="I197" i="14"/>
  <c r="AH197" i="14" s="1"/>
  <c r="BU197" i="14" s="1"/>
  <c r="E197" i="14"/>
  <c r="X201" i="14"/>
  <c r="I201" i="14"/>
  <c r="AH201" i="14" s="1"/>
  <c r="BU201" i="14" s="1"/>
  <c r="O86" i="14"/>
  <c r="I125" i="14"/>
  <c r="I85" i="14"/>
  <c r="I32" i="14"/>
  <c r="I185" i="14"/>
  <c r="G153" i="14"/>
  <c r="E6" i="14"/>
  <c r="G149" i="14"/>
  <c r="I97" i="14"/>
  <c r="K198" i="14"/>
  <c r="G20" i="14"/>
  <c r="I20" i="14"/>
  <c r="E20" i="14"/>
  <c r="E24" i="14"/>
  <c r="G24" i="14"/>
  <c r="I28" i="14"/>
  <c r="G28" i="14"/>
  <c r="E28" i="14"/>
  <c r="E32" i="14"/>
  <c r="G32" i="14"/>
  <c r="I40" i="14"/>
  <c r="G40" i="14"/>
  <c r="E44" i="14"/>
  <c r="G44" i="14"/>
  <c r="I44" i="14"/>
  <c r="E52" i="14"/>
  <c r="I52" i="14"/>
  <c r="I56" i="14"/>
  <c r="G56" i="14"/>
  <c r="E56" i="14"/>
  <c r="M61" i="14"/>
  <c r="E68" i="14"/>
  <c r="I68" i="14"/>
  <c r="O73" i="14"/>
  <c r="E85" i="14"/>
  <c r="G85" i="14"/>
  <c r="E93" i="14"/>
  <c r="I93" i="14"/>
  <c r="G93" i="14"/>
  <c r="G109" i="14"/>
  <c r="I109" i="14"/>
  <c r="O114" i="14"/>
  <c r="I129" i="14"/>
  <c r="G129" i="14"/>
  <c r="E129" i="14"/>
  <c r="G133" i="14"/>
  <c r="E133" i="14"/>
  <c r="I133" i="14"/>
  <c r="I137" i="14"/>
  <c r="G137" i="14"/>
  <c r="E137" i="14"/>
  <c r="G141" i="14"/>
  <c r="I141" i="14"/>
  <c r="E145" i="14"/>
  <c r="G145" i="14"/>
  <c r="I145" i="14"/>
  <c r="E153" i="14"/>
  <c r="I153" i="14"/>
  <c r="I157" i="14"/>
  <c r="E157" i="14"/>
  <c r="G157" i="14"/>
  <c r="G161" i="14"/>
  <c r="E161" i="14"/>
  <c r="G165" i="14"/>
  <c r="I165" i="14"/>
  <c r="L170" i="14"/>
  <c r="BN170" i="14" s="1"/>
  <c r="E177" i="14"/>
  <c r="I177" i="14"/>
  <c r="I181" i="14"/>
  <c r="G181" i="14"/>
  <c r="E181" i="14"/>
  <c r="E205" i="14"/>
  <c r="G205" i="14"/>
  <c r="E121" i="14"/>
  <c r="G68" i="14"/>
  <c r="E165" i="14"/>
  <c r="O130" i="14"/>
  <c r="M201" i="14"/>
  <c r="E141" i="14"/>
  <c r="G177" i="14"/>
  <c r="I36" i="14"/>
  <c r="E193" i="14"/>
  <c r="G52" i="14"/>
  <c r="I161" i="14"/>
  <c r="E109" i="14"/>
  <c r="E105" i="14"/>
  <c r="E15" i="14"/>
  <c r="I15" i="14"/>
  <c r="G15" i="14"/>
  <c r="I23" i="14"/>
  <c r="E27" i="14"/>
  <c r="I27" i="14"/>
  <c r="G35" i="14"/>
  <c r="I43" i="14"/>
  <c r="E47" i="14"/>
  <c r="I47" i="14"/>
  <c r="G47" i="14"/>
  <c r="E59" i="14"/>
  <c r="I59" i="14"/>
  <c r="G63" i="14"/>
  <c r="I67" i="14"/>
  <c r="G67" i="14"/>
  <c r="E67" i="14"/>
  <c r="I75" i="14"/>
  <c r="I80" i="14"/>
  <c r="E80" i="14"/>
  <c r="G80" i="14"/>
  <c r="E84" i="14"/>
  <c r="I84" i="14"/>
  <c r="I92" i="14"/>
  <c r="E92" i="14"/>
  <c r="G92" i="14"/>
  <c r="G100" i="14"/>
  <c r="E100" i="14"/>
  <c r="I100" i="14"/>
  <c r="I104" i="14"/>
  <c r="E104" i="14"/>
  <c r="I132" i="14"/>
  <c r="G132" i="14"/>
  <c r="E132" i="14"/>
  <c r="I140" i="14"/>
  <c r="G140" i="14"/>
  <c r="G148" i="14"/>
  <c r="E148" i="14"/>
  <c r="M153" i="14"/>
  <c r="G156" i="14"/>
  <c r="I156" i="14"/>
  <c r="I168" i="14"/>
  <c r="E168" i="14"/>
  <c r="G180" i="14"/>
  <c r="E180" i="14"/>
  <c r="E200" i="14"/>
  <c r="X200" i="14"/>
  <c r="I200" i="14"/>
  <c r="AC200" i="14" s="1"/>
  <c r="O31" i="14"/>
  <c r="M31" i="14"/>
  <c r="M132" i="14"/>
  <c r="O15" i="14"/>
  <c r="M120" i="14"/>
  <c r="O51" i="14"/>
  <c r="M80" i="14"/>
  <c r="M75" i="14"/>
  <c r="O43" i="14"/>
  <c r="M43" i="14"/>
  <c r="M136" i="14"/>
  <c r="O156" i="14"/>
  <c r="O164" i="14"/>
  <c r="O39" i="14"/>
  <c r="O27" i="14"/>
  <c r="M27" i="14"/>
  <c r="M168" i="14"/>
  <c r="AB15" i="14"/>
  <c r="G96" i="14"/>
  <c r="E63" i="14"/>
  <c r="E108" i="14"/>
  <c r="E164" i="14"/>
  <c r="G160" i="14"/>
  <c r="E31" i="14"/>
  <c r="X192" i="14"/>
  <c r="E124" i="14"/>
  <c r="X204" i="14"/>
  <c r="E140" i="14"/>
  <c r="G59" i="14"/>
  <c r="I35" i="14"/>
  <c r="G23" i="14"/>
  <c r="I180" i="14"/>
  <c r="I19" i="14"/>
  <c r="G19" i="14"/>
  <c r="G39" i="14"/>
  <c r="E39" i="14"/>
  <c r="I51" i="14"/>
  <c r="E51" i="14"/>
  <c r="I55" i="14"/>
  <c r="E55" i="14"/>
  <c r="G55" i="14"/>
  <c r="G71" i="14"/>
  <c r="I71" i="14"/>
  <c r="E71" i="14"/>
  <c r="E96" i="14"/>
  <c r="O96" i="14"/>
  <c r="E120" i="14"/>
  <c r="G120" i="14"/>
  <c r="G136" i="14"/>
  <c r="O141" i="14"/>
  <c r="G144" i="14"/>
  <c r="E144" i="14"/>
  <c r="I152" i="14"/>
  <c r="G152" i="14"/>
  <c r="I172" i="14"/>
  <c r="G172" i="14"/>
  <c r="O172" i="14"/>
  <c r="E176" i="14"/>
  <c r="G176" i="14"/>
  <c r="I176" i="14"/>
  <c r="E184" i="14"/>
  <c r="G184" i="14"/>
  <c r="I184" i="14"/>
  <c r="M188" i="14"/>
  <c r="O188" i="14"/>
  <c r="G188" i="14"/>
  <c r="I188" i="14"/>
  <c r="G192" i="14"/>
  <c r="E196" i="14"/>
  <c r="G196" i="14"/>
  <c r="M205" i="14"/>
  <c r="M96" i="14"/>
  <c r="O116" i="14"/>
  <c r="O104" i="14"/>
  <c r="M140" i="14"/>
  <c r="O124" i="14"/>
  <c r="O112" i="14"/>
  <c r="O160" i="14"/>
  <c r="M39" i="14"/>
  <c r="M160" i="14"/>
  <c r="O128" i="14"/>
  <c r="M128" i="14"/>
  <c r="L189" i="14"/>
  <c r="I96" i="14"/>
  <c r="G75" i="14"/>
  <c r="M112" i="14"/>
  <c r="G112" i="14"/>
  <c r="G43" i="14"/>
  <c r="E204" i="14"/>
  <c r="E156" i="14"/>
  <c r="I120" i="14"/>
  <c r="E172" i="14"/>
  <c r="G168" i="14"/>
  <c r="L7" i="14"/>
  <c r="L17" i="14"/>
  <c r="BN17" i="14" s="1"/>
  <c r="O17" i="14"/>
  <c r="O25" i="14"/>
  <c r="M25" i="14"/>
  <c r="L29" i="14"/>
  <c r="AB29" i="14" s="1"/>
  <c r="L33" i="14"/>
  <c r="L41" i="14"/>
  <c r="O41" i="14"/>
  <c r="L49" i="14"/>
  <c r="O49" i="14"/>
  <c r="M49" i="14"/>
  <c r="M53" i="14"/>
  <c r="L53" i="14"/>
  <c r="O53" i="14"/>
  <c r="L61" i="14"/>
  <c r="O61" i="14"/>
  <c r="M17" i="14"/>
  <c r="O33" i="14"/>
  <c r="L25" i="14"/>
  <c r="M41" i="14"/>
  <c r="M94" i="14"/>
  <c r="O198" i="14"/>
  <c r="L198" i="14"/>
  <c r="BN198" i="14" s="1"/>
  <c r="M186" i="14"/>
  <c r="L122" i="14"/>
  <c r="L65" i="14"/>
  <c r="O65" i="14"/>
  <c r="M65" i="14"/>
  <c r="M73" i="14"/>
  <c r="L82" i="14"/>
  <c r="M82" i="14"/>
  <c r="O82" i="14"/>
  <c r="M102" i="14"/>
  <c r="O122" i="14"/>
  <c r="M130" i="14"/>
  <c r="L138" i="14"/>
  <c r="M146" i="14"/>
  <c r="O146" i="14"/>
  <c r="L154" i="14"/>
  <c r="O154" i="14"/>
  <c r="M170" i="14"/>
  <c r="O178" i="14"/>
  <c r="L186" i="14"/>
  <c r="M114" i="14"/>
  <c r="L78" i="14"/>
  <c r="M86" i="14"/>
  <c r="L90" i="14"/>
  <c r="L94" i="14"/>
  <c r="M198" i="14"/>
  <c r="O186" i="14"/>
  <c r="M122" i="14"/>
  <c r="M90" i="14"/>
  <c r="M154" i="14"/>
  <c r="O69" i="14"/>
  <c r="L69" i="14"/>
  <c r="L98" i="14"/>
  <c r="M98" i="14"/>
  <c r="W198" i="14"/>
  <c r="O78" i="14"/>
  <c r="L73" i="14"/>
  <c r="O170" i="14"/>
  <c r="O98" i="14"/>
  <c r="O138" i="14"/>
  <c r="M138" i="14"/>
  <c r="O55" i="14"/>
  <c r="O115" i="14"/>
  <c r="M21" i="14"/>
  <c r="O193" i="14"/>
  <c r="L205" i="14"/>
  <c r="BN205" i="14" s="1"/>
  <c r="W201" i="14"/>
  <c r="O201" i="14"/>
  <c r="L201" i="14"/>
  <c r="BN201" i="14" s="1"/>
  <c r="L193" i="14"/>
  <c r="M193" i="14"/>
  <c r="O205" i="14"/>
  <c r="M189" i="14"/>
  <c r="O200" i="14"/>
  <c r="G172" i="18"/>
  <c r="G156" i="18"/>
  <c r="I156" i="18" s="1"/>
  <c r="I157" i="17" s="1"/>
  <c r="K157" i="17" s="1"/>
  <c r="W157" i="17" s="1"/>
  <c r="G148" i="18"/>
  <c r="L148" i="18" s="1"/>
  <c r="N149" i="17" s="1"/>
  <c r="P149" i="17" s="1"/>
  <c r="G108" i="18"/>
  <c r="G44" i="18"/>
  <c r="I44" i="18" s="1"/>
  <c r="I45" i="17" s="1"/>
  <c r="K45" i="17" s="1"/>
  <c r="W45" i="17" s="1"/>
  <c r="AL39" i="7"/>
  <c r="L204" i="17"/>
  <c r="G177" i="18"/>
  <c r="G105" i="18"/>
  <c r="AL60" i="7"/>
  <c r="G33" i="18"/>
  <c r="I33" i="18" s="1"/>
  <c r="I34" i="17" s="1"/>
  <c r="K34" i="17" s="1"/>
  <c r="W34" i="17" s="1"/>
  <c r="C2" i="9"/>
  <c r="AA13" i="17"/>
  <c r="G13" i="14"/>
  <c r="Y183" i="14"/>
  <c r="O12" i="14"/>
  <c r="G12" i="14"/>
  <c r="I9" i="14"/>
  <c r="M161" i="14"/>
  <c r="Y51" i="14"/>
  <c r="Y135" i="14"/>
  <c r="F135" i="18"/>
  <c r="F48" i="18"/>
  <c r="J48" i="18" s="1"/>
  <c r="F70" i="18"/>
  <c r="F120" i="18"/>
  <c r="F94" i="18"/>
  <c r="M28" i="14"/>
  <c r="L195" i="14"/>
  <c r="BN195" i="14" s="1"/>
  <c r="O165" i="14"/>
  <c r="M44" i="14"/>
  <c r="M195" i="14"/>
  <c r="Y199" i="14"/>
  <c r="L28" i="14"/>
  <c r="M20" i="14"/>
  <c r="L20" i="14"/>
  <c r="BN20" i="14" s="1"/>
  <c r="O20" i="14"/>
  <c r="M36" i="14"/>
  <c r="O36" i="14"/>
  <c r="L36" i="14"/>
  <c r="O44" i="14"/>
  <c r="M48" i="14"/>
  <c r="L52" i="14"/>
  <c r="M52" i="14"/>
  <c r="O52" i="14"/>
  <c r="M56" i="14"/>
  <c r="M76" i="14"/>
  <c r="O89" i="14"/>
  <c r="O113" i="14"/>
  <c r="M121" i="14"/>
  <c r="L129" i="14"/>
  <c r="M129" i="14"/>
  <c r="O129" i="14"/>
  <c r="L137" i="14"/>
  <c r="M137" i="14"/>
  <c r="L145" i="14"/>
  <c r="M145" i="14"/>
  <c r="O145" i="14"/>
  <c r="O149" i="14"/>
  <c r="L153" i="14"/>
  <c r="O153" i="14"/>
  <c r="L161" i="14"/>
  <c r="O161" i="14"/>
  <c r="M169" i="14"/>
  <c r="L169" i="14"/>
  <c r="AB169" i="14" s="1"/>
  <c r="O169" i="14"/>
  <c r="O177" i="14"/>
  <c r="L185" i="14"/>
  <c r="O185" i="14"/>
  <c r="M185" i="14"/>
  <c r="L190" i="14"/>
  <c r="AB190" i="14" s="1"/>
  <c r="O190" i="14"/>
  <c r="O195" i="14"/>
  <c r="W195" i="14"/>
  <c r="M200" i="14"/>
  <c r="M204" i="14"/>
  <c r="B12" i="9"/>
  <c r="B23" i="8"/>
  <c r="B16" i="9"/>
  <c r="AL4" i="12"/>
  <c r="B29" i="8"/>
  <c r="B20" i="9"/>
  <c r="D20" i="9" s="1"/>
  <c r="F21" i="18"/>
  <c r="F106" i="18"/>
  <c r="F176" i="18"/>
  <c r="M176" i="18" s="1"/>
  <c r="O177" i="17" s="1"/>
  <c r="S177" i="17" s="1"/>
  <c r="F139" i="18"/>
  <c r="W200" i="14"/>
  <c r="L81" i="14"/>
  <c r="L12" i="14"/>
  <c r="BN12" i="14" s="1"/>
  <c r="O28" i="14"/>
  <c r="M177" i="14"/>
  <c r="L200" i="14"/>
  <c r="BN200" i="14" s="1"/>
  <c r="M68" i="14"/>
  <c r="L149" i="14"/>
  <c r="O101" i="14"/>
  <c r="M109" i="14"/>
  <c r="M181" i="14"/>
  <c r="O181" i="14"/>
  <c r="L141" i="14"/>
  <c r="M64" i="14"/>
  <c r="M85" i="14"/>
  <c r="M93" i="14"/>
  <c r="L157" i="14"/>
  <c r="O48" i="14"/>
  <c r="O133" i="14"/>
  <c r="L101" i="14"/>
  <c r="L72" i="14"/>
  <c r="O85" i="14"/>
  <c r="L85" i="14"/>
  <c r="O173" i="14"/>
  <c r="M40" i="14"/>
  <c r="L165" i="14"/>
  <c r="L204" i="14"/>
  <c r="O125" i="14"/>
  <c r="M133" i="14"/>
  <c r="L109" i="14"/>
  <c r="O109" i="14"/>
  <c r="M117" i="14"/>
  <c r="L117" i="14"/>
  <c r="L40" i="14"/>
  <c r="M157" i="14"/>
  <c r="O204" i="14"/>
  <c r="M125" i="14"/>
  <c r="L133" i="14"/>
  <c r="AB133" i="14" s="1"/>
  <c r="O72" i="14"/>
  <c r="L56" i="14"/>
  <c r="L64" i="14"/>
  <c r="O117" i="14"/>
  <c r="M173" i="14"/>
  <c r="O40" i="14"/>
  <c r="M101" i="14"/>
  <c r="O93" i="14"/>
  <c r="M72" i="14"/>
  <c r="L173" i="14"/>
  <c r="O56" i="14"/>
  <c r="L125" i="14"/>
  <c r="M141" i="14"/>
  <c r="M165" i="14"/>
  <c r="L93" i="14"/>
  <c r="K13" i="18"/>
  <c r="O7" i="14"/>
  <c r="Y59" i="14"/>
  <c r="AL198" i="7"/>
  <c r="AL91" i="7"/>
  <c r="D28" i="18"/>
  <c r="AL167" i="7"/>
  <c r="AL103" i="7"/>
  <c r="AL191" i="7"/>
  <c r="AL135" i="7"/>
  <c r="G187" i="18"/>
  <c r="AL55" i="7"/>
  <c r="G92" i="18"/>
  <c r="AL95" i="7"/>
  <c r="AL31" i="7"/>
  <c r="AL35" i="7"/>
  <c r="AL127" i="7"/>
  <c r="M14" i="14"/>
  <c r="G13" i="18"/>
  <c r="AL24" i="7"/>
  <c r="AA14" i="17"/>
  <c r="G14" i="14"/>
  <c r="E11" i="14"/>
  <c r="I7" i="14"/>
  <c r="F28" i="18"/>
  <c r="M28" i="18" s="1"/>
  <c r="F152" i="18"/>
  <c r="F19" i="18"/>
  <c r="F67" i="18"/>
  <c r="Y191" i="14"/>
  <c r="Y23" i="14"/>
  <c r="Y39" i="14"/>
  <c r="M60" i="14"/>
  <c r="O64" i="14"/>
  <c r="L60" i="14"/>
  <c r="O60" i="14"/>
  <c r="C1" i="9"/>
  <c r="G125" i="18"/>
  <c r="F464" i="10"/>
  <c r="AL82" i="7"/>
  <c r="G140" i="18"/>
  <c r="F440" i="10"/>
  <c r="F420" i="10"/>
  <c r="K461" i="10"/>
  <c r="G69" i="18"/>
  <c r="I69" i="18" s="1"/>
  <c r="I70" i="17" s="1"/>
  <c r="K70" i="17" s="1"/>
  <c r="W70" i="17" s="1"/>
  <c r="AL158" i="7"/>
  <c r="AL188" i="7"/>
  <c r="F412" i="10"/>
  <c r="AL195" i="7"/>
  <c r="AL80" i="7"/>
  <c r="F438" i="10"/>
  <c r="AL151" i="7"/>
  <c r="AL172" i="7"/>
  <c r="AL108" i="7"/>
  <c r="AL52" i="7"/>
  <c r="K456" i="10"/>
  <c r="K453" i="10"/>
  <c r="G60" i="18"/>
  <c r="L60" i="18" s="1"/>
  <c r="N61" i="17" s="1"/>
  <c r="P61" i="17" s="1"/>
  <c r="K477" i="10"/>
  <c r="K443" i="10"/>
  <c r="G184" i="18"/>
  <c r="F435" i="10"/>
  <c r="K445" i="10"/>
  <c r="G89" i="18"/>
  <c r="G53" i="18"/>
  <c r="I53" i="18" s="1"/>
  <c r="I54" i="17" s="1"/>
  <c r="K54" i="17" s="1"/>
  <c r="G97" i="18"/>
  <c r="AL70" i="7"/>
  <c r="AL132" i="7"/>
  <c r="G25" i="18"/>
  <c r="I25" i="18" s="1"/>
  <c r="I26" i="17" s="1"/>
  <c r="K26" i="17" s="1"/>
  <c r="W26" i="17" s="1"/>
  <c r="F429" i="10"/>
  <c r="AL143" i="7"/>
  <c r="AL157" i="7"/>
  <c r="AL68" i="7"/>
  <c r="F448" i="10"/>
  <c r="AL159" i="7"/>
  <c r="K469" i="10"/>
  <c r="AL156" i="7"/>
  <c r="G41" i="18"/>
  <c r="J132" i="17"/>
  <c r="G191" i="18"/>
  <c r="L191" i="18" s="1"/>
  <c r="G183" i="18"/>
  <c r="G144" i="18"/>
  <c r="L144" i="18" s="1"/>
  <c r="N145" i="17" s="1"/>
  <c r="P145" i="17" s="1"/>
  <c r="AL139" i="7"/>
  <c r="G72" i="18"/>
  <c r="L72" i="18" s="1"/>
  <c r="N73" i="17" s="1"/>
  <c r="P73" i="17" s="1"/>
  <c r="AL67" i="7"/>
  <c r="AL59" i="7"/>
  <c r="G198" i="18"/>
  <c r="G167" i="18"/>
  <c r="AL170" i="7"/>
  <c r="AL146" i="7"/>
  <c r="G119" i="18"/>
  <c r="L119" i="18" s="1"/>
  <c r="N120" i="17" s="1"/>
  <c r="P120" i="17" s="1"/>
  <c r="G111" i="18"/>
  <c r="G47" i="18"/>
  <c r="G31" i="18"/>
  <c r="AL84" i="7"/>
  <c r="G189" i="18"/>
  <c r="G158" i="18"/>
  <c r="G134" i="18"/>
  <c r="G126" i="18"/>
  <c r="I126" i="18" s="1"/>
  <c r="I127" i="17" s="1"/>
  <c r="K127" i="17" s="1"/>
  <c r="G94" i="18"/>
  <c r="AL97" i="7"/>
  <c r="AL81" i="7"/>
  <c r="G54" i="18"/>
  <c r="G46" i="18"/>
  <c r="L46" i="18" s="1"/>
  <c r="N47" i="17" s="1"/>
  <c r="P47" i="17" s="1"/>
  <c r="G22" i="18"/>
  <c r="AL29" i="7"/>
  <c r="AL215" i="7"/>
  <c r="AL199" i="7"/>
  <c r="G173" i="18"/>
  <c r="G157" i="18"/>
  <c r="G149" i="18"/>
  <c r="AL144" i="7"/>
  <c r="AL136" i="7"/>
  <c r="L186" i="17"/>
  <c r="O16" i="14"/>
  <c r="O105" i="14"/>
  <c r="M202" i="14"/>
  <c r="B21" i="8"/>
  <c r="AI4" i="12"/>
  <c r="B19" i="8"/>
  <c r="B27" i="8"/>
  <c r="B17" i="9"/>
  <c r="B25" i="8"/>
  <c r="G32" i="18"/>
  <c r="D56" i="18"/>
  <c r="AL43" i="7"/>
  <c r="D128" i="18"/>
  <c r="AL194" i="7"/>
  <c r="AL131" i="7"/>
  <c r="G96" i="18"/>
  <c r="G80" i="18"/>
  <c r="AL123" i="7"/>
  <c r="AL171" i="7"/>
  <c r="AL83" i="7"/>
  <c r="G160" i="18"/>
  <c r="G136" i="18"/>
  <c r="I136" i="18" s="1"/>
  <c r="I137" i="17" s="1"/>
  <c r="K137" i="17" s="1"/>
  <c r="AL187" i="7"/>
  <c r="AL155" i="7"/>
  <c r="AL162" i="7"/>
  <c r="G12" i="18"/>
  <c r="G36" i="18"/>
  <c r="I36" i="18" s="1"/>
  <c r="I37" i="17" s="1"/>
  <c r="K37" i="17" s="1"/>
  <c r="AL208" i="7"/>
  <c r="AL122" i="7"/>
  <c r="D159" i="18"/>
  <c r="G151" i="18"/>
  <c r="D135" i="18"/>
  <c r="AL90" i="7"/>
  <c r="AL42" i="7"/>
  <c r="G143" i="18"/>
  <c r="AL154" i="7"/>
  <c r="AL137" i="7"/>
  <c r="AL130" i="7"/>
  <c r="AL161" i="7"/>
  <c r="AL25" i="7"/>
  <c r="AL58" i="7"/>
  <c r="AL33" i="7"/>
  <c r="AL209" i="7"/>
  <c r="G152" i="18"/>
  <c r="G155" i="18"/>
  <c r="AL138" i="7"/>
  <c r="AL106" i="7"/>
  <c r="AL114" i="7"/>
  <c r="G150" i="18"/>
  <c r="AL178" i="7"/>
  <c r="AL66" i="7"/>
  <c r="AL145" i="7"/>
  <c r="G95" i="18"/>
  <c r="G103" i="18"/>
  <c r="G166" i="18"/>
  <c r="G174" i="18"/>
  <c r="G39" i="18"/>
  <c r="AL129" i="7"/>
  <c r="G15" i="18"/>
  <c r="G118" i="18"/>
  <c r="C154" i="18"/>
  <c r="G154" i="18" s="1"/>
  <c r="AL41" i="7"/>
  <c r="AL78" i="7"/>
  <c r="AL89" i="7"/>
  <c r="G178" i="18"/>
  <c r="AL57" i="7"/>
  <c r="AL160" i="7"/>
  <c r="D133" i="18"/>
  <c r="D86" i="18"/>
  <c r="G195" i="18"/>
  <c r="I195" i="18" s="1"/>
  <c r="AL105" i="7"/>
  <c r="C112" i="18"/>
  <c r="G112" i="18" s="1"/>
  <c r="D188" i="18"/>
  <c r="AL168" i="7"/>
  <c r="AL76" i="7"/>
  <c r="AL34" i="7"/>
  <c r="G124" i="18"/>
  <c r="G30" i="18"/>
  <c r="G65" i="18"/>
  <c r="AL79" i="7"/>
  <c r="AL207" i="7"/>
  <c r="AL152" i="7"/>
  <c r="G50" i="18"/>
  <c r="G55" i="18"/>
  <c r="L55" i="18" s="1"/>
  <c r="N56" i="17" s="1"/>
  <c r="P56" i="17" s="1"/>
  <c r="G20" i="18"/>
  <c r="AL113" i="7"/>
  <c r="AL50" i="7"/>
  <c r="AL26" i="7"/>
  <c r="AL65" i="7"/>
  <c r="D70" i="18"/>
  <c r="G68" i="18"/>
  <c r="D204" i="18"/>
  <c r="G204" i="18" s="1"/>
  <c r="AL163" i="7"/>
  <c r="G102" i="18"/>
  <c r="G73" i="18"/>
  <c r="G120" i="18"/>
  <c r="AL166" i="7"/>
  <c r="G141" i="18"/>
  <c r="G88" i="18"/>
  <c r="L88" i="18" s="1"/>
  <c r="N89" i="17" s="1"/>
  <c r="P89" i="17" s="1"/>
  <c r="G62" i="18"/>
  <c r="G17" i="18"/>
  <c r="I17" i="18" s="1"/>
  <c r="I18" i="17" s="1"/>
  <c r="K18" i="17" s="1"/>
  <c r="G153" i="18"/>
  <c r="G130" i="18"/>
  <c r="G84" i="18"/>
  <c r="G180" i="18"/>
  <c r="G87" i="18"/>
  <c r="AL23" i="7"/>
  <c r="K422" i="10"/>
  <c r="G23" i="18"/>
  <c r="G67" i="18"/>
  <c r="L67" i="18" s="1"/>
  <c r="N68" i="17" s="1"/>
  <c r="P68" i="17" s="1"/>
  <c r="AL169" i="7"/>
  <c r="AL73" i="7"/>
  <c r="AL28" i="7"/>
  <c r="AL183" i="7"/>
  <c r="AL119" i="7"/>
  <c r="G127" i="18"/>
  <c r="G85" i="18"/>
  <c r="AL177" i="7"/>
  <c r="K414" i="10"/>
  <c r="AL147" i="7"/>
  <c r="G113" i="18"/>
  <c r="K473" i="10"/>
  <c r="G43" i="18"/>
  <c r="AL153" i="7"/>
  <c r="F452" i="10"/>
  <c r="AL184" i="7"/>
  <c r="G201" i="18"/>
  <c r="AL120" i="7"/>
  <c r="AL185" i="7"/>
  <c r="AL69" i="7"/>
  <c r="G181" i="18"/>
  <c r="AL179" i="7"/>
  <c r="G107" i="18"/>
  <c r="G45" i="18"/>
  <c r="I45" i="18" s="1"/>
  <c r="I46" i="17" s="1"/>
  <c r="K46" i="17" s="1"/>
  <c r="F432" i="10"/>
  <c r="G79" i="18"/>
  <c r="AL107" i="7"/>
  <c r="AL186" i="7"/>
  <c r="AL117" i="7"/>
  <c r="G58" i="18"/>
  <c r="F460" i="10"/>
  <c r="G168" i="18"/>
  <c r="F468" i="10"/>
  <c r="AL176" i="7"/>
  <c r="F483" i="10"/>
  <c r="AL92" i="7"/>
  <c r="AL180" i="7"/>
  <c r="AL118" i="7"/>
  <c r="G29" i="18"/>
  <c r="G109" i="18"/>
  <c r="G165" i="18"/>
  <c r="K437" i="10"/>
  <c r="F442" i="10"/>
  <c r="G104" i="18"/>
  <c r="G38" i="18"/>
  <c r="C63" i="18"/>
  <c r="AA64" i="17" s="1"/>
  <c r="AL74" i="7"/>
  <c r="C64" i="18"/>
  <c r="G64" i="18" s="1"/>
  <c r="AL75" i="7"/>
  <c r="F409" i="10"/>
  <c r="K409" i="10"/>
  <c r="D52" i="18"/>
  <c r="AL63" i="7"/>
  <c r="D37" i="18"/>
  <c r="AL48" i="7"/>
  <c r="C40" i="18"/>
  <c r="AL51" i="7"/>
  <c r="D66" i="18"/>
  <c r="AL77" i="7"/>
  <c r="C81" i="18"/>
  <c r="G81" i="18" s="1"/>
  <c r="F480" i="10"/>
  <c r="K434" i="10"/>
  <c r="AL210" i="7"/>
  <c r="C199" i="18"/>
  <c r="G199" i="18" s="1"/>
  <c r="C200" i="18"/>
  <c r="AL211" i="7"/>
  <c r="C203" i="18"/>
  <c r="AL214" i="7"/>
  <c r="F450" i="10"/>
  <c r="K450" i="10"/>
  <c r="AL121" i="7"/>
  <c r="D110" i="18"/>
  <c r="G110" i="18" s="1"/>
  <c r="G90" i="18"/>
  <c r="I90" i="18" s="1"/>
  <c r="I91" i="17" s="1"/>
  <c r="AL150" i="7"/>
  <c r="D139" i="18"/>
  <c r="AL142" i="7"/>
  <c r="D131" i="18"/>
  <c r="F416" i="10"/>
  <c r="D162" i="18"/>
  <c r="AL173" i="7"/>
  <c r="L1975" i="10"/>
  <c r="F1974" i="10"/>
  <c r="D1974" i="10"/>
  <c r="C14" i="18"/>
  <c r="G14" i="18" s="1"/>
  <c r="C98" i="18"/>
  <c r="G98" i="18" s="1"/>
  <c r="I98" i="18" s="1"/>
  <c r="I99" i="17" s="1"/>
  <c r="K99" i="17" s="1"/>
  <c r="W99" i="17" s="1"/>
  <c r="AL109" i="7"/>
  <c r="D190" i="18"/>
  <c r="G190" i="18" s="1"/>
  <c r="AL201" i="7"/>
  <c r="F424" i="10"/>
  <c r="K424" i="10"/>
  <c r="F485" i="10"/>
  <c r="K485" i="10"/>
  <c r="D202" i="18"/>
  <c r="G202" i="18" s="1"/>
  <c r="AL213" i="7"/>
  <c r="K475" i="10"/>
  <c r="F475" i="10"/>
  <c r="G19" i="18"/>
  <c r="G196" i="18"/>
  <c r="L196" i="18" s="1"/>
  <c r="G24" i="18"/>
  <c r="G26" i="18"/>
  <c r="AL37" i="7"/>
  <c r="AL71" i="7"/>
  <c r="C18" i="18"/>
  <c r="G18" i="18" s="1"/>
  <c r="F447" i="10"/>
  <c r="G57" i="18"/>
  <c r="L57" i="18" s="1"/>
  <c r="N58" i="17" s="1"/>
  <c r="P58" i="17" s="1"/>
  <c r="AL104" i="7"/>
  <c r="G71" i="18"/>
  <c r="G34" i="18"/>
  <c r="AL72" i="7"/>
  <c r="C116" i="18"/>
  <c r="G116" i="18" s="1"/>
  <c r="K404" i="10"/>
  <c r="K421" i="10"/>
  <c r="AL110" i="7"/>
  <c r="G61" i="18"/>
  <c r="AL202" i="7"/>
  <c r="G169" i="18"/>
  <c r="G78" i="18"/>
  <c r="X11" i="12"/>
  <c r="O68" i="14"/>
  <c r="L42" i="14"/>
  <c r="O131" i="14"/>
  <c r="M163" i="14"/>
  <c r="M8" i="14"/>
  <c r="O47" i="14"/>
  <c r="O192" i="14"/>
  <c r="O187" i="14"/>
  <c r="L155" i="14"/>
  <c r="M89" i="14"/>
  <c r="M179" i="14"/>
  <c r="O155" i="14"/>
  <c r="M147" i="14"/>
  <c r="O171" i="14"/>
  <c r="Y75" i="14"/>
  <c r="O8" i="14"/>
  <c r="L115" i="14"/>
  <c r="M115" i="14"/>
  <c r="O76" i="14"/>
  <c r="O102" i="14"/>
  <c r="O34" i="14"/>
  <c r="O123" i="14"/>
  <c r="L47" i="14"/>
  <c r="L163" i="14"/>
  <c r="O163" i="14"/>
  <c r="M155" i="14"/>
  <c r="O21" i="14"/>
  <c r="L8" i="14"/>
  <c r="BN8" i="14" s="1"/>
  <c r="O42" i="14"/>
  <c r="L89" i="14"/>
  <c r="O179" i="14"/>
  <c r="L192" i="14"/>
  <c r="M171" i="14"/>
  <c r="M187" i="14"/>
  <c r="L102" i="14"/>
  <c r="AB102" i="14" s="1"/>
  <c r="M123" i="14"/>
  <c r="L131" i="14"/>
  <c r="L21" i="14"/>
  <c r="M29" i="14"/>
  <c r="O81" i="14"/>
  <c r="L179" i="14"/>
  <c r="L76" i="14"/>
  <c r="L147" i="14"/>
  <c r="AB147" i="14" s="1"/>
  <c r="L68" i="14"/>
  <c r="M131" i="14"/>
  <c r="O147" i="14"/>
  <c r="M47" i="14"/>
  <c r="O29" i="14"/>
  <c r="M81" i="14"/>
  <c r="L123" i="14"/>
  <c r="L187" i="14"/>
  <c r="M34" i="14"/>
  <c r="O150" i="14"/>
  <c r="L182" i="14"/>
  <c r="W197" i="14"/>
  <c r="Y171" i="14"/>
  <c r="L92" i="14"/>
  <c r="Y79" i="14"/>
  <c r="M16" i="14"/>
  <c r="L16" i="14"/>
  <c r="BN16" i="14" s="1"/>
  <c r="O24" i="14"/>
  <c r="M24" i="14"/>
  <c r="L24" i="14"/>
  <c r="O32" i="14"/>
  <c r="M32" i="14"/>
  <c r="L32" i="14"/>
  <c r="M37" i="14"/>
  <c r="L37" i="14"/>
  <c r="O37" i="14"/>
  <c r="M45" i="14"/>
  <c r="L45" i="14"/>
  <c r="O50" i="14"/>
  <c r="L58" i="14"/>
  <c r="O58" i="14"/>
  <c r="M58" i="14"/>
  <c r="O63" i="14"/>
  <c r="L63" i="14"/>
  <c r="M63" i="14"/>
  <c r="M71" i="14"/>
  <c r="O71" i="14"/>
  <c r="L71" i="14"/>
  <c r="L84" i="14"/>
  <c r="M84" i="14"/>
  <c r="O92" i="14"/>
  <c r="M92" i="14"/>
  <c r="M97" i="14"/>
  <c r="O97" i="14"/>
  <c r="L97" i="14"/>
  <c r="AB97" i="14" s="1"/>
  <c r="L105" i="14"/>
  <c r="M110" i="14"/>
  <c r="O110" i="14"/>
  <c r="L110" i="14"/>
  <c r="AB110" i="14" s="1"/>
  <c r="O118" i="14"/>
  <c r="M118" i="14"/>
  <c r="L118" i="14"/>
  <c r="O126" i="14"/>
  <c r="L126" i="14"/>
  <c r="M126" i="14"/>
  <c r="L134" i="14"/>
  <c r="BN134" i="14" s="1"/>
  <c r="M134" i="14"/>
  <c r="O134" i="14"/>
  <c r="O142" i="14"/>
  <c r="M142" i="14"/>
  <c r="L150" i="14"/>
  <c r="M150" i="14"/>
  <c r="L158" i="14"/>
  <c r="O158" i="14"/>
  <c r="M158" i="14"/>
  <c r="M166" i="14"/>
  <c r="O166" i="14"/>
  <c r="L166" i="14"/>
  <c r="O174" i="14"/>
  <c r="M174" i="14"/>
  <c r="O182" i="14"/>
  <c r="L197" i="14"/>
  <c r="BN197" i="14" s="1"/>
  <c r="M197" i="14"/>
  <c r="O197" i="14"/>
  <c r="L202" i="14"/>
  <c r="BN202" i="14" s="1"/>
  <c r="O202" i="14"/>
  <c r="W202" i="14"/>
  <c r="B15" i="9"/>
  <c r="AK4" i="12"/>
  <c r="AL49" i="7"/>
  <c r="AL115" i="7"/>
  <c r="G161" i="18"/>
  <c r="L161" i="18" s="1"/>
  <c r="N162" i="17" s="1"/>
  <c r="P162" i="17" s="1"/>
  <c r="AL134" i="7"/>
  <c r="L35" i="17"/>
  <c r="L43" i="17"/>
  <c r="G142" i="18"/>
  <c r="I142" i="18" s="1"/>
  <c r="I143" i="17" s="1"/>
  <c r="K143" i="17" s="1"/>
  <c r="G146" i="18"/>
  <c r="Y127" i="14"/>
  <c r="Y87" i="14"/>
  <c r="O106" i="14"/>
  <c r="M12" i="14"/>
  <c r="L106" i="14"/>
  <c r="Y83" i="14"/>
  <c r="O111" i="14"/>
  <c r="L111" i="14"/>
  <c r="I10" i="14"/>
  <c r="K9" i="18"/>
  <c r="M182" i="14"/>
  <c r="F11" i="18"/>
  <c r="O23" i="14"/>
  <c r="L48" i="14"/>
  <c r="L181" i="14"/>
  <c r="X5" i="12"/>
  <c r="O94" i="14"/>
  <c r="L146" i="14"/>
  <c r="L177" i="14"/>
  <c r="L54" i="14"/>
  <c r="M149" i="14"/>
  <c r="O189" i="14"/>
  <c r="O9" i="14"/>
  <c r="K8" i="18"/>
  <c r="H8" i="18"/>
  <c r="F44" i="18"/>
  <c r="F9" i="18"/>
  <c r="F146" i="18"/>
  <c r="F126" i="18"/>
  <c r="F22" i="18"/>
  <c r="F175" i="18"/>
  <c r="F49" i="18"/>
  <c r="F30" i="18"/>
  <c r="F100" i="18"/>
  <c r="F79" i="18"/>
  <c r="F189" i="18"/>
  <c r="F171" i="18"/>
  <c r="F147" i="18"/>
  <c r="F164" i="18"/>
  <c r="F31" i="18"/>
  <c r="F66" i="18"/>
  <c r="O18" i="14"/>
  <c r="Y27" i="14"/>
  <c r="L194" i="14"/>
  <c r="O194" i="14"/>
  <c r="W196" i="14"/>
  <c r="O196" i="14"/>
  <c r="L196" i="14"/>
  <c r="BN196" i="14" s="1"/>
  <c r="M196" i="14"/>
  <c r="B13" i="9"/>
  <c r="Y9" i="14"/>
  <c r="L144" i="14"/>
  <c r="O144" i="14"/>
  <c r="M144" i="14"/>
  <c r="O152" i="14"/>
  <c r="M152" i="14"/>
  <c r="O157" i="14"/>
  <c r="M162" i="14"/>
  <c r="L162" i="14"/>
  <c r="O162" i="14"/>
  <c r="L175" i="14"/>
  <c r="O57" i="14"/>
  <c r="L57" i="14"/>
  <c r="M57" i="14"/>
  <c r="O62" i="14"/>
  <c r="L62" i="14"/>
  <c r="M62" i="14"/>
  <c r="O67" i="14"/>
  <c r="M67" i="14"/>
  <c r="L67" i="14"/>
  <c r="O77" i="14"/>
  <c r="L77" i="14"/>
  <c r="M77" i="14"/>
  <c r="O87" i="14"/>
  <c r="M87" i="14"/>
  <c r="L95" i="14"/>
  <c r="M95" i="14"/>
  <c r="M100" i="14"/>
  <c r="O100" i="14"/>
  <c r="L108" i="14"/>
  <c r="M113" i="14"/>
  <c r="L113" i="14"/>
  <c r="AB113" i="14" s="1"/>
  <c r="L121" i="14"/>
  <c r="O121" i="14"/>
  <c r="M139" i="14"/>
  <c r="O139" i="14"/>
  <c r="L139" i="14"/>
  <c r="O35" i="14"/>
  <c r="L35" i="14"/>
  <c r="AB35" i="14" s="1"/>
  <c r="M35" i="14"/>
  <c r="O45" i="14"/>
  <c r="M50" i="14"/>
  <c r="L50" i="14"/>
  <c r="L55" i="14"/>
  <c r="M55" i="14"/>
  <c r="M105" i="14"/>
  <c r="U24" i="17"/>
  <c r="X24" i="17" s="1"/>
  <c r="Y24" i="17" s="1"/>
  <c r="X6" i="12"/>
  <c r="X9" i="12"/>
  <c r="X7" i="12"/>
  <c r="X12" i="12"/>
  <c r="K5" i="18"/>
  <c r="Y203" i="14"/>
  <c r="M69" i="14"/>
  <c r="O137" i="14"/>
  <c r="M176" i="14"/>
  <c r="M19" i="14"/>
  <c r="M74" i="14"/>
  <c r="M51" i="14"/>
  <c r="O84" i="14"/>
  <c r="M190" i="14"/>
  <c r="M199" i="14"/>
  <c r="O90" i="14"/>
  <c r="C16" i="18"/>
  <c r="AA17" i="17" s="1"/>
  <c r="AL27" i="7"/>
  <c r="Y143" i="14"/>
  <c r="Y119" i="14"/>
  <c r="Y15" i="14"/>
  <c r="F662" i="10"/>
  <c r="L661" i="10"/>
  <c r="Y167" i="14"/>
  <c r="C11" i="18"/>
  <c r="AA12" i="17" s="1"/>
  <c r="AL22" i="7"/>
  <c r="AL164" i="7"/>
  <c r="C182" i="18"/>
  <c r="AA183" i="17" s="1"/>
  <c r="AL193" i="7"/>
  <c r="G176" i="18"/>
  <c r="X10" i="12"/>
  <c r="E128" i="14"/>
  <c r="M6" i="14" l="1"/>
  <c r="AS11" i="14"/>
  <c r="AO11" i="14"/>
  <c r="I32" i="18"/>
  <c r="I33" i="17" s="1"/>
  <c r="K33" i="17" s="1"/>
  <c r="W33" i="17" s="1"/>
  <c r="AB159" i="14"/>
  <c r="L179" i="18"/>
  <c r="N180" i="17" s="1"/>
  <c r="P180" i="17" s="1"/>
  <c r="I97" i="18"/>
  <c r="I98" i="17" s="1"/>
  <c r="K98" i="17" s="1"/>
  <c r="W98" i="17" s="1"/>
  <c r="M135" i="18"/>
  <c r="I71" i="18"/>
  <c r="I72" i="17" s="1"/>
  <c r="K72" i="17" s="1"/>
  <c r="I140" i="18"/>
  <c r="I141" i="17" s="1"/>
  <c r="K141" i="17" s="1"/>
  <c r="W141" i="17" s="1"/>
  <c r="I80" i="18"/>
  <c r="I81" i="17" s="1"/>
  <c r="K81" i="17" s="1"/>
  <c r="I35" i="18"/>
  <c r="I36" i="17" s="1"/>
  <c r="K36" i="17" s="1"/>
  <c r="W36" i="17" s="1"/>
  <c r="AD135" i="14"/>
  <c r="W146" i="17"/>
  <c r="R6" i="14"/>
  <c r="AS6" i="14"/>
  <c r="AF107" i="14"/>
  <c r="G185" i="18"/>
  <c r="I185" i="18" s="1"/>
  <c r="I186" i="17" s="1"/>
  <c r="K186" i="17" s="1"/>
  <c r="W186" i="17" s="1"/>
  <c r="W49" i="17"/>
  <c r="W123" i="17"/>
  <c r="AD151" i="14"/>
  <c r="AJ190" i="14"/>
  <c r="BW190" i="14" s="1"/>
  <c r="AD159" i="14"/>
  <c r="AF159" i="14" s="1"/>
  <c r="I171" i="18"/>
  <c r="I172" i="17" s="1"/>
  <c r="K172" i="17" s="1"/>
  <c r="W172" i="17" s="1"/>
  <c r="AA65" i="17"/>
  <c r="L107" i="18"/>
  <c r="N108" i="17" s="1"/>
  <c r="P108" i="17" s="1"/>
  <c r="L180" i="18"/>
  <c r="N181" i="17" s="1"/>
  <c r="P181" i="17" s="1"/>
  <c r="I94" i="18"/>
  <c r="I95" i="17" s="1"/>
  <c r="K95" i="17" s="1"/>
  <c r="W95" i="17" s="1"/>
  <c r="I111" i="18"/>
  <c r="I112" i="17" s="1"/>
  <c r="K112" i="17" s="1"/>
  <c r="W112" i="17" s="1"/>
  <c r="L103" i="18"/>
  <c r="N104" i="17" s="1"/>
  <c r="P104" i="17" s="1"/>
  <c r="L61" i="18"/>
  <c r="N62" i="17" s="1"/>
  <c r="P62" i="17" s="1"/>
  <c r="L124" i="18"/>
  <c r="N125" i="17" s="1"/>
  <c r="P125" i="17" s="1"/>
  <c r="I160" i="18"/>
  <c r="I161" i="17" s="1"/>
  <c r="K161" i="17" s="1"/>
  <c r="W161" i="17" s="1"/>
  <c r="I113" i="18"/>
  <c r="I114" i="17" s="1"/>
  <c r="K114" i="17" s="1"/>
  <c r="W114" i="17" s="1"/>
  <c r="W71" i="17"/>
  <c r="I130" i="18"/>
  <c r="I131" i="17" s="1"/>
  <c r="K131" i="17" s="1"/>
  <c r="W131" i="17" s="1"/>
  <c r="L92" i="18"/>
  <c r="N93" i="17" s="1"/>
  <c r="P93" i="17" s="1"/>
  <c r="L123" i="18"/>
  <c r="N124" i="17" s="1"/>
  <c r="P124" i="17" s="1"/>
  <c r="L175" i="18"/>
  <c r="N176" i="17" s="1"/>
  <c r="P176" i="17" s="1"/>
  <c r="K150" i="14"/>
  <c r="I99" i="18"/>
  <c r="I100" i="17" s="1"/>
  <c r="K100" i="17" s="1"/>
  <c r="W100" i="17" s="1"/>
  <c r="K118" i="14"/>
  <c r="K126" i="14"/>
  <c r="AB163" i="14"/>
  <c r="L79" i="18"/>
  <c r="N80" i="17" s="1"/>
  <c r="P80" i="17" s="1"/>
  <c r="L155" i="18"/>
  <c r="N156" i="17" s="1"/>
  <c r="P156" i="17" s="1"/>
  <c r="J67" i="18"/>
  <c r="K110" i="14"/>
  <c r="L74" i="18"/>
  <c r="N75" i="17" s="1"/>
  <c r="P75" i="17" s="1"/>
  <c r="I152" i="18"/>
  <c r="I153" i="17" s="1"/>
  <c r="K153" i="17" s="1"/>
  <c r="W153" i="17" s="1"/>
  <c r="I95" i="18"/>
  <c r="I96" i="17" s="1"/>
  <c r="K96" i="17" s="1"/>
  <c r="W96" i="17" s="1"/>
  <c r="I54" i="18"/>
  <c r="I55" i="17" s="1"/>
  <c r="K55" i="17" s="1"/>
  <c r="W55" i="17" s="1"/>
  <c r="I49" i="18"/>
  <c r="I50" i="17" s="1"/>
  <c r="K50" i="17" s="1"/>
  <c r="W50" i="17" s="1"/>
  <c r="I62" i="18"/>
  <c r="I63" i="17" s="1"/>
  <c r="K63" i="17" s="1"/>
  <c r="W63" i="17" s="1"/>
  <c r="L187" i="18"/>
  <c r="N188" i="17" s="1"/>
  <c r="P188" i="17" s="1"/>
  <c r="L99" i="18"/>
  <c r="N100" i="17" s="1"/>
  <c r="P100" i="17" s="1"/>
  <c r="I34" i="18"/>
  <c r="I35" i="17" s="1"/>
  <c r="K35" i="17" s="1"/>
  <c r="W35" i="17" s="1"/>
  <c r="I110" i="18"/>
  <c r="I111" i="17" s="1"/>
  <c r="K111" i="17" s="1"/>
  <c r="W111" i="17" s="1"/>
  <c r="L64" i="18"/>
  <c r="N65" i="17" s="1"/>
  <c r="P65" i="17" s="1"/>
  <c r="L68" i="18"/>
  <c r="N69" i="17" s="1"/>
  <c r="P69" i="17" s="1"/>
  <c r="L166" i="18"/>
  <c r="N167" i="17" s="1"/>
  <c r="P167" i="17" s="1"/>
  <c r="I151" i="18"/>
  <c r="I152" i="17" s="1"/>
  <c r="K152" i="17" s="1"/>
  <c r="W152" i="17" s="1"/>
  <c r="J152" i="18"/>
  <c r="L108" i="18"/>
  <c r="N109" i="17" s="1"/>
  <c r="P109" i="17" s="1"/>
  <c r="K39" i="14"/>
  <c r="L132" i="18"/>
  <c r="N133" i="17" s="1"/>
  <c r="P133" i="17" s="1"/>
  <c r="K86" i="14"/>
  <c r="BL59" i="14"/>
  <c r="BN59" i="14" s="1"/>
  <c r="AB59" i="14"/>
  <c r="AD59" i="14" s="1"/>
  <c r="BL87" i="14"/>
  <c r="BN87" i="14" s="1"/>
  <c r="AB87" i="14"/>
  <c r="AD87" i="14" s="1"/>
  <c r="BH87" i="14" s="1"/>
  <c r="AI59" i="14"/>
  <c r="AB164" i="14"/>
  <c r="AI127" i="14"/>
  <c r="AB127" i="14"/>
  <c r="AD127" i="14" s="1"/>
  <c r="BH127" i="14" s="1"/>
  <c r="BL127" i="14"/>
  <c r="BN127" i="14" s="1"/>
  <c r="AI87" i="14"/>
  <c r="AB57" i="14"/>
  <c r="AB75" i="14"/>
  <c r="AD75" i="14" s="1"/>
  <c r="BH75" i="14" s="1"/>
  <c r="AI75" i="14"/>
  <c r="BL75" i="14"/>
  <c r="BN75" i="14" s="1"/>
  <c r="AI83" i="14"/>
  <c r="BL83" i="14"/>
  <c r="BN83" i="14" s="1"/>
  <c r="AB83" i="14"/>
  <c r="AD83" i="14" s="1"/>
  <c r="BH83" i="14" s="1"/>
  <c r="AI183" i="14"/>
  <c r="AB183" i="14"/>
  <c r="AD183" i="14" s="1"/>
  <c r="BH183" i="14" s="1"/>
  <c r="BL183" i="14"/>
  <c r="BN183" i="14" s="1"/>
  <c r="BN43" i="14"/>
  <c r="AB43" i="14"/>
  <c r="AB91" i="14"/>
  <c r="K134" i="14"/>
  <c r="BL159" i="14"/>
  <c r="BN159" i="14" s="1"/>
  <c r="AI159" i="14"/>
  <c r="I175" i="18"/>
  <c r="I176" i="17" s="1"/>
  <c r="K176" i="17" s="1"/>
  <c r="W176" i="17" s="1"/>
  <c r="G40" i="18"/>
  <c r="L40" i="18" s="1"/>
  <c r="N41" i="17" s="1"/>
  <c r="P41" i="17" s="1"/>
  <c r="AA41" i="17"/>
  <c r="AA99" i="17"/>
  <c r="AA155" i="17"/>
  <c r="AA117" i="17"/>
  <c r="AA82" i="17"/>
  <c r="AA113" i="17"/>
  <c r="AF119" i="14"/>
  <c r="BN121" i="14"/>
  <c r="AB121" i="14"/>
  <c r="AB162" i="14"/>
  <c r="AF27" i="14"/>
  <c r="BN181" i="14"/>
  <c r="AB84" i="14"/>
  <c r="BN32" i="14"/>
  <c r="AB32" i="14"/>
  <c r="AF79" i="14"/>
  <c r="BN182" i="14"/>
  <c r="AB182" i="14"/>
  <c r="BN123" i="14"/>
  <c r="AB76" i="14"/>
  <c r="BN89" i="14"/>
  <c r="AB89" i="14"/>
  <c r="BN42" i="14"/>
  <c r="AF39" i="14"/>
  <c r="BN64" i="14"/>
  <c r="AB64" i="14"/>
  <c r="BN117" i="14"/>
  <c r="AB117" i="14"/>
  <c r="BN72" i="14"/>
  <c r="AB72" i="14"/>
  <c r="BN157" i="14"/>
  <c r="AB157" i="14"/>
  <c r="BN141" i="14"/>
  <c r="AB141" i="14"/>
  <c r="BN81" i="14"/>
  <c r="AB81" i="14"/>
  <c r="BN185" i="14"/>
  <c r="AB185" i="14"/>
  <c r="BN153" i="14"/>
  <c r="AB153" i="14"/>
  <c r="BN145" i="14"/>
  <c r="AB145" i="14"/>
  <c r="BN36" i="14"/>
  <c r="AB73" i="14"/>
  <c r="BN98" i="14"/>
  <c r="BN94" i="14"/>
  <c r="AB94" i="14"/>
  <c r="BN138" i="14"/>
  <c r="AB138" i="14"/>
  <c r="AB178" i="14"/>
  <c r="AB86" i="14"/>
  <c r="BN114" i="14"/>
  <c r="BN26" i="14"/>
  <c r="AB26" i="14"/>
  <c r="BN46" i="14"/>
  <c r="AB46" i="14"/>
  <c r="AD119" i="14"/>
  <c r="AD39" i="14"/>
  <c r="BN31" i="14"/>
  <c r="AB31" i="14"/>
  <c r="BN152" i="14"/>
  <c r="AB152" i="14"/>
  <c r="BN88" i="14"/>
  <c r="AB88" i="14"/>
  <c r="AB118" i="14"/>
  <c r="AB170" i="14"/>
  <c r="BN50" i="14"/>
  <c r="AB50" i="14"/>
  <c r="AF167" i="14"/>
  <c r="BN139" i="14"/>
  <c r="AB139" i="14"/>
  <c r="AF143" i="14"/>
  <c r="BN55" i="14"/>
  <c r="AB55" i="14"/>
  <c r="BN113" i="14"/>
  <c r="BN67" i="14"/>
  <c r="AB67" i="14"/>
  <c r="BN62" i="14"/>
  <c r="AB62" i="14"/>
  <c r="BN146" i="14"/>
  <c r="AB146" i="14"/>
  <c r="BN48" i="14"/>
  <c r="AB48" i="14"/>
  <c r="BN126" i="14"/>
  <c r="AB126" i="14"/>
  <c r="BN105" i="14"/>
  <c r="BN71" i="14"/>
  <c r="AB71" i="14"/>
  <c r="BN63" i="14"/>
  <c r="AB63" i="14"/>
  <c r="AB58" i="14"/>
  <c r="BN92" i="14"/>
  <c r="AB92" i="14"/>
  <c r="BN179" i="14"/>
  <c r="AB179" i="14"/>
  <c r="BN131" i="14"/>
  <c r="BN115" i="14"/>
  <c r="AB115" i="14"/>
  <c r="AB60" i="14"/>
  <c r="BN173" i="14"/>
  <c r="BN56" i="14"/>
  <c r="AB56" i="14"/>
  <c r="BN101" i="14"/>
  <c r="BN149" i="14"/>
  <c r="AB149" i="14"/>
  <c r="BN190" i="14"/>
  <c r="BS190" i="14" s="1"/>
  <c r="BN129" i="14"/>
  <c r="AB129" i="14"/>
  <c r="BN52" i="14"/>
  <c r="AB52" i="14"/>
  <c r="BN69" i="14"/>
  <c r="AB69" i="14"/>
  <c r="BN90" i="14"/>
  <c r="BN186" i="14"/>
  <c r="AB186" i="14"/>
  <c r="BN25" i="14"/>
  <c r="AB25" i="14"/>
  <c r="BN61" i="14"/>
  <c r="AB61" i="14"/>
  <c r="BN41" i="14"/>
  <c r="BN130" i="14"/>
  <c r="AB130" i="14"/>
  <c r="BN34" i="14"/>
  <c r="AB34" i="14"/>
  <c r="BN70" i="14"/>
  <c r="AB70" i="14"/>
  <c r="BN142" i="14"/>
  <c r="AB142" i="14"/>
  <c r="AB38" i="14"/>
  <c r="AD27" i="14"/>
  <c r="BN172" i="14"/>
  <c r="AB172" i="14"/>
  <c r="BN80" i="14"/>
  <c r="BN120" i="14"/>
  <c r="AB120" i="14"/>
  <c r="BN140" i="14"/>
  <c r="AB140" i="14"/>
  <c r="BN132" i="14"/>
  <c r="AB132" i="14"/>
  <c r="BN96" i="14"/>
  <c r="AB96" i="14"/>
  <c r="AB131" i="14"/>
  <c r="AB174" i="14"/>
  <c r="AB134" i="14"/>
  <c r="AB98" i="14"/>
  <c r="AB41" i="14"/>
  <c r="AB154" i="14"/>
  <c r="AB173" i="14"/>
  <c r="BN106" i="14"/>
  <c r="AB106" i="14"/>
  <c r="BN150" i="14"/>
  <c r="AB150" i="14"/>
  <c r="BN110" i="14"/>
  <c r="BN97" i="14"/>
  <c r="BN37" i="14"/>
  <c r="AF171" i="14"/>
  <c r="BN68" i="14"/>
  <c r="AB68" i="14"/>
  <c r="BN192" i="14"/>
  <c r="BS192" i="14" s="1"/>
  <c r="AB192" i="14"/>
  <c r="AQ191" i="14"/>
  <c r="AU191" i="14" s="1"/>
  <c r="AW191" i="14" s="1"/>
  <c r="AF201" i="7" s="1"/>
  <c r="AD191" i="14"/>
  <c r="BH191" i="14" s="1"/>
  <c r="AF191" i="14"/>
  <c r="BN204" i="14"/>
  <c r="BS204" i="14" s="1"/>
  <c r="AB204" i="14"/>
  <c r="AB161" i="14"/>
  <c r="BN137" i="14"/>
  <c r="AB137" i="14"/>
  <c r="BN28" i="14"/>
  <c r="AB28" i="14"/>
  <c r="AF135" i="14"/>
  <c r="BN82" i="14"/>
  <c r="AB82" i="14"/>
  <c r="BN65" i="14"/>
  <c r="AB65" i="14"/>
  <c r="BN33" i="14"/>
  <c r="BN44" i="14"/>
  <c r="AB44" i="14"/>
  <c r="AB74" i="14"/>
  <c r="BX191" i="14"/>
  <c r="BI191" i="14"/>
  <c r="AD167" i="14"/>
  <c r="AD79" i="14"/>
  <c r="AB155" i="14"/>
  <c r="AB85" i="14"/>
  <c r="AB114" i="14"/>
  <c r="AB158" i="14"/>
  <c r="AB90" i="14"/>
  <c r="AB177" i="14"/>
  <c r="AB101" i="14"/>
  <c r="AB80" i="14"/>
  <c r="AB33" i="14"/>
  <c r="BN35" i="14"/>
  <c r="BN175" i="14"/>
  <c r="AB175" i="14"/>
  <c r="BN108" i="14"/>
  <c r="AB108" i="14"/>
  <c r="BN95" i="14"/>
  <c r="AB95" i="14"/>
  <c r="BN77" i="14"/>
  <c r="BN144" i="14"/>
  <c r="AB144" i="14"/>
  <c r="BN194" i="14"/>
  <c r="BS194" i="14" s="1"/>
  <c r="AB194" i="14"/>
  <c r="BN54" i="14"/>
  <c r="AB54" i="14"/>
  <c r="BN111" i="14"/>
  <c r="AB111" i="14"/>
  <c r="BN166" i="14"/>
  <c r="AB166" i="14"/>
  <c r="BN118" i="14"/>
  <c r="BN45" i="14"/>
  <c r="AB45" i="14"/>
  <c r="BN24" i="14"/>
  <c r="AB24" i="14"/>
  <c r="BN187" i="14"/>
  <c r="AB187" i="14"/>
  <c r="BN147" i="14"/>
  <c r="BN102" i="14"/>
  <c r="BN47" i="14"/>
  <c r="AB47" i="14"/>
  <c r="BN93" i="14"/>
  <c r="AB93" i="14"/>
  <c r="BN125" i="14"/>
  <c r="AB125" i="14"/>
  <c r="BN133" i="14"/>
  <c r="BN40" i="14"/>
  <c r="AB40" i="14"/>
  <c r="BN109" i="14"/>
  <c r="BN165" i="14"/>
  <c r="AB165" i="14"/>
  <c r="BN169" i="14"/>
  <c r="AF51" i="14"/>
  <c r="BN193" i="14"/>
  <c r="AB193" i="14"/>
  <c r="BN78" i="14"/>
  <c r="AB78" i="14"/>
  <c r="BN122" i="14"/>
  <c r="AB122" i="14"/>
  <c r="BN53" i="14"/>
  <c r="BN49" i="14"/>
  <c r="AB49" i="14"/>
  <c r="BN29" i="14"/>
  <c r="AB189" i="14"/>
  <c r="BN30" i="14"/>
  <c r="AB30" i="14"/>
  <c r="BN66" i="14"/>
  <c r="AB66" i="14"/>
  <c r="AD171" i="14"/>
  <c r="AD143" i="14"/>
  <c r="AD51" i="14"/>
  <c r="AB53" i="14"/>
  <c r="AB36" i="14"/>
  <c r="AB123" i="14"/>
  <c r="AB77" i="14"/>
  <c r="AB37" i="14"/>
  <c r="AB181" i="14"/>
  <c r="AB109" i="14"/>
  <c r="AB105" i="14"/>
  <c r="AB42" i="14"/>
  <c r="AB180" i="14"/>
  <c r="AB176" i="14"/>
  <c r="AB168" i="14"/>
  <c r="AB160" i="14"/>
  <c r="AB156" i="14"/>
  <c r="AB128" i="14"/>
  <c r="AB103" i="14"/>
  <c r="AB99" i="14"/>
  <c r="AB188" i="14"/>
  <c r="AB184" i="14"/>
  <c r="AB136" i="14"/>
  <c r="AB116" i="14"/>
  <c r="AB112" i="14"/>
  <c r="AB104" i="14"/>
  <c r="AB100" i="14"/>
  <c r="AB148" i="14"/>
  <c r="AB124" i="14"/>
  <c r="G66" i="18"/>
  <c r="L66" i="18" s="1"/>
  <c r="N67" i="17" s="1"/>
  <c r="P67" i="17" s="1"/>
  <c r="AA67" i="17"/>
  <c r="G86" i="18"/>
  <c r="L86" i="18" s="1"/>
  <c r="N87" i="17" s="1"/>
  <c r="P87" i="17" s="1"/>
  <c r="AA87" i="17"/>
  <c r="U23" i="17"/>
  <c r="X23" i="17" s="1"/>
  <c r="Y23" i="17" s="1"/>
  <c r="G52" i="18"/>
  <c r="L52" i="18" s="1"/>
  <c r="N53" i="17" s="1"/>
  <c r="P53" i="17" s="1"/>
  <c r="AA53" i="17"/>
  <c r="G56" i="18"/>
  <c r="I56" i="18" s="1"/>
  <c r="I57" i="17" s="1"/>
  <c r="K57" i="17" s="1"/>
  <c r="W57" i="17" s="1"/>
  <c r="AA57" i="17"/>
  <c r="Y54" i="17"/>
  <c r="W54" i="17"/>
  <c r="Y76" i="17"/>
  <c r="I27" i="18"/>
  <c r="I28" i="17" s="1"/>
  <c r="K28" i="17" s="1"/>
  <c r="W28" i="17" s="1"/>
  <c r="L27" i="18"/>
  <c r="N28" i="17" s="1"/>
  <c r="P28" i="17" s="1"/>
  <c r="Y62" i="17"/>
  <c r="G37" i="18"/>
  <c r="L37" i="18" s="1"/>
  <c r="N38" i="17" s="1"/>
  <c r="P38" i="17" s="1"/>
  <c r="AA38" i="17"/>
  <c r="G188" i="18"/>
  <c r="I188" i="18" s="1"/>
  <c r="I189" i="17" s="1"/>
  <c r="K189" i="17" s="1"/>
  <c r="W189" i="17" s="1"/>
  <c r="AA189" i="17"/>
  <c r="AA77" i="17"/>
  <c r="G76" i="18"/>
  <c r="I76" i="18" s="1"/>
  <c r="I77" i="17" s="1"/>
  <c r="G131" i="18"/>
  <c r="L131" i="18" s="1"/>
  <c r="N132" i="17" s="1"/>
  <c r="P132" i="17" s="1"/>
  <c r="AA132" i="17"/>
  <c r="G162" i="18"/>
  <c r="I162" i="18" s="1"/>
  <c r="I163" i="17" s="1"/>
  <c r="K163" i="17" s="1"/>
  <c r="W163" i="17" s="1"/>
  <c r="AA163" i="17"/>
  <c r="G139" i="18"/>
  <c r="L139" i="18" s="1"/>
  <c r="N140" i="17" s="1"/>
  <c r="P140" i="17" s="1"/>
  <c r="AA140" i="17"/>
  <c r="G70" i="18"/>
  <c r="L70" i="18" s="1"/>
  <c r="AA71" i="17"/>
  <c r="G159" i="18"/>
  <c r="I159" i="18" s="1"/>
  <c r="I160" i="17" s="1"/>
  <c r="K160" i="17" s="1"/>
  <c r="W160" i="17" s="1"/>
  <c r="AA160" i="17"/>
  <c r="Y184" i="17"/>
  <c r="AA111" i="17"/>
  <c r="I121" i="18"/>
  <c r="I122" i="17" s="1"/>
  <c r="K122" i="17" s="1"/>
  <c r="W122" i="17" s="1"/>
  <c r="Y58" i="17"/>
  <c r="I137" i="18"/>
  <c r="I138" i="17" s="1"/>
  <c r="K138" i="17" s="1"/>
  <c r="W138" i="17" s="1"/>
  <c r="L117" i="18"/>
  <c r="N118" i="17" s="1"/>
  <c r="P118" i="17" s="1"/>
  <c r="W37" i="17"/>
  <c r="G164" i="18"/>
  <c r="I164" i="18" s="1"/>
  <c r="I165" i="17" s="1"/>
  <c r="K165" i="17" s="1"/>
  <c r="W165" i="17" s="1"/>
  <c r="AA165" i="17"/>
  <c r="Y108" i="17"/>
  <c r="I74" i="18"/>
  <c r="I75" i="17" s="1"/>
  <c r="K75" i="17" s="1"/>
  <c r="W75" i="17" s="1"/>
  <c r="W143" i="17"/>
  <c r="G128" i="18"/>
  <c r="I128" i="18" s="1"/>
  <c r="I129" i="17" s="1"/>
  <c r="K129" i="17" s="1"/>
  <c r="W129" i="17" s="1"/>
  <c r="AA129" i="17"/>
  <c r="G28" i="18"/>
  <c r="I28" i="18" s="1"/>
  <c r="I29" i="17" s="1"/>
  <c r="K29" i="17" s="1"/>
  <c r="W29" i="17" s="1"/>
  <c r="AA29" i="17"/>
  <c r="U205" i="17"/>
  <c r="X205" i="17" s="1"/>
  <c r="Y205" i="17" s="1"/>
  <c r="G133" i="18"/>
  <c r="L133" i="18" s="1"/>
  <c r="N134" i="17" s="1"/>
  <c r="P134" i="17" s="1"/>
  <c r="AA134" i="17"/>
  <c r="G135" i="18"/>
  <c r="I135" i="18" s="1"/>
  <c r="I136" i="17" s="1"/>
  <c r="K136" i="17" s="1"/>
  <c r="W136" i="17" s="1"/>
  <c r="AA136" i="17"/>
  <c r="I179" i="18"/>
  <c r="I180" i="17" s="1"/>
  <c r="K180" i="17" s="1"/>
  <c r="W180" i="17" s="1"/>
  <c r="I173" i="18"/>
  <c r="I174" i="17" s="1"/>
  <c r="K174" i="17" s="1"/>
  <c r="W174" i="17" s="1"/>
  <c r="L101" i="18"/>
  <c r="N102" i="17" s="1"/>
  <c r="P102" i="17" s="1"/>
  <c r="G100" i="18"/>
  <c r="I100" i="18" s="1"/>
  <c r="I101" i="17" s="1"/>
  <c r="K101" i="17" s="1"/>
  <c r="W101" i="17" s="1"/>
  <c r="AA101" i="17"/>
  <c r="W72" i="17"/>
  <c r="W137" i="17"/>
  <c r="W127" i="17"/>
  <c r="I82" i="18"/>
  <c r="I83" i="17" s="1"/>
  <c r="K83" i="17" s="1"/>
  <c r="W83" i="17" s="1"/>
  <c r="W81" i="17"/>
  <c r="W77" i="17"/>
  <c r="Y73" i="17"/>
  <c r="W46" i="17"/>
  <c r="K142" i="14"/>
  <c r="W92" i="17"/>
  <c r="K58" i="14"/>
  <c r="I147" i="18"/>
  <c r="I148" i="17" s="1"/>
  <c r="K148" i="17" s="1"/>
  <c r="W148" i="17" s="1"/>
  <c r="Y147" i="17"/>
  <c r="Y89" i="17"/>
  <c r="L49" i="18"/>
  <c r="N50" i="17" s="1"/>
  <c r="P50" i="17" s="1"/>
  <c r="BI11" i="14"/>
  <c r="BH11" i="14"/>
  <c r="BG11" i="14"/>
  <c r="BF11" i="14"/>
  <c r="BE11" i="14"/>
  <c r="BO11" i="14"/>
  <c r="BG6" i="14"/>
  <c r="BF6" i="14"/>
  <c r="BE6" i="14"/>
  <c r="BO6" i="14"/>
  <c r="BS112" i="14" s="1"/>
  <c r="K18" i="14"/>
  <c r="K22" i="14"/>
  <c r="I22" i="18"/>
  <c r="I23" i="17" s="1"/>
  <c r="K23" i="17" s="1"/>
  <c r="L20" i="18"/>
  <c r="N21" i="17" s="1"/>
  <c r="P21" i="17" s="1"/>
  <c r="S11" i="14"/>
  <c r="R11" i="14"/>
  <c r="Z11" i="14"/>
  <c r="AG11" i="14"/>
  <c r="S6" i="14"/>
  <c r="Z6" i="14"/>
  <c r="AG6" i="14"/>
  <c r="L15" i="18"/>
  <c r="N16" i="17" s="1"/>
  <c r="P16" i="17" s="1"/>
  <c r="AM99" i="14"/>
  <c r="F125" i="18"/>
  <c r="M125" i="18" s="1"/>
  <c r="F158" i="18"/>
  <c r="M158" i="18" s="1"/>
  <c r="O159" i="17" s="1"/>
  <c r="S159" i="17" s="1"/>
  <c r="F180" i="18"/>
  <c r="M180" i="18" s="1"/>
  <c r="F43" i="18"/>
  <c r="J43" i="18" s="1"/>
  <c r="F166" i="18"/>
  <c r="J166" i="18" s="1"/>
  <c r="F179" i="18"/>
  <c r="M179" i="18" s="1"/>
  <c r="F137" i="18"/>
  <c r="M137" i="18" s="1"/>
  <c r="F18" i="18"/>
  <c r="M18" i="18" s="1"/>
  <c r="O19" i="17" s="1"/>
  <c r="S19" i="17" s="1"/>
  <c r="F112" i="18"/>
  <c r="J112" i="18" s="1"/>
  <c r="F107" i="18"/>
  <c r="J107" i="18" s="1"/>
  <c r="F138" i="18"/>
  <c r="M138" i="18" s="1"/>
  <c r="F45" i="18"/>
  <c r="M45" i="18" s="1"/>
  <c r="F89" i="18"/>
  <c r="M89" i="18" s="1"/>
  <c r="F132" i="18"/>
  <c r="J132" i="18" s="1"/>
  <c r="F118" i="18"/>
  <c r="M118" i="18" s="1"/>
  <c r="F121" i="18"/>
  <c r="M121" i="18" s="1"/>
  <c r="F29" i="18"/>
  <c r="M29" i="18" s="1"/>
  <c r="F185" i="18"/>
  <c r="J185" i="18" s="1"/>
  <c r="F85" i="18"/>
  <c r="M85" i="18" s="1"/>
  <c r="O86" i="17" s="1"/>
  <c r="S86" i="17" s="1"/>
  <c r="F95" i="18"/>
  <c r="M95" i="18" s="1"/>
  <c r="F32" i="18"/>
  <c r="J32" i="18" s="1"/>
  <c r="F40" i="18"/>
  <c r="M40" i="18" s="1"/>
  <c r="F203" i="18"/>
  <c r="M203" i="18" s="1"/>
  <c r="F184" i="18"/>
  <c r="J184" i="18" s="1"/>
  <c r="F196" i="18"/>
  <c r="J196" i="18" s="1"/>
  <c r="F65" i="18"/>
  <c r="J65" i="18" s="1"/>
  <c r="F50" i="18"/>
  <c r="M50" i="18" s="1"/>
  <c r="F193" i="18"/>
  <c r="M193" i="18" s="1"/>
  <c r="F155" i="18"/>
  <c r="M155" i="18" s="1"/>
  <c r="O156" i="17" s="1"/>
  <c r="S156" i="17" s="1"/>
  <c r="F34" i="18"/>
  <c r="M34" i="18" s="1"/>
  <c r="F90" i="18"/>
  <c r="J90" i="18" s="1"/>
  <c r="F23" i="18"/>
  <c r="M23" i="18" s="1"/>
  <c r="F129" i="18"/>
  <c r="M129" i="18" s="1"/>
  <c r="F109" i="18"/>
  <c r="M109" i="18" s="1"/>
  <c r="F123" i="18"/>
  <c r="J123" i="18" s="1"/>
  <c r="F195" i="18"/>
  <c r="M195" i="18" s="1"/>
  <c r="F188" i="18"/>
  <c r="M188" i="18" s="1"/>
  <c r="O189" i="17" s="1"/>
  <c r="S189" i="17" s="1"/>
  <c r="F77" i="18"/>
  <c r="M77" i="18" s="1"/>
  <c r="F88" i="18"/>
  <c r="J88" i="18" s="1"/>
  <c r="F108" i="18"/>
  <c r="M108" i="18" s="1"/>
  <c r="F61" i="18"/>
  <c r="J61" i="18" s="1"/>
  <c r="F113" i="18"/>
  <c r="M113" i="18" s="1"/>
  <c r="F56" i="18"/>
  <c r="M56" i="18" s="1"/>
  <c r="O57" i="17" s="1"/>
  <c r="S57" i="17" s="1"/>
  <c r="F36" i="18"/>
  <c r="J36" i="18" s="1"/>
  <c r="F12" i="18"/>
  <c r="M12" i="18" s="1"/>
  <c r="O13" i="17" s="1"/>
  <c r="S13" i="17" s="1"/>
  <c r="F91" i="18"/>
  <c r="M91" i="18" s="1"/>
  <c r="F116" i="18"/>
  <c r="M116" i="18" s="1"/>
  <c r="F199" i="18"/>
  <c r="J199" i="18" s="1"/>
  <c r="F168" i="18"/>
  <c r="M168" i="18" s="1"/>
  <c r="F191" i="18"/>
  <c r="M191" i="18" s="1"/>
  <c r="F15" i="18"/>
  <c r="J15" i="18" s="1"/>
  <c r="J16" i="17" s="1"/>
  <c r="L16" i="17" s="1"/>
  <c r="F64" i="18"/>
  <c r="J64" i="18" s="1"/>
  <c r="F42" i="18"/>
  <c r="J42" i="18" s="1"/>
  <c r="F17" i="18"/>
  <c r="J17" i="18" s="1"/>
  <c r="J18" i="17" s="1"/>
  <c r="L18" i="17" s="1"/>
  <c r="F35" i="18"/>
  <c r="M35" i="18" s="1"/>
  <c r="F110" i="18"/>
  <c r="J110" i="18" s="1"/>
  <c r="F103" i="18"/>
  <c r="J103" i="18" s="1"/>
  <c r="F27" i="18"/>
  <c r="F130" i="18"/>
  <c r="M130" i="18" s="1"/>
  <c r="F37" i="18"/>
  <c r="J37" i="18" s="1"/>
  <c r="J38" i="17" s="1"/>
  <c r="L38" i="17" s="1"/>
  <c r="F136" i="18"/>
  <c r="J136" i="18" s="1"/>
  <c r="F122" i="18"/>
  <c r="M122" i="18" s="1"/>
  <c r="F82" i="18"/>
  <c r="J82" i="18" s="1"/>
  <c r="J83" i="17" s="1"/>
  <c r="L83" i="17" s="1"/>
  <c r="F52" i="18"/>
  <c r="J52" i="18" s="1"/>
  <c r="F99" i="18"/>
  <c r="M99" i="18" s="1"/>
  <c r="F93" i="18"/>
  <c r="J93" i="18" s="1"/>
  <c r="F201" i="18"/>
  <c r="M201" i="18" s="1"/>
  <c r="F78" i="18"/>
  <c r="M78" i="18" s="1"/>
  <c r="F140" i="18"/>
  <c r="M140" i="18" s="1"/>
  <c r="F76" i="18"/>
  <c r="M76" i="18" s="1"/>
  <c r="F84" i="18"/>
  <c r="M84" i="18" s="1"/>
  <c r="O85" i="17" s="1"/>
  <c r="S85" i="17" s="1"/>
  <c r="F172" i="18"/>
  <c r="M172" i="18" s="1"/>
  <c r="F128" i="18"/>
  <c r="M128" i="18" s="1"/>
  <c r="F87" i="18"/>
  <c r="M87" i="18" s="1"/>
  <c r="F154" i="18"/>
  <c r="J154" i="18" s="1"/>
  <c r="J155" i="17" s="1"/>
  <c r="L155" i="17" s="1"/>
  <c r="F63" i="18"/>
  <c r="J63" i="18" s="1"/>
  <c r="F187" i="18"/>
  <c r="M187" i="18" s="1"/>
  <c r="O188" i="17" s="1"/>
  <c r="S188" i="17" s="1"/>
  <c r="F167" i="18"/>
  <c r="J167" i="18" s="1"/>
  <c r="F156" i="18"/>
  <c r="J156" i="18" s="1"/>
  <c r="F71" i="18"/>
  <c r="J71" i="18" s="1"/>
  <c r="F39" i="18"/>
  <c r="J39" i="18" s="1"/>
  <c r="F55" i="18"/>
  <c r="M55" i="18" s="1"/>
  <c r="F157" i="18"/>
  <c r="M157" i="18" s="1"/>
  <c r="O158" i="17" s="1"/>
  <c r="S158" i="17" s="1"/>
  <c r="F161" i="18"/>
  <c r="M161" i="18" s="1"/>
  <c r="O162" i="17" s="1"/>
  <c r="S162" i="17" s="1"/>
  <c r="F148" i="18"/>
  <c r="J148" i="18" s="1"/>
  <c r="F60" i="18"/>
  <c r="J60" i="18" s="1"/>
  <c r="F10" i="18"/>
  <c r="F182" i="18"/>
  <c r="J182" i="18" s="1"/>
  <c r="J183" i="17" s="1"/>
  <c r="L183" i="17" s="1"/>
  <c r="F75" i="18"/>
  <c r="M75" i="18" s="1"/>
  <c r="O76" i="17" s="1"/>
  <c r="S76" i="17" s="1"/>
  <c r="F197" i="18"/>
  <c r="J197" i="18" s="1"/>
  <c r="F46" i="18"/>
  <c r="J46" i="18" s="1"/>
  <c r="F24" i="18"/>
  <c r="M24" i="18" s="1"/>
  <c r="F62" i="18"/>
  <c r="M62" i="18" s="1"/>
  <c r="F186" i="18"/>
  <c r="J186" i="18" s="1"/>
  <c r="F73" i="18"/>
  <c r="M73" i="18" s="1"/>
  <c r="O74" i="17" s="1"/>
  <c r="S74" i="17" s="1"/>
  <c r="F204" i="18"/>
  <c r="M204" i="18" s="1"/>
  <c r="F105" i="18"/>
  <c r="M105" i="18" s="1"/>
  <c r="F97" i="18"/>
  <c r="J97" i="18" s="1"/>
  <c r="F119" i="18"/>
  <c r="M119" i="18" s="1"/>
  <c r="F16" i="18"/>
  <c r="M16" i="18" s="1"/>
  <c r="O17" i="17" s="1"/>
  <c r="S17" i="17" s="1"/>
  <c r="F200" i="18"/>
  <c r="J200" i="18" s="1"/>
  <c r="F178" i="18"/>
  <c r="J178" i="18" s="1"/>
  <c r="F5" i="18"/>
  <c r="F96" i="18"/>
  <c r="J96" i="18" s="1"/>
  <c r="F144" i="18"/>
  <c r="J144" i="18" s="1"/>
  <c r="F177" i="18"/>
  <c r="M177" i="18" s="1"/>
  <c r="O178" i="17" s="1"/>
  <c r="S178" i="17" s="1"/>
  <c r="F143" i="18"/>
  <c r="J143" i="18" s="1"/>
  <c r="F142" i="18"/>
  <c r="J142" i="18" s="1"/>
  <c r="F59" i="18"/>
  <c r="M59" i="18" s="1"/>
  <c r="O60" i="17" s="1"/>
  <c r="S60" i="17" s="1"/>
  <c r="F41" i="18"/>
  <c r="M41" i="18" s="1"/>
  <c r="F33" i="18"/>
  <c r="J33" i="18" s="1"/>
  <c r="F170" i="18"/>
  <c r="J170" i="18" s="1"/>
  <c r="F151" i="18"/>
  <c r="J151" i="18" s="1"/>
  <c r="F134" i="18"/>
  <c r="J134" i="18" s="1"/>
  <c r="F153" i="18"/>
  <c r="J153" i="18" s="1"/>
  <c r="J154" i="17" s="1"/>
  <c r="L154" i="17" s="1"/>
  <c r="F83" i="18"/>
  <c r="J83" i="18" s="1"/>
  <c r="J84" i="17" s="1"/>
  <c r="L84" i="17" s="1"/>
  <c r="F165" i="18"/>
  <c r="J165" i="18" s="1"/>
  <c r="AK88" i="14"/>
  <c r="BX88" i="14" s="1"/>
  <c r="H191" i="14"/>
  <c r="F115" i="18"/>
  <c r="M115" i="18" s="1"/>
  <c r="F14" i="18"/>
  <c r="M14" i="18" s="1"/>
  <c r="O15" i="17" s="1"/>
  <c r="S15" i="17" s="1"/>
  <c r="F133" i="18"/>
  <c r="J133" i="18" s="1"/>
  <c r="F69" i="18"/>
  <c r="J69" i="18" s="1"/>
  <c r="F149" i="18"/>
  <c r="J149" i="18" s="1"/>
  <c r="F117" i="18"/>
  <c r="M117" i="18" s="1"/>
  <c r="F160" i="18"/>
  <c r="M160" i="18" s="1"/>
  <c r="O161" i="17" s="1"/>
  <c r="S161" i="17" s="1"/>
  <c r="F111" i="18"/>
  <c r="J111" i="18" s="1"/>
  <c r="F86" i="18"/>
  <c r="J86" i="18" s="1"/>
  <c r="J87" i="17" s="1"/>
  <c r="L87" i="17" s="1"/>
  <c r="F150" i="18"/>
  <c r="J150" i="18" s="1"/>
  <c r="F80" i="18"/>
  <c r="J80" i="18" s="1"/>
  <c r="F8" i="18"/>
  <c r="F114" i="18"/>
  <c r="J114" i="18" s="1"/>
  <c r="F159" i="18"/>
  <c r="J159" i="18" s="1"/>
  <c r="J160" i="17" s="1"/>
  <c r="L160" i="17" s="1"/>
  <c r="F58" i="18"/>
  <c r="J58" i="18" s="1"/>
  <c r="J59" i="17" s="1"/>
  <c r="L59" i="17" s="1"/>
  <c r="F53" i="18"/>
  <c r="M53" i="18" s="1"/>
  <c r="F47" i="18"/>
  <c r="J47" i="18" s="1"/>
  <c r="F131" i="18"/>
  <c r="J131" i="18" s="1"/>
  <c r="F190" i="18"/>
  <c r="J190" i="18" s="1"/>
  <c r="F54" i="18"/>
  <c r="J54" i="18" s="1"/>
  <c r="F173" i="18"/>
  <c r="J173" i="18" s="1"/>
  <c r="F174" i="18"/>
  <c r="M174" i="18" s="1"/>
  <c r="F141" i="18"/>
  <c r="J141" i="18" s="1"/>
  <c r="F198" i="18"/>
  <c r="J198" i="18" s="1"/>
  <c r="F145" i="18"/>
  <c r="M145" i="18" s="1"/>
  <c r="F81" i="18"/>
  <c r="M81" i="18" s="1"/>
  <c r="F20" i="18"/>
  <c r="J20" i="18" s="1"/>
  <c r="J21" i="17" s="1"/>
  <c r="L21" i="17" s="1"/>
  <c r="F13" i="18"/>
  <c r="M13" i="18" s="1"/>
  <c r="O14" i="17" s="1"/>
  <c r="S14" i="17" s="1"/>
  <c r="F192" i="18"/>
  <c r="M192" i="18" s="1"/>
  <c r="F202" i="18"/>
  <c r="J202" i="18" s="1"/>
  <c r="F98" i="18"/>
  <c r="J98" i="18" s="1"/>
  <c r="F124" i="18"/>
  <c r="J124" i="18" s="1"/>
  <c r="F169" i="18"/>
  <c r="J169" i="18" s="1"/>
  <c r="F51" i="18"/>
  <c r="J51" i="18" s="1"/>
  <c r="F104" i="18"/>
  <c r="M104" i="18" s="1"/>
  <c r="F68" i="18"/>
  <c r="M68" i="18" s="1"/>
  <c r="F163" i="18"/>
  <c r="J163" i="18" s="1"/>
  <c r="J164" i="17" s="1"/>
  <c r="L164" i="17" s="1"/>
  <c r="F25" i="18"/>
  <c r="J25" i="18" s="1"/>
  <c r="F102" i="18"/>
  <c r="J102" i="18" s="1"/>
  <c r="F74" i="18"/>
  <c r="M74" i="18" s="1"/>
  <c r="O75" i="17" s="1"/>
  <c r="S75" i="17" s="1"/>
  <c r="F101" i="18"/>
  <c r="M101" i="18" s="1"/>
  <c r="F194" i="18"/>
  <c r="J194" i="18" s="1"/>
  <c r="F92" i="18"/>
  <c r="J92" i="18" s="1"/>
  <c r="F181" i="18"/>
  <c r="J181" i="18" s="1"/>
  <c r="F26" i="18"/>
  <c r="J26" i="18" s="1"/>
  <c r="F7" i="18"/>
  <c r="F6" i="18"/>
  <c r="F127" i="18"/>
  <c r="M127" i="18" s="1"/>
  <c r="O128" i="17" s="1"/>
  <c r="S128" i="17" s="1"/>
  <c r="F183" i="18"/>
  <c r="M183" i="18" s="1"/>
  <c r="F38" i="18"/>
  <c r="M38" i="18" s="1"/>
  <c r="F72" i="18"/>
  <c r="J72" i="18" s="1"/>
  <c r="J73" i="17" s="1"/>
  <c r="L73" i="17" s="1"/>
  <c r="F57" i="18"/>
  <c r="J57" i="18" s="1"/>
  <c r="J58" i="17" s="1"/>
  <c r="L58" i="17" s="1"/>
  <c r="F162" i="18"/>
  <c r="J162" i="18" s="1"/>
  <c r="J163" i="17" s="1"/>
  <c r="L163" i="17" s="1"/>
  <c r="Q46" i="14"/>
  <c r="I96" i="18"/>
  <c r="I97" i="17" s="1"/>
  <c r="K97" i="17" s="1"/>
  <c r="W97" i="17" s="1"/>
  <c r="H202" i="14"/>
  <c r="K31" i="14"/>
  <c r="L12" i="18"/>
  <c r="N13" i="17" s="1"/>
  <c r="P13" i="17" s="1"/>
  <c r="I198" i="18"/>
  <c r="L171" i="18"/>
  <c r="N172" i="17" s="1"/>
  <c r="P172" i="17" s="1"/>
  <c r="K162" i="14"/>
  <c r="I138" i="18"/>
  <c r="I139" i="17" s="1"/>
  <c r="K139" i="17" s="1"/>
  <c r="W139" i="17" s="1"/>
  <c r="I120" i="18"/>
  <c r="I121" i="17" s="1"/>
  <c r="K121" i="17" s="1"/>
  <c r="W121" i="17" s="1"/>
  <c r="I118" i="18"/>
  <c r="I119" i="17" s="1"/>
  <c r="K119" i="17" s="1"/>
  <c r="W119" i="17" s="1"/>
  <c r="I150" i="18"/>
  <c r="I151" i="17" s="1"/>
  <c r="K151" i="17" s="1"/>
  <c r="W151" i="17" s="1"/>
  <c r="I134" i="18"/>
  <c r="I135" i="17" s="1"/>
  <c r="K135" i="17" s="1"/>
  <c r="W135" i="17" s="1"/>
  <c r="M120" i="18"/>
  <c r="L177" i="18"/>
  <c r="N178" i="17" s="1"/>
  <c r="P178" i="17" s="1"/>
  <c r="I172" i="18"/>
  <c r="I173" i="17" s="1"/>
  <c r="K173" i="17" s="1"/>
  <c r="W173" i="17" s="1"/>
  <c r="L163" i="18"/>
  <c r="N164" i="17" s="1"/>
  <c r="P164" i="17" s="1"/>
  <c r="I106" i="18"/>
  <c r="I107" i="17" s="1"/>
  <c r="K107" i="17" s="1"/>
  <c r="W107" i="17" s="1"/>
  <c r="L83" i="18"/>
  <c r="N84" i="17" s="1"/>
  <c r="P84" i="17" s="1"/>
  <c r="L170" i="18"/>
  <c r="N171" i="17" s="1"/>
  <c r="P171" i="17" s="1"/>
  <c r="J106" i="18"/>
  <c r="I170" i="18"/>
  <c r="I171" i="17" s="1"/>
  <c r="K171" i="17" s="1"/>
  <c r="W171" i="17" s="1"/>
  <c r="L143" i="18"/>
  <c r="N144" i="17" s="1"/>
  <c r="P144" i="17" s="1"/>
  <c r="I51" i="18"/>
  <c r="I52" i="17" s="1"/>
  <c r="K52" i="17" s="1"/>
  <c r="W52" i="17" s="1"/>
  <c r="K123" i="14"/>
  <c r="K138" i="14"/>
  <c r="I127" i="18"/>
  <c r="I128" i="17" s="1"/>
  <c r="K128" i="17" s="1"/>
  <c r="W128" i="17" s="1"/>
  <c r="K128" i="14"/>
  <c r="AM104" i="14"/>
  <c r="I197" i="18"/>
  <c r="I93" i="18"/>
  <c r="I94" i="17" s="1"/>
  <c r="K94" i="17" s="1"/>
  <c r="W94" i="17" s="1"/>
  <c r="L167" i="18"/>
  <c r="N168" i="17" s="1"/>
  <c r="P168" i="17" s="1"/>
  <c r="L87" i="18"/>
  <c r="N88" i="17" s="1"/>
  <c r="P88" i="17" s="1"/>
  <c r="I50" i="18"/>
  <c r="I51" i="17" s="1"/>
  <c r="K51" i="17" s="1"/>
  <c r="W51" i="17" s="1"/>
  <c r="L59" i="18"/>
  <c r="N60" i="17" s="1"/>
  <c r="P60" i="17" s="1"/>
  <c r="I192" i="18"/>
  <c r="K146" i="14"/>
  <c r="U159" i="14"/>
  <c r="L26" i="18"/>
  <c r="N27" i="17" s="1"/>
  <c r="P27" i="17" s="1"/>
  <c r="I201" i="18"/>
  <c r="I157" i="18"/>
  <c r="I158" i="17" s="1"/>
  <c r="K158" i="17" s="1"/>
  <c r="W158" i="17" s="1"/>
  <c r="L125" i="18"/>
  <c r="N126" i="17" s="1"/>
  <c r="P126" i="17" s="1"/>
  <c r="I78" i="18"/>
  <c r="I79" i="17" s="1"/>
  <c r="K79" i="17" s="1"/>
  <c r="W79" i="17" s="1"/>
  <c r="I18" i="18"/>
  <c r="I19" i="17" s="1"/>
  <c r="K19" i="17" s="1"/>
  <c r="L168" i="18"/>
  <c r="N169" i="17" s="1"/>
  <c r="P169" i="17" s="1"/>
  <c r="K122" i="14"/>
  <c r="Y31" i="14"/>
  <c r="I190" i="18"/>
  <c r="I174" i="18"/>
  <c r="I175" i="17" s="1"/>
  <c r="K175" i="17" s="1"/>
  <c r="W175" i="17" s="1"/>
  <c r="I47" i="18"/>
  <c r="I48" i="17" s="1"/>
  <c r="K48" i="17" s="1"/>
  <c r="W48" i="17" s="1"/>
  <c r="I183" i="18"/>
  <c r="I184" i="17" s="1"/>
  <c r="K184" i="17" s="1"/>
  <c r="W184" i="17" s="1"/>
  <c r="M139" i="18"/>
  <c r="I123" i="18"/>
  <c r="I124" i="17" s="1"/>
  <c r="K124" i="17" s="1"/>
  <c r="W124" i="17" s="1"/>
  <c r="L193" i="18"/>
  <c r="L122" i="18"/>
  <c r="N123" i="17" s="1"/>
  <c r="P123" i="17" s="1"/>
  <c r="K183" i="14"/>
  <c r="L137" i="18"/>
  <c r="N138" i="17" s="1"/>
  <c r="P138" i="17" s="1"/>
  <c r="L93" i="18"/>
  <c r="N94" i="17" s="1"/>
  <c r="P94" i="17" s="1"/>
  <c r="L21" i="18"/>
  <c r="N22" i="17" s="1"/>
  <c r="P22" i="17" s="1"/>
  <c r="I193" i="18"/>
  <c r="AB205" i="14"/>
  <c r="I204" i="18"/>
  <c r="I205" i="17" s="1"/>
  <c r="K205" i="17" s="1"/>
  <c r="W205" i="17" s="1"/>
  <c r="AA205" i="17"/>
  <c r="AM132" i="14"/>
  <c r="Q167" i="14"/>
  <c r="L194" i="18"/>
  <c r="I102" i="18"/>
  <c r="I103" i="17" s="1"/>
  <c r="K103" i="17" s="1"/>
  <c r="W103" i="17" s="1"/>
  <c r="I149" i="18"/>
  <c r="I150" i="17" s="1"/>
  <c r="K150" i="17" s="1"/>
  <c r="W150" i="17" s="1"/>
  <c r="J193" i="18"/>
  <c r="L35" i="18"/>
  <c r="N36" i="17" s="1"/>
  <c r="P36" i="17" s="1"/>
  <c r="AM152" i="14"/>
  <c r="L146" i="18"/>
  <c r="N147" i="17" s="1"/>
  <c r="P147" i="17" s="1"/>
  <c r="I38" i="18"/>
  <c r="I39" i="17" s="1"/>
  <c r="K39" i="17" s="1"/>
  <c r="W39" i="17" s="1"/>
  <c r="L43" i="18"/>
  <c r="N44" i="17" s="1"/>
  <c r="P44" i="17" s="1"/>
  <c r="I108" i="18"/>
  <c r="I109" i="17" s="1"/>
  <c r="K109" i="17" s="1"/>
  <c r="W109" i="17" s="1"/>
  <c r="L178" i="18"/>
  <c r="N179" i="17" s="1"/>
  <c r="P179" i="17" s="1"/>
  <c r="I154" i="18"/>
  <c r="I155" i="17" s="1"/>
  <c r="K155" i="17" s="1"/>
  <c r="W155" i="17" s="1"/>
  <c r="I39" i="18"/>
  <c r="I40" i="17" s="1"/>
  <c r="K40" i="17" s="1"/>
  <c r="W40" i="17" s="1"/>
  <c r="I158" i="18"/>
  <c r="I159" i="17" s="1"/>
  <c r="K159" i="17" s="1"/>
  <c r="W159" i="17" s="1"/>
  <c r="K164" i="14"/>
  <c r="L48" i="18"/>
  <c r="N49" i="17" s="1"/>
  <c r="P49" i="17" s="1"/>
  <c r="BM192" i="14"/>
  <c r="BM201" i="14"/>
  <c r="BM199" i="14"/>
  <c r="BM191" i="14"/>
  <c r="T167" i="14"/>
  <c r="J167" i="14" s="1"/>
  <c r="BM190" i="14"/>
  <c r="BM197" i="14"/>
  <c r="BM204" i="14"/>
  <c r="BM196" i="14"/>
  <c r="BM195" i="14"/>
  <c r="BM202" i="14"/>
  <c r="BM193" i="14"/>
  <c r="BM200" i="14"/>
  <c r="T59" i="14"/>
  <c r="J59" i="14" s="1"/>
  <c r="AM43" i="14"/>
  <c r="Q107" i="14"/>
  <c r="Q119" i="14"/>
  <c r="Y88" i="14"/>
  <c r="O11" i="14"/>
  <c r="L11" i="14"/>
  <c r="Y11" i="14" s="1"/>
  <c r="AK152" i="14"/>
  <c r="BX152" i="14" s="1"/>
  <c r="T119" i="14"/>
  <c r="J119" i="14" s="1"/>
  <c r="Y19" i="14"/>
  <c r="AM88" i="14"/>
  <c r="Y80" i="14"/>
  <c r="Y176" i="14"/>
  <c r="AB21" i="14"/>
  <c r="BN21" i="14"/>
  <c r="AB22" i="14"/>
  <c r="BN22" i="14"/>
  <c r="CC199" i="14"/>
  <c r="CC191" i="14"/>
  <c r="BK201" i="14"/>
  <c r="BK199" i="14"/>
  <c r="BK204" i="14"/>
  <c r="BK196" i="14"/>
  <c r="BK190" i="14"/>
  <c r="BK197" i="14"/>
  <c r="BK202" i="14"/>
  <c r="BK195" i="14"/>
  <c r="BK200" i="14"/>
  <c r="BK192" i="14"/>
  <c r="BK193" i="14"/>
  <c r="BK191" i="14"/>
  <c r="AB23" i="14"/>
  <c r="AA19" i="17"/>
  <c r="BL23" i="14"/>
  <c r="AI23" i="14"/>
  <c r="BV23" i="14" s="1"/>
  <c r="AB20" i="14"/>
  <c r="AB19" i="14"/>
  <c r="AK23" i="14"/>
  <c r="BX23" i="14" s="1"/>
  <c r="U20" i="17"/>
  <c r="X20" i="17" s="1"/>
  <c r="Y20" i="17" s="1"/>
  <c r="U22" i="17"/>
  <c r="X22" i="17" s="1"/>
  <c r="Y22" i="17" s="1"/>
  <c r="U21" i="17"/>
  <c r="X21" i="17" s="1"/>
  <c r="Y21" i="17" s="1"/>
  <c r="U19" i="17"/>
  <c r="X19" i="17" s="1"/>
  <c r="Y19" i="17" s="1"/>
  <c r="U18" i="17"/>
  <c r="X18" i="17" s="1"/>
  <c r="Y18" i="17" s="1"/>
  <c r="U17" i="17"/>
  <c r="X17" i="17" s="1"/>
  <c r="Y17" i="17" s="1"/>
  <c r="AD23" i="14"/>
  <c r="AB18" i="14"/>
  <c r="AB17" i="14"/>
  <c r="BL139" i="14"/>
  <c r="BL95" i="14"/>
  <c r="BL144" i="14"/>
  <c r="AI158" i="14"/>
  <c r="BV158" i="14" s="1"/>
  <c r="BL158" i="14"/>
  <c r="AI37" i="14"/>
  <c r="BV37" i="14" s="1"/>
  <c r="BL37" i="14"/>
  <c r="AI182" i="14"/>
  <c r="BV182" i="14" s="1"/>
  <c r="BL182" i="14"/>
  <c r="AI68" i="14"/>
  <c r="BV68" i="14" s="1"/>
  <c r="BL68" i="14"/>
  <c r="AI179" i="14"/>
  <c r="BV179" i="14" s="1"/>
  <c r="BL179" i="14"/>
  <c r="BL131" i="14"/>
  <c r="AI102" i="14"/>
  <c r="BV102" i="14" s="1"/>
  <c r="BL102" i="14"/>
  <c r="BL192" i="14"/>
  <c r="AI8" i="14"/>
  <c r="BV8" i="14" s="1"/>
  <c r="BL8" i="14"/>
  <c r="AI125" i="14"/>
  <c r="BV125" i="14" s="1"/>
  <c r="BL125" i="14"/>
  <c r="AI40" i="14"/>
  <c r="BV40" i="14" s="1"/>
  <c r="BL40" i="14"/>
  <c r="AI149" i="14"/>
  <c r="BV149" i="14" s="1"/>
  <c r="BL149" i="14"/>
  <c r="BS200" i="14"/>
  <c r="BL200" i="14"/>
  <c r="BL52" i="14"/>
  <c r="BL36" i="14"/>
  <c r="AI28" i="14"/>
  <c r="BV28" i="14" s="1"/>
  <c r="BL28" i="14"/>
  <c r="AI98" i="14"/>
  <c r="BV98" i="14" s="1"/>
  <c r="BL98" i="14"/>
  <c r="AI90" i="14"/>
  <c r="BV90" i="14" s="1"/>
  <c r="BL90" i="14"/>
  <c r="AI186" i="14"/>
  <c r="BV186" i="14" s="1"/>
  <c r="BL186" i="14"/>
  <c r="AI198" i="14"/>
  <c r="BV198" i="14" s="1"/>
  <c r="BL198" i="14"/>
  <c r="BS198" i="14"/>
  <c r="AI25" i="14"/>
  <c r="BV25" i="14" s="1"/>
  <c r="BL25" i="14"/>
  <c r="AI49" i="14"/>
  <c r="BV49" i="14" s="1"/>
  <c r="BL49" i="14"/>
  <c r="AI41" i="14"/>
  <c r="BV41" i="14" s="1"/>
  <c r="BL41" i="14"/>
  <c r="BL35" i="14"/>
  <c r="BL67" i="14"/>
  <c r="AI54" i="14"/>
  <c r="BV54" i="14" s="1"/>
  <c r="BL54" i="14"/>
  <c r="AI106" i="14"/>
  <c r="BV106" i="14" s="1"/>
  <c r="BL106" i="14"/>
  <c r="AI134" i="14"/>
  <c r="BV134" i="14" s="1"/>
  <c r="BL134" i="14"/>
  <c r="AI126" i="14"/>
  <c r="BV126" i="14" s="1"/>
  <c r="BL126" i="14"/>
  <c r="AI118" i="14"/>
  <c r="BV118" i="14" s="1"/>
  <c r="BL118" i="14"/>
  <c r="AI110" i="14"/>
  <c r="BV110" i="14" s="1"/>
  <c r="BL110" i="14"/>
  <c r="AI105" i="14"/>
  <c r="BV105" i="14" s="1"/>
  <c r="BL105" i="14"/>
  <c r="AI97" i="14"/>
  <c r="BV97" i="14" s="1"/>
  <c r="BL97" i="14"/>
  <c r="BL63" i="14"/>
  <c r="BL187" i="14"/>
  <c r="BL147" i="14"/>
  <c r="AI42" i="14"/>
  <c r="BV42" i="14" s="1"/>
  <c r="BL42" i="14"/>
  <c r="AI101" i="14"/>
  <c r="BV101" i="14" s="1"/>
  <c r="BL101" i="14"/>
  <c r="AI81" i="14"/>
  <c r="BV81" i="14" s="1"/>
  <c r="BL81" i="14"/>
  <c r="AI190" i="14"/>
  <c r="BV190" i="14" s="1"/>
  <c r="BL190" i="14"/>
  <c r="BL185" i="14"/>
  <c r="BL169" i="14"/>
  <c r="AI153" i="14"/>
  <c r="BV153" i="14" s="1"/>
  <c r="BL153" i="14"/>
  <c r="AI137" i="14"/>
  <c r="BV137" i="14" s="1"/>
  <c r="BL137" i="14"/>
  <c r="AI20" i="14"/>
  <c r="BV20" i="14" s="1"/>
  <c r="BL20" i="14"/>
  <c r="BL193" i="14"/>
  <c r="BS193" i="14"/>
  <c r="AI69" i="14"/>
  <c r="BV69" i="14" s="1"/>
  <c r="BL69" i="14"/>
  <c r="AI154" i="14"/>
  <c r="BV154" i="14" s="1"/>
  <c r="BL154" i="14"/>
  <c r="AI53" i="14"/>
  <c r="BV53" i="14" s="1"/>
  <c r="BL53" i="14"/>
  <c r="AI17" i="14"/>
  <c r="BV17" i="14" s="1"/>
  <c r="BL17" i="14"/>
  <c r="AI121" i="14"/>
  <c r="BV121" i="14" s="1"/>
  <c r="BL121" i="14"/>
  <c r="AI113" i="14"/>
  <c r="BV113" i="14" s="1"/>
  <c r="BL113" i="14"/>
  <c r="AI77" i="14"/>
  <c r="BV77" i="14" s="1"/>
  <c r="BL77" i="14"/>
  <c r="AI62" i="14"/>
  <c r="BV62" i="14" s="1"/>
  <c r="BL62" i="14"/>
  <c r="AI57" i="14"/>
  <c r="BV57" i="14" s="1"/>
  <c r="BL57" i="14"/>
  <c r="AI177" i="14"/>
  <c r="BV177" i="14" s="1"/>
  <c r="BL177" i="14"/>
  <c r="BL181" i="14"/>
  <c r="BL111" i="14"/>
  <c r="AI202" i="14"/>
  <c r="BV202" i="14" s="1"/>
  <c r="BS202" i="14"/>
  <c r="BL202" i="14"/>
  <c r="BS197" i="14"/>
  <c r="BL197" i="14"/>
  <c r="AI166" i="14"/>
  <c r="BV166" i="14" s="1"/>
  <c r="BL166" i="14"/>
  <c r="BL71" i="14"/>
  <c r="BL32" i="14"/>
  <c r="BL16" i="14"/>
  <c r="BL123" i="14"/>
  <c r="AI21" i="14"/>
  <c r="BV21" i="14" s="1"/>
  <c r="BL21" i="14"/>
  <c r="BL163" i="14"/>
  <c r="AI47" i="14"/>
  <c r="BV47" i="14" s="1"/>
  <c r="BL47" i="14"/>
  <c r="AI155" i="14"/>
  <c r="BV155" i="14" s="1"/>
  <c r="BL155" i="14"/>
  <c r="AI93" i="14"/>
  <c r="BV93" i="14" s="1"/>
  <c r="BL93" i="14"/>
  <c r="AI64" i="14"/>
  <c r="BV64" i="14" s="1"/>
  <c r="BL64" i="14"/>
  <c r="AI133" i="14"/>
  <c r="BV133" i="14" s="1"/>
  <c r="BL133" i="14"/>
  <c r="BL117" i="14"/>
  <c r="AI165" i="14"/>
  <c r="BV165" i="14" s="1"/>
  <c r="BL165" i="14"/>
  <c r="AI141" i="14"/>
  <c r="BV141" i="14" s="1"/>
  <c r="BL141" i="14"/>
  <c r="BL12" i="14"/>
  <c r="AI145" i="14"/>
  <c r="BV145" i="14" s="1"/>
  <c r="BL145" i="14"/>
  <c r="AI195" i="14"/>
  <c r="BV195" i="14" s="1"/>
  <c r="BL195" i="14"/>
  <c r="BS195" i="14"/>
  <c r="AI82" i="14"/>
  <c r="BV82" i="14" s="1"/>
  <c r="BL82" i="14"/>
  <c r="AI65" i="14"/>
  <c r="BV65" i="14" s="1"/>
  <c r="BL65" i="14"/>
  <c r="AI122" i="14"/>
  <c r="BV122" i="14" s="1"/>
  <c r="BL122" i="14"/>
  <c r="AI61" i="14"/>
  <c r="BV61" i="14" s="1"/>
  <c r="BL61" i="14"/>
  <c r="AI29" i="14"/>
  <c r="BV29" i="14" s="1"/>
  <c r="BL29" i="14"/>
  <c r="BL55" i="14"/>
  <c r="AI50" i="14"/>
  <c r="BV50" i="14" s="1"/>
  <c r="BL50" i="14"/>
  <c r="BL108" i="14"/>
  <c r="BL175" i="14"/>
  <c r="AI162" i="14"/>
  <c r="BV162" i="14" s="1"/>
  <c r="BL162" i="14"/>
  <c r="BS196" i="14"/>
  <c r="BL196" i="14"/>
  <c r="AI194" i="14"/>
  <c r="BV194" i="14" s="1"/>
  <c r="BL194" i="14"/>
  <c r="AI146" i="14"/>
  <c r="BV146" i="14" s="1"/>
  <c r="BL146" i="14"/>
  <c r="BL48" i="14"/>
  <c r="AI150" i="14"/>
  <c r="BV150" i="14" s="1"/>
  <c r="BL150" i="14"/>
  <c r="BL84" i="14"/>
  <c r="AI58" i="14"/>
  <c r="BV58" i="14" s="1"/>
  <c r="BL58" i="14"/>
  <c r="AI45" i="14"/>
  <c r="BV45" i="14" s="1"/>
  <c r="BL45" i="14"/>
  <c r="BL24" i="14"/>
  <c r="BL92" i="14"/>
  <c r="BL76" i="14"/>
  <c r="AI89" i="14"/>
  <c r="BV89" i="14" s="1"/>
  <c r="BL89" i="14"/>
  <c r="BL115" i="14"/>
  <c r="AI60" i="14"/>
  <c r="BV60" i="14" s="1"/>
  <c r="BL60" i="14"/>
  <c r="BL173" i="14"/>
  <c r="AI56" i="14"/>
  <c r="BV56" i="14" s="1"/>
  <c r="BL56" i="14"/>
  <c r="AI109" i="14"/>
  <c r="BV109" i="14" s="1"/>
  <c r="BL109" i="14"/>
  <c r="BL204" i="14"/>
  <c r="AI85" i="14"/>
  <c r="BV85" i="14" s="1"/>
  <c r="BL85" i="14"/>
  <c r="BL72" i="14"/>
  <c r="BL157" i="14"/>
  <c r="AI161" i="14"/>
  <c r="BV161" i="14" s="1"/>
  <c r="BL161" i="14"/>
  <c r="AI129" i="14"/>
  <c r="BV129" i="14" s="1"/>
  <c r="BL129" i="14"/>
  <c r="AI201" i="14"/>
  <c r="BV201" i="14" s="1"/>
  <c r="BS201" i="14"/>
  <c r="BL201" i="14"/>
  <c r="AI205" i="14"/>
  <c r="BV205" i="14" s="1"/>
  <c r="BL205" i="14"/>
  <c r="BS205" i="14"/>
  <c r="AI73" i="14"/>
  <c r="BV73" i="14" s="1"/>
  <c r="BL73" i="14"/>
  <c r="AI94" i="14"/>
  <c r="BV94" i="14" s="1"/>
  <c r="BL94" i="14"/>
  <c r="AI78" i="14"/>
  <c r="BV78" i="14" s="1"/>
  <c r="BL78" i="14"/>
  <c r="AI138" i="14"/>
  <c r="BV138" i="14" s="1"/>
  <c r="BL138" i="14"/>
  <c r="AI33" i="14"/>
  <c r="BV33" i="14" s="1"/>
  <c r="BL33" i="14"/>
  <c r="BL189" i="14"/>
  <c r="AI170" i="14"/>
  <c r="BV170" i="14" s="1"/>
  <c r="BL170" i="14"/>
  <c r="AI178" i="14"/>
  <c r="BV178" i="14" s="1"/>
  <c r="BL178" i="14"/>
  <c r="AI142" i="14"/>
  <c r="BV142" i="14" s="1"/>
  <c r="BL142" i="14"/>
  <c r="AI26" i="14"/>
  <c r="BV26" i="14" s="1"/>
  <c r="BL26" i="14"/>
  <c r="AI80" i="14"/>
  <c r="BV80" i="14" s="1"/>
  <c r="BL80" i="14"/>
  <c r="AI176" i="14"/>
  <c r="BV176" i="14" s="1"/>
  <c r="BL176" i="14"/>
  <c r="BL140" i="14"/>
  <c r="BL132" i="14"/>
  <c r="BL188" i="14"/>
  <c r="BL100" i="14"/>
  <c r="BL112" i="14"/>
  <c r="AI31" i="14"/>
  <c r="BV31" i="14" s="1"/>
  <c r="BL31" i="14"/>
  <c r="AI128" i="14"/>
  <c r="BV128" i="14" s="1"/>
  <c r="BL128" i="14"/>
  <c r="AI104" i="14"/>
  <c r="BV104" i="14" s="1"/>
  <c r="BS104" i="14"/>
  <c r="BL104" i="14"/>
  <c r="AI130" i="14"/>
  <c r="BV130" i="14" s="1"/>
  <c r="BL130" i="14"/>
  <c r="BL66" i="14"/>
  <c r="AI38" i="14"/>
  <c r="BV38" i="14" s="1"/>
  <c r="BL38" i="14"/>
  <c r="AI46" i="14"/>
  <c r="BV46" i="14" s="1"/>
  <c r="BL46" i="14"/>
  <c r="BL172" i="14"/>
  <c r="AI116" i="14"/>
  <c r="BV116" i="14" s="1"/>
  <c r="BL116" i="14"/>
  <c r="BL168" i="14"/>
  <c r="AI99" i="14"/>
  <c r="BV99" i="14" s="1"/>
  <c r="BL99" i="14"/>
  <c r="AI91" i="14"/>
  <c r="BV91" i="14" s="1"/>
  <c r="BL91" i="14"/>
  <c r="AI124" i="14"/>
  <c r="BV124" i="14" s="1"/>
  <c r="BL124" i="14"/>
  <c r="BS203" i="14"/>
  <c r="CC203" i="14" s="1"/>
  <c r="BL86" i="14"/>
  <c r="AI44" i="14"/>
  <c r="BV44" i="14" s="1"/>
  <c r="BL44" i="14"/>
  <c r="BL14" i="14"/>
  <c r="AI30" i="14"/>
  <c r="BV30" i="14" s="1"/>
  <c r="BL30" i="14"/>
  <c r="AI70" i="14"/>
  <c r="BV70" i="14" s="1"/>
  <c r="BL70" i="14"/>
  <c r="BL18" i="14"/>
  <c r="AI114" i="14"/>
  <c r="BV114" i="14" s="1"/>
  <c r="BL114" i="14"/>
  <c r="AI174" i="14"/>
  <c r="BV174" i="14" s="1"/>
  <c r="BL174" i="14"/>
  <c r="AI74" i="14"/>
  <c r="BV74" i="14" s="1"/>
  <c r="BL74" i="14"/>
  <c r="BL148" i="14"/>
  <c r="BL120" i="14"/>
  <c r="BL136" i="14"/>
  <c r="BL180" i="14"/>
  <c r="BL96" i="14"/>
  <c r="BL156" i="14"/>
  <c r="AI103" i="14"/>
  <c r="BV103" i="14" s="1"/>
  <c r="BL103" i="14"/>
  <c r="AI34" i="14"/>
  <c r="BV34" i="14" s="1"/>
  <c r="BL34" i="14"/>
  <c r="AI22" i="14"/>
  <c r="BV22" i="14" s="1"/>
  <c r="BL22" i="14"/>
  <c r="AI184" i="14"/>
  <c r="BV184" i="14" s="1"/>
  <c r="BL184" i="14"/>
  <c r="Y160" i="14"/>
  <c r="BL160" i="14"/>
  <c r="BL164" i="14"/>
  <c r="AI43" i="14"/>
  <c r="BV43" i="14" s="1"/>
  <c r="BL43" i="14"/>
  <c r="BL152" i="14"/>
  <c r="AI88" i="14"/>
  <c r="BV88" i="14" s="1"/>
  <c r="BL88" i="14"/>
  <c r="AI19" i="14"/>
  <c r="BL19" i="14"/>
  <c r="K151" i="14"/>
  <c r="K196" i="14"/>
  <c r="K42" i="14"/>
  <c r="AK99" i="14"/>
  <c r="BX99" i="14" s="1"/>
  <c r="K106" i="14"/>
  <c r="AM124" i="14"/>
  <c r="AL196" i="14"/>
  <c r="AC196" i="14"/>
  <c r="K38" i="14"/>
  <c r="Y99" i="14"/>
  <c r="Y124" i="14"/>
  <c r="AK124" i="14"/>
  <c r="BX124" i="14" s="1"/>
  <c r="AJ196" i="14"/>
  <c r="BW196" i="14" s="1"/>
  <c r="AE196" i="14"/>
  <c r="Q143" i="14"/>
  <c r="T88" i="14"/>
  <c r="J88" i="14" s="1"/>
  <c r="Y103" i="14"/>
  <c r="Q75" i="14"/>
  <c r="K46" i="14"/>
  <c r="K63" i="14"/>
  <c r="AM103" i="14"/>
  <c r="P198" i="14"/>
  <c r="AK103" i="14"/>
  <c r="BX103" i="14" s="1"/>
  <c r="K95" i="14"/>
  <c r="K94" i="14"/>
  <c r="P196" i="14"/>
  <c r="H204" i="14"/>
  <c r="P190" i="14"/>
  <c r="L82" i="18"/>
  <c r="N83" i="17" s="1"/>
  <c r="P83" i="17" s="1"/>
  <c r="L190" i="18"/>
  <c r="L33" i="18"/>
  <c r="N34" i="17" s="1"/>
  <c r="P34" i="17" s="1"/>
  <c r="L6" i="14"/>
  <c r="Y6" i="14" s="1"/>
  <c r="O6" i="14"/>
  <c r="H190" i="14"/>
  <c r="I129" i="18"/>
  <c r="I130" i="17" s="1"/>
  <c r="K130" i="17" s="1"/>
  <c r="W130" i="17" s="1"/>
  <c r="U16" i="17"/>
  <c r="X16" i="17" s="1"/>
  <c r="Y16" i="17" s="1"/>
  <c r="K16" i="14"/>
  <c r="AB16" i="14"/>
  <c r="AK15" i="14"/>
  <c r="AA15" i="17"/>
  <c r="AD15" i="14"/>
  <c r="AB12" i="14"/>
  <c r="L75" i="18"/>
  <c r="N76" i="17" s="1"/>
  <c r="P76" i="17" s="1"/>
  <c r="H194" i="14"/>
  <c r="AK43" i="14"/>
  <c r="BX43" i="14" s="1"/>
  <c r="AK104" i="14"/>
  <c r="BX104" i="14" s="1"/>
  <c r="N198" i="14"/>
  <c r="Y43" i="14"/>
  <c r="P202" i="14"/>
  <c r="Y104" i="14"/>
  <c r="N202" i="14"/>
  <c r="T148" i="14"/>
  <c r="J148" i="14" s="1"/>
  <c r="N194" i="14"/>
  <c r="AH190" i="14"/>
  <c r="BU190" i="14" s="1"/>
  <c r="AK55" i="14"/>
  <c r="BX55" i="14" s="1"/>
  <c r="AI55" i="14"/>
  <c r="BV55" i="14" s="1"/>
  <c r="AM108" i="14"/>
  <c r="AI108" i="14"/>
  <c r="BV108" i="14" s="1"/>
  <c r="AM204" i="14"/>
  <c r="AI204" i="14"/>
  <c r="BV204" i="14" s="1"/>
  <c r="AI160" i="14"/>
  <c r="BV160" i="14" s="1"/>
  <c r="Y188" i="14"/>
  <c r="AI188" i="14"/>
  <c r="BV188" i="14" s="1"/>
  <c r="AH204" i="14"/>
  <c r="BU204" i="14" s="1"/>
  <c r="AK24" i="14"/>
  <c r="BX24" i="14" s="1"/>
  <c r="AI24" i="14"/>
  <c r="BV24" i="14" s="1"/>
  <c r="Y147" i="14"/>
  <c r="AI147" i="14"/>
  <c r="BV147" i="14" s="1"/>
  <c r="AK173" i="14"/>
  <c r="BX173" i="14" s="1"/>
  <c r="AI173" i="14"/>
  <c r="BV173" i="14" s="1"/>
  <c r="Y72" i="14"/>
  <c r="AI72" i="14"/>
  <c r="BV72" i="14" s="1"/>
  <c r="AM139" i="14"/>
  <c r="AI139" i="14"/>
  <c r="BV139" i="14" s="1"/>
  <c r="AK111" i="14"/>
  <c r="BX111" i="14" s="1"/>
  <c r="AI111" i="14"/>
  <c r="BV111" i="14" s="1"/>
  <c r="AK200" i="14"/>
  <c r="BX200" i="14" s="1"/>
  <c r="AI200" i="14"/>
  <c r="BV200" i="14" s="1"/>
  <c r="AM193" i="14"/>
  <c r="AI193" i="14"/>
  <c r="BV193" i="14" s="1"/>
  <c r="Y18" i="14"/>
  <c r="AI18" i="14"/>
  <c r="BV18" i="14" s="1"/>
  <c r="AK35" i="14"/>
  <c r="BX35" i="14" s="1"/>
  <c r="AI35" i="14"/>
  <c r="BV35" i="14" s="1"/>
  <c r="AK67" i="14"/>
  <c r="BX67" i="14" s="1"/>
  <c r="AI67" i="14"/>
  <c r="BV67" i="14" s="1"/>
  <c r="AK144" i="14"/>
  <c r="BX144" i="14" s="1"/>
  <c r="AI144" i="14"/>
  <c r="BV144" i="14" s="1"/>
  <c r="AK181" i="14"/>
  <c r="BX181" i="14" s="1"/>
  <c r="AI181" i="14"/>
  <c r="BV181" i="14" s="1"/>
  <c r="Y63" i="14"/>
  <c r="AI63" i="14"/>
  <c r="BV63" i="14" s="1"/>
  <c r="AI163" i="14"/>
  <c r="BV163" i="14" s="1"/>
  <c r="AK185" i="14"/>
  <c r="BX185" i="14" s="1"/>
  <c r="AI185" i="14"/>
  <c r="BV185" i="14" s="1"/>
  <c r="Y169" i="14"/>
  <c r="AI169" i="14"/>
  <c r="BV169" i="14" s="1"/>
  <c r="AI189" i="14"/>
  <c r="BV189" i="14" s="1"/>
  <c r="Y66" i="14"/>
  <c r="AI66" i="14"/>
  <c r="BV66" i="14" s="1"/>
  <c r="Y140" i="14"/>
  <c r="AI140" i="14"/>
  <c r="BV140" i="14" s="1"/>
  <c r="AK132" i="14"/>
  <c r="BX132" i="14" s="1"/>
  <c r="AI132" i="14"/>
  <c r="BV132" i="14" s="1"/>
  <c r="Q103" i="14"/>
  <c r="AM100" i="14"/>
  <c r="AI100" i="14"/>
  <c r="BV100" i="14" s="1"/>
  <c r="Y112" i="14"/>
  <c r="AI112" i="14"/>
  <c r="BV112" i="14" s="1"/>
  <c r="AH202" i="14"/>
  <c r="BU202" i="14" s="1"/>
  <c r="AH200" i="14"/>
  <c r="BU200" i="14" s="1"/>
  <c r="AB8" i="14"/>
  <c r="AI84" i="14"/>
  <c r="BV84" i="14" s="1"/>
  <c r="AM123" i="14"/>
  <c r="AI123" i="14"/>
  <c r="BV123" i="14" s="1"/>
  <c r="Y131" i="14"/>
  <c r="AI131" i="14"/>
  <c r="BV131" i="14" s="1"/>
  <c r="Y192" i="14"/>
  <c r="AI192" i="14"/>
  <c r="BV192" i="14" s="1"/>
  <c r="AK115" i="14"/>
  <c r="BX115" i="14" s="1"/>
  <c r="AI115" i="14"/>
  <c r="BV115" i="14" s="1"/>
  <c r="AK157" i="14"/>
  <c r="BX157" i="14" s="1"/>
  <c r="AI157" i="14"/>
  <c r="BV157" i="14" s="1"/>
  <c r="AK95" i="14"/>
  <c r="BX95" i="14" s="1"/>
  <c r="AI95" i="14"/>
  <c r="BV95" i="14" s="1"/>
  <c r="AK175" i="14"/>
  <c r="BX175" i="14" s="1"/>
  <c r="AI175" i="14"/>
  <c r="BV175" i="14" s="1"/>
  <c r="AK196" i="14"/>
  <c r="BX196" i="14" s="1"/>
  <c r="AI196" i="14"/>
  <c r="BV196" i="14" s="1"/>
  <c r="Y52" i="14"/>
  <c r="AI52" i="14"/>
  <c r="BV52" i="14" s="1"/>
  <c r="AM36" i="14"/>
  <c r="AI36" i="14"/>
  <c r="BV36" i="14" s="1"/>
  <c r="Y86" i="14"/>
  <c r="AI86" i="14"/>
  <c r="BV86" i="14" s="1"/>
  <c r="Y164" i="14"/>
  <c r="AI164" i="14"/>
  <c r="BV164" i="14" s="1"/>
  <c r="AK96" i="14"/>
  <c r="BX96" i="14" s="1"/>
  <c r="AI96" i="14"/>
  <c r="BV96" i="14" s="1"/>
  <c r="AK48" i="14"/>
  <c r="BX48" i="14" s="1"/>
  <c r="AI48" i="14"/>
  <c r="BV48" i="14" s="1"/>
  <c r="Y197" i="14"/>
  <c r="AI197" i="14"/>
  <c r="BV197" i="14" s="1"/>
  <c r="AK71" i="14"/>
  <c r="BX71" i="14" s="1"/>
  <c r="AI71" i="14"/>
  <c r="BV71" i="14" s="1"/>
  <c r="AK32" i="14"/>
  <c r="BX32" i="14" s="1"/>
  <c r="AI32" i="14"/>
  <c r="BV32" i="14" s="1"/>
  <c r="AI16" i="14"/>
  <c r="BV16" i="14" s="1"/>
  <c r="AM92" i="14"/>
  <c r="AI92" i="14"/>
  <c r="BV92" i="14" s="1"/>
  <c r="AK187" i="14"/>
  <c r="BX187" i="14" s="1"/>
  <c r="AI187" i="14"/>
  <c r="BV187" i="14" s="1"/>
  <c r="Y76" i="14"/>
  <c r="AI76" i="14"/>
  <c r="BV76" i="14" s="1"/>
  <c r="L172" i="18"/>
  <c r="N173" i="17" s="1"/>
  <c r="P173" i="17" s="1"/>
  <c r="Y117" i="14"/>
  <c r="AI117" i="14"/>
  <c r="BV117" i="14" s="1"/>
  <c r="AM12" i="14"/>
  <c r="AI12" i="14"/>
  <c r="BV12" i="14" s="1"/>
  <c r="K144" i="14"/>
  <c r="AK172" i="14"/>
  <c r="BX172" i="14" s="1"/>
  <c r="AI172" i="14"/>
  <c r="BV172" i="14" s="1"/>
  <c r="AM168" i="14"/>
  <c r="AI168" i="14"/>
  <c r="BV168" i="14" s="1"/>
  <c r="I101" i="18"/>
  <c r="I102" i="17" s="1"/>
  <c r="K102" i="17" s="1"/>
  <c r="W102" i="17" s="1"/>
  <c r="I77" i="18"/>
  <c r="I78" i="17" s="1"/>
  <c r="K78" i="17" s="1"/>
  <c r="W78" i="17" s="1"/>
  <c r="I186" i="18"/>
  <c r="I187" i="17" s="1"/>
  <c r="K187" i="17" s="1"/>
  <c r="W187" i="17" s="1"/>
  <c r="AH191" i="14"/>
  <c r="BU191" i="14" s="1"/>
  <c r="AK148" i="14"/>
  <c r="BX148" i="14" s="1"/>
  <c r="AI148" i="14"/>
  <c r="BV148" i="14" s="1"/>
  <c r="Y120" i="14"/>
  <c r="AI120" i="14"/>
  <c r="BV120" i="14" s="1"/>
  <c r="Y136" i="14"/>
  <c r="AI136" i="14"/>
  <c r="BV136" i="14" s="1"/>
  <c r="Y180" i="14"/>
  <c r="AI180" i="14"/>
  <c r="BV180" i="14" s="1"/>
  <c r="AI156" i="14"/>
  <c r="BV156" i="14" s="1"/>
  <c r="Y152" i="14"/>
  <c r="AI152" i="14"/>
  <c r="BV152" i="14" s="1"/>
  <c r="Q151" i="14"/>
  <c r="AD9" i="14"/>
  <c r="P191" i="14"/>
  <c r="N191" i="14"/>
  <c r="Q116" i="14"/>
  <c r="Y116" i="14"/>
  <c r="Y174" i="14"/>
  <c r="Y172" i="14"/>
  <c r="Y156" i="14"/>
  <c r="T191" i="14"/>
  <c r="J191" i="14" s="1"/>
  <c r="Q191" i="14"/>
  <c r="U103" i="14"/>
  <c r="U191" i="14"/>
  <c r="T103" i="14"/>
  <c r="J103" i="14" s="1"/>
  <c r="Q108" i="14"/>
  <c r="U156" i="14"/>
  <c r="Y34" i="14"/>
  <c r="Y128" i="14"/>
  <c r="P195" i="14"/>
  <c r="P197" i="14"/>
  <c r="L189" i="18"/>
  <c r="N190" i="17" s="1"/>
  <c r="P190" i="17" s="1"/>
  <c r="K139" i="14"/>
  <c r="K130" i="14"/>
  <c r="AM31" i="14"/>
  <c r="T107" i="14"/>
  <c r="J107" i="14" s="1"/>
  <c r="I87" i="18"/>
  <c r="I88" i="17" s="1"/>
  <c r="K88" i="17" s="1"/>
  <c r="W88" i="17" s="1"/>
  <c r="L53" i="18"/>
  <c r="N54" i="17" s="1"/>
  <c r="P54" i="17" s="1"/>
  <c r="Y132" i="14"/>
  <c r="L165" i="18"/>
  <c r="N166" i="17" s="1"/>
  <c r="P166" i="17" s="1"/>
  <c r="I58" i="18"/>
  <c r="I59" i="17" s="1"/>
  <c r="K59" i="17" s="1"/>
  <c r="W59" i="17" s="1"/>
  <c r="AK31" i="14"/>
  <c r="BX31" i="14" s="1"/>
  <c r="K127" i="14"/>
  <c r="I194" i="18"/>
  <c r="K30" i="14"/>
  <c r="X3" i="7"/>
  <c r="L91" i="18"/>
  <c r="N92" i="17" s="1"/>
  <c r="P92" i="17" s="1"/>
  <c r="K26" i="14"/>
  <c r="K81" i="14"/>
  <c r="K102" i="14"/>
  <c r="T91" i="14"/>
  <c r="J91" i="14" s="1"/>
  <c r="K178" i="14"/>
  <c r="K170" i="14"/>
  <c r="K90" i="14"/>
  <c r="K62" i="14"/>
  <c r="Q135" i="14"/>
  <c r="T108" i="14"/>
  <c r="J108" i="14" s="1"/>
  <c r="Q91" i="14"/>
  <c r="U91" i="14"/>
  <c r="AL91" i="14" s="1"/>
  <c r="U119" i="14"/>
  <c r="U107" i="14"/>
  <c r="H195" i="14"/>
  <c r="Q88" i="14"/>
  <c r="T151" i="14"/>
  <c r="J151" i="14" s="1"/>
  <c r="N203" i="14"/>
  <c r="U167" i="14"/>
  <c r="U108" i="14"/>
  <c r="Y168" i="14"/>
  <c r="N195" i="14"/>
  <c r="T180" i="14"/>
  <c r="J180" i="14" s="1"/>
  <c r="AM172" i="14"/>
  <c r="AK168" i="14"/>
  <c r="BX168" i="14" s="1"/>
  <c r="P203" i="14"/>
  <c r="U88" i="14"/>
  <c r="K171" i="14"/>
  <c r="AL199" i="14"/>
  <c r="AN199" i="14" s="1"/>
  <c r="Q183" i="14"/>
  <c r="Y100" i="14"/>
  <c r="T99" i="14"/>
  <c r="J99" i="14" s="1"/>
  <c r="Q99" i="14"/>
  <c r="H203" i="14"/>
  <c r="K124" i="14"/>
  <c r="K54" i="14"/>
  <c r="K158" i="14"/>
  <c r="AJ199" i="14"/>
  <c r="BW199" i="14" s="1"/>
  <c r="K107" i="14"/>
  <c r="U99" i="14"/>
  <c r="U168" i="14"/>
  <c r="K179" i="14"/>
  <c r="K14" i="14"/>
  <c r="K205" i="14"/>
  <c r="K33" i="14"/>
  <c r="AK180" i="14"/>
  <c r="BX180" i="14" s="1"/>
  <c r="AK136" i="14"/>
  <c r="BX136" i="14" s="1"/>
  <c r="AM112" i="14"/>
  <c r="K82" i="14"/>
  <c r="I148" i="18"/>
  <c r="I149" i="17" s="1"/>
  <c r="K149" i="17" s="1"/>
  <c r="W149" i="17" s="1"/>
  <c r="T172" i="14"/>
  <c r="J172" i="14" s="1"/>
  <c r="AK116" i="14"/>
  <c r="BX116" i="14" s="1"/>
  <c r="I75" i="18"/>
  <c r="I76" i="17" s="1"/>
  <c r="K76" i="17" s="1"/>
  <c r="W76" i="17" s="1"/>
  <c r="I60" i="18"/>
  <c r="I61" i="17" s="1"/>
  <c r="K61" i="17" s="1"/>
  <c r="W61" i="17" s="1"/>
  <c r="K61" i="14"/>
  <c r="L121" i="18"/>
  <c r="N122" i="17" s="1"/>
  <c r="P122" i="17" s="1"/>
  <c r="K177" i="14"/>
  <c r="AW200" i="14"/>
  <c r="AF210" i="7" s="1"/>
  <c r="AM116" i="14"/>
  <c r="L186" i="18"/>
  <c r="N187" i="17" s="1"/>
  <c r="P187" i="17" s="1"/>
  <c r="I114" i="18"/>
  <c r="I115" i="17" s="1"/>
  <c r="K115" i="17" s="1"/>
  <c r="W115" i="17" s="1"/>
  <c r="L106" i="18"/>
  <c r="N107" i="17" s="1"/>
  <c r="P107" i="17" s="1"/>
  <c r="T203" i="14"/>
  <c r="J203" i="14" s="1"/>
  <c r="K154" i="14"/>
  <c r="K66" i="14"/>
  <c r="Q203" i="14"/>
  <c r="K111" i="14"/>
  <c r="M106" i="18"/>
  <c r="U183" i="14"/>
  <c r="U143" i="14"/>
  <c r="L34" i="18"/>
  <c r="N35" i="17" s="1"/>
  <c r="P35" i="17" s="1"/>
  <c r="U203" i="14"/>
  <c r="AC203" i="17" s="1"/>
  <c r="I43" i="18"/>
  <c r="I44" i="17" s="1"/>
  <c r="K44" i="17" s="1"/>
  <c r="W44" i="17" s="1"/>
  <c r="I178" i="18"/>
  <c r="I179" i="17" s="1"/>
  <c r="K179" i="17" s="1"/>
  <c r="W179" i="17" s="1"/>
  <c r="L149" i="18"/>
  <c r="N150" i="17" s="1"/>
  <c r="P150" i="17" s="1"/>
  <c r="K98" i="14"/>
  <c r="J19" i="18"/>
  <c r="J20" i="17" s="1"/>
  <c r="L20" i="17" s="1"/>
  <c r="L44" i="18"/>
  <c r="N45" i="17" s="1"/>
  <c r="P45" i="17" s="1"/>
  <c r="J94" i="18"/>
  <c r="J70" i="18"/>
  <c r="I105" i="18"/>
  <c r="I106" i="17" s="1"/>
  <c r="K106" i="17" s="1"/>
  <c r="W106" i="17" s="1"/>
  <c r="Y184" i="14"/>
  <c r="Y96" i="14"/>
  <c r="T112" i="14"/>
  <c r="J112" i="14" s="1"/>
  <c r="K136" i="14"/>
  <c r="K191" i="14"/>
  <c r="K190" i="14"/>
  <c r="AL190" i="14"/>
  <c r="AC190" i="14"/>
  <c r="AM91" i="14"/>
  <c r="AE195" i="14"/>
  <c r="AL191" i="14"/>
  <c r="AN191" i="14" s="1"/>
  <c r="AK112" i="14"/>
  <c r="BX112" i="14" s="1"/>
  <c r="L115" i="18"/>
  <c r="N116" i="17" s="1"/>
  <c r="P116" i="17" s="1"/>
  <c r="L77" i="18"/>
  <c r="N78" i="17" s="1"/>
  <c r="P78" i="17" s="1"/>
  <c r="T111" i="14"/>
  <c r="J111" i="14" s="1"/>
  <c r="K166" i="14"/>
  <c r="T183" i="14"/>
  <c r="J183" i="14" s="1"/>
  <c r="L38" i="18"/>
  <c r="N39" i="17" s="1"/>
  <c r="P39" i="17" s="1"/>
  <c r="L51" i="18"/>
  <c r="N52" i="17" s="1"/>
  <c r="P52" i="17" s="1"/>
  <c r="K34" i="14"/>
  <c r="T143" i="14"/>
  <c r="J143" i="14" s="1"/>
  <c r="Y91" i="14"/>
  <c r="K174" i="14"/>
  <c r="K87" i="14"/>
  <c r="AE202" i="14"/>
  <c r="AK91" i="14"/>
  <c r="BX91" i="14" s="1"/>
  <c r="AL195" i="14"/>
  <c r="AE191" i="14"/>
  <c r="AC191" i="14"/>
  <c r="AM184" i="14"/>
  <c r="AM120" i="14"/>
  <c r="AM96" i="14"/>
  <c r="K202" i="14"/>
  <c r="K70" i="14"/>
  <c r="L138" i="18"/>
  <c r="N139" i="17" s="1"/>
  <c r="P139" i="17" s="1"/>
  <c r="I14" i="18"/>
  <c r="I15" i="17" s="1"/>
  <c r="K15" i="17" s="1"/>
  <c r="I83" i="18"/>
  <c r="I84" i="17" s="1"/>
  <c r="K84" i="17" s="1"/>
  <c r="W84" i="17" s="1"/>
  <c r="I30" i="18"/>
  <c r="I31" i="17" s="1"/>
  <c r="K31" i="17" s="1"/>
  <c r="W31" i="17" s="1"/>
  <c r="I31" i="18"/>
  <c r="I32" i="17" s="1"/>
  <c r="K32" i="17" s="1"/>
  <c r="W32" i="17" s="1"/>
  <c r="Q128" i="14"/>
  <c r="K50" i="14"/>
  <c r="K78" i="14"/>
  <c r="K37" i="14"/>
  <c r="AJ195" i="14"/>
  <c r="BW195" i="14" s="1"/>
  <c r="AC195" i="14"/>
  <c r="L185" i="18"/>
  <c r="N186" i="17" s="1"/>
  <c r="P186" i="17" s="1"/>
  <c r="Q83" i="14"/>
  <c r="L105" i="18"/>
  <c r="N106" i="17" s="1"/>
  <c r="P106" i="17" s="1"/>
  <c r="K112" i="14"/>
  <c r="N201" i="14"/>
  <c r="K83" i="14"/>
  <c r="I125" i="18"/>
  <c r="I126" i="17" s="1"/>
  <c r="K126" i="17" s="1"/>
  <c r="W126" i="17" s="1"/>
  <c r="L140" i="18"/>
  <c r="N141" i="17" s="1"/>
  <c r="P141" i="17" s="1"/>
  <c r="L94" i="18"/>
  <c r="N95" i="17" s="1"/>
  <c r="P95" i="17" s="1"/>
  <c r="T78" i="14"/>
  <c r="J78" i="14" s="1"/>
  <c r="K73" i="14"/>
  <c r="T124" i="14"/>
  <c r="J124" i="14" s="1"/>
  <c r="H199" i="14"/>
  <c r="K167" i="14"/>
  <c r="I46" i="18"/>
  <c r="I47" i="17" s="1"/>
  <c r="K47" i="17" s="1"/>
  <c r="W47" i="17" s="1"/>
  <c r="I117" i="18"/>
  <c r="I118" i="17" s="1"/>
  <c r="K118" i="17" s="1"/>
  <c r="W118" i="17" s="1"/>
  <c r="K155" i="14"/>
  <c r="T120" i="14"/>
  <c r="J120" i="14" s="1"/>
  <c r="K74" i="14"/>
  <c r="I103" i="18"/>
  <c r="I104" i="17" s="1"/>
  <c r="K104" i="17" s="1"/>
  <c r="W104" i="17" s="1"/>
  <c r="L95" i="18"/>
  <c r="N96" i="17" s="1"/>
  <c r="P96" i="17" s="1"/>
  <c r="Y38" i="14"/>
  <c r="J176" i="18"/>
  <c r="J177" i="17" s="1"/>
  <c r="L177" i="17" s="1"/>
  <c r="L134" i="18"/>
  <c r="N135" i="17" s="1"/>
  <c r="P135" i="17" s="1"/>
  <c r="Y193" i="14"/>
  <c r="P199" i="14"/>
  <c r="AK184" i="14"/>
  <c r="BX184" i="14" s="1"/>
  <c r="AK120" i="14"/>
  <c r="BX120" i="14" s="1"/>
  <c r="K91" i="14"/>
  <c r="Q79" i="14"/>
  <c r="U175" i="14"/>
  <c r="Q180" i="14"/>
  <c r="K131" i="14"/>
  <c r="T94" i="14"/>
  <c r="J94" i="14" s="1"/>
  <c r="I166" i="18"/>
  <c r="I167" i="17" s="1"/>
  <c r="K167" i="17" s="1"/>
  <c r="W167" i="17" s="1"/>
  <c r="L174" i="18"/>
  <c r="N175" i="17" s="1"/>
  <c r="P175" i="17" s="1"/>
  <c r="L126" i="18"/>
  <c r="N127" i="17" s="1"/>
  <c r="P127" i="17" s="1"/>
  <c r="L102" i="18"/>
  <c r="N103" i="17" s="1"/>
  <c r="P103" i="17" s="1"/>
  <c r="I55" i="18"/>
  <c r="I56" i="17" s="1"/>
  <c r="K56" i="17" s="1"/>
  <c r="W56" i="17" s="1"/>
  <c r="I187" i="18"/>
  <c r="I188" i="17" s="1"/>
  <c r="K188" i="17" s="1"/>
  <c r="W188" i="17" s="1"/>
  <c r="I165" i="18"/>
  <c r="I166" i="17" s="1"/>
  <c r="K166" i="17" s="1"/>
  <c r="W166" i="17" s="1"/>
  <c r="I73" i="18"/>
  <c r="I74" i="17" s="1"/>
  <c r="K74" i="17" s="1"/>
  <c r="W74" i="17" s="1"/>
  <c r="L89" i="18"/>
  <c r="N90" i="17" s="1"/>
  <c r="P90" i="17" s="1"/>
  <c r="H201" i="14"/>
  <c r="K199" i="14"/>
  <c r="AW199" i="14"/>
  <c r="AF209" i="7" s="1"/>
  <c r="AE199" i="14"/>
  <c r="AC199" i="14"/>
  <c r="AM180" i="14"/>
  <c r="AK100" i="14"/>
  <c r="BX100" i="14" s="1"/>
  <c r="AM80" i="14"/>
  <c r="T159" i="14"/>
  <c r="J159" i="14" s="1"/>
  <c r="Q164" i="14"/>
  <c r="AM136" i="14"/>
  <c r="U180" i="14"/>
  <c r="N196" i="14"/>
  <c r="L156" i="18"/>
  <c r="N157" i="17" s="1"/>
  <c r="P157" i="17" s="1"/>
  <c r="I132" i="18"/>
  <c r="I133" i="17" s="1"/>
  <c r="K133" i="17" s="1"/>
  <c r="W133" i="17" s="1"/>
  <c r="L118" i="18"/>
  <c r="N119" i="17" s="1"/>
  <c r="P119" i="17" s="1"/>
  <c r="L98" i="18"/>
  <c r="N99" i="17" s="1"/>
  <c r="P99" i="17" s="1"/>
  <c r="K197" i="14"/>
  <c r="I89" i="18"/>
  <c r="I90" i="17" s="1"/>
  <c r="K90" i="17" s="1"/>
  <c r="W90" i="17" s="1"/>
  <c r="K140" i="14"/>
  <c r="K21" i="14"/>
  <c r="K49" i="14"/>
  <c r="AW196" i="14"/>
  <c r="AF206" i="7" s="1"/>
  <c r="U66" i="14"/>
  <c r="K65" i="14"/>
  <c r="L145" i="18"/>
  <c r="N146" i="17" s="1"/>
  <c r="P146" i="17" s="1"/>
  <c r="L129" i="18"/>
  <c r="N130" i="17" s="1"/>
  <c r="P130" i="17" s="1"/>
  <c r="T127" i="14"/>
  <c r="J127" i="14" s="1"/>
  <c r="K159" i="14"/>
  <c r="AW203" i="14"/>
  <c r="AF213" i="7" s="1"/>
  <c r="N192" i="14"/>
  <c r="L50" i="18"/>
  <c r="N51" i="17" s="1"/>
  <c r="P51" i="17" s="1"/>
  <c r="L97" i="18"/>
  <c r="N98" i="17" s="1"/>
  <c r="P98" i="17" s="1"/>
  <c r="L69" i="18"/>
  <c r="N70" i="17" s="1"/>
  <c r="P70" i="17" s="1"/>
  <c r="L30" i="18"/>
  <c r="N31" i="17" s="1"/>
  <c r="P31" i="17" s="1"/>
  <c r="K143" i="14"/>
  <c r="L42" i="18"/>
  <c r="N43" i="17" s="1"/>
  <c r="P43" i="17" s="1"/>
  <c r="U59" i="14"/>
  <c r="U135" i="14"/>
  <c r="L158" i="18"/>
  <c r="N159" i="17" s="1"/>
  <c r="P159" i="17" s="1"/>
  <c r="L130" i="18"/>
  <c r="N131" i="17" s="1"/>
  <c r="P131" i="17" s="1"/>
  <c r="L54" i="18"/>
  <c r="N55" i="17" s="1"/>
  <c r="P55" i="17" s="1"/>
  <c r="I92" i="18"/>
  <c r="I93" i="17" s="1"/>
  <c r="K93" i="17" s="1"/>
  <c r="W93" i="17" s="1"/>
  <c r="Y148" i="14"/>
  <c r="Q175" i="14"/>
  <c r="Q159" i="14"/>
  <c r="I177" i="18"/>
  <c r="I178" i="17" s="1"/>
  <c r="K178" i="17" s="1"/>
  <c r="W178" i="17" s="1"/>
  <c r="Q127" i="14"/>
  <c r="L181" i="18"/>
  <c r="N182" i="17" s="1"/>
  <c r="P182" i="17" s="1"/>
  <c r="I144" i="18"/>
  <c r="I145" i="17" s="1"/>
  <c r="K145" i="17" s="1"/>
  <c r="W145" i="17" s="1"/>
  <c r="T79" i="14"/>
  <c r="J79" i="14" s="1"/>
  <c r="I189" i="18"/>
  <c r="T135" i="14"/>
  <c r="J135" i="14" s="1"/>
  <c r="U79" i="14"/>
  <c r="K115" i="14"/>
  <c r="K147" i="14"/>
  <c r="K69" i="14"/>
  <c r="K116" i="14"/>
  <c r="T38" i="14"/>
  <c r="J38" i="14" s="1"/>
  <c r="AM148" i="14"/>
  <c r="AM140" i="14"/>
  <c r="U83" i="14"/>
  <c r="L198" i="18"/>
  <c r="L154" i="18"/>
  <c r="N155" i="17" s="1"/>
  <c r="P155" i="17" s="1"/>
  <c r="L22" i="18"/>
  <c r="N23" i="17" s="1"/>
  <c r="P23" i="17" s="1"/>
  <c r="L71" i="18"/>
  <c r="N72" i="17" s="1"/>
  <c r="P72" i="17" s="1"/>
  <c r="I119" i="18"/>
  <c r="I120" i="17" s="1"/>
  <c r="K120" i="17" s="1"/>
  <c r="W120" i="17" s="1"/>
  <c r="T175" i="14"/>
  <c r="J175" i="14" s="1"/>
  <c r="L80" i="18"/>
  <c r="N81" i="17" s="1"/>
  <c r="P81" i="17" s="1"/>
  <c r="I59" i="18"/>
  <c r="I60" i="17" s="1"/>
  <c r="K60" i="17" s="1"/>
  <c r="W60" i="17" s="1"/>
  <c r="K184" i="14"/>
  <c r="K135" i="14"/>
  <c r="AK140" i="14"/>
  <c r="BX140" i="14" s="1"/>
  <c r="I68" i="18"/>
  <c r="I69" i="17" s="1"/>
  <c r="K69" i="17" s="1"/>
  <c r="W69" i="17" s="1"/>
  <c r="L110" i="18"/>
  <c r="N111" i="17" s="1"/>
  <c r="P111" i="17" s="1"/>
  <c r="T83" i="14"/>
  <c r="J83" i="14" s="1"/>
  <c r="Q42" i="14"/>
  <c r="Q192" i="14"/>
  <c r="K163" i="14"/>
  <c r="K187" i="14"/>
  <c r="Q59" i="14"/>
  <c r="I180" i="18"/>
  <c r="I181" i="17" s="1"/>
  <c r="K181" i="17" s="1"/>
  <c r="W181" i="17" s="1"/>
  <c r="U151" i="14"/>
  <c r="U127" i="14"/>
  <c r="I168" i="18"/>
  <c r="I169" i="17" s="1"/>
  <c r="K169" i="17" s="1"/>
  <c r="W169" i="17" s="1"/>
  <c r="K99" i="14"/>
  <c r="L47" i="18"/>
  <c r="N48" i="17" s="1"/>
  <c r="P48" i="17" s="1"/>
  <c r="U124" i="14"/>
  <c r="K175" i="14"/>
  <c r="K192" i="14"/>
  <c r="T136" i="14"/>
  <c r="J136" i="14" s="1"/>
  <c r="K201" i="14"/>
  <c r="K53" i="14"/>
  <c r="AK80" i="14"/>
  <c r="BX80" i="14" s="1"/>
  <c r="L183" i="18"/>
  <c r="N184" i="17" s="1"/>
  <c r="P184" i="17" s="1"/>
  <c r="K119" i="14"/>
  <c r="K79" i="14"/>
  <c r="K181" i="14"/>
  <c r="K157" i="14"/>
  <c r="I163" i="18"/>
  <c r="I164" i="17" s="1"/>
  <c r="K164" i="17" s="1"/>
  <c r="W164" i="17" s="1"/>
  <c r="K141" i="14"/>
  <c r="K77" i="14"/>
  <c r="H197" i="14"/>
  <c r="L39" i="18"/>
  <c r="N40" i="17" s="1"/>
  <c r="P40" i="17" s="1"/>
  <c r="K103" i="14"/>
  <c r="L31" i="18"/>
  <c r="N32" i="17" s="1"/>
  <c r="P32" i="17" s="1"/>
  <c r="K100" i="14"/>
  <c r="K47" i="14"/>
  <c r="Q39" i="14"/>
  <c r="AW195" i="14"/>
  <c r="AF205" i="7" s="1"/>
  <c r="T26" i="14"/>
  <c r="J26" i="14" s="1"/>
  <c r="Q22" i="14"/>
  <c r="U46" i="14"/>
  <c r="U112" i="14"/>
  <c r="T168" i="14"/>
  <c r="J168" i="14" s="1"/>
  <c r="Q156" i="14"/>
  <c r="T165" i="14"/>
  <c r="J165" i="14" s="1"/>
  <c r="Q124" i="14"/>
  <c r="Q186" i="14"/>
  <c r="Y57" i="14"/>
  <c r="Y158" i="14"/>
  <c r="Y64" i="14"/>
  <c r="AK64" i="14"/>
  <c r="BX64" i="14" s="1"/>
  <c r="Y85" i="14"/>
  <c r="Y149" i="14"/>
  <c r="AK149" i="14"/>
  <c r="BX149" i="14" s="1"/>
  <c r="AM149" i="14"/>
  <c r="Y137" i="14"/>
  <c r="AM137" i="14"/>
  <c r="AK137" i="14"/>
  <c r="BX137" i="14" s="1"/>
  <c r="AK78" i="14"/>
  <c r="BX78" i="14" s="1"/>
  <c r="AM78" i="14"/>
  <c r="Y82" i="14"/>
  <c r="AK82" i="14"/>
  <c r="BX82" i="14" s="1"/>
  <c r="AM82" i="14"/>
  <c r="AK198" i="14"/>
  <c r="BX198" i="14" s="1"/>
  <c r="AM198" i="14"/>
  <c r="AN198" i="14" s="1"/>
  <c r="AK25" i="14"/>
  <c r="BX25" i="14" s="1"/>
  <c r="AM25" i="14"/>
  <c r="AK61" i="14"/>
  <c r="BX61" i="14" s="1"/>
  <c r="AM61" i="14"/>
  <c r="AM53" i="14"/>
  <c r="AK53" i="14"/>
  <c r="BX53" i="14" s="1"/>
  <c r="AK33" i="14"/>
  <c r="BX33" i="14" s="1"/>
  <c r="AM33" i="14"/>
  <c r="AK29" i="14"/>
  <c r="BX29" i="14" s="1"/>
  <c r="AM29" i="14"/>
  <c r="AC193" i="14"/>
  <c r="AJ193" i="14"/>
  <c r="BW193" i="14" s="1"/>
  <c r="AL193" i="14"/>
  <c r="AE193" i="14"/>
  <c r="AK44" i="14"/>
  <c r="BX44" i="14" s="1"/>
  <c r="AM44" i="14"/>
  <c r="AM70" i="14"/>
  <c r="AK70" i="14"/>
  <c r="BX70" i="14" s="1"/>
  <c r="AK139" i="14"/>
  <c r="BX139" i="14" s="1"/>
  <c r="AK123" i="14"/>
  <c r="BX123" i="14" s="1"/>
  <c r="AM71" i="14"/>
  <c r="AM55" i="14"/>
  <c r="AK12" i="14"/>
  <c r="BX12" i="14" s="1"/>
  <c r="AK204" i="14"/>
  <c r="AM200" i="14"/>
  <c r="AK108" i="14"/>
  <c r="BX108" i="14" s="1"/>
  <c r="AK92" i="14"/>
  <c r="BX92" i="14" s="1"/>
  <c r="AM72" i="14"/>
  <c r="AM68" i="14"/>
  <c r="AM64" i="14"/>
  <c r="AM48" i="14"/>
  <c r="AK36" i="14"/>
  <c r="BX36" i="14" s="1"/>
  <c r="AC204" i="14"/>
  <c r="AJ200" i="14"/>
  <c r="BW200" i="14" s="1"/>
  <c r="AE200" i="14"/>
  <c r="AK197" i="14"/>
  <c r="BX197" i="14" s="1"/>
  <c r="AM185" i="14"/>
  <c r="AK169" i="14"/>
  <c r="BX169" i="14" s="1"/>
  <c r="AK50" i="14"/>
  <c r="BX50" i="14" s="1"/>
  <c r="AM50" i="14"/>
  <c r="AM113" i="14"/>
  <c r="AK113" i="14"/>
  <c r="BX113" i="14" s="1"/>
  <c r="Y150" i="14"/>
  <c r="AK150" i="14"/>
  <c r="BX150" i="14" s="1"/>
  <c r="AM150" i="14"/>
  <c r="AK126" i="14"/>
  <c r="BX126" i="14" s="1"/>
  <c r="AM126" i="14"/>
  <c r="AK118" i="14"/>
  <c r="BX118" i="14" s="1"/>
  <c r="AM118" i="14"/>
  <c r="AM37" i="14"/>
  <c r="AK37" i="14"/>
  <c r="BX37" i="14" s="1"/>
  <c r="Y93" i="14"/>
  <c r="AK93" i="14"/>
  <c r="BX93" i="14" s="1"/>
  <c r="AM93" i="14"/>
  <c r="AM173" i="14"/>
  <c r="AM56" i="14"/>
  <c r="AK109" i="14"/>
  <c r="BX109" i="14" s="1"/>
  <c r="AM109" i="14"/>
  <c r="AK101" i="14"/>
  <c r="BX101" i="14" s="1"/>
  <c r="AM101" i="14"/>
  <c r="AU13" i="14"/>
  <c r="AQ13" i="14"/>
  <c r="AM153" i="14"/>
  <c r="AK153" i="14"/>
  <c r="BX153" i="14" s="1"/>
  <c r="AK28" i="14"/>
  <c r="BX28" i="14" s="1"/>
  <c r="AM28" i="14"/>
  <c r="AK98" i="14"/>
  <c r="BX98" i="14" s="1"/>
  <c r="AM98" i="14"/>
  <c r="AM90" i="14"/>
  <c r="AK90" i="14"/>
  <c r="BX90" i="14" s="1"/>
  <c r="AK65" i="14"/>
  <c r="BX65" i="14" s="1"/>
  <c r="AM65" i="14"/>
  <c r="AM122" i="14"/>
  <c r="AK122" i="14"/>
  <c r="BX122" i="14" s="1"/>
  <c r="Y49" i="14"/>
  <c r="AK49" i="14"/>
  <c r="BX49" i="14" s="1"/>
  <c r="AM49" i="14"/>
  <c r="Y41" i="14"/>
  <c r="AK41" i="14"/>
  <c r="BX41" i="14" s="1"/>
  <c r="AM41" i="14"/>
  <c r="AJ197" i="14"/>
  <c r="BW197" i="14" s="1"/>
  <c r="AE197" i="14"/>
  <c r="AL197" i="14"/>
  <c r="AC197" i="14"/>
  <c r="AK34" i="14"/>
  <c r="BX34" i="14" s="1"/>
  <c r="AM34" i="14"/>
  <c r="AK66" i="14"/>
  <c r="BX66" i="14" s="1"/>
  <c r="AM66" i="14"/>
  <c r="Y114" i="14"/>
  <c r="AK114" i="14"/>
  <c r="BX114" i="14" s="1"/>
  <c r="AM114" i="14"/>
  <c r="Y142" i="14"/>
  <c r="AK142" i="14"/>
  <c r="BX142" i="14" s="1"/>
  <c r="AM142" i="14"/>
  <c r="AM195" i="14"/>
  <c r="AM179" i="14"/>
  <c r="AM147" i="14"/>
  <c r="AM131" i="14"/>
  <c r="AM115" i="14"/>
  <c r="AM67" i="14"/>
  <c r="AM35" i="14"/>
  <c r="AM196" i="14"/>
  <c r="AK72" i="14"/>
  <c r="BX72" i="14" s="1"/>
  <c r="AK68" i="14"/>
  <c r="BX68" i="14" s="1"/>
  <c r="AM52" i="14"/>
  <c r="AM157" i="14"/>
  <c r="AK121" i="14"/>
  <c r="BX121" i="14" s="1"/>
  <c r="AM121" i="14"/>
  <c r="AK62" i="14"/>
  <c r="BX62" i="14" s="1"/>
  <c r="AM62" i="14"/>
  <c r="AK194" i="14"/>
  <c r="AM194" i="14"/>
  <c r="AN194" i="14" s="1"/>
  <c r="AK54" i="14"/>
  <c r="BX54" i="14" s="1"/>
  <c r="AM54" i="14"/>
  <c r="AK146" i="14"/>
  <c r="BX146" i="14" s="1"/>
  <c r="AM146" i="14"/>
  <c r="Y166" i="14"/>
  <c r="AK166" i="14"/>
  <c r="BX166" i="14" s="1"/>
  <c r="AM166" i="14"/>
  <c r="AK105" i="14"/>
  <c r="BX105" i="14" s="1"/>
  <c r="AM105" i="14"/>
  <c r="Y24" i="14"/>
  <c r="AM24" i="14"/>
  <c r="Y102" i="14"/>
  <c r="AK102" i="14"/>
  <c r="BX102" i="14" s="1"/>
  <c r="AM102" i="14"/>
  <c r="AK89" i="14"/>
  <c r="BX89" i="14" s="1"/>
  <c r="AM89" i="14"/>
  <c r="Y133" i="14"/>
  <c r="AK133" i="14"/>
  <c r="BX133" i="14" s="1"/>
  <c r="AM133" i="14"/>
  <c r="AK117" i="14"/>
  <c r="BX117" i="14" s="1"/>
  <c r="AM117" i="14"/>
  <c r="AK165" i="14"/>
  <c r="BX165" i="14" s="1"/>
  <c r="Y81" i="14"/>
  <c r="AM81" i="14"/>
  <c r="AK81" i="14"/>
  <c r="BX81" i="14" s="1"/>
  <c r="M10" i="14"/>
  <c r="AK193" i="14"/>
  <c r="Y201" i="14"/>
  <c r="AM201" i="14"/>
  <c r="Y205" i="14"/>
  <c r="AK205" i="14"/>
  <c r="AM205" i="14"/>
  <c r="AM69" i="14"/>
  <c r="AK69" i="14"/>
  <c r="BX69" i="14" s="1"/>
  <c r="AK94" i="14"/>
  <c r="BX94" i="14" s="1"/>
  <c r="AM94" i="14"/>
  <c r="Y186" i="14"/>
  <c r="AM186" i="14"/>
  <c r="AK186" i="14"/>
  <c r="BX186" i="14" s="1"/>
  <c r="Y154" i="14"/>
  <c r="AM138" i="14"/>
  <c r="AK138" i="14"/>
  <c r="BX138" i="14" s="1"/>
  <c r="K84" i="14"/>
  <c r="AK130" i="14"/>
  <c r="BX130" i="14" s="1"/>
  <c r="AM130" i="14"/>
  <c r="K101" i="14"/>
  <c r="AK30" i="14"/>
  <c r="BX30" i="14" s="1"/>
  <c r="AM30" i="14"/>
  <c r="AK174" i="14"/>
  <c r="BX174" i="14" s="1"/>
  <c r="AM174" i="14"/>
  <c r="K17" i="14"/>
  <c r="AK195" i="14"/>
  <c r="BX195" i="14" s="1"/>
  <c r="AK179" i="14"/>
  <c r="BX179" i="14" s="1"/>
  <c r="AM175" i="14"/>
  <c r="AK147" i="14"/>
  <c r="BX147" i="14" s="1"/>
  <c r="AK131" i="14"/>
  <c r="BX131" i="14" s="1"/>
  <c r="AM111" i="14"/>
  <c r="AM95" i="14"/>
  <c r="AM63" i="14"/>
  <c r="AM47" i="14"/>
  <c r="AM192" i="14"/>
  <c r="AM144" i="14"/>
  <c r="AK56" i="14"/>
  <c r="BX56" i="14" s="1"/>
  <c r="AK52" i="14"/>
  <c r="BX52" i="14" s="1"/>
  <c r="AM32" i="14"/>
  <c r="AM165" i="14"/>
  <c r="AK77" i="14"/>
  <c r="BX77" i="14" s="1"/>
  <c r="AM77" i="14"/>
  <c r="AM106" i="14"/>
  <c r="AK106" i="14"/>
  <c r="BX106" i="14" s="1"/>
  <c r="Y202" i="14"/>
  <c r="AM202" i="14"/>
  <c r="AN202" i="14" s="1"/>
  <c r="AK202" i="14"/>
  <c r="BX202" i="14" s="1"/>
  <c r="AK134" i="14"/>
  <c r="BX134" i="14" s="1"/>
  <c r="AM134" i="14"/>
  <c r="Y110" i="14"/>
  <c r="AK110" i="14"/>
  <c r="BX110" i="14" s="1"/>
  <c r="AM110" i="14"/>
  <c r="Y97" i="14"/>
  <c r="AM97" i="14"/>
  <c r="AK97" i="14"/>
  <c r="BX97" i="14" s="1"/>
  <c r="AK45" i="14"/>
  <c r="BX45" i="14" s="1"/>
  <c r="AM45" i="14"/>
  <c r="Y182" i="14"/>
  <c r="AK182" i="14"/>
  <c r="BX182" i="14" s="1"/>
  <c r="AM182" i="14"/>
  <c r="AK42" i="14"/>
  <c r="BX42" i="14" s="1"/>
  <c r="AM42" i="14"/>
  <c r="I26" i="18"/>
  <c r="I27" i="17" s="1"/>
  <c r="K27" i="17" s="1"/>
  <c r="W27" i="17" s="1"/>
  <c r="AK125" i="14"/>
  <c r="BX125" i="14" s="1"/>
  <c r="AM125" i="14"/>
  <c r="AM40" i="14"/>
  <c r="AK141" i="14"/>
  <c r="BX141" i="14" s="1"/>
  <c r="AM141" i="14"/>
  <c r="AK190" i="14"/>
  <c r="AM190" i="14"/>
  <c r="T169" i="14"/>
  <c r="J169" i="14" s="1"/>
  <c r="Y145" i="14"/>
  <c r="AK145" i="14"/>
  <c r="BX145" i="14" s="1"/>
  <c r="AM145" i="14"/>
  <c r="AK129" i="14"/>
  <c r="BX129" i="14" s="1"/>
  <c r="AM129" i="14"/>
  <c r="K152" i="14"/>
  <c r="AM170" i="14"/>
  <c r="AK170" i="14"/>
  <c r="BX170" i="14" s="1"/>
  <c r="AC201" i="14"/>
  <c r="AJ201" i="14"/>
  <c r="BW201" i="14" s="1"/>
  <c r="AE201" i="14"/>
  <c r="AL201" i="14"/>
  <c r="Y178" i="14"/>
  <c r="Y14" i="14"/>
  <c r="K108" i="14"/>
  <c r="T80" i="14"/>
  <c r="J80" i="14" s="1"/>
  <c r="AE204" i="14"/>
  <c r="AL204" i="14"/>
  <c r="K41" i="14"/>
  <c r="Y26" i="14"/>
  <c r="AM26" i="14"/>
  <c r="AK26" i="14"/>
  <c r="BX26" i="14" s="1"/>
  <c r="Y46" i="14"/>
  <c r="AK46" i="14"/>
  <c r="BX46" i="14" s="1"/>
  <c r="AM46" i="14"/>
  <c r="AM187" i="14"/>
  <c r="AK63" i="14"/>
  <c r="BX63" i="14" s="1"/>
  <c r="AK47" i="14"/>
  <c r="BX47" i="14" s="1"/>
  <c r="AK192" i="14"/>
  <c r="AK40" i="14"/>
  <c r="BX40" i="14" s="1"/>
  <c r="AK201" i="14"/>
  <c r="BX201" i="14" s="1"/>
  <c r="AL200" i="14"/>
  <c r="AM197" i="14"/>
  <c r="AE192" i="14"/>
  <c r="AJ192" i="14"/>
  <c r="BW192" i="14" s="1"/>
  <c r="AC192" i="14"/>
  <c r="AL192" i="14"/>
  <c r="AM181" i="14"/>
  <c r="AM169" i="14"/>
  <c r="Q169" i="14"/>
  <c r="N197" i="14"/>
  <c r="Q130" i="14"/>
  <c r="T61" i="14"/>
  <c r="J61" i="14" s="1"/>
  <c r="Q80" i="14"/>
  <c r="U61" i="14"/>
  <c r="Y189" i="14"/>
  <c r="U80" i="14"/>
  <c r="Y30" i="14"/>
  <c r="O10" i="14"/>
  <c r="Q54" i="14"/>
  <c r="Q49" i="14"/>
  <c r="M94" i="18"/>
  <c r="U169" i="14"/>
  <c r="U140" i="14"/>
  <c r="Q168" i="14"/>
  <c r="Y44" i="14"/>
  <c r="U31" i="14"/>
  <c r="Q30" i="14"/>
  <c r="T31" i="14"/>
  <c r="J31" i="14" s="1"/>
  <c r="Q184" i="14"/>
  <c r="Q96" i="14"/>
  <c r="Q26" i="14"/>
  <c r="K156" i="14"/>
  <c r="AW201" i="14"/>
  <c r="AF211" i="7" s="1"/>
  <c r="Q104" i="14"/>
  <c r="T104" i="14"/>
  <c r="J104" i="14" s="1"/>
  <c r="Y69" i="14"/>
  <c r="Q66" i="14"/>
  <c r="AN203" i="14"/>
  <c r="Q106" i="14"/>
  <c r="Y138" i="14"/>
  <c r="T164" i="14"/>
  <c r="J164" i="14" s="1"/>
  <c r="T39" i="14"/>
  <c r="J39" i="14" s="1"/>
  <c r="T58" i="14"/>
  <c r="J58" i="14" s="1"/>
  <c r="T21" i="14"/>
  <c r="K105" i="14"/>
  <c r="K168" i="14"/>
  <c r="Q132" i="14"/>
  <c r="K93" i="14"/>
  <c r="AW198" i="14"/>
  <c r="AF208" i="7" s="1"/>
  <c r="T54" i="14"/>
  <c r="J54" i="14" s="1"/>
  <c r="U38" i="14"/>
  <c r="Q38" i="14"/>
  <c r="T66" i="14"/>
  <c r="J66" i="14" s="1"/>
  <c r="U26" i="14"/>
  <c r="U41" i="14"/>
  <c r="Q172" i="14"/>
  <c r="K195" i="14"/>
  <c r="P200" i="14"/>
  <c r="AW197" i="14"/>
  <c r="AF207" i="7" s="1"/>
  <c r="K89" i="14"/>
  <c r="U128" i="14"/>
  <c r="K45" i="14"/>
  <c r="T141" i="14"/>
  <c r="J141" i="14" s="1"/>
  <c r="T200" i="14"/>
  <c r="J200" i="14" s="1"/>
  <c r="K36" i="14"/>
  <c r="K120" i="14"/>
  <c r="Q31" i="14"/>
  <c r="K204" i="14"/>
  <c r="K57" i="14"/>
  <c r="T115" i="14"/>
  <c r="J115" i="14" s="1"/>
  <c r="U132" i="14"/>
  <c r="Y70" i="14"/>
  <c r="L10" i="14"/>
  <c r="BN10" i="14" s="1"/>
  <c r="K12" i="14"/>
  <c r="K160" i="14"/>
  <c r="P201" i="14"/>
  <c r="T86" i="14"/>
  <c r="J86" i="14" s="1"/>
  <c r="U116" i="14"/>
  <c r="K188" i="14"/>
  <c r="T188" i="14"/>
  <c r="J188" i="14" s="1"/>
  <c r="K165" i="14"/>
  <c r="K153" i="14"/>
  <c r="AW202" i="14"/>
  <c r="AF212" i="7" s="1"/>
  <c r="K25" i="14"/>
  <c r="K182" i="14"/>
  <c r="K29" i="14"/>
  <c r="U186" i="14"/>
  <c r="U160" i="14"/>
  <c r="Y22" i="14"/>
  <c r="H200" i="14"/>
  <c r="Y61" i="14"/>
  <c r="T184" i="14"/>
  <c r="J184" i="14" s="1"/>
  <c r="U104" i="14"/>
  <c r="K148" i="14"/>
  <c r="T69" i="14"/>
  <c r="J69" i="14" s="1"/>
  <c r="U54" i="14"/>
  <c r="Y17" i="14"/>
  <c r="T70" i="14"/>
  <c r="J70" i="14" s="1"/>
  <c r="U178" i="14"/>
  <c r="U96" i="14"/>
  <c r="T22" i="14"/>
  <c r="T30" i="14"/>
  <c r="J30" i="14" s="1"/>
  <c r="T15" i="14"/>
  <c r="J15" i="14" s="1"/>
  <c r="K114" i="14"/>
  <c r="U184" i="14"/>
  <c r="U148" i="14"/>
  <c r="T132" i="14"/>
  <c r="J132" i="14" s="1"/>
  <c r="U30" i="14"/>
  <c r="Q70" i="14"/>
  <c r="Q148" i="14"/>
  <c r="U70" i="14"/>
  <c r="AH70" i="14" s="1"/>
  <c r="BU70" i="14" s="1"/>
  <c r="U22" i="14"/>
  <c r="Y74" i="14"/>
  <c r="T72" i="14"/>
  <c r="J72" i="14" s="1"/>
  <c r="Q27" i="14"/>
  <c r="K15" i="14"/>
  <c r="K85" i="14"/>
  <c r="K189" i="14"/>
  <c r="K13" i="14"/>
  <c r="K186" i="14"/>
  <c r="T46" i="14"/>
  <c r="J46" i="14" s="1"/>
  <c r="K35" i="14"/>
  <c r="Y33" i="14"/>
  <c r="U146" i="14"/>
  <c r="Y170" i="14"/>
  <c r="U53" i="14"/>
  <c r="Q43" i="14"/>
  <c r="Q53" i="14"/>
  <c r="U122" i="14"/>
  <c r="U109" i="14"/>
  <c r="K137" i="14"/>
  <c r="Y157" i="14"/>
  <c r="Y98" i="14"/>
  <c r="Y90" i="14"/>
  <c r="T178" i="14"/>
  <c r="J178" i="14" s="1"/>
  <c r="Q178" i="14"/>
  <c r="T186" i="14"/>
  <c r="J186" i="14" s="1"/>
  <c r="K67" i="14"/>
  <c r="K27" i="14"/>
  <c r="T130" i="14"/>
  <c r="J130" i="14" s="1"/>
  <c r="Q86" i="14"/>
  <c r="U50" i="14"/>
  <c r="T53" i="14"/>
  <c r="J53" i="14" s="1"/>
  <c r="Q136" i="14"/>
  <c r="T205" i="14"/>
  <c r="J205" i="14" s="1"/>
  <c r="T96" i="14"/>
  <c r="J96" i="14" s="1"/>
  <c r="K80" i="14"/>
  <c r="K68" i="14"/>
  <c r="T146" i="14"/>
  <c r="J146" i="14" s="1"/>
  <c r="U164" i="14"/>
  <c r="AH164" i="14" s="1"/>
  <c r="BU164" i="14" s="1"/>
  <c r="Q146" i="14"/>
  <c r="Q61" i="14"/>
  <c r="Y53" i="14"/>
  <c r="Y29" i="14"/>
  <c r="Y7" i="14"/>
  <c r="K52" i="14"/>
  <c r="K28" i="14"/>
  <c r="U39" i="14"/>
  <c r="K145" i="14"/>
  <c r="Q115" i="14"/>
  <c r="T193" i="14"/>
  <c r="J193" i="14" s="1"/>
  <c r="T122" i="14"/>
  <c r="J122" i="14" s="1"/>
  <c r="Q82" i="14"/>
  <c r="T25" i="14"/>
  <c r="J25" i="14" s="1"/>
  <c r="T128" i="14"/>
  <c r="J128" i="14" s="1"/>
  <c r="T160" i="14"/>
  <c r="J160" i="14" s="1"/>
  <c r="Q112" i="14"/>
  <c r="H192" i="14"/>
  <c r="K129" i="14"/>
  <c r="K44" i="14"/>
  <c r="K32" i="14"/>
  <c r="K24" i="14"/>
  <c r="K117" i="14"/>
  <c r="U82" i="14"/>
  <c r="AL82" i="14" s="1"/>
  <c r="T170" i="14"/>
  <c r="J170" i="14" s="1"/>
  <c r="T114" i="14"/>
  <c r="J114" i="14" s="1"/>
  <c r="T49" i="14"/>
  <c r="J49" i="14" s="1"/>
  <c r="T27" i="14"/>
  <c r="J27" i="14" s="1"/>
  <c r="U120" i="14"/>
  <c r="P193" i="14"/>
  <c r="K193" i="14"/>
  <c r="K97" i="14"/>
  <c r="K76" i="14"/>
  <c r="K72" i="14"/>
  <c r="K48" i="14"/>
  <c r="K133" i="14"/>
  <c r="K23" i="14"/>
  <c r="K59" i="14"/>
  <c r="Q120" i="14"/>
  <c r="U205" i="14"/>
  <c r="K43" i="14"/>
  <c r="K172" i="14"/>
  <c r="K161" i="14"/>
  <c r="K56" i="14"/>
  <c r="Y130" i="14"/>
  <c r="K121" i="14"/>
  <c r="Q25" i="14"/>
  <c r="T198" i="14"/>
  <c r="J198" i="14" s="1"/>
  <c r="U170" i="14"/>
  <c r="T116" i="14"/>
  <c r="J116" i="14" s="1"/>
  <c r="U172" i="14"/>
  <c r="U141" i="14"/>
  <c r="U130" i="14"/>
  <c r="U17" i="14"/>
  <c r="T98" i="14"/>
  <c r="J98" i="14" s="1"/>
  <c r="N204" i="14"/>
  <c r="U193" i="14"/>
  <c r="U15" i="14"/>
  <c r="T43" i="14"/>
  <c r="J43" i="14" s="1"/>
  <c r="T75" i="14"/>
  <c r="J75" i="14" s="1"/>
  <c r="Q205" i="14"/>
  <c r="T140" i="14"/>
  <c r="J140" i="14" s="1"/>
  <c r="Q140" i="14"/>
  <c r="T156" i="14"/>
  <c r="J156" i="14" s="1"/>
  <c r="Q160" i="14"/>
  <c r="Q15" i="14"/>
  <c r="Q198" i="14"/>
  <c r="K20" i="14"/>
  <c r="K149" i="14"/>
  <c r="Q193" i="14"/>
  <c r="Q188" i="14"/>
  <c r="K75" i="14"/>
  <c r="K176" i="14"/>
  <c r="K132" i="14"/>
  <c r="K40" i="14"/>
  <c r="K51" i="14"/>
  <c r="K173" i="14"/>
  <c r="K169" i="14"/>
  <c r="K64" i="14"/>
  <c r="K104" i="14"/>
  <c r="Q154" i="14"/>
  <c r="U27" i="14"/>
  <c r="H193" i="14"/>
  <c r="U25" i="14"/>
  <c r="T41" i="14"/>
  <c r="J41" i="14" s="1"/>
  <c r="U136" i="14"/>
  <c r="U188" i="14"/>
  <c r="U86" i="14"/>
  <c r="BK86" i="14" s="1"/>
  <c r="U75" i="14"/>
  <c r="K19" i="14"/>
  <c r="U43" i="14"/>
  <c r="K71" i="14"/>
  <c r="K55" i="14"/>
  <c r="H196" i="14"/>
  <c r="K96" i="14"/>
  <c r="K180" i="14"/>
  <c r="K92" i="14"/>
  <c r="K200" i="14"/>
  <c r="K109" i="14"/>
  <c r="K125" i="14"/>
  <c r="K185" i="14"/>
  <c r="K113" i="14"/>
  <c r="K60" i="14"/>
  <c r="Q33" i="14"/>
  <c r="U49" i="14"/>
  <c r="Y25" i="14"/>
  <c r="T33" i="14"/>
  <c r="J33" i="14" s="1"/>
  <c r="U114" i="14"/>
  <c r="U33" i="14"/>
  <c r="U98" i="14"/>
  <c r="U18" i="14"/>
  <c r="U78" i="14"/>
  <c r="Q78" i="14"/>
  <c r="U165" i="14"/>
  <c r="Q114" i="14"/>
  <c r="N193" i="14"/>
  <c r="Q170" i="14"/>
  <c r="Y198" i="14"/>
  <c r="T28" i="14"/>
  <c r="J28" i="14" s="1"/>
  <c r="Y94" i="14"/>
  <c r="M114" i="18"/>
  <c r="T89" i="14"/>
  <c r="J89" i="14" s="1"/>
  <c r="Q200" i="14"/>
  <c r="T109" i="14"/>
  <c r="J109" i="14" s="1"/>
  <c r="Q98" i="14"/>
  <c r="Q17" i="14"/>
  <c r="Q41" i="14"/>
  <c r="T154" i="14"/>
  <c r="J154" i="14" s="1"/>
  <c r="Q201" i="14"/>
  <c r="T138" i="14"/>
  <c r="J138" i="14" s="1"/>
  <c r="U138" i="14"/>
  <c r="Y73" i="14"/>
  <c r="U73" i="14"/>
  <c r="T17" i="14"/>
  <c r="J17" i="14" s="1"/>
  <c r="Y12" i="14"/>
  <c r="Y78" i="14"/>
  <c r="U65" i="14"/>
  <c r="T82" i="14"/>
  <c r="J82" i="14" s="1"/>
  <c r="Q73" i="14"/>
  <c r="Q122" i="14"/>
  <c r="Q48" i="14"/>
  <c r="T201" i="14"/>
  <c r="J201" i="14" s="1"/>
  <c r="Q138" i="14"/>
  <c r="Q102" i="14"/>
  <c r="Y40" i="14"/>
  <c r="T48" i="14"/>
  <c r="J48" i="14" s="1"/>
  <c r="T173" i="14"/>
  <c r="J173" i="14" s="1"/>
  <c r="U198" i="14"/>
  <c r="AS208" i="7" s="1"/>
  <c r="J120" i="18"/>
  <c r="T65" i="14"/>
  <c r="J65" i="14" s="1"/>
  <c r="Q65" i="14"/>
  <c r="M70" i="18"/>
  <c r="Q161" i="14"/>
  <c r="Y65" i="14"/>
  <c r="Y122" i="14"/>
  <c r="T73" i="14"/>
  <c r="J73" i="14" s="1"/>
  <c r="T195" i="14"/>
  <c r="J195" i="14" s="1"/>
  <c r="U14" i="14"/>
  <c r="J139" i="18"/>
  <c r="U201" i="14"/>
  <c r="AS211" i="7" s="1"/>
  <c r="U154" i="14"/>
  <c r="M48" i="18"/>
  <c r="I155" i="18"/>
  <c r="I156" i="17" s="1"/>
  <c r="K156" i="17" s="1"/>
  <c r="W156" i="17" s="1"/>
  <c r="L157" i="18"/>
  <c r="N158" i="17" s="1"/>
  <c r="P158" i="17" s="1"/>
  <c r="T68" i="14"/>
  <c r="J68" i="14" s="1"/>
  <c r="Q8" i="14"/>
  <c r="Q68" i="14"/>
  <c r="U68" i="14"/>
  <c r="U42" i="14"/>
  <c r="T117" i="14"/>
  <c r="J117" i="14" s="1"/>
  <c r="I181" i="18"/>
  <c r="I182" i="17" s="1"/>
  <c r="K182" i="17" s="1"/>
  <c r="W182" i="17" s="1"/>
  <c r="L192" i="18"/>
  <c r="L25" i="18"/>
  <c r="N26" i="17" s="1"/>
  <c r="P26" i="17" s="1"/>
  <c r="L136" i="18"/>
  <c r="N137" i="17" s="1"/>
  <c r="P137" i="17" s="1"/>
  <c r="L13" i="18"/>
  <c r="N14" i="17" s="1"/>
  <c r="P14" i="17" s="1"/>
  <c r="U137" i="14"/>
  <c r="T202" i="14"/>
  <c r="J202" i="14" s="1"/>
  <c r="Y60" i="14"/>
  <c r="Q72" i="14"/>
  <c r="Y68" i="14"/>
  <c r="Q109" i="14"/>
  <c r="T14" i="14"/>
  <c r="J14" i="14" s="1"/>
  <c r="T12" i="14"/>
  <c r="J12" i="14" s="1"/>
  <c r="Y162" i="14"/>
  <c r="Y89" i="14"/>
  <c r="Y195" i="14"/>
  <c r="Q185" i="14"/>
  <c r="U202" i="14"/>
  <c r="AC202" i="17" s="1"/>
  <c r="Q76" i="14"/>
  <c r="Q165" i="14"/>
  <c r="T56" i="14"/>
  <c r="J56" i="14" s="1"/>
  <c r="T204" i="14"/>
  <c r="J204" i="14" s="1"/>
  <c r="Q173" i="14"/>
  <c r="Y129" i="14"/>
  <c r="U173" i="14"/>
  <c r="Q141" i="14"/>
  <c r="Y190" i="14"/>
  <c r="U161" i="14"/>
  <c r="T20" i="14"/>
  <c r="T161" i="14"/>
  <c r="J161" i="14" s="1"/>
  <c r="Y126" i="14"/>
  <c r="Y92" i="14"/>
  <c r="U72" i="14"/>
  <c r="T36" i="14"/>
  <c r="J36" i="14" s="1"/>
  <c r="Q187" i="14"/>
  <c r="Y173" i="14"/>
  <c r="U200" i="14"/>
  <c r="AC200" i="17" s="1"/>
  <c r="U113" i="14"/>
  <c r="Y28" i="14"/>
  <c r="T192" i="14"/>
  <c r="J192" i="14" s="1"/>
  <c r="Q44" i="14"/>
  <c r="M60" i="18"/>
  <c r="T42" i="14"/>
  <c r="J42" i="14" s="1"/>
  <c r="Q34" i="14"/>
  <c r="N200" i="14"/>
  <c r="O13" i="14"/>
  <c r="T129" i="14"/>
  <c r="J129" i="14" s="1"/>
  <c r="Q131" i="14"/>
  <c r="Q129" i="14"/>
  <c r="Q21" i="14"/>
  <c r="U129" i="14"/>
  <c r="P192" i="14"/>
  <c r="T123" i="14"/>
  <c r="J123" i="14" s="1"/>
  <c r="U145" i="14"/>
  <c r="Y36" i="14"/>
  <c r="M13" i="14"/>
  <c r="Q125" i="14"/>
  <c r="T40" i="14"/>
  <c r="J40" i="14" s="1"/>
  <c r="Q195" i="14"/>
  <c r="M197" i="18"/>
  <c r="U21" i="14"/>
  <c r="J135" i="18"/>
  <c r="Y153" i="14"/>
  <c r="U195" i="14"/>
  <c r="AS205" i="7" s="1"/>
  <c r="T145" i="14"/>
  <c r="J145" i="14" s="1"/>
  <c r="U20" i="14"/>
  <c r="U153" i="14"/>
  <c r="Q20" i="14"/>
  <c r="M67" i="18"/>
  <c r="T133" i="14"/>
  <c r="J133" i="14" s="1"/>
  <c r="U60" i="14"/>
  <c r="Q153" i="14"/>
  <c r="T52" i="14"/>
  <c r="J52" i="14" s="1"/>
  <c r="U34" i="14"/>
  <c r="U44" i="14"/>
  <c r="U185" i="14"/>
  <c r="T44" i="14"/>
  <c r="J44" i="14" s="1"/>
  <c r="J28" i="18"/>
  <c r="U126" i="14"/>
  <c r="Y20" i="14"/>
  <c r="Q197" i="14"/>
  <c r="M19" i="18"/>
  <c r="O20" i="17" s="1"/>
  <c r="S20" i="17" s="1"/>
  <c r="M152" i="18"/>
  <c r="M163" i="18"/>
  <c r="O164" i="17" s="1"/>
  <c r="S164" i="17" s="1"/>
  <c r="Y161" i="14"/>
  <c r="U131" i="14"/>
  <c r="T34" i="14"/>
  <c r="J34" i="14" s="1"/>
  <c r="U76" i="14"/>
  <c r="U192" i="14"/>
  <c r="U36" i="14"/>
  <c r="U52" i="14"/>
  <c r="BK52" i="14" s="1"/>
  <c r="Q52" i="14"/>
  <c r="Q45" i="14"/>
  <c r="Y56" i="14"/>
  <c r="Q117" i="14"/>
  <c r="T177" i="14"/>
  <c r="J177" i="14" s="1"/>
  <c r="T153" i="14"/>
  <c r="J153" i="14" s="1"/>
  <c r="L13" i="14"/>
  <c r="BN13" i="14" s="1"/>
  <c r="T126" i="14"/>
  <c r="J126" i="14" s="1"/>
  <c r="Y32" i="14"/>
  <c r="U28" i="14"/>
  <c r="Y165" i="14"/>
  <c r="Q36" i="14"/>
  <c r="U102" i="14"/>
  <c r="Q145" i="14"/>
  <c r="U117" i="14"/>
  <c r="Q28" i="14"/>
  <c r="Q93" i="14"/>
  <c r="Y200" i="14"/>
  <c r="T185" i="14"/>
  <c r="J185" i="14" s="1"/>
  <c r="Y185" i="14"/>
  <c r="U71" i="14"/>
  <c r="U121" i="14"/>
  <c r="M141" i="18"/>
  <c r="T147" i="14"/>
  <c r="J147" i="14" s="1"/>
  <c r="Q18" i="14"/>
  <c r="U115" i="14"/>
  <c r="Y37" i="14"/>
  <c r="U194" i="14"/>
  <c r="Q147" i="14"/>
  <c r="U133" i="14"/>
  <c r="U177" i="14"/>
  <c r="T131" i="14"/>
  <c r="J131" i="14" s="1"/>
  <c r="U8" i="14"/>
  <c r="W8" i="14" s="1"/>
  <c r="Q177" i="14"/>
  <c r="Q133" i="14"/>
  <c r="T85" i="14"/>
  <c r="J85" i="14" s="1"/>
  <c r="T181" i="14"/>
  <c r="J181" i="14" s="1"/>
  <c r="M21" i="18"/>
  <c r="O22" i="17" s="1"/>
  <c r="S22" i="17" s="1"/>
  <c r="J21" i="18"/>
  <c r="J22" i="17" s="1"/>
  <c r="L22" i="17" s="1"/>
  <c r="Q40" i="14"/>
  <c r="T102" i="14"/>
  <c r="J102" i="14" s="1"/>
  <c r="U204" i="14"/>
  <c r="U155" i="14"/>
  <c r="Y45" i="14"/>
  <c r="U101" i="14"/>
  <c r="U40" i="14"/>
  <c r="Q85" i="14"/>
  <c r="T64" i="14"/>
  <c r="J64" i="14" s="1"/>
  <c r="Q204" i="14"/>
  <c r="U64" i="14"/>
  <c r="Q63" i="14"/>
  <c r="Q181" i="14"/>
  <c r="Q56" i="14"/>
  <c r="Q157" i="14"/>
  <c r="U56" i="14"/>
  <c r="Y204" i="14"/>
  <c r="Q155" i="14"/>
  <c r="U181" i="14"/>
  <c r="T158" i="14"/>
  <c r="J158" i="14" s="1"/>
  <c r="U125" i="14"/>
  <c r="Q101" i="14"/>
  <c r="U48" i="14"/>
  <c r="U85" i="14"/>
  <c r="T60" i="14"/>
  <c r="J60" i="14" s="1"/>
  <c r="Q71" i="14"/>
  <c r="Y125" i="14"/>
  <c r="Q64" i="14"/>
  <c r="Y109" i="14"/>
  <c r="T197" i="14"/>
  <c r="J197" i="14" s="1"/>
  <c r="P204" i="14"/>
  <c r="T101" i="14"/>
  <c r="J101" i="14" s="1"/>
  <c r="Q60" i="14"/>
  <c r="Y101" i="14"/>
  <c r="T93" i="14"/>
  <c r="J93" i="14" s="1"/>
  <c r="Y141" i="14"/>
  <c r="Q89" i="14"/>
  <c r="U45" i="14"/>
  <c r="U93" i="14"/>
  <c r="T125" i="14"/>
  <c r="J125" i="14" s="1"/>
  <c r="Q14" i="14"/>
  <c r="AB14" i="14"/>
  <c r="AI14" i="14"/>
  <c r="I107" i="18"/>
  <c r="I108" i="17" s="1"/>
  <c r="K108" i="17" s="1"/>
  <c r="W108" i="17" s="1"/>
  <c r="U110" i="14"/>
  <c r="T71" i="14"/>
  <c r="J71" i="14" s="1"/>
  <c r="U89" i="14"/>
  <c r="U134" i="14"/>
  <c r="L18" i="18"/>
  <c r="N19" i="17" s="1"/>
  <c r="P19" i="17" s="1"/>
  <c r="I191" i="18"/>
  <c r="L111" i="18"/>
  <c r="N112" i="17" s="1"/>
  <c r="P112" i="17" s="1"/>
  <c r="L36" i="18"/>
  <c r="N37" i="17" s="1"/>
  <c r="P37" i="17" s="1"/>
  <c r="L150" i="18"/>
  <c r="N151" i="17" s="1"/>
  <c r="P151" i="17" s="1"/>
  <c r="U171" i="14"/>
  <c r="L113" i="18"/>
  <c r="N114" i="17" s="1"/>
  <c r="P114" i="17" s="1"/>
  <c r="L62" i="18"/>
  <c r="N63" i="17" s="1"/>
  <c r="P63" i="17" s="1"/>
  <c r="T134" i="14"/>
  <c r="J134" i="14" s="1"/>
  <c r="I20" i="18"/>
  <c r="I21" i="17" s="1"/>
  <c r="K21" i="17" s="1"/>
  <c r="I13" i="18"/>
  <c r="I14" i="17" s="1"/>
  <c r="K14" i="17" s="1"/>
  <c r="U12" i="14"/>
  <c r="I5" i="14"/>
  <c r="I12" i="18"/>
  <c r="I13" i="17" s="1"/>
  <c r="K13" i="17" s="1"/>
  <c r="Q57" i="14"/>
  <c r="U32" i="14"/>
  <c r="Q29" i="14"/>
  <c r="U158" i="14"/>
  <c r="Q158" i="14"/>
  <c r="L160" i="18"/>
  <c r="N161" i="17" s="1"/>
  <c r="P161" i="17" s="1"/>
  <c r="L32" i="18"/>
  <c r="N33" i="17" s="1"/>
  <c r="P33" i="17" s="1"/>
  <c r="I167" i="18"/>
  <c r="I168" i="17" s="1"/>
  <c r="K168" i="17" s="1"/>
  <c r="W168" i="17" s="1"/>
  <c r="I41" i="18"/>
  <c r="I42" i="17" s="1"/>
  <c r="K42" i="17" s="1"/>
  <c r="W42" i="17" s="1"/>
  <c r="L41" i="18"/>
  <c r="N42" i="17" s="1"/>
  <c r="P42" i="17" s="1"/>
  <c r="L173" i="18"/>
  <c r="N174" i="17" s="1"/>
  <c r="P174" i="17" s="1"/>
  <c r="Q12" i="14"/>
  <c r="I61" i="18"/>
  <c r="I62" i="17" s="1"/>
  <c r="K62" i="17" s="1"/>
  <c r="W62" i="17" s="1"/>
  <c r="L17" i="18"/>
  <c r="N18" i="17" s="1"/>
  <c r="P18" i="17" s="1"/>
  <c r="I72" i="18"/>
  <c r="I73" i="17" s="1"/>
  <c r="K73" i="17" s="1"/>
  <c r="W73" i="17" s="1"/>
  <c r="U29" i="14"/>
  <c r="L184" i="18"/>
  <c r="N185" i="17" s="1"/>
  <c r="P185" i="17" s="1"/>
  <c r="I184" i="18"/>
  <c r="I185" i="17" s="1"/>
  <c r="K185" i="17" s="1"/>
  <c r="W185" i="17" s="1"/>
  <c r="Y179" i="14"/>
  <c r="I15" i="18"/>
  <c r="I16" i="17" s="1"/>
  <c r="K16" i="17" s="1"/>
  <c r="L204" i="18"/>
  <c r="N205" i="17" s="1"/>
  <c r="P205" i="17" s="1"/>
  <c r="L96" i="18"/>
  <c r="N97" i="17" s="1"/>
  <c r="P97" i="17" s="1"/>
  <c r="L152" i="18"/>
  <c r="N153" i="17" s="1"/>
  <c r="P153" i="17" s="1"/>
  <c r="U16" i="14"/>
  <c r="U179" i="14"/>
  <c r="T29" i="14"/>
  <c r="J29" i="14" s="1"/>
  <c r="Q163" i="14"/>
  <c r="L14" i="18"/>
  <c r="N15" i="17" s="1"/>
  <c r="P15" i="17" s="1"/>
  <c r="I143" i="18"/>
  <c r="I144" i="17" s="1"/>
  <c r="K144" i="17" s="1"/>
  <c r="W144" i="17" s="1"/>
  <c r="L45" i="18"/>
  <c r="N46" i="17" s="1"/>
  <c r="P46" i="17" s="1"/>
  <c r="L78" i="18"/>
  <c r="N79" i="17" s="1"/>
  <c r="P79" i="17" s="1"/>
  <c r="T155" i="14"/>
  <c r="J155" i="14" s="1"/>
  <c r="I196" i="18"/>
  <c r="L120" i="18"/>
  <c r="N121" i="17" s="1"/>
  <c r="P121" i="17" s="1"/>
  <c r="U150" i="14"/>
  <c r="I88" i="18"/>
  <c r="I89" i="17" s="1"/>
  <c r="K89" i="17" s="1"/>
  <c r="W89" i="17" s="1"/>
  <c r="L151" i="18"/>
  <c r="N152" i="17" s="1"/>
  <c r="P152" i="17" s="1"/>
  <c r="U123" i="14"/>
  <c r="L195" i="18"/>
  <c r="I67" i="18"/>
  <c r="I68" i="17" s="1"/>
  <c r="K68" i="17" s="1"/>
  <c r="W68" i="17" s="1"/>
  <c r="I141" i="18"/>
  <c r="I142" i="17" s="1"/>
  <c r="K142" i="17" s="1"/>
  <c r="W142" i="17" s="1"/>
  <c r="L141" i="18"/>
  <c r="N142" i="17" s="1"/>
  <c r="P142" i="17" s="1"/>
  <c r="U147" i="14"/>
  <c r="I79" i="18"/>
  <c r="I80" i="17" s="1"/>
  <c r="K80" i="17" s="1"/>
  <c r="W80" i="17" s="1"/>
  <c r="L73" i="18"/>
  <c r="N74" i="17" s="1"/>
  <c r="P74" i="17" s="1"/>
  <c r="Q123" i="14"/>
  <c r="L90" i="18"/>
  <c r="I124" i="18"/>
  <c r="I125" i="17" s="1"/>
  <c r="K125" i="17" s="1"/>
  <c r="W125" i="17" s="1"/>
  <c r="U57" i="14"/>
  <c r="L65" i="18"/>
  <c r="N66" i="17" s="1"/>
  <c r="P66" i="17" s="1"/>
  <c r="I65" i="18"/>
  <c r="I66" i="17" s="1"/>
  <c r="K66" i="17" s="1"/>
  <c r="W66" i="17" s="1"/>
  <c r="I202" i="18"/>
  <c r="L202" i="18"/>
  <c r="I29" i="18"/>
  <c r="I30" i="17" s="1"/>
  <c r="K30" i="17" s="1"/>
  <c r="W30" i="17" s="1"/>
  <c r="L29" i="18"/>
  <c r="N30" i="17" s="1"/>
  <c r="P30" i="17" s="1"/>
  <c r="I85" i="18"/>
  <c r="I86" i="17" s="1"/>
  <c r="K86" i="17" s="1"/>
  <c r="W86" i="17" s="1"/>
  <c r="L85" i="18"/>
  <c r="N86" i="17" s="1"/>
  <c r="P86" i="17" s="1"/>
  <c r="L58" i="18"/>
  <c r="N59" i="17" s="1"/>
  <c r="P59" i="17" s="1"/>
  <c r="L201" i="18"/>
  <c r="T187" i="14"/>
  <c r="J187" i="14" s="1"/>
  <c r="L127" i="18"/>
  <c r="N128" i="17" s="1"/>
  <c r="P128" i="17" s="1"/>
  <c r="Q24" i="14"/>
  <c r="T24" i="14"/>
  <c r="J24" i="14" s="1"/>
  <c r="U187" i="14"/>
  <c r="I57" i="18"/>
  <c r="I58" i="17" s="1"/>
  <c r="K58" i="17" s="1"/>
  <c r="W58" i="17" s="1"/>
  <c r="I64" i="18"/>
  <c r="I65" i="17" s="1"/>
  <c r="K65" i="17" s="1"/>
  <c r="W65" i="17" s="1"/>
  <c r="I23" i="18"/>
  <c r="I24" i="17" s="1"/>
  <c r="K24" i="17" s="1"/>
  <c r="W24" i="17" s="1"/>
  <c r="L23" i="18"/>
  <c r="N24" i="17" s="1"/>
  <c r="P24" i="17" s="1"/>
  <c r="L84" i="18"/>
  <c r="N85" i="17" s="1"/>
  <c r="P85" i="17" s="1"/>
  <c r="I84" i="18"/>
  <c r="I85" i="17" s="1"/>
  <c r="K85" i="17" s="1"/>
  <c r="W85" i="17" s="1"/>
  <c r="I153" i="18"/>
  <c r="I154" i="17" s="1"/>
  <c r="K154" i="17" s="1"/>
  <c r="W154" i="17" s="1"/>
  <c r="L153" i="18"/>
  <c r="N154" i="17" s="1"/>
  <c r="P154" i="17" s="1"/>
  <c r="I109" i="18"/>
  <c r="I110" i="17" s="1"/>
  <c r="K110" i="17" s="1"/>
  <c r="W110" i="17" s="1"/>
  <c r="L109" i="18"/>
  <c r="N110" i="17" s="1"/>
  <c r="P110" i="17" s="1"/>
  <c r="I199" i="18"/>
  <c r="L199" i="18"/>
  <c r="G63" i="18"/>
  <c r="U47" i="14"/>
  <c r="U163" i="14"/>
  <c r="I112" i="18"/>
  <c r="I113" i="17" s="1"/>
  <c r="K113" i="17" s="1"/>
  <c r="W113" i="17" s="1"/>
  <c r="L112" i="18"/>
  <c r="N113" i="17" s="1"/>
  <c r="P113" i="17" s="1"/>
  <c r="I81" i="18"/>
  <c r="I82" i="17" s="1"/>
  <c r="L81" i="18"/>
  <c r="U166" i="14"/>
  <c r="T47" i="14"/>
  <c r="J47" i="14" s="1"/>
  <c r="I116" i="18"/>
  <c r="I117" i="17" s="1"/>
  <c r="K117" i="17" s="1"/>
  <c r="W117" i="17" s="1"/>
  <c r="L116" i="18"/>
  <c r="N117" i="17" s="1"/>
  <c r="P117" i="17" s="1"/>
  <c r="I24" i="18"/>
  <c r="I25" i="17" s="1"/>
  <c r="K25" i="17" s="1"/>
  <c r="W25" i="17" s="1"/>
  <c r="L24" i="18"/>
  <c r="N25" i="17" s="1"/>
  <c r="P25" i="17" s="1"/>
  <c r="J81" i="18"/>
  <c r="L1976" i="10"/>
  <c r="D1975" i="10"/>
  <c r="K1975" i="10"/>
  <c r="F1975" i="10"/>
  <c r="G200" i="18"/>
  <c r="I104" i="18"/>
  <c r="I105" i="17" s="1"/>
  <c r="K105" i="17" s="1"/>
  <c r="W105" i="17" s="1"/>
  <c r="L104" i="18"/>
  <c r="N105" i="17" s="1"/>
  <c r="P105" i="17" s="1"/>
  <c r="G203" i="18"/>
  <c r="L142" i="18"/>
  <c r="N143" i="17" s="1"/>
  <c r="P143" i="17" s="1"/>
  <c r="Q47" i="14"/>
  <c r="L169" i="18"/>
  <c r="N170" i="17" s="1"/>
  <c r="P170" i="17" s="1"/>
  <c r="I169" i="18"/>
  <c r="I170" i="17" s="1"/>
  <c r="K170" i="17" s="1"/>
  <c r="W170" i="17" s="1"/>
  <c r="I19" i="18"/>
  <c r="I20" i="17" s="1"/>
  <c r="K20" i="17" s="1"/>
  <c r="W20" i="17" s="1"/>
  <c r="L19" i="18"/>
  <c r="N20" i="17" s="1"/>
  <c r="P20" i="17" s="1"/>
  <c r="U157" i="14"/>
  <c r="Q179" i="14"/>
  <c r="T179" i="14"/>
  <c r="J179" i="14" s="1"/>
  <c r="Y155" i="14"/>
  <c r="Y21" i="14"/>
  <c r="Q171" i="14"/>
  <c r="T171" i="14"/>
  <c r="J171" i="14" s="1"/>
  <c r="Y187" i="14"/>
  <c r="Y47" i="14"/>
  <c r="T163" i="14"/>
  <c r="J163" i="14" s="1"/>
  <c r="Q134" i="14"/>
  <c r="Y123" i="14"/>
  <c r="U196" i="14"/>
  <c r="AC196" i="17" s="1"/>
  <c r="Y115" i="14"/>
  <c r="T76" i="14"/>
  <c r="J76" i="14" s="1"/>
  <c r="Q81" i="14"/>
  <c r="U81" i="14"/>
  <c r="T81" i="14"/>
  <c r="J81" i="14" s="1"/>
  <c r="Y163" i="14"/>
  <c r="Y42" i="14"/>
  <c r="T157" i="14"/>
  <c r="J157" i="14" s="1"/>
  <c r="Y8" i="14"/>
  <c r="U58" i="14"/>
  <c r="U174" i="14"/>
  <c r="U63" i="14"/>
  <c r="U118" i="14"/>
  <c r="U106" i="14"/>
  <c r="Q58" i="14"/>
  <c r="U197" i="14"/>
  <c r="AC197" i="17" s="1"/>
  <c r="Y134" i="14"/>
  <c r="T92" i="14"/>
  <c r="J92" i="14" s="1"/>
  <c r="Q92" i="14"/>
  <c r="U92" i="14"/>
  <c r="Y71" i="14"/>
  <c r="U37" i="14"/>
  <c r="Q37" i="14"/>
  <c r="T37" i="14"/>
  <c r="J37" i="14" s="1"/>
  <c r="Q16" i="14"/>
  <c r="T16" i="14"/>
  <c r="J16" i="14" s="1"/>
  <c r="U142" i="14"/>
  <c r="Q118" i="14"/>
  <c r="T118" i="14"/>
  <c r="J118" i="14" s="1"/>
  <c r="Y105" i="14"/>
  <c r="Q126" i="14"/>
  <c r="T110" i="14"/>
  <c r="J110" i="14" s="1"/>
  <c r="Q110" i="14"/>
  <c r="Y84" i="14"/>
  <c r="Y58" i="14"/>
  <c r="Q174" i="14"/>
  <c r="T174" i="14"/>
  <c r="J174" i="14" s="1"/>
  <c r="Q166" i="14"/>
  <c r="T166" i="14"/>
  <c r="J166" i="14" s="1"/>
  <c r="Q142" i="14"/>
  <c r="T142" i="14"/>
  <c r="J142" i="14" s="1"/>
  <c r="Y118" i="14"/>
  <c r="U97" i="14"/>
  <c r="T97" i="14"/>
  <c r="J97" i="14" s="1"/>
  <c r="Q97" i="14"/>
  <c r="Y16" i="14"/>
  <c r="T152" i="14"/>
  <c r="J152" i="14" s="1"/>
  <c r="T150" i="14"/>
  <c r="J150" i="14" s="1"/>
  <c r="Q150" i="14"/>
  <c r="T63" i="14"/>
  <c r="J63" i="14" s="1"/>
  <c r="T32" i="14"/>
  <c r="J32" i="14" s="1"/>
  <c r="Q32" i="14"/>
  <c r="U24" i="14"/>
  <c r="Q202" i="14"/>
  <c r="I146" i="18"/>
  <c r="I147" i="17" s="1"/>
  <c r="K147" i="17" s="1"/>
  <c r="W147" i="17" s="1"/>
  <c r="U87" i="14"/>
  <c r="I161" i="18"/>
  <c r="I162" i="17" s="1"/>
  <c r="K162" i="17" s="1"/>
  <c r="W162" i="17" s="1"/>
  <c r="T196" i="14"/>
  <c r="J196" i="14" s="1"/>
  <c r="U111" i="14"/>
  <c r="U189" i="14"/>
  <c r="T106" i="14"/>
  <c r="J106" i="14" s="1"/>
  <c r="Y111" i="14"/>
  <c r="Y106" i="14"/>
  <c r="Q196" i="14"/>
  <c r="Q111" i="14"/>
  <c r="T149" i="14"/>
  <c r="J149" i="14" s="1"/>
  <c r="U149" i="14"/>
  <c r="Q149" i="14"/>
  <c r="Y177" i="14"/>
  <c r="U182" i="14"/>
  <c r="T182" i="14"/>
  <c r="J182" i="14" s="1"/>
  <c r="Q182" i="14"/>
  <c r="Y54" i="14"/>
  <c r="AK9" i="14"/>
  <c r="BX9" i="14" s="1"/>
  <c r="T189" i="14"/>
  <c r="J189" i="14" s="1"/>
  <c r="Q189" i="14"/>
  <c r="U94" i="14"/>
  <c r="Q94" i="14"/>
  <c r="Y181" i="14"/>
  <c r="Y146" i="14"/>
  <c r="Y48" i="14"/>
  <c r="T23" i="14"/>
  <c r="Q23" i="14"/>
  <c r="U23" i="14"/>
  <c r="AM23" i="14" s="1"/>
  <c r="Y139" i="14"/>
  <c r="Y113" i="14"/>
  <c r="Y108" i="14"/>
  <c r="J140" i="18"/>
  <c r="J44" i="18"/>
  <c r="M44" i="18"/>
  <c r="Y35" i="14"/>
  <c r="Q100" i="14"/>
  <c r="T100" i="14"/>
  <c r="J100" i="14" s="1"/>
  <c r="U100" i="14"/>
  <c r="Y67" i="14"/>
  <c r="Q62" i="14"/>
  <c r="Y175" i="14"/>
  <c r="U162" i="14"/>
  <c r="T162" i="14"/>
  <c r="J162" i="14" s="1"/>
  <c r="Q162" i="14"/>
  <c r="Q152" i="14"/>
  <c r="U152" i="14"/>
  <c r="Y194" i="14"/>
  <c r="J34" i="18"/>
  <c r="M189" i="18"/>
  <c r="J189" i="18"/>
  <c r="J100" i="18"/>
  <c r="M100" i="18"/>
  <c r="M49" i="18"/>
  <c r="J49" i="18"/>
  <c r="M22" i="18"/>
  <c r="O23" i="17" s="1"/>
  <c r="S23" i="17" s="1"/>
  <c r="J22" i="18"/>
  <c r="J23" i="17" s="1"/>
  <c r="L23" i="17" s="1"/>
  <c r="J146" i="18"/>
  <c r="M146" i="18"/>
  <c r="T105" i="14"/>
  <c r="J105" i="14" s="1"/>
  <c r="Q105" i="14"/>
  <c r="U105" i="14"/>
  <c r="Q55" i="14"/>
  <c r="U55" i="14"/>
  <c r="T55" i="14"/>
  <c r="J55" i="14" s="1"/>
  <c r="Q113" i="14"/>
  <c r="T113" i="14"/>
  <c r="J113" i="14" s="1"/>
  <c r="Q67" i="14"/>
  <c r="U67" i="14"/>
  <c r="Q144" i="14"/>
  <c r="U144" i="14"/>
  <c r="T144" i="14"/>
  <c r="J144" i="14" s="1"/>
  <c r="M103" i="18"/>
  <c r="J179" i="18"/>
  <c r="Y50" i="14"/>
  <c r="Q35" i="14"/>
  <c r="U35" i="14"/>
  <c r="T35" i="14"/>
  <c r="J35" i="14" s="1"/>
  <c r="T95" i="14"/>
  <c r="J95" i="14" s="1"/>
  <c r="Q95" i="14"/>
  <c r="U95" i="14"/>
  <c r="Q194" i="14"/>
  <c r="J31" i="18"/>
  <c r="M31" i="18"/>
  <c r="J147" i="18"/>
  <c r="M147" i="18"/>
  <c r="J191" i="18"/>
  <c r="Y55" i="14"/>
  <c r="Q50" i="14"/>
  <c r="T50" i="14"/>
  <c r="J50" i="14" s="1"/>
  <c r="Q121" i="14"/>
  <c r="T121" i="14"/>
  <c r="J121" i="14" s="1"/>
  <c r="Y121" i="14"/>
  <c r="Y95" i="14"/>
  <c r="Q77" i="14"/>
  <c r="T77" i="14"/>
  <c r="J77" i="14" s="1"/>
  <c r="U77" i="14"/>
  <c r="AE77" i="14" s="1"/>
  <c r="Y144" i="14"/>
  <c r="Y196" i="14"/>
  <c r="T18" i="14"/>
  <c r="Y77" i="14"/>
  <c r="U62" i="14"/>
  <c r="T62" i="14"/>
  <c r="J62" i="14" s="1"/>
  <c r="T57" i="14"/>
  <c r="J57" i="14" s="1"/>
  <c r="M199" i="18"/>
  <c r="M79" i="18"/>
  <c r="J79" i="18"/>
  <c r="M30" i="18"/>
  <c r="J30" i="18"/>
  <c r="M175" i="18"/>
  <c r="O176" i="17" s="1"/>
  <c r="S176" i="17" s="1"/>
  <c r="J175" i="18"/>
  <c r="J176" i="17" s="1"/>
  <c r="L176" i="17" s="1"/>
  <c r="M126" i="18"/>
  <c r="O127" i="17" s="1"/>
  <c r="S127" i="17" s="1"/>
  <c r="J126" i="18"/>
  <c r="J127" i="17" s="1"/>
  <c r="L127" i="17" s="1"/>
  <c r="Q139" i="14"/>
  <c r="U139" i="14"/>
  <c r="T139" i="14"/>
  <c r="J139" i="14" s="1"/>
  <c r="T67" i="14"/>
  <c r="J67" i="14" s="1"/>
  <c r="P194" i="14"/>
  <c r="T194" i="14"/>
  <c r="J194" i="14" s="1"/>
  <c r="J66" i="18"/>
  <c r="M66" i="18"/>
  <c r="J27" i="18"/>
  <c r="M27" i="18"/>
  <c r="Q87" i="14"/>
  <c r="T87" i="14"/>
  <c r="J87" i="14" s="1"/>
  <c r="Y62" i="14"/>
  <c r="T45" i="14"/>
  <c r="J45" i="14" s="1"/>
  <c r="M164" i="18"/>
  <c r="J164" i="18"/>
  <c r="J171" i="18"/>
  <c r="M171" i="18"/>
  <c r="U90" i="14"/>
  <c r="T90" i="14"/>
  <c r="J90" i="14" s="1"/>
  <c r="Q90" i="14"/>
  <c r="N5" i="18"/>
  <c r="N173" i="18"/>
  <c r="N88" i="18"/>
  <c r="V167" i="17"/>
  <c r="V69" i="17"/>
  <c r="N112" i="18"/>
  <c r="N9" i="18"/>
  <c r="V27" i="17"/>
  <c r="V160" i="17"/>
  <c r="N184" i="18"/>
  <c r="V196" i="17"/>
  <c r="N182" i="18"/>
  <c r="V127" i="17"/>
  <c r="V68" i="17"/>
  <c r="N198" i="18"/>
  <c r="V29" i="17"/>
  <c r="V24" i="17"/>
  <c r="V73" i="17"/>
  <c r="V88" i="17"/>
  <c r="N200" i="18"/>
  <c r="N178" i="18"/>
  <c r="V188" i="17"/>
  <c r="N95" i="18"/>
  <c r="N41" i="18"/>
  <c r="V34" i="17"/>
  <c r="N159" i="18"/>
  <c r="N160" i="18"/>
  <c r="N196" i="18"/>
  <c r="V96" i="17"/>
  <c r="V8" i="17"/>
  <c r="N56" i="18"/>
  <c r="N149" i="18"/>
  <c r="V123" i="17"/>
  <c r="V14" i="17"/>
  <c r="V198" i="17"/>
  <c r="N168" i="18"/>
  <c r="V42" i="17"/>
  <c r="N26" i="18"/>
  <c r="V148" i="17"/>
  <c r="N138" i="18"/>
  <c r="V40" i="17"/>
  <c r="N201" i="18"/>
  <c r="N90" i="18"/>
  <c r="V142" i="17"/>
  <c r="N42" i="18"/>
  <c r="V174" i="17"/>
  <c r="N17" i="18"/>
  <c r="V37" i="17"/>
  <c r="N177" i="18"/>
  <c r="N38" i="18"/>
  <c r="N166" i="18"/>
  <c r="N45" i="18"/>
  <c r="N136" i="18"/>
  <c r="N107" i="18"/>
  <c r="N97" i="18"/>
  <c r="N189" i="18"/>
  <c r="V122" i="17"/>
  <c r="V52" i="17"/>
  <c r="V129" i="17"/>
  <c r="N70" i="18"/>
  <c r="V147" i="17"/>
  <c r="N79" i="18"/>
  <c r="N92" i="18"/>
  <c r="N137" i="18"/>
  <c r="V199" i="17"/>
  <c r="V152" i="17"/>
  <c r="N86" i="18"/>
  <c r="N145" i="18"/>
  <c r="N33" i="18"/>
  <c r="V72" i="17"/>
  <c r="N22" i="18"/>
  <c r="N81" i="18"/>
  <c r="N146" i="18"/>
  <c r="V49" i="17"/>
  <c r="V50" i="17"/>
  <c r="V11" i="17"/>
  <c r="V86" i="17"/>
  <c r="V185" i="17"/>
  <c r="V66" i="17"/>
  <c r="V36" i="17"/>
  <c r="N108" i="18"/>
  <c r="V195" i="17"/>
  <c r="N144" i="18"/>
  <c r="V58" i="17"/>
  <c r="N23" i="18"/>
  <c r="N85" i="18"/>
  <c r="N61" i="18"/>
  <c r="V184" i="17"/>
  <c r="V113" i="17"/>
  <c r="V111" i="17"/>
  <c r="V55" i="17"/>
  <c r="V141" i="17"/>
  <c r="N39" i="18"/>
  <c r="V165" i="17"/>
  <c r="V170" i="17"/>
  <c r="V128" i="17"/>
  <c r="V12" i="17"/>
  <c r="N27" i="18"/>
  <c r="N99" i="18"/>
  <c r="N119" i="18"/>
  <c r="N89" i="18"/>
  <c r="V94" i="17"/>
  <c r="N60" i="18"/>
  <c r="V162" i="17"/>
  <c r="N52" i="18"/>
  <c r="N49" i="18"/>
  <c r="V119" i="17"/>
  <c r="V151" i="17"/>
  <c r="V98" i="17"/>
  <c r="N29" i="18"/>
  <c r="V140" i="17"/>
  <c r="V137" i="17"/>
  <c r="V187" i="17"/>
  <c r="V104" i="17"/>
  <c r="N7" i="18"/>
  <c r="V144" i="17"/>
  <c r="V13" i="17"/>
  <c r="N187" i="18"/>
  <c r="V43" i="17"/>
  <c r="V74" i="17"/>
  <c r="N6" i="18"/>
  <c r="V176" i="17"/>
  <c r="V35" i="17"/>
  <c r="N195" i="18"/>
  <c r="V105" i="17"/>
  <c r="N103" i="18"/>
  <c r="V60" i="17"/>
  <c r="V19" i="17"/>
  <c r="N134" i="18"/>
  <c r="N83" i="18"/>
  <c r="V135" i="17"/>
  <c r="N153" i="18"/>
  <c r="V17" i="17"/>
  <c r="V93" i="17"/>
  <c r="V38" i="17"/>
  <c r="N179" i="18"/>
  <c r="V146" i="17"/>
  <c r="N125" i="18"/>
  <c r="V75" i="17"/>
  <c r="V121" i="17"/>
  <c r="V179" i="17"/>
  <c r="V62" i="17"/>
  <c r="N28" i="18"/>
  <c r="N19" i="18"/>
  <c r="N54" i="18"/>
  <c r="V84" i="17"/>
  <c r="N117" i="18"/>
  <c r="V169" i="17"/>
  <c r="N124" i="18"/>
  <c r="N156" i="18"/>
  <c r="N172" i="18"/>
  <c r="N191" i="18"/>
  <c r="N100" i="18"/>
  <c r="V20" i="17"/>
  <c r="V106" i="17"/>
  <c r="N183" i="18"/>
  <c r="V168" i="17"/>
  <c r="V145" i="17"/>
  <c r="V178" i="17"/>
  <c r="N102" i="18"/>
  <c r="V95" i="17"/>
  <c r="N66" i="18"/>
  <c r="V115" i="17"/>
  <c r="V161" i="17"/>
  <c r="V56" i="17"/>
  <c r="N131" i="18"/>
  <c r="N116" i="18"/>
  <c r="N69" i="18"/>
  <c r="V16" i="17"/>
  <c r="V102" i="17"/>
  <c r="V31" i="17"/>
  <c r="N199" i="18"/>
  <c r="V6" i="17"/>
  <c r="N98" i="18"/>
  <c r="V78" i="17"/>
  <c r="V87" i="17"/>
  <c r="N127" i="18"/>
  <c r="N62" i="18"/>
  <c r="V28" i="17"/>
  <c r="N47" i="18"/>
  <c r="V30" i="17"/>
  <c r="N114" i="18"/>
  <c r="N91" i="18"/>
  <c r="N43" i="18"/>
  <c r="V65" i="17"/>
  <c r="V47" i="17"/>
  <c r="N122" i="18"/>
  <c r="N113" i="18"/>
  <c r="N110" i="18"/>
  <c r="V155" i="17"/>
  <c r="N150" i="18"/>
  <c r="V53" i="17"/>
  <c r="V150" i="17"/>
  <c r="N139" i="18"/>
  <c r="N94" i="18"/>
  <c r="V189" i="17"/>
  <c r="N40" i="18"/>
  <c r="V18" i="17"/>
  <c r="V32" i="17"/>
  <c r="N57" i="18"/>
  <c r="N8" i="18"/>
  <c r="V120" i="17"/>
  <c r="V159" i="17"/>
  <c r="N15" i="18"/>
  <c r="N51" i="18"/>
  <c r="N111" i="18"/>
  <c r="V44" i="17"/>
  <c r="V197" i="17"/>
  <c r="V67" i="17"/>
  <c r="V48" i="17"/>
  <c r="N109" i="18"/>
  <c r="N121" i="18"/>
  <c r="V158" i="17"/>
  <c r="N73" i="18"/>
  <c r="N63" i="18"/>
  <c r="N44" i="18"/>
  <c r="N11" i="18"/>
  <c r="N164" i="18"/>
  <c r="N16" i="18"/>
  <c r="N142" i="18"/>
  <c r="V22" i="17"/>
  <c r="V70" i="17"/>
  <c r="N185" i="18"/>
  <c r="N151" i="18"/>
  <c r="V41" i="17"/>
  <c r="V125" i="17"/>
  <c r="N105" i="18"/>
  <c r="V83" i="17"/>
  <c r="V143" i="17"/>
  <c r="N104" i="18"/>
  <c r="N14" i="18"/>
  <c r="N154" i="18"/>
  <c r="N130" i="18"/>
  <c r="N64" i="18"/>
  <c r="V201" i="17"/>
  <c r="N133" i="18"/>
  <c r="N35" i="18"/>
  <c r="V205" i="17"/>
  <c r="V39" i="17"/>
  <c r="V89" i="17"/>
  <c r="N169" i="18"/>
  <c r="N82" i="18"/>
  <c r="V107" i="17"/>
  <c r="N31" i="18"/>
  <c r="N192" i="18"/>
  <c r="V109" i="17"/>
  <c r="N78" i="18"/>
  <c r="N68" i="18"/>
  <c r="N148" i="18"/>
  <c r="V177" i="17"/>
  <c r="V164" i="17"/>
  <c r="N80" i="18"/>
  <c r="N170" i="18"/>
  <c r="V186" i="17"/>
  <c r="N157" i="18"/>
  <c r="V100" i="17"/>
  <c r="V153" i="17"/>
  <c r="N65" i="18"/>
  <c r="V175" i="17"/>
  <c r="V171" i="17"/>
  <c r="V203" i="17"/>
  <c r="N36" i="18"/>
  <c r="V80" i="17"/>
  <c r="V77" i="17"/>
  <c r="V192" i="17"/>
  <c r="N53" i="18"/>
  <c r="V157" i="17"/>
  <c r="N135" i="18"/>
  <c r="N140" i="18"/>
  <c r="N163" i="18"/>
  <c r="N55" i="18"/>
  <c r="N93" i="18"/>
  <c r="V25" i="17"/>
  <c r="N18" i="18"/>
  <c r="V117" i="17"/>
  <c r="N13" i="18"/>
  <c r="V200" i="17"/>
  <c r="V10" i="17"/>
  <c r="N76" i="18"/>
  <c r="N59" i="18"/>
  <c r="V59" i="17"/>
  <c r="N181" i="18"/>
  <c r="V21" i="17"/>
  <c r="N175" i="18"/>
  <c r="N174" i="18"/>
  <c r="V116" i="17"/>
  <c r="N25" i="18"/>
  <c r="V194" i="17"/>
  <c r="V64" i="17"/>
  <c r="V63" i="17"/>
  <c r="N101" i="18"/>
  <c r="N165" i="18"/>
  <c r="V54" i="17"/>
  <c r="N72" i="18"/>
  <c r="N176" i="18"/>
  <c r="N197" i="18"/>
  <c r="N71" i="18"/>
  <c r="N203" i="18"/>
  <c r="V156" i="17"/>
  <c r="V181" i="17"/>
  <c r="V91" i="17"/>
  <c r="N123" i="18"/>
  <c r="V33" i="17"/>
  <c r="N50" i="18"/>
  <c r="V79" i="17"/>
  <c r="V23" i="17"/>
  <c r="N106" i="18"/>
  <c r="V172" i="17"/>
  <c r="N194" i="18"/>
  <c r="N37" i="18"/>
  <c r="N162" i="18"/>
  <c r="V191" i="17"/>
  <c r="V130" i="17"/>
  <c r="N74" i="18"/>
  <c r="N21" i="18"/>
  <c r="V204" i="17"/>
  <c r="N188" i="18"/>
  <c r="V114" i="17"/>
  <c r="V46" i="17"/>
  <c r="N77" i="18"/>
  <c r="N158" i="18"/>
  <c r="V7" i="17"/>
  <c r="N10" i="18"/>
  <c r="V51" i="17"/>
  <c r="N141" i="18"/>
  <c r="V131" i="17"/>
  <c r="N143" i="18"/>
  <c r="V61" i="17"/>
  <c r="V112" i="17"/>
  <c r="N155" i="18"/>
  <c r="V136" i="17"/>
  <c r="V108" i="17"/>
  <c r="V99" i="17"/>
  <c r="V92" i="17"/>
  <c r="N20" i="18"/>
  <c r="N96" i="18"/>
  <c r="N30" i="18"/>
  <c r="N202" i="18"/>
  <c r="V190" i="17"/>
  <c r="N32" i="18"/>
  <c r="N58" i="18"/>
  <c r="N132" i="18"/>
  <c r="V193" i="17"/>
  <c r="V124" i="17"/>
  <c r="V182" i="17"/>
  <c r="N190" i="18"/>
  <c r="V76" i="17"/>
  <c r="V103" i="17"/>
  <c r="V134" i="17"/>
  <c r="V97" i="17"/>
  <c r="V81" i="17"/>
  <c r="V166" i="17"/>
  <c r="N34" i="18"/>
  <c r="N115" i="18"/>
  <c r="V133" i="17"/>
  <c r="V45" i="17"/>
  <c r="V138" i="17"/>
  <c r="N67" i="18"/>
  <c r="V149" i="17"/>
  <c r="N120" i="18"/>
  <c r="V183" i="17"/>
  <c r="N75" i="18"/>
  <c r="N128" i="18"/>
  <c r="V85" i="17"/>
  <c r="V173" i="17"/>
  <c r="N118" i="18"/>
  <c r="N12" i="18"/>
  <c r="V9" i="17"/>
  <c r="V15" i="17"/>
  <c r="N180" i="18"/>
  <c r="N129" i="18"/>
  <c r="N186" i="18"/>
  <c r="N193" i="18"/>
  <c r="V139" i="17"/>
  <c r="V110" i="17"/>
  <c r="V126" i="17"/>
  <c r="V90" i="17"/>
  <c r="V180" i="17"/>
  <c r="V71" i="17"/>
  <c r="V132" i="17"/>
  <c r="V163" i="17"/>
  <c r="V118" i="17"/>
  <c r="N171" i="18"/>
  <c r="N48" i="18"/>
  <c r="V26" i="17"/>
  <c r="N152" i="18"/>
  <c r="V101" i="17"/>
  <c r="N84" i="18"/>
  <c r="N24" i="18"/>
  <c r="N147" i="18"/>
  <c r="N161" i="18"/>
  <c r="V57" i="17"/>
  <c r="V202" i="17"/>
  <c r="N87" i="18"/>
  <c r="N204" i="18"/>
  <c r="V154" i="17"/>
  <c r="N167" i="18"/>
  <c r="N46" i="18"/>
  <c r="N126" i="18"/>
  <c r="V82" i="17"/>
  <c r="Q74" i="14"/>
  <c r="T74" i="14"/>
  <c r="J74" i="14" s="1"/>
  <c r="U74" i="14"/>
  <c r="T176" i="14"/>
  <c r="J176" i="14" s="1"/>
  <c r="U176" i="14"/>
  <c r="Q176" i="14"/>
  <c r="U51" i="14"/>
  <c r="T51" i="14"/>
  <c r="J51" i="14" s="1"/>
  <c r="Q51" i="14"/>
  <c r="T19" i="14"/>
  <c r="U19" i="14"/>
  <c r="Q19" i="14"/>
  <c r="T137" i="14"/>
  <c r="J137" i="14" s="1"/>
  <c r="Q137" i="14"/>
  <c r="U84" i="14"/>
  <c r="Q84" i="14"/>
  <c r="T84" i="14"/>
  <c r="J84" i="14" s="1"/>
  <c r="Q199" i="14"/>
  <c r="N199" i="14"/>
  <c r="T199" i="14"/>
  <c r="J199" i="14" s="1"/>
  <c r="U199" i="14"/>
  <c r="N190" i="14"/>
  <c r="T190" i="14"/>
  <c r="J190" i="14" s="1"/>
  <c r="U190" i="14"/>
  <c r="W190" i="14" s="1"/>
  <c r="Q190" i="14"/>
  <c r="U69" i="14"/>
  <c r="Q69" i="14"/>
  <c r="I176" i="18"/>
  <c r="I177" i="17" s="1"/>
  <c r="K177" i="17" s="1"/>
  <c r="W177" i="17" s="1"/>
  <c r="L176" i="18"/>
  <c r="N177" i="17" s="1"/>
  <c r="P177" i="17" s="1"/>
  <c r="G182" i="18"/>
  <c r="G11" i="18"/>
  <c r="J11" i="18"/>
  <c r="J12" i="17" s="1"/>
  <c r="L12" i="17" s="1"/>
  <c r="M11" i="18"/>
  <c r="O12" i="17" s="1"/>
  <c r="S12" i="17" s="1"/>
  <c r="G16" i="18"/>
  <c r="J16" i="18"/>
  <c r="J17" i="17" s="1"/>
  <c r="L17" i="17" s="1"/>
  <c r="D661" i="10"/>
  <c r="L660" i="10"/>
  <c r="F661" i="10"/>
  <c r="J177" i="18" l="1"/>
  <c r="J178" i="17" s="1"/>
  <c r="L178" i="17" s="1"/>
  <c r="J40" i="18"/>
  <c r="M96" i="18"/>
  <c r="J87" i="18"/>
  <c r="J76" i="18"/>
  <c r="M52" i="18"/>
  <c r="M63" i="18"/>
  <c r="J122" i="18"/>
  <c r="J109" i="18"/>
  <c r="M132" i="18"/>
  <c r="J168" i="18"/>
  <c r="J18" i="18"/>
  <c r="J19" i="17" s="1"/>
  <c r="L19" i="17" s="1"/>
  <c r="J91" i="18"/>
  <c r="J145" i="18"/>
  <c r="M80" i="18"/>
  <c r="AK38" i="14"/>
  <c r="BX38" i="14" s="1"/>
  <c r="J89" i="18"/>
  <c r="M202" i="18"/>
  <c r="M150" i="18"/>
  <c r="J105" i="18"/>
  <c r="BK49" i="14"/>
  <c r="BP49" i="14" s="1"/>
  <c r="M200" i="18"/>
  <c r="BK56" i="14"/>
  <c r="BP56" i="14" s="1"/>
  <c r="M194" i="18"/>
  <c r="J38" i="18"/>
  <c r="AH25" i="14"/>
  <c r="BU25" i="14" s="1"/>
  <c r="BK31" i="14"/>
  <c r="BP31" i="14" s="1"/>
  <c r="M144" i="18"/>
  <c r="J129" i="18"/>
  <c r="AH166" i="14"/>
  <c r="BU166" i="14" s="1"/>
  <c r="BS68" i="14"/>
  <c r="CC68" i="14" s="1"/>
  <c r="BS110" i="14"/>
  <c r="CC110" i="14" s="1"/>
  <c r="W23" i="17"/>
  <c r="BS26" i="14"/>
  <c r="CC26" i="14" s="1"/>
  <c r="BS129" i="14"/>
  <c r="CC129" i="14" s="1"/>
  <c r="BS101" i="14"/>
  <c r="CC101" i="14" s="1"/>
  <c r="AH66" i="14"/>
  <c r="BU66" i="14" s="1"/>
  <c r="BS93" i="14"/>
  <c r="CC93" i="14" s="1"/>
  <c r="BH159" i="14"/>
  <c r="AH26" i="14"/>
  <c r="BU26" i="14" s="1"/>
  <c r="AH40" i="14"/>
  <c r="BU40" i="14" s="1"/>
  <c r="AH168" i="14"/>
  <c r="BU168" i="14" s="1"/>
  <c r="I40" i="18"/>
  <c r="I41" i="17" s="1"/>
  <c r="K41" i="17" s="1"/>
  <c r="W41" i="17" s="1"/>
  <c r="AH180" i="14"/>
  <c r="BU180" i="14" s="1"/>
  <c r="AH69" i="14"/>
  <c r="BU69" i="14" s="1"/>
  <c r="BK98" i="14"/>
  <c r="BP98" i="14" s="1"/>
  <c r="BK27" i="14"/>
  <c r="BP27" i="14" s="1"/>
  <c r="BK15" i="14"/>
  <c r="BP15" i="14" s="1"/>
  <c r="BK30" i="14"/>
  <c r="AK178" i="14"/>
  <c r="AM178" i="14" s="1"/>
  <c r="L162" i="18"/>
  <c r="N163" i="17" s="1"/>
  <c r="P163" i="17" s="1"/>
  <c r="AH112" i="14"/>
  <c r="BU112" i="14" s="1"/>
  <c r="I70" i="18"/>
  <c r="I71" i="17" s="1"/>
  <c r="AH149" i="14"/>
  <c r="BU149" i="14" s="1"/>
  <c r="AK74" i="14"/>
  <c r="AM74" i="14" s="1"/>
  <c r="AK155" i="14"/>
  <c r="AM155" i="14" s="1"/>
  <c r="AH119" i="14"/>
  <c r="BU119" i="14" s="1"/>
  <c r="BK95" i="14"/>
  <c r="BP95" i="14" s="1"/>
  <c r="AH100" i="14"/>
  <c r="BU100" i="14" s="1"/>
  <c r="BK147" i="14"/>
  <c r="BP147" i="14" s="1"/>
  <c r="I86" i="18"/>
  <c r="I87" i="17" s="1"/>
  <c r="K87" i="17" s="1"/>
  <c r="W87" i="17" s="1"/>
  <c r="BK184" i="14"/>
  <c r="BP184" i="14" s="1"/>
  <c r="AH104" i="14"/>
  <c r="BU104" i="14" s="1"/>
  <c r="AK189" i="14"/>
  <c r="BX189" i="14" s="1"/>
  <c r="AK76" i="14"/>
  <c r="AM76" i="14" s="1"/>
  <c r="BS94" i="14"/>
  <c r="CC94" i="14" s="1"/>
  <c r="I131" i="18"/>
  <c r="I132" i="17" s="1"/>
  <c r="K132" i="17" s="1"/>
  <c r="W132" i="17" s="1"/>
  <c r="AK60" i="14"/>
  <c r="BI60" i="14" s="1"/>
  <c r="BN158" i="14"/>
  <c r="BS158" i="14" s="1"/>
  <c r="BN160" i="14"/>
  <c r="BS160" i="14" s="1"/>
  <c r="BN176" i="14"/>
  <c r="BS176" i="14" s="1"/>
  <c r="BN76" i="14"/>
  <c r="BS76" i="14" s="1"/>
  <c r="AK86" i="14"/>
  <c r="AM86" i="14" s="1"/>
  <c r="BN58" i="14"/>
  <c r="BS58" i="14" s="1"/>
  <c r="BS82" i="14"/>
  <c r="CC82" i="14" s="1"/>
  <c r="BS172" i="14"/>
  <c r="CC172" i="14" s="1"/>
  <c r="BS41" i="14"/>
  <c r="CC41" i="14" s="1"/>
  <c r="BS25" i="14"/>
  <c r="CC25" i="14" s="1"/>
  <c r="BS149" i="14"/>
  <c r="CC149" i="14" s="1"/>
  <c r="BS173" i="14"/>
  <c r="CC173" i="14" s="1"/>
  <c r="BS131" i="14"/>
  <c r="CC131" i="14" s="1"/>
  <c r="BS92" i="14"/>
  <c r="CC92" i="14" s="1"/>
  <c r="BS126" i="14"/>
  <c r="CC126" i="14" s="1"/>
  <c r="M166" i="18"/>
  <c r="M25" i="18"/>
  <c r="J12" i="18"/>
  <c r="J13" i="17" s="1"/>
  <c r="L13" i="17" s="1"/>
  <c r="J128" i="18"/>
  <c r="M32" i="18"/>
  <c r="M151" i="18"/>
  <c r="M51" i="18"/>
  <c r="BS43" i="14"/>
  <c r="CC43" i="14" s="1"/>
  <c r="BS103" i="14"/>
  <c r="CC103" i="14" s="1"/>
  <c r="BS148" i="14"/>
  <c r="CC148" i="14" s="1"/>
  <c r="BS174" i="14"/>
  <c r="CC174" i="14" s="1"/>
  <c r="BS167" i="14"/>
  <c r="CC167" i="14" s="1"/>
  <c r="J125" i="18"/>
  <c r="M136" i="18"/>
  <c r="J155" i="18"/>
  <c r="J156" i="17" s="1"/>
  <c r="L156" i="17" s="1"/>
  <c r="J174" i="18"/>
  <c r="M148" i="18"/>
  <c r="J187" i="18"/>
  <c r="J188" i="17" s="1"/>
  <c r="L188" i="17" s="1"/>
  <c r="J75" i="18"/>
  <c r="J76" i="17" s="1"/>
  <c r="L76" i="17" s="1"/>
  <c r="BS15" i="14"/>
  <c r="BS134" i="14"/>
  <c r="CC134" i="14" s="1"/>
  <c r="BS151" i="14"/>
  <c r="CC151" i="14" s="1"/>
  <c r="M159" i="18"/>
  <c r="O160" i="17" s="1"/>
  <c r="S160" i="17" s="1"/>
  <c r="J117" i="18"/>
  <c r="M165" i="18"/>
  <c r="J29" i="18"/>
  <c r="M61" i="18"/>
  <c r="BS107" i="14"/>
  <c r="CC107" i="14" s="1"/>
  <c r="BS168" i="14"/>
  <c r="CC168" i="14" s="1"/>
  <c r="I37" i="18"/>
  <c r="I38" i="17" s="1"/>
  <c r="K38" i="17" s="1"/>
  <c r="W38" i="17" s="1"/>
  <c r="BS53" i="14"/>
  <c r="CC53" i="14" s="1"/>
  <c r="BS78" i="14"/>
  <c r="CC78" i="14" s="1"/>
  <c r="BS109" i="14"/>
  <c r="CC109" i="14" s="1"/>
  <c r="BS132" i="14"/>
  <c r="CC132" i="14" s="1"/>
  <c r="BS120" i="14"/>
  <c r="BS55" i="14"/>
  <c r="CC55" i="14" s="1"/>
  <c r="BS114" i="14"/>
  <c r="CC114" i="14" s="1"/>
  <c r="BS185" i="14"/>
  <c r="CC185" i="14" s="1"/>
  <c r="BS181" i="14"/>
  <c r="CC181" i="14" s="1"/>
  <c r="BS66" i="14"/>
  <c r="CC66" i="14" s="1"/>
  <c r="BS186" i="14"/>
  <c r="CC186" i="14" s="1"/>
  <c r="BS179" i="14"/>
  <c r="CC179" i="14" s="1"/>
  <c r="BS146" i="14"/>
  <c r="CC146" i="14" s="1"/>
  <c r="BS67" i="14"/>
  <c r="CC67" i="14" s="1"/>
  <c r="BS88" i="14"/>
  <c r="CC88" i="14" s="1"/>
  <c r="BS31" i="14"/>
  <c r="CC31" i="14" s="1"/>
  <c r="BS121" i="14"/>
  <c r="CC121" i="14" s="1"/>
  <c r="BS75" i="14"/>
  <c r="BS96" i="14"/>
  <c r="CC96" i="14" s="1"/>
  <c r="BS70" i="14"/>
  <c r="CC70" i="14" s="1"/>
  <c r="BS90" i="14"/>
  <c r="CC90" i="14" s="1"/>
  <c r="BS63" i="14"/>
  <c r="CC63" i="14" s="1"/>
  <c r="BS113" i="14"/>
  <c r="CC113" i="14" s="1"/>
  <c r="BS36" i="14"/>
  <c r="CC36" i="14" s="1"/>
  <c r="L159" i="18"/>
  <c r="N160" i="17" s="1"/>
  <c r="P160" i="17" s="1"/>
  <c r="I52" i="18"/>
  <c r="I53" i="17" s="1"/>
  <c r="K53" i="17" s="1"/>
  <c r="W53" i="17" s="1"/>
  <c r="AK57" i="14"/>
  <c r="AM57" i="14" s="1"/>
  <c r="AM189" i="14"/>
  <c r="AK161" i="14"/>
  <c r="AM38" i="14"/>
  <c r="AK158" i="14"/>
  <c r="AM158" i="14" s="1"/>
  <c r="BS159" i="14"/>
  <c r="AK176" i="14"/>
  <c r="AM176" i="14" s="1"/>
  <c r="L164" i="18"/>
  <c r="N165" i="17" s="1"/>
  <c r="P165" i="17" s="1"/>
  <c r="L188" i="18"/>
  <c r="N189" i="17" s="1"/>
  <c r="P189" i="17" s="1"/>
  <c r="AK164" i="14"/>
  <c r="I139" i="18"/>
  <c r="I140" i="17" s="1"/>
  <c r="K140" i="17" s="1"/>
  <c r="W140" i="17" s="1"/>
  <c r="AK156" i="14"/>
  <c r="AM156" i="14" s="1"/>
  <c r="AK177" i="14"/>
  <c r="BX177" i="14" s="1"/>
  <c r="AK128" i="14"/>
  <c r="BX128" i="14" s="1"/>
  <c r="AK154" i="14"/>
  <c r="BX154" i="14" s="1"/>
  <c r="L100" i="18"/>
  <c r="N101" i="17" s="1"/>
  <c r="P101" i="17" s="1"/>
  <c r="AF87" i="14"/>
  <c r="AK58" i="14"/>
  <c r="BI58" i="14" s="1"/>
  <c r="L28" i="18"/>
  <c r="N29" i="17" s="1"/>
  <c r="P29" i="17" s="1"/>
  <c r="BH59" i="14"/>
  <c r="AF59" i="14"/>
  <c r="BS147" i="14"/>
  <c r="CC147" i="14" s="1"/>
  <c r="BS24" i="14"/>
  <c r="CC24" i="14" s="1"/>
  <c r="BS95" i="14"/>
  <c r="CC95" i="14" s="1"/>
  <c r="BS175" i="14"/>
  <c r="CC175" i="14" s="1"/>
  <c r="BS153" i="14"/>
  <c r="CC153" i="14" s="1"/>
  <c r="BS81" i="14"/>
  <c r="CC81" i="14" s="1"/>
  <c r="BS157" i="14"/>
  <c r="CC157" i="14" s="1"/>
  <c r="BS117" i="14"/>
  <c r="CC117" i="14" s="1"/>
  <c r="AK162" i="14"/>
  <c r="L128" i="18"/>
  <c r="N129" i="17" s="1"/>
  <c r="P129" i="17" s="1"/>
  <c r="AK188" i="14"/>
  <c r="AM188" i="14" s="1"/>
  <c r="BS136" i="14"/>
  <c r="CC136" i="14" s="1"/>
  <c r="BS183" i="14"/>
  <c r="BS99" i="14"/>
  <c r="CC99" i="14" s="1"/>
  <c r="BN38" i="14"/>
  <c r="BS38" i="14" s="1"/>
  <c r="BS100" i="14"/>
  <c r="CC100" i="14" s="1"/>
  <c r="BS170" i="14"/>
  <c r="CC170" i="14" s="1"/>
  <c r="BS33" i="14"/>
  <c r="CC33" i="14" s="1"/>
  <c r="BS50" i="14"/>
  <c r="CC50" i="14" s="1"/>
  <c r="BS12" i="14"/>
  <c r="CC12" i="14" s="1"/>
  <c r="BS64" i="14"/>
  <c r="CC64" i="14" s="1"/>
  <c r="BS47" i="14"/>
  <c r="CC47" i="14" s="1"/>
  <c r="BS166" i="14"/>
  <c r="CC166" i="14" s="1"/>
  <c r="BS111" i="14"/>
  <c r="CC111" i="14" s="1"/>
  <c r="BN177" i="14"/>
  <c r="BS177" i="14" s="1"/>
  <c r="BN154" i="14"/>
  <c r="BS154" i="14" s="1"/>
  <c r="BS54" i="14"/>
  <c r="CC54" i="14" s="1"/>
  <c r="BS125" i="14"/>
  <c r="CC125" i="14" s="1"/>
  <c r="BS37" i="14"/>
  <c r="CC37" i="14" s="1"/>
  <c r="BS29" i="14"/>
  <c r="CC29" i="14" s="1"/>
  <c r="BS169" i="14"/>
  <c r="CC169" i="14" s="1"/>
  <c r="BS65" i="14"/>
  <c r="CC65" i="14" s="1"/>
  <c r="BS106" i="14"/>
  <c r="CC106" i="14" s="1"/>
  <c r="BS80" i="14"/>
  <c r="CC80" i="14" s="1"/>
  <c r="BS48" i="14"/>
  <c r="CC48" i="14" s="1"/>
  <c r="BS62" i="14"/>
  <c r="CC62" i="14" s="1"/>
  <c r="BS19" i="14"/>
  <c r="BS184" i="14"/>
  <c r="CC184" i="14" s="1"/>
  <c r="BS135" i="14"/>
  <c r="CC135" i="14" s="1"/>
  <c r="BN74" i="14"/>
  <c r="BS74" i="14" s="1"/>
  <c r="BS14" i="14"/>
  <c r="BN86" i="14"/>
  <c r="BS86" i="14" s="1"/>
  <c r="BS91" i="14"/>
  <c r="CC91" i="14" s="1"/>
  <c r="BS116" i="14"/>
  <c r="CC116" i="14" s="1"/>
  <c r="BS46" i="14"/>
  <c r="CC46" i="14" s="1"/>
  <c r="BS130" i="14"/>
  <c r="CC130" i="14" s="1"/>
  <c r="BS171" i="14"/>
  <c r="CC171" i="14" s="1"/>
  <c r="BN128" i="14"/>
  <c r="BS128" i="14" s="1"/>
  <c r="BS140" i="14"/>
  <c r="CC140" i="14" s="1"/>
  <c r="BN178" i="14"/>
  <c r="BS178" i="14" s="1"/>
  <c r="BN161" i="14"/>
  <c r="BS161" i="14" s="1"/>
  <c r="BS72" i="14"/>
  <c r="CC72" i="14" s="1"/>
  <c r="BS56" i="14"/>
  <c r="CC56" i="14" s="1"/>
  <c r="BS45" i="14"/>
  <c r="CC45" i="14" s="1"/>
  <c r="BN84" i="14"/>
  <c r="BS84" i="14" s="1"/>
  <c r="BS145" i="14"/>
  <c r="CC145" i="14" s="1"/>
  <c r="BS165" i="14"/>
  <c r="CC165" i="14" s="1"/>
  <c r="BS133" i="14"/>
  <c r="CC133" i="14" s="1"/>
  <c r="BN155" i="14"/>
  <c r="BS155" i="14" s="1"/>
  <c r="BS32" i="14"/>
  <c r="CC32" i="14" s="1"/>
  <c r="BS42" i="14"/>
  <c r="CC42" i="14" s="1"/>
  <c r="BS187" i="14"/>
  <c r="CC187" i="14" s="1"/>
  <c r="BS35" i="14"/>
  <c r="CC35" i="14" s="1"/>
  <c r="BS98" i="14"/>
  <c r="CC98" i="14" s="1"/>
  <c r="BS28" i="14"/>
  <c r="CC28" i="14" s="1"/>
  <c r="BS52" i="14"/>
  <c r="CC52" i="14" s="1"/>
  <c r="BS40" i="14"/>
  <c r="CC40" i="14" s="1"/>
  <c r="BS182" i="14"/>
  <c r="CC182" i="14" s="1"/>
  <c r="BS139" i="14"/>
  <c r="CC139" i="14" s="1"/>
  <c r="BS105" i="14"/>
  <c r="CC105" i="14" s="1"/>
  <c r="BS138" i="14"/>
  <c r="CC138" i="14" s="1"/>
  <c r="AK73" i="14"/>
  <c r="AK85" i="14"/>
  <c r="AM85" i="14" s="1"/>
  <c r="AK160" i="14"/>
  <c r="BX160" i="14" s="1"/>
  <c r="BS51" i="14"/>
  <c r="CC51" i="14" s="1"/>
  <c r="BS152" i="14"/>
  <c r="CC152" i="14" s="1"/>
  <c r="BN164" i="14"/>
  <c r="BS164" i="14" s="1"/>
  <c r="BS34" i="14"/>
  <c r="CC34" i="14" s="1"/>
  <c r="BS87" i="14"/>
  <c r="BN156" i="14"/>
  <c r="BS156" i="14" s="1"/>
  <c r="BS180" i="14"/>
  <c r="CC180" i="14" s="1"/>
  <c r="BS30" i="14"/>
  <c r="CC30" i="14" s="1"/>
  <c r="BS44" i="14"/>
  <c r="CC44" i="14" s="1"/>
  <c r="BS119" i="14"/>
  <c r="CC119" i="14" s="1"/>
  <c r="BS124" i="14"/>
  <c r="CC124" i="14" s="1"/>
  <c r="BN188" i="14"/>
  <c r="BS188" i="14" s="1"/>
  <c r="BS142" i="14"/>
  <c r="CC142" i="14" s="1"/>
  <c r="BN189" i="14"/>
  <c r="BS189" i="14" s="1"/>
  <c r="BN73" i="14"/>
  <c r="BS73" i="14" s="1"/>
  <c r="BN85" i="14"/>
  <c r="BS85" i="14" s="1"/>
  <c r="BN60" i="14"/>
  <c r="BS60" i="14" s="1"/>
  <c r="BS89" i="14"/>
  <c r="CC89" i="14" s="1"/>
  <c r="BS150" i="14"/>
  <c r="CC150" i="14" s="1"/>
  <c r="BN162" i="14"/>
  <c r="BS162" i="14" s="1"/>
  <c r="BS108" i="14"/>
  <c r="CC108" i="14" s="1"/>
  <c r="BS61" i="14"/>
  <c r="CC61" i="14" s="1"/>
  <c r="BS122" i="14"/>
  <c r="CC122" i="14" s="1"/>
  <c r="BS141" i="14"/>
  <c r="CC141" i="14" s="1"/>
  <c r="BN163" i="14"/>
  <c r="BS163" i="14" s="1"/>
  <c r="BS123" i="14"/>
  <c r="CC123" i="14" s="1"/>
  <c r="BS71" i="14"/>
  <c r="CC71" i="14" s="1"/>
  <c r="BN57" i="14"/>
  <c r="BS57" i="14" s="1"/>
  <c r="BS77" i="14"/>
  <c r="CC77" i="14" s="1"/>
  <c r="BS69" i="14"/>
  <c r="CC69" i="14" s="1"/>
  <c r="BS137" i="14"/>
  <c r="CC137" i="14" s="1"/>
  <c r="BS97" i="14"/>
  <c r="CC97" i="14" s="1"/>
  <c r="BS118" i="14"/>
  <c r="CC118" i="14" s="1"/>
  <c r="BS49" i="14"/>
  <c r="CC49" i="14" s="1"/>
  <c r="BS102" i="14"/>
  <c r="CC102" i="14" s="1"/>
  <c r="BS144" i="14"/>
  <c r="CC144" i="14" s="1"/>
  <c r="BS115" i="14"/>
  <c r="CC115" i="14" s="1"/>
  <c r="AK84" i="14"/>
  <c r="AM84" i="14" s="1"/>
  <c r="BV75" i="14"/>
  <c r="AK75" i="14"/>
  <c r="AM75" i="14" s="1"/>
  <c r="AQ75" i="14" s="1"/>
  <c r="AU75" i="14" s="1"/>
  <c r="BK59" i="14"/>
  <c r="BP59" i="14" s="1"/>
  <c r="AK163" i="14"/>
  <c r="AD19" i="14"/>
  <c r="AF127" i="14"/>
  <c r="AF83" i="14"/>
  <c r="BV83" i="14"/>
  <c r="AK83" i="14"/>
  <c r="AM83" i="14" s="1"/>
  <c r="AQ83" i="14" s="1"/>
  <c r="AU83" i="14" s="1"/>
  <c r="AM58" i="14"/>
  <c r="AF183" i="14"/>
  <c r="BV159" i="14"/>
  <c r="AK159" i="14"/>
  <c r="AM159" i="14" s="1"/>
  <c r="AQ159" i="14" s="1"/>
  <c r="AU159" i="14" s="1"/>
  <c r="BV183" i="14"/>
  <c r="AK183" i="14"/>
  <c r="AM183" i="14" s="1"/>
  <c r="AQ183" i="14" s="1"/>
  <c r="AU183" i="14" s="1"/>
  <c r="BV127" i="14"/>
  <c r="AK127" i="14"/>
  <c r="AM127" i="14" s="1"/>
  <c r="AQ127" i="14" s="1"/>
  <c r="AU127" i="14" s="1"/>
  <c r="BV59" i="14"/>
  <c r="AK59" i="14"/>
  <c r="AM59" i="14" s="1"/>
  <c r="AQ59" i="14" s="1"/>
  <c r="AU59" i="14" s="1"/>
  <c r="AM60" i="14"/>
  <c r="AF75" i="14"/>
  <c r="BV87" i="14"/>
  <c r="AK87" i="14"/>
  <c r="AM87" i="14" s="1"/>
  <c r="AQ87" i="14" s="1"/>
  <c r="AU87" i="14" s="1"/>
  <c r="I133" i="18"/>
  <c r="I134" i="17" s="1"/>
  <c r="K134" i="17" s="1"/>
  <c r="W134" i="17" s="1"/>
  <c r="I66" i="18"/>
  <c r="I67" i="17" s="1"/>
  <c r="K67" i="17" s="1"/>
  <c r="W67" i="17" s="1"/>
  <c r="L76" i="18"/>
  <c r="AD108" i="14"/>
  <c r="AF108" i="14"/>
  <c r="AD181" i="14"/>
  <c r="AF181" i="14"/>
  <c r="AF106" i="14"/>
  <c r="AD106" i="14"/>
  <c r="AH97" i="14"/>
  <c r="BU97" i="14" s="1"/>
  <c r="AD58" i="14"/>
  <c r="BH58" i="14" s="1"/>
  <c r="AF42" i="14"/>
  <c r="AD42" i="14"/>
  <c r="AF123" i="14"/>
  <c r="AD123" i="14"/>
  <c r="AF187" i="14"/>
  <c r="AD187" i="14"/>
  <c r="AD155" i="14"/>
  <c r="BH155" i="14" s="1"/>
  <c r="AF179" i="14"/>
  <c r="AD179" i="14"/>
  <c r="AF101" i="14"/>
  <c r="AD101" i="14"/>
  <c r="AD165" i="14"/>
  <c r="AF165" i="14"/>
  <c r="AF56" i="14"/>
  <c r="AD56" i="14"/>
  <c r="AF153" i="14"/>
  <c r="AD153" i="14"/>
  <c r="AF28" i="14"/>
  <c r="AD28" i="14"/>
  <c r="AD126" i="14"/>
  <c r="AF126" i="14"/>
  <c r="AD162" i="14"/>
  <c r="BH162" i="14" s="1"/>
  <c r="AF68" i="14"/>
  <c r="AD68" i="14"/>
  <c r="AF65" i="14"/>
  <c r="AD65" i="14"/>
  <c r="AF25" i="14"/>
  <c r="AD25" i="14"/>
  <c r="BK17" i="14"/>
  <c r="BP17" i="14" s="1"/>
  <c r="AF157" i="14"/>
  <c r="AD157" i="14"/>
  <c r="AD30" i="14"/>
  <c r="AF30" i="14"/>
  <c r="AD46" i="14"/>
  <c r="AF46" i="14"/>
  <c r="AD178" i="14"/>
  <c r="BH178" i="14" s="1"/>
  <c r="BX190" i="14"/>
  <c r="CC190" i="14" s="1"/>
  <c r="BI190" i="14"/>
  <c r="AL77" i="14"/>
  <c r="AR77" i="14" s="1"/>
  <c r="AV77" i="14" s="1"/>
  <c r="AW77" i="14" s="1"/>
  <c r="AF87" i="7" s="1"/>
  <c r="AQ205" i="14"/>
  <c r="AU205" i="14" s="1"/>
  <c r="AD102" i="14"/>
  <c r="AF102" i="14"/>
  <c r="AD114" i="14"/>
  <c r="AF114" i="14"/>
  <c r="AF41" i="14"/>
  <c r="AD41" i="14"/>
  <c r="AQ193" i="14"/>
  <c r="AU193" i="14" s="1"/>
  <c r="AW193" i="14" s="1"/>
  <c r="AF203" i="7" s="1"/>
  <c r="AF193" i="14"/>
  <c r="AD193" i="14"/>
  <c r="BH193" i="14" s="1"/>
  <c r="AF91" i="14"/>
  <c r="AD91" i="14"/>
  <c r="AD112" i="14"/>
  <c r="AF112" i="14"/>
  <c r="AD124" i="14"/>
  <c r="AF124" i="14"/>
  <c r="AD18" i="14"/>
  <c r="AD144" i="14"/>
  <c r="AF144" i="14"/>
  <c r="AD95" i="14"/>
  <c r="AF95" i="14"/>
  <c r="AQ194" i="14"/>
  <c r="AU194" i="14" s="1"/>
  <c r="AW194" i="14" s="1"/>
  <c r="AF204" i="7" s="1"/>
  <c r="AF194" i="14"/>
  <c r="AD194" i="14"/>
  <c r="BH194" i="14" s="1"/>
  <c r="AF67" i="14"/>
  <c r="AD67" i="14"/>
  <c r="AD35" i="14"/>
  <c r="AF35" i="14"/>
  <c r="AF113" i="14"/>
  <c r="AD113" i="14"/>
  <c r="AD111" i="14"/>
  <c r="AF111" i="14"/>
  <c r="AF118" i="14"/>
  <c r="AD118" i="14"/>
  <c r="AD84" i="14"/>
  <c r="BH84" i="14" s="1"/>
  <c r="AF105" i="14"/>
  <c r="AD105" i="14"/>
  <c r="AD163" i="14"/>
  <c r="BH163" i="14" s="1"/>
  <c r="AD109" i="14"/>
  <c r="AF109" i="14"/>
  <c r="AQ204" i="14"/>
  <c r="AU204" i="14" s="1"/>
  <c r="AW204" i="14" s="1"/>
  <c r="AF214" i="7" s="1"/>
  <c r="AD204" i="14"/>
  <c r="BH204" i="14" s="1"/>
  <c r="AF204" i="14"/>
  <c r="AF45" i="14"/>
  <c r="AD45" i="14"/>
  <c r="AC194" i="17"/>
  <c r="AH194" i="17" s="1"/>
  <c r="W194" i="14"/>
  <c r="AL71" i="14"/>
  <c r="AN71" i="14" s="1"/>
  <c r="BK71" i="14"/>
  <c r="BP71" i="14" s="1"/>
  <c r="AS202" i="7"/>
  <c r="W192" i="14"/>
  <c r="AD161" i="14"/>
  <c r="BH161" i="14" s="1"/>
  <c r="AF36" i="14"/>
  <c r="AD36" i="14"/>
  <c r="AD40" i="14"/>
  <c r="AF40" i="14"/>
  <c r="AS203" i="7"/>
  <c r="W193" i="14"/>
  <c r="AD130" i="14"/>
  <c r="AF130" i="14"/>
  <c r="AF33" i="14"/>
  <c r="AD33" i="14"/>
  <c r="AD74" i="14"/>
  <c r="BH74" i="14" s="1"/>
  <c r="BX192" i="14"/>
  <c r="CC192" i="14" s="1"/>
  <c r="BI192" i="14"/>
  <c r="AF145" i="14"/>
  <c r="AD145" i="14"/>
  <c r="AD182" i="14"/>
  <c r="AF182" i="14"/>
  <c r="AF110" i="14"/>
  <c r="AD110" i="14"/>
  <c r="AD186" i="14"/>
  <c r="AF186" i="14"/>
  <c r="AD81" i="14"/>
  <c r="AF81" i="14"/>
  <c r="AF166" i="14"/>
  <c r="AD166" i="14"/>
  <c r="BI189" i="14"/>
  <c r="BX204" i="14"/>
  <c r="CC204" i="14" s="1"/>
  <c r="BI204" i="14"/>
  <c r="AD85" i="14"/>
  <c r="BH85" i="14" s="1"/>
  <c r="AD148" i="14"/>
  <c r="AF148" i="14"/>
  <c r="AC91" i="14"/>
  <c r="BB91" i="14" s="1"/>
  <c r="AF168" i="14"/>
  <c r="AD168" i="14"/>
  <c r="AF172" i="14"/>
  <c r="AD172" i="14"/>
  <c r="AF152" i="14"/>
  <c r="AD152" i="14"/>
  <c r="AD180" i="14"/>
  <c r="AF180" i="14"/>
  <c r="AD120" i="14"/>
  <c r="AF120" i="14"/>
  <c r="AH175" i="14"/>
  <c r="AD86" i="14"/>
  <c r="BH86" i="14" s="1"/>
  <c r="AD52" i="14"/>
  <c r="AF52" i="14"/>
  <c r="AQ192" i="14"/>
  <c r="AU192" i="14" s="1"/>
  <c r="AW192" i="14" s="1"/>
  <c r="AF202" i="7" s="1"/>
  <c r="AD192" i="14"/>
  <c r="BH192" i="14" s="1"/>
  <c r="AF192" i="14"/>
  <c r="AD66" i="14"/>
  <c r="AF66" i="14"/>
  <c r="AD169" i="14"/>
  <c r="AF169" i="14"/>
  <c r="AD104" i="14"/>
  <c r="AF104" i="14"/>
  <c r="AF103" i="14"/>
  <c r="AD103" i="14"/>
  <c r="AF99" i="14"/>
  <c r="AD99" i="14"/>
  <c r="BK168" i="14"/>
  <c r="BK175" i="14"/>
  <c r="BP175" i="14" s="1"/>
  <c r="AD80" i="14"/>
  <c r="AF80" i="14"/>
  <c r="AD62" i="14"/>
  <c r="AF62" i="14"/>
  <c r="AD121" i="14"/>
  <c r="AF121" i="14"/>
  <c r="AF139" i="14"/>
  <c r="AD139" i="14"/>
  <c r="AD48" i="14"/>
  <c r="AF48" i="14"/>
  <c r="AD54" i="14"/>
  <c r="AF54" i="14"/>
  <c r="AD177" i="14"/>
  <c r="BH177" i="14" s="1"/>
  <c r="AD71" i="14"/>
  <c r="AF71" i="14"/>
  <c r="AF134" i="14"/>
  <c r="AD134" i="14"/>
  <c r="AD115" i="14"/>
  <c r="AF115" i="14"/>
  <c r="AF141" i="14"/>
  <c r="AD141" i="14"/>
  <c r="AF37" i="14"/>
  <c r="AD37" i="14"/>
  <c r="AD185" i="14"/>
  <c r="AF185" i="14"/>
  <c r="AF32" i="14"/>
  <c r="AD32" i="14"/>
  <c r="AQ190" i="14"/>
  <c r="AU190" i="14" s="1"/>
  <c r="AF190" i="14"/>
  <c r="AD190" i="14"/>
  <c r="BH190" i="14" s="1"/>
  <c r="AD129" i="14"/>
  <c r="AF129" i="14"/>
  <c r="AF78" i="14"/>
  <c r="AD78" i="14"/>
  <c r="AD73" i="14"/>
  <c r="BH73" i="14" s="1"/>
  <c r="AF94" i="14"/>
  <c r="AD94" i="14"/>
  <c r="AF29" i="14"/>
  <c r="AD29" i="14"/>
  <c r="AF90" i="14"/>
  <c r="AD90" i="14"/>
  <c r="AD70" i="14"/>
  <c r="AF70" i="14"/>
  <c r="AD138" i="14"/>
  <c r="AF138" i="14"/>
  <c r="AF69" i="14"/>
  <c r="AD69" i="14"/>
  <c r="AD189" i="14"/>
  <c r="BH189" i="14" s="1"/>
  <c r="AD26" i="14"/>
  <c r="AF26" i="14"/>
  <c r="AD97" i="14"/>
  <c r="AF97" i="14"/>
  <c r="AD154" i="14"/>
  <c r="BH154" i="14" s="1"/>
  <c r="AF24" i="14"/>
  <c r="AD24" i="14"/>
  <c r="AD93" i="14"/>
  <c r="AF93" i="14"/>
  <c r="BI38" i="14"/>
  <c r="AD82" i="14"/>
  <c r="AF82" i="14"/>
  <c r="AF149" i="14"/>
  <c r="AD149" i="14"/>
  <c r="AD158" i="14"/>
  <c r="BH158" i="14" s="1"/>
  <c r="AH83" i="14"/>
  <c r="BU83" i="14" s="1"/>
  <c r="BI176" i="14"/>
  <c r="AF96" i="14"/>
  <c r="AD96" i="14"/>
  <c r="AD100" i="14"/>
  <c r="AF100" i="14"/>
  <c r="AD132" i="14"/>
  <c r="AF132" i="14"/>
  <c r="AD128" i="14"/>
  <c r="BH128" i="14" s="1"/>
  <c r="AF174" i="14"/>
  <c r="AD174" i="14"/>
  <c r="AD76" i="14"/>
  <c r="BH76" i="14" s="1"/>
  <c r="AF63" i="14"/>
  <c r="AD63" i="14"/>
  <c r="AD72" i="14"/>
  <c r="AF72" i="14"/>
  <c r="AF147" i="14"/>
  <c r="AD147" i="14"/>
  <c r="BK159" i="14"/>
  <c r="BP159" i="14" s="1"/>
  <c r="AF77" i="14"/>
  <c r="AD77" i="14"/>
  <c r="AF55" i="14"/>
  <c r="AD55" i="14"/>
  <c r="AF50" i="14"/>
  <c r="AD50" i="14"/>
  <c r="AF175" i="14"/>
  <c r="AD175" i="14"/>
  <c r="AF146" i="14"/>
  <c r="AD146" i="14"/>
  <c r="AD47" i="14"/>
  <c r="AF47" i="14"/>
  <c r="AD125" i="14"/>
  <c r="AF125" i="14"/>
  <c r="AC204" i="17"/>
  <c r="Q204" i="17" s="1"/>
  <c r="W204" i="14"/>
  <c r="BK129" i="14"/>
  <c r="BP129" i="14" s="1"/>
  <c r="AD173" i="14"/>
  <c r="AF173" i="14"/>
  <c r="AF92" i="14"/>
  <c r="AD92" i="14"/>
  <c r="AD89" i="14"/>
  <c r="AF89" i="14"/>
  <c r="AD60" i="14"/>
  <c r="BH60" i="14" s="1"/>
  <c r="AF122" i="14"/>
  <c r="AD122" i="14"/>
  <c r="AH172" i="14"/>
  <c r="AF53" i="14"/>
  <c r="AD53" i="14"/>
  <c r="AD98" i="14"/>
  <c r="AF98" i="14"/>
  <c r="AD170" i="14"/>
  <c r="AF170" i="14"/>
  <c r="AF61" i="14"/>
  <c r="AD61" i="14"/>
  <c r="AF44" i="14"/>
  <c r="AD44" i="14"/>
  <c r="BI178" i="14"/>
  <c r="BX205" i="14"/>
  <c r="BI205" i="14"/>
  <c r="BX193" i="14"/>
  <c r="CC193" i="14" s="1"/>
  <c r="BI193" i="14"/>
  <c r="AD133" i="14"/>
  <c r="AF133" i="14"/>
  <c r="BX194" i="14"/>
  <c r="CC194" i="14" s="1"/>
  <c r="BI194" i="14"/>
  <c r="AD142" i="14"/>
  <c r="AF142" i="14"/>
  <c r="AF49" i="14"/>
  <c r="AD49" i="14"/>
  <c r="AF150" i="14"/>
  <c r="AD150" i="14"/>
  <c r="AF137" i="14"/>
  <c r="AD137" i="14"/>
  <c r="AF64" i="14"/>
  <c r="AD64" i="14"/>
  <c r="AD57" i="14"/>
  <c r="BH57" i="14" s="1"/>
  <c r="AD38" i="14"/>
  <c r="BH38" i="14" s="1"/>
  <c r="AF184" i="14"/>
  <c r="AD184" i="14"/>
  <c r="AC82" i="14"/>
  <c r="BB82" i="14" s="1"/>
  <c r="AF34" i="14"/>
  <c r="AD34" i="14"/>
  <c r="AS201" i="7"/>
  <c r="W191" i="14"/>
  <c r="AD156" i="14"/>
  <c r="BH156" i="14" s="1"/>
  <c r="AF116" i="14"/>
  <c r="AD116" i="14"/>
  <c r="AD136" i="14"/>
  <c r="AF136" i="14"/>
  <c r="AF117" i="14"/>
  <c r="AD117" i="14"/>
  <c r="AD164" i="14"/>
  <c r="BH164" i="14" s="1"/>
  <c r="AF131" i="14"/>
  <c r="AD131" i="14"/>
  <c r="AD140" i="14"/>
  <c r="AF140" i="14"/>
  <c r="AD188" i="14"/>
  <c r="BH188" i="14" s="1"/>
  <c r="AF43" i="14"/>
  <c r="AD43" i="14"/>
  <c r="AD160" i="14"/>
  <c r="BH160" i="14" s="1"/>
  <c r="BK80" i="14"/>
  <c r="BP80" i="14" s="1"/>
  <c r="BK119" i="14"/>
  <c r="AD176" i="14"/>
  <c r="BH176" i="14" s="1"/>
  <c r="AF88" i="14"/>
  <c r="AD31" i="14"/>
  <c r="AD88" i="14"/>
  <c r="AF31" i="14"/>
  <c r="AA84" i="14"/>
  <c r="W84" i="14"/>
  <c r="X84" i="14"/>
  <c r="AH84" i="14"/>
  <c r="BK84" i="14"/>
  <c r="BP84" i="14" s="1"/>
  <c r="AS128" i="7"/>
  <c r="AH118" i="14"/>
  <c r="BU118" i="14" s="1"/>
  <c r="X118" i="14"/>
  <c r="AA118" i="14"/>
  <c r="W118" i="14"/>
  <c r="BK118" i="14"/>
  <c r="BP118" i="14" s="1"/>
  <c r="AS140" i="7"/>
  <c r="X130" i="14"/>
  <c r="W130" i="14"/>
  <c r="AA130" i="14"/>
  <c r="BK130" i="14"/>
  <c r="BP130" i="14" s="1"/>
  <c r="AH130" i="14"/>
  <c r="AA74" i="14"/>
  <c r="BK74" i="14"/>
  <c r="AH74" i="14"/>
  <c r="W74" i="14"/>
  <c r="X74" i="14"/>
  <c r="AA35" i="14"/>
  <c r="W35" i="14"/>
  <c r="X35" i="14"/>
  <c r="BK35" i="14"/>
  <c r="BP35" i="14" s="1"/>
  <c r="AH35" i="14"/>
  <c r="AA57" i="14"/>
  <c r="X57" i="14"/>
  <c r="W57" i="14"/>
  <c r="AH57" i="14"/>
  <c r="BU57" i="14" s="1"/>
  <c r="BK57" i="14"/>
  <c r="BP57" i="14" s="1"/>
  <c r="AS112" i="7"/>
  <c r="X102" i="14"/>
  <c r="AA102" i="14"/>
  <c r="W102" i="14"/>
  <c r="AH102" i="14"/>
  <c r="BU102" i="14" s="1"/>
  <c r="BK102" i="14"/>
  <c r="BP102" i="14" s="1"/>
  <c r="X76" i="14"/>
  <c r="AA76" i="14"/>
  <c r="AC76" i="14" s="1"/>
  <c r="BB76" i="14" s="1"/>
  <c r="W76" i="14"/>
  <c r="BK76" i="14"/>
  <c r="BP76" i="14" s="1"/>
  <c r="AH76" i="14"/>
  <c r="BU76" i="14" s="1"/>
  <c r="AA41" i="14"/>
  <c r="AC41" i="14" s="1"/>
  <c r="BB41" i="14" s="1"/>
  <c r="W41" i="14"/>
  <c r="X41" i="14"/>
  <c r="AH41" i="14"/>
  <c r="BU41" i="14" s="1"/>
  <c r="BK41" i="14"/>
  <c r="BM41" i="14" s="1"/>
  <c r="BR41" i="14" s="1"/>
  <c r="AS48" i="7"/>
  <c r="X38" i="14"/>
  <c r="AA38" i="14"/>
  <c r="W38" i="14"/>
  <c r="AH38" i="14"/>
  <c r="BK38" i="14"/>
  <c r="BP38" i="14" s="1"/>
  <c r="X176" i="14"/>
  <c r="AA176" i="14"/>
  <c r="W176" i="14"/>
  <c r="BK176" i="14"/>
  <c r="BP176" i="14" s="1"/>
  <c r="AH176" i="14"/>
  <c r="BU176" i="14" s="1"/>
  <c r="AS111" i="7"/>
  <c r="AA101" i="14"/>
  <c r="AC101" i="14" s="1"/>
  <c r="BB101" i="14" s="1"/>
  <c r="X101" i="14"/>
  <c r="W101" i="14"/>
  <c r="BK101" i="14"/>
  <c r="AH101" i="14"/>
  <c r="X36" i="14"/>
  <c r="W36" i="14"/>
  <c r="AA36" i="14"/>
  <c r="BK36" i="14"/>
  <c r="BP36" i="14" s="1"/>
  <c r="AH36" i="14"/>
  <c r="AS198" i="7"/>
  <c r="W188" i="14"/>
  <c r="X188" i="14"/>
  <c r="AA188" i="14"/>
  <c r="AH188" i="14"/>
  <c r="BU188" i="14" s="1"/>
  <c r="BK188" i="14"/>
  <c r="BP188" i="14" s="1"/>
  <c r="X162" i="14"/>
  <c r="AA162" i="14"/>
  <c r="W162" i="14"/>
  <c r="BK162" i="14"/>
  <c r="BP162" i="14" s="1"/>
  <c r="AH162" i="14"/>
  <c r="BU162" i="14" s="1"/>
  <c r="AA92" i="14"/>
  <c r="X92" i="14"/>
  <c r="W92" i="14"/>
  <c r="BK92" i="14"/>
  <c r="BP92" i="14" s="1"/>
  <c r="AH92" i="14"/>
  <c r="BU92" i="14" s="1"/>
  <c r="AS95" i="7"/>
  <c r="AA85" i="14"/>
  <c r="W85" i="14"/>
  <c r="X85" i="14"/>
  <c r="AH85" i="14"/>
  <c r="BU85" i="14" s="1"/>
  <c r="BK85" i="14"/>
  <c r="BP85" i="14" s="1"/>
  <c r="AS78" i="7"/>
  <c r="AA68" i="14"/>
  <c r="X68" i="14"/>
  <c r="W68" i="14"/>
  <c r="AH68" i="14"/>
  <c r="BU68" i="14" s="1"/>
  <c r="BK68" i="14"/>
  <c r="AA75" i="14"/>
  <c r="X75" i="14"/>
  <c r="W75" i="14"/>
  <c r="BK75" i="14"/>
  <c r="BP75" i="14" s="1"/>
  <c r="AH75" i="14"/>
  <c r="AA67" i="14"/>
  <c r="X67" i="14"/>
  <c r="W67" i="14"/>
  <c r="BK67" i="14"/>
  <c r="AH67" i="14"/>
  <c r="W189" i="14"/>
  <c r="AA189" i="14"/>
  <c r="X189" i="14"/>
  <c r="AH189" i="14"/>
  <c r="BU189" i="14" s="1"/>
  <c r="BK189" i="14"/>
  <c r="BP189" i="14" s="1"/>
  <c r="AA87" i="14"/>
  <c r="X87" i="14"/>
  <c r="W87" i="14"/>
  <c r="AH87" i="14"/>
  <c r="BU87" i="14" s="1"/>
  <c r="BK87" i="14"/>
  <c r="AA158" i="14"/>
  <c r="X158" i="14"/>
  <c r="W158" i="14"/>
  <c r="AH158" i="14"/>
  <c r="BU158" i="14" s="1"/>
  <c r="BK158" i="14"/>
  <c r="AS120" i="7"/>
  <c r="AH110" i="14"/>
  <c r="BU110" i="14" s="1"/>
  <c r="X110" i="14"/>
  <c r="BK110" i="14"/>
  <c r="AA110" i="14"/>
  <c r="W110" i="14"/>
  <c r="AS55" i="7"/>
  <c r="AA45" i="14"/>
  <c r="W45" i="14"/>
  <c r="X45" i="14"/>
  <c r="AH45" i="14"/>
  <c r="BU45" i="14" s="1"/>
  <c r="BK45" i="14"/>
  <c r="W133" i="14"/>
  <c r="AA133" i="14"/>
  <c r="X133" i="14"/>
  <c r="AH133" i="14"/>
  <c r="BK133" i="14"/>
  <c r="BP133" i="14" s="1"/>
  <c r="AS125" i="7"/>
  <c r="AA115" i="14"/>
  <c r="X115" i="14"/>
  <c r="W115" i="14"/>
  <c r="BK115" i="14"/>
  <c r="BP115" i="14" s="1"/>
  <c r="AH115" i="14"/>
  <c r="AS119" i="7"/>
  <c r="X109" i="14"/>
  <c r="W109" i="14"/>
  <c r="AA109" i="14"/>
  <c r="AH109" i="14"/>
  <c r="BU109" i="14" s="1"/>
  <c r="BK109" i="14"/>
  <c r="AS63" i="7"/>
  <c r="AA53" i="14"/>
  <c r="X53" i="14"/>
  <c r="W53" i="14"/>
  <c r="AH53" i="14"/>
  <c r="BU53" i="14" s="1"/>
  <c r="BK53" i="14"/>
  <c r="AA160" i="14"/>
  <c r="X160" i="14"/>
  <c r="W160" i="14"/>
  <c r="AH160" i="14"/>
  <c r="BU160" i="14" s="1"/>
  <c r="BK160" i="14"/>
  <c r="BP160" i="14" s="1"/>
  <c r="X124" i="14"/>
  <c r="AA124" i="14"/>
  <c r="W124" i="14"/>
  <c r="AH124" i="14"/>
  <c r="BU124" i="14" s="1"/>
  <c r="AA79" i="14"/>
  <c r="W79" i="14"/>
  <c r="X79" i="14"/>
  <c r="AH79" i="14"/>
  <c r="BU79" i="14" s="1"/>
  <c r="AS166" i="7"/>
  <c r="W156" i="14"/>
  <c r="X156" i="14"/>
  <c r="AA156" i="14"/>
  <c r="AH156" i="14"/>
  <c r="BK156" i="14"/>
  <c r="X90" i="14"/>
  <c r="AA90" i="14"/>
  <c r="W90" i="14"/>
  <c r="AH90" i="14"/>
  <c r="BK90" i="14"/>
  <c r="BP90" i="14" s="1"/>
  <c r="AA62" i="14"/>
  <c r="X62" i="14"/>
  <c r="W62" i="14"/>
  <c r="AH62" i="14"/>
  <c r="BU62" i="14" s="1"/>
  <c r="BK62" i="14"/>
  <c r="BP62" i="14" s="1"/>
  <c r="X144" i="14"/>
  <c r="AA144" i="14"/>
  <c r="W144" i="14"/>
  <c r="AH144" i="14"/>
  <c r="BU144" i="14" s="1"/>
  <c r="BK144" i="14"/>
  <c r="BP144" i="14" s="1"/>
  <c r="AA105" i="14"/>
  <c r="X105" i="14"/>
  <c r="W105" i="14"/>
  <c r="BK105" i="14"/>
  <c r="BP105" i="14" s="1"/>
  <c r="AH105" i="14"/>
  <c r="AA100" i="14"/>
  <c r="X100" i="14"/>
  <c r="W100" i="14"/>
  <c r="AA111" i="14"/>
  <c r="X111" i="14"/>
  <c r="W111" i="14"/>
  <c r="BK111" i="14"/>
  <c r="BP111" i="14" s="1"/>
  <c r="AH111" i="14"/>
  <c r="X142" i="14"/>
  <c r="AA142" i="14"/>
  <c r="W142" i="14"/>
  <c r="AH142" i="14"/>
  <c r="BU142" i="14" s="1"/>
  <c r="BK142" i="14"/>
  <c r="AA63" i="14"/>
  <c r="X63" i="14"/>
  <c r="W63" i="14"/>
  <c r="AH63" i="14"/>
  <c r="BU63" i="14" s="1"/>
  <c r="BK63" i="14"/>
  <c r="BP63" i="14" s="1"/>
  <c r="AA166" i="14"/>
  <c r="X166" i="14"/>
  <c r="AJ166" i="14" s="1"/>
  <c r="AL166" i="14" s="1"/>
  <c r="AR166" i="14" s="1"/>
  <c r="AV166" i="14" s="1"/>
  <c r="W166" i="14"/>
  <c r="BK166" i="14"/>
  <c r="L135" i="18"/>
  <c r="N136" i="17" s="1"/>
  <c r="P136" i="17" s="1"/>
  <c r="X134" i="14"/>
  <c r="AA134" i="14"/>
  <c r="W134" i="14"/>
  <c r="BK134" i="14"/>
  <c r="AA181" i="14"/>
  <c r="W181" i="14"/>
  <c r="X181" i="14"/>
  <c r="AS66" i="7"/>
  <c r="AA56" i="14"/>
  <c r="AC56" i="14" s="1"/>
  <c r="X56" i="14"/>
  <c r="BM56" i="14" s="1"/>
  <c r="BR56" i="14" s="1"/>
  <c r="W56" i="14"/>
  <c r="AH56" i="14"/>
  <c r="BU56" i="14" s="1"/>
  <c r="AA117" i="14"/>
  <c r="X117" i="14"/>
  <c r="W117" i="14"/>
  <c r="AH117" i="14"/>
  <c r="BK117" i="14"/>
  <c r="BP117" i="14" s="1"/>
  <c r="AA44" i="14"/>
  <c r="X44" i="14"/>
  <c r="W44" i="14"/>
  <c r="BK44" i="14"/>
  <c r="AH44" i="14"/>
  <c r="AS70" i="7"/>
  <c r="W60" i="14"/>
  <c r="X60" i="14"/>
  <c r="AC60" i="14" s="1"/>
  <c r="AA60" i="14"/>
  <c r="AH60" i="14"/>
  <c r="AA72" i="14"/>
  <c r="X72" i="14"/>
  <c r="W72" i="14"/>
  <c r="AH72" i="14"/>
  <c r="BU72" i="14" s="1"/>
  <c r="BK72" i="14"/>
  <c r="BP72" i="14" s="1"/>
  <c r="AS183" i="7"/>
  <c r="AA173" i="14"/>
  <c r="X173" i="14"/>
  <c r="W173" i="14"/>
  <c r="BK173" i="14"/>
  <c r="BP173" i="14" s="1"/>
  <c r="AH173" i="14"/>
  <c r="X65" i="14"/>
  <c r="AA65" i="14"/>
  <c r="W65" i="14"/>
  <c r="AH65" i="14"/>
  <c r="AS83" i="7"/>
  <c r="AA73" i="14"/>
  <c r="W73" i="14"/>
  <c r="X73" i="14"/>
  <c r="AH73" i="14"/>
  <c r="BK73" i="14"/>
  <c r="BP73" i="14" s="1"/>
  <c r="AA165" i="14"/>
  <c r="X165" i="14"/>
  <c r="W165" i="14"/>
  <c r="AH165" i="14"/>
  <c r="BU165" i="14" s="1"/>
  <c r="BK165" i="14"/>
  <c r="BP165" i="14" s="1"/>
  <c r="AS108" i="7"/>
  <c r="X98" i="14"/>
  <c r="BM98" i="14" s="1"/>
  <c r="BR98" i="14" s="1"/>
  <c r="AA98" i="14"/>
  <c r="W98" i="14"/>
  <c r="AA141" i="14"/>
  <c r="X141" i="14"/>
  <c r="W141" i="14"/>
  <c r="AH141" i="14"/>
  <c r="BU141" i="14" s="1"/>
  <c r="BK141" i="14"/>
  <c r="BP141" i="14" s="1"/>
  <c r="AS60" i="7"/>
  <c r="AA50" i="14"/>
  <c r="X50" i="14"/>
  <c r="W50" i="14"/>
  <c r="AH50" i="14"/>
  <c r="BU50" i="14" s="1"/>
  <c r="BK50" i="14"/>
  <c r="BP50" i="14" s="1"/>
  <c r="AS132" i="7"/>
  <c r="AA122" i="14"/>
  <c r="X122" i="14"/>
  <c r="W122" i="14"/>
  <c r="AH122" i="14"/>
  <c r="AS158" i="7"/>
  <c r="AA148" i="14"/>
  <c r="X148" i="14"/>
  <c r="W148" i="14"/>
  <c r="BK148" i="14"/>
  <c r="BP148" i="14" s="1"/>
  <c r="AA96" i="14"/>
  <c r="X96" i="14"/>
  <c r="W96" i="14"/>
  <c r="BK96" i="14"/>
  <c r="AH96" i="14"/>
  <c r="BU96" i="14" s="1"/>
  <c r="AS114" i="7"/>
  <c r="AA104" i="14"/>
  <c r="X104" i="14"/>
  <c r="W104" i="14"/>
  <c r="AS196" i="7"/>
  <c r="AA186" i="14"/>
  <c r="X186" i="14"/>
  <c r="W186" i="14"/>
  <c r="AH186" i="14"/>
  <c r="BU186" i="14" s="1"/>
  <c r="AA128" i="14"/>
  <c r="W128" i="14"/>
  <c r="X128" i="14"/>
  <c r="AH128" i="14"/>
  <c r="BK128" i="14"/>
  <c r="BP128" i="14" s="1"/>
  <c r="AS36" i="7"/>
  <c r="AA26" i="14"/>
  <c r="X26" i="14"/>
  <c r="AJ26" i="14" s="1"/>
  <c r="AL26" i="14" s="1"/>
  <c r="W26" i="14"/>
  <c r="BK26" i="14"/>
  <c r="AS41" i="7"/>
  <c r="W31" i="14"/>
  <c r="AA31" i="14"/>
  <c r="X31" i="14"/>
  <c r="BM31" i="14" s="1"/>
  <c r="BR31" i="14" s="1"/>
  <c r="W140" i="14"/>
  <c r="AA140" i="14"/>
  <c r="X140" i="14"/>
  <c r="AH140" i="14"/>
  <c r="BU140" i="14" s="1"/>
  <c r="BK140" i="14"/>
  <c r="W61" i="14"/>
  <c r="AA61" i="14"/>
  <c r="AC61" i="14" s="1"/>
  <c r="X61" i="14"/>
  <c r="BK61" i="14"/>
  <c r="AH61" i="14"/>
  <c r="AJ144" i="14"/>
  <c r="AL144" i="14" s="1"/>
  <c r="AR144" i="14" s="1"/>
  <c r="AV144" i="14" s="1"/>
  <c r="AE71" i="14"/>
  <c r="AC71" i="14"/>
  <c r="BB71" i="14" s="1"/>
  <c r="AS101" i="7"/>
  <c r="W91" i="14"/>
  <c r="X91" i="14"/>
  <c r="AA91" i="14"/>
  <c r="AJ91" i="14"/>
  <c r="AE91" i="14"/>
  <c r="AH91" i="14"/>
  <c r="BU91" i="14" s="1"/>
  <c r="BM91" i="14"/>
  <c r="BR91" i="14" s="1"/>
  <c r="AH33" i="14"/>
  <c r="BK124" i="14"/>
  <c r="BK100" i="14"/>
  <c r="BK91" i="14"/>
  <c r="BP91" i="14" s="1"/>
  <c r="BK65" i="14"/>
  <c r="BM63" i="14"/>
  <c r="BR63" i="14" s="1"/>
  <c r="AH31" i="14"/>
  <c r="AH64" i="14"/>
  <c r="AH134" i="14"/>
  <c r="BU134" i="14" s="1"/>
  <c r="W143" i="14"/>
  <c r="X143" i="14"/>
  <c r="AA143" i="14"/>
  <c r="AH143" i="14"/>
  <c r="AS109" i="7"/>
  <c r="AA99" i="14"/>
  <c r="X99" i="14"/>
  <c r="W99" i="14"/>
  <c r="BK99" i="14"/>
  <c r="AH99" i="14"/>
  <c r="BU99" i="14" s="1"/>
  <c r="AS177" i="7"/>
  <c r="X167" i="14"/>
  <c r="W167" i="14"/>
  <c r="AA167" i="14"/>
  <c r="BK143" i="14"/>
  <c r="AH139" i="14"/>
  <c r="BU139" i="14" s="1"/>
  <c r="AA69" i="14"/>
  <c r="W69" i="14"/>
  <c r="X69" i="14"/>
  <c r="BK69" i="14"/>
  <c r="BP69" i="14" s="1"/>
  <c r="W51" i="14"/>
  <c r="AA51" i="14"/>
  <c r="X51" i="14"/>
  <c r="AC51" i="14" s="1"/>
  <c r="BK51" i="14"/>
  <c r="AH51" i="14"/>
  <c r="BU51" i="14" s="1"/>
  <c r="AA77" i="14"/>
  <c r="X77" i="14"/>
  <c r="W77" i="14"/>
  <c r="AH77" i="14"/>
  <c r="BU77" i="14" s="1"/>
  <c r="BM77" i="14"/>
  <c r="BR77" i="14" s="1"/>
  <c r="BK77" i="14"/>
  <c r="BP77" i="14" s="1"/>
  <c r="AA55" i="14"/>
  <c r="W55" i="14"/>
  <c r="X55" i="14"/>
  <c r="AH55" i="14"/>
  <c r="BK55" i="14"/>
  <c r="BP55" i="14" s="1"/>
  <c r="AA94" i="14"/>
  <c r="X94" i="14"/>
  <c r="W94" i="14"/>
  <c r="BK94" i="14"/>
  <c r="BP94" i="14" s="1"/>
  <c r="AA97" i="14"/>
  <c r="X97" i="14"/>
  <c r="W97" i="14"/>
  <c r="BK97" i="14"/>
  <c r="BP97" i="14" s="1"/>
  <c r="AA37" i="14"/>
  <c r="X37" i="14"/>
  <c r="W37" i="14"/>
  <c r="AH37" i="14"/>
  <c r="BK37" i="14"/>
  <c r="BP37" i="14" s="1"/>
  <c r="AS184" i="7"/>
  <c r="X174" i="14"/>
  <c r="AA174" i="14"/>
  <c r="W174" i="14"/>
  <c r="AH174" i="14"/>
  <c r="BU174" i="14" s="1"/>
  <c r="AA81" i="14"/>
  <c r="W81" i="14"/>
  <c r="X81" i="14"/>
  <c r="BK81" i="14"/>
  <c r="BP81" i="14" s="1"/>
  <c r="AH81" i="14"/>
  <c r="AS167" i="7"/>
  <c r="AA157" i="14"/>
  <c r="X157" i="14"/>
  <c r="W157" i="14"/>
  <c r="AH157" i="14"/>
  <c r="BK157" i="14"/>
  <c r="BP157" i="14" s="1"/>
  <c r="W163" i="14"/>
  <c r="AA163" i="14"/>
  <c r="X163" i="14"/>
  <c r="BK163" i="14"/>
  <c r="X147" i="14"/>
  <c r="AA147" i="14"/>
  <c r="W147" i="14"/>
  <c r="BM147" i="14"/>
  <c r="BR147" i="14" s="1"/>
  <c r="AH147" i="14"/>
  <c r="BU147" i="14" s="1"/>
  <c r="AS160" i="7"/>
  <c r="AA150" i="14"/>
  <c r="BK150" i="14"/>
  <c r="AH150" i="14"/>
  <c r="X150" i="14"/>
  <c r="W150" i="14"/>
  <c r="X29" i="14"/>
  <c r="W29" i="14"/>
  <c r="AA29" i="14"/>
  <c r="AH29" i="14"/>
  <c r="BK29" i="14"/>
  <c r="AS42" i="7"/>
  <c r="AA32" i="14"/>
  <c r="X32" i="14"/>
  <c r="W32" i="14"/>
  <c r="BK32" i="14"/>
  <c r="BP32" i="14" s="1"/>
  <c r="X171" i="14"/>
  <c r="W171" i="14"/>
  <c r="AA171" i="14"/>
  <c r="BK171" i="14"/>
  <c r="BP171" i="14" s="1"/>
  <c r="AH171" i="14"/>
  <c r="X89" i="14"/>
  <c r="AA89" i="14"/>
  <c r="W89" i="14"/>
  <c r="BK89" i="14"/>
  <c r="BP89" i="14" s="1"/>
  <c r="AH89" i="14"/>
  <c r="BU89" i="14" s="1"/>
  <c r="AA125" i="14"/>
  <c r="X125" i="14"/>
  <c r="W125" i="14"/>
  <c r="BK125" i="14"/>
  <c r="BP125" i="14" s="1"/>
  <c r="AH125" i="14"/>
  <c r="AS131" i="7"/>
  <c r="W121" i="14"/>
  <c r="AA121" i="14"/>
  <c r="X121" i="14"/>
  <c r="AH121" i="14"/>
  <c r="BK121" i="14"/>
  <c r="BP121" i="14" s="1"/>
  <c r="AA185" i="14"/>
  <c r="W185" i="14"/>
  <c r="X185" i="14"/>
  <c r="AH185" i="14"/>
  <c r="BK185" i="14"/>
  <c r="BP185" i="14" s="1"/>
  <c r="AA34" i="14"/>
  <c r="X34" i="14"/>
  <c r="W34" i="14"/>
  <c r="AH34" i="14"/>
  <c r="BU34" i="14" s="1"/>
  <c r="W153" i="14"/>
  <c r="AA153" i="14"/>
  <c r="X153" i="14"/>
  <c r="BK153" i="14"/>
  <c r="BP153" i="14" s="1"/>
  <c r="AS155" i="7"/>
  <c r="AA145" i="14"/>
  <c r="W145" i="14"/>
  <c r="X145" i="14"/>
  <c r="BK145" i="14"/>
  <c r="AH145" i="14"/>
  <c r="BU145" i="14" s="1"/>
  <c r="AA33" i="14"/>
  <c r="X33" i="14"/>
  <c r="W33" i="14"/>
  <c r="BK33" i="14"/>
  <c r="W49" i="14"/>
  <c r="AA49" i="14"/>
  <c r="X49" i="14"/>
  <c r="AH49" i="14"/>
  <c r="BU49" i="14" s="1"/>
  <c r="AS53" i="7"/>
  <c r="AA43" i="14"/>
  <c r="AC43" i="14" s="1"/>
  <c r="W43" i="14"/>
  <c r="X43" i="14"/>
  <c r="BK43" i="14"/>
  <c r="BP43" i="14" s="1"/>
  <c r="X136" i="14"/>
  <c r="W136" i="14"/>
  <c r="AA136" i="14"/>
  <c r="AH136" i="14"/>
  <c r="AS37" i="7"/>
  <c r="AA27" i="14"/>
  <c r="W27" i="14"/>
  <c r="X27" i="14"/>
  <c r="AC27" i="14" s="1"/>
  <c r="BB27" i="14" s="1"/>
  <c r="AH27" i="14"/>
  <c r="AA172" i="14"/>
  <c r="W172" i="14"/>
  <c r="X172" i="14"/>
  <c r="BK172" i="14"/>
  <c r="BP172" i="14" s="1"/>
  <c r="AS130" i="7"/>
  <c r="AA120" i="14"/>
  <c r="W120" i="14"/>
  <c r="X120" i="14"/>
  <c r="BK120" i="14"/>
  <c r="AH120" i="14"/>
  <c r="X82" i="14"/>
  <c r="W82" i="14"/>
  <c r="AA82" i="14"/>
  <c r="AJ82" i="14"/>
  <c r="BM82" i="14"/>
  <c r="BR82" i="14" s="1"/>
  <c r="BK82" i="14"/>
  <c r="BP82" i="14" s="1"/>
  <c r="AH82" i="14"/>
  <c r="BU82" i="14" s="1"/>
  <c r="AE82" i="14"/>
  <c r="X146" i="14"/>
  <c r="AA146" i="14"/>
  <c r="W146" i="14"/>
  <c r="BK146" i="14"/>
  <c r="BP146" i="14" s="1"/>
  <c r="AH146" i="14"/>
  <c r="BU146" i="14" s="1"/>
  <c r="AS80" i="7"/>
  <c r="AA70" i="14"/>
  <c r="X70" i="14"/>
  <c r="AJ70" i="14" s="1"/>
  <c r="AL70" i="14" s="1"/>
  <c r="AR70" i="14" s="1"/>
  <c r="AV70" i="14" s="1"/>
  <c r="W70" i="14"/>
  <c r="BK70" i="14"/>
  <c r="AS194" i="7"/>
  <c r="W184" i="14"/>
  <c r="X184" i="14"/>
  <c r="AA184" i="14"/>
  <c r="AA178" i="14"/>
  <c r="X178" i="14"/>
  <c r="W178" i="14"/>
  <c r="BK178" i="14"/>
  <c r="BP178" i="14" s="1"/>
  <c r="AH178" i="14"/>
  <c r="AA54" i="14"/>
  <c r="X54" i="14"/>
  <c r="W54" i="14"/>
  <c r="BK54" i="14"/>
  <c r="BP54" i="14" s="1"/>
  <c r="AH54" i="14"/>
  <c r="BU54" i="14" s="1"/>
  <c r="AS126" i="7"/>
  <c r="W116" i="14"/>
  <c r="X116" i="14"/>
  <c r="AA116" i="14"/>
  <c r="BK116" i="14"/>
  <c r="AH116" i="14"/>
  <c r="BU116" i="14" s="1"/>
  <c r="AA132" i="14"/>
  <c r="X132" i="14"/>
  <c r="W132" i="14"/>
  <c r="BK132" i="14"/>
  <c r="BP132" i="14" s="1"/>
  <c r="AH132" i="14"/>
  <c r="AC44" i="14"/>
  <c r="AJ77" i="14"/>
  <c r="AJ124" i="14"/>
  <c r="AL124" i="14" s="1"/>
  <c r="AS161" i="7"/>
  <c r="X151" i="14"/>
  <c r="W151" i="14"/>
  <c r="AA151" i="14"/>
  <c r="BK151" i="14"/>
  <c r="BP151" i="14" s="1"/>
  <c r="AH151" i="14"/>
  <c r="AS145" i="7"/>
  <c r="W135" i="14"/>
  <c r="AA135" i="14"/>
  <c r="X135" i="14"/>
  <c r="BK135" i="14"/>
  <c r="AH135" i="14"/>
  <c r="AS117" i="7"/>
  <c r="W107" i="14"/>
  <c r="AA107" i="14"/>
  <c r="X107" i="14"/>
  <c r="AH107" i="14"/>
  <c r="AH98" i="14"/>
  <c r="AH184" i="14"/>
  <c r="BK60" i="14"/>
  <c r="BP60" i="14" s="1"/>
  <c r="BK107" i="14"/>
  <c r="BK149" i="14"/>
  <c r="BK136" i="14"/>
  <c r="BP136" i="14" s="1"/>
  <c r="L56" i="18"/>
  <c r="N57" i="17" s="1"/>
  <c r="P57" i="17" s="1"/>
  <c r="BK122" i="14"/>
  <c r="AH94" i="14"/>
  <c r="BU94" i="14" s="1"/>
  <c r="AH163" i="14"/>
  <c r="AH148" i="14"/>
  <c r="BU148" i="14" s="1"/>
  <c r="AH32" i="14"/>
  <c r="AR91" i="14"/>
  <c r="AV91" i="14" s="1"/>
  <c r="AW91" i="14" s="1"/>
  <c r="AF101" i="7" s="1"/>
  <c r="AA139" i="14"/>
  <c r="W139" i="14"/>
  <c r="X139" i="14"/>
  <c r="X95" i="14"/>
  <c r="AA95" i="14"/>
  <c r="W95" i="14"/>
  <c r="AH95" i="14"/>
  <c r="AA152" i="14"/>
  <c r="W152" i="14"/>
  <c r="X152" i="14"/>
  <c r="BK152" i="14"/>
  <c r="BP152" i="14" s="1"/>
  <c r="AH152" i="14"/>
  <c r="X182" i="14"/>
  <c r="AA182" i="14"/>
  <c r="W182" i="14"/>
  <c r="AH182" i="14"/>
  <c r="BK182" i="14"/>
  <c r="BP182" i="14" s="1"/>
  <c r="AA149" i="14"/>
  <c r="W149" i="14"/>
  <c r="X149" i="14"/>
  <c r="AJ149" i="14" s="1"/>
  <c r="AL149" i="14" s="1"/>
  <c r="AR149" i="14" s="1"/>
  <c r="AV149" i="14" s="1"/>
  <c r="AS116" i="7"/>
  <c r="AA106" i="14"/>
  <c r="X106" i="14"/>
  <c r="W106" i="14"/>
  <c r="AH106" i="14"/>
  <c r="BK106" i="14"/>
  <c r="X58" i="14"/>
  <c r="AA58" i="14"/>
  <c r="W58" i="14"/>
  <c r="BK58" i="14"/>
  <c r="BP58" i="14" s="1"/>
  <c r="AH58" i="14"/>
  <c r="BU58" i="14" s="1"/>
  <c r="AS57" i="7"/>
  <c r="AA47" i="14"/>
  <c r="X47" i="14"/>
  <c r="W47" i="14"/>
  <c r="AH47" i="14"/>
  <c r="BU47" i="14" s="1"/>
  <c r="BK47" i="14"/>
  <c r="BP47" i="14" s="1"/>
  <c r="X187" i="14"/>
  <c r="AA187" i="14"/>
  <c r="W187" i="14"/>
  <c r="AH187" i="14"/>
  <c r="BK187" i="14"/>
  <c r="BP187" i="14" s="1"/>
  <c r="AS133" i="7"/>
  <c r="X123" i="14"/>
  <c r="W123" i="14"/>
  <c r="AA123" i="14"/>
  <c r="AH123" i="14"/>
  <c r="BU123" i="14" s="1"/>
  <c r="BK123" i="14"/>
  <c r="BP123" i="14" s="1"/>
  <c r="AS189" i="7"/>
  <c r="AA179" i="14"/>
  <c r="X179" i="14"/>
  <c r="AC179" i="14" s="1"/>
  <c r="W179" i="14"/>
  <c r="AH179" i="14"/>
  <c r="AS103" i="7"/>
  <c r="X93" i="14"/>
  <c r="W93" i="14"/>
  <c r="AA93" i="14"/>
  <c r="AH93" i="14"/>
  <c r="BU93" i="14" s="1"/>
  <c r="BK93" i="14"/>
  <c r="AS58" i="7"/>
  <c r="AA48" i="14"/>
  <c r="X48" i="14"/>
  <c r="W48" i="14"/>
  <c r="BK48" i="14"/>
  <c r="BP48" i="14" s="1"/>
  <c r="AH48" i="14"/>
  <c r="AA64" i="14"/>
  <c r="X64" i="14"/>
  <c r="W64" i="14"/>
  <c r="BK64" i="14"/>
  <c r="BP64" i="14" s="1"/>
  <c r="AS50" i="7"/>
  <c r="AA40" i="14"/>
  <c r="X40" i="14"/>
  <c r="W40" i="14"/>
  <c r="BK40" i="14"/>
  <c r="BP40" i="14" s="1"/>
  <c r="AS165" i="7"/>
  <c r="AA155" i="14"/>
  <c r="W155" i="14"/>
  <c r="X155" i="14"/>
  <c r="BK155" i="14"/>
  <c r="BP155" i="14" s="1"/>
  <c r="AH155" i="14"/>
  <c r="BU155" i="14" s="1"/>
  <c r="AS187" i="7"/>
  <c r="X177" i="14"/>
  <c r="W177" i="14"/>
  <c r="AA177" i="14"/>
  <c r="AH177" i="14"/>
  <c r="BK177" i="14"/>
  <c r="BP177" i="14" s="1"/>
  <c r="AS81" i="7"/>
  <c r="AA71" i="14"/>
  <c r="X71" i="14"/>
  <c r="W71" i="14"/>
  <c r="AH71" i="14"/>
  <c r="BU71" i="14" s="1"/>
  <c r="BM71" i="14"/>
  <c r="BR71" i="14" s="1"/>
  <c r="AJ71" i="14"/>
  <c r="AA28" i="14"/>
  <c r="W28" i="14"/>
  <c r="X28" i="14"/>
  <c r="BK28" i="14"/>
  <c r="BP28" i="14" s="1"/>
  <c r="AH28" i="14"/>
  <c r="BU28" i="14" s="1"/>
  <c r="AA52" i="14"/>
  <c r="W52" i="14"/>
  <c r="X52" i="14"/>
  <c r="BM52" i="14" s="1"/>
  <c r="BR52" i="14" s="1"/>
  <c r="AH52" i="14"/>
  <c r="BU52" i="14" s="1"/>
  <c r="X131" i="14"/>
  <c r="AA131" i="14"/>
  <c r="W131" i="14"/>
  <c r="AH131" i="14"/>
  <c r="BU131" i="14" s="1"/>
  <c r="BK131" i="14"/>
  <c r="AS136" i="7"/>
  <c r="AA126" i="14"/>
  <c r="W126" i="14"/>
  <c r="X126" i="14"/>
  <c r="BK126" i="14"/>
  <c r="BP126" i="14" s="1"/>
  <c r="AH126" i="14"/>
  <c r="BU126" i="14" s="1"/>
  <c r="AS139" i="7"/>
  <c r="AA129" i="14"/>
  <c r="W129" i="14"/>
  <c r="X129" i="14"/>
  <c r="BM129" i="14" s="1"/>
  <c r="BR129" i="14" s="1"/>
  <c r="AH129" i="14"/>
  <c r="AS123" i="7"/>
  <c r="AA113" i="14"/>
  <c r="X113" i="14"/>
  <c r="W113" i="14"/>
  <c r="BK113" i="14"/>
  <c r="BP113" i="14" s="1"/>
  <c r="AS171" i="7"/>
  <c r="X161" i="14"/>
  <c r="AA161" i="14"/>
  <c r="W161" i="14"/>
  <c r="AH161" i="14"/>
  <c r="BK161" i="14"/>
  <c r="BP161" i="14" s="1"/>
  <c r="AS147" i="7"/>
  <c r="AA137" i="14"/>
  <c r="X137" i="14"/>
  <c r="W137" i="14"/>
  <c r="AH137" i="14"/>
  <c r="BK137" i="14"/>
  <c r="BP137" i="14" s="1"/>
  <c r="AS52" i="7"/>
  <c r="AA42" i="14"/>
  <c r="AC42" i="14" s="1"/>
  <c r="BB42" i="14" s="1"/>
  <c r="X42" i="14"/>
  <c r="W42" i="14"/>
  <c r="AH42" i="14"/>
  <c r="BU42" i="14" s="1"/>
  <c r="BK42" i="14"/>
  <c r="AS164" i="7"/>
  <c r="X154" i="14"/>
  <c r="AA154" i="14"/>
  <c r="W154" i="14"/>
  <c r="AH154" i="14"/>
  <c r="BK154" i="14"/>
  <c r="AS148" i="7"/>
  <c r="X138" i="14"/>
  <c r="AA138" i="14"/>
  <c r="W138" i="14"/>
  <c r="AH138" i="14"/>
  <c r="BK138" i="14"/>
  <c r="BP138" i="14" s="1"/>
  <c r="AS88" i="7"/>
  <c r="W78" i="14"/>
  <c r="AA78" i="14"/>
  <c r="X78" i="14"/>
  <c r="BK78" i="14"/>
  <c r="AH78" i="14"/>
  <c r="AS124" i="7"/>
  <c r="AA114" i="14"/>
  <c r="W114" i="14"/>
  <c r="X114" i="14"/>
  <c r="BK114" i="14"/>
  <c r="AH114" i="14"/>
  <c r="BU114" i="14" s="1"/>
  <c r="AS96" i="7"/>
  <c r="AA86" i="14"/>
  <c r="X86" i="14"/>
  <c r="BM86" i="14" s="1"/>
  <c r="BR86" i="14" s="1"/>
  <c r="W86" i="14"/>
  <c r="AA170" i="14"/>
  <c r="X170" i="14"/>
  <c r="W170" i="14"/>
  <c r="AH170" i="14"/>
  <c r="BU170" i="14" s="1"/>
  <c r="BK170" i="14"/>
  <c r="AA39" i="14"/>
  <c r="W39" i="14"/>
  <c r="X39" i="14"/>
  <c r="BK39" i="14"/>
  <c r="AH39" i="14"/>
  <c r="BU39" i="14" s="1"/>
  <c r="AA164" i="14"/>
  <c r="W164" i="14"/>
  <c r="X164" i="14"/>
  <c r="AJ164" i="14" s="1"/>
  <c r="AL164" i="14" s="1"/>
  <c r="AR164" i="14" s="1"/>
  <c r="AV164" i="14" s="1"/>
  <c r="BK164" i="14"/>
  <c r="BP164" i="14" s="1"/>
  <c r="BZ164" i="14" s="1"/>
  <c r="AA30" i="14"/>
  <c r="X30" i="14"/>
  <c r="W30" i="14"/>
  <c r="AH30" i="14"/>
  <c r="BU30" i="14" s="1"/>
  <c r="AS179" i="7"/>
  <c r="X169" i="14"/>
  <c r="W169" i="14"/>
  <c r="AA169" i="14"/>
  <c r="AH169" i="14"/>
  <c r="BK169" i="14"/>
  <c r="BP169" i="14" s="1"/>
  <c r="AA80" i="14"/>
  <c r="W80" i="14"/>
  <c r="X80" i="14"/>
  <c r="AH80" i="14"/>
  <c r="AC77" i="14"/>
  <c r="BB77" i="14" s="1"/>
  <c r="AJ28" i="14"/>
  <c r="AL28" i="14" s="1"/>
  <c r="AS69" i="7"/>
  <c r="X59" i="14"/>
  <c r="BM59" i="14" s="1"/>
  <c r="BR59" i="14" s="1"/>
  <c r="W59" i="14"/>
  <c r="AA59" i="14"/>
  <c r="AH59" i="14"/>
  <c r="BU59" i="14" s="1"/>
  <c r="AS178" i="7"/>
  <c r="W168" i="14"/>
  <c r="X168" i="14"/>
  <c r="AJ168" i="14" s="1"/>
  <c r="AL168" i="14" s="1"/>
  <c r="AR168" i="14" s="1"/>
  <c r="AV168" i="14" s="1"/>
  <c r="AA168" i="14"/>
  <c r="AC62" i="14"/>
  <c r="AH43" i="14"/>
  <c r="AH167" i="14"/>
  <c r="AJ63" i="14"/>
  <c r="AL63" i="14" s="1"/>
  <c r="AN63" i="14" s="1"/>
  <c r="AH86" i="14"/>
  <c r="BU86" i="14" s="1"/>
  <c r="BK79" i="14"/>
  <c r="BK104" i="14"/>
  <c r="BK186" i="14"/>
  <c r="BP186" i="14" s="1"/>
  <c r="BK34" i="14"/>
  <c r="BP34" i="14" s="1"/>
  <c r="BK179" i="14"/>
  <c r="BK167" i="14"/>
  <c r="BK181" i="14"/>
  <c r="BK139" i="14"/>
  <c r="BP139" i="14" s="1"/>
  <c r="BK174" i="14"/>
  <c r="BP174" i="14" s="1"/>
  <c r="BM62" i="14"/>
  <c r="BR62" i="14" s="1"/>
  <c r="BM144" i="14"/>
  <c r="BR144" i="14" s="1"/>
  <c r="AH181" i="14"/>
  <c r="BU181" i="14" s="1"/>
  <c r="AH153" i="14"/>
  <c r="BU153" i="14" s="1"/>
  <c r="AH113" i="14"/>
  <c r="AS122" i="7"/>
  <c r="W112" i="14"/>
  <c r="AA112" i="14"/>
  <c r="X112" i="14"/>
  <c r="AJ112" i="14" s="1"/>
  <c r="BW112" i="14" s="1"/>
  <c r="AS76" i="7"/>
  <c r="AA66" i="14"/>
  <c r="W66" i="14"/>
  <c r="X66" i="14"/>
  <c r="AJ66" i="14" s="1"/>
  <c r="AL66" i="14" s="1"/>
  <c r="AR66" i="14" s="1"/>
  <c r="AV66" i="14" s="1"/>
  <c r="AS185" i="7"/>
  <c r="AA175" i="14"/>
  <c r="X175" i="14"/>
  <c r="W175" i="14"/>
  <c r="AA183" i="14"/>
  <c r="X183" i="14"/>
  <c r="W183" i="14"/>
  <c r="AA108" i="14"/>
  <c r="X108" i="14"/>
  <c r="W108" i="14"/>
  <c r="BK112" i="14"/>
  <c r="BP112" i="14" s="1"/>
  <c r="BK108" i="14"/>
  <c r="BP108" i="14" s="1"/>
  <c r="BK103" i="14"/>
  <c r="BK183" i="14"/>
  <c r="AH88" i="14"/>
  <c r="BU88" i="14" s="1"/>
  <c r="AS169" i="7"/>
  <c r="W159" i="14"/>
  <c r="X159" i="14"/>
  <c r="AA159" i="14"/>
  <c r="BR198" i="14"/>
  <c r="CB198" i="14" s="1"/>
  <c r="BS39" i="14"/>
  <c r="CC39" i="14" s="1"/>
  <c r="BS143" i="14"/>
  <c r="CC143" i="14" s="1"/>
  <c r="BS127" i="14"/>
  <c r="BS79" i="14"/>
  <c r="CC79" i="14" s="1"/>
  <c r="BS83" i="14"/>
  <c r="BS59" i="14"/>
  <c r="AH127" i="14"/>
  <c r="BU127" i="14" s="1"/>
  <c r="AR82" i="14"/>
  <c r="AV82" i="14" s="1"/>
  <c r="AW82" i="14" s="1"/>
  <c r="AH108" i="14"/>
  <c r="AA103" i="14"/>
  <c r="X103" i="14"/>
  <c r="W103" i="14"/>
  <c r="AH46" i="14"/>
  <c r="BK46" i="14"/>
  <c r="BP46" i="14" s="1"/>
  <c r="BK180" i="14"/>
  <c r="BP180" i="14" s="1"/>
  <c r="BK66" i="14"/>
  <c r="BP66" i="14" s="1"/>
  <c r="BK88" i="14"/>
  <c r="BP88" i="14" s="1"/>
  <c r="AH159" i="14"/>
  <c r="BS27" i="14"/>
  <c r="CC27" i="14" s="1"/>
  <c r="X46" i="14"/>
  <c r="AA46" i="14"/>
  <c r="W46" i="14"/>
  <c r="AS137" i="7"/>
  <c r="AA127" i="14"/>
  <c r="X127" i="14"/>
  <c r="W127" i="14"/>
  <c r="AS93" i="7"/>
  <c r="AA83" i="14"/>
  <c r="W83" i="14"/>
  <c r="X83" i="14"/>
  <c r="AJ83" i="14" s="1"/>
  <c r="AL83" i="14" s="1"/>
  <c r="AS190" i="7"/>
  <c r="AA180" i="14"/>
  <c r="X180" i="14"/>
  <c r="AJ180" i="14" s="1"/>
  <c r="W180" i="14"/>
  <c r="AS98" i="7"/>
  <c r="AA88" i="14"/>
  <c r="W88" i="14"/>
  <c r="X88" i="14"/>
  <c r="AS129" i="7"/>
  <c r="AA119" i="14"/>
  <c r="W119" i="14"/>
  <c r="X119" i="14"/>
  <c r="BK83" i="14"/>
  <c r="BK127" i="14"/>
  <c r="AH183" i="14"/>
  <c r="BU183" i="14" s="1"/>
  <c r="AH103" i="14"/>
  <c r="BU103" i="14" s="1"/>
  <c r="BK25" i="14"/>
  <c r="X25" i="14"/>
  <c r="AJ25" i="14" s="1"/>
  <c r="W25" i="14"/>
  <c r="AA25" i="14"/>
  <c r="J23" i="18"/>
  <c r="M112" i="18"/>
  <c r="J14" i="18"/>
  <c r="J15" i="17" s="1"/>
  <c r="L15" i="17" s="1"/>
  <c r="J62" i="18"/>
  <c r="J99" i="18"/>
  <c r="BN11" i="14"/>
  <c r="BS11" i="14" s="1"/>
  <c r="M43" i="18"/>
  <c r="M178" i="18"/>
  <c r="BK12" i="14"/>
  <c r="BP12" i="14" s="1"/>
  <c r="J188" i="18"/>
  <c r="J189" i="17" s="1"/>
  <c r="L189" i="17" s="1"/>
  <c r="M196" i="18"/>
  <c r="M93" i="18"/>
  <c r="M65" i="18"/>
  <c r="J78" i="18"/>
  <c r="J45" i="18"/>
  <c r="BK16" i="14"/>
  <c r="BP16" i="14" s="1"/>
  <c r="M107" i="18"/>
  <c r="M47" i="18"/>
  <c r="M26" i="18"/>
  <c r="M184" i="18"/>
  <c r="M39" i="18"/>
  <c r="J41" i="18"/>
  <c r="M131" i="18"/>
  <c r="M17" i="18"/>
  <c r="O18" i="17" s="1"/>
  <c r="S18" i="17" s="1"/>
  <c r="BK14" i="14"/>
  <c r="BP14" i="14" s="1"/>
  <c r="M42" i="18"/>
  <c r="J59" i="18"/>
  <c r="J60" i="17" s="1"/>
  <c r="L60" i="17" s="1"/>
  <c r="M58" i="18"/>
  <c r="O59" i="17" s="1"/>
  <c r="S59" i="17" s="1"/>
  <c r="M190" i="18"/>
  <c r="M102" i="18"/>
  <c r="J158" i="18"/>
  <c r="J159" i="17" s="1"/>
  <c r="L159" i="17" s="1"/>
  <c r="M98" i="18"/>
  <c r="M72" i="18"/>
  <c r="O73" i="17" s="1"/>
  <c r="S73" i="17" s="1"/>
  <c r="M92" i="18"/>
  <c r="M97" i="18"/>
  <c r="M185" i="18"/>
  <c r="J55" i="18"/>
  <c r="M20" i="18"/>
  <c r="O21" i="17" s="1"/>
  <c r="S21" i="17" s="1"/>
  <c r="M134" i="18"/>
  <c r="J77" i="18"/>
  <c r="J104" i="18"/>
  <c r="M167" i="18"/>
  <c r="M186" i="18"/>
  <c r="J160" i="18"/>
  <c r="J161" i="17" s="1"/>
  <c r="L161" i="17" s="1"/>
  <c r="J113" i="18"/>
  <c r="M133" i="18"/>
  <c r="M69" i="18"/>
  <c r="J172" i="18"/>
  <c r="M15" i="18"/>
  <c r="O16" i="17" s="1"/>
  <c r="S16" i="17" s="1"/>
  <c r="J137" i="18"/>
  <c r="J56" i="18"/>
  <c r="J57" i="17" s="1"/>
  <c r="L57" i="17" s="1"/>
  <c r="J13" i="18"/>
  <c r="J14" i="17" s="1"/>
  <c r="L14" i="17" s="1"/>
  <c r="J138" i="18"/>
  <c r="J118" i="18"/>
  <c r="J180" i="18"/>
  <c r="J84" i="18"/>
  <c r="J85" i="17" s="1"/>
  <c r="L85" i="17" s="1"/>
  <c r="M123" i="18"/>
  <c r="M90" i="18"/>
  <c r="M82" i="18"/>
  <c r="O83" i="17" s="1"/>
  <c r="S83" i="17" s="1"/>
  <c r="M124" i="18"/>
  <c r="J35" i="18"/>
  <c r="J130" i="18"/>
  <c r="J201" i="18"/>
  <c r="J74" i="18"/>
  <c r="J75" i="17" s="1"/>
  <c r="L75" i="17" s="1"/>
  <c r="J203" i="18"/>
  <c r="M154" i="18"/>
  <c r="O155" i="17" s="1"/>
  <c r="S155" i="17" s="1"/>
  <c r="J50" i="18"/>
  <c r="M54" i="18"/>
  <c r="J53" i="18"/>
  <c r="M181" i="18"/>
  <c r="J157" i="18"/>
  <c r="J158" i="17" s="1"/>
  <c r="L158" i="17" s="1"/>
  <c r="M88" i="18"/>
  <c r="J127" i="18"/>
  <c r="J128" i="17" s="1"/>
  <c r="L128" i="17" s="1"/>
  <c r="M156" i="18"/>
  <c r="M33" i="18"/>
  <c r="M111" i="18"/>
  <c r="J68" i="18"/>
  <c r="J73" i="18"/>
  <c r="J74" i="17" s="1"/>
  <c r="L74" i="17" s="1"/>
  <c r="M153" i="18"/>
  <c r="O154" i="17" s="1"/>
  <c r="S154" i="17" s="1"/>
  <c r="M57" i="18"/>
  <c r="O58" i="17" s="1"/>
  <c r="S58" i="17" s="1"/>
  <c r="M143" i="18"/>
  <c r="J116" i="18"/>
  <c r="M198" i="18"/>
  <c r="M46" i="18"/>
  <c r="J85" i="18"/>
  <c r="J86" i="17" s="1"/>
  <c r="L86" i="17" s="1"/>
  <c r="J119" i="18"/>
  <c r="J195" i="18"/>
  <c r="J24" i="18"/>
  <c r="M162" i="18"/>
  <c r="O163" i="17" s="1"/>
  <c r="S163" i="17" s="1"/>
  <c r="J101" i="18"/>
  <c r="J121" i="18"/>
  <c r="J204" i="18"/>
  <c r="M83" i="18"/>
  <c r="O84" i="17" s="1"/>
  <c r="S84" i="17" s="1"/>
  <c r="J108" i="18"/>
  <c r="J183" i="18"/>
  <c r="J95" i="18"/>
  <c r="M64" i="18"/>
  <c r="M37" i="18"/>
  <c r="O38" i="17" s="1"/>
  <c r="S38" i="17" s="1"/>
  <c r="M110" i="18"/>
  <c r="J192" i="18"/>
  <c r="M36" i="18"/>
  <c r="M149" i="18"/>
  <c r="J115" i="18"/>
  <c r="M142" i="18"/>
  <c r="M170" i="18"/>
  <c r="M86" i="18"/>
  <c r="O87" i="17" s="1"/>
  <c r="S87" i="17" s="1"/>
  <c r="M182" i="18"/>
  <c r="O183" i="17" s="1"/>
  <c r="S183" i="17" s="1"/>
  <c r="M173" i="18"/>
  <c r="M169" i="18"/>
  <c r="J161" i="18"/>
  <c r="J162" i="17" s="1"/>
  <c r="L162" i="17" s="1"/>
  <c r="M71" i="18"/>
  <c r="AF205" i="14"/>
  <c r="AD205" i="14"/>
  <c r="BH205" i="14" s="1"/>
  <c r="W205" i="14"/>
  <c r="AA205" i="14"/>
  <c r="X205" i="14"/>
  <c r="AC205" i="14"/>
  <c r="AH205" i="14"/>
  <c r="BU205" i="14" s="1"/>
  <c r="AJ205" i="14"/>
  <c r="BM205" i="14"/>
  <c r="BR205" i="14" s="1"/>
  <c r="AL205" i="14"/>
  <c r="AR205" i="14" s="1"/>
  <c r="AV205" i="14" s="1"/>
  <c r="AE205" i="14"/>
  <c r="BK205" i="14"/>
  <c r="BP205" i="14" s="1"/>
  <c r="BS9" i="14"/>
  <c r="CC9" i="14" s="1"/>
  <c r="BS8" i="14"/>
  <c r="BL11" i="14"/>
  <c r="BQ11" i="14" s="1"/>
  <c r="AN196" i="14"/>
  <c r="CC202" i="14"/>
  <c r="AC191" i="17"/>
  <c r="R191" i="17" s="1"/>
  <c r="AS113" i="7"/>
  <c r="CC120" i="14"/>
  <c r="CC112" i="14"/>
  <c r="CC201" i="14"/>
  <c r="CC205" i="14"/>
  <c r="CC200" i="14"/>
  <c r="CC195" i="14"/>
  <c r="CC198" i="14"/>
  <c r="AH24" i="14"/>
  <c r="BU24" i="14" s="1"/>
  <c r="BK24" i="14"/>
  <c r="BP24" i="14" s="1"/>
  <c r="J23" i="14"/>
  <c r="BK23" i="14"/>
  <c r="BP23" i="14" s="1"/>
  <c r="W21" i="17"/>
  <c r="J22" i="14"/>
  <c r="BK22" i="14"/>
  <c r="BP22" i="14" s="1"/>
  <c r="W22" i="17"/>
  <c r="J21" i="14"/>
  <c r="BK21" i="14"/>
  <c r="BP21" i="14" s="1"/>
  <c r="J20" i="14"/>
  <c r="BK20" i="14"/>
  <c r="BP20" i="14" s="1"/>
  <c r="J19" i="14"/>
  <c r="BK19" i="14"/>
  <c r="BP19" i="14" s="1"/>
  <c r="W19" i="17"/>
  <c r="W18" i="17"/>
  <c r="J18" i="14"/>
  <c r="BK18" i="14"/>
  <c r="BP18" i="14" s="1"/>
  <c r="W16" i="17"/>
  <c r="BS23" i="14"/>
  <c r="CC23" i="14" s="1"/>
  <c r="AK22" i="14"/>
  <c r="AM22" i="14" s="1"/>
  <c r="AQ22" i="14" s="1"/>
  <c r="AU22" i="14" s="1"/>
  <c r="AK18" i="14"/>
  <c r="BX18" i="14" s="1"/>
  <c r="AQ23" i="14"/>
  <c r="AU23" i="14" s="1"/>
  <c r="AH19" i="14"/>
  <c r="BU19" i="14" s="1"/>
  <c r="AF23" i="14"/>
  <c r="BS22" i="14"/>
  <c r="AK21" i="14"/>
  <c r="BX21" i="14" s="1"/>
  <c r="BS21" i="14"/>
  <c r="AK20" i="14"/>
  <c r="BX20" i="14" s="1"/>
  <c r="BS20" i="14"/>
  <c r="AF19" i="14"/>
  <c r="BV19" i="14"/>
  <c r="AK19" i="14"/>
  <c r="AM19" i="14" s="1"/>
  <c r="AQ19" i="14" s="1"/>
  <c r="AU19" i="14" s="1"/>
  <c r="BS18" i="14"/>
  <c r="BS17" i="14"/>
  <c r="AK17" i="14"/>
  <c r="BX17" i="14" s="1"/>
  <c r="AK16" i="14"/>
  <c r="BS16" i="14"/>
  <c r="AD22" i="14"/>
  <c r="AD21" i="14"/>
  <c r="AD20" i="14"/>
  <c r="AF18" i="14"/>
  <c r="AD17" i="14"/>
  <c r="AA24" i="14"/>
  <c r="X24" i="14"/>
  <c r="W24" i="14"/>
  <c r="W23" i="14"/>
  <c r="X23" i="14"/>
  <c r="AA23" i="14"/>
  <c r="AH23" i="14"/>
  <c r="BU23" i="14" s="1"/>
  <c r="AA22" i="14"/>
  <c r="AH22" i="14"/>
  <c r="BU22" i="14" s="1"/>
  <c r="X22" i="14"/>
  <c r="W22" i="14"/>
  <c r="AS31" i="7"/>
  <c r="W21" i="14"/>
  <c r="AA21" i="14"/>
  <c r="X21" i="14"/>
  <c r="AH21" i="14"/>
  <c r="BU21" i="14" s="1"/>
  <c r="X20" i="14"/>
  <c r="AA20" i="14"/>
  <c r="W20" i="14"/>
  <c r="AH20" i="14"/>
  <c r="BU20" i="14" s="1"/>
  <c r="X19" i="14"/>
  <c r="AA19" i="14"/>
  <c r="W19" i="14"/>
  <c r="X18" i="14"/>
  <c r="AH18" i="14"/>
  <c r="BU18" i="14" s="1"/>
  <c r="AA18" i="14"/>
  <c r="W18" i="14"/>
  <c r="AS27" i="7"/>
  <c r="W17" i="14"/>
  <c r="AA17" i="14"/>
  <c r="X17" i="14"/>
  <c r="AH17" i="14"/>
  <c r="BU17" i="14" s="1"/>
  <c r="CC197" i="14"/>
  <c r="CC104" i="14"/>
  <c r="CC196" i="14"/>
  <c r="U6" i="14"/>
  <c r="BR202" i="14"/>
  <c r="CB202" i="14" s="1"/>
  <c r="BQ87" i="14"/>
  <c r="BQ39" i="14"/>
  <c r="CA39" i="14" s="1"/>
  <c r="BR193" i="14"/>
  <c r="CB193" i="14" s="1"/>
  <c r="BQ127" i="14"/>
  <c r="BQ151" i="14"/>
  <c r="CA151" i="14" s="1"/>
  <c r="BR192" i="14"/>
  <c r="CB192" i="14" s="1"/>
  <c r="BQ19" i="14"/>
  <c r="BQ51" i="14"/>
  <c r="CA51" i="14" s="1"/>
  <c r="BP52" i="14"/>
  <c r="BP193" i="14"/>
  <c r="BZ193" i="14" s="1"/>
  <c r="BQ107" i="14"/>
  <c r="CA107" i="14" s="1"/>
  <c r="BQ159" i="14"/>
  <c r="BP192" i="14"/>
  <c r="BZ192" i="14" s="1"/>
  <c r="BL10" i="14"/>
  <c r="BQ10" i="14" s="1"/>
  <c r="BS10" i="14"/>
  <c r="BP204" i="14"/>
  <c r="BZ204" i="14" s="1"/>
  <c r="BR190" i="14"/>
  <c r="CB190" i="14" s="1"/>
  <c r="BR194" i="14"/>
  <c r="CB194" i="14" s="1"/>
  <c r="BQ152" i="14"/>
  <c r="CA152" i="14" s="1"/>
  <c r="BQ43" i="14"/>
  <c r="CA43" i="14" s="1"/>
  <c r="BQ164" i="14"/>
  <c r="CA164" i="14" s="1"/>
  <c r="BP200" i="14"/>
  <c r="BZ200" i="14" s="1"/>
  <c r="BP195" i="14"/>
  <c r="BZ195" i="14" s="1"/>
  <c r="BQ83" i="14"/>
  <c r="BP190" i="14"/>
  <c r="BZ190" i="14" s="1"/>
  <c r="BP196" i="14"/>
  <c r="BZ196" i="14" s="1"/>
  <c r="BQ180" i="14"/>
  <c r="CA180" i="14" s="1"/>
  <c r="BQ120" i="14"/>
  <c r="CA120" i="14" s="1"/>
  <c r="BQ74" i="14"/>
  <c r="CA74" i="14" s="1"/>
  <c r="BP191" i="14"/>
  <c r="BZ191" i="14" s="1"/>
  <c r="BQ75" i="14"/>
  <c r="BQ171" i="14"/>
  <c r="CA171" i="14" s="1"/>
  <c r="BP198" i="14"/>
  <c r="BZ198" i="14" s="1"/>
  <c r="BQ88" i="14"/>
  <c r="CA88" i="14" s="1"/>
  <c r="BQ160" i="14"/>
  <c r="CA160" i="14" s="1"/>
  <c r="BQ184" i="14"/>
  <c r="CA184" i="14" s="1"/>
  <c r="BQ22" i="14"/>
  <c r="CA22" i="14" s="1"/>
  <c r="BQ34" i="14"/>
  <c r="CA34" i="14" s="1"/>
  <c r="BP202" i="14"/>
  <c r="BZ202" i="14" s="1"/>
  <c r="BR199" i="14"/>
  <c r="CB199" i="14" s="1"/>
  <c r="BQ199" i="14"/>
  <c r="CA199" i="14" s="1"/>
  <c r="BQ183" i="14"/>
  <c r="BQ156" i="14"/>
  <c r="CA156" i="14" s="1"/>
  <c r="BQ96" i="14"/>
  <c r="CA96" i="14" s="1"/>
  <c r="BQ114" i="14"/>
  <c r="CA114" i="14" s="1"/>
  <c r="AB13" i="14"/>
  <c r="BL13" i="14"/>
  <c r="BQ13" i="14" s="1"/>
  <c r="BS13" i="14"/>
  <c r="BQ143" i="14"/>
  <c r="CA143" i="14" s="1"/>
  <c r="BP194" i="14"/>
  <c r="BZ194" i="14" s="1"/>
  <c r="BQ23" i="14"/>
  <c r="CA23" i="14" s="1"/>
  <c r="BR203" i="14"/>
  <c r="CB203" i="14" s="1"/>
  <c r="BQ15" i="14"/>
  <c r="CA15" i="14" s="1"/>
  <c r="BQ203" i="14"/>
  <c r="CA203" i="14" s="1"/>
  <c r="BQ167" i="14"/>
  <c r="CA167" i="14" s="1"/>
  <c r="BQ135" i="14"/>
  <c r="CA135" i="14" s="1"/>
  <c r="BQ59" i="14"/>
  <c r="BQ79" i="14"/>
  <c r="CA79" i="14" s="1"/>
  <c r="BP203" i="14"/>
  <c r="BZ203" i="14" s="1"/>
  <c r="BQ191" i="14"/>
  <c r="CA191" i="14" s="1"/>
  <c r="BR200" i="14"/>
  <c r="CB200" i="14" s="1"/>
  <c r="BQ27" i="14"/>
  <c r="CA27" i="14" s="1"/>
  <c r="BQ119" i="14"/>
  <c r="CA119" i="14" s="1"/>
  <c r="BP86" i="14"/>
  <c r="BR204" i="14"/>
  <c r="CB204" i="14" s="1"/>
  <c r="BQ9" i="14"/>
  <c r="CA9" i="14" s="1"/>
  <c r="BQ103" i="14"/>
  <c r="CA103" i="14" s="1"/>
  <c r="BQ136" i="14"/>
  <c r="CA136" i="14" s="1"/>
  <c r="BQ18" i="14"/>
  <c r="CA18" i="14" s="1"/>
  <c r="BQ30" i="14"/>
  <c r="CA30" i="14" s="1"/>
  <c r="BQ148" i="14"/>
  <c r="CA148" i="14" s="1"/>
  <c r="BQ70" i="14"/>
  <c r="CA70" i="14" s="1"/>
  <c r="BQ44" i="14"/>
  <c r="CA44" i="14" s="1"/>
  <c r="BQ86" i="14"/>
  <c r="CA86" i="14" s="1"/>
  <c r="BR197" i="14"/>
  <c r="CB197" i="14" s="1"/>
  <c r="BQ116" i="14"/>
  <c r="CA116" i="14" s="1"/>
  <c r="BQ172" i="14"/>
  <c r="CA172" i="14" s="1"/>
  <c r="BQ46" i="14"/>
  <c r="CA46" i="14" s="1"/>
  <c r="BQ31" i="14"/>
  <c r="CA31" i="14" s="1"/>
  <c r="BQ100" i="14"/>
  <c r="CA100" i="14" s="1"/>
  <c r="BQ188" i="14"/>
  <c r="CA188" i="14" s="1"/>
  <c r="BQ176" i="14"/>
  <c r="CA176" i="14" s="1"/>
  <c r="BQ94" i="14"/>
  <c r="CA94" i="14" s="1"/>
  <c r="BQ201" i="14"/>
  <c r="CA201" i="14" s="1"/>
  <c r="BQ161" i="14"/>
  <c r="CA161" i="14" s="1"/>
  <c r="BQ85" i="14"/>
  <c r="CA85" i="14" s="1"/>
  <c r="BQ56" i="14"/>
  <c r="CA56" i="14" s="1"/>
  <c r="BQ60" i="14"/>
  <c r="CA60" i="14" s="1"/>
  <c r="BQ115" i="14"/>
  <c r="CA115" i="14" s="1"/>
  <c r="BQ76" i="14"/>
  <c r="CA76" i="14" s="1"/>
  <c r="BQ24" i="14"/>
  <c r="CA24" i="14" s="1"/>
  <c r="BQ84" i="14"/>
  <c r="CA84" i="14" s="1"/>
  <c r="BQ108" i="14"/>
  <c r="CA108" i="14" s="1"/>
  <c r="BQ29" i="14"/>
  <c r="CA29" i="14" s="1"/>
  <c r="BQ65" i="14"/>
  <c r="CA65" i="14" s="1"/>
  <c r="BQ12" i="14"/>
  <c r="CA12" i="14" s="1"/>
  <c r="BQ93" i="14"/>
  <c r="CA93" i="14" s="1"/>
  <c r="BQ47" i="14"/>
  <c r="CA47" i="14" s="1"/>
  <c r="BQ163" i="14"/>
  <c r="CA163" i="14" s="1"/>
  <c r="BQ123" i="14"/>
  <c r="CA123" i="14" s="1"/>
  <c r="BQ32" i="14"/>
  <c r="CA32" i="14" s="1"/>
  <c r="BQ57" i="14"/>
  <c r="CA57" i="14" s="1"/>
  <c r="BQ113" i="14"/>
  <c r="CA113" i="14" s="1"/>
  <c r="BQ154" i="14"/>
  <c r="CA154" i="14" s="1"/>
  <c r="BQ69" i="14"/>
  <c r="CA69" i="14" s="1"/>
  <c r="BQ20" i="14"/>
  <c r="CA20" i="14" s="1"/>
  <c r="BQ185" i="14"/>
  <c r="CA185" i="14" s="1"/>
  <c r="BQ81" i="14"/>
  <c r="CA81" i="14" s="1"/>
  <c r="BQ187" i="14"/>
  <c r="CA187" i="14" s="1"/>
  <c r="BQ118" i="14"/>
  <c r="CA118" i="14" s="1"/>
  <c r="BQ126" i="14"/>
  <c r="CA126" i="14" s="1"/>
  <c r="BQ67" i="14"/>
  <c r="CA67" i="14" s="1"/>
  <c r="BQ41" i="14"/>
  <c r="CA41" i="14" s="1"/>
  <c r="BQ49" i="14"/>
  <c r="CA49" i="14" s="1"/>
  <c r="BQ36" i="14"/>
  <c r="CA36" i="14" s="1"/>
  <c r="BQ200" i="14"/>
  <c r="CA200" i="14" s="1"/>
  <c r="BQ125" i="14"/>
  <c r="CA125" i="14" s="1"/>
  <c r="BQ8" i="14"/>
  <c r="CA8" i="14" s="1"/>
  <c r="BQ131" i="14"/>
  <c r="CA131" i="14" s="1"/>
  <c r="BQ68" i="14"/>
  <c r="CA68" i="14" s="1"/>
  <c r="BQ182" i="14"/>
  <c r="CA182" i="14" s="1"/>
  <c r="BQ95" i="14"/>
  <c r="CA95" i="14" s="1"/>
  <c r="BP199" i="14"/>
  <c r="BZ199" i="14" s="1"/>
  <c r="BP201" i="14"/>
  <c r="BZ201" i="14" s="1"/>
  <c r="BQ124" i="14"/>
  <c r="CA124" i="14" s="1"/>
  <c r="BQ66" i="14"/>
  <c r="CA66" i="14" s="1"/>
  <c r="BR195" i="14"/>
  <c r="CB195" i="14" s="1"/>
  <c r="BQ104" i="14"/>
  <c r="CA104" i="14" s="1"/>
  <c r="BQ128" i="14"/>
  <c r="CA128" i="14" s="1"/>
  <c r="BQ112" i="14"/>
  <c r="CA112" i="14" s="1"/>
  <c r="BQ26" i="14"/>
  <c r="CA26" i="14" s="1"/>
  <c r="BQ142" i="14"/>
  <c r="CA142" i="14" s="1"/>
  <c r="BQ170" i="14"/>
  <c r="CA170" i="14" s="1"/>
  <c r="BQ138" i="14"/>
  <c r="CA138" i="14" s="1"/>
  <c r="BQ78" i="14"/>
  <c r="CA78" i="14" s="1"/>
  <c r="BQ129" i="14"/>
  <c r="CA129" i="14" s="1"/>
  <c r="BQ72" i="14"/>
  <c r="CA72" i="14" s="1"/>
  <c r="BQ109" i="14"/>
  <c r="CA109" i="14" s="1"/>
  <c r="BQ89" i="14"/>
  <c r="CA89" i="14" s="1"/>
  <c r="BQ58" i="14"/>
  <c r="CA58" i="14" s="1"/>
  <c r="BQ196" i="14"/>
  <c r="CA196" i="14" s="1"/>
  <c r="BQ55" i="14"/>
  <c r="CA55" i="14" s="1"/>
  <c r="BQ122" i="14"/>
  <c r="CA122" i="14" s="1"/>
  <c r="BQ145" i="14"/>
  <c r="CA145" i="14" s="1"/>
  <c r="BQ165" i="14"/>
  <c r="CA165" i="14" s="1"/>
  <c r="BQ117" i="14"/>
  <c r="CA117" i="14" s="1"/>
  <c r="BQ64" i="14"/>
  <c r="CA64" i="14" s="1"/>
  <c r="BQ155" i="14"/>
  <c r="CA155" i="14" s="1"/>
  <c r="BQ166" i="14"/>
  <c r="CA166" i="14" s="1"/>
  <c r="BQ202" i="14"/>
  <c r="CA202" i="14" s="1"/>
  <c r="BQ111" i="14"/>
  <c r="CA111" i="14" s="1"/>
  <c r="BQ177" i="14"/>
  <c r="CA177" i="14" s="1"/>
  <c r="BQ53" i="14"/>
  <c r="CA53" i="14" s="1"/>
  <c r="BQ169" i="14"/>
  <c r="CA169" i="14" s="1"/>
  <c r="BQ190" i="14"/>
  <c r="CA190" i="14" s="1"/>
  <c r="BQ110" i="14"/>
  <c r="CA110" i="14" s="1"/>
  <c r="BQ106" i="14"/>
  <c r="CA106" i="14" s="1"/>
  <c r="BQ54" i="14"/>
  <c r="CA54" i="14" s="1"/>
  <c r="BQ186" i="14"/>
  <c r="CA186" i="14" s="1"/>
  <c r="BQ28" i="14"/>
  <c r="CA28" i="14" s="1"/>
  <c r="BQ40" i="14"/>
  <c r="CA40" i="14" s="1"/>
  <c r="BQ102" i="14"/>
  <c r="CA102" i="14" s="1"/>
  <c r="BQ174" i="14"/>
  <c r="CA174" i="14" s="1"/>
  <c r="BQ14" i="14"/>
  <c r="BR191" i="14"/>
  <c r="CB191" i="14" s="1"/>
  <c r="BQ99" i="14"/>
  <c r="CA99" i="14" s="1"/>
  <c r="BQ168" i="14"/>
  <c r="CA168" i="14" s="1"/>
  <c r="BQ38" i="14"/>
  <c r="CA38" i="14" s="1"/>
  <c r="BQ130" i="14"/>
  <c r="CA130" i="14" s="1"/>
  <c r="BP197" i="14"/>
  <c r="BZ197" i="14" s="1"/>
  <c r="BR196" i="14"/>
  <c r="CB196" i="14" s="1"/>
  <c r="BQ140" i="14"/>
  <c r="CA140" i="14" s="1"/>
  <c r="BQ178" i="14"/>
  <c r="CA178" i="14" s="1"/>
  <c r="BQ189" i="14"/>
  <c r="CA189" i="14" s="1"/>
  <c r="BQ33" i="14"/>
  <c r="CA33" i="14" s="1"/>
  <c r="BQ73" i="14"/>
  <c r="CA73" i="14" s="1"/>
  <c r="BQ205" i="14"/>
  <c r="CA205" i="14" s="1"/>
  <c r="BQ204" i="14"/>
  <c r="CA204" i="14" s="1"/>
  <c r="BQ92" i="14"/>
  <c r="CA92" i="14" s="1"/>
  <c r="BQ45" i="14"/>
  <c r="CA45" i="14" s="1"/>
  <c r="BQ48" i="14"/>
  <c r="CA48" i="14" s="1"/>
  <c r="BQ175" i="14"/>
  <c r="CA175" i="14" s="1"/>
  <c r="BQ50" i="14"/>
  <c r="CA50" i="14" s="1"/>
  <c r="BQ141" i="14"/>
  <c r="CA141" i="14" s="1"/>
  <c r="BQ133" i="14"/>
  <c r="CA133" i="14" s="1"/>
  <c r="BQ21" i="14"/>
  <c r="CA21" i="14" s="1"/>
  <c r="BQ16" i="14"/>
  <c r="CA16" i="14" s="1"/>
  <c r="BQ181" i="14"/>
  <c r="CA181" i="14" s="1"/>
  <c r="BQ62" i="14"/>
  <c r="CA62" i="14" s="1"/>
  <c r="BQ77" i="14"/>
  <c r="CA77" i="14" s="1"/>
  <c r="BQ17" i="14"/>
  <c r="CA17" i="14" s="1"/>
  <c r="BQ153" i="14"/>
  <c r="CA153" i="14" s="1"/>
  <c r="BQ147" i="14"/>
  <c r="CA147" i="14" s="1"/>
  <c r="BQ63" i="14"/>
  <c r="CA63" i="14" s="1"/>
  <c r="BQ105" i="14"/>
  <c r="CA105" i="14" s="1"/>
  <c r="BQ35" i="14"/>
  <c r="CA35" i="14" s="1"/>
  <c r="BQ25" i="14"/>
  <c r="CA25" i="14" s="1"/>
  <c r="BQ198" i="14"/>
  <c r="CA198" i="14" s="1"/>
  <c r="BQ149" i="14"/>
  <c r="CA149" i="14" s="1"/>
  <c r="BQ179" i="14"/>
  <c r="CA179" i="14" s="1"/>
  <c r="BQ158" i="14"/>
  <c r="CA158" i="14" s="1"/>
  <c r="BQ144" i="14"/>
  <c r="CA144" i="14" s="1"/>
  <c r="BQ139" i="14"/>
  <c r="CA139" i="14" s="1"/>
  <c r="BQ91" i="14"/>
  <c r="CA91" i="14" s="1"/>
  <c r="BR201" i="14"/>
  <c r="CB201" i="14" s="1"/>
  <c r="BQ132" i="14"/>
  <c r="CA132" i="14" s="1"/>
  <c r="BQ80" i="14"/>
  <c r="CA80" i="14" s="1"/>
  <c r="BQ157" i="14"/>
  <c r="CA157" i="14" s="1"/>
  <c r="BQ173" i="14"/>
  <c r="CA173" i="14" s="1"/>
  <c r="BQ150" i="14"/>
  <c r="CA150" i="14" s="1"/>
  <c r="BQ146" i="14"/>
  <c r="CA146" i="14" s="1"/>
  <c r="BQ194" i="14"/>
  <c r="CA194" i="14" s="1"/>
  <c r="BQ162" i="14"/>
  <c r="CA162" i="14" s="1"/>
  <c r="BQ61" i="14"/>
  <c r="CA61" i="14" s="1"/>
  <c r="BQ82" i="14"/>
  <c r="CA82" i="14" s="1"/>
  <c r="BQ195" i="14"/>
  <c r="CA195" i="14" s="1"/>
  <c r="BQ71" i="14"/>
  <c r="CA71" i="14" s="1"/>
  <c r="BQ197" i="14"/>
  <c r="CA197" i="14" s="1"/>
  <c r="BQ121" i="14"/>
  <c r="CA121" i="14" s="1"/>
  <c r="BQ193" i="14"/>
  <c r="CA193" i="14" s="1"/>
  <c r="BQ137" i="14"/>
  <c r="CA137" i="14" s="1"/>
  <c r="BQ101" i="14"/>
  <c r="CA101" i="14" s="1"/>
  <c r="BQ42" i="14"/>
  <c r="CA42" i="14" s="1"/>
  <c r="BQ97" i="14"/>
  <c r="CA97" i="14" s="1"/>
  <c r="BQ134" i="14"/>
  <c r="CA134" i="14" s="1"/>
  <c r="BQ90" i="14"/>
  <c r="CA90" i="14" s="1"/>
  <c r="BQ98" i="14"/>
  <c r="CA98" i="14" s="1"/>
  <c r="BQ52" i="14"/>
  <c r="CA52" i="14" s="1"/>
  <c r="BQ192" i="14"/>
  <c r="CA192" i="14" s="1"/>
  <c r="BQ37" i="14"/>
  <c r="CA37" i="14" s="1"/>
  <c r="AK14" i="14"/>
  <c r="BV14" i="14"/>
  <c r="BX15" i="14"/>
  <c r="Q6" i="14"/>
  <c r="AS153" i="7"/>
  <c r="AN190" i="14"/>
  <c r="AS174" i="7"/>
  <c r="AS118" i="7"/>
  <c r="AN204" i="14"/>
  <c r="AS193" i="7"/>
  <c r="AD16" i="14"/>
  <c r="AS26" i="7"/>
  <c r="W16" i="14"/>
  <c r="AA16" i="14"/>
  <c r="X16" i="14"/>
  <c r="AH16" i="14"/>
  <c r="AF15" i="14"/>
  <c r="AH15" i="14"/>
  <c r="AM15" i="14"/>
  <c r="AQ15" i="14" s="1"/>
  <c r="AU15" i="14" s="1"/>
  <c r="W15" i="14"/>
  <c r="AA15" i="14"/>
  <c r="X15" i="14"/>
  <c r="BM15" i="14" s="1"/>
  <c r="AM14" i="14"/>
  <c r="AQ14" i="14" s="1"/>
  <c r="AU14" i="14" s="1"/>
  <c r="X14" i="14"/>
  <c r="W14" i="14"/>
  <c r="AH14" i="14"/>
  <c r="BU14" i="14" s="1"/>
  <c r="AD14" i="14"/>
  <c r="AS24" i="7"/>
  <c r="AA14" i="14"/>
  <c r="AF12" i="14"/>
  <c r="AD12" i="14"/>
  <c r="W12" i="14"/>
  <c r="AA12" i="14"/>
  <c r="AH12" i="14"/>
  <c r="AN193" i="14"/>
  <c r="Y13" i="14"/>
  <c r="AI13" i="14"/>
  <c r="BV13" i="14" s="1"/>
  <c r="Y10" i="14"/>
  <c r="AI10" i="14"/>
  <c r="BV10" i="14" s="1"/>
  <c r="AB10" i="14"/>
  <c r="AS85" i="7"/>
  <c r="AF9" i="14"/>
  <c r="AN91" i="14"/>
  <c r="AS56" i="7"/>
  <c r="AN82" i="14"/>
  <c r="AN195" i="14"/>
  <c r="Q10" i="14"/>
  <c r="AK10" i="14"/>
  <c r="AN192" i="14"/>
  <c r="AS51" i="7"/>
  <c r="AS90" i="7"/>
  <c r="AS150" i="7"/>
  <c r="AS106" i="7"/>
  <c r="AS213" i="7"/>
  <c r="AS64" i="7"/>
  <c r="AS89" i="7"/>
  <c r="AN197" i="14"/>
  <c r="AN201" i="14"/>
  <c r="AS134" i="7"/>
  <c r="AS212" i="7"/>
  <c r="AS40" i="7"/>
  <c r="AM13" i="14"/>
  <c r="AK13" i="14"/>
  <c r="BX13" i="14" s="1"/>
  <c r="AS156" i="7"/>
  <c r="AS182" i="7"/>
  <c r="U10" i="14"/>
  <c r="AC193" i="17"/>
  <c r="Q193" i="17" s="1"/>
  <c r="AS188" i="7"/>
  <c r="O5" i="14"/>
  <c r="AS49" i="7"/>
  <c r="AS195" i="7"/>
  <c r="AS32" i="7"/>
  <c r="AS71" i="7"/>
  <c r="AS92" i="7"/>
  <c r="AS59" i="7"/>
  <c r="AS43" i="7"/>
  <c r="AS35" i="7"/>
  <c r="AS146" i="7"/>
  <c r="AS170" i="7"/>
  <c r="AS138" i="7"/>
  <c r="AS75" i="7"/>
  <c r="AN200" i="14"/>
  <c r="AS67" i="7"/>
  <c r="AS142" i="7"/>
  <c r="AS25" i="7"/>
  <c r="AS151" i="7"/>
  <c r="AC201" i="17"/>
  <c r="Q201" i="17" s="1"/>
  <c r="AS180" i="7"/>
  <c r="AS175" i="7"/>
  <c r="AS28" i="7"/>
  <c r="AS215" i="7"/>
  <c r="AS62" i="7"/>
  <c r="AS141" i="7"/>
  <c r="AC198" i="17"/>
  <c r="Q198" i="17" s="1"/>
  <c r="AS30" i="7"/>
  <c r="AS214" i="7"/>
  <c r="AS99" i="7"/>
  <c r="AS176" i="7"/>
  <c r="AS210" i="7"/>
  <c r="AS157" i="7"/>
  <c r="AS204" i="7"/>
  <c r="AC195" i="17"/>
  <c r="Z195" i="17" s="1"/>
  <c r="AS82" i="7"/>
  <c r="AS46" i="7"/>
  <c r="AS168" i="7"/>
  <c r="AS22" i="7"/>
  <c r="AS18" i="7"/>
  <c r="AS38" i="7"/>
  <c r="AS197" i="7"/>
  <c r="AS54" i="7"/>
  <c r="AS86" i="7"/>
  <c r="X8" i="14"/>
  <c r="U13" i="14"/>
  <c r="Q13" i="14"/>
  <c r="T13" i="14"/>
  <c r="J13" i="14" s="1"/>
  <c r="AS44" i="7"/>
  <c r="AS74" i="7"/>
  <c r="L5" i="14"/>
  <c r="C20" i="9"/>
  <c r="P20" i="9" s="1"/>
  <c r="AS163" i="7"/>
  <c r="AS144" i="7"/>
  <c r="AC192" i="17"/>
  <c r="AH192" i="17" s="1"/>
  <c r="AS143" i="7"/>
  <c r="AS127" i="7"/>
  <c r="AS191" i="7"/>
  <c r="AS39" i="7"/>
  <c r="AS181" i="7"/>
  <c r="AS135" i="7"/>
  <c r="X12" i="14"/>
  <c r="AS173" i="7"/>
  <c r="AS152" i="7"/>
  <c r="AS97" i="7"/>
  <c r="AS207" i="7"/>
  <c r="AS206" i="7"/>
  <c r="I63" i="18"/>
  <c r="I64" i="17" s="1"/>
  <c r="K64" i="17" s="1"/>
  <c r="W64" i="17" s="1"/>
  <c r="L63" i="18"/>
  <c r="N64" i="17" s="1"/>
  <c r="P64" i="17" s="1"/>
  <c r="L200" i="18"/>
  <c r="I200" i="18"/>
  <c r="I203" i="18"/>
  <c r="L203" i="18"/>
  <c r="L1977" i="10"/>
  <c r="F1976" i="10"/>
  <c r="K1976" i="10"/>
  <c r="D1976" i="10"/>
  <c r="AS199" i="7"/>
  <c r="AS91" i="7"/>
  <c r="AS73" i="7"/>
  <c r="AS68" i="7"/>
  <c r="AS107" i="7"/>
  <c r="AS34" i="7"/>
  <c r="AS47" i="7"/>
  <c r="AS102" i="7"/>
  <c r="Q197" i="17"/>
  <c r="AH197" i="17"/>
  <c r="Z197" i="17"/>
  <c r="R197" i="17"/>
  <c r="AS121" i="7"/>
  <c r="AS33" i="7"/>
  <c r="AS104" i="7"/>
  <c r="AS159" i="7"/>
  <c r="AH202" i="17"/>
  <c r="Q202" i="17"/>
  <c r="Z202" i="17"/>
  <c r="R202" i="17"/>
  <c r="AG5" i="14"/>
  <c r="AS192" i="7"/>
  <c r="AS77" i="7"/>
  <c r="AS172" i="7"/>
  <c r="AS115" i="7"/>
  <c r="AS110" i="7"/>
  <c r="Q200" i="17"/>
  <c r="AH200" i="17"/>
  <c r="R200" i="17"/>
  <c r="Z200" i="17"/>
  <c r="AS72" i="7"/>
  <c r="AS162" i="7"/>
  <c r="AS45" i="7"/>
  <c r="AS154" i="7"/>
  <c r="AS65" i="7"/>
  <c r="AS149" i="7"/>
  <c r="AS87" i="7"/>
  <c r="AS105" i="7"/>
  <c r="AS79" i="7"/>
  <c r="AS61" i="7"/>
  <c r="AC190" i="17"/>
  <c r="AS200" i="7"/>
  <c r="AS186" i="7"/>
  <c r="AC199" i="17"/>
  <c r="AS209" i="7"/>
  <c r="AS29" i="7"/>
  <c r="AS94" i="7"/>
  <c r="AS84" i="7"/>
  <c r="AS100" i="7"/>
  <c r="L659" i="10"/>
  <c r="D660" i="10"/>
  <c r="F660" i="10"/>
  <c r="R203" i="17"/>
  <c r="Q203" i="17"/>
  <c r="AH203" i="17"/>
  <c r="Z203" i="17"/>
  <c r="I16" i="18"/>
  <c r="I17" i="17" s="1"/>
  <c r="K17" i="17" s="1"/>
  <c r="W17" i="17" s="1"/>
  <c r="L16" i="18"/>
  <c r="N17" i="17" s="1"/>
  <c r="P17" i="17" s="1"/>
  <c r="I11" i="18"/>
  <c r="I12" i="17" s="1"/>
  <c r="K12" i="17" s="1"/>
  <c r="L11" i="18"/>
  <c r="N12" i="17" s="1"/>
  <c r="P12" i="17" s="1"/>
  <c r="AH196" i="17"/>
  <c r="Z196" i="17"/>
  <c r="Q196" i="17"/>
  <c r="R196" i="17"/>
  <c r="I182" i="18"/>
  <c r="I183" i="17" s="1"/>
  <c r="K183" i="17" s="1"/>
  <c r="W183" i="17" s="1"/>
  <c r="L182" i="18"/>
  <c r="N183" i="17" s="1"/>
  <c r="P183" i="17" s="1"/>
  <c r="CA87" i="14" l="1"/>
  <c r="Z194" i="17"/>
  <c r="BX86" i="14"/>
  <c r="CC86" i="14" s="1"/>
  <c r="BZ180" i="14"/>
  <c r="CD180" i="14" s="1"/>
  <c r="CC15" i="14"/>
  <c r="BX178" i="14"/>
  <c r="BZ112" i="14"/>
  <c r="CD112" i="14" s="1"/>
  <c r="BX60" i="14"/>
  <c r="CC60" i="14" s="1"/>
  <c r="BZ66" i="14"/>
  <c r="CD66" i="14" s="1"/>
  <c r="BI85" i="14"/>
  <c r="BX74" i="14"/>
  <c r="CC74" i="14" s="1"/>
  <c r="BI155" i="14"/>
  <c r="BX155" i="14"/>
  <c r="CC155" i="14" s="1"/>
  <c r="AH204" i="17"/>
  <c r="AC119" i="14"/>
  <c r="BB119" i="14" s="1"/>
  <c r="AC88" i="14"/>
  <c r="AC59" i="14"/>
  <c r="BB59" i="14" s="1"/>
  <c r="AC142" i="14"/>
  <c r="AC69" i="14"/>
  <c r="AC181" i="14"/>
  <c r="BB181" i="14" s="1"/>
  <c r="AC144" i="14"/>
  <c r="AC113" i="14"/>
  <c r="BB113" i="14" s="1"/>
  <c r="AC150" i="14"/>
  <c r="BM30" i="14"/>
  <c r="BR30" i="14" s="1"/>
  <c r="BP30" i="14"/>
  <c r="BZ30" i="14" s="1"/>
  <c r="CD30" i="14" s="1"/>
  <c r="AC30" i="14"/>
  <c r="AJ40" i="14"/>
  <c r="BW40" i="14" s="1"/>
  <c r="AC49" i="14"/>
  <c r="AE49" i="14" s="1"/>
  <c r="BZ69" i="14"/>
  <c r="CD69" i="14" s="1"/>
  <c r="AC57" i="14"/>
  <c r="BI76" i="14"/>
  <c r="Z204" i="17"/>
  <c r="R194" i="17"/>
  <c r="AC39" i="14"/>
  <c r="AC52" i="14"/>
  <c r="BB52" i="14" s="1"/>
  <c r="AJ69" i="14"/>
  <c r="AC130" i="14"/>
  <c r="BB130" i="14" s="1"/>
  <c r="BI84" i="14"/>
  <c r="R204" i="17"/>
  <c r="Q194" i="17"/>
  <c r="AC46" i="14"/>
  <c r="AC138" i="14"/>
  <c r="BZ40" i="14"/>
  <c r="CD40" i="14" s="1"/>
  <c r="AC55" i="14"/>
  <c r="BB55" i="14" s="1"/>
  <c r="AC122" i="14"/>
  <c r="BB122" i="14" s="1"/>
  <c r="AC141" i="14"/>
  <c r="AC111" i="14"/>
  <c r="BB111" i="14" s="1"/>
  <c r="AC133" i="14"/>
  <c r="BB133" i="14" s="1"/>
  <c r="AJ96" i="14"/>
  <c r="AL96" i="14" s="1"/>
  <c r="AN96" i="14" s="1"/>
  <c r="BM50" i="14"/>
  <c r="BR50" i="14" s="1"/>
  <c r="AC93" i="14"/>
  <c r="AJ34" i="14"/>
  <c r="AL34" i="14" s="1"/>
  <c r="AR34" i="14" s="1"/>
  <c r="AV34" i="14" s="1"/>
  <c r="AW34" i="14" s="1"/>
  <c r="BM35" i="14"/>
  <c r="BR35" i="14" s="1"/>
  <c r="AJ165" i="14"/>
  <c r="AL165" i="14" s="1"/>
  <c r="AR165" i="14" s="1"/>
  <c r="AV165" i="14" s="1"/>
  <c r="AW165" i="14" s="1"/>
  <c r="BM73" i="14"/>
  <c r="BR73" i="14" s="1"/>
  <c r="BM60" i="14"/>
  <c r="BR60" i="14" s="1"/>
  <c r="AC63" i="14"/>
  <c r="BB51" i="14"/>
  <c r="AE51" i="14"/>
  <c r="BB57" i="14"/>
  <c r="AE57" i="14"/>
  <c r="AC175" i="14"/>
  <c r="AC66" i="14"/>
  <c r="AJ39" i="14"/>
  <c r="AL39" i="14" s="1"/>
  <c r="AN39" i="14" s="1"/>
  <c r="AJ42" i="14"/>
  <c r="AL42" i="14" s="1"/>
  <c r="AR42" i="14" s="1"/>
  <c r="AV42" i="14" s="1"/>
  <c r="AW42" i="14" s="1"/>
  <c r="AC28" i="14"/>
  <c r="AC64" i="14"/>
  <c r="BM48" i="14"/>
  <c r="BR48" i="14" s="1"/>
  <c r="AC58" i="14"/>
  <c r="BB58" i="14" s="1"/>
  <c r="AC135" i="14"/>
  <c r="BB135" i="14" s="1"/>
  <c r="AC54" i="14"/>
  <c r="AC146" i="14"/>
  <c r="BB146" i="14" s="1"/>
  <c r="BM172" i="14"/>
  <c r="BR172" i="14" s="1"/>
  <c r="BM27" i="14"/>
  <c r="BR27" i="14" s="1"/>
  <c r="AJ145" i="14"/>
  <c r="AL145" i="14" s="1"/>
  <c r="AR145" i="14" s="1"/>
  <c r="AV145" i="14" s="1"/>
  <c r="AW145" i="14" s="1"/>
  <c r="AC185" i="14"/>
  <c r="BB185" i="14" s="1"/>
  <c r="BM32" i="14"/>
  <c r="BR32" i="14" s="1"/>
  <c r="BM37" i="14"/>
  <c r="BR37" i="14" s="1"/>
  <c r="AC37" i="14"/>
  <c r="AJ59" i="14"/>
  <c r="AL59" i="14" s="1"/>
  <c r="AR59" i="14" s="1"/>
  <c r="AV59" i="14" s="1"/>
  <c r="AW59" i="14" s="1"/>
  <c r="AJ50" i="14"/>
  <c r="AL50" i="14" s="1"/>
  <c r="AR50" i="14" s="1"/>
  <c r="AV50" i="14" s="1"/>
  <c r="AW50" i="14" s="1"/>
  <c r="BM53" i="14"/>
  <c r="BR53" i="14" s="1"/>
  <c r="AC53" i="14"/>
  <c r="AJ110" i="14"/>
  <c r="AL110" i="14" s="1"/>
  <c r="AN110" i="14" s="1"/>
  <c r="AC92" i="14"/>
  <c r="BB92" i="14" s="1"/>
  <c r="BM57" i="14"/>
  <c r="BR57" i="14" s="1"/>
  <c r="BM130" i="14"/>
  <c r="BR130" i="14" s="1"/>
  <c r="AJ118" i="14"/>
  <c r="AL118" i="14" s="1"/>
  <c r="AN118" i="14" s="1"/>
  <c r="AF160" i="14"/>
  <c r="AJ30" i="14"/>
  <c r="AL30" i="14" s="1"/>
  <c r="AN30" i="14" s="1"/>
  <c r="AE42" i="14"/>
  <c r="BM64" i="14"/>
  <c r="BR64" i="14" s="1"/>
  <c r="BM58" i="14"/>
  <c r="BR58" i="14" s="1"/>
  <c r="AC151" i="14"/>
  <c r="BM54" i="14"/>
  <c r="BR54" i="14" s="1"/>
  <c r="BM178" i="14"/>
  <c r="BR178" i="14" s="1"/>
  <c r="AC178" i="14"/>
  <c r="AC120" i="14"/>
  <c r="AC33" i="14"/>
  <c r="AC29" i="14"/>
  <c r="AE29" i="14" s="1"/>
  <c r="AJ51" i="14"/>
  <c r="AL51" i="14" s="1"/>
  <c r="AR51" i="14" s="1"/>
  <c r="AV51" i="14" s="1"/>
  <c r="AW51" i="14" s="1"/>
  <c r="AC167" i="14"/>
  <c r="BB167" i="14" s="1"/>
  <c r="AJ99" i="14"/>
  <c r="AL99" i="14" s="1"/>
  <c r="AN99" i="14" s="1"/>
  <c r="AC143" i="14"/>
  <c r="BB143" i="14" s="1"/>
  <c r="AJ142" i="14"/>
  <c r="AL142" i="14" s="1"/>
  <c r="AN142" i="14" s="1"/>
  <c r="BM61" i="14"/>
  <c r="BR61" i="14" s="1"/>
  <c r="AC67" i="14"/>
  <c r="BM162" i="14"/>
  <c r="BR162" i="14" s="1"/>
  <c r="BM36" i="14"/>
  <c r="BR36" i="14" s="1"/>
  <c r="AC36" i="14"/>
  <c r="AJ176" i="14"/>
  <c r="AL176" i="14" s="1"/>
  <c r="AR176" i="14" s="1"/>
  <c r="AV176" i="14" s="1"/>
  <c r="AE41" i="14"/>
  <c r="AJ57" i="14"/>
  <c r="AL57" i="14" s="1"/>
  <c r="AR57" i="14" s="1"/>
  <c r="AV57" i="14" s="1"/>
  <c r="AC35" i="14"/>
  <c r="AC118" i="14"/>
  <c r="BB118" i="14" s="1"/>
  <c r="AJ62" i="14"/>
  <c r="AL62" i="14" s="1"/>
  <c r="AN62" i="14" s="1"/>
  <c r="BM40" i="14"/>
  <c r="BR40" i="14" s="1"/>
  <c r="AC95" i="14"/>
  <c r="BM69" i="14"/>
  <c r="BR69" i="14" s="1"/>
  <c r="AJ104" i="14"/>
  <c r="AL104" i="14" s="1"/>
  <c r="AR104" i="14" s="1"/>
  <c r="AV104" i="14" s="1"/>
  <c r="AW104" i="14" s="1"/>
  <c r="AC65" i="14"/>
  <c r="AJ100" i="14"/>
  <c r="BC100" i="14" s="1"/>
  <c r="AC75" i="14"/>
  <c r="AC38" i="14"/>
  <c r="BB38" i="14" s="1"/>
  <c r="BI156" i="14"/>
  <c r="BI74" i="14"/>
  <c r="AQ74" i="14"/>
  <c r="AU74" i="14" s="1"/>
  <c r="AJ140" i="14"/>
  <c r="BW140" i="14" s="1"/>
  <c r="AC104" i="14"/>
  <c r="AC87" i="14"/>
  <c r="BB87" i="14" s="1"/>
  <c r="AC189" i="14"/>
  <c r="AC188" i="14"/>
  <c r="BB188" i="14" s="1"/>
  <c r="BX76" i="14"/>
  <c r="CC76" i="14" s="1"/>
  <c r="AM177" i="14"/>
  <c r="AQ177" i="14" s="1"/>
  <c r="AU177" i="14" s="1"/>
  <c r="AC80" i="14"/>
  <c r="AC169" i="14"/>
  <c r="BB169" i="14" s="1"/>
  <c r="BM100" i="14"/>
  <c r="BR100" i="14" s="1"/>
  <c r="AC100" i="14"/>
  <c r="BB100" i="14" s="1"/>
  <c r="BM75" i="14"/>
  <c r="BR75" i="14" s="1"/>
  <c r="BI177" i="14"/>
  <c r="AJ119" i="14"/>
  <c r="AL119" i="14" s="1"/>
  <c r="AN119" i="14" s="1"/>
  <c r="BM169" i="14"/>
  <c r="BR169" i="14" s="1"/>
  <c r="BM151" i="14"/>
  <c r="BR151" i="14" s="1"/>
  <c r="AC157" i="14"/>
  <c r="BB157" i="14" s="1"/>
  <c r="BM81" i="14"/>
  <c r="BR81" i="14" s="1"/>
  <c r="AJ72" i="14"/>
  <c r="AL72" i="14" s="1"/>
  <c r="AR72" i="14" s="1"/>
  <c r="AV72" i="14" s="1"/>
  <c r="AW72" i="14" s="1"/>
  <c r="BM105" i="14"/>
  <c r="BR105" i="14" s="1"/>
  <c r="BM92" i="14"/>
  <c r="BR92" i="14" s="1"/>
  <c r="AJ92" i="14"/>
  <c r="AL92" i="14" s="1"/>
  <c r="AN92" i="14" s="1"/>
  <c r="BI158" i="14"/>
  <c r="BI86" i="14"/>
  <c r="AC108" i="14"/>
  <c r="BB108" i="14" s="1"/>
  <c r="AC129" i="14"/>
  <c r="BM152" i="14"/>
  <c r="BR152" i="14" s="1"/>
  <c r="AC72" i="14"/>
  <c r="BB72" i="14" s="1"/>
  <c r="AJ134" i="14"/>
  <c r="AL134" i="14" s="1"/>
  <c r="AN134" i="14" s="1"/>
  <c r="AQ76" i="14"/>
  <c r="AU76" i="14" s="1"/>
  <c r="AC103" i="14"/>
  <c r="BB103" i="14" s="1"/>
  <c r="AC112" i="14"/>
  <c r="BB112" i="14" s="1"/>
  <c r="BM126" i="14"/>
  <c r="BR126" i="14" s="1"/>
  <c r="AC177" i="14"/>
  <c r="AC187" i="14"/>
  <c r="BB187" i="14" s="1"/>
  <c r="AC152" i="14"/>
  <c r="BB152" i="14" s="1"/>
  <c r="BM95" i="14"/>
  <c r="BR95" i="14" s="1"/>
  <c r="AC153" i="14"/>
  <c r="AJ186" i="14"/>
  <c r="AL186" i="14" s="1"/>
  <c r="AN186" i="14" s="1"/>
  <c r="AC148" i="14"/>
  <c r="AE148" i="14" s="1"/>
  <c r="BM173" i="14"/>
  <c r="BR173" i="14" s="1"/>
  <c r="AC109" i="14"/>
  <c r="AC115" i="14"/>
  <c r="BB115" i="14" s="1"/>
  <c r="BM158" i="14"/>
  <c r="BR158" i="14" s="1"/>
  <c r="AE76" i="14"/>
  <c r="AC180" i="14"/>
  <c r="AC83" i="14"/>
  <c r="BB83" i="14" s="1"/>
  <c r="BM112" i="14"/>
  <c r="BR112" i="14" s="1"/>
  <c r="CB112" i="14" s="1"/>
  <c r="BM153" i="14"/>
  <c r="BR153" i="14" s="1"/>
  <c r="BM164" i="14"/>
  <c r="BR164" i="14" s="1"/>
  <c r="AJ170" i="14"/>
  <c r="AL170" i="14" s="1"/>
  <c r="AR170" i="14" s="1"/>
  <c r="AV170" i="14" s="1"/>
  <c r="AW170" i="14" s="1"/>
  <c r="AC114" i="14"/>
  <c r="BB114" i="14" s="1"/>
  <c r="BM161" i="14"/>
  <c r="BR161" i="14" s="1"/>
  <c r="AC161" i="14"/>
  <c r="BM177" i="14"/>
  <c r="BR177" i="14" s="1"/>
  <c r="BM135" i="14"/>
  <c r="BR135" i="14" s="1"/>
  <c r="BM184" i="14"/>
  <c r="BR184" i="14" s="1"/>
  <c r="BM163" i="14"/>
  <c r="BR163" i="14" s="1"/>
  <c r="AC97" i="14"/>
  <c r="BB97" i="14" s="1"/>
  <c r="AJ94" i="14"/>
  <c r="AL94" i="14" s="1"/>
  <c r="AN94" i="14" s="1"/>
  <c r="BM141" i="14"/>
  <c r="BR141" i="14" s="1"/>
  <c r="AC98" i="14"/>
  <c r="BB98" i="14" s="1"/>
  <c r="AC90" i="14"/>
  <c r="AE90" i="14" s="1"/>
  <c r="AC156" i="14"/>
  <c r="BB156" i="14" s="1"/>
  <c r="AJ109" i="14"/>
  <c r="AL109" i="14" s="1"/>
  <c r="AR109" i="14" s="1"/>
  <c r="AV109" i="14" s="1"/>
  <c r="BB138" i="14"/>
  <c r="AE138" i="14"/>
  <c r="AR96" i="14"/>
  <c r="AV96" i="14" s="1"/>
  <c r="AW96" i="14" s="1"/>
  <c r="AR124" i="14"/>
  <c r="AV124" i="14" s="1"/>
  <c r="AW124" i="14" s="1"/>
  <c r="AN124" i="14"/>
  <c r="AE135" i="14"/>
  <c r="BP158" i="14"/>
  <c r="BZ158" i="14" s="1"/>
  <c r="CD158" i="14" s="1"/>
  <c r="AC183" i="14"/>
  <c r="AC86" i="14"/>
  <c r="BB86" i="14" s="1"/>
  <c r="BM138" i="14"/>
  <c r="BR138" i="14" s="1"/>
  <c r="BM187" i="14"/>
  <c r="BR187" i="14" s="1"/>
  <c r="AJ89" i="14"/>
  <c r="AL89" i="14" s="1"/>
  <c r="AR89" i="14" s="1"/>
  <c r="AV89" i="14" s="1"/>
  <c r="AW89" i="14" s="1"/>
  <c r="AC99" i="14"/>
  <c r="AC140" i="14"/>
  <c r="BB140" i="14" s="1"/>
  <c r="AC165" i="14"/>
  <c r="AE165" i="14" s="1"/>
  <c r="BM117" i="14"/>
  <c r="BR117" i="14" s="1"/>
  <c r="AC117" i="14"/>
  <c r="AC158" i="14"/>
  <c r="AE158" i="14" s="1"/>
  <c r="AC162" i="14"/>
  <c r="AN168" i="14"/>
  <c r="BP135" i="14"/>
  <c r="BM123" i="14"/>
  <c r="BR123" i="14" s="1"/>
  <c r="AC168" i="14"/>
  <c r="AJ126" i="14"/>
  <c r="AL126" i="14" s="1"/>
  <c r="AR126" i="14" s="1"/>
  <c r="AV126" i="14" s="1"/>
  <c r="AW126" i="14" s="1"/>
  <c r="AJ86" i="14"/>
  <c r="AL86" i="14" s="1"/>
  <c r="AR86" i="14" s="1"/>
  <c r="AV86" i="14" s="1"/>
  <c r="BM78" i="14"/>
  <c r="BR78" i="14" s="1"/>
  <c r="AC154" i="14"/>
  <c r="BM137" i="14"/>
  <c r="BR137" i="14" s="1"/>
  <c r="AC137" i="14"/>
  <c r="BB137" i="14" s="1"/>
  <c r="AC126" i="14"/>
  <c r="BB126" i="14" s="1"/>
  <c r="AJ155" i="14"/>
  <c r="AL155" i="14" s="1"/>
  <c r="AR155" i="14" s="1"/>
  <c r="AV155" i="14" s="1"/>
  <c r="AJ93" i="14"/>
  <c r="AL93" i="14" s="1"/>
  <c r="AR93" i="14" s="1"/>
  <c r="AV93" i="14" s="1"/>
  <c r="AW93" i="14" s="1"/>
  <c r="AC149" i="14"/>
  <c r="AE149" i="14" s="1"/>
  <c r="AJ139" i="14"/>
  <c r="AL139" i="14" s="1"/>
  <c r="AR139" i="14" s="1"/>
  <c r="AV139" i="14" s="1"/>
  <c r="AW139" i="14" s="1"/>
  <c r="AC139" i="14"/>
  <c r="AJ97" i="14"/>
  <c r="AL97" i="14" s="1"/>
  <c r="AR97" i="14" s="1"/>
  <c r="AV97" i="14" s="1"/>
  <c r="AW97" i="14" s="1"/>
  <c r="AE181" i="14"/>
  <c r="BM132" i="14"/>
  <c r="BR132" i="14" s="1"/>
  <c r="AC132" i="14"/>
  <c r="AC136" i="14"/>
  <c r="AC171" i="14"/>
  <c r="AE171" i="14" s="1"/>
  <c r="AC163" i="14"/>
  <c r="BB163" i="14" s="1"/>
  <c r="AC174" i="14"/>
  <c r="AC94" i="14"/>
  <c r="BM99" i="14"/>
  <c r="BR99" i="14" s="1"/>
  <c r="BM128" i="14"/>
  <c r="BR128" i="14" s="1"/>
  <c r="AC186" i="14"/>
  <c r="AC173" i="14"/>
  <c r="AC166" i="14"/>
  <c r="BB166" i="14" s="1"/>
  <c r="BM111" i="14"/>
  <c r="BR111" i="14" s="1"/>
  <c r="AC105" i="14"/>
  <c r="BM90" i="14"/>
  <c r="BR90" i="14" s="1"/>
  <c r="AC79" i="14"/>
  <c r="AE79" i="14" s="1"/>
  <c r="BM115" i="14"/>
  <c r="BR115" i="14" s="1"/>
  <c r="AJ87" i="14"/>
  <c r="AL87" i="14" s="1"/>
  <c r="AN87" i="14" s="1"/>
  <c r="AJ189" i="14"/>
  <c r="AL189" i="14" s="1"/>
  <c r="AR189" i="14" s="1"/>
  <c r="AV189" i="14" s="1"/>
  <c r="BM188" i="14"/>
  <c r="BR188" i="14" s="1"/>
  <c r="AE101" i="14"/>
  <c r="AC176" i="14"/>
  <c r="AE118" i="14"/>
  <c r="BM102" i="14"/>
  <c r="BR102" i="14" s="1"/>
  <c r="BM80" i="14"/>
  <c r="BR80" i="14" s="1"/>
  <c r="BM108" i="14"/>
  <c r="BR108" i="14" s="1"/>
  <c r="AC127" i="14"/>
  <c r="AJ183" i="14"/>
  <c r="AL183" i="14" s="1"/>
  <c r="AN183" i="14" s="1"/>
  <c r="BM175" i="14"/>
  <c r="BR175" i="14" s="1"/>
  <c r="AE122" i="14"/>
  <c r="BM72" i="14"/>
  <c r="BR72" i="14" s="1"/>
  <c r="AC164" i="14"/>
  <c r="BB164" i="14" s="1"/>
  <c r="AC123" i="14"/>
  <c r="BB123" i="14" s="1"/>
  <c r="BM139" i="14"/>
  <c r="BR139" i="14" s="1"/>
  <c r="AJ148" i="14"/>
  <c r="AL148" i="14" s="1"/>
  <c r="AJ141" i="14"/>
  <c r="AL141" i="14" s="1"/>
  <c r="AR141" i="14" s="1"/>
  <c r="AV141" i="14" s="1"/>
  <c r="AW141" i="14" s="1"/>
  <c r="AE100" i="14"/>
  <c r="AC145" i="14"/>
  <c r="BM125" i="14"/>
  <c r="BR125" i="14" s="1"/>
  <c r="AJ147" i="14"/>
  <c r="AL147" i="14" s="1"/>
  <c r="AR147" i="14" s="1"/>
  <c r="AV147" i="14" s="1"/>
  <c r="AW147" i="14" s="1"/>
  <c r="AE167" i="14"/>
  <c r="AC128" i="14"/>
  <c r="AE128" i="14" s="1"/>
  <c r="BM186" i="14"/>
  <c r="BR186" i="14" s="1"/>
  <c r="AC73" i="14"/>
  <c r="AC124" i="14"/>
  <c r="BB124" i="14" s="1"/>
  <c r="AJ158" i="14"/>
  <c r="AL158" i="14" s="1"/>
  <c r="AR158" i="14" s="1"/>
  <c r="AV158" i="14" s="1"/>
  <c r="AJ188" i="14"/>
  <c r="AL188" i="14" s="1"/>
  <c r="AR188" i="14" s="1"/>
  <c r="AV188" i="14" s="1"/>
  <c r="BM176" i="14"/>
  <c r="BR176" i="14" s="1"/>
  <c r="AJ76" i="14"/>
  <c r="AL76" i="14" s="1"/>
  <c r="AN76" i="14" s="1"/>
  <c r="AC102" i="14"/>
  <c r="BB102" i="14" s="1"/>
  <c r="AE130" i="14"/>
  <c r="BM119" i="14"/>
  <c r="BR119" i="14" s="1"/>
  <c r="AQ38" i="14"/>
  <c r="AU38" i="14" s="1"/>
  <c r="AQ85" i="14"/>
  <c r="AU85" i="14" s="1"/>
  <c r="AF73" i="14"/>
  <c r="BP100" i="14"/>
  <c r="BZ100" i="14" s="1"/>
  <c r="CD100" i="14" s="1"/>
  <c r="CC160" i="14"/>
  <c r="CC154" i="14"/>
  <c r="CC38" i="14"/>
  <c r="BP61" i="14"/>
  <c r="AQ156" i="14"/>
  <c r="AU156" i="14" s="1"/>
  <c r="BP99" i="14"/>
  <c r="BZ99" i="14" s="1"/>
  <c r="CD99" i="14" s="1"/>
  <c r="BI188" i="14"/>
  <c r="AR110" i="14"/>
  <c r="AV110" i="14" s="1"/>
  <c r="AW110" i="14" s="1"/>
  <c r="AQ155" i="14"/>
  <c r="AU155" i="14" s="1"/>
  <c r="BZ71" i="14"/>
  <c r="CD71" i="14" s="1"/>
  <c r="AR142" i="14"/>
  <c r="AV142" i="14" s="1"/>
  <c r="AW142" i="14" s="1"/>
  <c r="BP53" i="14"/>
  <c r="BZ53" i="14" s="1"/>
  <c r="CD53" i="14" s="1"/>
  <c r="CA83" i="14"/>
  <c r="BZ146" i="14"/>
  <c r="CD146" i="14" s="1"/>
  <c r="BX176" i="14"/>
  <c r="CC176" i="14" s="1"/>
  <c r="BX85" i="14"/>
  <c r="CC85" i="14" s="1"/>
  <c r="BX84" i="14"/>
  <c r="CC84" i="14" s="1"/>
  <c r="BP41" i="14"/>
  <c r="BZ41" i="14" s="1"/>
  <c r="CD41" i="14" s="1"/>
  <c r="CC178" i="14"/>
  <c r="BX156" i="14"/>
  <c r="CC156" i="14" s="1"/>
  <c r="BX188" i="14"/>
  <c r="CC188" i="14" s="1"/>
  <c r="BX58" i="14"/>
  <c r="CC58" i="14" s="1"/>
  <c r="BZ144" i="14"/>
  <c r="CD144" i="14" s="1"/>
  <c r="BP78" i="14"/>
  <c r="BZ62" i="14"/>
  <c r="CD62" i="14" s="1"/>
  <c r="BZ160" i="14"/>
  <c r="CD160" i="14" s="1"/>
  <c r="BZ186" i="14"/>
  <c r="CD186" i="14" s="1"/>
  <c r="BX158" i="14"/>
  <c r="CC158" i="14" s="1"/>
  <c r="AN166" i="14"/>
  <c r="AN83" i="14"/>
  <c r="AC77" i="17"/>
  <c r="R77" i="17" s="1"/>
  <c r="BB175" i="14"/>
  <c r="AE175" i="14"/>
  <c r="AR28" i="14"/>
  <c r="AV28" i="14" s="1"/>
  <c r="AW28" i="14" s="1"/>
  <c r="AN28" i="14"/>
  <c r="BB139" i="14"/>
  <c r="AE139" i="14"/>
  <c r="BB99" i="14"/>
  <c r="AE99" i="14"/>
  <c r="BB67" i="14"/>
  <c r="AE67" i="14"/>
  <c r="BW180" i="14"/>
  <c r="AL180" i="14"/>
  <c r="BC180" i="14"/>
  <c r="BB127" i="14"/>
  <c r="AE127" i="14"/>
  <c r="BB30" i="14"/>
  <c r="AE30" i="14"/>
  <c r="AE146" i="14"/>
  <c r="AR26" i="14"/>
  <c r="AV26" i="14" s="1"/>
  <c r="AW26" i="14" s="1"/>
  <c r="AN26" i="14"/>
  <c r="BB180" i="14"/>
  <c r="AE180" i="14"/>
  <c r="BB154" i="14"/>
  <c r="AE154" i="14"/>
  <c r="BB168" i="14"/>
  <c r="AE168" i="14"/>
  <c r="BB177" i="14"/>
  <c r="AE177" i="14"/>
  <c r="BB80" i="14"/>
  <c r="AE80" i="14"/>
  <c r="BM93" i="14"/>
  <c r="BR93" i="14" s="1"/>
  <c r="BP93" i="14"/>
  <c r="BZ93" i="14" s="1"/>
  <c r="CD93" i="14" s="1"/>
  <c r="BB179" i="14"/>
  <c r="AE179" i="14"/>
  <c r="BB136" i="14"/>
  <c r="AE136" i="14"/>
  <c r="BU125" i="14"/>
  <c r="BZ125" i="14" s="1"/>
  <c r="CD125" i="14" s="1"/>
  <c r="AJ125" i="14"/>
  <c r="BU29" i="14"/>
  <c r="AJ29" i="14"/>
  <c r="BP150" i="14"/>
  <c r="BM150" i="14"/>
  <c r="BR150" i="14" s="1"/>
  <c r="BU37" i="14"/>
  <c r="BZ37" i="14" s="1"/>
  <c r="CD37" i="14" s="1"/>
  <c r="AJ37" i="14"/>
  <c r="BW37" i="14" s="1"/>
  <c r="BB94" i="14"/>
  <c r="AE94" i="14"/>
  <c r="BB141" i="14"/>
  <c r="AE141" i="14"/>
  <c r="BP87" i="14"/>
  <c r="BZ87" i="14" s="1"/>
  <c r="CD87" i="14" s="1"/>
  <c r="BM87" i="14"/>
  <c r="BR87" i="14" s="1"/>
  <c r="BB189" i="14"/>
  <c r="AE189" i="14"/>
  <c r="BP168" i="14"/>
  <c r="BZ168" i="14" s="1"/>
  <c r="CD168" i="14" s="1"/>
  <c r="BM168" i="14"/>
  <c r="BR168" i="14" s="1"/>
  <c r="AJ17" i="14"/>
  <c r="AL17" i="14" s="1"/>
  <c r="AR17" i="14" s="1"/>
  <c r="AV17" i="14" s="1"/>
  <c r="BM17" i="14"/>
  <c r="BR17" i="14" s="1"/>
  <c r="BB88" i="14"/>
  <c r="AE88" i="14"/>
  <c r="AF92" i="7"/>
  <c r="AC82" i="17"/>
  <c r="AH82" i="17" s="1"/>
  <c r="BP183" i="14"/>
  <c r="BZ183" i="14" s="1"/>
  <c r="BM183" i="14"/>
  <c r="BR183" i="14" s="1"/>
  <c r="BB129" i="14"/>
  <c r="AE129" i="14"/>
  <c r="AE52" i="14"/>
  <c r="BU78" i="14"/>
  <c r="AJ78" i="14"/>
  <c r="AL78" i="14" s="1"/>
  <c r="BP42" i="14"/>
  <c r="BZ42" i="14" s="1"/>
  <c r="CD42" i="14" s="1"/>
  <c r="BM42" i="14"/>
  <c r="BR42" i="14" s="1"/>
  <c r="AC40" i="14"/>
  <c r="BU48" i="14"/>
  <c r="BZ48" i="14" s="1"/>
  <c r="CD48" i="14" s="1"/>
  <c r="AJ48" i="14"/>
  <c r="AL48" i="14" s="1"/>
  <c r="AN48" i="14" s="1"/>
  <c r="AJ123" i="14"/>
  <c r="AL123" i="14" s="1"/>
  <c r="BU98" i="14"/>
  <c r="BZ98" i="14" s="1"/>
  <c r="CD98" i="14" s="1"/>
  <c r="AJ98" i="14"/>
  <c r="AL98" i="14" s="1"/>
  <c r="BU151" i="14"/>
  <c r="BZ151" i="14" s="1"/>
  <c r="CD151" i="14" s="1"/>
  <c r="AJ151" i="14"/>
  <c r="BB178" i="14"/>
  <c r="AE178" i="14"/>
  <c r="BB153" i="14"/>
  <c r="AE153" i="14"/>
  <c r="BM171" i="14"/>
  <c r="BR171" i="14" s="1"/>
  <c r="BM174" i="14"/>
  <c r="BR174" i="14" s="1"/>
  <c r="BU128" i="14"/>
  <c r="BZ128" i="14" s="1"/>
  <c r="CD128" i="14" s="1"/>
  <c r="AJ128" i="14"/>
  <c r="AL128" i="14" s="1"/>
  <c r="AR128" i="14" s="1"/>
  <c r="AV128" i="14" s="1"/>
  <c r="AC50" i="14"/>
  <c r="AE98" i="14"/>
  <c r="BB142" i="14"/>
  <c r="AE142" i="14"/>
  <c r="BB109" i="14"/>
  <c r="AE109" i="14"/>
  <c r="BU133" i="14"/>
  <c r="BZ133" i="14" s="1"/>
  <c r="CD133" i="14" s="1"/>
  <c r="AJ133" i="14"/>
  <c r="AL133" i="14" s="1"/>
  <c r="AR133" i="14" s="1"/>
  <c r="AV133" i="14" s="1"/>
  <c r="AC45" i="14"/>
  <c r="AJ45" i="14"/>
  <c r="AJ68" i="14"/>
  <c r="AL68" i="14" s="1"/>
  <c r="AR68" i="14" s="1"/>
  <c r="AV68" i="14" s="1"/>
  <c r="AW68" i="14" s="1"/>
  <c r="AC68" i="14"/>
  <c r="BU36" i="14"/>
  <c r="BZ36" i="14" s="1"/>
  <c r="CD36" i="14" s="1"/>
  <c r="AJ36" i="14"/>
  <c r="AL36" i="14" s="1"/>
  <c r="BB176" i="14"/>
  <c r="AE176" i="14"/>
  <c r="BM84" i="14"/>
  <c r="BR84" i="14" s="1"/>
  <c r="AC84" i="14"/>
  <c r="BX73" i="14"/>
  <c r="CC73" i="14" s="1"/>
  <c r="BI73" i="14"/>
  <c r="AM73" i="14"/>
  <c r="AQ73" i="14" s="1"/>
  <c r="AU73" i="14" s="1"/>
  <c r="AJ103" i="14"/>
  <c r="BP119" i="14"/>
  <c r="BZ119" i="14" s="1"/>
  <c r="CD119" i="14" s="1"/>
  <c r="BP127" i="14"/>
  <c r="BZ127" i="14" s="1"/>
  <c r="BM127" i="14"/>
  <c r="BR127" i="14" s="1"/>
  <c r="AJ88" i="14"/>
  <c r="AL88" i="14" s="1"/>
  <c r="AN88" i="14" s="1"/>
  <c r="BP103" i="14"/>
  <c r="BZ103" i="14" s="1"/>
  <c r="CD103" i="14" s="1"/>
  <c r="BM103" i="14"/>
  <c r="BR103" i="14" s="1"/>
  <c r="BP167" i="14"/>
  <c r="BM167" i="14"/>
  <c r="BR167" i="14" s="1"/>
  <c r="BP104" i="14"/>
  <c r="BZ104" i="14" s="1"/>
  <c r="CD104" i="14" s="1"/>
  <c r="BM104" i="14"/>
  <c r="BR104" i="14" s="1"/>
  <c r="BB62" i="14"/>
  <c r="AE62" i="14"/>
  <c r="BB148" i="14"/>
  <c r="AE97" i="14"/>
  <c r="BB39" i="14"/>
  <c r="AE39" i="14"/>
  <c r="AC170" i="14"/>
  <c r="BU138" i="14"/>
  <c r="BZ138" i="14" s="1"/>
  <c r="CD138" i="14" s="1"/>
  <c r="AJ138" i="14"/>
  <c r="AL138" i="14" s="1"/>
  <c r="AN138" i="14" s="1"/>
  <c r="BU137" i="14"/>
  <c r="BZ137" i="14" s="1"/>
  <c r="CD137" i="14" s="1"/>
  <c r="AJ137" i="14"/>
  <c r="BM113" i="14"/>
  <c r="BR113" i="14" s="1"/>
  <c r="BP131" i="14"/>
  <c r="BZ131" i="14" s="1"/>
  <c r="CD131" i="14" s="1"/>
  <c r="BM131" i="14"/>
  <c r="BR131" i="14" s="1"/>
  <c r="AC131" i="14"/>
  <c r="BP106" i="14"/>
  <c r="BM106" i="14"/>
  <c r="BR106" i="14" s="1"/>
  <c r="AC106" i="14"/>
  <c r="BB95" i="14"/>
  <c r="AE95" i="14"/>
  <c r="BM97" i="14"/>
  <c r="BR97" i="14" s="1"/>
  <c r="BP107" i="14"/>
  <c r="BM107" i="14"/>
  <c r="BR107" i="14" s="1"/>
  <c r="AE111" i="14"/>
  <c r="AC107" i="14"/>
  <c r="BB151" i="14"/>
  <c r="AE151" i="14"/>
  <c r="BB60" i="14"/>
  <c r="AE60" i="14"/>
  <c r="AJ116" i="14"/>
  <c r="BU178" i="14"/>
  <c r="BZ178" i="14" s="1"/>
  <c r="CD178" i="14" s="1"/>
  <c r="AJ178" i="14"/>
  <c r="AL178" i="14" s="1"/>
  <c r="AR178" i="14" s="1"/>
  <c r="AV178" i="14" s="1"/>
  <c r="AC70" i="14"/>
  <c r="BM146" i="14"/>
  <c r="BR146" i="14" s="1"/>
  <c r="BU120" i="14"/>
  <c r="AJ120" i="14"/>
  <c r="BB120" i="14"/>
  <c r="AE120" i="14"/>
  <c r="BU27" i="14"/>
  <c r="BZ27" i="14" s="1"/>
  <c r="CD27" i="14" s="1"/>
  <c r="AJ27" i="14"/>
  <c r="BM49" i="14"/>
  <c r="BR49" i="14" s="1"/>
  <c r="AJ49" i="14"/>
  <c r="AL49" i="14" s="1"/>
  <c r="AR49" i="14" s="1"/>
  <c r="AV49" i="14" s="1"/>
  <c r="BP33" i="14"/>
  <c r="BM33" i="14"/>
  <c r="BR33" i="14" s="1"/>
  <c r="BP145" i="14"/>
  <c r="BZ145" i="14" s="1"/>
  <c r="CD145" i="14" s="1"/>
  <c r="BM145" i="14"/>
  <c r="BR145" i="14" s="1"/>
  <c r="BM121" i="14"/>
  <c r="BR121" i="14" s="1"/>
  <c r="BM89" i="14"/>
  <c r="BR89" i="14" s="1"/>
  <c r="AC147" i="14"/>
  <c r="BU157" i="14"/>
  <c r="BZ157" i="14" s="1"/>
  <c r="CD157" i="14" s="1"/>
  <c r="AJ157" i="14"/>
  <c r="AJ58" i="14"/>
  <c r="BP65" i="14"/>
  <c r="BM65" i="14"/>
  <c r="BR65" i="14" s="1"/>
  <c r="AC26" i="14"/>
  <c r="AC31" i="14"/>
  <c r="BB104" i="14"/>
  <c r="AE104" i="14"/>
  <c r="BU122" i="14"/>
  <c r="AJ122" i="14"/>
  <c r="AL122" i="14" s="1"/>
  <c r="AN122" i="14" s="1"/>
  <c r="BP166" i="14"/>
  <c r="BZ166" i="14" s="1"/>
  <c r="CD166" i="14" s="1"/>
  <c r="BM166" i="14"/>
  <c r="BR166" i="14" s="1"/>
  <c r="BP142" i="14"/>
  <c r="BZ142" i="14" s="1"/>
  <c r="CD142" i="14" s="1"/>
  <c r="BM142" i="14"/>
  <c r="BR142" i="14" s="1"/>
  <c r="AJ53" i="14"/>
  <c r="AL53" i="14" s="1"/>
  <c r="AE115" i="14"/>
  <c r="BU75" i="14"/>
  <c r="BZ75" i="14" s="1"/>
  <c r="AJ75" i="14"/>
  <c r="AL75" i="14" s="1"/>
  <c r="AR75" i="14" s="1"/>
  <c r="AV75" i="14" s="1"/>
  <c r="BB75" i="14"/>
  <c r="AE75" i="14"/>
  <c r="BP68" i="14"/>
  <c r="BZ68" i="14" s="1"/>
  <c r="CD68" i="14" s="1"/>
  <c r="BM68" i="14"/>
  <c r="BR68" i="14" s="1"/>
  <c r="BB36" i="14"/>
  <c r="AE36" i="14"/>
  <c r="BU74" i="14"/>
  <c r="AJ74" i="14"/>
  <c r="AL74" i="14" s="1"/>
  <c r="AR74" i="14" s="1"/>
  <c r="AV74" i="14" s="1"/>
  <c r="BX57" i="14"/>
  <c r="CC57" i="14" s="1"/>
  <c r="BM180" i="14"/>
  <c r="BR180" i="14" s="1"/>
  <c r="BI162" i="14"/>
  <c r="BX162" i="14"/>
  <c r="CC162" i="14" s="1"/>
  <c r="AM162" i="14"/>
  <c r="AQ162" i="14" s="1"/>
  <c r="AU162" i="14" s="1"/>
  <c r="AL112" i="14"/>
  <c r="BC112" i="14"/>
  <c r="BU46" i="14"/>
  <c r="BZ46" i="14" s="1"/>
  <c r="CD46" i="14" s="1"/>
  <c r="AJ46" i="14"/>
  <c r="BC46" i="14" s="1"/>
  <c r="BM66" i="14"/>
  <c r="BR66" i="14" s="1"/>
  <c r="AE86" i="14"/>
  <c r="BC40" i="14"/>
  <c r="BU187" i="14"/>
  <c r="BZ187" i="14" s="1"/>
  <c r="CD187" i="14" s="1"/>
  <c r="AJ187" i="14"/>
  <c r="BU163" i="14"/>
  <c r="AJ163" i="14"/>
  <c r="BU132" i="14"/>
  <c r="BZ132" i="14" s="1"/>
  <c r="CD132" i="14" s="1"/>
  <c r="AJ132" i="14"/>
  <c r="AL132" i="14" s="1"/>
  <c r="AN132" i="14" s="1"/>
  <c r="BU171" i="14"/>
  <c r="BZ171" i="14" s="1"/>
  <c r="CD171" i="14" s="1"/>
  <c r="AJ171" i="14"/>
  <c r="AL171" i="14" s="1"/>
  <c r="BB174" i="14"/>
  <c r="AE174" i="14"/>
  <c r="BB186" i="14"/>
  <c r="AE186" i="14"/>
  <c r="BU156" i="14"/>
  <c r="AJ156" i="14"/>
  <c r="BP110" i="14"/>
  <c r="BZ110" i="14" s="1"/>
  <c r="CD110" i="14" s="1"/>
  <c r="BM110" i="14"/>
  <c r="BR110" i="14" s="1"/>
  <c r="BM85" i="14"/>
  <c r="BR85" i="14" s="1"/>
  <c r="AC85" i="14"/>
  <c r="BB43" i="14"/>
  <c r="AE43" i="14"/>
  <c r="BU175" i="14"/>
  <c r="BZ175" i="14" s="1"/>
  <c r="CD175" i="14" s="1"/>
  <c r="AJ175" i="14"/>
  <c r="BU159" i="14"/>
  <c r="BZ159" i="14" s="1"/>
  <c r="AJ159" i="14"/>
  <c r="BP154" i="14"/>
  <c r="BM154" i="14"/>
  <c r="BR154" i="14" s="1"/>
  <c r="AC155" i="14"/>
  <c r="AL40" i="14"/>
  <c r="AN40" i="14" s="1"/>
  <c r="BM47" i="14"/>
  <c r="BR47" i="14" s="1"/>
  <c r="BU152" i="14"/>
  <c r="BZ152" i="14" s="1"/>
  <c r="CD152" i="14" s="1"/>
  <c r="AJ152" i="14"/>
  <c r="AL152" i="14" s="1"/>
  <c r="BP149" i="14"/>
  <c r="BZ149" i="14" s="1"/>
  <c r="CD149" i="14" s="1"/>
  <c r="BM149" i="14"/>
  <c r="BR149" i="14" s="1"/>
  <c r="BP116" i="14"/>
  <c r="BZ116" i="14" s="1"/>
  <c r="CD116" i="14" s="1"/>
  <c r="BM116" i="14"/>
  <c r="BR116" i="14" s="1"/>
  <c r="BB145" i="14"/>
  <c r="AE145" i="14"/>
  <c r="BB150" i="14"/>
  <c r="AE150" i="14"/>
  <c r="BU31" i="14"/>
  <c r="BZ31" i="14" s="1"/>
  <c r="CD31" i="14" s="1"/>
  <c r="AJ31" i="14"/>
  <c r="AL31" i="14" s="1"/>
  <c r="BM124" i="14"/>
  <c r="BR124" i="14" s="1"/>
  <c r="BP124" i="14"/>
  <c r="BZ124" i="14" s="1"/>
  <c r="CD124" i="14" s="1"/>
  <c r="AE187" i="14"/>
  <c r="AJ85" i="14"/>
  <c r="AL85" i="14" s="1"/>
  <c r="BI57" i="14"/>
  <c r="BX161" i="14"/>
  <c r="CC161" i="14" s="1"/>
  <c r="BI161" i="14"/>
  <c r="AM161" i="14"/>
  <c r="AQ161" i="14" s="1"/>
  <c r="AU161" i="14" s="1"/>
  <c r="AC91" i="17"/>
  <c r="Z91" i="17" s="1"/>
  <c r="BP163" i="14"/>
  <c r="BZ141" i="14"/>
  <c r="CD141" i="14" s="1"/>
  <c r="AE119" i="14"/>
  <c r="AE83" i="14"/>
  <c r="BM55" i="14"/>
  <c r="BR55" i="14" s="1"/>
  <c r="BP179" i="14"/>
  <c r="BM179" i="14"/>
  <c r="BR179" i="14" s="1"/>
  <c r="BP79" i="14"/>
  <c r="BZ79" i="14" s="1"/>
  <c r="CD79" i="14" s="1"/>
  <c r="BM79" i="14"/>
  <c r="BR79" i="14" s="1"/>
  <c r="BU167" i="14"/>
  <c r="AJ167" i="14"/>
  <c r="AE59" i="14"/>
  <c r="BB93" i="14"/>
  <c r="AE93" i="14"/>
  <c r="BM39" i="14"/>
  <c r="BR39" i="14" s="1"/>
  <c r="BP39" i="14"/>
  <c r="BZ39" i="14" s="1"/>
  <c r="CD39" i="14" s="1"/>
  <c r="BP114" i="14"/>
  <c r="BZ114" i="14" s="1"/>
  <c r="CD114" i="14" s="1"/>
  <c r="BM114" i="14"/>
  <c r="BR114" i="14" s="1"/>
  <c r="BB161" i="14"/>
  <c r="AE161" i="14"/>
  <c r="AJ131" i="14"/>
  <c r="AL131" i="14" s="1"/>
  <c r="AR131" i="14" s="1"/>
  <c r="AV131" i="14" s="1"/>
  <c r="AW131" i="14" s="1"/>
  <c r="BM28" i="14"/>
  <c r="BR28" i="14" s="1"/>
  <c r="BU179" i="14"/>
  <c r="AJ179" i="14"/>
  <c r="AL179" i="14" s="1"/>
  <c r="BU106" i="14"/>
  <c r="AJ106" i="14"/>
  <c r="AL106" i="14" s="1"/>
  <c r="BU95" i="14"/>
  <c r="BZ95" i="14" s="1"/>
  <c r="CD95" i="14" s="1"/>
  <c r="AJ95" i="14"/>
  <c r="BM43" i="14"/>
  <c r="BR43" i="14" s="1"/>
  <c r="BU107" i="14"/>
  <c r="AJ107" i="14"/>
  <c r="AL107" i="14" s="1"/>
  <c r="AN107" i="14" s="1"/>
  <c r="AJ174" i="14"/>
  <c r="AL174" i="14" s="1"/>
  <c r="AJ153" i="14"/>
  <c r="AL153" i="14" s="1"/>
  <c r="AE27" i="14"/>
  <c r="AC81" i="14"/>
  <c r="BB132" i="14"/>
  <c r="AE132" i="14"/>
  <c r="BB54" i="14"/>
  <c r="AE54" i="14"/>
  <c r="BP70" i="14"/>
  <c r="BZ70" i="14" s="1"/>
  <c r="CD70" i="14" s="1"/>
  <c r="BM70" i="14"/>
  <c r="BR70" i="14" s="1"/>
  <c r="BP120" i="14"/>
  <c r="BM120" i="14"/>
  <c r="BR120" i="14" s="1"/>
  <c r="BU136" i="14"/>
  <c r="BZ136" i="14" s="1"/>
  <c r="CD136" i="14" s="1"/>
  <c r="AJ136" i="14"/>
  <c r="AL136" i="14" s="1"/>
  <c r="BB49" i="14"/>
  <c r="BM185" i="14"/>
  <c r="BR185" i="14" s="1"/>
  <c r="BU121" i="14"/>
  <c r="BZ121" i="14" s="1"/>
  <c r="CD121" i="14" s="1"/>
  <c r="AJ121" i="14"/>
  <c r="AL121" i="14" s="1"/>
  <c r="BP29" i="14"/>
  <c r="BM29" i="14"/>
  <c r="BR29" i="14" s="1"/>
  <c r="BU150" i="14"/>
  <c r="AJ150" i="14"/>
  <c r="AL150" i="14" s="1"/>
  <c r="AR150" i="14" s="1"/>
  <c r="AV150" i="14" s="1"/>
  <c r="AW150" i="14" s="1"/>
  <c r="BU81" i="14"/>
  <c r="BZ81" i="14" s="1"/>
  <c r="CD81" i="14" s="1"/>
  <c r="AJ81" i="14"/>
  <c r="BU55" i="14"/>
  <c r="BZ55" i="14" s="1"/>
  <c r="CD55" i="14" s="1"/>
  <c r="AJ55" i="14"/>
  <c r="AL55" i="14" s="1"/>
  <c r="AR55" i="14" s="1"/>
  <c r="AV55" i="14" s="1"/>
  <c r="AW55" i="14" s="1"/>
  <c r="BP51" i="14"/>
  <c r="BZ51" i="14" s="1"/>
  <c r="CD51" i="14" s="1"/>
  <c r="BM51" i="14"/>
  <c r="BR51" i="14" s="1"/>
  <c r="BB69" i="14"/>
  <c r="AE69" i="14"/>
  <c r="BP143" i="14"/>
  <c r="BM143" i="14"/>
  <c r="BR143" i="14" s="1"/>
  <c r="AC96" i="14"/>
  <c r="BM165" i="14"/>
  <c r="BR165" i="14" s="1"/>
  <c r="BU73" i="14"/>
  <c r="BZ73" i="14" s="1"/>
  <c r="CD73" i="14" s="1"/>
  <c r="AJ73" i="14"/>
  <c r="BB73" i="14"/>
  <c r="AE73" i="14"/>
  <c r="BB65" i="14"/>
  <c r="AE65" i="14"/>
  <c r="BU173" i="14"/>
  <c r="BZ173" i="14" s="1"/>
  <c r="CD173" i="14" s="1"/>
  <c r="AJ173" i="14"/>
  <c r="BC173" i="14" s="1"/>
  <c r="BB173" i="14"/>
  <c r="AE173" i="14"/>
  <c r="BP134" i="14"/>
  <c r="BZ134" i="14" s="1"/>
  <c r="CD134" i="14" s="1"/>
  <c r="BM134" i="14"/>
  <c r="BR134" i="14" s="1"/>
  <c r="BU105" i="14"/>
  <c r="BZ105" i="14" s="1"/>
  <c r="CD105" i="14" s="1"/>
  <c r="AJ105" i="14"/>
  <c r="AL105" i="14" s="1"/>
  <c r="BB105" i="14"/>
  <c r="AE105" i="14"/>
  <c r="BB144" i="14"/>
  <c r="AE144" i="14"/>
  <c r="BM156" i="14"/>
  <c r="BR156" i="14" s="1"/>
  <c r="BP156" i="14"/>
  <c r="BU115" i="14"/>
  <c r="BZ115" i="14" s="1"/>
  <c r="CD115" i="14" s="1"/>
  <c r="AJ115" i="14"/>
  <c r="AL115" i="14" s="1"/>
  <c r="AE188" i="14"/>
  <c r="AE113" i="14"/>
  <c r="AJ127" i="14"/>
  <c r="AW205" i="14"/>
  <c r="AF215" i="7" s="1"/>
  <c r="BP83" i="14"/>
  <c r="BZ83" i="14" s="1"/>
  <c r="BM83" i="14"/>
  <c r="BR83" i="14" s="1"/>
  <c r="BM46" i="14"/>
  <c r="BR46" i="14" s="1"/>
  <c r="BU108" i="14"/>
  <c r="BZ108" i="14" s="1"/>
  <c r="CD108" i="14" s="1"/>
  <c r="AJ108" i="14"/>
  <c r="BC108" i="14" s="1"/>
  <c r="BM88" i="14"/>
  <c r="BR88" i="14" s="1"/>
  <c r="AC159" i="14"/>
  <c r="BU43" i="14"/>
  <c r="BZ43" i="14" s="1"/>
  <c r="CD43" i="14" s="1"/>
  <c r="AJ43" i="14"/>
  <c r="AJ114" i="14"/>
  <c r="AC78" i="14"/>
  <c r="BU129" i="14"/>
  <c r="BZ129" i="14" s="1"/>
  <c r="CD129" i="14" s="1"/>
  <c r="AJ129" i="14"/>
  <c r="BC129" i="14" s="1"/>
  <c r="BU177" i="14"/>
  <c r="BZ177" i="14" s="1"/>
  <c r="CD177" i="14" s="1"/>
  <c r="AJ177" i="14"/>
  <c r="AC48" i="14"/>
  <c r="AC47" i="14"/>
  <c r="AC182" i="14"/>
  <c r="BU32" i="14"/>
  <c r="BZ32" i="14" s="1"/>
  <c r="CD32" i="14" s="1"/>
  <c r="AJ32" i="14"/>
  <c r="BP122" i="14"/>
  <c r="BM122" i="14"/>
  <c r="BR122" i="14" s="1"/>
  <c r="BU135" i="14"/>
  <c r="AJ135" i="14"/>
  <c r="AJ52" i="14"/>
  <c r="AL52" i="14" s="1"/>
  <c r="AN52" i="14" s="1"/>
  <c r="AC116" i="14"/>
  <c r="AJ54" i="14"/>
  <c r="AL54" i="14" s="1"/>
  <c r="AC184" i="14"/>
  <c r="AJ146" i="14"/>
  <c r="BW146" i="14" s="1"/>
  <c r="AC34" i="14"/>
  <c r="BU185" i="14"/>
  <c r="BZ185" i="14" s="1"/>
  <c r="CD185" i="14" s="1"/>
  <c r="AJ185" i="14"/>
  <c r="AC121" i="14"/>
  <c r="AC125" i="14"/>
  <c r="AC32" i="14"/>
  <c r="BM157" i="14"/>
  <c r="BR157" i="14" s="1"/>
  <c r="BM94" i="14"/>
  <c r="BR94" i="14" s="1"/>
  <c r="BU143" i="14"/>
  <c r="AJ143" i="14"/>
  <c r="BU33" i="14"/>
  <c r="AJ33" i="14"/>
  <c r="BP140" i="14"/>
  <c r="BZ140" i="14" s="1"/>
  <c r="CD140" i="14" s="1"/>
  <c r="BM140" i="14"/>
  <c r="BR140" i="14" s="1"/>
  <c r="BP26" i="14"/>
  <c r="BZ26" i="14" s="1"/>
  <c r="CD26" i="14" s="1"/>
  <c r="BM26" i="14"/>
  <c r="BR26" i="14" s="1"/>
  <c r="BP96" i="14"/>
  <c r="BZ96" i="14" s="1"/>
  <c r="CD96" i="14" s="1"/>
  <c r="BM96" i="14"/>
  <c r="BR96" i="14" s="1"/>
  <c r="BU44" i="14"/>
  <c r="AJ44" i="14"/>
  <c r="BU117" i="14"/>
  <c r="BZ117" i="14" s="1"/>
  <c r="CD117" i="14" s="1"/>
  <c r="AJ117" i="14"/>
  <c r="BB56" i="14"/>
  <c r="AE56" i="14"/>
  <c r="BB90" i="14"/>
  <c r="AC160" i="14"/>
  <c r="AJ160" i="14"/>
  <c r="BP109" i="14"/>
  <c r="BZ109" i="14" s="1"/>
  <c r="CD109" i="14" s="1"/>
  <c r="BM109" i="14"/>
  <c r="BR109" i="14" s="1"/>
  <c r="BM189" i="14"/>
  <c r="BR189" i="14" s="1"/>
  <c r="BU67" i="14"/>
  <c r="AJ67" i="14"/>
  <c r="BP101" i="14"/>
  <c r="BM101" i="14"/>
  <c r="BR101" i="14" s="1"/>
  <c r="BU38" i="14"/>
  <c r="BZ38" i="14" s="1"/>
  <c r="CD38" i="14" s="1"/>
  <c r="AJ38" i="14"/>
  <c r="BB35" i="14"/>
  <c r="AE35" i="14"/>
  <c r="BP74" i="14"/>
  <c r="BM74" i="14"/>
  <c r="BR74" i="14" s="1"/>
  <c r="AL100" i="14"/>
  <c r="AM163" i="14"/>
  <c r="AQ163" i="14" s="1"/>
  <c r="AU163" i="14" s="1"/>
  <c r="BX163" i="14"/>
  <c r="CC163" i="14" s="1"/>
  <c r="BI163" i="14"/>
  <c r="BM155" i="14"/>
  <c r="BR155" i="14" s="1"/>
  <c r="AJ181" i="14"/>
  <c r="BU113" i="14"/>
  <c r="BZ113" i="14" s="1"/>
  <c r="CD113" i="14" s="1"/>
  <c r="AJ113" i="14"/>
  <c r="BP181" i="14"/>
  <c r="BZ181" i="14" s="1"/>
  <c r="CD181" i="14" s="1"/>
  <c r="BM181" i="14"/>
  <c r="BR181" i="14" s="1"/>
  <c r="BU80" i="14"/>
  <c r="BZ80" i="14" s="1"/>
  <c r="CD80" i="14" s="1"/>
  <c r="AJ80" i="14"/>
  <c r="BU169" i="14"/>
  <c r="BZ169" i="14" s="1"/>
  <c r="CD169" i="14" s="1"/>
  <c r="AJ169" i="14"/>
  <c r="BP170" i="14"/>
  <c r="BZ170" i="14" s="1"/>
  <c r="CD170" i="14" s="1"/>
  <c r="BM170" i="14"/>
  <c r="BR170" i="14" s="1"/>
  <c r="BU154" i="14"/>
  <c r="AJ154" i="14"/>
  <c r="BU161" i="14"/>
  <c r="BZ161" i="14" s="1"/>
  <c r="CD161" i="14" s="1"/>
  <c r="AJ161" i="14"/>
  <c r="BU182" i="14"/>
  <c r="BZ182" i="14" s="1"/>
  <c r="CD182" i="14" s="1"/>
  <c r="AJ182" i="14"/>
  <c r="BU184" i="14"/>
  <c r="BZ184" i="14" s="1"/>
  <c r="CD184" i="14" s="1"/>
  <c r="AJ184" i="14"/>
  <c r="BB44" i="14"/>
  <c r="AE44" i="14"/>
  <c r="AC172" i="14"/>
  <c r="BM136" i="14"/>
  <c r="BR136" i="14" s="1"/>
  <c r="BM34" i="14"/>
  <c r="BR34" i="14" s="1"/>
  <c r="AC89" i="14"/>
  <c r="BB37" i="14"/>
  <c r="AE37" i="14"/>
  <c r="BM182" i="14"/>
  <c r="BR182" i="14" s="1"/>
  <c r="BU64" i="14"/>
  <c r="BZ64" i="14" s="1"/>
  <c r="CD64" i="14" s="1"/>
  <c r="AJ64" i="14"/>
  <c r="BW64" i="14" s="1"/>
  <c r="AJ47" i="14"/>
  <c r="AL47" i="14" s="1"/>
  <c r="BB61" i="14"/>
  <c r="AE61" i="14"/>
  <c r="BM148" i="14"/>
  <c r="BR148" i="14" s="1"/>
  <c r="BP44" i="14"/>
  <c r="BM44" i="14"/>
  <c r="BR44" i="14" s="1"/>
  <c r="AE166" i="14"/>
  <c r="BU111" i="14"/>
  <c r="BZ111" i="14" s="1"/>
  <c r="CD111" i="14" s="1"/>
  <c r="AJ111" i="14"/>
  <c r="BU90" i="14"/>
  <c r="BZ90" i="14" s="1"/>
  <c r="CD90" i="14" s="1"/>
  <c r="AJ90" i="14"/>
  <c r="AL90" i="14" s="1"/>
  <c r="AR90" i="14" s="1"/>
  <c r="AV90" i="14" s="1"/>
  <c r="BM160" i="14"/>
  <c r="BR160" i="14" s="1"/>
  <c r="BP45" i="14"/>
  <c r="BZ45" i="14" s="1"/>
  <c r="CD45" i="14" s="1"/>
  <c r="BM45" i="14"/>
  <c r="BR45" i="14" s="1"/>
  <c r="AC110" i="14"/>
  <c r="BP67" i="14"/>
  <c r="BM67" i="14"/>
  <c r="BR67" i="14" s="1"/>
  <c r="AE102" i="14"/>
  <c r="AJ56" i="14"/>
  <c r="BC56" i="14" s="1"/>
  <c r="BX164" i="14"/>
  <c r="CC164" i="14" s="1"/>
  <c r="AM164" i="14"/>
  <c r="AN164" i="14" s="1"/>
  <c r="BU61" i="14"/>
  <c r="AJ61" i="14"/>
  <c r="BU65" i="14"/>
  <c r="AJ65" i="14"/>
  <c r="BU60" i="14"/>
  <c r="BZ60" i="14" s="1"/>
  <c r="CD60" i="14" s="1"/>
  <c r="AJ60" i="14"/>
  <c r="AJ79" i="14"/>
  <c r="AL79" i="14" s="1"/>
  <c r="AN79" i="14" s="1"/>
  <c r="BM133" i="14"/>
  <c r="BR133" i="14" s="1"/>
  <c r="BU35" i="14"/>
  <c r="BZ35" i="14" s="1"/>
  <c r="CD35" i="14" s="1"/>
  <c r="AJ35" i="14"/>
  <c r="AL35" i="14" s="1"/>
  <c r="AN35" i="14" s="1"/>
  <c r="AC74" i="14"/>
  <c r="BU172" i="14"/>
  <c r="BZ172" i="14" s="1"/>
  <c r="CD172" i="14" s="1"/>
  <c r="AJ172" i="14"/>
  <c r="BI154" i="14"/>
  <c r="AM154" i="14"/>
  <c r="AQ154" i="14" s="1"/>
  <c r="AU154" i="14" s="1"/>
  <c r="AM160" i="14"/>
  <c r="AQ160" i="14" s="1"/>
  <c r="AU160" i="14" s="1"/>
  <c r="AC134" i="14"/>
  <c r="AJ162" i="14"/>
  <c r="AL162" i="14" s="1"/>
  <c r="BU101" i="14"/>
  <c r="AJ101" i="14"/>
  <c r="AL101" i="14" s="1"/>
  <c r="AR101" i="14" s="1"/>
  <c r="AV101" i="14" s="1"/>
  <c r="AW101" i="14" s="1"/>
  <c r="AJ41" i="14"/>
  <c r="AL41" i="14" s="1"/>
  <c r="AR41" i="14" s="1"/>
  <c r="AV41" i="14" s="1"/>
  <c r="BU130" i="14"/>
  <c r="BZ130" i="14" s="1"/>
  <c r="CD130" i="14" s="1"/>
  <c r="AJ130" i="14"/>
  <c r="BC130" i="14" s="1"/>
  <c r="BU84" i="14"/>
  <c r="BZ84" i="14" s="1"/>
  <c r="CD84" i="14" s="1"/>
  <c r="AJ84" i="14"/>
  <c r="AL84" i="14" s="1"/>
  <c r="AR84" i="14" s="1"/>
  <c r="AV84" i="14" s="1"/>
  <c r="BM159" i="14"/>
  <c r="BR159" i="14" s="1"/>
  <c r="AQ189" i="14"/>
  <c r="AU189" i="14" s="1"/>
  <c r="BM38" i="14"/>
  <c r="BR38" i="14" s="1"/>
  <c r="BM76" i="14"/>
  <c r="BR76" i="14" s="1"/>
  <c r="AJ102" i="14"/>
  <c r="BM118" i="14"/>
  <c r="BR118" i="14" s="1"/>
  <c r="AQ57" i="14"/>
  <c r="AU57" i="14" s="1"/>
  <c r="AQ84" i="14"/>
  <c r="AU84" i="14" s="1"/>
  <c r="AM128" i="14"/>
  <c r="AQ128" i="14" s="1"/>
  <c r="AU128" i="14" s="1"/>
  <c r="BZ76" i="14"/>
  <c r="CD76" i="14" s="1"/>
  <c r="AQ176" i="14"/>
  <c r="AU176" i="14" s="1"/>
  <c r="AQ188" i="14"/>
  <c r="AU188" i="14" s="1"/>
  <c r="AQ158" i="14"/>
  <c r="AU158" i="14" s="1"/>
  <c r="AQ86" i="14"/>
  <c r="AU86" i="14" s="1"/>
  <c r="CA159" i="14"/>
  <c r="BZ88" i="14"/>
  <c r="CD88" i="14" s="1"/>
  <c r="AR92" i="14"/>
  <c r="AV92" i="14" s="1"/>
  <c r="AW92" i="14" s="1"/>
  <c r="BZ97" i="14"/>
  <c r="CD97" i="14" s="1"/>
  <c r="BZ165" i="14"/>
  <c r="CD165" i="14" s="1"/>
  <c r="BZ63" i="14"/>
  <c r="CD63" i="14" s="1"/>
  <c r="BZ162" i="14"/>
  <c r="CD162" i="14" s="1"/>
  <c r="BI160" i="14"/>
  <c r="CA127" i="14"/>
  <c r="BI164" i="14"/>
  <c r="CC189" i="14"/>
  <c r="CC128" i="14"/>
  <c r="BZ189" i="14"/>
  <c r="CD189" i="14" s="1"/>
  <c r="AN70" i="14"/>
  <c r="BZ153" i="14"/>
  <c r="CD153" i="14" s="1"/>
  <c r="AN77" i="14"/>
  <c r="AN149" i="14"/>
  <c r="BZ147" i="14"/>
  <c r="CD147" i="14" s="1"/>
  <c r="BZ57" i="14"/>
  <c r="CD57" i="14" s="1"/>
  <c r="CA183" i="14"/>
  <c r="AR118" i="14"/>
  <c r="AV118" i="14" s="1"/>
  <c r="AW118" i="14" s="1"/>
  <c r="BI128" i="14"/>
  <c r="AQ178" i="14"/>
  <c r="AU178" i="14" s="1"/>
  <c r="BZ102" i="14"/>
  <c r="CD102" i="14" s="1"/>
  <c r="AR71" i="14"/>
  <c r="AV71" i="14" s="1"/>
  <c r="AW71" i="14" s="1"/>
  <c r="BZ28" i="14"/>
  <c r="CD28" i="14" s="1"/>
  <c r="AF161" i="14"/>
  <c r="CA59" i="14"/>
  <c r="BZ85" i="14"/>
  <c r="CD85" i="14" s="1"/>
  <c r="CA75" i="14"/>
  <c r="BZ34" i="14"/>
  <c r="CD34" i="14" s="1"/>
  <c r="AF189" i="14"/>
  <c r="CC177" i="14"/>
  <c r="BZ82" i="14"/>
  <c r="CD82" i="14" s="1"/>
  <c r="BZ86" i="14"/>
  <c r="CD86" i="14" s="1"/>
  <c r="AR63" i="14"/>
  <c r="AV63" i="14" s="1"/>
  <c r="AW63" i="14" s="1"/>
  <c r="AR87" i="14"/>
  <c r="AV87" i="14" s="1"/>
  <c r="AW87" i="14" s="1"/>
  <c r="AN144" i="14"/>
  <c r="AF76" i="14"/>
  <c r="AF85" i="14"/>
  <c r="AF178" i="14"/>
  <c r="BZ92" i="14"/>
  <c r="CD92" i="14" s="1"/>
  <c r="AF156" i="14"/>
  <c r="AF74" i="14"/>
  <c r="AF58" i="14"/>
  <c r="AQ60" i="14"/>
  <c r="AU60" i="14" s="1"/>
  <c r="AQ58" i="14"/>
  <c r="AU58" i="14" s="1"/>
  <c r="BZ47" i="14"/>
  <c r="CD47" i="14" s="1"/>
  <c r="AR30" i="14"/>
  <c r="AV30" i="14" s="1"/>
  <c r="AW144" i="14"/>
  <c r="AF57" i="14"/>
  <c r="AF60" i="14"/>
  <c r="AF158" i="14"/>
  <c r="AF154" i="14"/>
  <c r="AF162" i="14"/>
  <c r="BX127" i="14"/>
  <c r="CC127" i="14" s="1"/>
  <c r="BI127" i="14"/>
  <c r="BX159" i="14"/>
  <c r="CC159" i="14" s="1"/>
  <c r="BI159" i="14"/>
  <c r="AW168" i="14"/>
  <c r="AW66" i="14"/>
  <c r="AW149" i="14"/>
  <c r="AF176" i="14"/>
  <c r="AF164" i="14"/>
  <c r="AF128" i="14"/>
  <c r="AF177" i="14"/>
  <c r="AF163" i="14"/>
  <c r="AF155" i="14"/>
  <c r="BX87" i="14"/>
  <c r="CC87" i="14" s="1"/>
  <c r="BI87" i="14"/>
  <c r="BX59" i="14"/>
  <c r="CC59" i="14" s="1"/>
  <c r="BI59" i="14"/>
  <c r="BX183" i="14"/>
  <c r="CC183" i="14" s="1"/>
  <c r="BI183" i="14"/>
  <c r="BX83" i="14"/>
  <c r="CC83" i="14" s="1"/>
  <c r="BI83" i="14"/>
  <c r="AW70" i="14"/>
  <c r="AW166" i="14"/>
  <c r="AF188" i="14"/>
  <c r="AF38" i="14"/>
  <c r="AW190" i="14"/>
  <c r="AF200" i="7" s="1"/>
  <c r="AF86" i="14"/>
  <c r="AF84" i="14"/>
  <c r="BX75" i="14"/>
  <c r="CC75" i="14" s="1"/>
  <c r="BI75" i="14"/>
  <c r="AR94" i="14"/>
  <c r="AV94" i="14" s="1"/>
  <c r="AR40" i="14"/>
  <c r="AV40" i="14" s="1"/>
  <c r="BZ56" i="14"/>
  <c r="CD56" i="14" s="1"/>
  <c r="BZ139" i="14"/>
  <c r="CD139" i="14" s="1"/>
  <c r="AN66" i="14"/>
  <c r="BZ126" i="14"/>
  <c r="CD126" i="14" s="1"/>
  <c r="BZ155" i="14"/>
  <c r="CD155" i="14" s="1"/>
  <c r="BZ58" i="14"/>
  <c r="CD58" i="14" s="1"/>
  <c r="BZ176" i="14"/>
  <c r="CD176" i="14" s="1"/>
  <c r="BZ50" i="14"/>
  <c r="CD50" i="14" s="1"/>
  <c r="BZ188" i="14"/>
  <c r="CD188" i="14" s="1"/>
  <c r="BZ89" i="14"/>
  <c r="CD89" i="14" s="1"/>
  <c r="BZ49" i="14"/>
  <c r="CD49" i="14" s="1"/>
  <c r="BZ123" i="14"/>
  <c r="CD123" i="14" s="1"/>
  <c r="BZ59" i="14"/>
  <c r="BZ54" i="14"/>
  <c r="CD54" i="14" s="1"/>
  <c r="BZ77" i="14"/>
  <c r="CD77" i="14" s="1"/>
  <c r="BZ91" i="14"/>
  <c r="CD91" i="14" s="1"/>
  <c r="P180" i="14"/>
  <c r="N180" i="14"/>
  <c r="H180" i="14"/>
  <c r="P108" i="14"/>
  <c r="N108" i="14"/>
  <c r="H108" i="14"/>
  <c r="BW28" i="14"/>
  <c r="BC28" i="14"/>
  <c r="H138" i="14"/>
  <c r="N138" i="14"/>
  <c r="P138" i="14"/>
  <c r="P151" i="14"/>
  <c r="N151" i="14"/>
  <c r="H151" i="14"/>
  <c r="H82" i="14"/>
  <c r="P82" i="14"/>
  <c r="N82" i="14"/>
  <c r="H43" i="14"/>
  <c r="P43" i="14"/>
  <c r="N43" i="14"/>
  <c r="P33" i="14"/>
  <c r="H33" i="14"/>
  <c r="N33" i="14"/>
  <c r="P153" i="14"/>
  <c r="N153" i="14"/>
  <c r="H153" i="14"/>
  <c r="BC51" i="14"/>
  <c r="BW26" i="14"/>
  <c r="BC26" i="14"/>
  <c r="H128" i="14"/>
  <c r="P128" i="14"/>
  <c r="N128" i="14"/>
  <c r="H96" i="14"/>
  <c r="P96" i="14"/>
  <c r="N96" i="14"/>
  <c r="H50" i="14"/>
  <c r="P50" i="14"/>
  <c r="N50" i="14"/>
  <c r="H73" i="14"/>
  <c r="P73" i="14"/>
  <c r="N73" i="14"/>
  <c r="P44" i="14"/>
  <c r="N44" i="14"/>
  <c r="H44" i="14"/>
  <c r="H56" i="14"/>
  <c r="N56" i="14"/>
  <c r="P56" i="14"/>
  <c r="BW166" i="14"/>
  <c r="BC166" i="14"/>
  <c r="N79" i="14"/>
  <c r="H79" i="14"/>
  <c r="P79" i="14"/>
  <c r="P109" i="14"/>
  <c r="N109" i="14"/>
  <c r="H109" i="14"/>
  <c r="BC189" i="14"/>
  <c r="N189" i="14"/>
  <c r="H189" i="14"/>
  <c r="P189" i="14"/>
  <c r="H67" i="14"/>
  <c r="N67" i="14"/>
  <c r="P67" i="14"/>
  <c r="BC92" i="14"/>
  <c r="H36" i="14"/>
  <c r="N36" i="14"/>
  <c r="P36" i="14"/>
  <c r="BC176" i="14"/>
  <c r="P102" i="14"/>
  <c r="H102" i="14"/>
  <c r="N102" i="14"/>
  <c r="H118" i="14"/>
  <c r="N118" i="14"/>
  <c r="P118" i="14"/>
  <c r="N80" i="14"/>
  <c r="H80" i="14"/>
  <c r="P80" i="14"/>
  <c r="N137" i="14"/>
  <c r="P137" i="14"/>
  <c r="H137" i="14"/>
  <c r="H126" i="14"/>
  <c r="P126" i="14"/>
  <c r="N126" i="14"/>
  <c r="H52" i="14"/>
  <c r="P52" i="14"/>
  <c r="N52" i="14"/>
  <c r="N28" i="14"/>
  <c r="P28" i="14"/>
  <c r="H28" i="14"/>
  <c r="N177" i="14"/>
  <c r="P177" i="14"/>
  <c r="H177" i="14"/>
  <c r="H145" i="14"/>
  <c r="N145" i="14"/>
  <c r="P145" i="14"/>
  <c r="BZ118" i="14"/>
  <c r="CD118" i="14" s="1"/>
  <c r="BZ52" i="14"/>
  <c r="CD52" i="14" s="1"/>
  <c r="AR99" i="14"/>
  <c r="AV99" i="14" s="1"/>
  <c r="N88" i="14"/>
  <c r="P88" i="14"/>
  <c r="H88" i="14"/>
  <c r="N127" i="14"/>
  <c r="H127" i="14"/>
  <c r="P127" i="14"/>
  <c r="BW66" i="14"/>
  <c r="BC66" i="14"/>
  <c r="H159" i="14"/>
  <c r="P159" i="14"/>
  <c r="N159" i="14"/>
  <c r="H175" i="14"/>
  <c r="P175" i="14"/>
  <c r="N175" i="14"/>
  <c r="N66" i="14"/>
  <c r="P66" i="14"/>
  <c r="H66" i="14"/>
  <c r="BW63" i="14"/>
  <c r="CB63" i="14" s="1"/>
  <c r="BC63" i="14"/>
  <c r="BC155" i="14"/>
  <c r="N169" i="14"/>
  <c r="H169" i="14"/>
  <c r="P169" i="14"/>
  <c r="BC30" i="14"/>
  <c r="H30" i="14"/>
  <c r="P30" i="14"/>
  <c r="N30" i="14"/>
  <c r="N164" i="14"/>
  <c r="H164" i="14"/>
  <c r="P164" i="14"/>
  <c r="H39" i="14"/>
  <c r="N39" i="14"/>
  <c r="P39" i="14"/>
  <c r="N86" i="14"/>
  <c r="H86" i="14"/>
  <c r="P86" i="14"/>
  <c r="H42" i="14"/>
  <c r="N42" i="14"/>
  <c r="P42" i="14"/>
  <c r="N113" i="14"/>
  <c r="P113" i="14"/>
  <c r="H113" i="14"/>
  <c r="N131" i="14"/>
  <c r="H131" i="14"/>
  <c r="P131" i="14"/>
  <c r="N93" i="14"/>
  <c r="P93" i="14"/>
  <c r="H93" i="14"/>
  <c r="H106" i="14"/>
  <c r="N106" i="14"/>
  <c r="P106" i="14"/>
  <c r="H152" i="14"/>
  <c r="N152" i="14"/>
  <c r="P152" i="14"/>
  <c r="P139" i="14"/>
  <c r="H139" i="14"/>
  <c r="N139" i="14"/>
  <c r="BC145" i="14"/>
  <c r="BC148" i="14"/>
  <c r="H120" i="14"/>
  <c r="N120" i="14"/>
  <c r="P120" i="14"/>
  <c r="P27" i="14"/>
  <c r="N27" i="14"/>
  <c r="H27" i="14"/>
  <c r="H136" i="14"/>
  <c r="P136" i="14"/>
  <c r="N136" i="14"/>
  <c r="H49" i="14"/>
  <c r="N49" i="14"/>
  <c r="P49" i="14"/>
  <c r="H185" i="14"/>
  <c r="P185" i="14"/>
  <c r="N185" i="14"/>
  <c r="P77" i="14"/>
  <c r="H77" i="14"/>
  <c r="N77" i="14"/>
  <c r="P69" i="14"/>
  <c r="H69" i="14"/>
  <c r="N69" i="14"/>
  <c r="N167" i="14"/>
  <c r="P167" i="14"/>
  <c r="H167" i="14"/>
  <c r="BC99" i="14"/>
  <c r="N99" i="14"/>
  <c r="P99" i="14"/>
  <c r="H99" i="14"/>
  <c r="BC142" i="14"/>
  <c r="BW91" i="14"/>
  <c r="CB91" i="14" s="1"/>
  <c r="BC91" i="14"/>
  <c r="H61" i="14"/>
  <c r="N61" i="14"/>
  <c r="P61" i="14"/>
  <c r="H31" i="14"/>
  <c r="N31" i="14"/>
  <c r="P31" i="14"/>
  <c r="N26" i="14"/>
  <c r="P26" i="14"/>
  <c r="H26" i="14"/>
  <c r="H122" i="14"/>
  <c r="P122" i="14"/>
  <c r="N122" i="14"/>
  <c r="H98" i="14"/>
  <c r="N98" i="14"/>
  <c r="P98" i="14"/>
  <c r="N165" i="14"/>
  <c r="H165" i="14"/>
  <c r="P165" i="14"/>
  <c r="H65" i="14"/>
  <c r="N65" i="14"/>
  <c r="P65" i="14"/>
  <c r="H173" i="14"/>
  <c r="P173" i="14"/>
  <c r="N173" i="14"/>
  <c r="H181" i="14"/>
  <c r="N181" i="14"/>
  <c r="P181" i="14"/>
  <c r="H142" i="14"/>
  <c r="P142" i="14"/>
  <c r="N142" i="14"/>
  <c r="H105" i="14"/>
  <c r="P105" i="14"/>
  <c r="N105" i="14"/>
  <c r="H144" i="14"/>
  <c r="N144" i="14"/>
  <c r="P144" i="14"/>
  <c r="P62" i="14"/>
  <c r="H62" i="14"/>
  <c r="N62" i="14"/>
  <c r="N156" i="14"/>
  <c r="H156" i="14"/>
  <c r="P156" i="14"/>
  <c r="P160" i="14"/>
  <c r="N160" i="14"/>
  <c r="H160" i="14"/>
  <c r="N133" i="14"/>
  <c r="H133" i="14"/>
  <c r="P133" i="14"/>
  <c r="H45" i="14"/>
  <c r="N45" i="14"/>
  <c r="P45" i="14"/>
  <c r="P68" i="14"/>
  <c r="N68" i="14"/>
  <c r="H68" i="14"/>
  <c r="N92" i="14"/>
  <c r="P92" i="14"/>
  <c r="H92" i="14"/>
  <c r="P101" i="14"/>
  <c r="H101" i="14"/>
  <c r="N101" i="14"/>
  <c r="P176" i="14"/>
  <c r="N176" i="14"/>
  <c r="H176" i="14"/>
  <c r="P38" i="14"/>
  <c r="N38" i="14"/>
  <c r="H38" i="14"/>
  <c r="N41" i="14"/>
  <c r="H41" i="14"/>
  <c r="P41" i="14"/>
  <c r="N76" i="14"/>
  <c r="H76" i="14"/>
  <c r="P76" i="14"/>
  <c r="H35" i="14"/>
  <c r="P35" i="14"/>
  <c r="N35" i="14"/>
  <c r="BC119" i="14"/>
  <c r="BW83" i="14"/>
  <c r="BC83" i="14"/>
  <c r="H168" i="14"/>
  <c r="P168" i="14"/>
  <c r="N168" i="14"/>
  <c r="P59" i="14"/>
  <c r="N59" i="14"/>
  <c r="H59" i="14"/>
  <c r="BW164" i="14"/>
  <c r="BC164" i="14"/>
  <c r="BC93" i="14"/>
  <c r="H135" i="14"/>
  <c r="P135" i="14"/>
  <c r="N135" i="14"/>
  <c r="BC165" i="14"/>
  <c r="BW77" i="14"/>
  <c r="CB77" i="14" s="1"/>
  <c r="BC77" i="14"/>
  <c r="N54" i="14"/>
  <c r="H54" i="14"/>
  <c r="P54" i="14"/>
  <c r="BZ148" i="14"/>
  <c r="CD148" i="14" s="1"/>
  <c r="BZ94" i="14"/>
  <c r="CD94" i="14" s="1"/>
  <c r="N103" i="14"/>
  <c r="P103" i="14"/>
  <c r="H103" i="14"/>
  <c r="BC105" i="14"/>
  <c r="N170" i="14"/>
  <c r="H170" i="14"/>
  <c r="P170" i="14"/>
  <c r="N154" i="14"/>
  <c r="P154" i="14"/>
  <c r="H154" i="14"/>
  <c r="BC42" i="14"/>
  <c r="H161" i="14"/>
  <c r="N161" i="14"/>
  <c r="P161" i="14"/>
  <c r="BW71" i="14"/>
  <c r="CB71" i="14" s="1"/>
  <c r="BC71" i="14"/>
  <c r="H40" i="14"/>
  <c r="N40" i="14"/>
  <c r="P40" i="14"/>
  <c r="H123" i="14"/>
  <c r="P123" i="14"/>
  <c r="N123" i="14"/>
  <c r="H149" i="14"/>
  <c r="N149" i="14"/>
  <c r="P149" i="14"/>
  <c r="N107" i="14"/>
  <c r="H107" i="14"/>
  <c r="P107" i="14"/>
  <c r="BC96" i="14"/>
  <c r="BC97" i="14"/>
  <c r="BW124" i="14"/>
  <c r="BC124" i="14"/>
  <c r="H132" i="14"/>
  <c r="N132" i="14"/>
  <c r="P132" i="14"/>
  <c r="H116" i="14"/>
  <c r="N116" i="14"/>
  <c r="P116" i="14"/>
  <c r="BC54" i="14"/>
  <c r="N178" i="14"/>
  <c r="H178" i="14"/>
  <c r="P178" i="14"/>
  <c r="H184" i="14"/>
  <c r="P184" i="14"/>
  <c r="N184" i="14"/>
  <c r="BW70" i="14"/>
  <c r="BC70" i="14"/>
  <c r="P70" i="14"/>
  <c r="H70" i="14"/>
  <c r="N70" i="14"/>
  <c r="P34" i="14"/>
  <c r="H34" i="14"/>
  <c r="N34" i="14"/>
  <c r="H121" i="14"/>
  <c r="P121" i="14"/>
  <c r="N121" i="14"/>
  <c r="H125" i="14"/>
  <c r="N125" i="14"/>
  <c r="P125" i="14"/>
  <c r="P32" i="14"/>
  <c r="N32" i="14"/>
  <c r="H32" i="14"/>
  <c r="P29" i="14"/>
  <c r="H29" i="14"/>
  <c r="N29" i="14"/>
  <c r="P81" i="14"/>
  <c r="N81" i="14"/>
  <c r="H81" i="14"/>
  <c r="N94" i="14"/>
  <c r="H94" i="14"/>
  <c r="P94" i="14"/>
  <c r="AR83" i="14"/>
  <c r="AV83" i="14" s="1"/>
  <c r="P143" i="14"/>
  <c r="N143" i="14"/>
  <c r="H143" i="14"/>
  <c r="P91" i="14"/>
  <c r="H91" i="14"/>
  <c r="N91" i="14"/>
  <c r="H104" i="14"/>
  <c r="N104" i="14"/>
  <c r="P104" i="14"/>
  <c r="P148" i="14"/>
  <c r="H148" i="14"/>
  <c r="N148" i="14"/>
  <c r="P141" i="14"/>
  <c r="H141" i="14"/>
  <c r="N141" i="14"/>
  <c r="H166" i="14"/>
  <c r="P166" i="14"/>
  <c r="N166" i="14"/>
  <c r="H63" i="14"/>
  <c r="P63" i="14"/>
  <c r="N63" i="14"/>
  <c r="H110" i="14"/>
  <c r="P110" i="14"/>
  <c r="N110" i="14"/>
  <c r="BC87" i="14"/>
  <c r="H87" i="14"/>
  <c r="N87" i="14"/>
  <c r="P87" i="14"/>
  <c r="P75" i="14"/>
  <c r="N75" i="14"/>
  <c r="H75" i="14"/>
  <c r="N85" i="14"/>
  <c r="H85" i="14"/>
  <c r="P85" i="14"/>
  <c r="BC162" i="14"/>
  <c r="H162" i="14"/>
  <c r="P162" i="14"/>
  <c r="N162" i="14"/>
  <c r="P57" i="14"/>
  <c r="H57" i="14"/>
  <c r="N57" i="14"/>
  <c r="H83" i="14"/>
  <c r="N83" i="14"/>
  <c r="P83" i="14"/>
  <c r="H46" i="14"/>
  <c r="P46" i="14"/>
  <c r="N46" i="14"/>
  <c r="H183" i="14"/>
  <c r="P183" i="14"/>
  <c r="N183" i="14"/>
  <c r="N112" i="14"/>
  <c r="P112" i="14"/>
  <c r="H112" i="14"/>
  <c r="BC126" i="14"/>
  <c r="BC186" i="14"/>
  <c r="BW149" i="14"/>
  <c r="BC149" i="14"/>
  <c r="P64" i="14"/>
  <c r="H64" i="14"/>
  <c r="N64" i="14"/>
  <c r="BC89" i="14"/>
  <c r="P146" i="14"/>
  <c r="H146" i="14"/>
  <c r="N146" i="14"/>
  <c r="BZ174" i="14"/>
  <c r="CD174" i="14" s="1"/>
  <c r="BZ72" i="14"/>
  <c r="CD72" i="14" s="1"/>
  <c r="N119" i="14"/>
  <c r="H119" i="14"/>
  <c r="P119" i="14"/>
  <c r="BC31" i="14"/>
  <c r="BW168" i="14"/>
  <c r="BC168" i="14"/>
  <c r="P114" i="14"/>
  <c r="H114" i="14"/>
  <c r="N114" i="14"/>
  <c r="BC78" i="14"/>
  <c r="H78" i="14"/>
  <c r="N78" i="14"/>
  <c r="P78" i="14"/>
  <c r="H129" i="14"/>
  <c r="N129" i="14"/>
  <c r="P129" i="14"/>
  <c r="P71" i="14"/>
  <c r="H71" i="14"/>
  <c r="N71" i="14"/>
  <c r="H155" i="14"/>
  <c r="P155" i="14"/>
  <c r="N155" i="14"/>
  <c r="P48" i="14"/>
  <c r="N48" i="14"/>
  <c r="H48" i="14"/>
  <c r="BC179" i="14"/>
  <c r="P179" i="14"/>
  <c r="H179" i="14"/>
  <c r="N179" i="14"/>
  <c r="N187" i="14"/>
  <c r="H187" i="14"/>
  <c r="P187" i="14"/>
  <c r="H47" i="14"/>
  <c r="P47" i="14"/>
  <c r="N47" i="14"/>
  <c r="H58" i="14"/>
  <c r="P58" i="14"/>
  <c r="N58" i="14"/>
  <c r="P182" i="14"/>
  <c r="H182" i="14"/>
  <c r="N182" i="14"/>
  <c r="H95" i="14"/>
  <c r="P95" i="14"/>
  <c r="N95" i="14"/>
  <c r="BC141" i="14"/>
  <c r="BW82" i="14"/>
  <c r="CB82" i="14" s="1"/>
  <c r="BC82" i="14"/>
  <c r="N172" i="14"/>
  <c r="H172" i="14"/>
  <c r="P172" i="14"/>
  <c r="H89" i="14"/>
  <c r="P89" i="14"/>
  <c r="N89" i="14"/>
  <c r="H171" i="14"/>
  <c r="P171" i="14"/>
  <c r="N171" i="14"/>
  <c r="N150" i="14"/>
  <c r="P150" i="14"/>
  <c r="H150" i="14"/>
  <c r="H147" i="14"/>
  <c r="P147" i="14"/>
  <c r="N147" i="14"/>
  <c r="P163" i="14"/>
  <c r="N163" i="14"/>
  <c r="H163" i="14"/>
  <c r="H157" i="14"/>
  <c r="N157" i="14"/>
  <c r="P157" i="14"/>
  <c r="N174" i="14"/>
  <c r="H174" i="14"/>
  <c r="P174" i="14"/>
  <c r="P37" i="14"/>
  <c r="H37" i="14"/>
  <c r="N37" i="14"/>
  <c r="N97" i="14"/>
  <c r="H97" i="14"/>
  <c r="P97" i="14"/>
  <c r="P55" i="14"/>
  <c r="H55" i="14"/>
  <c r="N55" i="14"/>
  <c r="H51" i="14"/>
  <c r="P51" i="14"/>
  <c r="N51" i="14"/>
  <c r="BC58" i="14"/>
  <c r="BC47" i="14"/>
  <c r="BW144" i="14"/>
  <c r="CB144" i="14" s="1"/>
  <c r="BC144" i="14"/>
  <c r="H140" i="14"/>
  <c r="P140" i="14"/>
  <c r="N140" i="14"/>
  <c r="H186" i="14"/>
  <c r="N186" i="14"/>
  <c r="P186" i="14"/>
  <c r="P72" i="14"/>
  <c r="H72" i="14"/>
  <c r="N72" i="14"/>
  <c r="H60" i="14"/>
  <c r="P60" i="14"/>
  <c r="N60" i="14"/>
  <c r="P117" i="14"/>
  <c r="H117" i="14"/>
  <c r="N117" i="14"/>
  <c r="N134" i="14"/>
  <c r="H134" i="14"/>
  <c r="P134" i="14"/>
  <c r="H111" i="14"/>
  <c r="P111" i="14"/>
  <c r="N111" i="14"/>
  <c r="P100" i="14"/>
  <c r="N100" i="14"/>
  <c r="H100" i="14"/>
  <c r="N90" i="14"/>
  <c r="P90" i="14"/>
  <c r="H90" i="14"/>
  <c r="AR119" i="14"/>
  <c r="AV119" i="14" s="1"/>
  <c r="N124" i="14"/>
  <c r="P124" i="14"/>
  <c r="H124" i="14"/>
  <c r="N53" i="14"/>
  <c r="P53" i="14"/>
  <c r="H53" i="14"/>
  <c r="BC115" i="14"/>
  <c r="H115" i="14"/>
  <c r="N115" i="14"/>
  <c r="P115" i="14"/>
  <c r="BC158" i="14"/>
  <c r="P158" i="14"/>
  <c r="H158" i="14"/>
  <c r="N158" i="14"/>
  <c r="H188" i="14"/>
  <c r="P188" i="14"/>
  <c r="N188" i="14"/>
  <c r="BC57" i="14"/>
  <c r="P74" i="14"/>
  <c r="H74" i="14"/>
  <c r="N74" i="14"/>
  <c r="H130" i="14"/>
  <c r="P130" i="14"/>
  <c r="N130" i="14"/>
  <c r="H84" i="14"/>
  <c r="N84" i="14"/>
  <c r="P84" i="14"/>
  <c r="BM16" i="14"/>
  <c r="BR16" i="14" s="1"/>
  <c r="AL25" i="14"/>
  <c r="AN25" i="14" s="1"/>
  <c r="BC25" i="14"/>
  <c r="AC18" i="14"/>
  <c r="BB18" i="14" s="1"/>
  <c r="AC23" i="14"/>
  <c r="BB23" i="14" s="1"/>
  <c r="AC25" i="14"/>
  <c r="BM25" i="14"/>
  <c r="BR25" i="14" s="1"/>
  <c r="AC21" i="14"/>
  <c r="BB21" i="14" s="1"/>
  <c r="BM23" i="14"/>
  <c r="BR23" i="14" s="1"/>
  <c r="BP25" i="14"/>
  <c r="BZ25" i="14" s="1"/>
  <c r="CD25" i="14" s="1"/>
  <c r="BM24" i="14"/>
  <c r="BR24" i="14" s="1"/>
  <c r="AC20" i="14"/>
  <c r="BB20" i="14" s="1"/>
  <c r="BM19" i="14"/>
  <c r="BR19" i="14" s="1"/>
  <c r="BM20" i="14"/>
  <c r="BR20" i="14" s="1"/>
  <c r="BM21" i="14"/>
  <c r="BR21" i="14" s="1"/>
  <c r="BM22" i="14"/>
  <c r="BR22" i="14" s="1"/>
  <c r="BM18" i="14"/>
  <c r="BR18" i="14" s="1"/>
  <c r="N25" i="14"/>
  <c r="H25" i="14"/>
  <c r="P25" i="14"/>
  <c r="BW25" i="14"/>
  <c r="BM14" i="14"/>
  <c r="BR14" i="14" s="1"/>
  <c r="BM12" i="14"/>
  <c r="BR12" i="14" s="1"/>
  <c r="BK13" i="14"/>
  <c r="BP13" i="14" s="1"/>
  <c r="AH191" i="17"/>
  <c r="Q191" i="17"/>
  <c r="BZ205" i="14"/>
  <c r="CD205" i="14" s="1"/>
  <c r="AN205" i="14"/>
  <c r="BW205" i="14"/>
  <c r="CB205" i="14" s="1"/>
  <c r="H205" i="14"/>
  <c r="N205" i="14"/>
  <c r="P205" i="14"/>
  <c r="AC205" i="17"/>
  <c r="BZ24" i="14"/>
  <c r="CD24" i="14" s="1"/>
  <c r="Z191" i="17"/>
  <c r="CA13" i="14"/>
  <c r="CD192" i="14"/>
  <c r="CD196" i="14"/>
  <c r="AS16" i="7"/>
  <c r="CD197" i="14"/>
  <c r="CD193" i="14"/>
  <c r="CD199" i="14"/>
  <c r="BR15" i="14"/>
  <c r="AC12" i="14"/>
  <c r="AC17" i="14"/>
  <c r="BB17" i="14" s="1"/>
  <c r="AC19" i="14"/>
  <c r="BB19" i="14" s="1"/>
  <c r="AC22" i="14"/>
  <c r="BB22" i="14" s="1"/>
  <c r="AM20" i="14"/>
  <c r="AQ20" i="14" s="1"/>
  <c r="AU20" i="14" s="1"/>
  <c r="AJ19" i="14"/>
  <c r="AJ18" i="14"/>
  <c r="AC24" i="14"/>
  <c r="BB24" i="14" s="1"/>
  <c r="AJ24" i="14"/>
  <c r="AJ23" i="14"/>
  <c r="BX22" i="14"/>
  <c r="CC22" i="14" s="1"/>
  <c r="AJ22" i="14"/>
  <c r="AJ21" i="14"/>
  <c r="AM21" i="14"/>
  <c r="AQ21" i="14" s="1"/>
  <c r="AU21" i="14" s="1"/>
  <c r="AJ20" i="14"/>
  <c r="BZ19" i="14"/>
  <c r="AM18" i="14"/>
  <c r="AQ18" i="14" s="1"/>
  <c r="AU18" i="14" s="1"/>
  <c r="AM17" i="14"/>
  <c r="AQ17" i="14" s="1"/>
  <c r="AU17" i="14" s="1"/>
  <c r="AM16" i="14"/>
  <c r="AQ16" i="14" s="1"/>
  <c r="AU16" i="14" s="1"/>
  <c r="BX16" i="14"/>
  <c r="CC16" i="14" s="1"/>
  <c r="CC18" i="14"/>
  <c r="CC17" i="14"/>
  <c r="BZ14" i="14"/>
  <c r="AF20" i="14"/>
  <c r="CC20" i="14"/>
  <c r="CA19" i="14"/>
  <c r="CA10" i="14"/>
  <c r="AF21" i="14"/>
  <c r="CC21" i="14"/>
  <c r="AF17" i="14"/>
  <c r="BZ17" i="14"/>
  <c r="CD17" i="14" s="1"/>
  <c r="BZ22" i="14"/>
  <c r="CD22" i="14" s="1"/>
  <c r="BZ21" i="14"/>
  <c r="CD21" i="14" s="1"/>
  <c r="BZ20" i="14"/>
  <c r="CD20" i="14" s="1"/>
  <c r="P12" i="14"/>
  <c r="AF22" i="14"/>
  <c r="BX19" i="14"/>
  <c r="CC19" i="14" s="1"/>
  <c r="AF16" i="14"/>
  <c r="BZ23" i="14"/>
  <c r="CD23" i="14" s="1"/>
  <c r="BZ18" i="14"/>
  <c r="CD18" i="14" s="1"/>
  <c r="N24" i="14"/>
  <c r="H24" i="14"/>
  <c r="P24" i="14"/>
  <c r="P23" i="14"/>
  <c r="N23" i="14"/>
  <c r="H23" i="14"/>
  <c r="H22" i="14"/>
  <c r="N22" i="14"/>
  <c r="P22" i="14"/>
  <c r="N21" i="14"/>
  <c r="P21" i="14"/>
  <c r="H21" i="14"/>
  <c r="P20" i="14"/>
  <c r="H20" i="14"/>
  <c r="N20" i="14"/>
  <c r="P19" i="14"/>
  <c r="N19" i="14"/>
  <c r="H19" i="14"/>
  <c r="H18" i="14"/>
  <c r="N18" i="14"/>
  <c r="P18" i="14"/>
  <c r="N17" i="14"/>
  <c r="H17" i="14"/>
  <c r="P17" i="14"/>
  <c r="W10" i="14"/>
  <c r="X6" i="14"/>
  <c r="W6" i="14"/>
  <c r="CC13" i="14"/>
  <c r="CA14" i="14"/>
  <c r="CD191" i="14"/>
  <c r="CD202" i="14"/>
  <c r="CD203" i="14"/>
  <c r="CD204" i="14"/>
  <c r="CD200" i="14"/>
  <c r="CD190" i="14"/>
  <c r="CD198" i="14"/>
  <c r="CD164" i="14"/>
  <c r="CD195" i="14"/>
  <c r="CD194" i="14"/>
  <c r="CD201" i="14"/>
  <c r="BX10" i="14"/>
  <c r="CC10" i="14" s="1"/>
  <c r="AJ16" i="14"/>
  <c r="BU16" i="14"/>
  <c r="BZ16" i="14" s="1"/>
  <c r="CD16" i="14" s="1"/>
  <c r="BX14" i="14"/>
  <c r="CC14" i="14" s="1"/>
  <c r="AJ12" i="14"/>
  <c r="BC12" i="14" s="1"/>
  <c r="BU12" i="14"/>
  <c r="BZ12" i="14" s="1"/>
  <c r="CD12" i="14" s="1"/>
  <c r="AJ15" i="14"/>
  <c r="BU15" i="14"/>
  <c r="BZ15" i="14" s="1"/>
  <c r="CD15" i="14" s="1"/>
  <c r="Z198" i="17"/>
  <c r="G20" i="9"/>
  <c r="AJ14" i="14"/>
  <c r="BC14" i="14" s="1"/>
  <c r="AC14" i="14"/>
  <c r="BB14" i="14" s="1"/>
  <c r="AC16" i="14"/>
  <c r="BB16" i="14" s="1"/>
  <c r="P16" i="14"/>
  <c r="N16" i="14"/>
  <c r="H16" i="14"/>
  <c r="AC15" i="14"/>
  <c r="BB15" i="14" s="1"/>
  <c r="N15" i="14"/>
  <c r="P15" i="14"/>
  <c r="H15" i="14"/>
  <c r="P14" i="14"/>
  <c r="AF14" i="14"/>
  <c r="AF13" i="14"/>
  <c r="AD13" i="14"/>
  <c r="AA13" i="14"/>
  <c r="H13" i="14" s="1"/>
  <c r="AH13" i="14"/>
  <c r="BU13" i="14" s="1"/>
  <c r="AD10" i="14"/>
  <c r="AM10" i="14"/>
  <c r="AQ10" i="14" s="1"/>
  <c r="AU10" i="14" s="1"/>
  <c r="X10" i="14"/>
  <c r="AF10" i="14"/>
  <c r="AS20" i="7"/>
  <c r="R193" i="17"/>
  <c r="Z193" i="17"/>
  <c r="AH193" i="17"/>
  <c r="R201" i="17"/>
  <c r="Z201" i="17"/>
  <c r="AH201" i="17"/>
  <c r="R195" i="17"/>
  <c r="AH198" i="17"/>
  <c r="R198" i="17"/>
  <c r="H12" i="14"/>
  <c r="AH195" i="17"/>
  <c r="Q195" i="17"/>
  <c r="H5" i="9"/>
  <c r="H14" i="14"/>
  <c r="N14" i="14"/>
  <c r="W13" i="14"/>
  <c r="AS23" i="7"/>
  <c r="X13" i="14"/>
  <c r="R192" i="17"/>
  <c r="Q192" i="17"/>
  <c r="Z192" i="17"/>
  <c r="N12" i="14"/>
  <c r="L1978" i="10"/>
  <c r="D1977" i="10"/>
  <c r="F1977" i="10"/>
  <c r="K1977" i="10"/>
  <c r="Q190" i="17"/>
  <c r="AH190" i="17"/>
  <c r="Z190" i="17"/>
  <c r="R190" i="17"/>
  <c r="AH199" i="17"/>
  <c r="R199" i="17"/>
  <c r="Q199" i="17"/>
  <c r="Z199" i="17"/>
  <c r="L658" i="10"/>
  <c r="F659" i="10"/>
  <c r="D659" i="10"/>
  <c r="AN59" i="14" l="1"/>
  <c r="BW165" i="14"/>
  <c r="CB165" i="14" s="1"/>
  <c r="BW176" i="14"/>
  <c r="CB176" i="14" s="1"/>
  <c r="BW100" i="14"/>
  <c r="CB100" i="14" s="1"/>
  <c r="CB164" i="14"/>
  <c r="AN165" i="14"/>
  <c r="BW109" i="14"/>
  <c r="CB109" i="14" s="1"/>
  <c r="AN189" i="14"/>
  <c r="AW178" i="14"/>
  <c r="AF188" i="7" s="1"/>
  <c r="BW87" i="14"/>
  <c r="CB87" i="14" s="1"/>
  <c r="BW50" i="14"/>
  <c r="CB146" i="14"/>
  <c r="BW155" i="14"/>
  <c r="CB155" i="14" s="1"/>
  <c r="AN49" i="14"/>
  <c r="BW148" i="14"/>
  <c r="CB148" i="14" s="1"/>
  <c r="AN155" i="14"/>
  <c r="BW57" i="14"/>
  <c r="CB57" i="14" s="1"/>
  <c r="BZ74" i="14"/>
  <c r="CD74" i="14" s="1"/>
  <c r="BW189" i="14"/>
  <c r="CB189" i="14" s="1"/>
  <c r="BW93" i="14"/>
  <c r="CB93" i="14" s="1"/>
  <c r="BW110" i="14"/>
  <c r="CB110" i="14" s="1"/>
  <c r="AN93" i="14"/>
  <c r="BW51" i="14"/>
  <c r="CB51" i="14" s="1"/>
  <c r="AN51" i="14"/>
  <c r="AN97" i="14"/>
  <c r="BW142" i="14"/>
  <c r="CB142" i="14" s="1"/>
  <c r="AW155" i="14"/>
  <c r="AF165" i="7" s="1"/>
  <c r="BW126" i="14"/>
  <c r="CB126" i="14" s="1"/>
  <c r="CB37" i="14"/>
  <c r="CB40" i="14"/>
  <c r="BW39" i="14"/>
  <c r="CB39" i="14" s="1"/>
  <c r="BW92" i="14"/>
  <c r="CB92" i="14" s="1"/>
  <c r="BW105" i="14"/>
  <c r="CB105" i="14" s="1"/>
  <c r="BW96" i="14"/>
  <c r="CB96" i="14" s="1"/>
  <c r="BW119" i="14"/>
  <c r="CB119" i="14" s="1"/>
  <c r="AN145" i="14"/>
  <c r="BW99" i="14"/>
  <c r="CB99" i="14" s="1"/>
  <c r="BW145" i="14"/>
  <c r="CB145" i="14" s="1"/>
  <c r="AN57" i="14"/>
  <c r="AN89" i="14"/>
  <c r="CB50" i="14"/>
  <c r="BW30" i="14"/>
  <c r="CB30" i="14" s="1"/>
  <c r="CD83" i="14"/>
  <c r="BW97" i="14"/>
  <c r="BW89" i="14"/>
  <c r="CB89" i="14" s="1"/>
  <c r="BW162" i="14"/>
  <c r="CB162" i="14" s="1"/>
  <c r="AN126" i="14"/>
  <c r="CB64" i="14"/>
  <c r="AN176" i="14"/>
  <c r="AW57" i="14"/>
  <c r="AF67" i="7" s="1"/>
  <c r="AW158" i="14"/>
  <c r="AF168" i="7" s="1"/>
  <c r="AW189" i="14"/>
  <c r="AF199" i="7" s="1"/>
  <c r="BW69" i="14"/>
  <c r="CB69" i="14" s="1"/>
  <c r="AL69" i="14"/>
  <c r="BW106" i="14"/>
  <c r="CB106" i="14" s="1"/>
  <c r="BW31" i="14"/>
  <c r="CB31" i="14" s="1"/>
  <c r="BC49" i="14"/>
  <c r="BC34" i="14"/>
  <c r="BC59" i="14"/>
  <c r="AN34" i="14"/>
  <c r="AE133" i="14"/>
  <c r="BB29" i="14"/>
  <c r="AE55" i="14"/>
  <c r="BC55" i="14"/>
  <c r="BW49" i="14"/>
  <c r="CB49" i="14" s="1"/>
  <c r="BC118" i="14"/>
  <c r="BW34" i="14"/>
  <c r="CB34" i="14" s="1"/>
  <c r="BW59" i="14"/>
  <c r="CB59" i="14" s="1"/>
  <c r="BC69" i="14"/>
  <c r="AR62" i="14"/>
  <c r="AV62" i="14" s="1"/>
  <c r="AW62" i="14" s="1"/>
  <c r="AR39" i="14"/>
  <c r="AV39" i="14" s="1"/>
  <c r="AW39" i="14" s="1"/>
  <c r="AF49" i="7" s="1"/>
  <c r="AE123" i="14"/>
  <c r="AE185" i="14"/>
  <c r="BC39" i="14"/>
  <c r="BW118" i="14"/>
  <c r="CB118" i="14" s="1"/>
  <c r="BC110" i="14"/>
  <c r="AR134" i="14"/>
  <c r="AV134" i="14" s="1"/>
  <c r="AW134" i="14" s="1"/>
  <c r="BB46" i="14"/>
  <c r="AE46" i="14"/>
  <c r="AW176" i="14"/>
  <c r="AF186" i="7" s="1"/>
  <c r="AW86" i="14"/>
  <c r="AF96" i="7" s="1"/>
  <c r="BB63" i="14"/>
  <c r="AE63" i="14"/>
  <c r="AH77" i="17"/>
  <c r="BC121" i="14"/>
  <c r="BC150" i="14"/>
  <c r="BW42" i="14"/>
  <c r="CB42" i="14" s="1"/>
  <c r="AN42" i="14"/>
  <c r="BC134" i="14"/>
  <c r="BC62" i="14"/>
  <c r="BC138" i="14"/>
  <c r="AN104" i="14"/>
  <c r="AN55" i="14"/>
  <c r="BC140" i="14"/>
  <c r="AE157" i="14"/>
  <c r="AE108" i="14"/>
  <c r="BB33" i="14"/>
  <c r="AE33" i="14"/>
  <c r="BW121" i="14"/>
  <c r="CB121" i="14" s="1"/>
  <c r="BC104" i="14"/>
  <c r="BW134" i="14"/>
  <c r="CB134" i="14" s="1"/>
  <c r="BW62" i="14"/>
  <c r="CB62" i="14" s="1"/>
  <c r="AN109" i="14"/>
  <c r="AE38" i="14"/>
  <c r="AE58" i="14"/>
  <c r="AE169" i="14"/>
  <c r="AN50" i="14"/>
  <c r="AL140" i="14"/>
  <c r="AN140" i="14" s="1"/>
  <c r="AE92" i="14"/>
  <c r="AE143" i="14"/>
  <c r="BB53" i="14"/>
  <c r="AE53" i="14"/>
  <c r="BB64" i="14"/>
  <c r="AE64" i="14"/>
  <c r="BB66" i="14"/>
  <c r="AE66" i="14"/>
  <c r="BC109" i="14"/>
  <c r="BC106" i="14"/>
  <c r="BW104" i="14"/>
  <c r="CB104" i="14" s="1"/>
  <c r="AR138" i="14"/>
  <c r="AV138" i="14" s="1"/>
  <c r="AW138" i="14" s="1"/>
  <c r="BC50" i="14"/>
  <c r="BB28" i="14"/>
  <c r="AE28" i="14"/>
  <c r="BW152" i="14"/>
  <c r="CB152" i="14" s="1"/>
  <c r="BC170" i="14"/>
  <c r="BW186" i="14"/>
  <c r="CB186" i="14" s="1"/>
  <c r="BC76" i="14"/>
  <c r="BC139" i="14"/>
  <c r="AR186" i="14"/>
  <c r="AV186" i="14" s="1"/>
  <c r="AW186" i="14" s="1"/>
  <c r="AF196" i="7" s="1"/>
  <c r="BW170" i="14"/>
  <c r="CB170" i="14" s="1"/>
  <c r="BW76" i="14"/>
  <c r="CB76" i="14" s="1"/>
  <c r="BC72" i="14"/>
  <c r="AN133" i="14"/>
  <c r="AN170" i="14"/>
  <c r="BZ29" i="14"/>
  <c r="CD29" i="14" s="1"/>
  <c r="AE103" i="14"/>
  <c r="BB165" i="14"/>
  <c r="AN72" i="14"/>
  <c r="AR76" i="14"/>
  <c r="AV76" i="14" s="1"/>
  <c r="AW76" i="14" s="1"/>
  <c r="AF86" i="7" s="1"/>
  <c r="AE87" i="14"/>
  <c r="BW72" i="14"/>
  <c r="CB72" i="14" s="1"/>
  <c r="AE124" i="14"/>
  <c r="BC183" i="14"/>
  <c r="BC94" i="14"/>
  <c r="AR183" i="14"/>
  <c r="AV183" i="14" s="1"/>
  <c r="AW183" i="14" s="1"/>
  <c r="AN147" i="14"/>
  <c r="BZ135" i="14"/>
  <c r="CD135" i="14" s="1"/>
  <c r="BB149" i="14"/>
  <c r="AE114" i="14"/>
  <c r="AE72" i="14"/>
  <c r="AE112" i="14"/>
  <c r="BW141" i="14"/>
  <c r="CB141" i="14" s="1"/>
  <c r="BW183" i="14"/>
  <c r="CB183" i="14" s="1"/>
  <c r="BW94" i="14"/>
  <c r="CB94" i="14" s="1"/>
  <c r="BB79" i="14"/>
  <c r="AE152" i="14"/>
  <c r="BB158" i="14"/>
  <c r="AE156" i="14"/>
  <c r="BW158" i="14"/>
  <c r="CB158" i="14" s="1"/>
  <c r="BW147" i="14"/>
  <c r="CB147" i="14" s="1"/>
  <c r="BB128" i="14"/>
  <c r="BZ106" i="14"/>
  <c r="CD106" i="14" s="1"/>
  <c r="BB171" i="14"/>
  <c r="AN141" i="14"/>
  <c r="BB162" i="14"/>
  <c r="AE162" i="14"/>
  <c r="BW139" i="14"/>
  <c r="CB139" i="14" s="1"/>
  <c r="CB66" i="14"/>
  <c r="AN188" i="14"/>
  <c r="BC188" i="14"/>
  <c r="BC147" i="14"/>
  <c r="BC86" i="14"/>
  <c r="BC153" i="14"/>
  <c r="AN139" i="14"/>
  <c r="AN86" i="14"/>
  <c r="AE140" i="14"/>
  <c r="AE163" i="14"/>
  <c r="AE137" i="14"/>
  <c r="AE164" i="14"/>
  <c r="AR148" i="14"/>
  <c r="AV148" i="14" s="1"/>
  <c r="AW148" i="14" s="1"/>
  <c r="AF158" i="7" s="1"/>
  <c r="AN148" i="14"/>
  <c r="BB117" i="14"/>
  <c r="AE117" i="14"/>
  <c r="CB97" i="14"/>
  <c r="BW188" i="14"/>
  <c r="CB188" i="14" s="1"/>
  <c r="BW86" i="14"/>
  <c r="CB86" i="14" s="1"/>
  <c r="BC136" i="14"/>
  <c r="AN158" i="14"/>
  <c r="BZ44" i="14"/>
  <c r="CD44" i="14" s="1"/>
  <c r="AE126" i="14"/>
  <c r="BB183" i="14"/>
  <c r="AE183" i="14"/>
  <c r="BW54" i="14"/>
  <c r="CB54" i="14" s="1"/>
  <c r="AQ164" i="14"/>
  <c r="AU164" i="14" s="1"/>
  <c r="AW164" i="14" s="1"/>
  <c r="AF174" i="7" s="1"/>
  <c r="BW122" i="14"/>
  <c r="CB122" i="14" s="1"/>
  <c r="BZ61" i="14"/>
  <c r="CD61" i="14" s="1"/>
  <c r="BW78" i="14"/>
  <c r="CB78" i="14" s="1"/>
  <c r="BC36" i="14"/>
  <c r="BC53" i="14"/>
  <c r="BW36" i="14"/>
  <c r="CB36" i="14" s="1"/>
  <c r="BC128" i="14"/>
  <c r="BC123" i="14"/>
  <c r="BC133" i="14"/>
  <c r="AN75" i="14"/>
  <c r="AN74" i="14"/>
  <c r="AR79" i="14"/>
  <c r="AV79" i="14" s="1"/>
  <c r="AW79" i="14" s="1"/>
  <c r="BW128" i="14"/>
  <c r="CB128" i="14" s="1"/>
  <c r="BW123" i="14"/>
  <c r="CB123" i="14" s="1"/>
  <c r="BW133" i="14"/>
  <c r="CB133" i="14" s="1"/>
  <c r="BZ78" i="14"/>
  <c r="CD78" i="14" s="1"/>
  <c r="BC85" i="14"/>
  <c r="BW178" i="14"/>
  <c r="CB178" i="14" s="1"/>
  <c r="BC88" i="14"/>
  <c r="CB180" i="14"/>
  <c r="BC171" i="14"/>
  <c r="BC90" i="14"/>
  <c r="Z77" i="17"/>
  <c r="BW90" i="14"/>
  <c r="CB90" i="14" s="1"/>
  <c r="BW171" i="14"/>
  <c r="CB171" i="14" s="1"/>
  <c r="CD183" i="14"/>
  <c r="Q77" i="17"/>
  <c r="BC98" i="14"/>
  <c r="BC174" i="14"/>
  <c r="AN90" i="14"/>
  <c r="BZ107" i="14"/>
  <c r="CD107" i="14" s="1"/>
  <c r="AF154" i="7"/>
  <c r="AC144" i="17"/>
  <c r="AF157" i="7"/>
  <c r="AC147" i="17"/>
  <c r="AC148" i="17"/>
  <c r="AF69" i="7"/>
  <c r="AC59" i="17"/>
  <c r="AF103" i="7"/>
  <c r="AC93" i="17"/>
  <c r="AF149" i="7"/>
  <c r="AC139" i="17"/>
  <c r="AF60" i="7"/>
  <c r="AC50" i="17"/>
  <c r="AF111" i="7"/>
  <c r="AC101" i="17"/>
  <c r="AL160" i="14"/>
  <c r="AR160" i="14" s="1"/>
  <c r="AV160" i="14" s="1"/>
  <c r="AW160" i="14" s="1"/>
  <c r="BC160" i="14"/>
  <c r="AC39" i="17"/>
  <c r="AF152" i="7"/>
  <c r="AC142" i="17"/>
  <c r="AF61" i="7"/>
  <c r="AC51" i="17"/>
  <c r="AC158" i="17"/>
  <c r="AL102" i="14"/>
  <c r="AN102" i="14" s="1"/>
  <c r="BW102" i="14"/>
  <c r="CB102" i="14" s="1"/>
  <c r="AC189" i="17"/>
  <c r="AL130" i="14"/>
  <c r="BW130" i="14"/>
  <c r="CB130" i="14" s="1"/>
  <c r="AC178" i="17"/>
  <c r="AF134" i="7"/>
  <c r="AC124" i="17"/>
  <c r="AF52" i="7"/>
  <c r="AC42" i="17"/>
  <c r="AF106" i="7"/>
  <c r="AC96" i="17"/>
  <c r="AF120" i="7"/>
  <c r="AC110" i="17"/>
  <c r="AC69" i="17"/>
  <c r="AF114" i="7"/>
  <c r="AC104" i="17"/>
  <c r="AR85" i="14"/>
  <c r="AV85" i="14" s="1"/>
  <c r="AW85" i="14" s="1"/>
  <c r="AN85" i="14"/>
  <c r="AF176" i="7"/>
  <c r="AC166" i="17"/>
  <c r="AF97" i="7"/>
  <c r="AC87" i="17"/>
  <c r="AF102" i="7"/>
  <c r="AC92" i="17"/>
  <c r="AL172" i="14"/>
  <c r="AR172" i="14" s="1"/>
  <c r="AV172" i="14" s="1"/>
  <c r="AW172" i="14" s="1"/>
  <c r="BW172" i="14"/>
  <c r="CB172" i="14" s="1"/>
  <c r="BC172" i="14"/>
  <c r="AL38" i="14"/>
  <c r="AN38" i="14" s="1"/>
  <c r="BC38" i="14"/>
  <c r="AL67" i="14"/>
  <c r="AR67" i="14" s="1"/>
  <c r="AV67" i="14" s="1"/>
  <c r="AW67" i="14" s="1"/>
  <c r="BC67" i="14"/>
  <c r="AL114" i="14"/>
  <c r="AR114" i="14" s="1"/>
  <c r="AV114" i="14" s="1"/>
  <c r="AW114" i="14" s="1"/>
  <c r="BW114" i="14"/>
  <c r="CB114" i="14" s="1"/>
  <c r="AL95" i="14"/>
  <c r="AR95" i="14" s="1"/>
  <c r="AV95" i="14" s="1"/>
  <c r="AW95" i="14" s="1"/>
  <c r="BC95" i="14"/>
  <c r="AF141" i="7"/>
  <c r="AC131" i="17"/>
  <c r="AL58" i="14"/>
  <c r="AR58" i="14" s="1"/>
  <c r="AV58" i="14" s="1"/>
  <c r="AW58" i="14" s="1"/>
  <c r="BW58" i="14"/>
  <c r="CB58" i="14" s="1"/>
  <c r="AL116" i="14"/>
  <c r="BC116" i="14"/>
  <c r="AL146" i="14"/>
  <c r="AR146" i="14" s="1"/>
  <c r="AV146" i="14" s="1"/>
  <c r="AW146" i="14" s="1"/>
  <c r="BC146" i="14"/>
  <c r="AN171" i="14"/>
  <c r="AR171" i="14"/>
  <c r="AV171" i="14" s="1"/>
  <c r="AW171" i="14" s="1"/>
  <c r="AN112" i="14"/>
  <c r="AR112" i="14"/>
  <c r="AV112" i="14" s="1"/>
  <c r="AW112" i="14" s="1"/>
  <c r="AL45" i="14"/>
  <c r="BC45" i="14"/>
  <c r="AF82" i="7"/>
  <c r="AC72" i="17"/>
  <c r="AF38" i="7"/>
  <c r="AC28" i="17"/>
  <c r="CB166" i="14"/>
  <c r="AF44" i="7"/>
  <c r="AC34" i="17"/>
  <c r="AF175" i="7"/>
  <c r="AC165" i="17"/>
  <c r="AF159" i="7"/>
  <c r="AC149" i="17"/>
  <c r="AF76" i="7"/>
  <c r="AC66" i="17"/>
  <c r="AC76" i="17"/>
  <c r="AC155" i="17"/>
  <c r="AF180" i="7"/>
  <c r="AC170" i="17"/>
  <c r="AF107" i="7"/>
  <c r="AC97" i="17"/>
  <c r="AC186" i="17"/>
  <c r="AC164" i="17"/>
  <c r="AF128" i="7"/>
  <c r="AC118" i="17"/>
  <c r="AC176" i="17"/>
  <c r="AF65" i="7"/>
  <c r="AC55" i="17"/>
  <c r="AF160" i="7"/>
  <c r="AC150" i="17"/>
  <c r="AF151" i="7"/>
  <c r="AC141" i="17"/>
  <c r="CB83" i="14"/>
  <c r="AF80" i="7"/>
  <c r="AC70" i="17"/>
  <c r="AF155" i="7"/>
  <c r="AC145" i="17"/>
  <c r="AF99" i="7"/>
  <c r="AC89" i="17"/>
  <c r="AF178" i="7"/>
  <c r="AC168" i="17"/>
  <c r="AF136" i="7"/>
  <c r="AC126" i="17"/>
  <c r="AF36" i="7"/>
  <c r="AC26" i="17"/>
  <c r="AF73" i="7"/>
  <c r="AC63" i="17"/>
  <c r="AC86" i="17"/>
  <c r="AC57" i="17"/>
  <c r="CB140" i="14"/>
  <c r="AF78" i="7"/>
  <c r="AC68" i="17"/>
  <c r="BW131" i="14"/>
  <c r="CB131" i="14" s="1"/>
  <c r="BW116" i="14"/>
  <c r="CB116" i="14" s="1"/>
  <c r="AN131" i="14"/>
  <c r="BW138" i="14"/>
  <c r="CB138" i="14" s="1"/>
  <c r="AW84" i="14"/>
  <c r="BZ150" i="14"/>
  <c r="CD150" i="14" s="1"/>
  <c r="BZ179" i="14"/>
  <c r="CD179" i="14" s="1"/>
  <c r="AN41" i="14"/>
  <c r="CD59" i="14"/>
  <c r="BW85" i="14"/>
  <c r="CB85" i="14" s="1"/>
  <c r="BW47" i="14"/>
  <c r="CB47" i="14" s="1"/>
  <c r="CB168" i="14"/>
  <c r="BZ154" i="14"/>
  <c r="CD154" i="14" s="1"/>
  <c r="CB149" i="14"/>
  <c r="CB124" i="14"/>
  <c r="BZ101" i="14"/>
  <c r="CD101" i="14" s="1"/>
  <c r="CB28" i="14"/>
  <c r="BZ65" i="14"/>
  <c r="CD65" i="14" s="1"/>
  <c r="BZ33" i="14"/>
  <c r="CD33" i="14" s="1"/>
  <c r="BW107" i="14"/>
  <c r="CB107" i="14" s="1"/>
  <c r="AN84" i="14"/>
  <c r="CB70" i="14"/>
  <c r="BW136" i="14"/>
  <c r="CB136" i="14" s="1"/>
  <c r="BW153" i="14"/>
  <c r="CB153" i="14" s="1"/>
  <c r="AN128" i="14"/>
  <c r="BW75" i="14"/>
  <c r="CB75" i="14" s="1"/>
  <c r="BW53" i="14"/>
  <c r="CB53" i="14" s="1"/>
  <c r="BW52" i="14"/>
  <c r="CB52" i="14" s="1"/>
  <c r="CB26" i="14"/>
  <c r="BW68" i="14"/>
  <c r="CB68" i="14" s="1"/>
  <c r="CD159" i="14"/>
  <c r="BZ122" i="14"/>
  <c r="CD122" i="14" s="1"/>
  <c r="BZ120" i="14"/>
  <c r="CD120" i="14" s="1"/>
  <c r="BZ167" i="14"/>
  <c r="CD167" i="14" s="1"/>
  <c r="BZ143" i="14"/>
  <c r="CD143" i="14" s="1"/>
  <c r="BZ67" i="14"/>
  <c r="CD67" i="14" s="1"/>
  <c r="AH91" i="17"/>
  <c r="R91" i="17"/>
  <c r="AF81" i="7"/>
  <c r="AC71" i="17"/>
  <c r="BB134" i="14"/>
  <c r="AE134" i="14"/>
  <c r="BB74" i="14"/>
  <c r="AE74" i="14"/>
  <c r="BC184" i="14"/>
  <c r="BW184" i="14"/>
  <c r="CB184" i="14" s="1"/>
  <c r="AL184" i="14"/>
  <c r="BC161" i="14"/>
  <c r="BW161" i="14"/>
  <c r="CB161" i="14" s="1"/>
  <c r="AL161" i="14"/>
  <c r="BB125" i="14"/>
  <c r="AE125" i="14"/>
  <c r="BB34" i="14"/>
  <c r="AE34" i="14"/>
  <c r="BB116" i="14"/>
  <c r="AE116" i="14"/>
  <c r="BC177" i="14"/>
  <c r="AL177" i="14"/>
  <c r="BW177" i="14"/>
  <c r="CB177" i="14" s="1"/>
  <c r="BB78" i="14"/>
  <c r="AE78" i="14"/>
  <c r="BB159" i="14"/>
  <c r="AE159" i="14"/>
  <c r="BB96" i="14"/>
  <c r="AE96" i="14"/>
  <c r="AR174" i="14"/>
  <c r="AV174" i="14" s="1"/>
  <c r="AW174" i="14" s="1"/>
  <c r="AN174" i="14"/>
  <c r="AR152" i="14"/>
  <c r="AV152" i="14" s="1"/>
  <c r="AW152" i="14" s="1"/>
  <c r="AN152" i="14"/>
  <c r="BB155" i="14"/>
  <c r="AE155" i="14"/>
  <c r="AL159" i="14"/>
  <c r="BW159" i="14"/>
  <c r="CB159" i="14" s="1"/>
  <c r="BC159" i="14"/>
  <c r="BC163" i="14"/>
  <c r="AL163" i="14"/>
  <c r="BW163" i="14"/>
  <c r="CB163" i="14" s="1"/>
  <c r="BW46" i="14"/>
  <c r="CB46" i="14" s="1"/>
  <c r="AL46" i="14"/>
  <c r="BB31" i="14"/>
  <c r="AE31" i="14"/>
  <c r="BW27" i="14"/>
  <c r="CB27" i="14" s="1"/>
  <c r="BC27" i="14"/>
  <c r="AL27" i="14"/>
  <c r="BW120" i="14"/>
  <c r="CB120" i="14" s="1"/>
  <c r="AL120" i="14"/>
  <c r="BB106" i="14"/>
  <c r="AE106" i="14"/>
  <c r="BC137" i="14"/>
  <c r="BW137" i="14"/>
  <c r="CB137" i="14" s="1"/>
  <c r="AL137" i="14"/>
  <c r="BB170" i="14"/>
  <c r="AE170" i="14"/>
  <c r="AR180" i="14"/>
  <c r="AV180" i="14" s="1"/>
  <c r="AW180" i="14" s="1"/>
  <c r="AN180" i="14"/>
  <c r="BW67" i="14"/>
  <c r="CB67" i="14" s="1"/>
  <c r="BW38" i="14"/>
  <c r="CB38" i="14" s="1"/>
  <c r="BW174" i="14"/>
  <c r="CB174" i="14" s="1"/>
  <c r="BW88" i="14"/>
  <c r="CB88" i="14" s="1"/>
  <c r="BC79" i="14"/>
  <c r="BW95" i="14"/>
  <c r="CB95" i="14" s="1"/>
  <c r="AR88" i="14"/>
  <c r="AV88" i="14" s="1"/>
  <c r="AW88" i="14" s="1"/>
  <c r="AL60" i="14"/>
  <c r="BW60" i="14"/>
  <c r="CB60" i="14" s="1"/>
  <c r="BC60" i="14"/>
  <c r="BW61" i="14"/>
  <c r="CB61" i="14" s="1"/>
  <c r="AL61" i="14"/>
  <c r="BC61" i="14"/>
  <c r="BC111" i="14"/>
  <c r="AL111" i="14"/>
  <c r="BW111" i="14"/>
  <c r="CB111" i="14" s="1"/>
  <c r="BB172" i="14"/>
  <c r="AE172" i="14"/>
  <c r="AL80" i="14"/>
  <c r="BW80" i="14"/>
  <c r="CB80" i="14" s="1"/>
  <c r="BC80" i="14"/>
  <c r="BC113" i="14"/>
  <c r="BW113" i="14"/>
  <c r="CB113" i="14" s="1"/>
  <c r="AL113" i="14"/>
  <c r="AR100" i="14"/>
  <c r="AV100" i="14" s="1"/>
  <c r="AW100" i="14" s="1"/>
  <c r="AN100" i="14"/>
  <c r="BW44" i="14"/>
  <c r="CB44" i="14" s="1"/>
  <c r="BC44" i="14"/>
  <c r="AL44" i="14"/>
  <c r="AR105" i="14"/>
  <c r="AV105" i="14" s="1"/>
  <c r="AW105" i="14" s="1"/>
  <c r="AN105" i="14"/>
  <c r="AN53" i="14"/>
  <c r="AR53" i="14"/>
  <c r="AV53" i="14" s="1"/>
  <c r="AW53" i="14" s="1"/>
  <c r="AR98" i="14"/>
  <c r="AV98" i="14" s="1"/>
  <c r="AW98" i="14" s="1"/>
  <c r="AN98" i="14"/>
  <c r="AL125" i="14"/>
  <c r="BC125" i="14"/>
  <c r="BW125" i="14"/>
  <c r="CB125" i="14" s="1"/>
  <c r="BW17" i="14"/>
  <c r="CB17" i="14" s="1"/>
  <c r="BC84" i="14"/>
  <c r="BC74" i="14"/>
  <c r="BC101" i="14"/>
  <c r="BW115" i="14"/>
  <c r="CB115" i="14" s="1"/>
  <c r="BW55" i="14"/>
  <c r="CB55" i="14" s="1"/>
  <c r="BW179" i="14"/>
  <c r="CB179" i="14" s="1"/>
  <c r="AR107" i="14"/>
  <c r="AV107" i="14" s="1"/>
  <c r="AW107" i="14" s="1"/>
  <c r="BC35" i="14"/>
  <c r="BW150" i="14"/>
  <c r="CB150" i="14" s="1"/>
  <c r="BC132" i="14"/>
  <c r="BW45" i="14"/>
  <c r="CB45" i="14" s="1"/>
  <c r="BW160" i="14"/>
  <c r="CB160" i="14" s="1"/>
  <c r="BW98" i="14"/>
  <c r="CB98" i="14" s="1"/>
  <c r="BC17" i="14"/>
  <c r="BC41" i="14"/>
  <c r="BW79" i="14"/>
  <c r="CB79" i="14" s="1"/>
  <c r="BW48" i="14"/>
  <c r="CB48" i="14" s="1"/>
  <c r="AR140" i="14"/>
  <c r="AV140" i="14" s="1"/>
  <c r="AW140" i="14" s="1"/>
  <c r="AR122" i="14"/>
  <c r="AV122" i="14" s="1"/>
  <c r="AW122" i="14" s="1"/>
  <c r="AR35" i="14"/>
  <c r="AV35" i="14" s="1"/>
  <c r="AW35" i="14" s="1"/>
  <c r="BC120" i="14"/>
  <c r="BW56" i="14"/>
  <c r="CB56" i="14" s="1"/>
  <c r="AL56" i="14"/>
  <c r="AR47" i="14"/>
  <c r="AV47" i="14" s="1"/>
  <c r="AW47" i="14" s="1"/>
  <c r="AN47" i="14"/>
  <c r="BB89" i="14"/>
  <c r="AE89" i="14"/>
  <c r="BC182" i="14"/>
  <c r="BW182" i="14"/>
  <c r="CB182" i="14" s="1"/>
  <c r="AL182" i="14"/>
  <c r="BB160" i="14"/>
  <c r="AE160" i="14"/>
  <c r="AL185" i="14"/>
  <c r="BW185" i="14"/>
  <c r="CB185" i="14" s="1"/>
  <c r="BC185" i="14"/>
  <c r="BB184" i="14"/>
  <c r="AE184" i="14"/>
  <c r="AL135" i="14"/>
  <c r="BW135" i="14"/>
  <c r="CB135" i="14" s="1"/>
  <c r="BC135" i="14"/>
  <c r="BB47" i="14"/>
  <c r="AE47" i="14"/>
  <c r="BW129" i="14"/>
  <c r="CB129" i="14" s="1"/>
  <c r="AL129" i="14"/>
  <c r="BW43" i="14"/>
  <c r="CB43" i="14" s="1"/>
  <c r="BC43" i="14"/>
  <c r="AL43" i="14"/>
  <c r="BW108" i="14"/>
  <c r="CB108" i="14" s="1"/>
  <c r="AL108" i="14"/>
  <c r="BW127" i="14"/>
  <c r="CB127" i="14" s="1"/>
  <c r="AL127" i="14"/>
  <c r="BC127" i="14"/>
  <c r="AN121" i="14"/>
  <c r="AR121" i="14"/>
  <c r="AV121" i="14" s="1"/>
  <c r="AW121" i="14" s="1"/>
  <c r="AR106" i="14"/>
  <c r="AV106" i="14" s="1"/>
  <c r="AW106" i="14" s="1"/>
  <c r="AN106" i="14"/>
  <c r="BW167" i="14"/>
  <c r="CB167" i="14" s="1"/>
  <c r="BC167" i="14"/>
  <c r="AL167" i="14"/>
  <c r="BW187" i="14"/>
  <c r="CB187" i="14" s="1"/>
  <c r="AL187" i="14"/>
  <c r="BC187" i="14"/>
  <c r="BB45" i="14"/>
  <c r="AE45" i="14"/>
  <c r="BB50" i="14"/>
  <c r="AE50" i="14"/>
  <c r="BB40" i="14"/>
  <c r="AE40" i="14"/>
  <c r="AR25" i="14"/>
  <c r="AV25" i="14" s="1"/>
  <c r="AW25" i="14" s="1"/>
  <c r="BC48" i="14"/>
  <c r="AN178" i="14"/>
  <c r="CD127" i="14"/>
  <c r="AN68" i="14"/>
  <c r="BW33" i="14"/>
  <c r="CB33" i="14" s="1"/>
  <c r="BC33" i="14"/>
  <c r="AL33" i="14"/>
  <c r="BB121" i="14"/>
  <c r="AE121" i="14"/>
  <c r="BB182" i="14"/>
  <c r="AE182" i="14"/>
  <c r="AR115" i="14"/>
  <c r="AV115" i="14" s="1"/>
  <c r="AW115" i="14" s="1"/>
  <c r="AN115" i="14"/>
  <c r="BW73" i="14"/>
  <c r="CB73" i="14" s="1"/>
  <c r="BC73" i="14"/>
  <c r="AL73" i="14"/>
  <c r="BB81" i="14"/>
  <c r="AE81" i="14"/>
  <c r="AR179" i="14"/>
  <c r="AV179" i="14" s="1"/>
  <c r="AW179" i="14" s="1"/>
  <c r="AN179" i="14"/>
  <c r="Q91" i="17"/>
  <c r="AE17" i="14"/>
  <c r="BW84" i="14"/>
  <c r="CB84" i="14" s="1"/>
  <c r="BW74" i="14"/>
  <c r="CB74" i="14" s="1"/>
  <c r="BW101" i="14"/>
  <c r="CB101" i="14" s="1"/>
  <c r="BC75" i="14"/>
  <c r="BC152" i="14"/>
  <c r="BC178" i="14"/>
  <c r="BC107" i="14"/>
  <c r="BC114" i="14"/>
  <c r="BW35" i="14"/>
  <c r="CB35" i="14" s="1"/>
  <c r="BC102" i="14"/>
  <c r="BC68" i="14"/>
  <c r="BC122" i="14"/>
  <c r="BC52" i="14"/>
  <c r="BW132" i="14"/>
  <c r="CB132" i="14" s="1"/>
  <c r="AR48" i="14"/>
  <c r="AV48" i="14" s="1"/>
  <c r="AW48" i="14" s="1"/>
  <c r="AR132" i="14"/>
  <c r="AV132" i="14" s="1"/>
  <c r="AW132" i="14" s="1"/>
  <c r="BC131" i="14"/>
  <c r="BW41" i="14"/>
  <c r="CB41" i="14" s="1"/>
  <c r="Z82" i="17"/>
  <c r="AR52" i="14"/>
  <c r="AV52" i="14" s="1"/>
  <c r="AW52" i="14" s="1"/>
  <c r="AR38" i="14"/>
  <c r="AV38" i="14" s="1"/>
  <c r="AW38" i="14" s="1"/>
  <c r="Q82" i="17"/>
  <c r="R82" i="17"/>
  <c r="AN150" i="14"/>
  <c r="AN101" i="14"/>
  <c r="AN162" i="14"/>
  <c r="AR162" i="14"/>
  <c r="AV162" i="14" s="1"/>
  <c r="AW162" i="14" s="1"/>
  <c r="BC65" i="14"/>
  <c r="AL65" i="14"/>
  <c r="BW65" i="14"/>
  <c r="CB65" i="14" s="1"/>
  <c r="BB110" i="14"/>
  <c r="AE110" i="14"/>
  <c r="BC64" i="14"/>
  <c r="AL64" i="14"/>
  <c r="BW154" i="14"/>
  <c r="CB154" i="14" s="1"/>
  <c r="BC154" i="14"/>
  <c r="AL154" i="14"/>
  <c r="BC169" i="14"/>
  <c r="AL169" i="14"/>
  <c r="BW169" i="14"/>
  <c r="CB169" i="14" s="1"/>
  <c r="BC181" i="14"/>
  <c r="AL181" i="14"/>
  <c r="BW181" i="14"/>
  <c r="CB181" i="14" s="1"/>
  <c r="BW117" i="14"/>
  <c r="CB117" i="14" s="1"/>
  <c r="BC117" i="14"/>
  <c r="AL117" i="14"/>
  <c r="BC143" i="14"/>
  <c r="BW143" i="14"/>
  <c r="CB143" i="14" s="1"/>
  <c r="AL143" i="14"/>
  <c r="BB32" i="14"/>
  <c r="AE32" i="14"/>
  <c r="AN54" i="14"/>
  <c r="AR54" i="14"/>
  <c r="AV54" i="14" s="1"/>
  <c r="AW54" i="14" s="1"/>
  <c r="BW32" i="14"/>
  <c r="CB32" i="14" s="1"/>
  <c r="BC32" i="14"/>
  <c r="AL32" i="14"/>
  <c r="BB48" i="14"/>
  <c r="AE48" i="14"/>
  <c r="BZ156" i="14"/>
  <c r="CD156" i="14" s="1"/>
  <c r="BW173" i="14"/>
  <c r="CB173" i="14" s="1"/>
  <c r="AL173" i="14"/>
  <c r="BC81" i="14"/>
  <c r="AL81" i="14"/>
  <c r="BW81" i="14"/>
  <c r="CB81" i="14" s="1"/>
  <c r="AR136" i="14"/>
  <c r="AV136" i="14" s="1"/>
  <c r="AW136" i="14" s="1"/>
  <c r="AN136" i="14"/>
  <c r="AN153" i="14"/>
  <c r="AR153" i="14"/>
  <c r="AV153" i="14" s="1"/>
  <c r="AW153" i="14" s="1"/>
  <c r="BZ163" i="14"/>
  <c r="CD163" i="14" s="1"/>
  <c r="AR31" i="14"/>
  <c r="AV31" i="14" s="1"/>
  <c r="AW31" i="14" s="1"/>
  <c r="AN31" i="14"/>
  <c r="BW175" i="14"/>
  <c r="CB175" i="14" s="1"/>
  <c r="BC175" i="14"/>
  <c r="AL175" i="14"/>
  <c r="BB85" i="14"/>
  <c r="AE85" i="14"/>
  <c r="AL156" i="14"/>
  <c r="BW156" i="14"/>
  <c r="CB156" i="14" s="1"/>
  <c r="BC156" i="14"/>
  <c r="BB26" i="14"/>
  <c r="AE26" i="14"/>
  <c r="BC157" i="14"/>
  <c r="AL157" i="14"/>
  <c r="BW157" i="14"/>
  <c r="CB157" i="14" s="1"/>
  <c r="BB147" i="14"/>
  <c r="AE147" i="14"/>
  <c r="BB70" i="14"/>
  <c r="AE70" i="14"/>
  <c r="BB107" i="14"/>
  <c r="AE107" i="14"/>
  <c r="BB131" i="14"/>
  <c r="AE131" i="14"/>
  <c r="BC103" i="14"/>
  <c r="BW103" i="14"/>
  <c r="CB103" i="14" s="1"/>
  <c r="AL103" i="14"/>
  <c r="BB84" i="14"/>
  <c r="AE84" i="14"/>
  <c r="AR36" i="14"/>
  <c r="AV36" i="14" s="1"/>
  <c r="AW36" i="14" s="1"/>
  <c r="AN36" i="14"/>
  <c r="BB68" i="14"/>
  <c r="AE68" i="14"/>
  <c r="AL151" i="14"/>
  <c r="BW151" i="14"/>
  <c r="CB151" i="14" s="1"/>
  <c r="BC151" i="14"/>
  <c r="AR123" i="14"/>
  <c r="AV123" i="14" s="1"/>
  <c r="AW123" i="14" s="1"/>
  <c r="AN123" i="14"/>
  <c r="AR78" i="14"/>
  <c r="AV78" i="14" s="1"/>
  <c r="AW78" i="14" s="1"/>
  <c r="AN78" i="14"/>
  <c r="BC37" i="14"/>
  <c r="AL37" i="14"/>
  <c r="BW29" i="14"/>
  <c r="CB29" i="14" s="1"/>
  <c r="BC29" i="14"/>
  <c r="AL29" i="14"/>
  <c r="CD75" i="14"/>
  <c r="AW83" i="14"/>
  <c r="AW99" i="14"/>
  <c r="AW75" i="14"/>
  <c r="AW40" i="14"/>
  <c r="AW94" i="14"/>
  <c r="AW30" i="14"/>
  <c r="AW109" i="14"/>
  <c r="AW128" i="14"/>
  <c r="AW49" i="14"/>
  <c r="AW90" i="14"/>
  <c r="AW119" i="14"/>
  <c r="AW133" i="14"/>
  <c r="AW74" i="14"/>
  <c r="AW41" i="14"/>
  <c r="AW188" i="14"/>
  <c r="AE23" i="14"/>
  <c r="AL20" i="14"/>
  <c r="AN20" i="14" s="1"/>
  <c r="BC20" i="14"/>
  <c r="AL21" i="14"/>
  <c r="AR21" i="14" s="1"/>
  <c r="AV21" i="14" s="1"/>
  <c r="AW21" i="14" s="1"/>
  <c r="AF31" i="7" s="1"/>
  <c r="BC21" i="14"/>
  <c r="AL22" i="14"/>
  <c r="AR22" i="14" s="1"/>
  <c r="AV22" i="14" s="1"/>
  <c r="AW22" i="14" s="1"/>
  <c r="AF32" i="7" s="1"/>
  <c r="BC22" i="14"/>
  <c r="AE18" i="14"/>
  <c r="AL18" i="14"/>
  <c r="AR18" i="14" s="1"/>
  <c r="AV18" i="14" s="1"/>
  <c r="AW18" i="14" s="1"/>
  <c r="AF28" i="7" s="1"/>
  <c r="BC18" i="14"/>
  <c r="AL23" i="14"/>
  <c r="AR23" i="14" s="1"/>
  <c r="AV23" i="14" s="1"/>
  <c r="AW23" i="14" s="1"/>
  <c r="AC23" i="17" s="1"/>
  <c r="Q23" i="17" s="1"/>
  <c r="BC23" i="14"/>
  <c r="AL15" i="14"/>
  <c r="AR15" i="14" s="1"/>
  <c r="AV15" i="14" s="1"/>
  <c r="AW15" i="14" s="1"/>
  <c r="AF25" i="7" s="1"/>
  <c r="BC15" i="14"/>
  <c r="BW16" i="14"/>
  <c r="CB16" i="14" s="1"/>
  <c r="BC16" i="14"/>
  <c r="AL19" i="14"/>
  <c r="AN19" i="14" s="1"/>
  <c r="BC19" i="14"/>
  <c r="AE25" i="14"/>
  <c r="BB25" i="14"/>
  <c r="AL24" i="14"/>
  <c r="AR24" i="14" s="1"/>
  <c r="AV24" i="14" s="1"/>
  <c r="AW24" i="14" s="1"/>
  <c r="AF34" i="7" s="1"/>
  <c r="BC24" i="14"/>
  <c r="AE12" i="14"/>
  <c r="BB12" i="14"/>
  <c r="AE22" i="14"/>
  <c r="AE21" i="14"/>
  <c r="CB25" i="14"/>
  <c r="AE20" i="14"/>
  <c r="BM13" i="14"/>
  <c r="BR13" i="14" s="1"/>
  <c r="Q205" i="17"/>
  <c r="AH205" i="17"/>
  <c r="R205" i="17"/>
  <c r="Z205" i="17"/>
  <c r="BW24" i="14"/>
  <c r="CB24" i="14" s="1"/>
  <c r="BW18" i="14"/>
  <c r="CB18" i="14" s="1"/>
  <c r="BW20" i="14"/>
  <c r="CB20" i="14" s="1"/>
  <c r="AE19" i="14"/>
  <c r="BW19" i="14"/>
  <c r="CB19" i="14" s="1"/>
  <c r="AE14" i="14"/>
  <c r="BW23" i="14"/>
  <c r="CB23" i="14" s="1"/>
  <c r="CD19" i="14"/>
  <c r="CD14" i="14"/>
  <c r="AE24" i="14"/>
  <c r="AN17" i="14"/>
  <c r="BW22" i="14"/>
  <c r="CB22" i="14" s="1"/>
  <c r="BW21" i="14"/>
  <c r="CB21" i="14" s="1"/>
  <c r="AL16" i="14"/>
  <c r="AN16" i="14" s="1"/>
  <c r="BZ13" i="14"/>
  <c r="CD13" i="14" s="1"/>
  <c r="AW17" i="14"/>
  <c r="AF27" i="7" s="1"/>
  <c r="U1" i="14"/>
  <c r="AL14" i="14"/>
  <c r="AR14" i="14" s="1"/>
  <c r="AV14" i="14" s="1"/>
  <c r="AW14" i="14" s="1"/>
  <c r="AF24" i="7" s="1"/>
  <c r="BW14" i="14"/>
  <c r="CB14" i="14" s="1"/>
  <c r="AL12" i="14"/>
  <c r="AR12" i="14" s="1"/>
  <c r="AV12" i="14" s="1"/>
  <c r="AW12" i="14" s="1"/>
  <c r="BW12" i="14"/>
  <c r="CB12" i="14" s="1"/>
  <c r="BW15" i="14"/>
  <c r="CB15" i="14" s="1"/>
  <c r="AE16" i="14"/>
  <c r="N13" i="14"/>
  <c r="AC13" i="14"/>
  <c r="AJ13" i="14"/>
  <c r="BC13" i="14" s="1"/>
  <c r="AE15" i="14"/>
  <c r="P13" i="14"/>
  <c r="L1979" i="10"/>
  <c r="K1978" i="10"/>
  <c r="F1978" i="10"/>
  <c r="D1978" i="10"/>
  <c r="L657" i="10"/>
  <c r="D658" i="10"/>
  <c r="F658" i="10"/>
  <c r="AN58" i="14" l="1"/>
  <c r="AR69" i="14"/>
  <c r="AV69" i="14" s="1"/>
  <c r="AW69" i="14" s="1"/>
  <c r="AF79" i="7" s="1"/>
  <c r="AN69" i="14"/>
  <c r="AN146" i="14"/>
  <c r="AN160" i="14"/>
  <c r="AN67" i="14"/>
  <c r="AN95" i="14"/>
  <c r="AR102" i="14"/>
  <c r="AV102" i="14" s="1"/>
  <c r="AW102" i="14" s="1"/>
  <c r="AC102" i="17" s="1"/>
  <c r="AN114" i="14"/>
  <c r="AR19" i="14"/>
  <c r="AV19" i="14" s="1"/>
  <c r="AW19" i="14" s="1"/>
  <c r="AC19" i="17" s="1"/>
  <c r="AN172" i="14"/>
  <c r="AC15" i="17"/>
  <c r="Q15" i="17" s="1"/>
  <c r="AC24" i="17"/>
  <c r="R24" i="17" s="1"/>
  <c r="AF117" i="7"/>
  <c r="AC107" i="17"/>
  <c r="AF98" i="7"/>
  <c r="AC88" i="17"/>
  <c r="AF89" i="7"/>
  <c r="AC79" i="17"/>
  <c r="AF119" i="7"/>
  <c r="AC109" i="17"/>
  <c r="AF50" i="7"/>
  <c r="AC40" i="17"/>
  <c r="AF46" i="7"/>
  <c r="AC36" i="17"/>
  <c r="AF41" i="7"/>
  <c r="AC31" i="17"/>
  <c r="AF58" i="7"/>
  <c r="AC48" i="17"/>
  <c r="AF35" i="7"/>
  <c r="AC25" i="17"/>
  <c r="AF116" i="7"/>
  <c r="AC106" i="17"/>
  <c r="AF108" i="7"/>
  <c r="AC98" i="17"/>
  <c r="AF115" i="7"/>
  <c r="AC105" i="17"/>
  <c r="AF190" i="7"/>
  <c r="AC180" i="17"/>
  <c r="AF184" i="7"/>
  <c r="AC174" i="17"/>
  <c r="AH86" i="17"/>
  <c r="Q86" i="17"/>
  <c r="R86" i="17"/>
  <c r="Z86" i="17"/>
  <c r="AH26" i="17"/>
  <c r="Z26" i="17"/>
  <c r="R26" i="17"/>
  <c r="Q26" i="17"/>
  <c r="Z168" i="17"/>
  <c r="AH168" i="17"/>
  <c r="R168" i="17"/>
  <c r="Q168" i="17"/>
  <c r="Q145" i="17"/>
  <c r="R145" i="17"/>
  <c r="Z145" i="17"/>
  <c r="AH145" i="17"/>
  <c r="Q28" i="17"/>
  <c r="AH28" i="17"/>
  <c r="R28" i="17"/>
  <c r="Z28" i="17"/>
  <c r="Z131" i="17"/>
  <c r="R131" i="17"/>
  <c r="Q131" i="17"/>
  <c r="AH131" i="17"/>
  <c r="AF95" i="7"/>
  <c r="AC85" i="17"/>
  <c r="AH51" i="17"/>
  <c r="Z51" i="17"/>
  <c r="R51" i="17"/>
  <c r="Q51" i="17"/>
  <c r="Z39" i="17"/>
  <c r="R39" i="17"/>
  <c r="Q39" i="17"/>
  <c r="AH39" i="17"/>
  <c r="R101" i="17"/>
  <c r="Q101" i="17"/>
  <c r="Z101" i="17"/>
  <c r="AH101" i="17"/>
  <c r="R139" i="17"/>
  <c r="AH139" i="17"/>
  <c r="Z139" i="17"/>
  <c r="Q139" i="17"/>
  <c r="AH59" i="17"/>
  <c r="R59" i="17"/>
  <c r="Q59" i="17"/>
  <c r="Z59" i="17"/>
  <c r="R147" i="17"/>
  <c r="Q147" i="17"/>
  <c r="Z147" i="17"/>
  <c r="AH147" i="17"/>
  <c r="AF72" i="7"/>
  <c r="AC62" i="17"/>
  <c r="AF51" i="7"/>
  <c r="AC41" i="17"/>
  <c r="AF129" i="7"/>
  <c r="AC119" i="17"/>
  <c r="AF59" i="7"/>
  <c r="AC49" i="17"/>
  <c r="AF181" i="7"/>
  <c r="AC171" i="17"/>
  <c r="AF85" i="7"/>
  <c r="AC75" i="17"/>
  <c r="AF133" i="7"/>
  <c r="AC123" i="17"/>
  <c r="AF146" i="7"/>
  <c r="AC136" i="17"/>
  <c r="AF64" i="7"/>
  <c r="AC54" i="17"/>
  <c r="AF48" i="7"/>
  <c r="AC38" i="17"/>
  <c r="AF125" i="7"/>
  <c r="AC115" i="17"/>
  <c r="AF131" i="7"/>
  <c r="AC121" i="17"/>
  <c r="AF45" i="7"/>
  <c r="AC35" i="17"/>
  <c r="AF63" i="7"/>
  <c r="AC53" i="17"/>
  <c r="AF77" i="7"/>
  <c r="AC67" i="17"/>
  <c r="AF94" i="7"/>
  <c r="AC84" i="17"/>
  <c r="Z150" i="17"/>
  <c r="Q150" i="17"/>
  <c r="AH150" i="17"/>
  <c r="R150" i="17"/>
  <c r="R176" i="17"/>
  <c r="AH176" i="17"/>
  <c r="Z176" i="17"/>
  <c r="Q176" i="17"/>
  <c r="Q164" i="17"/>
  <c r="Z164" i="17"/>
  <c r="AH164" i="17"/>
  <c r="R164" i="17"/>
  <c r="Q97" i="17"/>
  <c r="AH97" i="17"/>
  <c r="R97" i="17"/>
  <c r="Z97" i="17"/>
  <c r="R155" i="17"/>
  <c r="Z155" i="17"/>
  <c r="AH155" i="17"/>
  <c r="Q155" i="17"/>
  <c r="Q66" i="17"/>
  <c r="Z66" i="17"/>
  <c r="R66" i="17"/>
  <c r="AH66" i="17"/>
  <c r="Q165" i="17"/>
  <c r="R165" i="17"/>
  <c r="AH165" i="17"/>
  <c r="Z165" i="17"/>
  <c r="AR45" i="14"/>
  <c r="AV45" i="14" s="1"/>
  <c r="AW45" i="14" s="1"/>
  <c r="AN45" i="14"/>
  <c r="AR116" i="14"/>
  <c r="AV116" i="14" s="1"/>
  <c r="AW116" i="14" s="1"/>
  <c r="AN116" i="14"/>
  <c r="AH92" i="17"/>
  <c r="Q92" i="17"/>
  <c r="Z92" i="17"/>
  <c r="R92" i="17"/>
  <c r="Q166" i="17"/>
  <c r="Z166" i="17"/>
  <c r="AH166" i="17"/>
  <c r="R166" i="17"/>
  <c r="Z104" i="17"/>
  <c r="R104" i="17"/>
  <c r="Q104" i="17"/>
  <c r="AH104" i="17"/>
  <c r="Z110" i="17"/>
  <c r="AH110" i="17"/>
  <c r="R110" i="17"/>
  <c r="Q110" i="17"/>
  <c r="Z42" i="17"/>
  <c r="R42" i="17"/>
  <c r="AH42" i="17"/>
  <c r="Q42" i="17"/>
  <c r="AN130" i="14"/>
  <c r="AR130" i="14"/>
  <c r="AV130" i="14" s="1"/>
  <c r="AW130" i="14" s="1"/>
  <c r="AF198" i="7"/>
  <c r="AC188" i="17"/>
  <c r="AF84" i="7"/>
  <c r="AC74" i="17"/>
  <c r="AF100" i="7"/>
  <c r="AC90" i="17"/>
  <c r="AF138" i="7"/>
  <c r="AC128" i="17"/>
  <c r="AF40" i="7"/>
  <c r="AC30" i="17"/>
  <c r="AF109" i="7"/>
  <c r="AC99" i="17"/>
  <c r="AF163" i="7"/>
  <c r="AC153" i="17"/>
  <c r="AF62" i="7"/>
  <c r="AC52" i="17"/>
  <c r="AF189" i="7"/>
  <c r="AC179" i="17"/>
  <c r="AF170" i="7"/>
  <c r="AC160" i="17"/>
  <c r="AF132" i="7"/>
  <c r="AC122" i="17"/>
  <c r="AF124" i="7"/>
  <c r="AC114" i="17"/>
  <c r="AF162" i="7"/>
  <c r="AC152" i="17"/>
  <c r="R57" i="17"/>
  <c r="AH57" i="17"/>
  <c r="Z57" i="17"/>
  <c r="Q57" i="17"/>
  <c r="Q63" i="17"/>
  <c r="Z63" i="17"/>
  <c r="AH63" i="17"/>
  <c r="R63" i="17"/>
  <c r="AH126" i="17"/>
  <c r="R126" i="17"/>
  <c r="Q126" i="17"/>
  <c r="Z126" i="17"/>
  <c r="AH89" i="17"/>
  <c r="Q89" i="17"/>
  <c r="Z89" i="17"/>
  <c r="R89" i="17"/>
  <c r="R70" i="17"/>
  <c r="Z70" i="17"/>
  <c r="Q70" i="17"/>
  <c r="AH70" i="17"/>
  <c r="Z72" i="17"/>
  <c r="Q72" i="17"/>
  <c r="R72" i="17"/>
  <c r="AH72" i="17"/>
  <c r="AF122" i="7"/>
  <c r="AC112" i="17"/>
  <c r="AH178" i="17"/>
  <c r="R178" i="17"/>
  <c r="Q178" i="17"/>
  <c r="Z178" i="17"/>
  <c r="AH189" i="17"/>
  <c r="Z189" i="17"/>
  <c r="Q189" i="17"/>
  <c r="R189" i="17"/>
  <c r="AH158" i="17"/>
  <c r="Z158" i="17"/>
  <c r="R158" i="17"/>
  <c r="Q158" i="17"/>
  <c r="Z142" i="17"/>
  <c r="R142" i="17"/>
  <c r="AH142" i="17"/>
  <c r="Q142" i="17"/>
  <c r="Q50" i="17"/>
  <c r="R50" i="17"/>
  <c r="Z50" i="17"/>
  <c r="AH50" i="17"/>
  <c r="Z93" i="17"/>
  <c r="AH93" i="17"/>
  <c r="R93" i="17"/>
  <c r="Q93" i="17"/>
  <c r="AH148" i="17"/>
  <c r="Q148" i="17"/>
  <c r="Z148" i="17"/>
  <c r="R148" i="17"/>
  <c r="Q144" i="17"/>
  <c r="R144" i="17"/>
  <c r="Z144" i="17"/>
  <c r="AH144" i="17"/>
  <c r="AF148" i="7"/>
  <c r="AC138" i="17"/>
  <c r="AF143" i="7"/>
  <c r="AC133" i="17"/>
  <c r="AF193" i="7"/>
  <c r="AC183" i="17"/>
  <c r="AF144" i="7"/>
  <c r="AC134" i="17"/>
  <c r="AF104" i="7"/>
  <c r="AC94" i="17"/>
  <c r="AF93" i="7"/>
  <c r="AC83" i="17"/>
  <c r="AF88" i="7"/>
  <c r="AC78" i="17"/>
  <c r="AF172" i="7"/>
  <c r="AC162" i="17"/>
  <c r="AF142" i="7"/>
  <c r="AC132" i="17"/>
  <c r="AF68" i="7"/>
  <c r="AC58" i="17"/>
  <c r="AF57" i="7"/>
  <c r="AC47" i="17"/>
  <c r="AF182" i="7"/>
  <c r="AC172" i="17"/>
  <c r="AF150" i="7"/>
  <c r="AC140" i="17"/>
  <c r="AF110" i="7"/>
  <c r="AC100" i="17"/>
  <c r="Q68" i="17"/>
  <c r="AH68" i="17"/>
  <c r="R68" i="17"/>
  <c r="Z68" i="17"/>
  <c r="Z141" i="17"/>
  <c r="AH141" i="17"/>
  <c r="Q141" i="17"/>
  <c r="R141" i="17"/>
  <c r="AH55" i="17"/>
  <c r="Z55" i="17"/>
  <c r="Q55" i="17"/>
  <c r="R55" i="17"/>
  <c r="Z118" i="17"/>
  <c r="AH118" i="17"/>
  <c r="R118" i="17"/>
  <c r="Q118" i="17"/>
  <c r="Z186" i="17"/>
  <c r="Q186" i="17"/>
  <c r="AH186" i="17"/>
  <c r="R186" i="17"/>
  <c r="R170" i="17"/>
  <c r="AH170" i="17"/>
  <c r="Z170" i="17"/>
  <c r="Q170" i="17"/>
  <c r="Q76" i="17"/>
  <c r="AH76" i="17"/>
  <c r="Z76" i="17"/>
  <c r="R76" i="17"/>
  <c r="R149" i="17"/>
  <c r="Z149" i="17"/>
  <c r="Q149" i="17"/>
  <c r="AH149" i="17"/>
  <c r="R34" i="17"/>
  <c r="Q34" i="17"/>
  <c r="AH34" i="17"/>
  <c r="Z34" i="17"/>
  <c r="AF156" i="7"/>
  <c r="AC146" i="17"/>
  <c r="AF105" i="7"/>
  <c r="AC95" i="17"/>
  <c r="R87" i="17"/>
  <c r="Z87" i="17"/>
  <c r="Q87" i="17"/>
  <c r="AH87" i="17"/>
  <c r="Z69" i="17"/>
  <c r="R69" i="17"/>
  <c r="AH69" i="17"/>
  <c r="Q69" i="17"/>
  <c r="Q96" i="17"/>
  <c r="Z96" i="17"/>
  <c r="AH96" i="17"/>
  <c r="R96" i="17"/>
  <c r="Z124" i="17"/>
  <c r="R124" i="17"/>
  <c r="AH124" i="17"/>
  <c r="Q124" i="17"/>
  <c r="AR173" i="14"/>
  <c r="AV173" i="14" s="1"/>
  <c r="AW173" i="14" s="1"/>
  <c r="AN173" i="14"/>
  <c r="AN143" i="14"/>
  <c r="AR143" i="14"/>
  <c r="AV143" i="14" s="1"/>
  <c r="AW143" i="14" s="1"/>
  <c r="AR64" i="14"/>
  <c r="AV64" i="14" s="1"/>
  <c r="AW64" i="14" s="1"/>
  <c r="AN64" i="14"/>
  <c r="AN129" i="14"/>
  <c r="AR129" i="14"/>
  <c r="AV129" i="14" s="1"/>
  <c r="AW129" i="14" s="1"/>
  <c r="AR44" i="14"/>
  <c r="AV44" i="14" s="1"/>
  <c r="AW44" i="14" s="1"/>
  <c r="AN44" i="14"/>
  <c r="AR177" i="14"/>
  <c r="AV177" i="14" s="1"/>
  <c r="AW177" i="14" s="1"/>
  <c r="AN177" i="14"/>
  <c r="R71" i="17"/>
  <c r="Z71" i="17"/>
  <c r="Q71" i="17"/>
  <c r="AH71" i="17"/>
  <c r="AR103" i="14"/>
  <c r="AV103" i="14" s="1"/>
  <c r="AW103" i="14" s="1"/>
  <c r="AN103" i="14"/>
  <c r="AR157" i="14"/>
  <c r="AV157" i="14" s="1"/>
  <c r="AW157" i="14" s="1"/>
  <c r="AN157" i="14"/>
  <c r="AR81" i="14"/>
  <c r="AV81" i="14" s="1"/>
  <c r="AW81" i="14" s="1"/>
  <c r="AN81" i="14"/>
  <c r="AR32" i="14"/>
  <c r="AV32" i="14" s="1"/>
  <c r="AW32" i="14" s="1"/>
  <c r="AN32" i="14"/>
  <c r="AN154" i="14"/>
  <c r="AR154" i="14"/>
  <c r="AV154" i="14" s="1"/>
  <c r="AW154" i="14" s="1"/>
  <c r="AR65" i="14"/>
  <c r="AV65" i="14" s="1"/>
  <c r="AW65" i="14" s="1"/>
  <c r="AN65" i="14"/>
  <c r="AN167" i="14"/>
  <c r="AR167" i="14"/>
  <c r="AV167" i="14" s="1"/>
  <c r="AW167" i="14" s="1"/>
  <c r="AN127" i="14"/>
  <c r="AR127" i="14"/>
  <c r="AV127" i="14" s="1"/>
  <c r="AW127" i="14" s="1"/>
  <c r="AR43" i="14"/>
  <c r="AV43" i="14" s="1"/>
  <c r="AW43" i="14" s="1"/>
  <c r="AN43" i="14"/>
  <c r="AR56" i="14"/>
  <c r="AV56" i="14" s="1"/>
  <c r="AW56" i="14" s="1"/>
  <c r="AN56" i="14"/>
  <c r="AN113" i="14"/>
  <c r="AR113" i="14"/>
  <c r="AV113" i="14" s="1"/>
  <c r="AW113" i="14" s="1"/>
  <c r="AR27" i="14"/>
  <c r="AV27" i="14" s="1"/>
  <c r="AW27" i="14" s="1"/>
  <c r="AN27" i="14"/>
  <c r="AR184" i="14"/>
  <c r="AV184" i="14" s="1"/>
  <c r="AW184" i="14" s="1"/>
  <c r="AN184" i="14"/>
  <c r="AR37" i="14"/>
  <c r="AV37" i="14" s="1"/>
  <c r="AW37" i="14" s="1"/>
  <c r="AN37" i="14"/>
  <c r="AN151" i="14"/>
  <c r="AR151" i="14"/>
  <c r="AV151" i="14" s="1"/>
  <c r="AW151" i="14" s="1"/>
  <c r="AR175" i="14"/>
  <c r="AV175" i="14" s="1"/>
  <c r="AW175" i="14" s="1"/>
  <c r="AN175" i="14"/>
  <c r="AR73" i="14"/>
  <c r="AV73" i="14" s="1"/>
  <c r="AW73" i="14" s="1"/>
  <c r="AN73" i="14"/>
  <c r="AN135" i="14"/>
  <c r="AR135" i="14"/>
  <c r="AV135" i="14" s="1"/>
  <c r="AW135" i="14" s="1"/>
  <c r="AR182" i="14"/>
  <c r="AV182" i="14" s="1"/>
  <c r="AW182" i="14" s="1"/>
  <c r="AN182" i="14"/>
  <c r="AN80" i="14"/>
  <c r="AR80" i="14"/>
  <c r="AV80" i="14" s="1"/>
  <c r="AW80" i="14" s="1"/>
  <c r="AR61" i="14"/>
  <c r="AV61" i="14" s="1"/>
  <c r="AW61" i="14" s="1"/>
  <c r="AN61" i="14"/>
  <c r="AR60" i="14"/>
  <c r="AV60" i="14" s="1"/>
  <c r="AW60" i="14" s="1"/>
  <c r="AN60" i="14"/>
  <c r="AR137" i="14"/>
  <c r="AV137" i="14" s="1"/>
  <c r="AW137" i="14" s="1"/>
  <c r="AN137" i="14"/>
  <c r="AR163" i="14"/>
  <c r="AV163" i="14" s="1"/>
  <c r="AW163" i="14" s="1"/>
  <c r="AN163" i="14"/>
  <c r="AR159" i="14"/>
  <c r="AV159" i="14" s="1"/>
  <c r="AW159" i="14" s="1"/>
  <c r="AN159" i="14"/>
  <c r="AN161" i="14"/>
  <c r="AR161" i="14"/>
  <c r="AV161" i="14" s="1"/>
  <c r="AW161" i="14" s="1"/>
  <c r="AR29" i="14"/>
  <c r="AV29" i="14" s="1"/>
  <c r="AW29" i="14" s="1"/>
  <c r="AN29" i="14"/>
  <c r="AR156" i="14"/>
  <c r="AV156" i="14" s="1"/>
  <c r="AW156" i="14" s="1"/>
  <c r="AN156" i="14"/>
  <c r="AR117" i="14"/>
  <c r="AV117" i="14" s="1"/>
  <c r="AW117" i="14" s="1"/>
  <c r="AN117" i="14"/>
  <c r="AN181" i="14"/>
  <c r="AR181" i="14"/>
  <c r="AV181" i="14" s="1"/>
  <c r="AW181" i="14" s="1"/>
  <c r="AR169" i="14"/>
  <c r="AV169" i="14" s="1"/>
  <c r="AW169" i="14" s="1"/>
  <c r="AN169" i="14"/>
  <c r="AN33" i="14"/>
  <c r="AR33" i="14"/>
  <c r="AV33" i="14" s="1"/>
  <c r="AW33" i="14" s="1"/>
  <c r="AR187" i="14"/>
  <c r="AV187" i="14" s="1"/>
  <c r="AW187" i="14" s="1"/>
  <c r="AN187" i="14"/>
  <c r="AN108" i="14"/>
  <c r="AR108" i="14"/>
  <c r="AV108" i="14" s="1"/>
  <c r="AW108" i="14" s="1"/>
  <c r="AR185" i="14"/>
  <c r="AV185" i="14" s="1"/>
  <c r="AW185" i="14" s="1"/>
  <c r="AN185" i="14"/>
  <c r="AR125" i="14"/>
  <c r="AV125" i="14" s="1"/>
  <c r="AW125" i="14" s="1"/>
  <c r="AN125" i="14"/>
  <c r="AR111" i="14"/>
  <c r="AV111" i="14" s="1"/>
  <c r="AW111" i="14" s="1"/>
  <c r="AN111" i="14"/>
  <c r="AN120" i="14"/>
  <c r="AR120" i="14"/>
  <c r="AV120" i="14" s="1"/>
  <c r="AW120" i="14" s="1"/>
  <c r="AR46" i="14"/>
  <c r="AV46" i="14" s="1"/>
  <c r="AW46" i="14" s="1"/>
  <c r="AN46" i="14"/>
  <c r="AN24" i="14"/>
  <c r="AR20" i="14"/>
  <c r="AV20" i="14" s="1"/>
  <c r="AW20" i="14" s="1"/>
  <c r="AF30" i="7" s="1"/>
  <c r="AH23" i="17"/>
  <c r="AN23" i="14"/>
  <c r="Z23" i="17"/>
  <c r="AN18" i="14"/>
  <c r="AN22" i="14"/>
  <c r="AN15" i="14"/>
  <c r="R23" i="17"/>
  <c r="AE13" i="14"/>
  <c r="BB13" i="14"/>
  <c r="AF33" i="7"/>
  <c r="AN21" i="14"/>
  <c r="AC22" i="17"/>
  <c r="Q22" i="17" s="1"/>
  <c r="AC21" i="17"/>
  <c r="Z21" i="17" s="1"/>
  <c r="AR16" i="14"/>
  <c r="AV16" i="14" s="1"/>
  <c r="AW16" i="14" s="1"/>
  <c r="AF26" i="7" s="1"/>
  <c r="AC18" i="17"/>
  <c r="R18" i="17" s="1"/>
  <c r="AC17" i="17"/>
  <c r="AH17" i="17" s="1"/>
  <c r="Z19" i="17"/>
  <c r="Q19" i="17"/>
  <c r="R19" i="17"/>
  <c r="AH19" i="17"/>
  <c r="AN12" i="14"/>
  <c r="AC14" i="17"/>
  <c r="Q14" i="17" s="1"/>
  <c r="AN14" i="14"/>
  <c r="AL13" i="14"/>
  <c r="AR13" i="14" s="1"/>
  <c r="AV13" i="14" s="1"/>
  <c r="AW13" i="14" s="1"/>
  <c r="BW13" i="14"/>
  <c r="CB13" i="14" s="1"/>
  <c r="L1980" i="10"/>
  <c r="D1979" i="10"/>
  <c r="K1979" i="10"/>
  <c r="F1979" i="10"/>
  <c r="D657" i="10"/>
  <c r="L656" i="10"/>
  <c r="F657" i="10"/>
  <c r="AH15" i="17" l="1"/>
  <c r="AF29" i="7"/>
  <c r="AF112" i="7"/>
  <c r="Z24" i="17"/>
  <c r="Q24" i="17"/>
  <c r="R15" i="17"/>
  <c r="AH24" i="17"/>
  <c r="AF161" i="7"/>
  <c r="AC151" i="17"/>
  <c r="AF123" i="7"/>
  <c r="AC113" i="17"/>
  <c r="AF177" i="7"/>
  <c r="AC167" i="17"/>
  <c r="AF164" i="7"/>
  <c r="AC154" i="17"/>
  <c r="Z146" i="17"/>
  <c r="AH146" i="17"/>
  <c r="Q146" i="17"/>
  <c r="R146" i="17"/>
  <c r="AH140" i="17"/>
  <c r="R140" i="17"/>
  <c r="Q140" i="17"/>
  <c r="Z140" i="17"/>
  <c r="Z47" i="17"/>
  <c r="Q47" i="17"/>
  <c r="R47" i="17"/>
  <c r="AH47" i="17"/>
  <c r="R132" i="17"/>
  <c r="Q132" i="17"/>
  <c r="Z132" i="17"/>
  <c r="AH132" i="17"/>
  <c r="R78" i="17"/>
  <c r="Z78" i="17"/>
  <c r="Q78" i="17"/>
  <c r="AH78" i="17"/>
  <c r="AH94" i="17"/>
  <c r="Q94" i="17"/>
  <c r="R94" i="17"/>
  <c r="Z94" i="17"/>
  <c r="AH183" i="17"/>
  <c r="R183" i="17"/>
  <c r="Z183" i="17"/>
  <c r="Q183" i="17"/>
  <c r="AH138" i="17"/>
  <c r="Q138" i="17"/>
  <c r="R138" i="17"/>
  <c r="Z138" i="17"/>
  <c r="AH152" i="17"/>
  <c r="Z152" i="17"/>
  <c r="R152" i="17"/>
  <c r="Q152" i="17"/>
  <c r="Q122" i="17"/>
  <c r="R122" i="17"/>
  <c r="AH122" i="17"/>
  <c r="Z122" i="17"/>
  <c r="Q179" i="17"/>
  <c r="AH179" i="17"/>
  <c r="Z179" i="17"/>
  <c r="R179" i="17"/>
  <c r="Z153" i="17"/>
  <c r="R153" i="17"/>
  <c r="AH153" i="17"/>
  <c r="Q153" i="17"/>
  <c r="Q30" i="17"/>
  <c r="R30" i="17"/>
  <c r="Z30" i="17"/>
  <c r="AH30" i="17"/>
  <c r="R90" i="17"/>
  <c r="AH90" i="17"/>
  <c r="Q90" i="17"/>
  <c r="Z90" i="17"/>
  <c r="AH188" i="17"/>
  <c r="Z188" i="17"/>
  <c r="Q188" i="17"/>
  <c r="R188" i="17"/>
  <c r="R84" i="17"/>
  <c r="Z84" i="17"/>
  <c r="Q84" i="17"/>
  <c r="AH84" i="17"/>
  <c r="AH53" i="17"/>
  <c r="Z53" i="17"/>
  <c r="Q53" i="17"/>
  <c r="R53" i="17"/>
  <c r="AH121" i="17"/>
  <c r="Z121" i="17"/>
  <c r="R121" i="17"/>
  <c r="Q121" i="17"/>
  <c r="R38" i="17"/>
  <c r="AH38" i="17"/>
  <c r="Z38" i="17"/>
  <c r="Q38" i="17"/>
  <c r="Z136" i="17"/>
  <c r="R136" i="17"/>
  <c r="AH136" i="17"/>
  <c r="Q136" i="17"/>
  <c r="Z75" i="17"/>
  <c r="Q75" i="17"/>
  <c r="R75" i="17"/>
  <c r="AH75" i="17"/>
  <c r="Q49" i="17"/>
  <c r="AH49" i="17"/>
  <c r="R49" i="17"/>
  <c r="Z49" i="17"/>
  <c r="R41" i="17"/>
  <c r="Z41" i="17"/>
  <c r="Q41" i="17"/>
  <c r="AH41" i="17"/>
  <c r="AH85" i="17"/>
  <c r="Q85" i="17"/>
  <c r="R85" i="17"/>
  <c r="Z85" i="17"/>
  <c r="AH180" i="17"/>
  <c r="R180" i="17"/>
  <c r="Q180" i="17"/>
  <c r="Z180" i="17"/>
  <c r="Q98" i="17"/>
  <c r="AH98" i="17"/>
  <c r="Z98" i="17"/>
  <c r="R98" i="17"/>
  <c r="R106" i="17"/>
  <c r="AH106" i="17"/>
  <c r="Q106" i="17"/>
  <c r="Z106" i="17"/>
  <c r="Z48" i="17"/>
  <c r="AH48" i="17"/>
  <c r="R48" i="17"/>
  <c r="Q48" i="17"/>
  <c r="R36" i="17"/>
  <c r="Z36" i="17"/>
  <c r="AH36" i="17"/>
  <c r="Q36" i="17"/>
  <c r="R109" i="17"/>
  <c r="Q109" i="17"/>
  <c r="AH109" i="17"/>
  <c r="Z109" i="17"/>
  <c r="AH88" i="17"/>
  <c r="Q88" i="17"/>
  <c r="Z88" i="17"/>
  <c r="R88" i="17"/>
  <c r="AC20" i="17"/>
  <c r="R20" i="17" s="1"/>
  <c r="AF56" i="7"/>
  <c r="AC46" i="17"/>
  <c r="AF121" i="7"/>
  <c r="AC111" i="17"/>
  <c r="AF195" i="7"/>
  <c r="AC185" i="17"/>
  <c r="AF197" i="7"/>
  <c r="AC187" i="17"/>
  <c r="AF179" i="7"/>
  <c r="AC169" i="17"/>
  <c r="AF127" i="7"/>
  <c r="AC117" i="17"/>
  <c r="AF39" i="7"/>
  <c r="AC29" i="17"/>
  <c r="AF169" i="7"/>
  <c r="AC159" i="17"/>
  <c r="AF147" i="7"/>
  <c r="AC137" i="17"/>
  <c r="AF71" i="7"/>
  <c r="AC61" i="17"/>
  <c r="AF192" i="7"/>
  <c r="AC182" i="17"/>
  <c r="AF83" i="7"/>
  <c r="AC73" i="17"/>
  <c r="AF194" i="7"/>
  <c r="AC184" i="17"/>
  <c r="AF53" i="7"/>
  <c r="AC43" i="17"/>
  <c r="AF91" i="7"/>
  <c r="AC81" i="17"/>
  <c r="AF113" i="7"/>
  <c r="AC103" i="17"/>
  <c r="AF54" i="7"/>
  <c r="AC44" i="17"/>
  <c r="AF74" i="7"/>
  <c r="AC64" i="17"/>
  <c r="AF183" i="7"/>
  <c r="AC173" i="17"/>
  <c r="AF126" i="7"/>
  <c r="AC116" i="17"/>
  <c r="AF43" i="7"/>
  <c r="AC33" i="17"/>
  <c r="AF171" i="7"/>
  <c r="AC161" i="17"/>
  <c r="AF90" i="7"/>
  <c r="AC80" i="17"/>
  <c r="AF137" i="7"/>
  <c r="AC127" i="17"/>
  <c r="AF139" i="7"/>
  <c r="AC129" i="17"/>
  <c r="AF153" i="7"/>
  <c r="AC143" i="17"/>
  <c r="Q95" i="17"/>
  <c r="AH95" i="17"/>
  <c r="Z95" i="17"/>
  <c r="R95" i="17"/>
  <c r="AH100" i="17"/>
  <c r="Q100" i="17"/>
  <c r="R100" i="17"/>
  <c r="Z100" i="17"/>
  <c r="Z172" i="17"/>
  <c r="R172" i="17"/>
  <c r="Q172" i="17"/>
  <c r="AH172" i="17"/>
  <c r="Z58" i="17"/>
  <c r="Q58" i="17"/>
  <c r="R58" i="17"/>
  <c r="AH58" i="17"/>
  <c r="AH162" i="17"/>
  <c r="R162" i="17"/>
  <c r="Q162" i="17"/>
  <c r="Z162" i="17"/>
  <c r="Z83" i="17"/>
  <c r="Q83" i="17"/>
  <c r="AH83" i="17"/>
  <c r="R83" i="17"/>
  <c r="R134" i="17"/>
  <c r="Z134" i="17"/>
  <c r="AH134" i="17"/>
  <c r="Q134" i="17"/>
  <c r="Z133" i="17"/>
  <c r="AH133" i="17"/>
  <c r="Q133" i="17"/>
  <c r="R133" i="17"/>
  <c r="R112" i="17"/>
  <c r="Z112" i="17"/>
  <c r="Q112" i="17"/>
  <c r="AH112" i="17"/>
  <c r="Z114" i="17"/>
  <c r="Q114" i="17"/>
  <c r="R114" i="17"/>
  <c r="AH114" i="17"/>
  <c r="Q160" i="17"/>
  <c r="Z160" i="17"/>
  <c r="R160" i="17"/>
  <c r="AH160" i="17"/>
  <c r="Q52" i="17"/>
  <c r="AH52" i="17"/>
  <c r="R52" i="17"/>
  <c r="Z52" i="17"/>
  <c r="Q99" i="17"/>
  <c r="R99" i="17"/>
  <c r="Z99" i="17"/>
  <c r="AH99" i="17"/>
  <c r="R128" i="17"/>
  <c r="AH128" i="17"/>
  <c r="Q128" i="17"/>
  <c r="Z128" i="17"/>
  <c r="Q74" i="17"/>
  <c r="AH74" i="17"/>
  <c r="Z74" i="17"/>
  <c r="R74" i="17"/>
  <c r="AF140" i="7"/>
  <c r="AC130" i="17"/>
  <c r="Q67" i="17"/>
  <c r="R67" i="17"/>
  <c r="AH67" i="17"/>
  <c r="Z67" i="17"/>
  <c r="AH35" i="17"/>
  <c r="Z35" i="17"/>
  <c r="Q35" i="17"/>
  <c r="R35" i="17"/>
  <c r="Z115" i="17"/>
  <c r="AH115" i="17"/>
  <c r="Q115" i="17"/>
  <c r="R115" i="17"/>
  <c r="AH54" i="17"/>
  <c r="Q54" i="17"/>
  <c r="R54" i="17"/>
  <c r="Z54" i="17"/>
  <c r="AH123" i="17"/>
  <c r="Q123" i="17"/>
  <c r="R123" i="17"/>
  <c r="Z123" i="17"/>
  <c r="AH171" i="17"/>
  <c r="Z171" i="17"/>
  <c r="Q171" i="17"/>
  <c r="R171" i="17"/>
  <c r="Q119" i="17"/>
  <c r="Z119" i="17"/>
  <c r="R119" i="17"/>
  <c r="AH119" i="17"/>
  <c r="Z62" i="17"/>
  <c r="Q62" i="17"/>
  <c r="AH62" i="17"/>
  <c r="R62" i="17"/>
  <c r="Z174" i="17"/>
  <c r="AH174" i="17"/>
  <c r="Q174" i="17"/>
  <c r="R174" i="17"/>
  <c r="AH105" i="17"/>
  <c r="Q105" i="17"/>
  <c r="R105" i="17"/>
  <c r="Z105" i="17"/>
  <c r="AH102" i="17"/>
  <c r="Q102" i="17"/>
  <c r="R102" i="17"/>
  <c r="Z102" i="17"/>
  <c r="AH25" i="17"/>
  <c r="Z25" i="17"/>
  <c r="Q25" i="17"/>
  <c r="R25" i="17"/>
  <c r="Z31" i="17"/>
  <c r="R31" i="17"/>
  <c r="Q31" i="17"/>
  <c r="AH31" i="17"/>
  <c r="R40" i="17"/>
  <c r="Q40" i="17"/>
  <c r="AH40" i="17"/>
  <c r="Z40" i="17"/>
  <c r="R79" i="17"/>
  <c r="Q79" i="17"/>
  <c r="AH79" i="17"/>
  <c r="Z79" i="17"/>
  <c r="R107" i="17"/>
  <c r="Z107" i="17"/>
  <c r="Q107" i="17"/>
  <c r="AH107" i="17"/>
  <c r="AF130" i="7"/>
  <c r="AC120" i="17"/>
  <c r="AF118" i="7"/>
  <c r="AC108" i="17"/>
  <c r="AF191" i="7"/>
  <c r="AC181" i="17"/>
  <c r="AF145" i="7"/>
  <c r="AC135" i="17"/>
  <c r="AF135" i="7"/>
  <c r="AC125" i="17"/>
  <c r="AF166" i="7"/>
  <c r="AC156" i="17"/>
  <c r="AF173" i="7"/>
  <c r="AC163" i="17"/>
  <c r="AF70" i="7"/>
  <c r="AC60" i="17"/>
  <c r="AF185" i="7"/>
  <c r="AC175" i="17"/>
  <c r="AF47" i="7"/>
  <c r="AC37" i="17"/>
  <c r="AF37" i="7"/>
  <c r="AC27" i="17"/>
  <c r="AF66" i="7"/>
  <c r="AC56" i="17"/>
  <c r="AF75" i="7"/>
  <c r="AC65" i="17"/>
  <c r="AF42" i="7"/>
  <c r="AC32" i="17"/>
  <c r="AF167" i="7"/>
  <c r="AC157" i="17"/>
  <c r="AF187" i="7"/>
  <c r="AC177" i="17"/>
  <c r="AF55" i="7"/>
  <c r="AC45" i="17"/>
  <c r="AH21" i="17"/>
  <c r="Q21" i="17"/>
  <c r="R22" i="17"/>
  <c r="AH22" i="17"/>
  <c r="Z22" i="17"/>
  <c r="R21" i="17"/>
  <c r="AC16" i="17"/>
  <c r="Q16" i="17" s="1"/>
  <c r="Q18" i="17"/>
  <c r="AH18" i="17"/>
  <c r="Z18" i="17"/>
  <c r="R17" i="17"/>
  <c r="Z17" i="17"/>
  <c r="Q17" i="17"/>
  <c r="AH14" i="17"/>
  <c r="R14" i="17"/>
  <c r="AN13" i="14"/>
  <c r="AF22" i="7"/>
  <c r="AC12" i="17"/>
  <c r="L1981" i="10"/>
  <c r="D1980" i="10"/>
  <c r="F1980" i="10"/>
  <c r="K1980" i="10"/>
  <c r="F656" i="10"/>
  <c r="D656" i="10"/>
  <c r="L655" i="10"/>
  <c r="AH20" i="17" l="1"/>
  <c r="Z20" i="17"/>
  <c r="Q20" i="17"/>
  <c r="R45" i="17"/>
  <c r="Z45" i="17"/>
  <c r="Q45" i="17"/>
  <c r="AH45" i="17"/>
  <c r="R65" i="17"/>
  <c r="AH65" i="17"/>
  <c r="Z65" i="17"/>
  <c r="Q65" i="17"/>
  <c r="AH175" i="17"/>
  <c r="R175" i="17"/>
  <c r="Q175" i="17"/>
  <c r="Z175" i="17"/>
  <c r="AH125" i="17"/>
  <c r="R125" i="17"/>
  <c r="Q125" i="17"/>
  <c r="Z125" i="17"/>
  <c r="Z181" i="17"/>
  <c r="R181" i="17"/>
  <c r="Q181" i="17"/>
  <c r="AH181" i="17"/>
  <c r="R154" i="17"/>
  <c r="AH154" i="17"/>
  <c r="Z154" i="17"/>
  <c r="Q154" i="17"/>
  <c r="R113" i="17"/>
  <c r="AH113" i="17"/>
  <c r="Q113" i="17"/>
  <c r="Z113" i="17"/>
  <c r="Z177" i="17"/>
  <c r="AH177" i="17"/>
  <c r="R177" i="17"/>
  <c r="Q177" i="17"/>
  <c r="Q56" i="17"/>
  <c r="AH56" i="17"/>
  <c r="R56" i="17"/>
  <c r="Z56" i="17"/>
  <c r="R156" i="17"/>
  <c r="Q156" i="17"/>
  <c r="Z156" i="17"/>
  <c r="AH156" i="17"/>
  <c r="Q108" i="17"/>
  <c r="R108" i="17"/>
  <c r="Z108" i="17"/>
  <c r="AH108" i="17"/>
  <c r="Z130" i="17"/>
  <c r="R130" i="17"/>
  <c r="AH130" i="17"/>
  <c r="Q130" i="17"/>
  <c r="Z129" i="17"/>
  <c r="R129" i="17"/>
  <c r="AH129" i="17"/>
  <c r="Q129" i="17"/>
  <c r="Z80" i="17"/>
  <c r="AH80" i="17"/>
  <c r="R80" i="17"/>
  <c r="Q80" i="17"/>
  <c r="Z33" i="17"/>
  <c r="R33" i="17"/>
  <c r="AH33" i="17"/>
  <c r="Q33" i="17"/>
  <c r="AH173" i="17"/>
  <c r="Q173" i="17"/>
  <c r="Z173" i="17"/>
  <c r="R173" i="17"/>
  <c r="Z44" i="17"/>
  <c r="Q44" i="17"/>
  <c r="R44" i="17"/>
  <c r="AH44" i="17"/>
  <c r="R81" i="17"/>
  <c r="AH81" i="17"/>
  <c r="Z81" i="17"/>
  <c r="Q81" i="17"/>
  <c r="Q184" i="17"/>
  <c r="Z184" i="17"/>
  <c r="R184" i="17"/>
  <c r="AH184" i="17"/>
  <c r="R182" i="17"/>
  <c r="Z182" i="17"/>
  <c r="Q182" i="17"/>
  <c r="AH182" i="17"/>
  <c r="Q137" i="17"/>
  <c r="AH137" i="17"/>
  <c r="Z137" i="17"/>
  <c r="R137" i="17"/>
  <c r="Q29" i="17"/>
  <c r="AH29" i="17"/>
  <c r="R29" i="17"/>
  <c r="Z29" i="17"/>
  <c r="Z169" i="17"/>
  <c r="AH169" i="17"/>
  <c r="Q169" i="17"/>
  <c r="R169" i="17"/>
  <c r="AH185" i="17"/>
  <c r="Z185" i="17"/>
  <c r="R185" i="17"/>
  <c r="Q185" i="17"/>
  <c r="R46" i="17"/>
  <c r="AH46" i="17"/>
  <c r="Q46" i="17"/>
  <c r="Z46" i="17"/>
  <c r="Q32" i="17"/>
  <c r="Z32" i="17"/>
  <c r="R32" i="17"/>
  <c r="AH32" i="17"/>
  <c r="Z37" i="17"/>
  <c r="Q37" i="17"/>
  <c r="AH37" i="17"/>
  <c r="R37" i="17"/>
  <c r="Q60" i="17"/>
  <c r="AH60" i="17"/>
  <c r="R60" i="17"/>
  <c r="Z60" i="17"/>
  <c r="Q135" i="17"/>
  <c r="Z135" i="17"/>
  <c r="AH135" i="17"/>
  <c r="R135" i="17"/>
  <c r="AH167" i="17"/>
  <c r="R167" i="17"/>
  <c r="Q167" i="17"/>
  <c r="Z167" i="17"/>
  <c r="AH151" i="17"/>
  <c r="Q151" i="17"/>
  <c r="Z151" i="17"/>
  <c r="R151" i="17"/>
  <c r="Z157" i="17"/>
  <c r="Q157" i="17"/>
  <c r="R157" i="17"/>
  <c r="AH157" i="17"/>
  <c r="Z27" i="17"/>
  <c r="R27" i="17"/>
  <c r="Q27" i="17"/>
  <c r="AH27" i="17"/>
  <c r="AH163" i="17"/>
  <c r="R163" i="17"/>
  <c r="Z163" i="17"/>
  <c r="Q163" i="17"/>
  <c r="Z120" i="17"/>
  <c r="AH120" i="17"/>
  <c r="Q120" i="17"/>
  <c r="R120" i="17"/>
  <c r="AH143" i="17"/>
  <c r="Q143" i="17"/>
  <c r="Z143" i="17"/>
  <c r="R143" i="17"/>
  <c r="Q127" i="17"/>
  <c r="Z127" i="17"/>
  <c r="AH127" i="17"/>
  <c r="R127" i="17"/>
  <c r="Q161" i="17"/>
  <c r="AH161" i="17"/>
  <c r="R161" i="17"/>
  <c r="Z161" i="17"/>
  <c r="Z116" i="17"/>
  <c r="R116" i="17"/>
  <c r="AH116" i="17"/>
  <c r="Q116" i="17"/>
  <c r="Q64" i="17"/>
  <c r="Z64" i="17"/>
  <c r="AH64" i="17"/>
  <c r="R64" i="17"/>
  <c r="R103" i="17"/>
  <c r="Z103" i="17"/>
  <c r="AH103" i="17"/>
  <c r="Q103" i="17"/>
  <c r="Q43" i="17"/>
  <c r="AH43" i="17"/>
  <c r="Z43" i="17"/>
  <c r="R43" i="17"/>
  <c r="R73" i="17"/>
  <c r="Q73" i="17"/>
  <c r="Z73" i="17"/>
  <c r="AH73" i="17"/>
  <c r="AH61" i="17"/>
  <c r="R61" i="17"/>
  <c r="Q61" i="17"/>
  <c r="Z61" i="17"/>
  <c r="AH159" i="17"/>
  <c r="R159" i="17"/>
  <c r="Q159" i="17"/>
  <c r="Z159" i="17"/>
  <c r="Z117" i="17"/>
  <c r="R117" i="17"/>
  <c r="AH117" i="17"/>
  <c r="Q117" i="17"/>
  <c r="Z187" i="17"/>
  <c r="AH187" i="17"/>
  <c r="R187" i="17"/>
  <c r="Q187" i="17"/>
  <c r="R111" i="17"/>
  <c r="Q111" i="17"/>
  <c r="AH111" i="17"/>
  <c r="Z111" i="17"/>
  <c r="Z16" i="17"/>
  <c r="AH16" i="17"/>
  <c r="R16" i="17"/>
  <c r="AF23" i="7"/>
  <c r="AC13" i="17"/>
  <c r="AH12" i="17"/>
  <c r="Q12" i="17"/>
  <c r="R12" i="17"/>
  <c r="L1982" i="10"/>
  <c r="K1981" i="10"/>
  <c r="F1981" i="10"/>
  <c r="D1981" i="10"/>
  <c r="D655" i="10"/>
  <c r="L654" i="10"/>
  <c r="F655" i="10"/>
  <c r="R13" i="17" l="1"/>
  <c r="Q13" i="17"/>
  <c r="AH13" i="17"/>
  <c r="L1983" i="10"/>
  <c r="F1982" i="10"/>
  <c r="D1982" i="10"/>
  <c r="K1982" i="10"/>
  <c r="F654" i="10"/>
  <c r="D654" i="10"/>
  <c r="L653" i="10"/>
  <c r="L1984" i="10" l="1"/>
  <c r="D1983" i="10"/>
  <c r="K1983" i="10"/>
  <c r="F1983" i="10"/>
  <c r="F653" i="10"/>
  <c r="L652" i="10"/>
  <c r="D653" i="10"/>
  <c r="L1985" i="10" l="1"/>
  <c r="K1984" i="10"/>
  <c r="D1984" i="10"/>
  <c r="F1984" i="10"/>
  <c r="D652" i="10"/>
  <c r="F652" i="10"/>
  <c r="L651" i="10"/>
  <c r="L1986" i="10" l="1"/>
  <c r="D1985" i="10"/>
  <c r="F1985" i="10"/>
  <c r="K1985" i="10"/>
  <c r="D651" i="10"/>
  <c r="F651" i="10"/>
  <c r="L650" i="10"/>
  <c r="L1987" i="10" l="1"/>
  <c r="F1986" i="10"/>
  <c r="D1986" i="10"/>
  <c r="K1986" i="10"/>
  <c r="D650" i="10"/>
  <c r="L649" i="10"/>
  <c r="F650" i="10"/>
  <c r="L1988" i="10" l="1"/>
  <c r="K1987" i="10"/>
  <c r="F1987" i="10"/>
  <c r="D1987" i="10"/>
  <c r="L648" i="10"/>
  <c r="D649" i="10"/>
  <c r="F649" i="10"/>
  <c r="L1989" i="10" l="1"/>
  <c r="D1988" i="10"/>
  <c r="F1988" i="10"/>
  <c r="K1988" i="10"/>
  <c r="L647" i="10"/>
  <c r="D648" i="10"/>
  <c r="F648" i="10"/>
  <c r="L1990" i="10" l="1"/>
  <c r="D1989" i="10"/>
  <c r="F1989" i="10"/>
  <c r="K1989" i="10"/>
  <c r="D647" i="10"/>
  <c r="L646" i="10"/>
  <c r="F647" i="10"/>
  <c r="L1991" i="10" l="1"/>
  <c r="K1990" i="10"/>
  <c r="F1990" i="10"/>
  <c r="D1990" i="10"/>
  <c r="L645" i="10"/>
  <c r="F646" i="10"/>
  <c r="D646" i="10"/>
  <c r="L1992" i="10" l="1"/>
  <c r="D1991" i="10"/>
  <c r="K1991" i="10"/>
  <c r="F1991" i="10"/>
  <c r="F645" i="10"/>
  <c r="L644" i="10"/>
  <c r="D645" i="10"/>
  <c r="L1993" i="10" l="1"/>
  <c r="F1992" i="10"/>
  <c r="D1992" i="10"/>
  <c r="K1992" i="10"/>
  <c r="D644" i="10"/>
  <c r="L643" i="10"/>
  <c r="F644" i="10"/>
  <c r="L1994" i="10" l="1"/>
  <c r="F1993" i="10"/>
  <c r="D1993" i="10"/>
  <c r="K1993" i="10"/>
  <c r="L642" i="10"/>
  <c r="F643" i="10"/>
  <c r="D643" i="10"/>
  <c r="L1995" i="10" l="1"/>
  <c r="D1994" i="10"/>
  <c r="K1994" i="10"/>
  <c r="F1994" i="10"/>
  <c r="F642" i="10"/>
  <c r="D642" i="10"/>
  <c r="L641" i="10"/>
  <c r="L1996" i="10" l="1"/>
  <c r="D1995" i="10"/>
  <c r="K1995" i="10"/>
  <c r="F1995" i="10"/>
  <c r="D641" i="10"/>
  <c r="L640" i="10"/>
  <c r="F641" i="10"/>
  <c r="L1997" i="10" l="1"/>
  <c r="K1996" i="10"/>
  <c r="F1996" i="10"/>
  <c r="D1996" i="10"/>
  <c r="D640" i="10"/>
  <c r="F640" i="10"/>
  <c r="L639" i="10"/>
  <c r="L1998" i="10" l="1"/>
  <c r="K1997" i="10"/>
  <c r="F1997" i="10"/>
  <c r="D1997" i="10"/>
  <c r="D639" i="10"/>
  <c r="F639" i="10"/>
  <c r="L638" i="10"/>
  <c r="L1999" i="10" l="1"/>
  <c r="F1998" i="10"/>
  <c r="D1998" i="10"/>
  <c r="K1998" i="10"/>
  <c r="D638" i="10"/>
  <c r="L637" i="10"/>
  <c r="F638" i="10"/>
  <c r="L2000" i="10" l="1"/>
  <c r="K1999" i="10"/>
  <c r="F1999" i="10"/>
  <c r="D1999" i="10"/>
  <c r="L636" i="10"/>
  <c r="D637" i="10"/>
  <c r="F637" i="10"/>
  <c r="L2001" i="10" l="1"/>
  <c r="F2000" i="10"/>
  <c r="K2000" i="10"/>
  <c r="D2000" i="10"/>
  <c r="F636" i="10"/>
  <c r="D636" i="10"/>
  <c r="L635" i="10"/>
  <c r="L2002" i="10" l="1"/>
  <c r="D2001" i="10"/>
  <c r="F2001" i="10"/>
  <c r="K2001" i="10"/>
  <c r="F635" i="10"/>
  <c r="L634" i="10"/>
  <c r="D635" i="10"/>
  <c r="L2003" i="10" l="1"/>
  <c r="K2002" i="10"/>
  <c r="F2002" i="10"/>
  <c r="D2002" i="10"/>
  <c r="L633" i="10"/>
  <c r="D634" i="10"/>
  <c r="F634" i="10"/>
  <c r="L2004" i="10" l="1"/>
  <c r="D2003" i="10"/>
  <c r="K2003" i="10"/>
  <c r="F2003" i="10"/>
  <c r="D633" i="10"/>
  <c r="F633" i="10"/>
  <c r="L632" i="10"/>
  <c r="L2005" i="10" l="1"/>
  <c r="D2004" i="10"/>
  <c r="F2004" i="10"/>
  <c r="K2004" i="10"/>
  <c r="F632" i="10"/>
  <c r="D632" i="10"/>
  <c r="L631" i="10"/>
  <c r="L2006" i="10" l="1"/>
  <c r="F2005" i="10"/>
  <c r="D2005" i="10"/>
  <c r="K2005" i="10"/>
  <c r="L630" i="10"/>
  <c r="D631" i="10"/>
  <c r="F631" i="10"/>
  <c r="L2007" i="10" l="1"/>
  <c r="F2006" i="10"/>
  <c r="D2006" i="10"/>
  <c r="K2006" i="10"/>
  <c r="D630" i="10"/>
  <c r="F630" i="10"/>
  <c r="L629" i="10"/>
  <c r="L2008" i="10" l="1"/>
  <c r="D2007" i="10"/>
  <c r="K2007" i="10"/>
  <c r="F2007" i="10"/>
  <c r="F629" i="10"/>
  <c r="D629" i="10"/>
  <c r="L628" i="10"/>
  <c r="L2009" i="10" l="1"/>
  <c r="K2008" i="10"/>
  <c r="F2008" i="10"/>
  <c r="D2008" i="10"/>
  <c r="F628" i="10"/>
  <c r="L627" i="10"/>
  <c r="D628" i="10"/>
  <c r="L2010" i="10" l="1"/>
  <c r="F2009" i="10"/>
  <c r="K2009" i="10"/>
  <c r="D2009" i="10"/>
  <c r="L626" i="10"/>
  <c r="F627" i="10"/>
  <c r="D627" i="10"/>
  <c r="L2011" i="10" l="1"/>
  <c r="F2010" i="10"/>
  <c r="D2010" i="10"/>
  <c r="K2010" i="10"/>
  <c r="D626" i="10"/>
  <c r="F626" i="10"/>
  <c r="M20" i="7" l="1"/>
  <c r="H20" i="7"/>
  <c r="M21" i="7"/>
  <c r="H21" i="7"/>
  <c r="H19" i="7"/>
  <c r="M19" i="7"/>
  <c r="H16" i="7"/>
  <c r="M16" i="7"/>
  <c r="L2012" i="10"/>
  <c r="F2011" i="10"/>
  <c r="D2011" i="10"/>
  <c r="K2011" i="10"/>
  <c r="C10" i="18" l="1"/>
  <c r="G11" i="14"/>
  <c r="AL20" i="7"/>
  <c r="G10" i="14"/>
  <c r="C9" i="18"/>
  <c r="C8" i="18"/>
  <c r="G9" i="14"/>
  <c r="C5" i="18"/>
  <c r="AL16" i="7"/>
  <c r="G6" i="14"/>
  <c r="L2013" i="10"/>
  <c r="F2012" i="10"/>
  <c r="K2012" i="10"/>
  <c r="D2012" i="10"/>
  <c r="BL6" i="14" l="1"/>
  <c r="BN6" i="14" s="1"/>
  <c r="T6" i="14"/>
  <c r="J10" i="18"/>
  <c r="J11" i="17" s="1"/>
  <c r="L11" i="17" s="1"/>
  <c r="M10" i="18"/>
  <c r="O11" i="17" s="1"/>
  <c r="S11" i="17" s="1"/>
  <c r="G9" i="18"/>
  <c r="AA10" i="17"/>
  <c r="J9" i="18"/>
  <c r="J10" i="17" s="1"/>
  <c r="L10" i="17" s="1"/>
  <c r="M9" i="18"/>
  <c r="O10" i="17" s="1"/>
  <c r="S10" i="17" s="1"/>
  <c r="K10" i="14"/>
  <c r="T10" i="14"/>
  <c r="BK10" i="14" s="1"/>
  <c r="BM10" i="14" s="1"/>
  <c r="K11" i="14"/>
  <c r="AB11" i="14"/>
  <c r="AD11" i="14" s="1"/>
  <c r="AI11" i="14"/>
  <c r="AB6" i="14"/>
  <c r="AD6" i="14" s="1"/>
  <c r="AI6" i="14"/>
  <c r="BV6" i="14" s="1"/>
  <c r="K9" i="14"/>
  <c r="J8" i="18"/>
  <c r="J9" i="17" s="1"/>
  <c r="L9" i="17" s="1"/>
  <c r="M8" i="18"/>
  <c r="O9" i="17" s="1"/>
  <c r="S9" i="17" s="1"/>
  <c r="AH6" i="14"/>
  <c r="L2014" i="10"/>
  <c r="D2013" i="10"/>
  <c r="K2013" i="10"/>
  <c r="F2013" i="10"/>
  <c r="K6" i="14"/>
  <c r="G5" i="18"/>
  <c r="AA6" i="17"/>
  <c r="J5" i="18"/>
  <c r="J6" i="17" s="1"/>
  <c r="L6" i="17" s="1"/>
  <c r="M5" i="18"/>
  <c r="O6" i="17" s="1"/>
  <c r="S6" i="17" s="1"/>
  <c r="BQ6" i="14" l="1"/>
  <c r="CA6" i="14" s="1"/>
  <c r="AF6" i="14"/>
  <c r="BH6" i="14"/>
  <c r="AJ6" i="14"/>
  <c r="BK6" i="14"/>
  <c r="AH10" i="14"/>
  <c r="BR10" i="14" s="1"/>
  <c r="BP10" i="14"/>
  <c r="AK11" i="14"/>
  <c r="BX11" i="14" s="1"/>
  <c r="CC11" i="14" s="1"/>
  <c r="BV11" i="14"/>
  <c r="CA11" i="14" s="1"/>
  <c r="AK6" i="14"/>
  <c r="BI6" i="14" s="1"/>
  <c r="BS6" i="14"/>
  <c r="J10" i="14"/>
  <c r="AA10" i="14"/>
  <c r="I9" i="18"/>
  <c r="I10" i="17" s="1"/>
  <c r="K10" i="17" s="1"/>
  <c r="L9" i="18"/>
  <c r="N10" i="17" s="1"/>
  <c r="P10" i="17" s="1"/>
  <c r="AF11" i="14"/>
  <c r="AA6" i="14"/>
  <c r="AC6" i="14" s="1"/>
  <c r="J6" i="14"/>
  <c r="I5" i="18"/>
  <c r="I6" i="17" s="1"/>
  <c r="K6" i="17" s="1"/>
  <c r="L5" i="18"/>
  <c r="N6" i="17" s="1"/>
  <c r="P6" i="17" s="1"/>
  <c r="L2015" i="10"/>
  <c r="D2014" i="10"/>
  <c r="K2014" i="10"/>
  <c r="F2014" i="10"/>
  <c r="AE6" i="14" l="1"/>
  <c r="BB6" i="14"/>
  <c r="AL6" i="14"/>
  <c r="BC6" i="14"/>
  <c r="BU6" i="14"/>
  <c r="BP6" i="14"/>
  <c r="BM6" i="14"/>
  <c r="BR6" i="14" s="1"/>
  <c r="AJ10" i="14"/>
  <c r="BC10" i="14" s="1"/>
  <c r="BU10" i="14"/>
  <c r="BZ10" i="14" s="1"/>
  <c r="CD10" i="14" s="1"/>
  <c r="AM6" i="14"/>
  <c r="AQ6" i="14" s="1"/>
  <c r="AU6" i="14" s="1"/>
  <c r="BX6" i="14"/>
  <c r="CC6" i="14" s="1"/>
  <c r="N6" i="14"/>
  <c r="H6" i="14"/>
  <c r="N10" i="14"/>
  <c r="H10" i="14"/>
  <c r="AC10" i="14"/>
  <c r="BB10" i="14" s="1"/>
  <c r="P10" i="14"/>
  <c r="P6" i="14"/>
  <c r="L2016" i="10"/>
  <c r="F2015" i="10"/>
  <c r="D2015" i="10"/>
  <c r="K2015" i="10"/>
  <c r="BZ6" i="14" l="1"/>
  <c r="CD6" i="14" s="1"/>
  <c r="BW10" i="14"/>
  <c r="CB10" i="14" s="1"/>
  <c r="AL10" i="14"/>
  <c r="BW6" i="14"/>
  <c r="CB6" i="14" s="1"/>
  <c r="AE10" i="14"/>
  <c r="L2017" i="10"/>
  <c r="F2016" i="10"/>
  <c r="K2016" i="10"/>
  <c r="D2016" i="10"/>
  <c r="AR6" i="14" l="1"/>
  <c r="AV6" i="14" s="1"/>
  <c r="AW6" i="14" s="1"/>
  <c r="AF16" i="7" s="1"/>
  <c r="AR10" i="14"/>
  <c r="AV10" i="14" s="1"/>
  <c r="AW10" i="14" s="1"/>
  <c r="AN10" i="14"/>
  <c r="AN6" i="14"/>
  <c r="L2018" i="10"/>
  <c r="D2017" i="10"/>
  <c r="K2017" i="10"/>
  <c r="F2017" i="10"/>
  <c r="AF20" i="7" l="1"/>
  <c r="AC10" i="17"/>
  <c r="L2019" i="10"/>
  <c r="K2018" i="10"/>
  <c r="D2018" i="10"/>
  <c r="F2018" i="10"/>
  <c r="AC6" i="17" l="1"/>
  <c r="AH6" i="17" s="1"/>
  <c r="AM16" i="7"/>
  <c r="AH10" i="17"/>
  <c r="Q10" i="17"/>
  <c r="R10" i="17"/>
  <c r="K9" i="9"/>
  <c r="AA1" i="17"/>
  <c r="L2020" i="10"/>
  <c r="D2019" i="10"/>
  <c r="K2019" i="10"/>
  <c r="F2019" i="10"/>
  <c r="R6" i="17" l="1"/>
  <c r="Q6" i="17"/>
  <c r="L2021" i="10"/>
  <c r="D2020" i="10"/>
  <c r="K2020" i="10"/>
  <c r="F2020" i="10"/>
  <c r="AK23" i="7" l="1"/>
  <c r="U15" i="17"/>
  <c r="X15" i="17" s="1"/>
  <c r="W15" i="17" s="1"/>
  <c r="U14" i="17"/>
  <c r="X14" i="17" s="1"/>
  <c r="W14" i="17" s="1"/>
  <c r="U13" i="17"/>
  <c r="X13" i="17" s="1"/>
  <c r="W13" i="17" s="1"/>
  <c r="U12" i="17"/>
  <c r="X12" i="17" s="1"/>
  <c r="W12" i="17" s="1"/>
  <c r="U11" i="17"/>
  <c r="X11" i="17" s="1"/>
  <c r="U6" i="17"/>
  <c r="X6" i="17" s="1"/>
  <c r="W6" i="17" s="1"/>
  <c r="U10" i="17"/>
  <c r="X10" i="17" s="1"/>
  <c r="W10" i="17" s="1"/>
  <c r="U9" i="17"/>
  <c r="X9" i="17" s="1"/>
  <c r="U7" i="17"/>
  <c r="X7" i="17" s="1"/>
  <c r="U8" i="17"/>
  <c r="X8" i="17" s="1"/>
  <c r="L2022" i="10"/>
  <c r="K2021" i="10"/>
  <c r="F2021" i="10"/>
  <c r="D2021" i="10"/>
  <c r="Y15" i="17" l="1"/>
  <c r="Z15" i="17"/>
  <c r="Y14" i="17"/>
  <c r="Z14" i="17"/>
  <c r="Z6" i="17"/>
  <c r="Y13" i="17"/>
  <c r="Z13" i="17"/>
  <c r="Y6" i="17"/>
  <c r="Z12" i="17"/>
  <c r="Y12" i="17"/>
  <c r="Y11" i="17"/>
  <c r="Y10" i="17"/>
  <c r="Z10" i="17"/>
  <c r="Y7" i="17"/>
  <c r="Y9" i="17"/>
  <c r="Y8" i="17"/>
  <c r="L2023" i="10"/>
  <c r="F2022" i="10"/>
  <c r="D2022" i="10"/>
  <c r="K2022" i="10"/>
  <c r="L2024" i="10" l="1"/>
  <c r="D2023" i="10"/>
  <c r="K2023" i="10"/>
  <c r="F2023" i="10"/>
  <c r="L2025" i="10" l="1"/>
  <c r="F2024" i="10"/>
  <c r="K2024" i="10"/>
  <c r="D2024" i="10"/>
  <c r="L2026" i="10" l="1"/>
  <c r="D2025" i="10"/>
  <c r="F2025" i="10"/>
  <c r="K2025" i="10"/>
  <c r="L2027" i="10" l="1"/>
  <c r="K2026" i="10"/>
  <c r="F2026" i="10"/>
  <c r="D2026" i="10"/>
  <c r="L2028" i="10" l="1"/>
  <c r="K2027" i="10"/>
  <c r="F2027" i="10"/>
  <c r="D2027" i="10"/>
  <c r="L2029" i="10" l="1"/>
  <c r="D2028" i="10"/>
  <c r="F2028" i="10"/>
  <c r="K2028" i="10"/>
  <c r="L2030" i="10" l="1"/>
  <c r="D2029" i="10"/>
  <c r="K2029" i="10"/>
  <c r="F2029" i="10"/>
  <c r="L2031" i="10" l="1"/>
  <c r="K2030" i="10"/>
  <c r="F2030" i="10"/>
  <c r="D2030" i="10"/>
  <c r="L2032" i="10" l="1"/>
  <c r="D2031" i="10"/>
  <c r="K2031" i="10"/>
  <c r="F2031" i="10"/>
  <c r="L2033" i="10" l="1"/>
  <c r="D2032" i="10"/>
  <c r="K2032" i="10"/>
  <c r="F2032" i="10"/>
  <c r="L2034" i="10" l="1"/>
  <c r="K2033" i="10"/>
  <c r="F2033" i="10"/>
  <c r="D2033" i="10"/>
  <c r="L2035" i="10" l="1"/>
  <c r="F2034" i="10"/>
  <c r="D2034" i="10"/>
  <c r="K2034" i="10"/>
  <c r="L2036" i="10" l="1"/>
  <c r="D2035" i="10"/>
  <c r="N2035" i="10" s="1"/>
  <c r="K2035" i="10"/>
  <c r="F2035" i="10"/>
  <c r="L2037" i="10" l="1"/>
  <c r="K2036" i="10"/>
  <c r="F2036" i="10"/>
  <c r="D2036" i="10"/>
  <c r="N2036" i="10" s="1"/>
  <c r="L2038" i="10" l="1"/>
  <c r="K2037" i="10"/>
  <c r="F2037" i="10"/>
  <c r="D2037" i="10"/>
  <c r="N2037" i="10" s="1"/>
  <c r="L2039" i="10" l="1"/>
  <c r="D2038" i="10"/>
  <c r="N2038" i="10" s="1"/>
  <c r="F2038" i="10"/>
  <c r="K2038" i="10"/>
  <c r="L2040" i="10" l="1"/>
  <c r="K2039" i="10"/>
  <c r="F2039" i="10"/>
  <c r="D2039" i="10"/>
  <c r="N2039" i="10" s="1"/>
  <c r="L2041" i="10" l="1"/>
  <c r="F2040" i="10"/>
  <c r="K2040" i="10"/>
  <c r="D2040" i="10"/>
  <c r="N2040" i="10" s="1"/>
  <c r="L2042" i="10" l="1"/>
  <c r="D2041" i="10"/>
  <c r="N2041" i="10" s="1"/>
  <c r="K2041" i="10"/>
  <c r="F2041" i="10"/>
  <c r="L2043" i="10" l="1"/>
  <c r="K2042" i="10"/>
  <c r="F2042" i="10"/>
  <c r="D2042" i="10"/>
  <c r="N2042" i="10" s="1"/>
  <c r="L2044" i="10" l="1"/>
  <c r="D2043" i="10"/>
  <c r="N2043" i="10" s="1"/>
  <c r="F2043" i="10"/>
  <c r="K2043" i="10"/>
  <c r="L2045" i="10" l="1"/>
  <c r="D2044" i="10"/>
  <c r="N2044" i="10" s="1"/>
  <c r="F2044" i="10"/>
  <c r="K2044" i="10"/>
  <c r="L2046" i="10" l="1"/>
  <c r="F2045" i="10"/>
  <c r="D2045" i="10"/>
  <c r="N2045" i="10" s="1"/>
  <c r="K2045" i="10"/>
  <c r="L2047" i="10" l="1"/>
  <c r="K2046" i="10"/>
  <c r="F2046" i="10"/>
  <c r="D2046" i="10"/>
  <c r="N2046" i="10" s="1"/>
  <c r="L2048" i="10" l="1"/>
  <c r="D2047" i="10"/>
  <c r="N2047" i="10" s="1"/>
  <c r="K2047" i="10"/>
  <c r="F2047" i="10"/>
  <c r="L2049" i="10" l="1"/>
  <c r="D2048" i="10"/>
  <c r="N2048" i="10" s="1"/>
  <c r="K2048" i="10"/>
  <c r="F2048" i="10"/>
  <c r="L2050" i="10" l="1"/>
  <c r="F2049" i="10"/>
  <c r="K2049" i="10"/>
  <c r="D2049" i="10"/>
  <c r="N2049" i="10" s="1"/>
  <c r="L2051" i="10" l="1"/>
  <c r="D2050" i="10"/>
  <c r="N2050" i="10" s="1"/>
  <c r="F2050" i="10"/>
  <c r="K2050" i="10"/>
  <c r="L2052" i="10" l="1"/>
  <c r="D2051" i="10"/>
  <c r="N2051" i="10" s="1"/>
  <c r="K2051" i="10"/>
  <c r="F2051" i="10"/>
  <c r="L2053" i="10" l="1"/>
  <c r="F2052" i="10"/>
  <c r="K2052" i="10"/>
  <c r="D2052" i="10"/>
  <c r="N2052" i="10" s="1"/>
  <c r="L2054" i="10" l="1"/>
  <c r="D2053" i="10"/>
  <c r="N2053" i="10" s="1"/>
  <c r="K2053" i="10"/>
  <c r="F2053" i="10"/>
  <c r="L2055" i="10" l="1"/>
  <c r="D2054" i="10"/>
  <c r="N2054" i="10" s="1"/>
  <c r="F2054" i="10"/>
  <c r="K2054" i="10"/>
  <c r="L2056" i="10" l="1"/>
  <c r="K2055" i="10"/>
  <c r="F2055" i="10"/>
  <c r="D2055" i="10"/>
  <c r="N2055" i="10" s="1"/>
  <c r="L2057" i="10" l="1"/>
  <c r="K2056" i="10"/>
  <c r="F2056" i="10"/>
  <c r="D2056" i="10"/>
  <c r="N2056" i="10" s="1"/>
  <c r="L2058" i="10" l="1"/>
  <c r="D2057" i="10"/>
  <c r="N2057" i="10" s="1"/>
  <c r="K2057" i="10"/>
  <c r="F2057" i="10"/>
  <c r="L2059" i="10" l="1"/>
  <c r="K2058" i="10"/>
  <c r="F2058" i="10"/>
  <c r="D2058" i="10"/>
  <c r="N2058" i="10" s="1"/>
  <c r="L2060" i="10" l="1"/>
  <c r="F2059" i="10"/>
  <c r="D2059" i="10"/>
  <c r="N2059" i="10" s="1"/>
  <c r="K2059" i="10"/>
  <c r="L2061" i="10" l="1"/>
  <c r="D2060" i="10"/>
  <c r="N2060" i="10" s="1"/>
  <c r="F2060" i="10"/>
  <c r="K2060" i="10"/>
  <c r="L2062" i="10" l="1"/>
  <c r="K2061" i="10"/>
  <c r="F2061" i="10"/>
  <c r="D2061" i="10"/>
  <c r="N2061" i="10" s="1"/>
  <c r="L2063" i="10" l="1"/>
  <c r="K2062" i="10"/>
  <c r="F2062" i="10"/>
  <c r="D2062" i="10"/>
  <c r="N2062" i="10" s="1"/>
  <c r="L2064" i="10" l="1"/>
  <c r="D2063" i="10"/>
  <c r="N2063" i="10" s="1"/>
  <c r="F2063" i="10"/>
  <c r="K2063" i="10"/>
  <c r="L2065" i="10" l="1"/>
  <c r="K2064" i="10"/>
  <c r="F2064" i="10"/>
  <c r="D2064" i="10"/>
  <c r="N2064" i="10" s="1"/>
  <c r="L2066" i="10" l="1"/>
  <c r="D2065" i="10"/>
  <c r="N2065" i="10" s="1"/>
  <c r="F2065" i="10"/>
  <c r="K2065" i="10"/>
  <c r="L2067" i="10" l="1"/>
  <c r="D2066" i="10"/>
  <c r="N2066" i="10" s="1"/>
  <c r="F2066" i="10"/>
  <c r="K2066" i="10"/>
  <c r="L2068" i="10" l="1"/>
  <c r="D2067" i="10"/>
  <c r="N2067" i="10" s="1"/>
  <c r="K2067" i="10"/>
  <c r="F2067" i="10"/>
  <c r="L2069" i="10" l="1"/>
  <c r="D2068" i="10"/>
  <c r="N2068" i="10" s="1"/>
  <c r="K2068" i="10"/>
  <c r="F2068" i="10"/>
  <c r="L2070" i="10" l="1"/>
  <c r="D2069" i="10"/>
  <c r="N2069" i="10" s="1"/>
  <c r="K2069" i="10"/>
  <c r="F2069" i="10"/>
  <c r="L2071" i="10" l="1"/>
  <c r="D2070" i="10"/>
  <c r="N2070" i="10" s="1"/>
  <c r="K2070" i="10"/>
  <c r="F2070" i="10"/>
  <c r="L2072" i="10" l="1"/>
  <c r="K2071" i="10"/>
  <c r="F2071" i="10"/>
  <c r="D2071" i="10"/>
  <c r="N2071" i="10" s="1"/>
  <c r="L2073" i="10" l="1"/>
  <c r="K2072" i="10"/>
  <c r="D2072" i="10"/>
  <c r="N2072" i="10" s="1"/>
  <c r="F2072" i="10"/>
  <c r="L2074" i="10" l="1"/>
  <c r="K2073" i="10"/>
  <c r="F2073" i="10"/>
  <c r="D2073" i="10"/>
  <c r="N2073" i="10" s="1"/>
  <c r="L2075" i="10" l="1"/>
  <c r="K2074" i="10"/>
  <c r="F2074" i="10"/>
  <c r="D2074" i="10"/>
  <c r="N2074" i="10" s="1"/>
  <c r="L2076" i="10" l="1"/>
  <c r="F2075" i="10"/>
  <c r="D2075" i="10"/>
  <c r="N2075" i="10" s="1"/>
  <c r="K2075" i="10"/>
  <c r="L2077" i="10" l="1"/>
  <c r="D2076" i="10"/>
  <c r="N2076" i="10" s="1"/>
  <c r="K2076" i="10"/>
  <c r="F2076" i="10"/>
  <c r="L2078" i="10" l="1"/>
  <c r="F2077" i="10"/>
  <c r="D2077" i="10"/>
  <c r="N2077" i="10" s="1"/>
  <c r="K2077" i="10"/>
  <c r="L2079" i="10" l="1"/>
  <c r="K2078" i="10"/>
  <c r="F2078" i="10"/>
  <c r="D2078" i="10"/>
  <c r="N2078" i="10" s="1"/>
  <c r="L2080" i="10" l="1"/>
  <c r="F2079" i="10"/>
  <c r="D2079" i="10"/>
  <c r="N2079" i="10" s="1"/>
  <c r="K2079" i="10"/>
  <c r="L2081" i="10" l="1"/>
  <c r="F2080" i="10"/>
  <c r="D2080" i="10"/>
  <c r="N2080" i="10" s="1"/>
  <c r="K2080" i="10"/>
  <c r="L2082" i="10" l="1"/>
  <c r="D2081" i="10"/>
  <c r="N2081" i="10" s="1"/>
  <c r="F2081" i="10"/>
  <c r="K2081" i="10"/>
  <c r="L2083" i="10" l="1"/>
  <c r="D2082" i="10"/>
  <c r="N2082" i="10" s="1"/>
  <c r="K2082" i="10"/>
  <c r="F2082" i="10"/>
  <c r="L2084" i="10" l="1"/>
  <c r="K2083" i="10"/>
  <c r="F2083" i="10"/>
  <c r="D2083" i="10"/>
  <c r="N2083" i="10" s="1"/>
  <c r="L2085" i="10" l="1"/>
  <c r="K2084" i="10"/>
  <c r="D2084" i="10"/>
  <c r="N2084" i="10" s="1"/>
  <c r="F2084" i="10"/>
  <c r="L2086" i="10" l="1"/>
  <c r="F2085" i="10"/>
  <c r="D2085" i="10"/>
  <c r="N2085" i="10" s="1"/>
  <c r="K2085" i="10"/>
  <c r="D2086" i="10" l="1"/>
  <c r="K2086" i="10"/>
  <c r="F2086" i="10"/>
  <c r="X93" i="7"/>
  <c r="X144" i="7"/>
  <c r="X126" i="7"/>
  <c r="X79" i="7"/>
  <c r="X114" i="7"/>
  <c r="X214" i="7"/>
  <c r="X179" i="7"/>
  <c r="X78" i="7"/>
  <c r="X97" i="7"/>
  <c r="X125" i="7"/>
  <c r="X27" i="7"/>
  <c r="X92" i="7"/>
  <c r="X115" i="7"/>
  <c r="X185" i="7"/>
  <c r="X37" i="7"/>
  <c r="X203" i="7"/>
  <c r="X107" i="7"/>
  <c r="X28" i="7"/>
  <c r="X50" i="7"/>
  <c r="X72" i="7"/>
  <c r="X138" i="7"/>
  <c r="X31" i="7"/>
  <c r="X157" i="7"/>
  <c r="X142" i="7"/>
  <c r="X134" i="7"/>
  <c r="X23" i="7"/>
  <c r="X210" i="7"/>
  <c r="X186" i="7"/>
  <c r="X206" i="7"/>
  <c r="X200" i="7"/>
  <c r="X183" i="7"/>
  <c r="X18" i="7"/>
  <c r="X76" i="7"/>
  <c r="X24" i="7"/>
  <c r="X184" i="7"/>
  <c r="X124" i="7"/>
  <c r="X53" i="7"/>
  <c r="X199" i="7"/>
  <c r="X211" i="7"/>
  <c r="X35" i="7"/>
  <c r="X100" i="7"/>
  <c r="X70" i="7"/>
  <c r="X139" i="7"/>
  <c r="X38" i="7"/>
  <c r="X96" i="7"/>
  <c r="X51" i="7"/>
  <c r="X59" i="7"/>
  <c r="X156" i="7"/>
  <c r="X130" i="7"/>
  <c r="X176" i="7"/>
  <c r="X140" i="7"/>
  <c r="X119" i="7"/>
  <c r="X162" i="7"/>
  <c r="X109" i="7"/>
  <c r="X191" i="7"/>
  <c r="X213" i="7"/>
  <c r="X66" i="7"/>
  <c r="X128" i="7"/>
  <c r="X129" i="7"/>
  <c r="X170" i="7"/>
  <c r="X67" i="7"/>
  <c r="X120" i="7"/>
  <c r="X110" i="7"/>
  <c r="X87" i="7"/>
  <c r="X151" i="7"/>
  <c r="X58" i="7"/>
  <c r="X181" i="7"/>
  <c r="X146" i="7"/>
  <c r="X112" i="7"/>
  <c r="X32" i="7"/>
  <c r="X188" i="7"/>
  <c r="X74" i="7"/>
  <c r="X60" i="7"/>
  <c r="X82" i="7"/>
  <c r="X178" i="7"/>
  <c r="X135" i="7"/>
  <c r="X198" i="7"/>
  <c r="X165" i="7"/>
  <c r="X172" i="7"/>
  <c r="X71" i="7"/>
  <c r="X90" i="7"/>
  <c r="X46" i="7"/>
  <c r="X69" i="7"/>
  <c r="X190" i="7"/>
  <c r="X102" i="7"/>
  <c r="X19" i="7"/>
  <c r="X169" i="7"/>
  <c r="X177" i="7"/>
  <c r="X42" i="7"/>
  <c r="X174" i="7"/>
  <c r="X99" i="7"/>
  <c r="X175" i="7"/>
  <c r="X208" i="7"/>
  <c r="X63" i="7"/>
  <c r="X173" i="7"/>
  <c r="X195" i="7"/>
  <c r="X136" i="7"/>
  <c r="X154" i="7"/>
  <c r="X160" i="7"/>
  <c r="X164" i="7"/>
  <c r="X163" i="7"/>
  <c r="X95" i="7"/>
  <c r="X158" i="7"/>
  <c r="X116" i="7"/>
  <c r="X56" i="7"/>
  <c r="X137" i="7"/>
  <c r="X49" i="7"/>
  <c r="X143" i="7"/>
  <c r="X104" i="7"/>
  <c r="X68" i="7"/>
  <c r="X48" i="7"/>
  <c r="X152" i="7"/>
  <c r="X75" i="7"/>
  <c r="X33" i="7"/>
  <c r="X155" i="7"/>
  <c r="X132" i="7"/>
  <c r="X111" i="7"/>
  <c r="X145" i="7"/>
  <c r="X166" i="7"/>
  <c r="X192" i="7"/>
  <c r="X205" i="7"/>
  <c r="X193" i="7"/>
  <c r="X73" i="7"/>
  <c r="X201" i="7"/>
  <c r="X159" i="7"/>
  <c r="X168" i="7"/>
  <c r="X121" i="7"/>
  <c r="X47" i="7"/>
  <c r="X122" i="7"/>
  <c r="X34" i="7"/>
  <c r="X29" i="7"/>
  <c r="X189" i="7"/>
  <c r="X196" i="7"/>
  <c r="X101" i="7"/>
  <c r="X215" i="7"/>
  <c r="X21" i="7"/>
  <c r="X94" i="7"/>
  <c r="X103" i="7"/>
  <c r="X147" i="7"/>
  <c r="X194" i="7"/>
  <c r="X20" i="7"/>
  <c r="X62" i="7"/>
  <c r="X26" i="7"/>
  <c r="X40" i="7"/>
  <c r="X118" i="7"/>
  <c r="X22" i="7"/>
  <c r="X127" i="7"/>
  <c r="X161" i="7"/>
  <c r="X41" i="7"/>
  <c r="X25" i="7"/>
  <c r="X64" i="7"/>
  <c r="X209" i="7"/>
  <c r="X197" i="7"/>
  <c r="X149" i="7"/>
  <c r="X44" i="7"/>
  <c r="X207" i="7"/>
  <c r="X131" i="7"/>
  <c r="X88" i="7"/>
  <c r="X52" i="7"/>
  <c r="X180" i="7"/>
  <c r="X65" i="7"/>
  <c r="X55" i="7"/>
  <c r="X98" i="7"/>
  <c r="X43" i="7"/>
  <c r="X36" i="7"/>
  <c r="X204" i="7"/>
  <c r="X141" i="7"/>
  <c r="X57" i="7"/>
  <c r="X83" i="7"/>
  <c r="X108" i="7"/>
  <c r="X187" i="7"/>
  <c r="X171" i="7"/>
  <c r="X54" i="7"/>
  <c r="X85" i="7"/>
  <c r="X167" i="7"/>
  <c r="X133" i="7"/>
  <c r="X80" i="7"/>
  <c r="X91" i="7"/>
  <c r="X61" i="7"/>
  <c r="X212" i="7"/>
  <c r="X81" i="7"/>
  <c r="X148" i="7"/>
  <c r="X202" i="7"/>
  <c r="X153" i="7"/>
  <c r="X106" i="7"/>
  <c r="X16" i="7"/>
  <c r="X150" i="7"/>
  <c r="X45" i="7"/>
  <c r="X30" i="7"/>
  <c r="X84" i="7"/>
  <c r="X117" i="7"/>
  <c r="X105" i="7"/>
  <c r="X89" i="7"/>
  <c r="X113" i="7"/>
  <c r="X86" i="7"/>
  <c r="X123" i="7"/>
  <c r="X39" i="7"/>
  <c r="X77" i="7"/>
  <c r="X182" i="7"/>
  <c r="Y18" i="7" l="1"/>
  <c r="Y21" i="7"/>
  <c r="AD19" i="7"/>
  <c r="AD21" i="7"/>
  <c r="Y19" i="7"/>
  <c r="M17" i="7"/>
  <c r="H18" i="7"/>
  <c r="H17" i="7"/>
  <c r="AD17" i="7"/>
  <c r="Y17" i="7"/>
  <c r="M18" i="7"/>
  <c r="N2086" i="10"/>
  <c r="Y16" i="7"/>
  <c r="D10" i="18" l="1"/>
  <c r="AL21" i="7"/>
  <c r="M11" i="14"/>
  <c r="D8" i="18"/>
  <c r="M9" i="14"/>
  <c r="AL19" i="7"/>
  <c r="D6" i="18"/>
  <c r="AL17" i="7"/>
  <c r="M7" i="14"/>
  <c r="C6" i="18"/>
  <c r="G7" i="14"/>
  <c r="C7" i="18"/>
  <c r="AL18" i="7"/>
  <c r="G8" i="14"/>
  <c r="BL7" i="14" l="1"/>
  <c r="AI7" i="14"/>
  <c r="AB7" i="14"/>
  <c r="AD7" i="14" s="1"/>
  <c r="BH7" i="14" s="1"/>
  <c r="G8" i="18"/>
  <c r="AA9" i="17"/>
  <c r="T11" i="14"/>
  <c r="J11" i="14" s="1"/>
  <c r="Q11" i="14"/>
  <c r="U11" i="14"/>
  <c r="Q9" i="14"/>
  <c r="U9" i="14"/>
  <c r="T9" i="14"/>
  <c r="J9" i="14" s="1"/>
  <c r="AA11" i="17"/>
  <c r="G10" i="18"/>
  <c r="T8" i="14"/>
  <c r="BK8" i="14" s="1"/>
  <c r="BM8" i="14" s="1"/>
  <c r="K8" i="14"/>
  <c r="U7" i="14"/>
  <c r="Q7" i="14"/>
  <c r="T7" i="14"/>
  <c r="M5" i="14"/>
  <c r="J6" i="18"/>
  <c r="J7" i="17" s="1"/>
  <c r="L7" i="17" s="1"/>
  <c r="M6" i="18"/>
  <c r="O7" i="17" s="1"/>
  <c r="S7" i="17" s="1"/>
  <c r="C1" i="18"/>
  <c r="AA8" i="17"/>
  <c r="M7" i="18"/>
  <c r="O8" i="17" s="1"/>
  <c r="S8" i="17" s="1"/>
  <c r="G7" i="18"/>
  <c r="J7" i="18"/>
  <c r="J8" i="17" s="1"/>
  <c r="L8" i="17" s="1"/>
  <c r="K7" i="14"/>
  <c r="G5" i="14"/>
  <c r="G6" i="18"/>
  <c r="AA7" i="17"/>
  <c r="D1" i="18"/>
  <c r="AA7" i="14" l="1"/>
  <c r="AH7" i="14"/>
  <c r="BU7" i="14" s="1"/>
  <c r="AH9" i="14"/>
  <c r="BU9" i="14" s="1"/>
  <c r="BK11" i="14"/>
  <c r="BP11" i="14" s="1"/>
  <c r="K1" i="14"/>
  <c r="AF7" i="14"/>
  <c r="BV7" i="14"/>
  <c r="AK7" i="14"/>
  <c r="BI7" i="14" s="1"/>
  <c r="BN7" i="14"/>
  <c r="BS7" i="14" s="1"/>
  <c r="BQ7" i="14"/>
  <c r="BK9" i="14"/>
  <c r="BP9" i="14" s="1"/>
  <c r="BK7" i="14"/>
  <c r="BP7" i="14" s="1"/>
  <c r="AA8" i="14"/>
  <c r="BP8" i="14"/>
  <c r="Q1" i="14"/>
  <c r="AH8" i="14"/>
  <c r="BR8" i="14" s="1"/>
  <c r="AA9" i="14"/>
  <c r="AM9" i="14"/>
  <c r="AQ9" i="14" s="1"/>
  <c r="AU9" i="14" s="1"/>
  <c r="W9" i="14"/>
  <c r="AS19" i="7"/>
  <c r="X9" i="14"/>
  <c r="I10" i="18"/>
  <c r="I11" i="17" s="1"/>
  <c r="K11" i="17" s="1"/>
  <c r="W11" i="17" s="1"/>
  <c r="L10" i="18"/>
  <c r="N11" i="17" s="1"/>
  <c r="P11" i="17" s="1"/>
  <c r="AS21" i="7"/>
  <c r="AA11" i="14"/>
  <c r="AH11" i="14"/>
  <c r="BU11" i="14" s="1"/>
  <c r="X11" i="14"/>
  <c r="W11" i="14"/>
  <c r="AM11" i="14"/>
  <c r="AQ11" i="14" s="1"/>
  <c r="AU11" i="14" s="1"/>
  <c r="L8" i="18"/>
  <c r="N9" i="17" s="1"/>
  <c r="P9" i="17" s="1"/>
  <c r="I8" i="18"/>
  <c r="I9" i="17" s="1"/>
  <c r="K9" i="17" s="1"/>
  <c r="W9" i="17" s="1"/>
  <c r="AK8" i="14"/>
  <c r="BX8" i="14" s="1"/>
  <c r="CC8" i="14" s="1"/>
  <c r="AI5" i="14"/>
  <c r="F1" i="18"/>
  <c r="H1" i="18" s="1"/>
  <c r="J7" i="14"/>
  <c r="T1" i="14"/>
  <c r="AD8" i="14"/>
  <c r="AB5" i="14"/>
  <c r="I6" i="18"/>
  <c r="I7" i="17" s="1"/>
  <c r="K7" i="17" s="1"/>
  <c r="W7" i="17" s="1"/>
  <c r="L6" i="18"/>
  <c r="N7" i="17" s="1"/>
  <c r="P7" i="17" s="1"/>
  <c r="I7" i="18"/>
  <c r="I8" i="17" s="1"/>
  <c r="K8" i="17" s="1"/>
  <c r="L7" i="18"/>
  <c r="N8" i="17" s="1"/>
  <c r="P8" i="17" s="1"/>
  <c r="X7" i="14"/>
  <c r="AS17" i="7"/>
  <c r="W7" i="14"/>
  <c r="J8" i="14"/>
  <c r="BM9" i="14" l="1"/>
  <c r="BR9" i="14" s="1"/>
  <c r="AC9" i="14"/>
  <c r="BB9" i="14" s="1"/>
  <c r="D19" i="9"/>
  <c r="BM11" i="14"/>
  <c r="BR11" i="14" s="1"/>
  <c r="C12" i="9"/>
  <c r="C19" i="9"/>
  <c r="D18" i="9"/>
  <c r="D12" i="9"/>
  <c r="C18" i="9"/>
  <c r="CA7" i="14"/>
  <c r="BX7" i="14"/>
  <c r="CC7" i="14" s="1"/>
  <c r="AM7" i="14"/>
  <c r="AQ7" i="14" s="1"/>
  <c r="AU7" i="14" s="1"/>
  <c r="M5" i="9"/>
  <c r="I20" i="9"/>
  <c r="I5" i="9" s="1"/>
  <c r="BM7" i="14"/>
  <c r="BR7" i="14" s="1"/>
  <c r="D15" i="9"/>
  <c r="BZ7" i="14"/>
  <c r="BZ11" i="14"/>
  <c r="CD11" i="14" s="1"/>
  <c r="BZ9" i="14"/>
  <c r="CD9" i="14" s="1"/>
  <c r="S1" i="14"/>
  <c r="D13" i="9"/>
  <c r="D14" i="9"/>
  <c r="C13" i="9"/>
  <c r="P13" i="9" s="1"/>
  <c r="C14" i="9"/>
  <c r="P14" i="9" s="1"/>
  <c r="AJ8" i="14"/>
  <c r="BU8" i="14"/>
  <c r="BZ8" i="14" s="1"/>
  <c r="CD8" i="14" s="1"/>
  <c r="AJ11" i="14"/>
  <c r="BC11" i="14" s="1"/>
  <c r="AJ9" i="14"/>
  <c r="C15" i="9"/>
  <c r="P15" i="9" s="1"/>
  <c r="AC11" i="14"/>
  <c r="AE9" i="14"/>
  <c r="N11" i="14"/>
  <c r="H11" i="14"/>
  <c r="P11" i="14"/>
  <c r="H9" i="14"/>
  <c r="N9" i="14"/>
  <c r="P9" i="14"/>
  <c r="D17" i="9"/>
  <c r="D16" i="9"/>
  <c r="C17" i="9"/>
  <c r="C16" i="9"/>
  <c r="N7" i="14"/>
  <c r="H7" i="14"/>
  <c r="P7" i="14"/>
  <c r="AA5" i="14"/>
  <c r="W8" i="17"/>
  <c r="AF8" i="14"/>
  <c r="AD5" i="14"/>
  <c r="H8" i="14"/>
  <c r="AC8" i="14"/>
  <c r="BB8" i="14" s="1"/>
  <c r="N8" i="14"/>
  <c r="P8" i="14"/>
  <c r="AC7" i="14"/>
  <c r="BB7" i="14" s="1"/>
  <c r="AJ7" i="14"/>
  <c r="AL7" i="14" s="1"/>
  <c r="AR7" i="14" s="1"/>
  <c r="AH5" i="14"/>
  <c r="AM8" i="14"/>
  <c r="AK5" i="14"/>
  <c r="K16" i="9" l="1"/>
  <c r="P16" i="9"/>
  <c r="BW7" i="14"/>
  <c r="CB7" i="14" s="1"/>
  <c r="BC7" i="14"/>
  <c r="BW8" i="14"/>
  <c r="CB8" i="14" s="1"/>
  <c r="BC8" i="14"/>
  <c r="K18" i="9"/>
  <c r="P18" i="9"/>
  <c r="I12" i="9"/>
  <c r="E12" i="9" s="1"/>
  <c r="P12" i="9"/>
  <c r="K12" i="9"/>
  <c r="AE11" i="14"/>
  <c r="BB11" i="14"/>
  <c r="AL9" i="14"/>
  <c r="AR9" i="14" s="1"/>
  <c r="AV9" i="14" s="1"/>
  <c r="AW9" i="14" s="1"/>
  <c r="BC9" i="14"/>
  <c r="G12" i="9"/>
  <c r="L12" i="9"/>
  <c r="J12" i="9"/>
  <c r="F12" i="9" s="1"/>
  <c r="G19" i="9"/>
  <c r="G18" i="9"/>
  <c r="CD7" i="14"/>
  <c r="K20" i="9" s="1"/>
  <c r="K5" i="9" s="1"/>
  <c r="K15" i="9"/>
  <c r="K14" i="9"/>
  <c r="K13" i="9"/>
  <c r="J13" i="9"/>
  <c r="AL8" i="14"/>
  <c r="J15" i="9" s="1"/>
  <c r="F15" i="9" s="1"/>
  <c r="G13" i="9"/>
  <c r="G14" i="9"/>
  <c r="BW9" i="14"/>
  <c r="CB9" i="14" s="1"/>
  <c r="AL11" i="14"/>
  <c r="AN11" i="14" s="1"/>
  <c r="BW11" i="14"/>
  <c r="CB11" i="14" s="1"/>
  <c r="G17" i="9"/>
  <c r="G15" i="9"/>
  <c r="G16" i="9"/>
  <c r="H6" i="9"/>
  <c r="H7" i="9" s="1"/>
  <c r="J14" i="9"/>
  <c r="F14" i="9" s="1"/>
  <c r="AJ5" i="14"/>
  <c r="J18" i="9"/>
  <c r="F18" i="9" s="1"/>
  <c r="AQ8" i="14"/>
  <c r="AU8" i="14" s="1"/>
  <c r="AM5" i="14"/>
  <c r="J20" i="9"/>
  <c r="J5" i="9" s="1"/>
  <c r="AE7" i="14"/>
  <c r="AC5" i="14"/>
  <c r="AE8" i="14"/>
  <c r="AF5" i="14"/>
  <c r="P17" i="9" l="1"/>
  <c r="K17" i="9"/>
  <c r="P19" i="9"/>
  <c r="AN9" i="14"/>
  <c r="K19" i="9"/>
  <c r="I19" i="9"/>
  <c r="E19" i="9" s="1"/>
  <c r="J19" i="9"/>
  <c r="F19" i="9" s="1"/>
  <c r="AR8" i="14"/>
  <c r="AV8" i="14" s="1"/>
  <c r="AW8" i="14" s="1"/>
  <c r="AN8" i="14"/>
  <c r="I15" i="9"/>
  <c r="E15" i="9" s="1"/>
  <c r="AR11" i="14"/>
  <c r="AV11" i="14" s="1"/>
  <c r="AW11" i="14" s="1"/>
  <c r="I14" i="9"/>
  <c r="E14" i="9" s="1"/>
  <c r="AF19" i="7"/>
  <c r="AC9" i="17"/>
  <c r="I16" i="9"/>
  <c r="I13" i="9"/>
  <c r="J16" i="9"/>
  <c r="F16" i="9" s="1"/>
  <c r="F13" i="9"/>
  <c r="L15" i="9"/>
  <c r="E20" i="9"/>
  <c r="L20" i="9"/>
  <c r="L5" i="9" s="1"/>
  <c r="AE5" i="14"/>
  <c r="I17" i="9"/>
  <c r="I18" i="9"/>
  <c r="AC1" i="14"/>
  <c r="F20" i="9"/>
  <c r="L18" i="9"/>
  <c r="AV7" i="14"/>
  <c r="AN7" i="14"/>
  <c r="AL5" i="14"/>
  <c r="J17" i="9"/>
  <c r="K6" i="9" l="1"/>
  <c r="K7" i="9" s="1"/>
  <c r="P21" i="9"/>
  <c r="M6" i="9" s="1"/>
  <c r="M7" i="9" s="1"/>
  <c r="L14" i="9"/>
  <c r="L19" i="9"/>
  <c r="E13" i="9"/>
  <c r="E18" i="9"/>
  <c r="E16" i="9"/>
  <c r="AF21" i="7"/>
  <c r="AC11" i="17"/>
  <c r="R9" i="17"/>
  <c r="AH9" i="17"/>
  <c r="Z9" i="17"/>
  <c r="Q9" i="17"/>
  <c r="L16" i="9"/>
  <c r="L13" i="9"/>
  <c r="AF18" i="7"/>
  <c r="AM18" i="7" s="1"/>
  <c r="AC8" i="17"/>
  <c r="E17" i="9"/>
  <c r="I6" i="9"/>
  <c r="I7" i="9" s="1"/>
  <c r="Y6" i="7" s="1"/>
  <c r="AW7" i="14"/>
  <c r="AW5" i="14" s="1"/>
  <c r="L17" i="9"/>
  <c r="F17" i="9"/>
  <c r="J6" i="9"/>
  <c r="J7" i="9" s="1"/>
  <c r="Y7" i="7" s="1"/>
  <c r="AC7" i="17" l="1"/>
  <c r="AH7" i="17" s="1"/>
  <c r="AF10" i="7"/>
  <c r="R11" i="17"/>
  <c r="Z11" i="17"/>
  <c r="AH11" i="17"/>
  <c r="Q11" i="17"/>
  <c r="L6" i="9"/>
  <c r="AH8" i="17"/>
  <c r="Z8" i="17"/>
  <c r="R8" i="17"/>
  <c r="Q8" i="17"/>
  <c r="Y8" i="7"/>
  <c r="AH8" i="7" s="1"/>
  <c r="AH6" i="7"/>
  <c r="AF17" i="7"/>
  <c r="AM17" i="7" s="1"/>
  <c r="R7" i="17" l="1"/>
  <c r="Z7" i="17"/>
  <c r="W1" i="17" s="1"/>
  <c r="Q7" i="17"/>
  <c r="L7" i="9"/>
  <c r="Y9" i="7"/>
  <c r="Y10" i="7" s="1"/>
  <c r="X11" i="7" s="1"/>
  <c r="AO15" i="7" l="1"/>
  <c r="AH10" i="7" l="1"/>
  <c r="AH49" i="7" s="1"/>
  <c r="AI49" i="7" s="1"/>
  <c r="AJ25" i="7"/>
  <c r="AK25" i="7" s="1"/>
  <c r="AJ24" i="7"/>
  <c r="AK24" i="7" s="1"/>
  <c r="AJ214" i="7"/>
  <c r="AK214" i="7" s="1"/>
  <c r="AJ21" i="7"/>
  <c r="AK21" i="7" s="1"/>
  <c r="AJ20" i="7"/>
  <c r="AK20" i="7" s="1"/>
  <c r="AJ18" i="7"/>
  <c r="AK18" i="7" s="1"/>
  <c r="AJ19" i="7"/>
  <c r="AK19" i="7" s="1"/>
  <c r="AH35" i="7" l="1"/>
  <c r="AI35" i="7" s="1"/>
  <c r="AH200" i="7"/>
  <c r="AI200" i="7" s="1"/>
  <c r="AH180" i="7"/>
  <c r="AI180" i="7" s="1"/>
  <c r="AH157" i="7"/>
  <c r="AI157" i="7" s="1"/>
  <c r="AH165" i="7"/>
  <c r="AI165" i="7" s="1"/>
  <c r="AH182" i="7"/>
  <c r="AI182" i="7" s="1"/>
  <c r="AH126" i="7"/>
  <c r="AI126" i="7" s="1"/>
  <c r="AH156" i="7"/>
  <c r="AI156" i="7" s="1"/>
  <c r="AH115" i="7"/>
  <c r="AI115" i="7" s="1"/>
  <c r="AJ198" i="7"/>
  <c r="AK198" i="7" s="1"/>
  <c r="AJ94" i="7"/>
  <c r="AK94" i="7" s="1"/>
  <c r="AH190" i="7"/>
  <c r="AI190" i="7" s="1"/>
  <c r="AH118" i="7"/>
  <c r="AI118" i="7" s="1"/>
  <c r="AH131" i="7"/>
  <c r="AI131" i="7" s="1"/>
  <c r="AH73" i="7"/>
  <c r="AI73" i="7" s="1"/>
  <c r="AH125" i="7"/>
  <c r="AI125" i="7" s="1"/>
  <c r="AH114" i="7"/>
  <c r="AI114" i="7" s="1"/>
  <c r="AH196" i="7"/>
  <c r="AI196" i="7" s="1"/>
  <c r="AH102" i="7"/>
  <c r="AI102" i="7" s="1"/>
  <c r="AH39" i="7"/>
  <c r="AI39" i="7" s="1"/>
  <c r="AH66" i="7"/>
  <c r="AI66" i="7" s="1"/>
  <c r="AH187" i="7"/>
  <c r="AI187" i="7" s="1"/>
  <c r="AH71" i="7"/>
  <c r="AI71" i="7" s="1"/>
  <c r="AH120" i="7"/>
  <c r="AI120" i="7" s="1"/>
  <c r="AJ70" i="7"/>
  <c r="AK70" i="7" s="1"/>
  <c r="AJ199" i="7"/>
  <c r="AK199" i="7" s="1"/>
  <c r="AH175" i="7"/>
  <c r="AI175" i="7" s="1"/>
  <c r="AH163" i="7"/>
  <c r="AI163" i="7" s="1"/>
  <c r="AH152" i="7"/>
  <c r="AI152" i="7" s="1"/>
  <c r="AH38" i="7"/>
  <c r="AI38" i="7" s="1"/>
  <c r="AH74" i="7"/>
  <c r="AI74" i="7" s="1"/>
  <c r="AH195" i="7"/>
  <c r="AI195" i="7" s="1"/>
  <c r="AH42" i="7"/>
  <c r="AI42" i="7" s="1"/>
  <c r="AJ168" i="7"/>
  <c r="AK168" i="7" s="1"/>
  <c r="AJ169" i="7"/>
  <c r="AK169" i="7" s="1"/>
  <c r="AH88" i="7"/>
  <c r="AI88" i="7" s="1"/>
  <c r="AH192" i="7"/>
  <c r="AI192" i="7" s="1"/>
  <c r="AH141" i="7"/>
  <c r="AI141" i="7" s="1"/>
  <c r="AH80" i="7"/>
  <c r="AI80" i="7" s="1"/>
  <c r="AH160" i="7"/>
  <c r="AI160" i="7" s="1"/>
  <c r="AH197" i="7"/>
  <c r="AI197" i="7" s="1"/>
  <c r="AH176" i="7"/>
  <c r="AI176" i="7" s="1"/>
  <c r="AJ186" i="7"/>
  <c r="AK186" i="7" s="1"/>
  <c r="AJ187" i="7"/>
  <c r="AK187" i="7" s="1"/>
  <c r="AJ84" i="7"/>
  <c r="AK84" i="7" s="1"/>
  <c r="AJ93" i="7"/>
  <c r="AK93" i="7" s="1"/>
  <c r="AH116" i="7"/>
  <c r="AI116" i="7" s="1"/>
  <c r="AH107" i="7"/>
  <c r="AI107" i="7" s="1"/>
  <c r="AH113" i="7"/>
  <c r="AI113" i="7" s="1"/>
  <c r="AH60" i="7"/>
  <c r="AI60" i="7" s="1"/>
  <c r="AH47" i="7"/>
  <c r="AI47" i="7" s="1"/>
  <c r="AH158" i="7"/>
  <c r="AI158" i="7" s="1"/>
  <c r="AH36" i="7"/>
  <c r="AI36" i="7" s="1"/>
  <c r="AH166" i="7"/>
  <c r="AI166" i="7" s="1"/>
  <c r="AH111" i="7"/>
  <c r="AI111" i="7" s="1"/>
  <c r="AJ48" i="7"/>
  <c r="AK48" i="7" s="1"/>
  <c r="AJ193" i="7"/>
  <c r="AK193" i="7" s="1"/>
  <c r="AH76" i="7"/>
  <c r="AI76" i="7" s="1"/>
  <c r="AH124" i="7"/>
  <c r="AI124" i="7" s="1"/>
  <c r="AJ170" i="7"/>
  <c r="AK170" i="7" s="1"/>
  <c r="AJ86" i="7"/>
  <c r="AK86" i="7" s="1"/>
  <c r="AH83" i="7"/>
  <c r="AI83" i="7" s="1"/>
  <c r="AH65" i="7"/>
  <c r="AI65" i="7" s="1"/>
  <c r="AH146" i="7"/>
  <c r="AI146" i="7" s="1"/>
  <c r="AH127" i="7"/>
  <c r="AI127" i="7" s="1"/>
  <c r="AH95" i="7"/>
  <c r="AI95" i="7" s="1"/>
  <c r="AH96" i="7"/>
  <c r="AI96" i="7" s="1"/>
  <c r="AJ83" i="7"/>
  <c r="AK83" i="7" s="1"/>
  <c r="AJ97" i="7"/>
  <c r="AK97" i="7" s="1"/>
  <c r="AH108" i="7"/>
  <c r="AI108" i="7" s="1"/>
  <c r="AH82" i="7"/>
  <c r="AI82" i="7" s="1"/>
  <c r="AH41" i="7"/>
  <c r="AI41" i="7" s="1"/>
  <c r="AH46" i="7"/>
  <c r="AI46" i="7" s="1"/>
  <c r="AH199" i="7"/>
  <c r="AI199" i="7" s="1"/>
  <c r="AH62" i="7"/>
  <c r="AI62" i="7" s="1"/>
  <c r="AH133" i="7"/>
  <c r="AI133" i="7" s="1"/>
  <c r="AH185" i="7"/>
  <c r="AI185" i="7" s="1"/>
  <c r="AH173" i="7"/>
  <c r="AI173" i="7" s="1"/>
  <c r="AJ138" i="7"/>
  <c r="AK138" i="7" s="1"/>
  <c r="AJ69" i="7"/>
  <c r="AK69" i="7" s="1"/>
  <c r="AH69" i="7"/>
  <c r="AI69" i="7" s="1"/>
  <c r="AH37" i="7"/>
  <c r="AI37" i="7" s="1"/>
  <c r="AH149" i="7"/>
  <c r="AI149" i="7" s="1"/>
  <c r="AH136" i="7"/>
  <c r="AI136" i="7" s="1"/>
  <c r="AH103" i="7"/>
  <c r="AI103" i="7" s="1"/>
  <c r="AH154" i="7"/>
  <c r="AI154" i="7" s="1"/>
  <c r="AH194" i="7"/>
  <c r="AI194" i="7" s="1"/>
  <c r="AH184" i="7"/>
  <c r="AI184" i="7" s="1"/>
  <c r="AJ96" i="7"/>
  <c r="AK96" i="7" s="1"/>
  <c r="AH179" i="7"/>
  <c r="AI179" i="7" s="1"/>
  <c r="AJ137" i="7"/>
  <c r="AK137" i="7" s="1"/>
  <c r="AH63" i="7"/>
  <c r="AI63" i="7" s="1"/>
  <c r="AH178" i="7"/>
  <c r="AI178" i="7" s="1"/>
  <c r="AH86" i="7"/>
  <c r="AI86" i="7" s="1"/>
  <c r="AH77" i="7"/>
  <c r="AI77" i="7" s="1"/>
  <c r="AH145" i="7"/>
  <c r="AI145" i="7" s="1"/>
  <c r="AH61" i="7"/>
  <c r="AI61" i="7" s="1"/>
  <c r="AH123" i="7"/>
  <c r="AI123" i="7" s="1"/>
  <c r="AH99" i="7"/>
  <c r="AI99" i="7" s="1"/>
  <c r="AH75" i="7"/>
  <c r="AI75" i="7" s="1"/>
  <c r="AH68" i="7"/>
  <c r="AI68" i="7" s="1"/>
  <c r="AH159" i="7"/>
  <c r="AI159" i="7" s="1"/>
  <c r="AH121" i="7"/>
  <c r="AI121" i="7" s="1"/>
  <c r="AH48" i="7"/>
  <c r="AI48" i="7" s="1"/>
  <c r="AH191" i="7"/>
  <c r="AI191" i="7" s="1"/>
  <c r="AH106" i="7"/>
  <c r="AI106" i="7" s="1"/>
  <c r="AH45" i="7"/>
  <c r="AI45" i="7" s="1"/>
  <c r="AH172" i="7"/>
  <c r="AI172" i="7" s="1"/>
  <c r="AH155" i="7"/>
  <c r="AI155" i="7" s="1"/>
  <c r="AH105" i="7"/>
  <c r="AI105" i="7" s="1"/>
  <c r="AJ95" i="7"/>
  <c r="AK95" i="7" s="1"/>
  <c r="AH162" i="7"/>
  <c r="AI162" i="7" s="1"/>
  <c r="AH52" i="7"/>
  <c r="AI52" i="7" s="1"/>
  <c r="AH167" i="7"/>
  <c r="AI167" i="7" s="1"/>
  <c r="AH44" i="7"/>
  <c r="AI44" i="7" s="1"/>
  <c r="AH168" i="7"/>
  <c r="AI168" i="7" s="1"/>
  <c r="AH110" i="7"/>
  <c r="AI110" i="7" s="1"/>
  <c r="AH134" i="7"/>
  <c r="AI134" i="7" s="1"/>
  <c r="AJ174" i="7"/>
  <c r="AK174" i="7" s="1"/>
  <c r="AJ165" i="7"/>
  <c r="AK165" i="7" s="1"/>
  <c r="AH174" i="7"/>
  <c r="AI174" i="7" s="1"/>
  <c r="AH186" i="7"/>
  <c r="AI186" i="7" s="1"/>
  <c r="AH169" i="7"/>
  <c r="AI169" i="7" s="1"/>
  <c r="AH91" i="7"/>
  <c r="AI91" i="7" s="1"/>
  <c r="AH64" i="7"/>
  <c r="AI64" i="7" s="1"/>
  <c r="AH189" i="7"/>
  <c r="AI189" i="7" s="1"/>
  <c r="AH53" i="7"/>
  <c r="AI53" i="7" s="1"/>
  <c r="AJ171" i="7"/>
  <c r="AK171" i="7" s="1"/>
  <c r="AJ188" i="7"/>
  <c r="AK188" i="7" s="1"/>
  <c r="AH79" i="7"/>
  <c r="AI79" i="7" s="1"/>
  <c r="AH78" i="7"/>
  <c r="AI78" i="7" s="1"/>
  <c r="AJ67" i="7"/>
  <c r="AK67" i="7" s="1"/>
  <c r="AJ164" i="7"/>
  <c r="AK164" i="7" s="1"/>
  <c r="AJ172" i="7"/>
  <c r="AK172" i="7" s="1"/>
  <c r="AH183" i="7"/>
  <c r="AI183" i="7" s="1"/>
  <c r="AH188" i="7"/>
  <c r="AI188" i="7" s="1"/>
  <c r="AH97" i="7"/>
  <c r="AI97" i="7" s="1"/>
  <c r="AH67" i="7"/>
  <c r="AI67" i="7" s="1"/>
  <c r="AH94" i="7"/>
  <c r="AI94" i="7" s="1"/>
  <c r="AH57" i="7"/>
  <c r="AI57" i="7" s="1"/>
  <c r="AJ173" i="7"/>
  <c r="AK173" i="7" s="1"/>
  <c r="AH170" i="7"/>
  <c r="AI170" i="7" s="1"/>
  <c r="AH56" i="7"/>
  <c r="AI56" i="7" s="1"/>
  <c r="AH55" i="7"/>
  <c r="AI55" i="7" s="1"/>
  <c r="AH139" i="7"/>
  <c r="AI139" i="7" s="1"/>
  <c r="AH151" i="7"/>
  <c r="AI151" i="7" s="1"/>
  <c r="AH122" i="7"/>
  <c r="AI122" i="7" s="1"/>
  <c r="AH128" i="7"/>
  <c r="AI128" i="7" s="1"/>
  <c r="AH70" i="7"/>
  <c r="AI70" i="7" s="1"/>
  <c r="AJ166" i="7"/>
  <c r="AK166" i="7" s="1"/>
  <c r="AJ200" i="7"/>
  <c r="AK200" i="7" s="1"/>
  <c r="AH135" i="7"/>
  <c r="AI135" i="7" s="1"/>
  <c r="AJ68" i="7"/>
  <c r="AK68" i="7" s="1"/>
  <c r="AJ85" i="7"/>
  <c r="AK85" i="7" s="1"/>
  <c r="AH93" i="7"/>
  <c r="AI93" i="7" s="1"/>
  <c r="AH109" i="7"/>
  <c r="AI109" i="7" s="1"/>
  <c r="AH50" i="7"/>
  <c r="AI50" i="7" s="1"/>
  <c r="AH104" i="7"/>
  <c r="AI104" i="7" s="1"/>
  <c r="AH161" i="7"/>
  <c r="AI161" i="7" s="1"/>
  <c r="AH43" i="7"/>
  <c r="AI43" i="7" s="1"/>
  <c r="AH130" i="7"/>
  <c r="AI130" i="7" s="1"/>
  <c r="AH164" i="7"/>
  <c r="AI164" i="7" s="1"/>
  <c r="AH59" i="7"/>
  <c r="AI59" i="7" s="1"/>
  <c r="AH89" i="7"/>
  <c r="AI89" i="7" s="1"/>
  <c r="AH100" i="7"/>
  <c r="AI100" i="7" s="1"/>
  <c r="AH58" i="7"/>
  <c r="AI58" i="7" s="1"/>
  <c r="AH177" i="7"/>
  <c r="AI177" i="7" s="1"/>
  <c r="AH143" i="7"/>
  <c r="AI143" i="7" s="1"/>
  <c r="AH51" i="7"/>
  <c r="AI51" i="7" s="1"/>
  <c r="AH148" i="7"/>
  <c r="AI148" i="7" s="1"/>
  <c r="AH198" i="7"/>
  <c r="AI198" i="7" s="1"/>
  <c r="AH72" i="7"/>
  <c r="AI72" i="7" s="1"/>
  <c r="AH112" i="7"/>
  <c r="AI112" i="7" s="1"/>
  <c r="AH132" i="7"/>
  <c r="AI132" i="7" s="1"/>
  <c r="AH137" i="7"/>
  <c r="AI137" i="7" s="1"/>
  <c r="AH85" i="7"/>
  <c r="AI85" i="7" s="1"/>
  <c r="AH147" i="7"/>
  <c r="AI147" i="7" s="1"/>
  <c r="AH40" i="7"/>
  <c r="AI40" i="7" s="1"/>
  <c r="AH181" i="7"/>
  <c r="AI181" i="7" s="1"/>
  <c r="AH119" i="7"/>
  <c r="AI119" i="7" s="1"/>
  <c r="AH144" i="7"/>
  <c r="AI144" i="7" s="1"/>
  <c r="AH138" i="7"/>
  <c r="AI138" i="7" s="1"/>
  <c r="AH90" i="7"/>
  <c r="AI90" i="7" s="1"/>
  <c r="AH193" i="7"/>
  <c r="AI193" i="7" s="1"/>
  <c r="AH129" i="7"/>
  <c r="AI129" i="7" s="1"/>
  <c r="AH142" i="7"/>
  <c r="AI142" i="7" s="1"/>
  <c r="AH98" i="7"/>
  <c r="AI98" i="7" s="1"/>
  <c r="AH84" i="7"/>
  <c r="AI84" i="7" s="1"/>
  <c r="AH117" i="7"/>
  <c r="AI117" i="7" s="1"/>
  <c r="AH171" i="7"/>
  <c r="AI171" i="7" s="1"/>
  <c r="AH153" i="7"/>
  <c r="AI153" i="7" s="1"/>
  <c r="AH140" i="7"/>
  <c r="AI140" i="7" s="1"/>
  <c r="AH150" i="7"/>
  <c r="AI150" i="7" s="1"/>
  <c r="AH54" i="7"/>
  <c r="AI54" i="7" s="1"/>
  <c r="AH215" i="7"/>
  <c r="AI215" i="7" s="1"/>
  <c r="AJ17" i="7"/>
  <c r="AK17" i="7" s="1"/>
  <c r="AJ33" i="7"/>
  <c r="AK33" i="7" s="1"/>
  <c r="AJ215" i="7"/>
  <c r="AK215" i="7" s="1"/>
  <c r="AH25" i="7"/>
  <c r="AI25" i="7" s="1"/>
  <c r="AJ31" i="7"/>
  <c r="AK31" i="7" s="1"/>
  <c r="AJ32" i="7"/>
  <c r="AK32" i="7" s="1"/>
  <c r="AJ29" i="7"/>
  <c r="AK29" i="7" s="1"/>
  <c r="AJ30" i="7"/>
  <c r="AK30" i="7" s="1"/>
  <c r="AJ27" i="7"/>
  <c r="AK27" i="7" s="1"/>
  <c r="AJ28" i="7"/>
  <c r="AK28" i="7" s="1"/>
  <c r="AH22" i="7"/>
  <c r="AI22" i="7" s="1"/>
  <c r="AJ26" i="7"/>
  <c r="AK26" i="7" s="1"/>
  <c r="AH19" i="7"/>
  <c r="AI19" i="7" s="1"/>
  <c r="AH24" i="7"/>
  <c r="AI24" i="7" s="1"/>
  <c r="AH34" i="7"/>
  <c r="AI34" i="7" s="1"/>
  <c r="AH20" i="7"/>
  <c r="AI20" i="7" s="1"/>
  <c r="AH21" i="7"/>
  <c r="AI21" i="7" s="1"/>
  <c r="AH26" i="7"/>
  <c r="AI26" i="7" s="1"/>
  <c r="AH32" i="7"/>
  <c r="AI32" i="7" s="1"/>
  <c r="AH33" i="7"/>
  <c r="AI33" i="7" s="1"/>
  <c r="AH23" i="7"/>
  <c r="AI23" i="7" s="1"/>
  <c r="AH30" i="7"/>
  <c r="AI30" i="7" s="1"/>
  <c r="AH31" i="7"/>
  <c r="AI31" i="7" s="1"/>
  <c r="AH28" i="7"/>
  <c r="AI28" i="7" s="1"/>
  <c r="AH29" i="7"/>
  <c r="AI29" i="7" s="1"/>
  <c r="AJ16" i="7"/>
  <c r="AK16" i="7" s="1"/>
  <c r="AH27" i="7"/>
  <c r="AI27" i="7" s="1"/>
  <c r="AH18" i="7"/>
  <c r="AI18" i="7" s="1"/>
  <c r="AH17" i="7"/>
  <c r="AI17" i="7" s="1"/>
  <c r="AH16" i="7"/>
  <c r="AI1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 Meaghan</author>
  </authors>
  <commentList>
    <comment ref="C689" authorId="0" shapeId="0" xr:uid="{BF47A8DD-50B3-4D8E-ABD6-4F31129FEC41}">
      <text>
        <r>
          <rPr>
            <b/>
            <sz val="9"/>
            <color indexed="81"/>
            <rFont val="Tahoma"/>
            <family val="2"/>
          </rPr>
          <t>Rush, Meaghan:</t>
        </r>
        <r>
          <rPr>
            <sz val="9"/>
            <color indexed="81"/>
            <rFont val="Tahoma"/>
            <family val="2"/>
          </rPr>
          <t xml:space="preserve">
"Net" here means that the MMBTU reductions and increases were all factored into the final number. Not that FR, SO, or LL were considered.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Rush, Meaghan C (US)</author>
  </authors>
  <commentList>
    <comment ref="N3" authorId="0" shapeId="0" xr:uid="{0EEE9897-2205-461E-84B9-0D75261B03FC}">
      <text>
        <r>
          <rPr>
            <b/>
            <sz val="9"/>
            <color indexed="81"/>
            <rFont val="Tahoma"/>
            <family val="2"/>
          </rPr>
          <t>Rush, Meaghan C (US):</t>
        </r>
        <r>
          <rPr>
            <sz val="9"/>
            <color indexed="81"/>
            <rFont val="Tahoma"/>
            <family val="2"/>
          </rPr>
          <t xml:space="preserve">
Used ODC spillover for kWh. kW is different for some reason… Seems like an error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Molloy, Keith</author>
  </authors>
  <commentList>
    <comment ref="L2642" authorId="0" shapeId="0" xr:uid="{3DE80AF2-731A-47A9-B7BC-7BD49209C0EB}">
      <text>
        <r>
          <rPr>
            <b/>
            <sz val="9"/>
            <color indexed="81"/>
            <rFont val="Tahoma"/>
            <family val="2"/>
          </rPr>
          <t>Molloy, Keith:</t>
        </r>
        <r>
          <rPr>
            <sz val="9"/>
            <color indexed="81"/>
            <rFont val="Tahoma"/>
            <family val="2"/>
          </rPr>
          <t xml:space="preserve">
Average of categories LR700, 710,720,732 and 734</t>
        </r>
      </text>
    </comment>
    <comment ref="L2647" authorId="0" shapeId="0" xr:uid="{C143BF26-D86F-4C4E-8E72-06912E5AD9EF}">
      <text>
        <r>
          <rPr>
            <b/>
            <sz val="9"/>
            <color indexed="81"/>
            <rFont val="Tahoma"/>
            <family val="2"/>
          </rPr>
          <t>Molloy, Keith:</t>
        </r>
        <r>
          <rPr>
            <sz val="9"/>
            <color indexed="81"/>
            <rFont val="Tahoma"/>
            <family val="2"/>
          </rPr>
          <t xml:space="preserve">
Average of LR742 and 744
</t>
        </r>
      </text>
    </comment>
    <comment ref="L2657" authorId="0" shapeId="0" xr:uid="{00000000-0006-0000-0B00-000001000000}">
      <text>
        <r>
          <rPr>
            <b/>
            <sz val="9"/>
            <color indexed="81"/>
            <rFont val="Tahoma"/>
            <family val="2"/>
          </rPr>
          <t>Molloy, Keith:</t>
        </r>
        <r>
          <rPr>
            <sz val="9"/>
            <color indexed="81"/>
            <rFont val="Tahoma"/>
            <family val="2"/>
          </rPr>
          <t xml:space="preserve">
Average of categories LR600,610 and 62</t>
        </r>
      </text>
    </comment>
    <comment ref="L2660" authorId="0" shapeId="0" xr:uid="{00000000-0006-0000-0B00-000002000000}">
      <text>
        <r>
          <rPr>
            <b/>
            <sz val="9"/>
            <color indexed="81"/>
            <rFont val="Tahoma"/>
            <family val="2"/>
          </rPr>
          <t>Molloy, Keith:</t>
        </r>
        <r>
          <rPr>
            <sz val="9"/>
            <color indexed="81"/>
            <rFont val="Tahoma"/>
            <family val="2"/>
          </rPr>
          <t xml:space="preserve">
Average of categories LR700, 710,720,732 and 734</t>
        </r>
      </text>
    </comment>
    <comment ref="L2665" authorId="0" shapeId="0" xr:uid="{00000000-0006-0000-0B00-000003000000}">
      <text>
        <r>
          <rPr>
            <b/>
            <sz val="9"/>
            <color indexed="81"/>
            <rFont val="Tahoma"/>
            <family val="2"/>
          </rPr>
          <t>Molloy, Keith:</t>
        </r>
        <r>
          <rPr>
            <sz val="9"/>
            <color indexed="81"/>
            <rFont val="Tahoma"/>
            <family val="2"/>
          </rPr>
          <t xml:space="preserve">
Average of LR742 and 744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<sst xmlns="http://schemas.openxmlformats.org/spreadsheetml/2006/main" count="18038" uniqueCount="7016">
  <si>
    <t>Comprehensive Performance Lighting</t>
  </si>
  <si>
    <t>draft_1.5</t>
  </si>
  <si>
    <t>Current Version (Customer Inputs, Eligibility Table)</t>
  </si>
  <si>
    <t>Current Effective Date (Eligibility Table)</t>
  </si>
  <si>
    <t>Program Year</t>
  </si>
  <si>
    <t>Date</t>
  </si>
  <si>
    <t>Description</t>
  </si>
  <si>
    <t>Initials</t>
  </si>
  <si>
    <t>Version</t>
  </si>
  <si>
    <t>12.15.10</t>
  </si>
  <si>
    <t>initial draft worksheet developed</t>
  </si>
  <si>
    <t>JR</t>
  </si>
  <si>
    <t>1.0</t>
  </si>
  <si>
    <t>12.28.10</t>
  </si>
  <si>
    <t>develop main inputs page</t>
  </si>
  <si>
    <t>SN</t>
  </si>
  <si>
    <t>1.03</t>
  </si>
  <si>
    <t>revise and comment on input page</t>
  </si>
  <si>
    <t>1.04</t>
  </si>
  <si>
    <t>add PSEGLI Codes and wattage table</t>
  </si>
  <si>
    <t>1.1</t>
  </si>
  <si>
    <t>12.29.10</t>
  </si>
  <si>
    <t>Selecting a measure limits the device categories you have for both existing and proposed.</t>
  </si>
  <si>
    <t>1.2</t>
  </si>
  <si>
    <t>Addition of device description categories for existing and proposed</t>
  </si>
  <si>
    <t>Correction of kw and kwh impact calculations</t>
  </si>
  <si>
    <t>allow for manual entry of data in drop down menus</t>
  </si>
  <si>
    <t>1.2a</t>
  </si>
  <si>
    <t>01.04.11</t>
  </si>
  <si>
    <t>revised color scheme</t>
  </si>
  <si>
    <t>1.3</t>
  </si>
  <si>
    <t>added visual seperation for existing and proposed</t>
  </si>
  <si>
    <t>reformatted data entry section for basic account information</t>
  </si>
  <si>
    <t>removed summary table, only show total rebate</t>
  </si>
  <si>
    <t>01.05.11</t>
  </si>
  <si>
    <t>added zoom feature to fit to screen</t>
  </si>
  <si>
    <t>1.4</t>
  </si>
  <si>
    <t>added fixture description field</t>
  </si>
  <si>
    <t>01.07.11</t>
  </si>
  <si>
    <t>updated eligibility table</t>
  </si>
  <si>
    <t>1.5</t>
  </si>
  <si>
    <t>revise and expand device code lookups</t>
  </si>
  <si>
    <t>develop additional product codes for LED; identify HPT8 from T8</t>
  </si>
  <si>
    <t>added pop up message regarding zoom</t>
  </si>
  <si>
    <t>1.6</t>
  </si>
  <si>
    <t>swap order of proposed and existing fixture data</t>
  </si>
  <si>
    <t>change background tab layout and formatting</t>
  </si>
  <si>
    <t>added instruction sheet</t>
  </si>
  <si>
    <t>password protected, sent to PSEGLI for review</t>
  </si>
  <si>
    <t>1.7</t>
  </si>
  <si>
    <t>01.10.11</t>
  </si>
  <si>
    <t>edited text color on Eligibility Table</t>
  </si>
  <si>
    <t>revise title to read 2011 Commercial Efficiency Program</t>
  </si>
  <si>
    <t>01.20.11</t>
  </si>
  <si>
    <t>Changing the title of the header to v1.8</t>
  </si>
  <si>
    <t>1.8</t>
  </si>
  <si>
    <t>make sure all the tabs opened up to the top of the page</t>
  </si>
  <si>
    <t>01.27.11</t>
  </si>
  <si>
    <t>revise rebate values for F300 and F320 on Eligibility Table and References</t>
  </si>
  <si>
    <t>1.8.1</t>
  </si>
  <si>
    <t>revise Measure Codes so that F300-F320 are all retrofit of lamp and ballasts</t>
  </si>
  <si>
    <t>sort appearance of Measure Codes on Eligibility Table and References</t>
  </si>
  <si>
    <t>03.03.11</t>
  </si>
  <si>
    <t>correct Measure Code references and rebate values on References tab to be consistent with changes above</t>
  </si>
  <si>
    <t>SN; JR</t>
  </si>
  <si>
    <t>1.8.2</t>
  </si>
  <si>
    <t>re-sort existing and proposed Measure Code categories on References tab to match Eligibility table</t>
  </si>
  <si>
    <t>add reset all fields macro on Customer Inputs tab</t>
  </si>
  <si>
    <t>add sum of quantity and per unit impacts to Calculations tab</t>
  </si>
  <si>
    <t>reset password on Calculations tab; all passwords shall be "AEG.jr"</t>
  </si>
  <si>
    <t>added CDM lamps to Wattage table</t>
  </si>
  <si>
    <t>revised Measure Code references for CDM lamps</t>
  </si>
  <si>
    <t>03.09.11</t>
  </si>
  <si>
    <t>added version number to Eligibility Table</t>
  </si>
  <si>
    <t>03.16.11</t>
  </si>
  <si>
    <t>revised Full Load Hours table</t>
  </si>
  <si>
    <t>changed password; all passwords are now "PSEGLI.2011"</t>
  </si>
  <si>
    <t>added Summary tab for importing data to Siebel</t>
  </si>
  <si>
    <t>revised calculations to round to 3 decimals for kw and 1 for kwh</t>
  </si>
  <si>
    <t>1.8.3</t>
  </si>
  <si>
    <t>03.18.11</t>
  </si>
  <si>
    <t>added logic to display INELIGIBLE in the rebate field if savings are not &gt;0;</t>
  </si>
  <si>
    <t>1.8.4</t>
  </si>
  <si>
    <t>removed any savings or rebates for INELIGIBLE items from total calculations</t>
  </si>
  <si>
    <t>revised instruction sheet to reflect the occurance of INELIGIBLE</t>
  </si>
  <si>
    <t>04.11.11</t>
  </si>
  <si>
    <t>restricted data entry for fields require drop down menu selection</t>
  </si>
  <si>
    <t>06.12.11</t>
  </si>
  <si>
    <t>add new Measure Codes and associated references</t>
  </si>
  <si>
    <t>revised Eligibility Table</t>
  </si>
  <si>
    <t>added column to display Hours of Operation; allow line by line selection of hours</t>
  </si>
  <si>
    <t>rename as version 2.0</t>
  </si>
  <si>
    <t>2.0</t>
  </si>
  <si>
    <t>07.01.11</t>
  </si>
  <si>
    <t>released as version 2.0</t>
  </si>
  <si>
    <t>08.01.11</t>
  </si>
  <si>
    <t>changes, rename as version 2.1</t>
  </si>
  <si>
    <t>KM</t>
  </si>
  <si>
    <t>8.01.11</t>
  </si>
  <si>
    <t>Added calculation for Cooling bonuses</t>
  </si>
  <si>
    <t>??.??.??</t>
  </si>
  <si>
    <t>changes</t>
  </si>
  <si>
    <t>2.1.km.2</t>
  </si>
  <si>
    <t>08.30.11</t>
  </si>
  <si>
    <t>changed Code 440-A saving requirements from 50% to 30%</t>
  </si>
  <si>
    <t>fixed logic to enfore savings requirement for Code L440-A</t>
  </si>
  <si>
    <t>09.01.11</t>
  </si>
  <si>
    <t>fixed version references, added cell reference to avoid confusion</t>
  </si>
  <si>
    <t>fixed incorrect formula for L440-A Qty on Summary tab</t>
  </si>
  <si>
    <t>09.19.11</t>
  </si>
  <si>
    <t>merged changes between 2.1 to 2.1.km.2 with changes between 2.1 and 2.5</t>
  </si>
  <si>
    <t>09.23.11</t>
  </si>
  <si>
    <t>Added Refrigerated case lighting category as well as Surface/Pendant Mtd. LED downlights</t>
  </si>
  <si>
    <t>2.6.km</t>
  </si>
  <si>
    <t>Created new device codes for all LED fixtures except Exit Signs</t>
  </si>
  <si>
    <t>Reduced LED selections in wattage table to reflect new codes and NOT manufacture/model numbers</t>
  </si>
  <si>
    <t>Added new HPT8 - F82ILL to wattage table</t>
  </si>
  <si>
    <t>09.24.11</t>
  </si>
  <si>
    <t>Added Circular Fluorescent to the Existing measures F400 in References tab</t>
  </si>
  <si>
    <t>09.26.11</t>
  </si>
  <si>
    <t>Added LED Screw in Lamps category L400</t>
  </si>
  <si>
    <t>Added Categories L400, L630, L640, R100 to Inputs, Calculations, Summary sheets</t>
  </si>
  <si>
    <t>Updated reference tabs with new categories, device codes, etc.</t>
  </si>
  <si>
    <t>9.29.11</t>
  </si>
  <si>
    <t xml:space="preserve">Removed BR lamps from L400 eligibility </t>
  </si>
  <si>
    <t>9.30.11</t>
  </si>
  <si>
    <t>Changed F100 criteria to include incandescent lamps as an existing condition</t>
  </si>
  <si>
    <t>10.3.11</t>
  </si>
  <si>
    <t>Added Coolings Savings into kW and kWh calculations</t>
  </si>
  <si>
    <t>Added Measure F500</t>
  </si>
  <si>
    <t>11.02.11</t>
  </si>
  <si>
    <t>Made corrections to 2lp HPT8; changed NLO from 47w to 55w and RLO from 58w to 48w</t>
  </si>
  <si>
    <t>3.0.km</t>
  </si>
  <si>
    <t>Added Fixture Code Legend tab</t>
  </si>
  <si>
    <t>Added 58w T8 (1,2,3 &amp; 4lp)</t>
  </si>
  <si>
    <t>11.03.11</t>
  </si>
  <si>
    <t>Added 58W T8s to T8 Lookup</t>
  </si>
  <si>
    <t>3.0.02</t>
  </si>
  <si>
    <t>Added lookups for Measure Code Description &amp; Lamp Code and formated the Equipment Description on Customer Inputs page</t>
  </si>
  <si>
    <t>Updated Macros to reference Named Cells instead of Cell Addresses (make the macro flexible to changes).</t>
  </si>
  <si>
    <t>Removed Duplicates Device Codes</t>
  </si>
  <si>
    <t>Rebate does not show until Building Type is entered.</t>
  </si>
  <si>
    <t>3.0.03</t>
  </si>
  <si>
    <t>Summary tab is not populated until Building Type is entered.</t>
  </si>
  <si>
    <t>3.0.04</t>
  </si>
  <si>
    <t>11.04.11</t>
  </si>
  <si>
    <t>Changed Version to v.3.1</t>
  </si>
  <si>
    <t>11.11.11</t>
  </si>
  <si>
    <t>Added device codes for CFLs, U-tube Fluorescent and HPT8</t>
  </si>
  <si>
    <t>3.1.1</t>
  </si>
  <si>
    <t>11.14.11</t>
  </si>
  <si>
    <t>Updated Reference tab</t>
  </si>
  <si>
    <t>11.23.11</t>
  </si>
  <si>
    <t>SBDI Integration - Added LIME SBDI Codes, added SBDI/Retrofit Button and Macro</t>
  </si>
  <si>
    <t>11.28.11</t>
  </si>
  <si>
    <t>Reconfigured Customer Inputs tab, SBDI/Retrofit Button and Macro</t>
  </si>
  <si>
    <t>Updated Summary tab</t>
  </si>
  <si>
    <t>12.1.11</t>
  </si>
  <si>
    <t>Changed protection on cells in Summary tab</t>
  </si>
  <si>
    <t>Updated Device Codes in Wattage Table and References to remove trailing space</t>
  </si>
  <si>
    <t>12.12.11</t>
  </si>
  <si>
    <t>Updated Customer Inputs tab - Rebate/Incentive column</t>
  </si>
  <si>
    <t>Updated Customer Inputs and References tab - Reflect correct worksheet name (Retro/SBDI)</t>
  </si>
  <si>
    <t>12.13.11</t>
  </si>
  <si>
    <t>Updated References - SBDI Incentive Pricing</t>
  </si>
  <si>
    <t>Updated Summary tab - Rebate/Incentive Pricing, Column Heading Wording, Freeze Top Pane</t>
  </si>
  <si>
    <t>01.04.12</t>
  </si>
  <si>
    <t>Updated SBDI Worksheet to include Sensor Savings</t>
  </si>
  <si>
    <t>Removed IFERROR formulas that might cause problems with pre-2007 Excel versions</t>
  </si>
  <si>
    <t>01.05.12</t>
  </si>
  <si>
    <t>Fixed Sensor Quantity and Savings on Calculations tab</t>
  </si>
  <si>
    <t>Edited Fixture Measure Code dropdown to only include SBDI fixtures</t>
  </si>
  <si>
    <t>Numbering restarted for 2012</t>
  </si>
  <si>
    <t>01.09.12</t>
  </si>
  <si>
    <t>Inserted new elgibility table to reflect that of the new EB application.</t>
  </si>
  <si>
    <t>Edited wattage table to reflect new codes to mirror "Lime Wattages" sheet</t>
  </si>
  <si>
    <t>Added LED panels to wattage table</t>
  </si>
  <si>
    <t>Fixed kW and kWh Savings calculations on Caluclations tab</t>
  </si>
  <si>
    <t>Added L700, L710, L720 Rebate Categories</t>
  </si>
  <si>
    <t>Added 1x4, 2x4, 2x2 LED Fixture Category</t>
  </si>
  <si>
    <t>Added F83ILL, F44ILL-H (to T8 Category) and F51GHL-H (to T5 Category)</t>
  </si>
  <si>
    <t>Added 'Protected View' Error 1004 Macro fix</t>
  </si>
  <si>
    <t>Added Auto Zoom macro button to Customer Inputs</t>
  </si>
  <si>
    <t>Made changes to SBDI Pass/Fail calculation</t>
  </si>
  <si>
    <t>01.11.12</t>
  </si>
  <si>
    <t>Updated SBDI Device Category from blank to automatic lookup</t>
  </si>
  <si>
    <t>01.12.12</t>
  </si>
  <si>
    <t>Fixed Retrofit Measure Code Description lookup</t>
  </si>
  <si>
    <t>Updated References for L700, L710, L720</t>
  </si>
  <si>
    <t>Updated Wattage Table and References with new Device Categories</t>
  </si>
  <si>
    <t>Updated Summary page for L700, L710, L720</t>
  </si>
  <si>
    <t>Updated SBDI Fixture Code to only show Fixtures</t>
  </si>
  <si>
    <t>Updated SBDI Macro (correct check box, hide Eligibility table when SBDI)</t>
  </si>
  <si>
    <t>01.17.12</t>
  </si>
  <si>
    <t>Removed old IFERROR statements from Customer Inputs example</t>
  </si>
  <si>
    <t>01.19.12</t>
  </si>
  <si>
    <t>Fixed AEG Device Codes on Reference Tab - removed spaces at end</t>
  </si>
  <si>
    <t>Added Siebel Mapping sheets (AccountEquipment0, AccountEquipment1, Proposed Account Equip, Proposed Equip 2, LightingProducts, and Classes)</t>
  </si>
  <si>
    <t>01.25.12</t>
  </si>
  <si>
    <t>Corrected Incentive and Rebate reference on Customer Inputs [was missing dollars for sensors]</t>
  </si>
  <si>
    <t>Updated Existing Measure drop down for F400, L700, L710, L720</t>
  </si>
  <si>
    <t>01.26.12</t>
  </si>
  <si>
    <t>Added Lighting Control Measures and associated calculations/lookups</t>
  </si>
  <si>
    <t>Updated SBDI Pricing; swapped costs for measures 258 and 259 as per Lime email</t>
  </si>
  <si>
    <t>01.27.12</t>
  </si>
  <si>
    <t>Modified column widths on Customer Inputs tab</t>
  </si>
  <si>
    <t>Added additional existing condition fixture eligibility for measures F400, L7xx on the references tab</t>
  </si>
  <si>
    <t>TBD</t>
  </si>
  <si>
    <t>I DON'T BELIEVE THIS WAS DONE [JR]</t>
  </si>
  <si>
    <t>Added occupancy sensor measures to eligibility table</t>
  </si>
  <si>
    <t>revise eligibility table to version 1.2 effective 1.31.12</t>
  </si>
  <si>
    <t>01.30.12</t>
  </si>
  <si>
    <t>Added kW Savings for Occupancy Sensors</t>
  </si>
  <si>
    <t>Fixed Retrofit Savings Calculations</t>
  </si>
  <si>
    <t>1.30.12</t>
  </si>
  <si>
    <t>Added 2-lamp 6 foot T8 Device Code [F62ILL]</t>
  </si>
  <si>
    <t>3.28.12</t>
  </si>
  <si>
    <t>Added F43GL and F44GL to Wattage Table</t>
  </si>
  <si>
    <t>Updated password</t>
  </si>
  <si>
    <t>Added macro to hide blank summary rows</t>
  </si>
  <si>
    <t>Added lookup to select rebate program year, and automatically change incentives for SBDI</t>
  </si>
  <si>
    <t>Updated Instructions</t>
  </si>
  <si>
    <t>Doubled rebate for Lighting Controls</t>
  </si>
  <si>
    <t>3.30.12</t>
  </si>
  <si>
    <t>Updated Version</t>
  </si>
  <si>
    <t>Updated Effective Date</t>
  </si>
  <si>
    <t>4.20.12</t>
  </si>
  <si>
    <t>Added BIAX as a viable baseline for Code F400</t>
  </si>
  <si>
    <t>6.27.12</t>
  </si>
  <si>
    <t xml:space="preserve">Added categories 700-A, 710-A and 720-A to eligibility table. </t>
  </si>
  <si>
    <t>Changed Version to 2012 - 3.0</t>
  </si>
  <si>
    <t>6.28.12</t>
  </si>
  <si>
    <t>Updated sheet to include 700-A, 710-A, and 720-A categories</t>
  </si>
  <si>
    <t>7.2.12</t>
  </si>
  <si>
    <t>Added new control categories LC400-LC900</t>
  </si>
  <si>
    <t>7.3.12</t>
  </si>
  <si>
    <t>Added Unlock/Lock Worksheets Button</t>
  </si>
  <si>
    <t>Updated Summary Sheet</t>
  </si>
  <si>
    <t>7.6.12</t>
  </si>
  <si>
    <t>Added effective date to customer inputs sheet</t>
  </si>
  <si>
    <t>7.16.12</t>
  </si>
  <si>
    <t>Changed color scheme to match EB application</t>
  </si>
  <si>
    <t>8.15.12</t>
  </si>
  <si>
    <t>Updated ProposedEquipment0 and AccountEquipment0 tabs</t>
  </si>
  <si>
    <t>8.16.12</t>
  </si>
  <si>
    <t>Added/Updated Insert Rows macro and button</t>
  </si>
  <si>
    <t>8.27.12</t>
  </si>
  <si>
    <t>Updated Add Rows macro</t>
  </si>
  <si>
    <t>Removed lines from Calculations tab</t>
  </si>
  <si>
    <t>Updated range names</t>
  </si>
  <si>
    <t>Updated Summary tab calculations</t>
  </si>
  <si>
    <t>Added installed cost fields to Customer Inputs tab</t>
  </si>
  <si>
    <t>8.28.12</t>
  </si>
  <si>
    <t>Added application ID field to Customer Inputs tab</t>
  </si>
  <si>
    <t>Added application ID and Customer name to Summary tab</t>
  </si>
  <si>
    <t>8.29.12</t>
  </si>
  <si>
    <t>Added LED High Bays</t>
  </si>
  <si>
    <t>Added HPT8-RW U bend lamps</t>
  </si>
  <si>
    <t>9.5.12</t>
  </si>
  <si>
    <t>Removed Lighting Controls from "Retrofit Table" on references tab</t>
  </si>
  <si>
    <t>Updated ProposedEquipment0 tab with completed Siebel product catalogue</t>
  </si>
  <si>
    <t>9.6.12</t>
  </si>
  <si>
    <t>Updated Current version to 3.1</t>
  </si>
  <si>
    <t>Updated Current effective date to 9/7/12</t>
  </si>
  <si>
    <t>Fixed Building Type on Custom Inputs tab</t>
  </si>
  <si>
    <t>Update Macro - Hide Cost Data for SBDI, Show for Retrofit</t>
  </si>
  <si>
    <t>add rounding function to Proposed 0 calculation of per unit savings</t>
  </si>
  <si>
    <t>9.7.12</t>
  </si>
  <si>
    <t>Added T8 &amp; T5 baselines to LED High Bay category</t>
  </si>
  <si>
    <t>10.9.12</t>
  </si>
  <si>
    <t>Popoulated "ProposedEquipment0" tab with ballast type, equipment cost, location &amp; lamp length</t>
  </si>
  <si>
    <t>Devloped post inspection form</t>
  </si>
  <si>
    <t>10.16.12</t>
  </si>
  <si>
    <t>Removed all "Type A" fixtures with T12 baselines from worksheet</t>
  </si>
  <si>
    <t>10.17.12</t>
  </si>
  <si>
    <t>Edited description for fluorescent measures in wattage table</t>
  </si>
  <si>
    <t>Added Ballast Factor ratings to Device Code Legend</t>
  </si>
  <si>
    <t>10.18.12</t>
  </si>
  <si>
    <t>Updated Summary tab to correctly reflect Savings per Unit</t>
  </si>
  <si>
    <t>Added LightingInventory2 name to clear cost data info</t>
  </si>
  <si>
    <t>10.19.12</t>
  </si>
  <si>
    <t>Updated macros with new password</t>
  </si>
  <si>
    <t>Updated Wattage Table hidden row</t>
  </si>
  <si>
    <t>10.22.12</t>
  </si>
  <si>
    <t>Added Pre-Inspection and Post-Inspection checkboxes, macros</t>
  </si>
  <si>
    <t>10.28.12</t>
  </si>
  <si>
    <t>Updated unlock/lock macro - Instructions tab w/ wrong password</t>
  </si>
  <si>
    <t>10.29.12</t>
  </si>
  <si>
    <t>remove enhanced rebate measure code from the References tab so that is is no longer selectable</t>
  </si>
  <si>
    <t>added T12 baseline back to the appropriate measure codes [e.g., F100]</t>
  </si>
  <si>
    <t>Updated Version and Effective Date</t>
  </si>
  <si>
    <t>Changed rules around LEDs and added sentence about one for one replacements</t>
  </si>
  <si>
    <t>limited existing conditions for LED panel replacements [Qty, and type]</t>
  </si>
  <si>
    <t>12.04.12</t>
  </si>
  <si>
    <t>revised F100 and F500 references for T8 and T12 baselines</t>
  </si>
  <si>
    <t>updated version references on individual sheets back to the development tab</t>
  </si>
  <si>
    <t>Corrected error on summary tab to calculate rebate based upon LED one for one replacement criteria</t>
  </si>
  <si>
    <t>Edited customer inputs tab to highlight rebate amount when amount is adjusted due to LED rule</t>
  </si>
  <si>
    <t xml:space="preserve">Added comment on Summary tab to pop up when rebate amount is adjusted </t>
  </si>
  <si>
    <t>Correct data error on Proposed 0 tab so that Ineligible measures quantity is set to zero</t>
  </si>
  <si>
    <t>Corrected error to Summary tab, totals now match Customer Input Sheet</t>
  </si>
  <si>
    <t>Edits to Proposed 0 tab, if measure is ineligible, line will be blank</t>
  </si>
  <si>
    <t>12.05.12</t>
  </si>
  <si>
    <t>Added "Fixture Type Required" message to Customer Inputs sheet</t>
  </si>
  <si>
    <t>Added logic to Cost data; measure will show as "Ineligible" if the cost data is not entered</t>
  </si>
  <si>
    <t>Change "Fail" Logic, if all required fields are not complete, state "Incomplete" if measure does not qualify, state "Ineligible"</t>
  </si>
  <si>
    <t>Rebate cell in Customer Inputs tab will remain as "incomplete" until all required data is entered</t>
  </si>
  <si>
    <t>12.17.12</t>
  </si>
  <si>
    <t>Moved Rebate Year Input to the Customer Inputs tab.</t>
  </si>
  <si>
    <t>12.27.12</t>
  </si>
  <si>
    <t>Edited Calculations sheet so proposed F100 fixtures under 125watts would not qualify for rebate</t>
  </si>
  <si>
    <t>Added fixture code generator to device code legend</t>
  </si>
  <si>
    <t>1.22.13</t>
  </si>
  <si>
    <t>Corrected error in ProposedEquipment0 tab, SBDI data was not appearing in Proposed0 tab when "total rebate" cell on retrofit side stated "Ineligible" or "Incomplete", corrected logic to only check "Inc" or "Ine" when in Retrofit mode.</t>
  </si>
  <si>
    <t>Removed Summary tab, savings summary now displayed on Customer Inputs tab above rebate amount</t>
  </si>
  <si>
    <t xml:space="preserve">Added heading and PSEGLI logo to Instructions sheet along with some additional instructions.  </t>
  </si>
  <si>
    <t>1.23.13</t>
  </si>
  <si>
    <t>Removed function that would automatically zoom out to fit customer inputs sheet to page</t>
  </si>
  <si>
    <t>Adjusted settings so worksheet will open at Instructions instead of the Customer Inputs tab.</t>
  </si>
  <si>
    <t>1.24.13</t>
  </si>
  <si>
    <t>Added measures to the following deivce codes: LED 1x4 Linear Panel,LED 2x2 Linear Panel,LED 2x4 Linear Panel,LED High Bay,LED Interior Parking Garage Lighting Fixtures,LED Lamps BR30,LED Lamps MR16,LED Lamps PAR20,LED Lamps R30,LED Mounted Downlights &lt;1000 lm,LED Mounted Downlights &gt;= 1000 lm,LED Track Lighting,Refrigerated Case Lighting, and Screw In LED</t>
  </si>
  <si>
    <t>1.25.13</t>
  </si>
  <si>
    <t>Added "CFL" to Siebel Match Table on Sheet2</t>
  </si>
  <si>
    <t>1.31.13</t>
  </si>
  <si>
    <t>Corrected date on Eligibilty Table</t>
  </si>
  <si>
    <t xml:space="preserve">KM </t>
  </si>
  <si>
    <t>Added text to Eligibility table, L800 can replace T5 and T8s, these existing measures were already listed in the references tab; text added to eligibilty table to reflect that</t>
  </si>
  <si>
    <t>Added Summary tab back in, without Gross kW and kWh columns, and updated as necessary. Summary tab will show total kW and kWh, qty. incentive per unit and total incentive.  Measure codes will only be visible when that measure is selected on Customer Inputs tab,  there will be only one line per measure so if the customer applies for one measure code on multiple lines of the Customer Inputs tab, that measure code will be averaged out on the Summary tab.  Tab should toggle along with SBDI toggle on Customer Inputs tab, Pre Inspection and Post Inspection checkboxes at the top of the sheet should open seperate inspection forms in worksheet.</t>
  </si>
  <si>
    <t>Updated Calculation tab - removed Round() from Total kW and kWh columns and renamed them to Calc kW and kWh, added new column for Total kW and kWh that is Gross kW and kWh multiplied by Qty.</t>
  </si>
  <si>
    <t>Updated ProposedEquipment0 tab to grab Gross kW and kWh directly from Calculation sheet.</t>
  </si>
  <si>
    <t>2.1.13</t>
  </si>
  <si>
    <t>Added logic to Customer Inputs tab to allow for 2 for 1 replacements of code L710 &amp; L720, when 2 for 1 replacements for those measure codes have been exceeded message will show up letting user know the rebate amount has been adjusted.</t>
  </si>
  <si>
    <t>2.2.13</t>
  </si>
  <si>
    <t>Summary box on Customer Inputs tab was not working correctly as a result of the edits made to the calcualations tab; savings were not showing.  This issue has been corrected.</t>
  </si>
  <si>
    <t>2.5.13</t>
  </si>
  <si>
    <t>Added measures to device code LED Recessed Downlights &lt;1000lm</t>
  </si>
  <si>
    <t>Corrected error in ProposedEquipment0 tab, SBDI data was not appearing in Proposed0 tab when "total rebate" cell on retrofit side stated "Ineligible" or "Incomplete", corrected logic to only check "Inc" or "Ine" when in Retrofit mode for sensors</t>
  </si>
  <si>
    <t>2.7.13</t>
  </si>
  <si>
    <t>Removed all "IFERROR" statements from Proposed0 tab</t>
  </si>
  <si>
    <t>Added logice to calculations sheet "If proposed wattage = 0 then Fail"</t>
  </si>
  <si>
    <t>2.12.13</t>
  </si>
  <si>
    <t>Removed "IFERROR" statements from the Device Code Legend, column J and replaced with If("","") statement</t>
  </si>
  <si>
    <t>Edited conditional formatting on Summary tab, cell J3, instead of having if statements for each LED row, 34,36,38 &amp; 40 I created 1 IF(OR statement for all 4 rows combined.</t>
  </si>
  <si>
    <t>Adjusted conditional formatting in column AD of the Customer Inputs tab, there were overlapping conditional formats, redundancy.  The formatting was edited to correc this issue.</t>
  </si>
  <si>
    <t>2.13.13</t>
  </si>
  <si>
    <t>Sensors are located starting at row 1700 in Proposedequipment0 tab</t>
  </si>
  <si>
    <t>2.14.13</t>
  </si>
  <si>
    <t>Added Macro to toggle Rebate from $X.XX (SBDI) to $X (Retrofit)</t>
  </si>
  <si>
    <t>Removed Add Row button on Customer Inputs sheet</t>
  </si>
  <si>
    <t>2.15.13</t>
  </si>
  <si>
    <t>Updated Macro to toggle Rebate from $X.XX (SBDI) to $X (Retrofit)</t>
  </si>
  <si>
    <t>Customer Inputs tab, column AE, row 17: changed formula which was originally referencing cell "Inputs_ExistingDeviceCode" to W17 and dragged formula down to reflect change on all rows.</t>
  </si>
  <si>
    <t>ER</t>
  </si>
  <si>
    <t>Changed formula on summary tab, gross kw and kwh will now simply be the total kw and kwh in the summary tab divided by the quantity</t>
  </si>
  <si>
    <t>2.19.13</t>
  </si>
  <si>
    <t>Corrected error on calculations tab to eliminate ineligible fixtures from showing rebate amounts in column AF</t>
  </si>
  <si>
    <t>4.17.13</t>
  </si>
  <si>
    <t>Added logic to Calculations tab; if proposed watts is 0 then total fixture rebate will be blank, if total fixture rebate is blank, then total rebate should only refer to total sensor rebate column</t>
  </si>
  <si>
    <t>Removed "If Fail" logic from all sensor related columns in Calculations tab.  Now user will see rebate and savings for sensors regardless of whether or not the proposed fixture passes or fails.</t>
  </si>
  <si>
    <t>4.18.13</t>
  </si>
  <si>
    <t>Removed the following category from the references tab in column D, L300, L440-A, L500, M100, M200, &amp; M300</t>
  </si>
  <si>
    <t>Installed logic to Customer inputs tab where projects with an overall savings of less than 15% will no longer qualify</t>
  </si>
  <si>
    <t>Installed logic to Customer inputs tab where project rebates will be capped at the lesser of 70% of installed cost or  dollar amount based upon actual rebate levels</t>
  </si>
  <si>
    <t>Updated rebate levels for the following categories, F200,F200RW, F210, F210RW, F300, F300RW, F310, F310RW, F400, L400, L410, L420, L430, L440, L510, R100, LC800 &amp; LC900</t>
  </si>
  <si>
    <t>4.22.13</t>
  </si>
  <si>
    <t>If actual rebate differs from calculated rebate, "Total Expected Rebate has been capped at 70% of Total Estimated Cost" should replace the words "Project Summary" in AA4</t>
  </si>
  <si>
    <t xml:space="preserve">Added U-Bend HPT8-RW lamps to wattage table and references tab, RLO, HLO &amp; NLO for 1lp, 2lp and 3lp combinations. </t>
  </si>
  <si>
    <t>4.24.13</t>
  </si>
  <si>
    <t>Edited text on top of Eligibility tab</t>
  </si>
  <si>
    <t>5.6.13</t>
  </si>
  <si>
    <t>Changed rebate levels for the following measure codes F500,L100,L600,L610,L620,L630,L640,L700,L710,L720,L800,LC100,LC200,LC300,LC400,LC500,LC600 &amp; LC700</t>
  </si>
  <si>
    <t>5.7.13</t>
  </si>
  <si>
    <t>Changed wording on Eligbility table, from “Eligible fixtures are required to be listed with the DesignLights Consortium” to “Eligible fixtures must be DesignLights Consortium® qualified”</t>
  </si>
  <si>
    <t>Added Instruction regarding cost data to instructions tab.</t>
  </si>
  <si>
    <t xml:space="preserve">Added T12 and 4' T12 baselines to F400 </t>
  </si>
  <si>
    <t>5.8.13</t>
  </si>
  <si>
    <t>Line by line measure rebates will now be adjusted based upon actual rebate to adjusted rebate ratio</t>
  </si>
  <si>
    <t>Per unit rebate added to proposedequipment0 tab</t>
  </si>
  <si>
    <t>5.10.13</t>
  </si>
  <si>
    <t>Corrected adjusted rebate amount in ProposedEquipment0 tab; was referencing the existing quantity instead of proposed.</t>
  </si>
  <si>
    <t>Changed text on Customer inputs tab to change based upon actual cost vs. estimated cost</t>
  </si>
  <si>
    <t>Hid text in all headers</t>
  </si>
  <si>
    <t>Added logic to Elec Customer Utility column to be set as blank when toggle is set to SBDI</t>
  </si>
  <si>
    <t>Formatted project summary box on customer inputs tab to show two decimal places for all dollar values</t>
  </si>
  <si>
    <t>5.14.13</t>
  </si>
  <si>
    <t>ProposedEquipment0 tab will now bring in incentive data for SBDI as well as Retro</t>
  </si>
  <si>
    <t>Changed passwords</t>
  </si>
  <si>
    <t>5.16.13</t>
  </si>
  <si>
    <t>Added L700 to measure types that allow for 2 for 1 replacements of 8' fixtures</t>
  </si>
  <si>
    <t>5.20.13</t>
  </si>
  <si>
    <t>Removed cooling bonus from overall savings percentage cell on Customer Inputs sheet, Cell AB8</t>
  </si>
  <si>
    <t>Linked Overall Savings Percentage  on Summary tab to Customer Inputs tab</t>
  </si>
  <si>
    <t>Corrected "#VALUE!" error from Calculations sheet; when a sensor is selected and quantities are not entered, result will now be blank</t>
  </si>
  <si>
    <t>6.6.13</t>
  </si>
  <si>
    <t>Corrected note on Summary table to only show when AF5 &amp; AI5 on the Calculations tab do not match</t>
  </si>
  <si>
    <t>8.2.13</t>
  </si>
  <si>
    <t>Added logic to Customer Inputs and summary tab, when overall $/kW exceeds $5,000, total rebate fields go blank, message pops up stating "Please contact PSEGLI representative" and individual rebates turn gray/italic</t>
  </si>
  <si>
    <t>9.1.13</t>
  </si>
  <si>
    <t>Changed version number and effective date; 3.0 and 9/1/13</t>
  </si>
  <si>
    <t>9.19.13</t>
  </si>
  <si>
    <t>Changed overall $/kW threshold to $3,500</t>
  </si>
  <si>
    <t>9.24.13</t>
  </si>
  <si>
    <t>Changed version number to 1.0, year to 2014 and start date to 10.1.13</t>
  </si>
  <si>
    <t>11.13.13</t>
  </si>
  <si>
    <t>Corrected error on Calculations tab, proposed sensor quantity was incorrectly showing as "0" when the fixture replacement would "Fail", correction will now present proposed sensor quantity regardless of pass or fail</t>
  </si>
  <si>
    <t>11.18.13</t>
  </si>
  <si>
    <t>Widened Location column and set column headings to repeat on each page when printing, in both pre &amp; post inspection forms</t>
  </si>
  <si>
    <t>11.26.13</t>
  </si>
  <si>
    <t>Changed rebate levels for the following measure codes F200, F200RW, F310, F310RW, L700, L710, L720</t>
  </si>
  <si>
    <t>Removed category L800 and replaced it with two categories L810 (High Bays &lt;10,000 lumens) and L820 (High Bays &gt;=10,000 lumens)</t>
  </si>
  <si>
    <t>Changed rebate level and unit type for R100, rebate has been changed from $75 per fixture to $20 per linear foot</t>
  </si>
  <si>
    <t>12.11.13</t>
  </si>
  <si>
    <t>Removed PSEGLI logos</t>
  </si>
  <si>
    <t>Changed wording on Customer Inputs tab from "Please contact PSEGLI representative" to "This project has been capped at $2,500 per kW saved"</t>
  </si>
  <si>
    <t>If savings is less than 15% then rebate will be lesser of either 50% of total calculated rebate or $1,250/kw</t>
  </si>
  <si>
    <t>Rebate will now be based on the lesser of 70% incremental cost, rebate adjusted for an overall savings result of 15% or $2,500/kW (see cells K333-K336 on Summary tab)</t>
  </si>
  <si>
    <t>Changed color scheme, added PSEGLI logo</t>
  </si>
  <si>
    <t>12.23.13</t>
  </si>
  <si>
    <t>Corrected error on Calculations tab, logic added to "Pass" measures if sensor quantity is greater than zero</t>
  </si>
  <si>
    <t>Correcetd summary tab to show adjusted rebate instead of calculated rebate</t>
  </si>
  <si>
    <t>Added comment to Customer Inputs tab related to R100 category, when R100 is selected on any line, note will pop up stating "quantity entered for R100 category is linear feet, NOT fixture quantity"</t>
  </si>
  <si>
    <t>12.26.13</t>
  </si>
  <si>
    <t>Removed negative savings from worksheet (customer inputs, summary, calculations tab, etc.) If a proposed measure wattage exceeds existing, the negative savings will not be accounted for.</t>
  </si>
  <si>
    <t>Quanity comparison for existing and proposed fixtures under R100 category will be done by calculation on Customer Inputs tab based upon fixture length</t>
  </si>
  <si>
    <t>01.15.14</t>
  </si>
  <si>
    <t>Corrected error in Calculations Tab, Column AY.  Previos version added 100% per line.  All lines should be 30% instead.</t>
  </si>
  <si>
    <t>KAM</t>
  </si>
  <si>
    <t>01.21.14</t>
  </si>
  <si>
    <t>Updated Sensor Codes to change based on Measure Code value.</t>
  </si>
  <si>
    <t>01.22.14</t>
  </si>
  <si>
    <t>Updated Sensor Code dropdown.</t>
  </si>
  <si>
    <t>1.22.14</t>
  </si>
  <si>
    <t>Added pop up comments to Customer Inputs page when line items are ineligible.  "Proposed wattage exceeds existing wattage" and "Existing quantity does not match Proposed quantity".</t>
  </si>
  <si>
    <t>Changed Current Effective Date to 1/15/14</t>
  </si>
  <si>
    <t>Joe Rocco changed Program Year to 2014 in SBDI mode</t>
  </si>
  <si>
    <t>1.27.14</t>
  </si>
  <si>
    <t>Corrected error on Customer Inputs sheet regarding "Existing quantity does not match Proposed quantity" message.  Formula was not dragged down throughout column AC</t>
  </si>
  <si>
    <t>1.28.14</t>
  </si>
  <si>
    <t>changed version to 1.2</t>
  </si>
  <si>
    <t>4.15.14</t>
  </si>
  <si>
    <t>Created Admin Tab</t>
  </si>
  <si>
    <t>Added text explaining why "Contact Rep" is appearing in place of a rebate amount</t>
  </si>
  <si>
    <t>Changed Fail logic on Calculatiations tab</t>
  </si>
  <si>
    <t>Created new references for F100 category, HIF T8, T5, etc. to limit proposed fixtures under 125 watts</t>
  </si>
  <si>
    <t>5.7.14</t>
  </si>
  <si>
    <t xml:space="preserve">Removed SBDI worksheet </t>
  </si>
  <si>
    <t>Removed SBDI References from Worksheet</t>
  </si>
  <si>
    <t>5.8.14</t>
  </si>
  <si>
    <t>Updated Clear Inputs button macro to clear Admin Override fields in Admin tab.</t>
  </si>
  <si>
    <t>6.2.14</t>
  </si>
  <si>
    <t>Added measures L730, L740, L750 &amp; L760</t>
  </si>
  <si>
    <t>Added DLC codes to all DLC listed products</t>
  </si>
  <si>
    <t>Changed Occupancy Sensor categories to no longer be measure type specific</t>
  </si>
  <si>
    <t>Broke out SSL measures to it's on Eligibility Table</t>
  </si>
  <si>
    <t>Updated Product images</t>
  </si>
  <si>
    <t>Replaced L400, L420, L430 and L440 with L410 which will cover all LED lamps</t>
  </si>
  <si>
    <t>Added text to Summary Box on Customer Inputs tab explaining why a rebate was adjusted; when necessary</t>
  </si>
  <si>
    <t>Edited text "PSEGLI" to "PSEG Long Island"</t>
  </si>
  <si>
    <t>Edited F100 logic to only allow &gt; 125 watt selection</t>
  </si>
  <si>
    <t>Created Separate LED High Bay and Low Bay categories; removed minimum Lumens requirement</t>
  </si>
  <si>
    <t>6.3.14</t>
  </si>
  <si>
    <t>L740, proposed quantity entered is lamp quantiy, not fixture quantity; created logic to calculate existing lamp quantities and compare those quantities to proposed quantities.</t>
  </si>
  <si>
    <t>Added version number to Inspection forms</t>
  </si>
  <si>
    <t>6.10.14</t>
  </si>
  <si>
    <t>Added BIAX as a viable baseline for Code L720</t>
  </si>
  <si>
    <t>6.11.14</t>
  </si>
  <si>
    <t>Changed code in Customer Inputs column Y from =IF(X16="","",X16*Z16) to =IF(X16="",0,X16*Z16) to fix error when selecting R100</t>
  </si>
  <si>
    <t>08.04.14</t>
  </si>
  <si>
    <t>Added HPT8 and T12 as acceptable baselines for L740</t>
  </si>
  <si>
    <t>Added CFL as acceptable baseline for L410</t>
  </si>
  <si>
    <t>08.18.14</t>
  </si>
  <si>
    <t>Added CFL as acceptable baseline for L600, 610 &amp; 620</t>
  </si>
  <si>
    <t>Added T5 as acceptable baseline for L700, 710, 720, 730, 750 &amp; 760</t>
  </si>
  <si>
    <t>kM</t>
  </si>
  <si>
    <t>10.10.14</t>
  </si>
  <si>
    <t>Updated post inspection form to make all columns print on one page</t>
  </si>
  <si>
    <t>IM</t>
  </si>
  <si>
    <t>10.31.14</t>
  </si>
  <si>
    <t>Changed coolin bonus value to 1 for codes L100 and F500</t>
  </si>
  <si>
    <t>Corrected error for total actual rebate, will now look at all 3 caps and apply the lowest rebate value.</t>
  </si>
  <si>
    <t>4.27.15</t>
  </si>
  <si>
    <t>L740 will now allow 8' fluorescent lamp replacement to (2) 4 ft LED lamps</t>
  </si>
  <si>
    <t>Added 2 ft LED tubes</t>
  </si>
  <si>
    <t>Added 2 ft LED linear ambient category (L730 &amp; L735)</t>
  </si>
  <si>
    <t>Added text to L410 &amp; L620 to include energy star category.</t>
  </si>
  <si>
    <t>Updated version to 1.1</t>
  </si>
  <si>
    <t>4.29.15</t>
  </si>
  <si>
    <t xml:space="preserve">Corrected formula for L740 to allow for 2 for 1 lamp replacement of 8' </t>
  </si>
  <si>
    <t>Added text to Eligibility Requirements on LED Eligibility Table "When replacing 8’ existing lamps, a UL category 1598B or 1598C retrofit kit is required"</t>
  </si>
  <si>
    <t>Limited existing lamps for L740 to only 4' &amp; 8'</t>
  </si>
  <si>
    <t xml:space="preserve">Added text to L745 "can not replace a 4’ existing lamp with 2 2’ lamps.  
Replacement of existing 4’ lamps is not eligible"
</t>
  </si>
  <si>
    <t xml:space="preserve">Added text to line 14 of LED Eligibility table"For fixture replacements, the Lighting Retrofit program is designed to be a one for one fixture replacement program.  For any other fixture replacement configurations speak to your PSEG Long Island Representative."
</t>
  </si>
  <si>
    <t>Corrected formula for L745 to reference existing lamp quantity not fixture quantity</t>
  </si>
  <si>
    <t>5.1.15</t>
  </si>
  <si>
    <t>Corrected formula for L740 to allow 4' existing lamps to be replaced.</t>
  </si>
  <si>
    <t>kam for TM</t>
  </si>
  <si>
    <t>5.14.15</t>
  </si>
  <si>
    <t>Corrected Runtime Error effecting some existing devices such as Biax lamps and Low Voltage Halogen</t>
  </si>
  <si>
    <t>5.15.15</t>
  </si>
  <si>
    <t>Changed version to 1.3 and release date to May 19</t>
  </si>
  <si>
    <t>Changed codes L730 to L732, L735 to L734, L740 to L744 and L745 to L742</t>
  </si>
  <si>
    <t xml:space="preserve">Adjusted logic for Measure L734 to allow 2 for 1 replacements for 8' fixtures </t>
  </si>
  <si>
    <t>Edited Summary table to adjust final rebate amount based upon actual cost entered on inputs tab</t>
  </si>
  <si>
    <t>changed password</t>
  </si>
  <si>
    <t>5.18.15</t>
  </si>
  <si>
    <t>Moved category L742 above L744 on the LED Eligibility Table</t>
  </si>
  <si>
    <t>Changed cap notification logic to reflect both expected as well as actual rebate amounts.</t>
  </si>
  <si>
    <t>6.12.15</t>
  </si>
  <si>
    <t>Added new attributes to ProposedEquipment0 tab</t>
  </si>
  <si>
    <t>Existing Wattage</t>
  </si>
  <si>
    <t xml:space="preserve">Proposed/Installed Wattage </t>
  </si>
  <si>
    <t>Waste Heat Factor – Demand</t>
  </si>
  <si>
    <t>Waste Heat Factor - Energy</t>
  </si>
  <si>
    <t>Coincidence Factor</t>
  </si>
  <si>
    <t>Free Ridership</t>
  </si>
  <si>
    <t>Spillover</t>
  </si>
  <si>
    <t>Line Loss kW Summer</t>
  </si>
  <si>
    <t>Line Loss Energy</t>
  </si>
  <si>
    <t>Net kWh</t>
  </si>
  <si>
    <t>Net kW</t>
  </si>
  <si>
    <t>Added NTG calculation to Calculations tab</t>
  </si>
  <si>
    <t>7.30.15</t>
  </si>
  <si>
    <t>Edited Baseline selections for L750 to allow for U-Tube baseline</t>
  </si>
  <si>
    <t>8.31.15</t>
  </si>
  <si>
    <t>Made hidden tabs "very hidden" in VBA editor in order to keep from being accessible w/out password</t>
  </si>
  <si>
    <t>BH</t>
  </si>
  <si>
    <t>Added two macros: One prevents tab from deletion when workbook is unlocked, the other unprotects workbook upon save so file can be imported to LM Captures.</t>
  </si>
  <si>
    <t>9.18.15</t>
  </si>
  <si>
    <t>Updated NTG calculation</t>
  </si>
  <si>
    <t>9.22.15</t>
  </si>
  <si>
    <t>Changed version to 2.0CL</t>
  </si>
  <si>
    <t>2.0CL</t>
  </si>
  <si>
    <t>9.25.15</t>
  </si>
  <si>
    <t>Updated NTG Values</t>
  </si>
  <si>
    <t>Added App ID to sensors attributes on Proposed0</t>
  </si>
  <si>
    <t>11.25.15</t>
  </si>
  <si>
    <t>Corrected Summary tab and name range on references tab to include R101</t>
  </si>
  <si>
    <t>2.29.16</t>
  </si>
  <si>
    <t>Removed 2015 LED Elgibility tab, 2015 Fluo Eligibility tab, Account0 tab, Classes tab and Match Table tab</t>
  </si>
  <si>
    <t>4.28.16</t>
  </si>
  <si>
    <t>Added low bay LEDs to wattage table, from 32-47w</t>
  </si>
  <si>
    <t>5.18.16</t>
  </si>
  <si>
    <t>Updated version to 2.0 and effective date to 6.15.16</t>
  </si>
  <si>
    <t>Disabled macro from summary tab that hid/unhid lines based upon rebateable items. Macro ran every time user went from one cell to the next, slowing the worksheet down and clearing "undo" functionality. Summary tab will now show all measures, conditional formatting was added to indicate which measures are eligible.</t>
  </si>
  <si>
    <t>Corrected error regarding L742. Watts saved formula should reference L742 as well as L744 and R101.</t>
  </si>
  <si>
    <t>Updated wattages for DLC approved LED measures as per Mike Gentile's analysis</t>
  </si>
  <si>
    <t>Allow U-bends as acceptable baseline for 2' LED Tubes</t>
  </si>
  <si>
    <t>Combined Columns D and E on Fluorescent tab</t>
  </si>
  <si>
    <t>Added DLC categories to Eligibility criteria field</t>
  </si>
  <si>
    <t>Corrected sensor rebates on fluorescent eligibility tab; no linked to references tab</t>
  </si>
  <si>
    <t>Added prompt to EC to adjust line by line cost data when total actual cost does not match total estimated cost</t>
  </si>
  <si>
    <t>Added second tier of rebates for DLC Premium products</t>
  </si>
  <si>
    <t>6.17.16</t>
  </si>
  <si>
    <t>Removed T5 baseline for codes L742 and L744 as per Mike G.</t>
  </si>
  <si>
    <t>10.24.16</t>
  </si>
  <si>
    <t>Adjusted verbiage on instructions tab in row 8 so it did not reference outdated LR</t>
  </si>
  <si>
    <t>MVG</t>
  </si>
  <si>
    <t>Added additional Primary Use Designations for 2x2/2x4 retrofit kits, High Bays</t>
  </si>
  <si>
    <t>Locked/Hid Account name cells in Summary Tab</t>
  </si>
  <si>
    <t>Adjusting named range references on Wattage table (previously cut off at 2523)</t>
  </si>
  <si>
    <t>Changed reference range in Column O of Post Inspection Form to reference proper cells for sensors</t>
  </si>
  <si>
    <t>Adjusted formulas in Calculations tab columns AS/AT/AW/AX (these columns reference References “Line Loss kW Summer” and “Line Loss Energy”, but they reference it in a way that causes issues for line items above 47 ; changed to match methodology in columns AP/AQ/AR)</t>
  </si>
  <si>
    <t>Updated RebateTable defined range to include 2016 &amp; 2017</t>
  </si>
  <si>
    <t>Adjusted LED Recessed (Column DF), LED Retrofit (Column DG), LED Surface Mount (Column DH), LED Mounted (Column DI) to include more fluid range of device codes</t>
  </si>
  <si>
    <t>Updated Wattage table to account for missing device codes</t>
  </si>
  <si>
    <t>Added count of non-blank rows in row 1 of columns CB to columns EO for better data validation control in Customer Inputs tab</t>
  </si>
  <si>
    <t>Adjusted “Fixture Type” table in References tab (Column HZ) so that the Data Validation look up properly worked in the Customer Inputs tab</t>
  </si>
  <si>
    <t>Adjusted formula in Column M in Calculations tab, does not need to have logic for lamps anymore</t>
  </si>
  <si>
    <t>Adjusted formula in Column Q in Calculations tab, does not need to have logic for lamps anymore</t>
  </si>
  <si>
    <t>10.27.16</t>
  </si>
  <si>
    <t>Added 1-Lamp 6 foot T8 fixture device codes to Wattage Table tab and References tab</t>
  </si>
  <si>
    <t>Modified language on Instructions page</t>
  </si>
  <si>
    <t>Removed 100 watt requirement for LC100, LC300, LC700</t>
  </si>
  <si>
    <t>Added the three rebate caps ($/kW, 15% Savings, 70% Cost) in the references tab and had Summary cells I60:L62 reference those cells for ease of potential change</t>
  </si>
  <si>
    <t>11.18.16</t>
  </si>
  <si>
    <t>Added Existing Device Code to Proposed0 tab</t>
  </si>
  <si>
    <t>draft_1.0</t>
  </si>
  <si>
    <t>Updated Version to "draft_1.0"</t>
  </si>
  <si>
    <t>Updated Current Effective date to 1/1/17</t>
  </si>
  <si>
    <t>Hid Device code legend sheet</t>
  </si>
  <si>
    <t>11.28.16</t>
  </si>
  <si>
    <t>Changed wording in Instructions tab</t>
  </si>
  <si>
    <t>Changed import named range to "Import_17LR"</t>
  </si>
  <si>
    <t>12.05.16</t>
  </si>
  <si>
    <t>Removed comments from Calculations tab. Replaced "Custom Lighting Retrofit" with "Comprehensive Lighting" as appropriate</t>
  </si>
  <si>
    <t>kam</t>
  </si>
  <si>
    <t>draft_1.01</t>
  </si>
  <si>
    <t>1.24.17</t>
  </si>
  <si>
    <t>Changed version number to 1.0</t>
  </si>
  <si>
    <t>4.14.17</t>
  </si>
  <si>
    <t xml:space="preserve">Corrected error in column U of Customer Inputs tab. Formula was not being carried down through all rows. </t>
  </si>
  <si>
    <t>4.17.17</t>
  </si>
  <si>
    <t>Changed version number to 1.1</t>
  </si>
  <si>
    <t>5.4.17</t>
  </si>
  <si>
    <t>changed version number to draft_2.0</t>
  </si>
  <si>
    <t>draft_2.0</t>
  </si>
  <si>
    <t>Updated rebate values on the following measures:</t>
  </si>
  <si>
    <t>5.8.17</t>
  </si>
  <si>
    <t>L744: from $12 to $8</t>
  </si>
  <si>
    <t>L742: from $8 to $6</t>
  </si>
  <si>
    <t>L410: from $12 to $6</t>
  </si>
  <si>
    <t>L820/L820-P: from $200 to $175</t>
  </si>
  <si>
    <t>5.15.17</t>
  </si>
  <si>
    <t>Changed effective date to 5.16.17</t>
  </si>
  <si>
    <t>8.16.17</t>
  </si>
  <si>
    <t>Updated to version draft_2.1</t>
  </si>
  <si>
    <t>draft_2.1</t>
  </si>
  <si>
    <t>Changed effective date to 8.25.17</t>
  </si>
  <si>
    <t>Updated rebate amounts as per "RebateRecommendations_2_08142017" document. See below.</t>
  </si>
  <si>
    <t>Updated version number to 2.2</t>
  </si>
  <si>
    <t>8.21.17</t>
  </si>
  <si>
    <t>Added equipment/labor/total cost to sensors</t>
  </si>
  <si>
    <t>11.8.17</t>
  </si>
  <si>
    <t>Changed rebate cap from $2,500/kW to $.32/kWh</t>
  </si>
  <si>
    <t>Changed Program Year to 2018</t>
  </si>
  <si>
    <t>Changed effective date and version number</t>
  </si>
  <si>
    <t>11.21.17</t>
  </si>
  <si>
    <t xml:space="preserve">Removed reference to Application ID. Replaced with Project #. </t>
  </si>
  <si>
    <t>draft_1.1</t>
  </si>
  <si>
    <t>11.27.17</t>
  </si>
  <si>
    <t>Removed "whichever is less" from LED Eligibiliy Table, line 2, per Walter Hoefer.</t>
  </si>
  <si>
    <t>draft_1.2</t>
  </si>
  <si>
    <t>Changed to version 1.0</t>
  </si>
  <si>
    <t>7.11.18</t>
  </si>
  <si>
    <t>Changed rebate amounts from a per measure rebate to a $/kWh rebate based upon measure type ($0.10, $0.15 and $0.30)</t>
  </si>
  <si>
    <t>Updated language on application page to allow for customers other than rate 285s to participate if the rebate exceeds $5,000</t>
  </si>
  <si>
    <t>Updated Pre-Inspection form with Building Type Confirmation field</t>
  </si>
  <si>
    <t>Removed rebate amounts from LED Eligibility table</t>
  </si>
  <si>
    <t xml:space="preserve">Changed Program name to Comprehensive Performance Lighting </t>
  </si>
  <si>
    <t>7.16.18</t>
  </si>
  <si>
    <t>Updated all workbook and VBA passwords to account for 12 digit password requirement</t>
  </si>
  <si>
    <t>ED</t>
  </si>
  <si>
    <t>V1.0_Draft1.1</t>
  </si>
  <si>
    <t>Entered formulas in Customer Inputs tab customer information section, tying those cells to the customer information tab</t>
  </si>
  <si>
    <t>7.27.18</t>
  </si>
  <si>
    <t>Added a new Instructions tab and updated language to reflect performance based program (Original instructions sheet is now named "Instructions-CL" and is hidden (Password is unknown for this sheet)</t>
  </si>
  <si>
    <t>V1.0_Draft1.3</t>
  </si>
  <si>
    <t>Updated language in header paragrpah on Customer Information tab - Removed $5,000.00 and rate 285 requirement - all rate codes eliigible</t>
  </si>
  <si>
    <t>Updated version to v1.0 draft 1.3</t>
  </si>
  <si>
    <t>Updated guidelines to reflect start date of 8/1/18</t>
  </si>
  <si>
    <t>Added the following language to the guidelines and instructions tabs "All applications and required documents must be received by 11/30/18 or before funds run out"</t>
  </si>
  <si>
    <t>8.03.2018</t>
  </si>
  <si>
    <t>Updated Language on Instructions to read "Comprehensive Performance Lighting" instead of "Comprehensive Lighting"</t>
  </si>
  <si>
    <t>V1.0_Draft1.4</t>
  </si>
  <si>
    <t>Fixed phone number formatting on customer information tab for contractor phone numbers</t>
  </si>
  <si>
    <t>Updated all old links on guidelines tab to reflect new psegli links</t>
  </si>
  <si>
    <t xml:space="preserve">Fixed phone number formatting on customer inputs tab </t>
  </si>
  <si>
    <t>8.3.2018</t>
  </si>
  <si>
    <t xml:space="preserve">Changed heading on LED Eligiblity Tab to Comprehenisve Performance Lighting </t>
  </si>
  <si>
    <t>8.14.18</t>
  </si>
  <si>
    <t>Updated effective date to 8.22 - this includes on guidelines tab</t>
  </si>
  <si>
    <t>V1.0_Draft1.5</t>
  </si>
  <si>
    <t>Removed photometric analysis from required documents</t>
  </si>
  <si>
    <t>Removed photometric analysis language from LED Eligibility Table Sheet</t>
  </si>
  <si>
    <t>removed CEE and added DLC to guidelines</t>
  </si>
  <si>
    <t>8.17.18</t>
  </si>
  <si>
    <t>Client approved worksheet - updated version to 1.0</t>
  </si>
  <si>
    <t>Version1.0</t>
  </si>
  <si>
    <t>8.21.18</t>
  </si>
  <si>
    <t>Changed to Version 1.1</t>
  </si>
  <si>
    <t>Updated formula in Customer Inputs column AH to reflect numbers in Calculations Column AN instead of AK</t>
  </si>
  <si>
    <t>Version 1.1</t>
  </si>
  <si>
    <t>8.22.18</t>
  </si>
  <si>
    <t>Removed 4' reference on LED eligiblity from measure code 734 and 734-P - now measure code reflects linear ambients</t>
  </si>
  <si>
    <t>Locked all hidden VBA tabs</t>
  </si>
  <si>
    <t>updated version to v1.2</t>
  </si>
  <si>
    <t>Version 1.2</t>
  </si>
  <si>
    <t>9.6.18</t>
  </si>
  <si>
    <t>Updated Sensor rebate calculation to multiply the $/kWh by the overall sensor savings, not the savers per sensor</t>
  </si>
  <si>
    <t>Version1.3_Draft 1</t>
  </si>
  <si>
    <t>9.10.18</t>
  </si>
  <si>
    <t>Wattage Table - Updated Line 2694 to reflect PB code - PBR101</t>
  </si>
  <si>
    <t>Version1.3_Draft 1.1</t>
  </si>
  <si>
    <t>9.13.18</t>
  </si>
  <si>
    <t>Removed link between Project Type on Customer Information tab and References tab</t>
  </si>
  <si>
    <t>Version Draft_1.2.3</t>
  </si>
  <si>
    <t>9.17.18</t>
  </si>
  <si>
    <t>Removed rebate per unit column from Summary tab</t>
  </si>
  <si>
    <t>Version Draft_1.2.4</t>
  </si>
  <si>
    <t>Updated References tab to remove all mentions of 4' from Linear Ambient categories</t>
  </si>
  <si>
    <t>Updated sensor calculation on Proposed0 tab. Calculation was not dragged all the way to the bottom.</t>
  </si>
  <si>
    <t>9.25.18</t>
  </si>
  <si>
    <t>Updated effective date to 9.26</t>
  </si>
  <si>
    <t>V 1.3</t>
  </si>
  <si>
    <t>updated version to FINAL v 1.3</t>
  </si>
  <si>
    <t>locked all sheets including hidden vba sheets</t>
  </si>
  <si>
    <t>10.02.18</t>
  </si>
  <si>
    <t>Updated effective date to 10.02</t>
  </si>
  <si>
    <t>V1.3</t>
  </si>
  <si>
    <t>10.23.18</t>
  </si>
  <si>
    <t>Adjusted rebate logic to remain blank when no cost is entered, logic has now been applied to sensor installs as well as fixtures.</t>
  </si>
  <si>
    <t>draft_1.4</t>
  </si>
  <si>
    <t>11.20.18</t>
  </si>
  <si>
    <t xml:space="preserve">Consolidated rebate categories </t>
  </si>
  <si>
    <t>Adjusted rebate amounts</t>
  </si>
  <si>
    <t>Added CO2 and MMBtu savings to Proposed0</t>
  </si>
  <si>
    <t>Added Energy Star / DLC Unique ID to Customer Inputs tab</t>
  </si>
  <si>
    <t>Removed Refrigerated Case Lighting</t>
  </si>
  <si>
    <t>Changed Sensor Measure Code columns to a Yes/No selection since there is now only one category for controls</t>
  </si>
  <si>
    <t>Removed Device Category and Lamp Code columns from Customer Inputs sheet</t>
  </si>
  <si>
    <t>Guidelines: Removed stimulus language from Guidelines "All applications and required documents must be received by 11/30/18 or before funds run out."</t>
  </si>
  <si>
    <t>Draft_1.1</t>
  </si>
  <si>
    <t>Guidelines: Added - All applications and required documents must be received by 3/31/2018.</t>
  </si>
  <si>
    <t>Instructions: Removed stimulus lanuage "Please note, all applications and required documents must be received by 11/30/18 or before funds run out."</t>
  </si>
  <si>
    <t>Instructions: Added "All Applications and required documents must be received by 3/31/2018</t>
  </si>
  <si>
    <t>Customer Inputs: Fixed formatting on phone number fields</t>
  </si>
  <si>
    <t>References Tab: retrofit Table - Added "Low Bays" to high bay category</t>
  </si>
  <si>
    <t>Post-Inspection Form: =IF(AND(C17="",M17=""),"",IF(M17="","No Sensor",VLOOKUP(N17,References!E$32:F$37,2))) - Changed the References part of formula to "E$4:F$12" to account for new 
measure code range</t>
  </si>
  <si>
    <t>Calcs Tab: Updated formula in "Sensor Measure Code" to link to "References!$E$12" to populate the Sensor Measure Code</t>
  </si>
  <si>
    <t>Summary Tab: Added PBL6000 to table and dragged formulas down to populate cells</t>
  </si>
  <si>
    <t>Prop 0: Missing formula for sensor rebate in column AL - Added "=IF(C203="","",'Customer Inputs'!AI16)" and dragged formula down to last sensor input to capture rebate</t>
  </si>
  <si>
    <t>Customer Inputs: DLC cells were locked, unlocked cells</t>
  </si>
  <si>
    <t>11.26.18</t>
  </si>
  <si>
    <t>Updated logic on calculations tab to allow for sensors to be installed on existing fixtures</t>
  </si>
  <si>
    <t>Added panels to device code dropdown for category PBL700</t>
  </si>
  <si>
    <t>draft_1.3</t>
  </si>
  <si>
    <t>Added Low Bays to device code dropdown for category PBL8100</t>
  </si>
  <si>
    <t>Added lamp length to post inspection tab when PBL7400 is selected; lamp length is based upon existing fixture device code</t>
  </si>
  <si>
    <t>11.27.18</t>
  </si>
  <si>
    <t>Wattage Table: Removed 2X2 and 2X4 from Retrofit kit description in "Primary Device Category"</t>
  </si>
  <si>
    <t>11.27.8</t>
  </si>
  <si>
    <t>Summary Tab: Hid "Rebate per unit" column</t>
  </si>
  <si>
    <t>Summary Tab: Removed "PBL7300" from summary table</t>
  </si>
  <si>
    <t>Corrected logic on proposed0 tab to only populate sensor data when "yes" is selected under sensor installation on Customer inputs tab</t>
  </si>
  <si>
    <t xml:space="preserve"> </t>
  </si>
  <si>
    <t>Instructions</t>
  </si>
  <si>
    <t>Cells requiring input are shaded with a gray background.  Cells with white background are locked and will auto populate.</t>
  </si>
  <si>
    <t>To complete the worksheet, follow these simple steps:</t>
  </si>
  <si>
    <t>1.</t>
  </si>
  <si>
    <t>Enter account, customer, building, and contractor information in the Customer Information tab.</t>
  </si>
  <si>
    <t>2.</t>
  </si>
  <si>
    <t xml:space="preserve">• </t>
  </si>
  <si>
    <t>Building Type is required.</t>
  </si>
  <si>
    <t>3.</t>
  </si>
  <si>
    <t>Enter information from left to right in order.  You must enter the Measure Code before the Device Category, and the Device Category before Device Code.</t>
  </si>
  <si>
    <t>Measure Codes are found in the first column of the Eligibility Table.</t>
  </si>
  <si>
    <t>Device Codes (unique codes used to define retrofit fixture/lamp type) can be found in the third column of the Wattage Table, or codes can be generated based upon description in the "Device Code Legend" tab.</t>
  </si>
  <si>
    <t>You must enter the information for proposed equipment AND the existing equipment.</t>
  </si>
  <si>
    <r>
      <t xml:space="preserve">In cases where a new fixture </t>
    </r>
    <r>
      <rPr>
        <b/>
        <i/>
        <sz val="12"/>
        <color indexed="8"/>
        <rFont val="Arial Narrow"/>
        <family val="2"/>
      </rPr>
      <t>and</t>
    </r>
    <r>
      <rPr>
        <sz val="12"/>
        <color indexed="8"/>
        <rFont val="Arial Narrow"/>
        <family val="2"/>
      </rPr>
      <t xml:space="preserve"> a sensor is proposed, the per unit cost should be an average of the two measures; for example, if the fixture cost is $100 and the sensor cost is $50 ($150 for fixture &amp; sensor), the material per unit cost entered should be $75. When the worksheet calculates total cost, the cost per unit of $75 will be multiplied by fixture and sensor quantity resulting in a total cost of $150. This same logic shall be used for labor cost.</t>
    </r>
  </si>
  <si>
    <t>All cells with gray backgrounds in a row must be filled out.</t>
  </si>
  <si>
    <t>Enter only one proposed / existing fixture combination per row.  Use multiple rows for rooms with more than one proposed / existing fixture combination.</t>
  </si>
  <si>
    <t>For LED lighting, choose device code with nearest nominal wattage (e.g., 11 watts for a lamp rated at 11.2 watts).</t>
  </si>
  <si>
    <t>4.</t>
  </si>
  <si>
    <t>If your project requires more than 200 lines to list all fixture combinations, continue on additional Comprehensive Performance Lighting Applications.</t>
  </si>
  <si>
    <t>*</t>
  </si>
  <si>
    <t>Application Version:</t>
  </si>
  <si>
    <t>Effective Date:</t>
  </si>
  <si>
    <t>Customer Information</t>
  </si>
  <si>
    <t>Account No:</t>
  </si>
  <si>
    <t>Rate Code:</t>
  </si>
  <si>
    <t>Account Name:</t>
  </si>
  <si>
    <t>Tax ID #:</t>
  </si>
  <si>
    <t>Facility Address:</t>
  </si>
  <si>
    <t>City:</t>
  </si>
  <si>
    <t>Zip:</t>
  </si>
  <si>
    <r>
      <t xml:space="preserve">Mailing Address:
</t>
    </r>
    <r>
      <rPr>
        <b/>
        <sz val="9"/>
        <color indexed="8"/>
        <rFont val="Arial Narrow"/>
        <family val="2"/>
      </rPr>
      <t>(If different than above)</t>
    </r>
  </si>
  <si>
    <t>DBA:</t>
  </si>
  <si>
    <t>Business Phone:</t>
  </si>
  <si>
    <t>Contact Name/Title:</t>
  </si>
  <si>
    <t>Cell Phone:</t>
  </si>
  <si>
    <t>E-Mail Address:</t>
  </si>
  <si>
    <t>Fax:</t>
  </si>
  <si>
    <t>Organization Type:</t>
  </si>
  <si>
    <r>
      <t xml:space="preserve">Building Size </t>
    </r>
    <r>
      <rPr>
        <b/>
        <sz val="8"/>
        <color indexed="8"/>
        <rFont val="Arial Narrow"/>
        <family val="2"/>
      </rPr>
      <t>(ft</t>
    </r>
    <r>
      <rPr>
        <b/>
        <vertAlign val="superscript"/>
        <sz val="8"/>
        <color indexed="8"/>
        <rFont val="Arial Narrow"/>
        <family val="2"/>
      </rPr>
      <t>2</t>
    </r>
    <r>
      <rPr>
        <b/>
        <sz val="8"/>
        <color indexed="8"/>
        <rFont val="Arial Narrow"/>
        <family val="2"/>
      </rPr>
      <t>)</t>
    </r>
    <r>
      <rPr>
        <b/>
        <sz val="11"/>
        <color indexed="8"/>
        <rFont val="Arial Narrow"/>
        <family val="2"/>
      </rPr>
      <t>:</t>
    </r>
  </si>
  <si>
    <t>Contractor Information</t>
  </si>
  <si>
    <t>Contractor Name:</t>
  </si>
  <si>
    <t>Contractor Address:</t>
  </si>
  <si>
    <t>Rebate</t>
  </si>
  <si>
    <t>Enter Total Estimated Rebate Amount:</t>
  </si>
  <si>
    <t xml:space="preserve">Certification Statement:  
Customer has read, understands and agrees to be bound by the Terms and Conditions set forth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
</t>
  </si>
  <si>
    <t>Customer Name:
(Print)</t>
  </si>
  <si>
    <r>
      <t xml:space="preserve">Customer Signature:
</t>
    </r>
    <r>
      <rPr>
        <b/>
        <i/>
        <sz val="8"/>
        <color indexed="8"/>
        <rFont val="Arial Narrow"/>
        <family val="2"/>
      </rPr>
      <t>Duly authorized representative</t>
    </r>
  </si>
  <si>
    <t>Date:</t>
  </si>
  <si>
    <t>Project ID:</t>
  </si>
  <si>
    <t>Effective:</t>
  </si>
  <si>
    <t xml:space="preserve">       Terms and Conditions</t>
  </si>
  <si>
    <t>1. Rebates</t>
  </si>
  <si>
    <t>a)</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</si>
  <si>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</si>
  <si>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b)</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</si>
  <si>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</si>
  <si>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c)</t>
  </si>
  <si>
    <t>All ECMs must be new equipment and installed by licensed contractors where required by code and/or law.</t>
  </si>
  <si>
    <t>2. Customer Eligibility</t>
  </si>
  <si>
    <t>The PSEG Long Island Commercial Efficiency Program (“Program”) is available to all non-residential electric customers in the PSEG Long Island “Service Area,” which includes Nassau and Suffolk counties and a portion of Queens County known as the Rockaways.</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</si>
  <si>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</si>
  <si>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3. Pre-Approval and Pre-Installation Survey</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</si>
  <si>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</si>
  <si>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</si>
  <si>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4. Post-Installation Verification</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</si>
  <si>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</si>
  <si>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5. Customer Application and Analysis</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</si>
  <si>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</si>
  <si>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</si>
  <si>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6. Site-Specific Custom Measures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</si>
  <si>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</si>
  <si>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7. Rebate Amounts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</si>
  <si>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</si>
  <si>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</si>
  <si>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</si>
  <si>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d)</t>
  </si>
  <si>
    <t>Notwithstanding any other provision of these Terms and Conditions, PSEG Long Island reserves the right to a refund of any rebates paid if, at any time, it learns that any agreed to ECMs were not actually, or properly installed, or have subsequently been disconnected.</t>
  </si>
  <si>
    <t>e)</t>
  </si>
  <si>
    <t>Custom Applications – The approved rebate cannot exceed PSEG Long Island’s electric savings benefits, as determined by PSEG Long Island through its analysis of the project</t>
  </si>
  <si>
    <t>f)</t>
  </si>
  <si>
    <t>PSEG Long Island reserves the right to withhold payment or to award the rebate in the form of a bill credit.  Customers in arrears at the time of rebate payment may not be eligible to receive a rebate.</t>
  </si>
  <si>
    <t>g)</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</si>
  <si>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</si>
  <si>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8. ECM and Installation Proof of Payment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</si>
  <si>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</si>
  <si>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</si>
  <si>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Title to all of the equipment purchased under this agreement shall rest with the Customer.</t>
  </si>
  <si>
    <t>9. Installation Service Costs Recognized</t>
  </si>
  <si>
    <t>PSEG Long Island will recognize installation costs only to the extent that they are determined by PSEG Long Island to be reasonable and actually incurred by the Customer.</t>
  </si>
  <si>
    <t>10. Contractor Shared Savings Arrangements</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</si>
  <si>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</si>
  <si>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11. Date of Rebate Payments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</si>
  <si>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</si>
  <si>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12. Replacement of Burn-Outs</t>
  </si>
  <si>
    <t>Customers who install energy-efficient lighting ECMs are expected to replace any of the energy-efficient lights that burn out with lights of similar or superior energy savings efficiency at the Customer’s expense.</t>
  </si>
  <si>
    <t>13. Monitoring and Evaluation Follow-up Visits</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</si>
  <si>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</si>
  <si>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</si>
  <si>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14. Limited Scope of Review</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</si>
  <si>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</si>
  <si>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</si>
  <si>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15. Changes in the Program</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</si>
  <si>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</si>
  <si>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</si>
  <si>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</si>
  <si>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16. Payments Assignable to Contractors</t>
  </si>
  <si>
    <t>The Customer may direct that rebates be paid directly to the Customer’s contractor.  This request must be made expressly in writing.</t>
  </si>
  <si>
    <t>17. Publicity of Customer Participation</t>
  </si>
  <si>
    <t xml:space="preserve">PSEG Long Island may publicize the Customer’s participation in the Program, the results, the amount of rebates paid to the Customer, and any other information which reasonably relates to the Customer’s participation. </t>
  </si>
  <si>
    <t>18. Installation Schedule Requirements</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</si>
  <si>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</si>
  <si>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19. Limitation of Liability and Indemnification</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</si>
  <si>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</si>
  <si>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20. No Warranties</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</si>
  <si>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</si>
  <si>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</si>
  <si>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21. Customer Must Pay All Taxes</t>
  </si>
  <si>
    <t xml:space="preserve">The benefits conferred upon the Customer through participation in this program may be taxable by the federal, state, and local government.  The Customer is responsible for declaring any benefits and paying any associated  taxes.   </t>
  </si>
  <si>
    <t>22. Pre-Approval Letter</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</si>
  <si>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</si>
  <si>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23. Vendor Selection</t>
  </si>
  <si>
    <t>It is the Customer’s responsibility to select a vendor to perform the work indicated on the Customer’s Application.</t>
  </si>
  <si>
    <t>24. Removal of Equipment</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</si>
  <si>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</si>
  <si>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25. Miscellaneous</t>
  </si>
  <si>
    <t xml:space="preserve">These Terms and Conditions and program requirements outline the conditions under which PSEG Long Island will pay rebates.  These Terms and Conditions are subject to change at PSEG Long Island’s discretion. </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</si>
  <si>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</si>
  <si>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The Customer’s acceptance of final payment releases PSEG Long Island from all claims and liabilities to the Customer, and its representatives or assigns.</t>
  </si>
  <si>
    <t>I have read and understand the terms and conditions detailed above.</t>
  </si>
  <si>
    <t>(initials)</t>
  </si>
  <si>
    <t xml:space="preserve">       Guidelines</t>
  </si>
  <si>
    <t>Rebate Guidelines</t>
  </si>
  <si>
    <t>Only Common Areas of Multi Family buildings qualify under the Commercial Efficiency Program (CEP).</t>
  </si>
  <si>
    <t>Pre-approval is required.</t>
  </si>
  <si>
    <t>Pre-inspection is required for all buildings. If there is no existing building (vacant lot) pre-inspection will not be required.</t>
  </si>
  <si>
    <t>Project must be started on or after pre-approval date and completed within 180 days for existing buildings and 365 for new construction, where there is a vacant lot at time of application submittal.</t>
  </si>
  <si>
    <t>All projects are subject to Post-inspection.</t>
  </si>
  <si>
    <t xml:space="preserve">If the proposed equipment is not listed in the eligibility table, refer to the Custom/Custom Retrofit Eligibility requirements and documentation and contact a PSEG Long Island Representative or PSEG Long Island's Infoline at 1-800-692-2626.  Rebate eligibility and amount will be calculated on a case by case basis. </t>
  </si>
  <si>
    <t>Where eligible products are required to be listed with an approved rating agency (i.e. ENERGY STAR, DLC or other approved equivalent), products must be installed and used in accordance with the rating condition for which it was approved at the time such approval was given.</t>
  </si>
  <si>
    <t xml:space="preserve">All measures must carry the appropriate designated Underwriters Laboratory (UL) or Electrical Testing Laboratory (ETL) label.
</t>
  </si>
  <si>
    <t xml:space="preserve">All installations must be installed in accordance with all applicable local, state and national codes and ordinances.
</t>
  </si>
  <si>
    <t>All eligibility requirements and deadlines apply.  See the Eligibility Table tab for a comprehensive list of these requirements.</t>
  </si>
  <si>
    <r>
      <t xml:space="preserve">If  submitting electronically, applicant must either submit an e-mail in lieu of signature or provide a hard copy with signature </t>
    </r>
    <r>
      <rPr>
        <sz val="10"/>
        <rFont val="Arial Narrow"/>
        <family val="2"/>
      </rPr>
      <t>(</t>
    </r>
    <r>
      <rPr>
        <sz val="11"/>
        <rFont val="Arial Narrow"/>
        <family val="2"/>
      </rPr>
      <t>fax, pdf, printed original, etc.).</t>
    </r>
  </si>
  <si>
    <t>Program Requirements/Steps to Participate</t>
  </si>
  <si>
    <t>Before you purchase and install equipment, send the following to PSEG Long Island to receive your Pre-Approval Letter:</t>
  </si>
  <si>
    <r>
      <t xml:space="preserve">Completed Customer Information section of application and data collection form.  </t>
    </r>
    <r>
      <rPr>
        <sz val="11"/>
        <color indexed="8"/>
        <rFont val="Arial Narrow"/>
        <family val="2"/>
      </rPr>
      <t>(Incomplete applications will not be accepted.)</t>
    </r>
  </si>
  <si>
    <t>Submit required documents (see Required Documents check sheet)</t>
  </si>
  <si>
    <t xml:space="preserve">For Electronic Submissions e-mail documents to:  </t>
  </si>
  <si>
    <t>CEPLI@pseg.com</t>
  </si>
  <si>
    <t>Each required document must be a separate file (no zipped files)</t>
  </si>
  <si>
    <t>Hard copy submissions will not be accepted.</t>
  </si>
  <si>
    <r>
      <rPr>
        <b/>
        <sz val="11"/>
        <color indexed="8"/>
        <rFont val="Arial Narrow"/>
        <family val="2"/>
      </rPr>
      <t>AFTER you receive your Pre-Approval Letter</t>
    </r>
    <r>
      <rPr>
        <sz val="11"/>
        <color indexed="8"/>
        <rFont val="Arial Narrow"/>
        <family val="2"/>
      </rPr>
      <t xml:space="preserve">, complete the project. </t>
    </r>
  </si>
  <si>
    <t>Once Project is Complete:</t>
  </si>
  <si>
    <t xml:space="preserve">Submit copies of customer validated proof of payment (e.g. itemized invoice) showing the facility address, date and place of purchase and the model/part numbers of installed equipment. </t>
  </si>
  <si>
    <t xml:space="preserve">A PSEG Long Island representative will contact you to schedule a post-inspection. </t>
  </si>
  <si>
    <t>After verification that all necessary requirements have been met, a PSEG Long Island representative will authorize payment and either mail a check to the applicant/assignee or apply a bill credit to the applicant’s account.</t>
  </si>
  <si>
    <t>I have read and understand the Guidelines listed above.</t>
  </si>
  <si>
    <t xml:space="preserve">        Required Documents Check Sheet          </t>
  </si>
  <si>
    <t>Required Documents for All Projects</t>
  </si>
  <si>
    <t>Document:</t>
  </si>
  <si>
    <t>Responsible Party</t>
  </si>
  <si>
    <t>Deliverable Timeline</t>
  </si>
  <si>
    <t>Customer</t>
  </si>
  <si>
    <t>Pre-Installation</t>
  </si>
  <si>
    <t>Customer/Applicant</t>
  </si>
  <si>
    <t>PSEG Long Island Project Manager</t>
  </si>
  <si>
    <t>Post-Installation</t>
  </si>
  <si>
    <t>PSEG Long Island may require additional documentation not listed in the check boxes above as deemed necessary to properly process any rebates.</t>
  </si>
  <si>
    <t>I have read and understand the information listed above.</t>
  </si>
  <si>
    <t>Location /
Designation</t>
  </si>
  <si>
    <t>Fixture
Measure Code</t>
  </si>
  <si>
    <t>Fixture Measure Code Description</t>
  </si>
  <si>
    <t>Sensor
Measure Code</t>
  </si>
  <si>
    <t>Device Code</t>
  </si>
  <si>
    <t>Quantity</t>
  </si>
  <si>
    <t>Sensor Quantity</t>
  </si>
  <si>
    <t>Watts per Fixture</t>
  </si>
  <si>
    <t>Material Per Unit</t>
  </si>
  <si>
    <t>Labor Per Unit</t>
  </si>
  <si>
    <t>Total Per 
Unit</t>
  </si>
  <si>
    <t>Device Category</t>
  </si>
  <si>
    <t>Lamp Code</t>
  </si>
  <si>
    <t>Project Summary</t>
  </si>
  <si>
    <t>Including Cooling Bonus</t>
  </si>
  <si>
    <t xml:space="preserve">Account Name : </t>
  </si>
  <si>
    <t xml:space="preserve">Project # : </t>
  </si>
  <si>
    <t>Building Type :</t>
  </si>
  <si>
    <t>College – Cafeteria</t>
  </si>
  <si>
    <t>Total kW Savings:</t>
  </si>
  <si>
    <t>Total Estimated Cost:</t>
  </si>
  <si>
    <t xml:space="preserve">Facility Address : </t>
  </si>
  <si>
    <t xml:space="preserve">Account # : </t>
  </si>
  <si>
    <t>Annual Hours:</t>
  </si>
  <si>
    <t>Total kWh Savings:</t>
  </si>
  <si>
    <t>Excluding Cooling Bonus</t>
  </si>
  <si>
    <t xml:space="preserve">City, State, Zip : </t>
  </si>
  <si>
    <t xml:space="preserve">Business Phone : </t>
  </si>
  <si>
    <t>Overall Savings:</t>
  </si>
  <si>
    <t xml:space="preserve">Contact Name / Title : </t>
  </si>
  <si>
    <t xml:space="preserve">Fax  : </t>
  </si>
  <si>
    <t>Total Calculated Rebate:</t>
  </si>
  <si>
    <t>Calculated rebate to expected rebate percentage</t>
  </si>
  <si>
    <t xml:space="preserve">E-mail : </t>
  </si>
  <si>
    <t xml:space="preserve">Cell : </t>
  </si>
  <si>
    <t>Total Expected Rebate:</t>
  </si>
  <si>
    <t>Total Actual Rebate:</t>
  </si>
  <si>
    <t>Rebates are not committed and projects are not qualified until reviewed and issued preapproval by PSEG Long Island.</t>
  </si>
  <si>
    <t>Measure Type</t>
  </si>
  <si>
    <t>PROPOSED EQUIPMENT INVENTORY</t>
  </si>
  <si>
    <t>COST DATA</t>
  </si>
  <si>
    <t>EXISTING EQUIPMENT INVENTORY</t>
  </si>
  <si>
    <t>Sensor
Installation</t>
  </si>
  <si>
    <t>DLC Product Code / Energy Star Unique ID</t>
  </si>
  <si>
    <t xml:space="preserve"> Quantity</t>
  </si>
  <si>
    <t>Adjusted Fixture Rebate</t>
  </si>
  <si>
    <t>Adjusted Fixture Rebate/Unit</t>
  </si>
  <si>
    <t>Adjusted Sensor Rebate</t>
  </si>
  <si>
    <t>Adjusted Sensor Rebate/Unit</t>
  </si>
  <si>
    <t>Ex.</t>
  </si>
  <si>
    <t>Suite 222</t>
  </si>
  <si>
    <t>New Fixture</t>
  </si>
  <si>
    <t>Yes</t>
  </si>
  <si>
    <t>FLED REC 10</t>
  </si>
  <si>
    <t>LED Downlights, 10 watts</t>
  </si>
  <si>
    <t>New Install</t>
  </si>
  <si>
    <t>New Install - L600</t>
  </si>
  <si>
    <t>na</t>
  </si>
  <si>
    <t>Industry Standard Baseline Fixture</t>
  </si>
  <si>
    <t>S</t>
  </si>
  <si>
    <t>FLED REC 7</t>
  </si>
  <si>
    <t>Halogen Lamps</t>
  </si>
  <si>
    <t>H150/2</t>
  </si>
  <si>
    <t>No</t>
  </si>
  <si>
    <t>LBLED 35</t>
  </si>
  <si>
    <t>HIF HPT8-RW</t>
  </si>
  <si>
    <t>F46SSIL-H</t>
  </si>
  <si>
    <t>FLED AMB 13</t>
  </si>
  <si>
    <t>H150/1</t>
  </si>
  <si>
    <t>If the proposed equipment does not meet the eligibility requirements or is not listed below, the applicant may still may be eligible for a Custom Rebate. 
Contact a PSEG Long Island representative or the PSEG Long Island info line at 1-800-692-2626.</t>
  </si>
  <si>
    <t>Eligibility Requirements</t>
  </si>
  <si>
    <t>The table below contains eligibility requirements.</t>
  </si>
  <si>
    <t xml:space="preserve"> - Projects must yield 15% minimum wattage reduction to be eligible for the rebate values listed below.  Projects that do not meet the minimum wattage reduction criteria may receive a reduced rebate.</t>
  </si>
  <si>
    <t xml:space="preserve"> - Rebates are subject to PSEG Long Island cost effectiveness criteria for demand reduction.</t>
  </si>
  <si>
    <t>Eligible products must be installed and used in accordance with their rated condition [e.g., parking garage fixtures cannot be used indoors].</t>
  </si>
  <si>
    <t>All new lighting fixtures, retrofit kits and components must carry the appropriate designated Underwriters Laboratory (UL) or Electrical Testing Laboratory (ETL) label.</t>
  </si>
  <si>
    <t>All installations shall be designed and installed in accordance with best practices such as the Illuminating Engineering Society of North America (IESNA) Lighting Handbook</t>
  </si>
  <si>
    <t>All installations must be installed in accordance with all applicable local, state and national codes and ordinances.</t>
  </si>
  <si>
    <t>Eligible lamp and fixture types that are listed by ENERGY STAR or Design Lights Consortium are identified within the Eligibility Criteria according to the technical requirements categories (such as DLC primary use category "Parking Garage Luminaire")</t>
  </si>
  <si>
    <t>Projects must be completed within 180 days of pre-approval.</t>
  </si>
  <si>
    <r>
      <t>Measure Code</t>
    </r>
    <r>
      <rPr>
        <b/>
        <i/>
        <sz val="10"/>
        <rFont val="Arial"/>
        <family val="2"/>
      </rPr>
      <t/>
    </r>
  </si>
  <si>
    <t>Rebate 
per unit</t>
  </si>
  <si>
    <t>Measure Description</t>
  </si>
  <si>
    <t>Eligibility Criteria</t>
  </si>
  <si>
    <t>Sample Photo</t>
  </si>
  <si>
    <t>LED Interior Parking Garage Lighting Fixtures
(DLC Standard)</t>
  </si>
  <si>
    <r>
      <t>* Eligible fixtures must be DesignLights Consortium® qualified, 
  "</t>
    </r>
    <r>
      <rPr>
        <u/>
        <sz val="10"/>
        <rFont val="Arial Narrow"/>
        <family val="2"/>
      </rPr>
      <t>Parking Garage Luminaire"</t>
    </r>
    <r>
      <rPr>
        <sz val="10"/>
        <rFont val="Arial Narrow"/>
        <family val="2"/>
      </rPr>
      <t xml:space="preserve"> (www.designlights.org)
</t>
    </r>
  </si>
  <si>
    <t>PBL4100</t>
  </si>
  <si>
    <t xml:space="preserve">* Eligible lamps are required to be listed by ENERGY STAR as Certified Light Bulbs.   
   (http://www.energystar.gov/productfinder/product/certified-light-bulbs/results)
</t>
  </si>
  <si>
    <t>PBL6000</t>
  </si>
  <si>
    <t>* Eligible fixtures are required to be listed by ENERGY STAR (www.energystar.gov)</t>
  </si>
  <si>
    <t xml:space="preserve">    </t>
  </si>
  <si>
    <t>*Eligible retrofit kits are required to be listed by ENERGY STAR (www.energystar.gov)</t>
  </si>
  <si>
    <r>
      <t xml:space="preserve">* Eligible fixtures must be DesignLights Consortium® Standard qualified, </t>
    </r>
    <r>
      <rPr>
        <u/>
        <sz val="10"/>
        <color indexed="8"/>
        <rFont val="Arial Narrow"/>
        <family val="2"/>
      </rPr>
      <t>Indoor Troffers</t>
    </r>
    <r>
      <rPr>
        <sz val="10"/>
        <color indexed="8"/>
        <rFont val="Arial Narrow"/>
        <family val="2"/>
      </rPr>
      <t xml:space="preserve"> and </t>
    </r>
    <r>
      <rPr>
        <u/>
        <sz val="10"/>
        <color indexed="8"/>
        <rFont val="Arial Narrow"/>
        <family val="2"/>
      </rPr>
      <t>Indoor Linear Ambient</t>
    </r>
    <r>
      <rPr>
        <sz val="10"/>
        <color indexed="8"/>
        <rFont val="Arial Narrow"/>
        <family val="2"/>
      </rPr>
      <t xml:space="preserve"> fixtures (www.designlights.org)
</t>
    </r>
  </si>
  <si>
    <r>
      <t xml:space="preserve">* Eligible fixtures must be DesignLights Consortium® qualified, </t>
    </r>
    <r>
      <rPr>
        <u/>
        <sz val="10"/>
        <color indexed="8"/>
        <rFont val="Arial Narrow"/>
        <family val="2"/>
      </rPr>
      <t>"Linear Replacement Lamps"</t>
    </r>
    <r>
      <rPr>
        <sz val="10"/>
        <color indexed="8"/>
        <rFont val="Arial Narrow"/>
        <family val="2"/>
      </rPr>
      <t xml:space="preserve"> (www.designlights.org)
* Not intended for installation in Refrigerated Cases</t>
    </r>
  </si>
  <si>
    <r>
      <t xml:space="preserve">* Eligible fixtures must be DesignLights Consortium® qualified, </t>
    </r>
    <r>
      <rPr>
        <u/>
        <sz val="10"/>
        <color indexed="8"/>
        <rFont val="Arial Narrow"/>
        <family val="2"/>
      </rPr>
      <t>Indoor Retrofit Kit</t>
    </r>
    <r>
      <rPr>
        <sz val="10"/>
        <color indexed="8"/>
        <rFont val="Arial Narrow"/>
        <family val="2"/>
      </rPr>
      <t xml:space="preserve">, for </t>
    </r>
    <r>
      <rPr>
        <u/>
        <sz val="10"/>
        <color indexed="8"/>
        <rFont val="Arial Narrow"/>
        <family val="2"/>
      </rPr>
      <t>Troffers</t>
    </r>
    <r>
      <rPr>
        <sz val="10"/>
        <color indexed="8"/>
        <rFont val="Arial Narrow"/>
        <family val="2"/>
      </rPr>
      <t xml:space="preserve"> and </t>
    </r>
    <r>
      <rPr>
        <u/>
        <sz val="10"/>
        <color indexed="8"/>
        <rFont val="Arial Narrow"/>
        <family val="2"/>
      </rPr>
      <t>Linear Ambient</t>
    </r>
    <r>
      <rPr>
        <sz val="10"/>
        <color indexed="8"/>
        <rFont val="Arial Narrow"/>
        <family val="2"/>
      </rPr>
      <t xml:space="preserve"> fixtures. (www.designlights.org)</t>
    </r>
  </si>
  <si>
    <r>
      <t xml:space="preserve">* Eligible fixtures must be listed by DesignLights Consortium® 
  </t>
    </r>
    <r>
      <rPr>
        <u/>
        <sz val="10"/>
        <color indexed="8"/>
        <rFont val="Arial Narrow"/>
        <family val="2"/>
      </rPr>
      <t>"Low-Bay, High-Bay</t>
    </r>
    <r>
      <rPr>
        <sz val="10"/>
        <color indexed="8"/>
        <rFont val="Arial Narrow"/>
        <family val="2"/>
      </rPr>
      <t xml:space="preserve"> and </t>
    </r>
    <r>
      <rPr>
        <u/>
        <sz val="10"/>
        <color indexed="8"/>
        <rFont val="Arial Narrow"/>
        <family val="2"/>
      </rPr>
      <t>High-Bay Aisle Luminaires for Commercial and Industrial Buildings"</t>
    </r>
    <r>
      <rPr>
        <sz val="10"/>
        <color indexed="8"/>
        <rFont val="Arial Narrow"/>
        <family val="2"/>
      </rPr>
      <t xml:space="preserve"> (www.designlights.org)
* Intended for installation in  facilities such as Warehouses, Big Box Retailers, Gymnasiums  
* Not intended for use in general offices or similar facility types</t>
    </r>
  </si>
  <si>
    <t>PBLC1010</t>
  </si>
  <si>
    <t>Point of sale receipt may be required for LED lamps and downlights.</t>
  </si>
  <si>
    <t xml:space="preserve">Account Name: </t>
  </si>
  <si>
    <t xml:space="preserve">Project #: </t>
  </si>
  <si>
    <t>Total kW Savings</t>
  </si>
  <si>
    <t>Total kWh Savings</t>
  </si>
  <si>
    <t>Sensor Totals</t>
  </si>
  <si>
    <t>Fixture Totals</t>
  </si>
  <si>
    <t>Combined Totals</t>
  </si>
  <si>
    <t>Overall Savings</t>
  </si>
  <si>
    <t>Measure Code</t>
  </si>
  <si>
    <t>Gross kW Savings
per unit</t>
  </si>
  <si>
    <t>Gross kWh Savings
per unit</t>
  </si>
  <si>
    <t>Rebate has been capped at 70% of installed cost</t>
  </si>
  <si>
    <t>Rebate has been adjusted due to overall savings of less than 15%</t>
  </si>
  <si>
    <t>Rebate has been adjusted as it exceeded PSEG cost effectiveness criteria for energy reduction</t>
  </si>
  <si>
    <t>Lighting System Rated Wattage Table</t>
  </si>
  <si>
    <t>Primary Device Category</t>
  </si>
  <si>
    <t>Secondary Device Category</t>
  </si>
  <si>
    <t>Ballast</t>
  </si>
  <si>
    <t>Lamp Length</t>
  </si>
  <si>
    <t>Lamp/Fixt</t>
  </si>
  <si>
    <t>Watt/Lamp</t>
  </si>
  <si>
    <t>Watt/Fixture</t>
  </si>
  <si>
    <t>Copy - Primary Device Code</t>
  </si>
  <si>
    <t>This data is based on the "New York Standard Approach for Estimating Energy Savings from Energy Efficiency Measures in Commercial and Industrial Programs", September 1, 2009. Prepared by New York Department of Public Service.</t>
  </si>
  <si>
    <t>Ceramic MH - Integrated</t>
  </si>
  <si>
    <t>CMHI24/1</t>
  </si>
  <si>
    <t>CMHI24W</t>
  </si>
  <si>
    <t>Ceramic Metal Halide, Integrated Ballast PAR 30 Bulb, 24 W</t>
  </si>
  <si>
    <t>CMHI25/1</t>
  </si>
  <si>
    <t>CMHI25W</t>
  </si>
  <si>
    <t>Ceramic Metal Halide, Integrated Ballast PAR 38 Bulb, 25 W</t>
  </si>
  <si>
    <t>Ceramic MH - Remote</t>
  </si>
  <si>
    <t>CMHR100/1</t>
  </si>
  <si>
    <t>CMH100W</t>
  </si>
  <si>
    <t>Ceramic Metal Halide, Remote Ballast, 100 W</t>
  </si>
  <si>
    <t>Remote</t>
  </si>
  <si>
    <t>CMHR20/1</t>
  </si>
  <si>
    <t>CMH20W</t>
  </si>
  <si>
    <t>Ceramic Metal Halide, Remote Ballast, 20 W</t>
  </si>
  <si>
    <t>CMHR35/1</t>
  </si>
  <si>
    <t>CMH35-39W</t>
  </si>
  <si>
    <t>Ceramic Metal Halide, Remote Ballast, 35 - 39 W</t>
  </si>
  <si>
    <t>CMHR50/1</t>
  </si>
  <si>
    <t>CMH50W</t>
  </si>
  <si>
    <t>Ceramic Metal Halide, Remote Ballast, 50 W</t>
  </si>
  <si>
    <t>CMHR70/1</t>
  </si>
  <si>
    <t>CMH70W</t>
  </si>
  <si>
    <t>Ceramic Metal Halide, Remote Ballast, 70 W</t>
  </si>
  <si>
    <t>CFL</t>
  </si>
  <si>
    <t>CF10/2D</t>
  </si>
  <si>
    <t xml:space="preserve">CFD10W </t>
  </si>
  <si>
    <t xml:space="preserve">Compact Fluorescent, 2D, (1) 10W lamp </t>
  </si>
  <si>
    <t xml:space="preserve">Magnetic - Standard </t>
  </si>
  <si>
    <t>CF10/2D-L</t>
  </si>
  <si>
    <t xml:space="preserve">Electronic </t>
  </si>
  <si>
    <t>CF11/1</t>
  </si>
  <si>
    <t xml:space="preserve">CF11W </t>
  </si>
  <si>
    <t xml:space="preserve">Compact Fluorescent, (1) 11W lamp </t>
  </si>
  <si>
    <t>CF11/2</t>
  </si>
  <si>
    <t xml:space="preserve">Compact Fluorescent, (2) 11W lamp </t>
  </si>
  <si>
    <t>CF13/2</t>
  </si>
  <si>
    <t>CF13W</t>
  </si>
  <si>
    <t xml:space="preserve">Compact Fluorescent, (2) 13W lamp </t>
  </si>
  <si>
    <t>CF13/3</t>
  </si>
  <si>
    <t>Compact Fluorescent, (3) 13W lamp</t>
  </si>
  <si>
    <t>CF14/1</t>
  </si>
  <si>
    <t>CF14W</t>
  </si>
  <si>
    <t xml:space="preserve">Compact Fluorescent, (1) 14W lamp </t>
  </si>
  <si>
    <t>CF15/1</t>
  </si>
  <si>
    <t>CF15W</t>
  </si>
  <si>
    <t xml:space="preserve">Compact Fluorescent, (1) 15W lamp </t>
  </si>
  <si>
    <t>CF16/2D</t>
  </si>
  <si>
    <t xml:space="preserve">CFD16W </t>
  </si>
  <si>
    <t xml:space="preserve">Compact Fluorescent, 2D, (1) 16W lamp </t>
  </si>
  <si>
    <t>CF16/2D-L</t>
  </si>
  <si>
    <t>CF18/3-L</t>
  </si>
  <si>
    <t xml:space="preserve">CF18W </t>
  </si>
  <si>
    <t xml:space="preserve">Compact Fluorescent, (3) 18W lamp </t>
  </si>
  <si>
    <t>CF21/2D</t>
  </si>
  <si>
    <t xml:space="preserve">CFD21W </t>
  </si>
  <si>
    <t xml:space="preserve">Compact Fluorescent, 2D, (1) 21W lamp </t>
  </si>
  <si>
    <t>CF21/2D-L</t>
  </si>
  <si>
    <t>CF23/1</t>
  </si>
  <si>
    <t xml:space="preserve">CF23W </t>
  </si>
  <si>
    <t xml:space="preserve">Compact Fluorescent, (1) 23W lamp </t>
  </si>
  <si>
    <t>CF23/1-L</t>
  </si>
  <si>
    <t>CF26/3-L</t>
  </si>
  <si>
    <t xml:space="preserve">CF26W </t>
  </si>
  <si>
    <t xml:space="preserve">Compact Fluorescent, (3) 26W lamp </t>
  </si>
  <si>
    <t>CF26/4-L</t>
  </si>
  <si>
    <t xml:space="preserve">Compact Fluorescent, (4) 26W lamp </t>
  </si>
  <si>
    <t>CF26/6-L</t>
  </si>
  <si>
    <t xml:space="preserve">Compact Fluorescent, (6) 26W lamp </t>
  </si>
  <si>
    <t>CF26/8-L</t>
  </si>
  <si>
    <t xml:space="preserve">Compact Fluorescent, (8) 26W lamp </t>
  </si>
  <si>
    <t>CF28/2D</t>
  </si>
  <si>
    <t xml:space="preserve">CFD28W </t>
  </si>
  <si>
    <t xml:space="preserve">Compact Fluorescent, 2D, (1) 28W lamp </t>
  </si>
  <si>
    <t>CF28/2D-L</t>
  </si>
  <si>
    <t>CF32/3-L</t>
  </si>
  <si>
    <t xml:space="preserve">CF32W </t>
  </si>
  <si>
    <t xml:space="preserve">Compact Fluorescent, (3) 32W lamp </t>
  </si>
  <si>
    <t>CF32/4-L</t>
  </si>
  <si>
    <t xml:space="preserve">Compact Fluorescent, (4) 32W lamp </t>
  </si>
  <si>
    <t>CF32/6-L</t>
  </si>
  <si>
    <t xml:space="preserve">Compact Fluorescent, (6) 32W lamp </t>
  </si>
  <si>
    <t>CF32/8-L</t>
  </si>
  <si>
    <t xml:space="preserve">Compact Fluorescent, (8) 32W lamp </t>
  </si>
  <si>
    <t>CF38/2D</t>
  </si>
  <si>
    <t xml:space="preserve">CFD38W </t>
  </si>
  <si>
    <t xml:space="preserve">Compact Fluorescent, 2D, (1) 38W lamp </t>
  </si>
  <si>
    <t>CF38/2D-L</t>
  </si>
  <si>
    <t>CF4/1</t>
  </si>
  <si>
    <t>CF4W</t>
  </si>
  <si>
    <t xml:space="preserve">Compact Fluorescent, (1) 4W lamp </t>
  </si>
  <si>
    <t>CF42/1-L</t>
  </si>
  <si>
    <t xml:space="preserve">CF42W </t>
  </si>
  <si>
    <t xml:space="preserve">Compact Fluorescent, (1) 42W lamp </t>
  </si>
  <si>
    <t>CF42/2-L</t>
  </si>
  <si>
    <t xml:space="preserve">Compact Fluorescent, (2) 42W lamp </t>
  </si>
  <si>
    <t>CF42/3-L</t>
  </si>
  <si>
    <t xml:space="preserve">Compact Fluorescent, (3) 42W lamp </t>
  </si>
  <si>
    <t>CF42/4-L</t>
  </si>
  <si>
    <t xml:space="preserve">Compact Fluorescent, (4) 42W lamp </t>
  </si>
  <si>
    <t>CF42/6-L</t>
  </si>
  <si>
    <t xml:space="preserve">Compact Fluorescent, (6) 42W lamp </t>
  </si>
  <si>
    <t>CF42/8-L</t>
  </si>
  <si>
    <t xml:space="preserve">Compact Fluorescent, (8) 42W lamp </t>
  </si>
  <si>
    <t>CFQ10/1</t>
  </si>
  <si>
    <t xml:space="preserve">CFQ10W </t>
  </si>
  <si>
    <t xml:space="preserve">Compact Fluorescent, quad, (1) 10W lamp </t>
  </si>
  <si>
    <t>CFQ13/1</t>
  </si>
  <si>
    <t xml:space="preserve">CFQ13W </t>
  </si>
  <si>
    <t xml:space="preserve">Compact Fluorescent, quad, (1) 13W lamp </t>
  </si>
  <si>
    <t>CFQ13/1-L</t>
  </si>
  <si>
    <t xml:space="preserve">Compact Fluorescent, quad, (1) 13W lamp, BF=1.05 </t>
  </si>
  <si>
    <t>CFQ13/2</t>
  </si>
  <si>
    <t xml:space="preserve">Compact Fluorescent, quad, (2) 13W lamp </t>
  </si>
  <si>
    <t>CFQ13/2-L</t>
  </si>
  <si>
    <t xml:space="preserve">Compact Fluorescent, quad, (2) 13W lamp, BF=1.0 </t>
  </si>
  <si>
    <t>CFQ13/3</t>
  </si>
  <si>
    <t xml:space="preserve">Compact Fluorescent, quad, (3) 13W lamp </t>
  </si>
  <si>
    <t>CFQ15/1</t>
  </si>
  <si>
    <t xml:space="preserve">CFQ15W </t>
  </si>
  <si>
    <t xml:space="preserve">Compact Fluorescent, quad, (1) 15W lamp </t>
  </si>
  <si>
    <t>CFQ17/1</t>
  </si>
  <si>
    <t xml:space="preserve">CFQ17W </t>
  </si>
  <si>
    <t xml:space="preserve">Compact Fluorescent, quad, (1) 17W lamp </t>
  </si>
  <si>
    <t>CFQ17/2</t>
  </si>
  <si>
    <t xml:space="preserve">Compact Fluorescent, quad, (2) 17W lamp </t>
  </si>
  <si>
    <t>CFQ18/1</t>
  </si>
  <si>
    <t xml:space="preserve">CFQ18W </t>
  </si>
  <si>
    <t xml:space="preserve">Compact Fluorescent, quad, (1) 18W lamp </t>
  </si>
  <si>
    <t>CFQ18/1-L</t>
  </si>
  <si>
    <t xml:space="preserve">Compact Fluorescent, quad, (1) 18W lamp, BF=1.0 </t>
  </si>
  <si>
    <t>CFQ18/2</t>
  </si>
  <si>
    <t xml:space="preserve">Compact Fluorescent, quad, (2) 18W lamp </t>
  </si>
  <si>
    <t>CFQ18/2-L</t>
  </si>
  <si>
    <t xml:space="preserve">Compact Fluorescent, quad, (2) 18W lamp, BF=1.0 </t>
  </si>
  <si>
    <t>CFQ18/4</t>
  </si>
  <si>
    <t xml:space="preserve">Compact Fluorescent, quad, (4) 18W lamp </t>
  </si>
  <si>
    <t>CFQ20/1</t>
  </si>
  <si>
    <t xml:space="preserve">CFQ20W </t>
  </si>
  <si>
    <t xml:space="preserve">Compact Fluorescent, quad, (1) 20W lamp </t>
  </si>
  <si>
    <t>CFQ20/2</t>
  </si>
  <si>
    <t xml:space="preserve">Compact Fluorescent, quad, (2) 20W lamp </t>
  </si>
  <si>
    <t>CFQ22/1</t>
  </si>
  <si>
    <t xml:space="preserve">CFQ22W </t>
  </si>
  <si>
    <t xml:space="preserve">Compact Fluorescent, quad, (1) 22W lamp </t>
  </si>
  <si>
    <t>CFQ22/2</t>
  </si>
  <si>
    <t xml:space="preserve">Compact Fluorescent, quad, (2) 22W lamp </t>
  </si>
  <si>
    <t>CFQ22/3</t>
  </si>
  <si>
    <t xml:space="preserve">Compact Fluorescent, quad, (3) 22W lamp </t>
  </si>
  <si>
    <t>CFQ25/1</t>
  </si>
  <si>
    <t xml:space="preserve">CFQ25W </t>
  </si>
  <si>
    <t xml:space="preserve">Compact Fluorescent, quad, (1) 25W lamp </t>
  </si>
  <si>
    <t>CFQ25/2</t>
  </si>
  <si>
    <t xml:space="preserve">Compact Fluorescent, quad, (2) 25W lamp </t>
  </si>
  <si>
    <t>CFQ26/1</t>
  </si>
  <si>
    <t xml:space="preserve">CFQ26W </t>
  </si>
  <si>
    <t xml:space="preserve">Compact Fluorescent, quad, (1) 26W lamp </t>
  </si>
  <si>
    <t>CFQ26/1-L</t>
  </si>
  <si>
    <t xml:space="preserve">Compact Fluorescent, quad, (1) 26W lamp, BF=0.95 </t>
  </si>
  <si>
    <t>CFQ26/2</t>
  </si>
  <si>
    <t xml:space="preserve">Compact Fluorescent, quad, (2) 26W lamp </t>
  </si>
  <si>
    <t>CFQ26/2-L</t>
  </si>
  <si>
    <t xml:space="preserve">Compact Fluorescent, quad, (2) 26W lamp, BF=0.95 </t>
  </si>
  <si>
    <t>CFQ26/3</t>
  </si>
  <si>
    <t xml:space="preserve">Compact Fluorescent, quad, (3) 26W lamp </t>
  </si>
  <si>
    <t>CFQ26/6-L</t>
  </si>
  <si>
    <t xml:space="preserve">Compact Fluorescent, quad, (6) 26W lamp, BF=0.95 </t>
  </si>
  <si>
    <t>CFQ28/1</t>
  </si>
  <si>
    <t xml:space="preserve">CFQ28W </t>
  </si>
  <si>
    <t xml:space="preserve">Compact Fluorescent, quad, (1) 28W lamp </t>
  </si>
  <si>
    <t>CFQ9/1</t>
  </si>
  <si>
    <t xml:space="preserve">CFQ9W </t>
  </si>
  <si>
    <t xml:space="preserve">Compact Fluorescent, quad, (1) 9W lamp </t>
  </si>
  <si>
    <t>CFQ9/2</t>
  </si>
  <si>
    <t xml:space="preserve">Compact Fluorescent, quad, (2) 9W lamp </t>
  </si>
  <si>
    <t>CFS11/1</t>
  </si>
  <si>
    <t xml:space="preserve">CFS11W </t>
  </si>
  <si>
    <t xml:space="preserve">Compact Fluorescent, spiral, (1) 11W lamp </t>
  </si>
  <si>
    <t>CFS13/1</t>
  </si>
  <si>
    <t>CFS13W</t>
  </si>
  <si>
    <t xml:space="preserve">Compact Fluorescent, spiral, (1) 13W lamp </t>
  </si>
  <si>
    <t>CFS15/1</t>
  </si>
  <si>
    <t xml:space="preserve">CFS15W </t>
  </si>
  <si>
    <t xml:space="preserve">Compact Fluorescent, spiral, (1) 15W lamp </t>
  </si>
  <si>
    <t>CFS20/1</t>
  </si>
  <si>
    <t xml:space="preserve">CFS20W </t>
  </si>
  <si>
    <t xml:space="preserve">Compact Fluorescent, spiral, (1) 20W lamp </t>
  </si>
  <si>
    <t>CFS23/1</t>
  </si>
  <si>
    <t xml:space="preserve">CFS23W </t>
  </si>
  <si>
    <t xml:space="preserve">Compact Fluorescent, spiral, (1) 23W lamp </t>
  </si>
  <si>
    <t>CFS27/1</t>
  </si>
  <si>
    <t xml:space="preserve">CFS27W </t>
  </si>
  <si>
    <t xml:space="preserve">Compact Fluorescent, spiral, (1) 27W lamp </t>
  </si>
  <si>
    <t>CFS30/1</t>
  </si>
  <si>
    <t>CFS30W</t>
  </si>
  <si>
    <t xml:space="preserve">Compact Fluorescent, spiral, (1) 30W lamp </t>
  </si>
  <si>
    <t>CFS7/1</t>
  </si>
  <si>
    <t xml:space="preserve">CFS7W </t>
  </si>
  <si>
    <t xml:space="preserve">Compact Fluorescent, spiral, (1) 7W lamp </t>
  </si>
  <si>
    <t>CFS9/1</t>
  </si>
  <si>
    <t xml:space="preserve">CFS9W </t>
  </si>
  <si>
    <t xml:space="preserve">Compact Fluorescent, spiral, (1) 9W lamp </t>
  </si>
  <si>
    <t>CFT13/1</t>
  </si>
  <si>
    <t xml:space="preserve">CFT13W </t>
  </si>
  <si>
    <t xml:space="preserve">Compact Fluorescent, twin, (1) 13W lamp </t>
  </si>
  <si>
    <t>CFT13/2</t>
  </si>
  <si>
    <t xml:space="preserve">Compact Fluorescent, twin, (2) 13W lamp </t>
  </si>
  <si>
    <t>CFT13/3</t>
  </si>
  <si>
    <t xml:space="preserve">Compact Fluorescent, twin, (3) 13 W lamp </t>
  </si>
  <si>
    <t>CFT18/1</t>
  </si>
  <si>
    <t xml:space="preserve">CFT18W </t>
  </si>
  <si>
    <t xml:space="preserve">Compact Fluorescent, long twin., (1) 18W lamp </t>
  </si>
  <si>
    <t>CFT22/1</t>
  </si>
  <si>
    <t xml:space="preserve">CFT22W </t>
  </si>
  <si>
    <t xml:space="preserve">Compact Fluorescent, twin, (1) 22W lamp </t>
  </si>
  <si>
    <t>CFT22/2</t>
  </si>
  <si>
    <t xml:space="preserve">Compact Fluorescent, twin, (2) 22W lamp </t>
  </si>
  <si>
    <t>CFT22/4</t>
  </si>
  <si>
    <t xml:space="preserve">Compact Fluorescent, twin, (4) 22W lamp </t>
  </si>
  <si>
    <t>CFT24/1</t>
  </si>
  <si>
    <t xml:space="preserve">CFT24W </t>
  </si>
  <si>
    <t xml:space="preserve">Compact Fluorescent, long twin, (1) 24W lamp </t>
  </si>
  <si>
    <t>CFT28/1</t>
  </si>
  <si>
    <t xml:space="preserve">CFT28W </t>
  </si>
  <si>
    <t xml:space="preserve">Compact Fluorescent, twin, (1) 28W lamp </t>
  </si>
  <si>
    <t>CFT28/2</t>
  </si>
  <si>
    <t xml:space="preserve">Compact Fluorescent, twin, (2) 28W lamp </t>
  </si>
  <si>
    <t>CFT32/1-L</t>
  </si>
  <si>
    <t xml:space="preserve">CFM32W </t>
  </si>
  <si>
    <t xml:space="preserve">Compact Fluorescent, twin or multi, (1) 32W lamp </t>
  </si>
  <si>
    <t>CFT32/2-L</t>
  </si>
  <si>
    <t xml:space="preserve">Compact Fluorescent, twin or multi, (2) 32W lamp </t>
  </si>
  <si>
    <t>CFT32/6-L</t>
  </si>
  <si>
    <t>CFT36/1</t>
  </si>
  <si>
    <t xml:space="preserve">CFT36W </t>
  </si>
  <si>
    <t xml:space="preserve">Compact Fluorescent, long twin, (1) 36W lamp </t>
  </si>
  <si>
    <t>Biax</t>
  </si>
  <si>
    <t>CFT36/4-BX</t>
  </si>
  <si>
    <t xml:space="preserve">Compact Fluorescent, Biax, (4) 36W lamp </t>
  </si>
  <si>
    <t>CFT36/6-BX</t>
  </si>
  <si>
    <t xml:space="preserve">Compact Fluorescent, Biax, (6) 36W lamp </t>
  </si>
  <si>
    <t>CFT36/6-L</t>
  </si>
  <si>
    <t xml:space="preserve">Compact Fluorescent, long Twin, (6) 36W lamp </t>
  </si>
  <si>
    <t>CFT36/6-L-H</t>
  </si>
  <si>
    <t xml:space="preserve">Compact Fluorescent, long Twin, (6) 36W lamp/ High Ballast Factor </t>
  </si>
  <si>
    <t>CFT36/8-BX</t>
  </si>
  <si>
    <t xml:space="preserve">Compact Fluorescent, Biax, (8) 36W lamp </t>
  </si>
  <si>
    <t>CFT36/8-L</t>
  </si>
  <si>
    <t xml:space="preserve">Compact Fluorescent, long Twin, (8) 36W lamp </t>
  </si>
  <si>
    <t>CFT36/8-L-H</t>
  </si>
  <si>
    <t xml:space="preserve">Compact Fluorescent, long Twin, (8) 36W lamp/ High Ballast Factor </t>
  </si>
  <si>
    <t>CFT36/9-BX</t>
  </si>
  <si>
    <t xml:space="preserve">Compact Fluorescent, Biax, (9) 36W lamp </t>
  </si>
  <si>
    <t>CFT40/1</t>
  </si>
  <si>
    <t xml:space="preserve">CFT40W </t>
  </si>
  <si>
    <t xml:space="preserve">Compact Fluorescent, twin, (1) 40W lamp </t>
  </si>
  <si>
    <t>CFT40/12-BX</t>
  </si>
  <si>
    <t xml:space="preserve">Compact Fluorescent, Biax, (12) 40W lamp </t>
  </si>
  <si>
    <t>CFT40/1-BX</t>
  </si>
  <si>
    <t xml:space="preserve">Compact Fluorescent, Biax, (1) 40W lamp </t>
  </si>
  <si>
    <t>CFT40/1-L</t>
  </si>
  <si>
    <t xml:space="preserve">Compact Fluorescent, long twin, (1) 40W lamp </t>
  </si>
  <si>
    <t>CFT40/2</t>
  </si>
  <si>
    <t xml:space="preserve">Compact Fluorescent, twin, (2) 40W lamp </t>
  </si>
  <si>
    <t>CFT40/2-BX</t>
  </si>
  <si>
    <t xml:space="preserve">Compact Fluorescent, Biax, (2) 40W lamp </t>
  </si>
  <si>
    <t>CFT40/2-L</t>
  </si>
  <si>
    <t xml:space="preserve">Compact Fluorescent, long twin, (2) 40W lamp </t>
  </si>
  <si>
    <t>CFT40/3</t>
  </si>
  <si>
    <t xml:space="preserve">Compact Fluorescent, twin, (3) 40 W lamp </t>
  </si>
  <si>
    <t>CFT40/3-BX</t>
  </si>
  <si>
    <t xml:space="preserve">Compact Fluorescent, Biax, (3) 40W lamp </t>
  </si>
  <si>
    <t>CFT40/3-L</t>
  </si>
  <si>
    <t xml:space="preserve">Compact Fluorescent, long twin, (3) 40W lamp </t>
  </si>
  <si>
    <t>CFT40/4-BX</t>
  </si>
  <si>
    <t xml:space="preserve">Compact Fluorescent, Biax, (4) 40W lamp </t>
  </si>
  <si>
    <t>CFT40/5-BX</t>
  </si>
  <si>
    <t xml:space="preserve">Compact Fluorescent, Biax, (5) 40W lamp </t>
  </si>
  <si>
    <t>CFT40/6-BX</t>
  </si>
  <si>
    <t xml:space="preserve">Compact Fluorescent, Biax, (6) 40W lamp </t>
  </si>
  <si>
    <t>CFT40/6-L</t>
  </si>
  <si>
    <t xml:space="preserve">Compact Fluorescent, long Twin, (6) 40W lamp </t>
  </si>
  <si>
    <t>CFT40/6-L-H</t>
  </si>
  <si>
    <t xml:space="preserve">Compact Fluorescent, long Twin, (6) 40W lamp/ High Ballast Factor </t>
  </si>
  <si>
    <t>CFT40/8-BX</t>
  </si>
  <si>
    <t xml:space="preserve">Compact Fluorescent, Biax, (8) 40W lamp </t>
  </si>
  <si>
    <t>CFT40/8-L</t>
  </si>
  <si>
    <t xml:space="preserve">Compact Fluorescent, long Twin, (8) 40W lamp </t>
  </si>
  <si>
    <t>CFT40/8-L-H</t>
  </si>
  <si>
    <t xml:space="preserve">Compact Fluorescent, long Twin, (8) 40W lamp/ High Ballast Factor </t>
  </si>
  <si>
    <t>CFT40/9-BX</t>
  </si>
  <si>
    <t xml:space="preserve">Compact Fluorescent, Biax, (9) 40W lamp </t>
  </si>
  <si>
    <t>CFT5/1</t>
  </si>
  <si>
    <t xml:space="preserve">CFT5W </t>
  </si>
  <si>
    <t xml:space="preserve">Compact Fluorescent, twin, (1) 5W lamp </t>
  </si>
  <si>
    <t>CFT5/2</t>
  </si>
  <si>
    <t xml:space="preserve">Compact Fluorescent, twin, (2) 5W lamp </t>
  </si>
  <si>
    <t>CFT50/12-BX</t>
  </si>
  <si>
    <t xml:space="preserve">CFT50W </t>
  </si>
  <si>
    <t xml:space="preserve">Compact Fluorescent, Biax, (12) 50W lamp </t>
  </si>
  <si>
    <t>CFT50/1-BX</t>
  </si>
  <si>
    <t xml:space="preserve">Compact Fluorescent, Biax, (1) 50W lamp </t>
  </si>
  <si>
    <t>CFT50/2-BX</t>
  </si>
  <si>
    <t xml:space="preserve">Compact Fluorescent, Biax, (2) 50W lamp </t>
  </si>
  <si>
    <t>CFT50/3-BX</t>
  </si>
  <si>
    <t xml:space="preserve">Compact Fluorescent, Biax, (3) 50W lamp </t>
  </si>
  <si>
    <t>CFT50/4-BX</t>
  </si>
  <si>
    <t xml:space="preserve">Compact Fluorescent, Biax, (4) 50W lamp </t>
  </si>
  <si>
    <t>CFT50/5-BX</t>
  </si>
  <si>
    <t xml:space="preserve">Compact Fluorescent, Biax, (5) 50W lamp </t>
  </si>
  <si>
    <t>CFT50/6-BX</t>
  </si>
  <si>
    <t xml:space="preserve">Compact Fluorescent, Biax, (6) 50W lamp </t>
  </si>
  <si>
    <t>CFT50/8-BX</t>
  </si>
  <si>
    <t xml:space="preserve">Compact Fluorescent, Biax, (8) 50W lamp </t>
  </si>
  <si>
    <t>CFT50/9-BX</t>
  </si>
  <si>
    <t xml:space="preserve">Compact Fluorescent, Biax, (9) 50W lamp </t>
  </si>
  <si>
    <t>CFT55/12-BX</t>
  </si>
  <si>
    <t xml:space="preserve">CFT55W </t>
  </si>
  <si>
    <t xml:space="preserve">Compact Fluorescent, Biax, (12) 55W lamp </t>
  </si>
  <si>
    <t>CFT55/1-BX</t>
  </si>
  <si>
    <t xml:space="preserve">Compact Fluorescent, Biax, (1) 55W lamp </t>
  </si>
  <si>
    <t>CFT55/2-BX</t>
  </si>
  <si>
    <t xml:space="preserve">Compact Fluorescent, Biax, (2) 55W lamp </t>
  </si>
  <si>
    <t>CFT55/3-BX</t>
  </si>
  <si>
    <t xml:space="preserve">Compact Fluorescent, Biax, (3) 55W lamp </t>
  </si>
  <si>
    <t>CFT55/4-BX</t>
  </si>
  <si>
    <t xml:space="preserve">Compact Fluorescent, Biax, (4) 55W lamp </t>
  </si>
  <si>
    <t>CFT55/5-BX</t>
  </si>
  <si>
    <t xml:space="preserve">Compact Fluorescent, Biax, (5) 55W lamp </t>
  </si>
  <si>
    <t>CFT55/6-BX</t>
  </si>
  <si>
    <t xml:space="preserve">Compact Fluorescent, Biax, (6) 55W lamp </t>
  </si>
  <si>
    <t>CFT55/6-L</t>
  </si>
  <si>
    <t xml:space="preserve">Compact Fluorescent, long Twin, (6) 55W lamp </t>
  </si>
  <si>
    <t>CFT55/6-L-H</t>
  </si>
  <si>
    <t xml:space="preserve">Compact Fluorescent, long Twin, (6) 55W lamp/ High Ballast Factor </t>
  </si>
  <si>
    <t>CFT55/8-BX</t>
  </si>
  <si>
    <t xml:space="preserve">Compact Fluorescent, Biax, (8) 55W lamp </t>
  </si>
  <si>
    <t>CFT55/8-L</t>
  </si>
  <si>
    <t xml:space="preserve">Compact Fluorescent, long Twin, (8) 55W lamp </t>
  </si>
  <si>
    <t>CFT55/8-L-H</t>
  </si>
  <si>
    <t xml:space="preserve">Compact Fluorescent, long Twin, (8) 55W lamp/ High Ballast Factor </t>
  </si>
  <si>
    <t>CFT55/9-BX</t>
  </si>
  <si>
    <t xml:space="preserve">Compact Fluorescent, Biax, (9) 55W lamp </t>
  </si>
  <si>
    <t>CFT7/1</t>
  </si>
  <si>
    <t xml:space="preserve">CFT7W </t>
  </si>
  <si>
    <t xml:space="preserve">Compact Fluorescent, twin, (1) 7W lamp </t>
  </si>
  <si>
    <t>CFT7/2</t>
  </si>
  <si>
    <t xml:space="preserve">Compact Fluorescent, twin, (2) 7W lamp </t>
  </si>
  <si>
    <t>CFT9/1</t>
  </si>
  <si>
    <t xml:space="preserve">CFT9W </t>
  </si>
  <si>
    <t xml:space="preserve">Compact Fluorescent, twin, (1) 9W lamp </t>
  </si>
  <si>
    <t>CFT9/2</t>
  </si>
  <si>
    <t xml:space="preserve">Compact Fluorescent, twin, (2) 9W lamp </t>
  </si>
  <si>
    <t>CFT9/3</t>
  </si>
  <si>
    <t xml:space="preserve">Compact Fluorescent, twin, (3) 9W lamp </t>
  </si>
  <si>
    <t>CFL Exit</t>
  </si>
  <si>
    <t>ECF5/1</t>
  </si>
  <si>
    <t xml:space="preserve">EXIT Compact Fluorescent, (1) 5W lamp </t>
  </si>
  <si>
    <t>ECF5/2</t>
  </si>
  <si>
    <t xml:space="preserve">EXIT Compact Fluorescent, (2) 5W lamp </t>
  </si>
  <si>
    <t>ECF7/1</t>
  </si>
  <si>
    <t xml:space="preserve">EXIT Compact Fluorescent, (1) 7W lamp </t>
  </si>
  <si>
    <t>ECF7/2</t>
  </si>
  <si>
    <t xml:space="preserve">EXIT Compact Fluorescent, (2) 7W lamp </t>
  </si>
  <si>
    <t>ECF8/1</t>
  </si>
  <si>
    <t xml:space="preserve">F8T5 </t>
  </si>
  <si>
    <t xml:space="preserve">EXIT T5 Fluorescent, (1) 8W lamp </t>
  </si>
  <si>
    <t>ECF8/2</t>
  </si>
  <si>
    <t xml:space="preserve">EXIT T5 Fluorescent, (2) 8W lamp </t>
  </si>
  <si>
    <t>ECF9/1</t>
  </si>
  <si>
    <t xml:space="preserve">EXIT Compact Fluorescent, (1) 9W lamp </t>
  </si>
  <si>
    <t>ECF9/2</t>
  </si>
  <si>
    <t xml:space="preserve">EXIT Compact Fluorescent, (2) 9W lamp </t>
  </si>
  <si>
    <t>CFL Parking Garage Retrofit</t>
  </si>
  <si>
    <t>CFT26/2-BX</t>
  </si>
  <si>
    <t>CFL, Retrofit Kit, (2) 26W lamps</t>
  </si>
  <si>
    <t>CFT32/2-BX</t>
  </si>
  <si>
    <t>CFL, Retrofit Kit, (2) 32W lamps</t>
  </si>
  <si>
    <t>CFT42/2-BX</t>
  </si>
  <si>
    <t>CFL, Retrofit Kit, (2) 42W lamps</t>
  </si>
  <si>
    <t>CFT57/2-BX</t>
  </si>
  <si>
    <t>CFL, Retrofit Kit, (2) 57W lamps</t>
  </si>
  <si>
    <t>CFT70/2-BX</t>
  </si>
  <si>
    <t>CFL, Retrofit Kit, (2) 70W lamps</t>
  </si>
  <si>
    <t>Circular Fluorescent</t>
  </si>
  <si>
    <t>FC12/1</t>
  </si>
  <si>
    <t xml:space="preserve">FC12T9 </t>
  </si>
  <si>
    <t xml:space="preserve"> (1) 12 circular lamp RS ballast </t>
  </si>
  <si>
    <t>FC12/2</t>
  </si>
  <si>
    <t xml:space="preserve"> (2) 12 circular lamp RS ballast </t>
  </si>
  <si>
    <t>FC16/1</t>
  </si>
  <si>
    <t xml:space="preserve">FC16T9 </t>
  </si>
  <si>
    <t xml:space="preserve"> (1) 16 circular lamp </t>
  </si>
  <si>
    <t>FC20</t>
  </si>
  <si>
    <t xml:space="preserve">FC6T9 </t>
  </si>
  <si>
    <t xml:space="preserve"> Circlite, (1) 20W lamp, Preheat ballast </t>
  </si>
  <si>
    <t>FC22/1</t>
  </si>
  <si>
    <t xml:space="preserve">FC8T9 </t>
  </si>
  <si>
    <t xml:space="preserve"> Circlite, (1) 22W lamp, preheat ballast </t>
  </si>
  <si>
    <t>FC22/32/1</t>
  </si>
  <si>
    <t xml:space="preserve">FC22/32T9 </t>
  </si>
  <si>
    <t xml:space="preserve"> Circlite, (1) 22W/32W lamp, preheat ballast </t>
  </si>
  <si>
    <t xml:space="preserve">22/32 </t>
  </si>
  <si>
    <t>FC32/1</t>
  </si>
  <si>
    <t xml:space="preserve"> Circline, (1) 32W lamp, preheat ballast </t>
  </si>
  <si>
    <t>FC32/40/1</t>
  </si>
  <si>
    <t xml:space="preserve">FC32/40T9 </t>
  </si>
  <si>
    <t xml:space="preserve"> Circlite, (1) 32W/40W lamp, preheat ballast </t>
  </si>
  <si>
    <t xml:space="preserve">32/40 </t>
  </si>
  <si>
    <t>FC40/1</t>
  </si>
  <si>
    <t>FC44/1</t>
  </si>
  <si>
    <t xml:space="preserve">FC44T9 </t>
  </si>
  <si>
    <t xml:space="preserve"> Circlite, (1) 44W lamp, preheat ballast </t>
  </si>
  <si>
    <t>FC6/1</t>
  </si>
  <si>
    <t xml:space="preserve"> (1) 6 circular lamp RS ballast </t>
  </si>
  <si>
    <t>FC8/1</t>
  </si>
  <si>
    <t xml:space="preserve"> (1) 8 circular lamp RS ballast </t>
  </si>
  <si>
    <t>FC8/2</t>
  </si>
  <si>
    <t xml:space="preserve"> (2) 8 circular lamp RS ballast </t>
  </si>
  <si>
    <t>H100/1</t>
  </si>
  <si>
    <t xml:space="preserve">H100 </t>
  </si>
  <si>
    <t xml:space="preserve">Halogen Incandescent, (1) 100W lamp </t>
  </si>
  <si>
    <t>H1000/1</t>
  </si>
  <si>
    <t xml:space="preserve">H1000 </t>
  </si>
  <si>
    <t xml:space="preserve">Halogen Incandescent, (1) 1000W lamp </t>
  </si>
  <si>
    <t>H1200/1</t>
  </si>
  <si>
    <t xml:space="preserve">H1200 </t>
  </si>
  <si>
    <t xml:space="preserve">Halogen Incandescent, (1) 1200W lamp </t>
  </si>
  <si>
    <t xml:space="preserve">H150 </t>
  </si>
  <si>
    <t xml:space="preserve">Halogen Incandescent, (1) 150W lamp </t>
  </si>
  <si>
    <t xml:space="preserve">Halogen Incandescent, (2) 150W lamp </t>
  </si>
  <si>
    <t>H1500/1</t>
  </si>
  <si>
    <t xml:space="preserve">H1500 </t>
  </si>
  <si>
    <t xml:space="preserve">Halogen Incandescent, (1) 1500W lamp </t>
  </si>
  <si>
    <t>H200/1</t>
  </si>
  <si>
    <t xml:space="preserve">H200 </t>
  </si>
  <si>
    <t xml:space="preserve">Halogen Incandescent, (1) 200W lamp </t>
  </si>
  <si>
    <t>H250/1</t>
  </si>
  <si>
    <t xml:space="preserve">H250 </t>
  </si>
  <si>
    <t xml:space="preserve">Halogen Incandescent, (1) 250W lamp </t>
  </si>
  <si>
    <t>H300/1</t>
  </si>
  <si>
    <t xml:space="preserve">H300 </t>
  </si>
  <si>
    <t xml:space="preserve">Halogen Incandescent, (1) 300W lamp </t>
  </si>
  <si>
    <t>H35/1</t>
  </si>
  <si>
    <t xml:space="preserve">H35 </t>
  </si>
  <si>
    <t xml:space="preserve">Halogen Incandescent, (1) 35W lamp </t>
  </si>
  <si>
    <t>H350/1</t>
  </si>
  <si>
    <t xml:space="preserve">H350 </t>
  </si>
  <si>
    <t xml:space="preserve">Halogen Incandescent, (1) 350W lamp </t>
  </si>
  <si>
    <t>H40/1</t>
  </si>
  <si>
    <t xml:space="preserve">H40 </t>
  </si>
  <si>
    <t xml:space="preserve">Halogen Incandescent, (1) 40W lamp </t>
  </si>
  <si>
    <t>H400/1</t>
  </si>
  <si>
    <t xml:space="preserve">H400 </t>
  </si>
  <si>
    <t xml:space="preserve">Halogen Incandescent, (1) 400W lamp </t>
  </si>
  <si>
    <t>H42/1</t>
  </si>
  <si>
    <t xml:space="preserve">H42 </t>
  </si>
  <si>
    <t xml:space="preserve">Halogen Incandescent, (1) 42W lamp </t>
  </si>
  <si>
    <t>H425/1</t>
  </si>
  <si>
    <t xml:space="preserve">H425 </t>
  </si>
  <si>
    <t xml:space="preserve">Halogen Incandescent, (1) 425W lamp </t>
  </si>
  <si>
    <t>H45/1</t>
  </si>
  <si>
    <t xml:space="preserve">H45 </t>
  </si>
  <si>
    <t xml:space="preserve">Halogen Incandescent, (1) 45W lamp </t>
  </si>
  <si>
    <t>H45/2</t>
  </si>
  <si>
    <t xml:space="preserve">Halogen Incandescent, (2) 45W lamp </t>
  </si>
  <si>
    <t>H50/1</t>
  </si>
  <si>
    <t xml:space="preserve">H50 </t>
  </si>
  <si>
    <t xml:space="preserve">Halogen Incandescent, (1) 50W lamp </t>
  </si>
  <si>
    <t>H50/2</t>
  </si>
  <si>
    <t xml:space="preserve">Halogen Incandescent, (2) 50W lamp </t>
  </si>
  <si>
    <t>H500/1</t>
  </si>
  <si>
    <t xml:space="preserve">H500 </t>
  </si>
  <si>
    <t xml:space="preserve">Halogen Incandescent, (1) 500W lamp </t>
  </si>
  <si>
    <t>H52/1</t>
  </si>
  <si>
    <t xml:space="preserve">H52 </t>
  </si>
  <si>
    <t xml:space="preserve">Halogen Incandescent, (1) 52W lamp </t>
  </si>
  <si>
    <t>H55/1</t>
  </si>
  <si>
    <t xml:space="preserve">H55 </t>
  </si>
  <si>
    <t xml:space="preserve">Halogen Incandescent, (1) 55W lamp </t>
  </si>
  <si>
    <t>H55/2</t>
  </si>
  <si>
    <t xml:space="preserve">Halogen Incandescent, (2) 55W lamp </t>
  </si>
  <si>
    <t>H60/1</t>
  </si>
  <si>
    <t xml:space="preserve">H60 </t>
  </si>
  <si>
    <t xml:space="preserve">Halogen Incandescent, (1) 60W lamp </t>
  </si>
  <si>
    <t>H72/1</t>
  </si>
  <si>
    <t xml:space="preserve">H72 </t>
  </si>
  <si>
    <t xml:space="preserve">Halogen Incandescent, (1) 72W lamp </t>
  </si>
  <si>
    <t>H75/1</t>
  </si>
  <si>
    <t xml:space="preserve">H75 </t>
  </si>
  <si>
    <t xml:space="preserve">Halogen Incandescent, (1) 75W lamp </t>
  </si>
  <si>
    <t>H75/2</t>
  </si>
  <si>
    <t xml:space="preserve">Halogen Incandescent, (2) 75W lamp </t>
  </si>
  <si>
    <t>H750/1</t>
  </si>
  <si>
    <t xml:space="preserve">H750 </t>
  </si>
  <si>
    <t xml:space="preserve">Halogen Incandescent, (1) 750W lamp </t>
  </si>
  <si>
    <t>H90/1</t>
  </si>
  <si>
    <t xml:space="preserve">H90 </t>
  </si>
  <si>
    <t xml:space="preserve">Halogen Incandescent, (1) 90W lamp </t>
  </si>
  <si>
    <t>H90/2</t>
  </si>
  <si>
    <t xml:space="preserve">Halogen Incandescent, (2) 90W lamp </t>
  </si>
  <si>
    <t>H900/1</t>
  </si>
  <si>
    <t xml:space="preserve">H900 </t>
  </si>
  <si>
    <t xml:space="preserve">Halogen Incandescent, (1) 900W lamp </t>
  </si>
  <si>
    <t>HLV20/1</t>
  </si>
  <si>
    <t xml:space="preserve">H20/LV </t>
  </si>
  <si>
    <t xml:space="preserve">Halogen Low Voltage Incandescent, (1) 20W lamp </t>
  </si>
  <si>
    <t>HLV25/1</t>
  </si>
  <si>
    <t xml:space="preserve">H25/LV </t>
  </si>
  <si>
    <t xml:space="preserve">Halogen Low Voltage Incandescent, (1) 25W lamp </t>
  </si>
  <si>
    <t>HLV35/1</t>
  </si>
  <si>
    <t xml:space="preserve">H35/LV </t>
  </si>
  <si>
    <t xml:space="preserve">Halogen Low Voltage Incandescent, (1) 35W lamp </t>
  </si>
  <si>
    <t>HLV42/1</t>
  </si>
  <si>
    <t xml:space="preserve">H42/LV </t>
  </si>
  <si>
    <t xml:space="preserve">Halogen Low Voltage Incandescent, (1) 42W lamp </t>
  </si>
  <si>
    <t>HLV50/1</t>
  </si>
  <si>
    <t xml:space="preserve">H50/LV </t>
  </si>
  <si>
    <t xml:space="preserve">Halogen Low Voltage Incandescent, (1) 50W lamp </t>
  </si>
  <si>
    <t>HLV65/1</t>
  </si>
  <si>
    <t xml:space="preserve">H65/LV </t>
  </si>
  <si>
    <t xml:space="preserve">Halogen Low Voltage Incandescent, (1) 65W lamp </t>
  </si>
  <si>
    <t>HLV75/1</t>
  </si>
  <si>
    <t xml:space="preserve">H75/LV </t>
  </si>
  <si>
    <t xml:space="preserve">Halogen Low Voltage Incandescent, (1) 75W lamp </t>
  </si>
  <si>
    <t>High Pressure Sodium</t>
  </si>
  <si>
    <t>HPS100/1</t>
  </si>
  <si>
    <t xml:space="preserve">HPS100 </t>
  </si>
  <si>
    <t xml:space="preserve">High Pressure Sodium, (1) 100W lamp </t>
  </si>
  <si>
    <t xml:space="preserve">CWA </t>
  </si>
  <si>
    <t>HPS1000/1</t>
  </si>
  <si>
    <t xml:space="preserve">HPS1000 </t>
  </si>
  <si>
    <t xml:space="preserve">High Pressure Sodium, (1) 1000W lamp </t>
  </si>
  <si>
    <t>HPS150/1</t>
  </si>
  <si>
    <t xml:space="preserve">HPS150 </t>
  </si>
  <si>
    <t xml:space="preserve">High Pressure Sodium, (1) 150W lamp </t>
  </si>
  <si>
    <t>HPS200/1</t>
  </si>
  <si>
    <t xml:space="preserve">HPS200 </t>
  </si>
  <si>
    <t xml:space="preserve">High Pressure Sodium, (1) 200W lamp </t>
  </si>
  <si>
    <t>HPS225/1</t>
  </si>
  <si>
    <t xml:space="preserve">HPS225 </t>
  </si>
  <si>
    <t xml:space="preserve">High Pressure Sodium, (1) 225W lamp </t>
  </si>
  <si>
    <t>HPS250/1</t>
  </si>
  <si>
    <t xml:space="preserve">HPS250 </t>
  </si>
  <si>
    <t xml:space="preserve">High Pressure Sodium, (1) 250W lamp </t>
  </si>
  <si>
    <t>HPS310/1</t>
  </si>
  <si>
    <t xml:space="preserve">HPS310 </t>
  </si>
  <si>
    <t xml:space="preserve">High Pressure Sodium, (1) 310W lamp </t>
  </si>
  <si>
    <t>HPS35/1</t>
  </si>
  <si>
    <t xml:space="preserve">HPS35 </t>
  </si>
  <si>
    <t xml:space="preserve">High Pressure Sodium, (1) 35W lamp </t>
  </si>
  <si>
    <t>HPS360/1</t>
  </si>
  <si>
    <t xml:space="preserve">HPS360 </t>
  </si>
  <si>
    <t xml:space="preserve">High Pressure Sodium, (1) 360W lamp </t>
  </si>
  <si>
    <t>HPS400/1</t>
  </si>
  <si>
    <t xml:space="preserve">HPS400 </t>
  </si>
  <si>
    <t xml:space="preserve">High Pressure Sodium, (1) 400W lamp </t>
  </si>
  <si>
    <t>HPS50/1</t>
  </si>
  <si>
    <t xml:space="preserve">HPS50 </t>
  </si>
  <si>
    <t xml:space="preserve">High Pressure Sodium, (1) 50W lamp </t>
  </si>
  <si>
    <t>HPS600/1</t>
  </si>
  <si>
    <t xml:space="preserve">HPS600 </t>
  </si>
  <si>
    <t xml:space="preserve">High Pressure Sodium, (1) 600W lamp </t>
  </si>
  <si>
    <t>HPS70/1</t>
  </si>
  <si>
    <t xml:space="preserve">HPS70 </t>
  </si>
  <si>
    <t xml:space="preserve">High Pressure Sodium, (1) 70W lamp </t>
  </si>
  <si>
    <t>HPS750/1</t>
  </si>
  <si>
    <t xml:space="preserve">HPS750 </t>
  </si>
  <si>
    <t xml:space="preserve">High Pressure Sodium, (1) 750W lamp </t>
  </si>
  <si>
    <t>HPT8</t>
  </si>
  <si>
    <t>4' T8</t>
  </si>
  <si>
    <t>F41PILL</t>
  </si>
  <si>
    <t xml:space="preserve">F32T8 </t>
  </si>
  <si>
    <t xml:space="preserve">Fluorescent (1) T-8 lamp, Instant Start Ballast NLO  </t>
  </si>
  <si>
    <t>F41PILL-H</t>
  </si>
  <si>
    <t xml:space="preserve">Fluorescent (1) T-8 lamp, Instant Start Ballast HLO  </t>
  </si>
  <si>
    <t>F41PILL-R</t>
  </si>
  <si>
    <t xml:space="preserve">Fluorescent (1) T-8 lamp, Instant Start Ballast RLO  </t>
  </si>
  <si>
    <t>F42PILL</t>
  </si>
  <si>
    <t xml:space="preserve">Fluorescent (2) T-8 lamp, Instant Start Ballast NLO  </t>
  </si>
  <si>
    <t>F42PILL-H</t>
  </si>
  <si>
    <t xml:space="preserve">Fluorescent (2) T-8 lamp, Instant Start Ballast HLO  </t>
  </si>
  <si>
    <t>F42PILL-R</t>
  </si>
  <si>
    <t xml:space="preserve">Fluorescent (2) T-8 lamp, Instant Start Ballast RLO  </t>
  </si>
  <si>
    <t>F43PILL</t>
  </si>
  <si>
    <t xml:space="preserve">Fluorescent (3) T-8 lamp, Instant Start Ballast NLO  </t>
  </si>
  <si>
    <t>F43PILL-H</t>
  </si>
  <si>
    <t xml:space="preserve">Fluorescent (3) T-8 lamp, Instant Start Ballast HLO  </t>
  </si>
  <si>
    <t>F43PILL-R</t>
  </si>
  <si>
    <t xml:space="preserve">Fluorescent (3) T-8 lamp, Instant Start Ballast RLO  </t>
  </si>
  <si>
    <t>F44PILL</t>
  </si>
  <si>
    <t>F32T8</t>
  </si>
  <si>
    <t xml:space="preserve">Fluorescent (4) T-8 lamp, Instant Start Ballast NLO  </t>
  </si>
  <si>
    <t>F44PILL-H</t>
  </si>
  <si>
    <t xml:space="preserve">Fluorescent (4) T-8 lamp, Instant Start Ballast HLO </t>
  </si>
  <si>
    <t>F44PILL-R</t>
  </si>
  <si>
    <t xml:space="preserve">Fluorescent (4) T-8 lamp, Instant Start Ballast RLO </t>
  </si>
  <si>
    <t>F46PILL-H</t>
  </si>
  <si>
    <t xml:space="preserve">Fluorescent (6) T-8 lamp, Instant Start Ballast HLO </t>
  </si>
  <si>
    <t>Electronic</t>
  </si>
  <si>
    <t>T8</t>
  </si>
  <si>
    <t>F48ILL-H</t>
  </si>
  <si>
    <t xml:space="preserve">Fluorescent (8) T-8 lamp, Instant Start Ballast HLO </t>
  </si>
  <si>
    <t>HPT8-RW</t>
  </si>
  <si>
    <t>F41RILL</t>
  </si>
  <si>
    <t>F25T8</t>
  </si>
  <si>
    <t xml:space="preserve">Fluorescent (1) T-8 lamp, Instant Start Ballast NLO </t>
  </si>
  <si>
    <t>F41RILL-H</t>
  </si>
  <si>
    <t xml:space="preserve">Fluorescent (1) T-8 lamp, Instant Start Ballast HLO </t>
  </si>
  <si>
    <t>F41RILL-R</t>
  </si>
  <si>
    <t xml:space="preserve">Fluorescent (1) T-8 lamp, Instant Start Ballast RLO </t>
  </si>
  <si>
    <t>F41SSILL</t>
  </si>
  <si>
    <t xml:space="preserve">F28T8 </t>
  </si>
  <si>
    <t>F41SSILL/T2</t>
  </si>
  <si>
    <t xml:space="preserve">Fluorescent (1) T-8 lamp, Instant Start Ballast NLO, Tandem 2 lamp  Ballast </t>
  </si>
  <si>
    <t>F41SSILL/T2-H</t>
  </si>
  <si>
    <t xml:space="preserve">Fluorescent (1) T-8 lamp, Instant Start Ballast HLO, Tandem 2 lamp  Ballast </t>
  </si>
  <si>
    <t>F41SSILL/T2-R</t>
  </si>
  <si>
    <t xml:space="preserve">Fluorescent (1) T-8 lamp, Instant Start Ballast RLO, Tandem 2 lamp  Ballast </t>
  </si>
  <si>
    <t>F41SSILL/T3</t>
  </si>
  <si>
    <t xml:space="preserve">Fluorescent (1) T-8 lamp, Instant Start Ballast NLO, Tandem 3 lamp  Ballast </t>
  </si>
  <si>
    <t>F41SSILL/T3-H</t>
  </si>
  <si>
    <t xml:space="preserve">Fluorescent (1) T-8 lamp, Instant Start Ballast HLO, Tandem 3 lamp  Ballast </t>
  </si>
  <si>
    <t>F41SSILL/T3-R</t>
  </si>
  <si>
    <t xml:space="preserve">Fluorescent (1) T-8 lamp, Instant Start Ballast RLO, Tandem 3 lamp, Ballast </t>
  </si>
  <si>
    <t>F41SSILL/T4</t>
  </si>
  <si>
    <t xml:space="preserve">Fluorescent (1) T-8 lamp, Instant Start Ballast NLO, Tandem 4 lamp  Ballast </t>
  </si>
  <si>
    <t>F41SSILL/T4-R</t>
  </si>
  <si>
    <t xml:space="preserve">Fluorescent (1) T-8 lamp, Instant Start Ballast RLO, Tandem 4 lamp  Ballast </t>
  </si>
  <si>
    <t>F41SSILL-H</t>
  </si>
  <si>
    <t>F41SSILL-R</t>
  </si>
  <si>
    <t>F42RILL</t>
  </si>
  <si>
    <t xml:space="preserve">Fluorescent (2) T-8 lamp, Instant Start Ballast NLO </t>
  </si>
  <si>
    <t>F42RILL-H</t>
  </si>
  <si>
    <t xml:space="preserve">Fluorescent (2) T-8 lamp, Instant Start Ballast HLO </t>
  </si>
  <si>
    <t>F42RILL-R</t>
  </si>
  <si>
    <t xml:space="preserve">Fluorescent (2) T-8 lamp, Instant Start Ballast RLO </t>
  </si>
  <si>
    <t>F42SSILL</t>
  </si>
  <si>
    <t>F42SSILL/T4</t>
  </si>
  <si>
    <t xml:space="preserve">Fluorescent (2) T-8 lamp, Instant Start Ballast NLO, Tandem 4 lamp  Ballast </t>
  </si>
  <si>
    <t>F42SSILL/T4-R</t>
  </si>
  <si>
    <t xml:space="preserve">Fluorescent (2) T-8 lamp, Instant Start Ballast RLO, Tandem 4 lamp  Ballast </t>
  </si>
  <si>
    <t>F42SSILL-H</t>
  </si>
  <si>
    <t>F42SSILL-R</t>
  </si>
  <si>
    <t>F43RILL</t>
  </si>
  <si>
    <t xml:space="preserve">Fluorescent (3) T-8 lamp, Instant Start Ballast NLO </t>
  </si>
  <si>
    <t>F43RILL-H</t>
  </si>
  <si>
    <t xml:space="preserve">Fluorescent (3) T-8 lamp, Instant Start Ballast HLO </t>
  </si>
  <si>
    <t>F43RILL-R</t>
  </si>
  <si>
    <t xml:space="preserve">Fluorescent (3) T-8 lamp, Instant Start Ballast RLO </t>
  </si>
  <si>
    <t>F43SSILL</t>
  </si>
  <si>
    <t>F43SSILL-H</t>
  </si>
  <si>
    <t>F43SSILL-R</t>
  </si>
  <si>
    <t>F44RILL</t>
  </si>
  <si>
    <t xml:space="preserve">Fluorescent (4) T-8 lamp, Instant Start Ballast NLO </t>
  </si>
  <si>
    <t>F44RILL-H</t>
  </si>
  <si>
    <t>F44RILL-R</t>
  </si>
  <si>
    <t>F44SSILL</t>
  </si>
  <si>
    <t>F44SSILL-H</t>
  </si>
  <si>
    <t xml:space="preserve">Fluorescent (4) T-8 lamp, Instant Start Ballast HLO  </t>
  </si>
  <si>
    <t>F44SSILL-R</t>
  </si>
  <si>
    <t xml:space="preserve">Fluorescent (4) T-8 lamp, Instant Start Ballast RLO  </t>
  </si>
  <si>
    <t xml:space="preserve">Fluorescent (6) T-8 lamp, Instant Start Ballast HLO  </t>
  </si>
  <si>
    <t>T12</t>
  </si>
  <si>
    <t>U-Tube T12</t>
  </si>
  <si>
    <t>FU1EE</t>
  </si>
  <si>
    <t xml:space="preserve">FU40T12/ES </t>
  </si>
  <si>
    <t>Fluorescent (1) U-Tube, ES lamp, Energy Saving Magnetic Ballast</t>
  </si>
  <si>
    <t xml:space="preserve">Magnetic - ES </t>
  </si>
  <si>
    <t>U-Tube T8</t>
  </si>
  <si>
    <t>FU1ILL</t>
  </si>
  <si>
    <t xml:space="preserve">FU31T8/6 </t>
  </si>
  <si>
    <t xml:space="preserve"> Fluorescent (1) U-Tube, T-8 lamp, Instant Start ballast </t>
  </si>
  <si>
    <t>FU1LL</t>
  </si>
  <si>
    <t xml:space="preserve"> Fluorescent (1) U-Tube, T-8 lamp  </t>
  </si>
  <si>
    <t>FU1LL-R</t>
  </si>
  <si>
    <t xml:space="preserve"> Fluorescent (1) U-Tube, T-8 lamp  RLO  </t>
  </si>
  <si>
    <t>FU1SILL</t>
  </si>
  <si>
    <t>FU28T8</t>
  </si>
  <si>
    <t xml:space="preserve">Fluorescent (1) U-Tube, T-8 lamp, Instant Start Ballast </t>
  </si>
  <si>
    <t>FU1SILL-H</t>
  </si>
  <si>
    <t xml:space="preserve">Fluorescent (1) U-Tube, T-8 lamp  HLO  </t>
  </si>
  <si>
    <t>FU1SILL-R</t>
  </si>
  <si>
    <t xml:space="preserve">Fluorescent (1) U-Tube, T-8 lamp  RLO  </t>
  </si>
  <si>
    <t>FU2EE</t>
  </si>
  <si>
    <t>Fluorescent (2) U-Tube, ES lamp, Energy Saving Magnetic Ballast</t>
  </si>
  <si>
    <t>FU2ES</t>
  </si>
  <si>
    <t>Fluorescent (2) U-Tube, ES lamp, Standard Magnetic Ballast</t>
  </si>
  <si>
    <t>FU2ILL</t>
  </si>
  <si>
    <t xml:space="preserve"> Fluorescent (2) U-Tube, T-8 lamp, Instant Start Ballast </t>
  </si>
  <si>
    <t>FU2ILL/T4</t>
  </si>
  <si>
    <t xml:space="preserve"> Fluorescent (2) U-Tube, T-8 lamp, Instant Start Ballast, Tandem wired </t>
  </si>
  <si>
    <t>FU2ILL/T4-R</t>
  </si>
  <si>
    <t xml:space="preserve"> Fluorescent (2) U-Tube, T-8 lamp, Instant Start Ballast, RLO, Tandem wired </t>
  </si>
  <si>
    <t>FU2ILL-H</t>
  </si>
  <si>
    <t xml:space="preserve"> Fluorescent (2) U-Tube, T-8 lamp, Instant Start HLO Ballast </t>
  </si>
  <si>
    <t>FU2ILL-R</t>
  </si>
  <si>
    <t xml:space="preserve"> Fluorescent (2) U-Tube, T-8 lamp, Instant Start RLO Ballast </t>
  </si>
  <si>
    <t>FU2LL</t>
  </si>
  <si>
    <t xml:space="preserve"> Fluorescent (2) U-Tube, T-8 lamp, Rapid Start Ballast NLO</t>
  </si>
  <si>
    <t>FU2LL/T2</t>
  </si>
  <si>
    <t xml:space="preserve"> Fluorescent (2) U-Tube, T-8 lamp Tandem 4 lamp Ballast </t>
  </si>
  <si>
    <t>Incandescent Exit</t>
  </si>
  <si>
    <t>EI10/2</t>
  </si>
  <si>
    <t xml:space="preserve">I10 </t>
  </si>
  <si>
    <t xml:space="preserve">EXIT Incandescent, (2) 10W lamp </t>
  </si>
  <si>
    <t>EI15/1</t>
  </si>
  <si>
    <t xml:space="preserve">I15 </t>
  </si>
  <si>
    <t xml:space="preserve">EXIT Incandescent, (1) 15W lamp </t>
  </si>
  <si>
    <t>EI15/2</t>
  </si>
  <si>
    <t xml:space="preserve">EXIT Incandescent, (2) 15W lamp </t>
  </si>
  <si>
    <t>EI20/1</t>
  </si>
  <si>
    <t xml:space="preserve">I20 </t>
  </si>
  <si>
    <t xml:space="preserve">EXIT Incandescent, (1) 20W lamp </t>
  </si>
  <si>
    <t>EI20/2</t>
  </si>
  <si>
    <t xml:space="preserve">EXIT Incandescent, (2) 20W lamp </t>
  </si>
  <si>
    <t>EI25/1</t>
  </si>
  <si>
    <t xml:space="preserve">I25 </t>
  </si>
  <si>
    <t xml:space="preserve">EXIT Incandescent, (1) 25W lamp </t>
  </si>
  <si>
    <t>EI25/2</t>
  </si>
  <si>
    <t xml:space="preserve">EXIT Incandescent, (2) 25W lamp </t>
  </si>
  <si>
    <t>EI34/1</t>
  </si>
  <si>
    <t xml:space="preserve">I34 </t>
  </si>
  <si>
    <t xml:space="preserve">EXIT Incandescent, (1) 34W lamp </t>
  </si>
  <si>
    <t>EI34/2</t>
  </si>
  <si>
    <t xml:space="preserve">EXIT Incandescent, (2) 34W lamp </t>
  </si>
  <si>
    <t>EI40/1</t>
  </si>
  <si>
    <t xml:space="preserve">I40 </t>
  </si>
  <si>
    <t xml:space="preserve">EXIT Incandescent, (1) 40W lamp </t>
  </si>
  <si>
    <t>EI40/2</t>
  </si>
  <si>
    <t xml:space="preserve">EXIT Incandescent, (2) 40W lamp </t>
  </si>
  <si>
    <t>EI5/1</t>
  </si>
  <si>
    <t xml:space="preserve">I5 </t>
  </si>
  <si>
    <t xml:space="preserve">EXIT Incandescent, (1) 5W lamp </t>
  </si>
  <si>
    <t>EI5/2</t>
  </si>
  <si>
    <t xml:space="preserve">EXIT Incandescent, (2) 5W lamp </t>
  </si>
  <si>
    <t>EI50/2</t>
  </si>
  <si>
    <t xml:space="preserve">I50 </t>
  </si>
  <si>
    <t xml:space="preserve">EXIT Incandescent, (2) 50W lamp </t>
  </si>
  <si>
    <t>EI7.5/1</t>
  </si>
  <si>
    <t xml:space="preserve">I7.5 </t>
  </si>
  <si>
    <t xml:space="preserve">EXIT Tungsten, (1) 7.5 W lamp </t>
  </si>
  <si>
    <t>EI7.5/2</t>
  </si>
  <si>
    <t xml:space="preserve">EXIT Tungsten, (2) 7.5 W lamp </t>
  </si>
  <si>
    <t>I7.5/1</t>
  </si>
  <si>
    <t xml:space="preserve">Tungsten exit light, (1) 7.5 W lamp, used in night light application </t>
  </si>
  <si>
    <t>I7.5/2</t>
  </si>
  <si>
    <t xml:space="preserve">Tungsten exit light, (2) 7.5 W lamp, used in night light application </t>
  </si>
  <si>
    <t>Incandescent Lamps</t>
  </si>
  <si>
    <t>I100/1</t>
  </si>
  <si>
    <t xml:space="preserve">I100 </t>
  </si>
  <si>
    <t xml:space="preserve">Incandescent, (1) 100W lamp </t>
  </si>
  <si>
    <t>I100/2</t>
  </si>
  <si>
    <t xml:space="preserve">Incandescent, (2) 100W lamp </t>
  </si>
  <si>
    <t>I100/3</t>
  </si>
  <si>
    <t xml:space="preserve">Incandescent, (3) 100W lamp </t>
  </si>
  <si>
    <t>I100/4</t>
  </si>
  <si>
    <t xml:space="preserve">Incandescent, (4) 100W lamp </t>
  </si>
  <si>
    <t>I100/5</t>
  </si>
  <si>
    <t xml:space="preserve">Incandescent, (5) 100W lamp </t>
  </si>
  <si>
    <t>I1000/1</t>
  </si>
  <si>
    <t xml:space="preserve">I1000 </t>
  </si>
  <si>
    <t xml:space="preserve">Incandescent, (1) 1000W lamp </t>
  </si>
  <si>
    <t>I100E/1</t>
  </si>
  <si>
    <t xml:space="preserve">I100/ES </t>
  </si>
  <si>
    <t xml:space="preserve">Incandescent, (1) 100W ES lamp </t>
  </si>
  <si>
    <t>I100EL/1</t>
  </si>
  <si>
    <t xml:space="preserve">I100/ES/LL </t>
  </si>
  <si>
    <t xml:space="preserve">Incandescent, (1) 100W ES/LL lamp </t>
  </si>
  <si>
    <t>I120/1</t>
  </si>
  <si>
    <t xml:space="preserve">I120 </t>
  </si>
  <si>
    <t xml:space="preserve">Incandescent, (1) 120W lamp </t>
  </si>
  <si>
    <t>I120/2</t>
  </si>
  <si>
    <t xml:space="preserve">Incandescent, (2) 120W lamp </t>
  </si>
  <si>
    <t>I125/1</t>
  </si>
  <si>
    <t xml:space="preserve">I125 </t>
  </si>
  <si>
    <t xml:space="preserve">Incandescent, (1) 125W lamp </t>
  </si>
  <si>
    <t>I135/1</t>
  </si>
  <si>
    <t xml:space="preserve">I135 </t>
  </si>
  <si>
    <t xml:space="preserve">Incandescent, (1) 135W lamp </t>
  </si>
  <si>
    <t>I135/2</t>
  </si>
  <si>
    <t xml:space="preserve">Incandescent, (2) 135W lamp </t>
  </si>
  <si>
    <t>I15/1</t>
  </si>
  <si>
    <t xml:space="preserve">Incandescent, (1) 15W lamp </t>
  </si>
  <si>
    <t>I15/2</t>
  </si>
  <si>
    <t xml:space="preserve">Incandescent, (2) 15W lamp </t>
  </si>
  <si>
    <t>I150/1</t>
  </si>
  <si>
    <t xml:space="preserve">I150 </t>
  </si>
  <si>
    <t xml:space="preserve">Incandescent, (1) 150W lamp </t>
  </si>
  <si>
    <t>I150/2</t>
  </si>
  <si>
    <t xml:space="preserve">Incandescent, (2) 150W lamp </t>
  </si>
  <si>
    <t>I1500/1</t>
  </si>
  <si>
    <t xml:space="preserve">I1500 </t>
  </si>
  <si>
    <t xml:space="preserve">Incandescent, (1) 1500W lamp </t>
  </si>
  <si>
    <t>I150E/1</t>
  </si>
  <si>
    <t xml:space="preserve">I150/ES </t>
  </si>
  <si>
    <t xml:space="preserve">Incandescent, (1) 150W ES lamp </t>
  </si>
  <si>
    <t>I150EL/1</t>
  </si>
  <si>
    <t xml:space="preserve">I150/ES/LL </t>
  </si>
  <si>
    <t xml:space="preserve">Incandescent, (1) 150W ES/LL lamp </t>
  </si>
  <si>
    <t>I170/1</t>
  </si>
  <si>
    <t xml:space="preserve">I170 </t>
  </si>
  <si>
    <t xml:space="preserve">Incandescent, (1) 170W lamp </t>
  </si>
  <si>
    <t>I20/1</t>
  </si>
  <si>
    <t xml:space="preserve">Incandescent, (1) 20W lamp </t>
  </si>
  <si>
    <t>I20/2</t>
  </si>
  <si>
    <t xml:space="preserve">Incandescent, (2) 20W lamp </t>
  </si>
  <si>
    <t>I200/1</t>
  </si>
  <si>
    <t xml:space="preserve">I200 </t>
  </si>
  <si>
    <t xml:space="preserve">Incandescent, (1) 200W lamp </t>
  </si>
  <si>
    <t>I200/2</t>
  </si>
  <si>
    <t xml:space="preserve">Incandescent, (2) 200W lamp </t>
  </si>
  <si>
    <t>I2000/1</t>
  </si>
  <si>
    <t xml:space="preserve">I2000 </t>
  </si>
  <si>
    <t xml:space="preserve">Incandescent, (1) 2000W lamp </t>
  </si>
  <si>
    <t>I200L/1</t>
  </si>
  <si>
    <t xml:space="preserve">I200/LL </t>
  </si>
  <si>
    <t xml:space="preserve">Incandescent, (1) 200W LL lamp </t>
  </si>
  <si>
    <t>I25/1</t>
  </si>
  <si>
    <t xml:space="preserve">Incandescent, (1) 25W lamp </t>
  </si>
  <si>
    <t>I25/2</t>
  </si>
  <si>
    <t xml:space="preserve">Incandescent, (2) 25W lamp </t>
  </si>
  <si>
    <t>I25/4</t>
  </si>
  <si>
    <t xml:space="preserve">Incandescent, (4) 25W lamp </t>
  </si>
  <si>
    <t>I250/1</t>
  </si>
  <si>
    <t xml:space="preserve">I250 </t>
  </si>
  <si>
    <t xml:space="preserve">Incandescent, (1) 250W lamp </t>
  </si>
  <si>
    <t>I300/1</t>
  </si>
  <si>
    <t xml:space="preserve">I300 </t>
  </si>
  <si>
    <t xml:space="preserve">Incandescent, (1) 300W lamp </t>
  </si>
  <si>
    <t>I34/1</t>
  </si>
  <si>
    <t xml:space="preserve">Incandescent, (1) 34W lamp </t>
  </si>
  <si>
    <t>I34/2</t>
  </si>
  <si>
    <t xml:space="preserve">Incandescent, (2) 34W lamp </t>
  </si>
  <si>
    <t>I36/1</t>
  </si>
  <si>
    <t xml:space="preserve">I36 </t>
  </si>
  <si>
    <t xml:space="preserve">Incandescent, (1) 36W lamp </t>
  </si>
  <si>
    <t>I40/1</t>
  </si>
  <si>
    <t xml:space="preserve">Incandescent, (1) 40W lamp </t>
  </si>
  <si>
    <t>I40/2</t>
  </si>
  <si>
    <t xml:space="preserve">Incandescent, (2) 40W lamp </t>
  </si>
  <si>
    <t>I400/1</t>
  </si>
  <si>
    <t xml:space="preserve">I400 </t>
  </si>
  <si>
    <t xml:space="preserve">Incandescent, (1) 400W lamp </t>
  </si>
  <si>
    <t>I40E/1</t>
  </si>
  <si>
    <t xml:space="preserve">I40/ES </t>
  </si>
  <si>
    <t xml:space="preserve">Incandescent, (1) 40W ES lamp </t>
  </si>
  <si>
    <t>I40EL/1</t>
  </si>
  <si>
    <t xml:space="preserve">I40/ES/LL </t>
  </si>
  <si>
    <t xml:space="preserve">Incandescent, (1) 40W ES/LL lamp </t>
  </si>
  <si>
    <t>I42/1</t>
  </si>
  <si>
    <t xml:space="preserve">I42 </t>
  </si>
  <si>
    <t xml:space="preserve">Incandescent, (1) 42W lamp </t>
  </si>
  <si>
    <t>I448/1</t>
  </si>
  <si>
    <t xml:space="preserve">I448 </t>
  </si>
  <si>
    <t xml:space="preserve">Incandescent, (1) 448W lamp </t>
  </si>
  <si>
    <t>I45/1</t>
  </si>
  <si>
    <t xml:space="preserve">I45 </t>
  </si>
  <si>
    <t xml:space="preserve">Incandescent, (1) 45W lamp </t>
  </si>
  <si>
    <t>I50/1</t>
  </si>
  <si>
    <t xml:space="preserve">Incandescent, (1) 50W lamp </t>
  </si>
  <si>
    <t>I50/2</t>
  </si>
  <si>
    <t xml:space="preserve">Incandescent, (2) 50W lamp </t>
  </si>
  <si>
    <t>I500/1</t>
  </si>
  <si>
    <t xml:space="preserve">I500 </t>
  </si>
  <si>
    <t xml:space="preserve">Incandescent, (1) 500W lamp </t>
  </si>
  <si>
    <t>I52/1</t>
  </si>
  <si>
    <t xml:space="preserve">I52 </t>
  </si>
  <si>
    <t xml:space="preserve">Incandescent, (1) 52W lamp </t>
  </si>
  <si>
    <t>I52/2</t>
  </si>
  <si>
    <t xml:space="preserve">Incandescent, (2) 52W lamp </t>
  </si>
  <si>
    <t>I54/1</t>
  </si>
  <si>
    <t xml:space="preserve">I54 </t>
  </si>
  <si>
    <t xml:space="preserve">Incandescent, (1) 54W lamp </t>
  </si>
  <si>
    <t>I54/2</t>
  </si>
  <si>
    <t xml:space="preserve">Incandescent, (2) 54W lamp </t>
  </si>
  <si>
    <t>I55/1</t>
  </si>
  <si>
    <t xml:space="preserve">I55 </t>
  </si>
  <si>
    <t xml:space="preserve">Incandescent, (1) 55W lamp </t>
  </si>
  <si>
    <t>I55/2</t>
  </si>
  <si>
    <t xml:space="preserve">Incandescent, (2) 55W lamp </t>
  </si>
  <si>
    <t>I60/1</t>
  </si>
  <si>
    <t xml:space="preserve">I60 </t>
  </si>
  <si>
    <t xml:space="preserve">Incandescent, (1) 60W lamp </t>
  </si>
  <si>
    <t>I60/2</t>
  </si>
  <si>
    <t xml:space="preserve">Incandescent, (2) 60W lamp </t>
  </si>
  <si>
    <t>I60/3</t>
  </si>
  <si>
    <t xml:space="preserve">Incandescent, (3) 60W lamp </t>
  </si>
  <si>
    <t>I60/4</t>
  </si>
  <si>
    <t xml:space="preserve">Incandescent, (4) 60W lamp </t>
  </si>
  <si>
    <t>I60/5</t>
  </si>
  <si>
    <t xml:space="preserve">Incandescent, (5) 60W lamp </t>
  </si>
  <si>
    <t>I60E/1</t>
  </si>
  <si>
    <t xml:space="preserve">I60/ES </t>
  </si>
  <si>
    <t xml:space="preserve">Incandescent, (1) 60W ES lamp </t>
  </si>
  <si>
    <t>I60EL/1</t>
  </si>
  <si>
    <t xml:space="preserve">I60/ES/LL </t>
  </si>
  <si>
    <t xml:space="preserve">Incandescent, (1) 60W ES/LL lamp </t>
  </si>
  <si>
    <t>I65/1</t>
  </si>
  <si>
    <t xml:space="preserve">I65 </t>
  </si>
  <si>
    <t xml:space="preserve">Incandescent, (1) 65W lamp </t>
  </si>
  <si>
    <t>I65/2</t>
  </si>
  <si>
    <t xml:space="preserve">Incandescent, (2) 65W lamp </t>
  </si>
  <si>
    <t>I67/1</t>
  </si>
  <si>
    <t xml:space="preserve">I67 </t>
  </si>
  <si>
    <t xml:space="preserve">Incandescent, (1) 67W lamp </t>
  </si>
  <si>
    <t>I67/2</t>
  </si>
  <si>
    <t xml:space="preserve">Incandescent, (2) 67W lamp </t>
  </si>
  <si>
    <t>I67/3</t>
  </si>
  <si>
    <t xml:space="preserve">Incandescent, (3) 67W lamp </t>
  </si>
  <si>
    <t>I69/1</t>
  </si>
  <si>
    <t xml:space="preserve">I69 </t>
  </si>
  <si>
    <t xml:space="preserve">Incandescent, (1) 69W lamp </t>
  </si>
  <si>
    <t>I72/1</t>
  </si>
  <si>
    <t xml:space="preserve">I72 </t>
  </si>
  <si>
    <t xml:space="preserve">Incandescent, (1) 72W lamp </t>
  </si>
  <si>
    <t>I75/1</t>
  </si>
  <si>
    <t xml:space="preserve">I75 </t>
  </si>
  <si>
    <t xml:space="preserve">Incandescent, (1) 75W lamp </t>
  </si>
  <si>
    <t>I75/2</t>
  </si>
  <si>
    <t xml:space="preserve">Incandescent, (2) 75W lamp </t>
  </si>
  <si>
    <t>I75/3</t>
  </si>
  <si>
    <t xml:space="preserve">Incandescent, (3) 75W lamp </t>
  </si>
  <si>
    <t>I75/4</t>
  </si>
  <si>
    <t xml:space="preserve">Incandescent, (4) 75W lamp </t>
  </si>
  <si>
    <t>I750/1</t>
  </si>
  <si>
    <t xml:space="preserve">I750 </t>
  </si>
  <si>
    <t xml:space="preserve">Incandescent, (1) 750W lamp </t>
  </si>
  <si>
    <t>I75E/1</t>
  </si>
  <si>
    <t xml:space="preserve">I75/ES </t>
  </si>
  <si>
    <t xml:space="preserve">Incandescent, (1) 75W ES lamp </t>
  </si>
  <si>
    <t>I75EL/1</t>
  </si>
  <si>
    <t xml:space="preserve">I75/ES/LL </t>
  </si>
  <si>
    <t xml:space="preserve">Incandescent, (1) 75W ES/LL lamp </t>
  </si>
  <si>
    <t>I80/1</t>
  </si>
  <si>
    <t xml:space="preserve">I80 </t>
  </si>
  <si>
    <t xml:space="preserve">Incandescent, (1) 80W lamp </t>
  </si>
  <si>
    <t>I85/1</t>
  </si>
  <si>
    <t xml:space="preserve">I85 </t>
  </si>
  <si>
    <t xml:space="preserve">Incandescent, (1) 85W lamp </t>
  </si>
  <si>
    <t>I90/1</t>
  </si>
  <si>
    <t xml:space="preserve">I90 </t>
  </si>
  <si>
    <t xml:space="preserve">Incandescent, (1) 90W lamp </t>
  </si>
  <si>
    <t>I90/2</t>
  </si>
  <si>
    <t xml:space="preserve">Incandescent, (2) 90W lamp </t>
  </si>
  <si>
    <t>I90/3</t>
  </si>
  <si>
    <t xml:space="preserve">Incandescent, (3) 90W lamp </t>
  </si>
  <si>
    <t>I93/1</t>
  </si>
  <si>
    <t xml:space="preserve">I93 </t>
  </si>
  <si>
    <t xml:space="preserve">Incandescent, (1) 93W lamp </t>
  </si>
  <si>
    <t>I95/1</t>
  </si>
  <si>
    <t xml:space="preserve">I95 </t>
  </si>
  <si>
    <t xml:space="preserve">Incandescent, (1) 95W lamp </t>
  </si>
  <si>
    <t>I95/2</t>
  </si>
  <si>
    <t xml:space="preserve">Incandescent, (2) 95W lamp </t>
  </si>
  <si>
    <t>Induction</t>
  </si>
  <si>
    <t>QL165/1</t>
  </si>
  <si>
    <t xml:space="preserve">QL165 </t>
  </si>
  <si>
    <t xml:space="preserve">QL Induction, (1) 165W lamp </t>
  </si>
  <si>
    <t xml:space="preserve">Generator </t>
  </si>
  <si>
    <t>QL55/1</t>
  </si>
  <si>
    <t xml:space="preserve">QL55 </t>
  </si>
  <si>
    <t xml:space="preserve">QL Induction, (1) 55W lamp </t>
  </si>
  <si>
    <t>QL85/1</t>
  </si>
  <si>
    <t xml:space="preserve">QL85 </t>
  </si>
  <si>
    <t xml:space="preserve">QL Induction, (1) 85W lamp </t>
  </si>
  <si>
    <t>LED  Linear Panel</t>
  </si>
  <si>
    <t>FLED PNL 10</t>
  </si>
  <si>
    <t>FLED PNL 11</t>
  </si>
  <si>
    <t>FLED PNL 12</t>
  </si>
  <si>
    <t>FLED PNL 13</t>
  </si>
  <si>
    <t>FLED PNL 14</t>
  </si>
  <si>
    <t>FLED PNL 15</t>
  </si>
  <si>
    <t>FLED PNL 16</t>
  </si>
  <si>
    <t>FLED PNL 17</t>
  </si>
  <si>
    <t>FLED PNL 18</t>
  </si>
  <si>
    <t>FLED PNL 19</t>
  </si>
  <si>
    <t>FLED PNL 20</t>
  </si>
  <si>
    <t>FLED PNL 21</t>
  </si>
  <si>
    <t>FLED PNL 22</t>
  </si>
  <si>
    <t>FLED PNL 23</t>
  </si>
  <si>
    <t>FLED PNL 24</t>
  </si>
  <si>
    <t>FLED PNL 25</t>
  </si>
  <si>
    <t>FLED PNL 26</t>
  </si>
  <si>
    <t>FLED PNL 27</t>
  </si>
  <si>
    <t>FLED PNL 28</t>
  </si>
  <si>
    <t>FLED PNL 29</t>
  </si>
  <si>
    <t>FLED PNL 30</t>
  </si>
  <si>
    <t>FLED PNL 31</t>
  </si>
  <si>
    <t>FLED PNL 32</t>
  </si>
  <si>
    <t>FLED PNL 33</t>
  </si>
  <si>
    <t>FLED PNL 34</t>
  </si>
  <si>
    <t>FLED PNL 35</t>
  </si>
  <si>
    <t>FLED PNL 36</t>
  </si>
  <si>
    <t>FLED PNL 37</t>
  </si>
  <si>
    <t>FLED PNL 38</t>
  </si>
  <si>
    <t>FLED PNL 39</t>
  </si>
  <si>
    <t>FLED PNL 40</t>
  </si>
  <si>
    <t>FLED PNL 41</t>
  </si>
  <si>
    <t>FLED PNL 42</t>
  </si>
  <si>
    <t>FLED PNL 43</t>
  </si>
  <si>
    <t>FLED PNL 44</t>
  </si>
  <si>
    <t>FLED PNL 45</t>
  </si>
  <si>
    <t>FLED PNL 46</t>
  </si>
  <si>
    <t>FLED PNL 47</t>
  </si>
  <si>
    <t>FLED PNL 48</t>
  </si>
  <si>
    <t>FLED PNL 49</t>
  </si>
  <si>
    <t>FLED PNL 50</t>
  </si>
  <si>
    <t>FLED PNL 51</t>
  </si>
  <si>
    <t>FLED PNL 52</t>
  </si>
  <si>
    <t>FLED PNL 53</t>
  </si>
  <si>
    <t>FLED PNL 54</t>
  </si>
  <si>
    <t>FLED PNL 55</t>
  </si>
  <si>
    <t>FLED PNL 56</t>
  </si>
  <si>
    <t>FLED PNL 57</t>
  </si>
  <si>
    <t>FLED PNL 58</t>
  </si>
  <si>
    <t>FLED PNL 59</t>
  </si>
  <si>
    <t>FLED PNL 60</t>
  </si>
  <si>
    <t>FLED PNL 61</t>
  </si>
  <si>
    <t>FLED PNL 62</t>
  </si>
  <si>
    <t>FLED PNL 63</t>
  </si>
  <si>
    <t>FLED PNL 64</t>
  </si>
  <si>
    <t>FLED PNL 65</t>
  </si>
  <si>
    <t>FLED PNL 66</t>
  </si>
  <si>
    <t>FLED PNL 67</t>
  </si>
  <si>
    <t>FLED PNL 68</t>
  </si>
  <si>
    <t>FLED PNL 69</t>
  </si>
  <si>
    <t>FLED PNL 70</t>
  </si>
  <si>
    <t>FLED PNL 71</t>
  </si>
  <si>
    <t>FLED PNL 72</t>
  </si>
  <si>
    <t>FLED PNL 73</t>
  </si>
  <si>
    <t>FLED PNL 74</t>
  </si>
  <si>
    <t>FLED PNL 75</t>
  </si>
  <si>
    <t>FLED PNL 76</t>
  </si>
  <si>
    <t>FLED PNL 77</t>
  </si>
  <si>
    <t>FLED PNL 78</t>
  </si>
  <si>
    <t>FLED PNL 79</t>
  </si>
  <si>
    <t>FLED PNL 80</t>
  </si>
  <si>
    <t>FLED PNL 81</t>
  </si>
  <si>
    <t>FLED PNL 82</t>
  </si>
  <si>
    <t>FLED PNL 83</t>
  </si>
  <si>
    <t>FLED PNL 84</t>
  </si>
  <si>
    <t>FLED PNL 85</t>
  </si>
  <si>
    <t>FLED PNL 86</t>
  </si>
  <si>
    <t>FLED PNL 87</t>
  </si>
  <si>
    <t>FLED PNL 88</t>
  </si>
  <si>
    <t>FLED PNL 89</t>
  </si>
  <si>
    <t>FLED PNL 90</t>
  </si>
  <si>
    <t>FLED PNL 91</t>
  </si>
  <si>
    <t>FLED PNL 92</t>
  </si>
  <si>
    <t>FLED PNL 93</t>
  </si>
  <si>
    <t>FLED PNL 94</t>
  </si>
  <si>
    <t>FLED PNL 95</t>
  </si>
  <si>
    <t>FLED PNL 96</t>
  </si>
  <si>
    <t>FLED PNL 97</t>
  </si>
  <si>
    <t>FLED PNL 98</t>
  </si>
  <si>
    <t>FLED PNL 99</t>
  </si>
  <si>
    <t>FLED PNL 100</t>
  </si>
  <si>
    <t>LED Exit</t>
  </si>
  <si>
    <t>ELED0.5/1</t>
  </si>
  <si>
    <t xml:space="preserve">LED0.5W </t>
  </si>
  <si>
    <t xml:space="preserve">EXIT Light Emitting Diode, (1) 0.5W lamp, Single Sided </t>
  </si>
  <si>
    <t>ELED0.5/2</t>
  </si>
  <si>
    <t xml:space="preserve">EXIT Light Emitting Diode, (2) 0.5W lamp, Dual Sided </t>
  </si>
  <si>
    <t>ELED1.5/1</t>
  </si>
  <si>
    <t xml:space="preserve">LED1.5W </t>
  </si>
  <si>
    <t xml:space="preserve">EXIT Light Emitting Diode, (1) 1.5W lamp, Single Sided </t>
  </si>
  <si>
    <t>ELED1.5/2</t>
  </si>
  <si>
    <t xml:space="preserve">EXIT Light Emitting Diode, (2) 1.5W lamp, Dual Sided </t>
  </si>
  <si>
    <t>ELED10.5/1</t>
  </si>
  <si>
    <t xml:space="preserve">LED10.5W </t>
  </si>
  <si>
    <t xml:space="preserve">EXIT Light Emitting Diode, (1) 10.5W lamp, Single Sided </t>
  </si>
  <si>
    <t>ELED10.5/2</t>
  </si>
  <si>
    <t xml:space="preserve">EXIT Light Emitting Diode, (2) 10.5W lamp, Dual Sided </t>
  </si>
  <si>
    <t>ELED2/1</t>
  </si>
  <si>
    <t xml:space="preserve">LED2W </t>
  </si>
  <si>
    <t xml:space="preserve">EXIT Light Emitting Diode, (1) 2W lamp, Single Sided </t>
  </si>
  <si>
    <t>ELED2/2</t>
  </si>
  <si>
    <t xml:space="preserve">EXIT Light Emitting Diode, (2) 2W lamp, Dual Sided </t>
  </si>
  <si>
    <t>ELED3/1</t>
  </si>
  <si>
    <t xml:space="preserve">LED3W </t>
  </si>
  <si>
    <t xml:space="preserve">EXIT Light Emitting Diode, (1) 3W lamp, Single Sided </t>
  </si>
  <si>
    <t>ELED3/2</t>
  </si>
  <si>
    <t xml:space="preserve">EXIT Light Emitting Diode, (2) 3W lamp, Dual Sided </t>
  </si>
  <si>
    <t>ELED5/1</t>
  </si>
  <si>
    <t xml:space="preserve">LED5W </t>
  </si>
  <si>
    <t xml:space="preserve">EXIT Light Emitting Diode, (1) 5W lamp, Single Sided </t>
  </si>
  <si>
    <t>ELED5/2</t>
  </si>
  <si>
    <t xml:space="preserve">EXIT Light Emitting Diode, (2) 5W lamp, Dual Sided </t>
  </si>
  <si>
    <t>ELED8/1</t>
  </si>
  <si>
    <t xml:space="preserve">LED8W </t>
  </si>
  <si>
    <t xml:space="preserve">EXIT Light Emitting Diode, (1) 8W lamp, Single Sided </t>
  </si>
  <si>
    <t>ELED8/2</t>
  </si>
  <si>
    <t xml:space="preserve">EXIT Light Emitting Diode, (2) 8W lamp, Dual Sided </t>
  </si>
  <si>
    <t xml:space="preserve">LED Low Bay </t>
  </si>
  <si>
    <t>LBLED 30</t>
  </si>
  <si>
    <t>LED, Low Bay Fixtures 30 watts</t>
  </si>
  <si>
    <t>LBLED 31</t>
  </si>
  <si>
    <t>LED, Low Bay Fixtures 31 watts</t>
  </si>
  <si>
    <t>LBLED 32</t>
  </si>
  <si>
    <t>LED, Low Bay Fixtures 32 watts</t>
  </si>
  <si>
    <t>LBLED 33</t>
  </si>
  <si>
    <t>LED, Low Bay Fixtures 33 watts</t>
  </si>
  <si>
    <t>LBLED 34</t>
  </si>
  <si>
    <t>LED, Low Bay Fixtures 34 watts</t>
  </si>
  <si>
    <t>LED, Low Bay Fixtures 35 watts</t>
  </si>
  <si>
    <t>LBLED 36</t>
  </si>
  <si>
    <t>LED, Low Bay Fixtures 36 watts</t>
  </si>
  <si>
    <t>LBLED 37</t>
  </si>
  <si>
    <t>LED, Low Bay Fixtures 37 watts</t>
  </si>
  <si>
    <t>LBLED 38</t>
  </si>
  <si>
    <t>LED, Low Bay Fixtures 38 watts</t>
  </si>
  <si>
    <t>LBLED 39</t>
  </si>
  <si>
    <t>LED, Low Bay Fixtures 39 watts</t>
  </si>
  <si>
    <t>LBLED 40</t>
  </si>
  <si>
    <t>LED, Low Bay Fixtures 40 watts</t>
  </si>
  <si>
    <t>LBLED 41</t>
  </si>
  <si>
    <t>LED, Low Bay Fixtures 41 watts</t>
  </si>
  <si>
    <t>LBLED 42</t>
  </si>
  <si>
    <t>LED, Low Bay Fixtures 42 watts</t>
  </si>
  <si>
    <t>LBLED 43</t>
  </si>
  <si>
    <t>LED, Low Bay Fixtures 43 watts</t>
  </si>
  <si>
    <t>LBLED 44</t>
  </si>
  <si>
    <t>LED, Low Bay Fixtures 44 watts</t>
  </si>
  <si>
    <t>LBLED 45</t>
  </si>
  <si>
    <t>LED, Low Bay Fixtures 45 watts</t>
  </si>
  <si>
    <t>LBLED 46</t>
  </si>
  <si>
    <t>LED, Low Bay Fixtures 46 watts</t>
  </si>
  <si>
    <t>LBLED 47</t>
  </si>
  <si>
    <t>LED, Low Bay Fixtures 47 watts</t>
  </si>
  <si>
    <t>LBLED 48</t>
  </si>
  <si>
    <t>LED, Low Bay Fixtures 48 watts</t>
  </si>
  <si>
    <t>LBLED 49</t>
  </si>
  <si>
    <t>LED, Low Bay Fixtures 49 watts</t>
  </si>
  <si>
    <t>LBLED 50</t>
  </si>
  <si>
    <t>LED, Low Bay Fixtures 50 watts</t>
  </si>
  <si>
    <t>LBLED 51</t>
  </si>
  <si>
    <t>LED, Low Bay Fixtures 51 watts</t>
  </si>
  <si>
    <t>LBLED 52</t>
  </si>
  <si>
    <t>LED, Low Bay Fixtures 52 watts</t>
  </si>
  <si>
    <t>LBLED 53</t>
  </si>
  <si>
    <t>LED, Low Bay Fixtures 53 watts</t>
  </si>
  <si>
    <t>LBLED 54</t>
  </si>
  <si>
    <t>LED, Low Bay Fixtures 54 watts</t>
  </si>
  <si>
    <t>LBLED 55</t>
  </si>
  <si>
    <t>LED, Low Bay Fixtures 55 watts</t>
  </si>
  <si>
    <t>LBLED 56</t>
  </si>
  <si>
    <t>LED, Low Bay Fixtures 56 watts</t>
  </si>
  <si>
    <t>LBLED 57</t>
  </si>
  <si>
    <t>LED, Low Bay Fixtures 57 watts</t>
  </si>
  <si>
    <t>LBLED 58</t>
  </si>
  <si>
    <t>LED, Low Bay Fixtures 58 watts</t>
  </si>
  <si>
    <t>LBLED 59</t>
  </si>
  <si>
    <t>LED, Low Bay Fixtures 59 watts</t>
  </si>
  <si>
    <t>LBLED 60</t>
  </si>
  <si>
    <t>LED, Low Bay Fixtures 60 watts</t>
  </si>
  <si>
    <t>LBLED 61</t>
  </si>
  <si>
    <t>LED, Low Bay Fixtures 61 watts</t>
  </si>
  <si>
    <t>LBLED 62</t>
  </si>
  <si>
    <t>LED, Low Bay Fixtures 62 watts</t>
  </si>
  <si>
    <t>LBLED 63</t>
  </si>
  <si>
    <t>LED, Low Bay Fixtures 63 watts</t>
  </si>
  <si>
    <t>LBLED 64</t>
  </si>
  <si>
    <t>LED, Low Bay Fixtures 64 watts</t>
  </si>
  <si>
    <t>LBLED 65</t>
  </si>
  <si>
    <t>LED, Low Bay Fixtures 65 watts</t>
  </si>
  <si>
    <t>LBLED 66</t>
  </si>
  <si>
    <t>LED, Low Bay Fixtures 66 watts</t>
  </si>
  <si>
    <t>LBLED 67</t>
  </si>
  <si>
    <t>LED, Low Bay Fixtures 67 watts</t>
  </si>
  <si>
    <t>LBLED 68</t>
  </si>
  <si>
    <t>LED, Low Bay Fixtures 68 watts</t>
  </si>
  <si>
    <t>LBLED 69</t>
  </si>
  <si>
    <t>LED, Low Bay Fixtures 69 watts</t>
  </si>
  <si>
    <t>LBLED 70</t>
  </si>
  <si>
    <t>LED, Low Bay Fixtures 70 watts</t>
  </si>
  <si>
    <t>LBLED 71</t>
  </si>
  <si>
    <t>LED, Low Bay Fixtures 71 watts</t>
  </si>
  <si>
    <t>LBLED 72</t>
  </si>
  <si>
    <t>LED, Low Bay Fixtures 72 watts</t>
  </si>
  <si>
    <t>LBLED 73</t>
  </si>
  <si>
    <t>LED, Low Bay Fixtures 73 watts</t>
  </si>
  <si>
    <t>LBLED 74</t>
  </si>
  <si>
    <t>LED, Low Bay Fixtures 74 watts</t>
  </si>
  <si>
    <t>LBLED 75</t>
  </si>
  <si>
    <t>LED, Low Bay Fixtures 75 watts</t>
  </si>
  <si>
    <t>LBLED 76</t>
  </si>
  <si>
    <t>LED, Low Bay Fixtures 76 watts</t>
  </si>
  <si>
    <t>LBLED 77</t>
  </si>
  <si>
    <t>LED, Low Bay Fixtures 77 watts</t>
  </si>
  <si>
    <t>LBLED 78</t>
  </si>
  <si>
    <t>LED, Low Bay Fixtures 78 watts</t>
  </si>
  <si>
    <t>LBLED 79</t>
  </si>
  <si>
    <t>LED, Low Bay Fixtures 79 watts</t>
  </si>
  <si>
    <t>LBLED 80</t>
  </si>
  <si>
    <t>LED, Low Bay Fixtures 80 watts</t>
  </si>
  <si>
    <t>LBLED 81</t>
  </si>
  <si>
    <t>LED, Low Bay Fixtures 81 watts</t>
  </si>
  <si>
    <t>LBLED 82</t>
  </si>
  <si>
    <t>LED, Low Bay Fixtures 82 watts</t>
  </si>
  <si>
    <t>LBLED 83</t>
  </si>
  <si>
    <t>LED, Low Bay Fixtures 83 watts</t>
  </si>
  <si>
    <t>LBLED 84</t>
  </si>
  <si>
    <t>LED, Low Bay Fixtures 84 watts</t>
  </si>
  <si>
    <t>LBLED 85</t>
  </si>
  <si>
    <t>LED, Low Bay Fixtures 85 watts</t>
  </si>
  <si>
    <t>LBLED 86</t>
  </si>
  <si>
    <t>LED, Low Bay Fixtures 86 watts</t>
  </si>
  <si>
    <t>LBLED 87</t>
  </si>
  <si>
    <t>LED, Low Bay Fixtures 87 watts</t>
  </si>
  <si>
    <t>LBLED 88</t>
  </si>
  <si>
    <t>LED, Low Bay Fixtures 88 watts</t>
  </si>
  <si>
    <t>LBLED 89</t>
  </si>
  <si>
    <t>LED, Low Bay Fixtures 89 watts</t>
  </si>
  <si>
    <t>LBLED 90</t>
  </si>
  <si>
    <t>LED, Low Bay Fixtures 90 watts</t>
  </si>
  <si>
    <t>LBLED 91</t>
  </si>
  <si>
    <t>LED, Low Bay Fixtures 91 watts</t>
  </si>
  <si>
    <t>LBLED 92</t>
  </si>
  <si>
    <t>LED, Low Bay Fixtures 92 watts</t>
  </si>
  <si>
    <t>LBLED 93</t>
  </si>
  <si>
    <t>LED, Low Bay Fixtures 93 watts</t>
  </si>
  <si>
    <t>LBLED 94</t>
  </si>
  <si>
    <t>LED, Low Bay Fixtures 94 watts</t>
  </si>
  <si>
    <t>LBLED 95</t>
  </si>
  <si>
    <t>LED, Low Bay Fixtures 95 watts</t>
  </si>
  <si>
    <t>LBLED 96</t>
  </si>
  <si>
    <t>LED, Low Bay Fixtures 96 watts</t>
  </si>
  <si>
    <t>LBLED 97</t>
  </si>
  <si>
    <t>LED, Low Bay Fixtures 97 watts</t>
  </si>
  <si>
    <t>LBLED 98</t>
  </si>
  <si>
    <t>LED, Low Bay Fixtures 98 watts</t>
  </si>
  <si>
    <t>LBLED 99</t>
  </si>
  <si>
    <t>LED, Low Bay Fixtures 99 watts</t>
  </si>
  <si>
    <t>LBLED 100</t>
  </si>
  <si>
    <t>LED, Low Bay Fixtures 100 watts</t>
  </si>
  <si>
    <t>LBLED 101</t>
  </si>
  <si>
    <t>LED, Low Bay Fixtures 101 watts</t>
  </si>
  <si>
    <t>LBLED 102</t>
  </si>
  <si>
    <t>LED, Low Bay Fixtures 102 watts</t>
  </si>
  <si>
    <t>LBLED 103</t>
  </si>
  <si>
    <t>LED, Low Bay Fixtures 103 watts</t>
  </si>
  <si>
    <t>LBLED 104</t>
  </si>
  <si>
    <t>LED, Low Bay Fixtures 104 watts</t>
  </si>
  <si>
    <t>LBLED 105</t>
  </si>
  <si>
    <t>LED, Low Bay Fixtures 105 watts</t>
  </si>
  <si>
    <t>LBLED 106</t>
  </si>
  <si>
    <t>LED, Low Bay Fixtures 106 watts</t>
  </si>
  <si>
    <t>LBLED 107</t>
  </si>
  <si>
    <t>LED, Low Bay Fixtures 107 watts</t>
  </si>
  <si>
    <t>LBLED 108</t>
  </si>
  <si>
    <t>LED, Low Bay Fixtures 108 watts</t>
  </si>
  <si>
    <t>LBLED 109</t>
  </si>
  <si>
    <t>LED, Low Bay Fixtures 109 watts</t>
  </si>
  <si>
    <t>LBLED 110</t>
  </si>
  <si>
    <t>LED, Low Bay Fixtures 110 watts</t>
  </si>
  <si>
    <t>LBLED 111</t>
  </si>
  <si>
    <t>LED, Low Bay Fixtures 111 watts</t>
  </si>
  <si>
    <t>LBLED 112</t>
  </si>
  <si>
    <t>LED, Low Bay Fixtures 112 watts</t>
  </si>
  <si>
    <t>LBLED 113</t>
  </si>
  <si>
    <t>LED, Low Bay Fixtures 113 watts</t>
  </si>
  <si>
    <t>LBLED 114</t>
  </si>
  <si>
    <t>LED, Low Bay Fixtures 114 watts</t>
  </si>
  <si>
    <t>LBLED 115</t>
  </si>
  <si>
    <t>LED, Low Bay Fixtures 115 watts</t>
  </si>
  <si>
    <t>LBLED 116</t>
  </si>
  <si>
    <t>LED, Low Bay Fixtures 116 watts</t>
  </si>
  <si>
    <t>LBLED 117</t>
  </si>
  <si>
    <t>LED, Low Bay Fixtures 117 watts</t>
  </si>
  <si>
    <t>LBLED 118</t>
  </si>
  <si>
    <t>LED, Low Bay Fixtures 118 watts</t>
  </si>
  <si>
    <t>LBLED 119</t>
  </si>
  <si>
    <t>LED, Low Bay Fixtures 119 watts</t>
  </si>
  <si>
    <t>LBLED 120</t>
  </si>
  <si>
    <t>LED, Low Bay Fixtures 120 watts</t>
  </si>
  <si>
    <t>LBLED 121</t>
  </si>
  <si>
    <t>LED, Low Bay Fixtures 121 watts</t>
  </si>
  <si>
    <t>LBLED 122</t>
  </si>
  <si>
    <t>LED, Low Bay Fixtures 122 watts</t>
  </si>
  <si>
    <t>LBLED 123</t>
  </si>
  <si>
    <t>LED, Low Bay Fixtures 123 watts</t>
  </si>
  <si>
    <t>LBLED 124</t>
  </si>
  <si>
    <t>LED, Low Bay Fixtures 124 watts</t>
  </si>
  <si>
    <t>LBLED 125</t>
  </si>
  <si>
    <t>LED, Low Bay Fixtures 125 watts</t>
  </si>
  <si>
    <t>LBLED 126</t>
  </si>
  <si>
    <t>LED, Low Bay Fixtures 126 watts</t>
  </si>
  <si>
    <t>LBLED 127</t>
  </si>
  <si>
    <t>LED, Low Bay Fixtures 127 watts</t>
  </si>
  <si>
    <t>LBLED 128</t>
  </si>
  <si>
    <t>LED, Low Bay Fixtures 128 watts</t>
  </si>
  <si>
    <t>LBLED 129</t>
  </si>
  <si>
    <t>LED, Low Bay Fixtures 129 watts</t>
  </si>
  <si>
    <t>LBLED 130</t>
  </si>
  <si>
    <t>LED, Low Bay Fixtures 130 watts</t>
  </si>
  <si>
    <t>LBLED 131</t>
  </si>
  <si>
    <t>LED, Low Bay Fixtures 131 watts</t>
  </si>
  <si>
    <t>LBLED 132</t>
  </si>
  <si>
    <t>LED, Low Bay Fixtures 132 watts</t>
  </si>
  <si>
    <t>LBLED 133</t>
  </si>
  <si>
    <t>LED, Low Bay Fixtures 133 watts</t>
  </si>
  <si>
    <t>LBLED 134</t>
  </si>
  <si>
    <t>LED, Low Bay Fixtures 134 watts</t>
  </si>
  <si>
    <t>LBLED 135</t>
  </si>
  <si>
    <t>LED, Low Bay Fixtures 135 watts</t>
  </si>
  <si>
    <t>LBLED 136</t>
  </si>
  <si>
    <t>LED, Low Bay Fixtures 136 watts</t>
  </si>
  <si>
    <t>LBLED 137</t>
  </si>
  <si>
    <t>LED, Low Bay Fixtures 137 watts</t>
  </si>
  <si>
    <t>LBLED 138</t>
  </si>
  <si>
    <t>LED, Low Bay Fixtures 138 watts</t>
  </si>
  <si>
    <t>LBLED 139</t>
  </si>
  <si>
    <t>LED, Low Bay Fixtures 139 watts</t>
  </si>
  <si>
    <t>LBLED 140</t>
  </si>
  <si>
    <t>LED, Low Bay Fixtures 140 watts</t>
  </si>
  <si>
    <t>LBLED 141</t>
  </si>
  <si>
    <t>LED, Low Bay Fixtures 141 watts</t>
  </si>
  <si>
    <t>LBLED 142</t>
  </si>
  <si>
    <t>LED, Low Bay Fixtures 142 watts</t>
  </si>
  <si>
    <t>LBLED 143</t>
  </si>
  <si>
    <t>LED, Low Bay Fixtures 143 watts</t>
  </si>
  <si>
    <t>LBLED 144</t>
  </si>
  <si>
    <t>LED, Low Bay Fixtures 144 watts</t>
  </si>
  <si>
    <t>LBLED 145</t>
  </si>
  <si>
    <t>LED, Low Bay Fixtures 145 watts</t>
  </si>
  <si>
    <t>LBLED 146</t>
  </si>
  <si>
    <t>LED, Low Bay Fixtures 146 watts</t>
  </si>
  <si>
    <t>LBLED 147</t>
  </si>
  <si>
    <t>LED, Low Bay Fixtures 147 watts</t>
  </si>
  <si>
    <t>LBLED 148</t>
  </si>
  <si>
    <t>LED, Low Bay Fixtures 148 watts</t>
  </si>
  <si>
    <t>LBLED 149</t>
  </si>
  <si>
    <t>LED, Low Bay Fixtures 149 watts</t>
  </si>
  <si>
    <t>LBLED 150</t>
  </si>
  <si>
    <t>LED, Low Bay Fixtures 150 watts</t>
  </si>
  <si>
    <t>LBLED 159</t>
  </si>
  <si>
    <t>LED, Low Bay Fixtures 159 watts</t>
  </si>
  <si>
    <t>LBLED 172</t>
  </si>
  <si>
    <t>LED, Low Bay Fixtures 172 watts</t>
  </si>
  <si>
    <t xml:space="preserve">LED High Bay </t>
  </si>
  <si>
    <t>FLED HBY 70</t>
  </si>
  <si>
    <t>LED, High Bay Fixtures 70 watts</t>
  </si>
  <si>
    <t>FLED HBY 71</t>
  </si>
  <si>
    <t>LED, High Bay Fixtures 71 watts</t>
  </si>
  <si>
    <t>FLED HBY 72</t>
  </si>
  <si>
    <t>LED, High Bay Fixtures 72 watts</t>
  </si>
  <si>
    <t>FLED HBY 73</t>
  </si>
  <si>
    <t>LED, High Bay Fixtures 73 watts</t>
  </si>
  <si>
    <t>FLED HBY 74</t>
  </si>
  <si>
    <t>LED, High Bay Fixtures 74 watts</t>
  </si>
  <si>
    <t>FLED HBY 75</t>
  </si>
  <si>
    <t>LED, High Bay Fixtures 75 watts</t>
  </si>
  <si>
    <t>FLED HBY 76</t>
  </si>
  <si>
    <t>LED, High Bay Fixtures 76 watts</t>
  </si>
  <si>
    <t>FLED HBY 77</t>
  </si>
  <si>
    <t>LED, High Bay Fixtures 77 watts</t>
  </si>
  <si>
    <t>FLED HBY 78</t>
  </si>
  <si>
    <t>LED, High Bay Fixtures 78 watts</t>
  </si>
  <si>
    <t>FLED HBY 79</t>
  </si>
  <si>
    <t>LED, High Bay Fixtures 79 watts</t>
  </si>
  <si>
    <t>FLED HBY 80</t>
  </si>
  <si>
    <t>LED, High Bay Fixtures 80 watts</t>
  </si>
  <si>
    <t>FLED HBY 81</t>
  </si>
  <si>
    <t>LED, High Bay Fixtures 81 watts</t>
  </si>
  <si>
    <t>FLED HBY 82</t>
  </si>
  <si>
    <t>LED, High Bay Fixtures 82 watts</t>
  </si>
  <si>
    <t>FLED HBY 83</t>
  </si>
  <si>
    <t>LED, High Bay Fixtures 83 watts</t>
  </si>
  <si>
    <t>FLED HBY 84</t>
  </si>
  <si>
    <t>LED, High Bay Fixtures 84 watts</t>
  </si>
  <si>
    <t>FLED HBY 85</t>
  </si>
  <si>
    <t>LED, High Bay Fixtures 85 watts</t>
  </si>
  <si>
    <t>FLED HBY 86</t>
  </si>
  <si>
    <t>LED, High Bay Fixtures 86 watts</t>
  </si>
  <si>
    <t>FLED HBY 87</t>
  </si>
  <si>
    <t>LED, High Bay Fixtures 87 watts</t>
  </si>
  <si>
    <t>FLED HBY 88</t>
  </si>
  <si>
    <t>LED, High Bay Fixtures 88 watts</t>
  </si>
  <si>
    <t>FLED HBY 89</t>
  </si>
  <si>
    <t>LED, High Bay Fixtures 89 watts</t>
  </si>
  <si>
    <t>FLED HBY 90</t>
  </si>
  <si>
    <t>LED, High Bay Fixtures 90 watts</t>
  </si>
  <si>
    <t>FLED HBY 91</t>
  </si>
  <si>
    <t>LED, High Bay Fixtures 91 watts</t>
  </si>
  <si>
    <t>FLED HBY 92</t>
  </si>
  <si>
    <t>LED, High Bay Fixtures 92 watts</t>
  </si>
  <si>
    <t>FLED HBY 93</t>
  </si>
  <si>
    <t>LED, High Bay Fixtures 93 watts</t>
  </si>
  <si>
    <t>FLED HBY 94</t>
  </si>
  <si>
    <t>LED, High Bay Fixtures 94 watts</t>
  </si>
  <si>
    <t>FLED HBY 95</t>
  </si>
  <si>
    <t>LED, High Bay Fixtures 95 watts</t>
  </si>
  <si>
    <t>FLED HBY 96</t>
  </si>
  <si>
    <t>LED, High Bay Fixtures 96 watts</t>
  </si>
  <si>
    <t>FLED HBY 97</t>
  </si>
  <si>
    <t>LED, High Bay Fixtures 97 watts</t>
  </si>
  <si>
    <t>FLED HBY 98</t>
  </si>
  <si>
    <t>LED, High Bay Fixtures 98 watts</t>
  </si>
  <si>
    <t>FLED HBY 99</t>
  </si>
  <si>
    <t>LED, High Bay Fixtures 99 watts</t>
  </si>
  <si>
    <t>FLED HBY 100</t>
  </si>
  <si>
    <t>LED, High Bay Fixtures 100 watts</t>
  </si>
  <si>
    <t>FLED HBY 101</t>
  </si>
  <si>
    <t>LED, High Bay Fixtures 101 watts</t>
  </si>
  <si>
    <t>FLED HBY 102</t>
  </si>
  <si>
    <t>LED, High Bay Fixtures 102 watts</t>
  </si>
  <si>
    <t>FLED HBY 103</t>
  </si>
  <si>
    <t>LED, High Bay Fixtures 103 watts</t>
  </si>
  <si>
    <t>FLED HBY 104</t>
  </si>
  <si>
    <t>LED, High Bay Fixtures 104 watts</t>
  </si>
  <si>
    <t>FLED HBY 105</t>
  </si>
  <si>
    <t>LED, High Bay Fixtures 105 watts</t>
  </si>
  <si>
    <t>FLED HBY 106</t>
  </si>
  <si>
    <t>LED, High Bay Fixtures 106 watts</t>
  </si>
  <si>
    <t>FLED HBY 107</t>
  </si>
  <si>
    <t>LED, High Bay Fixtures 107 watts</t>
  </si>
  <si>
    <t>FLED HBY 108</t>
  </si>
  <si>
    <t>LED, High Bay Fixtures 108 watts</t>
  </si>
  <si>
    <t>FLED HBY 109</t>
  </si>
  <si>
    <t>LED, High Bay Fixtures 109 watts</t>
  </si>
  <si>
    <t>FLED HBY 110</t>
  </si>
  <si>
    <t>LED, High Bay Fixtures 110 watts</t>
  </si>
  <si>
    <t>FLED HBY 111</t>
  </si>
  <si>
    <t>LED, High Bay Fixtures 111 watts</t>
  </si>
  <si>
    <t>FLED HBY 112</t>
  </si>
  <si>
    <t>LED, High Bay Fixtures 112 watts</t>
  </si>
  <si>
    <t>FLED HBY 113</t>
  </si>
  <si>
    <t>LED, High Bay Fixtures 113 watts</t>
  </si>
  <si>
    <t>FLED HBY 114</t>
  </si>
  <si>
    <t>LED, High Bay Fixtures 114 watts</t>
  </si>
  <si>
    <t>FLED HBY 115</t>
  </si>
  <si>
    <t>LED, High Bay Fixtures 115 watts</t>
  </si>
  <si>
    <t>FLED HBY 116</t>
  </si>
  <si>
    <t>LED, High Bay Fixtures 116 watts</t>
  </si>
  <si>
    <t>FLED HBY 117</t>
  </si>
  <si>
    <t>LED, High Bay Fixtures 117 watts</t>
  </si>
  <si>
    <t>FLED HBY 118</t>
  </si>
  <si>
    <t>LED, High Bay Fixtures 118 watts</t>
  </si>
  <si>
    <t>FLED HBY 119</t>
  </si>
  <si>
    <t>LED, High Bay Fixtures 119 watts</t>
  </si>
  <si>
    <t>FLED HBY 120</t>
  </si>
  <si>
    <t>LED, High Bay Fixtures 120 watts</t>
  </si>
  <si>
    <t>FLED HBY 121</t>
  </si>
  <si>
    <t>LED, High Bay Fixtures 121 watts</t>
  </si>
  <si>
    <t>FLED HBY 122</t>
  </si>
  <si>
    <t>LED, High Bay Fixtures 122 watts</t>
  </si>
  <si>
    <t>FLED HBY 123</t>
  </si>
  <si>
    <t>LED, High Bay Fixtures 123 watts</t>
  </si>
  <si>
    <t>FLED HBY 124</t>
  </si>
  <si>
    <t>LED, High Bay Fixtures 124 watts</t>
  </si>
  <si>
    <t>FLED HBY 125</t>
  </si>
  <si>
    <t>LED, High Bay Fixtures 125 watts</t>
  </si>
  <si>
    <t>FLED HBY 126</t>
  </si>
  <si>
    <t>LED, High Bay Fixtures 126 watts</t>
  </si>
  <si>
    <t>FLED HBY 127</t>
  </si>
  <si>
    <t>LED, High Bay Fixtures 127 watts</t>
  </si>
  <si>
    <t>FLED HBY 128</t>
  </si>
  <si>
    <t>LED, High Bay Fixtures 128 watts</t>
  </si>
  <si>
    <t>FLED HBY 129</t>
  </si>
  <si>
    <t>LED, High Bay Fixtures 129 watts</t>
  </si>
  <si>
    <t>FLED HBY 130</t>
  </si>
  <si>
    <t>LED, High Bay Fixtures 130 watts</t>
  </si>
  <si>
    <t>FLED HBY 131</t>
  </si>
  <si>
    <t>LED, High Bay Fixtures 131 watts</t>
  </si>
  <si>
    <t>FLED HBY 132</t>
  </si>
  <si>
    <t>LED, High Bay Fixtures 132 watts</t>
  </si>
  <si>
    <t>FLED HBY 133</t>
  </si>
  <si>
    <t>LED, High Bay Fixtures 133 watts</t>
  </si>
  <si>
    <t>FLED HBY 134</t>
  </si>
  <si>
    <t>LED, High Bay Fixtures 134 watts</t>
  </si>
  <si>
    <t>FLED HBY 135</t>
  </si>
  <si>
    <t>LED, High Bay Fixtures 135 watts</t>
  </si>
  <si>
    <t>FLED HBY 136</t>
  </si>
  <si>
    <t>LED, High Bay Fixtures 136 watts</t>
  </si>
  <si>
    <t>FLED HBY 137</t>
  </si>
  <si>
    <t>LED, High Bay Fixtures 137 watts</t>
  </si>
  <si>
    <t>FLED HBY 138</t>
  </si>
  <si>
    <t>LED, High Bay Fixtures 138 watts</t>
  </si>
  <si>
    <t>FLED HBY 139</t>
  </si>
  <si>
    <t>LED, High Bay Fixtures 139 watts</t>
  </si>
  <si>
    <t>FLED HBY 140</t>
  </si>
  <si>
    <t>LED, High Bay Fixtures 140 watts</t>
  </si>
  <si>
    <t>FLED HBY 141</t>
  </si>
  <si>
    <t>LED, High Bay Fixtures 141 watts</t>
  </si>
  <si>
    <t>FLED HBY 142</t>
  </si>
  <si>
    <t>LED, High Bay Fixtures 142 watts</t>
  </si>
  <si>
    <t>FLED HBY 143</t>
  </si>
  <si>
    <t>LED, High Bay Fixtures 143 watts</t>
  </si>
  <si>
    <t>FLED HBY 144</t>
  </si>
  <si>
    <t>LED, High Bay Fixtures 144 watts</t>
  </si>
  <si>
    <t>FLED HBY 145</t>
  </si>
  <si>
    <t>LED, High Bay Fixtures 145 watts</t>
  </si>
  <si>
    <t>FLED HBY 146</t>
  </si>
  <si>
    <t>LED, High Bay Fixtures 146 watts</t>
  </si>
  <si>
    <t>FLED HBY 147</t>
  </si>
  <si>
    <t>LED, High Bay Fixtures 147 watts</t>
  </si>
  <si>
    <t>FLED HBY 148</t>
  </si>
  <si>
    <t>LED, High Bay Fixtures 148 watts</t>
  </si>
  <si>
    <t>FLED HBY 149</t>
  </si>
  <si>
    <t>LED, High Bay Fixtures 149 watts</t>
  </si>
  <si>
    <t>FLED HBY 150</t>
  </si>
  <si>
    <t>LED, High Bay Fixtures 150 watts</t>
  </si>
  <si>
    <t>FLED HBY 151</t>
  </si>
  <si>
    <t>LED, High Bay Fixtures 151 watts</t>
  </si>
  <si>
    <t>FLED HBY 152</t>
  </si>
  <si>
    <t>LED, High Bay Fixtures 152 watts</t>
  </si>
  <si>
    <t>FLED HBY 153</t>
  </si>
  <si>
    <t>LED, High Bay Fixtures 153 watts</t>
  </si>
  <si>
    <t>FLED HBY 154</t>
  </si>
  <si>
    <t>LED, High Bay Fixtures 154 watts</t>
  </si>
  <si>
    <t>FLED HBY 155</t>
  </si>
  <si>
    <t>LED, High Bay Fixtures 155 watts</t>
  </si>
  <si>
    <t>FLED HBY 156</t>
  </si>
  <si>
    <t>LED, High Bay Fixtures 156 watts</t>
  </si>
  <si>
    <t>FLED HBY 157</t>
  </si>
  <si>
    <t>LED, High Bay Fixtures 157 watts</t>
  </si>
  <si>
    <t>FLED HBY 158</t>
  </si>
  <si>
    <t>LED, High Bay Fixtures 158 watts</t>
  </si>
  <si>
    <t>FLED HBY 159</t>
  </si>
  <si>
    <t>LED, High Bay Fixtures 159 watts</t>
  </si>
  <si>
    <t>FLED HBY 160</t>
  </si>
  <si>
    <t>LED, High Bay Fixtures 160 watts</t>
  </si>
  <si>
    <t>FLED HBY 161</t>
  </si>
  <si>
    <t>LED, High Bay Fixtures 161 watts</t>
  </si>
  <si>
    <t>FLED HBY 162</t>
  </si>
  <si>
    <t>LED, High Bay Fixtures 162 watts</t>
  </si>
  <si>
    <t>FLED HBY 163</t>
  </si>
  <si>
    <t>LED, High Bay Fixtures 163 watts</t>
  </si>
  <si>
    <t>FLED HBY 164</t>
  </si>
  <si>
    <t>LED, High Bay Fixtures 164 watts</t>
  </si>
  <si>
    <t>FLED HBY 165</t>
  </si>
  <si>
    <t>LED, High Bay Fixtures 165 watts</t>
  </si>
  <si>
    <t>FLED HBY 166</t>
  </si>
  <si>
    <t>LED, High Bay Fixtures 166 watts</t>
  </si>
  <si>
    <t>FLED HBY 167</t>
  </si>
  <si>
    <t>LED, High Bay Fixtures 167 watts</t>
  </si>
  <si>
    <t>FLED HBY 168</t>
  </si>
  <si>
    <t>LED, High Bay Fixtures 168 watts</t>
  </si>
  <si>
    <t>FLED HBY 169</t>
  </si>
  <si>
    <t>LED, High Bay Fixtures 169 watts</t>
  </si>
  <si>
    <t>FLED HBY 170</t>
  </si>
  <si>
    <t>LED, High Bay Fixtures 170 watts</t>
  </si>
  <si>
    <t>FLED HBY 171</t>
  </si>
  <si>
    <t>LED, High Bay Fixtures 171 watts</t>
  </si>
  <si>
    <t>FLED HBY 172</t>
  </si>
  <si>
    <t>LED, High Bay Fixtures 172 watts</t>
  </si>
  <si>
    <t>FLED HBY 173</t>
  </si>
  <si>
    <t>LED, High Bay Fixtures 173 watts</t>
  </si>
  <si>
    <t>FLED HBY 174</t>
  </si>
  <si>
    <t>LED, High Bay Fixtures 174 watts</t>
  </si>
  <si>
    <t>FLED HBY 175</t>
  </si>
  <si>
    <t>LED, High Bay Fixtures 175 watts</t>
  </si>
  <si>
    <t>FLED HBY 176</t>
  </si>
  <si>
    <t>LED, High Bay Fixtures 176 watts</t>
  </si>
  <si>
    <t>FLED HBY 177</t>
  </si>
  <si>
    <t>LED, High Bay Fixtures 177 watts</t>
  </si>
  <si>
    <t>FLED HBY 178</t>
  </si>
  <si>
    <t>LED, High Bay Fixtures 178 watts</t>
  </si>
  <si>
    <t>FLED HBY 179</t>
  </si>
  <si>
    <t>LED, High Bay Fixtures 179 watts</t>
  </si>
  <si>
    <t>FLED HBY 180</t>
  </si>
  <si>
    <t>LED, High Bay Fixtures 180 watts</t>
  </si>
  <si>
    <t>FLED HBY 181</t>
  </si>
  <si>
    <t>LED, High Bay Fixtures 181 watts</t>
  </si>
  <si>
    <t>FLED HBY 182</t>
  </si>
  <si>
    <t>LED, High Bay Fixtures 182 watts</t>
  </si>
  <si>
    <t>FLED HBY 183</t>
  </si>
  <si>
    <t>LED, High Bay Fixtures 183 watts</t>
  </si>
  <si>
    <t>FLED HBY 184</t>
  </si>
  <si>
    <t>LED, High Bay Fixtures 184 watts</t>
  </si>
  <si>
    <t>FLED HBY 185</t>
  </si>
  <si>
    <t>LED, High Bay Fixtures 185 watts</t>
  </si>
  <si>
    <t>FLED HBY 186</t>
  </si>
  <si>
    <t>LED, High Bay Fixtures 186 watts</t>
  </si>
  <si>
    <t>FLED HBY 187</t>
  </si>
  <si>
    <t>LED, High Bay Fixtures 187 watts</t>
  </si>
  <si>
    <t>FLED HBY 188</t>
  </si>
  <si>
    <t>LED, High Bay Fixtures 188 watts</t>
  </si>
  <si>
    <t>FLED HBY 189</t>
  </si>
  <si>
    <t>LED, High Bay Fixtures 189 watts</t>
  </si>
  <si>
    <t>FLED HBY 190</t>
  </si>
  <si>
    <t>LED, High Bay Fixtures 190 watts</t>
  </si>
  <si>
    <t>FLED HBY 191</t>
  </si>
  <si>
    <t>LED, High Bay Fixtures 191 watts</t>
  </si>
  <si>
    <t>FLED HBY 192</t>
  </si>
  <si>
    <t>LED, High Bay Fixtures 192 watts</t>
  </si>
  <si>
    <t>FLED HBY 193</t>
  </si>
  <si>
    <t>LED, High Bay Fixtures 193 watts</t>
  </si>
  <si>
    <t>FLED HBY 194</t>
  </si>
  <si>
    <t>LED, High Bay Fixtures 194 watts</t>
  </si>
  <si>
    <t>FLED HBY 195</t>
  </si>
  <si>
    <t>LED, High Bay Fixtures 195 watts</t>
  </si>
  <si>
    <t>FLED HBY 196</t>
  </si>
  <si>
    <t>LED, High Bay Fixtures 196 watts</t>
  </si>
  <si>
    <t>FLED HBY 197</t>
  </si>
  <si>
    <t>LED, High Bay Fixtures 197 watts</t>
  </si>
  <si>
    <t>FLED HBY 198</t>
  </si>
  <si>
    <t>LED, High Bay Fixtures 198 watts</t>
  </si>
  <si>
    <t>FLED HBY 199</t>
  </si>
  <si>
    <t>LED, High Bay Fixtures 199 watts</t>
  </si>
  <si>
    <t>FLED HBY 200</t>
  </si>
  <si>
    <t>LED, High Bay Fixtures 200 watts</t>
  </si>
  <si>
    <t>FLED HBY 201</t>
  </si>
  <si>
    <t>LED, High Bay Fixtures 201 watts</t>
  </si>
  <si>
    <t>FLED HBY 202</t>
  </si>
  <si>
    <t>LED, High Bay Fixtures 202 watts</t>
  </si>
  <si>
    <t>FLED HBY 203</t>
  </si>
  <si>
    <t>LED, High Bay Fixtures 203 watts</t>
  </si>
  <si>
    <t>FLED HBY 204</t>
  </si>
  <si>
    <t>LED, High Bay Fixtures 204 watts</t>
  </si>
  <si>
    <t>FLED HBY 205</t>
  </si>
  <si>
    <t>LED, High Bay Fixtures 205 watts</t>
  </si>
  <si>
    <t>FLED HBY 206</t>
  </si>
  <si>
    <t>LED, High Bay Fixtures 206 watts</t>
  </si>
  <si>
    <t>FLED HBY 207</t>
  </si>
  <si>
    <t>LED, High Bay Fixtures 207 watts</t>
  </si>
  <si>
    <t>FLED HBY 208</t>
  </si>
  <si>
    <t>LED, High Bay Fixtures 208 watts</t>
  </si>
  <si>
    <t>FLED HBY 209</t>
  </si>
  <si>
    <t>LED, High Bay Fixtures 209 watts</t>
  </si>
  <si>
    <t>FLED HBY 210</t>
  </si>
  <si>
    <t>LED, High Bay Fixtures 210 watts</t>
  </si>
  <si>
    <t>FLED HBY 211</t>
  </si>
  <si>
    <t>LED, High Bay Fixtures 211 watts</t>
  </si>
  <si>
    <t>FLED HBY 212</t>
  </si>
  <si>
    <t>LED, High Bay Fixtures 212 watts</t>
  </si>
  <si>
    <t>FLED HBY 213</t>
  </si>
  <si>
    <t>LED, High Bay Fixtures 213 watts</t>
  </si>
  <si>
    <t>FLED HBY 214</t>
  </si>
  <si>
    <t>LED, High Bay Fixtures 214 watts</t>
  </si>
  <si>
    <t>FLED HBY 215</t>
  </si>
  <si>
    <t>LED, High Bay Fixtures 215 watts</t>
  </si>
  <si>
    <t>FLED HBY 216</t>
  </si>
  <si>
    <t>LED, High Bay Fixtures 216 watts</t>
  </si>
  <si>
    <t>FLED HBY 217</t>
  </si>
  <si>
    <t>LED, High Bay Fixtures 217 watts</t>
  </si>
  <si>
    <t>FLED HBY 218</t>
  </si>
  <si>
    <t>LED, High Bay Fixtures 218 watts</t>
  </si>
  <si>
    <t>FLED HBY 219</t>
  </si>
  <si>
    <t>LED, High Bay Fixtures 219 watts</t>
  </si>
  <si>
    <t>FLED HBY 220</t>
  </si>
  <si>
    <t>LED, High Bay Fixtures 220 watts</t>
  </si>
  <si>
    <t>FLED HBY 221</t>
  </si>
  <si>
    <t>LED, High Bay Fixtures 221 watts</t>
  </si>
  <si>
    <t>FLED HBY 222</t>
  </si>
  <si>
    <t>LED, High Bay Fixtures 222 watts</t>
  </si>
  <si>
    <t>FLED HBY 223</t>
  </si>
  <si>
    <t>LED, High Bay Fixtures 223 watts</t>
  </si>
  <si>
    <t>FLED HBY 224</t>
  </si>
  <si>
    <t>LED, High Bay Fixtures 224 watts</t>
  </si>
  <si>
    <t>FLED HBY 225</t>
  </si>
  <si>
    <t>LED, High Bay Fixtures 225 watts</t>
  </si>
  <si>
    <t>FLED HBY 226</t>
  </si>
  <si>
    <t>LED, High Bay Fixtures 226 watts</t>
  </si>
  <si>
    <t>FLED HBY 227</t>
  </si>
  <si>
    <t>LED, High Bay Fixtures 227 watts</t>
  </si>
  <si>
    <t>FLED HBY 228</t>
  </si>
  <si>
    <t>LED, High Bay Fixtures 228 watts</t>
  </si>
  <si>
    <t>FLED HBY 229</t>
  </si>
  <si>
    <t>LED, High Bay Fixtures 229 watts</t>
  </si>
  <si>
    <t>FLED HBY 230</t>
  </si>
  <si>
    <t>LED, High Bay Fixtures 230 watts</t>
  </si>
  <si>
    <t>FLED HBY 231</t>
  </si>
  <si>
    <t>LED, High Bay Fixtures 231 watts</t>
  </si>
  <si>
    <t>FLED HBY 232</t>
  </si>
  <si>
    <t>LED, High Bay Fixtures 232 watts</t>
  </si>
  <si>
    <t>FLED HBY 233</t>
  </si>
  <si>
    <t>LED, High Bay Fixtures 233 watts</t>
  </si>
  <si>
    <t>FLED HBY 234</t>
  </si>
  <si>
    <t>LED, High Bay Fixtures 234 watts</t>
  </si>
  <si>
    <t>FLED HBY 235</t>
  </si>
  <si>
    <t>LED, High Bay Fixtures 235 watts</t>
  </si>
  <si>
    <t>FLED HBY 236</t>
  </si>
  <si>
    <t>LED, High Bay Fixtures 236 watts</t>
  </si>
  <si>
    <t>FLED HBY 237</t>
  </si>
  <si>
    <t>LED, High Bay Fixtures 237 watts</t>
  </si>
  <si>
    <t>FLED HBY 238</t>
  </si>
  <si>
    <t>LED, High Bay Fixtures 238 watts</t>
  </si>
  <si>
    <t>FLED HBY 239</t>
  </si>
  <si>
    <t>LED, High Bay Fixtures 239 watts</t>
  </si>
  <si>
    <t>FLED HBY 240</t>
  </si>
  <si>
    <t>LED, High Bay Fixtures 240 watts</t>
  </si>
  <si>
    <t>FLED HBY 241</t>
  </si>
  <si>
    <t>LED, High Bay Fixtures 241 watts</t>
  </si>
  <si>
    <t>FLED HBY 242</t>
  </si>
  <si>
    <t>LED, High Bay Fixtures 242 watts</t>
  </si>
  <si>
    <t>FLED HBY 243</t>
  </si>
  <si>
    <t>LED, High Bay Fixtures 243 watts</t>
  </si>
  <si>
    <t>FLED HBY 244</t>
  </si>
  <si>
    <t>LED, High Bay Fixtures 244 watts</t>
  </si>
  <si>
    <t>FLED HBY 245</t>
  </si>
  <si>
    <t>LED, High Bay Fixtures 245 watts</t>
  </si>
  <si>
    <t>FLED HBY 246</t>
  </si>
  <si>
    <t>LED, High Bay Fixtures 246 watts</t>
  </si>
  <si>
    <t>FLED HBY 247</t>
  </si>
  <si>
    <t>LED, High Bay Fixtures 247 watts</t>
  </si>
  <si>
    <t>FLED HBY 248</t>
  </si>
  <si>
    <t>LED, High Bay Fixtures 248 watts</t>
  </si>
  <si>
    <t>FLED HBY 249</t>
  </si>
  <si>
    <t>LED, High Bay Fixtures 249 watts</t>
  </si>
  <si>
    <t>FLED HBY 250</t>
  </si>
  <si>
    <t>LED, High Bay Fixtures 250 watts</t>
  </si>
  <si>
    <t>FLED HBY 251</t>
  </si>
  <si>
    <t>LED, High Bay Fixtures 251 watts</t>
  </si>
  <si>
    <t>FLED HBY 252</t>
  </si>
  <si>
    <t>LED, High Bay Fixtures 252 watts</t>
  </si>
  <si>
    <t>FLED HBY 253</t>
  </si>
  <si>
    <t>LED, High Bay Fixtures 253 watts</t>
  </si>
  <si>
    <t>FLED HBY 254</t>
  </si>
  <si>
    <t>LED, High Bay Fixtures 254 watts</t>
  </si>
  <si>
    <t>FLED HBY 255</t>
  </si>
  <si>
    <t>LED, High Bay Fixtures 255 watts</t>
  </si>
  <si>
    <t>FLED HBY 256</t>
  </si>
  <si>
    <t>LED, High Bay Fixtures 256 watts</t>
  </si>
  <si>
    <t>FLED HBY 257</t>
  </si>
  <si>
    <t>LED, High Bay Fixtures 257 watts</t>
  </si>
  <si>
    <t>FLED HBY 258</t>
  </si>
  <si>
    <t>LED, High Bay Fixtures 258 watts</t>
  </si>
  <si>
    <t>FLED HBY 259</t>
  </si>
  <si>
    <t>LED, High Bay Fixtures 259 watts</t>
  </si>
  <si>
    <t>FLED HBY 260</t>
  </si>
  <si>
    <t>LED, High Bay Fixtures 260 watts</t>
  </si>
  <si>
    <t>FLED HBY 261</t>
  </si>
  <si>
    <t>LED, High Bay Fixtures 261 watts</t>
  </si>
  <si>
    <t>FLED HBY 262</t>
  </si>
  <si>
    <t>LED, High Bay Fixtures 262 watts</t>
  </si>
  <si>
    <t>FLED HBY 263</t>
  </si>
  <si>
    <t>LED, High Bay Fixtures 263 watts</t>
  </si>
  <si>
    <t>FLED HBY 264</t>
  </si>
  <si>
    <t>LED, High Bay Fixtures 264 watts</t>
  </si>
  <si>
    <t>FLED HBY 265</t>
  </si>
  <si>
    <t>LED, High Bay Fixtures 265 watts</t>
  </si>
  <si>
    <t>FLED HBY 266</t>
  </si>
  <si>
    <t>LED, High Bay Fixtures 266 watts</t>
  </si>
  <si>
    <t>FLED HBY 267</t>
  </si>
  <si>
    <t>LED, High Bay Fixtures 267 watts</t>
  </si>
  <si>
    <t>FLED HBY 268</t>
  </si>
  <si>
    <t>LED, High Bay Fixtures 268 watts</t>
  </si>
  <si>
    <t>FLED HBY 269</t>
  </si>
  <si>
    <t>LED, High Bay Fixtures 269 watts</t>
  </si>
  <si>
    <t>FLED HBY 270</t>
  </si>
  <si>
    <t>LED, High Bay Fixtures 270 watts</t>
  </si>
  <si>
    <t>FLED HBY 271</t>
  </si>
  <si>
    <t>LED, High Bay Fixtures 271 watts</t>
  </si>
  <si>
    <t>FLED HBY 272</t>
  </si>
  <si>
    <t>LED, High Bay Fixtures 272 watts</t>
  </si>
  <si>
    <t>FLED HBY 273</t>
  </si>
  <si>
    <t>LED, High Bay Fixtures 273 watts</t>
  </si>
  <si>
    <t>FLED HBY 274</t>
  </si>
  <si>
    <t>LED, High Bay Fixtures 274 watts</t>
  </si>
  <si>
    <t>FLED HBY 275</t>
  </si>
  <si>
    <t>LED, High Bay Fixtures 275 watts</t>
  </si>
  <si>
    <t>FLED HBY 276</t>
  </si>
  <si>
    <t>LED, High Bay Fixtures 276 watts</t>
  </si>
  <si>
    <t>FLED HBY 277</t>
  </si>
  <si>
    <t>LED, High Bay Fixtures 277 watts</t>
  </si>
  <si>
    <t>FLED HBY 278</t>
  </si>
  <si>
    <t>LED, High Bay Fixtures 278 watts</t>
  </si>
  <si>
    <t>FLED HBY 279</t>
  </si>
  <si>
    <t>LED, High Bay Fixtures 279 watts</t>
  </si>
  <si>
    <t>FLED HBY 280</t>
  </si>
  <si>
    <t>LED, High Bay Fixtures 280 watts</t>
  </si>
  <si>
    <t>FLED HBY 281</t>
  </si>
  <si>
    <t>LED, High Bay Fixtures 281 watts</t>
  </si>
  <si>
    <t>FLED HBY 282</t>
  </si>
  <si>
    <t>LED, High Bay Fixtures 282 watts</t>
  </si>
  <si>
    <t>FLED HBY 283</t>
  </si>
  <si>
    <t>LED, High Bay Fixtures 283 watts</t>
  </si>
  <si>
    <t>FLED HBY 284</t>
  </si>
  <si>
    <t>LED, High Bay Fixtures 284 watts</t>
  </si>
  <si>
    <t>FLED HBY 285</t>
  </si>
  <si>
    <t>LED, High Bay Fixtures 285 watts</t>
  </si>
  <si>
    <t>FLED HBY 286</t>
  </si>
  <si>
    <t>LED, High Bay Fixtures 286 watts</t>
  </si>
  <si>
    <t>FLED HBY 287</t>
  </si>
  <si>
    <t>LED, High Bay Fixtures 287 watts</t>
  </si>
  <si>
    <t>FLED HBY 288</t>
  </si>
  <si>
    <t>LED, High Bay Fixtures 288 watts</t>
  </si>
  <si>
    <t>FLED HBY 289</t>
  </si>
  <si>
    <t>LED, High Bay Fixtures 289 watts</t>
  </si>
  <si>
    <t>FLED HBY 290</t>
  </si>
  <si>
    <t>LED, High Bay Fixtures 290 watts</t>
  </si>
  <si>
    <t>FLED HBY 291</t>
  </si>
  <si>
    <t>LED, High Bay Fixtures 291 watts</t>
  </si>
  <si>
    <t>FLED HBY 292</t>
  </si>
  <si>
    <t>LED, High Bay Fixtures 292 watts</t>
  </si>
  <si>
    <t>FLED HBY 293</t>
  </si>
  <si>
    <t>LED, High Bay Fixtures 293 watts</t>
  </si>
  <si>
    <t>FLED HBY 294</t>
  </si>
  <si>
    <t>LED, High Bay Fixtures 294 watts</t>
  </si>
  <si>
    <t>FLED HBY 295</t>
  </si>
  <si>
    <t>LED, High Bay Fixtures 295 watts</t>
  </si>
  <si>
    <t>FLED HBY 296</t>
  </si>
  <si>
    <t>LED, High Bay Fixtures 296 watts</t>
  </si>
  <si>
    <t>FLED HBY 297</t>
  </si>
  <si>
    <t>LED, High Bay Fixtures 297 watts</t>
  </si>
  <si>
    <t>FLED HBY 298</t>
  </si>
  <si>
    <t>LED, High Bay Fixtures 298 watts</t>
  </si>
  <si>
    <t>FLED HBY 299</t>
  </si>
  <si>
    <t>LED, High Bay Fixtures 299 watts</t>
  </si>
  <si>
    <t>FLED HBY 300</t>
  </si>
  <si>
    <t>LED, High Bay Fixtures 300 watts</t>
  </si>
  <si>
    <t>FLED HBY 301</t>
  </si>
  <si>
    <t>LED, High Bay Fixtures 301 watts</t>
  </si>
  <si>
    <t>FLED HBY 302</t>
  </si>
  <si>
    <t>LED, High Bay Fixtures 302 watts</t>
  </si>
  <si>
    <t>FLED HBY 303</t>
  </si>
  <si>
    <t>LED, High Bay Fixtures 303 watts</t>
  </si>
  <si>
    <t>FLED HBY 304</t>
  </si>
  <si>
    <t>LED, High Bay Fixtures 304 watts</t>
  </si>
  <si>
    <t>FLED HBY 305</t>
  </si>
  <si>
    <t>LED, High Bay Fixtures 305 watts</t>
  </si>
  <si>
    <t>FLED HBY 306</t>
  </si>
  <si>
    <t>LED, High Bay Fixtures 306 watts</t>
  </si>
  <si>
    <t>FLED HBY 307</t>
  </si>
  <si>
    <t>LED, High Bay Fixtures 307 watts</t>
  </si>
  <si>
    <t>FLED HBY 308</t>
  </si>
  <si>
    <t>LED, High Bay Fixtures 308 watts</t>
  </si>
  <si>
    <t>FLED HBY 309</t>
  </si>
  <si>
    <t>LED, High Bay Fixtures 309 watts</t>
  </si>
  <si>
    <t>FLED HBY 310</t>
  </si>
  <si>
    <t>LED, High Bay Fixtures 310 watts</t>
  </si>
  <si>
    <t>FLED HBY 311</t>
  </si>
  <si>
    <t>LED, High Bay Fixtures 311 watts</t>
  </si>
  <si>
    <t>FLED HBY 312</t>
  </si>
  <si>
    <t>LED, High Bay Fixtures 312 watts</t>
  </si>
  <si>
    <t>FLED HBY 313</t>
  </si>
  <si>
    <t>LED, High Bay Fixtures 313 watts</t>
  </si>
  <si>
    <t>FLED HBY 314</t>
  </si>
  <si>
    <t>LED, High Bay Fixtures 314 watts</t>
  </si>
  <si>
    <t>FLED HBY 315</t>
  </si>
  <si>
    <t>LED, High Bay Fixtures 315 watts</t>
  </si>
  <si>
    <t>FLED HBY 316</t>
  </si>
  <si>
    <t>LED, High Bay Fixtures 316 watts</t>
  </si>
  <si>
    <t>FLED HBY 317</t>
  </si>
  <si>
    <t>LED, High Bay Fixtures 317 watts</t>
  </si>
  <si>
    <t>FLED HBY 318</t>
  </si>
  <si>
    <t>LED, High Bay Fixtures 318 watts</t>
  </si>
  <si>
    <t>FLED HBY 319</t>
  </si>
  <si>
    <t>LED, High Bay Fixtures 319 watts</t>
  </si>
  <si>
    <t>FLED HBY 320</t>
  </si>
  <si>
    <t>LED, High Bay Fixtures 320 watts</t>
  </si>
  <si>
    <t>FLED HBY 321</t>
  </si>
  <si>
    <t>LED, High Bay Fixtures 321 watts</t>
  </si>
  <si>
    <t>FLED HBY 322</t>
  </si>
  <si>
    <t>LED, High Bay Fixtures 322 watts</t>
  </si>
  <si>
    <t>FLED HBY 323</t>
  </si>
  <si>
    <t>LED, High Bay Fixtures 323 watts</t>
  </si>
  <si>
    <t>FLED HBY 324</t>
  </si>
  <si>
    <t>LED, High Bay Fixtures 324 watts</t>
  </si>
  <si>
    <t>FLED HBY 325</t>
  </si>
  <si>
    <t>LED, High Bay Fixtures 325 watts</t>
  </si>
  <si>
    <t>FLED HBY 326</t>
  </si>
  <si>
    <t>LED, High Bay Fixtures 326 watts</t>
  </si>
  <si>
    <t>FLED HBY 327</t>
  </si>
  <si>
    <t>LED, High Bay Fixtures 327 watts</t>
  </si>
  <si>
    <t>FLED HBY 328</t>
  </si>
  <si>
    <t>LED, High Bay Fixtures 328 watts</t>
  </si>
  <si>
    <t>FLED HBY 329</t>
  </si>
  <si>
    <t>LED, High Bay Fixtures 329 watts</t>
  </si>
  <si>
    <t>FLED HBY 330</t>
  </si>
  <si>
    <t>LED, High Bay Fixtures 330 watts</t>
  </si>
  <si>
    <t>FLED HBY 331</t>
  </si>
  <si>
    <t>LED, High Bay Fixtures 331 watts</t>
  </si>
  <si>
    <t>FLED HBY 332</t>
  </si>
  <si>
    <t>LED, High Bay Fixtures 332 watts</t>
  </si>
  <si>
    <t>FLED HBY 333</t>
  </si>
  <si>
    <t>LED, High Bay Fixtures 333 watts</t>
  </si>
  <si>
    <t>FLED HBY 334</t>
  </si>
  <si>
    <t>LED, High Bay Fixtures 334 watts</t>
  </si>
  <si>
    <t>FLED HBY 335</t>
  </si>
  <si>
    <t>LED, High Bay Fixtures 335 watts</t>
  </si>
  <si>
    <t>FLED HBY 336</t>
  </si>
  <si>
    <t>LED, High Bay Fixtures 336 watts</t>
  </si>
  <si>
    <t>FLED HBY 337</t>
  </si>
  <si>
    <t>LED, High Bay Fixtures 337 watts</t>
  </si>
  <si>
    <t>FLED HBY 338</t>
  </si>
  <si>
    <t>LED, High Bay Fixtures 338 watts</t>
  </si>
  <si>
    <t>FLED HBY 339</t>
  </si>
  <si>
    <t>LED, High Bay Fixtures 339 watts</t>
  </si>
  <si>
    <t>FLED HBY 340</t>
  </si>
  <si>
    <t>LED, High Bay Fixtures 340 watts</t>
  </si>
  <si>
    <t>FLED HBY 341</t>
  </si>
  <si>
    <t>LED, High Bay Fixtures 341 watts</t>
  </si>
  <si>
    <t>FLED HBY 342</t>
  </si>
  <si>
    <t>LED, High Bay Fixtures 342 watts</t>
  </si>
  <si>
    <t>FLED HBY 343</t>
  </si>
  <si>
    <t>LED, High Bay Fixtures 343 watts</t>
  </si>
  <si>
    <t>FLED HBY 344</t>
  </si>
  <si>
    <t>LED, High Bay Fixtures 344 watts</t>
  </si>
  <si>
    <t>FLED HBY 345</t>
  </si>
  <si>
    <t>LED, High Bay Fixtures 345 watts</t>
  </si>
  <si>
    <t>FLED HBY 346</t>
  </si>
  <si>
    <t>LED, High Bay Fixtures 346 watts</t>
  </si>
  <si>
    <t>FLED HBY 347</t>
  </si>
  <si>
    <t>LED, High Bay Fixtures 347 watts</t>
  </si>
  <si>
    <t>FLED HBY 348</t>
  </si>
  <si>
    <t>LED, High Bay Fixtures 348 watts</t>
  </si>
  <si>
    <t>FLED HBY 349</t>
  </si>
  <si>
    <t>LED, High Bay Fixtures 349 watts</t>
  </si>
  <si>
    <t>FLED HBY 350</t>
  </si>
  <si>
    <t>LED, High Bay Fixtures 350 watts</t>
  </si>
  <si>
    <t>FLED HBY 351</t>
  </si>
  <si>
    <t>LED, High Bay Fixtures 351 watts</t>
  </si>
  <si>
    <t>FLED HBY 352</t>
  </si>
  <si>
    <t>LED, High Bay Fixtures 352 watts</t>
  </si>
  <si>
    <t>FLED HBY 353</t>
  </si>
  <si>
    <t>LED, High Bay Fixtures 353 watts</t>
  </si>
  <si>
    <t>FLED HBY 354</t>
  </si>
  <si>
    <t>LED, High Bay Fixtures 354 watts</t>
  </si>
  <si>
    <t>FLED HBY 355</t>
  </si>
  <si>
    <t>LED, High Bay Fixtures 355 watts</t>
  </si>
  <si>
    <t>FLED HBY 356</t>
  </si>
  <si>
    <t>LED, High Bay Fixtures 356 watts</t>
  </si>
  <si>
    <t>FLED HBY 357</t>
  </si>
  <si>
    <t>LED, High Bay Fixtures 357 watts</t>
  </si>
  <si>
    <t>FLED HBY 358</t>
  </si>
  <si>
    <t>LED, High Bay Fixtures 358 watts</t>
  </si>
  <si>
    <t>FLED HBY 359</t>
  </si>
  <si>
    <t>LED, High Bay Fixtures 359 watts</t>
  </si>
  <si>
    <t>FLED HBY 360</t>
  </si>
  <si>
    <t>LED, High Bay Fixtures 360 watts</t>
  </si>
  <si>
    <t>FLED HBY 361</t>
  </si>
  <si>
    <t>LED, High Bay Fixtures 361 watts</t>
  </si>
  <si>
    <t>FLED HBY 362</t>
  </si>
  <si>
    <t>LED, High Bay Fixtures 362 watts</t>
  </si>
  <si>
    <t>FLED HBY 363</t>
  </si>
  <si>
    <t>LED, High Bay Fixtures 363 watts</t>
  </si>
  <si>
    <t>FLED HBY 364</t>
  </si>
  <si>
    <t>LED, High Bay Fixtures 364 watts</t>
  </si>
  <si>
    <t>FLED HBY 365</t>
  </si>
  <si>
    <t>LED, High Bay Fixtures 365 watts</t>
  </si>
  <si>
    <t>FLED HBY 366</t>
  </si>
  <si>
    <t>LED, High Bay Fixtures 366 watts</t>
  </si>
  <si>
    <t>FLED HBY 367</t>
  </si>
  <si>
    <t>LED, High Bay Fixtures 367 watts</t>
  </si>
  <si>
    <t>FLED HBY 368</t>
  </si>
  <si>
    <t>LED, High Bay Fixtures 368 watts</t>
  </si>
  <si>
    <t>FLED HBY 369</t>
  </si>
  <si>
    <t>LED, High Bay Fixtures 369 watts</t>
  </si>
  <si>
    <t>FLED HBY 370</t>
  </si>
  <si>
    <t>LED, High Bay Fixtures 370 watts</t>
  </si>
  <si>
    <t>FLED HBY 371</t>
  </si>
  <si>
    <t>LED, High Bay Fixtures 371 watts</t>
  </si>
  <si>
    <t>FLED HBY 372</t>
  </si>
  <si>
    <t>LED, High Bay Fixtures 372 watts</t>
  </si>
  <si>
    <t>FLED HBY 373</t>
  </si>
  <si>
    <t>LED, High Bay Fixtures 373 watts</t>
  </si>
  <si>
    <t>FLED HBY 374</t>
  </si>
  <si>
    <t>LED, High Bay Fixtures 374 watts</t>
  </si>
  <si>
    <t>FLED HBY 375</t>
  </si>
  <si>
    <t>LED, High Bay Fixtures 375 watts</t>
  </si>
  <si>
    <t>FLED HBY 376</t>
  </si>
  <si>
    <t>LED, High Bay Fixtures 376 watts</t>
  </si>
  <si>
    <t>FLED HBY 377</t>
  </si>
  <si>
    <t>LED, High Bay Fixtures 377 watts</t>
  </si>
  <si>
    <t>FLED HBY 378</t>
  </si>
  <si>
    <t>LED, High Bay Fixtures 378 watts</t>
  </si>
  <si>
    <t>FLED HBY 379</t>
  </si>
  <si>
    <t>LED, High Bay Fixtures 379 watts</t>
  </si>
  <si>
    <t>FLED HBY 380</t>
  </si>
  <si>
    <t>LED, High Bay Fixtures 380 watts</t>
  </si>
  <si>
    <t>FLED HBY 381</t>
  </si>
  <si>
    <t>LED, High Bay Fixtures 381 watts</t>
  </si>
  <si>
    <t>FLED HBY 382</t>
  </si>
  <si>
    <t>LED, High Bay Fixtures 382 watts</t>
  </si>
  <si>
    <t>FLED HBY 383</t>
  </si>
  <si>
    <t>LED, High Bay Fixtures 383 watts</t>
  </si>
  <si>
    <t>FLED HBY 384</t>
  </si>
  <si>
    <t>LED, High Bay Fixtures 384 watts</t>
  </si>
  <si>
    <t>FLED HBY 385</t>
  </si>
  <si>
    <t>LED, High Bay Fixtures 385 watts</t>
  </si>
  <si>
    <t>FLED HBY 386</t>
  </si>
  <si>
    <t>LED, High Bay Fixtures 386 watts</t>
  </si>
  <si>
    <t>FLED HBY 387</t>
  </si>
  <si>
    <t>LED, High Bay Fixtures 387 watts</t>
  </si>
  <si>
    <t>FLED HBY 388</t>
  </si>
  <si>
    <t>LED, High Bay Fixtures 388 watts</t>
  </si>
  <si>
    <t>FLED HBY 389</t>
  </si>
  <si>
    <t>LED, High Bay Fixtures 389 watts</t>
  </si>
  <si>
    <t>FLED HBY 390</t>
  </si>
  <si>
    <t>LED, High Bay Fixtures 390 watts</t>
  </si>
  <si>
    <t>FLED HBY 391</t>
  </si>
  <si>
    <t>LED, High Bay Fixtures 391 watts</t>
  </si>
  <si>
    <t>FLED HBY 392</t>
  </si>
  <si>
    <t>LED, High Bay Fixtures 392 watts</t>
  </si>
  <si>
    <t>FLED HBY 393</t>
  </si>
  <si>
    <t>LED, High Bay Fixtures 393 watts</t>
  </si>
  <si>
    <t>FLED HBY 394</t>
  </si>
  <si>
    <t>LED, High Bay Fixtures 394 watts</t>
  </si>
  <si>
    <t>FLED HBY 395</t>
  </si>
  <si>
    <t>LED, High Bay Fixtures 395 watts</t>
  </si>
  <si>
    <t>FLED HBY 396</t>
  </si>
  <si>
    <t>LED, High Bay Fixtures 396 watts</t>
  </si>
  <si>
    <t>FLED HBY 397</t>
  </si>
  <si>
    <t>LED, High Bay Fixtures 397 watts</t>
  </si>
  <si>
    <t>FLED HBY 398</t>
  </si>
  <si>
    <t>LED, High Bay Fixtures 398 watts</t>
  </si>
  <si>
    <t>FLED HBY 399</t>
  </si>
  <si>
    <t>LED, High Bay Fixtures 399 watts</t>
  </si>
  <si>
    <t>FLED HBY 400</t>
  </si>
  <si>
    <t>LED, High Bay Fixtures 400 watts</t>
  </si>
  <si>
    <t>FLED HBY 401</t>
  </si>
  <si>
    <t>LED, High Bay Fixtures 401 watts</t>
  </si>
  <si>
    <t>FLED HBY 402</t>
  </si>
  <si>
    <t>LED, High Bay Fixtures 402 watts</t>
  </si>
  <si>
    <t>FLED HBY 403</t>
  </si>
  <si>
    <t>LED, High Bay Fixtures 403 watts</t>
  </si>
  <si>
    <t>FLED HBY 404</t>
  </si>
  <si>
    <t>LED, High Bay Fixtures 404 watts</t>
  </si>
  <si>
    <t>FLED HBY 405</t>
  </si>
  <si>
    <t>LED, High Bay Fixtures 405 watts</t>
  </si>
  <si>
    <t>FLED HBY 406</t>
  </si>
  <si>
    <t>LED, High Bay Fixtures 406 watts</t>
  </si>
  <si>
    <t>FLED HBY 407</t>
  </si>
  <si>
    <t>LED, High Bay Fixtures 407 watts</t>
  </si>
  <si>
    <t>FLED HBY 408</t>
  </si>
  <si>
    <t>LED, High Bay Fixtures 408 watts</t>
  </si>
  <si>
    <t>FLED HBY 409</t>
  </si>
  <si>
    <t>LED, High Bay Fixtures 409 watts</t>
  </si>
  <si>
    <t>FLED HBY 410</t>
  </si>
  <si>
    <t>LED, High Bay Fixtures 410 watts</t>
  </si>
  <si>
    <t>FLED HBY 411</t>
  </si>
  <si>
    <t>LED, High Bay Fixtures 411 watts</t>
  </si>
  <si>
    <t>FLED HBY 412</t>
  </si>
  <si>
    <t>LED, High Bay Fixtures 412 watts</t>
  </si>
  <si>
    <t>FLED HBY 413</t>
  </si>
  <si>
    <t>LED, High Bay Fixtures 413 watts</t>
  </si>
  <si>
    <t>FLED HBY 414</t>
  </si>
  <si>
    <t>LED, High Bay Fixtures 414 watts</t>
  </si>
  <si>
    <t>FLED HBY 415</t>
  </si>
  <si>
    <t>LED, High Bay Fixtures 415 watts</t>
  </si>
  <si>
    <t>FLED HBY 416</t>
  </si>
  <si>
    <t>LED, High Bay Fixtures 416 watts</t>
  </si>
  <si>
    <t>FLED HBY 417</t>
  </si>
  <si>
    <t>LED, High Bay Fixtures 417 watts</t>
  </si>
  <si>
    <t>FLED HBY 418</t>
  </si>
  <si>
    <t>LED, High Bay Fixtures 418 watts</t>
  </si>
  <si>
    <t>FLED HBY 419</t>
  </si>
  <si>
    <t>LED, High Bay Fixtures 419 watts</t>
  </si>
  <si>
    <t>FLED HBY 420</t>
  </si>
  <si>
    <t>LED, High Bay Fixtures 420 watts</t>
  </si>
  <si>
    <t>FLED HBY 421</t>
  </si>
  <si>
    <t>LED, High Bay Fixtures 421 watts</t>
  </si>
  <si>
    <t>FLED HBY 422</t>
  </si>
  <si>
    <t>LED, High Bay Fixtures 422 watts</t>
  </si>
  <si>
    <t>FLED HBY 423</t>
  </si>
  <si>
    <t>LED, High Bay Fixtures 423 watts</t>
  </si>
  <si>
    <t>FLED HBY 424</t>
  </si>
  <si>
    <t>LED, High Bay Fixtures 424 watts</t>
  </si>
  <si>
    <t>FLED HBY 425</t>
  </si>
  <si>
    <t>LED, High Bay Fixtures 425 watts</t>
  </si>
  <si>
    <t>FLED HBY 426</t>
  </si>
  <si>
    <t>LED, High Bay Fixtures 426 watts</t>
  </si>
  <si>
    <t>FLED HBY 427</t>
  </si>
  <si>
    <t>LED, High Bay Fixtures 427 watts</t>
  </si>
  <si>
    <t>FLED HBY 428</t>
  </si>
  <si>
    <t>LED, High Bay Fixtures 428 watts</t>
  </si>
  <si>
    <t>FLED HBY 429</t>
  </si>
  <si>
    <t>LED, High Bay Fixtures 429 watts</t>
  </si>
  <si>
    <t>FLED HBY 430</t>
  </si>
  <si>
    <t>LED, High Bay Fixtures 430 watts</t>
  </si>
  <si>
    <t>FLED HBY 431</t>
  </si>
  <si>
    <t>LED, High Bay Fixtures 431 watts</t>
  </si>
  <si>
    <t>FLED HBY 432</t>
  </si>
  <si>
    <t>LED, High Bay Fixtures 432 watts</t>
  </si>
  <si>
    <t>FLED HBY 433</t>
  </si>
  <si>
    <t>LED, High Bay Fixtures 433 watts</t>
  </si>
  <si>
    <t>FLED HBY 434</t>
  </si>
  <si>
    <t>LED, High Bay Fixtures 434 watts</t>
  </si>
  <si>
    <t>FLED HBY 435</t>
  </si>
  <si>
    <t>LED, High Bay Fixtures 435 watts</t>
  </si>
  <si>
    <t>FLED HBY 436</t>
  </si>
  <si>
    <t>LED, High Bay Fixtures 436 watts</t>
  </si>
  <si>
    <t>FLED HBY 437</t>
  </si>
  <si>
    <t>LED, High Bay Fixtures 437 watts</t>
  </si>
  <si>
    <t>FLED HBY 438</t>
  </si>
  <si>
    <t>LED, High Bay Fixtures 438 watts</t>
  </si>
  <si>
    <t>FLED HBY 439</t>
  </si>
  <si>
    <t>LED, High Bay Fixtures 439 watts</t>
  </si>
  <si>
    <t>FLED HBY 440</t>
  </si>
  <si>
    <t>LED, High Bay Fixtures 440 watts</t>
  </si>
  <si>
    <t>FLED HBY 441</t>
  </si>
  <si>
    <t>LED, High Bay Fixtures 441 watts</t>
  </si>
  <si>
    <t>FLED HBY 442</t>
  </si>
  <si>
    <t>LED, High Bay Fixtures 442 watts</t>
  </si>
  <si>
    <t>FLED HBY 443</t>
  </si>
  <si>
    <t>LED, High Bay Fixtures 443 watts</t>
  </si>
  <si>
    <t>FLED HBY 444</t>
  </si>
  <si>
    <t>LED, High Bay Fixtures 444 watts</t>
  </si>
  <si>
    <t>FLED HBY 445</t>
  </si>
  <si>
    <t>LED, High Bay Fixtures 445 watts</t>
  </si>
  <si>
    <t>FLED HBY 446</t>
  </si>
  <si>
    <t>LED, High Bay Fixtures 446 watts</t>
  </si>
  <si>
    <t>FLED HBY 447</t>
  </si>
  <si>
    <t>LED, High Bay Fixtures 447 watts</t>
  </si>
  <si>
    <t>FLED HBY 448</t>
  </si>
  <si>
    <t>LED, High Bay Fixtures 448 watts</t>
  </si>
  <si>
    <t>FLED HBY 449</t>
  </si>
  <si>
    <t>LED, High Bay Fixtures 449 watts</t>
  </si>
  <si>
    <t>FLED HBY 450</t>
  </si>
  <si>
    <t>LED, High Bay Fixtures 450 watts</t>
  </si>
  <si>
    <t>FLED HBY 451</t>
  </si>
  <si>
    <t>LED, High Bay Fixtures 451 watts</t>
  </si>
  <si>
    <t>FLED HBY 452</t>
  </si>
  <si>
    <t>LED, High Bay Fixtures 452 watts</t>
  </si>
  <si>
    <t>FLED HBY 453</t>
  </si>
  <si>
    <t>LED, High Bay Fixtures 453 watts</t>
  </si>
  <si>
    <t>FLED HBY 454</t>
  </si>
  <si>
    <t>LED, High Bay Fixtures 454 watts</t>
  </si>
  <si>
    <t>FLED HBY 455</t>
  </si>
  <si>
    <t>LED, High Bay Fixtures 455 watts</t>
  </si>
  <si>
    <t>FLED HBY 456</t>
  </si>
  <si>
    <t>LED, High Bay Fixtures 456 watts</t>
  </si>
  <si>
    <t>FLED HBY 457</t>
  </si>
  <si>
    <t>LED, High Bay Fixtures 457 watts</t>
  </si>
  <si>
    <t>FLED HBY 458</t>
  </si>
  <si>
    <t>LED, High Bay Fixtures 458 watts</t>
  </si>
  <si>
    <t>FLED HBY 459</t>
  </si>
  <si>
    <t>LED, High Bay Fixtures 459 watts</t>
  </si>
  <si>
    <t>FLED HBY 460</t>
  </si>
  <si>
    <t>LED, High Bay Fixtures 460 watts</t>
  </si>
  <si>
    <t>FLED HBY 461</t>
  </si>
  <si>
    <t>LED, High Bay Fixtures 461 watts</t>
  </si>
  <si>
    <t>FLED HBY 462</t>
  </si>
  <si>
    <t>LED, High Bay Fixtures 462 watts</t>
  </si>
  <si>
    <t>FLED HBY 463</t>
  </si>
  <si>
    <t>LED, High Bay Fixtures 463 watts</t>
  </si>
  <si>
    <t>FLED HBY 464</t>
  </si>
  <si>
    <t>LED, High Bay Fixtures 464 watts</t>
  </si>
  <si>
    <t>FLED HBY 465</t>
  </si>
  <si>
    <t>LED, High Bay Fixtures 465 watts</t>
  </si>
  <si>
    <t>FLED HBY 466</t>
  </si>
  <si>
    <t>LED, High Bay Fixtures 466 watts</t>
  </si>
  <si>
    <t>FLED HBY 467</t>
  </si>
  <si>
    <t>LED, High Bay Fixtures 467 watts</t>
  </si>
  <si>
    <t>FLED HBY 468</t>
  </si>
  <si>
    <t>LED, High Bay Fixtures 468 watts</t>
  </si>
  <si>
    <t>FLED HBY 469</t>
  </si>
  <si>
    <t>LED, High Bay Fixtures 469 watts</t>
  </si>
  <si>
    <t>FLED HBY 470</t>
  </si>
  <si>
    <t>LED, High Bay Fixtures 470 watts</t>
  </si>
  <si>
    <t>FLED HBY 471</t>
  </si>
  <si>
    <t>LED, High Bay Fixtures 471 watts</t>
  </si>
  <si>
    <t>FLED HBY 472</t>
  </si>
  <si>
    <t>LED, High Bay Fixtures 472 watts</t>
  </si>
  <si>
    <t>FLED HBY 473</t>
  </si>
  <si>
    <t>LED, High Bay Fixtures 473 watts</t>
  </si>
  <si>
    <t>FLED HBY 474</t>
  </si>
  <si>
    <t>LED, High Bay Fixtures 474 watts</t>
  </si>
  <si>
    <t>FLED HBY 475</t>
  </si>
  <si>
    <t>LED, High Bay Fixtures 475 watts</t>
  </si>
  <si>
    <t>FLED HBY 476</t>
  </si>
  <si>
    <t>LED, High Bay Fixtures 476 watts</t>
  </si>
  <si>
    <t>FLED HBY 477</t>
  </si>
  <si>
    <t>LED, High Bay Fixtures 477 watts</t>
  </si>
  <si>
    <t>FLED HBY 478</t>
  </si>
  <si>
    <t>LED, High Bay Fixtures 478 watts</t>
  </si>
  <si>
    <t>FLED HBY 479</t>
  </si>
  <si>
    <t>LED, High Bay Fixtures 479 watts</t>
  </si>
  <si>
    <t>FLED HBY 480</t>
  </si>
  <si>
    <t>LED, High Bay Fixtures 480 watts</t>
  </si>
  <si>
    <t>FLED HBY 481</t>
  </si>
  <si>
    <t>LED, High Bay Fixtures 481 watts</t>
  </si>
  <si>
    <t>FLED HBY 482</t>
  </si>
  <si>
    <t>LED, High Bay Fixtures 482 watts</t>
  </si>
  <si>
    <t>FLED HBY 483</t>
  </si>
  <si>
    <t>LED, High Bay Fixtures 483 watts</t>
  </si>
  <si>
    <t>FLED HBY 484</t>
  </si>
  <si>
    <t>LED, High Bay Fixtures 484 watts</t>
  </si>
  <si>
    <t>FLED HBY 485</t>
  </si>
  <si>
    <t>LED, High Bay Fixtures 485 watts</t>
  </si>
  <si>
    <t>FLED HBY 486</t>
  </si>
  <si>
    <t>LED, High Bay Fixtures 486 watts</t>
  </si>
  <si>
    <t>FLED HBY 487</t>
  </si>
  <si>
    <t>LED, High Bay Fixtures 487 watts</t>
  </si>
  <si>
    <t>FLED HBY 488</t>
  </si>
  <si>
    <t>LED, High Bay Fixtures 488 watts</t>
  </si>
  <si>
    <t>FLED HBY 489</t>
  </si>
  <si>
    <t>LED, High Bay Fixtures 489 watts</t>
  </si>
  <si>
    <t>FLED HBY 490</t>
  </si>
  <si>
    <t>LED, High Bay Fixtures 490 watts</t>
  </si>
  <si>
    <t>FLED HBY 491</t>
  </si>
  <si>
    <t>LED, High Bay Fixtures 491 watts</t>
  </si>
  <si>
    <t>FLED HBY 492</t>
  </si>
  <si>
    <t>LED, High Bay Fixtures 492 watts</t>
  </si>
  <si>
    <t>FLED HBY 493</t>
  </si>
  <si>
    <t>LED, High Bay Fixtures 493 watts</t>
  </si>
  <si>
    <t>FLED HBY 494</t>
  </si>
  <si>
    <t>LED, High Bay Fixtures 494 watts</t>
  </si>
  <si>
    <t>FLED HBY 495</t>
  </si>
  <si>
    <t>LED, High Bay Fixtures 495 watts</t>
  </si>
  <si>
    <t>FLED HBY 496</t>
  </si>
  <si>
    <t>LED, High Bay Fixtures 496 watts</t>
  </si>
  <si>
    <t>FLED HBY 497</t>
  </si>
  <si>
    <t>LED, High Bay Fixtures 497 watts</t>
  </si>
  <si>
    <t>FLED HBY 498</t>
  </si>
  <si>
    <t>LED, High Bay Fixtures 498 watts</t>
  </si>
  <si>
    <t>FLED HBY 499</t>
  </si>
  <si>
    <t>LED, High Bay Fixtures 499 watts</t>
  </si>
  <si>
    <t>FLED HBY 500</t>
  </si>
  <si>
    <t>LED, High Bay Fixtures 500 watts</t>
  </si>
  <si>
    <t>FLED HBY 501</t>
  </si>
  <si>
    <t>LED, High Bay Fixtures 501 watts</t>
  </si>
  <si>
    <t>FLED HBY 502</t>
  </si>
  <si>
    <t>LED, High Bay Fixtures 502 watts</t>
  </si>
  <si>
    <t>FLED HBY 503</t>
  </si>
  <si>
    <t>LED, High Bay Fixtures 503 watts</t>
  </si>
  <si>
    <t>FLED HBY 504</t>
  </si>
  <si>
    <t>LED, High Bay Fixtures 504 watts</t>
  </si>
  <si>
    <t>FLED HBY 505</t>
  </si>
  <si>
    <t>LED, High Bay Fixtures 505 watts</t>
  </si>
  <si>
    <t>FLED HBY 506</t>
  </si>
  <si>
    <t>LED, High Bay Fixtures 506 watts</t>
  </si>
  <si>
    <t>FLED HBY 507</t>
  </si>
  <si>
    <t>LED, High Bay Fixtures 507 watts</t>
  </si>
  <si>
    <t>FLED HBY 508</t>
  </si>
  <si>
    <t>LED, High Bay Fixtures 508 watts</t>
  </si>
  <si>
    <t>FLED HBY 509</t>
  </si>
  <si>
    <t>LED, High Bay Fixtures 509 watts</t>
  </si>
  <si>
    <t>FLED HBY 510</t>
  </si>
  <si>
    <t>LED, High Bay Fixtures 510 watts</t>
  </si>
  <si>
    <t>FLED HBY 511</t>
  </si>
  <si>
    <t>LED, High Bay Fixtures 511 watts</t>
  </si>
  <si>
    <t>FLED HBY 512</t>
  </si>
  <si>
    <t>LED, High Bay Fixtures 512 watts</t>
  </si>
  <si>
    <t>FLED HBY 513</t>
  </si>
  <si>
    <t>LED, High Bay Fixtures 513 watts</t>
  </si>
  <si>
    <t>FLED HBY 514</t>
  </si>
  <si>
    <t>LED, High Bay Fixtures 514 watts</t>
  </si>
  <si>
    <t>FLED HBY 515</t>
  </si>
  <si>
    <t>LED, High Bay Fixtures 515 watts</t>
  </si>
  <si>
    <t>FLED HBY 516</t>
  </si>
  <si>
    <t>LED, High Bay Fixtures 516 watts</t>
  </si>
  <si>
    <t>FLED HBY 517</t>
  </si>
  <si>
    <t>LED, High Bay Fixtures 517 watts</t>
  </si>
  <si>
    <t>FLED HBY 518</t>
  </si>
  <si>
    <t>LED, High Bay Fixtures 518 watts</t>
  </si>
  <si>
    <t>FLED HBY 519</t>
  </si>
  <si>
    <t>LED, High Bay Fixtures 519 watts</t>
  </si>
  <si>
    <t>FLED HBY 520</t>
  </si>
  <si>
    <t>LED, High Bay Fixtures 520 watts</t>
  </si>
  <si>
    <t>FLED HBY 521</t>
  </si>
  <si>
    <t>LED, High Bay Fixtures 521 watts</t>
  </si>
  <si>
    <t>FLED HBY 522</t>
  </si>
  <si>
    <t>LED, High Bay Fixtures 522 watts</t>
  </si>
  <si>
    <t>FLED HBY 523</t>
  </si>
  <si>
    <t>LED, High Bay Fixtures 523 watts</t>
  </si>
  <si>
    <t>FLED HBY 524</t>
  </si>
  <si>
    <t>LED, High Bay Fixtures 524 watts</t>
  </si>
  <si>
    <t>FLED HBY 525</t>
  </si>
  <si>
    <t>LED, High Bay Fixtures 525 watts</t>
  </si>
  <si>
    <t>FLED HBY 526</t>
  </si>
  <si>
    <t>LED, High Bay Fixtures 526 watts</t>
  </si>
  <si>
    <t>FLED HBY 527</t>
  </si>
  <si>
    <t>LED, High Bay Fixtures 527 watts</t>
  </si>
  <si>
    <t>FLED HBY 528</t>
  </si>
  <si>
    <t>LED, High Bay Fixtures 528 watts</t>
  </si>
  <si>
    <t>FLED HBY 529</t>
  </si>
  <si>
    <t>LED, High Bay Fixtures 529 watts</t>
  </si>
  <si>
    <t>FLED HBY 530</t>
  </si>
  <si>
    <t>LED, High Bay Fixtures 530 watts</t>
  </si>
  <si>
    <t>FLED HBY 531</t>
  </si>
  <si>
    <t>LED, High Bay Fixtures 531 watts</t>
  </si>
  <si>
    <t>FLED HBY 532</t>
  </si>
  <si>
    <t>LED, High Bay Fixtures 532 watts</t>
  </si>
  <si>
    <t>FLED HBY 533</t>
  </si>
  <si>
    <t>LED, High Bay Fixtures 533 watts</t>
  </si>
  <si>
    <t>FLED HBY 534</t>
  </si>
  <si>
    <t>LED, High Bay Fixtures 534 watts</t>
  </si>
  <si>
    <t>FLED HBY 535</t>
  </si>
  <si>
    <t>LED, High Bay Fixtures 535 watts</t>
  </si>
  <si>
    <t>FLED HBY 536</t>
  </si>
  <si>
    <t>LED, High Bay Fixtures 536 watts</t>
  </si>
  <si>
    <t>FLED HBY 537</t>
  </si>
  <si>
    <t>LED, High Bay Fixtures 537 watts</t>
  </si>
  <si>
    <t>FLED HBY 538</t>
  </si>
  <si>
    <t>LED, High Bay Fixtures 538 watts</t>
  </si>
  <si>
    <t>FLED HBY 539</t>
  </si>
  <si>
    <t>LED, High Bay Fixtures 539 watts</t>
  </si>
  <si>
    <t>FLED HBY 540</t>
  </si>
  <si>
    <t>LED, High Bay Fixtures 540 watts</t>
  </si>
  <si>
    <t>FLED HBY 541</t>
  </si>
  <si>
    <t>LED, High Bay Fixtures 541 watts</t>
  </si>
  <si>
    <t>FLED HBY 542</t>
  </si>
  <si>
    <t>LED, High Bay Fixtures 542 watts</t>
  </si>
  <si>
    <t>FLED HBY 543</t>
  </si>
  <si>
    <t>LED, High Bay Fixtures 543 watts</t>
  </si>
  <si>
    <t>FLED HBY 544</t>
  </si>
  <si>
    <t>LED, High Bay Fixtures 544 watts</t>
  </si>
  <si>
    <t>FLED HBY 545</t>
  </si>
  <si>
    <t>LED, High Bay Fixtures 545 watts</t>
  </si>
  <si>
    <t>FLED HBY 546</t>
  </si>
  <si>
    <t>LED, High Bay Fixtures 546 watts</t>
  </si>
  <si>
    <t>FLED HBY 547</t>
  </si>
  <si>
    <t>LED, High Bay Fixtures 547 watts</t>
  </si>
  <si>
    <t>FLED HBY 548</t>
  </si>
  <si>
    <t>LED, High Bay Fixtures 548 watts</t>
  </si>
  <si>
    <t>FLED HBY 549</t>
  </si>
  <si>
    <t>LED, High Bay Fixtures 549 watts</t>
  </si>
  <si>
    <t>FLED HBY 550</t>
  </si>
  <si>
    <t>LED, High Bay Fixtures 550 watts</t>
  </si>
  <si>
    <t>FLED HBY 551</t>
  </si>
  <si>
    <t>LED, High Bay Fixtures 551 watts</t>
  </si>
  <si>
    <t>FLED HBY 552</t>
  </si>
  <si>
    <t>LED, High Bay Fixtures 552 watts</t>
  </si>
  <si>
    <t>FLED HBY 553</t>
  </si>
  <si>
    <t>LED, High Bay Fixtures 553 watts</t>
  </si>
  <si>
    <t>FLED HBY 554</t>
  </si>
  <si>
    <t>LED, High Bay Fixtures 554 watts</t>
  </si>
  <si>
    <t>FLED HBY 555</t>
  </si>
  <si>
    <t>LED, High Bay Fixtures 555 watts</t>
  </si>
  <si>
    <t>FLED HBY 556</t>
  </si>
  <si>
    <t>LED, High Bay Fixtures 556 watts</t>
  </si>
  <si>
    <t>FLED HBY 557</t>
  </si>
  <si>
    <t>LED, High Bay Fixtures 557 watts</t>
  </si>
  <si>
    <t>FLED HBY 558</t>
  </si>
  <si>
    <t>LED, High Bay Fixtures 558 watts</t>
  </si>
  <si>
    <t>FLED HBY 559</t>
  </si>
  <si>
    <t>LED, High Bay Fixtures 559 watts</t>
  </si>
  <si>
    <t>FLED HBY 560</t>
  </si>
  <si>
    <t>LED, High Bay Fixtures 560 watts</t>
  </si>
  <si>
    <t>FLED HBY 561</t>
  </si>
  <si>
    <t>LED, High Bay Fixtures 561 watts</t>
  </si>
  <si>
    <t>FLED HBY 562</t>
  </si>
  <si>
    <t>LED, High Bay Fixtures 562 watts</t>
  </si>
  <si>
    <t>FLED HBY 563</t>
  </si>
  <si>
    <t>LED, High Bay Fixtures 563 watts</t>
  </si>
  <si>
    <t>FLED HBY 564</t>
  </si>
  <si>
    <t>LED, High Bay Fixtures 564 watts</t>
  </si>
  <si>
    <t>FLED HBY 565</t>
  </si>
  <si>
    <t>LED, High Bay Fixtures 565 watts</t>
  </si>
  <si>
    <t>FLED HBY 566</t>
  </si>
  <si>
    <t>LED, High Bay Fixtures 566 watts</t>
  </si>
  <si>
    <t>FLED HBY 567</t>
  </si>
  <si>
    <t>LED, High Bay Fixtures 567 watts</t>
  </si>
  <si>
    <t>FLED HBY 568</t>
  </si>
  <si>
    <t>LED, High Bay Fixtures 568 watts</t>
  </si>
  <si>
    <t>FLED HBY 569</t>
  </si>
  <si>
    <t>LED, High Bay Fixtures 569 watts</t>
  </si>
  <si>
    <t>FLED HBY 570</t>
  </si>
  <si>
    <t>LED, High Bay Fixtures 570 watts</t>
  </si>
  <si>
    <t>FLED HBY 571</t>
  </si>
  <si>
    <t>LED, High Bay Fixtures 571 watts</t>
  </si>
  <si>
    <t>FLED HBY 572</t>
  </si>
  <si>
    <t>LED, High Bay Fixtures 572 watts</t>
  </si>
  <si>
    <t>FLED HBY 573</t>
  </si>
  <si>
    <t>LED, High Bay Fixtures 573 watts</t>
  </si>
  <si>
    <t>FLED HBY 574</t>
  </si>
  <si>
    <t>LED, High Bay Fixtures 574 watts</t>
  </si>
  <si>
    <t>FLED HBY 575</t>
  </si>
  <si>
    <t>LED, High Bay Fixtures 575 watts</t>
  </si>
  <si>
    <t>FLED HBY 576</t>
  </si>
  <si>
    <t>LED, High Bay Fixtures 576 watts</t>
  </si>
  <si>
    <t>FLED HBY 577</t>
  </si>
  <si>
    <t>LED, High Bay Fixtures 577 watts</t>
  </si>
  <si>
    <t>FLED HBY 578</t>
  </si>
  <si>
    <t>LED, High Bay Fixtures 578 watts</t>
  </si>
  <si>
    <t>FLED HBY 579</t>
  </si>
  <si>
    <t>LED, High Bay Fixtures 579 watts</t>
  </si>
  <si>
    <t>FLED HBY 580</t>
  </si>
  <si>
    <t>LED, High Bay Fixtures 580 watts</t>
  </si>
  <si>
    <t>FLED HBY 581</t>
  </si>
  <si>
    <t>LED, High Bay Fixtures 581 watts</t>
  </si>
  <si>
    <t>FLED HBY 582</t>
  </si>
  <si>
    <t>LED, High Bay Fixtures 582 watts</t>
  </si>
  <si>
    <t>FLED HBY 583</t>
  </si>
  <si>
    <t>LED, High Bay Fixtures 583 watts</t>
  </si>
  <si>
    <t>FLED HBY 584</t>
  </si>
  <si>
    <t>LED, High Bay Fixtures 584 watts</t>
  </si>
  <si>
    <t>FLED HBY 585</t>
  </si>
  <si>
    <t>LED, High Bay Fixtures 585 watts</t>
  </si>
  <si>
    <t>FLED HBY 586</t>
  </si>
  <si>
    <t>LED, High Bay Fixtures 586 watts</t>
  </si>
  <si>
    <t>FLED HBY 587</t>
  </si>
  <si>
    <t>LED, High Bay Fixtures 587 watts</t>
  </si>
  <si>
    <t>FLED HBY 588</t>
  </si>
  <si>
    <t>LED, High Bay Fixtures 588 watts</t>
  </si>
  <si>
    <t>FLED HBY 589</t>
  </si>
  <si>
    <t>LED, High Bay Fixtures 589 watts</t>
  </si>
  <si>
    <t>FLED HBY 590</t>
  </si>
  <si>
    <t>LED, High Bay Fixtures 590 watts</t>
  </si>
  <si>
    <t>FLED HBY 591</t>
  </si>
  <si>
    <t>LED, High Bay Fixtures 591 watts</t>
  </si>
  <si>
    <t>FLED HBY 592</t>
  </si>
  <si>
    <t>LED, High Bay Fixtures 592 watts</t>
  </si>
  <si>
    <t>FLED HBY 593</t>
  </si>
  <si>
    <t>LED, High Bay Fixtures 593 watts</t>
  </si>
  <si>
    <t>FLED HBY 594</t>
  </si>
  <si>
    <t>LED, High Bay Fixtures 594 watts</t>
  </si>
  <si>
    <t>FLED HBY 595</t>
  </si>
  <si>
    <t>LED, High Bay Fixtures 595 watts</t>
  </si>
  <si>
    <t>FLED HBY 596</t>
  </si>
  <si>
    <t>LED, High Bay Fixtures 596 watts</t>
  </si>
  <si>
    <t>FLED HBY 597</t>
  </si>
  <si>
    <t>LED, High Bay Fixtures 597 watts</t>
  </si>
  <si>
    <t>FLED HBY 598</t>
  </si>
  <si>
    <t>LED, High Bay Fixtures 598 watts</t>
  </si>
  <si>
    <t>FLED HBY 599</t>
  </si>
  <si>
    <t>LED, High Bay Fixtures 599 watts</t>
  </si>
  <si>
    <t>FLED HBY 600</t>
  </si>
  <si>
    <t>LED, High Bay Fixtures 600 watts</t>
  </si>
  <si>
    <t>FLED HBY 601</t>
  </si>
  <si>
    <t>LED, High Bay Fixtures 601 watts</t>
  </si>
  <si>
    <t>FLED HBY 622</t>
  </si>
  <si>
    <t>LED, High Bay Fixtures 622 watts</t>
  </si>
  <si>
    <t>FLED HBY 692</t>
  </si>
  <si>
    <t>LED, High Bay Fixtures 692 watts</t>
  </si>
  <si>
    <t>FLED HBY 727</t>
  </si>
  <si>
    <t>LED, High Bay Fixtures 727 watts</t>
  </si>
  <si>
    <t>FLED HBY 932</t>
  </si>
  <si>
    <t>LED, High Bay Fixtures 932 watts</t>
  </si>
  <si>
    <t>LED Interior Parking Garage Lighting Fixtures</t>
  </si>
  <si>
    <t>LBLED PG 100</t>
  </si>
  <si>
    <t>LED, Interior Parking Garage 100 watts</t>
  </si>
  <si>
    <t>LBLED PG 101</t>
  </si>
  <si>
    <t>LED, Interior Parking Garage 101 watts</t>
  </si>
  <si>
    <t>LBLED PG 102</t>
  </si>
  <si>
    <t>LED, Interior Parking Garage 102 watts</t>
  </si>
  <si>
    <t>LBLED PG 103</t>
  </si>
  <si>
    <t>LED, Interior Parking Garage 103 watts</t>
  </si>
  <si>
    <t>LBLED PG 104</t>
  </si>
  <si>
    <t>LED, Interior Parking Garage 104 watts</t>
  </si>
  <si>
    <t>LBLED PG 105</t>
  </si>
  <si>
    <t>LED, Interior Parking Garage 105 watts</t>
  </si>
  <si>
    <t>LBLED PG 106</t>
  </si>
  <si>
    <t>LED, Interior Parking Garage 106 watts</t>
  </si>
  <si>
    <t>LBLED PG 107</t>
  </si>
  <si>
    <t>LED, Interior Parking Garage 107 watts</t>
  </si>
  <si>
    <t>LBLED PG 108</t>
  </si>
  <si>
    <t>LED, Interior Parking Garage 108 watts</t>
  </si>
  <si>
    <t>LBLED PG 109</t>
  </si>
  <si>
    <t>LED, Interior Parking Garage 109 watts</t>
  </si>
  <si>
    <t>LBLED PG 110</t>
  </si>
  <si>
    <t>LED, Interior Parking Garage 110 watts</t>
  </si>
  <si>
    <t>LBLED PG 111</t>
  </si>
  <si>
    <t>LED, Interior Parking Garage 111 watts</t>
  </si>
  <si>
    <t>LBLED PG 112</t>
  </si>
  <si>
    <t>LED, Interior Parking Garage 112 watts</t>
  </si>
  <si>
    <t>LBLED PG 113</t>
  </si>
  <si>
    <t>LED, Interior Parking Garage 113 watts</t>
  </si>
  <si>
    <t>LBLED PG 114</t>
  </si>
  <si>
    <t>LED, Interior Parking Garage 114 watts</t>
  </si>
  <si>
    <t>LBLED PG 115</t>
  </si>
  <si>
    <t>LED, Interior Parking Garage 115 watts</t>
  </si>
  <si>
    <t>LBLED PG 116</t>
  </si>
  <si>
    <t>LED, Interior Parking Garage 116 watts</t>
  </si>
  <si>
    <t>LBLED PG 117</t>
  </si>
  <si>
    <t>LED, Interior Parking Garage 117 watts</t>
  </si>
  <si>
    <t>LBLED PG 118</t>
  </si>
  <si>
    <t>LED, Interior Parking Garage 118 watts</t>
  </si>
  <si>
    <t>LBLED PG 119</t>
  </si>
  <si>
    <t>LED, Interior Parking Garage 119 watts</t>
  </si>
  <si>
    <t>LBLED PG 120</t>
  </si>
  <si>
    <t>LED, Interior Parking Garage 120 watts</t>
  </si>
  <si>
    <t>LBLED PG 121</t>
  </si>
  <si>
    <t>LED, Interior Parking Garage 121 watts</t>
  </si>
  <si>
    <t>LBLED PG 122</t>
  </si>
  <si>
    <t>LED, Interior Parking Garage 122 watts</t>
  </si>
  <si>
    <t>LBLED PG 123</t>
  </si>
  <si>
    <t>LED, Interior Parking Garage 123 watts</t>
  </si>
  <si>
    <t>LBLED PG 124</t>
  </si>
  <si>
    <t>LED, Interior Parking Garage 124 watts</t>
  </si>
  <si>
    <t>LBLED PG 125</t>
  </si>
  <si>
    <t>LED, Interior Parking Garage 125 watts</t>
  </si>
  <si>
    <t>LBLED PG 126</t>
  </si>
  <si>
    <t>LED, Interior Parking Garage 126 watts</t>
  </si>
  <si>
    <t>LBLED PG 127</t>
  </si>
  <si>
    <t>LED, Interior Parking Garage 127 watts</t>
  </si>
  <si>
    <t>LBLED PG 128</t>
  </si>
  <si>
    <t>LED, Interior Parking Garage 128 watts</t>
  </si>
  <si>
    <t>LBLED PG 129</t>
  </si>
  <si>
    <t>LED, Interior Parking Garage 129 watts</t>
  </si>
  <si>
    <t>LBLED PG 130</t>
  </si>
  <si>
    <t>LED, Interior Parking Garage 130 watts</t>
  </si>
  <si>
    <t>LBLED PG 131</t>
  </si>
  <si>
    <t>LED, Interior Parking Garage 131 watts</t>
  </si>
  <si>
    <t>LBLED PG 132</t>
  </si>
  <si>
    <t>LED, Interior Parking Garage 132 watts</t>
  </si>
  <si>
    <t>LBLED PG 133</t>
  </si>
  <si>
    <t>LED, Interior Parking Garage 133 watts</t>
  </si>
  <si>
    <t>LBLED PG 134</t>
  </si>
  <si>
    <t>LED, Interior Parking Garage 134 watts</t>
  </si>
  <si>
    <t>LBLED PG 135</t>
  </si>
  <si>
    <t>LED, Interior Parking Garage 135 watts</t>
  </si>
  <si>
    <t>LBLED PG 136</t>
  </si>
  <si>
    <t>LED, Interior Parking Garage 136 watts</t>
  </si>
  <si>
    <t>LBLED PG 137</t>
  </si>
  <si>
    <t>LED, Interior Parking Garage 137 watts</t>
  </si>
  <si>
    <t>LBLED PG 138</t>
  </si>
  <si>
    <t>LED, Interior Parking Garage 138 watts</t>
  </si>
  <si>
    <t>LBLED PG 139</t>
  </si>
  <si>
    <t>LED, Interior Parking Garage 139 watts</t>
  </si>
  <si>
    <t>LBLED PG 140</t>
  </si>
  <si>
    <t>LED, Interior Parking Garage 140 watts</t>
  </si>
  <si>
    <t>LBLED PG 141</t>
  </si>
  <si>
    <t>LED, Interior Parking Garage 141 watts</t>
  </si>
  <si>
    <t>LBLED PG 142</t>
  </si>
  <si>
    <t>LED, Interior Parking Garage 142 watts</t>
  </si>
  <si>
    <t>LBLED PG 143</t>
  </si>
  <si>
    <t>LED, Interior Parking Garage 143 watts</t>
  </si>
  <si>
    <t>LBLED PG 144</t>
  </si>
  <si>
    <t>LED, Interior Parking Garage 144 watts</t>
  </si>
  <si>
    <t>LBLED PG 145</t>
  </si>
  <si>
    <t>LED, Interior Parking Garage 145 watts</t>
  </si>
  <si>
    <t>LBLED PG 146</t>
  </si>
  <si>
    <t>LED, Interior Parking Garage 146 watts</t>
  </si>
  <si>
    <t>LBLED PG 147</t>
  </si>
  <si>
    <t>LED, Interior Parking Garage 147 watts</t>
  </si>
  <si>
    <t>LBLED PG 148</t>
  </si>
  <si>
    <t>LED, Interior Parking Garage 148 watts</t>
  </si>
  <si>
    <t>LBLED PG 149</t>
  </si>
  <si>
    <t>LED, Interior Parking Garage 149 watts</t>
  </si>
  <si>
    <t>LBLED PG 150</t>
  </si>
  <si>
    <t>LED, Interior Parking Garage 150 watts</t>
  </si>
  <si>
    <t>LBLED PG 151</t>
  </si>
  <si>
    <t>LED, Interior Parking Garage 151 watts</t>
  </si>
  <si>
    <t>LBLED PG 152</t>
  </si>
  <si>
    <t>LED, Interior Parking Garage 152 watts</t>
  </si>
  <si>
    <t>LBLED PG 153</t>
  </si>
  <si>
    <t>LED, Interior Parking Garage 153 watts</t>
  </si>
  <si>
    <t>LBLED PG 154</t>
  </si>
  <si>
    <t>LED, Interior Parking Garage 154 watts</t>
  </si>
  <si>
    <t>LBLED PG 155</t>
  </si>
  <si>
    <t>LED, Interior Parking Garage 155 watts</t>
  </si>
  <si>
    <t>LBLED PG 156</t>
  </si>
  <si>
    <t>LED, Interior Parking Garage 156 watts</t>
  </si>
  <si>
    <t>LBLED PG 157</t>
  </si>
  <si>
    <t>LED, Interior Parking Garage 157 watts</t>
  </si>
  <si>
    <t>LBLED PG 158</t>
  </si>
  <si>
    <t>LED, Interior Parking Garage 158 watts</t>
  </si>
  <si>
    <t>LBLED PG 159</t>
  </si>
  <si>
    <t>LED, Interior Parking Garage 159 watts</t>
  </si>
  <si>
    <t>LBLED PG 160</t>
  </si>
  <si>
    <t>LED, Interior Parking Garage 160 watts</t>
  </si>
  <si>
    <t>LBLED PG 161</t>
  </si>
  <si>
    <t>LED, Interior Parking Garage 161 watts</t>
  </si>
  <si>
    <t>LBLED PG 162</t>
  </si>
  <si>
    <t>LED, Interior Parking Garage 162 watts</t>
  </si>
  <si>
    <t>LBLED PG 163</t>
  </si>
  <si>
    <t>LED, Interior Parking Garage 163 watts</t>
  </si>
  <si>
    <t>LBLED PG 164</t>
  </si>
  <si>
    <t>LED, Interior Parking Garage 164 watts</t>
  </si>
  <si>
    <t>LBLED PG 165</t>
  </si>
  <si>
    <t>LED, Interior Parking Garage 165 watts</t>
  </si>
  <si>
    <t>LBLED PG 166</t>
  </si>
  <si>
    <t>LED, Interior Parking Garage 166 watts</t>
  </si>
  <si>
    <t>LBLED PG 167</t>
  </si>
  <si>
    <t>LED, Interior Parking Garage 167 watts</t>
  </si>
  <si>
    <t>LBLED PG 168</t>
  </si>
  <si>
    <t>LED, Interior Parking Garage 168 watts</t>
  </si>
  <si>
    <t>LBLED PG 169</t>
  </si>
  <si>
    <t>LED, Interior Parking Garage 169 watts</t>
  </si>
  <si>
    <t>LBLED PG 170</t>
  </si>
  <si>
    <t>LED, Interior Parking Garage 170 watts</t>
  </si>
  <si>
    <t>LBLED PG 171</t>
  </si>
  <si>
    <t>LED, Interior Parking Garage 171 watts</t>
  </si>
  <si>
    <t>LBLED PG 172</t>
  </si>
  <si>
    <t>LED, Interior Parking Garage 172 watts</t>
  </si>
  <si>
    <t>LBLED PG 173</t>
  </si>
  <si>
    <t>LED, Interior Parking Garage 173 watts</t>
  </si>
  <si>
    <t>LBLED PG 174</t>
  </si>
  <si>
    <t>LED, Interior Parking Garage 174 watts</t>
  </si>
  <si>
    <t>LBLED PG 175</t>
  </si>
  <si>
    <t>LED, Interior Parking Garage 175 watts</t>
  </si>
  <si>
    <t>LBLED PG 176</t>
  </si>
  <si>
    <t>LED, Interior Parking Garage 176 watts</t>
  </si>
  <si>
    <t>LBLED PG 177</t>
  </si>
  <si>
    <t>LED, Interior Parking Garage 177 watts</t>
  </si>
  <si>
    <t>LBLED PG 178</t>
  </si>
  <si>
    <t>LED, Interior Parking Garage 178 watts</t>
  </si>
  <si>
    <t>LBLED PG 179</t>
  </si>
  <si>
    <t>LED, Interior Parking Garage 179 watts</t>
  </si>
  <si>
    <t>LBLED PG 180</t>
  </si>
  <si>
    <t>LED, Interior Parking Garage 180 watts</t>
  </si>
  <si>
    <t>LBLED PG 181</t>
  </si>
  <si>
    <t>LED, Interior Parking Garage 181 watts</t>
  </si>
  <si>
    <t>LBLED PG 182</t>
  </si>
  <si>
    <t>LED, Interior Parking Garage 182 watts</t>
  </si>
  <si>
    <t>LBLED PG 183</t>
  </si>
  <si>
    <t>LED, Interior Parking Garage 183 watts</t>
  </si>
  <si>
    <t>LBLED PG 184</t>
  </si>
  <si>
    <t>LED, Interior Parking Garage 184 watts</t>
  </si>
  <si>
    <t>LBLED PG 185</t>
  </si>
  <si>
    <t>LED, Interior Parking Garage 185 watts</t>
  </si>
  <si>
    <t>LBLED PG 186</t>
  </si>
  <si>
    <t>LED, Interior Parking Garage 186 watts</t>
  </si>
  <si>
    <t>LBLED PG 187</t>
  </si>
  <si>
    <t>LED, Interior Parking Garage 187 watts</t>
  </si>
  <si>
    <t>LBLED PG 188</t>
  </si>
  <si>
    <t>LED, Interior Parking Garage 188 watts</t>
  </si>
  <si>
    <t>LBLED PG 189</t>
  </si>
  <si>
    <t>LED, Interior Parking Garage 189 watts</t>
  </si>
  <si>
    <t>LBLED PG 190</t>
  </si>
  <si>
    <t>LED, Interior Parking Garage 190 watts</t>
  </si>
  <si>
    <t>LBLED PG 191</t>
  </si>
  <si>
    <t>LED, Interior Parking Garage 191 watts</t>
  </si>
  <si>
    <t>LBLED PG 192</t>
  </si>
  <si>
    <t>LED, Interior Parking Garage 192 watts</t>
  </si>
  <si>
    <t>LBLED PG 193</t>
  </si>
  <si>
    <t>LED, Interior Parking Garage 193 watts</t>
  </si>
  <si>
    <t>LBLED PG 194</t>
  </si>
  <si>
    <t>LED, Interior Parking Garage 194 watts</t>
  </si>
  <si>
    <t>LBLED PG 195</t>
  </si>
  <si>
    <t>LED, Interior Parking Garage 195 watts</t>
  </si>
  <si>
    <t>LBLED PG 196</t>
  </si>
  <si>
    <t>LED, Interior Parking Garage 196 watts</t>
  </si>
  <si>
    <t>LBLED PG 197</t>
  </si>
  <si>
    <t>LED, Interior Parking Garage 197 watts</t>
  </si>
  <si>
    <t>LBLED PG 198</t>
  </si>
  <si>
    <t>LED, Interior Parking Garage 198 watts</t>
  </si>
  <si>
    <t>LBLED PG 199</t>
  </si>
  <si>
    <t>LED, Interior Parking Garage 199 watts</t>
  </si>
  <si>
    <t>LBLED PG 20</t>
  </si>
  <si>
    <t>LED, Interior Parking Garage 20 watts</t>
  </si>
  <si>
    <t>LBLED PG 200</t>
  </si>
  <si>
    <t>LED, Interior Parking Garage 200 watts</t>
  </si>
  <si>
    <t>LBLED PG 201</t>
  </si>
  <si>
    <t>LED, Interior Parking Garage 201 watts</t>
  </si>
  <si>
    <t>LBLED PG 202</t>
  </si>
  <si>
    <t>LED, Interior Parking Garage 202 watts</t>
  </si>
  <si>
    <t>LBLED PG 203</t>
  </si>
  <si>
    <t>LED, Interior Parking Garage 203 watts</t>
  </si>
  <si>
    <t>LBLED PG 204</t>
  </si>
  <si>
    <t>LED, Interior Parking Garage 204 watts</t>
  </si>
  <si>
    <t>LBLED PG 205</t>
  </si>
  <si>
    <t>LED, Interior Parking Garage 205 watts</t>
  </si>
  <si>
    <t>LBLED PG 206</t>
  </si>
  <si>
    <t>LED, Interior Parking Garage 206 watts</t>
  </si>
  <si>
    <t>LBLED PG 207</t>
  </si>
  <si>
    <t>LED, Interior Parking Garage 207 watts</t>
  </si>
  <si>
    <t>LBLED PG 208</t>
  </si>
  <si>
    <t>LED, Interior Parking Garage 208 watts</t>
  </si>
  <si>
    <t>LBLED PG 209</t>
  </si>
  <si>
    <t>LED, Interior Parking Garage 209 watts</t>
  </si>
  <si>
    <t>LBLED PG 21</t>
  </si>
  <si>
    <t>LED, Interior Parking Garage 21 watts</t>
  </si>
  <si>
    <t>LBLED PG 210</t>
  </si>
  <si>
    <t>LED, Interior Parking Garage 210 watts</t>
  </si>
  <si>
    <t>LBLED PG 211</t>
  </si>
  <si>
    <t>LED, Interior Parking Garage 211 watts</t>
  </si>
  <si>
    <t>LBLED PG 212</t>
  </si>
  <si>
    <t>LED, Interior Parking Garage 212 watts</t>
  </si>
  <si>
    <t>LBLED PG 213</t>
  </si>
  <si>
    <t>LED, Interior Parking Garage 213 watts</t>
  </si>
  <si>
    <t>LBLED PG 214</t>
  </si>
  <si>
    <t>LED, Interior Parking Garage 214 watts</t>
  </si>
  <si>
    <t>LBLED PG 215</t>
  </si>
  <si>
    <t>LED, Interior Parking Garage 215 watts</t>
  </si>
  <si>
    <t>LBLED PG 216</t>
  </si>
  <si>
    <t>LED, Interior Parking Garage 216 watts</t>
  </si>
  <si>
    <t>LBLED PG 217</t>
  </si>
  <si>
    <t>LED, Interior Parking Garage 217 watts</t>
  </si>
  <si>
    <t>LBLED PG 218</t>
  </si>
  <si>
    <t>LED, Interior Parking Garage 218 watts</t>
  </si>
  <si>
    <t>LBLED PG 219</t>
  </si>
  <si>
    <t>LED, Interior Parking Garage 219 watts</t>
  </si>
  <si>
    <t>LBLED PG 22</t>
  </si>
  <si>
    <t>LED, Interior Parking Garage 22 watts</t>
  </si>
  <si>
    <t>LBLED PG 220</t>
  </si>
  <si>
    <t>LED, Interior Parking Garage 220 watts</t>
  </si>
  <si>
    <t>LBLED PG 221</t>
  </si>
  <si>
    <t>LED, Interior Parking Garage 221 watts</t>
  </si>
  <si>
    <t>LBLED PG 222</t>
  </si>
  <si>
    <t>LED, Interior Parking Garage 222 watts</t>
  </si>
  <si>
    <t>LBLED PG 223</t>
  </si>
  <si>
    <t>LED, Interior Parking Garage 223 watts</t>
  </si>
  <si>
    <t>LBLED PG 224</t>
  </si>
  <si>
    <t>LED, Interior Parking Garage 224 watts</t>
  </si>
  <si>
    <t>LBLED PG 225</t>
  </si>
  <si>
    <t>LED, Interior Parking Garage 225 watts</t>
  </si>
  <si>
    <t>LBLED PG 226</t>
  </si>
  <si>
    <t>LED, Interior Parking Garage 226 watts</t>
  </si>
  <si>
    <t>LBLED PG 227</t>
  </si>
  <si>
    <t>LED, Interior Parking Garage 227 watts</t>
  </si>
  <si>
    <t>LBLED PG 228</t>
  </si>
  <si>
    <t>LED, Interior Parking Garage 228 watts</t>
  </si>
  <si>
    <t>LBLED PG 229</t>
  </si>
  <si>
    <t>LED, Interior Parking Garage 229 watts</t>
  </si>
  <si>
    <t>LBLED PG 23</t>
  </si>
  <si>
    <t>LED, Interior Parking Garage 23 watts</t>
  </si>
  <si>
    <t>LBLED PG 230</t>
  </si>
  <si>
    <t>LED, Interior Parking Garage 230 watts</t>
  </si>
  <si>
    <t>LBLED PG 231</t>
  </si>
  <si>
    <t>LED, Interior Parking Garage 231 watts</t>
  </si>
  <si>
    <t>LBLED PG 232</t>
  </si>
  <si>
    <t>LED, Interior Parking Garage 232 watts</t>
  </si>
  <si>
    <t>LBLED PG 233</t>
  </si>
  <si>
    <t>LED, Interior Parking Garage 233 watts</t>
  </si>
  <si>
    <t>LBLED PG 234</t>
  </si>
  <si>
    <t>LED, Interior Parking Garage 234 watts</t>
  </si>
  <si>
    <t>LBLED PG 235</t>
  </si>
  <si>
    <t>LED, Interior Parking Garage 235 watts</t>
  </si>
  <si>
    <t>LBLED PG 236</t>
  </si>
  <si>
    <t>LED, Interior Parking Garage 236 watts</t>
  </si>
  <si>
    <t>LBLED PG 237</t>
  </si>
  <si>
    <t>LED, Interior Parking Garage 237 watts</t>
  </si>
  <si>
    <t>LBLED PG 238</t>
  </si>
  <si>
    <t>LED, Interior Parking Garage 238 watts</t>
  </si>
  <si>
    <t>LBLED PG 239</t>
  </si>
  <si>
    <t>LED, Interior Parking Garage 239 watts</t>
  </si>
  <si>
    <t>LBLED PG 24</t>
  </si>
  <si>
    <t>LED, Interior Parking Garage 24 watts</t>
  </si>
  <si>
    <t>LBLED PG 240</t>
  </si>
  <si>
    <t>LED, Interior Parking Garage 240 watts</t>
  </si>
  <si>
    <t>LBLED PG 241</t>
  </si>
  <si>
    <t>LED, Interior Parking Garage 241 watts</t>
  </si>
  <si>
    <t>LBLED PG 242</t>
  </si>
  <si>
    <t>LED, Interior Parking Garage 242 watts</t>
  </si>
  <si>
    <t>LBLED PG 243</t>
  </si>
  <si>
    <t>LED, Interior Parking Garage 243 watts</t>
  </si>
  <si>
    <t>LBLED PG 244</t>
  </si>
  <si>
    <t>LED, Interior Parking Garage 244 watts</t>
  </si>
  <si>
    <t>LBLED PG 245</t>
  </si>
  <si>
    <t>LED, Interior Parking Garage 245 watts</t>
  </si>
  <si>
    <t>LBLED PG 246</t>
  </si>
  <si>
    <t>LED, Interior Parking Garage 246 watts</t>
  </si>
  <si>
    <t>LBLED PG 247</t>
  </si>
  <si>
    <t>LED, Interior Parking Garage 247 watts</t>
  </si>
  <si>
    <t>LBLED PG 248</t>
  </si>
  <si>
    <t>LED, Interior Parking Garage 248 watts</t>
  </si>
  <si>
    <t>LBLED PG 249</t>
  </si>
  <si>
    <t>LED, Interior Parking Garage 249 watts</t>
  </si>
  <si>
    <t>LBLED PG 25</t>
  </si>
  <si>
    <t>LED, Interior Parking Garage 25 watts</t>
  </si>
  <si>
    <t>LBLED PG 250</t>
  </si>
  <si>
    <t>LED, Interior Parking Garage 250 watts</t>
  </si>
  <si>
    <t>LBLED PG 26</t>
  </si>
  <si>
    <t>LED, Interior Parking Garage 26 watts</t>
  </si>
  <si>
    <t>LBLED PG 27</t>
  </si>
  <si>
    <t>LED, Interior Parking Garage 27 watts</t>
  </si>
  <si>
    <t>LBLED PG 28</t>
  </si>
  <si>
    <t>LED, Interior Parking Garage 28 watts</t>
  </si>
  <si>
    <t>LBLED PG 29</t>
  </si>
  <si>
    <t>LED, Interior Parking Garage 29 watts</t>
  </si>
  <si>
    <t>LBLED PG 30</t>
  </si>
  <si>
    <t>LED, Interior Parking Garage 30 watts</t>
  </si>
  <si>
    <t>LBLED PG 31</t>
  </si>
  <si>
    <t>LED, Interior Parking Garage 31 watts</t>
  </si>
  <si>
    <t>LBLED PG 32</t>
  </si>
  <si>
    <t>LED, Interior Parking Garage 32 watts</t>
  </si>
  <si>
    <t>LBLED PG 33</t>
  </si>
  <si>
    <t>LED, Interior Parking Garage 33 watts</t>
  </si>
  <si>
    <t>LBLED PG 34</t>
  </si>
  <si>
    <t>LED, Interior Parking Garage 34 watts</t>
  </si>
  <si>
    <t>LBLED PG 35</t>
  </si>
  <si>
    <t>LED, Interior Parking Garage 35 watts</t>
  </si>
  <si>
    <t>LBLED PG 36</t>
  </si>
  <si>
    <t>LED, Interior Parking Garage 36 watts</t>
  </si>
  <si>
    <t>LBLED PG 37</t>
  </si>
  <si>
    <t>LED, Interior Parking Garage 37 watts</t>
  </si>
  <si>
    <t>LBLED PG 38</t>
  </si>
  <si>
    <t>LED, Interior Parking Garage 38 watts</t>
  </si>
  <si>
    <t>LBLED PG 39</t>
  </si>
  <si>
    <t>LED, Interior Parking Garage 39 watts</t>
  </si>
  <si>
    <t>LBLED PG 40</t>
  </si>
  <si>
    <t>LED, Interior Parking Garage 40 watts</t>
  </si>
  <si>
    <t>LBLED PG 41</t>
  </si>
  <si>
    <t>LED, Interior Parking Garage 41 watts</t>
  </si>
  <si>
    <t>LBLED PG 42</t>
  </si>
  <si>
    <t>LED, Interior Parking Garage 42 watts</t>
  </si>
  <si>
    <t>LBLED PG 43</t>
  </si>
  <si>
    <t>LED, Interior Parking Garage 43 watts</t>
  </si>
  <si>
    <t>LBLED PG 44</t>
  </si>
  <si>
    <t>LED, Interior Parking Garage 44 watts</t>
  </si>
  <si>
    <t>LBLED PG 45</t>
  </si>
  <si>
    <t>LED, Interior Parking Garage 45 watts</t>
  </si>
  <si>
    <t>LBLED PG 46</t>
  </si>
  <si>
    <t>LED, Interior Parking Garage 46 watts</t>
  </si>
  <si>
    <t>LBLED PG 47</t>
  </si>
  <si>
    <t>LED, Interior Parking Garage 47 watts</t>
  </si>
  <si>
    <t>LBLED PG 48</t>
  </si>
  <si>
    <t>LED, Interior Parking Garage 48 watts</t>
  </si>
  <si>
    <t>LBLED PG 49</t>
  </si>
  <si>
    <t>LED, Interior Parking Garage 49 watts</t>
  </si>
  <si>
    <t>LBLED PG 50</t>
  </si>
  <si>
    <t>LED, Interior Parking Garage 50 watts</t>
  </si>
  <si>
    <t>LBLED PG 51</t>
  </si>
  <si>
    <t>LED, Interior Parking Garage 51 watts</t>
  </si>
  <si>
    <t>LBLED PG 52</t>
  </si>
  <si>
    <t>LED, Interior Parking Garage 52 watts</t>
  </si>
  <si>
    <t>LBLED PG 53</t>
  </si>
  <si>
    <t>LED, Interior Parking Garage 53 watts</t>
  </si>
  <si>
    <t>LBLED PG 54</t>
  </si>
  <si>
    <t>LED, Interior Parking Garage 54 watts</t>
  </si>
  <si>
    <t>LBLED PG 55</t>
  </si>
  <si>
    <t>LED, Interior Parking Garage 55 watts</t>
  </si>
  <si>
    <t>LBLED PG 56</t>
  </si>
  <si>
    <t>LED, Interior Parking Garage 56 watts</t>
  </si>
  <si>
    <t>LBLED PG 57</t>
  </si>
  <si>
    <t>LED, Interior Parking Garage 57 watts</t>
  </si>
  <si>
    <t>LBLED PG 58</t>
  </si>
  <si>
    <t>LED, Interior Parking Garage 58 watts</t>
  </si>
  <si>
    <t>LBLED PG 59</t>
  </si>
  <si>
    <t>LED, Interior Parking Garage 59 watts</t>
  </si>
  <si>
    <t>LBLED PG 60</t>
  </si>
  <si>
    <t>LED, Interior Parking Garage 60 watts</t>
  </si>
  <si>
    <t>LBLED PG 61</t>
  </si>
  <si>
    <t>LED, Interior Parking Garage 61 watts</t>
  </si>
  <si>
    <t>LBLED PG 62</t>
  </si>
  <si>
    <t>LED, Interior Parking Garage 62 watts</t>
  </si>
  <si>
    <t>LBLED PG 63</t>
  </si>
  <si>
    <t>LED, Interior Parking Garage 63 watts</t>
  </si>
  <si>
    <t>LBLED PG 64</t>
  </si>
  <si>
    <t>LED, Interior Parking Garage 64 watts</t>
  </si>
  <si>
    <t>LBLED PG 65</t>
  </si>
  <si>
    <t>LED, Interior Parking Garage 65 watts</t>
  </si>
  <si>
    <t>LBLED PG 66</t>
  </si>
  <si>
    <t>LED, Interior Parking Garage 66 watts</t>
  </si>
  <si>
    <t>LBLED PG 67</t>
  </si>
  <si>
    <t>LED, Interior Parking Garage 67 watts</t>
  </si>
  <si>
    <t>LBLED PG 68</t>
  </si>
  <si>
    <t>LED, Interior Parking Garage 68 watts</t>
  </si>
  <si>
    <t>LBLED PG 69</t>
  </si>
  <si>
    <t>LED, Interior Parking Garage 69 watts</t>
  </si>
  <si>
    <t>LBLED PG 70</t>
  </si>
  <si>
    <t>LED, Interior Parking Garage 70 watts</t>
  </si>
  <si>
    <t>LBLED PG 71</t>
  </si>
  <si>
    <t>LED, Interior Parking Garage 71 watts</t>
  </si>
  <si>
    <t>LBLED PG 72</t>
  </si>
  <si>
    <t>LED, Interior Parking Garage 72 watts</t>
  </si>
  <si>
    <t>LBLED PG 73</t>
  </si>
  <si>
    <t>LED, Interior Parking Garage 73 watts</t>
  </si>
  <si>
    <t>LBLED PG 74</t>
  </si>
  <si>
    <t>LED, Interior Parking Garage 74 watts</t>
  </si>
  <si>
    <t>LBLED PG 75</t>
  </si>
  <si>
    <t>LED, Interior Parking Garage 75 watts</t>
  </si>
  <si>
    <t>LBLED PG 76</t>
  </si>
  <si>
    <t>LED, Interior Parking Garage 76 watts</t>
  </si>
  <si>
    <t>LBLED PG 77</t>
  </si>
  <si>
    <t>LED, Interior Parking Garage 77 watts</t>
  </si>
  <si>
    <t>LBLED PG 78</t>
  </si>
  <si>
    <t>LED, Interior Parking Garage 78 watts</t>
  </si>
  <si>
    <t>LBLED PG 79</t>
  </si>
  <si>
    <t>LED, Interior Parking Garage 79 watts</t>
  </si>
  <si>
    <t>LBLED PG 80</t>
  </si>
  <si>
    <t>LED, Interior Parking Garage 80 watts</t>
  </si>
  <si>
    <t>LBLED PG 81</t>
  </si>
  <si>
    <t>LED, Interior Parking Garage 81 watts</t>
  </si>
  <si>
    <t>LBLED PG 82</t>
  </si>
  <si>
    <t>LED, Interior Parking Garage 82 watts</t>
  </si>
  <si>
    <t>LBLED PG 83</t>
  </si>
  <si>
    <t>LED, Interior Parking Garage 83 watts</t>
  </si>
  <si>
    <t>LBLED PG 84</t>
  </si>
  <si>
    <t>LED, Interior Parking Garage 84 watts</t>
  </si>
  <si>
    <t>LBLED PG 85</t>
  </si>
  <si>
    <t>LED, Interior Parking Garage 85 watts</t>
  </si>
  <si>
    <t>LBLED PG 86</t>
  </si>
  <si>
    <t>LED, Interior Parking Garage 86 watts</t>
  </si>
  <si>
    <t>LBLED PG 87</t>
  </si>
  <si>
    <t>LED, Interior Parking Garage 87 watts</t>
  </si>
  <si>
    <t>LBLED PG 88</t>
  </si>
  <si>
    <t>LED, Interior Parking Garage 88 watts</t>
  </si>
  <si>
    <t>LBLED PG 89</t>
  </si>
  <si>
    <t>LED, Interior Parking Garage 89 watts</t>
  </si>
  <si>
    <t>LBLED PG 90</t>
  </si>
  <si>
    <t>LED, Interior Parking Garage 90 watts</t>
  </si>
  <si>
    <t>LBLED PG 91</t>
  </si>
  <si>
    <t>LED, Interior Parking Garage 91 watts</t>
  </si>
  <si>
    <t>LBLED PG 92</t>
  </si>
  <si>
    <t>LED, Interior Parking Garage 92 watts</t>
  </si>
  <si>
    <t>LBLED PG 93</t>
  </si>
  <si>
    <t>LED, Interior Parking Garage 93 watts</t>
  </si>
  <si>
    <t>LBLED PG 94</t>
  </si>
  <si>
    <t>LED, Interior Parking Garage 94 watts</t>
  </si>
  <si>
    <t>LBLED PG 95</t>
  </si>
  <si>
    <t>LED, Interior Parking Garage 95 watts</t>
  </si>
  <si>
    <t>LBLED PG 96</t>
  </si>
  <si>
    <t>LED, Interior Parking Garage 96 watts</t>
  </si>
  <si>
    <t>LBLED PG 97</t>
  </si>
  <si>
    <t>LED, Interior Parking Garage 97 watts</t>
  </si>
  <si>
    <t>LBLED PG 98</t>
  </si>
  <si>
    <t>LED, Interior Parking Garage 98 watts</t>
  </si>
  <si>
    <t>LBLED PG 99</t>
  </si>
  <si>
    <t>LED, Interior Parking Garage 99 watts</t>
  </si>
  <si>
    <t>LED Lamps BR30</t>
  </si>
  <si>
    <t>ILED BR30 10</t>
  </si>
  <si>
    <t>LED, BR30 Replacement Lamps 10 watts</t>
  </si>
  <si>
    <t>ILED BR30 11</t>
  </si>
  <si>
    <t>LED, BR30 Replacement Lamps 11 watts</t>
  </si>
  <si>
    <t>ILED BR30 12</t>
  </si>
  <si>
    <t>LED, BR30 Replacement Lamps 12 watts</t>
  </si>
  <si>
    <t>ILED BR30 13</t>
  </si>
  <si>
    <t>LED, BR30 Replacement Lamps 13 watts</t>
  </si>
  <si>
    <t>ILED BR30 14</t>
  </si>
  <si>
    <t>LED, BR30 Replacement Lamps 14 watts</t>
  </si>
  <si>
    <t>ILED BR30 15</t>
  </si>
  <si>
    <t>LED, BR30 Replacement Lamps 15 watts</t>
  </si>
  <si>
    <t>ILED BR30 16</t>
  </si>
  <si>
    <t>LED, BR30 Replacement Lamps 16 watts</t>
  </si>
  <si>
    <t>ILED BR30 17</t>
  </si>
  <si>
    <t>LED, BR30 Replacement Lamps 17 watts</t>
  </si>
  <si>
    <t>ILED BR30 18</t>
  </si>
  <si>
    <t>LED, BR30 Replacement Lamps 18 watts</t>
  </si>
  <si>
    <t>ILED BR30 19</t>
  </si>
  <si>
    <t>LED, BR30 Replacement Lamps 19 watts</t>
  </si>
  <si>
    <t>ILED BR30 20</t>
  </si>
  <si>
    <t>LED, BR30 Replacement Lamps 20 watts</t>
  </si>
  <si>
    <t>ILED BR30 5</t>
  </si>
  <si>
    <t>LED, BR30 Replacement Lamps 5 watts</t>
  </si>
  <si>
    <t>ILED BR30 6</t>
  </si>
  <si>
    <t>LED, BR30 Replacement Lamps 6 watts</t>
  </si>
  <si>
    <t>ILED BR30 7</t>
  </si>
  <si>
    <t>LED, BR30 Replacement Lamps 7 watts</t>
  </si>
  <si>
    <t>ILED BR30 8</t>
  </si>
  <si>
    <t>LED, BR30 Replacement Lamps 8 watts</t>
  </si>
  <si>
    <t>ILED BR30 9</t>
  </si>
  <si>
    <t>LED, BR30 Replacement Lamps 9 watts</t>
  </si>
  <si>
    <t>ILED BR40 2</t>
  </si>
  <si>
    <t>LED, BR40 Replacement Lamps 2 watts</t>
  </si>
  <si>
    <t>ILED BR40 3</t>
  </si>
  <si>
    <t>LED, BR40 Replacement Lamps 3 watts</t>
  </si>
  <si>
    <t>ILED BR40 4</t>
  </si>
  <si>
    <t>LED, BR40 Replacement Lamps 4 watts</t>
  </si>
  <si>
    <t>LED Lamps BR40</t>
  </si>
  <si>
    <t>ILED BR40 10</t>
  </si>
  <si>
    <t>LED, BR40 Replacement Lamps 10 watts</t>
  </si>
  <si>
    <t>ILED BR40 11</t>
  </si>
  <si>
    <t>LED, BR40 Replacement Lamps 11 watts</t>
  </si>
  <si>
    <t>ILED BR40 12</t>
  </si>
  <si>
    <t>LED, BR40 Replacement Lamps 12 watts</t>
  </si>
  <si>
    <t>ILED BR40 13</t>
  </si>
  <si>
    <t>LED, BR40 Replacement Lamps 13 watts</t>
  </si>
  <si>
    <t>ILED BR40 14</t>
  </si>
  <si>
    <t>LED, BR40 Replacement Lamps 14 watts</t>
  </si>
  <si>
    <t>ILED BR40 15</t>
  </si>
  <si>
    <t>LED, BR40 Replacement Lamps 15 watts</t>
  </si>
  <si>
    <t>ILED BR40 16</t>
  </si>
  <si>
    <t>LED, BR40 Replacement Lamps 16 watts</t>
  </si>
  <si>
    <t>ILED BR40 17</t>
  </si>
  <si>
    <t>LED, BR40 Replacement Lamps 17 watts</t>
  </si>
  <si>
    <t>ILED BR40 18</t>
  </si>
  <si>
    <t>LED, BR40 Replacement Lamps 18 watts</t>
  </si>
  <si>
    <t>ILED BR40 19</t>
  </si>
  <si>
    <t>LED, BR40 Replacement Lamps 19 watts</t>
  </si>
  <si>
    <t>ILED BR40 20</t>
  </si>
  <si>
    <t>LED, BR40 Replacement Lamps 20 watts</t>
  </si>
  <si>
    <t>ILED BR40 5</t>
  </si>
  <si>
    <t>LED, BR40 Replacement Lamps 5 watts</t>
  </si>
  <si>
    <t>ILED BR40 6</t>
  </si>
  <si>
    <t>LED, BR40 Replacement Lamps 6 watts</t>
  </si>
  <si>
    <t>ILED BR40 7</t>
  </si>
  <si>
    <t>LED, BR40 Replacement Lamps 7 watts</t>
  </si>
  <si>
    <t>ILED BR40 8</t>
  </si>
  <si>
    <t>LED, BR40 Replacement Lamps 8 watts</t>
  </si>
  <si>
    <t>ILED BR40 9</t>
  </si>
  <si>
    <t>LED, BR40 Replacement Lamps 9 watts</t>
  </si>
  <si>
    <t>LED Lamps MR16</t>
  </si>
  <si>
    <t>ILED MR16 10</t>
  </si>
  <si>
    <t>LED, MR16 Replacement Lamps 10 watts</t>
  </si>
  <si>
    <t>ILED MR16 2</t>
  </si>
  <si>
    <t>LED, MR16 Replacement Lamps 2 watts</t>
  </si>
  <si>
    <t>ILED MR16 3</t>
  </si>
  <si>
    <t>LED, MR16 Replacement Lamps 3 watts</t>
  </si>
  <si>
    <t>ILED MR16 4</t>
  </si>
  <si>
    <t>LED, MR16 Replacement Lamps 4 watts</t>
  </si>
  <si>
    <t>ILED MR16 5</t>
  </si>
  <si>
    <t>LED, MR16 Replacement Lamps 5 watts</t>
  </si>
  <si>
    <t>ILED MR16 6</t>
  </si>
  <si>
    <t>LED, MR16 Replacement Lamps 6 watts</t>
  </si>
  <si>
    <t>ILED MR16 7</t>
  </si>
  <si>
    <t>LED, MR16 Replacement Lamps 7 watts</t>
  </si>
  <si>
    <t>ILED MR16 8</t>
  </si>
  <si>
    <t>LED, MR16 Replacement Lamps 8 watts</t>
  </si>
  <si>
    <t>ILED MR16 9</t>
  </si>
  <si>
    <t>LED, MR16 Replacement Lamps 9 watts</t>
  </si>
  <si>
    <t>LED Lamps PAR20</t>
  </si>
  <si>
    <t>ILED PAR20 1</t>
  </si>
  <si>
    <t>LED, PAR20 Replacement Lamps 1 watts</t>
  </si>
  <si>
    <t>ILED PAR20 10</t>
  </si>
  <si>
    <t>LED, PAR20 Replacement Lamps 10 watts</t>
  </si>
  <si>
    <t>ILED PAR20 11</t>
  </si>
  <si>
    <t>LED, PAR20 Replacement Lamps 11 watts</t>
  </si>
  <si>
    <t>ILED PAR20 12</t>
  </si>
  <si>
    <t>LED, PAR20 Replacement Lamps 12 watts</t>
  </si>
  <si>
    <t>ILED PAR20 13</t>
  </si>
  <si>
    <t>LED, PAR20 Replacement Lamps 13 watts</t>
  </si>
  <si>
    <t>ILED PAR20 14</t>
  </si>
  <si>
    <t>LED, PAR20 Replacement Lamps 14 watts</t>
  </si>
  <si>
    <t>ILED PAR20 15</t>
  </si>
  <si>
    <t>LED, PAR20 Replacement Lamps 15 watts</t>
  </si>
  <si>
    <t>ILED PAR20 16</t>
  </si>
  <si>
    <t>LED, PAR20 Replacement Lamps 16 watts</t>
  </si>
  <si>
    <t>ILED PAR20 17</t>
  </si>
  <si>
    <t>LED, PAR20 Replacement Lamps 17 watts</t>
  </si>
  <si>
    <t>ILED PAR20 18</t>
  </si>
  <si>
    <t>LED, PAR20 Replacement Lamps 18 watts</t>
  </si>
  <si>
    <t>ILED PAR20 19</t>
  </si>
  <si>
    <t>LED, PAR20 Replacement Lamps 19 watts</t>
  </si>
  <si>
    <t>ILED PAR20 2</t>
  </si>
  <si>
    <t>LED, PAR20 Replacement Lamps 2 watts</t>
  </si>
  <si>
    <t>ILED PAR20 20</t>
  </si>
  <si>
    <t>LED, PAR20 Replacement Lamps 20 watts</t>
  </si>
  <si>
    <t>ILED PAR20 3</t>
  </si>
  <si>
    <t>LED, PAR20 Replacement Lamps 3 watts</t>
  </si>
  <si>
    <t>ILED PAR20 4</t>
  </si>
  <si>
    <t>LED, PAR20 Replacement Lamps 4 watts</t>
  </si>
  <si>
    <t>ILED PAR20 5</t>
  </si>
  <si>
    <t>LED, PAR20 Replacement Lamps 5 watts</t>
  </si>
  <si>
    <t>ILED PAR20 6</t>
  </si>
  <si>
    <t>LED, PAR20 Replacement Lamps 6 watts</t>
  </si>
  <si>
    <t>ILED PAR20 7</t>
  </si>
  <si>
    <t>LED, PAR20 Replacement Lamps 7 watts</t>
  </si>
  <si>
    <t>ILED PAR20 8</t>
  </si>
  <si>
    <t>LED, PAR20 Replacement Lamps 8 watts</t>
  </si>
  <si>
    <t>ILED PAR20 9</t>
  </si>
  <si>
    <t>LED, PAR20 Replacement Lamps 9 watts</t>
  </si>
  <si>
    <t>LED Lamps PAR30</t>
  </si>
  <si>
    <t>ILED PAR30 10</t>
  </si>
  <si>
    <t>LED PAR30 Replacement Lamps 10 watts</t>
  </si>
  <si>
    <t>ILED PAR30 11</t>
  </si>
  <si>
    <t>LED PAR30 Replacement Lamps 11 watts</t>
  </si>
  <si>
    <t>ILED PAR30 12</t>
  </si>
  <si>
    <t>LED PAR30 Replacement Lamps 12 watts</t>
  </si>
  <si>
    <t>ILED PAR30 13</t>
  </si>
  <si>
    <t>LED PAR30 Replacement Lamps 13 watts</t>
  </si>
  <si>
    <t>ILED PAR30 14</t>
  </si>
  <si>
    <t>LED PAR30 Replacement Lamps 14 watts</t>
  </si>
  <si>
    <t>ILED PAR30 15</t>
  </si>
  <si>
    <t>LED PAR30 Replacement Lamps 15 watts</t>
  </si>
  <si>
    <t>ILED PAR30 5</t>
  </si>
  <si>
    <t>LED PAR30 Replacement Lamps 5 watts</t>
  </si>
  <si>
    <t>ILED PAR30 6</t>
  </si>
  <si>
    <t>LED PAR30 Replacement Lamps 6 watts</t>
  </si>
  <si>
    <t>ILED PAR30 7</t>
  </si>
  <si>
    <t>LED PAR30 Replacement Lamps 7 watts</t>
  </si>
  <si>
    <t>ILED PAR30 8</t>
  </si>
  <si>
    <t>LED PAR30 Replacement Lamps 8 watts</t>
  </si>
  <si>
    <t>ILED PAR30 9</t>
  </si>
  <si>
    <t>LED PAR30 Replacement Lamps 9 watts</t>
  </si>
  <si>
    <t>LED Lamps PAR38</t>
  </si>
  <si>
    <t>ILED PAR38 10</t>
  </si>
  <si>
    <t>LED, PAR38 Replacement Lamps 10 watts</t>
  </si>
  <si>
    <t>ILED PAR38 11</t>
  </si>
  <si>
    <t>LED, PAR38 Replacement Lamps 11 watts</t>
  </si>
  <si>
    <t>ILED PAR38 12</t>
  </si>
  <si>
    <t>LED, PAR38 Replacement Lamps 12 watts</t>
  </si>
  <si>
    <t>ILED PAR38 13</t>
  </si>
  <si>
    <t>LED, PAR38 Replacement Lamps 13 watts</t>
  </si>
  <si>
    <t>ILED PAR38 14</t>
  </si>
  <si>
    <t>LED, PAR38 Replacement Lamps 14 watts</t>
  </si>
  <si>
    <t>ILED PAR38 15</t>
  </si>
  <si>
    <t>LED, PAR38 Replacement Lamps 15 watts</t>
  </si>
  <si>
    <t>ILED PAR38 16</t>
  </si>
  <si>
    <t>LED, PAR38 Replacement Lamps 16 watts</t>
  </si>
  <si>
    <t>ILED PAR38 17</t>
  </si>
  <si>
    <t>LED, PAR38 Replacement Lamps 17 watts</t>
  </si>
  <si>
    <t>ILED PAR38 18</t>
  </si>
  <si>
    <t>LED, PAR38 Replacement Lamps 18 watts</t>
  </si>
  <si>
    <t>ILED PAR38 19</t>
  </si>
  <si>
    <t>LED, PAR38 Replacement Lamps 19 watts</t>
  </si>
  <si>
    <t>ILED PAR38 20</t>
  </si>
  <si>
    <t>LED, PAR38 Replacement Lamps 20 watts</t>
  </si>
  <si>
    <t>LED Lamps R30</t>
  </si>
  <si>
    <t>ILED R30 10</t>
  </si>
  <si>
    <t>LED, R30 Replacement Lamps 10 watts</t>
  </si>
  <si>
    <t>ILED R30 2</t>
  </si>
  <si>
    <t>LED, R30 Replacement Lamps 2 watts</t>
  </si>
  <si>
    <t>ILED R30 3</t>
  </si>
  <si>
    <t>LED, R30 Replacement Lamps 3 watts</t>
  </si>
  <si>
    <t>ILED R30 4</t>
  </si>
  <si>
    <t>LED, R30 Replacement Lamps 4 watts</t>
  </si>
  <si>
    <t>ILED R30 5</t>
  </si>
  <si>
    <t>LED, R30 Replacement Lamps 5 watts</t>
  </si>
  <si>
    <t>ILED R30 6</t>
  </si>
  <si>
    <t>LED, R30 Replacement Lamps 6 watts</t>
  </si>
  <si>
    <t>ILED R30 7</t>
  </si>
  <si>
    <t>LED, R30 Replacement Lamps 7 watts</t>
  </si>
  <si>
    <t>ILED R30 8</t>
  </si>
  <si>
    <t>LED, R30 Replacement Lamps 8 watts</t>
  </si>
  <si>
    <t>ILED R30 9</t>
  </si>
  <si>
    <t>LED, R30 Replacement Lamps 9 watts</t>
  </si>
  <si>
    <t>LED Mounted Downlights &lt;1000 lm</t>
  </si>
  <si>
    <t>FLED SMD 10</t>
  </si>
  <si>
    <t>LED Surface or Pendant Mounted Downlights, 10 watts</t>
  </si>
  <si>
    <t>FLED SMD 11</t>
  </si>
  <si>
    <t>LED Surface or Pendant Mounted Downlights, 11 watts</t>
  </si>
  <si>
    <t>FLED SMD 12</t>
  </si>
  <si>
    <t>LED Surface or Pendant Mounted Downlights, 12 watts</t>
  </si>
  <si>
    <t>FLED SMD 13</t>
  </si>
  <si>
    <t>LED Surface or Pendant Mounted Downlights, 13 watts</t>
  </si>
  <si>
    <t>FLED SMD 14</t>
  </si>
  <si>
    <t>LED Surface or Pendant Mounted Downlights, 14 watts</t>
  </si>
  <si>
    <t>FLED SMD 15</t>
  </si>
  <si>
    <t>LED Surface or Pendant Mounted Downlights, 15 watts</t>
  </si>
  <si>
    <t>FLED SMD 16</t>
  </si>
  <si>
    <t>LED Surface or Pendant Mounted Downlights, 16 watts</t>
  </si>
  <si>
    <t>FLED SMD 17</t>
  </si>
  <si>
    <t>LED Surface or Pendant Mounted Downlights, 17 watts</t>
  </si>
  <si>
    <t>FLED SMD 18</t>
  </si>
  <si>
    <t>LED Surface or Pendant Mounted Downlights, 18 watts</t>
  </si>
  <si>
    <t>FLED SMD 19</t>
  </si>
  <si>
    <t>LED Surface or Pendant Mounted Downlights, 19 watts</t>
  </si>
  <si>
    <t>FLED SMD 20</t>
  </si>
  <si>
    <t>LED Surface or Pendant Mounted Downlights, 20 watts</t>
  </si>
  <si>
    <t>FLED SMD 21</t>
  </si>
  <si>
    <t>LED Surface or Pendant Mounted Downlights, 21 watts</t>
  </si>
  <si>
    <t>FLED SMD 22</t>
  </si>
  <si>
    <t>LED Surface or Pendant Mounted Downlights, 22 watts</t>
  </si>
  <si>
    <t>FLED SMD 23</t>
  </si>
  <si>
    <t>LED Surface or Pendant Mounted Downlights, 23 watts</t>
  </si>
  <si>
    <t>FLED SMD 24</t>
  </si>
  <si>
    <t>LED Surface or Pendant Mounted Downlights, 24 watts</t>
  </si>
  <si>
    <t>FLED SMD 25</t>
  </si>
  <si>
    <t>LED Surface or Pendant Mounted Downlights, 25 watts</t>
  </si>
  <si>
    <t>FLED SMD 26</t>
  </si>
  <si>
    <t>LED Surface or Pendant Mounted Downlights, 26 watts</t>
  </si>
  <si>
    <t>FLED SMD 27</t>
  </si>
  <si>
    <t>LED Surface or Pendant Mounted Downlights, 27 watts</t>
  </si>
  <si>
    <t>FLED SMD 28</t>
  </si>
  <si>
    <t>LED Surface or Pendant Mounted Downlights, 28 watts</t>
  </si>
  <si>
    <t>FLED SMD 29</t>
  </si>
  <si>
    <t>LED Surface or Pendant Mounted Downlights, 29 watts</t>
  </si>
  <si>
    <t>FLED SMD 30</t>
  </si>
  <si>
    <t>LED Surface or Pendant Mounted Downlights, 30 watts</t>
  </si>
  <si>
    <t>FLED SMD 31</t>
  </si>
  <si>
    <t>LED Surface or Pendant Mounted Downlights, 31 watts</t>
  </si>
  <si>
    <t>FLED SMD 32</t>
  </si>
  <si>
    <t>LED Surface or Pendant Mounted Downlights, 32 watts</t>
  </si>
  <si>
    <t>FLED SMD 33</t>
  </si>
  <si>
    <t>LED Surface or Pendant Mounted Downlights, 33 watts</t>
  </si>
  <si>
    <t>FLED SMD 34</t>
  </si>
  <si>
    <t>LED Surface or Pendant Mounted Downlights, 34 watts</t>
  </si>
  <si>
    <t>FLED SMD 35</t>
  </si>
  <si>
    <t>LED Surface or Pendant Mounted Downlights, 35 watts</t>
  </si>
  <si>
    <t>FLED SMD 5</t>
  </si>
  <si>
    <t>LED Surface or Pendant Mounted Downlights, 5 watts</t>
  </si>
  <si>
    <t>FLED SMD 6</t>
  </si>
  <si>
    <t>LED Surface or Pendant Mounted Downlights, 6 watts</t>
  </si>
  <si>
    <t>FLED SMD 7</t>
  </si>
  <si>
    <t>LED Surface or Pendant Mounted Downlights, 7 watts</t>
  </si>
  <si>
    <t>FLED SMD 8</t>
  </si>
  <si>
    <t>LED Surface or Pendant Mounted Downlights, 8 watts</t>
  </si>
  <si>
    <t>FLED SMD 9</t>
  </si>
  <si>
    <t>LED Surface or Pendant Mounted Downlights, 9 watts</t>
  </si>
  <si>
    <t>LED Mounted Downlights &gt;= 1000 lm</t>
  </si>
  <si>
    <t>FLED SMD 36</t>
  </si>
  <si>
    <t>LED Surface or Pendant Mounted Downlights, 36 watts</t>
  </si>
  <si>
    <t>FLED SMD 37</t>
  </si>
  <si>
    <t>LED Surface or Pendant Mounted Downlights, 37 watts</t>
  </si>
  <si>
    <t>FLED SMD 38</t>
  </si>
  <si>
    <t>LED Surface or Pendant Mounted Downlights, 38 watts</t>
  </si>
  <si>
    <t>FLED SMD 39</t>
  </si>
  <si>
    <t>LED Surface or Pendant Mounted Downlights, 39 watts</t>
  </si>
  <si>
    <t>FLED SMD 40</t>
  </si>
  <si>
    <t>LED Surface or Pendant Mounted Downlights, 40 watts</t>
  </si>
  <si>
    <t>FLED SMD 41</t>
  </si>
  <si>
    <t>LED Surface or Pendant Mounted Downlights, 41 watts</t>
  </si>
  <si>
    <t>FLED SMD 42</t>
  </si>
  <si>
    <t>LED Surface or Pendant Mounted Downlights, 42 watts</t>
  </si>
  <si>
    <t>FLED SMD 43</t>
  </si>
  <si>
    <t>LED Surface or Pendant Mounted Downlights, 43 watts</t>
  </si>
  <si>
    <t>FLED SMD 44</t>
  </si>
  <si>
    <t>LED Surface or Pendant Mounted Downlights, 44 watts</t>
  </si>
  <si>
    <t>FLED SMD 45</t>
  </si>
  <si>
    <t>LED Surface or Pendant Mounted Downlights, 45 watts</t>
  </si>
  <si>
    <t>FLED SMD 46</t>
  </si>
  <si>
    <t>LED Surface or Pendant Mounted Downlights, 46 watts</t>
  </si>
  <si>
    <t>FLED SMD 47</t>
  </si>
  <si>
    <t>LED Surface or Pendant Mounted Downlights, 47 watts</t>
  </si>
  <si>
    <t>FLED SMD 48</t>
  </si>
  <si>
    <t>LED Surface or Pendant Mounted Downlights, 48 watts</t>
  </si>
  <si>
    <t>FLED SMD 49</t>
  </si>
  <si>
    <t>LED Surface or Pendant Mounted Downlights, 49 watts</t>
  </si>
  <si>
    <t>FLED SMD 50</t>
  </si>
  <si>
    <t>LED Surface or Pendant Mounted Downlights, 50 watts</t>
  </si>
  <si>
    <t>LED Recessed Downlights &lt; 1000 lm</t>
  </si>
  <si>
    <t>FLED REC 5</t>
  </si>
  <si>
    <t>LED Recessed Downlights, 5 watts</t>
  </si>
  <si>
    <t>FLED REC 6</t>
  </si>
  <si>
    <t>LED Recessed Downlights, 6 watts</t>
  </si>
  <si>
    <t>LED Recessed Downlights, 10 watts</t>
  </si>
  <si>
    <t>FLED REC 11</t>
  </si>
  <si>
    <t>LED Recessed Downlights, 11 watts</t>
  </si>
  <si>
    <t>FLED REC 12</t>
  </si>
  <si>
    <t>LED Recessed Downlights, 12 watts</t>
  </si>
  <si>
    <t>FLED REC 13</t>
  </si>
  <si>
    <t>LED Recessed Downlights, 13 watts</t>
  </si>
  <si>
    <t>FLED REC 14</t>
  </si>
  <si>
    <t>LED Recessed Downlights, 14 watts</t>
  </si>
  <si>
    <t>FLED REC 15</t>
  </si>
  <si>
    <t>LED Recessed Downlights, 15 watts</t>
  </si>
  <si>
    <t>FLED REC 16</t>
  </si>
  <si>
    <t>LED Recessed Downlights, 16 watts</t>
  </si>
  <si>
    <t>FLED REC 17</t>
  </si>
  <si>
    <t>LED Recessed Downlights, 17 watts</t>
  </si>
  <si>
    <t>FLED REC 18</t>
  </si>
  <si>
    <t>LED Recessed Downlights, 18 watts</t>
  </si>
  <si>
    <t>FLED REC 19</t>
  </si>
  <si>
    <t>LED Recessed Downlights, 19 watts</t>
  </si>
  <si>
    <t>FLED REC 20</t>
  </si>
  <si>
    <t>LED Recessed Downlights, 20 watts</t>
  </si>
  <si>
    <t>FLED REC 21</t>
  </si>
  <si>
    <t>LED Recessed Downlights, 21 watts</t>
  </si>
  <si>
    <t>FLED REC 22</t>
  </si>
  <si>
    <t>LED Recessed Downlights, 22 watts</t>
  </si>
  <si>
    <t>FLED REC 23</t>
  </si>
  <si>
    <t>LED Recessed Downlights, 23 watts</t>
  </si>
  <si>
    <t>FLED REC 24</t>
  </si>
  <si>
    <t>LED Recessed Downlights, 24 watts</t>
  </si>
  <si>
    <t>FLED REC 25</t>
  </si>
  <si>
    <t>LED Recessed Downlights, 25 watts</t>
  </si>
  <si>
    <t>LED Recessed Downlights, 7 watts</t>
  </si>
  <si>
    <t>FLED REC 8</t>
  </si>
  <si>
    <t>LED Recessed Downlights, 8 watts</t>
  </si>
  <si>
    <t>FLED REC 9</t>
  </si>
  <si>
    <t>LED Recessed Downlights, 9 watts</t>
  </si>
  <si>
    <t>LED Recessed Downlights &gt;= 1000 lm</t>
  </si>
  <si>
    <t>FLED REC 100</t>
  </si>
  <si>
    <t>LED Recessed Downlights, 100 watts</t>
  </si>
  <si>
    <t>FLED REC 107</t>
  </si>
  <si>
    <t>LED Recessed Downlights, 107 watts</t>
  </si>
  <si>
    <t>FLED REC 26</t>
  </si>
  <si>
    <t>LED Recessed Downlights, 26 watts</t>
  </si>
  <si>
    <t>FLED REC 27</t>
  </si>
  <si>
    <t>LED Recessed Downlights, 27 watts</t>
  </si>
  <si>
    <t>FLED REC 28</t>
  </si>
  <si>
    <t>LED Recessed Downlights, 28 watts</t>
  </si>
  <si>
    <t>FLED REC 29</t>
  </si>
  <si>
    <t>LED Recessed Downlights, 29 watts</t>
  </si>
  <si>
    <t>FLED REC 30</t>
  </si>
  <si>
    <t>LED Recessed Downlights, 30 watts</t>
  </si>
  <si>
    <t>FLED REC 31</t>
  </si>
  <si>
    <t>LED Recessed Downlights, 31 watts</t>
  </si>
  <si>
    <t>FLED REC 32</t>
  </si>
  <si>
    <t>LED Recessed Downlights, 32 watts</t>
  </si>
  <si>
    <t>FLED REC 33</t>
  </si>
  <si>
    <t>LED Recessed Downlights, 33 watts</t>
  </si>
  <si>
    <t>FLED REC 34</t>
  </si>
  <si>
    <t>LED Recessed Downlights, 34 watts</t>
  </si>
  <si>
    <t>FLED REC 35</t>
  </si>
  <si>
    <t>LED Recessed Downlights, 35 watts</t>
  </si>
  <si>
    <t>FLED REC 36</t>
  </si>
  <si>
    <t>LED Recessed Downlights, 36 watts</t>
  </si>
  <si>
    <t>FLED REC 37</t>
  </si>
  <si>
    <t>LED Recessed Downlights, 37 watts</t>
  </si>
  <si>
    <t>FLED REC 38</t>
  </si>
  <si>
    <t>LED Recessed Downlights, 38 watts</t>
  </si>
  <si>
    <t>FLED REC 39</t>
  </si>
  <si>
    <t>LED Recessed Downlights, 39 watts</t>
  </si>
  <si>
    <t>FLED REC 40</t>
  </si>
  <si>
    <t>LED Recessed Downlights, 40 watts</t>
  </si>
  <si>
    <t>FLED REC 41</t>
  </si>
  <si>
    <t>LED Recessed Downlights, 41 watts</t>
  </si>
  <si>
    <t>FLED REC 42</t>
  </si>
  <si>
    <t>LED Recessed Downlights, 42 watts</t>
  </si>
  <si>
    <t>FLED REC 43</t>
  </si>
  <si>
    <t>LED Recessed Downlights, 43 watts</t>
  </si>
  <si>
    <t>FLED REC 44</t>
  </si>
  <si>
    <t>LED Recessed Downlights, 44 watts</t>
  </si>
  <si>
    <t>FLED REC 45</t>
  </si>
  <si>
    <t>LED Recessed Downlights, 45 watts</t>
  </si>
  <si>
    <t>FLED REC 46</t>
  </si>
  <si>
    <t>LED Recessed Downlights, 46 watts</t>
  </si>
  <si>
    <t>FLED REC 47</t>
  </si>
  <si>
    <t>LED Recessed Downlights, 47 watts</t>
  </si>
  <si>
    <t>FLED REC 48</t>
  </si>
  <si>
    <t>LED Recessed Downlights, 48 watts</t>
  </si>
  <si>
    <t>FLED REC 49</t>
  </si>
  <si>
    <t>LED Recessed Downlights, 49 watts</t>
  </si>
  <si>
    <t>FLED REC 50</t>
  </si>
  <si>
    <t>LED Recessed Downlights, 50 watts</t>
  </si>
  <si>
    <t>FLED REC 51</t>
  </si>
  <si>
    <t>LED Recessed Downlights, 51 watts</t>
  </si>
  <si>
    <t>FLED REC 52</t>
  </si>
  <si>
    <t>LED Recessed Downlights, 52 watts</t>
  </si>
  <si>
    <t>FLED REC 53</t>
  </si>
  <si>
    <t>LED Recessed Downlights, 53 watts</t>
  </si>
  <si>
    <t>FLED REC 54</t>
  </si>
  <si>
    <t>LED Recessed Downlights, 54 watts</t>
  </si>
  <si>
    <t>FLED REC 55</t>
  </si>
  <si>
    <t>LED Recessed Downlights, 55 watts</t>
  </si>
  <si>
    <t>FLED REC 56</t>
  </si>
  <si>
    <t>LED Recessed Downlights, 56 watts</t>
  </si>
  <si>
    <t>FLED REC 57</t>
  </si>
  <si>
    <t>LED Recessed Downlights, 57 watts</t>
  </si>
  <si>
    <t>FLED REC 58</t>
  </si>
  <si>
    <t>LED Recessed Downlights, 58 watts</t>
  </si>
  <si>
    <t>FLED REC 59</t>
  </si>
  <si>
    <t>LED Recessed Downlights, 59 watts</t>
  </si>
  <si>
    <t>FLED REC 60</t>
  </si>
  <si>
    <t>LED Recessed Downlights, 60 watts</t>
  </si>
  <si>
    <t>FLED REC 61</t>
  </si>
  <si>
    <t>LED Recessed Downlights, 61 watts</t>
  </si>
  <si>
    <t>FLED REC 62</t>
  </si>
  <si>
    <t>LED Recessed Downlights, 62 watts</t>
  </si>
  <si>
    <t>FLED REC 63</t>
  </si>
  <si>
    <t>LED Recessed Downlights, 63 watts</t>
  </si>
  <si>
    <t>FLED REC 64</t>
  </si>
  <si>
    <t>LED Recessed Downlights, 64 watts</t>
  </si>
  <si>
    <t>FLED REC 65</t>
  </si>
  <si>
    <t>LED Recessed Downlights, 65 watts</t>
  </si>
  <si>
    <t>FLED REC 66</t>
  </si>
  <si>
    <t>LED Recessed Downlights, 66 watts</t>
  </si>
  <si>
    <t>FLED REC 67</t>
  </si>
  <si>
    <t>LED Recessed Downlights, 67 watts</t>
  </si>
  <si>
    <t>FLED REC 68</t>
  </si>
  <si>
    <t>LED Recessed Downlights, 68 watts</t>
  </si>
  <si>
    <t>FLED REC 69</t>
  </si>
  <si>
    <t>LED Recessed Downlights, 69 watts</t>
  </si>
  <si>
    <t>FLED REC 70</t>
  </si>
  <si>
    <t>LED Recessed Downlights, 70 watts</t>
  </si>
  <si>
    <t>FLED REC 71</t>
  </si>
  <si>
    <t>LED Recessed Downlights, 71 watts</t>
  </si>
  <si>
    <t>FLED REC 72</t>
  </si>
  <si>
    <t>LED Recessed Downlights, 72 watts</t>
  </si>
  <si>
    <t>FLED REC 73</t>
  </si>
  <si>
    <t>LED Recessed Downlights, 73 watts</t>
  </si>
  <si>
    <t>FLED REC 74</t>
  </si>
  <si>
    <t>LED Recessed Downlights, 74 watts</t>
  </si>
  <si>
    <t>FLED REC 75</t>
  </si>
  <si>
    <t>LED Recessed Downlights, 75 watts</t>
  </si>
  <si>
    <t>FLED REC 76</t>
  </si>
  <si>
    <t>LED Recessed Downlights, 76 watts</t>
  </si>
  <si>
    <t>FLED REC 77</t>
  </si>
  <si>
    <t>LED Recessed Downlights, 77 watts</t>
  </si>
  <si>
    <t>FLED REC 78</t>
  </si>
  <si>
    <t>LED Recessed Downlights, 78 watts</t>
  </si>
  <si>
    <t>FLED REC 79</t>
  </si>
  <si>
    <t>LED Recessed Downlights, 79 watts</t>
  </si>
  <si>
    <t>FLED REC 80</t>
  </si>
  <si>
    <t>LED Recessed Downlights, 80 watts</t>
  </si>
  <si>
    <t>FLED REC 81</t>
  </si>
  <si>
    <t>LED Recessed Downlights, 81 watts</t>
  </si>
  <si>
    <t>FLED REC 82</t>
  </si>
  <si>
    <t>LED Recessed Downlights, 82 watts</t>
  </si>
  <si>
    <t>FLED REC 83</t>
  </si>
  <si>
    <t>LED Recessed Downlights, 83 watts</t>
  </si>
  <si>
    <t>FLED REC 84</t>
  </si>
  <si>
    <t>LED Recessed Downlights, 84 watts</t>
  </si>
  <si>
    <t>FLED REC 85</t>
  </si>
  <si>
    <t>LED Recessed Downlights, 85 watts</t>
  </si>
  <si>
    <t>FLED REC 86</t>
  </si>
  <si>
    <t>LED Recessed Downlights, 86 watts</t>
  </si>
  <si>
    <t>FLED REC 87</t>
  </si>
  <si>
    <t>LED Recessed Downlights, 87 watts</t>
  </si>
  <si>
    <t>FLED REC 88</t>
  </si>
  <si>
    <t>LED Recessed Downlights, 88 watts</t>
  </si>
  <si>
    <t>FLED REC 89</t>
  </si>
  <si>
    <t>LED Recessed Downlights, 89 watts</t>
  </si>
  <si>
    <t>FLED REC 90</t>
  </si>
  <si>
    <t>LED Recessed Downlights, 90 watts</t>
  </si>
  <si>
    <t>FLED REC 91</t>
  </si>
  <si>
    <t>LED Recessed Downlights, 91 watts</t>
  </si>
  <si>
    <t>FLED REC 92</t>
  </si>
  <si>
    <t>LED Recessed Downlights, 92 watts</t>
  </si>
  <si>
    <t>FLED REC 93</t>
  </si>
  <si>
    <t>LED Recessed Downlights, 93 watts</t>
  </si>
  <si>
    <t>FLED REC 94</t>
  </si>
  <si>
    <t>LED Recessed Downlights, 94 watts</t>
  </si>
  <si>
    <t>FLED REC 95</t>
  </si>
  <si>
    <t>LED Recessed Downlights, 95 watts</t>
  </si>
  <si>
    <t>FLED REC 96</t>
  </si>
  <si>
    <t>LED Recessed Downlights, 96 watts</t>
  </si>
  <si>
    <t>FLED REC 97</t>
  </si>
  <si>
    <t>LED Recessed Downlights, 97 watts</t>
  </si>
  <si>
    <t>FLED REC 98</t>
  </si>
  <si>
    <t>LED Recessed Downlights, 98 watts</t>
  </si>
  <si>
    <t>FLED REC 99</t>
  </si>
  <si>
    <t>LED Recessed Downlights, 99 watts</t>
  </si>
  <si>
    <t>LED Track Lighting</t>
  </si>
  <si>
    <t>ILED TRK 10</t>
  </si>
  <si>
    <t>LED, Track Lighting Fixtures 10 watts</t>
  </si>
  <si>
    <t>ILED TRK 11</t>
  </si>
  <si>
    <t>LED, Track Lighting Fixtures 11 watts</t>
  </si>
  <si>
    <t>ILED TRK 12</t>
  </si>
  <si>
    <t>LED, Track Lighting Fixtures 12 watts</t>
  </si>
  <si>
    <t>ILED TRK 13</t>
  </si>
  <si>
    <t>LED, Track Lighting Fixtures 13 watts</t>
  </si>
  <si>
    <t>ILED TRK 14</t>
  </si>
  <si>
    <t>LED, Track Lighting Fixtures 14 watts</t>
  </si>
  <si>
    <t>ILED TRK 15</t>
  </si>
  <si>
    <t>LED, Track Lighting Fixtures 15 watts</t>
  </si>
  <si>
    <t>ILED TRK 16</t>
  </si>
  <si>
    <t>LED, Track Lighting Fixtures 16 watts</t>
  </si>
  <si>
    <t>ILED TRK 17</t>
  </si>
  <si>
    <t>LED, Track Lighting Fixtures 17 watts</t>
  </si>
  <si>
    <t>ILED TRK 18</t>
  </si>
  <si>
    <t>LED, Track Lighting Fixtures 18 watts</t>
  </si>
  <si>
    <t>ILED TRK 19</t>
  </si>
  <si>
    <t>LED, Track Lighting Fixtures 19 watts</t>
  </si>
  <si>
    <t>ILED TRK 20</t>
  </si>
  <si>
    <t>LED, Track Lighting Fixtures 20 watts</t>
  </si>
  <si>
    <t>ILED TRK 21</t>
  </si>
  <si>
    <t>LED, Track Lighting Fixtures 21 watts</t>
  </si>
  <si>
    <t>ILED TRK 22</t>
  </si>
  <si>
    <t>LED, Track Lighting Fixtures 22 watts</t>
  </si>
  <si>
    <t>ILED TRK 23</t>
  </si>
  <si>
    <t>LED, Track Lighting Fixtures 23 watts</t>
  </si>
  <si>
    <t>ILED TRK 24</t>
  </si>
  <si>
    <t>LED, Track Lighting Fixtures 24 watts</t>
  </si>
  <si>
    <t>ILED TRK 25</t>
  </si>
  <si>
    <t>LED, Track Lighting Fixtures 25 watts</t>
  </si>
  <si>
    <t>ILED TRK 26</t>
  </si>
  <si>
    <t>LED, Track Lighting Fixtures 26 watts</t>
  </si>
  <si>
    <t>ILED TRK 27</t>
  </si>
  <si>
    <t>LED, Track Lighting Fixtures 27 watts</t>
  </si>
  <si>
    <t>ILED TRK 28</t>
  </si>
  <si>
    <t>LED, Track Lighting Fixtures 28 watts</t>
  </si>
  <si>
    <t>ILED TRK 29</t>
  </si>
  <si>
    <t>LED, Track Lighting Fixtures 29 watts</t>
  </si>
  <si>
    <t>ILED TRK 30</t>
  </si>
  <si>
    <t>LED, Track Lighting Fixtures 30 watts</t>
  </si>
  <si>
    <t>ILED TRK 31</t>
  </si>
  <si>
    <t>LED, Track Lighting Fixtures 31 watts</t>
  </si>
  <si>
    <t>ILED TRK 32</t>
  </si>
  <si>
    <t>LED, Track Lighting Fixtures 32 watts</t>
  </si>
  <si>
    <t>ILED TRK 33</t>
  </si>
  <si>
    <t>LED, Track Lighting Fixtures 33 watts</t>
  </si>
  <si>
    <t>ILED TRK 34</t>
  </si>
  <si>
    <t>LED, Track Lighting Fixtures 34 watts</t>
  </si>
  <si>
    <t>ILED TRK 35</t>
  </si>
  <si>
    <t>LED, Track Lighting Fixtures 35 watts</t>
  </si>
  <si>
    <t>ILED TRK 36</t>
  </si>
  <si>
    <t>LED, Track Lighting Fixtures 36 watts</t>
  </si>
  <si>
    <t>ILED TRK 37</t>
  </si>
  <si>
    <t>LED, Track Lighting Fixtures 37 watts</t>
  </si>
  <si>
    <t>ILED TRK 38</t>
  </si>
  <si>
    <t>LED, Track Lighting Fixtures 38 watts</t>
  </si>
  <si>
    <t>ILED TRK 39</t>
  </si>
  <si>
    <t>LED, Track Lighting Fixtures 39 watts</t>
  </si>
  <si>
    <t>ILED TRK 40</t>
  </si>
  <si>
    <t>LED, Track Lighting Fixtures 40 watts</t>
  </si>
  <si>
    <t>ILED TRK 41</t>
  </si>
  <si>
    <t>LED, Track Lighting Fixtures 41 watts</t>
  </si>
  <si>
    <t>ILED TRK 42</t>
  </si>
  <si>
    <t>LED, Track Lighting Fixtures 42 watts</t>
  </si>
  <si>
    <t>ILED TRK 43</t>
  </si>
  <si>
    <t>LED, Track Lighting Fixtures 43 watts</t>
  </si>
  <si>
    <t>ILED TRK 44</t>
  </si>
  <si>
    <t>LED, Track Lighting Fixtures 44 watts</t>
  </si>
  <si>
    <t>ILED TRK 45</t>
  </si>
  <si>
    <t>LED, Track Lighting Fixtures 45 watts</t>
  </si>
  <si>
    <t>ILED TRK 46</t>
  </si>
  <si>
    <t>LED, Track Lighting Fixtures 46 watts</t>
  </si>
  <si>
    <t>ILED TRK 47</t>
  </si>
  <si>
    <t>LED, Track Lighting Fixtures 47 watts</t>
  </si>
  <si>
    <t>ILED TRK 48</t>
  </si>
  <si>
    <t>LED, Track Lighting Fixtures 48 watts</t>
  </si>
  <si>
    <t>ILED TRK 49</t>
  </si>
  <si>
    <t>LED, Track Lighting Fixtures 49 watts</t>
  </si>
  <si>
    <t>ILED TRK 5</t>
  </si>
  <si>
    <t>LED, Track Lighting Fixtures 5 watts</t>
  </si>
  <si>
    <t>ILED TRK 50</t>
  </si>
  <si>
    <t>LED, Track Lighting Fixtures 50 watts</t>
  </si>
  <si>
    <t>ILED TRK 6</t>
  </si>
  <si>
    <t>LED, Track Lighting Fixtures 6 watts</t>
  </si>
  <si>
    <t>ILED TRK 7</t>
  </si>
  <si>
    <t>LED, Track Lighting Fixtures 7 watts</t>
  </si>
  <si>
    <t>ILED TRK 8</t>
  </si>
  <si>
    <t>LED, Track Lighting Fixtures 8 watts</t>
  </si>
  <si>
    <t>ILED TRK 9</t>
  </si>
  <si>
    <t>LED, Track Lighting Fixtures 9 watts</t>
  </si>
  <si>
    <t>Mercury Vapor</t>
  </si>
  <si>
    <t>MV100/1</t>
  </si>
  <si>
    <t xml:space="preserve">MV100 </t>
  </si>
  <si>
    <t xml:space="preserve">Mercury Vapor, (1) 100W lamp </t>
  </si>
  <si>
    <t>MV1000/1</t>
  </si>
  <si>
    <t xml:space="preserve">MV1000 </t>
  </si>
  <si>
    <t xml:space="preserve">Mercury Vapor, (1) 1000W lamp </t>
  </si>
  <si>
    <t>MV175/1</t>
  </si>
  <si>
    <t xml:space="preserve">MV175 </t>
  </si>
  <si>
    <t xml:space="preserve">Mercury Vapor, (1) 175W lamp </t>
  </si>
  <si>
    <t>MV250/1</t>
  </si>
  <si>
    <t xml:space="preserve">MV250 </t>
  </si>
  <si>
    <t xml:space="preserve">Mercury Vapor, (1) 250W lamp </t>
  </si>
  <si>
    <t>MV40/1</t>
  </si>
  <si>
    <t xml:space="preserve">MV40 </t>
  </si>
  <si>
    <t xml:space="preserve">Mercury Vapor, (1) 40W lamp </t>
  </si>
  <si>
    <t>MV400/1</t>
  </si>
  <si>
    <t xml:space="preserve">MV400 </t>
  </si>
  <si>
    <t xml:space="preserve">Mercury Vapor, (1) 400W lamp </t>
  </si>
  <si>
    <t>MV400/2</t>
  </si>
  <si>
    <t xml:space="preserve">Mercury Vapor, (2) 400W lamp </t>
  </si>
  <si>
    <t>MV50/1</t>
  </si>
  <si>
    <t xml:space="preserve">MV50 </t>
  </si>
  <si>
    <t xml:space="preserve">Mercury Vapor, (1) 50W lamp </t>
  </si>
  <si>
    <t>MV700/1</t>
  </si>
  <si>
    <t xml:space="preserve">MV700 </t>
  </si>
  <si>
    <t xml:space="preserve">Mercury Vapor, (1) 700W lamp </t>
  </si>
  <si>
    <t>MV75/1</t>
  </si>
  <si>
    <t xml:space="preserve">MV75 </t>
  </si>
  <si>
    <t xml:space="preserve">Mercury Vapor, (1) 75W lamp </t>
  </si>
  <si>
    <t>Metal Halide</t>
  </si>
  <si>
    <t>CDM205</t>
  </si>
  <si>
    <t xml:space="preserve">Metal Halide CDM (1) 205W lamp </t>
  </si>
  <si>
    <t>CDM330</t>
  </si>
  <si>
    <t xml:space="preserve">Metal Halide CDM (1) 330W lamp </t>
  </si>
  <si>
    <t>MH100/1</t>
  </si>
  <si>
    <t xml:space="preserve">MH100 </t>
  </si>
  <si>
    <t xml:space="preserve">Metal Halide, (1) 100W lamp </t>
  </si>
  <si>
    <t>MH1000/1</t>
  </si>
  <si>
    <t xml:space="preserve">MH1000 </t>
  </si>
  <si>
    <t xml:space="preserve">Metal Halide, (1) 1000W lamp </t>
  </si>
  <si>
    <t>MH150/1</t>
  </si>
  <si>
    <t xml:space="preserve">MH150 </t>
  </si>
  <si>
    <t xml:space="preserve">Metal Halide, (1) 150W lamp </t>
  </si>
  <si>
    <t>MH1500/1</t>
  </si>
  <si>
    <t xml:space="preserve">MH1500 </t>
  </si>
  <si>
    <t xml:space="preserve">Metal Halide, (1) 1500W lamp </t>
  </si>
  <si>
    <t>MH175/1</t>
  </si>
  <si>
    <t xml:space="preserve">MH175 </t>
  </si>
  <si>
    <t xml:space="preserve">Metal Halide, (1) 175W lamp </t>
  </si>
  <si>
    <t>MH1800/1</t>
  </si>
  <si>
    <t xml:space="preserve">MH1800 </t>
  </si>
  <si>
    <t xml:space="preserve">Metal Halide, (1) 1800W lamp </t>
  </si>
  <si>
    <t>MH200/1</t>
  </si>
  <si>
    <t xml:space="preserve">MH200 </t>
  </si>
  <si>
    <t xml:space="preserve">Metal Halide, (1) 200W lamp </t>
  </si>
  <si>
    <t>MH250/1</t>
  </si>
  <si>
    <t xml:space="preserve">MH250 </t>
  </si>
  <si>
    <t xml:space="preserve">Metal Halide, (1) 250W lamp </t>
  </si>
  <si>
    <t>MH300/1</t>
  </si>
  <si>
    <t xml:space="preserve">MH300 </t>
  </si>
  <si>
    <t xml:space="preserve">Metal Halide, (1) 300W lamp </t>
  </si>
  <si>
    <t>MH32/1</t>
  </si>
  <si>
    <t xml:space="preserve">MH32 </t>
  </si>
  <si>
    <t xml:space="preserve">Metal Halide, (1) 32W lamp </t>
  </si>
  <si>
    <t>MH320/1</t>
  </si>
  <si>
    <t xml:space="preserve">MH320 </t>
  </si>
  <si>
    <t xml:space="preserve">Metal Halide, (1) 320W lamp </t>
  </si>
  <si>
    <t>MH35/1</t>
  </si>
  <si>
    <t xml:space="preserve">MH35 </t>
  </si>
  <si>
    <t xml:space="preserve">Metal Halide, (1) 35W lamp </t>
  </si>
  <si>
    <t>MH350/1</t>
  </si>
  <si>
    <t xml:space="preserve">MH350 </t>
  </si>
  <si>
    <t xml:space="preserve">Metal Halide, (1) 350W lamp </t>
  </si>
  <si>
    <t>MH360/1</t>
  </si>
  <si>
    <t xml:space="preserve">MH360 </t>
  </si>
  <si>
    <t xml:space="preserve">Metal Halide, (1) 360W lamp </t>
  </si>
  <si>
    <t>MH400/1</t>
  </si>
  <si>
    <t xml:space="preserve">MH400 </t>
  </si>
  <si>
    <t xml:space="preserve">Metal Halide, (1) 400W lamp </t>
  </si>
  <si>
    <t>MH400/2</t>
  </si>
  <si>
    <t xml:space="preserve">Metal Halide, (2) 400W lamp </t>
  </si>
  <si>
    <t>MH450/1</t>
  </si>
  <si>
    <t xml:space="preserve">MH450 </t>
  </si>
  <si>
    <t xml:space="preserve">Metal Halide, (1) 450W lamp </t>
  </si>
  <si>
    <t>MH50/1</t>
  </si>
  <si>
    <t xml:space="preserve">MH50 </t>
  </si>
  <si>
    <t xml:space="preserve">Metal Halide, (1) 50W lamp </t>
  </si>
  <si>
    <t>MH70/1</t>
  </si>
  <si>
    <t xml:space="preserve">MH70 </t>
  </si>
  <si>
    <t xml:space="preserve">Metal Halide, (1) 70W lamp </t>
  </si>
  <si>
    <t>MH750/1</t>
  </si>
  <si>
    <t xml:space="preserve">MH750 </t>
  </si>
  <si>
    <t xml:space="preserve">Metal Halide, (1) 750W lamp </t>
  </si>
  <si>
    <t>MHPS/LR/100/1</t>
  </si>
  <si>
    <t xml:space="preserve">MHPS100 </t>
  </si>
  <si>
    <t xml:space="preserve">Metal Halide Pulse Start, (1) 100W lamp w/ Linear Reactor Ballast </t>
  </si>
  <si>
    <t xml:space="preserve">LR </t>
  </si>
  <si>
    <t>MHPS/LR/150/1</t>
  </si>
  <si>
    <t xml:space="preserve">MHPS150 </t>
  </si>
  <si>
    <t xml:space="preserve">Metal Halide Pulse Start, (1) 150W lamp w/ Linear Reactor Ballast </t>
  </si>
  <si>
    <t>MHPS/LR/175/1</t>
  </si>
  <si>
    <t xml:space="preserve">MHPS175 </t>
  </si>
  <si>
    <t xml:space="preserve">Metal Halide Pulse Start, (1) 175W lamp w/ Linear Reactor Ballast </t>
  </si>
  <si>
    <t>MHPS/LR/200/1</t>
  </si>
  <si>
    <t xml:space="preserve">MHPS200 </t>
  </si>
  <si>
    <t xml:space="preserve">Metal Halide Pulse Start, (1) 200W lamp w/ Linear Reactor Ballast </t>
  </si>
  <si>
    <t>MHPS/LR/250/1</t>
  </si>
  <si>
    <t xml:space="preserve">MHPS250 </t>
  </si>
  <si>
    <t xml:space="preserve">Metal Halide Pulse Start, (1) 250W lamp w/ Linear Reactor Ballast </t>
  </si>
  <si>
    <t>MHPS/LR/300/1</t>
  </si>
  <si>
    <t xml:space="preserve">MHPS300 </t>
  </si>
  <si>
    <t xml:space="preserve">Metal Halide Pulse Start, (1) 300W lamp w/ Linear Reactor Ballast </t>
  </si>
  <si>
    <t>MHPS/LR/320/1</t>
  </si>
  <si>
    <t xml:space="preserve">MHPS320 </t>
  </si>
  <si>
    <t xml:space="preserve">Metal Halide Pulse Start, (1) 320W lamp w/ Linear Reactor Ballast </t>
  </si>
  <si>
    <t>MHPS/LR/350/1</t>
  </si>
  <si>
    <t xml:space="preserve">MHPS350 </t>
  </si>
  <si>
    <t xml:space="preserve">Metal Halide Pulse Start, (1) 350W lamp w/ Linear Reactor Ballast </t>
  </si>
  <si>
    <t>MHPS/LR/400/1</t>
  </si>
  <si>
    <t xml:space="preserve">MHPS400 </t>
  </si>
  <si>
    <t xml:space="preserve">Metal Halide Pulse Start, (1) 400W lamp w/ Linear Reactor Ballast </t>
  </si>
  <si>
    <t>MHPS/LR/450/1</t>
  </si>
  <si>
    <t xml:space="preserve">MHPS450 </t>
  </si>
  <si>
    <t xml:space="preserve">Metal Halide Pulse Start, (1) 450W lamp w/ Linear Reactor Ballast </t>
  </si>
  <si>
    <t>MHPS/LR/750/1</t>
  </si>
  <si>
    <t xml:space="preserve">MHPS750 </t>
  </si>
  <si>
    <t xml:space="preserve">Metal Halide Pulse Start, (1) 750W lamp w/ Linear Reactor Ballast </t>
  </si>
  <si>
    <t>MHPS/SCWA/10 0/1</t>
  </si>
  <si>
    <t xml:space="preserve">Metal Halide Pulse Start, (1) 100W lamp w/ Super Constant Wattage Autotransformer Ballast </t>
  </si>
  <si>
    <t xml:space="preserve">SCWA </t>
  </si>
  <si>
    <t>MHPS/SCWA/10 00/1</t>
  </si>
  <si>
    <t xml:space="preserve">MHPS1000 </t>
  </si>
  <si>
    <t xml:space="preserve">Metal Halide Pulse Start, (1) 1000W lamp w/ Super Constant Wattage Autotransformer Ballast </t>
  </si>
  <si>
    <t>MHPS/SCWA/15 0/1</t>
  </si>
  <si>
    <t xml:space="preserve">Metal Halide Pulse Start, (1) 150W lamp w/ Super Constant Wattage Autotransformer Ballast </t>
  </si>
  <si>
    <t>MHPS/SCWA/17 5/1</t>
  </si>
  <si>
    <t xml:space="preserve">Metal Halide Pulse Start, (1) 175W lamp w/ Super Constant Wattage Autotransformer Ballast </t>
  </si>
  <si>
    <t>MHPS/SCWA/20 0/1</t>
  </si>
  <si>
    <t xml:space="preserve">Metal Halide Pulse Start, (1) 200W lamp w/ Super Constant Wattage Autotransformer Ballast </t>
  </si>
  <si>
    <t>MHPS/SCWA/25 0/1</t>
  </si>
  <si>
    <t xml:space="preserve">Metal Halide Pulse Start, (1) 250W lamp w/ Super Constant Wattage Autotransformer Ballast </t>
  </si>
  <si>
    <t>MHPS/SCWA/30 0/1</t>
  </si>
  <si>
    <t xml:space="preserve">Metal Halide Pulse Start, (1) 300W lamp w/ Super Constant Wattage Autotransformer Ballast </t>
  </si>
  <si>
    <t>MHPS/SCWA/32 0/1</t>
  </si>
  <si>
    <t xml:space="preserve">Metal Halide Pulse Start, (1) 320W lamp w/ Super Constant Wattage Autotransformer Ballast </t>
  </si>
  <si>
    <t>MHPS/SCWA/35 0/1</t>
  </si>
  <si>
    <t xml:space="preserve">Metal Halide Pulse Start, (1) 350W lamp w/ Super Constant Wattage Autotransformer Ballast </t>
  </si>
  <si>
    <t>MHPS/SCWA/40 0/1</t>
  </si>
  <si>
    <t xml:space="preserve">Metal Halide Pulse Start, (1) 400W lamp w/ Super Constant Wattage Autotransformer Ballast </t>
  </si>
  <si>
    <t>MHPS/SCWA/45 0/1</t>
  </si>
  <si>
    <t xml:space="preserve">Metal Halide Pulse Start, (1) 450W lamp w/ Super Constant Wattage Autotransformer Ballast </t>
  </si>
  <si>
    <t>MHPS/SCWA/75 0/1</t>
  </si>
  <si>
    <t xml:space="preserve">Metal Halide Pulse Start, (1) 750W lamp w/ Super Constant Wattage Autotransformer Ballast </t>
  </si>
  <si>
    <t>none</t>
  </si>
  <si>
    <t>F40EE/D1</t>
  </si>
  <si>
    <t xml:space="preserve">None </t>
  </si>
  <si>
    <t xml:space="preserve"> (0)  lamp Completely delamped fixture with (1) hot ballast </t>
  </si>
  <si>
    <t>F40EE/D2</t>
  </si>
  <si>
    <t xml:space="preserve"> (0)  lamp Completely delamped fixture with (2) hot ballast </t>
  </si>
  <si>
    <t>Refrigerated Case Lighting</t>
  </si>
  <si>
    <t>RLED 1</t>
  </si>
  <si>
    <t>LED, Refrigerated Case Lighting 1 watts</t>
  </si>
  <si>
    <t>RLED 10</t>
  </si>
  <si>
    <t>LED, Refrigerated Case Lighting 10 watts</t>
  </si>
  <si>
    <t>RLED 11</t>
  </si>
  <si>
    <t>LED, Refrigerated Case Lighting 11 watts</t>
  </si>
  <si>
    <t>RLED 12</t>
  </si>
  <si>
    <t>LED, Refrigerated Case Lighting 12 watts</t>
  </si>
  <si>
    <t>RLED 13</t>
  </si>
  <si>
    <t>LED, Refrigerated Case Lighting 13 watts</t>
  </si>
  <si>
    <t>RLED 14</t>
  </si>
  <si>
    <t>LED, Refrigerated Case Lighting 14 watts</t>
  </si>
  <si>
    <t>RLED 15</t>
  </si>
  <si>
    <t>LED, Refrigerated Case Lighting 15 watts</t>
  </si>
  <si>
    <t>RLED 16</t>
  </si>
  <si>
    <t>LED, Refrigerated Case Lighting 16 watts</t>
  </si>
  <si>
    <t>RLED 17</t>
  </si>
  <si>
    <t>LED, Refrigerated Case Lighting 17 watts</t>
  </si>
  <si>
    <t>RLED 18</t>
  </si>
  <si>
    <t>LED, Refrigerated Case Lighting 18 watts</t>
  </si>
  <si>
    <t>RLED 19</t>
  </si>
  <si>
    <t>LED, Refrigerated Case Lighting 19 watts</t>
  </si>
  <si>
    <t>RLED 2</t>
  </si>
  <si>
    <t>LED, Refrigerated Case Lighting 2 watts</t>
  </si>
  <si>
    <t>RLED 20</t>
  </si>
  <si>
    <t>LED, Refrigerated Case Lighting 20 watts</t>
  </si>
  <si>
    <t>RLED 22</t>
  </si>
  <si>
    <t>LED, Refrigerated Case Lighting 22 watts</t>
  </si>
  <si>
    <t>RLED 23</t>
  </si>
  <si>
    <t>LED, Refrigerated Case Lighting 23 watts</t>
  </si>
  <si>
    <t>RLED 25</t>
  </si>
  <si>
    <t>LED, Refrigerated Case Lighting 25 watts</t>
  </si>
  <si>
    <t>RLED 26</t>
  </si>
  <si>
    <t>LED, Refrigerated Case Lighting 26 watts</t>
  </si>
  <si>
    <t>RLED 28</t>
  </si>
  <si>
    <t>LED, Refrigerated Case Lighting 28 watts</t>
  </si>
  <si>
    <t>RLED 29</t>
  </si>
  <si>
    <t>LED, Refrigerated Case Lighting 29 watts</t>
  </si>
  <si>
    <t>RLED 3</t>
  </si>
  <si>
    <t>LED, Refrigerated Case Lighting 3 watts</t>
  </si>
  <si>
    <t>RLED 30</t>
  </si>
  <si>
    <t>LED, Refrigerated Case Lighting 30 watts</t>
  </si>
  <si>
    <t>RLED 31</t>
  </si>
  <si>
    <t>LED, Refrigerated Case Lighting 31 watts</t>
  </si>
  <si>
    <t>RLED 32</t>
  </si>
  <si>
    <t>LED, Refrigerated Case Lighting 32 watts</t>
  </si>
  <si>
    <t>RLED 36</t>
  </si>
  <si>
    <t>LED, Refrigerated Case Lighting 36 watts</t>
  </si>
  <si>
    <t>RLED 37</t>
  </si>
  <si>
    <t>LED, Refrigerated Case Lighting 37 watts</t>
  </si>
  <si>
    <t>RLED 38</t>
  </si>
  <si>
    <t>LED, Refrigerated Case Lighting 38 watts</t>
  </si>
  <si>
    <t>RLED 4</t>
  </si>
  <si>
    <t>LED, Refrigerated Case Lighting 4 watts</t>
  </si>
  <si>
    <t>RLED 41</t>
  </si>
  <si>
    <t>LED, Refrigerated Case Lighting 41 watts</t>
  </si>
  <si>
    <t>RLED 5</t>
  </si>
  <si>
    <t>LED, Refrigerated Case Lighting 5 watts</t>
  </si>
  <si>
    <t>RLED 6</t>
  </si>
  <si>
    <t>LED, Refrigerated Case Lighting 6 watts</t>
  </si>
  <si>
    <t>RLED 7</t>
  </si>
  <si>
    <t>LED, Refrigerated Case Lighting 7 watts</t>
  </si>
  <si>
    <t>RLED 71</t>
  </si>
  <si>
    <t>LED, Refrigerated Case Lighting 71 watts</t>
  </si>
  <si>
    <t>RLED 72</t>
  </si>
  <si>
    <t>LED, Refrigerated Case Lighting 72 watts</t>
  </si>
  <si>
    <t>RLED 73</t>
  </si>
  <si>
    <t>LED, Refrigerated Case Lighting 73 watts</t>
  </si>
  <si>
    <t>RLED 74</t>
  </si>
  <si>
    <t>LED, Refrigerated Case Lighting 74 watts</t>
  </si>
  <si>
    <t>RLED 75</t>
  </si>
  <si>
    <t>LED, Refrigerated Case Lighting 75 watts</t>
  </si>
  <si>
    <t>RLED 76</t>
  </si>
  <si>
    <t>LED, Refrigerated Case Lighting 76 watts</t>
  </si>
  <si>
    <t>RLED 77</t>
  </si>
  <si>
    <t>LED, Refrigerated Case Lighting 77 watts</t>
  </si>
  <si>
    <t>RLED 78</t>
  </si>
  <si>
    <t>LED, Refrigerated Case Lighting 78 watts</t>
  </si>
  <si>
    <t>RLED 79</t>
  </si>
  <si>
    <t>LED, Refrigerated Case Lighting 79 watts</t>
  </si>
  <si>
    <t>RLED 8</t>
  </si>
  <si>
    <t>LED, Refrigerated Case Lighting 8 watts</t>
  </si>
  <si>
    <t>RLED 80</t>
  </si>
  <si>
    <t>LED, Refrigerated Case Lighting 80 watts</t>
  </si>
  <si>
    <t>RLED 9</t>
  </si>
  <si>
    <t>LED, Refrigerated Case Lighting 9 watts</t>
  </si>
  <si>
    <t>Screw In LED</t>
  </si>
  <si>
    <t>ILED A 10</t>
  </si>
  <si>
    <t>LED, Arbitrary Replacement Lamps 10 watts</t>
  </si>
  <si>
    <t>ILED A 11</t>
  </si>
  <si>
    <t>LED, Arbitrary Replacement Lamps 11 watts</t>
  </si>
  <si>
    <t>ILED A 12</t>
  </si>
  <si>
    <t>LED, Arbitrary Replacement Lamps 12 watts</t>
  </si>
  <si>
    <t>ILED A 13</t>
  </si>
  <si>
    <t>LED, Arbitrary Replacement Lamps 13 watts</t>
  </si>
  <si>
    <t>ILED A 14</t>
  </si>
  <si>
    <t>LED, Arbitrary Replacement Lamps 14 watts</t>
  </si>
  <si>
    <t>ILED A 15</t>
  </si>
  <si>
    <t>LED, Arbitrary Replacement Lamps 15 watts</t>
  </si>
  <si>
    <t>ILED A 16</t>
  </si>
  <si>
    <t>LED, Arbitrary Replacement Lamps 16 watts</t>
  </si>
  <si>
    <t>ILED A 17</t>
  </si>
  <si>
    <t>LED, Arbitrary Replacement Lamps 17 watts</t>
  </si>
  <si>
    <t>ILED A 18</t>
  </si>
  <si>
    <t>LED, Arbitrary Replacement Lamps 18 watts</t>
  </si>
  <si>
    <t>ILED A 19</t>
  </si>
  <si>
    <t>LED, Arbitrary Replacement Lamps 19 watts</t>
  </si>
  <si>
    <t>ILED A 20</t>
  </si>
  <si>
    <t>LED, Arbitrary Replacement Lamps 20 watts</t>
  </si>
  <si>
    <t>ILED A 5</t>
  </si>
  <si>
    <t>LED, Arbitrary Replacement Lamps 5 watts</t>
  </si>
  <si>
    <t>ILED A 6</t>
  </si>
  <si>
    <t>LED, Arbitrary Replacement Lamps 6 watts</t>
  </si>
  <si>
    <t>ILED A 7</t>
  </si>
  <si>
    <t>LED, Arbitrary Replacement Lamps 7 watts</t>
  </si>
  <si>
    <t>ILED A 8</t>
  </si>
  <si>
    <t>LED, Arbitrary Replacement Lamps 8 watts</t>
  </si>
  <si>
    <t>ILED A 9</t>
  </si>
  <si>
    <t>LED, Arbitrary Replacement Lamps 9 watts</t>
  </si>
  <si>
    <t>ILED C 1</t>
  </si>
  <si>
    <t>LED,Candle Replacement Lamps 1 watts</t>
  </si>
  <si>
    <t>ILED C 2</t>
  </si>
  <si>
    <t>LED,Candle Replacement Lamps 2 watts</t>
  </si>
  <si>
    <t>ILED C 3</t>
  </si>
  <si>
    <t>LED,Candle Replacement Lamps 3 watts</t>
  </si>
  <si>
    <t>ILED C 4</t>
  </si>
  <si>
    <t>LED,Candle Replacement Lamps 4 watts</t>
  </si>
  <si>
    <t>ILED C 5</t>
  </si>
  <si>
    <t>LED,Candle Replacement Lamps 5 watts</t>
  </si>
  <si>
    <t>ILED CA 1</t>
  </si>
  <si>
    <t>LED,Candle with Angular Tip Replacement Lamps 1 watts</t>
  </si>
  <si>
    <t>ILED CA 2</t>
  </si>
  <si>
    <t>LED,Candle with Angular Tip Replacement Lamps 2 watts</t>
  </si>
  <si>
    <t>ILED CA 3</t>
  </si>
  <si>
    <t>LED,Candle with Angular Tip Replacement Lamps 3 watts</t>
  </si>
  <si>
    <t>ILED G 10</t>
  </si>
  <si>
    <t>LED, Globe Replacement Lamps 10 watts</t>
  </si>
  <si>
    <t>ILED G 2</t>
  </si>
  <si>
    <t>LED, Globe Replacement Lamps 2 watts</t>
  </si>
  <si>
    <t>ILED G 3</t>
  </si>
  <si>
    <t>LED, Globe Replacement Lamps 3 watts</t>
  </si>
  <si>
    <t>ILED G 4</t>
  </si>
  <si>
    <t>LED, Globe Replacement Lamps 4 watts</t>
  </si>
  <si>
    <t>ILED G 5</t>
  </si>
  <si>
    <t>LED, Globe Replacement Lamps 5 watts</t>
  </si>
  <si>
    <t>ILED G 6</t>
  </si>
  <si>
    <t>LED, Globe Replacement Lamps 6 watts</t>
  </si>
  <si>
    <t>ILED G 7</t>
  </si>
  <si>
    <t>LED, Globe Replacement Lamps 7 watts</t>
  </si>
  <si>
    <t>ILED G 8</t>
  </si>
  <si>
    <t>LED, Globe Replacement Lamps 8 watts</t>
  </si>
  <si>
    <t>ILED G 9</t>
  </si>
  <si>
    <t>LED, Globe Replacement Lamps 9 watts</t>
  </si>
  <si>
    <t>Linear Ambient Luminaires</t>
  </si>
  <si>
    <t>FLED AMB 10</t>
  </si>
  <si>
    <t>LED, Ambient Fixtures 10 watts</t>
  </si>
  <si>
    <t>FLED AMB 11</t>
  </si>
  <si>
    <t>LED, Ambient Fixtures 11 watts</t>
  </si>
  <si>
    <t>FLED AMB 12</t>
  </si>
  <si>
    <t>LED, Ambient Fixtures 12 watts</t>
  </si>
  <si>
    <t>LED, Ambient Fixtures 13 watts</t>
  </si>
  <si>
    <t>FLED AMB 14</t>
  </si>
  <si>
    <t>LED, Ambient Fixtures 14 watts</t>
  </si>
  <si>
    <t>FLED AMB 15</t>
  </si>
  <si>
    <t>LED, Ambient Fixtures 15 watts</t>
  </si>
  <si>
    <t>FLED AMB 16</t>
  </si>
  <si>
    <t>LED, Ambient Fixtures 16 watts</t>
  </si>
  <si>
    <t>FLED AMB 17</t>
  </si>
  <si>
    <t>LED, Ambient Fixtures 17 watts</t>
  </si>
  <si>
    <t>FLED AMB 18</t>
  </si>
  <si>
    <t>LED, Ambient Fixtures 18 watts</t>
  </si>
  <si>
    <t>FLED AMB 19</t>
  </si>
  <si>
    <t>LED, Ambient Fixtures 19 watts</t>
  </si>
  <si>
    <t>FLED AMB 20</t>
  </si>
  <si>
    <t>LED, Ambient Fixtures 20 watts</t>
  </si>
  <si>
    <t>FLED AMB 21</t>
  </si>
  <si>
    <t>LED, Ambient Fixtures 21 watts</t>
  </si>
  <si>
    <t>FLED AMB 22</t>
  </si>
  <si>
    <t>LED, Ambient Fixtures 22 watts</t>
  </si>
  <si>
    <t>FLED AMB 23</t>
  </si>
  <si>
    <t>LED, Ambient Fixtures 23 watts</t>
  </si>
  <si>
    <t>FLED AMB 24</t>
  </si>
  <si>
    <t>LED, Ambient Fixtures 24 watts</t>
  </si>
  <si>
    <t>FLED AMB 25</t>
  </si>
  <si>
    <t>LED, Ambient Fixtures 25 watts</t>
  </si>
  <si>
    <t>FLED AMB 26</t>
  </si>
  <si>
    <t>LED, Ambient Fixtures 26 watts</t>
  </si>
  <si>
    <t>FLED AMB 27</t>
  </si>
  <si>
    <t>LED, Ambient Fixtures 27 watts</t>
  </si>
  <si>
    <t>FLED AMB 28</t>
  </si>
  <si>
    <t>LED, Ambient Fixtures 28 watts</t>
  </si>
  <si>
    <t>FLED AMB 29</t>
  </si>
  <si>
    <t>LED, Ambient Fixtures 29 watts</t>
  </si>
  <si>
    <t>FLED AMB 30</t>
  </si>
  <si>
    <t>LED, Ambient Fixtures 30 watts</t>
  </si>
  <si>
    <t>FLED AMB 31</t>
  </si>
  <si>
    <t>LED, Ambient Fixtures 31 watts</t>
  </si>
  <si>
    <t>FLED AMB 32</t>
  </si>
  <si>
    <t>LED, Ambient Fixtures 32 watts</t>
  </si>
  <si>
    <t>FLED AMB 33</t>
  </si>
  <si>
    <t>LED, Ambient Fixtures 33 watts</t>
  </si>
  <si>
    <t>FLED AMB 34</t>
  </si>
  <si>
    <t>LED, Ambient Fixtures 34 watts</t>
  </si>
  <si>
    <t>FLED AMB 35</t>
  </si>
  <si>
    <t>LED, Ambient Fixtures 35 watts</t>
  </si>
  <si>
    <t>FLED AMB 36</t>
  </si>
  <si>
    <t>LED, Ambient Fixtures 36 watts</t>
  </si>
  <si>
    <t>FLED AMB 37</t>
  </si>
  <si>
    <t>LED, Ambient Fixtures 37 watts</t>
  </si>
  <si>
    <t>FLED AMB 38</t>
  </si>
  <si>
    <t>LED, Ambient Fixtures 38 watts</t>
  </si>
  <si>
    <t>FLED AMB 39</t>
  </si>
  <si>
    <t>LED, Ambient Fixtures 39 watts</t>
  </si>
  <si>
    <t>FLED AMB 40</t>
  </si>
  <si>
    <t>LED, Ambient Fixtures 40 watts</t>
  </si>
  <si>
    <t>FLED AMB 41</t>
  </si>
  <si>
    <t>LED, Ambient Fixtures 41 watts</t>
  </si>
  <si>
    <t>FLED AMB 42</t>
  </si>
  <si>
    <t>LED, Ambient Fixtures 42 watts</t>
  </si>
  <si>
    <t>FLED AMB 43</t>
  </si>
  <si>
    <t>LED, Ambient Fixtures 43 watts</t>
  </si>
  <si>
    <t>FLED AMB 44</t>
  </si>
  <si>
    <t>LED, Ambient Fixtures 44 watts</t>
  </si>
  <si>
    <t>FLED AMB 45</t>
  </si>
  <si>
    <t>LED, Ambient Fixtures 45 watts</t>
  </si>
  <si>
    <t>FLED AMB 46</t>
  </si>
  <si>
    <t>LED, Ambient Fixtures 46 watts</t>
  </si>
  <si>
    <t>FLED AMB 47</t>
  </si>
  <si>
    <t>LED, Ambient Fixtures 47 watts</t>
  </si>
  <si>
    <t>FLED AMB 48</t>
  </si>
  <si>
    <t>LED, Ambient Fixtures 48 watts</t>
  </si>
  <si>
    <t>FLED AMB 49</t>
  </si>
  <si>
    <t>LED, Ambient Fixtures 49 watts</t>
  </si>
  <si>
    <t>FLED AMB 50</t>
  </si>
  <si>
    <t>LED, Ambient Fixtures 50 watts</t>
  </si>
  <si>
    <t>FLED AMB 51</t>
  </si>
  <si>
    <t>LED, Ambient Fixtures 51 watts</t>
  </si>
  <si>
    <t>FLED AMB 52</t>
  </si>
  <si>
    <t>LED, Ambient Fixtures 52 watts</t>
  </si>
  <si>
    <t>FLED AMB 53</t>
  </si>
  <si>
    <t>LED, Ambient Fixtures 53 watts</t>
  </si>
  <si>
    <t>FLED AMB 54</t>
  </si>
  <si>
    <t>LED, Ambient Fixtures 54 watts</t>
  </si>
  <si>
    <t>FLED AMB 55</t>
  </si>
  <si>
    <t>LED, Ambient Fixtures 55 watts</t>
  </si>
  <si>
    <t>FLED AMB 56</t>
  </si>
  <si>
    <t>LED, Ambient Fixtures 56 watts</t>
  </si>
  <si>
    <t>FLED AMB 57</t>
  </si>
  <si>
    <t>LED, Ambient Fixtures 57 watts</t>
  </si>
  <si>
    <t>FLED AMB 58</t>
  </si>
  <si>
    <t>LED, Ambient Fixtures 58 watts</t>
  </si>
  <si>
    <t>FLED AMB 59</t>
  </si>
  <si>
    <t>LED, Ambient Fixtures 59 watts</t>
  </si>
  <si>
    <t>FLED AMB 60</t>
  </si>
  <si>
    <t>LED, Ambient Fixtures 60 watts</t>
  </si>
  <si>
    <t>FLED AMB 61</t>
  </si>
  <si>
    <t>LED, Ambient Fixtures 61 watts</t>
  </si>
  <si>
    <t>FLED AMB 62</t>
  </si>
  <si>
    <t>LED, Ambient Fixtures 62 watts</t>
  </si>
  <si>
    <t>FLED AMB 63</t>
  </si>
  <si>
    <t>LED, Ambient Fixtures 63 watts</t>
  </si>
  <si>
    <t>FLED AMB 64</t>
  </si>
  <si>
    <t>LED, Ambient Fixtures 64 watts</t>
  </si>
  <si>
    <t>FLED AMB 65</t>
  </si>
  <si>
    <t>LED, Ambient Fixtures 65 watts</t>
  </si>
  <si>
    <t>FLED AMB 66</t>
  </si>
  <si>
    <t>LED, Ambient Fixtures 66 watts</t>
  </si>
  <si>
    <t>FLED AMB 67</t>
  </si>
  <si>
    <t>LED, Ambient Fixtures 67 watts</t>
  </si>
  <si>
    <t>FLED AMB 68</t>
  </si>
  <si>
    <t>LED, Ambient Fixtures 68 watts</t>
  </si>
  <si>
    <t>FLED AMB 69</t>
  </si>
  <si>
    <t>LED, Ambient Fixtures 69 watts</t>
  </si>
  <si>
    <t>FLED AMB 70</t>
  </si>
  <si>
    <t>LED, Ambient Fixtures 70 watts</t>
  </si>
  <si>
    <t>FLED AMB 71</t>
  </si>
  <si>
    <t>LED, Ambient Fixtures 71 watts</t>
  </si>
  <si>
    <t>FLED AMB 72</t>
  </si>
  <si>
    <t>LED, Ambient Fixtures 72 watts</t>
  </si>
  <si>
    <t>FLED AMB 73</t>
  </si>
  <si>
    <t>LED, Ambient Fixtures 73 watts</t>
  </si>
  <si>
    <t>FLED AMB 74</t>
  </si>
  <si>
    <t>LED, Ambient Fixtures 74 watts</t>
  </si>
  <si>
    <t>FLED AMB 75</t>
  </si>
  <si>
    <t>LED, Ambient Fixtures 75 watts</t>
  </si>
  <si>
    <t>FLED AMB 76</t>
  </si>
  <si>
    <t>LED, Ambient Fixtures 76 watts</t>
  </si>
  <si>
    <t>FLED AMB 77</t>
  </si>
  <si>
    <t>LED, Ambient Fixtures 77 watts</t>
  </si>
  <si>
    <t>FLED AMB 78</t>
  </si>
  <si>
    <t>LED, Ambient Fixtures 78 watts</t>
  </si>
  <si>
    <t>FLED AMB 79</t>
  </si>
  <si>
    <t>LED, Ambient Fixtures 79 watts</t>
  </si>
  <si>
    <t>FLED AMB 80</t>
  </si>
  <si>
    <t>LED, Ambient Fixtures 80 watts</t>
  </si>
  <si>
    <t>FLED AMB 81</t>
  </si>
  <si>
    <t>LED, Ambient Fixtures 81 watts</t>
  </si>
  <si>
    <t>FLED AMB 82</t>
  </si>
  <si>
    <t>LED, Ambient Fixtures 82 watts</t>
  </si>
  <si>
    <t>FLED AMB 83</t>
  </si>
  <si>
    <t>LED, Ambient Fixtures 83 watts</t>
  </si>
  <si>
    <t>FLED AMB 84</t>
  </si>
  <si>
    <t>LED, Ambient Fixtures 84 watts</t>
  </si>
  <si>
    <t>FLED AMB 85</t>
  </si>
  <si>
    <t>LED, Ambient Fixtures 85 watts</t>
  </si>
  <si>
    <t>FLED AMB 86</t>
  </si>
  <si>
    <t>LED, Ambient Fixtures 86 watts</t>
  </si>
  <si>
    <t>FLED AMB 87</t>
  </si>
  <si>
    <t>LED, Ambient Fixtures 87 watts</t>
  </si>
  <si>
    <t>FLED AMB 88</t>
  </si>
  <si>
    <t>LED, Ambient Fixtures 88 watts</t>
  </si>
  <si>
    <t>FLED AMB 89</t>
  </si>
  <si>
    <t>LED, Ambient Fixtures 89 watts</t>
  </si>
  <si>
    <t>FLED AMB 90</t>
  </si>
  <si>
    <t>LED, Ambient Fixtures 90 watts</t>
  </si>
  <si>
    <t>FLED AMB 91</t>
  </si>
  <si>
    <t>LED, Ambient Fixtures 91 watts</t>
  </si>
  <si>
    <t>FLED AMB 92</t>
  </si>
  <si>
    <t>LED, Ambient Fixtures 92 watts</t>
  </si>
  <si>
    <t>FLED AMB 93</t>
  </si>
  <si>
    <t>LED, Ambient Fixtures 93 watts</t>
  </si>
  <si>
    <t>FLED AMB 94</t>
  </si>
  <si>
    <t>LED, Ambient Fixtures 94 watts</t>
  </si>
  <si>
    <t>FLED AMB 95</t>
  </si>
  <si>
    <t>LED, Ambient Fixtures 95 watts</t>
  </si>
  <si>
    <t>FLED AMB 96</t>
  </si>
  <si>
    <t>LED, Ambient Fixtures 96 watts</t>
  </si>
  <si>
    <t>FLED AMB 97</t>
  </si>
  <si>
    <t>LED, Ambient Fixtures 97 watts</t>
  </si>
  <si>
    <t>FLED AMB 98</t>
  </si>
  <si>
    <t>LED, Ambient Fixtures 98 watts</t>
  </si>
  <si>
    <t>FLED AMB 99</t>
  </si>
  <si>
    <t>LED, Ambient Fixtures 99 watts</t>
  </si>
  <si>
    <t>FLED AMB 100</t>
  </si>
  <si>
    <t>LED, Ambient Fixtures 100 watts</t>
  </si>
  <si>
    <t>FLED AMB 104</t>
  </si>
  <si>
    <t>LED, Ambient Fixtures 104 watts</t>
  </si>
  <si>
    <t>FLED AMB 105</t>
  </si>
  <si>
    <t>LED, Ambient Fixtures 105 watts</t>
  </si>
  <si>
    <t>LED  Linear Replacements</t>
  </si>
  <si>
    <t>ILED REPL 5</t>
  </si>
  <si>
    <t>ILED REPL 6</t>
  </si>
  <si>
    <t>ILED REPL 7</t>
  </si>
  <si>
    <t>ILED REPL 8</t>
  </si>
  <si>
    <t>ILED REPL 9</t>
  </si>
  <si>
    <t>ILED REPL 10</t>
  </si>
  <si>
    <t>ILED REPL 11</t>
  </si>
  <si>
    <t>ILED REPL 12</t>
  </si>
  <si>
    <t>ILED REPL 13</t>
  </si>
  <si>
    <t>ILED REPL 14</t>
  </si>
  <si>
    <t>ILED REPL 15</t>
  </si>
  <si>
    <t>ILED REPL 16</t>
  </si>
  <si>
    <t>ILED REPL 17</t>
  </si>
  <si>
    <t>ILED REPL 18</t>
  </si>
  <si>
    <t>ILED REPL 19</t>
  </si>
  <si>
    <t>ILED REPL 20</t>
  </si>
  <si>
    <t>ILED REPL 21</t>
  </si>
  <si>
    <t>ILED REPL 22</t>
  </si>
  <si>
    <t>ILED REPL 23</t>
  </si>
  <si>
    <t>ILED REPL 24</t>
  </si>
  <si>
    <t>ILED REPL 25</t>
  </si>
  <si>
    <t>ILED REPL 26</t>
  </si>
  <si>
    <t>ILED REPL 27</t>
  </si>
  <si>
    <t>ILED REPL 28</t>
  </si>
  <si>
    <t>ILED REPL 29</t>
  </si>
  <si>
    <t>ILED REPL 30</t>
  </si>
  <si>
    <t>ILED REPL 36</t>
  </si>
  <si>
    <t>ILED REPL 42</t>
  </si>
  <si>
    <t>ILED REPL 31</t>
  </si>
  <si>
    <t>ILED REPL 32</t>
  </si>
  <si>
    <t>ILED REPL 33</t>
  </si>
  <si>
    <t>ILED REPL 34</t>
  </si>
  <si>
    <t>ILED REPL 35</t>
  </si>
  <si>
    <t>ILED REPL 37</t>
  </si>
  <si>
    <t>ILED REPL 38</t>
  </si>
  <si>
    <t>ILED REPL 39</t>
  </si>
  <si>
    <t>ILED REPL 40</t>
  </si>
  <si>
    <t>ILED REPL 41</t>
  </si>
  <si>
    <t>ILED REPL 44</t>
  </si>
  <si>
    <t>ILED REPL 46</t>
  </si>
  <si>
    <t>ILED REPL 72</t>
  </si>
  <si>
    <t>ILED REPL 120</t>
  </si>
  <si>
    <t>LED Retrofit Kits</t>
  </si>
  <si>
    <t>ILED RETRO 10</t>
  </si>
  <si>
    <t>LED, Retrofit Kits 10 watts</t>
  </si>
  <si>
    <t>ILED RETRO 11</t>
  </si>
  <si>
    <t>LED, Retrofit Kits 11 watts</t>
  </si>
  <si>
    <t>ILED RETRO 12</t>
  </si>
  <si>
    <t>LED, Retrofit Kits 12 watts</t>
  </si>
  <si>
    <t>ILED RETRO 13</t>
  </si>
  <si>
    <t>LED, Retrofit Kits 13 watts</t>
  </si>
  <si>
    <t>ILED RETRO 14</t>
  </si>
  <si>
    <t>LED, Retrofit Kits 14 watts</t>
  </si>
  <si>
    <t>ILED RETRO 15</t>
  </si>
  <si>
    <t>LED, Retrofit Kits 15 watts</t>
  </si>
  <si>
    <t>ILED RETRO 16</t>
  </si>
  <si>
    <t>LED, Retrofit Kits 16 watts</t>
  </si>
  <si>
    <t>ILED RETRO 17</t>
  </si>
  <si>
    <t>LED, Retrofit Kits 17 watts</t>
  </si>
  <si>
    <t>ILED RETRO 18</t>
  </si>
  <si>
    <t>LED, Retrofit Kits 18 watts</t>
  </si>
  <si>
    <t>ILED RETRO 19</t>
  </si>
  <si>
    <t>LED, Retrofit Kits 19 watts</t>
  </si>
  <si>
    <t>ILED RETRO 20</t>
  </si>
  <si>
    <t>LED, Retrofit Kits 20 watts</t>
  </si>
  <si>
    <t>ILED RETRO 21</t>
  </si>
  <si>
    <t>LED, Retrofit Kits 21 watts</t>
  </si>
  <si>
    <t>ILED RETRO 22</t>
  </si>
  <si>
    <t>LED, Retrofit Kits 22 watts</t>
  </si>
  <si>
    <t>ILED RETRO 23</t>
  </si>
  <si>
    <t>LED, Retrofit Kits 23 watts</t>
  </si>
  <si>
    <t>ILED RETRO 24</t>
  </si>
  <si>
    <t>LED, Retrofit Kits 24 watts</t>
  </si>
  <si>
    <t>ILED RETRO 25</t>
  </si>
  <si>
    <t>LED, Retrofit Kits 25 watts</t>
  </si>
  <si>
    <t>ILED RETRO 26</t>
  </si>
  <si>
    <t>LED, Retrofit Kits 26 watts</t>
  </si>
  <si>
    <t>ILED RETRO 27</t>
  </si>
  <si>
    <t>LED, Retrofit Kits 27 watts</t>
  </si>
  <si>
    <t>ILED RETRO 28</t>
  </si>
  <si>
    <t>LED, Retrofit Kits 28 watts</t>
  </si>
  <si>
    <t>ILED RETRO 29</t>
  </si>
  <si>
    <t>LED, Retrofit Kits 29 watts</t>
  </si>
  <si>
    <t>ILED RETRO 30</t>
  </si>
  <si>
    <t>LED, Retrofit Kits 30 watts</t>
  </si>
  <si>
    <t>ILED RETRO 31</t>
  </si>
  <si>
    <t>LED, Retrofit Kits 31 watts</t>
  </si>
  <si>
    <t>ILED RETRO 32</t>
  </si>
  <si>
    <t>LED, Retrofit Kits 32 watts</t>
  </si>
  <si>
    <t>ILED RETRO 33</t>
  </si>
  <si>
    <t>LED, Retrofit Kits 33 watts</t>
  </si>
  <si>
    <t>ILED RETRO 34</t>
  </si>
  <si>
    <t>LED, Retrofit Kits 34 watts</t>
  </si>
  <si>
    <t>ILED RETRO 35</t>
  </si>
  <si>
    <t>LED, Retrofit Kits 35 watts</t>
  </si>
  <si>
    <t>ILED RETRO 36</t>
  </si>
  <si>
    <t>LED, Retrofit Kits 36 watts</t>
  </si>
  <si>
    <t>ILED RETRO 37</t>
  </si>
  <si>
    <t>LED, Retrofit Kits 37 watts</t>
  </si>
  <si>
    <t>ILED RETRO 38</t>
  </si>
  <si>
    <t>LED, Retrofit Kits 38 watts</t>
  </si>
  <si>
    <t>ILED RETRO 39</t>
  </si>
  <si>
    <t>LED, Retrofit Kits 39 watts</t>
  </si>
  <si>
    <t>ILED RETRO 40</t>
  </si>
  <si>
    <t>LED, Retrofit Kits 40 watts</t>
  </si>
  <si>
    <t>ILED RETRO 41</t>
  </si>
  <si>
    <t>LED, Retrofit Kits 41 watts</t>
  </si>
  <si>
    <t>ILED RETRO 42</t>
  </si>
  <si>
    <t>LED, Retrofit Kits 42 watts</t>
  </si>
  <si>
    <t>ILED RETRO 43</t>
  </si>
  <si>
    <t>LED, Retrofit Kits 43 watts</t>
  </si>
  <si>
    <t>ILED RETRO 44</t>
  </si>
  <si>
    <t>LED, Retrofit Kits 44 watts</t>
  </si>
  <si>
    <t>ILED RETRO 45</t>
  </si>
  <si>
    <t>LED, Retrofit Kits 45 watts</t>
  </si>
  <si>
    <t>ILED RETRO 46</t>
  </si>
  <si>
    <t>LED, Retrofit Kits 46 watts</t>
  </si>
  <si>
    <t>ILED RETRO 47</t>
  </si>
  <si>
    <t>LED, Retrofit Kits 47 watts</t>
  </si>
  <si>
    <t>ILED RETRO 48</t>
  </si>
  <si>
    <t>LED, Retrofit Kits 48 watts</t>
  </si>
  <si>
    <t>ILED RETRO 49</t>
  </si>
  <si>
    <t>LED, Retrofit Kits 49 watts</t>
  </si>
  <si>
    <t>ILED RETRO 50</t>
  </si>
  <si>
    <t>LED, Retrofit Kits 50 watts</t>
  </si>
  <si>
    <t>ILED RETRO 51</t>
  </si>
  <si>
    <t>LED, Retrofit Kits 51 watts</t>
  </si>
  <si>
    <t>ILED RETRO 52</t>
  </si>
  <si>
    <t>LED, Retrofit Kits 52 watts</t>
  </si>
  <si>
    <t>ILED RETRO 53</t>
  </si>
  <si>
    <t>LED, Retrofit Kits 53 watts</t>
  </si>
  <si>
    <t>ILED RETRO 54</t>
  </si>
  <si>
    <t>LED, Retrofit Kits 54 watts</t>
  </si>
  <si>
    <t>ILED RETRO 55</t>
  </si>
  <si>
    <t>LED, Retrofit Kits 55 watts</t>
  </si>
  <si>
    <t>ILED RETRO 56</t>
  </si>
  <si>
    <t>LED, Retrofit Kits 56 watts</t>
  </si>
  <si>
    <t>ILED RETRO 57</t>
  </si>
  <si>
    <t>LED, Retrofit Kits 57 watts</t>
  </si>
  <si>
    <t>ILED RETRO 58</t>
  </si>
  <si>
    <t>LED, Retrofit Kits 58 watts</t>
  </si>
  <si>
    <t>ILED RETRO 59</t>
  </si>
  <si>
    <t>LED, Retrofit Kits 59 watts</t>
  </si>
  <si>
    <t>ILED RETRO 60</t>
  </si>
  <si>
    <t>LED, Retrofit Kits 60 watts</t>
  </si>
  <si>
    <t>ILED RETRO 61</t>
  </si>
  <si>
    <t>LED, Retrofit Kits 61 watts</t>
  </si>
  <si>
    <t>ILED RETRO 62</t>
  </si>
  <si>
    <t>LED, Retrofit Kits 62 watts</t>
  </si>
  <si>
    <t>ILED RETRO 63</t>
  </si>
  <si>
    <t>LED, Retrofit Kits 63 watts</t>
  </si>
  <si>
    <t>ILED RETRO 64</t>
  </si>
  <si>
    <t>LED, Retrofit Kits 64 watts</t>
  </si>
  <si>
    <t>ILED RETRO 65</t>
  </si>
  <si>
    <t>LED, Retrofit Kits 65 watts</t>
  </si>
  <si>
    <t>ILED RETRO 66</t>
  </si>
  <si>
    <t>LED, Retrofit Kits 66 watts</t>
  </si>
  <si>
    <t>ILED RETRO 67</t>
  </si>
  <si>
    <t>LED, Retrofit Kits 67 watts</t>
  </si>
  <si>
    <t>ILED RETRO 68</t>
  </si>
  <si>
    <t>LED, Retrofit Kits 68 watts</t>
  </si>
  <si>
    <t>ILED RETRO 69</t>
  </si>
  <si>
    <t>LED, Retrofit Kits 69 watts</t>
  </si>
  <si>
    <t>ILED RETRO 70</t>
  </si>
  <si>
    <t>LED, Retrofit Kits 70 watts</t>
  </si>
  <si>
    <t>ILED RETRO 71</t>
  </si>
  <si>
    <t>LED, Retrofit Kits 71 watts</t>
  </si>
  <si>
    <t>ILED RETRO 72</t>
  </si>
  <si>
    <t>LED, Retrofit Kits 72 watts</t>
  </si>
  <si>
    <t>ILED RETRO 73</t>
  </si>
  <si>
    <t>LED, Retrofit Kits 73 watts</t>
  </si>
  <si>
    <t>ILED RETRO 74</t>
  </si>
  <si>
    <t>LED, Retrofit Kits 74 watts</t>
  </si>
  <si>
    <t>ILED RETRO 75</t>
  </si>
  <si>
    <t>LED, Retrofit Kits 75 watts</t>
  </si>
  <si>
    <t>ILED RETRO 76</t>
  </si>
  <si>
    <t>LED, Retrofit Kits 76 watts</t>
  </si>
  <si>
    <t>ILED RETRO 77</t>
  </si>
  <si>
    <t>LED, Retrofit Kits 77 watts</t>
  </si>
  <si>
    <t>ILED RETRO 78</t>
  </si>
  <si>
    <t>LED, Retrofit Kits 78 watts</t>
  </si>
  <si>
    <t>ILED RETRO 79</t>
  </si>
  <si>
    <t>LED, Retrofit Kits 79 watts</t>
  </si>
  <si>
    <t>ILED RETRO 80</t>
  </si>
  <si>
    <t>LED, Retrofit Kits 80 watts</t>
  </si>
  <si>
    <t>ILED RETRO 81</t>
  </si>
  <si>
    <t>LED, Retrofit Kits 81 watts</t>
  </si>
  <si>
    <t>ILED RETRO 82</t>
  </si>
  <si>
    <t>LED, Retrofit Kits 82 watts</t>
  </si>
  <si>
    <t>ILED RETRO 83</t>
  </si>
  <si>
    <t>LED, Retrofit Kits 83 watts</t>
  </si>
  <si>
    <t>ILED RETRO 84</t>
  </si>
  <si>
    <t>LED, Retrofit Kits 84 watts</t>
  </si>
  <si>
    <t>ILED RETRO 85</t>
  </si>
  <si>
    <t>LED, Retrofit Kits 85 watts</t>
  </si>
  <si>
    <t>ILED RETRO 86</t>
  </si>
  <si>
    <t>LED, Retrofit Kits 86 watts</t>
  </si>
  <si>
    <t>ILED RETRO 87</t>
  </si>
  <si>
    <t>LED, Retrofit Kits 87 watts</t>
  </si>
  <si>
    <t>ILED RETRO 88</t>
  </si>
  <si>
    <t>LED, Retrofit Kits 88 watts</t>
  </si>
  <si>
    <t>ILED RETRO 89</t>
  </si>
  <si>
    <t>LED, Retrofit Kits 89 watts</t>
  </si>
  <si>
    <t>ILED RETRO 90</t>
  </si>
  <si>
    <t>LED, Retrofit Kits 90 watts</t>
  </si>
  <si>
    <t>ILED RETRO 100</t>
  </si>
  <si>
    <t>LED, Retrofit Kits 100 watts</t>
  </si>
  <si>
    <t>ILED RETRO 106</t>
  </si>
  <si>
    <t>LED, Retrofit Kits 106 watts</t>
  </si>
  <si>
    <t>F1.51SS</t>
  </si>
  <si>
    <t xml:space="preserve">F15T12 </t>
  </si>
  <si>
    <t xml:space="preserve">Fluorescent (1) T-12 Std. lamp, Standard Magnetic Ballast  </t>
  </si>
  <si>
    <t>F1.52SS</t>
  </si>
  <si>
    <t xml:space="preserve">Fluorescent (2) T-12 Std. lamp, Standard Magnetic Ballast  </t>
  </si>
  <si>
    <t>2' T12</t>
  </si>
  <si>
    <t>F21HS</t>
  </si>
  <si>
    <t xml:space="preserve">F24T12/HO </t>
  </si>
  <si>
    <t xml:space="preserve">Fluorescent (1) T-12, HO lamp, Standard Magnetic Ballast  </t>
  </si>
  <si>
    <t>F21SE</t>
  </si>
  <si>
    <t xml:space="preserve">F20T12 </t>
  </si>
  <si>
    <t xml:space="preserve">Fluorescent (1) T-12, Std. lamp, Energy Saving Magnetic Ballast </t>
  </si>
  <si>
    <t>Magnetic - ES</t>
  </si>
  <si>
    <t>F21SS</t>
  </si>
  <si>
    <t xml:space="preserve">Fluorescent (1) T-12, Std. lamp, Standard Magnetic Ballast  </t>
  </si>
  <si>
    <t>F22SE</t>
  </si>
  <si>
    <t xml:space="preserve">Fluorescent (2) T-12, Std. lamp, Energy Saving Magnetic Ballast </t>
  </si>
  <si>
    <t>F22SHS</t>
  </si>
  <si>
    <t xml:space="preserve">Fluorescent (2) T-12, HO lamp, Standard Magnetic Ballast  </t>
  </si>
  <si>
    <t>F22SS</t>
  </si>
  <si>
    <t xml:space="preserve">Fluorescent (2) T-12, Std. lamp, Standard Magnetic Ballast  </t>
  </si>
  <si>
    <t>Magnetic - Standard</t>
  </si>
  <si>
    <t>F23SE</t>
  </si>
  <si>
    <t xml:space="preserve">Fluorescent (3) T-12, Std. lamp, Energy Saving Magnetic Ballast </t>
  </si>
  <si>
    <t>F23SS</t>
  </si>
  <si>
    <t xml:space="preserve">Fluorescent (3) T-12, Std. lamp, Standard Magnetic Ballast  </t>
  </si>
  <si>
    <t>F24SE</t>
  </si>
  <si>
    <t xml:space="preserve">Fluorescent (4) T-12, Std. lamp, Energy Saving Magnetic Ballast </t>
  </si>
  <si>
    <t>F24SS</t>
  </si>
  <si>
    <t xml:space="preserve">Fluorescent (4) T-12, Std. lamp, Standard Magnetic Ballast  </t>
  </si>
  <si>
    <t>F26SE</t>
  </si>
  <si>
    <t xml:space="preserve">Fluorescent (6) T-12, Std. lamp, Energy Saving Magnetic Ballast </t>
  </si>
  <si>
    <t>F26SS</t>
  </si>
  <si>
    <t xml:space="preserve">Fluorescent (6) T-12, Std. lamp, Standard Magnetic Ballast  </t>
  </si>
  <si>
    <t>F31EE</t>
  </si>
  <si>
    <t xml:space="preserve">F30T12/ES </t>
  </si>
  <si>
    <t xml:space="preserve">Fluorescent (1) T-12, ES lamp, Energy Saving Magnetic Ballast </t>
  </si>
  <si>
    <t>F31EE/T2</t>
  </si>
  <si>
    <t xml:space="preserve">Fluorescent (1) T-12, ES lamp,  Energy Saving Magnetic Ballast ,Tandem wired </t>
  </si>
  <si>
    <t>F31EL</t>
  </si>
  <si>
    <t>F31ES</t>
  </si>
  <si>
    <t xml:space="preserve">Fluorescent (1) T-12, ES lamp, Standard Magnetic Ballast  </t>
  </si>
  <si>
    <t>F31ES/T2</t>
  </si>
  <si>
    <t xml:space="preserve">Fluorescent (1) T-12, ES lamp, 2 Lamp,Tandem wired, Standard Magnetic Ballast  </t>
  </si>
  <si>
    <t>F31SE/T2</t>
  </si>
  <si>
    <t xml:space="preserve">F30T12 </t>
  </si>
  <si>
    <t xml:space="preserve">Fluorescent (1) T-12 Std. lamp, Energy Saving Magnetic BallastTandem wired </t>
  </si>
  <si>
    <t>F31SHS</t>
  </si>
  <si>
    <t xml:space="preserve">F36T12/HO </t>
  </si>
  <si>
    <t xml:space="preserve">Fluorescent (1) T-12 HO lamp, Standard Magnetic Ballast  </t>
  </si>
  <si>
    <t>F31SL</t>
  </si>
  <si>
    <t xml:space="preserve">Fluorescent (1) T-12 Std. lamp, Standard Magnetic Ballast </t>
  </si>
  <si>
    <t>F31SS</t>
  </si>
  <si>
    <t>F31SS/T2</t>
  </si>
  <si>
    <t xml:space="preserve">Fluorescent (1) T-12 Std. lamp, 2 Lamp,Tandem wired, Standard Magnetic Ballast  </t>
  </si>
  <si>
    <t>F32EE</t>
  </si>
  <si>
    <t xml:space="preserve">Fluorescent (2) T-12 HO lamp, Energy Saving Magnetic Ballast </t>
  </si>
  <si>
    <t>F32EL</t>
  </si>
  <si>
    <t xml:space="preserve">Fluorescent (2) T-12 HO lamp, Electronic Ballast  </t>
  </si>
  <si>
    <t>F32ES</t>
  </si>
  <si>
    <t xml:space="preserve">Fluorescent (2) T-12 HO lamp, Standard Magnetic Ballast  </t>
  </si>
  <si>
    <t>F32SE</t>
  </si>
  <si>
    <t xml:space="preserve">Fluorescent (2) T-12 Std. lamp, Energy Saving Magnetic Ballast </t>
  </si>
  <si>
    <t>F32SHS</t>
  </si>
  <si>
    <t>F32SL</t>
  </si>
  <si>
    <t xml:space="preserve">Fluorescent (2) T-12 Std. lamp, Standard Magnetic Ballast </t>
  </si>
  <si>
    <t>F32SS</t>
  </si>
  <si>
    <t>F33ES</t>
  </si>
  <si>
    <t xml:space="preserve">Fluorescent (3) T-12 HO lamp, Standard Magnetic Ballast  </t>
  </si>
  <si>
    <t>F33SE</t>
  </si>
  <si>
    <t>Fluorescent (3) T-12 Std. lamp, Energy Saving Magnetic Ballast</t>
  </si>
  <si>
    <t>F33SS</t>
  </si>
  <si>
    <t xml:space="preserve">Fluorescent (3) T-12 Std. lamp, Standard Magnetic Ballast </t>
  </si>
  <si>
    <t>F34SE</t>
  </si>
  <si>
    <t xml:space="preserve">Fluorescent (4) T-12 Std. lamp, Energy Saving Magnetic Ballast </t>
  </si>
  <si>
    <t>F34SL</t>
  </si>
  <si>
    <t xml:space="preserve">Fluorescent (4) T-12 Std. lamp, Standard Magnetic Ballast </t>
  </si>
  <si>
    <t>F34SS</t>
  </si>
  <si>
    <t>F36EE</t>
  </si>
  <si>
    <t xml:space="preserve">Fluorescent (6) T-12 ES lamp, Energy Saving Magnetic Ballast  </t>
  </si>
  <si>
    <t>F36SE</t>
  </si>
  <si>
    <t xml:space="preserve">Fluorescent (6) T-12 Std. lamp, Energy Saving Magnetic Ballast </t>
  </si>
  <si>
    <t>4' T12</t>
  </si>
  <si>
    <t>F41AL</t>
  </si>
  <si>
    <t xml:space="preserve">F25T12 </t>
  </si>
  <si>
    <t xml:space="preserve">Fluorescent (1) F25T12 lamp, Electronic Ballast </t>
  </si>
  <si>
    <t>F41AL/T2-R</t>
  </si>
  <si>
    <t xml:space="preserve">Fluorescent (1) F25T12 lamp, 2 Lamp,Tandem wired Electronic Ballast RLO  </t>
  </si>
  <si>
    <t>F41AL/T3-R</t>
  </si>
  <si>
    <t xml:space="preserve">Fluorescent (1) F25T12 lamp, 3 Lamp,Tandem wired Electronic Ballast RLO  </t>
  </si>
  <si>
    <t>F41EE</t>
  </si>
  <si>
    <t xml:space="preserve">F40T12/ES </t>
  </si>
  <si>
    <t xml:space="preserve">Fluorescent (1) T-12 ES lamp, Energy Saving Magnetic Ballast </t>
  </si>
  <si>
    <t>F41EE/D2</t>
  </si>
  <si>
    <t xml:space="preserve"> 2 ballast Magnetic - ES</t>
  </si>
  <si>
    <t>F41EE/T2</t>
  </si>
  <si>
    <t xml:space="preserve">Fluorescent (1) T-12 ES lamp, 2 Lamp, Tandem wired Energy Saving Magnetic ballast </t>
  </si>
  <si>
    <t>F41EHS</t>
  </si>
  <si>
    <t xml:space="preserve">F48T12/HO/ES </t>
  </si>
  <si>
    <t xml:space="preserve">Fluorescent (1) T-12 ES HO lamp, Standard Magnetic Ballast </t>
  </si>
  <si>
    <t>F41EIS</t>
  </si>
  <si>
    <t xml:space="preserve">F48T12/ES </t>
  </si>
  <si>
    <t xml:space="preserve">Fluorescent (1) T-12 ES Instant Start lamp, Standard Magnetic ballast </t>
  </si>
  <si>
    <t>F41EL</t>
  </si>
  <si>
    <t xml:space="preserve">Fluorescent (1) T12 ES lamp, Electronic Ballast </t>
  </si>
  <si>
    <t>F41EL/T2</t>
  </si>
  <si>
    <t xml:space="preserve">Fluorescent (1) T-12 ES lamp, 2 lamp, Tandem wired, Electronic Ballast </t>
  </si>
  <si>
    <t>F41ES</t>
  </si>
  <si>
    <t xml:space="preserve">Fluorescent (1) T-12 ES lamp, Standard Magnetic Ballast </t>
  </si>
  <si>
    <t>F41EVS</t>
  </si>
  <si>
    <t xml:space="preserve">F48T12/VHO/ES </t>
  </si>
  <si>
    <t xml:space="preserve">Fluorescent (1) VHO ES lamp, Standard Magnetic Ballast </t>
  </si>
  <si>
    <t>F41SE</t>
  </si>
  <si>
    <t xml:space="preserve">F40T12 </t>
  </si>
  <si>
    <t xml:space="preserve">Fluorescent (1) T-12 Std. lamp, Energy Saving Magnetic Ballast </t>
  </si>
  <si>
    <t>F41SHS</t>
  </si>
  <si>
    <t xml:space="preserve">F48T12/HO </t>
  </si>
  <si>
    <t xml:space="preserve">Fluorescent (1) T-12 Std. HO lamp, Standard Magnetic Ballast </t>
  </si>
  <si>
    <t>F41SIL</t>
  </si>
  <si>
    <t xml:space="preserve">F48T12 </t>
  </si>
  <si>
    <t xml:space="preserve">Fluorescent (1) T-12 Std. Instant Start lamp  Electronic ballast </t>
  </si>
  <si>
    <t>F41SIL/T2</t>
  </si>
  <si>
    <t xml:space="preserve">Fluorescent (1) T-12 Std. Instant Start lamp  Electronic ballast Tandem wired </t>
  </si>
  <si>
    <t>F41SIS</t>
  </si>
  <si>
    <t xml:space="preserve">Fluorescent (1) T-12 Std. Instant Start lamp, Standard Magnetic Ballast </t>
  </si>
  <si>
    <t>F41SIS/T2</t>
  </si>
  <si>
    <t xml:space="preserve">Fluorescent (1) T-12 Std. Instant Start lamp Tandem to 2-lamp  ballast </t>
  </si>
  <si>
    <t>F41SL/T2</t>
  </si>
  <si>
    <t xml:space="preserve">Fluorescent (1) T-12 Std. lamp, Rapid Start Ballast NLO  Tandem 2 lamp  Ballast </t>
  </si>
  <si>
    <t>F41SS</t>
  </si>
  <si>
    <t>F41SVS</t>
  </si>
  <si>
    <t xml:space="preserve">F48T12/VHO </t>
  </si>
  <si>
    <t xml:space="preserve">Fluorescent (1) T-12 Std. VHO lamp, Standard Magnetic Ballast </t>
  </si>
  <si>
    <t>F42AL/T4-R</t>
  </si>
  <si>
    <t xml:space="preserve">Fluorescent (2) F25T12 lamp, Instant Start 4 Lamp, Tandem Ballast RLO  </t>
  </si>
  <si>
    <t>F42AL-R</t>
  </si>
  <si>
    <t xml:space="preserve">Fluorescent (2) F25T12 lamp, Instant Start Ballast RLO  </t>
  </si>
  <si>
    <t>F42EE</t>
  </si>
  <si>
    <t xml:space="preserve">Fluorescent (2) T-12 ES lamp, Energy Saving Magnetic Ballast  </t>
  </si>
  <si>
    <t>F42EE/D2</t>
  </si>
  <si>
    <t xml:space="preserve">Fluorescent (2) T-12 ES lamp  2 Ballasts (delamp ed) </t>
  </si>
  <si>
    <t>F42EHS</t>
  </si>
  <si>
    <t xml:space="preserve">Fluorescent (2) 42 HO lamp (3.5' lamp ) </t>
  </si>
  <si>
    <t>F42EIS</t>
  </si>
  <si>
    <t xml:space="preserve">Fluorescent (2) T-12 ES Instant Start lamp, Magnetic ballast </t>
  </si>
  <si>
    <t>F42EL</t>
  </si>
  <si>
    <t xml:space="preserve">Fluorescent (2) T12 ES lamp s Electronic Ballast </t>
  </si>
  <si>
    <t>F42ES</t>
  </si>
  <si>
    <t xml:space="preserve">Fluorescent (2) T-12 ES lamp, Standard Magnetic Ballast </t>
  </si>
  <si>
    <t>F42EVS</t>
  </si>
  <si>
    <t xml:space="preserve">Fluorescent (2) VHO ES lamp, Standard Magnetic Ballast </t>
  </si>
  <si>
    <t>F42SE</t>
  </si>
  <si>
    <t>F42SHS</t>
  </si>
  <si>
    <t xml:space="preserve">Fluorescent (2) T-12 Std. HO lamp, Standard Magnetic Ballast </t>
  </si>
  <si>
    <t>F42SIL</t>
  </si>
  <si>
    <t xml:space="preserve">Fluorescent (2) T-12 Std. Instant Start lamp  Electronic ballast </t>
  </si>
  <si>
    <t>F42SIS</t>
  </si>
  <si>
    <t xml:space="preserve">Fluorescent (2) T-12 Std. Instant Start lamp, Standard Magnetic Ballast </t>
  </si>
  <si>
    <t>F42SS</t>
  </si>
  <si>
    <t>F42SVS</t>
  </si>
  <si>
    <t xml:space="preserve">Fluorescent (2) T-12 Std. VHO lamp, Standard Magnetic Ballast </t>
  </si>
  <si>
    <t>F43AL-R</t>
  </si>
  <si>
    <t xml:space="preserve">Fluorescent (3) F25T12 lamp, Instant Start Ballast RLO  </t>
  </si>
  <si>
    <t>F43EE</t>
  </si>
  <si>
    <t xml:space="preserve">Fluorescent (3) T-12 ES lamp, Energy Saving Magnetic Ballast  </t>
  </si>
  <si>
    <t>F43EHS</t>
  </si>
  <si>
    <t xml:space="preserve">Fluorescent (3) T-12 ES HO lamp  (3.5' lamp ) </t>
  </si>
  <si>
    <t>F43EIS</t>
  </si>
  <si>
    <t xml:space="preserve">Fluorescent (3) T-12 ES Instant Start lamp, Magnetic ballast </t>
  </si>
  <si>
    <t>F43EL</t>
  </si>
  <si>
    <t xml:space="preserve">Fluorescent (3) T12 ES lamp, Electronic Ballast </t>
  </si>
  <si>
    <t>F43ES</t>
  </si>
  <si>
    <t xml:space="preserve">Fluorescent (3) T-12 ES lamp, Standard Magnetic Ballast </t>
  </si>
  <si>
    <t>F43EVS</t>
  </si>
  <si>
    <t xml:space="preserve">Fluorescent (3) VHO ES lamp, Standard Magnetic Ballast </t>
  </si>
  <si>
    <t>F43SE</t>
  </si>
  <si>
    <t xml:space="preserve">Fluorescent (3) T-12 Std. lamp, Energy Saving Magnetic Ballast </t>
  </si>
  <si>
    <t>F43SHS</t>
  </si>
  <si>
    <t xml:space="preserve">Fluorescent (3) T-12 Std. HO lamp, Standard Magnetic Ballast </t>
  </si>
  <si>
    <t>F43SIL</t>
  </si>
  <si>
    <t xml:space="preserve">Fluorescent (3) T-12 Std. Instant Start lamp, Electronic ballast </t>
  </si>
  <si>
    <t>F43SIS</t>
  </si>
  <si>
    <t xml:space="preserve">Fluorescent (3) T-12 Std. Instant Start lamp, Standard Magnetic Ballast </t>
  </si>
  <si>
    <t>F43SS</t>
  </si>
  <si>
    <t>F43SVS</t>
  </si>
  <si>
    <t xml:space="preserve">Fluorescent (3) T-12 Std. VHO lamp, Standard Magnetic Ballast </t>
  </si>
  <si>
    <t>F44EE</t>
  </si>
  <si>
    <t xml:space="preserve">Fluorescent (4) T-12 ES lamp, Energy Saving Magnetic Ballast  </t>
  </si>
  <si>
    <t>F44EE/D4</t>
  </si>
  <si>
    <t xml:space="preserve">Fluorescent (4) T-12 ES lamp 4 Ballasts (delamp ed) </t>
  </si>
  <si>
    <t>F44EHS</t>
  </si>
  <si>
    <t xml:space="preserve">Fluorescent (4) T-12 ES HO lamp, Standard Magnetic Ballast </t>
  </si>
  <si>
    <t>F44EIS</t>
  </si>
  <si>
    <t xml:space="preserve">Fluorescent (4) T-12 ES Instant Start lamp  Magnetic ballast </t>
  </si>
  <si>
    <t>F44EL</t>
  </si>
  <si>
    <t xml:space="preserve">Fluorescent (4) T12 ES lamp  Electronic Ballast </t>
  </si>
  <si>
    <t>F44ES</t>
  </si>
  <si>
    <t xml:space="preserve">Fluorescent (4) T-12 ES lamp, Standard Magnetic Ballast </t>
  </si>
  <si>
    <t>F44EVS</t>
  </si>
  <si>
    <t xml:space="preserve">Fluorescent (4) VHO ES lamp, Standard Magnetic Ballast </t>
  </si>
  <si>
    <t>F44IAL-R</t>
  </si>
  <si>
    <t xml:space="preserve">Fluorescent (4) F25T12 lamp, Instant Start Ballast RLO  </t>
  </si>
  <si>
    <t>F44SE</t>
  </si>
  <si>
    <t>F44SHS</t>
  </si>
  <si>
    <t xml:space="preserve">Fluorescent (4) T-12 Std. HO lamp, Standard Magnetic Ballast </t>
  </si>
  <si>
    <t>F44SIL</t>
  </si>
  <si>
    <t xml:space="preserve">Fluorescent (4) T-12 Std. Instant Start lamp  Electronic ballast </t>
  </si>
  <si>
    <t>F44SIS</t>
  </si>
  <si>
    <t xml:space="preserve">Fluorescent (4) T-12 Std. Instant Start lamp, Standard Magnetic Ballast </t>
  </si>
  <si>
    <t>F44SS</t>
  </si>
  <si>
    <t>F44SVS</t>
  </si>
  <si>
    <t xml:space="preserve">Fluorescent (4) T-12 Std. VHO lamp, Standard Magnetic Ballast </t>
  </si>
  <si>
    <t>F46EE</t>
  </si>
  <si>
    <t xml:space="preserve">Fluorescent (6) T-12 ES lamp, Energy Saving Magnetic Ballast    </t>
  </si>
  <si>
    <t>F46EL</t>
  </si>
  <si>
    <t xml:space="preserve">Fluorescent (6) T-12 ES lamp  </t>
  </si>
  <si>
    <t>F46ES</t>
  </si>
  <si>
    <t xml:space="preserve">Fluorescent (6) T-12 ES lamp, Standard Magnetic Ballast </t>
  </si>
  <si>
    <t>F46SE</t>
  </si>
  <si>
    <t>F46SS</t>
  </si>
  <si>
    <t xml:space="preserve">Fluorescent (6) T-12 Std. lamp, Standard Magnetic Ballast </t>
  </si>
  <si>
    <t>F48EE</t>
  </si>
  <si>
    <t xml:space="preserve">Fluorescent (8) T-12 ES lamp, Energy Saving Magnetic Ballast   </t>
  </si>
  <si>
    <t>F51ILHL</t>
  </si>
  <si>
    <t xml:space="preserve">F60T12/HO </t>
  </si>
  <si>
    <t xml:space="preserve">Fluorescent (1) T-8 HO lamp, Instant Start Ballast </t>
  </si>
  <si>
    <t>F51SHE</t>
  </si>
  <si>
    <t xml:space="preserve">Fluorescent (1) T-12 Std. HO lamp, Energy Saving Magnetic Ballast   </t>
  </si>
  <si>
    <t>F51SHL</t>
  </si>
  <si>
    <t xml:space="preserve">Fluorescent (1) T-12 Std. HO lamp, Electronic Ballast </t>
  </si>
  <si>
    <t>F51SHS</t>
  </si>
  <si>
    <t>F51SL</t>
  </si>
  <si>
    <t xml:space="preserve">F60T12 </t>
  </si>
  <si>
    <t>F51SS</t>
  </si>
  <si>
    <t>F51SVS</t>
  </si>
  <si>
    <t xml:space="preserve">F60T12/VHO </t>
  </si>
  <si>
    <t>Fluorescent (1) VHO  lamp , Standard Magnetic Ballast</t>
  </si>
  <si>
    <t>F52SHE</t>
  </si>
  <si>
    <t xml:space="preserve">Fluorescent (2) T-12 Std. HO lamp, Energy Saving Magnetic Ballast  </t>
  </si>
  <si>
    <t>F52SHL</t>
  </si>
  <si>
    <t xml:space="preserve">Fluorescent (2) T-12 Std. HO lamp, Electronic Ballast  </t>
  </si>
  <si>
    <t>F52SHS</t>
  </si>
  <si>
    <t>F52SL</t>
  </si>
  <si>
    <t>F52SS</t>
  </si>
  <si>
    <t>F52SVS</t>
  </si>
  <si>
    <t xml:space="preserve">Fluorescent (2) T-12 VHO ES lamp, Standard Magnetic Ballast </t>
  </si>
  <si>
    <t>F61ISL</t>
  </si>
  <si>
    <t xml:space="preserve">F72T12 </t>
  </si>
  <si>
    <t xml:space="preserve">Fluorescent (1) T-12 Std. lamp, Instant Start electronic ballast </t>
  </si>
  <si>
    <t>F61SE</t>
  </si>
  <si>
    <t>F61SHS</t>
  </si>
  <si>
    <t xml:space="preserve">F72T12/HO </t>
  </si>
  <si>
    <t>F61SS</t>
  </si>
  <si>
    <t>F61SVS</t>
  </si>
  <si>
    <t xml:space="preserve">F72T12/VHO </t>
  </si>
  <si>
    <t xml:space="preserve">Fluorescent (1)  VHO lamp, Standard Magnetic Ballast </t>
  </si>
  <si>
    <t>F62ISL</t>
  </si>
  <si>
    <t xml:space="preserve">Fluorescent (2) T-12 Std. lamp, Instant Start electronic ballast </t>
  </si>
  <si>
    <t>F62SE</t>
  </si>
  <si>
    <t>F62SHE</t>
  </si>
  <si>
    <t>F62SHS</t>
  </si>
  <si>
    <t>F62SL</t>
  </si>
  <si>
    <t>F62SS</t>
  </si>
  <si>
    <t>F62SVS</t>
  </si>
  <si>
    <t xml:space="preserve">Fluorescent (2)  VHO lamp, Standard Magnetic Ballast </t>
  </si>
  <si>
    <t>F63ISL</t>
  </si>
  <si>
    <t xml:space="preserve">Fluorescent (3) T-12 Std. lamp, Instant Start electronic ballast </t>
  </si>
  <si>
    <t>F63SS</t>
  </si>
  <si>
    <t>F64ISL</t>
  </si>
  <si>
    <t xml:space="preserve">Fluorescent (4) T-12 Std. lamp, Instant Start electronic ballast </t>
  </si>
  <si>
    <t>F64SE</t>
  </si>
  <si>
    <t>F64SHE</t>
  </si>
  <si>
    <t xml:space="preserve">Fluorescent (4) T-12 Std. HO lamp, Energy Saving Magnetic Ballast   </t>
  </si>
  <si>
    <t>F64SS</t>
  </si>
  <si>
    <t>F81EE/T2</t>
  </si>
  <si>
    <t xml:space="preserve">F96T12/ES </t>
  </si>
  <si>
    <t xml:space="preserve">Fluorescent (1) T-12 ES lamp Tandem to 2-lamp  ballast </t>
  </si>
  <si>
    <t>F81EHL</t>
  </si>
  <si>
    <t xml:space="preserve">F96T12/HO/ES </t>
  </si>
  <si>
    <t xml:space="preserve">Fluorescent (1) T-12 ES HO lamp  </t>
  </si>
  <si>
    <t>F81EHL/T2</t>
  </si>
  <si>
    <t xml:space="preserve">Fluorescent (1) T-12 ES HO lamp, Rapid Start Ballast NLO, Tandem 2 lamp, Electronic Ballast </t>
  </si>
  <si>
    <t>F81EHS</t>
  </si>
  <si>
    <t>F81EL</t>
  </si>
  <si>
    <t xml:space="preserve">Fluorescent (1) T-12 ES lamp, Electronic Ballast  </t>
  </si>
  <si>
    <t>F81EL/T2</t>
  </si>
  <si>
    <t xml:space="preserve">Fluorescent (1) T-12 ES lamp, Rapid Start Ballast NLO,  Tandem 2 lamp  Ballast </t>
  </si>
  <si>
    <t>F81ES</t>
  </si>
  <si>
    <t>F81ES/T2</t>
  </si>
  <si>
    <t xml:space="preserve">Fluorescent (1) T-12 ES lamp Tandem to 2-lamp, Standard Magnetic Ballast </t>
  </si>
  <si>
    <t>F81EVS</t>
  </si>
  <si>
    <t xml:space="preserve">F96T12/VHO/ES </t>
  </si>
  <si>
    <t xml:space="preserve">Fluorescent (1) T-12 ES VHO lamp, Standard Magnetic Ballast </t>
  </si>
  <si>
    <t>F81SE</t>
  </si>
  <si>
    <t xml:space="preserve">F96T12 </t>
  </si>
  <si>
    <t>F81SHE</t>
  </si>
  <si>
    <t xml:space="preserve">F96T12/HO </t>
  </si>
  <si>
    <t>F81SHL/T2</t>
  </si>
  <si>
    <t xml:space="preserve">Fluorescent (1) T-12 Std. HO lamp, Rapid Start Ballast NLO  Tandem 2 lamp  Ballast </t>
  </si>
  <si>
    <t>F81SHS</t>
  </si>
  <si>
    <t>F81SL</t>
  </si>
  <si>
    <t xml:space="preserve">Fluorescent (1) T-12 Std. lamp, Instant Start Ballast NLO  </t>
  </si>
  <si>
    <t>F81SL/T2</t>
  </si>
  <si>
    <t>F81SS</t>
  </si>
  <si>
    <t>F81SVS</t>
  </si>
  <si>
    <t xml:space="preserve">F96T12/VHO </t>
  </si>
  <si>
    <t>F82EE</t>
  </si>
  <si>
    <t>F82EHE</t>
  </si>
  <si>
    <t xml:space="preserve">Fluorescent (2) T-12 ES HO lamp, Energy Saving Magnetic Ballast  </t>
  </si>
  <si>
    <t>F82EHL</t>
  </si>
  <si>
    <t xml:space="preserve">Fluorescent (2) T-12 ES HO lamp  </t>
  </si>
  <si>
    <t>F82EHS</t>
  </si>
  <si>
    <t xml:space="preserve">Fluorescent (2) T-12 ES HO lamp, Standard Magnetic Ballast </t>
  </si>
  <si>
    <t>F82EL</t>
  </si>
  <si>
    <t xml:space="preserve">Fluorescent (2) T-12 ES lamp  </t>
  </si>
  <si>
    <t>F82ES</t>
  </si>
  <si>
    <t>F82EVS</t>
  </si>
  <si>
    <t xml:space="preserve">Fluorescent (2) T-12 ES VHO lamp, Standard Magnetic Ballast </t>
  </si>
  <si>
    <t>F82SE</t>
  </si>
  <si>
    <t>F82SHE</t>
  </si>
  <si>
    <t xml:space="preserve">Fluorescent (2) T-12 Std. HO lamp, Energy Saving Magnetic Ballast   </t>
  </si>
  <si>
    <t>F82SHL</t>
  </si>
  <si>
    <t xml:space="preserve">Fluorescent (2) T-12 Std. HO lamp  </t>
  </si>
  <si>
    <t>F82SHS</t>
  </si>
  <si>
    <t>F82SL</t>
  </si>
  <si>
    <t xml:space="preserve">Fluorescent (2) T-12 Std. lamp, Instant Start Ballast NLO  </t>
  </si>
  <si>
    <t>F82SS</t>
  </si>
  <si>
    <t>F82SVS</t>
  </si>
  <si>
    <t>F83EE</t>
  </si>
  <si>
    <t xml:space="preserve">Fluorescent (3) T-12 ES lamp, Energy Saving Magnetic Ballast    </t>
  </si>
  <si>
    <t>F83EHE</t>
  </si>
  <si>
    <t>Fluorescent (3) T-12 ES HO lamp, Energy Savings Magnetic Ballast</t>
  </si>
  <si>
    <t>F83EHS</t>
  </si>
  <si>
    <t xml:space="preserve">Fluorescent (3) T-12 ES HO lamp, Standard Magnetic Ballast </t>
  </si>
  <si>
    <t>F83EL</t>
  </si>
  <si>
    <t xml:space="preserve">Fluorescent (3) T-12 ES lamp, Electronic Ballast  </t>
  </si>
  <si>
    <t>F83ES</t>
  </si>
  <si>
    <t>F83EVS</t>
  </si>
  <si>
    <t xml:space="preserve">Fluorescent (3) T-12 ES VHO lamp, Standard Magnetic Ballast </t>
  </si>
  <si>
    <t>F83SHS</t>
  </si>
  <si>
    <t>F83SS</t>
  </si>
  <si>
    <t>F83SVS</t>
  </si>
  <si>
    <t>F84EE</t>
  </si>
  <si>
    <t xml:space="preserve">Fluorescent (4) T-12 ES lamp, Energy Saving Magnetic Ballast   </t>
  </si>
  <si>
    <t>F84EHE</t>
  </si>
  <si>
    <t xml:space="preserve">Fluorescent (4) T-12 ES HO lamp, Energy Saving Magnetic Ballast  </t>
  </si>
  <si>
    <t>F84EHL</t>
  </si>
  <si>
    <t>Fluorescent (4) T-12 ES HO lamp, Electronic Ballast</t>
  </si>
  <si>
    <t>F84EHS</t>
  </si>
  <si>
    <t>Fluorescent (4) T-12 ES HO lamp, Standard Magnetic Ballast</t>
  </si>
  <si>
    <t>F84EL</t>
  </si>
  <si>
    <t>Fluorescent (4) T-12 ES lamp, Electronic Ballast</t>
  </si>
  <si>
    <t>F84ES</t>
  </si>
  <si>
    <t>F84EVS</t>
  </si>
  <si>
    <t>Fluorescent (4) T-12 ES VHO lamp, Standard Magnetic Ballast</t>
  </si>
  <si>
    <t>F84SE</t>
  </si>
  <si>
    <t>F84SHE</t>
  </si>
  <si>
    <t xml:space="preserve">Fluorescent (4) T-12 Std. HO lamp, Energy Saving Magnetic Ballast </t>
  </si>
  <si>
    <t>F84SHL</t>
  </si>
  <si>
    <t xml:space="preserve">Fluorescent (3) T-12 Std. HO lamp, Electronic Ballast  </t>
  </si>
  <si>
    <t>F84SHS</t>
  </si>
  <si>
    <t>Fluorescent (4) T-12 Std. HO lamp, Standard Magnetic Ballast</t>
  </si>
  <si>
    <t>F84SL</t>
  </si>
  <si>
    <t xml:space="preserve">Fluorescent (4) T-12 Std. lamp, Instant Start Ballast NLO  </t>
  </si>
  <si>
    <t>F84SS</t>
  </si>
  <si>
    <t>F84SVS</t>
  </si>
  <si>
    <t>Fluorescent (4) T-12 Std. VHO lamp, Standard Magnetic Ballast</t>
  </si>
  <si>
    <t>F86EHS</t>
  </si>
  <si>
    <t>Fluorescent (6) T-12 ES HO lamp, Standard Magnetic Ballast</t>
  </si>
  <si>
    <t>FU2LL-R</t>
  </si>
  <si>
    <t xml:space="preserve"> Fluorescent (2) U-Tube, T-8 lamp, Rapid Start BallastRLO  </t>
  </si>
  <si>
    <t>FU2RILL</t>
  </si>
  <si>
    <t>FU25T8</t>
  </si>
  <si>
    <t xml:space="preserve">Fluorescent (2) U-Tube, T-8 lamp, Instant Start Ballast </t>
  </si>
  <si>
    <t>FU2RILL-R</t>
  </si>
  <si>
    <t xml:space="preserve">Fluorescent (2) U-Tube, T-8 lamp  RLO  </t>
  </si>
  <si>
    <t>FU2SE</t>
  </si>
  <si>
    <t xml:space="preserve">FU40T12 </t>
  </si>
  <si>
    <t xml:space="preserve">Fluorescent (2) U-Tube, Std. lamp, Energy Saving Magnetic Ballast </t>
  </si>
  <si>
    <t>FU2SILL</t>
  </si>
  <si>
    <t>FU2SILL-H</t>
  </si>
  <si>
    <t xml:space="preserve">Fluorescent (2) U-Tube, T-8 lamp  HLO  </t>
  </si>
  <si>
    <t>T5</t>
  </si>
  <si>
    <t>2' T5</t>
  </si>
  <si>
    <t>F21GHL</t>
  </si>
  <si>
    <t xml:space="preserve">F24T5/HO </t>
  </si>
  <si>
    <t xml:space="preserve">Fluorescent (1) T-5 STD HO T5 lamp  </t>
  </si>
  <si>
    <t>F21GL</t>
  </si>
  <si>
    <t xml:space="preserve">F24T5 </t>
  </si>
  <si>
    <t xml:space="preserve">Fluorescent (1) T-5 STD T5 lamp  </t>
  </si>
  <si>
    <t>F22GHL</t>
  </si>
  <si>
    <t xml:space="preserve">Fluorescent (2) T-5 STD HO T5 lamp  </t>
  </si>
  <si>
    <t>F22GL</t>
  </si>
  <si>
    <t xml:space="preserve">Fluorescent (2) T-5 STD T5 lamp  </t>
  </si>
  <si>
    <t>F31GHL</t>
  </si>
  <si>
    <t xml:space="preserve">F36T5/HO </t>
  </si>
  <si>
    <t>F31GL</t>
  </si>
  <si>
    <t xml:space="preserve">F36T5 </t>
  </si>
  <si>
    <t>F32GHL</t>
  </si>
  <si>
    <t>F32GL</t>
  </si>
  <si>
    <t>4' T5</t>
  </si>
  <si>
    <t>F41GHL</t>
  </si>
  <si>
    <t xml:space="preserve">F48T5/HO </t>
  </si>
  <si>
    <t>F41GL</t>
  </si>
  <si>
    <t xml:space="preserve">F48T5 </t>
  </si>
  <si>
    <t>F42GHL</t>
  </si>
  <si>
    <t>F42GL</t>
  </si>
  <si>
    <t>F43GHL</t>
  </si>
  <si>
    <t xml:space="preserve">Fluorescent (3) T-5 STD HO T5 lamp  </t>
  </si>
  <si>
    <t>F43GL</t>
  </si>
  <si>
    <t>F48T5</t>
  </si>
  <si>
    <t xml:space="preserve">Fluorescent (3) T-5 STD T5 lamp  </t>
  </si>
  <si>
    <t>F44GHL</t>
  </si>
  <si>
    <t xml:space="preserve">Fluorescent (4) T-5 STD HO T5 lamp  </t>
  </si>
  <si>
    <t>F44GL</t>
  </si>
  <si>
    <t xml:space="preserve">Fluorescent (4) T-5 STD T5 lamp  </t>
  </si>
  <si>
    <t>F45GHL</t>
  </si>
  <si>
    <t xml:space="preserve">Fluorescent (5) T-5 STD HO T5 lamp  </t>
  </si>
  <si>
    <t>F46GHL</t>
  </si>
  <si>
    <t xml:space="preserve">Fluorescent (6) T-5 STD HO T5 lamp  </t>
  </si>
  <si>
    <t>F48GHL</t>
  </si>
  <si>
    <t xml:space="preserve">Fluorescent (8) T-5 STD HO T5 lamp  </t>
  </si>
  <si>
    <t>F51GHL</t>
  </si>
  <si>
    <t xml:space="preserve">F60T5/HO </t>
  </si>
  <si>
    <t>F51GHL-H</t>
  </si>
  <si>
    <t>Fluorescent (1) T-5 STD HO T5 lamp  HLO Ballast</t>
  </si>
  <si>
    <t>F51GL</t>
  </si>
  <si>
    <t xml:space="preserve">F60T5 </t>
  </si>
  <si>
    <t>F52GHL</t>
  </si>
  <si>
    <t>F52GL</t>
  </si>
  <si>
    <t>F1.51LS</t>
  </si>
  <si>
    <t xml:space="preserve">F15T8 </t>
  </si>
  <si>
    <t xml:space="preserve">Fluorescent (1) 18 T8 lamp, Magnetic STD  </t>
  </si>
  <si>
    <t>F1.52LS</t>
  </si>
  <si>
    <t>Fluorescent (2) 18 T8 lamp, Magnetic STD</t>
  </si>
  <si>
    <t>2' T8</t>
  </si>
  <si>
    <t>F21ILL</t>
  </si>
  <si>
    <t xml:space="preserve">F17T8 </t>
  </si>
  <si>
    <t>F21ILL/T2</t>
  </si>
  <si>
    <t>F21ILL/T2-R</t>
  </si>
  <si>
    <t>F21ILL/T3</t>
  </si>
  <si>
    <t>F21ILL/T3-R</t>
  </si>
  <si>
    <t xml:space="preserve">Fluorescent (1) T-8 lamp, Instant Start Ballast RLO, Tandem 3 lamp  Ballast </t>
  </si>
  <si>
    <t>F21ILL/T4</t>
  </si>
  <si>
    <t>F21ILL/T4-R</t>
  </si>
  <si>
    <t>F21LL</t>
  </si>
  <si>
    <t xml:space="preserve">Fluorescent (1) T-8 lamp, Rapid Start Ballast NLO  </t>
  </si>
  <si>
    <t>F21LL/T2</t>
  </si>
  <si>
    <t xml:space="preserve">Fluorescent (1) T-8 lamp, Rapid Start Ballast NLO </t>
  </si>
  <si>
    <t>F21LL/T3</t>
  </si>
  <si>
    <t>F21LL/T4</t>
  </si>
  <si>
    <t>F21LL-R</t>
  </si>
  <si>
    <t xml:space="preserve">Fluorescent (1) T-8 lamp, Rapid Start Ballast RLO  </t>
  </si>
  <si>
    <t>F21LS</t>
  </si>
  <si>
    <t xml:space="preserve">Fluorescent (1) T8 lamp  Standard Ballast </t>
  </si>
  <si>
    <t>F22ILE</t>
  </si>
  <si>
    <t>Fluorescent (2) T-8 lamp, Instant Start lamp, Energy Saving Ballast</t>
  </si>
  <si>
    <t>F22ILL</t>
  </si>
  <si>
    <t xml:space="preserve">Fluorescent (2) T-8 lamp  Instat Start Ballast, NLO </t>
  </si>
  <si>
    <t>F22ILL/T4</t>
  </si>
  <si>
    <t>Fluorescent (2) T-8 lamp, Instant Start Ballast, NLO, Tandem 4 lamp  Ballast</t>
  </si>
  <si>
    <t>F22ILL/T4-R</t>
  </si>
  <si>
    <t>Fluorescent (2) T-8 lamp, Instant Start Ballast, RLO, Tandem 4 lamp  Ballast</t>
  </si>
  <si>
    <t>F22ILL-R</t>
  </si>
  <si>
    <t xml:space="preserve">Fluorescent (2) T-8 lamp, Instant Start Ballast, RLO </t>
  </si>
  <si>
    <t>F22LL</t>
  </si>
  <si>
    <t xml:space="preserve">Fluorescent (2) T-8 lamp, Rapid Start Ballast, NLO </t>
  </si>
  <si>
    <t>F22LL/T4</t>
  </si>
  <si>
    <t>Fluorescent (2) T-8 lamp, Rapid Start Ballast, NLO, Tandem 4 lamp  Ballast</t>
  </si>
  <si>
    <t>F22LL-R</t>
  </si>
  <si>
    <t xml:space="preserve">Fluorescent (2) T-8 lamp, Rapid Start Ballast, RLO </t>
  </si>
  <si>
    <t>F23ILL</t>
  </si>
  <si>
    <t>F23ILL-H</t>
  </si>
  <si>
    <t>F23ILL-R</t>
  </si>
  <si>
    <t>F23LL</t>
  </si>
  <si>
    <t xml:space="preserve">Fluorescent (3) T-8 lamp, Rapid Start Ballast NLO  </t>
  </si>
  <si>
    <t>F23LL-R</t>
  </si>
  <si>
    <t xml:space="preserve">Fluorescent (3) T-8 lamp, Rapid Start Ballast RLO  </t>
  </si>
  <si>
    <t>F24ILL</t>
  </si>
  <si>
    <t>F24ILL-R</t>
  </si>
  <si>
    <t>F24LL</t>
  </si>
  <si>
    <t xml:space="preserve">Fluorescent (4) T-8 lamp, Rapid Start Ballast NLO  </t>
  </si>
  <si>
    <t>F24LL-R</t>
  </si>
  <si>
    <t xml:space="preserve">Fluorescent (4) T-8 lamp, Rapid Start Ballast RLO  </t>
  </si>
  <si>
    <t>F31ILL</t>
  </si>
  <si>
    <t xml:space="preserve">F25T8 </t>
  </si>
  <si>
    <t>F31ILL/T2</t>
  </si>
  <si>
    <t>F31ILL/T2-H</t>
  </si>
  <si>
    <t>F31ILL/T2-R</t>
  </si>
  <si>
    <t>F31ILL/T3</t>
  </si>
  <si>
    <t>F31ILL/T3-R</t>
  </si>
  <si>
    <t>F31ILL/T4</t>
  </si>
  <si>
    <t>F31ILL/T4-R</t>
  </si>
  <si>
    <t>F31ILL-H</t>
  </si>
  <si>
    <t>F31ILL-R</t>
  </si>
  <si>
    <t>F31LL</t>
  </si>
  <si>
    <t>F31LL/T2</t>
  </si>
  <si>
    <t xml:space="preserve">Fluorescent (1) T-8 lamp, Rapid Start Ballast NLO, Tandem 2 lamp  Ballast </t>
  </si>
  <si>
    <t>F31LL/T3</t>
  </si>
  <si>
    <t xml:space="preserve">Fluorescent (1) T-8 lamp, Rapid Start Ballast NLO, Tandem 3 lamp  Ballast </t>
  </si>
  <si>
    <t>F31LL/T4</t>
  </si>
  <si>
    <t xml:space="preserve">Fluorescent (1) T-8 lamp, Rapid Start Ballast NLO, Tandem 4 lamp  Ballast </t>
  </si>
  <si>
    <t>F31LL-H</t>
  </si>
  <si>
    <t xml:space="preserve">Fluorescent (1) T-8 lamp, Rapid Start Ballast HLO  </t>
  </si>
  <si>
    <t>F31LL-R</t>
  </si>
  <si>
    <t>F32ILL</t>
  </si>
  <si>
    <t>F32ILL/T4</t>
  </si>
  <si>
    <t>F32ILL/T4-R</t>
  </si>
  <si>
    <t>F32ILL-H</t>
  </si>
  <si>
    <t>F32ILL-R</t>
  </si>
  <si>
    <t>F32LE</t>
  </si>
  <si>
    <t xml:space="preserve">Fluorescent (2) T-8 lamp, Energy Efficienct Magnetic Ballast </t>
  </si>
  <si>
    <t>F32LL</t>
  </si>
  <si>
    <t xml:space="preserve">Fluorescent (2) T-8 lamp, Rapid Start Ballast NLO  </t>
  </si>
  <si>
    <t>F32LL/T4</t>
  </si>
  <si>
    <t xml:space="preserve">Fluorescent (2) T-8 lamp, Rapid Start Ballast NLO, Tandem 4 lamp  Ballast </t>
  </si>
  <si>
    <t>F32LL-H</t>
  </si>
  <si>
    <t xml:space="preserve">Fluorescent (2) T-8 lamp, Rapid Start Ballast HLO  </t>
  </si>
  <si>
    <t>F32LL-R</t>
  </si>
  <si>
    <t xml:space="preserve">Fluorescent (2) T-8 lamp, Rapid Start Ballast RLO  </t>
  </si>
  <si>
    <t>F32LL-V</t>
  </si>
  <si>
    <t xml:space="preserve">Fluorescent (2) T-8 lamp, Rapid Start Ballast VHLO  </t>
  </si>
  <si>
    <t>F33ILL</t>
  </si>
  <si>
    <t>F33ILL-R</t>
  </si>
  <si>
    <t>F33LL</t>
  </si>
  <si>
    <t>F33LL-R</t>
  </si>
  <si>
    <t>F34ILL</t>
  </si>
  <si>
    <t>F34ILL-R</t>
  </si>
  <si>
    <t>F34LL</t>
  </si>
  <si>
    <t>F34LL-R</t>
  </si>
  <si>
    <t>F36ILL-R</t>
  </si>
  <si>
    <t xml:space="preserve">Fluorescent (6) T-8 lamp, Instant Start Ballast RLO  </t>
  </si>
  <si>
    <t>F41ILL</t>
  </si>
  <si>
    <t>F41ILL/T2</t>
  </si>
  <si>
    <t>F41ILL/T2-H</t>
  </si>
  <si>
    <t>F41ILL/T2-R</t>
  </si>
  <si>
    <t>F41ILL/T3</t>
  </si>
  <si>
    <t>F41ILL/T3-H</t>
  </si>
  <si>
    <t>F41ILL/T3-R</t>
  </si>
  <si>
    <t>F41ILL/T4</t>
  </si>
  <si>
    <t>F41ILL/T4-R</t>
  </si>
  <si>
    <t>F41ILL-H</t>
  </si>
  <si>
    <t>F41ILL-R</t>
  </si>
  <si>
    <t>F41LE</t>
  </si>
  <si>
    <t xml:space="preserve">Fluorescent (1) T-8 lamp, Energy Efficienct Magnetic Ballast </t>
  </si>
  <si>
    <t>F41LL</t>
  </si>
  <si>
    <t>F41LL/T2</t>
  </si>
  <si>
    <t>F41LL/T2-H</t>
  </si>
  <si>
    <t xml:space="preserve">Fluorescent (1) T-8 lamp, Rapid Start Ballast HLO, Tandem 2 lamp  Ballast </t>
  </si>
  <si>
    <t>F41LL/T2-R</t>
  </si>
  <si>
    <t xml:space="preserve">Fluorescent (1) T-8 lamp, Rapid Start Ballast RLO, Tandem 2 lamp  Ballast </t>
  </si>
  <si>
    <t>F41LL/T3</t>
  </si>
  <si>
    <t>F41LL/T3-H</t>
  </si>
  <si>
    <t xml:space="preserve">Fluorescent (1) T-8 lamp, Rapid Start Ballast HLO, Tandem 3 lamp  Ballast </t>
  </si>
  <si>
    <t>F41LL/T3-R</t>
  </si>
  <si>
    <t xml:space="preserve">Fluorescent (1) T-8 lamp, Rapid Start Ballast RLO, Tandem 3 lamp  Ballast </t>
  </si>
  <si>
    <t>F41LL/T4</t>
  </si>
  <si>
    <t>F41LL/T4-R</t>
  </si>
  <si>
    <t xml:space="preserve">Fluorescent (1) T-8 lamp, Rapid Start Ballast RLO, Tandem 4 lamp  Ballast </t>
  </si>
  <si>
    <t>F41LL-H</t>
  </si>
  <si>
    <t>F41LL-R</t>
  </si>
  <si>
    <t>F41SILL</t>
  </si>
  <si>
    <t xml:space="preserve">F30T8 </t>
  </si>
  <si>
    <t>F41SILL/T2</t>
  </si>
  <si>
    <t>F41SILL/T2-H</t>
  </si>
  <si>
    <t>F41SILL/T2-R</t>
  </si>
  <si>
    <t>F41SILL/T3</t>
  </si>
  <si>
    <t>F41SILL/T3-H</t>
  </si>
  <si>
    <t>F41SILL/T3-R</t>
  </si>
  <si>
    <t>F41SILL/T4</t>
  </si>
  <si>
    <t>F41SILL/T4-R</t>
  </si>
  <si>
    <t>F41SILL-H</t>
  </si>
  <si>
    <t>F41SILL-R</t>
  </si>
  <si>
    <t>F42ILL</t>
  </si>
  <si>
    <t>F42ILL/T4</t>
  </si>
  <si>
    <t>F42ILL/T4-R</t>
  </si>
  <si>
    <t>F42ILL-H</t>
  </si>
  <si>
    <t>F42ILL-R</t>
  </si>
  <si>
    <t>F42ILL-V</t>
  </si>
  <si>
    <t xml:space="preserve">Fluorescent (2) T-8 lamp, Instant Start Ballast VHLO  </t>
  </si>
  <si>
    <t>F42LE</t>
  </si>
  <si>
    <t>F42LL</t>
  </si>
  <si>
    <t>F42LL/T4</t>
  </si>
  <si>
    <t>F42LL/T4-R</t>
  </si>
  <si>
    <t xml:space="preserve">Fluorescent (2) T-8 lamp, Rapid Start Ballast RLO Tandem 4 lamp  Ballast </t>
  </si>
  <si>
    <t>F42LL-H</t>
  </si>
  <si>
    <t>F42LL-R</t>
  </si>
  <si>
    <t>F42LL-V</t>
  </si>
  <si>
    <t>F42SILL</t>
  </si>
  <si>
    <t>F42SILL/T4</t>
  </si>
  <si>
    <t xml:space="preserve">Fluorescent (2) T-8 lamp, Instant Start Ballast NLO Tandem 4 lamp  Ballast </t>
  </si>
  <si>
    <t>F42SILL/T4-R</t>
  </si>
  <si>
    <t xml:space="preserve">Fluorescent (2) T-8 lamp, Instant Start Ballast RLO Tandem 4 lamp  Ballast </t>
  </si>
  <si>
    <t>F42SILL-H</t>
  </si>
  <si>
    <t>F42SILL-R</t>
  </si>
  <si>
    <t>F43ILL</t>
  </si>
  <si>
    <t>F43ILL/2</t>
  </si>
  <si>
    <t xml:space="preserve">Fluorescent (3) T-8 lamp, Instant Start Ballast NLO (2) ballast </t>
  </si>
  <si>
    <t>F43ILL-H</t>
  </si>
  <si>
    <t>F43ILL-R</t>
  </si>
  <si>
    <t>F43ILL-V</t>
  </si>
  <si>
    <t xml:space="preserve">Fluorescent (3) T-8 lamp, Instant Start Ballast VHLO  </t>
  </si>
  <si>
    <t>F43LE</t>
  </si>
  <si>
    <t xml:space="preserve">Fluorescent (3) T-8 lamp, Energy Efficienct Magnetic Ballast </t>
  </si>
  <si>
    <t>F43LL</t>
  </si>
  <si>
    <t>F43LL/2</t>
  </si>
  <si>
    <t xml:space="preserve">Fluorescent (3) T-8 lamp, Rapid Start Ballast NLO (2) ballast </t>
  </si>
  <si>
    <t>F43LL-H</t>
  </si>
  <si>
    <t xml:space="preserve">Fluorescent (3) T-8 lamp, Rapid Start Ballast HLO  </t>
  </si>
  <si>
    <t>F43LL-R</t>
  </si>
  <si>
    <t>F43SILL</t>
  </si>
  <si>
    <t>F43SILL-H</t>
  </si>
  <si>
    <t>F43SILL-R</t>
  </si>
  <si>
    <t>F44ILL</t>
  </si>
  <si>
    <t>F44ILL/2</t>
  </si>
  <si>
    <t xml:space="preserve">Fluorescent (4) T-8 lamp, Instant Start Ballast NLO (2) ballast </t>
  </si>
  <si>
    <t>F44ILL-H</t>
  </si>
  <si>
    <t>Fluorescent (4) T-8 lamp, Instant Start HLO Ballast</t>
  </si>
  <si>
    <t>F44ILL-R</t>
  </si>
  <si>
    <t>F44ILL-V</t>
  </si>
  <si>
    <t xml:space="preserve">Fluorescent (4)  T-8 lamp, Instant Start Ballast VHLO </t>
  </si>
  <si>
    <t>F44LE</t>
  </si>
  <si>
    <t xml:space="preserve">Fluorescent (4) T-8 lamp, Energy Efficienct Magnetic Ballast </t>
  </si>
  <si>
    <t>F44LL</t>
  </si>
  <si>
    <t>F44LL/2</t>
  </si>
  <si>
    <t xml:space="preserve">Fluorescent (4) T-8 lamp, Rapid Start Ballast NLO (2) ballast </t>
  </si>
  <si>
    <t>F44LL-R</t>
  </si>
  <si>
    <t>F44SILL</t>
  </si>
  <si>
    <t>F44SILL-H</t>
  </si>
  <si>
    <t>F44SILL-R</t>
  </si>
  <si>
    <t>F45ILL</t>
  </si>
  <si>
    <t xml:space="preserve">Fluorescent (5) T-8 lamp  (1) 3-lamp, Instant Start ballast and (1) 2-lamp, Instant Start ballast NLO  </t>
  </si>
  <si>
    <t>F46ILL</t>
  </si>
  <si>
    <t xml:space="preserve">Fluorescent (6) T-8 lamp, Instant Start Ballast NLO  </t>
  </si>
  <si>
    <t>F46ILL-R</t>
  </si>
  <si>
    <t>F46LL</t>
  </si>
  <si>
    <t xml:space="preserve">Fluorescent (6) T-8 lamp, Rapid Start Ballast NLO  </t>
  </si>
  <si>
    <t>F48ILL</t>
  </si>
  <si>
    <t xml:space="preserve">Fluorescent (8) T-8 lamp, Instant Start Ballast NLO  </t>
  </si>
  <si>
    <t>F48ILL-R</t>
  </si>
  <si>
    <t xml:space="preserve">Fluorescent (8) T-8 lamp, Instant Start Ballast RLO  </t>
  </si>
  <si>
    <t>F51ILL</t>
  </si>
  <si>
    <t xml:space="preserve">F40T8 </t>
  </si>
  <si>
    <t>F51ILL/T2</t>
  </si>
  <si>
    <t>F51ILL/T3</t>
  </si>
  <si>
    <t>F51ILL/T4</t>
  </si>
  <si>
    <t>F51ILL-R</t>
  </si>
  <si>
    <t>F51LL</t>
  </si>
  <si>
    <t>F58T8</t>
  </si>
  <si>
    <t>F52ILL</t>
  </si>
  <si>
    <t>F52ILL/T4</t>
  </si>
  <si>
    <t xml:space="preserve">Fluorescent (2) T-8 lamp, Instant Start Ballast NLO, Tandem 2 lamp  Ballast </t>
  </si>
  <si>
    <t>F52ILL-H</t>
  </si>
  <si>
    <t>F52ILL-R</t>
  </si>
  <si>
    <t>F52LL</t>
  </si>
  <si>
    <t>F53ILL</t>
  </si>
  <si>
    <t>F53ILL-H</t>
  </si>
  <si>
    <t>F53LL</t>
  </si>
  <si>
    <t>F54ILL</t>
  </si>
  <si>
    <t>F54ILL-H</t>
  </si>
  <si>
    <t>F54LL</t>
  </si>
  <si>
    <t>F61ILL</t>
  </si>
  <si>
    <t xml:space="preserve">F72T8 </t>
  </si>
  <si>
    <t>Fluorescent (1)  T-8 lamp, Instant Start Ballast NLO</t>
  </si>
  <si>
    <t>F61ILHL</t>
  </si>
  <si>
    <t>Fluorescent (1)  T-8 HO lamp, Instant Start Ballast NLO</t>
  </si>
  <si>
    <t>F62ILHL</t>
  </si>
  <si>
    <t xml:space="preserve">Fluorescent (2)  T-8 HO lamp, Instant Start Ballast </t>
  </si>
  <si>
    <t>F62ILL</t>
  </si>
  <si>
    <t>Fluorescent (2)  T-8 lamp, Instant Start Ballast NLO</t>
  </si>
  <si>
    <t>F81ILL</t>
  </si>
  <si>
    <t xml:space="preserve">F96T8 </t>
  </si>
  <si>
    <t>F81ILL/T2</t>
  </si>
  <si>
    <t>F81ILL/T2-R</t>
  </si>
  <si>
    <t>F81ILL-H</t>
  </si>
  <si>
    <t>F81ILL-R</t>
  </si>
  <si>
    <t>F81ILL-V</t>
  </si>
  <si>
    <t xml:space="preserve">Fluorescent (1) T-8 lamp, Instant Start Ballast VHLO  </t>
  </si>
  <si>
    <t>F81LHL</t>
  </si>
  <si>
    <t xml:space="preserve">F96T8/HO </t>
  </si>
  <si>
    <t xml:space="preserve">Fluorescent (1) T8 HO lamp, Rapid Start Ballast  </t>
  </si>
  <si>
    <t>F81LHL/T2</t>
  </si>
  <si>
    <t xml:space="preserve">Fluorescent (1) T8 HO lamp Tandem wired to 2-lamp  ballast </t>
  </si>
  <si>
    <t>F82ILL</t>
  </si>
  <si>
    <t>F96T8</t>
  </si>
  <si>
    <t xml:space="preserve">Fluorescent (2) T-8 Instant Start Ballast NLO </t>
  </si>
  <si>
    <t>F82ILL-R</t>
  </si>
  <si>
    <t xml:space="preserve"> Fluorescent (2) T-8 lamp, Instant Start Ballast RLO  </t>
  </si>
  <si>
    <t>F82LHL</t>
  </si>
  <si>
    <t xml:space="preserve"> Fluorescent (2) T8 HO lamp, Rapid Start Ballast  </t>
  </si>
  <si>
    <t>F83ILL</t>
  </si>
  <si>
    <t xml:space="preserve"> Fluorescent (3) T-8 lamp, Instant Start Ballast</t>
  </si>
  <si>
    <t>F84ILL</t>
  </si>
  <si>
    <t xml:space="preserve"> Fluorescent (4) T-8 lamp, Instant Start Ballast NLO  </t>
  </si>
  <si>
    <t>F84LHL</t>
  </si>
  <si>
    <t xml:space="preserve"> Fluorescent (4) T8 HO lamp, Rapid Start Ballast  </t>
  </si>
  <si>
    <t>F86ILL</t>
  </si>
  <si>
    <t xml:space="preserve"> Fluorescent (6) T-8 lamp, Instant Start Ballast NLO  </t>
  </si>
  <si>
    <t>FU2SILL-R</t>
  </si>
  <si>
    <t>FU2SS</t>
  </si>
  <si>
    <t xml:space="preserve">Fluorescent (2) U-Tube, Std. lamp, Standard Magnetic Ballast </t>
  </si>
  <si>
    <t>FU3EE</t>
  </si>
  <si>
    <t>Fluorescent (3) U-Tube, ES lamp, Standard Magnetic Ballast</t>
  </si>
  <si>
    <t>FU3ILL</t>
  </si>
  <si>
    <t xml:space="preserve"> Fluorescent (3) U-Tube, T-8 lamp, Instant Start Ballast </t>
  </si>
  <si>
    <t>FU3ILL-R</t>
  </si>
  <si>
    <t xml:space="preserve"> Fluorescent (3) U-Tube, T-8 lamp, Instant Start RLO Ballast </t>
  </si>
  <si>
    <t>FU3RILL</t>
  </si>
  <si>
    <t>Fluorescent (3) U-Tube, T-8 lamp, Instant Start Ballast</t>
  </si>
  <si>
    <t>FU3RILL-R</t>
  </si>
  <si>
    <t xml:space="preserve">Fluorescent (3) U-Tube, T-8 lamp  RLO  </t>
  </si>
  <si>
    <t>FU3SILL</t>
  </si>
  <si>
    <t>FU3SILL-H</t>
  </si>
  <si>
    <t xml:space="preserve">Fluorescent (3) U-Tube, T-8 lamp  HLO  </t>
  </si>
  <si>
    <t>FU3SILL-R</t>
  </si>
  <si>
    <t>FU4ILL-R</t>
  </si>
  <si>
    <t>FU32T8</t>
  </si>
  <si>
    <t xml:space="preserve"> Fluorescent (4) U-Tube, T-8 lamp, Instant Start RLO Ballast </t>
  </si>
  <si>
    <t>FU4SILL</t>
  </si>
  <si>
    <t>Fluorescent (4) U-Tube, T-8 lamp, Instant Start Ballast</t>
  </si>
  <si>
    <t>FU4SILL-H</t>
  </si>
  <si>
    <t xml:space="preserve">Fluorescent (4) U-Tube, T-8 lamp  HLO  </t>
  </si>
  <si>
    <t>FU4SILL-R</t>
  </si>
  <si>
    <t xml:space="preserve">Fluorescent (4) U-Tube, T-8 lamp  RLO  </t>
  </si>
  <si>
    <t>New Install - PBL510</t>
  </si>
  <si>
    <t>New Install - PBL610</t>
  </si>
  <si>
    <t>New Install - PBL710</t>
  </si>
  <si>
    <t>New Install - PBL720</t>
  </si>
  <si>
    <t>New Install - PBL732</t>
  </si>
  <si>
    <t>New Install - PBL734</t>
  </si>
  <si>
    <t>New Install - PBL744</t>
  </si>
  <si>
    <t>New Install - PBL760</t>
  </si>
  <si>
    <t>New Install - PBL820</t>
  </si>
  <si>
    <t>New Install - PBR101</t>
  </si>
  <si>
    <t>Lighting Measure Code Legend &amp; Generator</t>
  </si>
  <si>
    <t>Fluorescent Tubes</t>
  </si>
  <si>
    <t>Fixture Type:</t>
  </si>
  <si>
    <t>Lamp Wattage:</t>
  </si>
  <si>
    <t>Lamp Length:</t>
  </si>
  <si>
    <t>Number of Lamps:</t>
  </si>
  <si>
    <t>Lamp Type:</t>
  </si>
  <si>
    <t>Ballast Type:</t>
  </si>
  <si>
    <t>Configuration (Letter):</t>
  </si>
  <si>
    <t>Configuration (Number):</t>
  </si>
  <si>
    <t>Ballast Light Output:</t>
  </si>
  <si>
    <t>Fixture Code:</t>
  </si>
  <si>
    <t xml:space="preserve">LED </t>
  </si>
  <si>
    <t>National Lamp Wattage:</t>
  </si>
  <si>
    <t>All Other Measures</t>
  </si>
  <si>
    <t>Retrofit Table</t>
  </si>
  <si>
    <t>Rebate Table</t>
  </si>
  <si>
    <t>Lighting Controls Table</t>
  </si>
  <si>
    <t>Measure Code Categories - Proposed</t>
  </si>
  <si>
    <t>Full Load Hours [FLH]</t>
  </si>
  <si>
    <t>Fixture Type</t>
  </si>
  <si>
    <t>Select Year</t>
  </si>
  <si>
    <t>Effective Rebate</t>
  </si>
  <si>
    <t>Savings Factor</t>
  </si>
  <si>
    <t>Product Line</t>
  </si>
  <si>
    <t>Product Class</t>
  </si>
  <si>
    <t>Product Name</t>
  </si>
  <si>
    <t>Lamp Type</t>
  </si>
  <si>
    <t>8' T12</t>
  </si>
  <si>
    <t>6' T12</t>
  </si>
  <si>
    <t>5' T12</t>
  </si>
  <si>
    <t>HIF T8</t>
  </si>
  <si>
    <t>HIF T5</t>
  </si>
  <si>
    <t>HIF HPT8</t>
  </si>
  <si>
    <t>8' T8</t>
  </si>
  <si>
    <t>6' T8</t>
  </si>
  <si>
    <t>5' T8</t>
  </si>
  <si>
    <t>LED Recessed Downlights &gt;= 1000 Lumens</t>
  </si>
  <si>
    <t>LED Mounted Downlights &lt; 1000 Lumens</t>
  </si>
  <si>
    <t>LED Mounted Downlights &gt;= 1000 Lumens</t>
  </si>
  <si>
    <t>LED Lamps</t>
  </si>
  <si>
    <t>LED Panels</t>
  </si>
  <si>
    <t>LED 2x2 Linear Panel</t>
  </si>
  <si>
    <t>LED 2x4 Linear Panel</t>
  </si>
  <si>
    <t>2' Linear Ambient Luminaires</t>
  </si>
  <si>
    <t>4' Linear Ambient Luminaires</t>
  </si>
  <si>
    <t>LED Four Foot Linear Replacements</t>
  </si>
  <si>
    <t>LED Retrofit Kits for 2x4 Luminaires</t>
  </si>
  <si>
    <t xml:space="preserve">LED High Bay Fixtures </t>
  </si>
  <si>
    <t>Metal Halide Lamps</t>
  </si>
  <si>
    <t>CDM Lamps</t>
  </si>
  <si>
    <t>NEW INSTALL</t>
  </si>
  <si>
    <t>Building Type</t>
  </si>
  <si>
    <t>FLH</t>
  </si>
  <si>
    <t>Lighting</t>
  </si>
  <si>
    <t>LED/Solid State</t>
  </si>
  <si>
    <t>LED</t>
  </si>
  <si>
    <t>… please select …</t>
  </si>
  <si>
    <t>Replace Lamp</t>
  </si>
  <si>
    <t>LED Parking Garage</t>
  </si>
  <si>
    <t>LED Recessed Downlights &lt; 1000 Lumens</t>
  </si>
  <si>
    <t>LED Linear Panel</t>
  </si>
  <si>
    <t>LED Two Foot Linear Replacements</t>
  </si>
  <si>
    <t>LED Retrofit Kits for 2x2 Luminaires</t>
  </si>
  <si>
    <t xml:space="preserve">LED Low Bay Fixtures </t>
  </si>
  <si>
    <t>LED - Screw In</t>
  </si>
  <si>
    <t>ILED 4' REPL 10</t>
  </si>
  <si>
    <t>ILED 2x4 RETRO 20</t>
  </si>
  <si>
    <t>Auto Related</t>
  </si>
  <si>
    <t>LED Downlight Fixtures</t>
  </si>
  <si>
    <t>ILED 4' REPL 11</t>
  </si>
  <si>
    <t>ILED 2x4 RETRO 21</t>
  </si>
  <si>
    <t>Bakery</t>
  </si>
  <si>
    <t>Retrofit Kit</t>
  </si>
  <si>
    <t>LED Downlight Retrofit Kits</t>
  </si>
  <si>
    <t>ILED 4' REPL 12</t>
  </si>
  <si>
    <t>ILED 2x4 RETRO 22</t>
  </si>
  <si>
    <t>Banks</t>
  </si>
  <si>
    <t>LED Ambient Fixtures/Panels</t>
  </si>
  <si>
    <t>LED - Linear</t>
  </si>
  <si>
    <t>ILED 4' REPL 13</t>
  </si>
  <si>
    <t>ILED 2x4 RETRO 23</t>
  </si>
  <si>
    <t>Church</t>
  </si>
  <si>
    <t xml:space="preserve">LED Linear Replacement Tubes </t>
  </si>
  <si>
    <t>Retrofit Kits</t>
  </si>
  <si>
    <t>ILED 4' REPL 14</t>
  </si>
  <si>
    <t>ILED 2x4 RETRO 24</t>
  </si>
  <si>
    <t>Retrofit</t>
  </si>
  <si>
    <t>ILED 4' REPL 15</t>
  </si>
  <si>
    <t>ILED 2x4 RETRO 25</t>
  </si>
  <si>
    <t>College - Classes/Administrative</t>
  </si>
  <si>
    <t>LED High Bay/Low Bay Fixtures</t>
  </si>
  <si>
    <t>ILED 4' REPL 16</t>
  </si>
  <si>
    <t>ILED 2x4 RETRO 26</t>
  </si>
  <si>
    <t>College - Dormitory</t>
  </si>
  <si>
    <t>Controls</t>
  </si>
  <si>
    <t>Lighting Controls &amp; Sensors</t>
  </si>
  <si>
    <t>ILED 4' REPL 17</t>
  </si>
  <si>
    <t>ILED 2x4 RETRO 27</t>
  </si>
  <si>
    <t>Commercial Condos</t>
  </si>
  <si>
    <t>ILED 4' REPL 18</t>
  </si>
  <si>
    <t>ILED 2x4 RETRO 28</t>
  </si>
  <si>
    <t>Convenience Stores</t>
  </si>
  <si>
    <t>Emmision Factor</t>
  </si>
  <si>
    <t>ILED 4' REPL 19</t>
  </si>
  <si>
    <t>ILED 2x4 RETRO 29</t>
  </si>
  <si>
    <t>Convention Center</t>
  </si>
  <si>
    <t>(lb CO2 / Unit)</t>
  </si>
  <si>
    <t>ILED 4' REPL 20</t>
  </si>
  <si>
    <t>ILED 2x4 RETRO 30</t>
  </si>
  <si>
    <t>Court House</t>
  </si>
  <si>
    <t>ILED 4' REPL 21</t>
  </si>
  <si>
    <t>ILED 2x4 RETRO 31</t>
  </si>
  <si>
    <t>Dining: Bar Lounge/Leisure</t>
  </si>
  <si>
    <t>ILED 4' REPL 22</t>
  </si>
  <si>
    <t>ILED 2x4 RETRO 32</t>
  </si>
  <si>
    <t>Dining: Cafeteria / Fast Food</t>
  </si>
  <si>
    <t>kWh to MMBTU</t>
  </si>
  <si>
    <t>ILED 4' REPL 23</t>
  </si>
  <si>
    <t>ILED 2x4 RETRO 33</t>
  </si>
  <si>
    <t>Dining: Family</t>
  </si>
  <si>
    <t>conversion factor</t>
  </si>
  <si>
    <t>ILED 4' REPL 24</t>
  </si>
  <si>
    <t>ILED 2x4 RETRO 34</t>
  </si>
  <si>
    <t>Entertainment</t>
  </si>
  <si>
    <t>ILED 4' REPL 25</t>
  </si>
  <si>
    <t>ILED 2x4 RETRO 35</t>
  </si>
  <si>
    <t>Exercise Center</t>
  </si>
  <si>
    <t>ILED 4' REPL 26</t>
  </si>
  <si>
    <t>ILED 2x4 RETRO 36</t>
  </si>
  <si>
    <t>Fast Food Restaurants</t>
  </si>
  <si>
    <t>ILED 4' REPL 27</t>
  </si>
  <si>
    <t>ILED 2x4 RETRO 37</t>
  </si>
  <si>
    <t>Fire Station (Unmanned)</t>
  </si>
  <si>
    <t>Yes/No</t>
  </si>
  <si>
    <t>ILED 4' REPL 28</t>
  </si>
  <si>
    <t>ILED 2x4 RETRO 38</t>
  </si>
  <si>
    <t>Food Stores</t>
  </si>
  <si>
    <t>ILED 4' REPL 29</t>
  </si>
  <si>
    <t>ILED 2x4 RETRO 39</t>
  </si>
  <si>
    <t>Gymnasium</t>
  </si>
  <si>
    <t>ILED 4' REPL 30</t>
  </si>
  <si>
    <t>ILED 2x4 RETRO 40</t>
  </si>
  <si>
    <t>Hospitals</t>
  </si>
  <si>
    <t>kW Cooling Bonus</t>
  </si>
  <si>
    <t>kWh Cooling Bonus</t>
  </si>
  <si>
    <t>ILED 4' REPL 31</t>
  </si>
  <si>
    <t>ILED 2x4 RETRO 41</t>
  </si>
  <si>
    <t>Hospitals / Health Care</t>
  </si>
  <si>
    <t xml:space="preserve">Admin </t>
  </si>
  <si>
    <t>ILED 4' REPL 32</t>
  </si>
  <si>
    <t>ILED 2x4 RETRO 42</t>
  </si>
  <si>
    <t>Industrial - 1 Shift</t>
  </si>
  <si>
    <t>LED Ambient Fixtures</t>
  </si>
  <si>
    <t>ILED 4' REPL 33</t>
  </si>
  <si>
    <t>ILED 2x4 RETRO 43</t>
  </si>
  <si>
    <t>Industrial - 2 Shift</t>
  </si>
  <si>
    <t>ILED 4' REPL 34</t>
  </si>
  <si>
    <t>ILED 2x4 RETRO 44</t>
  </si>
  <si>
    <t>Industrial - 3 Shift</t>
  </si>
  <si>
    <t>Installed Cost Cap</t>
  </si>
  <si>
    <t>ILED 4' REPL 35</t>
  </si>
  <si>
    <t>ILED 2x4 RETRO 45</t>
  </si>
  <si>
    <t>Laundromats</t>
  </si>
  <si>
    <t>ILED 4' REPL 36</t>
  </si>
  <si>
    <t>ILED 2x4 RETRO 46</t>
  </si>
  <si>
    <t>Library</t>
  </si>
  <si>
    <t>ILED 4' REPL 37</t>
  </si>
  <si>
    <t>ILED 2x4 RETRO 47</t>
  </si>
  <si>
    <t>Light Manufacturers(1)</t>
  </si>
  <si>
    <t>ILED 4' REPL 38</t>
  </si>
  <si>
    <t>ILED 2x4 RETRO 48</t>
  </si>
  <si>
    <t>Lodging (Hotels/Motels)</t>
  </si>
  <si>
    <t>ILED 4' REPL 39</t>
  </si>
  <si>
    <t>ILED 2x4 RETRO 49</t>
  </si>
  <si>
    <t>Mall Concourse</t>
  </si>
  <si>
    <t>ILED 4' REPL 40</t>
  </si>
  <si>
    <t>ILED 2x4 RETRO 50</t>
  </si>
  <si>
    <t>Manufacturing Facility</t>
  </si>
  <si>
    <t>ILED 4' REPL 41</t>
  </si>
  <si>
    <t>ILED 2x4 RETRO 51</t>
  </si>
  <si>
    <t>Medical Offices</t>
  </si>
  <si>
    <t>ILED 4' REPL 44</t>
  </si>
  <si>
    <t>ILED 2x4 RETRO 52</t>
  </si>
  <si>
    <t>Motion Picture Theatre</t>
  </si>
  <si>
    <t>ILED 4' REPL 46</t>
  </si>
  <si>
    <t>ILED 2x4 RETRO 53</t>
  </si>
  <si>
    <t>Multi-Family (Common Areas)</t>
  </si>
  <si>
    <t>ILED 4' REPL 72</t>
  </si>
  <si>
    <t>ILED 2x4 RETRO 54</t>
  </si>
  <si>
    <t>Museum</t>
  </si>
  <si>
    <t>Bldg Type Confirmation</t>
  </si>
  <si>
    <t>ILED 4' REPL 120</t>
  </si>
  <si>
    <t>ILED 2x4 RETRO 55</t>
  </si>
  <si>
    <t>Nursing Homes</t>
  </si>
  <si>
    <t>ILED 2x4 RETRO 56</t>
  </si>
  <si>
    <t>Office (General Office Types)</t>
  </si>
  <si>
    <t>ILED 2x4 RETRO 57</t>
  </si>
  <si>
    <t>Office/Retail</t>
  </si>
  <si>
    <t>ILED 2x4 RETRO 58</t>
  </si>
  <si>
    <t>Parking Garages</t>
  </si>
  <si>
    <t>ILED 2x4 RETRO 59</t>
  </si>
  <si>
    <t>Parking Lots</t>
  </si>
  <si>
    <t>ILED 2x4 RETRO 60</t>
  </si>
  <si>
    <t>Penitentiary</t>
  </si>
  <si>
    <t>ILED 2x4 RETRO 61</t>
  </si>
  <si>
    <t>Performing Arts Theatre</t>
  </si>
  <si>
    <t>ILED 2x4 RETRO 62</t>
  </si>
  <si>
    <t>Police / Fire Stations (24 Hr)</t>
  </si>
  <si>
    <t>ILED 2x4 RETRO 63</t>
  </si>
  <si>
    <t>Post Office</t>
  </si>
  <si>
    <t>ILED 2x4 RETRO 64</t>
  </si>
  <si>
    <t>Pump Stations</t>
  </si>
  <si>
    <t>ILED 2x4 RETRO 65</t>
  </si>
  <si>
    <t>Refrigerated Warehouse</t>
  </si>
  <si>
    <t>ILED 2x4 RETRO 66</t>
  </si>
  <si>
    <t>Religious Building</t>
  </si>
  <si>
    <t>ILED 2x4 RETRO 67</t>
  </si>
  <si>
    <t>Restaurants</t>
  </si>
  <si>
    <t>ILED 2x4 RETRO 68</t>
  </si>
  <si>
    <t>Retail</t>
  </si>
  <si>
    <t>ILED 2x4 RETRO 69</t>
  </si>
  <si>
    <t>School / University</t>
  </si>
  <si>
    <t>ILED 2x4 RETRO 70</t>
  </si>
  <si>
    <t>Schools (Jr./Sr. High)</t>
  </si>
  <si>
    <t>ILED 2x4 RETRO 71</t>
  </si>
  <si>
    <t>Schools (Preschool/Elementary)</t>
  </si>
  <si>
    <t>ILED 2x4 RETRO 72</t>
  </si>
  <si>
    <t>Schools (Technical/Vocational)</t>
  </si>
  <si>
    <t>ILED 2x4 RETRO 73</t>
  </si>
  <si>
    <t>Small Services</t>
  </si>
  <si>
    <t>ILED 2x4 RETRO 74</t>
  </si>
  <si>
    <t>Sports Arena</t>
  </si>
  <si>
    <t>ILED 2x4 RETRO 75</t>
  </si>
  <si>
    <t>Town Hall</t>
  </si>
  <si>
    <t>ILED 2x4 RETRO 76</t>
  </si>
  <si>
    <t>Transportation</t>
  </si>
  <si>
    <t>ILED 2x4 RETRO 77</t>
  </si>
  <si>
    <t>Warehouse (Not Refrigerated)</t>
  </si>
  <si>
    <t>ILED 2x4 RETRO 78</t>
  </si>
  <si>
    <t>Waste Water Treatment Plant</t>
  </si>
  <si>
    <t>ILED 2x4 RETRO 79</t>
  </si>
  <si>
    <t>Workshop</t>
  </si>
  <si>
    <t>ILED 2x4 RETRO 80</t>
  </si>
  <si>
    <t>ILED 2x4 RETRO 81</t>
  </si>
  <si>
    <t>ILED 2x4 RETRO 82</t>
  </si>
  <si>
    <t>ILED 2x4 RETRO 83</t>
  </si>
  <si>
    <t>ILED 2x4 RETRO 84</t>
  </si>
  <si>
    <t>ILED 2x4 RETRO 85</t>
  </si>
  <si>
    <t>ILED 2x4 RETRO 86</t>
  </si>
  <si>
    <t>ILED 2x4 RETRO 87</t>
  </si>
  <si>
    <t>ILED 2x4 RETRO 88</t>
  </si>
  <si>
    <t>ILED 2x4 RETRO 89</t>
  </si>
  <si>
    <t>ILED 2x4 RETRO 90</t>
  </si>
  <si>
    <t>ILED 2x4 RETRO 100</t>
  </si>
  <si>
    <t>ILED 2x4 RETRO 106</t>
  </si>
  <si>
    <t>Existing Device Code</t>
  </si>
  <si>
    <t>Ballast Type</t>
  </si>
  <si>
    <t>per fixture</t>
  </si>
  <si>
    <t>per sensor</t>
  </si>
  <si>
    <t>Fixture Measure Code</t>
  </si>
  <si>
    <t>Sensor Measure Code</t>
  </si>
  <si>
    <t>Proposed Watts</t>
  </si>
  <si>
    <t>Units with Negative Savings Removed</t>
  </si>
  <si>
    <t>Proposed Fixture Quantity</t>
  </si>
  <si>
    <t>Proposed Sensor Quantity</t>
  </si>
  <si>
    <t>Existing Watts</t>
  </si>
  <si>
    <t xml:space="preserve">Existing  Quantity </t>
  </si>
  <si>
    <t>Sensor Saving Percentage</t>
  </si>
  <si>
    <t>Watts Saved</t>
  </si>
  <si>
    <t xml:space="preserve">Pass/Fail </t>
  </si>
  <si>
    <t>ADMIN</t>
  </si>
  <si>
    <t>P/F - Existing Fixture Qty</t>
  </si>
  <si>
    <t>P/F - Proposed Fixture Qty</t>
  </si>
  <si>
    <t>P/F - Proposed Sensor Qty</t>
  </si>
  <si>
    <t>Calc Fixture kW Savings</t>
  </si>
  <si>
    <t>Calc Sensor kW Savings</t>
  </si>
  <si>
    <t>per unit Fixture kW Savings</t>
  </si>
  <si>
    <t>per unit Sensor kW Savings</t>
  </si>
  <si>
    <t>Total Fixture kW Savings</t>
  </si>
  <si>
    <t>Total Sensor kW Savings</t>
  </si>
  <si>
    <t>Calc Fixture kWh Savings</t>
  </si>
  <si>
    <t>Calc Sensor kWh Savings</t>
  </si>
  <si>
    <t>per unit Fixture kWh Savings</t>
  </si>
  <si>
    <t>per unit Sensor kWh Savings</t>
  </si>
  <si>
    <t>Total Fixture kWh Savings</t>
  </si>
  <si>
    <t>Total Sensor kWh Savings</t>
  </si>
  <si>
    <t>Total Fixture and Sensor kWh Savings</t>
  </si>
  <si>
    <t>Sensor $/kWh</t>
  </si>
  <si>
    <t>Fixture $/kWh</t>
  </si>
  <si>
    <t>Total Sensor Rebate</t>
  </si>
  <si>
    <t>Total Fixture Rebate</t>
  </si>
  <si>
    <t>Total Combined Rebate</t>
  </si>
  <si>
    <t>Net kW Savings</t>
  </si>
  <si>
    <t>Net kWh Savings</t>
  </si>
  <si>
    <t>SUM / AVG</t>
  </si>
  <si>
    <t>Approved $/kW</t>
  </si>
  <si>
    <t>Proposed Measure</t>
  </si>
  <si>
    <t>kW</t>
  </si>
  <si>
    <t>kWh</t>
  </si>
  <si>
    <t>Fixture Rebate and Savings</t>
  </si>
  <si>
    <t>Admin Override</t>
  </si>
  <si>
    <t>Line</t>
  </si>
  <si>
    <t>Existing Fixture Quantity</t>
  </si>
  <si>
    <t>Approved Fixture kW Savings</t>
  </si>
  <si>
    <t>Approved Fixture kWh Savings</t>
  </si>
  <si>
    <t>$/kW</t>
  </si>
  <si>
    <t>Total Rebate</t>
  </si>
  <si>
    <t>Percent of Total Rebate</t>
  </si>
  <si>
    <t>Approved Total Rebate</t>
  </si>
  <si>
    <t>Savings Percentage</t>
  </si>
  <si>
    <t>Measure Status</t>
  </si>
  <si>
    <t>Administrator</t>
  </si>
  <si>
    <t>Override Justification</t>
  </si>
  <si>
    <t>draft_1.5.2</t>
  </si>
  <si>
    <t>Moved data over to create new workbook</t>
  </si>
  <si>
    <t>Compressed images</t>
  </si>
  <si>
    <t>Recreated Workbook name macro</t>
  </si>
  <si>
    <t>11.29.18</t>
  </si>
  <si>
    <t>draft_1.5.3</t>
  </si>
  <si>
    <t>Corrected pre and post inspection macros</t>
  </si>
  <si>
    <t>11.30.18</t>
  </si>
  <si>
    <t>Updated Version to 1.0 as per client approval</t>
  </si>
  <si>
    <t>The Commercial Efficiency Program offers rebates to commercial, industrial, institutional, educational, municipal or multi-family building customers who install qualifying energy efficient equipment.  This Comprehensive Performance Lighting application is to be used for all customers (Rate code 280/281/285 or equivalent).  Rebates require pre-approval.</t>
  </si>
  <si>
    <t>New Install - PBL4100</t>
  </si>
  <si>
    <t>New Install - PBL1000</t>
  </si>
  <si>
    <t>New Install - PBL6000</t>
  </si>
  <si>
    <t>New Install - PBL7000</t>
  </si>
  <si>
    <t>New Install - PBL7400</t>
  </si>
  <si>
    <t>New Install - PBL7500</t>
  </si>
  <si>
    <t>New Install - PBL8100</t>
  </si>
  <si>
    <t>Updated line losses for 2019</t>
  </si>
  <si>
    <t>Added New Install and CFL to existing selections</t>
  </si>
  <si>
    <t>Updated "Clear Inputs" button to clear new DLC/Energy Star column on customer inputs</t>
  </si>
  <si>
    <t>12.14.18</t>
  </si>
  <si>
    <t>draft_1.6</t>
  </si>
  <si>
    <t>New Install - PBL6200</t>
  </si>
  <si>
    <t>draft_1.7</t>
  </si>
  <si>
    <t>Added "New Install PBL 6200" to wattage table with a wattage of 0 for a retrofit kit.</t>
  </si>
  <si>
    <t>12.18.18</t>
  </si>
  <si>
    <t>Formatted Pre/Post-Inspection Location cells to wrap text</t>
  </si>
  <si>
    <t>Draft_1.8</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</si>
  <si>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https://www.PSEGLIny.com/Efficiency for more details.</t>
  </si>
  <si>
    <t xml:space="preserve">Do not use this application for HVAC, Refrigeration, and Standard rebates. For HVAC, Refrigeration, and Standard rebates please visit:
</t>
  </si>
  <si>
    <t>Only applications and worksheets in effect at the time of submittal will be accepted. For the most recent applications and worksheets please visit:</t>
  </si>
  <si>
    <t>Eligible equipment may be updated or modified regularly. For the most recent applications and worksheets please visit:</t>
  </si>
  <si>
    <t>Pre/Post Inspection Forms - Added corresponding line # from customer inputs tab in column A</t>
  </si>
  <si>
    <t>ILED REPL 43</t>
  </si>
  <si>
    <t>ILED REPL 45</t>
  </si>
  <si>
    <t>ILED REPL 47</t>
  </si>
  <si>
    <t>ILED REPL 48</t>
  </si>
  <si>
    <t>ILED REPL 49</t>
  </si>
  <si>
    <t>ILED REPL 50</t>
  </si>
  <si>
    <t>ILED REPL 51</t>
  </si>
  <si>
    <t>ILED REPL 52</t>
  </si>
  <si>
    <t>ILED REPL 53</t>
  </si>
  <si>
    <t>ILED REPL 54</t>
  </si>
  <si>
    <t>ILED REPL 55</t>
  </si>
  <si>
    <t>ILED REPL 56</t>
  </si>
  <si>
    <t>ILED REPL 57</t>
  </si>
  <si>
    <t>ILED REPL 58</t>
  </si>
  <si>
    <t>ILED REPL 59</t>
  </si>
  <si>
    <t>ILED REPL 60</t>
  </si>
  <si>
    <t>ILED REPL 61</t>
  </si>
  <si>
    <t>ILED REPL 62</t>
  </si>
  <si>
    <t>ILED REPL 63</t>
  </si>
  <si>
    <t>ILED REPL 64</t>
  </si>
  <si>
    <t>ILED REPL 65</t>
  </si>
  <si>
    <t>ILED REPL 66</t>
  </si>
  <si>
    <t>ILED REPL 67</t>
  </si>
  <si>
    <t>ILED REPL 68</t>
  </si>
  <si>
    <t>ILED REPL 69</t>
  </si>
  <si>
    <t>ILED REPL 70</t>
  </si>
  <si>
    <t>ILED REPL 71</t>
  </si>
  <si>
    <t>ILED REPL 73</t>
  </si>
  <si>
    <t>ILED REPL 74</t>
  </si>
  <si>
    <t>ILED REPL 75</t>
  </si>
  <si>
    <t>ILED REPL 76</t>
  </si>
  <si>
    <t>ILED REPL 77</t>
  </si>
  <si>
    <t>ILED REPL 78</t>
  </si>
  <si>
    <t>ILED REPL 79</t>
  </si>
  <si>
    <t>ILED REPL 80</t>
  </si>
  <si>
    <t>ILED REPL 81</t>
  </si>
  <si>
    <t>ILED REPL 82</t>
  </si>
  <si>
    <t>ILED REPL 83</t>
  </si>
  <si>
    <t>ILED REPL 84</t>
  </si>
  <si>
    <t>ILED REPL 85</t>
  </si>
  <si>
    <t>ILED REPL 86</t>
  </si>
  <si>
    <t>ILED REPL 87</t>
  </si>
  <si>
    <t>ILED REPL 88</t>
  </si>
  <si>
    <t>ILED REPL 89</t>
  </si>
  <si>
    <t>ILED REPL 90</t>
  </si>
  <si>
    <t>ILED REPL 91</t>
  </si>
  <si>
    <t>ILED REPL 92</t>
  </si>
  <si>
    <t>ILED REPL 93</t>
  </si>
  <si>
    <t>ILED REPL 94</t>
  </si>
  <si>
    <t>ILED REPL 95</t>
  </si>
  <si>
    <t>ILED REPL 96</t>
  </si>
  <si>
    <t>ILED REPL 97</t>
  </si>
  <si>
    <t>ILED REPL 98</t>
  </si>
  <si>
    <t>ILED REPL 99</t>
  </si>
  <si>
    <t>ILED REPL 100</t>
  </si>
  <si>
    <t>ILED REPL 101</t>
  </si>
  <si>
    <t>ILED REPL 102</t>
  </si>
  <si>
    <t>ILED REPL 103</t>
  </si>
  <si>
    <t>ILED REPL 104</t>
  </si>
  <si>
    <t>ILED REPL 105</t>
  </si>
  <si>
    <t>ILED REPL 106</t>
  </si>
  <si>
    <t>ILED REPL 107</t>
  </si>
  <si>
    <t>ILED REPL 108</t>
  </si>
  <si>
    <t>ILED REPL 109</t>
  </si>
  <si>
    <t>ILED REPL 110</t>
  </si>
  <si>
    <t>ILED REPL 111</t>
  </si>
  <si>
    <t>ILED REPL 112</t>
  </si>
  <si>
    <t>ILED REPL 113</t>
  </si>
  <si>
    <t>ILED REPL 114</t>
  </si>
  <si>
    <t>ILED REPL 115</t>
  </si>
  <si>
    <t>ILED REPL 116</t>
  </si>
  <si>
    <t>ILED REPL 117</t>
  </si>
  <si>
    <t>ILED REPL 118</t>
  </si>
  <si>
    <t>ILED REPL 119</t>
  </si>
  <si>
    <t>E</t>
  </si>
  <si>
    <t>Proposed Total Watts</t>
  </si>
  <si>
    <t>Existing Total Watts</t>
  </si>
  <si>
    <t>Updated overall savings percentage calculation</t>
  </si>
  <si>
    <t>Added fixture watts to post inspection tab</t>
  </si>
  <si>
    <t>Added additional wattages to the L7400 category</t>
  </si>
  <si>
    <t>1.2.19</t>
  </si>
  <si>
    <t>draft_1.9</t>
  </si>
  <si>
    <t>Fixture Code</t>
  </si>
  <si>
    <t>Fluorescent, Circline</t>
  </si>
  <si>
    <t>FC</t>
  </si>
  <si>
    <t>Fluorescent, Linear</t>
  </si>
  <si>
    <t>F</t>
  </si>
  <si>
    <t>Fluorescent, U-tube</t>
  </si>
  <si>
    <t>FU</t>
  </si>
  <si>
    <t>Linear Lamp Wattage</t>
  </si>
  <si>
    <t>Lamps/fixture</t>
  </si>
  <si>
    <t>F25T12 lamp</t>
  </si>
  <si>
    <t>A</t>
  </si>
  <si>
    <t>T-10 lamp</t>
  </si>
  <si>
    <t>T</t>
  </si>
  <si>
    <t>T-12 ES HO lamp</t>
  </si>
  <si>
    <t>EH</t>
  </si>
  <si>
    <t>T-12 ES Instant Start lamp</t>
  </si>
  <si>
    <t>EI</t>
  </si>
  <si>
    <t>T-12 ES lamp</t>
  </si>
  <si>
    <t>T-12 ES VHO lamp</t>
  </si>
  <si>
    <t>EV</t>
  </si>
  <si>
    <t>T-12 Std. HO lamp</t>
  </si>
  <si>
    <t>SH</t>
  </si>
  <si>
    <t>T-12 Std. Instant Start lamp</t>
  </si>
  <si>
    <t>SIL</t>
  </si>
  <si>
    <t>T-12 Std. lamp</t>
  </si>
  <si>
    <t>T-12 Std. VHO lamp</t>
  </si>
  <si>
    <t>SV</t>
  </si>
  <si>
    <t>T-5 STD HO T5 lamp</t>
  </si>
  <si>
    <t>GH</t>
  </si>
  <si>
    <t>T-5 STD T5 lamp</t>
  </si>
  <si>
    <t>T-8 Instant Start, HP</t>
  </si>
  <si>
    <t>PILL</t>
  </si>
  <si>
    <t>T-8 lamp Instant Start</t>
  </si>
  <si>
    <t>IL</t>
  </si>
  <si>
    <t>T-8 lamp Rapid Start</t>
  </si>
  <si>
    <t>L</t>
  </si>
  <si>
    <t>Ballast Code</t>
  </si>
  <si>
    <t>Standard Magnetic</t>
  </si>
  <si>
    <t>Energy Efficient Magnetic</t>
  </si>
  <si>
    <t>Configuration</t>
  </si>
  <si>
    <t>Config Code</t>
  </si>
  <si>
    <t>Delamped</t>
  </si>
  <si>
    <t>/D</t>
  </si>
  <si>
    <t>Tandem</t>
  </si>
  <si>
    <t>/T</t>
  </si>
  <si>
    <t>Tandem No.</t>
  </si>
  <si>
    <t>Lamp Output</t>
  </si>
  <si>
    <t>Output Code</t>
  </si>
  <si>
    <t>High</t>
  </si>
  <si>
    <t>-H</t>
  </si>
  <si>
    <t>Reduced</t>
  </si>
  <si>
    <t>-R</t>
  </si>
  <si>
    <t>Very High</t>
  </si>
  <si>
    <t>-V</t>
  </si>
  <si>
    <t>Added Location information back into Post inspection tab</t>
  </si>
  <si>
    <t>Rebuilt Device Code Legend</t>
  </si>
  <si>
    <t>LED Arbitrary</t>
  </si>
  <si>
    <t>ILED A</t>
  </si>
  <si>
    <t>LED Candle</t>
  </si>
  <si>
    <t xml:space="preserve">ILED C </t>
  </si>
  <si>
    <t>LED Candle Angle</t>
  </si>
  <si>
    <t xml:space="preserve">ILED CA </t>
  </si>
  <si>
    <t>LED Cooler &amp; Freezer Case Fixtures</t>
  </si>
  <si>
    <t>RLED</t>
  </si>
  <si>
    <t>LED Globe</t>
  </si>
  <si>
    <t>ILED G</t>
  </si>
  <si>
    <t>LED Lamp BR30</t>
  </si>
  <si>
    <t xml:space="preserve">ILED BR30 </t>
  </si>
  <si>
    <t>LED Lamp BR40</t>
  </si>
  <si>
    <t xml:space="preserve">ILED BR40 </t>
  </si>
  <si>
    <t>LED Lamp MR16</t>
  </si>
  <si>
    <t xml:space="preserve">ILED MR16 </t>
  </si>
  <si>
    <t>LED Lamp PAR20</t>
  </si>
  <si>
    <t xml:space="preserve">ILED PAR20 </t>
  </si>
  <si>
    <t>LED Lamp PAR30</t>
  </si>
  <si>
    <t xml:space="preserve">ILED PAR30 </t>
  </si>
  <si>
    <t>LED Lamp PAR38</t>
  </si>
  <si>
    <t xml:space="preserve">ILED PAR38 </t>
  </si>
  <si>
    <t>LED Lamp R30</t>
  </si>
  <si>
    <t xml:space="preserve">ILED R30 </t>
  </si>
  <si>
    <t>LED Panel 1x4</t>
  </si>
  <si>
    <t xml:space="preserve">FLED 1x4 </t>
  </si>
  <si>
    <t>LED Panel 2x2</t>
  </si>
  <si>
    <t xml:space="preserve">FLED 2x2 </t>
  </si>
  <si>
    <t>LED Panel 2x4</t>
  </si>
  <si>
    <t>FLED 2x4</t>
  </si>
  <si>
    <t>LED Recessed</t>
  </si>
  <si>
    <t xml:space="preserve">FLED REC </t>
  </si>
  <si>
    <t>LED Surface Mtd.</t>
  </si>
  <si>
    <t xml:space="preserve">FLED SMD </t>
  </si>
  <si>
    <t xml:space="preserve">LED Track </t>
  </si>
  <si>
    <t xml:space="preserve">ILED TRK </t>
  </si>
  <si>
    <t>Ceramic Metal Halide</t>
  </si>
  <si>
    <t>CMH</t>
  </si>
  <si>
    <t>Compact Fluorescent</t>
  </si>
  <si>
    <t>CF</t>
  </si>
  <si>
    <t>Compact Fluorescent, Double D Shape</t>
  </si>
  <si>
    <t>CFD</t>
  </si>
  <si>
    <t>Compact Fluorescent, Quad Tube</t>
  </si>
  <si>
    <t>CFQ</t>
  </si>
  <si>
    <t>Compact Fluorescent, Spiral</t>
  </si>
  <si>
    <t>CFS</t>
  </si>
  <si>
    <t>Compact Fluorescent, Twin Tube</t>
  </si>
  <si>
    <t>CFT</t>
  </si>
  <si>
    <t>Electronic Pulse Start Metal Halide</t>
  </si>
  <si>
    <t>MPHE</t>
  </si>
  <si>
    <t>Exit Sign, Compact Fluorescent</t>
  </si>
  <si>
    <t>ECF</t>
  </si>
  <si>
    <t>Exit Sign, Incandescent</t>
  </si>
  <si>
    <t>Exit Sign, LED</t>
  </si>
  <si>
    <t>ELED</t>
  </si>
  <si>
    <t>Halogen</t>
  </si>
  <si>
    <t>H</t>
  </si>
  <si>
    <t>Halogen, Low Voltage</t>
  </si>
  <si>
    <t>HLV</t>
  </si>
  <si>
    <t>HPS</t>
  </si>
  <si>
    <t>Incandescent</t>
  </si>
  <si>
    <t>I</t>
  </si>
  <si>
    <t>QL</t>
  </si>
  <si>
    <t>Low Bay Parking Garage</t>
  </si>
  <si>
    <t xml:space="preserve">LBLED PG </t>
  </si>
  <si>
    <t>MV</t>
  </si>
  <si>
    <t>MH</t>
  </si>
  <si>
    <t>Metal Halide, Pulse Start</t>
  </si>
  <si>
    <t>MHPS</t>
  </si>
  <si>
    <t>1.15.19</t>
  </si>
  <si>
    <t>draft_1.10</t>
  </si>
  <si>
    <t>draft_1.11</t>
  </si>
  <si>
    <t>Added ISERROR logic to calculcations and porposed0 tab to eliminate errors when users do not complete inputting data</t>
  </si>
  <si>
    <t>1.21.19</t>
  </si>
  <si>
    <t>Updated logic on calculations tab to account for negative savings and errors due to incomplete data entry</t>
  </si>
  <si>
    <t>draft_1.12</t>
  </si>
  <si>
    <t>1.30.19</t>
  </si>
  <si>
    <t>Added 3 columns to proposed0 tab, In Service Rate, Utitliy Gross kW and Utiltiy Gross kWh</t>
  </si>
  <si>
    <t xml:space="preserve">Extended decimal places for all kW and kWh columns to 7 and 5 places, respecitively. </t>
  </si>
  <si>
    <t>Updated Workbook name macro to map to the correct field.</t>
  </si>
  <si>
    <t>2.14.19</t>
  </si>
  <si>
    <t>3.13.19</t>
  </si>
  <si>
    <t>MT</t>
  </si>
  <si>
    <t>Customer Information Tab: Formatted radial buttons so all selections are on grey background and properly spaced from each other</t>
  </si>
  <si>
    <t>Customer Information Tab: Locked and Hid cells related to application version</t>
  </si>
  <si>
    <t>Pre Inspection Forms - Formatted radial buttons so they're fully visible and properly spaced</t>
  </si>
  <si>
    <t>Customer Information Tab: left aligned customer name input field</t>
  </si>
  <si>
    <t>Customer Information Tab: reformatted font for email address input field</t>
  </si>
  <si>
    <t>Customer Input Tab: Left aligned auto-populating data at the top</t>
  </si>
  <si>
    <t>Customer Information Tab: Left aligned building size input field by formatting cell as currency rather than accounting. Dollar sign isn't visible</t>
  </si>
  <si>
    <t>Terms and Conditions Tab: added legal language related to phone numbers under Miscellaneous</t>
  </si>
  <si>
    <t>By providing a telephone number you are giving consent to be contacted at that number about matters that are closely related to the utility service.</t>
  </si>
  <si>
    <t xml:space="preserve">Enter building information in the section at the top of the Customer Inputs tab.  </t>
  </si>
  <si>
    <t xml:space="preserve">Enter the lighting equipment information in the table on the Customer Inputs tab. </t>
  </si>
  <si>
    <t>3.15.19</t>
  </si>
  <si>
    <t>Instructions Tab: substituted all mentions of Data Collection Form with Customer Inputs as the name of this tab has changed</t>
  </si>
  <si>
    <t>3.21.19</t>
  </si>
  <si>
    <t>Locked and hid all cells not requiring data entry</t>
  </si>
  <si>
    <t>Reformatted PSEGLI logos</t>
  </si>
  <si>
    <t>draft_2.2</t>
  </si>
  <si>
    <t>Proposed0 tab removed for customer use</t>
  </si>
  <si>
    <t>draft_2.3</t>
  </si>
  <si>
    <t>3.29.19</t>
  </si>
  <si>
    <t>Version 1.1 EXTERNAL approved by the client and ready for release.</t>
  </si>
  <si>
    <t>PSEG Long Island’s liability is limited to paying the approved rebates.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</si>
  <si>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5.6.19</t>
  </si>
  <si>
    <t>Unhid Instructions tab</t>
  </si>
  <si>
    <t>Updated deadline to June 30, 2019 on Guidelines tab</t>
  </si>
  <si>
    <t>Changed formatting for PNL measures on wattage table so watts per fixture on customer inputs tab are right aligned</t>
  </si>
  <si>
    <t>6.18.19</t>
  </si>
  <si>
    <t>Application end date changed to 9/30/19 on Instructions and Guidelines tab</t>
  </si>
  <si>
    <t>1.2_Draft1.1</t>
  </si>
  <si>
    <t>1.2_Draft1.0</t>
  </si>
  <si>
    <t>6.25.19</t>
  </si>
  <si>
    <t xml:space="preserve">Version 1.2 EXTERNAL ready for rerelease. </t>
  </si>
  <si>
    <t>6.26.19</t>
  </si>
  <si>
    <t>Allowed for negative rebates to be calculated on Calculations tab</t>
  </si>
  <si>
    <t>Chnaged Total rebate formula on Calculations tab to say "Negative Savings" if the rebate is negative</t>
  </si>
  <si>
    <t>MCR</t>
  </si>
  <si>
    <t>8.14.19</t>
  </si>
  <si>
    <t>Updated Version to 1.3_Draft1</t>
  </si>
  <si>
    <t>V1.3_Draft 1</t>
  </si>
  <si>
    <t>Updated effective date to 10.01.19</t>
  </si>
  <si>
    <t>Instructions Tab: Updated deadline to 12/31/19</t>
  </si>
  <si>
    <t>Guidelines tab: Updated deadline to 12/31/19</t>
  </si>
  <si>
    <t>Ed</t>
  </si>
  <si>
    <t>The PSEG Long Island Comprehensive Performance Lighting Application gathers data on a customer, their existing lighting equipment and their proposed lighting equipment.</t>
  </si>
  <si>
    <t>9.17.19</t>
  </si>
  <si>
    <t>Updated version to 1.3_Draft2</t>
  </si>
  <si>
    <t>Updated effective date to 9.30.19</t>
  </si>
  <si>
    <t>V1.3_Draft2</t>
  </si>
  <si>
    <t>Updated Instructions tab instructing user to select whether the applicant is a K-12 school or not</t>
  </si>
  <si>
    <t>Added Radio button on Customer Info tab indicating whether or not this is a K-12 application</t>
  </si>
  <si>
    <t>Built logic into the References tab to update Measure codes based upon selection of aforementioned radio button</t>
  </si>
  <si>
    <t>Adjusted Building Type dropdown logic to limit selections based upon radio button selection</t>
  </si>
  <si>
    <t>9.25.19</t>
  </si>
  <si>
    <t>Updated Version to 2.0 draft_1.0</t>
  </si>
  <si>
    <t>2.0 draft_1.0</t>
  </si>
  <si>
    <t>Updated Eligibility tab to update measure codes based upon radio button selection</t>
  </si>
  <si>
    <t>w</t>
  </si>
  <si>
    <t>New Install - SPBL1000</t>
  </si>
  <si>
    <t>New Install - SPBL4100</t>
  </si>
  <si>
    <t>New Install - SPBL510</t>
  </si>
  <si>
    <t>New Install - SPBL6000</t>
  </si>
  <si>
    <t>New Install - SPBL610</t>
  </si>
  <si>
    <t>New Install - SPBL6200</t>
  </si>
  <si>
    <t>New Install - SPBL7000</t>
  </si>
  <si>
    <t>New Install - SPBL710</t>
  </si>
  <si>
    <t>New Install - SPBL720</t>
  </si>
  <si>
    <t>New Install - SPBL732</t>
  </si>
  <si>
    <t>New Install - SPBL734</t>
  </si>
  <si>
    <t>New Install - SPBL7400</t>
  </si>
  <si>
    <t>New Install - SPBL744</t>
  </si>
  <si>
    <t>New Install - SPBL7500</t>
  </si>
  <si>
    <t>New Install - SPBL760</t>
  </si>
  <si>
    <t>New Install - SPBL8100</t>
  </si>
  <si>
    <t>New Install - SPBL820</t>
  </si>
  <si>
    <t>New Install - SPBR101</t>
  </si>
  <si>
    <t>Updated wattage table to include New Install - SPBL &amp; SPBR</t>
  </si>
  <si>
    <t>10.1.19</t>
  </si>
  <si>
    <t>2.0 draft_1.1</t>
  </si>
  <si>
    <t>10.03.19</t>
  </si>
  <si>
    <t>Updated version to 2.0_Draft1.2</t>
  </si>
  <si>
    <t>2.0 draft_1.2</t>
  </si>
  <si>
    <t>Updated effective date to 1.01.2020</t>
  </si>
  <si>
    <t>Updated Program Year to 2020</t>
  </si>
  <si>
    <t xml:space="preserve">The Comprehensive Performance Lighting Application is intended for all customers (Rate Code 280/281/285 or equivalent) and accommodates projects such as: lighting retrofits, lighting redesigns, new additions, etc.  For questions about eligibility, please speak to your PSEG Long Island Representative. </t>
  </si>
  <si>
    <t>Instructions Tab: Updated language regarding Account type to "Select appropriate Account Type - K-12 School or Other"</t>
  </si>
  <si>
    <t>Instructions Tab: Updated the deadline language to "Please note, all applications and required documents must be received by 4/01/2020"</t>
  </si>
  <si>
    <t>Customer Information Tab: Updated language for Account Type radio button - "(Please select K-12 School Account if you are applying for a public or private K-12 School account)"</t>
  </si>
  <si>
    <t>Guidelines Tab: Updated deadline language to "All applications and required documents must be received by 04/01/2020."</t>
  </si>
  <si>
    <t>Pre-Ins Tab: Unlocked cell for "Revised Building Type" input</t>
  </si>
  <si>
    <t>Pre-Ins Tab: Updated date formatting</t>
  </si>
  <si>
    <t>Post-Ins Tab: Updated date formatting</t>
  </si>
  <si>
    <t>11.04.19</t>
  </si>
  <si>
    <t>Ref Tab: Rebate table - dragged formula in 2019 rebate column to 2020 to populate rebate based on School/No-School</t>
  </si>
  <si>
    <t xml:space="preserve">Changed file name to PSEG_LI2020 CPL Version 1.0_Draft1.4 </t>
  </si>
  <si>
    <t>1.0_Draft1.4</t>
  </si>
  <si>
    <t>11.20.19</t>
  </si>
  <si>
    <t>Updated Required Documents checksheet to be in order from Pre-Installation to Post-Installation</t>
  </si>
  <si>
    <t>1.0_Draft1.5</t>
  </si>
  <si>
    <t>Ref Tab: Unlocked Building Type Cell</t>
  </si>
  <si>
    <t>Elig Tab: Reformatted Photos</t>
  </si>
  <si>
    <t>Ref Tab: Unlocked Cell E16 that links to Account Type on Customer Information tab</t>
  </si>
  <si>
    <t>12.11.19</t>
  </si>
  <si>
    <t>Locked and prepped workbook for launch</t>
  </si>
  <si>
    <t>Version 1.0</t>
  </si>
  <si>
    <t>2.20.20</t>
  </si>
  <si>
    <t>Instuctions Tab:Updated deadline to 6.29.20</t>
  </si>
  <si>
    <t>Guidelines Tab: Updated deadline language to "All applications and required documents must be received by 0629/2020."</t>
  </si>
  <si>
    <t xml:space="preserve">Ref Tab: Added per unit caps to rebate table </t>
  </si>
  <si>
    <t>Version 1.1_Draft1</t>
  </si>
  <si>
    <t>Ref Tab: Added column CL to Device Code table to account for LED Panels to match existing device code categories</t>
  </si>
  <si>
    <t>Sensor per Unit Cap</t>
  </si>
  <si>
    <t>Fixture per Unit Cap</t>
  </si>
  <si>
    <t>Total Sensor $/kWh</t>
  </si>
  <si>
    <t>Total Fixture $/kWh</t>
  </si>
  <si>
    <t>Calcs Tab: Added columns AP and AQ ($/kWh Sensors and $/kWh Fixtures) - Formulas also added</t>
  </si>
  <si>
    <t>Calcs Tab: Added columns AR and AS (Sensor per Unit Cap and Fixture per Unit Cap) - Formulas also added</t>
  </si>
  <si>
    <t>Calcs Tab: Updated formula in column AT to account for per unit sensor cap</t>
  </si>
  <si>
    <t>Calcs Tab: Updated formula in column AU to account for per unit fixture cap</t>
  </si>
  <si>
    <t xml:space="preserve">Calcs Tab: Updated formula in column AV to account for both per unit caps </t>
  </si>
  <si>
    <t>2.24.2020</t>
  </si>
  <si>
    <t>Ref Tab: Added column CK to Device Code table to account for LED Ambient Fixtures</t>
  </si>
  <si>
    <t>Version1.1_Draft2</t>
  </si>
  <si>
    <t>Calcs Tab: Edited the formula in Column AO to link to Column K on Ref tab for "Effective Rebate" instead of year</t>
  </si>
  <si>
    <t>Calcs Tab: Adjustment formulas in Column AP and AQ to remove "PB" from formula, we do not need this</t>
  </si>
  <si>
    <t>Rounding</t>
  </si>
  <si>
    <t>2.26.20</t>
  </si>
  <si>
    <t>References: B45 &amp; B46 added rounding convention</t>
  </si>
  <si>
    <t>Version1.1_Draft3</t>
  </si>
  <si>
    <t>Calculations: Changed Total and Per unit kWh Savings rounding to 5 decimals</t>
  </si>
  <si>
    <t>Calculations: Changed Total and Per unit kW Savings rounding to 7 decimals</t>
  </si>
  <si>
    <t>2.28.20</t>
  </si>
  <si>
    <t>Customer Input: Changed formula in Column D to "IFError" instead of "IFNA"</t>
  </si>
  <si>
    <t>Version1.1_Draft4</t>
  </si>
  <si>
    <t>Calculations Tab: Column AT - Removed "PB" portion of formula</t>
  </si>
  <si>
    <t>Calculations Tab: Column AU - Removed "PB" portion of formula</t>
  </si>
  <si>
    <t>3.2.20</t>
  </si>
  <si>
    <t>Locked Worksheet</t>
  </si>
  <si>
    <t>3.9.20</t>
  </si>
  <si>
    <t>Instructions/Guidelines Tabs: Updated deadlines to 6/30/20</t>
  </si>
  <si>
    <t>Version 2.0_Draft1</t>
  </si>
  <si>
    <t>Effective Date Updated to 4.1.20-6.30.20</t>
  </si>
  <si>
    <t>Ref Tab: Updated rebate values for Non-Schools to reflect .30/$kWh for all measures except tubes and lamps</t>
  </si>
  <si>
    <t>Ref Tab: Updated rebate values for Schools to reflect .40/$kWh for all measures except tubes and lamps</t>
  </si>
  <si>
    <t>Existing Sensor Installation</t>
  </si>
  <si>
    <t>3.10.10</t>
  </si>
  <si>
    <t>Ref Tab: Added a table for Existing Sensor Installation Yes/No - Also added to name Manager</t>
  </si>
  <si>
    <t>Version 2.0_Draft2</t>
  </si>
  <si>
    <t>3.10.20</t>
  </si>
  <si>
    <t>p</t>
  </si>
  <si>
    <t>Customer Inputs Tab: Added a column to existing equipment table for Existing Sensor Installation - Added Yes/No Drop Down w/data validation linked to Existing Sensor Installation in Name Manager (Column S)</t>
  </si>
  <si>
    <t>Customer Inputs Tab: Added a column to existing equipment table for Existing Sensor Quantity (Column AB)</t>
  </si>
  <si>
    <t>Customer Inputs Tab: Moved reference in Cell $AE$9 to Cell $AG$10 (This is for the "Calculated rebate to expected rebate percentage" field)</t>
  </si>
  <si>
    <t>Customer Inputs Tab: $AG$10 Formula - Updated Formula to account for cells shifting in Project Summary Table - Formula is now linked to cells in Column X and Column AE</t>
  </si>
  <si>
    <t>Customer Inputs Tab: $AG$3 Formula - Updated Formula to account for cells shifting in Project Summary Table - Formula is now linked to cells in Column X</t>
  </si>
  <si>
    <t>Customer Inputs Tab: $AG$6 Formula - Updated Formula to account for cells shifting in Project Summary Table - Formula is now linked to cells in Column X</t>
  </si>
  <si>
    <t>Customer Inputs Tab: $AG$8 Formula - Updated Formula to account for cells shifting in Project Summary Table - Formula is now linked to cells in Column X</t>
  </si>
  <si>
    <t>Customer Inputs Tab: Column AG "Adjusted Fixture Rebate" - Updated Formula to account for cells shifting in workbook - formula now linked to Cell $AG$10</t>
  </si>
  <si>
    <t>Customer Inputs Tab: Column AI "Adjusted Sensor Rebate" - Updated Formula to account for cells shifting in workbook - formula now linked to Cell $AG$10</t>
  </si>
  <si>
    <t>Customer Inputs Tab: Project Summary Table - All Cells Shifted due to columns being added - Formulas are now in Columns X and AE</t>
  </si>
  <si>
    <t>Customer Inputs Tab: Project Summary Table - Cell W11 updated to account for shift in cells and is now linked to X and AE</t>
  </si>
  <si>
    <t>Customer Inputs Tab: Project Summary Table - Cell W3 updated to account for shift in cells - Formula now linked to cells in AE</t>
  </si>
  <si>
    <t>Existing Sensor (Y/N)</t>
  </si>
  <si>
    <t>3.11.20</t>
  </si>
  <si>
    <t>Calculations: Inserted Column F to check if there is an existing sensor</t>
  </si>
  <si>
    <t>Calculations: Updated column AB to check if there is an existing sensor, and will run formula including existing sensors if Yes</t>
  </si>
  <si>
    <t>Calculations: Updated column AI to check if there is an existing sensor, and will run formula including existing sensors if Yes</t>
  </si>
  <si>
    <t>Customer Input: Added note to remind us to add guidelines that if there is an existing sensor, the customer must either keep the sensor or install new sensors</t>
  </si>
  <si>
    <t>Version 2.0_Draft3</t>
  </si>
  <si>
    <t>Calculations: Fixed AW1 to Reference AE7 instead of AC7</t>
  </si>
  <si>
    <t>Version 2.0_Draft4</t>
  </si>
  <si>
    <t>Customer Input: fixed Name Manager "Lighting Inventory" to include the new existing sensor columns</t>
  </si>
  <si>
    <t>3.12.10</t>
  </si>
  <si>
    <t>Guidelines tab: Added language to guidelines tab to account for existing sensors</t>
  </si>
  <si>
    <t>Version 2.0_Draft5</t>
  </si>
  <si>
    <t>3.13.20</t>
  </si>
  <si>
    <t>If sensors are existing, existing sensors must remain or new sensors installed.</t>
  </si>
  <si>
    <t>Instructions Tab: Added additional language to instructions #4 to inform customer of existing sensor inputs</t>
  </si>
  <si>
    <t>Existing Sensor</t>
  </si>
  <si>
    <t>Customer Inputs Tab: Changed name of Sensor Installation column to Existing Sensor in Existing Equipment Table</t>
  </si>
  <si>
    <t>PBLCR1010</t>
  </si>
  <si>
    <t>Calculations: Moved Existing sensor calculations from sensor savings to fixture savings if there is an existing sensor</t>
  </si>
  <si>
    <t>Calculations: Changed Sensor Measure Code to reference (S)PBLCR1010 if existing sensor is present</t>
  </si>
  <si>
    <t>Lighting References: Added PBLCR1010 and SPBLCR1010 to all tables</t>
  </si>
  <si>
    <t>3.18.20</t>
  </si>
  <si>
    <t>Draft7</t>
  </si>
  <si>
    <t>Total Actual Cost:</t>
  </si>
  <si>
    <t>Draft8</t>
  </si>
  <si>
    <t>Customer Inputs: Added Customer Information formulas back</t>
  </si>
  <si>
    <t>3.19.20</t>
  </si>
  <si>
    <t>Customer Inputs: Name Manager - Updated L"Lighting Inventory 2" to account for cell AE7 instead of AC7 due to column shifts</t>
  </si>
  <si>
    <t>Draft 9</t>
  </si>
  <si>
    <t>Please note, rebates are not offered for replacement of existing sensors</t>
  </si>
  <si>
    <t xml:space="preserve">•  If a sensor is existing, enter the appropriate sensor data in the "Existing Equipment Inventory" table. </t>
  </si>
  <si>
    <t xml:space="preserve">•  If a sensor is existing, also select "Yes" in the "Sensor Installation" column under the "Measure Type" table and include the quantity of existing sensors in the "Sensor Quantity" column in the "Proposed Equipment Inventory" Table. </t>
  </si>
  <si>
    <t>* Rebates are not offered for the replacement of existing sensors</t>
  </si>
  <si>
    <t>Instructions Tab: Added and edited language regarding existing sensors</t>
  </si>
  <si>
    <t>10.27.20</t>
  </si>
  <si>
    <t>Dev Tab: Updated effective date to 1.1.21-4.2.21</t>
  </si>
  <si>
    <t>Dev Tab: Updated Version to 1.0_Draft 1 and Program Yeatr to 2021</t>
  </si>
  <si>
    <t>Version1.0_Draft1</t>
  </si>
  <si>
    <t>Submit completed application and any other required documents through the Lead Partner Portal Online Appliation or e-mail  to CEPLI@PSEG.com.  Be sure to include the PSEG Long Island account number in the subject line.</t>
  </si>
  <si>
    <t>Instructions Tab: Updated language in row 35 to reflect a submittal date of 4/2/2021</t>
  </si>
  <si>
    <t>Instructions Tab: Updated language in row 36 to include the Lead Partner Portal OLA as a means of submitting apps and docs</t>
  </si>
  <si>
    <t>Ref Tab: Added a 2021 Rebate column and 2021 Rebate Cap column to the Rebate table  (Column U and Column V)</t>
  </si>
  <si>
    <t>Ref Tab: In Column U - changed .40/kWh to .30/kWh - Lamps and Tubes remain the same</t>
  </si>
  <si>
    <t>Customer Info Tab: Removed Account type radio buttons and hid row</t>
  </si>
  <si>
    <t xml:space="preserve">Ref Tab: Removed formulas in Column U that was tired to Schools/Non-Schools rebate logic </t>
  </si>
  <si>
    <t>Instructions tab: Removed instruction 2 which was to select Accounty Type - Re-Numbered remaining instructions</t>
  </si>
  <si>
    <t>Organization Type</t>
  </si>
  <si>
    <t>Government</t>
  </si>
  <si>
    <t>Not Incorporated</t>
  </si>
  <si>
    <t>Incorporated</t>
  </si>
  <si>
    <t>Not for Profit</t>
  </si>
  <si>
    <t>Ref Tab: Added Org Type Table in Cell B50 to include Govt, Not Inc, Inc, Not For Profit</t>
  </si>
  <si>
    <t>Ref Tab: Added Org Type Name Manager</t>
  </si>
  <si>
    <t>Select…</t>
  </si>
  <si>
    <t>Cust Info Tab: Removed Org Type Radio Button and replaced with drop down - Name Manager Org Type</t>
  </si>
  <si>
    <t>Guidelines Tab: Row 5 updated effective date to 04/02/2021</t>
  </si>
  <si>
    <t>Guidelines tab: added row 35 and language about submitting project/app docs through Lead Partner Portal</t>
  </si>
  <si>
    <t>10.29.20</t>
  </si>
  <si>
    <t>Version1.0_Draft2</t>
  </si>
  <si>
    <t>Cust Inputs Tab: Added data validation to Quantity Column (Column J) - Whole Number greater than 0 validation</t>
  </si>
  <si>
    <t>Cust Inputs Tab: Added data validation to Sensor Quantity Column (Column K) - Whole Number greater than 0 validation</t>
  </si>
  <si>
    <t>Cust Inputs Tab: Added data validation to Quantity Column (Column Z) - Whole Number greater than 0 validation</t>
  </si>
  <si>
    <t>Cust Inputs Tab: Added data validation to Sensor Quantity Column (Column AB) - Whole Number greater than 0 validation</t>
  </si>
  <si>
    <t>* Hard-wired, lighting control
* Replacing an existing sensor is allowed, but rebates are not eligible for replacement of existing sensors</t>
  </si>
  <si>
    <t>11.04.20</t>
  </si>
  <si>
    <t>Elig Tab: Updated language in Sensor cell to convey that customer can replace existing sensors, but there is no rebate for replacing existing sensors</t>
  </si>
  <si>
    <t>Version1.0_Draft3</t>
  </si>
  <si>
    <t>11.25.20</t>
  </si>
  <si>
    <t>Cust Info Tab: Org Type dropdown was locked, unlocked so dropdown is selectable</t>
  </si>
  <si>
    <t>Total Utility Gross kW</t>
  </si>
  <si>
    <t>Total Utility Gross kW Savings</t>
  </si>
  <si>
    <t>12.01.2020</t>
  </si>
  <si>
    <t>Summary Tab: Started added table to calculate UG kW savings to add to Summary Table</t>
  </si>
  <si>
    <t>Version1.0_Draft4</t>
  </si>
  <si>
    <t>12.02.2020</t>
  </si>
  <si>
    <t>Summary Tab: Added Utiltiy Gross kW field to Summary Table on top of worksheet (beginning in Cell L4)</t>
  </si>
  <si>
    <t>Version1.0_Draft5</t>
  </si>
  <si>
    <t>Summary Tab: Added Utility Gross kW calculation table beginning in cell O11- Table contains measure code and UG kW Savings :  .75 CF applied to PBL1000 and 1 CF applied to all other measures (These rows will be hidden)</t>
  </si>
  <si>
    <t>12.02.20</t>
  </si>
  <si>
    <t>All Tabs: Updated color scheme</t>
  </si>
  <si>
    <t>12.16.20</t>
  </si>
  <si>
    <t>Cust Inputs Tab: Fixed "watts" formatting in cell L19</t>
  </si>
  <si>
    <t>Cust Inputs Tab: Added formula to alert customer to enter Building Type if blank in Cell S5</t>
  </si>
  <si>
    <t>12.18.20</t>
  </si>
  <si>
    <t>Locking up and Finalzing workbook for 2021 launch</t>
  </si>
  <si>
    <t>3.10.21</t>
  </si>
  <si>
    <t>Dev Tab: Updated Version to 1.1</t>
  </si>
  <si>
    <t>Dev Tab: Updated effective date to 4.5.21-7.2.21</t>
  </si>
  <si>
    <t>Version1.1_Draft1</t>
  </si>
  <si>
    <t>Instructions Tab: Updated date in row 33 to 7.2.21 (was 4.2.21)</t>
  </si>
  <si>
    <t>Guidelines Tab: Updated date in row 5 to 7.2.21 (was 4.2.21)</t>
  </si>
  <si>
    <t>Summary Tab: Corrected Utility Gross kW formulas in table in Column O to reflect a CF of 1 for Parking Garage Lighting and a CF of .75 for all other lighting measures and sensors</t>
  </si>
  <si>
    <t>3.29.21</t>
  </si>
  <si>
    <t>Dev tab: Updated effective date to 4.1.21-7.2.21</t>
  </si>
  <si>
    <t>Locked up and finalized for Q2 release</t>
  </si>
  <si>
    <t>6.04.21</t>
  </si>
  <si>
    <t>Dev Tab: Updated effective date to 7.05.21-10.01.21 and updated version to 1.2</t>
  </si>
  <si>
    <t>Instructions Tab: Updated language in row 33: Please note, all applications and required documents must be received by 10/01/2021</t>
  </si>
  <si>
    <t>Guidelines Tab: Updated language in row 5: All applications and required documents must be received by 10/01/2021.</t>
  </si>
  <si>
    <t>Wattage Table: Updated ballast from magnetic to electronic for F22GHL</t>
  </si>
  <si>
    <t>Pre-INS Form: Added Covid-19 Screening Questions</t>
  </si>
  <si>
    <t>Post-INS Form: Added Covid-19 Screening Questions</t>
  </si>
  <si>
    <t>6.28.21</t>
  </si>
  <si>
    <t>Locked up and finalized as Version 1.2 to Q2 launch</t>
  </si>
  <si>
    <t>MMBTU Heating Factor</t>
  </si>
  <si>
    <t>Total Fixture kWh - No Cooling Bonus</t>
  </si>
  <si>
    <t>Total Senors kWh - No Cooling Bonus</t>
  </si>
  <si>
    <t>Per Unit Fixture kWh - No Cooling Bonus</t>
  </si>
  <si>
    <t>Per Unit Senors kWh - No Cooling Bonus</t>
  </si>
  <si>
    <t>Total Fixture Fossil Fuel MMBTU Penalty</t>
  </si>
  <si>
    <t>Total Sensor Fossil Fuel MMBTU Penalty</t>
  </si>
  <si>
    <t>Per Unit Fixture Fossil Fuel MMBTU Penalty</t>
  </si>
  <si>
    <t>Per Unit Sensor Fossil Fuel MMBTU Penalty</t>
  </si>
  <si>
    <t>Total Fixture MMBTU</t>
  </si>
  <si>
    <t>Total Fixture kWh to MMBTU</t>
  </si>
  <si>
    <t>Total Senors kWh to MMBTU</t>
  </si>
  <si>
    <t>Per Unit Fixture kWh to MMBTU</t>
  </si>
  <si>
    <t>Per Unit Senors kWh to MMBTU</t>
  </si>
  <si>
    <t>Total Senors MMBTU</t>
  </si>
  <si>
    <t>Per Unit Fixture MMBTU</t>
  </si>
  <si>
    <t>Per Unit Senors MMBTU</t>
  </si>
  <si>
    <t>Total Fixture + Sensor MMBTU</t>
  </si>
  <si>
    <t>8.09.21</t>
  </si>
  <si>
    <t>Version 2.0_draft1</t>
  </si>
  <si>
    <t>References: Added Fossil Fuel Heatling Facor next to kWh Cooling Bonus in table</t>
  </si>
  <si>
    <t>Calculations: Added tables from BK to CD</t>
  </si>
  <si>
    <t>Calculations: Added tables that calculated kWh savings of Fixtures and Sensors without cooling bonuses</t>
  </si>
  <si>
    <t>Calculations: Added MMBTU Heating penalty, and Reduction in MMBTUs</t>
  </si>
  <si>
    <t>Calculations: Added columns that show the kWh savings of fixtures and sensors converted to MMBTU</t>
  </si>
  <si>
    <t>Calculations: Added columns that calculate the net MMBTU savings of the Fixtures and Sensors</t>
  </si>
  <si>
    <t>8.10.21</t>
  </si>
  <si>
    <t>Dev Tab: Updated effective date to 10.04.21-12.31.21</t>
  </si>
  <si>
    <t>Ref Tab: Updated 2021 rebate value for PBL7000 to $0.28</t>
  </si>
  <si>
    <t>Version2.0_Draft2</t>
  </si>
  <si>
    <t>Guidelines Tab: Updated language in row 5: All applications and required documents must be received by 12/31/2021.</t>
  </si>
  <si>
    <t>Instructions Tab: Updated language in row 33: Please note, all applications and required documents must be received by 12/31/2021</t>
  </si>
  <si>
    <t>LED Elig Tab: Added row 14 to add language about adustable wattaghe fixtures</t>
  </si>
  <si>
    <t>Version2.0_Draft3</t>
  </si>
  <si>
    <t>8.19.21</t>
  </si>
  <si>
    <t>All adujstable wattage fixtures must be entered as maximum wattage</t>
  </si>
  <si>
    <t>8.23.21</t>
  </si>
  <si>
    <t>Calculations: Removed coolign bonus from fossil fuel calcs</t>
  </si>
  <si>
    <t>Draft 4</t>
  </si>
  <si>
    <t>If customer has participated in any other state or utility sponsored rebate program, related to the technology in this application, please contact a PSEG Long Island Representative to determine whether the project is also eligible under this program.</t>
  </si>
  <si>
    <t>9.22.21</t>
  </si>
  <si>
    <t>Guidelines Tab: Added following new language to row 26 :</t>
  </si>
  <si>
    <t>Draft5</t>
  </si>
  <si>
    <t>9.23.21</t>
  </si>
  <si>
    <t>Draft 6</t>
  </si>
  <si>
    <t>Calcs Tab: Corrected formula in column BN to reflect column BL instead of AI - Column AI is kWh Sensors WITH cooling bonus</t>
  </si>
  <si>
    <t>Calcs Tab: Corrected formula in column BM to reflect column BK instead of AH - Column AH is kWh fixture WITH cooling bonus</t>
  </si>
  <si>
    <t>9.27.21</t>
  </si>
  <si>
    <t>Dev Tab: Updated prgram year to 2022 and effective date to 10.4.21-12.31.22 (This application is now an early 2022 release)</t>
  </si>
  <si>
    <t>Draft 7</t>
  </si>
  <si>
    <t>File Name: Updated file name to 2022 Version 1.0 (This application is now an early 2022 release)</t>
  </si>
  <si>
    <t>Instructions Tab: Updated effective date to 12/31/22</t>
  </si>
  <si>
    <t>Guidelines Tab: Updated effective date to 12/31/22 (Row 5)</t>
  </si>
  <si>
    <t>2022Per Unit Cap</t>
  </si>
  <si>
    <t>Ref Tab: Added rows for 2022 rebates to rebate table</t>
  </si>
  <si>
    <t>Draft 8</t>
  </si>
  <si>
    <t>10.01.21</t>
  </si>
  <si>
    <t xml:space="preserve">Updated Effective date to reflect 10.4.21 only </t>
  </si>
  <si>
    <t>Inst Tab: Removed the following language "Please note, all applications and required documents must be received by 12/31/2022"</t>
  </si>
  <si>
    <t>Draft9</t>
  </si>
  <si>
    <t>Guidelines Tab: Removed the following language "All applications and required documents must be received by 12/31/2022."</t>
  </si>
  <si>
    <t>Locked and Finalized for Release</t>
  </si>
  <si>
    <t>6.14.22</t>
  </si>
  <si>
    <t>Version: 2.0</t>
  </si>
  <si>
    <t>All tabs: Updated PSEG Logo</t>
  </si>
  <si>
    <t>Guidelines Tab: Updated Cost cap to reflect 80%</t>
  </si>
  <si>
    <t>Eligiblity Tab: Updated Cost cap to reflect 80%</t>
  </si>
  <si>
    <t>Customer Inputs: Updated "Total Expected Rebate" formula to reflect 80% instead of 70%</t>
  </si>
  <si>
    <t>Ref Tab: Updated 2022 incentive column to reflect .40/kWh for all fixtures (Lamps and tubes remain the same)</t>
  </si>
  <si>
    <t>Version2.0_Draft1</t>
  </si>
  <si>
    <t>Ref Tab: updated "Installed cost cap" cell to reflect 80%</t>
  </si>
  <si>
    <t>Calcs Tab: Updated formula in Cell AW1 to reflect 80% cap</t>
  </si>
  <si>
    <t>Calcs Tab: Updated formula in Cell AW2 to reflect 80% cap</t>
  </si>
  <si>
    <t>Customer Inputs Tab: Cell W11 - Updated alert to reflect "Rebate has been adjusted to 80% of the installed costs"</t>
  </si>
  <si>
    <t>11.10.22</t>
  </si>
  <si>
    <t>Dev Tab: Updated Program Year to 2023</t>
  </si>
  <si>
    <t>V1_Draft1</t>
  </si>
  <si>
    <t>Dev Tab: Updated Effective date and version #</t>
  </si>
  <si>
    <t>References Tab: Added rebate columns for 2023 (carried over 2022 values)</t>
  </si>
  <si>
    <t>Referencews Tab: Name Manager - Updated Name Manager for Rebate Year_Range to include new 2023 rebate columns</t>
  </si>
  <si>
    <t>www.pseglinyportal.com</t>
  </si>
  <si>
    <t>All Lead Partners may also complete and submit applications and project documentation through the Online Application found in the Lead Partner Portal:</t>
  </si>
  <si>
    <t>11.14.22</t>
  </si>
  <si>
    <t>Guidelines Tab: Added link to Partner Portal</t>
  </si>
  <si>
    <t>V1_Draft3</t>
  </si>
  <si>
    <t>Rebate Payment Method</t>
  </si>
  <si>
    <t>Check to Customer</t>
  </si>
  <si>
    <t>Assigned to Contractor</t>
  </si>
  <si>
    <t>Ref Tab: Added table and Name Manager for Rebate Payment Method</t>
  </si>
  <si>
    <t>Cust Info Tab: Added dropdown and field for Rebate Payment Method</t>
  </si>
  <si>
    <t>All Tabs: Reviewed and corrected page breaks as necessary</t>
  </si>
  <si>
    <t>Total MMBTUs</t>
  </si>
  <si>
    <t>Total MMBTU Savings</t>
  </si>
  <si>
    <t>11.28.22</t>
  </si>
  <si>
    <t>Summary Tab: Added MMBTU columns</t>
  </si>
  <si>
    <t>V1_Draft4</t>
  </si>
  <si>
    <t xml:space="preserve">Customer Info Tab: Added *Required for Rebate Payment Method </t>
  </si>
  <si>
    <t>Model Number</t>
  </si>
  <si>
    <t>123ABC</t>
  </si>
  <si>
    <t>12.2.22</t>
  </si>
  <si>
    <t>Customer Inputs Tab: Added a column for Model Number next to DLC/ES ID</t>
  </si>
  <si>
    <t>V1_D5</t>
  </si>
  <si>
    <t>Watts Per Model</t>
  </si>
  <si>
    <t>Watts per Model</t>
  </si>
  <si>
    <t>Customer Inputs Tab: Updated "Watts per Fixture" to reflect "Watts per Model"</t>
  </si>
  <si>
    <t>12.12.22</t>
  </si>
  <si>
    <t>Cust Info Tab: Removed "Required field" from Rebate Payment Method (it is required but we don't indicate Required Field for other inputs</t>
  </si>
  <si>
    <t>V1_D6</t>
  </si>
  <si>
    <t>Rebate Payment Method:</t>
  </si>
  <si>
    <t>12.27.22</t>
  </si>
  <si>
    <t>5.10.23</t>
  </si>
  <si>
    <t>Version 2.0 Created</t>
  </si>
  <si>
    <t>Summary Tab: MMBTU column, Formula was referencing Total MMBTU's instead of total fixture or total sensor MMBTU's. Formulas corrected</t>
  </si>
  <si>
    <t>SB</t>
  </si>
  <si>
    <t>V2_D1</t>
  </si>
  <si>
    <t>5.16.23</t>
  </si>
  <si>
    <t>Ref Tab: Updated Project Cost Cap to 70% from 80%</t>
  </si>
  <si>
    <t>Ref Tab: RebateTable: Updated 2023 Fixture Values to $0.30kWh from $0.40/kWh per PSEG Approval</t>
  </si>
  <si>
    <t>V2_D2</t>
  </si>
  <si>
    <t>70% of Project Cost:</t>
  </si>
  <si>
    <t>Calcs Tab: Updated 80% Cost Cap Language to reflect 70% Cost Cap</t>
  </si>
  <si>
    <t>Customer Inputs Tab: Updated "Expected Rebate" formula to include "Installed Cost Cap" - This links with cell on Ref Tab to cap at 70%</t>
  </si>
  <si>
    <t>Calcs Tab: Upating capping formula to include Name Manager "Installed Cost Cap" - This links with cell on References Tab to cap at 70%</t>
  </si>
  <si>
    <t>Customer Inputs Tab: Updated language in Cost Cap Pop-Up to reflect 70% Cost Cap</t>
  </si>
  <si>
    <t>Fixture Type - Lamps and Downlights</t>
  </si>
  <si>
    <t>Ref Tab: Added a second Primary Device Code Table for Lamps and Downlights with the New Install option removed</t>
  </si>
  <si>
    <t xml:space="preserve">Customer Inputs Tab: Updated Primary Device Code Data Validation with a formula to ensure new Primary Device Code Table for Lamps and Downlights populated if Lamps or Downlights are selected as proposed </t>
  </si>
  <si>
    <t>6.9.23</t>
  </si>
  <si>
    <t>Total rebates will be capped at 70% of total project cost.</t>
  </si>
  <si>
    <t>Guidelines: Updated Cost cap to 70%</t>
  </si>
  <si>
    <t>Elig Table: Updated cost cap to 70%</t>
  </si>
  <si>
    <t>V2_D3</t>
  </si>
  <si>
    <t>Customer Inputs Tab: Updated Primary Device Code Data Validation to reflect Name Manager Primary Device Code</t>
  </si>
  <si>
    <t xml:space="preserve">Wattage Table: Updated New Install Wattages for Lamps and Downlights per 2024 PSEG LI TRM - This was approved by DSA </t>
  </si>
  <si>
    <t>6.14.23</t>
  </si>
  <si>
    <t>Locked and final Version 2.0 per client approval</t>
  </si>
  <si>
    <t>V2.0</t>
  </si>
  <si>
    <t>8.21.23</t>
  </si>
  <si>
    <t>2024 Version 1.0 Created</t>
  </si>
  <si>
    <t>FLH:</t>
  </si>
  <si>
    <t>Auto Related 4056 -&gt; 2810</t>
  </si>
  <si>
    <t>Food Stores 6570 -&gt; 4055</t>
  </si>
  <si>
    <t>Office (General Office Types) 3100 -&gt;3013</t>
  </si>
  <si>
    <t>Parking Garages 8760 -&gt; 4368</t>
  </si>
  <si>
    <t>Retail 4057 -&gt; 3463</t>
  </si>
  <si>
    <t>V1.0_D1</t>
  </si>
  <si>
    <t>9.5.23</t>
  </si>
  <si>
    <t>Updated coloring and logo on all tabs</t>
  </si>
  <si>
    <t>V1.0_D3</t>
  </si>
  <si>
    <t>9.22.23</t>
  </si>
  <si>
    <t>Heating Penalty removed as per PSEG/LIPA/DPS request</t>
  </si>
  <si>
    <t>All VBA code commented out</t>
  </si>
  <si>
    <t>V1.0_D4</t>
  </si>
  <si>
    <t>10.24.23</t>
  </si>
  <si>
    <t>Ref Tab: Updated rebates to .22/kWh per PSEG approval for all measures othan than Tubes and Lamps</t>
  </si>
  <si>
    <t>V1.0_D5</t>
  </si>
  <si>
    <t>11.6.23</t>
  </si>
  <si>
    <t>Final and Locked per client approval</t>
  </si>
  <si>
    <t>V1.0</t>
  </si>
  <si>
    <t>12.28.23`</t>
  </si>
  <si>
    <t>Created V1.1_Draft1</t>
  </si>
  <si>
    <t>Customer Inputs Tab: Corrected New Install Formula in column Z</t>
  </si>
  <si>
    <t>V1.1_D1</t>
  </si>
  <si>
    <t>1.18.24</t>
  </si>
  <si>
    <t>V1.1</t>
  </si>
  <si>
    <t>Reformatted all logos to be neater</t>
  </si>
  <si>
    <t>7.12.24</t>
  </si>
  <si>
    <t>Dev Tab: Updated Year, Effective Date, Version for 2025</t>
  </si>
  <si>
    <t>V1_D1</t>
  </si>
  <si>
    <t>Cust Info Tab: Added "Located in a DAC" Dropdown</t>
  </si>
  <si>
    <t>Applications must be saved as:  CLApplication_&lt;&lt;&lt;customer Name&gt;&gt;MMDDYYYY.xlsx</t>
  </si>
  <si>
    <t>Guidelines: Added language regarding 12/31/25 completion date **DSA stated we can claim 2025 Lighting savings through Q1 2026***</t>
  </si>
  <si>
    <t>Pre &amp; Post INS Forms: Deleted from workbook due to INS forms being in the Internal workbook</t>
  </si>
  <si>
    <t>PBL1000</t>
  </si>
  <si>
    <t>PBL6200</t>
  </si>
  <si>
    <t>PBL7000</t>
  </si>
  <si>
    <t>PBL7400</t>
  </si>
  <si>
    <t>PBL7500</t>
  </si>
  <si>
    <t>PBL8100</t>
  </si>
  <si>
    <t>2025 Per Unit Cap</t>
  </si>
  <si>
    <t>MMBTU Heating penalty</t>
  </si>
  <si>
    <t>In Service Rate</t>
  </si>
  <si>
    <t>LED Interior Parking Garage Lighting Fixtures - PBL1000</t>
  </si>
  <si>
    <t>LED Lamps - PBL4100</t>
  </si>
  <si>
    <t>LED Downlight Fixtures - PBL6000</t>
  </si>
  <si>
    <t>LED Downlight Retrofit Kits - PBL6200</t>
  </si>
  <si>
    <t>LED Ambient Fixtures/Panels - PBL7000</t>
  </si>
  <si>
    <t>LED Linear Replacement Tubes  - PBL7400</t>
  </si>
  <si>
    <t>LED Retrofit Kits - PBL7500</t>
  </si>
  <si>
    <t>LED High Bay/Low Bay Fixtures - PBL8100</t>
  </si>
  <si>
    <t>Lighting Controls &amp; Sensors - PBLC1010</t>
  </si>
  <si>
    <t>Lighting Controls &amp; Sensors - PBLCR1010</t>
  </si>
  <si>
    <t>2024 Per Unit Cap</t>
  </si>
  <si>
    <t>2023 Per Unit Cap</t>
  </si>
  <si>
    <t>Existing Lighting Device Categories</t>
  </si>
  <si>
    <t>Source: 2025 PSEG Long Island TRM</t>
  </si>
  <si>
    <t>DAC Yes_No</t>
  </si>
  <si>
    <t>Ref Tab: Reorganized measure tables</t>
  </si>
  <si>
    <t>Customer Inputs Tab: Started updating formulas to account for Ref Tab Reorganization.</t>
  </si>
  <si>
    <t>10.7.24</t>
  </si>
  <si>
    <t>Fixed the hours reference for the annual hours section in the customer input section</t>
  </si>
  <si>
    <t>AZ</t>
  </si>
  <si>
    <t>V1_D2</t>
  </si>
  <si>
    <t>10.8.24</t>
  </si>
  <si>
    <t>Fixed the data analytics between the fixture measure code and the device code</t>
  </si>
  <si>
    <t>Reference tab tables were fixed to have the proper device codes</t>
  </si>
  <si>
    <t>Added building type data validation for customer inputs</t>
  </si>
  <si>
    <t>Edited the kW Cooling Bonus, kWh cooling bonus, fixture $/kWh, fixture per unit cap,FLH so the equations now refect the reference tab</t>
  </si>
  <si>
    <t>10.11.24</t>
  </si>
  <si>
    <t>Accidently made a draft 5 and skipped 4</t>
  </si>
  <si>
    <t>School Yes/No</t>
  </si>
  <si>
    <t>Refernece tab:Added a schools yes/no for customer input tab total cal rebate entry to populate</t>
  </si>
  <si>
    <t>Customer Inputs: fixed total calculated rebate Y9 so it now populates with the school yes/no reference</t>
  </si>
  <si>
    <t>V1_D3</t>
  </si>
  <si>
    <t>10.14.24</t>
  </si>
  <si>
    <t>Summary: Foced P12:P20 so it refences the coinicidence factor on the references</t>
  </si>
  <si>
    <t>Summary: Fixed L5 so it refences the SBI toggle name so it populates as total rebate</t>
  </si>
  <si>
    <t>Calculations: Foxed MMBTU heating factor to use the new reference tab instead of producting an error</t>
  </si>
  <si>
    <t>https://www.psegliny.com/en/businessandcontractorservices/businessandcommercialsavings/rebates</t>
  </si>
  <si>
    <t>Guidelines: Fixed broken links</t>
  </si>
  <si>
    <t>Calculations: Fixed AY:BI so that it now is linked with the reference tab</t>
  </si>
  <si>
    <t>10.15.24</t>
  </si>
  <si>
    <t>Fixed annual hours on customer input to populate</t>
  </si>
  <si>
    <t>Summary: Now says total rebate</t>
  </si>
  <si>
    <t>10.18.24</t>
  </si>
  <si>
    <t>Ref Tab: Corrected LC Table references and Name Manager</t>
  </si>
  <si>
    <t>Calcs Tab: Updated Reference Links for Sensor formulas</t>
  </si>
  <si>
    <t>V1_D7</t>
  </si>
  <si>
    <t>Dev Tab: Corrected Date Format</t>
  </si>
  <si>
    <t>2025 - DAC</t>
  </si>
  <si>
    <t>10.29.24</t>
  </si>
  <si>
    <t>Guidelines: Changed submittal date to 12/01 from 12/31</t>
  </si>
  <si>
    <t>V1_D8</t>
  </si>
  <si>
    <t>LED Eligibiliy Tab: Added language that DAC rebates are 25% higher</t>
  </si>
  <si>
    <t>Ref Tab: Add 2025 DAC rebate column</t>
  </si>
  <si>
    <t>Calcs Tab: Updated Fixture and Sensor calls to populate either standard or DAC rebates</t>
  </si>
  <si>
    <r>
      <rPr>
        <b/>
        <sz val="11"/>
        <color theme="1"/>
        <rFont val="Arial Narrow"/>
        <family val="2"/>
      </rPr>
      <t>Please note:</t>
    </r>
    <r>
      <rPr>
        <sz val="11"/>
        <color theme="1"/>
        <rFont val="Arial Narrow"/>
        <family val="2"/>
      </rPr>
      <t xml:space="preserve"> All projects must be completed, and closing documents submitted, by December 1st, 2025.</t>
    </r>
  </si>
  <si>
    <t>Located in a Disadvantaged Community*?</t>
  </si>
  <si>
    <t>*"DAC" may be eligible for up to 25% increased rebates</t>
  </si>
  <si>
    <t xml:space="preserve">If customer is located in a Disadvantaged Community ("DAC'), Customer may be eligible for up to 25% increased rebates. "DAC" final determination will be made by PSEG Long Island. </t>
  </si>
  <si>
    <t xml:space="preserve"> - Rebates are limited to 70% of total measure cost as validated by the customer on the proof of payment (i.e. invoice, cancelled check, etc.).</t>
  </si>
  <si>
    <t>- If customer is located in a "DAC", customer may be eligible for up to 25% increased rebates. "DAC" final determination will be made by PSEG Long Island</t>
  </si>
  <si>
    <t>12.2.24</t>
  </si>
  <si>
    <t>Elig Tab: Updated measure descriptions</t>
  </si>
  <si>
    <t>Guidelines and Elig: Clarified DAC Language</t>
  </si>
  <si>
    <t>Cust Info Tab: Added language under DAC Yes/No dropdown</t>
  </si>
  <si>
    <t>V1_D9</t>
  </si>
  <si>
    <t>https://www.nyserda.ny.gov/ny/Disadvantaged-Communities</t>
  </si>
  <si>
    <t>Cust Info Tab: Added DAC Link</t>
  </si>
  <si>
    <t>12.26.24</t>
  </si>
  <si>
    <t>Locked and final per client approval</t>
  </si>
  <si>
    <t>V1</t>
  </si>
  <si>
    <t>Version 1.1 Draft 1 made</t>
  </si>
  <si>
    <t>1.8.25</t>
  </si>
  <si>
    <t>1.9.25</t>
  </si>
  <si>
    <t>Reference tab: Fixed LED High Bay/Low Bay Fixtures and LED High Bay Fixtures so it has the missing device codes</t>
  </si>
  <si>
    <t>2.27.25</t>
  </si>
  <si>
    <t>© 2025 TRC Companies, Inc. TRC Companies, Inc. and its affiliates reserve all rights associated with this body of work. Content cannot be edited or replicated without the express, written consent of TRC Companies, Inc. or its affiliates.</t>
  </si>
  <si>
    <t>Customer Info: Row 47, Added new TRC language for copyright</t>
  </si>
  <si>
    <t>V1.1_D2</t>
  </si>
  <si>
    <t>3.24.25</t>
  </si>
  <si>
    <t>Version 2.0 Draft 1 is made</t>
  </si>
  <si>
    <t>V2.0_D1</t>
  </si>
  <si>
    <t>4.1.25</t>
  </si>
  <si>
    <t>3.31.25</t>
  </si>
  <si>
    <t>Effective Date Change to 4.1.25</t>
  </si>
  <si>
    <t>Locked and 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</si>
</sst>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409]mmmm\ d\,\ yyyy;@"/>
    <numFmt numFmtId="165" formatCode="0.0"/>
    <numFmt numFmtId="166" formatCode="_(* #,##0.0_);_(* \(#,##0.0\);_(* &quot;-&quot;??_);_(@_)"/>
    <numFmt numFmtId="167" formatCode="00000"/>
    <numFmt numFmtId="168" formatCode="[&lt;=9999999]###\-####;\(###\)\ ###\-####"/>
    <numFmt numFmtId="169" formatCode="_(* #,##0_);_(* \(#,##0\);_(* &quot;-&quot;??_);_(@_)"/>
    <numFmt numFmtId="170" formatCode="#,##0.000"/>
    <numFmt numFmtId="171" formatCode="&quot;$&quot;#,##0"/>
    <numFmt numFmtId="172" formatCode="#,##0.0"/>
    <numFmt numFmtId="173" formatCode="0.0%"/>
    <numFmt numFmtId="174" formatCode="&quot;$&quot;#,##0.00"/>
    <numFmt numFmtId="175" formatCode="&quot;$&quot;#,##0.0"/>
    <numFmt numFmtId="176" formatCode="_(&quot;$&quot;* #,##0_);_(&quot;$&quot;* \(#,##0\);_(&quot;$&quot;* &quot;-&quot;??_);_(@_)"/>
    <numFmt numFmtId="177" formatCode="_(* #,##0.000_);_(* \(#,##0.000\);_(* &quot;-&quot;??_);_(@_)"/>
    <numFmt numFmtId="178" formatCode="0%&quot; of Installed Cost&quot;"/>
    <numFmt numFmtId="179" formatCode="&quot;Savings less than &quot;0%"/>
    <numFmt numFmtId="180" formatCode="&quot;Adjusted to no more than &quot;&quot;$&quot;#,##0&quot;/kW&quot;"/>
    <numFmt numFmtId="181" formatCode="0.000000"/>
    <numFmt numFmtId="182" formatCode="0.000"/>
    <numFmt numFmtId="183" formatCode="#,##0.000_);\(#,##0.000\)"/>
    <numFmt numFmtId="184" formatCode="#,##0.0000_);\(#,##0.0000\)"/>
    <numFmt numFmtId="185" formatCode="#,##0.0_);\(#,##0.0\)"/>
    <numFmt numFmtId="186" formatCode="_(&quot;$&quot;* #,##0.00_);_(&quot;$&quot;* \(#,##0.00\);_(&quot;$&quot;* &quot;-&quot;_);_(@_)"/>
    <numFmt numFmtId="187" formatCode="#,##0.00000_);\(#,##0.00000\)"/>
    <numFmt numFmtId="188" formatCode="0.0000"/>
    <numFmt numFmtId="189" formatCode="0.00000"/>
    <numFmt numFmtId="190" formatCode="0.0000000"/>
  </numFmts>
  <fonts count="136" x14ac:knownFonts="1">
    <font>
      <sz val="11"/>
      <color theme="1"/>
      <name val="Calibri"/>
      <family val="2"/>
      <scheme val="minor"/>
    </font>
    <font>
      <sz val="12"/>
      <name val="Arial Narrow"/>
      <family val="2"/>
    </font>
    <font>
      <sz val="11"/>
      <color indexed="8"/>
      <name val="Calibri"/>
      <family val="2"/>
    </font>
    <font>
      <sz val="12"/>
      <color indexed="8"/>
      <name val="Arial Narrow"/>
      <family val="2"/>
    </font>
    <font>
      <i/>
      <sz val="18"/>
      <name val="Times New Roman"/>
      <family val="1"/>
    </font>
    <font>
      <sz val="12"/>
      <color indexed="8"/>
      <name val="Calibri"/>
      <family val="2"/>
    </font>
    <font>
      <b/>
      <i/>
      <sz val="12"/>
      <color indexed="8"/>
      <name val="Arial Narrow"/>
      <family val="2"/>
    </font>
    <font>
      <i/>
      <sz val="12"/>
      <color indexed="8"/>
      <name val="Arial Narrow"/>
      <family val="2"/>
    </font>
    <font>
      <i/>
      <sz val="10"/>
      <color indexed="8"/>
      <name val="Arial Narrow"/>
      <family val="2"/>
    </font>
    <font>
      <b/>
      <sz val="9"/>
      <color indexed="8"/>
      <name val="Arial Narrow"/>
      <family val="2"/>
    </font>
    <font>
      <b/>
      <sz val="8"/>
      <color indexed="8"/>
      <name val="Arial Narrow"/>
      <family val="2"/>
    </font>
    <font>
      <b/>
      <vertAlign val="superscript"/>
      <sz val="8"/>
      <color indexed="8"/>
      <name val="Arial Narrow"/>
      <family val="2"/>
    </font>
    <font>
      <b/>
      <sz val="11"/>
      <color indexed="8"/>
      <name val="Arial Narrow"/>
      <family val="2"/>
    </font>
    <font>
      <sz val="9"/>
      <name val="Arial Narrow"/>
      <family val="2"/>
    </font>
    <font>
      <b/>
      <i/>
      <sz val="8"/>
      <color indexed="8"/>
      <name val="Arial Narrow"/>
      <family val="2"/>
    </font>
    <font>
      <sz val="11"/>
      <name val="Arial Narrow"/>
      <family val="2"/>
    </font>
    <font>
      <i/>
      <sz val="10"/>
      <name val="Arial Narrow"/>
      <family val="2"/>
    </font>
    <font>
      <sz val="7"/>
      <name val="Arial Narrow"/>
      <family val="2"/>
    </font>
    <font>
      <sz val="10"/>
      <name val="Arial Narrow"/>
      <family val="2"/>
    </font>
    <font>
      <sz val="14"/>
      <name val="Arial Narrow"/>
      <family val="2"/>
    </font>
    <font>
      <sz val="11"/>
      <color indexed="8"/>
      <name val="Arial Narrow"/>
      <family val="2"/>
    </font>
    <font>
      <b/>
      <sz val="11"/>
      <name val="Arial Narrow"/>
      <family val="2"/>
    </font>
    <font>
      <sz val="10"/>
      <name val="Arial"/>
      <family val="2"/>
    </font>
    <font>
      <b/>
      <sz val="10"/>
      <name val="Arial Narrow"/>
      <family val="2"/>
    </font>
    <font>
      <b/>
      <sz val="12"/>
      <name val="Arial Narrow"/>
      <family val="2"/>
    </font>
    <font>
      <b/>
      <sz val="12"/>
      <color indexed="9"/>
      <name val="Arial Narrow"/>
      <family val="2"/>
    </font>
    <font>
      <b/>
      <sz val="12"/>
      <color indexed="8"/>
      <name val="Arial Narrow"/>
      <family val="2"/>
    </font>
    <font>
      <sz val="12"/>
      <color indexed="9"/>
      <name val="Arial Narrow"/>
      <family val="2"/>
    </font>
    <font>
      <i/>
      <sz val="12"/>
      <name val="Arial Narrow"/>
      <family val="2"/>
    </font>
    <font>
      <sz val="10"/>
      <color indexed="9"/>
      <name val="Arial Narrow"/>
      <family val="2"/>
    </font>
    <font>
      <b/>
      <sz val="14"/>
      <name val="Arial Narrow"/>
      <family val="2"/>
    </font>
    <font>
      <i/>
      <sz val="16"/>
      <name val="Arial Narrow"/>
      <family val="2"/>
    </font>
    <font>
      <i/>
      <sz val="11"/>
      <name val="Arial Narrow"/>
      <family val="2"/>
    </font>
    <font>
      <b/>
      <sz val="10"/>
      <color indexed="10"/>
      <name val="Arial"/>
      <family val="2"/>
    </font>
    <font>
      <b/>
      <i/>
      <sz val="12"/>
      <name val="Arial Narrow"/>
      <family val="2"/>
    </font>
    <font>
      <b/>
      <i/>
      <sz val="10"/>
      <name val="Arial"/>
      <family val="2"/>
    </font>
    <font>
      <u/>
      <sz val="10"/>
      <name val="Arial Narrow"/>
      <family val="2"/>
    </font>
    <font>
      <u/>
      <sz val="10"/>
      <color indexed="8"/>
      <name val="Arial Narrow"/>
      <family val="2"/>
    </font>
    <font>
      <sz val="10"/>
      <color indexed="8"/>
      <name val="Arial Narrow"/>
      <family val="2"/>
    </font>
    <font>
      <sz val="10"/>
      <color indexed="8"/>
      <name val="Arial"/>
      <family val="2"/>
    </font>
    <font>
      <sz val="11"/>
      <color indexed="62"/>
      <name val="Arial Narrow"/>
      <family val="2"/>
    </font>
    <font>
      <b/>
      <sz val="10"/>
      <color indexed="8"/>
      <name val="Arial Narrow"/>
      <family val="2"/>
    </font>
    <font>
      <b/>
      <sz val="10"/>
      <color indexed="9"/>
      <name val="Arial Narrow"/>
      <family val="2"/>
    </font>
    <font>
      <b/>
      <i/>
      <sz val="10"/>
      <name val="Arial Narrow"/>
      <family val="2"/>
    </font>
    <font>
      <b/>
      <i/>
      <sz val="10"/>
      <color indexed="8"/>
      <name val="Arial Narrow"/>
      <family val="2"/>
    </font>
    <font>
      <sz val="9"/>
      <name val="Arial"/>
      <family val="2"/>
    </font>
    <font>
      <b/>
      <sz val="10"/>
      <name val="Arial"/>
      <family val="2"/>
    </font>
    <font>
      <b/>
      <sz val="9"/>
      <color indexed="81"/>
      <name val="Tahoma"/>
      <family val="2"/>
    </font>
    <font>
      <sz val="9"/>
      <color indexed="81"/>
      <name val="Tahoma"/>
      <family val="2"/>
    </font>
    <font>
      <i/>
      <sz val="10"/>
      <color indexed="62"/>
      <name val="Arial Narrow"/>
      <family val="2"/>
    </font>
    <font>
      <sz val="10"/>
      <color indexed="62"/>
      <name val="Arial Narrow"/>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b/>
      <sz val="12"/>
      <color theme="1"/>
      <name val="Arial Narrow"/>
      <family val="2"/>
    </font>
    <font>
      <sz val="12"/>
      <color theme="1"/>
      <name val="Arial Narrow"/>
      <family val="2"/>
    </font>
    <font>
      <i/>
      <sz val="12"/>
      <color theme="1"/>
      <name val="Arial Narrow"/>
      <family val="2"/>
    </font>
    <font>
      <b/>
      <sz val="24"/>
      <color theme="0"/>
      <name val="Times New Roman"/>
      <family val="1"/>
    </font>
    <font>
      <i/>
      <sz val="18"/>
      <color theme="0"/>
      <name val="Times New Roman"/>
      <family val="1"/>
    </font>
    <font>
      <sz val="14"/>
      <color theme="1"/>
      <name val="Arial Narrow"/>
      <family val="2"/>
    </font>
    <font>
      <sz val="11"/>
      <color theme="1"/>
      <name val="Arial Narrow"/>
      <family val="2"/>
    </font>
    <font>
      <sz val="8"/>
      <color theme="1"/>
      <name val="Arial Narrow"/>
      <family val="2"/>
    </font>
    <font>
      <b/>
      <sz val="12"/>
      <color theme="4" tint="-0.249977111117893"/>
      <name val="Arial Narrow"/>
      <family val="2"/>
    </font>
    <font>
      <sz val="12"/>
      <color rgb="FFFF0000"/>
      <name val="Arial Narrow"/>
      <family val="2"/>
    </font>
    <font>
      <b/>
      <sz val="12"/>
      <color theme="0"/>
      <name val="Arial Narrow"/>
      <family val="2"/>
    </font>
    <font>
      <sz val="10"/>
      <color rgb="FFFF0000"/>
      <name val="Arial Narrow"/>
      <family val="2"/>
    </font>
    <font>
      <sz val="10"/>
      <color theme="1"/>
      <name val="Arial Narrow"/>
      <family val="2"/>
    </font>
    <font>
      <b/>
      <sz val="10"/>
      <color theme="1"/>
      <name val="Arial Narrow"/>
      <family val="2"/>
    </font>
    <font>
      <b/>
      <i/>
      <sz val="11"/>
      <color theme="3"/>
      <name val="Arial Narrow"/>
      <family val="2"/>
    </font>
    <font>
      <b/>
      <i/>
      <sz val="10"/>
      <color theme="3"/>
      <name val="Arial Narrow"/>
      <family val="2"/>
    </font>
    <font>
      <b/>
      <i/>
      <sz val="11"/>
      <color theme="1"/>
      <name val="Arial Narrow"/>
      <family val="2"/>
    </font>
    <font>
      <b/>
      <i/>
      <sz val="10"/>
      <color theme="1"/>
      <name val="Arial Narrow"/>
      <family val="2"/>
    </font>
    <font>
      <i/>
      <sz val="10"/>
      <color theme="3"/>
      <name val="Arial Narrow"/>
      <family val="2"/>
    </font>
    <font>
      <sz val="10"/>
      <color theme="3"/>
      <name val="Arial Narrow"/>
      <family val="2"/>
    </font>
    <font>
      <i/>
      <sz val="10"/>
      <color theme="1"/>
      <name val="Arial Narrow"/>
      <family val="2"/>
    </font>
    <font>
      <b/>
      <sz val="22"/>
      <color theme="0"/>
      <name val="Arial Narrow"/>
      <family val="2"/>
    </font>
    <font>
      <b/>
      <sz val="10"/>
      <color theme="0" tint="-0.249977111117893"/>
      <name val="Arial Narrow"/>
      <family val="2"/>
    </font>
    <font>
      <sz val="10"/>
      <color theme="0" tint="-0.249977111117893"/>
      <name val="Arial Narrow"/>
      <family val="2"/>
    </font>
    <font>
      <b/>
      <sz val="10"/>
      <color theme="0"/>
      <name val="Arial Narrow"/>
      <family val="2"/>
    </font>
    <font>
      <b/>
      <i/>
      <sz val="10"/>
      <color theme="0" tint="-0.499984740745262"/>
      <name val="Arial Narrow"/>
      <family val="2"/>
    </font>
    <font>
      <b/>
      <sz val="10"/>
      <color theme="0" tint="-0.499984740745262"/>
      <name val="Arial Narrow"/>
      <family val="2"/>
    </font>
    <font>
      <sz val="10"/>
      <color theme="0" tint="-0.14999847407452621"/>
      <name val="Arial Narrow"/>
      <family val="2"/>
    </font>
    <font>
      <sz val="10"/>
      <color theme="0" tint="-0.34998626667073579"/>
      <name val="Arial Narrow"/>
      <family val="2"/>
    </font>
    <font>
      <sz val="10"/>
      <color theme="1"/>
      <name val="Calibri"/>
      <family val="2"/>
      <scheme val="minor"/>
    </font>
    <font>
      <sz val="10"/>
      <color rgb="FF0070C0"/>
      <name val="Arial Narrow"/>
      <family val="2"/>
    </font>
    <font>
      <b/>
      <sz val="10"/>
      <color rgb="FFFF0000"/>
      <name val="Arial Narrow"/>
      <family val="2"/>
    </font>
    <font>
      <sz val="10"/>
      <color theme="0"/>
      <name val="Arial Narrow"/>
      <family val="2"/>
    </font>
    <font>
      <sz val="11"/>
      <color rgb="FFF85208"/>
      <name val="Arial Narrow"/>
      <family val="2"/>
    </font>
    <font>
      <b/>
      <sz val="11"/>
      <color theme="1"/>
      <name val="Arial Narrow"/>
      <family val="2"/>
    </font>
    <font>
      <i/>
      <sz val="11"/>
      <color theme="1"/>
      <name val="Arial Narrow"/>
      <family val="2"/>
    </font>
    <font>
      <sz val="22"/>
      <color theme="1"/>
      <name val="Arial Narrow"/>
      <family val="2"/>
    </font>
    <font>
      <i/>
      <sz val="18"/>
      <color theme="0"/>
      <name val="Arial Narrow"/>
      <family val="2"/>
    </font>
    <font>
      <i/>
      <sz val="18"/>
      <color theme="1"/>
      <name val="Arial Narrow"/>
      <family val="2"/>
    </font>
    <font>
      <b/>
      <sz val="14"/>
      <color rgb="FFF85208"/>
      <name val="Arial Narrow"/>
      <family val="2"/>
    </font>
    <font>
      <b/>
      <sz val="14"/>
      <color rgb="FF0054CC"/>
      <name val="Arial Narrow"/>
      <family val="2"/>
    </font>
    <font>
      <sz val="12"/>
      <color theme="3" tint="0.39997558519241921"/>
      <name val="Calibri"/>
      <family val="2"/>
      <scheme val="minor"/>
    </font>
    <font>
      <sz val="12"/>
      <color theme="1"/>
      <name val="Calibri"/>
      <family val="2"/>
      <scheme val="minor"/>
    </font>
    <font>
      <sz val="11"/>
      <name val="Calibri"/>
      <family val="2"/>
      <scheme val="minor"/>
    </font>
    <font>
      <sz val="11"/>
      <color theme="3" tint="0.39997558519241921"/>
      <name val="Calibri"/>
      <family val="2"/>
      <scheme val="minor"/>
    </font>
    <font>
      <b/>
      <sz val="18"/>
      <color rgb="FF33CC33"/>
      <name val="Arial Narrow"/>
      <family val="2"/>
    </font>
    <font>
      <b/>
      <sz val="18"/>
      <color rgb="FF0070C0"/>
      <name val="Arial Narrow"/>
      <family val="2"/>
    </font>
    <font>
      <b/>
      <sz val="7"/>
      <color rgb="FFF85208"/>
      <name val="Arial Narrow"/>
      <family val="2"/>
    </font>
    <font>
      <sz val="7"/>
      <color rgb="FFF85208"/>
      <name val="Arial Narrow"/>
      <family val="2"/>
    </font>
    <font>
      <sz val="6"/>
      <color rgb="FFF85208"/>
      <name val="Arial Narrow"/>
      <family val="2"/>
    </font>
    <font>
      <sz val="6"/>
      <color theme="1"/>
      <name val="Arial Narrow"/>
      <family val="2"/>
    </font>
    <font>
      <sz val="7"/>
      <color theme="1"/>
      <name val="Arial Narrow"/>
      <family val="2"/>
    </font>
    <font>
      <i/>
      <sz val="7"/>
      <color theme="1"/>
      <name val="Arial Narrow"/>
      <family val="2"/>
    </font>
    <font>
      <b/>
      <sz val="18"/>
      <color rgb="FF0070C0"/>
      <name val="Calibri"/>
      <family val="2"/>
      <scheme val="minor"/>
    </font>
    <font>
      <sz val="11"/>
      <color rgb="FFF85208"/>
      <name val="Calibri"/>
      <family val="2"/>
      <scheme val="minor"/>
    </font>
    <font>
      <sz val="11"/>
      <color rgb="FF33CC33"/>
      <name val="Calibri"/>
      <family val="2"/>
      <scheme val="minor"/>
    </font>
    <font>
      <u/>
      <sz val="11"/>
      <color theme="10"/>
      <name val="Arial Narrow"/>
      <family val="2"/>
    </font>
    <font>
      <i/>
      <sz val="16"/>
      <color rgb="FFF85208"/>
      <name val="Arial Narrow"/>
      <family val="2"/>
    </font>
    <font>
      <i/>
      <sz val="16"/>
      <color rgb="FF0054CC"/>
      <name val="Arial Narrow"/>
      <family val="2"/>
    </font>
    <font>
      <b/>
      <sz val="16"/>
      <color rgb="FF0054CC"/>
      <name val="Arial Narrow"/>
      <family val="2"/>
    </font>
    <font>
      <sz val="9"/>
      <color theme="1"/>
      <name val="Arial"/>
      <family val="2"/>
    </font>
    <font>
      <b/>
      <sz val="11"/>
      <color theme="0"/>
      <name val="Arial Narrow"/>
      <family val="2"/>
    </font>
    <font>
      <sz val="14"/>
      <color rgb="FF000000"/>
      <name val="Arial"/>
      <family val="2"/>
    </font>
    <font>
      <i/>
      <sz val="10"/>
      <color theme="0" tint="-0.499984740745262"/>
      <name val="Arial Narrow"/>
      <family val="2"/>
    </font>
    <font>
      <b/>
      <sz val="9"/>
      <color theme="1"/>
      <name val="Arial Narrow"/>
      <family val="2"/>
    </font>
    <font>
      <b/>
      <sz val="24"/>
      <color rgb="FF002060"/>
      <name val="Calibri"/>
      <family val="2"/>
      <scheme val="minor"/>
    </font>
    <font>
      <b/>
      <sz val="12"/>
      <color rgb="FFFF0000"/>
      <name val="Arial Narrow"/>
      <family val="2"/>
    </font>
    <font>
      <sz val="14"/>
      <color theme="1"/>
      <name val="Calibri"/>
      <family val="2"/>
      <scheme val="minor"/>
    </font>
    <font>
      <sz val="8"/>
      <color rgb="FF000000"/>
      <name val="Segoe UI"/>
      <family val="2"/>
    </font>
    <font>
      <sz val="8"/>
      <color rgb="FF000000"/>
      <name val="Tahoma"/>
      <family val="2"/>
    </font>
    <font>
      <i/>
      <sz val="12"/>
      <color rgb="FFFF0000"/>
      <name val="Arial Narrow"/>
      <family val="2"/>
    </font>
    <font>
      <sz val="8"/>
      <name val="Calibri"/>
      <family val="2"/>
      <scheme val="minor"/>
    </font>
    <font>
      <b/>
      <sz val="28"/>
      <color theme="0"/>
      <name val="Times New Roman"/>
      <family val="1"/>
    </font>
    <font>
      <i/>
      <sz val="22"/>
      <color theme="0"/>
      <name val="Times New Roman"/>
      <family val="1"/>
    </font>
    <font>
      <i/>
      <sz val="11"/>
      <color theme="1"/>
      <name val="Calibri"/>
      <family val="2"/>
      <scheme val="minor"/>
    </font>
    <font>
      <b/>
      <sz val="8"/>
      <color rgb="FFFF0000"/>
      <name val="Arial Narrow"/>
      <family val="2"/>
    </font>
    <font>
      <b/>
      <sz val="14"/>
      <color rgb="FF142C41"/>
      <name val="Arial Narrow"/>
      <family val="2"/>
    </font>
    <font>
      <b/>
      <sz val="20"/>
      <color theme="0"/>
      <name val="Arial Narrow"/>
      <family val="2"/>
    </font>
    <font>
      <u/>
      <sz val="8"/>
      <color theme="10"/>
      <name val="Calibri"/>
      <family val="2"/>
      <scheme val="minor"/>
    </font>
    <font>
      <i/>
      <sz val="9"/>
      <color theme="1"/>
      <name val="Arial Narrow"/>
      <family val="2"/>
    </font>
  </fonts>
  <fills count="20">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28"/>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54CC"/>
        <bgColor indexed="64"/>
      </patternFill>
    </fill>
    <fill>
      <patternFill patternType="solid">
        <fgColor rgb="FFF85208"/>
        <bgColor indexed="64"/>
      </patternFill>
    </fill>
    <fill>
      <patternFill patternType="solid">
        <fgColor theme="0" tint="-0.499984740745262"/>
        <bgColor indexed="64"/>
      </patternFill>
    </fill>
    <fill>
      <patternFill patternType="solid">
        <fgColor rgb="FF969696"/>
        <bgColor indexed="64"/>
      </patternFill>
    </fill>
    <fill>
      <patternFill patternType="solid">
        <fgColor rgb="FF6A5B4E"/>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00B050"/>
        <bgColor indexed="64"/>
      </patternFill>
    </fill>
    <fill>
      <patternFill patternType="solid">
        <fgColor theme="0"/>
        <bgColor indexed="64"/>
      </patternFill>
    </fill>
    <fill>
      <patternFill patternType="solid">
        <fgColor rgb="FFFF99FF"/>
        <bgColor indexed="64"/>
      </patternFill>
    </fill>
    <fill>
      <patternFill patternType="solid">
        <fgColor rgb="FF063F6E"/>
        <bgColor indexed="64"/>
      </patternFill>
    </fill>
    <fill>
      <patternFill patternType="solid">
        <fgColor rgb="FF142C41"/>
        <bgColor indexed="64"/>
      </patternFill>
    </fill>
  </fills>
  <borders count="53">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medium">
        <color rgb="FFF85208"/>
      </bottom>
      <diagonal/>
    </border>
    <border>
      <left/>
      <right/>
      <top style="thin">
        <color theme="0"/>
      </top>
      <bottom style="thin">
        <color theme="0"/>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right/>
      <top style="thick">
        <color rgb="FFF85208"/>
      </top>
      <bottom/>
      <diagonal/>
    </border>
    <border>
      <left/>
      <right/>
      <top style="thick">
        <color rgb="FFF85208"/>
      </top>
      <bottom style="thin">
        <color indexed="64"/>
      </bottom>
      <diagonal/>
    </border>
    <border>
      <left/>
      <right/>
      <top style="thin">
        <color indexed="64"/>
      </top>
      <bottom style="medium">
        <color rgb="FF142C41"/>
      </bottom>
      <diagonal/>
    </border>
    <border>
      <left/>
      <right/>
      <top/>
      <bottom style="medium">
        <color rgb="FF142C4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1">
    <xf numFmtId="0" fontId="0" fillId="0" borderId="0"/>
    <xf numFmtId="43" fontId="2"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 fillId="0" borderId="0" applyFont="0" applyFill="0" applyBorder="0" applyAlignment="0" applyProtection="0"/>
    <xf numFmtId="44" fontId="22" fillId="0" borderId="0" applyFont="0" applyFill="0" applyBorder="0" applyAlignment="0" applyProtection="0"/>
    <xf numFmtId="44" fontId="2" fillId="0" borderId="0" applyFont="0" applyFill="0" applyBorder="0" applyAlignment="0" applyProtection="0"/>
    <xf numFmtId="44" fontId="51"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2" fillId="0" borderId="0"/>
    <xf numFmtId="0" fontId="51" fillId="0" borderId="0"/>
    <xf numFmtId="0" fontId="22" fillId="0" borderId="0"/>
    <xf numFmtId="0" fontId="39" fillId="0" borderId="0"/>
    <xf numFmtId="0" fontId="22" fillId="0" borderId="0"/>
    <xf numFmtId="0" fontId="22" fillId="0" borderId="0"/>
    <xf numFmtId="0" fontId="22" fillId="0" borderId="0"/>
    <xf numFmtId="0" fontId="22" fillId="0" borderId="0"/>
    <xf numFmtId="9" fontId="2" fillId="0" borderId="0" applyFont="0" applyFill="0" applyBorder="0" applyAlignment="0" applyProtection="0"/>
    <xf numFmtId="9" fontId="2" fillId="0" borderId="0" applyFont="0" applyFill="0" applyBorder="0" applyAlignment="0" applyProtection="0"/>
  </cellStyleXfs>
  <cellXfs count="799">
    <xf numFmtId="0" fontId="0" fillId="0" borderId="0" xfId="0"/>
    <xf numFmtId="0" fontId="56" fillId="0" borderId="0" xfId="0" applyFont="1"/>
    <xf numFmtId="0" fontId="57" fillId="0" borderId="0" xfId="0" applyFont="1" applyAlignment="1">
      <alignment horizontal="left"/>
    </xf>
    <xf numFmtId="0" fontId="57" fillId="0" borderId="0" xfId="0" applyFont="1"/>
    <xf numFmtId="49" fontId="57" fillId="5" borderId="1" xfId="0" applyNumberFormat="1" applyFont="1" applyFill="1" applyBorder="1" applyAlignment="1">
      <alignment horizontal="right"/>
    </xf>
    <xf numFmtId="1" fontId="57" fillId="5" borderId="1" xfId="0" applyNumberFormat="1" applyFont="1" applyFill="1" applyBorder="1"/>
    <xf numFmtId="2" fontId="57" fillId="0" borderId="0" xfId="0" applyNumberFormat="1" applyFont="1"/>
    <xf numFmtId="0" fontId="57" fillId="0" borderId="2" xfId="0" applyFont="1" applyBorder="1"/>
    <xf numFmtId="0" fontId="57" fillId="0" borderId="2" xfId="0" applyFont="1" applyBorder="1" applyAlignment="1">
      <alignment horizontal="left"/>
    </xf>
    <xf numFmtId="49" fontId="57" fillId="0" borderId="0" xfId="0" applyNumberFormat="1" applyFont="1" applyAlignment="1">
      <alignment horizontal="left"/>
    </xf>
    <xf numFmtId="0" fontId="1" fillId="0" borderId="0" xfId="0" applyFont="1" applyAlignment="1">
      <alignment horizontal="left"/>
    </xf>
    <xf numFmtId="0" fontId="57" fillId="0" borderId="0" xfId="0" quotePrefix="1" applyFont="1" applyAlignment="1">
      <alignment horizontal="left"/>
    </xf>
    <xf numFmtId="165" fontId="57" fillId="0" borderId="0" xfId="0" applyNumberFormat="1" applyFont="1" applyAlignment="1">
      <alignment horizontal="left"/>
    </xf>
    <xf numFmtId="0" fontId="58" fillId="0" borderId="0" xfId="0" applyFont="1" applyAlignment="1">
      <alignment horizontal="left"/>
    </xf>
    <xf numFmtId="0" fontId="57" fillId="0" borderId="0" xfId="0" applyFont="1" applyAlignment="1">
      <alignment horizontal="left" wrapText="1"/>
    </xf>
    <xf numFmtId="0" fontId="57" fillId="6" borderId="0" xfId="0" applyFont="1" applyFill="1" applyAlignment="1">
      <alignment horizontal="left"/>
    </xf>
    <xf numFmtId="165" fontId="57" fillId="0" borderId="0" xfId="1" applyNumberFormat="1" applyFont="1" applyAlignment="1">
      <alignment horizontal="left"/>
    </xf>
    <xf numFmtId="165" fontId="57" fillId="0" borderId="0" xfId="2" applyNumberFormat="1" applyFont="1" applyAlignment="1">
      <alignment horizontal="left"/>
    </xf>
    <xf numFmtId="0" fontId="1" fillId="0" borderId="0" xfId="0" applyFont="1"/>
    <xf numFmtId="165" fontId="1" fillId="0" borderId="0" xfId="0" applyNumberFormat="1" applyFont="1" applyAlignment="1">
      <alignment horizontal="left"/>
    </xf>
    <xf numFmtId="0" fontId="0" fillId="0" borderId="0" xfId="0" applyAlignment="1">
      <alignment horizontal="left" indent="5"/>
    </xf>
    <xf numFmtId="166" fontId="57" fillId="0" borderId="0" xfId="1" applyNumberFormat="1" applyFont="1" applyAlignment="1">
      <alignment horizontal="left"/>
    </xf>
    <xf numFmtId="0" fontId="0" fillId="0" borderId="0" xfId="0" applyAlignment="1">
      <alignment vertical="center"/>
    </xf>
    <xf numFmtId="0" fontId="0" fillId="0" borderId="0" xfId="0" applyAlignment="1">
      <alignment vertical="center" wrapText="1"/>
    </xf>
    <xf numFmtId="2" fontId="0" fillId="0" borderId="0" xfId="0" applyNumberFormat="1" applyAlignment="1">
      <alignment vertical="center"/>
    </xf>
    <xf numFmtId="167" fontId="61" fillId="7" borderId="2" xfId="0" applyNumberFormat="1" applyFont="1" applyFill="1" applyBorder="1" applyAlignment="1" applyProtection="1">
      <alignment horizontal="left"/>
      <protection locked="0"/>
    </xf>
    <xf numFmtId="3" fontId="61" fillId="7" borderId="2" xfId="0" applyNumberFormat="1" applyFont="1" applyFill="1" applyBorder="1" applyAlignment="1" applyProtection="1">
      <alignment horizontal="left"/>
      <protection locked="0"/>
    </xf>
    <xf numFmtId="0" fontId="62" fillId="0" borderId="2" xfId="0" applyFont="1" applyBorder="1" applyProtection="1">
      <protection locked="0"/>
    </xf>
    <xf numFmtId="0" fontId="62" fillId="7" borderId="3" xfId="0" applyFont="1" applyFill="1" applyBorder="1" applyAlignment="1" applyProtection="1">
      <alignment horizontal="center" vertical="center" wrapText="1"/>
      <protection locked="0"/>
    </xf>
    <xf numFmtId="0" fontId="0" fillId="7" borderId="3" xfId="0" applyFill="1" applyBorder="1" applyProtection="1">
      <protection locked="0"/>
    </xf>
    <xf numFmtId="0" fontId="63" fillId="0" borderId="0" xfId="0" applyFont="1" applyAlignment="1" applyProtection="1">
      <alignment horizontal="center"/>
      <protection hidden="1"/>
    </xf>
    <xf numFmtId="0" fontId="1" fillId="0" borderId="0" xfId="11" applyFont="1" applyProtection="1">
      <protection hidden="1"/>
    </xf>
    <xf numFmtId="0" fontId="64" fillId="0" borderId="2" xfId="12" applyFont="1" applyBorder="1" applyAlignment="1" applyProtection="1">
      <alignment horizontal="center" vertical="center" wrapText="1"/>
      <protection hidden="1"/>
    </xf>
    <xf numFmtId="0" fontId="64" fillId="0" borderId="0" xfId="12" applyFont="1" applyAlignment="1" applyProtection="1">
      <alignment horizontal="center" vertical="center"/>
      <protection hidden="1"/>
    </xf>
    <xf numFmtId="0" fontId="64" fillId="0" borderId="0" xfId="12" applyFont="1" applyAlignment="1" applyProtection="1">
      <alignment horizontal="center" vertical="center" wrapText="1"/>
      <protection hidden="1"/>
    </xf>
    <xf numFmtId="0" fontId="64" fillId="0" borderId="4" xfId="11" applyFont="1" applyBorder="1" applyAlignment="1" applyProtection="1">
      <alignment horizontal="center" vertical="center" wrapText="1"/>
      <protection hidden="1"/>
    </xf>
    <xf numFmtId="0" fontId="64" fillId="0" borderId="0" xfId="11" applyFont="1" applyAlignment="1" applyProtection="1">
      <alignment horizontal="center" vertical="center" wrapText="1"/>
      <protection hidden="1"/>
    </xf>
    <xf numFmtId="0" fontId="18" fillId="0" borderId="0" xfId="11" applyFont="1" applyProtection="1">
      <protection hidden="1"/>
    </xf>
    <xf numFmtId="0" fontId="18" fillId="0" borderId="2" xfId="11" applyFont="1" applyBorder="1" applyProtection="1">
      <protection hidden="1"/>
    </xf>
    <xf numFmtId="0" fontId="1" fillId="0" borderId="0" xfId="11" applyFont="1" applyAlignment="1" applyProtection="1">
      <alignment horizontal="right"/>
      <protection hidden="1"/>
    </xf>
    <xf numFmtId="0" fontId="3" fillId="0" borderId="0" xfId="11" applyFont="1" applyAlignment="1" applyProtection="1">
      <alignment horizontal="right"/>
      <protection hidden="1"/>
    </xf>
    <xf numFmtId="0" fontId="24" fillId="0" borderId="5" xfId="11" applyFont="1" applyBorder="1" applyAlignment="1" applyProtection="1">
      <alignment horizontal="right"/>
      <protection hidden="1"/>
    </xf>
    <xf numFmtId="0" fontId="24" fillId="0" borderId="0" xfId="11" applyFont="1" applyAlignment="1" applyProtection="1">
      <alignment horizontal="right"/>
      <protection hidden="1"/>
    </xf>
    <xf numFmtId="170" fontId="24" fillId="0" borderId="0" xfId="1" applyNumberFormat="1" applyFont="1" applyBorder="1" applyAlignment="1" applyProtection="1">
      <alignment vertical="center"/>
      <protection hidden="1"/>
    </xf>
    <xf numFmtId="171" fontId="24" fillId="0" borderId="6" xfId="5" applyNumberFormat="1" applyFont="1" applyBorder="1" applyAlignment="1" applyProtection="1">
      <alignment wrapText="1"/>
      <protection hidden="1"/>
    </xf>
    <xf numFmtId="3" fontId="3" fillId="0" borderId="0" xfId="1" applyNumberFormat="1" applyFont="1" applyFill="1" applyBorder="1" applyAlignment="1" applyProtection="1">
      <alignment horizontal="left" wrapText="1"/>
      <protection hidden="1"/>
    </xf>
    <xf numFmtId="172" fontId="24" fillId="0" borderId="0" xfId="1" applyNumberFormat="1" applyFont="1" applyBorder="1" applyAlignment="1" applyProtection="1">
      <alignment vertical="center" wrapText="1"/>
      <protection hidden="1"/>
    </xf>
    <xf numFmtId="173" fontId="24" fillId="0" borderId="0" xfId="19" applyNumberFormat="1" applyFont="1" applyBorder="1" applyAlignment="1" applyProtection="1">
      <alignment horizontal="right" vertical="center"/>
      <protection hidden="1"/>
    </xf>
    <xf numFmtId="0" fontId="18" fillId="0" borderId="6" xfId="11" applyFont="1" applyBorder="1" applyProtection="1">
      <protection hidden="1"/>
    </xf>
    <xf numFmtId="171" fontId="24" fillId="0" borderId="0" xfId="5" applyNumberFormat="1" applyFont="1" applyBorder="1" applyAlignment="1" applyProtection="1">
      <alignment horizontal="right" wrapText="1"/>
      <protection hidden="1"/>
    </xf>
    <xf numFmtId="7" fontId="18" fillId="0" borderId="0" xfId="11" applyNumberFormat="1" applyFont="1" applyProtection="1">
      <protection hidden="1"/>
    </xf>
    <xf numFmtId="171" fontId="24" fillId="0" borderId="0" xfId="5" applyNumberFormat="1" applyFont="1" applyBorder="1" applyAlignment="1" applyProtection="1">
      <alignment horizontal="right" vertical="center" wrapText="1"/>
      <protection hidden="1"/>
    </xf>
    <xf numFmtId="173" fontId="18" fillId="0" borderId="0" xfId="19" applyNumberFormat="1" applyFont="1" applyBorder="1" applyProtection="1">
      <protection hidden="1"/>
    </xf>
    <xf numFmtId="0" fontId="18" fillId="0" borderId="0" xfId="11" applyFont="1" applyAlignment="1" applyProtection="1">
      <alignment horizontal="right"/>
      <protection hidden="1"/>
    </xf>
    <xf numFmtId="174" fontId="1" fillId="0" borderId="0" xfId="11" applyNumberFormat="1" applyFont="1" applyProtection="1">
      <protection hidden="1"/>
    </xf>
    <xf numFmtId="0" fontId="26" fillId="0" borderId="0" xfId="11" applyFont="1" applyAlignment="1" applyProtection="1">
      <alignment horizontal="center"/>
      <protection hidden="1"/>
    </xf>
    <xf numFmtId="0" fontId="27" fillId="0" borderId="0" xfId="11" applyFont="1" applyProtection="1">
      <protection hidden="1"/>
    </xf>
    <xf numFmtId="169" fontId="24" fillId="0" borderId="0" xfId="3" applyNumberFormat="1" applyFont="1" applyBorder="1" applyAlignment="1" applyProtection="1">
      <protection hidden="1"/>
    </xf>
    <xf numFmtId="0" fontId="65" fillId="0" borderId="0" xfId="11" applyFont="1" applyProtection="1">
      <protection hidden="1"/>
    </xf>
    <xf numFmtId="9" fontId="51" fillId="0" borderId="0" xfId="19" applyFont="1"/>
    <xf numFmtId="14" fontId="1" fillId="0" borderId="0" xfId="11" applyNumberFormat="1" applyFont="1" applyAlignment="1" applyProtection="1">
      <alignment wrapText="1"/>
      <protection hidden="1"/>
    </xf>
    <xf numFmtId="169" fontId="1" fillId="0" borderId="0" xfId="3" applyNumberFormat="1" applyFont="1" applyBorder="1" applyAlignment="1" applyProtection="1">
      <alignment wrapText="1"/>
      <protection hidden="1"/>
    </xf>
    <xf numFmtId="0" fontId="28" fillId="0" borderId="0" xfId="11" applyFont="1" applyProtection="1">
      <protection hidden="1"/>
    </xf>
    <xf numFmtId="0" fontId="29" fillId="0" borderId="0" xfId="11" applyFont="1" applyProtection="1">
      <protection hidden="1"/>
    </xf>
    <xf numFmtId="0" fontId="25" fillId="0" borderId="0" xfId="12" applyFont="1" applyAlignment="1" applyProtection="1">
      <alignment horizontal="center" vertical="center"/>
      <protection hidden="1"/>
    </xf>
    <xf numFmtId="0" fontId="25" fillId="0" borderId="0" xfId="12" applyFont="1" applyAlignment="1" applyProtection="1">
      <alignment horizontal="center" vertical="center" wrapText="1"/>
      <protection hidden="1"/>
    </xf>
    <xf numFmtId="0" fontId="66" fillId="8" borderId="0" xfId="11" applyFont="1" applyFill="1" applyAlignment="1" applyProtection="1">
      <alignment horizontal="center" vertical="center"/>
      <protection hidden="1"/>
    </xf>
    <xf numFmtId="0" fontId="66" fillId="8" borderId="0" xfId="11" applyFont="1" applyFill="1" applyAlignment="1" applyProtection="1">
      <alignment horizontal="center" vertical="center" wrapText="1"/>
      <protection hidden="1"/>
    </xf>
    <xf numFmtId="0" fontId="18" fillId="0" borderId="0" xfId="11" applyFont="1" applyAlignment="1" applyProtection="1">
      <alignment wrapText="1"/>
      <protection hidden="1"/>
    </xf>
    <xf numFmtId="44" fontId="18" fillId="0" borderId="0" xfId="11" applyNumberFormat="1" applyFont="1" applyProtection="1">
      <protection hidden="1"/>
    </xf>
    <xf numFmtId="0" fontId="18" fillId="10" borderId="11" xfId="11" applyFont="1" applyFill="1" applyBorder="1" applyAlignment="1" applyProtection="1">
      <alignment wrapText="1"/>
      <protection hidden="1"/>
    </xf>
    <xf numFmtId="169" fontId="18" fillId="10" borderId="11" xfId="13" applyNumberFormat="1" applyFont="1" applyFill="1" applyBorder="1" applyProtection="1">
      <protection hidden="1"/>
    </xf>
    <xf numFmtId="169" fontId="18" fillId="0" borderId="12" xfId="3" applyNumberFormat="1" applyFont="1" applyFill="1" applyBorder="1" applyAlignment="1" applyProtection="1">
      <protection hidden="1"/>
    </xf>
    <xf numFmtId="169" fontId="18" fillId="10" borderId="11" xfId="13" applyNumberFormat="1" applyFont="1" applyFill="1" applyBorder="1" applyAlignment="1" applyProtection="1">
      <alignment wrapText="1"/>
      <protection hidden="1"/>
    </xf>
    <xf numFmtId="0" fontId="18" fillId="10" borderId="11" xfId="13" applyFont="1" applyFill="1" applyBorder="1" applyAlignment="1" applyProtection="1">
      <alignment wrapText="1"/>
      <protection hidden="1"/>
    </xf>
    <xf numFmtId="169" fontId="18" fillId="10" borderId="11" xfId="3" applyNumberFormat="1" applyFont="1" applyFill="1" applyBorder="1" applyAlignment="1" applyProtection="1">
      <alignment wrapText="1"/>
      <protection hidden="1"/>
    </xf>
    <xf numFmtId="169" fontId="18" fillId="10" borderId="11" xfId="4" applyNumberFormat="1" applyFont="1" applyFill="1" applyBorder="1" applyAlignment="1" applyProtection="1">
      <alignment wrapText="1"/>
      <protection hidden="1"/>
    </xf>
    <xf numFmtId="169" fontId="18" fillId="0" borderId="12" xfId="4" applyNumberFormat="1" applyFont="1" applyFill="1" applyBorder="1" applyAlignment="1" applyProtection="1">
      <alignment wrapText="1"/>
      <protection hidden="1"/>
    </xf>
    <xf numFmtId="174" fontId="18" fillId="10" borderId="3" xfId="5" applyNumberFormat="1" applyFont="1" applyFill="1" applyBorder="1" applyProtection="1">
      <protection hidden="1"/>
    </xf>
    <xf numFmtId="174" fontId="18" fillId="11" borderId="12" xfId="5" applyNumberFormat="1" applyFont="1" applyFill="1" applyBorder="1" applyProtection="1">
      <protection hidden="1"/>
    </xf>
    <xf numFmtId="169" fontId="18" fillId="0" borderId="12" xfId="3" applyNumberFormat="1" applyFont="1" applyFill="1" applyBorder="1" applyAlignment="1" applyProtection="1">
      <alignment wrapText="1"/>
      <protection hidden="1"/>
    </xf>
    <xf numFmtId="44" fontId="18" fillId="3" borderId="11" xfId="5" applyFont="1" applyFill="1" applyBorder="1" applyAlignment="1" applyProtection="1">
      <alignment wrapText="1"/>
      <protection hidden="1"/>
    </xf>
    <xf numFmtId="0" fontId="18" fillId="7" borderId="3" xfId="13" applyFont="1" applyFill="1" applyBorder="1" applyAlignment="1" applyProtection="1">
      <alignment wrapText="1"/>
      <protection locked="0"/>
    </xf>
    <xf numFmtId="0" fontId="18" fillId="7" borderId="11" xfId="13" applyFont="1" applyFill="1" applyBorder="1" applyAlignment="1" applyProtection="1">
      <alignment wrapText="1"/>
      <protection locked="0"/>
    </xf>
    <xf numFmtId="169" fontId="18" fillId="0" borderId="12" xfId="4" applyNumberFormat="1" applyFont="1" applyFill="1" applyBorder="1" applyAlignment="1" applyProtection="1">
      <protection hidden="1"/>
    </xf>
    <xf numFmtId="0" fontId="18" fillId="7" borderId="3" xfId="4" applyNumberFormat="1" applyFont="1" applyFill="1" applyBorder="1" applyAlignment="1" applyProtection="1">
      <alignment wrapText="1"/>
      <protection locked="0"/>
    </xf>
    <xf numFmtId="169" fontId="18" fillId="0" borderId="11" xfId="13" applyNumberFormat="1" applyFont="1" applyBorder="1" applyAlignment="1" applyProtection="1">
      <alignment wrapText="1"/>
      <protection hidden="1"/>
    </xf>
    <xf numFmtId="169" fontId="18" fillId="7" borderId="3" xfId="4" applyNumberFormat="1" applyFont="1" applyFill="1" applyBorder="1" applyAlignment="1" applyProtection="1">
      <alignment wrapText="1"/>
      <protection locked="0"/>
    </xf>
    <xf numFmtId="169" fontId="18" fillId="0" borderId="12" xfId="13" applyNumberFormat="1" applyFont="1" applyBorder="1" applyAlignment="1" applyProtection="1">
      <alignment wrapText="1"/>
      <protection hidden="1"/>
    </xf>
    <xf numFmtId="174" fontId="18" fillId="0" borderId="3" xfId="5" applyNumberFormat="1" applyFont="1" applyFill="1" applyBorder="1" applyProtection="1">
      <protection hidden="1"/>
    </xf>
    <xf numFmtId="174" fontId="18" fillId="0" borderId="12" xfId="5" applyNumberFormat="1" applyFont="1" applyFill="1" applyBorder="1" applyProtection="1">
      <protection hidden="1"/>
    </xf>
    <xf numFmtId="169" fontId="18" fillId="0" borderId="12" xfId="3" applyNumberFormat="1" applyFont="1" applyBorder="1" applyAlignment="1" applyProtection="1">
      <alignment wrapText="1"/>
      <protection hidden="1"/>
    </xf>
    <xf numFmtId="42" fontId="18" fillId="0" borderId="3" xfId="5" applyNumberFormat="1" applyFont="1" applyBorder="1" applyAlignment="1" applyProtection="1">
      <alignment horizontal="left" wrapText="1"/>
      <protection hidden="1"/>
    </xf>
    <xf numFmtId="43" fontId="0" fillId="0" borderId="0" xfId="0" applyNumberFormat="1"/>
    <xf numFmtId="0" fontId="16" fillId="0" borderId="0" xfId="11" applyFont="1" applyProtection="1">
      <protection hidden="1"/>
    </xf>
    <xf numFmtId="0" fontId="67" fillId="0" borderId="0" xfId="11" applyFont="1" applyProtection="1">
      <protection hidden="1"/>
    </xf>
    <xf numFmtId="9" fontId="67" fillId="0" borderId="0" xfId="19" applyFont="1" applyAlignment="1" applyProtection="1">
      <protection hidden="1"/>
    </xf>
    <xf numFmtId="9" fontId="18" fillId="0" borderId="0" xfId="19" applyFont="1" applyProtection="1">
      <protection hidden="1"/>
    </xf>
    <xf numFmtId="0" fontId="16" fillId="0" borderId="0" xfId="11" applyFont="1" applyAlignment="1" applyProtection="1">
      <alignment horizontal="right"/>
      <protection hidden="1"/>
    </xf>
    <xf numFmtId="0" fontId="55" fillId="0" borderId="0" xfId="0" applyFont="1"/>
    <xf numFmtId="0" fontId="18" fillId="0" borderId="0" xfId="13" applyFont="1" applyAlignment="1" applyProtection="1">
      <alignment horizontal="right"/>
      <protection hidden="1"/>
    </xf>
    <xf numFmtId="0" fontId="68" fillId="0" borderId="0" xfId="0" applyFont="1" applyProtection="1">
      <protection hidden="1"/>
    </xf>
    <xf numFmtId="0" fontId="38" fillId="0" borderId="0" xfId="13" applyFont="1" applyAlignment="1" applyProtection="1">
      <alignment horizontal="right"/>
      <protection hidden="1"/>
    </xf>
    <xf numFmtId="0" fontId="41" fillId="0" borderId="0" xfId="13" applyFont="1" applyAlignment="1" applyProtection="1">
      <alignment horizontal="center"/>
      <protection hidden="1"/>
    </xf>
    <xf numFmtId="0" fontId="26" fillId="0" borderId="0" xfId="13" applyFont="1" applyAlignment="1" applyProtection="1">
      <alignment horizontal="center"/>
      <protection hidden="1"/>
    </xf>
    <xf numFmtId="0" fontId="38" fillId="0" borderId="0" xfId="13" applyFont="1" applyAlignment="1" applyProtection="1">
      <alignment horizontal="left"/>
      <protection hidden="1"/>
    </xf>
    <xf numFmtId="0" fontId="18" fillId="0" borderId="2" xfId="0" applyFont="1" applyBorder="1" applyAlignment="1" applyProtection="1">
      <alignment horizontal="center" wrapText="1"/>
      <protection hidden="1"/>
    </xf>
    <xf numFmtId="0" fontId="42" fillId="0" borderId="0" xfId="0" applyFont="1" applyAlignment="1" applyProtection="1">
      <alignment horizontal="center" vertical="center"/>
      <protection hidden="1"/>
    </xf>
    <xf numFmtId="0" fontId="62" fillId="0" borderId="0" xfId="0" applyFont="1" applyAlignment="1" applyProtection="1">
      <alignment horizontal="right"/>
      <protection hidden="1"/>
    </xf>
    <xf numFmtId="3" fontId="18" fillId="0" borderId="3" xfId="0" applyNumberFormat="1" applyFont="1" applyBorder="1" applyAlignment="1" applyProtection="1">
      <alignment horizontal="center" vertical="center"/>
      <protection hidden="1"/>
    </xf>
    <xf numFmtId="170" fontId="68" fillId="0" borderId="3" xfId="0" applyNumberFormat="1" applyFont="1" applyBorder="1" applyAlignment="1" applyProtection="1">
      <alignment horizontal="center"/>
      <protection hidden="1"/>
    </xf>
    <xf numFmtId="169" fontId="18" fillId="0" borderId="3" xfId="1" applyNumberFormat="1" applyFont="1" applyBorder="1" applyAlignment="1" applyProtection="1">
      <alignment horizontal="center" vertical="center"/>
      <protection hidden="1"/>
    </xf>
    <xf numFmtId="176" fontId="38" fillId="0" borderId="3" xfId="7" applyNumberFormat="1" applyFont="1" applyBorder="1" applyProtection="1">
      <protection hidden="1"/>
    </xf>
    <xf numFmtId="0" fontId="70" fillId="0" borderId="0" xfId="0" applyFont="1" applyAlignment="1" applyProtection="1">
      <alignment horizontal="right"/>
      <protection hidden="1"/>
    </xf>
    <xf numFmtId="0" fontId="72" fillId="0" borderId="0" xfId="0" applyFont="1" applyAlignment="1" applyProtection="1">
      <alignment horizontal="right"/>
      <protection hidden="1"/>
    </xf>
    <xf numFmtId="3" fontId="73" fillId="0" borderId="0" xfId="0" applyNumberFormat="1" applyFont="1" applyAlignment="1" applyProtection="1">
      <alignment horizontal="center"/>
      <protection hidden="1"/>
    </xf>
    <xf numFmtId="170" fontId="43" fillId="0" borderId="0" xfId="0" applyNumberFormat="1" applyFont="1" applyAlignment="1" applyProtection="1">
      <alignment horizontal="center" vertical="center"/>
      <protection hidden="1"/>
    </xf>
    <xf numFmtId="169" fontId="43" fillId="0" borderId="0" xfId="1" applyNumberFormat="1" applyFont="1" applyBorder="1" applyAlignment="1" applyProtection="1">
      <alignment horizontal="center" vertical="center"/>
      <protection hidden="1"/>
    </xf>
    <xf numFmtId="176" fontId="44" fillId="0" borderId="0" xfId="7" applyNumberFormat="1" applyFont="1" applyBorder="1" applyProtection="1">
      <protection hidden="1"/>
    </xf>
    <xf numFmtId="0" fontId="42" fillId="0" borderId="2" xfId="0" applyFont="1" applyBorder="1" applyAlignment="1" applyProtection="1">
      <alignment horizontal="center" vertical="center"/>
      <protection hidden="1"/>
    </xf>
    <xf numFmtId="3" fontId="68" fillId="0" borderId="2" xfId="0" applyNumberFormat="1" applyFont="1" applyBorder="1" applyAlignment="1" applyProtection="1">
      <alignment horizontal="center"/>
      <protection hidden="1"/>
    </xf>
    <xf numFmtId="0" fontId="68" fillId="0" borderId="2" xfId="0" applyFont="1" applyBorder="1" applyProtection="1">
      <protection hidden="1"/>
    </xf>
    <xf numFmtId="0" fontId="74" fillId="0" borderId="2" xfId="0" applyFont="1" applyBorder="1" applyAlignment="1" applyProtection="1">
      <alignment horizontal="right"/>
      <protection hidden="1"/>
    </xf>
    <xf numFmtId="173" fontId="75" fillId="0" borderId="2" xfId="19" applyNumberFormat="1" applyFont="1" applyBorder="1" applyProtection="1">
      <protection hidden="1"/>
    </xf>
    <xf numFmtId="0" fontId="76" fillId="0" borderId="0" xfId="0" applyFont="1" applyAlignment="1" applyProtection="1">
      <alignment horizontal="right"/>
      <protection hidden="1"/>
    </xf>
    <xf numFmtId="173" fontId="68" fillId="0" borderId="0" xfId="19" applyNumberFormat="1" applyFont="1" applyProtection="1">
      <protection hidden="1"/>
    </xf>
    <xf numFmtId="0" fontId="42" fillId="12" borderId="3" xfId="0" applyFont="1" applyFill="1" applyBorder="1" applyAlignment="1" applyProtection="1">
      <alignment horizontal="center" vertical="center" wrapText="1"/>
      <protection hidden="1"/>
    </xf>
    <xf numFmtId="0" fontId="18" fillId="0" borderId="3" xfId="0" applyFont="1" applyBorder="1" applyAlignment="1" applyProtection="1">
      <alignment horizontal="center" vertical="center"/>
      <protection hidden="1"/>
    </xf>
    <xf numFmtId="177" fontId="18" fillId="0" borderId="3" xfId="1" applyNumberFormat="1" applyFont="1" applyFill="1" applyBorder="1" applyAlignment="1" applyProtection="1">
      <alignment horizontal="center" vertical="center"/>
      <protection hidden="1"/>
    </xf>
    <xf numFmtId="43" fontId="18" fillId="0" borderId="3" xfId="1" applyFont="1" applyFill="1" applyBorder="1" applyAlignment="1" applyProtection="1">
      <alignment horizontal="center" vertical="center"/>
      <protection hidden="1"/>
    </xf>
    <xf numFmtId="176" fontId="38" fillId="0" borderId="3" xfId="7" applyNumberFormat="1" applyFont="1" applyFill="1" applyBorder="1" applyProtection="1">
      <protection hidden="1"/>
    </xf>
    <xf numFmtId="169" fontId="68" fillId="0" borderId="0" xfId="1" applyNumberFormat="1" applyFont="1" applyAlignment="1" applyProtection="1">
      <alignment horizontal="center"/>
      <protection hidden="1"/>
    </xf>
    <xf numFmtId="0" fontId="76" fillId="0" borderId="0" xfId="0" applyFont="1" applyProtection="1">
      <protection hidden="1"/>
    </xf>
    <xf numFmtId="171" fontId="68" fillId="0" borderId="0" xfId="0" applyNumberFormat="1" applyFont="1" applyProtection="1">
      <protection hidden="1"/>
    </xf>
    <xf numFmtId="0" fontId="67" fillId="0" borderId="0" xfId="0" applyFont="1" applyProtection="1">
      <protection hidden="1"/>
    </xf>
    <xf numFmtId="0" fontId="38" fillId="0" borderId="0" xfId="0" applyFont="1"/>
    <xf numFmtId="0" fontId="18" fillId="0" borderId="0" xfId="18" applyFont="1"/>
    <xf numFmtId="0" fontId="18" fillId="0" borderId="0" xfId="0" applyFont="1"/>
    <xf numFmtId="0" fontId="18" fillId="0" borderId="0" xfId="13" applyFont="1" applyProtection="1">
      <protection locked="0"/>
    </xf>
    <xf numFmtId="0" fontId="18" fillId="0" borderId="0" xfId="0" applyFont="1" applyAlignment="1">
      <alignment horizontal="left" wrapText="1"/>
    </xf>
    <xf numFmtId="0" fontId="77" fillId="0" borderId="0" xfId="0" applyFont="1" applyAlignment="1" applyProtection="1">
      <alignment vertical="center"/>
      <protection hidden="1"/>
    </xf>
    <xf numFmtId="0" fontId="0" fillId="13" borderId="2" xfId="0" applyFill="1" applyBorder="1" applyAlignment="1" applyProtection="1">
      <alignment horizontal="left"/>
      <protection locked="0"/>
    </xf>
    <xf numFmtId="0" fontId="0" fillId="13" borderId="4" xfId="0" applyFill="1" applyBorder="1" applyAlignment="1" applyProtection="1">
      <alignment horizontal="left"/>
      <protection locked="0"/>
    </xf>
    <xf numFmtId="0" fontId="67" fillId="0" borderId="0" xfId="0" applyFont="1"/>
    <xf numFmtId="0" fontId="41" fillId="0" borderId="0" xfId="0" applyFont="1"/>
    <xf numFmtId="0" fontId="23" fillId="0" borderId="0" xfId="15" applyFont="1" applyAlignment="1">
      <alignment horizontal="left"/>
    </xf>
    <xf numFmtId="0" fontId="78" fillId="0" borderId="0" xfId="15" applyFont="1" applyAlignment="1">
      <alignment horizontal="left"/>
    </xf>
    <xf numFmtId="0" fontId="79" fillId="0" borderId="0" xfId="15" applyFont="1"/>
    <xf numFmtId="0" fontId="18" fillId="0" borderId="0" xfId="15" applyFont="1"/>
    <xf numFmtId="0" fontId="67" fillId="0" borderId="0" xfId="15" applyFont="1"/>
    <xf numFmtId="0" fontId="23" fillId="0" borderId="0" xfId="15" applyFont="1"/>
    <xf numFmtId="0" fontId="42" fillId="9" borderId="14" xfId="15" applyFont="1" applyFill="1" applyBorder="1" applyAlignment="1">
      <alignment horizontal="center" vertical="center"/>
    </xf>
    <xf numFmtId="0" fontId="42" fillId="9" borderId="15" xfId="0" applyFont="1" applyFill="1" applyBorder="1" applyAlignment="1">
      <alignment horizontal="center" vertical="center"/>
    </xf>
    <xf numFmtId="0" fontId="42" fillId="9" borderId="14" xfId="0" applyFont="1" applyFill="1" applyBorder="1" applyAlignment="1">
      <alignment horizontal="center" vertical="center"/>
    </xf>
    <xf numFmtId="0" fontId="42" fillId="9" borderId="3" xfId="0" applyFont="1" applyFill="1" applyBorder="1" applyAlignment="1">
      <alignment horizontal="center" vertical="center"/>
    </xf>
    <xf numFmtId="0" fontId="80" fillId="9" borderId="14" xfId="0" applyFont="1" applyFill="1" applyBorder="1" applyAlignment="1">
      <alignment horizontal="center" vertical="center"/>
    </xf>
    <xf numFmtId="0" fontId="42" fillId="9" borderId="14" xfId="15" applyFont="1" applyFill="1" applyBorder="1" applyAlignment="1">
      <alignment horizontal="center" vertical="center" wrapText="1"/>
    </xf>
    <xf numFmtId="171" fontId="42" fillId="9" borderId="14" xfId="15" applyNumberFormat="1" applyFont="1" applyFill="1" applyBorder="1" applyAlignment="1">
      <alignment horizontal="center" vertical="center" wrapText="1"/>
    </xf>
    <xf numFmtId="0" fontId="81" fillId="14" borderId="14" xfId="15" applyFont="1" applyFill="1" applyBorder="1" applyAlignment="1">
      <alignment horizontal="center" vertical="center" wrapText="1"/>
    </xf>
    <xf numFmtId="0" fontId="82" fillId="14" borderId="14" xfId="15" applyFont="1" applyFill="1" applyBorder="1" applyAlignment="1">
      <alignment horizontal="center" vertical="center" wrapText="1"/>
    </xf>
    <xf numFmtId="0" fontId="18" fillId="0" borderId="12" xfId="15" applyFont="1" applyBorder="1" applyAlignment="1">
      <alignment horizontal="left" vertical="center"/>
    </xf>
    <xf numFmtId="0" fontId="68" fillId="0" borderId="0" xfId="0" applyFont="1"/>
    <xf numFmtId="0" fontId="68" fillId="0" borderId="12" xfId="0" applyFont="1" applyBorder="1"/>
    <xf numFmtId="174" fontId="68" fillId="0" borderId="0" xfId="6" applyNumberFormat="1" applyFont="1" applyFill="1" applyBorder="1" applyAlignment="1">
      <alignment horizontal="center" vertical="center"/>
    </xf>
    <xf numFmtId="0" fontId="83" fillId="0" borderId="12" xfId="0" applyFont="1" applyBorder="1"/>
    <xf numFmtId="0" fontId="79" fillId="0" borderId="12" xfId="0" applyFont="1" applyBorder="1"/>
    <xf numFmtId="0" fontId="18" fillId="0" borderId="12" xfId="18" applyFont="1" applyBorder="1"/>
    <xf numFmtId="0" fontId="18" fillId="0" borderId="12" xfId="0" applyFont="1" applyBorder="1"/>
    <xf numFmtId="0" fontId="18" fillId="0" borderId="12" xfId="0" applyFont="1" applyBorder="1" applyAlignment="1">
      <alignment horizontal="left" wrapText="1"/>
    </xf>
    <xf numFmtId="0" fontId="18" fillId="0" borderId="17" xfId="0" applyFont="1" applyBorder="1"/>
    <xf numFmtId="0" fontId="18" fillId="0" borderId="18" xfId="0" applyFont="1" applyBorder="1"/>
    <xf numFmtId="0" fontId="18" fillId="0" borderId="12" xfId="15" applyFont="1" applyBorder="1"/>
    <xf numFmtId="0" fontId="68" fillId="0" borderId="12" xfId="15" applyFont="1" applyBorder="1"/>
    <xf numFmtId="0" fontId="18" fillId="0" borderId="0" xfId="0" applyFont="1" applyAlignment="1">
      <alignment horizontal="left"/>
    </xf>
    <xf numFmtId="0" fontId="18" fillId="0" borderId="12" xfId="0" applyFont="1" applyBorder="1" applyAlignment="1">
      <alignment horizontal="center" vertical="center" wrapText="1"/>
    </xf>
    <xf numFmtId="0" fontId="18" fillId="0" borderId="12" xfId="13" applyFont="1" applyBorder="1" applyProtection="1">
      <protection locked="0"/>
    </xf>
    <xf numFmtId="0" fontId="18" fillId="0" borderId="18" xfId="0" applyFont="1" applyBorder="1" applyAlignment="1">
      <alignment horizontal="left" wrapText="1"/>
    </xf>
    <xf numFmtId="0" fontId="68" fillId="0" borderId="12" xfId="15" applyFont="1" applyBorder="1" applyAlignment="1">
      <alignment horizontal="left"/>
    </xf>
    <xf numFmtId="0" fontId="68" fillId="0" borderId="12" xfId="15" applyFont="1" applyBorder="1" applyAlignment="1">
      <alignment horizontal="center"/>
    </xf>
    <xf numFmtId="0" fontId="84" fillId="0" borderId="12" xfId="0" applyFont="1" applyBorder="1"/>
    <xf numFmtId="0" fontId="68" fillId="0" borderId="11" xfId="0" applyFont="1" applyBorder="1"/>
    <xf numFmtId="0" fontId="84" fillId="0" borderId="11" xfId="0" applyFont="1" applyBorder="1"/>
    <xf numFmtId="171" fontId="68" fillId="0" borderId="0" xfId="6" applyNumberFormat="1" applyFont="1" applyFill="1" applyBorder="1" applyAlignment="1">
      <alignment horizontal="center" vertical="center"/>
    </xf>
    <xf numFmtId="0" fontId="68" fillId="0" borderId="0" xfId="0" applyFont="1" applyAlignment="1">
      <alignment horizontal="center" vertical="center"/>
    </xf>
    <xf numFmtId="0" fontId="18" fillId="0" borderId="12" xfId="18" applyFont="1" applyBorder="1" applyAlignment="1">
      <alignment vertical="center" wrapText="1"/>
    </xf>
    <xf numFmtId="0" fontId="18" fillId="0" borderId="18" xfId="18" applyFont="1" applyBorder="1" applyAlignment="1">
      <alignment vertical="center" wrapText="1"/>
    </xf>
    <xf numFmtId="0" fontId="85" fillId="0" borderId="0" xfId="0" applyFont="1"/>
    <xf numFmtId="0" fontId="68" fillId="0" borderId="0" xfId="16" applyFont="1"/>
    <xf numFmtId="0" fontId="68" fillId="0" borderId="0" xfId="15" applyFont="1"/>
    <xf numFmtId="0" fontId="68" fillId="0" borderId="3" xfId="0" applyFont="1" applyBorder="1"/>
    <xf numFmtId="0" fontId="18" fillId="0" borderId="17" xfId="18" applyFont="1" applyBorder="1"/>
    <xf numFmtId="0" fontId="18" fillId="0" borderId="3" xfId="0" applyFont="1" applyBorder="1"/>
    <xf numFmtId="0" fontId="18" fillId="0" borderId="17" xfId="15" applyFont="1" applyBorder="1"/>
    <xf numFmtId="0" fontId="18" fillId="0" borderId="11" xfId="15" applyFont="1" applyBorder="1" applyAlignment="1">
      <alignment horizontal="left" vertical="center"/>
    </xf>
    <xf numFmtId="2" fontId="68" fillId="0" borderId="0" xfId="1" applyNumberFormat="1" applyFont="1" applyBorder="1"/>
    <xf numFmtId="0" fontId="18" fillId="0" borderId="0" xfId="15" applyFont="1" applyAlignment="1">
      <alignment horizontal="left" vertical="center"/>
    </xf>
    <xf numFmtId="0" fontId="18" fillId="0" borderId="18" xfId="15" applyFont="1" applyBorder="1"/>
    <xf numFmtId="1" fontId="68" fillId="0" borderId="0" xfId="15" applyNumberFormat="1" applyFont="1"/>
    <xf numFmtId="0" fontId="68" fillId="0" borderId="0" xfId="15" applyFont="1" applyAlignment="1">
      <alignment vertical="center" wrapText="1"/>
    </xf>
    <xf numFmtId="0" fontId="68" fillId="0" borderId="11" xfId="15" applyFont="1" applyBorder="1" applyAlignment="1">
      <alignment horizontal="left"/>
    </xf>
    <xf numFmtId="0" fontId="68" fillId="0" borderId="11" xfId="15" applyFont="1" applyBorder="1" applyAlignment="1">
      <alignment horizontal="center"/>
    </xf>
    <xf numFmtId="171" fontId="18" fillId="0" borderId="0" xfId="15" applyNumberFormat="1" applyFont="1" applyAlignment="1">
      <alignment horizontal="left" vertical="center"/>
    </xf>
    <xf numFmtId="0" fontId="18" fillId="0" borderId="17" xfId="13" applyFont="1" applyBorder="1" applyProtection="1">
      <protection locked="0"/>
    </xf>
    <xf numFmtId="0" fontId="18" fillId="0" borderId="11" xfId="0" applyFont="1" applyBorder="1"/>
    <xf numFmtId="0" fontId="18" fillId="0" borderId="13" xfId="0" applyFont="1" applyBorder="1"/>
    <xf numFmtId="0" fontId="18" fillId="0" borderId="11" xfId="18" applyFont="1" applyBorder="1"/>
    <xf numFmtId="0" fontId="18" fillId="0" borderId="11" xfId="0" applyFont="1" applyBorder="1" applyAlignment="1">
      <alignment horizontal="left" wrapText="1"/>
    </xf>
    <xf numFmtId="0" fontId="18" fillId="0" borderId="13" xfId="0" applyFont="1" applyBorder="1" applyAlignment="1">
      <alignment horizontal="left" wrapText="1"/>
    </xf>
    <xf numFmtId="0" fontId="68" fillId="0" borderId="0" xfId="0" applyFont="1" applyAlignment="1">
      <alignment horizontal="left" wrapText="1"/>
    </xf>
    <xf numFmtId="0" fontId="38" fillId="0" borderId="0" xfId="0" applyFont="1" applyProtection="1">
      <protection hidden="1"/>
    </xf>
    <xf numFmtId="0" fontId="38" fillId="0" borderId="0" xfId="0" applyFont="1" applyAlignment="1" applyProtection="1">
      <alignment horizontal="right"/>
      <protection hidden="1"/>
    </xf>
    <xf numFmtId="182" fontId="38" fillId="0" borderId="0" xfId="0" applyNumberFormat="1" applyFont="1" applyProtection="1">
      <protection hidden="1"/>
    </xf>
    <xf numFmtId="9" fontId="38" fillId="0" borderId="0" xfId="19" applyFont="1" applyProtection="1">
      <protection hidden="1"/>
    </xf>
    <xf numFmtId="0" fontId="41" fillId="0" borderId="0" xfId="0" applyFont="1" applyProtection="1">
      <protection hidden="1"/>
    </xf>
    <xf numFmtId="43" fontId="38" fillId="0" borderId="0" xfId="1" applyFont="1" applyProtection="1">
      <protection hidden="1"/>
    </xf>
    <xf numFmtId="43" fontId="38" fillId="0" borderId="0" xfId="1" applyFont="1" applyFill="1" applyProtection="1">
      <protection hidden="1"/>
    </xf>
    <xf numFmtId="10" fontId="38" fillId="0" borderId="0" xfId="19" applyNumberFormat="1" applyFont="1" applyProtection="1">
      <protection hidden="1"/>
    </xf>
    <xf numFmtId="0" fontId="8" fillId="0" borderId="0" xfId="0" applyFont="1" applyAlignment="1" applyProtection="1">
      <alignment horizontal="right"/>
      <protection hidden="1"/>
    </xf>
    <xf numFmtId="0" fontId="38" fillId="0" borderId="0" xfId="0" applyFont="1" applyAlignment="1" applyProtection="1">
      <alignment horizontal="left"/>
      <protection hidden="1"/>
    </xf>
    <xf numFmtId="0" fontId="42" fillId="9" borderId="16" xfId="0" applyFont="1" applyFill="1" applyBorder="1" applyAlignment="1" applyProtection="1">
      <alignment horizontal="right" vertical="center" wrapText="1"/>
      <protection hidden="1"/>
    </xf>
    <xf numFmtId="0" fontId="42" fillId="9" borderId="13" xfId="0" applyFont="1" applyFill="1" applyBorder="1" applyAlignment="1" applyProtection="1">
      <alignment horizontal="center" vertical="center" wrapText="1"/>
      <protection hidden="1"/>
    </xf>
    <xf numFmtId="0" fontId="87" fillId="6" borderId="13" xfId="0" applyFont="1" applyFill="1" applyBorder="1" applyAlignment="1" applyProtection="1">
      <alignment horizontal="center" vertical="center" wrapText="1"/>
      <protection hidden="1"/>
    </xf>
    <xf numFmtId="0" fontId="42" fillId="9" borderId="15" xfId="0" applyFont="1" applyFill="1" applyBorder="1" applyAlignment="1" applyProtection="1">
      <alignment horizontal="center" vertical="center" wrapText="1"/>
      <protection hidden="1"/>
    </xf>
    <xf numFmtId="0" fontId="42" fillId="9" borderId="16" xfId="0" applyFont="1" applyFill="1" applyBorder="1" applyAlignment="1" applyProtection="1">
      <alignment horizontal="center" vertical="center" wrapText="1"/>
      <protection hidden="1"/>
    </xf>
    <xf numFmtId="0" fontId="42" fillId="15" borderId="13" xfId="0" applyFont="1" applyFill="1" applyBorder="1" applyAlignment="1" applyProtection="1">
      <alignment horizontal="center" vertical="center" wrapText="1"/>
      <protection hidden="1"/>
    </xf>
    <xf numFmtId="0" fontId="42" fillId="9" borderId="3" xfId="0" applyFont="1" applyFill="1" applyBorder="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2" fillId="9" borderId="16" xfId="0" applyFont="1" applyFill="1" applyBorder="1" applyAlignment="1">
      <alignment horizontal="center" vertical="center" wrapText="1"/>
    </xf>
    <xf numFmtId="0" fontId="42" fillId="9" borderId="3" xfId="0" applyFont="1" applyFill="1" applyBorder="1" applyAlignment="1">
      <alignment horizontal="center" vertical="center" wrapText="1"/>
    </xf>
    <xf numFmtId="0" fontId="8" fillId="2" borderId="4" xfId="0" applyFont="1" applyFill="1" applyBorder="1" applyAlignment="1" applyProtection="1">
      <alignment horizontal="right" vertical="center"/>
      <protection hidden="1"/>
    </xf>
    <xf numFmtId="169" fontId="49" fillId="2" borderId="4" xfId="5" applyNumberFormat="1" applyFont="1" applyFill="1" applyBorder="1" applyAlignment="1" applyProtection="1">
      <alignment horizontal="center" vertical="center"/>
      <protection hidden="1"/>
    </xf>
    <xf numFmtId="43" fontId="49" fillId="2" borderId="4" xfId="0" applyNumberFormat="1" applyFont="1" applyFill="1" applyBorder="1" applyAlignment="1" applyProtection="1">
      <alignment horizontal="center" vertical="center"/>
      <protection hidden="1"/>
    </xf>
    <xf numFmtId="169" fontId="49" fillId="2" borderId="4" xfId="0" applyNumberFormat="1" applyFont="1" applyFill="1" applyBorder="1" applyAlignment="1" applyProtection="1">
      <alignment horizontal="center" vertical="center"/>
      <protection hidden="1"/>
    </xf>
    <xf numFmtId="169" fontId="49" fillId="2" borderId="7" xfId="0" applyNumberFormat="1" applyFont="1" applyFill="1" applyBorder="1" applyAlignment="1" applyProtection="1">
      <alignment horizontal="center" vertical="center"/>
      <protection hidden="1"/>
    </xf>
    <xf numFmtId="169" fontId="49" fillId="2" borderId="9" xfId="0" applyNumberFormat="1" applyFont="1" applyFill="1" applyBorder="1" applyAlignment="1" applyProtection="1">
      <alignment horizontal="center" vertical="center"/>
      <protection hidden="1"/>
    </xf>
    <xf numFmtId="177" fontId="49" fillId="2" borderId="4" xfId="0" applyNumberFormat="1" applyFont="1" applyFill="1" applyBorder="1" applyAlignment="1" applyProtection="1">
      <alignment horizontal="center" vertical="center"/>
      <protection hidden="1"/>
    </xf>
    <xf numFmtId="176" fontId="49" fillId="2" borderId="7" xfId="5" applyNumberFormat="1" applyFont="1" applyFill="1" applyBorder="1" applyAlignment="1" applyProtection="1">
      <alignment horizontal="center" vertical="center"/>
      <protection hidden="1"/>
    </xf>
    <xf numFmtId="176" fontId="49" fillId="0" borderId="0" xfId="5" applyNumberFormat="1" applyFont="1" applyFill="1" applyBorder="1" applyAlignment="1" applyProtection="1">
      <alignment horizontal="center" vertical="center"/>
      <protection hidden="1"/>
    </xf>
    <xf numFmtId="0" fontId="8" fillId="6" borderId="4" xfId="0" applyFont="1" applyFill="1" applyBorder="1" applyAlignment="1" applyProtection="1">
      <alignment horizontal="left" vertical="center"/>
      <protection hidden="1"/>
    </xf>
    <xf numFmtId="169" fontId="49" fillId="6" borderId="4" xfId="5" applyNumberFormat="1" applyFont="1" applyFill="1" applyBorder="1" applyAlignment="1" applyProtection="1">
      <alignment horizontal="center" vertical="center"/>
      <protection hidden="1"/>
    </xf>
    <xf numFmtId="37" fontId="50" fillId="6" borderId="4" xfId="0" applyNumberFormat="1" applyFont="1" applyFill="1" applyBorder="1" applyAlignment="1" applyProtection="1">
      <alignment horizontal="center" vertical="center"/>
      <protection hidden="1"/>
    </xf>
    <xf numFmtId="37" fontId="49" fillId="6" borderId="9" xfId="0" applyNumberFormat="1" applyFont="1" applyFill="1" applyBorder="1" applyAlignment="1" applyProtection="1">
      <alignment horizontal="center" vertical="center"/>
      <protection hidden="1"/>
    </xf>
    <xf numFmtId="183" fontId="50" fillId="6" borderId="4" xfId="0" applyNumberFormat="1" applyFont="1" applyFill="1" applyBorder="1" applyAlignment="1" applyProtection="1">
      <alignment horizontal="right" vertical="center"/>
      <protection hidden="1"/>
    </xf>
    <xf numFmtId="37" fontId="49" fillId="6" borderId="4" xfId="0" applyNumberFormat="1" applyFont="1" applyFill="1" applyBorder="1" applyAlignment="1" applyProtection="1">
      <alignment horizontal="center" vertical="center"/>
      <protection hidden="1"/>
    </xf>
    <xf numFmtId="184" fontId="50" fillId="6" borderId="4" xfId="0" applyNumberFormat="1" applyFont="1" applyFill="1" applyBorder="1" applyAlignment="1" applyProtection="1">
      <alignment horizontal="right" vertical="center"/>
      <protection hidden="1"/>
    </xf>
    <xf numFmtId="185" fontId="50" fillId="6" borderId="4" xfId="0" applyNumberFormat="1" applyFont="1" applyFill="1" applyBorder="1" applyAlignment="1" applyProtection="1">
      <alignment horizontal="right" vertical="center"/>
      <protection hidden="1"/>
    </xf>
    <xf numFmtId="39" fontId="50" fillId="6" borderId="4" xfId="0" applyNumberFormat="1" applyFont="1" applyFill="1" applyBorder="1" applyAlignment="1" applyProtection="1">
      <alignment horizontal="right" vertical="center"/>
      <protection hidden="1"/>
    </xf>
    <xf numFmtId="42" fontId="49" fillId="6" borderId="4" xfId="5" applyNumberFormat="1" applyFont="1" applyFill="1" applyBorder="1" applyAlignment="1" applyProtection="1">
      <alignment horizontal="center" vertical="center"/>
      <protection hidden="1"/>
    </xf>
    <xf numFmtId="42" fontId="50" fillId="6" borderId="7" xfId="5" applyNumberFormat="1" applyFont="1" applyFill="1" applyBorder="1" applyAlignment="1" applyProtection="1">
      <alignment horizontal="center" vertical="center"/>
      <protection hidden="1"/>
    </xf>
    <xf numFmtId="42" fontId="50" fillId="0" borderId="0" xfId="5" applyNumberFormat="1" applyFont="1" applyFill="1" applyBorder="1" applyAlignment="1" applyProtection="1">
      <alignment horizontal="center" vertical="center"/>
      <protection hidden="1"/>
    </xf>
    <xf numFmtId="169" fontId="50" fillId="0" borderId="4" xfId="5" applyNumberFormat="1" applyFont="1" applyFill="1" applyBorder="1" applyAlignment="1" applyProtection="1">
      <alignment horizontal="center" vertical="center"/>
      <protection hidden="1"/>
    </xf>
    <xf numFmtId="3" fontId="50" fillId="0" borderId="4" xfId="0" applyNumberFormat="1" applyFont="1" applyBorder="1" applyAlignment="1" applyProtection="1">
      <alignment horizontal="center" vertical="center"/>
      <protection hidden="1"/>
    </xf>
    <xf numFmtId="37" fontId="50" fillId="0" borderId="9" xfId="0" applyNumberFormat="1" applyFont="1" applyBorder="1" applyAlignment="1" applyProtection="1">
      <alignment horizontal="center" vertical="center"/>
      <protection hidden="1"/>
    </xf>
    <xf numFmtId="9" fontId="50" fillId="0" borderId="4" xfId="19" applyFont="1" applyBorder="1" applyAlignment="1" applyProtection="1">
      <alignment horizontal="right" vertical="center"/>
      <protection hidden="1"/>
    </xf>
    <xf numFmtId="2" fontId="50" fillId="0" borderId="4" xfId="19" applyNumberFormat="1" applyFont="1" applyBorder="1" applyAlignment="1" applyProtection="1">
      <alignment horizontal="right" vertical="center"/>
      <protection hidden="1"/>
    </xf>
    <xf numFmtId="39" fontId="50" fillId="0" borderId="4" xfId="0" applyNumberFormat="1" applyFont="1" applyBorder="1" applyAlignment="1" applyProtection="1">
      <alignment horizontal="center" vertical="center"/>
      <protection hidden="1"/>
    </xf>
    <xf numFmtId="183" fontId="50" fillId="0" borderId="4" xfId="0" applyNumberFormat="1" applyFont="1" applyBorder="1" applyAlignment="1" applyProtection="1">
      <alignment horizontal="right" vertical="center"/>
      <protection hidden="1"/>
    </xf>
    <xf numFmtId="39" fontId="50" fillId="0" borderId="4" xfId="0" applyNumberFormat="1" applyFont="1" applyBorder="1" applyAlignment="1" applyProtection="1">
      <alignment horizontal="right" vertical="center"/>
      <protection hidden="1"/>
    </xf>
    <xf numFmtId="185" fontId="50" fillId="0" borderId="4" xfId="0" applyNumberFormat="1" applyFont="1" applyBorder="1" applyAlignment="1" applyProtection="1">
      <alignment horizontal="right" vertical="center"/>
      <protection hidden="1"/>
    </xf>
    <xf numFmtId="44" fontId="50" fillId="0" borderId="4" xfId="5" applyFont="1" applyFill="1" applyBorder="1" applyAlignment="1" applyProtection="1">
      <alignment horizontal="right" vertical="center"/>
      <protection hidden="1"/>
    </xf>
    <xf numFmtId="14" fontId="3" fillId="0" borderId="0" xfId="11" applyNumberFormat="1" applyFont="1" applyProtection="1">
      <protection hidden="1"/>
    </xf>
    <xf numFmtId="0" fontId="24" fillId="0" borderId="0" xfId="11" applyFont="1" applyAlignment="1" applyProtection="1">
      <alignment wrapText="1"/>
      <protection hidden="1"/>
    </xf>
    <xf numFmtId="0" fontId="53" fillId="16" borderId="0" xfId="0" applyFont="1" applyFill="1" applyAlignment="1">
      <alignment horizontal="right"/>
    </xf>
    <xf numFmtId="176" fontId="53" fillId="0" borderId="0" xfId="5" applyNumberFormat="1" applyFont="1" applyBorder="1"/>
    <xf numFmtId="9" fontId="53" fillId="0" borderId="0" xfId="19" applyFont="1" applyBorder="1"/>
    <xf numFmtId="0" fontId="0" fillId="0" borderId="0" xfId="0" applyProtection="1">
      <protection locked="0"/>
    </xf>
    <xf numFmtId="9" fontId="52" fillId="0" borderId="0" xfId="19" applyFont="1"/>
    <xf numFmtId="0" fontId="41" fillId="0" borderId="0" xfId="0" applyFont="1" applyAlignment="1" applyProtection="1">
      <alignment horizontal="left"/>
      <protection hidden="1"/>
    </xf>
    <xf numFmtId="0" fontId="80" fillId="16" borderId="31" xfId="0" applyFont="1" applyFill="1" applyBorder="1" applyProtection="1">
      <protection hidden="1"/>
    </xf>
    <xf numFmtId="0" fontId="53" fillId="16" borderId="31" xfId="0" applyFont="1" applyFill="1" applyBorder="1"/>
    <xf numFmtId="0" fontId="53" fillId="16" borderId="31" xfId="0" applyFont="1" applyFill="1" applyBorder="1" applyAlignment="1">
      <alignment horizontal="center"/>
    </xf>
    <xf numFmtId="0" fontId="53" fillId="16" borderId="32" xfId="0" applyFont="1" applyFill="1" applyBorder="1"/>
    <xf numFmtId="0" fontId="53" fillId="16" borderId="33" xfId="0" applyFont="1" applyFill="1" applyBorder="1"/>
    <xf numFmtId="0" fontId="80" fillId="16" borderId="31" xfId="0" applyFont="1" applyFill="1" applyBorder="1" applyAlignment="1" applyProtection="1">
      <alignment horizontal="center" vertical="center" wrapText="1"/>
      <protection hidden="1"/>
    </xf>
    <xf numFmtId="0" fontId="52" fillId="16" borderId="31" xfId="0" applyFont="1" applyFill="1" applyBorder="1"/>
    <xf numFmtId="0" fontId="80" fillId="16" borderId="34" xfId="0" applyFont="1" applyFill="1" applyBorder="1" applyAlignment="1" applyProtection="1">
      <alignment horizontal="center" vertical="center" wrapText="1"/>
      <protection hidden="1"/>
    </xf>
    <xf numFmtId="0" fontId="88" fillId="16" borderId="31" xfId="0" applyFont="1" applyFill="1" applyBorder="1" applyAlignment="1" applyProtection="1">
      <alignment horizontal="right" vertical="center"/>
      <protection hidden="1"/>
    </xf>
    <xf numFmtId="169" fontId="88" fillId="16" borderId="31" xfId="5" applyNumberFormat="1" applyFont="1" applyFill="1" applyBorder="1" applyAlignment="1" applyProtection="1">
      <alignment horizontal="center" vertical="center"/>
      <protection hidden="1"/>
    </xf>
    <xf numFmtId="3" fontId="88" fillId="16" borderId="31" xfId="0" applyNumberFormat="1" applyFont="1" applyFill="1" applyBorder="1" applyAlignment="1" applyProtection="1">
      <alignment horizontal="center" vertical="center"/>
      <protection hidden="1"/>
    </xf>
    <xf numFmtId="184" fontId="88" fillId="16" borderId="31" xfId="0" applyNumberFormat="1" applyFont="1" applyFill="1" applyBorder="1" applyAlignment="1" applyProtection="1">
      <alignment horizontal="right" vertical="center"/>
      <protection hidden="1"/>
    </xf>
    <xf numFmtId="183" fontId="88" fillId="16" borderId="31" xfId="0" applyNumberFormat="1" applyFont="1" applyFill="1" applyBorder="1" applyAlignment="1" applyProtection="1">
      <alignment horizontal="right" vertical="center"/>
      <protection hidden="1"/>
    </xf>
    <xf numFmtId="39" fontId="88" fillId="16" borderId="31" xfId="0" applyNumberFormat="1" applyFont="1" applyFill="1" applyBorder="1" applyAlignment="1" applyProtection="1">
      <alignment horizontal="right" vertical="center"/>
      <protection hidden="1"/>
    </xf>
    <xf numFmtId="185" fontId="88" fillId="16" borderId="31" xfId="0" applyNumberFormat="1" applyFont="1" applyFill="1" applyBorder="1" applyAlignment="1" applyProtection="1">
      <alignment horizontal="right" vertical="center"/>
      <protection hidden="1"/>
    </xf>
    <xf numFmtId="42" fontId="88" fillId="16" borderId="31" xfId="5" applyNumberFormat="1" applyFont="1" applyFill="1" applyBorder="1" applyAlignment="1" applyProtection="1">
      <alignment horizontal="center" vertical="center"/>
      <protection hidden="1"/>
    </xf>
    <xf numFmtId="186" fontId="88" fillId="16" borderId="31" xfId="5" applyNumberFormat="1" applyFont="1" applyFill="1" applyBorder="1" applyAlignment="1" applyProtection="1">
      <alignment horizontal="center" vertical="center"/>
      <protection hidden="1"/>
    </xf>
    <xf numFmtId="176" fontId="88" fillId="16" borderId="31" xfId="5" applyNumberFormat="1" applyFont="1" applyFill="1" applyBorder="1" applyAlignment="1" applyProtection="1">
      <alignment horizontal="center" vertical="center"/>
      <protection hidden="1"/>
    </xf>
    <xf numFmtId="9" fontId="88" fillId="16" borderId="31" xfId="19" applyFont="1" applyFill="1" applyBorder="1" applyAlignment="1" applyProtection="1">
      <alignment horizontal="center" vertical="center"/>
      <protection hidden="1"/>
    </xf>
    <xf numFmtId="176" fontId="88" fillId="16" borderId="31" xfId="5" applyNumberFormat="1" applyFont="1" applyFill="1" applyBorder="1" applyAlignment="1" applyProtection="1">
      <alignment horizontal="right" vertical="center"/>
      <protection hidden="1"/>
    </xf>
    <xf numFmtId="169" fontId="88" fillId="16" borderId="31" xfId="5" applyNumberFormat="1" applyFont="1" applyFill="1" applyBorder="1" applyAlignment="1" applyProtection="1">
      <alignment horizontal="center" vertical="center"/>
      <protection locked="0" hidden="1"/>
    </xf>
    <xf numFmtId="0" fontId="52" fillId="16" borderId="31" xfId="0" applyFont="1" applyFill="1" applyBorder="1" applyProtection="1">
      <protection locked="0"/>
    </xf>
    <xf numFmtId="0" fontId="53" fillId="0" borderId="0" xfId="0" applyFont="1"/>
    <xf numFmtId="43" fontId="51" fillId="0" borderId="0" xfId="1" applyFont="1"/>
    <xf numFmtId="0" fontId="18" fillId="0" borderId="14" xfId="15" applyFont="1" applyBorder="1" applyAlignment="1">
      <alignment horizontal="left" vertical="center"/>
    </xf>
    <xf numFmtId="3" fontId="38" fillId="0" borderId="0" xfId="0" applyNumberFormat="1" applyFont="1" applyProtection="1">
      <protection hidden="1"/>
    </xf>
    <xf numFmtId="9" fontId="41" fillId="0" borderId="0" xfId="19" applyFont="1" applyProtection="1">
      <protection hidden="1"/>
    </xf>
    <xf numFmtId="4" fontId="38" fillId="0" borderId="0" xfId="0" applyNumberFormat="1" applyFont="1" applyProtection="1">
      <protection hidden="1"/>
    </xf>
    <xf numFmtId="0" fontId="18" fillId="0" borderId="10" xfId="0" applyFont="1" applyBorder="1"/>
    <xf numFmtId="0" fontId="0" fillId="0" borderId="12" xfId="0" applyBorder="1"/>
    <xf numFmtId="0" fontId="38" fillId="0" borderId="12" xfId="0" applyFont="1" applyBorder="1"/>
    <xf numFmtId="0" fontId="38" fillId="0" borderId="17" xfId="0" applyFont="1" applyBorder="1"/>
    <xf numFmtId="0" fontId="0" fillId="0" borderId="17" xfId="0" applyBorder="1"/>
    <xf numFmtId="0" fontId="68" fillId="0" borderId="18" xfId="0" applyFont="1" applyBorder="1"/>
    <xf numFmtId="0" fontId="68" fillId="0" borderId="18" xfId="0" applyFont="1" applyBorder="1" applyAlignment="1">
      <alignment horizontal="right"/>
    </xf>
    <xf numFmtId="0" fontId="68" fillId="0" borderId="18" xfId="17" applyFont="1" applyBorder="1" applyAlignment="1">
      <alignment horizontal="right"/>
    </xf>
    <xf numFmtId="0" fontId="0" fillId="0" borderId="18" xfId="0" applyBorder="1"/>
    <xf numFmtId="0" fontId="0" fillId="0" borderId="8" xfId="0" applyBorder="1"/>
    <xf numFmtId="0" fontId="42" fillId="9" borderId="3" xfId="15" applyFont="1" applyFill="1" applyBorder="1" applyAlignment="1">
      <alignment horizontal="center" vertical="center"/>
    </xf>
    <xf numFmtId="0" fontId="68" fillId="0" borderId="14" xfId="0" applyFont="1" applyBorder="1"/>
    <xf numFmtId="0" fontId="18" fillId="0" borderId="18" xfId="0" quotePrefix="1" applyFont="1" applyBorder="1"/>
    <xf numFmtId="0" fontId="18" fillId="0" borderId="10" xfId="0" quotePrefix="1" applyFont="1" applyBorder="1"/>
    <xf numFmtId="0" fontId="42" fillId="9" borderId="7" xfId="15" applyFont="1" applyFill="1" applyBorder="1" applyAlignment="1">
      <alignment horizontal="center" vertical="center"/>
    </xf>
    <xf numFmtId="0" fontId="18" fillId="0" borderId="14" xfId="0" applyFont="1" applyBorder="1"/>
    <xf numFmtId="0" fontId="38" fillId="0" borderId="18" xfId="0" applyFont="1" applyBorder="1"/>
    <xf numFmtId="0" fontId="38" fillId="0" borderId="10" xfId="0" applyFont="1" applyBorder="1"/>
    <xf numFmtId="0" fontId="38" fillId="0" borderId="11" xfId="0" applyFont="1" applyBorder="1"/>
    <xf numFmtId="0" fontId="16" fillId="0" borderId="0" xfId="0" applyFont="1" applyAlignment="1" applyProtection="1">
      <alignment vertical="center"/>
      <protection hidden="1"/>
    </xf>
    <xf numFmtId="0" fontId="16" fillId="0" borderId="0" xfId="0" applyFont="1" applyProtection="1">
      <protection hidden="1"/>
    </xf>
    <xf numFmtId="0" fontId="16" fillId="0" borderId="0" xfId="0" applyFont="1" applyAlignment="1" applyProtection="1">
      <alignment horizontal="right" vertical="center"/>
      <protection hidden="1"/>
    </xf>
    <xf numFmtId="0" fontId="16" fillId="0" borderId="0" xfId="0" applyFont="1" applyAlignment="1" applyProtection="1">
      <alignment vertical="center" wrapText="1"/>
      <protection hidden="1"/>
    </xf>
    <xf numFmtId="0" fontId="62" fillId="0" borderId="0" xfId="0" applyFont="1" applyProtection="1">
      <protection hidden="1"/>
    </xf>
    <xf numFmtId="0" fontId="89" fillId="0" borderId="0" xfId="0" applyFont="1" applyProtection="1">
      <protection hidden="1"/>
    </xf>
    <xf numFmtId="0" fontId="90" fillId="0" borderId="0" xfId="0" applyFont="1" applyAlignment="1" applyProtection="1">
      <alignment horizontal="right"/>
      <protection hidden="1"/>
    </xf>
    <xf numFmtId="0" fontId="62" fillId="0" borderId="2" xfId="0" applyFont="1" applyBorder="1" applyAlignment="1" applyProtection="1">
      <alignment horizontal="left"/>
      <protection hidden="1"/>
    </xf>
    <xf numFmtId="0" fontId="62" fillId="0" borderId="2" xfId="0" applyFont="1" applyBorder="1" applyProtection="1">
      <protection hidden="1"/>
    </xf>
    <xf numFmtId="0" fontId="90" fillId="0" borderId="0" xfId="0" applyFont="1" applyAlignment="1" applyProtection="1">
      <alignment horizontal="left" vertical="top"/>
      <protection hidden="1"/>
    </xf>
    <xf numFmtId="0" fontId="69" fillId="0" borderId="0" xfId="0" applyFont="1" applyAlignment="1" applyProtection="1">
      <alignment vertical="center"/>
      <protection hidden="1"/>
    </xf>
    <xf numFmtId="0" fontId="90" fillId="0" borderId="0" xfId="0" applyFont="1" applyProtection="1">
      <protection hidden="1"/>
    </xf>
    <xf numFmtId="0" fontId="90" fillId="0" borderId="0" xfId="0" applyFont="1" applyAlignment="1" applyProtection="1">
      <alignment horizontal="center" wrapText="1"/>
      <protection hidden="1"/>
    </xf>
    <xf numFmtId="164" fontId="62" fillId="0" borderId="0" xfId="0" applyNumberFormat="1" applyFont="1" applyAlignment="1" applyProtection="1">
      <alignment horizontal="center"/>
      <protection hidden="1"/>
    </xf>
    <xf numFmtId="0" fontId="15" fillId="0" borderId="0" xfId="0" applyFont="1" applyAlignment="1" applyProtection="1">
      <alignment vertical="center" wrapText="1"/>
      <protection hidden="1"/>
    </xf>
    <xf numFmtId="0" fontId="13" fillId="0" borderId="0" xfId="0" applyFont="1" applyProtection="1">
      <protection hidden="1"/>
    </xf>
    <xf numFmtId="0" fontId="15" fillId="0" borderId="0" xfId="0" applyFont="1" applyProtection="1">
      <protection hidden="1"/>
    </xf>
    <xf numFmtId="0" fontId="13" fillId="0" borderId="0" xfId="0" applyFont="1" applyAlignment="1" applyProtection="1">
      <alignment horizontal="right"/>
      <protection hidden="1"/>
    </xf>
    <xf numFmtId="0" fontId="91" fillId="0" borderId="0" xfId="0" applyFont="1" applyAlignment="1" applyProtection="1">
      <alignment horizontal="right"/>
      <protection hidden="1"/>
    </xf>
    <xf numFmtId="0" fontId="13" fillId="0" borderId="2" xfId="0" applyFont="1" applyBorder="1" applyProtection="1">
      <protection hidden="1"/>
    </xf>
    <xf numFmtId="0" fontId="15" fillId="0" borderId="2" xfId="0" applyFont="1" applyBorder="1" applyProtection="1">
      <protection hidden="1"/>
    </xf>
    <xf numFmtId="0" fontId="15" fillId="0" borderId="2" xfId="0" applyFont="1" applyBorder="1" applyAlignment="1" applyProtection="1">
      <alignment vertical="center" wrapText="1"/>
      <protection hidden="1"/>
    </xf>
    <xf numFmtId="0" fontId="92" fillId="0" borderId="0" xfId="0" applyFont="1" applyAlignment="1" applyProtection="1">
      <alignment vertical="center"/>
      <protection hidden="1"/>
    </xf>
    <xf numFmtId="0" fontId="93" fillId="0" borderId="0" xfId="0" applyFont="1" applyAlignment="1" applyProtection="1">
      <alignment vertical="center"/>
      <protection hidden="1"/>
    </xf>
    <xf numFmtId="0" fontId="94" fillId="0" borderId="0" xfId="0" applyFont="1" applyAlignment="1" applyProtection="1">
      <alignment vertical="center"/>
      <protection hidden="1"/>
    </xf>
    <xf numFmtId="0" fontId="95" fillId="0" borderId="35" xfId="0" applyFont="1" applyBorder="1" applyAlignment="1" applyProtection="1">
      <alignment vertical="center"/>
      <protection hidden="1"/>
    </xf>
    <xf numFmtId="0" fontId="96" fillId="0" borderId="35" xfId="0" applyFont="1" applyBorder="1" applyAlignment="1" applyProtection="1">
      <alignment vertical="center"/>
      <protection hidden="1"/>
    </xf>
    <xf numFmtId="0" fontId="62" fillId="0" borderId="35" xfId="0" applyFont="1" applyBorder="1" applyProtection="1">
      <protection hidden="1"/>
    </xf>
    <xf numFmtId="0" fontId="62" fillId="0" borderId="0" xfId="0" applyFont="1" applyAlignment="1" applyProtection="1">
      <alignment horizontal="left" vertical="center" indent="8"/>
      <protection hidden="1"/>
    </xf>
    <xf numFmtId="0" fontId="62" fillId="0" borderId="0" xfId="0" applyFont="1" applyAlignment="1" applyProtection="1">
      <alignment horizontal="left" vertical="center"/>
      <protection hidden="1"/>
    </xf>
    <xf numFmtId="0" fontId="0" fillId="0" borderId="0" xfId="0" applyProtection="1">
      <protection hidden="1"/>
    </xf>
    <xf numFmtId="0" fontId="21" fillId="0" borderId="0" xfId="0" applyFont="1" applyProtection="1">
      <protection hidden="1"/>
    </xf>
    <xf numFmtId="0" fontId="91" fillId="0" borderId="0" xfId="0" applyFont="1" applyProtection="1">
      <protection hidden="1"/>
    </xf>
    <xf numFmtId="0" fontId="91" fillId="0" borderId="0" xfId="0" applyFont="1" applyAlignment="1" applyProtection="1">
      <alignment horizontal="left" vertical="center" indent="8"/>
      <protection hidden="1"/>
    </xf>
    <xf numFmtId="0" fontId="76" fillId="0" borderId="0" xfId="0" applyFont="1" applyAlignment="1" applyProtection="1">
      <alignment horizontal="left" wrapText="1"/>
      <protection hidden="1"/>
    </xf>
    <xf numFmtId="0" fontId="97" fillId="0" borderId="0" xfId="0" applyFont="1" applyProtection="1">
      <protection hidden="1"/>
    </xf>
    <xf numFmtId="0" fontId="98" fillId="0" borderId="0" xfId="0" applyFont="1" applyProtection="1">
      <protection hidden="1"/>
    </xf>
    <xf numFmtId="0" fontId="100" fillId="0" borderId="0" xfId="0" applyFont="1" applyProtection="1">
      <protection hidden="1"/>
    </xf>
    <xf numFmtId="0" fontId="3" fillId="0" borderId="0" xfId="11" applyFont="1" applyAlignment="1" applyProtection="1">
      <alignment horizontal="left"/>
      <protection hidden="1"/>
    </xf>
    <xf numFmtId="9" fontId="100" fillId="0" borderId="0" xfId="19" applyFont="1" applyBorder="1" applyProtection="1">
      <protection hidden="1"/>
    </xf>
    <xf numFmtId="173" fontId="100" fillId="0" borderId="0" xfId="0" applyNumberFormat="1" applyFont="1" applyProtection="1">
      <protection hidden="1"/>
    </xf>
    <xf numFmtId="9" fontId="51" fillId="0" borderId="0" xfId="19" applyFont="1" applyProtection="1">
      <protection hidden="1"/>
    </xf>
    <xf numFmtId="0" fontId="100" fillId="0" borderId="0" xfId="0" applyFont="1" applyAlignment="1" applyProtection="1">
      <alignment wrapText="1"/>
      <protection hidden="1"/>
    </xf>
    <xf numFmtId="0" fontId="18" fillId="0" borderId="3" xfId="4" applyNumberFormat="1" applyFont="1" applyFill="1" applyBorder="1" applyAlignment="1" applyProtection="1">
      <alignment wrapText="1"/>
      <protection hidden="1"/>
    </xf>
    <xf numFmtId="169" fontId="18" fillId="7" borderId="11" xfId="4" applyNumberFormat="1" applyFont="1" applyFill="1" applyBorder="1" applyAlignment="1" applyProtection="1">
      <alignment wrapText="1"/>
      <protection hidden="1"/>
    </xf>
    <xf numFmtId="174" fontId="100" fillId="0" borderId="0" xfId="0" applyNumberFormat="1" applyFont="1" applyProtection="1">
      <protection hidden="1"/>
    </xf>
    <xf numFmtId="43" fontId="0" fillId="0" borderId="0" xfId="0" applyNumberFormat="1" applyProtection="1">
      <protection hidden="1"/>
    </xf>
    <xf numFmtId="175" fontId="100" fillId="0" borderId="0" xfId="0" applyNumberFormat="1" applyFont="1" applyProtection="1">
      <protection hidden="1"/>
    </xf>
    <xf numFmtId="174" fontId="18" fillId="7" borderId="3" xfId="7" applyNumberFormat="1" applyFont="1" applyFill="1" applyBorder="1" applyProtection="1">
      <protection locked="0"/>
    </xf>
    <xf numFmtId="174" fontId="18" fillId="7" borderId="3" xfId="5" applyNumberFormat="1" applyFont="1" applyFill="1" applyBorder="1" applyProtection="1">
      <protection locked="0"/>
    </xf>
    <xf numFmtId="0" fontId="18" fillId="0" borderId="0" xfId="13" applyFont="1" applyAlignment="1" applyProtection="1">
      <alignment horizontal="left"/>
      <protection hidden="1"/>
    </xf>
    <xf numFmtId="0" fontId="1" fillId="0" borderId="0" xfId="13" applyFont="1" applyAlignment="1" applyProtection="1">
      <alignment horizontal="left"/>
      <protection hidden="1"/>
    </xf>
    <xf numFmtId="0" fontId="46" fillId="0" borderId="0" xfId="0" applyFont="1" applyAlignment="1" applyProtection="1">
      <alignment horizontal="left" indent="1"/>
      <protection hidden="1"/>
    </xf>
    <xf numFmtId="0" fontId="0" fillId="0" borderId="0" xfId="0" applyAlignment="1" applyProtection="1">
      <alignment horizontal="right"/>
      <protection hidden="1"/>
    </xf>
    <xf numFmtId="165" fontId="0" fillId="0" borderId="0" xfId="0" applyNumberFormat="1" applyAlignment="1" applyProtection="1">
      <alignment horizontal="right"/>
      <protection hidden="1"/>
    </xf>
    <xf numFmtId="0" fontId="0" fillId="0" borderId="0" xfId="0" applyAlignment="1" applyProtection="1">
      <alignment horizontal="left" indent="1"/>
      <protection hidden="1"/>
    </xf>
    <xf numFmtId="0" fontId="0" fillId="0" borderId="0" xfId="0" applyAlignment="1" applyProtection="1">
      <alignment horizontal="center"/>
      <protection hidden="1"/>
    </xf>
    <xf numFmtId="0" fontId="46" fillId="0" borderId="9" xfId="0" applyFont="1" applyBorder="1" applyAlignment="1" applyProtection="1">
      <alignment horizontal="left" indent="1"/>
      <protection hidden="1"/>
    </xf>
    <xf numFmtId="0" fontId="55" fillId="0" borderId="3" xfId="0" applyFont="1" applyBorder="1" applyAlignment="1" applyProtection="1">
      <alignment horizontal="center"/>
      <protection hidden="1"/>
    </xf>
    <xf numFmtId="0" fontId="46" fillId="16" borderId="0" xfId="0" applyFont="1" applyFill="1" applyAlignment="1" applyProtection="1">
      <alignment horizontal="left" indent="1"/>
      <protection hidden="1"/>
    </xf>
    <xf numFmtId="0" fontId="0" fillId="16" borderId="0" xfId="0" applyFill="1" applyAlignment="1" applyProtection="1">
      <alignment horizontal="left" indent="1"/>
      <protection hidden="1"/>
    </xf>
    <xf numFmtId="0" fontId="0" fillId="16" borderId="0" xfId="0" applyFill="1" applyProtection="1">
      <protection hidden="1"/>
    </xf>
    <xf numFmtId="0" fontId="46" fillId="16" borderId="9" xfId="0" applyFont="1" applyFill="1" applyBorder="1" applyAlignment="1" applyProtection="1">
      <alignment horizontal="left" indent="1"/>
      <protection hidden="1"/>
    </xf>
    <xf numFmtId="0" fontId="18" fillId="7" borderId="3" xfId="13" applyFont="1" applyFill="1" applyBorder="1" applyAlignment="1" applyProtection="1">
      <alignment wrapText="1"/>
      <protection hidden="1"/>
    </xf>
    <xf numFmtId="169" fontId="18" fillId="0" borderId="11" xfId="13" applyNumberFormat="1" applyFont="1" applyBorder="1" applyAlignment="1" applyProtection="1">
      <alignment horizontal="right" wrapText="1"/>
      <protection hidden="1"/>
    </xf>
    <xf numFmtId="0" fontId="90" fillId="0" borderId="0" xfId="0" applyFont="1" applyAlignment="1" applyProtection="1">
      <alignment horizontal="left"/>
      <protection hidden="1"/>
    </xf>
    <xf numFmtId="0" fontId="90" fillId="0" borderId="0" xfId="0" applyFont="1" applyAlignment="1" applyProtection="1">
      <alignment horizontal="center"/>
      <protection hidden="1"/>
    </xf>
    <xf numFmtId="0" fontId="62" fillId="0" borderId="0" xfId="0" applyFont="1" applyAlignment="1" applyProtection="1">
      <alignment horizontal="center"/>
      <protection hidden="1"/>
    </xf>
    <xf numFmtId="49" fontId="3" fillId="0" borderId="0" xfId="0" applyNumberFormat="1" applyFont="1" applyProtection="1">
      <protection hidden="1"/>
    </xf>
    <xf numFmtId="49" fontId="3" fillId="0" borderId="0" xfId="0" applyNumberFormat="1" applyFont="1" applyAlignment="1" applyProtection="1">
      <alignment horizontal="left" vertical="top" wrapText="1"/>
      <protection hidden="1"/>
    </xf>
    <xf numFmtId="49" fontId="1" fillId="0" borderId="0" xfId="0" applyNumberFormat="1" applyFont="1" applyProtection="1">
      <protection hidden="1"/>
    </xf>
    <xf numFmtId="49" fontId="3" fillId="0" borderId="0" xfId="0" applyNumberFormat="1" applyFont="1" applyAlignment="1" applyProtection="1">
      <alignment horizontal="right"/>
      <protection hidden="1"/>
    </xf>
    <xf numFmtId="49" fontId="5" fillId="0" borderId="0" xfId="0" applyNumberFormat="1" applyFont="1" applyAlignment="1" applyProtection="1">
      <alignment horizontal="right"/>
      <protection hidden="1"/>
    </xf>
    <xf numFmtId="49" fontId="3" fillId="0" borderId="0" xfId="0" applyNumberFormat="1" applyFont="1" applyAlignment="1" applyProtection="1">
      <alignment horizontal="left" indent="1"/>
      <protection hidden="1"/>
    </xf>
    <xf numFmtId="49" fontId="5" fillId="0" borderId="0" xfId="0" applyNumberFormat="1" applyFont="1" applyAlignment="1" applyProtection="1">
      <alignment horizontal="right" vertical="center"/>
      <protection hidden="1"/>
    </xf>
    <xf numFmtId="0" fontId="3" fillId="0" borderId="0" xfId="0" applyFont="1" applyProtection="1">
      <protection hidden="1"/>
    </xf>
    <xf numFmtId="49" fontId="5" fillId="0" borderId="0" xfId="0" applyNumberFormat="1" applyFont="1" applyAlignment="1" applyProtection="1">
      <alignment horizontal="right" vertical="top"/>
      <protection hidden="1"/>
    </xf>
    <xf numFmtId="49" fontId="3" fillId="0" borderId="0" xfId="0" applyNumberFormat="1" applyFont="1" applyAlignment="1" applyProtection="1">
      <alignment vertical="center"/>
      <protection hidden="1"/>
    </xf>
    <xf numFmtId="49" fontId="3" fillId="0" borderId="0" xfId="0" applyNumberFormat="1" applyFont="1" applyAlignment="1" applyProtection="1">
      <alignment horizontal="left" indent="2"/>
      <protection hidden="1"/>
    </xf>
    <xf numFmtId="49" fontId="3" fillId="0" borderId="0" xfId="0" applyNumberFormat="1" applyFont="1" applyAlignment="1" applyProtection="1">
      <alignment horizontal="right" vertical="top"/>
      <protection hidden="1"/>
    </xf>
    <xf numFmtId="49" fontId="1" fillId="0" borderId="0" xfId="0" applyNumberFormat="1" applyFont="1" applyAlignment="1" applyProtection="1">
      <alignment horizontal="left" vertical="top" wrapText="1"/>
      <protection hidden="1"/>
    </xf>
    <xf numFmtId="49" fontId="7" fillId="0" borderId="0" xfId="0" applyNumberFormat="1" applyFont="1" applyProtection="1">
      <protection hidden="1"/>
    </xf>
    <xf numFmtId="49" fontId="3" fillId="0" borderId="2" xfId="0" applyNumberFormat="1" applyFont="1" applyBorder="1" applyProtection="1">
      <protection hidden="1"/>
    </xf>
    <xf numFmtId="49" fontId="8" fillId="0" borderId="0" xfId="0" applyNumberFormat="1" applyFont="1" applyProtection="1">
      <protection hidden="1"/>
    </xf>
    <xf numFmtId="2" fontId="8" fillId="0" borderId="0" xfId="0" applyNumberFormat="1" applyFont="1" applyProtection="1">
      <protection hidden="1"/>
    </xf>
    <xf numFmtId="0" fontId="101" fillId="0" borderId="0" xfId="0" applyFont="1" applyAlignment="1" applyProtection="1">
      <alignment vertical="center"/>
      <protection hidden="1"/>
    </xf>
    <xf numFmtId="0" fontId="102" fillId="0" borderId="0" xfId="0" applyFont="1" applyAlignment="1" applyProtection="1">
      <alignment vertical="center"/>
      <protection hidden="1"/>
    </xf>
    <xf numFmtId="0" fontId="103" fillId="0" borderId="0" xfId="0" applyFont="1" applyAlignment="1" applyProtection="1">
      <alignment horizontal="left" vertical="top"/>
      <protection hidden="1"/>
    </xf>
    <xf numFmtId="0" fontId="104" fillId="0" borderId="0" xfId="0" applyFont="1" applyAlignment="1" applyProtection="1">
      <alignment horizontal="left" vertical="top"/>
      <protection hidden="1"/>
    </xf>
    <xf numFmtId="0" fontId="105" fillId="0" borderId="0" xfId="0" applyFont="1" applyProtection="1">
      <protection hidden="1"/>
    </xf>
    <xf numFmtId="0" fontId="17" fillId="0" borderId="0" xfId="0" applyFont="1" applyAlignment="1" applyProtection="1">
      <alignment horizontal="right" vertical="top"/>
      <protection hidden="1"/>
    </xf>
    <xf numFmtId="0" fontId="106" fillId="0" borderId="0" xfId="0" applyFont="1" applyProtection="1">
      <protection hidden="1"/>
    </xf>
    <xf numFmtId="0" fontId="107" fillId="0" borderId="0" xfId="0" applyFont="1" applyAlignment="1" applyProtection="1">
      <alignment horizontal="right" vertical="top"/>
      <protection hidden="1"/>
    </xf>
    <xf numFmtId="0" fontId="107" fillId="0" borderId="0" xfId="0" applyFont="1" applyAlignment="1" applyProtection="1">
      <alignment horizontal="left" vertical="top"/>
      <protection hidden="1"/>
    </xf>
    <xf numFmtId="0" fontId="17" fillId="0" borderId="0" xfId="0" applyFont="1" applyAlignment="1" applyProtection="1">
      <alignment horizontal="left" vertical="top"/>
      <protection hidden="1"/>
    </xf>
    <xf numFmtId="0" fontId="17" fillId="0" borderId="0" xfId="0" applyFont="1" applyAlignment="1" applyProtection="1">
      <alignment vertical="top"/>
      <protection hidden="1"/>
    </xf>
    <xf numFmtId="0" fontId="107" fillId="0" borderId="0" xfId="0" applyFont="1" applyAlignment="1" applyProtection="1">
      <alignment horizontal="left" vertical="top" wrapText="1"/>
      <protection hidden="1"/>
    </xf>
    <xf numFmtId="0" fontId="17" fillId="0" borderId="0" xfId="0" applyFont="1" applyAlignment="1" applyProtection="1">
      <alignment vertical="center"/>
      <protection hidden="1"/>
    </xf>
    <xf numFmtId="0" fontId="108" fillId="0" borderId="0" xfId="0" applyFont="1" applyAlignment="1" applyProtection="1">
      <alignment horizontal="left" vertical="center" wrapText="1"/>
      <protection hidden="1"/>
    </xf>
    <xf numFmtId="0" fontId="107" fillId="0" borderId="2" xfId="0" applyFont="1" applyBorder="1" applyAlignment="1" applyProtection="1">
      <alignment horizontal="left" vertical="top" wrapText="1"/>
      <protection hidden="1"/>
    </xf>
    <xf numFmtId="0" fontId="107" fillId="0" borderId="0" xfId="0" applyFont="1" applyAlignment="1" applyProtection="1">
      <alignment vertical="top"/>
      <protection hidden="1"/>
    </xf>
    <xf numFmtId="1" fontId="16" fillId="0" borderId="0" xfId="0" applyNumberFormat="1" applyFont="1" applyAlignment="1" applyProtection="1">
      <alignment vertical="center" wrapText="1"/>
      <protection hidden="1"/>
    </xf>
    <xf numFmtId="0" fontId="109" fillId="0" borderId="0" xfId="0" applyFont="1" applyAlignment="1" applyProtection="1">
      <alignment vertical="center"/>
      <protection hidden="1"/>
    </xf>
    <xf numFmtId="0" fontId="110" fillId="0" borderId="0" xfId="0" applyFont="1" applyProtection="1">
      <protection hidden="1"/>
    </xf>
    <xf numFmtId="0" fontId="62" fillId="0" borderId="0" xfId="0" applyFont="1" applyAlignment="1" applyProtection="1">
      <alignment horizontal="center" vertical="top"/>
      <protection hidden="1"/>
    </xf>
    <xf numFmtId="0" fontId="62" fillId="0" borderId="0" xfId="0" applyFont="1" applyAlignment="1" applyProtection="1">
      <alignment horizontal="left" vertical="top"/>
      <protection hidden="1"/>
    </xf>
    <xf numFmtId="0" fontId="62" fillId="0" borderId="0" xfId="0" applyFont="1" applyAlignment="1" applyProtection="1">
      <alignment vertical="top"/>
      <protection hidden="1"/>
    </xf>
    <xf numFmtId="0" fontId="15" fillId="0" borderId="0" xfId="0" applyFont="1" applyAlignment="1" applyProtection="1">
      <alignment horizontal="center" vertical="top"/>
      <protection hidden="1"/>
    </xf>
    <xf numFmtId="0" fontId="99" fillId="0" borderId="0" xfId="0" applyFont="1" applyProtection="1">
      <protection hidden="1"/>
    </xf>
    <xf numFmtId="0" fontId="99" fillId="17" borderId="0" xfId="0" applyFont="1" applyFill="1" applyProtection="1">
      <protection hidden="1"/>
    </xf>
    <xf numFmtId="0" fontId="18" fillId="0" borderId="0" xfId="0" applyFont="1" applyAlignment="1" applyProtection="1">
      <alignment horizontal="center" vertical="top"/>
      <protection hidden="1"/>
    </xf>
    <xf numFmtId="0" fontId="15" fillId="0" borderId="0" xfId="0" applyFont="1" applyAlignment="1" applyProtection="1">
      <alignment vertical="top"/>
      <protection hidden="1"/>
    </xf>
    <xf numFmtId="0" fontId="19" fillId="0" borderId="0" xfId="0" applyFont="1" applyAlignment="1" applyProtection="1">
      <alignment horizontal="left"/>
      <protection hidden="1"/>
    </xf>
    <xf numFmtId="0" fontId="111" fillId="0" borderId="0" xfId="0" applyFont="1" applyProtection="1">
      <protection hidden="1"/>
    </xf>
    <xf numFmtId="0" fontId="62" fillId="0" borderId="0" xfId="0" applyFont="1" applyAlignment="1" applyProtection="1">
      <alignment horizontal="right" vertical="top"/>
      <protection hidden="1"/>
    </xf>
    <xf numFmtId="0" fontId="54" fillId="0" borderId="0" xfId="10" applyFill="1" applyAlignment="1" applyProtection="1">
      <alignment horizontal="left" vertical="center"/>
      <protection hidden="1"/>
    </xf>
    <xf numFmtId="0" fontId="112" fillId="0" borderId="0" xfId="10" applyFont="1" applyFill="1" applyAlignment="1" applyProtection="1">
      <alignment vertical="top"/>
      <protection hidden="1"/>
    </xf>
    <xf numFmtId="0" fontId="68" fillId="0" borderId="0" xfId="0" applyFont="1" applyAlignment="1" applyProtection="1">
      <alignment vertical="top"/>
      <protection hidden="1"/>
    </xf>
    <xf numFmtId="0" fontId="68" fillId="0" borderId="0" xfId="0" applyFont="1" applyAlignment="1" applyProtection="1">
      <alignment horizontal="right" vertical="top"/>
      <protection hidden="1"/>
    </xf>
    <xf numFmtId="0" fontId="18" fillId="0" borderId="0" xfId="0" applyFont="1" applyAlignment="1" applyProtection="1">
      <alignment vertical="top"/>
      <protection hidden="1"/>
    </xf>
    <xf numFmtId="0" fontId="1" fillId="0" borderId="0" xfId="0" applyFont="1" applyAlignment="1" applyProtection="1">
      <alignment vertical="top"/>
      <protection hidden="1"/>
    </xf>
    <xf numFmtId="0" fontId="57" fillId="0" borderId="0" xfId="0" applyFont="1" applyAlignment="1" applyProtection="1">
      <alignment vertical="top"/>
      <protection hidden="1"/>
    </xf>
    <xf numFmtId="0" fontId="20" fillId="0" borderId="0" xfId="0" applyFont="1" applyAlignment="1" applyProtection="1">
      <alignment vertical="top"/>
      <protection hidden="1"/>
    </xf>
    <xf numFmtId="0" fontId="21" fillId="0" borderId="0" xfId="0" applyFont="1" applyAlignment="1" applyProtection="1">
      <alignment vertical="top"/>
      <protection hidden="1"/>
    </xf>
    <xf numFmtId="0" fontId="15" fillId="0" borderId="0" xfId="0" applyFont="1" applyAlignment="1" applyProtection="1">
      <alignment horizontal="right" vertical="top"/>
      <protection hidden="1"/>
    </xf>
    <xf numFmtId="0" fontId="68" fillId="0" borderId="0" xfId="0" applyFont="1" applyAlignment="1" applyProtection="1">
      <alignment horizontal="left" vertical="center" indent="5"/>
      <protection hidden="1"/>
    </xf>
    <xf numFmtId="0" fontId="76" fillId="0" borderId="0" xfId="0" applyFont="1" applyAlignment="1" applyProtection="1">
      <alignment horizontal="left" vertical="center" indent="5"/>
      <protection hidden="1"/>
    </xf>
    <xf numFmtId="0" fontId="0" fillId="0" borderId="0" xfId="0" applyAlignment="1" applyProtection="1">
      <alignment vertical="top"/>
      <protection hidden="1"/>
    </xf>
    <xf numFmtId="0" fontId="0" fillId="0" borderId="2" xfId="0" applyBorder="1" applyAlignment="1" applyProtection="1">
      <alignment vertical="top"/>
      <protection hidden="1"/>
    </xf>
    <xf numFmtId="0" fontId="0" fillId="0" borderId="2" xfId="0" applyBorder="1" applyProtection="1">
      <protection hidden="1"/>
    </xf>
    <xf numFmtId="0" fontId="91" fillId="0" borderId="2" xfId="0" applyFont="1" applyBorder="1" applyProtection="1">
      <protection hidden="1"/>
    </xf>
    <xf numFmtId="0" fontId="77" fillId="0" borderId="0" xfId="0" applyFont="1" applyProtection="1">
      <protection hidden="1"/>
    </xf>
    <xf numFmtId="0" fontId="55" fillId="0" borderId="0" xfId="0" applyFont="1" applyProtection="1">
      <protection hidden="1"/>
    </xf>
    <xf numFmtId="0" fontId="30" fillId="0" borderId="0" xfId="13" applyFont="1" applyAlignment="1" applyProtection="1">
      <alignment vertical="center" wrapText="1"/>
      <protection hidden="1"/>
    </xf>
    <xf numFmtId="0" fontId="113" fillId="0" borderId="0" xfId="0" applyFont="1" applyAlignment="1" applyProtection="1">
      <alignment horizontal="left"/>
      <protection hidden="1"/>
    </xf>
    <xf numFmtId="0" fontId="114" fillId="0" borderId="0" xfId="0" applyFont="1" applyAlignment="1" applyProtection="1">
      <alignment horizontal="left"/>
      <protection hidden="1"/>
    </xf>
    <xf numFmtId="0" fontId="115" fillId="0" borderId="0" xfId="13" applyFont="1" applyAlignment="1" applyProtection="1">
      <alignment horizontal="left"/>
      <protection hidden="1"/>
    </xf>
    <xf numFmtId="0" fontId="58" fillId="0" borderId="0" xfId="13" applyFont="1" applyAlignment="1" applyProtection="1">
      <alignment vertical="center"/>
      <protection hidden="1"/>
    </xf>
    <xf numFmtId="0" fontId="31" fillId="0" borderId="0" xfId="0" applyFont="1" applyAlignment="1" applyProtection="1">
      <alignment horizontal="left"/>
      <protection hidden="1"/>
    </xf>
    <xf numFmtId="0" fontId="28" fillId="0" borderId="0" xfId="0" quotePrefix="1" applyFont="1" applyAlignment="1" applyProtection="1">
      <alignment horizontal="left" vertical="top"/>
      <protection hidden="1"/>
    </xf>
    <xf numFmtId="0" fontId="28" fillId="0" borderId="0" xfId="0" quotePrefix="1" applyFont="1" applyAlignment="1" applyProtection="1">
      <alignment horizontal="left" vertical="top" wrapText="1"/>
      <protection hidden="1"/>
    </xf>
    <xf numFmtId="0" fontId="28" fillId="0" borderId="0" xfId="0" quotePrefix="1" applyFont="1" applyAlignment="1" applyProtection="1">
      <alignment vertical="top"/>
      <protection hidden="1"/>
    </xf>
    <xf numFmtId="0" fontId="28" fillId="0" borderId="0" xfId="0" applyFont="1" applyAlignment="1" applyProtection="1">
      <alignment horizontal="left" vertical="center"/>
      <protection hidden="1"/>
    </xf>
    <xf numFmtId="0" fontId="32" fillId="0" borderId="0" xfId="0" applyFont="1" applyAlignment="1" applyProtection="1">
      <alignment vertical="center"/>
      <protection hidden="1"/>
    </xf>
    <xf numFmtId="0" fontId="32" fillId="0" borderId="0" xfId="0" applyFont="1" applyAlignment="1" applyProtection="1">
      <alignment vertical="top"/>
      <protection hidden="1"/>
    </xf>
    <xf numFmtId="0" fontId="33" fillId="0" borderId="0" xfId="0" applyFont="1" applyAlignment="1" applyProtection="1">
      <alignment horizontal="center" vertical="center" wrapText="1"/>
      <protection hidden="1"/>
    </xf>
    <xf numFmtId="0" fontId="116" fillId="0" borderId="0" xfId="0" applyFont="1" applyProtection="1">
      <protection hidden="1"/>
    </xf>
    <xf numFmtId="0" fontId="34" fillId="0" borderId="0" xfId="13" applyFont="1" applyAlignment="1" applyProtection="1">
      <alignment horizontal="left" vertical="center"/>
      <protection hidden="1"/>
    </xf>
    <xf numFmtId="0" fontId="58" fillId="0" borderId="0" xfId="13" applyFont="1" applyAlignment="1" applyProtection="1">
      <alignment horizontal="left" vertical="center" wrapText="1"/>
      <protection hidden="1"/>
    </xf>
    <xf numFmtId="0" fontId="18" fillId="0" borderId="3" xfId="0" applyFont="1" applyBorder="1" applyAlignment="1" applyProtection="1">
      <alignment horizontal="center" vertical="center" wrapText="1"/>
      <protection hidden="1"/>
    </xf>
    <xf numFmtId="171" fontId="16" fillId="6" borderId="3" xfId="6"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18" fillId="0" borderId="0" xfId="0" applyFont="1" applyProtection="1">
      <protection hidden="1"/>
    </xf>
    <xf numFmtId="0" fontId="18" fillId="0" borderId="3" xfId="0" applyFont="1" applyBorder="1" applyAlignment="1" applyProtection="1">
      <alignment vertical="center"/>
      <protection hidden="1"/>
    </xf>
    <xf numFmtId="0" fontId="68" fillId="0" borderId="3" xfId="0" applyFont="1" applyBorder="1" applyAlignment="1" applyProtection="1">
      <alignment horizontal="center" vertical="center"/>
      <protection hidden="1"/>
    </xf>
    <xf numFmtId="0" fontId="62" fillId="0" borderId="3" xfId="0" applyFont="1" applyBorder="1" applyProtection="1">
      <protection hidden="1"/>
    </xf>
    <xf numFmtId="0" fontId="15" fillId="0" borderId="3" xfId="0" applyFont="1" applyBorder="1" applyProtection="1">
      <protection hidden="1"/>
    </xf>
    <xf numFmtId="0" fontId="39" fillId="0" borderId="3" xfId="0" applyFont="1" applyBorder="1" applyProtection="1">
      <protection hidden="1"/>
    </xf>
    <xf numFmtId="0" fontId="16" fillId="0" borderId="0" xfId="0" applyFont="1" applyAlignment="1" applyProtection="1">
      <alignment horizontal="left" vertical="center"/>
      <protection hidden="1"/>
    </xf>
    <xf numFmtId="171" fontId="18" fillId="0" borderId="0" xfId="6" applyNumberFormat="1" applyFont="1" applyFill="1" applyBorder="1" applyAlignment="1" applyProtection="1">
      <alignment horizontal="center" vertical="center"/>
      <protection hidden="1"/>
    </xf>
    <xf numFmtId="0" fontId="18" fillId="0" borderId="0" xfId="0" applyFont="1" applyAlignment="1" applyProtection="1">
      <alignment horizontal="center" vertical="center"/>
      <protection hidden="1"/>
    </xf>
    <xf numFmtId="0" fontId="18" fillId="0" borderId="0" xfId="0" applyFont="1" applyAlignment="1" applyProtection="1">
      <alignment vertical="center"/>
      <protection hidden="1"/>
    </xf>
    <xf numFmtId="0" fontId="40" fillId="0" borderId="0" xfId="0" applyFont="1" applyProtection="1">
      <protection hidden="1"/>
    </xf>
    <xf numFmtId="0" fontId="16" fillId="0" borderId="13" xfId="0" applyFont="1" applyBorder="1" applyAlignment="1" applyProtection="1">
      <alignment vertical="center"/>
      <protection hidden="1"/>
    </xf>
    <xf numFmtId="0" fontId="0" fillId="0" borderId="13" xfId="0" applyBorder="1" applyProtection="1">
      <protection hidden="1"/>
    </xf>
    <xf numFmtId="2" fontId="16" fillId="0" borderId="13" xfId="0" applyNumberFormat="1" applyFont="1" applyBorder="1" applyProtection="1">
      <protection hidden="1"/>
    </xf>
    <xf numFmtId="0" fontId="0" fillId="0" borderId="13" xfId="0" applyBorder="1" applyAlignment="1" applyProtection="1">
      <alignment horizontal="center" vertical="center" wrapText="1"/>
      <protection hidden="1"/>
    </xf>
    <xf numFmtId="0" fontId="16" fillId="0" borderId="13" xfId="0" applyFont="1" applyBorder="1" applyAlignment="1" applyProtection="1">
      <alignment horizontal="right" vertical="center"/>
      <protection hidden="1"/>
    </xf>
    <xf numFmtId="0" fontId="16" fillId="0" borderId="13" xfId="0" applyFont="1" applyBorder="1" applyAlignment="1" applyProtection="1">
      <alignment vertical="center" wrapText="1"/>
      <protection hidden="1"/>
    </xf>
    <xf numFmtId="0" fontId="18" fillId="0" borderId="0" xfId="18" applyFont="1" applyProtection="1">
      <protection hidden="1"/>
    </xf>
    <xf numFmtId="0" fontId="23" fillId="0" borderId="21" xfId="18" applyFont="1" applyBorder="1" applyAlignment="1" applyProtection="1">
      <alignment horizontal="left"/>
      <protection hidden="1"/>
    </xf>
    <xf numFmtId="0" fontId="67" fillId="0" borderId="21" xfId="18" applyFont="1" applyBorder="1" applyAlignment="1" applyProtection="1">
      <alignment horizontal="left"/>
      <protection hidden="1"/>
    </xf>
    <xf numFmtId="0" fontId="23" fillId="0" borderId="21" xfId="18" applyFont="1" applyBorder="1" applyAlignment="1" applyProtection="1">
      <alignment horizontal="right"/>
      <protection hidden="1"/>
    </xf>
    <xf numFmtId="0" fontId="42" fillId="4" borderId="25" xfId="0" applyFont="1" applyFill="1" applyBorder="1" applyAlignment="1" applyProtection="1">
      <alignment horizontal="center" vertical="center" wrapText="1"/>
      <protection hidden="1"/>
    </xf>
    <xf numFmtId="0" fontId="18" fillId="0" borderId="26" xfId="18" applyFont="1" applyBorder="1" applyProtection="1">
      <protection hidden="1"/>
    </xf>
    <xf numFmtId="0" fontId="18" fillId="0" borderId="27" xfId="18" applyFont="1" applyBorder="1" applyProtection="1">
      <protection hidden="1"/>
    </xf>
    <xf numFmtId="0" fontId="18" fillId="0" borderId="28" xfId="18" applyFont="1" applyBorder="1" applyProtection="1">
      <protection hidden="1"/>
    </xf>
    <xf numFmtId="0" fontId="18" fillId="0" borderId="28" xfId="18" applyFont="1" applyBorder="1" applyAlignment="1" applyProtection="1">
      <alignment horizontal="right"/>
      <protection hidden="1"/>
    </xf>
    <xf numFmtId="0" fontId="18" fillId="0" borderId="0" xfId="0" applyFont="1" applyProtection="1">
      <protection hidden="1"/>
    </xf>
    <xf numFmtId="0" fontId="18" fillId="0" borderId="5" xfId="18" applyFont="1" applyBorder="1" applyProtection="1">
      <protection hidden="1"/>
    </xf>
    <xf numFmtId="0" fontId="18" fillId="0" borderId="6" xfId="18" applyFont="1" applyBorder="1" applyProtection="1">
      <protection hidden="1"/>
    </xf>
    <xf numFmtId="0" fontId="18" fillId="0" borderId="6" xfId="18" applyFont="1" applyBorder="1" applyAlignment="1" applyProtection="1">
      <alignment horizontal="right"/>
      <protection hidden="1"/>
    </xf>
    <xf numFmtId="0" fontId="18" fillId="0" borderId="0" xfId="18" applyFont="1" applyAlignment="1" applyProtection="1">
      <alignment horizontal="left" vertical="center"/>
      <protection hidden="1"/>
    </xf>
    <xf numFmtId="0" fontId="86" fillId="0" borderId="0" xfId="18" applyFont="1" applyProtection="1">
      <protection hidden="1"/>
    </xf>
    <xf numFmtId="0" fontId="86" fillId="0" borderId="0" xfId="0" applyFont="1" applyProtection="1">
      <protection hidden="1"/>
    </xf>
    <xf numFmtId="0" fontId="18" fillId="0" borderId="5" xfId="0" applyFont="1" applyBorder="1" applyAlignment="1" applyProtection="1">
      <alignment horizontal="left"/>
      <protection hidden="1"/>
    </xf>
    <xf numFmtId="0" fontId="38" fillId="0" borderId="5" xfId="0" applyFont="1" applyBorder="1" applyProtection="1">
      <protection hidden="1"/>
    </xf>
    <xf numFmtId="0" fontId="38" fillId="0" borderId="6" xfId="0" applyFont="1" applyBorder="1" applyProtection="1">
      <protection hidden="1"/>
    </xf>
    <xf numFmtId="0" fontId="18" fillId="0" borderId="0" xfId="18" applyFont="1" applyAlignment="1" applyProtection="1">
      <alignment horizontal="right"/>
      <protection hidden="1"/>
    </xf>
    <xf numFmtId="0" fontId="18" fillId="0" borderId="5" xfId="0" applyFont="1" applyBorder="1" applyAlignment="1" applyProtection="1">
      <alignment horizontal="left" wrapText="1"/>
      <protection hidden="1"/>
    </xf>
    <xf numFmtId="0" fontId="18" fillId="0" borderId="0" xfId="13" applyFont="1" applyProtection="1">
      <protection hidden="1"/>
    </xf>
    <xf numFmtId="1" fontId="18" fillId="0" borderId="0" xfId="13" applyNumberFormat="1" applyFont="1" applyAlignment="1" applyProtection="1">
      <alignment horizontal="left" vertical="center" wrapText="1"/>
      <protection hidden="1"/>
    </xf>
    <xf numFmtId="165" fontId="18" fillId="0" borderId="0" xfId="18" applyNumberFormat="1" applyFont="1" applyProtection="1">
      <protection hidden="1"/>
    </xf>
    <xf numFmtId="0" fontId="18" fillId="0" borderId="6" xfId="13" applyFont="1" applyBorder="1" applyAlignment="1" applyProtection="1">
      <alignment horizontal="right" vertical="center"/>
      <protection hidden="1"/>
    </xf>
    <xf numFmtId="0" fontId="18" fillId="0" borderId="0" xfId="13" applyFont="1" applyAlignment="1" applyProtection="1">
      <alignment horizontal="left" vertical="center"/>
      <protection hidden="1"/>
    </xf>
    <xf numFmtId="0" fontId="18" fillId="0" borderId="0" xfId="13" applyFont="1" applyAlignment="1" applyProtection="1">
      <alignment horizontal="left" vertical="center" wrapText="1"/>
      <protection hidden="1"/>
    </xf>
    <xf numFmtId="0" fontId="18" fillId="0" borderId="0" xfId="13" applyFont="1" applyAlignment="1" applyProtection="1">
      <alignment wrapText="1"/>
      <protection hidden="1"/>
    </xf>
    <xf numFmtId="0" fontId="18" fillId="0" borderId="0" xfId="0" applyFont="1" applyAlignment="1" applyProtection="1">
      <alignment horizontal="left"/>
      <protection hidden="1"/>
    </xf>
    <xf numFmtId="0" fontId="18" fillId="0" borderId="6" xfId="0" applyFont="1" applyBorder="1" applyProtection="1">
      <protection hidden="1"/>
    </xf>
    <xf numFmtId="169" fontId="18" fillId="0" borderId="0" xfId="1" applyNumberFormat="1" applyFont="1" applyFill="1" applyBorder="1" applyProtection="1">
      <protection hidden="1"/>
    </xf>
    <xf numFmtId="0" fontId="18" fillId="0" borderId="0" xfId="18" applyFont="1" applyAlignment="1" applyProtection="1">
      <alignment vertical="center" wrapText="1"/>
      <protection hidden="1"/>
    </xf>
    <xf numFmtId="0" fontId="18" fillId="0" borderId="0" xfId="0" applyFont="1" applyAlignment="1" applyProtection="1">
      <alignment horizontal="right"/>
      <protection hidden="1"/>
    </xf>
    <xf numFmtId="0" fontId="18" fillId="0" borderId="5" xfId="0" applyFont="1" applyBorder="1" applyProtection="1">
      <protection hidden="1"/>
    </xf>
    <xf numFmtId="0" fontId="18" fillId="0" borderId="0" xfId="0" applyFont="1" applyAlignment="1" applyProtection="1">
      <alignment horizontal="left" wrapText="1"/>
      <protection hidden="1"/>
    </xf>
    <xf numFmtId="0" fontId="18" fillId="0" borderId="0" xfId="0" applyFont="1" applyAlignment="1" applyProtection="1">
      <alignment horizontal="right" wrapText="1"/>
      <protection hidden="1"/>
    </xf>
    <xf numFmtId="0" fontId="18" fillId="0" borderId="6" xfId="0" applyFont="1" applyBorder="1" applyAlignment="1" applyProtection="1">
      <alignment horizontal="right" wrapText="1"/>
      <protection hidden="1"/>
    </xf>
    <xf numFmtId="0" fontId="18" fillId="0" borderId="0" xfId="15" applyFont="1" applyProtection="1">
      <protection hidden="1"/>
    </xf>
    <xf numFmtId="1" fontId="45" fillId="0" borderId="0" xfId="0" applyNumberFormat="1" applyFont="1" applyAlignment="1" applyProtection="1">
      <alignment horizontal="right" vertical="center"/>
      <protection hidden="1"/>
    </xf>
    <xf numFmtId="0" fontId="45" fillId="0" borderId="0" xfId="0" applyFont="1" applyAlignment="1" applyProtection="1">
      <alignment horizontal="right" vertical="center"/>
      <protection hidden="1"/>
    </xf>
    <xf numFmtId="0" fontId="38" fillId="0" borderId="6" xfId="0" applyFont="1" applyBorder="1" applyAlignment="1" applyProtection="1">
      <alignment horizontal="right"/>
      <protection hidden="1"/>
    </xf>
    <xf numFmtId="0" fontId="18" fillId="0" borderId="29" xfId="18" applyFont="1" applyBorder="1" applyAlignment="1" applyProtection="1">
      <alignment horizontal="right"/>
      <protection hidden="1"/>
    </xf>
    <xf numFmtId="0" fontId="119" fillId="0" borderId="0" xfId="18" applyFont="1" applyProtection="1">
      <protection hidden="1"/>
    </xf>
    <xf numFmtId="0" fontId="119" fillId="0" borderId="5" xfId="0" applyFont="1" applyBorder="1" applyProtection="1">
      <protection hidden="1"/>
    </xf>
    <xf numFmtId="0" fontId="119" fillId="0" borderId="0" xfId="0" applyFont="1" applyProtection="1">
      <protection hidden="1"/>
    </xf>
    <xf numFmtId="0" fontId="119" fillId="0" borderId="6" xfId="0" applyFont="1" applyBorder="1" applyProtection="1">
      <protection hidden="1"/>
    </xf>
    <xf numFmtId="0" fontId="38" fillId="0" borderId="30" xfId="0" applyFont="1" applyBorder="1" applyProtection="1">
      <protection hidden="1"/>
    </xf>
    <xf numFmtId="0" fontId="18" fillId="0" borderId="21" xfId="18" applyFont="1" applyBorder="1" applyProtection="1">
      <protection hidden="1"/>
    </xf>
    <xf numFmtId="0" fontId="38" fillId="0" borderId="21" xfId="0" applyFont="1" applyBorder="1" applyProtection="1">
      <protection hidden="1"/>
    </xf>
    <xf numFmtId="0" fontId="38" fillId="0" borderId="29" xfId="0" applyFont="1" applyBorder="1" applyProtection="1">
      <protection hidden="1"/>
    </xf>
    <xf numFmtId="0" fontId="8" fillId="0" borderId="13" xfId="0" applyFont="1" applyBorder="1" applyProtection="1">
      <protection hidden="1"/>
    </xf>
    <xf numFmtId="174" fontId="68" fillId="0" borderId="18" xfId="6" applyNumberFormat="1" applyFont="1" applyFill="1" applyBorder="1" applyAlignment="1">
      <alignment horizontal="center" vertical="center"/>
    </xf>
    <xf numFmtId="0" fontId="90" fillId="0" borderId="0" xfId="0" applyFont="1" applyAlignment="1" applyProtection="1">
      <alignment horizontal="left" vertical="center"/>
      <protection hidden="1"/>
    </xf>
    <xf numFmtId="0" fontId="25" fillId="0" borderId="0" xfId="12" applyFont="1" applyAlignment="1" applyProtection="1">
      <alignment vertical="center" wrapText="1"/>
      <protection hidden="1"/>
    </xf>
    <xf numFmtId="0" fontId="126" fillId="0" borderId="0" xfId="11" applyFont="1" applyAlignment="1" applyProtection="1">
      <alignment horizontal="right"/>
      <protection hidden="1"/>
    </xf>
    <xf numFmtId="0" fontId="18" fillId="0" borderId="3" xfId="0" applyFont="1" applyBorder="1" applyProtection="1">
      <protection locked="0"/>
    </xf>
    <xf numFmtId="174" fontId="68" fillId="0" borderId="12" xfId="0" applyNumberFormat="1" applyFont="1" applyBorder="1"/>
    <xf numFmtId="44" fontId="38" fillId="0" borderId="4" xfId="7" applyFont="1" applyFill="1" applyBorder="1" applyProtection="1">
      <protection hidden="1"/>
    </xf>
    <xf numFmtId="42" fontId="18" fillId="0" borderId="0" xfId="5" applyNumberFormat="1" applyFont="1" applyBorder="1" applyAlignment="1" applyProtection="1">
      <alignment horizontal="left" wrapText="1"/>
      <protection hidden="1"/>
    </xf>
    <xf numFmtId="44" fontId="18" fillId="0" borderId="0" xfId="5" applyFont="1" applyFill="1" applyBorder="1" applyAlignment="1" applyProtection="1">
      <alignment wrapText="1"/>
      <protection hidden="1"/>
    </xf>
    <xf numFmtId="0" fontId="122" fillId="0" borderId="30" xfId="11" applyFont="1" applyBorder="1" applyProtection="1">
      <protection hidden="1"/>
    </xf>
    <xf numFmtId="0" fontId="122" fillId="0" borderId="21" xfId="11" applyFont="1" applyBorder="1" applyProtection="1">
      <protection hidden="1"/>
    </xf>
    <xf numFmtId="171" fontId="24" fillId="0" borderId="0" xfId="5" applyNumberFormat="1" applyFont="1" applyBorder="1" applyAlignment="1" applyProtection="1">
      <alignment wrapText="1"/>
      <protection hidden="1"/>
    </xf>
    <xf numFmtId="173" fontId="18" fillId="0" borderId="6" xfId="19" applyNumberFormat="1" applyFont="1" applyBorder="1" applyProtection="1">
      <protection hidden="1"/>
    </xf>
    <xf numFmtId="0" fontId="18" fillId="0" borderId="21" xfId="11" applyFont="1" applyBorder="1" applyProtection="1">
      <protection hidden="1"/>
    </xf>
    <xf numFmtId="0" fontId="18" fillId="0" borderId="29" xfId="11" applyFont="1" applyBorder="1" applyProtection="1">
      <protection hidden="1"/>
    </xf>
    <xf numFmtId="182" fontId="24" fillId="0" borderId="0" xfId="11" applyNumberFormat="1" applyFont="1" applyAlignment="1" applyProtection="1">
      <alignment horizontal="right"/>
      <protection hidden="1"/>
    </xf>
    <xf numFmtId="44" fontId="18" fillId="0" borderId="0" xfId="5" applyFont="1" applyProtection="1">
      <protection hidden="1"/>
    </xf>
    <xf numFmtId="1" fontId="50" fillId="6" borderId="4" xfId="0" applyNumberFormat="1" applyFont="1" applyFill="1" applyBorder="1" applyAlignment="1" applyProtection="1">
      <alignment horizontal="center" vertical="center"/>
      <protection hidden="1"/>
    </xf>
    <xf numFmtId="174" fontId="24" fillId="0" borderId="0" xfId="5" applyNumberFormat="1" applyFont="1" applyBorder="1" applyAlignment="1" applyProtection="1">
      <alignment horizontal="right"/>
      <protection hidden="1"/>
    </xf>
    <xf numFmtId="174" fontId="24" fillId="0" borderId="6" xfId="5" applyNumberFormat="1" applyFont="1" applyBorder="1" applyAlignment="1" applyProtection="1">
      <alignment horizontal="right"/>
      <protection hidden="1"/>
    </xf>
    <xf numFmtId="169" fontId="18" fillId="7" borderId="11" xfId="4" applyNumberFormat="1" applyFont="1" applyFill="1" applyBorder="1" applyAlignment="1" applyProtection="1">
      <alignment wrapText="1"/>
      <protection locked="0" hidden="1"/>
    </xf>
    <xf numFmtId="173" fontId="24" fillId="0" borderId="0" xfId="19" applyNumberFormat="1" applyFont="1" applyBorder="1" applyAlignment="1" applyProtection="1">
      <alignment horizontal="right"/>
      <protection hidden="1"/>
    </xf>
    <xf numFmtId="166" fontId="24" fillId="0" borderId="0" xfId="1" applyNumberFormat="1" applyFont="1" applyBorder="1" applyAlignment="1" applyProtection="1">
      <alignment horizontal="right"/>
      <protection hidden="1"/>
    </xf>
    <xf numFmtId="49" fontId="3" fillId="6" borderId="0" xfId="0" applyNumberFormat="1" applyFont="1" applyFill="1" applyProtection="1">
      <protection hidden="1"/>
    </xf>
    <xf numFmtId="0" fontId="18" fillId="0" borderId="0" xfId="0" applyFont="1" applyAlignment="1" applyProtection="1">
      <alignment horizontal="center" wrapText="1"/>
      <protection hidden="1"/>
    </xf>
    <xf numFmtId="0" fontId="15" fillId="0" borderId="0" xfId="0" applyFont="1" applyAlignment="1" applyProtection="1">
      <alignment horizontal="left" vertical="top"/>
      <protection hidden="1"/>
    </xf>
    <xf numFmtId="177" fontId="71" fillId="0" borderId="3" xfId="1" applyNumberFormat="1" applyFont="1" applyBorder="1" applyAlignment="1" applyProtection="1">
      <alignment horizontal="center" vertical="center"/>
      <protection hidden="1"/>
    </xf>
    <xf numFmtId="170" fontId="18" fillId="0" borderId="3" xfId="0" applyNumberFormat="1" applyFont="1" applyBorder="1" applyAlignment="1" applyProtection="1">
      <alignment horizontal="center" vertical="center"/>
      <protection hidden="1"/>
    </xf>
    <xf numFmtId="3" fontId="71" fillId="0" borderId="0" xfId="0" applyNumberFormat="1" applyFont="1" applyAlignment="1" applyProtection="1">
      <alignment horizontal="center"/>
      <protection hidden="1"/>
    </xf>
    <xf numFmtId="170" fontId="71" fillId="0" borderId="0" xfId="0" applyNumberFormat="1" applyFont="1" applyAlignment="1" applyProtection="1">
      <alignment horizontal="center" vertical="center"/>
      <protection hidden="1"/>
    </xf>
    <xf numFmtId="169" fontId="71" fillId="0" borderId="0" xfId="1" applyNumberFormat="1" applyFont="1" applyBorder="1" applyAlignment="1" applyProtection="1">
      <alignment horizontal="center" vertical="center"/>
      <protection hidden="1"/>
    </xf>
    <xf numFmtId="176" fontId="71" fillId="0" borderId="0" xfId="7" applyNumberFormat="1" applyFont="1" applyBorder="1" applyProtection="1">
      <protection hidden="1"/>
    </xf>
    <xf numFmtId="177" fontId="71" fillId="0" borderId="0" xfId="1" applyNumberFormat="1" applyFont="1" applyBorder="1" applyAlignment="1" applyProtection="1">
      <alignment horizontal="center" vertical="center"/>
      <protection hidden="1"/>
    </xf>
    <xf numFmtId="0" fontId="62" fillId="0" borderId="39" xfId="0" applyFont="1" applyBorder="1" applyProtection="1">
      <protection hidden="1"/>
    </xf>
    <xf numFmtId="0" fontId="92" fillId="18" borderId="0" xfId="0" applyFont="1" applyFill="1" applyAlignment="1" applyProtection="1">
      <alignment vertical="center"/>
      <protection hidden="1"/>
    </xf>
    <xf numFmtId="0" fontId="94" fillId="18" borderId="0" xfId="0" applyFont="1" applyFill="1" applyAlignment="1" applyProtection="1">
      <alignment vertical="center"/>
      <protection hidden="1"/>
    </xf>
    <xf numFmtId="0" fontId="90" fillId="0" borderId="39" xfId="0" applyFont="1" applyBorder="1" applyProtection="1">
      <protection hidden="1"/>
    </xf>
    <xf numFmtId="49" fontId="3" fillId="0" borderId="0" xfId="0" applyNumberFormat="1" applyFont="1" applyAlignment="1" applyProtection="1">
      <alignment horizontal="right" vertical="center"/>
      <protection hidden="1"/>
    </xf>
    <xf numFmtId="49" fontId="3" fillId="0" borderId="0" xfId="0" applyNumberFormat="1" applyFont="1" applyAlignment="1" applyProtection="1">
      <alignment horizontal="left" vertical="center"/>
      <protection hidden="1"/>
    </xf>
    <xf numFmtId="0" fontId="42" fillId="9" borderId="9" xfId="0" applyFont="1" applyFill="1" applyBorder="1" applyAlignment="1" applyProtection="1">
      <alignment horizontal="center" vertical="center" wrapText="1"/>
      <protection hidden="1"/>
    </xf>
    <xf numFmtId="0" fontId="28" fillId="0" borderId="0" xfId="0" quotePrefix="1" applyFont="1" applyAlignment="1" applyProtection="1">
      <alignment horizontal="left" vertical="center"/>
      <protection hidden="1"/>
    </xf>
    <xf numFmtId="0" fontId="102" fillId="0" borderId="0" xfId="0" applyFont="1" applyAlignment="1" applyProtection="1">
      <alignment horizontal="center" vertical="center"/>
      <protection hidden="1"/>
    </xf>
    <xf numFmtId="0" fontId="130" fillId="0" borderId="0" xfId="0" applyFont="1" applyAlignment="1">
      <alignment vertical="center" wrapText="1"/>
    </xf>
    <xf numFmtId="0" fontId="62" fillId="6" borderId="0" xfId="0" applyFont="1" applyFill="1" applyAlignment="1" applyProtection="1">
      <alignment vertical="top"/>
      <protection hidden="1"/>
    </xf>
    <xf numFmtId="9" fontId="18" fillId="6" borderId="3" xfId="0" applyNumberFormat="1" applyFont="1" applyFill="1" applyBorder="1" applyAlignment="1">
      <alignment horizontal="center"/>
    </xf>
    <xf numFmtId="0" fontId="38" fillId="6" borderId="0" xfId="0" applyFont="1" applyFill="1" applyProtection="1">
      <protection hidden="1"/>
    </xf>
    <xf numFmtId="44" fontId="8" fillId="6" borderId="0" xfId="5" applyFont="1" applyFill="1" applyProtection="1">
      <protection hidden="1"/>
    </xf>
    <xf numFmtId="44" fontId="8" fillId="6" borderId="0" xfId="7" applyFont="1" applyFill="1" applyProtection="1">
      <protection hidden="1"/>
    </xf>
    <xf numFmtId="0" fontId="28" fillId="0" borderId="0" xfId="0" applyFont="1" applyAlignment="1" applyProtection="1">
      <alignment horizontal="left"/>
      <protection hidden="1"/>
    </xf>
    <xf numFmtId="1" fontId="68" fillId="6" borderId="11" xfId="6" applyNumberFormat="1" applyFont="1" applyFill="1" applyBorder="1" applyAlignment="1" applyProtection="1">
      <alignment horizontal="center" vertical="center"/>
    </xf>
    <xf numFmtId="0" fontId="54" fillId="0" borderId="0" xfId="9" applyAlignment="1">
      <alignment vertical="center"/>
    </xf>
    <xf numFmtId="0" fontId="68" fillId="0" borderId="0" xfId="0" applyFont="1" applyAlignment="1" applyProtection="1">
      <alignment horizontal="center"/>
      <protection hidden="1"/>
    </xf>
    <xf numFmtId="0" fontId="131" fillId="0" borderId="0" xfId="0" applyFont="1" applyAlignment="1" applyProtection="1">
      <alignment horizontal="left" vertical="top"/>
      <protection hidden="1"/>
    </xf>
    <xf numFmtId="0" fontId="25" fillId="19" borderId="9" xfId="12" applyFont="1" applyFill="1" applyBorder="1" applyAlignment="1" applyProtection="1">
      <alignment horizontal="center" vertical="center" wrapText="1"/>
      <protection hidden="1"/>
    </xf>
    <xf numFmtId="0" fontId="25" fillId="19" borderId="4" xfId="12" applyFont="1" applyFill="1" applyBorder="1" applyAlignment="1" applyProtection="1">
      <alignment horizontal="center" vertical="center" wrapText="1"/>
      <protection hidden="1"/>
    </xf>
    <xf numFmtId="0" fontId="25" fillId="19" borderId="7" xfId="12" applyFont="1" applyFill="1" applyBorder="1" applyAlignment="1" applyProtection="1">
      <alignment horizontal="center" vertical="center" wrapText="1"/>
      <protection hidden="1"/>
    </xf>
    <xf numFmtId="0" fontId="25" fillId="19" borderId="8" xfId="12" applyFont="1" applyFill="1" applyBorder="1" applyAlignment="1" applyProtection="1">
      <alignment horizontal="center" vertical="center" wrapText="1"/>
      <protection hidden="1"/>
    </xf>
    <xf numFmtId="0" fontId="25" fillId="19" borderId="2" xfId="12" applyFont="1" applyFill="1" applyBorder="1" applyAlignment="1" applyProtection="1">
      <alignment horizontal="center" vertical="center" wrapText="1"/>
      <protection hidden="1"/>
    </xf>
    <xf numFmtId="0" fontId="66" fillId="19" borderId="9" xfId="11" applyFont="1" applyFill="1" applyBorder="1" applyAlignment="1" applyProtection="1">
      <alignment horizontal="center" vertical="center" wrapText="1"/>
      <protection hidden="1"/>
    </xf>
    <xf numFmtId="0" fontId="66" fillId="19" borderId="4" xfId="11" applyFont="1" applyFill="1" applyBorder="1" applyAlignment="1" applyProtection="1">
      <alignment horizontal="center" vertical="center" wrapText="1"/>
      <protection hidden="1"/>
    </xf>
    <xf numFmtId="0" fontId="66" fillId="19" borderId="7" xfId="11" applyFont="1" applyFill="1" applyBorder="1" applyAlignment="1" applyProtection="1">
      <alignment horizontal="center" vertical="center" wrapText="1"/>
      <protection hidden="1"/>
    </xf>
    <xf numFmtId="0" fontId="25" fillId="19" borderId="3" xfId="12" applyFont="1" applyFill="1" applyBorder="1" applyAlignment="1" applyProtection="1">
      <alignment horizontal="center" vertical="center" wrapText="1"/>
      <protection hidden="1"/>
    </xf>
    <xf numFmtId="0" fontId="92" fillId="19" borderId="0" xfId="0" applyFont="1" applyFill="1" applyAlignment="1" applyProtection="1">
      <alignment vertical="center"/>
      <protection hidden="1"/>
    </xf>
    <xf numFmtId="0" fontId="128" fillId="19" borderId="0" xfId="0" applyFont="1" applyFill="1" applyAlignment="1" applyProtection="1">
      <alignment vertical="center"/>
      <protection hidden="1"/>
    </xf>
    <xf numFmtId="0" fontId="59" fillId="19" borderId="0" xfId="0" applyFont="1" applyFill="1" applyAlignment="1" applyProtection="1">
      <alignment vertical="center"/>
      <protection hidden="1"/>
    </xf>
    <xf numFmtId="0" fontId="94" fillId="19" borderId="0" xfId="0" applyFont="1" applyFill="1" applyAlignment="1" applyProtection="1">
      <alignment vertical="center"/>
      <protection hidden="1"/>
    </xf>
    <xf numFmtId="0" fontId="129" fillId="19" borderId="0" xfId="0" applyFont="1" applyFill="1" applyProtection="1">
      <protection hidden="1"/>
    </xf>
    <xf numFmtId="0" fontId="60" fillId="19" borderId="0" xfId="0" applyFont="1" applyFill="1" applyAlignment="1" applyProtection="1">
      <alignment vertical="center"/>
      <protection hidden="1"/>
    </xf>
    <xf numFmtId="0" fontId="4" fillId="19" borderId="0" xfId="0" applyFont="1" applyFill="1" applyAlignment="1" applyProtection="1">
      <alignment vertical="center"/>
      <protection hidden="1"/>
    </xf>
    <xf numFmtId="0" fontId="62" fillId="19" borderId="0" xfId="0" applyFont="1" applyFill="1" applyProtection="1">
      <protection hidden="1"/>
    </xf>
    <xf numFmtId="0" fontId="128" fillId="0" borderId="0" xfId="0" applyFont="1" applyAlignment="1" applyProtection="1">
      <alignment vertical="center"/>
      <protection hidden="1"/>
    </xf>
    <xf numFmtId="0" fontId="59" fillId="0" borderId="0" xfId="0" applyFont="1" applyAlignment="1" applyProtection="1">
      <alignment vertical="center"/>
      <protection hidden="1"/>
    </xf>
    <xf numFmtId="0" fontId="60" fillId="0" borderId="0" xfId="0" applyFont="1" applyAlignment="1" applyProtection="1">
      <alignment vertical="center"/>
      <protection hidden="1"/>
    </xf>
    <xf numFmtId="0" fontId="4" fillId="0" borderId="0" xfId="0" applyFont="1" applyAlignment="1" applyProtection="1">
      <alignment vertical="center"/>
      <protection hidden="1"/>
    </xf>
    <xf numFmtId="171" fontId="24" fillId="7" borderId="38" xfId="5" applyNumberFormat="1" applyFont="1" applyFill="1" applyBorder="1" applyAlignment="1" applyProtection="1">
      <alignment wrapText="1"/>
      <protection locked="0"/>
    </xf>
    <xf numFmtId="0" fontId="129" fillId="19" borderId="0" xfId="0" applyFont="1" applyFill="1" applyAlignment="1" applyProtection="1">
      <alignment vertical="center"/>
      <protection hidden="1"/>
    </xf>
    <xf numFmtId="0" fontId="42" fillId="19" borderId="3" xfId="0" applyFont="1" applyFill="1" applyBorder="1" applyAlignment="1" applyProtection="1">
      <alignment horizontal="center" vertical="center" wrapText="1"/>
      <protection hidden="1"/>
    </xf>
    <xf numFmtId="0" fontId="42" fillId="19" borderId="22" xfId="0" applyFont="1" applyFill="1" applyBorder="1" applyAlignment="1" applyProtection="1">
      <alignment horizontal="center" vertical="center" wrapText="1"/>
      <protection hidden="1"/>
    </xf>
    <xf numFmtId="0" fontId="42" fillId="19" borderId="23" xfId="0" applyFont="1" applyFill="1" applyBorder="1" applyAlignment="1" applyProtection="1">
      <alignment horizontal="center" vertical="center" wrapText="1"/>
      <protection hidden="1"/>
    </xf>
    <xf numFmtId="0" fontId="42" fillId="19" borderId="24" xfId="0" applyFont="1" applyFill="1" applyBorder="1" applyAlignment="1" applyProtection="1">
      <alignment horizontal="center" vertical="center" wrapText="1"/>
      <protection hidden="1"/>
    </xf>
    <xf numFmtId="0" fontId="117" fillId="19" borderId="14" xfId="0" applyFont="1" applyFill="1" applyBorder="1" applyAlignment="1" applyProtection="1">
      <alignment horizontal="center" vertical="center" wrapText="1"/>
      <protection hidden="1"/>
    </xf>
    <xf numFmtId="171" fontId="117" fillId="19" borderId="14" xfId="6" applyNumberFormat="1" applyFont="1" applyFill="1" applyBorder="1" applyAlignment="1" applyProtection="1">
      <alignment horizontal="center" vertical="center" wrapText="1"/>
      <protection hidden="1"/>
    </xf>
    <xf numFmtId="0" fontId="117" fillId="19" borderId="3" xfId="0" applyFont="1" applyFill="1" applyBorder="1" applyAlignment="1" applyProtection="1">
      <alignment horizontal="center" vertical="center" wrapText="1"/>
      <protection hidden="1"/>
    </xf>
    <xf numFmtId="0" fontId="60" fillId="19" borderId="0" xfId="0" applyFont="1" applyFill="1" applyProtection="1">
      <protection hidden="1"/>
    </xf>
    <xf numFmtId="0" fontId="42" fillId="9" borderId="26" xfId="0" applyFont="1" applyFill="1" applyBorder="1" applyAlignment="1">
      <alignment horizontal="center" vertical="center"/>
    </xf>
    <xf numFmtId="0" fontId="42" fillId="9" borderId="28" xfId="0" applyFont="1" applyFill="1" applyBorder="1" applyAlignment="1">
      <alignment horizontal="center" vertical="center"/>
    </xf>
    <xf numFmtId="0" fontId="69" fillId="0" borderId="5" xfId="0" applyFont="1" applyBorder="1" applyAlignment="1">
      <alignment horizontal="center"/>
    </xf>
    <xf numFmtId="9" fontId="69" fillId="0" borderId="6" xfId="19" applyFont="1" applyFill="1" applyBorder="1" applyAlignment="1">
      <alignment horizontal="center"/>
    </xf>
    <xf numFmtId="0" fontId="69" fillId="0" borderId="30" xfId="0" applyFont="1" applyBorder="1" applyAlignment="1">
      <alignment horizontal="center"/>
    </xf>
    <xf numFmtId="9" fontId="69" fillId="0" borderId="29" xfId="19" applyFont="1" applyFill="1" applyBorder="1" applyAlignment="1">
      <alignment horizontal="center"/>
    </xf>
    <xf numFmtId="171" fontId="68" fillId="0" borderId="0" xfId="6" applyNumberFormat="1" applyFont="1" applyFill="1" applyBorder="1" applyAlignment="1">
      <alignment horizontal="left" vertical="center"/>
    </xf>
    <xf numFmtId="171" fontId="68" fillId="0" borderId="0" xfId="6" applyNumberFormat="1" applyFont="1" applyFill="1" applyBorder="1" applyAlignment="1">
      <alignment horizontal="left" vertical="center" wrapText="1"/>
    </xf>
    <xf numFmtId="0" fontId="68" fillId="0" borderId="0" xfId="0" applyFont="1" applyAlignment="1">
      <alignment horizontal="right"/>
    </xf>
    <xf numFmtId="0" fontId="68" fillId="0" borderId="0" xfId="17" applyFont="1" applyAlignment="1">
      <alignment horizontal="right"/>
    </xf>
    <xf numFmtId="0" fontId="18" fillId="0" borderId="5" xfId="0" applyFont="1" applyBorder="1"/>
    <xf numFmtId="0" fontId="68" fillId="0" borderId="43" xfId="15" applyFont="1" applyBorder="1"/>
    <xf numFmtId="0" fontId="68" fillId="0" borderId="44" xfId="15" applyFont="1" applyBorder="1"/>
    <xf numFmtId="174" fontId="68" fillId="0" borderId="46" xfId="6" applyNumberFormat="1" applyFont="1" applyFill="1" applyBorder="1" applyAlignment="1">
      <alignment horizontal="center" vertical="center"/>
    </xf>
    <xf numFmtId="174" fontId="68" fillId="0" borderId="45" xfId="0" applyNumberFormat="1" applyFont="1" applyBorder="1"/>
    <xf numFmtId="2" fontId="68" fillId="0" borderId="17" xfId="15" applyNumberFormat="1" applyFont="1" applyBorder="1"/>
    <xf numFmtId="2" fontId="68" fillId="0" borderId="47" xfId="15" applyNumberFormat="1" applyFont="1" applyBorder="1"/>
    <xf numFmtId="2" fontId="68" fillId="0" borderId="0" xfId="15" applyNumberFormat="1" applyFont="1"/>
    <xf numFmtId="189" fontId="68" fillId="0" borderId="0" xfId="15" applyNumberFormat="1" applyFont="1"/>
    <xf numFmtId="188" fontId="68" fillId="0" borderId="0" xfId="1" applyNumberFormat="1" applyFont="1" applyBorder="1"/>
    <xf numFmtId="188" fontId="68" fillId="0" borderId="0" xfId="15" applyNumberFormat="1" applyFont="1"/>
    <xf numFmtId="182" fontId="68" fillId="0" borderId="0" xfId="15" applyNumberFormat="1" applyFont="1"/>
    <xf numFmtId="0" fontId="39" fillId="0" borderId="0" xfId="14"/>
    <xf numFmtId="2" fontId="68" fillId="0" borderId="21" xfId="15" applyNumberFormat="1" applyFont="1" applyBorder="1"/>
    <xf numFmtId="189" fontId="68" fillId="0" borderId="21" xfId="15" applyNumberFormat="1" applyFont="1" applyBorder="1"/>
    <xf numFmtId="2" fontId="68" fillId="0" borderId="21" xfId="1" applyNumberFormat="1" applyFont="1" applyBorder="1"/>
    <xf numFmtId="188" fontId="68" fillId="0" borderId="21" xfId="1" applyNumberFormat="1" applyFont="1" applyBorder="1"/>
    <xf numFmtId="188" fontId="68" fillId="0" borderId="21" xfId="15" applyNumberFormat="1" applyFont="1" applyBorder="1"/>
    <xf numFmtId="182" fontId="68" fillId="0" borderId="21" xfId="15" applyNumberFormat="1" applyFont="1" applyBorder="1"/>
    <xf numFmtId="0" fontId="39" fillId="0" borderId="21" xfId="14" applyBorder="1"/>
    <xf numFmtId="171" fontId="68" fillId="0" borderId="21" xfId="6" applyNumberFormat="1" applyFont="1" applyFill="1" applyBorder="1" applyAlignment="1">
      <alignment horizontal="center" vertical="center"/>
    </xf>
    <xf numFmtId="171" fontId="68" fillId="0" borderId="21" xfId="6" applyNumberFormat="1" applyFont="1" applyFill="1" applyBorder="1" applyAlignment="1">
      <alignment horizontal="left" vertical="center"/>
    </xf>
    <xf numFmtId="174" fontId="68" fillId="0" borderId="21" xfId="6" applyNumberFormat="1" applyFont="1" applyFill="1" applyBorder="1" applyAlignment="1">
      <alignment horizontal="center" vertical="center"/>
    </xf>
    <xf numFmtId="0" fontId="42" fillId="9" borderId="37" xfId="0" applyFont="1" applyFill="1" applyBorder="1" applyAlignment="1">
      <alignment horizontal="center" vertical="center"/>
    </xf>
    <xf numFmtId="0" fontId="42" fillId="9" borderId="48" xfId="0" applyFont="1" applyFill="1" applyBorder="1" applyAlignment="1">
      <alignment horizontal="center" vertical="center"/>
    </xf>
    <xf numFmtId="0" fontId="42" fillId="9" borderId="19" xfId="0" applyFont="1" applyFill="1" applyBorder="1" applyAlignment="1">
      <alignment horizontal="center" vertical="center"/>
    </xf>
    <xf numFmtId="0" fontId="42" fillId="9" borderId="19" xfId="15" applyFont="1" applyFill="1" applyBorder="1" applyAlignment="1">
      <alignment horizontal="center" vertical="center" wrapText="1"/>
    </xf>
    <xf numFmtId="0" fontId="42" fillId="9" borderId="49" xfId="0" applyFont="1" applyFill="1" applyBorder="1" applyAlignment="1">
      <alignment horizontal="center" vertical="center"/>
    </xf>
    <xf numFmtId="0" fontId="42" fillId="9" borderId="20" xfId="0" applyFont="1" applyFill="1" applyBorder="1" applyAlignment="1">
      <alignment horizontal="center" vertical="center"/>
    </xf>
    <xf numFmtId="0" fontId="53" fillId="9" borderId="14" xfId="0" applyFont="1" applyFill="1" applyBorder="1"/>
    <xf numFmtId="0" fontId="53" fillId="9" borderId="11" xfId="0" applyFont="1" applyFill="1" applyBorder="1"/>
    <xf numFmtId="2" fontId="51" fillId="0" borderId="3" xfId="1" applyNumberFormat="1" applyFont="1" applyBorder="1" applyAlignment="1">
      <alignment vertical="center"/>
    </xf>
    <xf numFmtId="181" fontId="51" fillId="0" borderId="3" xfId="1" applyNumberFormat="1" applyFont="1" applyBorder="1" applyAlignment="1">
      <alignment vertical="center"/>
    </xf>
    <xf numFmtId="0" fontId="23" fillId="0" borderId="0" xfId="0" applyFont="1"/>
    <xf numFmtId="0" fontId="18" fillId="7" borderId="11" xfId="13" applyFont="1" applyFill="1" applyBorder="1" applyAlignment="1" applyProtection="1">
      <alignment wrapText="1"/>
      <protection locked="0" hidden="1"/>
    </xf>
    <xf numFmtId="174" fontId="18" fillId="7" borderId="3" xfId="7" applyNumberFormat="1" applyFont="1" applyFill="1" applyBorder="1" applyProtection="1">
      <protection locked="0" hidden="1"/>
    </xf>
    <xf numFmtId="0" fontId="18" fillId="0" borderId="9" xfId="0" applyFont="1" applyBorder="1" applyProtection="1">
      <protection locked="0"/>
    </xf>
    <xf numFmtId="171" fontId="68" fillId="16" borderId="0" xfId="6" applyNumberFormat="1" applyFont="1" applyFill="1" applyBorder="1" applyAlignment="1" applyProtection="1">
      <alignment horizontal="center" vertical="center" wrapText="1"/>
      <protection hidden="1"/>
    </xf>
    <xf numFmtId="14" fontId="57" fillId="5" borderId="1" xfId="0" applyNumberFormat="1" applyFont="1" applyFill="1" applyBorder="1"/>
    <xf numFmtId="14" fontId="62" fillId="0" borderId="39" xfId="0" applyNumberFormat="1" applyFont="1" applyBorder="1" applyProtection="1">
      <protection hidden="1"/>
    </xf>
    <xf numFmtId="0" fontId="38" fillId="0" borderId="9" xfId="0" applyFont="1" applyBorder="1" applyAlignment="1" applyProtection="1">
      <alignment horizontal="right" vertical="center"/>
      <protection hidden="1"/>
    </xf>
    <xf numFmtId="1" fontId="50" fillId="0" borderId="4" xfId="0" applyNumberFormat="1" applyFont="1" applyBorder="1" applyAlignment="1" applyProtection="1">
      <alignment horizontal="center" vertical="center"/>
      <protection hidden="1"/>
    </xf>
    <xf numFmtId="1" fontId="50" fillId="0" borderId="7" xfId="0" applyNumberFormat="1" applyFont="1" applyBorder="1" applyAlignment="1" applyProtection="1">
      <alignment horizontal="center" vertical="center"/>
      <protection hidden="1"/>
    </xf>
    <xf numFmtId="9" fontId="50" fillId="0" borderId="4" xfId="19" applyFont="1" applyFill="1" applyBorder="1" applyAlignment="1" applyProtection="1">
      <alignment horizontal="right" vertical="center"/>
      <protection hidden="1"/>
    </xf>
    <xf numFmtId="2" fontId="50" fillId="0" borderId="4" xfId="19" applyNumberFormat="1" applyFont="1" applyFill="1" applyBorder="1" applyAlignment="1" applyProtection="1">
      <alignment horizontal="right" vertical="center"/>
      <protection hidden="1"/>
    </xf>
    <xf numFmtId="37" fontId="50" fillId="0" borderId="4" xfId="0" applyNumberFormat="1" applyFont="1" applyBorder="1" applyAlignment="1" applyProtection="1">
      <alignment horizontal="center" vertical="center"/>
      <protection hidden="1"/>
    </xf>
    <xf numFmtId="187" fontId="50" fillId="0" borderId="4" xfId="0" applyNumberFormat="1" applyFont="1" applyBorder="1" applyAlignment="1" applyProtection="1">
      <alignment horizontal="right" vertical="center"/>
      <protection hidden="1"/>
    </xf>
    <xf numFmtId="184" fontId="50" fillId="0" borderId="4" xfId="0" applyNumberFormat="1" applyFont="1" applyBorder="1" applyAlignment="1" applyProtection="1">
      <alignment horizontal="right" vertical="center"/>
      <protection hidden="1"/>
    </xf>
    <xf numFmtId="44" fontId="38" fillId="0" borderId="4" xfId="5" applyFont="1" applyFill="1" applyBorder="1" applyProtection="1">
      <protection hidden="1"/>
    </xf>
    <xf numFmtId="44" fontId="38" fillId="0" borderId="7" xfId="7" applyFont="1" applyFill="1" applyBorder="1" applyProtection="1">
      <protection hidden="1"/>
    </xf>
    <xf numFmtId="2" fontId="38" fillId="0" borderId="9" xfId="0" applyNumberFormat="1" applyFont="1" applyBorder="1" applyProtection="1">
      <protection hidden="1"/>
    </xf>
    <xf numFmtId="2" fontId="38" fillId="0" borderId="4" xfId="0" applyNumberFormat="1" applyFont="1" applyBorder="1" applyProtection="1">
      <protection hidden="1"/>
    </xf>
    <xf numFmtId="182" fontId="38" fillId="0" borderId="4" xfId="0" applyNumberFormat="1" applyFont="1" applyBorder="1" applyProtection="1">
      <protection hidden="1"/>
    </xf>
    <xf numFmtId="165" fontId="38" fillId="0" borderId="7" xfId="0" applyNumberFormat="1" applyFont="1" applyBorder="1" applyProtection="1">
      <protection hidden="1"/>
    </xf>
    <xf numFmtId="0" fontId="38" fillId="0" borderId="9" xfId="0" applyFont="1" applyBorder="1" applyProtection="1">
      <protection hidden="1"/>
    </xf>
    <xf numFmtId="189" fontId="38" fillId="0" borderId="4" xfId="0" applyNumberFormat="1" applyFont="1" applyBorder="1" applyProtection="1">
      <protection hidden="1"/>
    </xf>
    <xf numFmtId="181" fontId="38" fillId="0" borderId="4" xfId="0" applyNumberFormat="1" applyFont="1" applyBorder="1" applyProtection="1">
      <protection hidden="1"/>
    </xf>
    <xf numFmtId="181" fontId="38" fillId="0" borderId="7" xfId="0" applyNumberFormat="1" applyFont="1" applyBorder="1" applyProtection="1">
      <protection hidden="1"/>
    </xf>
    <xf numFmtId="188" fontId="38" fillId="0" borderId="9" xfId="0" applyNumberFormat="1" applyFont="1" applyBorder="1" applyProtection="1">
      <protection hidden="1"/>
    </xf>
    <xf numFmtId="190" fontId="38" fillId="0" borderId="4" xfId="0" applyNumberFormat="1" applyFont="1" applyBorder="1" applyProtection="1">
      <protection hidden="1"/>
    </xf>
    <xf numFmtId="181" fontId="38" fillId="0" borderId="9" xfId="0" applyNumberFormat="1" applyFont="1" applyBorder="1" applyProtection="1">
      <protection hidden="1"/>
    </xf>
    <xf numFmtId="3" fontId="50" fillId="0" borderId="7" xfId="0" applyNumberFormat="1" applyFont="1" applyBorder="1" applyAlignment="1" applyProtection="1">
      <alignment horizontal="center" vertical="center"/>
      <protection hidden="1"/>
    </xf>
    <xf numFmtId="189" fontId="38" fillId="0" borderId="7" xfId="0" applyNumberFormat="1" applyFont="1" applyBorder="1" applyProtection="1">
      <protection hidden="1"/>
    </xf>
    <xf numFmtId="165" fontId="38" fillId="0" borderId="9" xfId="0" applyNumberFormat="1" applyFont="1" applyBorder="1" applyProtection="1">
      <protection hidden="1"/>
    </xf>
    <xf numFmtId="165" fontId="38" fillId="0" borderId="4" xfId="0" applyNumberFormat="1" applyFont="1" applyBorder="1" applyProtection="1">
      <protection hidden="1"/>
    </xf>
    <xf numFmtId="174" fontId="68" fillId="0" borderId="6" xfId="0" applyNumberFormat="1" applyFont="1" applyBorder="1"/>
    <xf numFmtId="174" fontId="68" fillId="0" borderId="29" xfId="0" applyNumberFormat="1" applyFont="1" applyBorder="1"/>
    <xf numFmtId="174" fontId="18" fillId="0" borderId="50" xfId="0" applyNumberFormat="1" applyFont="1" applyBorder="1"/>
    <xf numFmtId="174" fontId="18" fillId="0" borderId="51" xfId="0" applyNumberFormat="1" applyFont="1" applyBorder="1"/>
    <xf numFmtId="174" fontId="18" fillId="0" borderId="52" xfId="0" applyNumberFormat="1" applyFont="1" applyBorder="1"/>
    <xf numFmtId="0" fontId="63" fillId="0" borderId="0" xfId="0" applyFont="1" applyAlignment="1" applyProtection="1">
      <alignment vertical="top"/>
      <protection hidden="1"/>
    </xf>
    <xf numFmtId="0" fontId="132" fillId="0" borderId="42" xfId="0" applyFont="1" applyBorder="1" applyProtection="1">
      <protection hidden="1"/>
    </xf>
    <xf numFmtId="0" fontId="134" fillId="0" borderId="42" xfId="9" applyFont="1" applyBorder="1" applyAlignment="1" applyProtection="1">
      <alignment vertical="top"/>
      <protection hidden="1"/>
    </xf>
    <xf numFmtId="0" fontId="135" fillId="0" borderId="0" xfId="0" applyFont="1" applyAlignment="1">
      <alignment vertical="center" wrapText="1"/>
    </xf>
    <xf numFmtId="49" fontId="1" fillId="0" borderId="0" xfId="0" applyNumberFormat="1" applyFont="1" applyAlignment="1" applyProtection="1">
      <alignment horizontal="left" vertical="center" wrapText="1"/>
      <protection hidden="1"/>
    </xf>
    <xf numFmtId="49" fontId="3" fillId="0" borderId="0" xfId="0" applyNumberFormat="1" applyFont="1" applyAlignment="1" applyProtection="1">
      <alignment horizontal="left" vertical="center" wrapText="1"/>
      <protection hidden="1"/>
    </xf>
    <xf numFmtId="49" fontId="3" fillId="0" borderId="0" xfId="0" applyNumberFormat="1" applyFont="1" applyAlignment="1" applyProtection="1">
      <alignment horizontal="left"/>
      <protection hidden="1"/>
    </xf>
    <xf numFmtId="49" fontId="3" fillId="0" borderId="0" xfId="0" applyNumberFormat="1" applyFont="1" applyAlignment="1" applyProtection="1">
      <alignment horizontal="left" vertical="center"/>
      <protection hidden="1"/>
    </xf>
    <xf numFmtId="0" fontId="3" fillId="0" borderId="0" xfId="0" applyFont="1" applyAlignment="1" applyProtection="1">
      <alignment horizontal="left" vertical="top" wrapText="1"/>
      <protection hidden="1"/>
    </xf>
    <xf numFmtId="49" fontId="1" fillId="0" borderId="0" xfId="0" applyNumberFormat="1" applyFont="1" applyAlignment="1" applyProtection="1">
      <alignment horizontal="left" vertical="top" wrapText="1"/>
      <protection hidden="1"/>
    </xf>
    <xf numFmtId="0" fontId="1" fillId="0" borderId="0" xfId="0" applyFont="1" applyAlignment="1" applyProtection="1">
      <alignment horizontal="left" wrapText="1"/>
      <protection hidden="1"/>
    </xf>
    <xf numFmtId="49" fontId="3" fillId="0" borderId="0" xfId="0" applyNumberFormat="1" applyFont="1" applyAlignment="1" applyProtection="1">
      <alignment horizontal="left" vertical="top" wrapText="1"/>
      <protection hidden="1"/>
    </xf>
    <xf numFmtId="0" fontId="90" fillId="0" borderId="0" xfId="0" applyFont="1" applyAlignment="1" applyProtection="1">
      <alignment horizontal="center" wrapText="1"/>
      <protection hidden="1"/>
    </xf>
    <xf numFmtId="0" fontId="90" fillId="0" borderId="0" xfId="0" applyFont="1" applyAlignment="1" applyProtection="1">
      <alignment horizontal="center"/>
      <protection hidden="1"/>
    </xf>
    <xf numFmtId="44" fontId="61" fillId="7" borderId="2" xfId="0" applyNumberFormat="1" applyFont="1" applyFill="1" applyBorder="1" applyProtection="1">
      <protection locked="0"/>
    </xf>
    <xf numFmtId="14" fontId="61" fillId="7" borderId="2" xfId="0" applyNumberFormat="1" applyFont="1" applyFill="1" applyBorder="1" applyProtection="1">
      <protection locked="0"/>
    </xf>
    <xf numFmtId="0" fontId="61" fillId="7" borderId="2" xfId="0" applyFont="1" applyFill="1" applyBorder="1" applyProtection="1">
      <protection locked="0"/>
    </xf>
    <xf numFmtId="0" fontId="132" fillId="0" borderId="42" xfId="0" applyFont="1" applyBorder="1" applyAlignment="1" applyProtection="1">
      <alignment horizontal="left"/>
      <protection hidden="1"/>
    </xf>
    <xf numFmtId="0" fontId="90" fillId="0" borderId="0" xfId="0" applyFont="1" applyAlignment="1" applyProtection="1">
      <alignment horizontal="left"/>
      <protection hidden="1"/>
    </xf>
    <xf numFmtId="44" fontId="61" fillId="7" borderId="2" xfId="8" applyFont="1" applyFill="1" applyBorder="1" applyAlignment="1" applyProtection="1">
      <alignment horizontal="left"/>
      <protection locked="0"/>
    </xf>
    <xf numFmtId="0" fontId="120" fillId="0" borderId="0" xfId="0" applyFont="1" applyAlignment="1" applyProtection="1">
      <alignment horizontal="center" wrapText="1"/>
      <protection hidden="1"/>
    </xf>
    <xf numFmtId="0" fontId="13" fillId="0" borderId="0" xfId="0" applyFont="1" applyAlignment="1" applyProtection="1">
      <alignment horizontal="left" vertical="top" wrapText="1"/>
      <protection hidden="1"/>
    </xf>
    <xf numFmtId="0" fontId="13" fillId="0" borderId="0" xfId="0" applyFont="1" applyAlignment="1" applyProtection="1">
      <alignment horizontal="left" vertical="top"/>
      <protection hidden="1"/>
    </xf>
    <xf numFmtId="0" fontId="61" fillId="7" borderId="2" xfId="0" applyFont="1" applyFill="1" applyBorder="1" applyAlignment="1" applyProtection="1">
      <alignment horizontal="left"/>
      <protection locked="0"/>
    </xf>
    <xf numFmtId="0" fontId="61" fillId="7" borderId="4" xfId="0" applyFont="1" applyFill="1" applyBorder="1" applyAlignment="1" applyProtection="1">
      <alignment horizontal="left"/>
      <protection locked="0"/>
    </xf>
    <xf numFmtId="168" fontId="61" fillId="7" borderId="4" xfId="0" applyNumberFormat="1" applyFont="1" applyFill="1" applyBorder="1" applyAlignment="1" applyProtection="1">
      <alignment horizontal="left"/>
      <protection locked="0"/>
    </xf>
    <xf numFmtId="168" fontId="61" fillId="7" borderId="2" xfId="0" applyNumberFormat="1" applyFont="1" applyFill="1" applyBorder="1" applyAlignment="1" applyProtection="1">
      <alignment horizontal="left"/>
      <protection locked="0"/>
    </xf>
    <xf numFmtId="0" fontId="90" fillId="0" borderId="0" xfId="0" applyFont="1" applyAlignment="1" applyProtection="1">
      <alignment horizontal="left" vertical="center"/>
      <protection hidden="1"/>
    </xf>
    <xf numFmtId="0" fontId="90" fillId="0" borderId="0" xfId="0" applyFont="1" applyAlignment="1" applyProtection="1">
      <alignment horizontal="right" wrapText="1"/>
      <protection hidden="1"/>
    </xf>
    <xf numFmtId="0" fontId="90" fillId="0" borderId="0" xfId="0" applyFont="1" applyAlignment="1" applyProtection="1">
      <alignment horizontal="right"/>
      <protection hidden="1"/>
    </xf>
    <xf numFmtId="0" fontId="69" fillId="0" borderId="0" xfId="0" applyFont="1" applyAlignment="1" applyProtection="1">
      <alignment horizontal="center" vertical="center"/>
      <protection hidden="1"/>
    </xf>
    <xf numFmtId="0" fontId="62" fillId="7" borderId="4" xfId="0" applyFont="1" applyFill="1" applyBorder="1" applyAlignment="1" applyProtection="1">
      <alignment horizontal="center"/>
      <protection locked="0" hidden="1"/>
    </xf>
    <xf numFmtId="0" fontId="62" fillId="7" borderId="2" xfId="0" applyFont="1" applyFill="1" applyBorder="1" applyAlignment="1" applyProtection="1">
      <alignment horizontal="center"/>
      <protection locked="0" hidden="1"/>
    </xf>
    <xf numFmtId="0" fontId="90" fillId="0" borderId="0" xfId="0" applyFont="1" applyAlignment="1" applyProtection="1">
      <alignment horizontal="right" vertical="center" wrapText="1"/>
      <protection hidden="1"/>
    </xf>
    <xf numFmtId="0" fontId="90" fillId="0" borderId="0" xfId="0" applyFont="1" applyAlignment="1" applyProtection="1">
      <alignment horizontal="left" vertical="center" wrapText="1"/>
      <protection hidden="1"/>
    </xf>
    <xf numFmtId="0" fontId="90" fillId="0" borderId="13" xfId="0" applyFont="1" applyBorder="1" applyAlignment="1" applyProtection="1">
      <alignment horizontal="right"/>
      <protection hidden="1"/>
    </xf>
    <xf numFmtId="0" fontId="135" fillId="0" borderId="0" xfId="0" applyFont="1" applyAlignment="1">
      <alignment horizontal="center" vertical="center" wrapText="1"/>
    </xf>
    <xf numFmtId="0" fontId="91" fillId="0" borderId="40" xfId="0" applyFont="1" applyBorder="1" applyAlignment="1" applyProtection="1">
      <alignment horizontal="center" vertical="center" wrapText="1"/>
      <protection hidden="1"/>
    </xf>
    <xf numFmtId="0" fontId="132" fillId="0" borderId="41" xfId="0" applyFont="1" applyBorder="1" applyAlignment="1" applyProtection="1">
      <alignment horizontal="left"/>
      <protection hidden="1"/>
    </xf>
    <xf numFmtId="0" fontId="17" fillId="0" borderId="0" xfId="0" applyFont="1" applyAlignment="1" applyProtection="1">
      <alignment horizontal="left" vertical="top"/>
      <protection hidden="1"/>
    </xf>
    <xf numFmtId="0" fontId="107" fillId="0" borderId="0" xfId="0" applyFont="1" applyAlignment="1" applyProtection="1">
      <alignment horizontal="left" vertical="top" wrapText="1"/>
      <protection hidden="1"/>
    </xf>
    <xf numFmtId="0" fontId="17" fillId="0" borderId="0" xfId="0" applyFont="1" applyAlignment="1" applyProtection="1">
      <alignment horizontal="left" vertical="top" wrapText="1"/>
      <protection hidden="1"/>
    </xf>
    <xf numFmtId="0" fontId="102" fillId="0" borderId="0" xfId="0" applyFont="1" applyAlignment="1" applyProtection="1">
      <alignment horizontal="left" vertical="center"/>
      <protection hidden="1"/>
    </xf>
    <xf numFmtId="0" fontId="15" fillId="0" borderId="0" xfId="0" applyFont="1" applyAlignment="1" applyProtection="1">
      <alignment horizontal="left" vertical="top" wrapText="1"/>
      <protection hidden="1"/>
    </xf>
    <xf numFmtId="0" fontId="15" fillId="0" borderId="0" xfId="0" applyFont="1" applyAlignment="1" applyProtection="1">
      <alignment horizontal="left" vertical="top"/>
      <protection hidden="1"/>
    </xf>
    <xf numFmtId="0" fontId="62" fillId="0" borderId="0" xfId="0" applyFont="1" applyAlignment="1" applyProtection="1">
      <alignment horizontal="left" vertical="top"/>
      <protection hidden="1"/>
    </xf>
    <xf numFmtId="0" fontId="95" fillId="0" borderId="35" xfId="0" applyFont="1" applyBorder="1" applyAlignment="1" applyProtection="1">
      <alignment horizontal="left" vertical="center"/>
      <protection hidden="1"/>
    </xf>
    <xf numFmtId="0" fontId="62" fillId="0" borderId="0" xfId="0" applyFont="1" applyAlignment="1" applyProtection="1">
      <alignment horizontal="left" vertical="top" wrapText="1"/>
      <protection hidden="1"/>
    </xf>
    <xf numFmtId="0" fontId="54" fillId="0" borderId="0" xfId="9" applyFill="1" applyAlignment="1" applyProtection="1">
      <alignment horizontal="left" vertical="top" wrapText="1"/>
      <protection hidden="1"/>
    </xf>
    <xf numFmtId="0" fontId="112" fillId="0" borderId="0" xfId="9" applyFont="1" applyFill="1" applyAlignment="1" applyProtection="1">
      <alignment horizontal="left" vertical="top" wrapText="1"/>
      <protection hidden="1"/>
    </xf>
    <xf numFmtId="0" fontId="54" fillId="0" borderId="0" xfId="9" applyFill="1" applyBorder="1" applyAlignment="1" applyProtection="1">
      <alignment horizontal="left" vertical="top" wrapText="1"/>
      <protection hidden="1"/>
    </xf>
    <xf numFmtId="0" fontId="112" fillId="0" borderId="0" xfId="9" applyFont="1" applyFill="1" applyBorder="1" applyAlignment="1" applyProtection="1">
      <alignment horizontal="left" vertical="top" wrapText="1"/>
      <protection hidden="1"/>
    </xf>
    <xf numFmtId="0" fontId="109" fillId="0" borderId="0" xfId="0" applyFont="1" applyAlignment="1" applyProtection="1">
      <alignment horizontal="left" vertical="center"/>
      <protection hidden="1"/>
    </xf>
    <xf numFmtId="0" fontId="121" fillId="0" borderId="0" xfId="0" applyFont="1" applyAlignment="1" applyProtection="1">
      <alignment horizontal="left"/>
      <protection hidden="1"/>
    </xf>
    <xf numFmtId="0" fontId="0" fillId="0" borderId="0" xfId="0" applyAlignment="1" applyProtection="1">
      <alignment horizontal="right"/>
      <protection hidden="1"/>
    </xf>
    <xf numFmtId="0" fontId="0" fillId="0" borderId="18" xfId="0" applyBorder="1" applyAlignment="1" applyProtection="1">
      <alignment horizontal="right"/>
      <protection hidden="1"/>
    </xf>
    <xf numFmtId="0" fontId="62" fillId="0" borderId="0" xfId="0" applyFont="1" applyAlignment="1" applyProtection="1">
      <alignment horizontal="center"/>
      <protection hidden="1"/>
    </xf>
    <xf numFmtId="0" fontId="42" fillId="9" borderId="8" xfId="0" applyFont="1" applyFill="1" applyBorder="1" applyAlignment="1">
      <alignment horizontal="center" vertical="center"/>
    </xf>
    <xf numFmtId="0" fontId="42" fillId="9" borderId="2" xfId="0" applyFont="1" applyFill="1" applyBorder="1" applyAlignment="1">
      <alignment horizontal="center" vertical="center"/>
    </xf>
    <xf numFmtId="0" fontId="25" fillId="19" borderId="9" xfId="12" applyFont="1" applyFill="1" applyBorder="1" applyAlignment="1" applyProtection="1">
      <alignment horizontal="center" vertical="center" wrapText="1"/>
      <protection hidden="1"/>
    </xf>
    <xf numFmtId="0" fontId="25" fillId="19" borderId="4" xfId="12" applyFont="1" applyFill="1" applyBorder="1" applyAlignment="1" applyProtection="1">
      <alignment horizontal="center" vertical="center" wrapText="1"/>
      <protection hidden="1"/>
    </xf>
    <xf numFmtId="0" fontId="25" fillId="19" borderId="7" xfId="12" applyFont="1" applyFill="1" applyBorder="1" applyAlignment="1" applyProtection="1">
      <alignment horizontal="center" vertical="center" wrapText="1"/>
      <protection hidden="1"/>
    </xf>
    <xf numFmtId="0" fontId="1" fillId="0" borderId="2" xfId="11" applyFont="1" applyBorder="1" applyAlignment="1" applyProtection="1">
      <alignment horizontal="left"/>
      <protection hidden="1"/>
    </xf>
    <xf numFmtId="168" fontId="1" fillId="0" borderId="2" xfId="11" applyNumberFormat="1" applyFont="1" applyBorder="1" applyAlignment="1" applyProtection="1">
      <alignment horizontal="left"/>
      <protection hidden="1"/>
    </xf>
    <xf numFmtId="0" fontId="66" fillId="19" borderId="9" xfId="11" applyFont="1" applyFill="1" applyBorder="1" applyAlignment="1" applyProtection="1">
      <alignment horizontal="center" vertical="center"/>
      <protection hidden="1"/>
    </xf>
    <xf numFmtId="0" fontId="66" fillId="19" borderId="4" xfId="11" applyFont="1" applyFill="1" applyBorder="1" applyAlignment="1" applyProtection="1">
      <alignment horizontal="center" vertical="center"/>
      <protection hidden="1"/>
    </xf>
    <xf numFmtId="0" fontId="66" fillId="19" borderId="7" xfId="11" applyFont="1" applyFill="1" applyBorder="1" applyAlignment="1" applyProtection="1">
      <alignment horizontal="center" vertical="center"/>
      <protection hidden="1"/>
    </xf>
    <xf numFmtId="0" fontId="133" fillId="19" borderId="39" xfId="0" applyFont="1" applyFill="1" applyBorder="1" applyAlignment="1" applyProtection="1">
      <alignment horizontal="center" vertical="center"/>
      <protection hidden="1"/>
    </xf>
    <xf numFmtId="0" fontId="133" fillId="19" borderId="0" xfId="0" applyFont="1" applyFill="1" applyAlignment="1" applyProtection="1">
      <alignment horizontal="center" vertical="center"/>
      <protection hidden="1"/>
    </xf>
    <xf numFmtId="0" fontId="3" fillId="7" borderId="2" xfId="11" applyFont="1" applyFill="1" applyBorder="1" applyAlignment="1" applyProtection="1">
      <alignment horizontal="left"/>
      <protection locked="0"/>
    </xf>
    <xf numFmtId="3" fontId="3" fillId="0" borderId="2" xfId="1" applyNumberFormat="1" applyFont="1" applyFill="1" applyBorder="1" applyAlignment="1" applyProtection="1">
      <alignment horizontal="left" wrapText="1"/>
      <protection hidden="1"/>
    </xf>
    <xf numFmtId="0" fontId="18" fillId="0" borderId="2" xfId="13" applyFont="1" applyBorder="1" applyAlignment="1" applyProtection="1">
      <alignment horizontal="left"/>
      <protection hidden="1"/>
    </xf>
    <xf numFmtId="0" fontId="38" fillId="0" borderId="4" xfId="13" applyFont="1" applyBorder="1" applyAlignment="1" applyProtection="1">
      <alignment horizontal="left"/>
      <protection hidden="1"/>
    </xf>
    <xf numFmtId="178" fontId="68" fillId="0" borderId="0" xfId="0" applyNumberFormat="1" applyFont="1" applyAlignment="1" applyProtection="1">
      <alignment horizontal="right"/>
      <protection hidden="1"/>
    </xf>
    <xf numFmtId="179" fontId="68" fillId="0" borderId="0" xfId="0" applyNumberFormat="1" applyFont="1" applyAlignment="1" applyProtection="1">
      <alignment horizontal="right"/>
      <protection hidden="1"/>
    </xf>
    <xf numFmtId="180" fontId="68" fillId="0" borderId="0" xfId="0" applyNumberFormat="1" applyFont="1" applyAlignment="1" applyProtection="1">
      <alignment horizontal="right"/>
      <protection hidden="1"/>
    </xf>
    <xf numFmtId="0" fontId="18" fillId="0" borderId="3" xfId="0" applyFont="1" applyBorder="1" applyAlignment="1" applyProtection="1">
      <alignment horizontal="center" vertical="center" wrapText="1"/>
      <protection hidden="1"/>
    </xf>
    <xf numFmtId="0" fontId="68" fillId="0" borderId="3" xfId="0" applyFont="1" applyBorder="1" applyAlignment="1" applyProtection="1">
      <alignment horizontal="center" vertical="center" wrapText="1"/>
      <protection hidden="1"/>
    </xf>
    <xf numFmtId="0" fontId="68" fillId="0" borderId="14" xfId="0" applyFont="1" applyBorder="1" applyAlignment="1" applyProtection="1">
      <alignment horizontal="center" vertical="center"/>
      <protection hidden="1"/>
    </xf>
    <xf numFmtId="0" fontId="68" fillId="0" borderId="11" xfId="0" applyFont="1" applyBorder="1" applyAlignment="1" applyProtection="1">
      <alignment horizontal="center" vertical="center"/>
      <protection hidden="1"/>
    </xf>
    <xf numFmtId="0" fontId="62" fillId="0" borderId="3" xfId="0" applyFont="1" applyBorder="1" applyAlignment="1" applyProtection="1">
      <alignment horizontal="center"/>
      <protection hidden="1"/>
    </xf>
    <xf numFmtId="9" fontId="68" fillId="0" borderId="14" xfId="20" applyFont="1" applyBorder="1" applyAlignment="1" applyProtection="1">
      <alignment horizontal="center" vertical="center"/>
      <protection hidden="1"/>
    </xf>
    <xf numFmtId="9" fontId="68" fillId="0" borderId="11" xfId="20" applyFont="1" applyBorder="1" applyAlignment="1" applyProtection="1">
      <alignment horizontal="center" vertical="center"/>
      <protection hidden="1"/>
    </xf>
    <xf numFmtId="0" fontId="117" fillId="19" borderId="14" xfId="0" applyFont="1" applyFill="1" applyBorder="1" applyAlignment="1" applyProtection="1">
      <alignment horizontal="center" vertical="center" wrapText="1"/>
      <protection hidden="1"/>
    </xf>
    <xf numFmtId="0" fontId="117" fillId="19" borderId="16" xfId="0" applyFont="1" applyFill="1" applyBorder="1" applyAlignment="1" applyProtection="1">
      <alignment horizontal="center" vertical="center" wrapText="1"/>
      <protection hidden="1"/>
    </xf>
    <xf numFmtId="0" fontId="117" fillId="19" borderId="13" xfId="0" applyFont="1" applyFill="1" applyBorder="1" applyAlignment="1" applyProtection="1">
      <alignment horizontal="center" vertical="center" wrapText="1"/>
      <protection hidden="1"/>
    </xf>
    <xf numFmtId="0" fontId="117" fillId="19" borderId="15" xfId="0" applyFont="1" applyFill="1" applyBorder="1" applyAlignment="1" applyProtection="1">
      <alignment horizontal="center" vertical="center" wrapText="1"/>
      <protection hidden="1"/>
    </xf>
    <xf numFmtId="0" fontId="28" fillId="0" borderId="2" xfId="0" applyFont="1" applyBorder="1" applyAlignment="1" applyProtection="1">
      <alignment horizontal="center" vertical="center" wrapText="1"/>
      <protection hidden="1"/>
    </xf>
    <xf numFmtId="0" fontId="28" fillId="0" borderId="0" xfId="0" quotePrefix="1" applyFont="1" applyAlignment="1" applyProtection="1">
      <alignment horizontal="left" vertical="top" wrapText="1"/>
      <protection hidden="1"/>
    </xf>
    <xf numFmtId="0" fontId="28" fillId="0" borderId="0" xfId="0" applyFont="1" applyAlignment="1" applyProtection="1">
      <alignment horizontal="left" vertical="center" wrapText="1"/>
      <protection hidden="1"/>
    </xf>
    <xf numFmtId="0" fontId="18" fillId="0" borderId="5" xfId="18" applyFont="1" applyBorder="1" applyAlignment="1" applyProtection="1">
      <alignment horizontal="left" vertical="center" wrapText="1"/>
      <protection hidden="1"/>
    </xf>
    <xf numFmtId="0" fontId="18" fillId="0" borderId="0" xfId="18" applyFont="1" applyAlignment="1" applyProtection="1">
      <alignment horizontal="left" vertical="center" wrapText="1"/>
      <protection hidden="1"/>
    </xf>
    <xf numFmtId="0" fontId="123" fillId="0" borderId="3" xfId="0" applyFont="1" applyBorder="1" applyAlignment="1" applyProtection="1">
      <alignment horizontal="center"/>
      <protection hidden="1"/>
    </xf>
    <xf numFmtId="0" fontId="0" fillId="0" borderId="9" xfId="0" applyBorder="1" applyAlignment="1" applyProtection="1">
      <alignment horizontal="center"/>
      <protection hidden="1"/>
    </xf>
    <xf numFmtId="0" fontId="0" fillId="0" borderId="7" xfId="0" applyBorder="1" applyAlignment="1" applyProtection="1">
      <alignment horizontal="center"/>
      <protection hidden="1"/>
    </xf>
    <xf numFmtId="0" fontId="80" fillId="16" borderId="31" xfId="0" applyFont="1" applyFill="1" applyBorder="1" applyAlignment="1" applyProtection="1">
      <alignment horizontal="center"/>
      <protection hidden="1"/>
    </xf>
    <xf numFmtId="0" fontId="53" fillId="16" borderId="31" xfId="0" applyFont="1" applyFill="1" applyBorder="1" applyAlignment="1">
      <alignment horizontal="center"/>
    </xf>
    <xf numFmtId="0" fontId="53" fillId="16" borderId="32" xfId="0" applyFont="1" applyFill="1" applyBorder="1" applyAlignment="1">
      <alignment horizontal="center"/>
    </xf>
    <xf numFmtId="0" fontId="53" fillId="16" borderId="36" xfId="0" applyFont="1" applyFill="1" applyBorder="1" applyAlignment="1">
      <alignment horizontal="center"/>
    </xf>
    <xf numFmtId="0" fontId="53" fillId="16" borderId="33" xfId="0" applyFont="1" applyFill="1" applyBorder="1" applyAlignment="1">
      <alignment horizontal="center"/>
    </xf>
  </cellXfs>
  <cellStyles count="21">
    <cellStyle name="Comma" xfId="1" builtinId="3"/>
    <cellStyle name="Comma 10" xfId="2" xr:uid="{00000000-0005-0000-0000-000001000000}"/>
    <cellStyle name="Comma 9" xfId="3" xr:uid="{00000000-0005-0000-0000-000002000000}"/>
    <cellStyle name="Comma 9 2" xfId="4" xr:uid="{00000000-0005-0000-0000-000003000000}"/>
    <cellStyle name="Currency" xfId="5" builtinId="4"/>
    <cellStyle name="Currency 2 2" xfId="6" xr:uid="{00000000-0005-0000-0000-000005000000}"/>
    <cellStyle name="Currency 3" xfId="7" xr:uid="{00000000-0005-0000-0000-000006000000}"/>
    <cellStyle name="Currency 7" xfId="8" xr:uid="{00000000-0005-0000-0000-000007000000}"/>
    <cellStyle name="Hyperlink" xfId="9" builtinId="8"/>
    <cellStyle name="Hyperlink 2" xfId="10" xr:uid="{00000000-0005-0000-0000-000009000000}"/>
    <cellStyle name="Normal" xfId="0" builtinId="0"/>
    <cellStyle name="Normal 2" xfId="11" xr:uid="{00000000-0005-0000-0000-00000B000000}"/>
    <cellStyle name="Normal 2 2" xfId="12" xr:uid="{00000000-0005-0000-0000-00000C000000}"/>
    <cellStyle name="Normal 2 3" xfId="13" xr:uid="{00000000-0005-0000-0000-00000D000000}"/>
    <cellStyle name="Normal_Lighting" xfId="14" xr:uid="{00000000-0005-0000-0000-00000E000000}"/>
    <cellStyle name="Normal_Lookup" xfId="15" xr:uid="{00000000-0005-0000-0000-00000F000000}"/>
    <cellStyle name="Normal_Lookup_1" xfId="16" xr:uid="{00000000-0005-0000-0000-000010000000}"/>
    <cellStyle name="Normal_Validation" xfId="17" xr:uid="{00000000-0005-0000-0000-000011000000}"/>
    <cellStyle name="Normal_Wattage Table" xfId="18" xr:uid="{00000000-0005-0000-0000-000012000000}"/>
    <cellStyle name="Percent" xfId="19" builtinId="5"/>
    <cellStyle name="Percent 9" xfId="20" xr:uid="{00000000-0005-0000-0000-000014000000}"/>
  </cellStyles>
  <dxfs count="16">
    <dxf>
      <font>
        <color rgb="FF00B050"/>
      </font>
    </dxf>
    <dxf>
      <font>
        <color rgb="FFFF0000"/>
      </font>
    </dxf>
    <dxf>
      <font>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b/>
        <i val="0"/>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auto="1"/>
      </font>
    </dxf>
    <dxf>
      <font>
        <color auto="1"/>
      </font>
      <border>
        <left style="thin">
          <color indexed="64"/>
        </left>
        <right style="thin">
          <color indexed="64"/>
        </right>
        <top style="thin">
          <color indexed="64"/>
        </top>
        <bottom style="thin">
          <color indexed="64"/>
        </bottom>
      </border>
    </dxf>
    <dxf>
      <font>
        <color rgb="FF00B050"/>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theme="0" tint="-0.14996795556505021"/>
      </font>
    </dxf>
    <dxf>
      <font>
        <b/>
        <i val="0"/>
        <color theme="3"/>
      </font>
    </dxf>
    <dxf>
      <font>
        <b val="0"/>
        <i/>
        <color theme="0" tint="-0.34998626667073579"/>
      </font>
    </dxf>
    <dxf>
      <font>
        <color theme="0"/>
      </font>
      <fill>
        <patternFill>
          <bgColor theme="0"/>
        </patternFill>
      </fill>
    </dxf>
    <dxf>
      <font>
        <color theme="0"/>
      </font>
      <fill>
        <patternFill>
          <bgColor theme="0"/>
        </patternFill>
      </fill>
    </dxf>
    <dxf>
      <font>
        <color rgb="FFFF0000"/>
      </font>
    </dxf>
  </dxfs>
  <tableStyles count="0" defaultTableStyle="TableStyleMedium2" defaultPivotStyle="PivotStyleLight16"/>
  <colors>
    <mruColors>
      <color rgb="FF142C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13.jpeg"/><Relationship Id="rId13" Type="http://schemas.openxmlformats.org/officeDocument/2006/relationships/image" Target="../media/image18.png"/><Relationship Id="rId3" Type="http://schemas.openxmlformats.org/officeDocument/2006/relationships/image" Target="../media/image8.jpeg"/><Relationship Id="rId7" Type="http://schemas.openxmlformats.org/officeDocument/2006/relationships/image" Target="../media/image12.jpeg"/><Relationship Id="rId12" Type="http://schemas.openxmlformats.org/officeDocument/2006/relationships/image" Target="../media/image17.pn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5" Type="http://schemas.openxmlformats.org/officeDocument/2006/relationships/image" Target="../media/image5.png"/><Relationship Id="rId10" Type="http://schemas.openxmlformats.org/officeDocument/2006/relationships/image" Target="../media/image15.jpeg"/><Relationship Id="rId4" Type="http://schemas.openxmlformats.org/officeDocument/2006/relationships/image" Target="../media/image9.jpeg"/><Relationship Id="rId9" Type="http://schemas.openxmlformats.org/officeDocument/2006/relationships/image" Target="../media/image14.jpeg"/><Relationship Id="rId14"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12030075</xdr:colOff>
          <xdr:row>1</xdr:row>
          <xdr:rowOff>85725</xdr:rowOff>
        </xdr:from>
        <xdr:to>
          <xdr:col>2</xdr:col>
          <xdr:colOff>15544800</xdr:colOff>
          <xdr:row>2</xdr:row>
          <xdr:rowOff>381000</xdr:rowOff>
        </xdr:to>
        <xdr:sp macro="" textlink="">
          <xdr:nvSpPr>
            <xdr:cNvPr id="1025" name="UnlockAllWorksheets"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12030075</xdr:colOff>
          <xdr:row>3</xdr:row>
          <xdr:rowOff>85725</xdr:rowOff>
        </xdr:from>
        <xdr:to>
          <xdr:col>2</xdr:col>
          <xdr:colOff>15544800</xdr:colOff>
          <xdr:row>4</xdr:row>
          <xdr:rowOff>314325</xdr:rowOff>
        </xdr:to>
        <xdr:sp macro="" textlink="">
          <xdr:nvSpPr>
            <xdr:cNvPr id="1026" name="LockAllWorksheets"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0</xdr:colOff>
      <xdr:row>407</xdr:row>
      <xdr:rowOff>0</xdr:rowOff>
    </xdr:from>
    <xdr:to>
      <xdr:col>3</xdr:col>
      <xdr:colOff>0</xdr:colOff>
      <xdr:row>432</xdr:row>
      <xdr:rowOff>0</xdr:rowOff>
    </xdr:to>
    <xdr:pic>
      <xdr:nvPicPr>
        <xdr:cNvPr id="1246" name="Picture 1">
          <a:extLst>
            <a:ext uri="{FF2B5EF4-FFF2-40B4-BE49-F238E27FC236}">
              <a16:creationId xmlns:a16="http://schemas.microsoft.com/office/drawing/2014/main" id="{00000000-0008-0000-00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1620" y="83332320"/>
          <a:ext cx="1145286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779</xdr:row>
      <xdr:rowOff>0</xdr:rowOff>
    </xdr:from>
    <xdr:to>
      <xdr:col>2</xdr:col>
      <xdr:colOff>8190476</xdr:colOff>
      <xdr:row>780</xdr:row>
      <xdr:rowOff>183045</xdr:rowOff>
    </xdr:to>
    <xdr:pic>
      <xdr:nvPicPr>
        <xdr:cNvPr id="2" name="Picture 1">
          <a:extLst>
            <a:ext uri="{FF2B5EF4-FFF2-40B4-BE49-F238E27FC236}">
              <a16:creationId xmlns:a16="http://schemas.microsoft.com/office/drawing/2014/main" id="{30CF21C7-0354-8CF5-64A1-5E61F7AD2ABF}"/>
            </a:ext>
          </a:extLst>
        </xdr:cNvPr>
        <xdr:cNvPicPr>
          <a:picLocks noChangeAspect="1"/>
        </xdr:cNvPicPr>
      </xdr:nvPicPr>
      <xdr:blipFill>
        <a:blip xmlns:r="http://schemas.openxmlformats.org/officeDocument/2006/relationships" r:embed="rId2"/>
        <a:stretch>
          <a:fillRect/>
        </a:stretch>
      </xdr:blipFill>
      <xdr:spPr>
        <a:xfrm>
          <a:off x="1546087" y="157883087"/>
          <a:ext cx="8190476" cy="375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739384</xdr:colOff>
      <xdr:row>0</xdr:row>
      <xdr:rowOff>246711</xdr:rowOff>
    </xdr:from>
    <xdr:to>
      <xdr:col>15</xdr:col>
      <xdr:colOff>467730</xdr:colOff>
      <xdr:row>1</xdr:row>
      <xdr:rowOff>432889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24247" y="246711"/>
          <a:ext cx="4121154" cy="9516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1562100</xdr:colOff>
          <xdr:row>13</xdr:row>
          <xdr:rowOff>9525</xdr:rowOff>
        </xdr:from>
        <xdr:to>
          <xdr:col>10</xdr:col>
          <xdr:colOff>561975</xdr:colOff>
          <xdr:row>17</xdr:row>
          <xdr:rowOff>276225</xdr:rowOff>
        </xdr:to>
        <xdr:sp macro="" textlink="">
          <xdr:nvSpPr>
            <xdr:cNvPr id="3074" name="Group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10</xdr:row>
          <xdr:rowOff>600075</xdr:rowOff>
        </xdr:from>
        <xdr:to>
          <xdr:col>9</xdr:col>
          <xdr:colOff>819150</xdr:colOff>
          <xdr:row>14</xdr:row>
          <xdr:rowOff>0</xdr:rowOff>
        </xdr:to>
        <xdr:sp macro="" textlink="">
          <xdr:nvSpPr>
            <xdr:cNvPr id="3079" name="Group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1304925</xdr:colOff>
          <xdr:row>14</xdr:row>
          <xdr:rowOff>0</xdr:rowOff>
        </xdr:from>
        <xdr:to>
          <xdr:col>5</xdr:col>
          <xdr:colOff>238125</xdr:colOff>
          <xdr:row>16</xdr:row>
          <xdr:rowOff>57150</xdr:rowOff>
        </xdr:to>
        <xdr:sp macro="" textlink="">
          <xdr:nvSpPr>
            <xdr:cNvPr id="3080" name="Group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1849</a:t>
              </a:r>
            </a:p>
          </xdr:txBody>
        </xdr:sp>
        <xdr:clientData/>
      </xdr:twoCellAnchor>
    </mc:Choice>
    <mc:Fallback/>
  </mc:AlternateContent>
  <xdr:twoCellAnchor editAs="oneCell">
    <xdr:from>
      <xdr:col>7</xdr:col>
      <xdr:colOff>201858</xdr:colOff>
      <xdr:row>0</xdr:row>
      <xdr:rowOff>215899</xdr:rowOff>
    </xdr:from>
    <xdr:to>
      <xdr:col>11</xdr:col>
      <xdr:colOff>812677</xdr:colOff>
      <xdr:row>1</xdr:row>
      <xdr:rowOff>469900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64508" y="215899"/>
          <a:ext cx="4554169" cy="1016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167423</xdr:colOff>
      <xdr:row>0</xdr:row>
      <xdr:rowOff>330199</xdr:rowOff>
    </xdr:from>
    <xdr:to>
      <xdr:col>10</xdr:col>
      <xdr:colOff>776095</xdr:colOff>
      <xdr:row>1</xdr:row>
      <xdr:rowOff>390525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49098" y="330199"/>
          <a:ext cx="3323297" cy="8223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102042</xdr:colOff>
      <xdr:row>0</xdr:row>
      <xdr:rowOff>269875</xdr:rowOff>
    </xdr:from>
    <xdr:to>
      <xdr:col>11</xdr:col>
      <xdr:colOff>800100</xdr:colOff>
      <xdr:row>1</xdr:row>
      <xdr:rowOff>501650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8042" y="269875"/>
          <a:ext cx="4482658" cy="993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xdr:colOff>
      <xdr:row>8</xdr:row>
      <xdr:rowOff>226695</xdr:rowOff>
    </xdr:from>
    <xdr:to>
      <xdr:col>2</xdr:col>
      <xdr:colOff>1342900</xdr:colOff>
      <xdr:row>10</xdr:row>
      <xdr:rowOff>10294</xdr:rowOff>
    </xdr:to>
    <xdr:sp macro="" textlink="">
      <xdr:nvSpPr>
        <xdr:cNvPr id="2" name="Check Box 15" hidden="1">
          <a:extLst>
            <a:ext uri="{FF2B5EF4-FFF2-40B4-BE49-F238E27FC236}">
              <a16:creationId xmlns:a16="http://schemas.microsoft.com/office/drawing/2014/main" id="{00000000-0008-0000-0500-000002000000}"/>
            </a:ext>
          </a:extLst>
        </xdr:cNvPr>
        <xdr:cNvSpPr/>
      </xdr:nvSpPr>
      <xdr:spPr>
        <a:xfrm>
          <a:off x="1205865" y="3137535"/>
          <a:ext cx="595064"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0</xdr:colOff>
          <xdr:row>3</xdr:row>
          <xdr:rowOff>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0</xdr:colOff>
          <xdr:row>3</xdr:row>
          <xdr:rowOff>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5</xdr:row>
          <xdr:rowOff>28575</xdr:rowOff>
        </xdr:from>
        <xdr:to>
          <xdr:col>2</xdr:col>
          <xdr:colOff>7629525</xdr:colOff>
          <xdr:row>6</xdr:row>
          <xdr:rowOff>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Assignment Letter (only required if rebate is assigned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6</xdr:row>
          <xdr:rowOff>28575</xdr:rowOff>
        </xdr:from>
        <xdr:to>
          <xdr:col>2</xdr:col>
          <xdr:colOff>6429375</xdr:colOff>
          <xdr:row>7</xdr:row>
          <xdr:rowOff>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12</xdr:row>
          <xdr:rowOff>57150</xdr:rowOff>
        </xdr:from>
        <xdr:to>
          <xdr:col>3</xdr:col>
          <xdr:colOff>0</xdr:colOff>
          <xdr:row>13</xdr:row>
          <xdr:rowOff>28575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Proof of Payment (reflecting total installed cost)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8</xdr:row>
          <xdr:rowOff>9525</xdr:rowOff>
        </xdr:from>
        <xdr:to>
          <xdr:col>2</xdr:col>
          <xdr:colOff>6429375</xdr:colOff>
          <xdr:row>9</xdr:row>
          <xdr:rowOff>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W9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13</xdr:row>
          <xdr:rowOff>57150</xdr:rowOff>
        </xdr:from>
        <xdr:to>
          <xdr:col>3</xdr:col>
          <xdr:colOff>0</xdr:colOff>
          <xdr:row>14</xdr:row>
          <xdr:rowOff>28575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Certification of Completion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10</xdr:row>
          <xdr:rowOff>28575</xdr:rowOff>
        </xdr:from>
        <xdr:to>
          <xdr:col>2</xdr:col>
          <xdr:colOff>6429375</xdr:colOff>
          <xdr:row>11</xdr:row>
          <xdr:rowOff>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Pre-Inspection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9</xdr:row>
          <xdr:rowOff>28575</xdr:rowOff>
        </xdr:from>
        <xdr:to>
          <xdr:col>2</xdr:col>
          <xdr:colOff>6429375</xdr:colOff>
          <xdr:row>10</xdr:row>
          <xdr:rowOff>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11</xdr:row>
          <xdr:rowOff>28575</xdr:rowOff>
        </xdr:from>
        <xdr:to>
          <xdr:col>3</xdr:col>
          <xdr:colOff>0</xdr:colOff>
          <xdr:row>12</xdr:row>
          <xdr:rowOff>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7</xdr:row>
          <xdr:rowOff>28575</xdr:rowOff>
        </xdr:from>
        <xdr:to>
          <xdr:col>2</xdr:col>
          <xdr:colOff>6429375</xdr:colOff>
          <xdr:row>8</xdr:row>
          <xdr:rowOff>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Signed Application</a:t>
              </a:r>
            </a:p>
          </xdr:txBody>
        </xdr:sp>
        <xdr:clientData/>
      </xdr:twoCellAnchor>
    </mc:Choice>
    <mc:Fallback/>
  </mc:AlternateContent>
  <xdr:twoCellAnchor editAs="oneCell">
    <xdr:from>
      <xdr:col>5</xdr:col>
      <xdr:colOff>69305</xdr:colOff>
      <xdr:row>0</xdr:row>
      <xdr:rowOff>263524</xdr:rowOff>
    </xdr:from>
    <xdr:to>
      <xdr:col>7</xdr:col>
      <xdr:colOff>144272</xdr:colOff>
      <xdr:row>1</xdr:row>
      <xdr:rowOff>419099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7205" y="263524"/>
          <a:ext cx="3770667" cy="917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973665</xdr:colOff>
      <xdr:row>1</xdr:row>
      <xdr:rowOff>47625</xdr:rowOff>
    </xdr:from>
    <xdr:to>
      <xdr:col>29</xdr:col>
      <xdr:colOff>1077708</xdr:colOff>
      <xdr:row>2</xdr:row>
      <xdr:rowOff>601180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4115" y="47625"/>
          <a:ext cx="6479443" cy="13123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601980</xdr:colOff>
      <xdr:row>23</xdr:row>
      <xdr:rowOff>68580</xdr:rowOff>
    </xdr:from>
    <xdr:to>
      <xdr:col>8</xdr:col>
      <xdr:colOff>1170305</xdr:colOff>
      <xdr:row>23</xdr:row>
      <xdr:rowOff>735965</xdr:rowOff>
    </xdr:to>
    <xdr:pic>
      <xdr:nvPicPr>
        <xdr:cNvPr id="22743" name="Picture 67">
          <a:extLst>
            <a:ext uri="{FF2B5EF4-FFF2-40B4-BE49-F238E27FC236}">
              <a16:creationId xmlns:a16="http://schemas.microsoft.com/office/drawing/2014/main" id="{00000000-0008-0000-0C00-0000D75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28960" y="10553700"/>
          <a:ext cx="57150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1039495</xdr:colOff>
      <xdr:row>19</xdr:row>
      <xdr:rowOff>359410</xdr:rowOff>
    </xdr:from>
    <xdr:to>
      <xdr:col>8</xdr:col>
      <xdr:colOff>1630680</xdr:colOff>
      <xdr:row>19</xdr:row>
      <xdr:rowOff>990600</xdr:rowOff>
    </xdr:to>
    <xdr:pic>
      <xdr:nvPicPr>
        <xdr:cNvPr id="22744" name="Picture 39">
          <a:extLst>
            <a:ext uri="{FF2B5EF4-FFF2-40B4-BE49-F238E27FC236}">
              <a16:creationId xmlns:a16="http://schemas.microsoft.com/office/drawing/2014/main" id="{00000000-0008-0000-0C00-0000D85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74120" y="6903085"/>
          <a:ext cx="588010" cy="631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18</xdr:row>
      <xdr:rowOff>121920</xdr:rowOff>
    </xdr:from>
    <xdr:to>
      <xdr:col>8</xdr:col>
      <xdr:colOff>1170305</xdr:colOff>
      <xdr:row>18</xdr:row>
      <xdr:rowOff>963295</xdr:rowOff>
    </xdr:to>
    <xdr:pic>
      <xdr:nvPicPr>
        <xdr:cNvPr id="22745" name="Picture 50">
          <a:extLst>
            <a:ext uri="{FF2B5EF4-FFF2-40B4-BE49-F238E27FC236}">
              <a16:creationId xmlns:a16="http://schemas.microsoft.com/office/drawing/2014/main" id="{00000000-0008-0000-0C00-0000D95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3180" y="5547360"/>
          <a:ext cx="10972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383540</xdr:colOff>
      <xdr:row>21</xdr:row>
      <xdr:rowOff>84455</xdr:rowOff>
    </xdr:from>
    <xdr:to>
      <xdr:col>8</xdr:col>
      <xdr:colOff>1313180</xdr:colOff>
      <xdr:row>21</xdr:row>
      <xdr:rowOff>977900</xdr:rowOff>
    </xdr:to>
    <xdr:pic>
      <xdr:nvPicPr>
        <xdr:cNvPr id="22746" name="Picture 55">
          <a:extLst>
            <a:ext uri="{FF2B5EF4-FFF2-40B4-BE49-F238E27FC236}">
              <a16:creationId xmlns:a16="http://schemas.microsoft.com/office/drawing/2014/main" id="{00000000-0008-0000-0C00-0000DA58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18165" y="8780780"/>
          <a:ext cx="929640" cy="896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112396</xdr:colOff>
      <xdr:row>19</xdr:row>
      <xdr:rowOff>104774</xdr:rowOff>
    </xdr:from>
    <xdr:to>
      <xdr:col>8</xdr:col>
      <xdr:colOff>800696</xdr:colOff>
      <xdr:row>19</xdr:row>
      <xdr:rowOff>686434</xdr:rowOff>
    </xdr:to>
    <xdr:pic>
      <xdr:nvPicPr>
        <xdr:cNvPr id="22747" name="Picture 4">
          <a:extLst>
            <a:ext uri="{FF2B5EF4-FFF2-40B4-BE49-F238E27FC236}">
              <a16:creationId xmlns:a16="http://schemas.microsoft.com/office/drawing/2014/main" id="{00000000-0008-0000-0C00-0000DB58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47021" y="6648449"/>
          <a:ext cx="688300" cy="58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27</xdr:row>
      <xdr:rowOff>60960</xdr:rowOff>
    </xdr:from>
    <xdr:to>
      <xdr:col>8</xdr:col>
      <xdr:colOff>1170305</xdr:colOff>
      <xdr:row>27</xdr:row>
      <xdr:rowOff>1054735</xdr:rowOff>
    </xdr:to>
    <xdr:pic>
      <xdr:nvPicPr>
        <xdr:cNvPr id="22748" name="Picture 9">
          <a:extLst>
            <a:ext uri="{FF2B5EF4-FFF2-40B4-BE49-F238E27FC236}">
              <a16:creationId xmlns:a16="http://schemas.microsoft.com/office/drawing/2014/main" id="{00000000-0008-0000-0C00-0000DC58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546080" y="13906500"/>
          <a:ext cx="7543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24</xdr:row>
      <xdr:rowOff>83820</xdr:rowOff>
    </xdr:from>
    <xdr:to>
      <xdr:col>8</xdr:col>
      <xdr:colOff>1169035</xdr:colOff>
      <xdr:row>25</xdr:row>
      <xdr:rowOff>0</xdr:rowOff>
    </xdr:to>
    <xdr:pic>
      <xdr:nvPicPr>
        <xdr:cNvPr id="22749" name="Picture 12">
          <a:extLst>
            <a:ext uri="{FF2B5EF4-FFF2-40B4-BE49-F238E27FC236}">
              <a16:creationId xmlns:a16="http://schemas.microsoft.com/office/drawing/2014/main" id="{00000000-0008-0000-0C00-0000DD58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18420" y="11330940"/>
          <a:ext cx="1074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46990</xdr:colOff>
      <xdr:row>28</xdr:row>
      <xdr:rowOff>36195</xdr:rowOff>
    </xdr:from>
    <xdr:to>
      <xdr:col>8</xdr:col>
      <xdr:colOff>620756</xdr:colOff>
      <xdr:row>28</xdr:row>
      <xdr:rowOff>568325</xdr:rowOff>
    </xdr:to>
    <xdr:pic>
      <xdr:nvPicPr>
        <xdr:cNvPr id="22750" name="Picture 66">
          <a:extLst>
            <a:ext uri="{FF2B5EF4-FFF2-40B4-BE49-F238E27FC236}">
              <a16:creationId xmlns:a16="http://schemas.microsoft.com/office/drawing/2014/main" id="{00000000-0008-0000-0C00-0000DE5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381615" y="15009495"/>
          <a:ext cx="570591" cy="532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654050</xdr:colOff>
      <xdr:row>28</xdr:row>
      <xdr:rowOff>35560</xdr:rowOff>
    </xdr:from>
    <xdr:to>
      <xdr:col>8</xdr:col>
      <xdr:colOff>1206500</xdr:colOff>
      <xdr:row>28</xdr:row>
      <xdr:rowOff>734151</xdr:rowOff>
    </xdr:to>
    <xdr:pic>
      <xdr:nvPicPr>
        <xdr:cNvPr id="22751" name="Picture 25">
          <a:extLst>
            <a:ext uri="{FF2B5EF4-FFF2-40B4-BE49-F238E27FC236}">
              <a16:creationId xmlns:a16="http://schemas.microsoft.com/office/drawing/2014/main" id="{00000000-0008-0000-0C00-0000DF58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988675" y="15008860"/>
          <a:ext cx="555625" cy="695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1178560</xdr:colOff>
      <xdr:row>28</xdr:row>
      <xdr:rowOff>85725</xdr:rowOff>
    </xdr:from>
    <xdr:to>
      <xdr:col>9</xdr:col>
      <xdr:colOff>1905</xdr:colOff>
      <xdr:row>28</xdr:row>
      <xdr:rowOff>800100</xdr:rowOff>
    </xdr:to>
    <xdr:pic>
      <xdr:nvPicPr>
        <xdr:cNvPr id="22752" name="Picture 61">
          <a:extLst>
            <a:ext uri="{FF2B5EF4-FFF2-40B4-BE49-F238E27FC236}">
              <a16:creationId xmlns:a16="http://schemas.microsoft.com/office/drawing/2014/main" id="{00000000-0008-0000-0C00-0000E058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513185" y="15059025"/>
          <a:ext cx="59182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373380</xdr:colOff>
      <xdr:row>26</xdr:row>
      <xdr:rowOff>83820</xdr:rowOff>
    </xdr:from>
    <xdr:to>
      <xdr:col>8</xdr:col>
      <xdr:colOff>1169035</xdr:colOff>
      <xdr:row>27</xdr:row>
      <xdr:rowOff>1</xdr:rowOff>
    </xdr:to>
    <xdr:pic>
      <xdr:nvPicPr>
        <xdr:cNvPr id="22753" name="Picture 3" descr="Screen Clipping">
          <a:extLst>
            <a:ext uri="{FF2B5EF4-FFF2-40B4-BE49-F238E27FC236}">
              <a16:creationId xmlns:a16="http://schemas.microsoft.com/office/drawing/2014/main" id="{00000000-0008-0000-0C00-0000E158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500360" y="12854940"/>
          <a:ext cx="7924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334645</xdr:colOff>
      <xdr:row>20</xdr:row>
      <xdr:rowOff>20320</xdr:rowOff>
    </xdr:from>
    <xdr:to>
      <xdr:col>8</xdr:col>
      <xdr:colOff>1276350</xdr:colOff>
      <xdr:row>20</xdr:row>
      <xdr:rowOff>971550</xdr:rowOff>
    </xdr:to>
    <xdr:pic>
      <xdr:nvPicPr>
        <xdr:cNvPr id="22754" name="Picture 1" descr="Screen Clipping">
          <a:extLst>
            <a:ext uri="{FF2B5EF4-FFF2-40B4-BE49-F238E27FC236}">
              <a16:creationId xmlns:a16="http://schemas.microsoft.com/office/drawing/2014/main" id="{00000000-0008-0000-0C00-0000E258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669270" y="7640320"/>
          <a:ext cx="941705" cy="951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190500</xdr:colOff>
      <xdr:row>22</xdr:row>
      <xdr:rowOff>30480</xdr:rowOff>
    </xdr:from>
    <xdr:to>
      <xdr:col>9</xdr:col>
      <xdr:colOff>0</xdr:colOff>
      <xdr:row>23</xdr:row>
      <xdr:rowOff>10795</xdr:rowOff>
    </xdr:to>
    <xdr:pic>
      <xdr:nvPicPr>
        <xdr:cNvPr id="22755" name="Picture 1">
          <a:extLst>
            <a:ext uri="{FF2B5EF4-FFF2-40B4-BE49-F238E27FC236}">
              <a16:creationId xmlns:a16="http://schemas.microsoft.com/office/drawing/2014/main" id="{00000000-0008-0000-0C00-0000E358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17480" y="9753600"/>
          <a:ext cx="156972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662940</xdr:colOff>
      <xdr:row>24</xdr:row>
      <xdr:rowOff>731520</xdr:rowOff>
    </xdr:from>
    <xdr:to>
      <xdr:col>8</xdr:col>
      <xdr:colOff>1409700</xdr:colOff>
      <xdr:row>25</xdr:row>
      <xdr:rowOff>734695</xdr:rowOff>
    </xdr:to>
    <xdr:pic>
      <xdr:nvPicPr>
        <xdr:cNvPr id="22756" name="Picture 2">
          <a:extLst>
            <a:ext uri="{FF2B5EF4-FFF2-40B4-BE49-F238E27FC236}">
              <a16:creationId xmlns:a16="http://schemas.microsoft.com/office/drawing/2014/main" id="{00000000-0008-0000-0C00-0000E458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9920" y="11978640"/>
          <a:ext cx="74676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287034</xdr:colOff>
      <xdr:row>0</xdr:row>
      <xdr:rowOff>312966</xdr:rowOff>
    </xdr:from>
    <xdr:to>
      <xdr:col>9</xdr:col>
      <xdr:colOff>1360</xdr:colOff>
      <xdr:row>1</xdr:row>
      <xdr:rowOff>381001</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454722" y="312966"/>
          <a:ext cx="3598938" cy="8300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213745</xdr:colOff>
      <xdr:row>3</xdr:row>
      <xdr:rowOff>134620</xdr:rowOff>
    </xdr:from>
    <xdr:to>
      <xdr:col>7</xdr:col>
      <xdr:colOff>34713</xdr:colOff>
      <xdr:row>63</xdr:row>
      <xdr:rowOff>177250</xdr:rowOff>
    </xdr:to>
    <xdr:grpSp>
      <xdr:nvGrpSpPr>
        <xdr:cNvPr id="21581" name="Group 4">
          <a:extLst>
            <a:ext uri="{FF2B5EF4-FFF2-40B4-BE49-F238E27FC236}">
              <a16:creationId xmlns:a16="http://schemas.microsoft.com/office/drawing/2014/main" id="{00000000-0008-0000-0E00-00004D540000}"/>
            </a:ext>
          </a:extLst>
        </xdr:cNvPr>
        <xdr:cNvGrpSpPr>
          <a:grpSpLocks noChangeAspect="1"/>
        </xdr:cNvGrpSpPr>
      </xdr:nvGrpSpPr>
      <xdr:grpSpPr bwMode="auto">
        <a:xfrm>
          <a:off x="213745" y="1877695"/>
          <a:ext cx="6783743" cy="11520255"/>
          <a:chOff x="-9" y="0"/>
          <a:chExt cx="846" cy="1411"/>
        </a:xfrm>
      </xdr:grpSpPr>
      <xdr:sp macro="" textlink="">
        <xdr:nvSpPr>
          <xdr:cNvPr id="21584" name="AutoShape 3">
            <a:extLst>
              <a:ext uri="{FF2B5EF4-FFF2-40B4-BE49-F238E27FC236}">
                <a16:creationId xmlns:a16="http://schemas.microsoft.com/office/drawing/2014/main" id="{00000000-0008-0000-0E00-000050540000}"/>
              </a:ext>
            </a:extLst>
          </xdr:cNvPr>
          <xdr:cNvSpPr>
            <a:spLocks noChangeAspect="1" noChangeArrowheads="1"/>
          </xdr:cNvSpPr>
        </xdr:nvSpPr>
        <xdr:spPr bwMode="auto">
          <a:xfrm>
            <a:off x="0" y="0"/>
            <a:ext cx="837" cy="1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21585" name="Picture 4">
            <a:extLst>
              <a:ext uri="{FF2B5EF4-FFF2-40B4-BE49-F238E27FC236}">
                <a16:creationId xmlns:a16="http://schemas.microsoft.com/office/drawing/2014/main" id="{00000000-0008-0000-0E00-000051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7"/>
            <a:ext cx="838" cy="1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1270</xdr:colOff>
      <xdr:row>40</xdr:row>
      <xdr:rowOff>0</xdr:rowOff>
    </xdr:from>
    <xdr:to>
      <xdr:col>6</xdr:col>
      <xdr:colOff>583736</xdr:colOff>
      <xdr:row>44</xdr:row>
      <xdr:rowOff>643</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3315335" y="8418195"/>
          <a:ext cx="3018669" cy="8072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1" i="1">
              <a:solidFill>
                <a:schemeClr val="tx1">
                  <a:lumMod val="65000"/>
                  <a:lumOff val="35000"/>
                </a:schemeClr>
              </a:solidFill>
            </a:rPr>
            <a:t>Normal Light Output (NLO) - Ballast Factor of 0.85 to 0.95</a:t>
          </a:r>
          <a:br>
            <a:rPr lang="en-US" sz="900" b="1" i="1">
              <a:solidFill>
                <a:schemeClr val="tx1">
                  <a:lumMod val="65000"/>
                  <a:lumOff val="35000"/>
                </a:schemeClr>
              </a:solidFill>
            </a:rPr>
          </a:br>
          <a:br>
            <a:rPr lang="en-US" sz="900" b="1" i="1">
              <a:solidFill>
                <a:schemeClr val="tx1">
                  <a:lumMod val="65000"/>
                  <a:lumOff val="35000"/>
                </a:schemeClr>
              </a:solidFill>
            </a:rPr>
          </a:br>
          <a:r>
            <a:rPr lang="en-US" sz="900" b="1" i="1">
              <a:solidFill>
                <a:schemeClr val="tx1">
                  <a:lumMod val="65000"/>
                  <a:lumOff val="35000"/>
                </a:schemeClr>
              </a:solidFill>
            </a:rPr>
            <a:t>Reduced Light Output (RLO) - Ballast Factor less than 0.85</a:t>
          </a:r>
          <a:br>
            <a:rPr lang="en-US" sz="900" b="1" i="1">
              <a:solidFill>
                <a:schemeClr val="tx1">
                  <a:lumMod val="65000"/>
                  <a:lumOff val="35000"/>
                </a:schemeClr>
              </a:solidFill>
            </a:rPr>
          </a:br>
          <a:br>
            <a:rPr lang="en-US" sz="900" b="1" i="1">
              <a:solidFill>
                <a:schemeClr val="tx1">
                  <a:lumMod val="65000"/>
                  <a:lumOff val="35000"/>
                </a:schemeClr>
              </a:solidFill>
            </a:rPr>
          </a:br>
          <a:r>
            <a:rPr lang="en-US" sz="900" b="1" i="1">
              <a:solidFill>
                <a:schemeClr val="tx1">
                  <a:lumMod val="65000"/>
                  <a:lumOff val="35000"/>
                </a:schemeClr>
              </a:solidFill>
            </a:rPr>
            <a:t>High Light Output (HLO) - Ballast Factor of 0.96 to 4.4</a:t>
          </a:r>
        </a:p>
      </xdr:txBody>
    </xdr:sp>
    <xdr:clientData/>
  </xdr:twoCellAnchor>
  <xdr:twoCellAnchor editAs="oneCell">
    <xdr:from>
      <xdr:col>7</xdr:col>
      <xdr:colOff>557770</xdr:colOff>
      <xdr:row>0</xdr:row>
      <xdr:rowOff>240270</xdr:rowOff>
    </xdr:from>
    <xdr:to>
      <xdr:col>9</xdr:col>
      <xdr:colOff>2769</xdr:colOff>
      <xdr:row>1</xdr:row>
      <xdr:rowOff>424732</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60270" y="240270"/>
          <a:ext cx="3709796" cy="948178"/>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 Type="http://schemas.openxmlformats.org/officeDocument/2006/relationships/hyperlink" Target="https://www.nyserda.ny.gov/ny/Disadvantaged-Communities"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psegliny.com/en/businessandcontractorservices/businessandcommercialsavings/rebates" TargetMode="External"/><Relationship Id="rId3" Type="http://schemas.openxmlformats.org/officeDocument/2006/relationships/hyperlink" Target="http://www.psegliny.com/businessandcontractorservices/businessandcommercialsavings/businessandcommercialrebates." TargetMode="External"/><Relationship Id="rId7" Type="http://schemas.openxmlformats.org/officeDocument/2006/relationships/hyperlink" Target="https://www.psegliny.com/en/businessandcontractorservices/businessandcommercialsavings/rebates" TargetMode="External"/><Relationship Id="rId2" Type="http://schemas.openxmlformats.org/officeDocument/2006/relationships/hyperlink" Target="http://www.psegliny.com/businessandcontractorservices/businessandcommercialsavings/businessandcommercialrebates." TargetMode="External"/><Relationship Id="rId1" Type="http://schemas.openxmlformats.org/officeDocument/2006/relationships/hyperlink" Target="mailto:CEPLI@pseg.com" TargetMode="External"/><Relationship Id="rId6" Type="http://schemas.openxmlformats.org/officeDocument/2006/relationships/hyperlink" Target="https://www.psegliny.com/en/businessandcontractorservices/businessandcommercialsavings/rebates" TargetMode="External"/><Relationship Id="rId5" Type="http://schemas.openxmlformats.org/officeDocument/2006/relationships/hyperlink" Target="http://www.pseglinyportal.com/" TargetMode="External"/><Relationship Id="rId10" Type="http://schemas.openxmlformats.org/officeDocument/2006/relationships/drawing" Target="../drawings/drawing5.xml"/><Relationship Id="rId4" Type="http://schemas.openxmlformats.org/officeDocument/2006/relationships/hyperlink" Target="http://www.psegliny.com/businessandcontractorservices/businessandcommercialsavings/businessandcommercialrebates."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3" Type="http://schemas.openxmlformats.org/officeDocument/2006/relationships/vmlDrawing" Target="../drawings/vmlDrawing3.vml"/><Relationship Id="rId7" Type="http://schemas.openxmlformats.org/officeDocument/2006/relationships/ctrlProp" Target="../ctrlProps/ctrlProp7.xml"/><Relationship Id="rId12" Type="http://schemas.openxmlformats.org/officeDocument/2006/relationships/ctrlProp" Target="../ctrlProps/ctrlProp12.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6.xml"/><Relationship Id="rId11" Type="http://schemas.openxmlformats.org/officeDocument/2006/relationships/ctrlProp" Target="../ctrlProps/ctrlProp11.xml"/><Relationship Id="rId5" Type="http://schemas.openxmlformats.org/officeDocument/2006/relationships/ctrlProp" Target="../ctrlProps/ctrlProp5.xml"/><Relationship Id="rId10" Type="http://schemas.openxmlformats.org/officeDocument/2006/relationships/ctrlProp" Target="../ctrlProps/ctrlProp10.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FF0000"/>
    <pageSetUpPr fitToPage="1"/>
  </sheetPr>
  <dimension ref="B2:F833"/>
  <sheetViews>
    <sheetView zoomScale="69" zoomScaleNormal="69" workbookViewId="0">
      <pane ySplit="8" topLeftCell="A797" activePane="bottomLeft" state="frozen"/>
      <selection pane="bottomLeft" activeCell="C821" sqref="C821"/>
    </sheetView>
  </sheetViews>
  <sheetFormatPr defaultColWidth="9.140625" defaultRowHeight="15.75" x14ac:dyDescent="0.25"/>
  <cols>
    <col min="1" max="1" width="3.5703125" style="3" customWidth="1"/>
    <col min="2" max="2" width="18.5703125" style="3" customWidth="1"/>
    <col min="3" max="3" width="167" style="2" bestFit="1" customWidth="1"/>
    <col min="4" max="4" width="9.140625" style="2"/>
    <col min="5" max="5" width="18" style="2" bestFit="1" customWidth="1"/>
    <col min="6" max="16384" width="9.140625" style="3"/>
  </cols>
  <sheetData>
    <row r="2" spans="2:5" x14ac:dyDescent="0.25">
      <c r="B2" s="1" t="str">
        <f>B6&amp;" Commercial Efficiency Program"</f>
        <v>2025 Commercial Efficiency Program</v>
      </c>
    </row>
    <row r="3" spans="2:5" ht="16.5" thickBot="1" x14ac:dyDescent="0.3">
      <c r="B3" s="3" t="s">
        <v>0</v>
      </c>
    </row>
    <row r="4" spans="2:5" ht="16.5" thickBot="1" x14ac:dyDescent="0.3">
      <c r="B4" s="4" t="s">
        <v>92</v>
      </c>
      <c r="C4" s="2" t="s">
        <v>2</v>
      </c>
    </row>
    <row r="5" spans="2:5" ht="16.5" thickBot="1" x14ac:dyDescent="0.3">
      <c r="B5" s="667" t="s">
        <v>7012</v>
      </c>
      <c r="C5" s="2" t="s">
        <v>3</v>
      </c>
    </row>
    <row r="6" spans="2:5" ht="16.5" thickBot="1" x14ac:dyDescent="0.3">
      <c r="B6" s="5">
        <v>2025</v>
      </c>
      <c r="C6" s="2" t="s">
        <v>4</v>
      </c>
    </row>
    <row r="7" spans="2:5" x14ac:dyDescent="0.25">
      <c r="B7" s="6"/>
    </row>
    <row r="8" spans="2:5" x14ac:dyDescent="0.25">
      <c r="B8" s="7" t="s">
        <v>5</v>
      </c>
      <c r="C8" s="8" t="s">
        <v>6</v>
      </c>
      <c r="D8" s="8" t="s">
        <v>7</v>
      </c>
      <c r="E8" s="8" t="s">
        <v>8</v>
      </c>
    </row>
    <row r="9" spans="2:5" x14ac:dyDescent="0.25">
      <c r="B9" s="3" t="s">
        <v>9</v>
      </c>
      <c r="C9" s="2" t="s">
        <v>10</v>
      </c>
      <c r="D9" s="2" t="s">
        <v>11</v>
      </c>
      <c r="E9" s="9" t="s">
        <v>12</v>
      </c>
    </row>
    <row r="10" spans="2:5" x14ac:dyDescent="0.25">
      <c r="B10" s="3" t="s">
        <v>13</v>
      </c>
      <c r="C10" s="2" t="s">
        <v>14</v>
      </c>
      <c r="D10" s="2" t="s">
        <v>15</v>
      </c>
      <c r="E10" s="9" t="s">
        <v>16</v>
      </c>
    </row>
    <row r="11" spans="2:5" x14ac:dyDescent="0.25">
      <c r="B11" s="3" t="s">
        <v>13</v>
      </c>
      <c r="C11" s="2" t="s">
        <v>17</v>
      </c>
      <c r="D11" s="2" t="s">
        <v>11</v>
      </c>
      <c r="E11" s="9" t="s">
        <v>18</v>
      </c>
    </row>
    <row r="12" spans="2:5" x14ac:dyDescent="0.25">
      <c r="B12" s="3" t="s">
        <v>13</v>
      </c>
      <c r="C12" s="10" t="s">
        <v>19</v>
      </c>
      <c r="D12" s="2" t="s">
        <v>15</v>
      </c>
      <c r="E12" s="9" t="s">
        <v>20</v>
      </c>
    </row>
    <row r="13" spans="2:5" x14ac:dyDescent="0.25">
      <c r="B13" s="3" t="s">
        <v>21</v>
      </c>
      <c r="C13" s="2" t="s">
        <v>22</v>
      </c>
      <c r="D13" s="2" t="s">
        <v>15</v>
      </c>
      <c r="E13" s="9" t="s">
        <v>23</v>
      </c>
    </row>
    <row r="14" spans="2:5" x14ac:dyDescent="0.25">
      <c r="C14" s="2" t="s">
        <v>24</v>
      </c>
    </row>
    <row r="15" spans="2:5" x14ac:dyDescent="0.25">
      <c r="C15" s="2" t="s">
        <v>25</v>
      </c>
    </row>
    <row r="16" spans="2:5" x14ac:dyDescent="0.25">
      <c r="B16" s="3" t="s">
        <v>21</v>
      </c>
      <c r="C16" s="2" t="s">
        <v>26</v>
      </c>
      <c r="D16" s="2" t="s">
        <v>15</v>
      </c>
      <c r="E16" s="2" t="s">
        <v>27</v>
      </c>
    </row>
    <row r="17" spans="2:5" x14ac:dyDescent="0.25">
      <c r="B17" s="3" t="s">
        <v>28</v>
      </c>
      <c r="C17" s="2" t="s">
        <v>29</v>
      </c>
      <c r="D17" s="2" t="s">
        <v>15</v>
      </c>
      <c r="E17" s="9" t="s">
        <v>30</v>
      </c>
    </row>
    <row r="18" spans="2:5" x14ac:dyDescent="0.25">
      <c r="C18" s="2" t="s">
        <v>31</v>
      </c>
    </row>
    <row r="19" spans="2:5" x14ac:dyDescent="0.25">
      <c r="C19" s="2" t="s">
        <v>32</v>
      </c>
    </row>
    <row r="20" spans="2:5" x14ac:dyDescent="0.25">
      <c r="C20" s="2" t="s">
        <v>33</v>
      </c>
    </row>
    <row r="21" spans="2:5" x14ac:dyDescent="0.25">
      <c r="B21" s="3" t="s">
        <v>34</v>
      </c>
      <c r="C21" s="2" t="s">
        <v>35</v>
      </c>
      <c r="D21" s="2" t="s">
        <v>15</v>
      </c>
      <c r="E21" s="9" t="s">
        <v>36</v>
      </c>
    </row>
    <row r="22" spans="2:5" x14ac:dyDescent="0.25">
      <c r="C22" s="2" t="s">
        <v>37</v>
      </c>
    </row>
    <row r="23" spans="2:5" x14ac:dyDescent="0.25">
      <c r="B23" s="3" t="s">
        <v>38</v>
      </c>
      <c r="C23" s="2" t="s">
        <v>39</v>
      </c>
      <c r="D23" s="2" t="s">
        <v>11</v>
      </c>
      <c r="E23" s="9" t="s">
        <v>40</v>
      </c>
    </row>
    <row r="24" spans="2:5" x14ac:dyDescent="0.25">
      <c r="C24" s="2" t="s">
        <v>41</v>
      </c>
    </row>
    <row r="25" spans="2:5" x14ac:dyDescent="0.25">
      <c r="C25" s="2" t="s">
        <v>42</v>
      </c>
    </row>
    <row r="26" spans="2:5" x14ac:dyDescent="0.25">
      <c r="B26" s="3" t="s">
        <v>38</v>
      </c>
      <c r="C26" s="2" t="s">
        <v>43</v>
      </c>
      <c r="D26" s="2" t="s">
        <v>15</v>
      </c>
      <c r="E26" s="9" t="s">
        <v>44</v>
      </c>
    </row>
    <row r="27" spans="2:5" x14ac:dyDescent="0.25">
      <c r="C27" s="2" t="s">
        <v>45</v>
      </c>
    </row>
    <row r="28" spans="2:5" x14ac:dyDescent="0.25">
      <c r="C28" s="2" t="s">
        <v>46</v>
      </c>
    </row>
    <row r="29" spans="2:5" x14ac:dyDescent="0.25">
      <c r="C29" s="2" t="s">
        <v>47</v>
      </c>
    </row>
    <row r="30" spans="2:5" x14ac:dyDescent="0.25">
      <c r="B30" s="3" t="s">
        <v>38</v>
      </c>
      <c r="C30" s="10" t="s">
        <v>48</v>
      </c>
      <c r="D30" s="2" t="s">
        <v>15</v>
      </c>
      <c r="E30" s="9" t="s">
        <v>49</v>
      </c>
    </row>
    <row r="31" spans="2:5" x14ac:dyDescent="0.25">
      <c r="B31" s="3" t="s">
        <v>50</v>
      </c>
      <c r="C31" s="2" t="s">
        <v>51</v>
      </c>
      <c r="D31" s="2" t="s">
        <v>15</v>
      </c>
      <c r="E31" s="9" t="s">
        <v>49</v>
      </c>
    </row>
    <row r="32" spans="2:5" x14ac:dyDescent="0.25">
      <c r="C32" s="2" t="s">
        <v>52</v>
      </c>
    </row>
    <row r="33" spans="2:5" x14ac:dyDescent="0.25">
      <c r="C33" s="2" t="e">
        <f>Date/7</f>
        <v>#VALUE!</v>
      </c>
    </row>
    <row r="34" spans="2:5" x14ac:dyDescent="0.25">
      <c r="B34" s="3" t="s">
        <v>53</v>
      </c>
      <c r="C34" s="2" t="s">
        <v>54</v>
      </c>
      <c r="D34" s="2" t="s">
        <v>15</v>
      </c>
      <c r="E34" s="9" t="s">
        <v>55</v>
      </c>
    </row>
    <row r="35" spans="2:5" x14ac:dyDescent="0.25">
      <c r="C35" s="2" t="s">
        <v>56</v>
      </c>
    </row>
    <row r="36" spans="2:5" x14ac:dyDescent="0.25">
      <c r="B36" s="3" t="s">
        <v>57</v>
      </c>
      <c r="C36" s="2" t="s">
        <v>58</v>
      </c>
      <c r="D36" s="2" t="s">
        <v>11</v>
      </c>
      <c r="E36" s="9" t="s">
        <v>59</v>
      </c>
    </row>
    <row r="37" spans="2:5" x14ac:dyDescent="0.25">
      <c r="C37" s="2" t="s">
        <v>60</v>
      </c>
      <c r="E37" s="9"/>
    </row>
    <row r="38" spans="2:5" x14ac:dyDescent="0.25">
      <c r="C38" s="2" t="s">
        <v>61</v>
      </c>
      <c r="E38" s="9"/>
    </row>
    <row r="39" spans="2:5" x14ac:dyDescent="0.25">
      <c r="B39" s="3" t="s">
        <v>62</v>
      </c>
      <c r="C39" s="2" t="s">
        <v>63</v>
      </c>
      <c r="D39" s="2" t="s">
        <v>64</v>
      </c>
      <c r="E39" s="9" t="s">
        <v>65</v>
      </c>
    </row>
    <row r="40" spans="2:5" x14ac:dyDescent="0.25">
      <c r="C40" s="2" t="s">
        <v>66</v>
      </c>
    </row>
    <row r="41" spans="2:5" x14ac:dyDescent="0.25">
      <c r="C41" s="2" t="s">
        <v>67</v>
      </c>
    </row>
    <row r="42" spans="2:5" x14ac:dyDescent="0.25">
      <c r="C42" s="2" t="s">
        <v>68</v>
      </c>
    </row>
    <row r="43" spans="2:5" x14ac:dyDescent="0.25">
      <c r="C43" s="2" t="s">
        <v>69</v>
      </c>
    </row>
    <row r="44" spans="2:5" x14ac:dyDescent="0.25">
      <c r="C44" s="2" t="s">
        <v>70</v>
      </c>
    </row>
    <row r="45" spans="2:5" x14ac:dyDescent="0.25">
      <c r="C45" s="2" t="s">
        <v>71</v>
      </c>
    </row>
    <row r="46" spans="2:5" x14ac:dyDescent="0.25">
      <c r="B46" s="3" t="s">
        <v>72</v>
      </c>
      <c r="C46" s="2" t="s">
        <v>73</v>
      </c>
      <c r="D46" s="2" t="s">
        <v>11</v>
      </c>
      <c r="E46" s="2" t="s">
        <v>65</v>
      </c>
    </row>
    <row r="47" spans="2:5" x14ac:dyDescent="0.25">
      <c r="B47" s="3" t="s">
        <v>74</v>
      </c>
      <c r="C47" s="2" t="s">
        <v>75</v>
      </c>
      <c r="D47" s="2" t="s">
        <v>11</v>
      </c>
      <c r="E47" s="2" t="s">
        <v>65</v>
      </c>
    </row>
    <row r="48" spans="2:5" x14ac:dyDescent="0.25">
      <c r="C48" s="10" t="s">
        <v>76</v>
      </c>
    </row>
    <row r="49" spans="2:5" x14ac:dyDescent="0.25">
      <c r="C49" s="2" t="s">
        <v>77</v>
      </c>
    </row>
    <row r="50" spans="2:5" x14ac:dyDescent="0.25">
      <c r="B50" s="3" t="s">
        <v>74</v>
      </c>
      <c r="C50" s="2" t="s">
        <v>78</v>
      </c>
      <c r="D50" s="2" t="s">
        <v>15</v>
      </c>
      <c r="E50" s="2" t="s">
        <v>79</v>
      </c>
    </row>
    <row r="51" spans="2:5" x14ac:dyDescent="0.25">
      <c r="B51" s="3" t="s">
        <v>80</v>
      </c>
      <c r="C51" s="2" t="s">
        <v>81</v>
      </c>
      <c r="D51" s="2" t="s">
        <v>15</v>
      </c>
      <c r="E51" s="2" t="s">
        <v>82</v>
      </c>
    </row>
    <row r="52" spans="2:5" x14ac:dyDescent="0.25">
      <c r="C52" s="2" t="s">
        <v>83</v>
      </c>
    </row>
    <row r="53" spans="2:5" x14ac:dyDescent="0.25">
      <c r="C53" s="2" t="s">
        <v>84</v>
      </c>
    </row>
    <row r="54" spans="2:5" x14ac:dyDescent="0.25">
      <c r="B54" s="3" t="s">
        <v>85</v>
      </c>
      <c r="C54" s="2" t="s">
        <v>86</v>
      </c>
      <c r="D54" s="2" t="s">
        <v>15</v>
      </c>
      <c r="E54" s="2" t="s">
        <v>82</v>
      </c>
    </row>
    <row r="55" spans="2:5" x14ac:dyDescent="0.25">
      <c r="B55" s="3" t="s">
        <v>87</v>
      </c>
      <c r="C55" s="2" t="s">
        <v>88</v>
      </c>
    </row>
    <row r="56" spans="2:5" x14ac:dyDescent="0.25">
      <c r="C56" s="2" t="s">
        <v>89</v>
      </c>
    </row>
    <row r="57" spans="2:5" x14ac:dyDescent="0.25">
      <c r="C57" s="2" t="s">
        <v>90</v>
      </c>
    </row>
    <row r="58" spans="2:5" x14ac:dyDescent="0.25">
      <c r="C58" s="2" t="s">
        <v>91</v>
      </c>
      <c r="E58" s="11" t="s">
        <v>92</v>
      </c>
    </row>
    <row r="59" spans="2:5" x14ac:dyDescent="0.25">
      <c r="B59" s="3" t="s">
        <v>93</v>
      </c>
      <c r="C59" s="2" t="s">
        <v>94</v>
      </c>
      <c r="D59" s="2" t="s">
        <v>11</v>
      </c>
      <c r="E59" s="11" t="s">
        <v>92</v>
      </c>
    </row>
    <row r="60" spans="2:5" x14ac:dyDescent="0.25">
      <c r="B60" s="3" t="s">
        <v>95</v>
      </c>
      <c r="C60" s="2" t="s">
        <v>96</v>
      </c>
      <c r="D60" s="2" t="s">
        <v>97</v>
      </c>
      <c r="E60" s="2">
        <v>2.1</v>
      </c>
    </row>
    <row r="61" spans="2:5" x14ac:dyDescent="0.25">
      <c r="B61" s="3" t="s">
        <v>98</v>
      </c>
      <c r="C61" s="2" t="s">
        <v>99</v>
      </c>
      <c r="D61" s="2" t="s">
        <v>11</v>
      </c>
      <c r="E61" s="2">
        <v>2.1</v>
      </c>
    </row>
    <row r="62" spans="2:5" x14ac:dyDescent="0.25">
      <c r="B62" s="3" t="s">
        <v>100</v>
      </c>
      <c r="C62" s="2" t="s">
        <v>101</v>
      </c>
      <c r="D62" s="2" t="s">
        <v>97</v>
      </c>
      <c r="E62" s="2" t="s">
        <v>102</v>
      </c>
    </row>
    <row r="63" spans="2:5" x14ac:dyDescent="0.25">
      <c r="B63" s="3" t="s">
        <v>103</v>
      </c>
      <c r="C63" s="2" t="s">
        <v>104</v>
      </c>
      <c r="D63" s="2" t="s">
        <v>15</v>
      </c>
      <c r="E63" s="2">
        <v>2.2000000000000002</v>
      </c>
    </row>
    <row r="64" spans="2:5" x14ac:dyDescent="0.25">
      <c r="C64" s="2" t="s">
        <v>105</v>
      </c>
    </row>
    <row r="65" spans="2:5" x14ac:dyDescent="0.25">
      <c r="B65" s="3" t="s">
        <v>106</v>
      </c>
      <c r="C65" s="2" t="s">
        <v>107</v>
      </c>
      <c r="D65" s="2" t="s">
        <v>15</v>
      </c>
      <c r="E65" s="2">
        <v>2.4</v>
      </c>
    </row>
    <row r="66" spans="2:5" x14ac:dyDescent="0.25">
      <c r="B66" s="3" t="s">
        <v>106</v>
      </c>
      <c r="C66" s="2" t="s">
        <v>108</v>
      </c>
      <c r="D66" s="2" t="s">
        <v>15</v>
      </c>
      <c r="E66" s="2">
        <v>2.5</v>
      </c>
    </row>
    <row r="67" spans="2:5" x14ac:dyDescent="0.25">
      <c r="B67" s="3" t="s">
        <v>109</v>
      </c>
      <c r="C67" s="2" t="s">
        <v>110</v>
      </c>
      <c r="D67" s="2" t="s">
        <v>15</v>
      </c>
      <c r="E67" s="2">
        <v>2.6</v>
      </c>
    </row>
    <row r="68" spans="2:5" x14ac:dyDescent="0.25">
      <c r="B68" s="3" t="s">
        <v>111</v>
      </c>
      <c r="C68" s="2" t="s">
        <v>112</v>
      </c>
      <c r="D68" s="2" t="s">
        <v>97</v>
      </c>
      <c r="E68" s="2" t="s">
        <v>113</v>
      </c>
    </row>
    <row r="69" spans="2:5" x14ac:dyDescent="0.25">
      <c r="B69" s="3" t="s">
        <v>111</v>
      </c>
      <c r="C69" s="2" t="s">
        <v>114</v>
      </c>
      <c r="D69" s="2" t="s">
        <v>97</v>
      </c>
      <c r="E69" s="2" t="s">
        <v>113</v>
      </c>
    </row>
    <row r="70" spans="2:5" x14ac:dyDescent="0.25">
      <c r="B70" s="3" t="s">
        <v>111</v>
      </c>
      <c r="C70" s="2" t="s">
        <v>115</v>
      </c>
      <c r="D70" s="2" t="s">
        <v>97</v>
      </c>
      <c r="E70" s="2" t="s">
        <v>113</v>
      </c>
    </row>
    <row r="71" spans="2:5" x14ac:dyDescent="0.25">
      <c r="B71" s="3" t="s">
        <v>111</v>
      </c>
      <c r="C71" s="2" t="s">
        <v>116</v>
      </c>
      <c r="D71" s="2" t="s">
        <v>97</v>
      </c>
      <c r="E71" s="2" t="s">
        <v>113</v>
      </c>
    </row>
    <row r="72" spans="2:5" x14ac:dyDescent="0.25">
      <c r="B72" s="3" t="s">
        <v>117</v>
      </c>
      <c r="C72" s="2" t="s">
        <v>118</v>
      </c>
      <c r="D72" s="2" t="s">
        <v>97</v>
      </c>
      <c r="E72" s="2" t="s">
        <v>113</v>
      </c>
    </row>
    <row r="73" spans="2:5" x14ac:dyDescent="0.25">
      <c r="B73" s="3" t="s">
        <v>119</v>
      </c>
      <c r="C73" s="2" t="s">
        <v>120</v>
      </c>
      <c r="D73" s="2" t="s">
        <v>97</v>
      </c>
      <c r="E73" s="2" t="s">
        <v>113</v>
      </c>
    </row>
    <row r="74" spans="2:5" x14ac:dyDescent="0.25">
      <c r="B74" s="3" t="s">
        <v>119</v>
      </c>
      <c r="C74" s="2" t="s">
        <v>121</v>
      </c>
      <c r="D74" s="2" t="s">
        <v>15</v>
      </c>
      <c r="E74" s="12">
        <v>3</v>
      </c>
    </row>
    <row r="75" spans="2:5" x14ac:dyDescent="0.25">
      <c r="C75" s="2" t="s">
        <v>122</v>
      </c>
    </row>
    <row r="76" spans="2:5" x14ac:dyDescent="0.25">
      <c r="B76" s="3" t="s">
        <v>123</v>
      </c>
      <c r="C76" s="2" t="s">
        <v>124</v>
      </c>
      <c r="D76" s="2" t="s">
        <v>97</v>
      </c>
      <c r="E76" s="12">
        <v>3</v>
      </c>
    </row>
    <row r="77" spans="2:5" x14ac:dyDescent="0.25">
      <c r="B77" s="3" t="s">
        <v>125</v>
      </c>
      <c r="C77" s="2" t="s">
        <v>126</v>
      </c>
      <c r="D77" s="2" t="s">
        <v>11</v>
      </c>
      <c r="E77" s="12">
        <v>3</v>
      </c>
    </row>
    <row r="78" spans="2:5" x14ac:dyDescent="0.25">
      <c r="B78" s="3" t="s">
        <v>127</v>
      </c>
      <c r="C78" s="2" t="s">
        <v>128</v>
      </c>
      <c r="D78" s="2" t="s">
        <v>15</v>
      </c>
      <c r="E78" s="12">
        <v>3</v>
      </c>
    </row>
    <row r="79" spans="2:5" x14ac:dyDescent="0.25">
      <c r="C79" s="2" t="s">
        <v>129</v>
      </c>
    </row>
    <row r="80" spans="2:5" x14ac:dyDescent="0.25">
      <c r="B80" s="3" t="s">
        <v>130</v>
      </c>
      <c r="C80" s="2" t="s">
        <v>131</v>
      </c>
      <c r="D80" s="2" t="s">
        <v>97</v>
      </c>
      <c r="E80" s="2" t="s">
        <v>132</v>
      </c>
    </row>
    <row r="81" spans="2:5" x14ac:dyDescent="0.25">
      <c r="C81" s="2" t="s">
        <v>133</v>
      </c>
    </row>
    <row r="82" spans="2:5" x14ac:dyDescent="0.25">
      <c r="C82" s="2" t="s">
        <v>134</v>
      </c>
    </row>
    <row r="83" spans="2:5" x14ac:dyDescent="0.25">
      <c r="B83" s="3" t="s">
        <v>135</v>
      </c>
      <c r="C83" s="2" t="s">
        <v>136</v>
      </c>
      <c r="D83" s="2" t="s">
        <v>15</v>
      </c>
      <c r="E83" s="2" t="s">
        <v>137</v>
      </c>
    </row>
    <row r="84" spans="2:5" x14ac:dyDescent="0.25">
      <c r="C84" s="2" t="s">
        <v>138</v>
      </c>
    </row>
    <row r="85" spans="2:5" x14ac:dyDescent="0.25">
      <c r="C85" s="2" t="s">
        <v>139</v>
      </c>
    </row>
    <row r="86" spans="2:5" x14ac:dyDescent="0.25">
      <c r="C86" s="2" t="s">
        <v>140</v>
      </c>
    </row>
    <row r="87" spans="2:5" x14ac:dyDescent="0.25">
      <c r="C87" s="2" t="s">
        <v>141</v>
      </c>
      <c r="D87" s="2" t="s">
        <v>15</v>
      </c>
      <c r="E87" s="2" t="s">
        <v>142</v>
      </c>
    </row>
    <row r="88" spans="2:5" x14ac:dyDescent="0.25">
      <c r="C88" s="2" t="s">
        <v>143</v>
      </c>
      <c r="D88" s="2" t="s">
        <v>15</v>
      </c>
      <c r="E88" s="2" t="s">
        <v>144</v>
      </c>
    </row>
    <row r="89" spans="2:5" x14ac:dyDescent="0.25">
      <c r="B89" s="3" t="s">
        <v>145</v>
      </c>
      <c r="C89" s="2" t="s">
        <v>146</v>
      </c>
      <c r="D89" s="2" t="s">
        <v>15</v>
      </c>
      <c r="E89" s="2">
        <v>3.1</v>
      </c>
    </row>
    <row r="90" spans="2:5" x14ac:dyDescent="0.25">
      <c r="B90" s="3" t="s">
        <v>147</v>
      </c>
      <c r="C90" s="2" t="s">
        <v>148</v>
      </c>
      <c r="D90" s="2" t="s">
        <v>97</v>
      </c>
      <c r="E90" s="2" t="s">
        <v>149</v>
      </c>
    </row>
    <row r="91" spans="2:5" x14ac:dyDescent="0.25">
      <c r="B91" s="3" t="s">
        <v>150</v>
      </c>
      <c r="C91" s="2" t="s">
        <v>151</v>
      </c>
      <c r="D91" s="2" t="s">
        <v>15</v>
      </c>
      <c r="E91" s="2" t="s">
        <v>149</v>
      </c>
    </row>
    <row r="92" spans="2:5" x14ac:dyDescent="0.25">
      <c r="B92" s="3" t="s">
        <v>152</v>
      </c>
      <c r="C92" s="2" t="s">
        <v>153</v>
      </c>
      <c r="D92" s="2" t="s">
        <v>15</v>
      </c>
      <c r="E92" s="2">
        <v>3.2</v>
      </c>
    </row>
    <row r="93" spans="2:5" x14ac:dyDescent="0.25">
      <c r="B93" s="3" t="s">
        <v>154</v>
      </c>
      <c r="C93" s="2" t="s">
        <v>155</v>
      </c>
    </row>
    <row r="94" spans="2:5" x14ac:dyDescent="0.25">
      <c r="C94" s="2" t="s">
        <v>156</v>
      </c>
    </row>
    <row r="95" spans="2:5" x14ac:dyDescent="0.25">
      <c r="B95" s="3" t="s">
        <v>157</v>
      </c>
      <c r="C95" s="2" t="s">
        <v>158</v>
      </c>
      <c r="D95" s="2" t="s">
        <v>15</v>
      </c>
      <c r="E95" s="2">
        <v>3.3</v>
      </c>
    </row>
    <row r="96" spans="2:5" x14ac:dyDescent="0.25">
      <c r="C96" s="2" t="s">
        <v>159</v>
      </c>
    </row>
    <row r="97" spans="2:5" x14ac:dyDescent="0.25">
      <c r="B97" s="3" t="s">
        <v>160</v>
      </c>
      <c r="C97" s="2" t="s">
        <v>161</v>
      </c>
      <c r="D97" s="2" t="s">
        <v>15</v>
      </c>
      <c r="E97" s="2">
        <v>3.4</v>
      </c>
    </row>
    <row r="98" spans="2:5" x14ac:dyDescent="0.25">
      <c r="C98" s="2" t="s">
        <v>162</v>
      </c>
    </row>
    <row r="99" spans="2:5" x14ac:dyDescent="0.25">
      <c r="B99" s="3" t="s">
        <v>163</v>
      </c>
      <c r="C99" s="2" t="s">
        <v>164</v>
      </c>
    </row>
    <row r="100" spans="2:5" x14ac:dyDescent="0.25">
      <c r="C100" s="2" t="s">
        <v>165</v>
      </c>
    </row>
    <row r="101" spans="2:5" x14ac:dyDescent="0.25">
      <c r="B101" s="3" t="s">
        <v>166</v>
      </c>
      <c r="C101" s="2" t="s">
        <v>167</v>
      </c>
      <c r="D101" s="2" t="s">
        <v>15</v>
      </c>
      <c r="E101" s="2">
        <v>3.6</v>
      </c>
    </row>
    <row r="102" spans="2:5" x14ac:dyDescent="0.25">
      <c r="C102" s="2" t="s">
        <v>168</v>
      </c>
    </row>
    <row r="103" spans="2:5" x14ac:dyDescent="0.25">
      <c r="B103" s="3" t="s">
        <v>169</v>
      </c>
      <c r="C103" s="2" t="s">
        <v>170</v>
      </c>
      <c r="D103" s="2" t="s">
        <v>15</v>
      </c>
      <c r="E103" s="2">
        <v>3.7</v>
      </c>
    </row>
    <row r="104" spans="2:5" x14ac:dyDescent="0.25">
      <c r="C104" s="2" t="s">
        <v>171</v>
      </c>
    </row>
    <row r="105" spans="2:5" x14ac:dyDescent="0.25">
      <c r="C105" s="13" t="s">
        <v>172</v>
      </c>
    </row>
    <row r="106" spans="2:5" x14ac:dyDescent="0.25">
      <c r="B106" s="3" t="s">
        <v>173</v>
      </c>
      <c r="C106" s="2" t="s">
        <v>174</v>
      </c>
      <c r="D106" s="2" t="s">
        <v>97</v>
      </c>
      <c r="E106" s="12">
        <v>1</v>
      </c>
    </row>
    <row r="107" spans="2:5" x14ac:dyDescent="0.25">
      <c r="C107" s="2" t="s">
        <v>175</v>
      </c>
    </row>
    <row r="108" spans="2:5" x14ac:dyDescent="0.25">
      <c r="C108" s="2" t="s">
        <v>140</v>
      </c>
    </row>
    <row r="109" spans="2:5" x14ac:dyDescent="0.25">
      <c r="C109" s="2" t="s">
        <v>176</v>
      </c>
    </row>
    <row r="110" spans="2:5" x14ac:dyDescent="0.25">
      <c r="B110" s="3" t="s">
        <v>173</v>
      </c>
      <c r="C110" s="2" t="s">
        <v>177</v>
      </c>
      <c r="D110" s="2" t="s">
        <v>15</v>
      </c>
      <c r="E110" s="12">
        <v>1</v>
      </c>
    </row>
    <row r="111" spans="2:5" x14ac:dyDescent="0.25">
      <c r="C111" s="2" t="s">
        <v>178</v>
      </c>
    </row>
    <row r="112" spans="2:5" x14ac:dyDescent="0.25">
      <c r="C112" s="2" t="s">
        <v>179</v>
      </c>
    </row>
    <row r="113" spans="2:5" x14ac:dyDescent="0.25">
      <c r="C113" s="2" t="s">
        <v>180</v>
      </c>
    </row>
    <row r="114" spans="2:5" x14ac:dyDescent="0.25">
      <c r="C114" s="2" t="s">
        <v>181</v>
      </c>
    </row>
    <row r="115" spans="2:5" x14ac:dyDescent="0.25">
      <c r="C115" s="2" t="s">
        <v>182</v>
      </c>
    </row>
    <row r="116" spans="2:5" x14ac:dyDescent="0.25">
      <c r="C116" s="2" t="s">
        <v>183</v>
      </c>
    </row>
    <row r="117" spans="2:5" x14ac:dyDescent="0.25">
      <c r="B117" s="3" t="s">
        <v>184</v>
      </c>
      <c r="C117" s="2" t="s">
        <v>185</v>
      </c>
      <c r="D117" s="2" t="s">
        <v>15</v>
      </c>
      <c r="E117" s="12">
        <v>1</v>
      </c>
    </row>
    <row r="118" spans="2:5" x14ac:dyDescent="0.25">
      <c r="B118" s="3" t="s">
        <v>186</v>
      </c>
      <c r="C118" s="2" t="s">
        <v>187</v>
      </c>
      <c r="D118" s="2" t="s">
        <v>15</v>
      </c>
      <c r="E118" s="12">
        <v>1</v>
      </c>
    </row>
    <row r="119" spans="2:5" x14ac:dyDescent="0.25">
      <c r="B119" s="3" t="s">
        <v>186</v>
      </c>
      <c r="C119" s="2" t="s">
        <v>188</v>
      </c>
      <c r="D119" s="2" t="s">
        <v>11</v>
      </c>
      <c r="E119" s="12">
        <v>1</v>
      </c>
    </row>
    <row r="120" spans="2:5" x14ac:dyDescent="0.25">
      <c r="C120" s="2" t="s">
        <v>189</v>
      </c>
      <c r="E120" s="12"/>
    </row>
    <row r="121" spans="2:5" x14ac:dyDescent="0.25">
      <c r="B121" s="3" t="s">
        <v>186</v>
      </c>
      <c r="C121" s="2" t="s">
        <v>190</v>
      </c>
      <c r="D121" s="2" t="s">
        <v>15</v>
      </c>
      <c r="E121" s="12">
        <v>1</v>
      </c>
    </row>
    <row r="122" spans="2:5" x14ac:dyDescent="0.25">
      <c r="C122" s="2" t="s">
        <v>191</v>
      </c>
    </row>
    <row r="123" spans="2:5" x14ac:dyDescent="0.25">
      <c r="C123" s="2" t="s">
        <v>192</v>
      </c>
    </row>
    <row r="124" spans="2:5" x14ac:dyDescent="0.25">
      <c r="B124" s="3" t="s">
        <v>193</v>
      </c>
      <c r="C124" s="2" t="s">
        <v>194</v>
      </c>
      <c r="D124" s="2" t="s">
        <v>15</v>
      </c>
      <c r="E124" s="12">
        <v>1</v>
      </c>
    </row>
    <row r="125" spans="2:5" x14ac:dyDescent="0.25">
      <c r="B125" s="3" t="s">
        <v>195</v>
      </c>
      <c r="C125" s="2" t="s">
        <v>196</v>
      </c>
      <c r="D125" s="2" t="s">
        <v>15</v>
      </c>
      <c r="E125" s="12">
        <v>1</v>
      </c>
    </row>
    <row r="126" spans="2:5" x14ac:dyDescent="0.25">
      <c r="B126" s="3" t="s">
        <v>195</v>
      </c>
      <c r="C126" s="14" t="s">
        <v>197</v>
      </c>
      <c r="D126" s="2" t="s">
        <v>97</v>
      </c>
      <c r="E126" s="12">
        <v>1</v>
      </c>
    </row>
    <row r="127" spans="2:5" x14ac:dyDescent="0.25">
      <c r="B127" s="3" t="s">
        <v>198</v>
      </c>
      <c r="C127" s="2" t="s">
        <v>199</v>
      </c>
      <c r="D127" s="2" t="s">
        <v>11</v>
      </c>
      <c r="E127" s="2">
        <v>1.1000000000000001</v>
      </c>
    </row>
    <row r="128" spans="2:5" x14ac:dyDescent="0.25">
      <c r="B128" s="3" t="s">
        <v>198</v>
      </c>
      <c r="C128" s="2" t="s">
        <v>200</v>
      </c>
      <c r="D128" s="2" t="s">
        <v>15</v>
      </c>
      <c r="E128" s="2">
        <v>1.1000000000000001</v>
      </c>
    </row>
    <row r="129" spans="2:6" x14ac:dyDescent="0.25">
      <c r="B129" s="3" t="s">
        <v>201</v>
      </c>
      <c r="C129" s="2" t="s">
        <v>202</v>
      </c>
      <c r="D129" s="2" t="s">
        <v>15</v>
      </c>
      <c r="E129" s="2">
        <v>1.1000000000000001</v>
      </c>
    </row>
    <row r="130" spans="2:6" x14ac:dyDescent="0.25">
      <c r="B130" s="3" t="s">
        <v>201</v>
      </c>
      <c r="C130" s="2" t="s">
        <v>203</v>
      </c>
      <c r="D130" s="2" t="s">
        <v>15</v>
      </c>
      <c r="E130" s="2">
        <v>1.2</v>
      </c>
    </row>
    <row r="131" spans="2:6" x14ac:dyDescent="0.25">
      <c r="B131" s="3" t="s">
        <v>204</v>
      </c>
      <c r="C131" s="2" t="s">
        <v>205</v>
      </c>
      <c r="D131" s="2" t="s">
        <v>11</v>
      </c>
      <c r="E131" s="2">
        <v>1.2</v>
      </c>
    </row>
    <row r="132" spans="2:6" x14ac:dyDescent="0.25">
      <c r="C132" s="15" t="s">
        <v>206</v>
      </c>
      <c r="D132" s="15" t="s">
        <v>207</v>
      </c>
      <c r="E132" s="15"/>
      <c r="F132" s="3" t="s">
        <v>208</v>
      </c>
    </row>
    <row r="133" spans="2:6" x14ac:dyDescent="0.25">
      <c r="B133" s="3" t="s">
        <v>204</v>
      </c>
      <c r="C133" s="2" t="s">
        <v>209</v>
      </c>
      <c r="D133" s="2" t="s">
        <v>97</v>
      </c>
      <c r="E133" s="2">
        <v>1.2</v>
      </c>
    </row>
    <row r="134" spans="2:6" x14ac:dyDescent="0.25">
      <c r="B134" s="3" t="s">
        <v>204</v>
      </c>
      <c r="C134" s="2" t="s">
        <v>210</v>
      </c>
      <c r="D134" s="2" t="s">
        <v>11</v>
      </c>
    </row>
    <row r="135" spans="2:6" x14ac:dyDescent="0.25">
      <c r="B135" s="3" t="s">
        <v>211</v>
      </c>
      <c r="C135" s="2" t="s">
        <v>212</v>
      </c>
      <c r="D135" s="2" t="s">
        <v>15</v>
      </c>
      <c r="E135" s="2">
        <v>1.2</v>
      </c>
    </row>
    <row r="136" spans="2:6" x14ac:dyDescent="0.25">
      <c r="C136" s="2" t="s">
        <v>213</v>
      </c>
    </row>
    <row r="137" spans="2:6" x14ac:dyDescent="0.25">
      <c r="B137" s="3" t="s">
        <v>214</v>
      </c>
      <c r="C137" s="2" t="s">
        <v>215</v>
      </c>
      <c r="D137" s="2" t="s">
        <v>11</v>
      </c>
      <c r="E137" s="2">
        <v>1.2</v>
      </c>
    </row>
    <row r="138" spans="2:6" x14ac:dyDescent="0.25">
      <c r="B138" s="3" t="s">
        <v>216</v>
      </c>
      <c r="C138" s="2" t="s">
        <v>217</v>
      </c>
      <c r="D138" s="2" t="s">
        <v>97</v>
      </c>
      <c r="E138" s="2">
        <v>1.2</v>
      </c>
    </row>
    <row r="139" spans="2:6" x14ac:dyDescent="0.25">
      <c r="B139" s="3" t="s">
        <v>216</v>
      </c>
      <c r="C139" s="2" t="s">
        <v>218</v>
      </c>
      <c r="D139" s="2" t="s">
        <v>15</v>
      </c>
      <c r="E139" s="2">
        <v>1.2</v>
      </c>
    </row>
    <row r="140" spans="2:6" x14ac:dyDescent="0.25">
      <c r="C140" s="2" t="s">
        <v>219</v>
      </c>
      <c r="E140" s="16"/>
    </row>
    <row r="141" spans="2:6" x14ac:dyDescent="0.25">
      <c r="C141" s="2" t="s">
        <v>220</v>
      </c>
      <c r="E141" s="16"/>
    </row>
    <row r="142" spans="2:6" x14ac:dyDescent="0.25">
      <c r="C142" s="2" t="s">
        <v>221</v>
      </c>
      <c r="E142" s="16"/>
    </row>
    <row r="143" spans="2:6" x14ac:dyDescent="0.25">
      <c r="C143" s="2" t="s">
        <v>222</v>
      </c>
      <c r="E143" s="16"/>
    </row>
    <row r="144" spans="2:6" x14ac:dyDescent="0.25">
      <c r="B144" s="3" t="s">
        <v>223</v>
      </c>
      <c r="C144" s="2" t="s">
        <v>224</v>
      </c>
      <c r="D144" s="2" t="s">
        <v>15</v>
      </c>
      <c r="E144" s="16">
        <v>2</v>
      </c>
    </row>
    <row r="145" spans="2:5" x14ac:dyDescent="0.25">
      <c r="C145" s="2" t="s">
        <v>225</v>
      </c>
      <c r="E145" s="16"/>
    </row>
    <row r="146" spans="2:5" x14ac:dyDescent="0.25">
      <c r="B146" s="3" t="s">
        <v>226</v>
      </c>
      <c r="C146" s="2" t="s">
        <v>227</v>
      </c>
      <c r="D146" s="2" t="s">
        <v>11</v>
      </c>
      <c r="E146" s="16">
        <v>2</v>
      </c>
    </row>
    <row r="147" spans="2:5" x14ac:dyDescent="0.25">
      <c r="B147" s="3" t="s">
        <v>226</v>
      </c>
      <c r="C147" s="2" t="s">
        <v>225</v>
      </c>
      <c r="D147" s="2" t="s">
        <v>11</v>
      </c>
      <c r="E147" s="16">
        <v>2</v>
      </c>
    </row>
    <row r="148" spans="2:5" x14ac:dyDescent="0.25">
      <c r="B148" s="3" t="s">
        <v>228</v>
      </c>
      <c r="C148" s="2" t="s">
        <v>229</v>
      </c>
      <c r="D148" s="2" t="s">
        <v>97</v>
      </c>
      <c r="E148" s="16">
        <v>3</v>
      </c>
    </row>
    <row r="149" spans="2:5" x14ac:dyDescent="0.25">
      <c r="B149" s="3" t="s">
        <v>228</v>
      </c>
      <c r="C149" s="2" t="s">
        <v>230</v>
      </c>
      <c r="D149" s="2" t="s">
        <v>97</v>
      </c>
      <c r="E149" s="16">
        <v>3</v>
      </c>
    </row>
    <row r="150" spans="2:5" x14ac:dyDescent="0.25">
      <c r="B150" s="3" t="s">
        <v>231</v>
      </c>
      <c r="C150" s="2" t="s">
        <v>232</v>
      </c>
      <c r="D150" s="2" t="s">
        <v>15</v>
      </c>
      <c r="E150" s="16">
        <v>3</v>
      </c>
    </row>
    <row r="151" spans="2:5" x14ac:dyDescent="0.25">
      <c r="B151" s="3" t="s">
        <v>233</v>
      </c>
      <c r="C151" s="2" t="s">
        <v>234</v>
      </c>
      <c r="D151" s="2" t="s">
        <v>97</v>
      </c>
      <c r="E151" s="16">
        <v>3</v>
      </c>
    </row>
    <row r="152" spans="2:5" x14ac:dyDescent="0.25">
      <c r="B152" s="3" t="s">
        <v>235</v>
      </c>
      <c r="C152" s="2" t="s">
        <v>236</v>
      </c>
      <c r="D152" s="2" t="s">
        <v>15</v>
      </c>
      <c r="E152" s="16">
        <v>3</v>
      </c>
    </row>
    <row r="153" spans="2:5" x14ac:dyDescent="0.25">
      <c r="C153" s="2" t="s">
        <v>237</v>
      </c>
      <c r="E153" s="16"/>
    </row>
    <row r="154" spans="2:5" x14ac:dyDescent="0.25">
      <c r="B154" s="3" t="s">
        <v>238</v>
      </c>
      <c r="C154" s="2" t="s">
        <v>239</v>
      </c>
      <c r="D154" s="2" t="s">
        <v>97</v>
      </c>
      <c r="E154" s="16">
        <v>3</v>
      </c>
    </row>
    <row r="155" spans="2:5" x14ac:dyDescent="0.25">
      <c r="B155" s="3" t="s">
        <v>240</v>
      </c>
      <c r="C155" s="2" t="s">
        <v>241</v>
      </c>
      <c r="D155" s="2" t="s">
        <v>97</v>
      </c>
      <c r="E155" s="16">
        <v>3</v>
      </c>
    </row>
    <row r="156" spans="2:5" x14ac:dyDescent="0.25">
      <c r="B156" s="3" t="s">
        <v>242</v>
      </c>
      <c r="C156" s="2" t="s">
        <v>243</v>
      </c>
      <c r="D156" s="2" t="s">
        <v>97</v>
      </c>
      <c r="E156" s="16">
        <v>3</v>
      </c>
    </row>
    <row r="157" spans="2:5" x14ac:dyDescent="0.25">
      <c r="B157" s="3" t="s">
        <v>244</v>
      </c>
      <c r="C157" s="2" t="s">
        <v>245</v>
      </c>
      <c r="D157" s="2" t="s">
        <v>15</v>
      </c>
      <c r="E157" s="16">
        <v>3</v>
      </c>
    </row>
    <row r="158" spans="2:5" x14ac:dyDescent="0.25">
      <c r="B158" s="3" t="s">
        <v>246</v>
      </c>
      <c r="C158" s="2" t="s">
        <v>247</v>
      </c>
      <c r="D158" s="2" t="s">
        <v>15</v>
      </c>
      <c r="E158" s="16">
        <v>3</v>
      </c>
    </row>
    <row r="159" spans="2:5" x14ac:dyDescent="0.25">
      <c r="C159" s="2" t="s">
        <v>248</v>
      </c>
      <c r="E159" s="16"/>
    </row>
    <row r="160" spans="2:5" x14ac:dyDescent="0.25">
      <c r="C160" s="2" t="s">
        <v>249</v>
      </c>
      <c r="E160" s="16"/>
    </row>
    <row r="161" spans="2:5" x14ac:dyDescent="0.25">
      <c r="C161" s="2" t="s">
        <v>250</v>
      </c>
      <c r="E161" s="16"/>
    </row>
    <row r="162" spans="2:5" x14ac:dyDescent="0.25">
      <c r="B162" s="3" t="s">
        <v>246</v>
      </c>
      <c r="C162" s="2" t="s">
        <v>251</v>
      </c>
      <c r="D162" s="2" t="s">
        <v>97</v>
      </c>
      <c r="E162" s="16">
        <v>3</v>
      </c>
    </row>
    <row r="163" spans="2:5" x14ac:dyDescent="0.25">
      <c r="B163" s="3" t="s">
        <v>252</v>
      </c>
      <c r="C163" s="2" t="s">
        <v>253</v>
      </c>
      <c r="D163" s="2" t="s">
        <v>97</v>
      </c>
      <c r="E163" s="16">
        <v>3</v>
      </c>
    </row>
    <row r="164" spans="2:5" x14ac:dyDescent="0.25">
      <c r="B164" s="3" t="s">
        <v>252</v>
      </c>
      <c r="C164" s="2" t="s">
        <v>254</v>
      </c>
      <c r="D164" s="2" t="s">
        <v>97</v>
      </c>
      <c r="E164" s="16">
        <v>3</v>
      </c>
    </row>
    <row r="165" spans="2:5" x14ac:dyDescent="0.25">
      <c r="B165" s="3" t="s">
        <v>255</v>
      </c>
      <c r="C165" s="2" t="s">
        <v>256</v>
      </c>
      <c r="D165" s="2" t="s">
        <v>97</v>
      </c>
      <c r="E165" s="16">
        <v>3</v>
      </c>
    </row>
    <row r="166" spans="2:5" x14ac:dyDescent="0.25">
      <c r="B166" s="3" t="s">
        <v>255</v>
      </c>
      <c r="C166" s="2" t="s">
        <v>257</v>
      </c>
      <c r="D166" s="2" t="s">
        <v>97</v>
      </c>
      <c r="E166" s="16">
        <v>3</v>
      </c>
    </row>
    <row r="167" spans="2:5" x14ac:dyDescent="0.25">
      <c r="B167" s="3" t="s">
        <v>258</v>
      </c>
      <c r="C167" s="2" t="s">
        <v>259</v>
      </c>
      <c r="D167" s="2" t="s">
        <v>97</v>
      </c>
      <c r="E167" s="16">
        <v>3</v>
      </c>
    </row>
    <row r="168" spans="2:5" x14ac:dyDescent="0.25">
      <c r="B168" s="3" t="s">
        <v>258</v>
      </c>
      <c r="C168" s="2" t="s">
        <v>260</v>
      </c>
      <c r="D168" s="2" t="s">
        <v>97</v>
      </c>
      <c r="E168" s="16">
        <v>3</v>
      </c>
    </row>
    <row r="169" spans="2:5" x14ac:dyDescent="0.25">
      <c r="B169" s="3" t="s">
        <v>261</v>
      </c>
      <c r="C169" s="2" t="s">
        <v>262</v>
      </c>
      <c r="D169" s="2" t="s">
        <v>97</v>
      </c>
      <c r="E169" s="16">
        <v>3.1</v>
      </c>
    </row>
    <row r="170" spans="2:5" x14ac:dyDescent="0.25">
      <c r="B170" s="3" t="s">
        <v>261</v>
      </c>
      <c r="C170" s="2" t="s">
        <v>263</v>
      </c>
      <c r="D170" s="2" t="s">
        <v>97</v>
      </c>
      <c r="E170" s="16">
        <v>3.1</v>
      </c>
    </row>
    <row r="171" spans="2:5" x14ac:dyDescent="0.25">
      <c r="B171" s="3" t="s">
        <v>261</v>
      </c>
      <c r="C171" s="2" t="s">
        <v>264</v>
      </c>
      <c r="D171" s="2" t="s">
        <v>15</v>
      </c>
      <c r="E171" s="17">
        <v>3.1</v>
      </c>
    </row>
    <row r="172" spans="2:5" x14ac:dyDescent="0.25">
      <c r="B172"/>
      <c r="C172" s="2" t="s">
        <v>265</v>
      </c>
      <c r="D172"/>
      <c r="E172" s="17"/>
    </row>
    <row r="173" spans="2:5" x14ac:dyDescent="0.25">
      <c r="B173" s="3" t="s">
        <v>261</v>
      </c>
      <c r="C173" s="2" t="s">
        <v>266</v>
      </c>
      <c r="D173" s="2" t="s">
        <v>11</v>
      </c>
      <c r="E173" s="16">
        <v>3.1</v>
      </c>
    </row>
    <row r="174" spans="2:5" x14ac:dyDescent="0.25">
      <c r="B174" s="3" t="s">
        <v>267</v>
      </c>
      <c r="C174" s="2" t="s">
        <v>268</v>
      </c>
      <c r="D174" s="2" t="s">
        <v>97</v>
      </c>
      <c r="E174" s="16">
        <v>3.1</v>
      </c>
    </row>
    <row r="175" spans="2:5" x14ac:dyDescent="0.25">
      <c r="B175" s="3" t="s">
        <v>269</v>
      </c>
      <c r="C175" s="2" t="s">
        <v>270</v>
      </c>
      <c r="D175" s="2" t="s">
        <v>97</v>
      </c>
      <c r="E175" s="16">
        <v>1</v>
      </c>
    </row>
    <row r="176" spans="2:5" x14ac:dyDescent="0.25">
      <c r="B176" s="3" t="s">
        <v>269</v>
      </c>
      <c r="C176" s="2" t="s">
        <v>271</v>
      </c>
      <c r="D176" s="2" t="s">
        <v>97</v>
      </c>
      <c r="E176" s="16">
        <v>1</v>
      </c>
    </row>
    <row r="177" spans="2:5" x14ac:dyDescent="0.25">
      <c r="B177" s="3" t="s">
        <v>272</v>
      </c>
      <c r="C177" s="2" t="s">
        <v>273</v>
      </c>
      <c r="D177" s="2" t="s">
        <v>97</v>
      </c>
      <c r="E177" s="16">
        <v>1</v>
      </c>
    </row>
    <row r="178" spans="2:5" x14ac:dyDescent="0.25">
      <c r="B178" s="3" t="s">
        <v>274</v>
      </c>
      <c r="C178" s="2" t="s">
        <v>275</v>
      </c>
      <c r="D178" s="2" t="s">
        <v>97</v>
      </c>
      <c r="E178" s="16">
        <v>1</v>
      </c>
    </row>
    <row r="179" spans="2:5" x14ac:dyDescent="0.25">
      <c r="B179" s="3" t="s">
        <v>274</v>
      </c>
      <c r="C179" s="2" t="s">
        <v>276</v>
      </c>
      <c r="D179" s="2" t="s">
        <v>97</v>
      </c>
      <c r="E179" s="16">
        <v>1</v>
      </c>
    </row>
    <row r="180" spans="2:5" x14ac:dyDescent="0.25">
      <c r="B180" s="3" t="s">
        <v>277</v>
      </c>
      <c r="C180" s="2" t="s">
        <v>278</v>
      </c>
      <c r="D180" s="2" t="s">
        <v>15</v>
      </c>
      <c r="E180" s="16">
        <v>1</v>
      </c>
    </row>
    <row r="181" spans="2:5" x14ac:dyDescent="0.25">
      <c r="B181" s="3" t="s">
        <v>277</v>
      </c>
      <c r="C181" s="2" t="s">
        <v>279</v>
      </c>
      <c r="D181" s="2" t="s">
        <v>15</v>
      </c>
      <c r="E181" s="16">
        <v>1</v>
      </c>
    </row>
    <row r="182" spans="2:5" x14ac:dyDescent="0.25">
      <c r="B182" s="3" t="s">
        <v>280</v>
      </c>
      <c r="C182" s="2" t="s">
        <v>281</v>
      </c>
      <c r="D182" s="2" t="s">
        <v>15</v>
      </c>
      <c r="E182" s="16">
        <v>1</v>
      </c>
    </row>
    <row r="183" spans="2:5" x14ac:dyDescent="0.25">
      <c r="B183" s="3" t="s">
        <v>280</v>
      </c>
      <c r="C183" s="2" t="s">
        <v>282</v>
      </c>
      <c r="D183" s="2" t="s">
        <v>15</v>
      </c>
      <c r="E183" s="16">
        <v>1</v>
      </c>
    </row>
    <row r="184" spans="2:5" x14ac:dyDescent="0.25">
      <c r="B184" s="3" t="s">
        <v>283</v>
      </c>
      <c r="C184" s="2" t="s">
        <v>284</v>
      </c>
      <c r="D184" s="2" t="s">
        <v>15</v>
      </c>
      <c r="E184" s="16">
        <v>1</v>
      </c>
    </row>
    <row r="185" spans="2:5" x14ac:dyDescent="0.25">
      <c r="B185" s="3" t="s">
        <v>285</v>
      </c>
      <c r="C185" s="2" t="s">
        <v>286</v>
      </c>
      <c r="D185" s="2" t="s">
        <v>15</v>
      </c>
      <c r="E185" s="16"/>
    </row>
    <row r="186" spans="2:5" x14ac:dyDescent="0.25">
      <c r="B186" s="3" t="s">
        <v>287</v>
      </c>
      <c r="C186" s="2" t="s">
        <v>288</v>
      </c>
      <c r="D186" s="2" t="s">
        <v>11</v>
      </c>
      <c r="E186" s="16">
        <v>1</v>
      </c>
    </row>
    <row r="187" spans="2:5" x14ac:dyDescent="0.25">
      <c r="C187" s="2" t="s">
        <v>289</v>
      </c>
      <c r="D187" s="2" t="s">
        <v>11</v>
      </c>
      <c r="E187" s="16">
        <v>1</v>
      </c>
    </row>
    <row r="188" spans="2:5" x14ac:dyDescent="0.25">
      <c r="B188" s="3" t="s">
        <v>287</v>
      </c>
      <c r="C188" s="2" t="s">
        <v>290</v>
      </c>
      <c r="D188" s="2" t="s">
        <v>11</v>
      </c>
      <c r="E188" s="16"/>
    </row>
    <row r="189" spans="2:5" x14ac:dyDescent="0.25">
      <c r="B189" s="3" t="s">
        <v>287</v>
      </c>
      <c r="C189" s="2" t="s">
        <v>291</v>
      </c>
      <c r="D189" s="2" t="s">
        <v>11</v>
      </c>
      <c r="E189" s="16">
        <v>1</v>
      </c>
    </row>
    <row r="190" spans="2:5" x14ac:dyDescent="0.25">
      <c r="C190" s="2" t="s">
        <v>292</v>
      </c>
      <c r="D190" s="2" t="s">
        <v>11</v>
      </c>
      <c r="E190" s="16">
        <v>1</v>
      </c>
    </row>
    <row r="191" spans="2:5" x14ac:dyDescent="0.25">
      <c r="B191" s="3" t="s">
        <v>293</v>
      </c>
      <c r="C191" s="2" t="s">
        <v>294</v>
      </c>
      <c r="D191" s="2" t="s">
        <v>11</v>
      </c>
      <c r="E191" s="16">
        <v>1</v>
      </c>
    </row>
    <row r="192" spans="2:5" x14ac:dyDescent="0.25">
      <c r="B192" s="3" t="s">
        <v>293</v>
      </c>
      <c r="C192" s="2" t="s">
        <v>295</v>
      </c>
      <c r="D192" s="2" t="s">
        <v>97</v>
      </c>
      <c r="E192" s="16">
        <v>1</v>
      </c>
    </row>
    <row r="193" spans="2:5" x14ac:dyDescent="0.25">
      <c r="B193" s="3" t="s">
        <v>293</v>
      </c>
      <c r="C193" s="2" t="s">
        <v>296</v>
      </c>
      <c r="D193" s="2" t="s">
        <v>97</v>
      </c>
      <c r="E193" s="16">
        <v>1</v>
      </c>
    </row>
    <row r="194" spans="2:5" x14ac:dyDescent="0.25">
      <c r="B194" s="3" t="s">
        <v>293</v>
      </c>
      <c r="C194" s="2" t="s">
        <v>297</v>
      </c>
      <c r="D194" s="2" t="s">
        <v>97</v>
      </c>
      <c r="E194" s="16">
        <v>1</v>
      </c>
    </row>
    <row r="195" spans="2:5" x14ac:dyDescent="0.25">
      <c r="B195" s="3" t="s">
        <v>293</v>
      </c>
      <c r="C195" s="2" t="s">
        <v>298</v>
      </c>
      <c r="D195" s="2" t="s">
        <v>97</v>
      </c>
      <c r="E195" s="16">
        <v>1</v>
      </c>
    </row>
    <row r="196" spans="2:5" x14ac:dyDescent="0.25">
      <c r="B196" s="3" t="s">
        <v>293</v>
      </c>
      <c r="C196" s="2" t="s">
        <v>299</v>
      </c>
      <c r="D196" s="2" t="s">
        <v>11</v>
      </c>
      <c r="E196" s="16">
        <v>1</v>
      </c>
    </row>
    <row r="197" spans="2:5" x14ac:dyDescent="0.25">
      <c r="B197" s="3" t="s">
        <v>293</v>
      </c>
      <c r="C197" s="2" t="s">
        <v>300</v>
      </c>
      <c r="D197" s="2" t="s">
        <v>97</v>
      </c>
      <c r="E197" s="16">
        <v>1</v>
      </c>
    </row>
    <row r="198" spans="2:5" x14ac:dyDescent="0.25">
      <c r="B198" s="3" t="s">
        <v>293</v>
      </c>
      <c r="C198" s="2" t="s">
        <v>301</v>
      </c>
      <c r="D198" s="2" t="s">
        <v>97</v>
      </c>
      <c r="E198" s="16">
        <v>1</v>
      </c>
    </row>
    <row r="199" spans="2:5" x14ac:dyDescent="0.25">
      <c r="B199" s="3" t="s">
        <v>302</v>
      </c>
      <c r="C199" s="2" t="s">
        <v>303</v>
      </c>
      <c r="D199" s="2" t="s">
        <v>97</v>
      </c>
      <c r="E199" s="16">
        <v>1</v>
      </c>
    </row>
    <row r="200" spans="2:5" x14ac:dyDescent="0.25">
      <c r="B200" s="3" t="s">
        <v>302</v>
      </c>
      <c r="C200" s="2" t="s">
        <v>304</v>
      </c>
      <c r="D200" s="2" t="s">
        <v>97</v>
      </c>
      <c r="E200" s="16">
        <v>1</v>
      </c>
    </row>
    <row r="201" spans="2:5" x14ac:dyDescent="0.25">
      <c r="B201" s="3" t="s">
        <v>302</v>
      </c>
      <c r="C201" s="2" t="s">
        <v>305</v>
      </c>
      <c r="D201" s="2" t="s">
        <v>97</v>
      </c>
      <c r="E201" s="16">
        <v>1</v>
      </c>
    </row>
    <row r="202" spans="2:5" x14ac:dyDescent="0.25">
      <c r="B202" s="3" t="s">
        <v>302</v>
      </c>
      <c r="C202" s="2" t="s">
        <v>306</v>
      </c>
      <c r="D202" s="2" t="s">
        <v>97</v>
      </c>
      <c r="E202" s="16">
        <v>1</v>
      </c>
    </row>
    <row r="203" spans="2:5" x14ac:dyDescent="0.25">
      <c r="B203" s="3" t="s">
        <v>307</v>
      </c>
      <c r="C203" s="2" t="s">
        <v>308</v>
      </c>
      <c r="D203" s="2" t="s">
        <v>15</v>
      </c>
      <c r="E203" s="16">
        <v>1</v>
      </c>
    </row>
    <row r="204" spans="2:5" x14ac:dyDescent="0.25">
      <c r="B204" s="3" t="s">
        <v>309</v>
      </c>
      <c r="C204" s="2" t="s">
        <v>310</v>
      </c>
      <c r="D204" s="2" t="s">
        <v>97</v>
      </c>
      <c r="E204" s="12">
        <v>1</v>
      </c>
    </row>
    <row r="205" spans="2:5" ht="28.5" customHeight="1" x14ac:dyDescent="0.25">
      <c r="B205" s="3" t="s">
        <v>309</v>
      </c>
      <c r="C205" s="2" t="s">
        <v>311</v>
      </c>
      <c r="D205" s="2" t="s">
        <v>97</v>
      </c>
      <c r="E205" s="12">
        <v>1</v>
      </c>
    </row>
    <row r="206" spans="2:5" ht="31.5" x14ac:dyDescent="0.25">
      <c r="B206" s="3" t="s">
        <v>312</v>
      </c>
      <c r="C206" s="14" t="s">
        <v>313</v>
      </c>
      <c r="D206" s="2" t="s">
        <v>97</v>
      </c>
      <c r="E206" s="12">
        <v>1.1000000000000001</v>
      </c>
    </row>
    <row r="207" spans="2:5" x14ac:dyDescent="0.25">
      <c r="B207" s="3" t="s">
        <v>312</v>
      </c>
      <c r="C207" s="2" t="s">
        <v>314</v>
      </c>
      <c r="D207" s="2" t="s">
        <v>97</v>
      </c>
      <c r="E207" s="12">
        <v>1.1000000000000001</v>
      </c>
    </row>
    <row r="208" spans="2:5" ht="18" customHeight="1" x14ac:dyDescent="0.25">
      <c r="B208" s="3" t="s">
        <v>312</v>
      </c>
      <c r="C208" s="10" t="s">
        <v>315</v>
      </c>
      <c r="D208" s="2" t="s">
        <v>97</v>
      </c>
      <c r="E208" s="12">
        <v>1.1000000000000001</v>
      </c>
    </row>
    <row r="209" spans="2:5" x14ac:dyDescent="0.25">
      <c r="B209" s="3" t="s">
        <v>316</v>
      </c>
      <c r="C209" s="2" t="s">
        <v>317</v>
      </c>
      <c r="D209" s="2" t="s">
        <v>15</v>
      </c>
      <c r="E209" s="12">
        <v>1.1000000000000001</v>
      </c>
    </row>
    <row r="210" spans="2:5" x14ac:dyDescent="0.25">
      <c r="B210" s="3" t="s">
        <v>316</v>
      </c>
      <c r="C210" s="2" t="s">
        <v>318</v>
      </c>
      <c r="D210" s="2" t="s">
        <v>15</v>
      </c>
      <c r="E210" s="12">
        <v>1.1000000000000001</v>
      </c>
    </row>
    <row r="211" spans="2:5" ht="66.75" customHeight="1" x14ac:dyDescent="0.25">
      <c r="B211" s="3" t="s">
        <v>319</v>
      </c>
      <c r="C211" s="14" t="s">
        <v>320</v>
      </c>
      <c r="D211" s="2" t="s">
        <v>97</v>
      </c>
      <c r="E211" s="2">
        <v>1.1000000000000001</v>
      </c>
    </row>
    <row r="212" spans="2:5" x14ac:dyDescent="0.25">
      <c r="B212" s="3" t="s">
        <v>321</v>
      </c>
      <c r="C212" s="2" t="s">
        <v>322</v>
      </c>
      <c r="D212" s="2" t="s">
        <v>97</v>
      </c>
      <c r="E212" s="2">
        <v>1.1000000000000001</v>
      </c>
    </row>
    <row r="213" spans="2:5" x14ac:dyDescent="0.25">
      <c r="B213" s="3" t="s">
        <v>323</v>
      </c>
      <c r="C213" s="2" t="s">
        <v>324</v>
      </c>
      <c r="D213" s="2" t="s">
        <v>325</v>
      </c>
      <c r="E213" s="2">
        <v>1.1000000000000001</v>
      </c>
    </row>
    <row r="214" spans="2:5" x14ac:dyDescent="0.25">
      <c r="B214" s="3" t="s">
        <v>323</v>
      </c>
      <c r="C214" s="14" t="s">
        <v>326</v>
      </c>
      <c r="D214" s="2" t="s">
        <v>97</v>
      </c>
      <c r="E214" s="2">
        <v>1.1000000000000001</v>
      </c>
    </row>
    <row r="215" spans="2:5" ht="63" x14ac:dyDescent="0.25">
      <c r="B215" s="3" t="s">
        <v>323</v>
      </c>
      <c r="C215" s="14" t="s">
        <v>327</v>
      </c>
      <c r="D215" s="2" t="s">
        <v>15</v>
      </c>
      <c r="E215" s="2">
        <v>1.1000000000000001</v>
      </c>
    </row>
    <row r="216" spans="2:5" ht="31.5" x14ac:dyDescent="0.25">
      <c r="B216" s="3" t="s">
        <v>323</v>
      </c>
      <c r="C216" s="14" t="s">
        <v>328</v>
      </c>
      <c r="D216" s="2" t="s">
        <v>15</v>
      </c>
      <c r="E216" s="2">
        <v>1.1000000000000001</v>
      </c>
    </row>
    <row r="217" spans="2:5" x14ac:dyDescent="0.25">
      <c r="B217" s="3" t="s">
        <v>323</v>
      </c>
      <c r="C217" s="2" t="s">
        <v>329</v>
      </c>
      <c r="D217" s="2" t="s">
        <v>15</v>
      </c>
      <c r="E217" s="2">
        <v>1.1000000000000001</v>
      </c>
    </row>
    <row r="218" spans="2:5" ht="31.5" x14ac:dyDescent="0.25">
      <c r="B218" s="3" t="s">
        <v>330</v>
      </c>
      <c r="C218" s="14" t="s">
        <v>331</v>
      </c>
      <c r="D218" s="2" t="s">
        <v>97</v>
      </c>
      <c r="E218" s="2">
        <v>1.1000000000000001</v>
      </c>
    </row>
    <row r="219" spans="2:5" x14ac:dyDescent="0.25">
      <c r="B219" s="3" t="s">
        <v>332</v>
      </c>
      <c r="C219" s="14" t="s">
        <v>333</v>
      </c>
      <c r="D219" s="2" t="s">
        <v>15</v>
      </c>
      <c r="E219" s="2">
        <v>1.1000000000000001</v>
      </c>
    </row>
    <row r="220" spans="2:5" x14ac:dyDescent="0.25">
      <c r="B220" s="3" t="s">
        <v>334</v>
      </c>
      <c r="C220" s="2" t="s">
        <v>335</v>
      </c>
      <c r="D220" s="2" t="s">
        <v>97</v>
      </c>
      <c r="E220" s="2">
        <v>1.1000000000000001</v>
      </c>
    </row>
    <row r="221" spans="2:5" ht="36" customHeight="1" x14ac:dyDescent="0.25">
      <c r="B221" s="3" t="s">
        <v>334</v>
      </c>
      <c r="C221" s="14" t="s">
        <v>336</v>
      </c>
      <c r="D221" s="2" t="s">
        <v>97</v>
      </c>
      <c r="E221" s="2">
        <v>1.1000000000000001</v>
      </c>
    </row>
    <row r="222" spans="2:5" x14ac:dyDescent="0.25">
      <c r="B222" s="3" t="s">
        <v>337</v>
      </c>
      <c r="C222" s="2" t="s">
        <v>338</v>
      </c>
      <c r="D222" s="2" t="s">
        <v>97</v>
      </c>
      <c r="E222" s="2">
        <v>1.1000000000000001</v>
      </c>
    </row>
    <row r="223" spans="2:5" x14ac:dyDescent="0.25">
      <c r="B223" s="3" t="s">
        <v>337</v>
      </c>
      <c r="C223" s="2" t="s">
        <v>339</v>
      </c>
      <c r="D223" s="2" t="s">
        <v>97</v>
      </c>
      <c r="E223" s="2">
        <v>1.1000000000000001</v>
      </c>
    </row>
    <row r="224" spans="2:5" x14ac:dyDescent="0.25">
      <c r="B224" s="3" t="s">
        <v>340</v>
      </c>
      <c r="C224" s="2" t="s">
        <v>341</v>
      </c>
      <c r="D224" s="2" t="s">
        <v>97</v>
      </c>
      <c r="E224" s="2">
        <v>1.1000000000000001</v>
      </c>
    </row>
    <row r="225" spans="2:5" x14ac:dyDescent="0.25">
      <c r="B225" s="3" t="s">
        <v>340</v>
      </c>
      <c r="C225" s="14" t="s">
        <v>342</v>
      </c>
      <c r="D225" s="2" t="s">
        <v>97</v>
      </c>
      <c r="E225" s="2">
        <v>1.1000000000000001</v>
      </c>
    </row>
    <row r="226" spans="2:5" x14ac:dyDescent="0.25">
      <c r="B226" s="3" t="s">
        <v>340</v>
      </c>
      <c r="C226" s="14" t="s">
        <v>343</v>
      </c>
      <c r="D226" s="2" t="s">
        <v>97</v>
      </c>
      <c r="E226" s="2">
        <v>1.1000000000000001</v>
      </c>
    </row>
    <row r="227" spans="2:5" x14ac:dyDescent="0.25">
      <c r="B227" s="3" t="s">
        <v>344</v>
      </c>
      <c r="C227" s="2" t="s">
        <v>345</v>
      </c>
      <c r="D227" s="2" t="s">
        <v>97</v>
      </c>
      <c r="E227" s="2">
        <v>1.1000000000000001</v>
      </c>
    </row>
    <row r="228" spans="2:5" x14ac:dyDescent="0.25">
      <c r="B228" s="3" t="s">
        <v>346</v>
      </c>
      <c r="C228" s="2" t="s">
        <v>347</v>
      </c>
      <c r="D228" s="2" t="s">
        <v>15</v>
      </c>
      <c r="E228" s="2">
        <v>1.1000000000000001</v>
      </c>
    </row>
    <row r="229" spans="2:5" x14ac:dyDescent="0.25">
      <c r="B229" s="3" t="s">
        <v>346</v>
      </c>
      <c r="C229" s="2" t="s">
        <v>348</v>
      </c>
      <c r="D229" s="2" t="s">
        <v>15</v>
      </c>
      <c r="E229" s="2">
        <v>1.1000000000000001</v>
      </c>
    </row>
    <row r="230" spans="2:5" x14ac:dyDescent="0.25">
      <c r="B230" s="3" t="s">
        <v>349</v>
      </c>
      <c r="C230" s="2" t="s">
        <v>350</v>
      </c>
      <c r="D230" s="2" t="s">
        <v>15</v>
      </c>
      <c r="E230" s="2">
        <v>1.1000000000000001</v>
      </c>
    </row>
    <row r="231" spans="2:5" x14ac:dyDescent="0.25">
      <c r="B231" s="3" t="s">
        <v>349</v>
      </c>
      <c r="C231" s="2" t="s">
        <v>351</v>
      </c>
      <c r="D231" s="2" t="s">
        <v>352</v>
      </c>
      <c r="E231" s="2">
        <v>1.1000000000000001</v>
      </c>
    </row>
    <row r="232" spans="2:5" x14ac:dyDescent="0.25">
      <c r="B232" s="3" t="s">
        <v>349</v>
      </c>
      <c r="C232" s="2" t="s">
        <v>353</v>
      </c>
      <c r="D232" s="2" t="s">
        <v>97</v>
      </c>
      <c r="E232" s="2">
        <v>1.1000000000000001</v>
      </c>
    </row>
    <row r="233" spans="2:5" x14ac:dyDescent="0.25">
      <c r="B233" s="3" t="s">
        <v>354</v>
      </c>
      <c r="C233" s="2" t="s">
        <v>355</v>
      </c>
      <c r="D233" s="2" t="s">
        <v>97</v>
      </c>
      <c r="E233" s="2">
        <v>1.1000000000000001</v>
      </c>
    </row>
    <row r="234" spans="2:5" x14ac:dyDescent="0.25">
      <c r="B234" s="3" t="s">
        <v>356</v>
      </c>
      <c r="C234" s="2" t="s">
        <v>357</v>
      </c>
      <c r="D234" s="2" t="s">
        <v>97</v>
      </c>
      <c r="E234" s="12">
        <v>2</v>
      </c>
    </row>
    <row r="235" spans="2:5" x14ac:dyDescent="0.25">
      <c r="B235" s="3" t="s">
        <v>356</v>
      </c>
      <c r="C235" s="2" t="s">
        <v>358</v>
      </c>
      <c r="D235" s="2" t="s">
        <v>97</v>
      </c>
      <c r="E235" s="12">
        <v>2</v>
      </c>
    </row>
    <row r="236" spans="2:5" x14ac:dyDescent="0.25">
      <c r="B236" s="3" t="s">
        <v>359</v>
      </c>
      <c r="C236" s="2" t="s">
        <v>360</v>
      </c>
      <c r="D236" s="2" t="s">
        <v>97</v>
      </c>
      <c r="E236" s="12">
        <v>2</v>
      </c>
    </row>
    <row r="237" spans="2:5" x14ac:dyDescent="0.25">
      <c r="B237" s="3" t="s">
        <v>359</v>
      </c>
      <c r="C237" s="2" t="s">
        <v>361</v>
      </c>
      <c r="D237" s="2" t="s">
        <v>97</v>
      </c>
      <c r="E237" s="12">
        <v>2</v>
      </c>
    </row>
    <row r="238" spans="2:5" x14ac:dyDescent="0.25">
      <c r="B238" s="3" t="s">
        <v>359</v>
      </c>
      <c r="C238" s="2" t="s">
        <v>362</v>
      </c>
      <c r="D238" s="2" t="s">
        <v>97</v>
      </c>
      <c r="E238" s="12">
        <v>2</v>
      </c>
    </row>
    <row r="239" spans="2:5" x14ac:dyDescent="0.25">
      <c r="B239" s="3" t="s">
        <v>359</v>
      </c>
      <c r="C239" s="2" t="s">
        <v>363</v>
      </c>
      <c r="D239" s="2" t="s">
        <v>97</v>
      </c>
      <c r="E239" s="12">
        <v>2</v>
      </c>
    </row>
    <row r="240" spans="2:5" x14ac:dyDescent="0.25">
      <c r="B240" s="3" t="s">
        <v>364</v>
      </c>
      <c r="C240" s="2" t="s">
        <v>365</v>
      </c>
      <c r="D240" s="2" t="s">
        <v>97</v>
      </c>
      <c r="E240" s="12">
        <v>2</v>
      </c>
    </row>
    <row r="241" spans="2:5" x14ac:dyDescent="0.25">
      <c r="B241" s="3" t="s">
        <v>364</v>
      </c>
      <c r="C241" s="2" t="s">
        <v>366</v>
      </c>
      <c r="D241" s="2" t="s">
        <v>97</v>
      </c>
      <c r="E241" s="12">
        <v>2</v>
      </c>
    </row>
    <row r="242" spans="2:5" x14ac:dyDescent="0.25">
      <c r="B242" s="3" t="s">
        <v>367</v>
      </c>
      <c r="C242" s="2" t="s">
        <v>368</v>
      </c>
      <c r="D242" s="2" t="s">
        <v>97</v>
      </c>
      <c r="E242" s="12">
        <v>2</v>
      </c>
    </row>
    <row r="243" spans="2:5" x14ac:dyDescent="0.25">
      <c r="B243" s="3" t="s">
        <v>369</v>
      </c>
      <c r="C243" s="2" t="s">
        <v>370</v>
      </c>
      <c r="D243" s="2" t="s">
        <v>97</v>
      </c>
      <c r="E243" s="12">
        <v>2</v>
      </c>
    </row>
    <row r="244" spans="2:5" x14ac:dyDescent="0.25">
      <c r="B244" s="3" t="s">
        <v>371</v>
      </c>
      <c r="C244" s="2" t="s">
        <v>372</v>
      </c>
      <c r="D244" s="2" t="s">
        <v>97</v>
      </c>
      <c r="E244" s="12">
        <v>2</v>
      </c>
    </row>
    <row r="245" spans="2:5" x14ac:dyDescent="0.25">
      <c r="B245" s="3" t="s">
        <v>371</v>
      </c>
      <c r="C245" s="2" t="s">
        <v>373</v>
      </c>
      <c r="D245" s="2" t="s">
        <v>97</v>
      </c>
      <c r="E245" s="12">
        <v>2</v>
      </c>
    </row>
    <row r="246" spans="2:5" x14ac:dyDescent="0.25">
      <c r="B246" s="3" t="s">
        <v>371</v>
      </c>
      <c r="C246" s="2" t="s">
        <v>374</v>
      </c>
      <c r="D246" s="2" t="s">
        <v>97</v>
      </c>
      <c r="E246" s="12">
        <v>2</v>
      </c>
    </row>
    <row r="247" spans="2:5" x14ac:dyDescent="0.25">
      <c r="B247" s="3" t="s">
        <v>375</v>
      </c>
      <c r="C247" s="2" t="s">
        <v>376</v>
      </c>
      <c r="D247" s="2" t="s">
        <v>97</v>
      </c>
      <c r="E247" s="12">
        <v>2</v>
      </c>
    </row>
    <row r="248" spans="2:5" x14ac:dyDescent="0.25">
      <c r="B248" s="3" t="s">
        <v>375</v>
      </c>
      <c r="C248" s="2" t="s">
        <v>377</v>
      </c>
      <c r="D248" s="2" t="s">
        <v>97</v>
      </c>
      <c r="E248" s="12">
        <v>2</v>
      </c>
    </row>
    <row r="249" spans="2:5" x14ac:dyDescent="0.25">
      <c r="B249" s="3" t="s">
        <v>378</v>
      </c>
      <c r="C249" s="2" t="s">
        <v>379</v>
      </c>
      <c r="D249" s="2" t="s">
        <v>97</v>
      </c>
      <c r="E249" s="2">
        <v>2.1</v>
      </c>
    </row>
    <row r="250" spans="2:5" x14ac:dyDescent="0.25">
      <c r="B250" s="3" t="s">
        <v>378</v>
      </c>
      <c r="C250" s="2" t="s">
        <v>380</v>
      </c>
      <c r="D250" s="2" t="s">
        <v>97</v>
      </c>
      <c r="E250" s="2">
        <v>2.1</v>
      </c>
    </row>
    <row r="251" spans="2:5" x14ac:dyDescent="0.25">
      <c r="B251" s="3" t="s">
        <v>378</v>
      </c>
      <c r="C251" s="2" t="s">
        <v>381</v>
      </c>
      <c r="D251" s="2" t="s">
        <v>97</v>
      </c>
      <c r="E251" s="2">
        <v>2.1</v>
      </c>
    </row>
    <row r="252" spans="2:5" x14ac:dyDescent="0.25">
      <c r="B252" s="3" t="s">
        <v>378</v>
      </c>
      <c r="C252" s="2" t="s">
        <v>382</v>
      </c>
      <c r="D252" s="2" t="s">
        <v>97</v>
      </c>
      <c r="E252" s="2">
        <v>2.1</v>
      </c>
    </row>
    <row r="253" spans="2:5" x14ac:dyDescent="0.25">
      <c r="B253" s="3" t="s">
        <v>378</v>
      </c>
      <c r="C253" s="2" t="s">
        <v>383</v>
      </c>
      <c r="D253" s="2" t="s">
        <v>97</v>
      </c>
      <c r="E253" s="2">
        <v>2.1</v>
      </c>
    </row>
    <row r="254" spans="2:5" x14ac:dyDescent="0.25">
      <c r="B254" s="3" t="s">
        <v>384</v>
      </c>
      <c r="C254" s="2" t="s">
        <v>385</v>
      </c>
      <c r="D254" s="2" t="s">
        <v>97</v>
      </c>
      <c r="E254" s="2">
        <v>2.2000000000000002</v>
      </c>
    </row>
    <row r="255" spans="2:5" x14ac:dyDescent="0.25">
      <c r="B255" s="3" t="s">
        <v>384</v>
      </c>
      <c r="C255" s="2" t="s">
        <v>386</v>
      </c>
      <c r="D255" s="2" t="s">
        <v>97</v>
      </c>
      <c r="E255" s="2">
        <v>2.2000000000000002</v>
      </c>
    </row>
    <row r="256" spans="2:5" x14ac:dyDescent="0.25">
      <c r="B256" s="3" t="s">
        <v>387</v>
      </c>
      <c r="C256" s="2" t="s">
        <v>388</v>
      </c>
      <c r="D256" s="2" t="s">
        <v>97</v>
      </c>
      <c r="E256" s="2">
        <v>2.2000000000000002</v>
      </c>
    </row>
    <row r="257" spans="2:5" x14ac:dyDescent="0.25">
      <c r="B257" s="3" t="s">
        <v>389</v>
      </c>
      <c r="C257" s="2" t="s">
        <v>390</v>
      </c>
      <c r="D257" s="2" t="s">
        <v>97</v>
      </c>
      <c r="E257" s="2">
        <v>2.2000000000000002</v>
      </c>
    </row>
    <row r="258" spans="2:5" x14ac:dyDescent="0.25">
      <c r="B258" s="3" t="s">
        <v>389</v>
      </c>
      <c r="C258" s="2" t="s">
        <v>391</v>
      </c>
      <c r="D258" s="2" t="s">
        <v>97</v>
      </c>
      <c r="E258" s="2">
        <v>2.2000000000000002</v>
      </c>
    </row>
    <row r="259" spans="2:5" x14ac:dyDescent="0.25">
      <c r="B259" s="3" t="s">
        <v>389</v>
      </c>
      <c r="C259" s="2" t="s">
        <v>392</v>
      </c>
      <c r="D259" s="2" t="s">
        <v>97</v>
      </c>
      <c r="E259" s="2">
        <v>2.2000000000000002</v>
      </c>
    </row>
    <row r="260" spans="2:5" x14ac:dyDescent="0.25">
      <c r="B260" s="3" t="s">
        <v>393</v>
      </c>
      <c r="C260" s="2" t="s">
        <v>394</v>
      </c>
      <c r="D260" s="2" t="s">
        <v>97</v>
      </c>
    </row>
    <row r="261" spans="2:5" x14ac:dyDescent="0.25">
      <c r="B261" s="3" t="s">
        <v>395</v>
      </c>
      <c r="C261" s="10" t="s">
        <v>396</v>
      </c>
      <c r="D261" s="2" t="s">
        <v>97</v>
      </c>
      <c r="E261" s="2">
        <v>2.2999999999999998</v>
      </c>
    </row>
    <row r="262" spans="2:5" x14ac:dyDescent="0.25">
      <c r="B262" s="3" t="s">
        <v>397</v>
      </c>
      <c r="C262" s="2" t="s">
        <v>398</v>
      </c>
      <c r="D262" s="2" t="s">
        <v>97</v>
      </c>
      <c r="E262" s="16">
        <v>3</v>
      </c>
    </row>
    <row r="263" spans="2:5" x14ac:dyDescent="0.25">
      <c r="B263" s="3" t="s">
        <v>399</v>
      </c>
      <c r="C263" s="2" t="s">
        <v>400</v>
      </c>
      <c r="D263" s="2" t="s">
        <v>97</v>
      </c>
      <c r="E263" s="16">
        <v>3</v>
      </c>
    </row>
    <row r="264" spans="2:5" x14ac:dyDescent="0.25">
      <c r="B264" s="3" t="s">
        <v>401</v>
      </c>
      <c r="C264" s="2" t="s">
        <v>402</v>
      </c>
      <c r="D264" s="2" t="s">
        <v>97</v>
      </c>
      <c r="E264" s="2">
        <v>1</v>
      </c>
    </row>
    <row r="265" spans="2:5" x14ac:dyDescent="0.25">
      <c r="B265" s="3" t="s">
        <v>403</v>
      </c>
      <c r="C265" s="2" t="s">
        <v>404</v>
      </c>
      <c r="D265" s="2" t="s">
        <v>97</v>
      </c>
      <c r="E265" s="2">
        <v>1</v>
      </c>
    </row>
    <row r="266" spans="2:5" x14ac:dyDescent="0.25">
      <c r="B266" s="3" t="s">
        <v>405</v>
      </c>
      <c r="C266" s="2" t="s">
        <v>406</v>
      </c>
      <c r="D266" s="2" t="s">
        <v>97</v>
      </c>
      <c r="E266" s="2">
        <v>1</v>
      </c>
    </row>
    <row r="267" spans="2:5" x14ac:dyDescent="0.25">
      <c r="B267" s="3" t="s">
        <v>407</v>
      </c>
      <c r="C267" s="2" t="s">
        <v>408</v>
      </c>
      <c r="D267" s="2" t="s">
        <v>97</v>
      </c>
      <c r="E267" s="2">
        <v>1</v>
      </c>
    </row>
    <row r="268" spans="2:5" x14ac:dyDescent="0.25">
      <c r="B268" s="3" t="s">
        <v>407</v>
      </c>
      <c r="C268" s="2" t="s">
        <v>409</v>
      </c>
      <c r="D268" s="2" t="s">
        <v>97</v>
      </c>
      <c r="E268" s="2">
        <v>1</v>
      </c>
    </row>
    <row r="269" spans="2:5" x14ac:dyDescent="0.25">
      <c r="B269" s="3" t="s">
        <v>407</v>
      </c>
      <c r="C269" s="2" t="s">
        <v>410</v>
      </c>
      <c r="D269" s="2" t="s">
        <v>97</v>
      </c>
      <c r="E269" s="2">
        <v>1</v>
      </c>
    </row>
    <row r="270" spans="2:5" x14ac:dyDescent="0.25">
      <c r="B270" s="3" t="s">
        <v>411</v>
      </c>
      <c r="C270" s="10" t="s">
        <v>412</v>
      </c>
      <c r="D270" s="2" t="s">
        <v>97</v>
      </c>
      <c r="E270" s="12">
        <v>1</v>
      </c>
    </row>
    <row r="271" spans="2:5" x14ac:dyDescent="0.25">
      <c r="B271" s="3" t="s">
        <v>411</v>
      </c>
      <c r="C271" s="10" t="s">
        <v>413</v>
      </c>
      <c r="D271" s="2" t="s">
        <v>97</v>
      </c>
      <c r="E271" s="12">
        <v>1</v>
      </c>
    </row>
    <row r="272" spans="2:5" x14ac:dyDescent="0.25">
      <c r="B272" s="3" t="s">
        <v>411</v>
      </c>
      <c r="C272" s="2" t="s">
        <v>414</v>
      </c>
      <c r="D272" s="2" t="s">
        <v>97</v>
      </c>
      <c r="E272" s="12">
        <v>1</v>
      </c>
    </row>
    <row r="273" spans="2:5" x14ac:dyDescent="0.25">
      <c r="B273" s="3" t="s">
        <v>411</v>
      </c>
      <c r="C273" s="2" t="s">
        <v>415</v>
      </c>
      <c r="D273" s="2" t="s">
        <v>97</v>
      </c>
      <c r="E273" s="12">
        <v>1</v>
      </c>
    </row>
    <row r="274" spans="2:5" x14ac:dyDescent="0.25">
      <c r="B274" s="3" t="s">
        <v>411</v>
      </c>
      <c r="C274" s="2" t="s">
        <v>416</v>
      </c>
      <c r="D274" s="2" t="s">
        <v>97</v>
      </c>
      <c r="E274" s="12">
        <v>1</v>
      </c>
    </row>
    <row r="275" spans="2:5" x14ac:dyDescent="0.25">
      <c r="B275" s="3" t="s">
        <v>417</v>
      </c>
      <c r="C275" s="2" t="s">
        <v>418</v>
      </c>
      <c r="D275" s="2" t="s">
        <v>97</v>
      </c>
      <c r="E275" s="12">
        <v>1</v>
      </c>
    </row>
    <row r="276" spans="2:5" x14ac:dyDescent="0.25">
      <c r="B276" s="3" t="s">
        <v>417</v>
      </c>
      <c r="C276" s="2" t="s">
        <v>419</v>
      </c>
      <c r="D276" s="2" t="s">
        <v>97</v>
      </c>
      <c r="E276" s="12">
        <v>1</v>
      </c>
    </row>
    <row r="277" spans="2:5" x14ac:dyDescent="0.25">
      <c r="B277" s="3" t="s">
        <v>417</v>
      </c>
      <c r="C277" s="2" t="s">
        <v>420</v>
      </c>
      <c r="D277" s="2" t="s">
        <v>97</v>
      </c>
      <c r="E277" s="12">
        <v>1</v>
      </c>
    </row>
    <row r="278" spans="2:5" x14ac:dyDescent="0.25">
      <c r="B278" s="3" t="s">
        <v>421</v>
      </c>
      <c r="C278" s="2" t="s">
        <v>422</v>
      </c>
      <c r="D278" s="2" t="s">
        <v>97</v>
      </c>
      <c r="E278" s="12">
        <v>1</v>
      </c>
    </row>
    <row r="279" spans="2:5" x14ac:dyDescent="0.25">
      <c r="B279" s="3" t="s">
        <v>421</v>
      </c>
      <c r="C279" s="2" t="s">
        <v>423</v>
      </c>
      <c r="D279" s="2" t="s">
        <v>97</v>
      </c>
      <c r="E279" s="2">
        <v>1</v>
      </c>
    </row>
    <row r="280" spans="2:5" x14ac:dyDescent="0.25">
      <c r="B280" s="3" t="s">
        <v>424</v>
      </c>
      <c r="C280" s="2" t="s">
        <v>425</v>
      </c>
      <c r="D280" s="2" t="s">
        <v>426</v>
      </c>
      <c r="E280" s="2">
        <v>1.1000000000000001</v>
      </c>
    </row>
    <row r="281" spans="2:5" x14ac:dyDescent="0.25">
      <c r="B281" s="3" t="s">
        <v>427</v>
      </c>
      <c r="C281" s="2" t="s">
        <v>428</v>
      </c>
      <c r="D281" s="2" t="s">
        <v>15</v>
      </c>
      <c r="E281" s="2">
        <v>1.1000000000000001</v>
      </c>
    </row>
    <row r="282" spans="2:5" x14ac:dyDescent="0.25">
      <c r="B282" s="3" t="s">
        <v>429</v>
      </c>
      <c r="C282" s="2" t="s">
        <v>430</v>
      </c>
      <c r="D282" s="2" t="s">
        <v>15</v>
      </c>
      <c r="E282" s="2">
        <v>1.1000000000000001</v>
      </c>
    </row>
    <row r="283" spans="2:5" x14ac:dyDescent="0.25">
      <c r="B283" s="3" t="s">
        <v>431</v>
      </c>
      <c r="C283" s="2" t="s">
        <v>432</v>
      </c>
      <c r="D283" s="2" t="s">
        <v>97</v>
      </c>
      <c r="E283" s="2">
        <v>1.1000000000000001</v>
      </c>
    </row>
    <row r="284" spans="2:5" x14ac:dyDescent="0.25">
      <c r="B284" s="3" t="s">
        <v>431</v>
      </c>
      <c r="C284" s="2" t="s">
        <v>433</v>
      </c>
      <c r="D284" s="2" t="s">
        <v>97</v>
      </c>
      <c r="E284" s="2">
        <v>1.1000000000000001</v>
      </c>
    </row>
    <row r="285" spans="2:5" x14ac:dyDescent="0.25">
      <c r="B285" s="3" t="s">
        <v>431</v>
      </c>
      <c r="C285" s="2" t="s">
        <v>434</v>
      </c>
      <c r="D285" s="2" t="s">
        <v>97</v>
      </c>
      <c r="E285" s="2">
        <v>1.1000000000000001</v>
      </c>
    </row>
    <row r="286" spans="2:5" x14ac:dyDescent="0.25">
      <c r="B286" s="3" t="s">
        <v>435</v>
      </c>
      <c r="C286" s="2" t="s">
        <v>436</v>
      </c>
      <c r="D286" s="2" t="s">
        <v>97</v>
      </c>
      <c r="E286" s="2">
        <v>1.2</v>
      </c>
    </row>
    <row r="287" spans="2:5" x14ac:dyDescent="0.25">
      <c r="B287" s="3" t="s">
        <v>437</v>
      </c>
      <c r="C287" s="2" t="s">
        <v>438</v>
      </c>
      <c r="D287" s="2" t="s">
        <v>97</v>
      </c>
      <c r="E287" s="2">
        <v>1.2</v>
      </c>
    </row>
    <row r="288" spans="2:5" x14ac:dyDescent="0.25">
      <c r="B288" s="18" t="s">
        <v>439</v>
      </c>
      <c r="C288" s="10" t="s">
        <v>440</v>
      </c>
      <c r="D288" s="10" t="s">
        <v>97</v>
      </c>
      <c r="E288" s="19">
        <v>2</v>
      </c>
    </row>
    <row r="289" spans="2:5" x14ac:dyDescent="0.25">
      <c r="B289" s="18" t="s">
        <v>439</v>
      </c>
      <c r="C289" s="10" t="s">
        <v>441</v>
      </c>
      <c r="D289" s="10" t="s">
        <v>97</v>
      </c>
      <c r="E289" s="19">
        <v>2</v>
      </c>
    </row>
    <row r="290" spans="2:5" x14ac:dyDescent="0.25">
      <c r="B290" s="18" t="s">
        <v>439</v>
      </c>
      <c r="C290" s="10" t="s">
        <v>442</v>
      </c>
      <c r="D290" s="10" t="s">
        <v>97</v>
      </c>
      <c r="E290" s="19">
        <v>2</v>
      </c>
    </row>
    <row r="291" spans="2:5" x14ac:dyDescent="0.25">
      <c r="B291" s="18" t="s">
        <v>439</v>
      </c>
      <c r="C291" s="10" t="s">
        <v>443</v>
      </c>
      <c r="D291" s="10" t="s">
        <v>97</v>
      </c>
      <c r="E291" s="19">
        <v>2</v>
      </c>
    </row>
    <row r="292" spans="2:5" x14ac:dyDescent="0.25">
      <c r="B292" s="18" t="s">
        <v>444</v>
      </c>
      <c r="C292" s="10" t="s">
        <v>445</v>
      </c>
      <c r="D292" s="10" t="s">
        <v>15</v>
      </c>
      <c r="E292" s="19">
        <v>2</v>
      </c>
    </row>
    <row r="293" spans="2:5" x14ac:dyDescent="0.25">
      <c r="B293" s="18" t="s">
        <v>444</v>
      </c>
      <c r="C293" s="10" t="s">
        <v>446</v>
      </c>
      <c r="D293" s="10" t="s">
        <v>15</v>
      </c>
      <c r="E293" s="19">
        <v>2</v>
      </c>
    </row>
    <row r="294" spans="2:5" x14ac:dyDescent="0.25">
      <c r="B294" s="18" t="s">
        <v>447</v>
      </c>
      <c r="C294" s="10" t="s">
        <v>448</v>
      </c>
      <c r="D294" s="10" t="s">
        <v>15</v>
      </c>
      <c r="E294" s="19">
        <v>2</v>
      </c>
    </row>
    <row r="295" spans="2:5" x14ac:dyDescent="0.25">
      <c r="B295" s="18" t="s">
        <v>449</v>
      </c>
      <c r="C295" s="10" t="s">
        <v>450</v>
      </c>
      <c r="D295" s="10" t="s">
        <v>97</v>
      </c>
      <c r="E295" s="19">
        <v>2</v>
      </c>
    </row>
    <row r="296" spans="2:5" x14ac:dyDescent="0.25">
      <c r="B296" s="18" t="s">
        <v>449</v>
      </c>
      <c r="C296" s="10" t="s">
        <v>451</v>
      </c>
      <c r="D296" s="10" t="s">
        <v>97</v>
      </c>
      <c r="E296" s="19">
        <v>2</v>
      </c>
    </row>
    <row r="297" spans="2:5" x14ac:dyDescent="0.25">
      <c r="B297" s="18" t="s">
        <v>449</v>
      </c>
      <c r="C297" s="10" t="s">
        <v>452</v>
      </c>
      <c r="D297" s="10" t="s">
        <v>97</v>
      </c>
      <c r="E297" s="19">
        <v>2</v>
      </c>
    </row>
    <row r="298" spans="2:5" x14ac:dyDescent="0.25">
      <c r="B298" s="18" t="s">
        <v>449</v>
      </c>
      <c r="C298" s="10" t="s">
        <v>453</v>
      </c>
      <c r="D298" s="10" t="s">
        <v>97</v>
      </c>
      <c r="E298" s="19">
        <v>2</v>
      </c>
    </row>
    <row r="299" spans="2:5" x14ac:dyDescent="0.25">
      <c r="B299" s="18" t="s">
        <v>449</v>
      </c>
      <c r="C299" s="10" t="s">
        <v>454</v>
      </c>
      <c r="D299" s="10" t="s">
        <v>97</v>
      </c>
      <c r="E299" s="19">
        <v>2</v>
      </c>
    </row>
    <row r="300" spans="2:5" x14ac:dyDescent="0.25">
      <c r="B300" s="18" t="s">
        <v>449</v>
      </c>
      <c r="C300" s="10" t="s">
        <v>455</v>
      </c>
      <c r="D300" s="10" t="s">
        <v>97</v>
      </c>
      <c r="E300" s="19">
        <v>2</v>
      </c>
    </row>
    <row r="301" spans="2:5" x14ac:dyDescent="0.25">
      <c r="B301" s="18" t="s">
        <v>449</v>
      </c>
      <c r="C301" s="10" t="s">
        <v>456</v>
      </c>
      <c r="D301" s="10" t="s">
        <v>97</v>
      </c>
      <c r="E301" s="19">
        <v>2</v>
      </c>
    </row>
    <row r="302" spans="2:5" x14ac:dyDescent="0.25">
      <c r="B302" s="18" t="s">
        <v>449</v>
      </c>
      <c r="C302" s="10" t="s">
        <v>457</v>
      </c>
      <c r="D302" s="10" t="s">
        <v>97</v>
      </c>
      <c r="E302" s="19">
        <v>2</v>
      </c>
    </row>
    <row r="303" spans="2:5" x14ac:dyDescent="0.25">
      <c r="B303" s="18" t="s">
        <v>449</v>
      </c>
      <c r="C303" s="10" t="s">
        <v>458</v>
      </c>
      <c r="D303" s="10" t="s">
        <v>97</v>
      </c>
      <c r="E303" s="19">
        <v>2</v>
      </c>
    </row>
    <row r="304" spans="2:5" x14ac:dyDescent="0.25">
      <c r="B304" s="18" t="s">
        <v>449</v>
      </c>
      <c r="C304" s="10" t="s">
        <v>459</v>
      </c>
      <c r="D304" s="10" t="s">
        <v>97</v>
      </c>
      <c r="E304" s="19">
        <v>2</v>
      </c>
    </row>
    <row r="305" spans="2:5" x14ac:dyDescent="0.25">
      <c r="B305" s="18" t="s">
        <v>460</v>
      </c>
      <c r="C305" s="10" t="s">
        <v>461</v>
      </c>
      <c r="D305" s="10" t="s">
        <v>97</v>
      </c>
      <c r="E305" s="19">
        <v>2</v>
      </c>
    </row>
    <row r="306" spans="2:5" x14ac:dyDescent="0.25">
      <c r="B306" s="18" t="s">
        <v>460</v>
      </c>
      <c r="C306" s="10" t="s">
        <v>462</v>
      </c>
      <c r="D306" s="10" t="s">
        <v>97</v>
      </c>
      <c r="E306" s="19">
        <v>2</v>
      </c>
    </row>
    <row r="307" spans="2:5" x14ac:dyDescent="0.25">
      <c r="B307" s="18" t="s">
        <v>463</v>
      </c>
      <c r="C307" s="10" t="s">
        <v>464</v>
      </c>
      <c r="D307" s="10" t="s">
        <v>97</v>
      </c>
      <c r="E307" s="19">
        <v>2</v>
      </c>
    </row>
    <row r="308" spans="2:5" x14ac:dyDescent="0.25">
      <c r="B308" s="3" t="s">
        <v>465</v>
      </c>
      <c r="C308" s="2" t="s">
        <v>466</v>
      </c>
      <c r="D308" s="2" t="s">
        <v>15</v>
      </c>
      <c r="E308" s="19">
        <v>2</v>
      </c>
    </row>
    <row r="309" spans="2:5" x14ac:dyDescent="0.25">
      <c r="B309" s="3" t="s">
        <v>467</v>
      </c>
      <c r="C309" s="2" t="s">
        <v>468</v>
      </c>
      <c r="D309" s="2" t="s">
        <v>97</v>
      </c>
      <c r="E309" s="2">
        <v>2.1</v>
      </c>
    </row>
    <row r="310" spans="2:5" x14ac:dyDescent="0.25">
      <c r="B310" s="3" t="s">
        <v>467</v>
      </c>
      <c r="C310" s="2" t="s">
        <v>469</v>
      </c>
      <c r="D310" s="2" t="s">
        <v>97</v>
      </c>
      <c r="E310" s="2">
        <v>2.1</v>
      </c>
    </row>
    <row r="311" spans="2:5" x14ac:dyDescent="0.25">
      <c r="B311" s="3" t="s">
        <v>470</v>
      </c>
      <c r="C311" s="2" t="s">
        <v>471</v>
      </c>
      <c r="D311" s="2" t="s">
        <v>97</v>
      </c>
      <c r="E311" s="2">
        <v>2.2000000000000002</v>
      </c>
    </row>
    <row r="312" spans="2:5" x14ac:dyDescent="0.25">
      <c r="B312" s="3" t="s">
        <v>470</v>
      </c>
      <c r="C312" s="2" t="s">
        <v>472</v>
      </c>
      <c r="D312" s="2" t="s">
        <v>473</v>
      </c>
      <c r="E312" s="2">
        <v>2.2000000000000002</v>
      </c>
    </row>
    <row r="313" spans="2:5" x14ac:dyDescent="0.25">
      <c r="B313" s="3" t="s">
        <v>474</v>
      </c>
      <c r="C313" t="s">
        <v>475</v>
      </c>
      <c r="D313" s="2" t="s">
        <v>476</v>
      </c>
      <c r="E313" s="12">
        <v>1</v>
      </c>
    </row>
    <row r="314" spans="2:5" x14ac:dyDescent="0.25">
      <c r="B314" s="3" t="s">
        <v>477</v>
      </c>
      <c r="C314" s="2" t="s">
        <v>478</v>
      </c>
      <c r="D314" s="2" t="s">
        <v>97</v>
      </c>
      <c r="E314" s="12">
        <v>1</v>
      </c>
    </row>
    <row r="315" spans="2:5" x14ac:dyDescent="0.25">
      <c r="B315" s="3" t="s">
        <v>477</v>
      </c>
      <c r="C315" s="2" t="s">
        <v>479</v>
      </c>
      <c r="D315" s="2" t="s">
        <v>97</v>
      </c>
      <c r="E315" s="12">
        <v>1</v>
      </c>
    </row>
    <row r="316" spans="2:5" x14ac:dyDescent="0.25">
      <c r="B316" s="3" t="s">
        <v>480</v>
      </c>
      <c r="C316" s="2" t="s">
        <v>481</v>
      </c>
      <c r="D316" s="2" t="s">
        <v>97</v>
      </c>
      <c r="E316" s="2">
        <v>1.1000000000000001</v>
      </c>
    </row>
    <row r="317" spans="2:5" x14ac:dyDescent="0.25">
      <c r="B317" s="3" t="s">
        <v>480</v>
      </c>
      <c r="C317" s="2" t="s">
        <v>482</v>
      </c>
      <c r="D317" s="2" t="s">
        <v>97</v>
      </c>
      <c r="E317" s="2">
        <v>1.1000000000000001</v>
      </c>
    </row>
    <row r="318" spans="2:5" x14ac:dyDescent="0.25">
      <c r="B318" s="3" t="s">
        <v>480</v>
      </c>
      <c r="C318" s="2" t="s">
        <v>483</v>
      </c>
      <c r="D318" s="2" t="s">
        <v>97</v>
      </c>
      <c r="E318" s="2">
        <v>1.1000000000000001</v>
      </c>
    </row>
    <row r="319" spans="2:5" x14ac:dyDescent="0.25">
      <c r="B319" s="3" t="s">
        <v>480</v>
      </c>
      <c r="C319" s="2" t="s">
        <v>484</v>
      </c>
      <c r="D319" s="2" t="s">
        <v>97</v>
      </c>
      <c r="E319" s="2">
        <v>1.1000000000000001</v>
      </c>
    </row>
    <row r="320" spans="2:5" x14ac:dyDescent="0.25">
      <c r="B320" s="3" t="s">
        <v>480</v>
      </c>
      <c r="C320" s="2" t="s">
        <v>485</v>
      </c>
      <c r="D320" s="2" t="s">
        <v>97</v>
      </c>
      <c r="E320" s="2">
        <v>1.1000000000000001</v>
      </c>
    </row>
    <row r="321" spans="2:5" x14ac:dyDescent="0.25">
      <c r="B321" s="3" t="s">
        <v>486</v>
      </c>
      <c r="C321" s="2" t="s">
        <v>487</v>
      </c>
      <c r="D321" s="2" t="s">
        <v>97</v>
      </c>
      <c r="E321" s="2">
        <v>1.1000000000000001</v>
      </c>
    </row>
    <row r="322" spans="2:5" x14ac:dyDescent="0.25">
      <c r="B322" s="3" t="s">
        <v>486</v>
      </c>
      <c r="C322" s="2" t="s">
        <v>488</v>
      </c>
      <c r="D322" s="2" t="s">
        <v>97</v>
      </c>
      <c r="E322" s="2">
        <v>1.1000000000000001</v>
      </c>
    </row>
    <row r="323" spans="2:5" x14ac:dyDescent="0.25">
      <c r="B323" s="3" t="s">
        <v>486</v>
      </c>
      <c r="C323" s="2" t="s">
        <v>489</v>
      </c>
      <c r="D323" s="2" t="s">
        <v>97</v>
      </c>
      <c r="E323" s="2">
        <v>1.1000000000000001</v>
      </c>
    </row>
    <row r="324" spans="2:5" x14ac:dyDescent="0.25">
      <c r="B324" s="3" t="s">
        <v>486</v>
      </c>
      <c r="C324" s="2" t="s">
        <v>490</v>
      </c>
      <c r="D324" s="2" t="s">
        <v>97</v>
      </c>
      <c r="E324" s="2">
        <v>1.1000000000000001</v>
      </c>
    </row>
    <row r="325" spans="2:5" ht="30" customHeight="1" x14ac:dyDescent="0.25">
      <c r="B325" s="3" t="s">
        <v>486</v>
      </c>
      <c r="C325" s="14" t="s">
        <v>491</v>
      </c>
      <c r="D325" s="2" t="s">
        <v>97</v>
      </c>
      <c r="E325" s="2">
        <v>1.1000000000000001</v>
      </c>
    </row>
    <row r="326" spans="2:5" x14ac:dyDescent="0.25">
      <c r="B326" s="3" t="s">
        <v>486</v>
      </c>
      <c r="C326" s="2" t="s">
        <v>492</v>
      </c>
      <c r="D326" s="2" t="s">
        <v>97</v>
      </c>
      <c r="E326" s="2">
        <v>1.1000000000000001</v>
      </c>
    </row>
    <row r="327" spans="2:5" x14ac:dyDescent="0.25">
      <c r="B327" s="3" t="s">
        <v>493</v>
      </c>
      <c r="C327" s="2" t="s">
        <v>494</v>
      </c>
      <c r="D327" s="2" t="s">
        <v>495</v>
      </c>
      <c r="E327" s="2">
        <v>1.2</v>
      </c>
    </row>
    <row r="328" spans="2:5" x14ac:dyDescent="0.25">
      <c r="B328" s="3" t="s">
        <v>496</v>
      </c>
      <c r="C328" s="2" t="s">
        <v>497</v>
      </c>
      <c r="D328" s="2" t="s">
        <v>97</v>
      </c>
      <c r="E328" s="2">
        <v>1.3</v>
      </c>
    </row>
    <row r="329" spans="2:5" x14ac:dyDescent="0.25">
      <c r="B329" s="3" t="s">
        <v>498</v>
      </c>
      <c r="C329" s="2" t="s">
        <v>499</v>
      </c>
      <c r="D329" s="2" t="s">
        <v>97</v>
      </c>
      <c r="E329" s="2">
        <v>1.3</v>
      </c>
    </row>
    <row r="330" spans="2:5" x14ac:dyDescent="0.25">
      <c r="B330" s="3" t="s">
        <v>498</v>
      </c>
      <c r="C330" s="2" t="s">
        <v>500</v>
      </c>
      <c r="D330" s="2" t="s">
        <v>97</v>
      </c>
      <c r="E330" s="2">
        <v>1.3</v>
      </c>
    </row>
    <row r="331" spans="2:5" x14ac:dyDescent="0.25">
      <c r="B331" s="3" t="s">
        <v>498</v>
      </c>
      <c r="C331" s="2" t="s">
        <v>501</v>
      </c>
      <c r="D331" s="2" t="s">
        <v>97</v>
      </c>
      <c r="E331" s="2">
        <v>1.3</v>
      </c>
    </row>
    <row r="332" spans="2:5" x14ac:dyDescent="0.25">
      <c r="B332" s="3" t="s">
        <v>498</v>
      </c>
      <c r="C332" s="2" t="s">
        <v>502</v>
      </c>
      <c r="D332" s="2" t="s">
        <v>97</v>
      </c>
      <c r="E332" s="2">
        <v>1.3</v>
      </c>
    </row>
    <row r="333" spans="2:5" x14ac:dyDescent="0.25">
      <c r="B333" s="3" t="s">
        <v>498</v>
      </c>
      <c r="C333" s="2" t="s">
        <v>503</v>
      </c>
      <c r="D333" s="2" t="s">
        <v>97</v>
      </c>
      <c r="E333" s="2">
        <v>1.3</v>
      </c>
    </row>
    <row r="334" spans="2:5" x14ac:dyDescent="0.25">
      <c r="B334" s="3" t="s">
        <v>504</v>
      </c>
      <c r="C334" s="2" t="s">
        <v>505</v>
      </c>
      <c r="D334" s="2" t="s">
        <v>97</v>
      </c>
      <c r="E334" s="2">
        <v>1.3</v>
      </c>
    </row>
    <row r="335" spans="2:5" x14ac:dyDescent="0.25">
      <c r="B335" s="3" t="s">
        <v>504</v>
      </c>
      <c r="C335" s="2" t="s">
        <v>506</v>
      </c>
      <c r="D335" s="2" t="s">
        <v>97</v>
      </c>
      <c r="E335" s="2">
        <v>1.3</v>
      </c>
    </row>
    <row r="336" spans="2:5" x14ac:dyDescent="0.25">
      <c r="B336" s="3" t="s">
        <v>507</v>
      </c>
      <c r="C336" s="2" t="s">
        <v>508</v>
      </c>
      <c r="D336" s="2" t="s">
        <v>97</v>
      </c>
      <c r="E336" s="12">
        <v>2</v>
      </c>
    </row>
    <row r="337" spans="2:5" x14ac:dyDescent="0.25">
      <c r="C337" s="20" t="s">
        <v>509</v>
      </c>
      <c r="E337" s="12"/>
    </row>
    <row r="338" spans="2:5" x14ac:dyDescent="0.25">
      <c r="C338" s="20" t="s">
        <v>510</v>
      </c>
      <c r="E338" s="12"/>
    </row>
    <row r="339" spans="2:5" x14ac:dyDescent="0.25">
      <c r="C339" s="20" t="s">
        <v>511</v>
      </c>
      <c r="E339" s="12"/>
    </row>
    <row r="340" spans="2:5" x14ac:dyDescent="0.25">
      <c r="C340" s="20" t="s">
        <v>512</v>
      </c>
      <c r="E340" s="12"/>
    </row>
    <row r="341" spans="2:5" x14ac:dyDescent="0.25">
      <c r="C341" s="20" t="s">
        <v>513</v>
      </c>
      <c r="E341" s="12"/>
    </row>
    <row r="342" spans="2:5" x14ac:dyDescent="0.25">
      <c r="C342" s="20" t="s">
        <v>514</v>
      </c>
      <c r="E342" s="12"/>
    </row>
    <row r="343" spans="2:5" x14ac:dyDescent="0.25">
      <c r="C343" s="20" t="s">
        <v>515</v>
      </c>
      <c r="E343" s="12"/>
    </row>
    <row r="344" spans="2:5" x14ac:dyDescent="0.25">
      <c r="C344" s="20" t="s">
        <v>516</v>
      </c>
      <c r="E344" s="12"/>
    </row>
    <row r="345" spans="2:5" x14ac:dyDescent="0.25">
      <c r="C345" s="20" t="s">
        <v>517</v>
      </c>
      <c r="E345" s="12"/>
    </row>
    <row r="346" spans="2:5" x14ac:dyDescent="0.25">
      <c r="C346" s="20" t="s">
        <v>518</v>
      </c>
      <c r="E346" s="12"/>
    </row>
    <row r="347" spans="2:5" x14ac:dyDescent="0.25">
      <c r="C347" s="20" t="s">
        <v>519</v>
      </c>
      <c r="E347" s="12"/>
    </row>
    <row r="348" spans="2:5" x14ac:dyDescent="0.25">
      <c r="B348" s="3" t="s">
        <v>507</v>
      </c>
      <c r="C348" s="2" t="s">
        <v>520</v>
      </c>
      <c r="D348" s="2" t="s">
        <v>97</v>
      </c>
      <c r="E348" s="12">
        <v>2</v>
      </c>
    </row>
    <row r="349" spans="2:5" x14ac:dyDescent="0.25">
      <c r="B349" s="3" t="s">
        <v>521</v>
      </c>
      <c r="C349" s="2" t="s">
        <v>522</v>
      </c>
      <c r="D349" s="2" t="s">
        <v>97</v>
      </c>
      <c r="E349" s="12">
        <v>2</v>
      </c>
    </row>
    <row r="350" spans="2:5" x14ac:dyDescent="0.25">
      <c r="B350" s="3" t="s">
        <v>523</v>
      </c>
      <c r="C350" s="2" t="s">
        <v>524</v>
      </c>
      <c r="D350" s="2" t="s">
        <v>525</v>
      </c>
      <c r="E350" s="12">
        <v>2</v>
      </c>
    </row>
    <row r="351" spans="2:5" x14ac:dyDescent="0.25">
      <c r="B351" s="3" t="s">
        <v>523</v>
      </c>
      <c r="C351" s="2" t="s">
        <v>526</v>
      </c>
      <c r="D351" s="2" t="s">
        <v>525</v>
      </c>
      <c r="E351" s="12">
        <v>2</v>
      </c>
    </row>
    <row r="352" spans="2:5" x14ac:dyDescent="0.25">
      <c r="B352" s="3" t="s">
        <v>527</v>
      </c>
      <c r="C352" s="2" t="s">
        <v>528</v>
      </c>
      <c r="D352" s="2" t="s">
        <v>97</v>
      </c>
      <c r="E352" s="12">
        <v>2</v>
      </c>
    </row>
    <row r="353" spans="2:5" x14ac:dyDescent="0.25">
      <c r="B353" s="3" t="s">
        <v>529</v>
      </c>
      <c r="C353" s="2" t="s">
        <v>530</v>
      </c>
      <c r="D353" s="2" t="s">
        <v>97</v>
      </c>
      <c r="E353" s="2" t="s">
        <v>531</v>
      </c>
    </row>
    <row r="354" spans="2:5" x14ac:dyDescent="0.25">
      <c r="B354" s="3" t="s">
        <v>532</v>
      </c>
      <c r="C354" s="2" t="s">
        <v>533</v>
      </c>
      <c r="D354" s="2" t="s">
        <v>97</v>
      </c>
      <c r="E354" s="2" t="s">
        <v>531</v>
      </c>
    </row>
    <row r="355" spans="2:5" x14ac:dyDescent="0.25">
      <c r="B355" s="3" t="s">
        <v>532</v>
      </c>
      <c r="C355" s="2" t="s">
        <v>534</v>
      </c>
      <c r="D355" s="2" t="s">
        <v>97</v>
      </c>
      <c r="E355" s="2" t="s">
        <v>531</v>
      </c>
    </row>
    <row r="356" spans="2:5" x14ac:dyDescent="0.25">
      <c r="B356" s="3" t="s">
        <v>535</v>
      </c>
      <c r="C356" s="2" t="s">
        <v>536</v>
      </c>
      <c r="D356" s="2" t="s">
        <v>97</v>
      </c>
      <c r="E356" s="2">
        <v>1.1000000000000001</v>
      </c>
    </row>
    <row r="357" spans="2:5" x14ac:dyDescent="0.25">
      <c r="B357" s="3" t="s">
        <v>535</v>
      </c>
      <c r="C357" s="2" t="s">
        <v>485</v>
      </c>
      <c r="D357" s="2" t="s">
        <v>97</v>
      </c>
      <c r="E357" s="2">
        <v>1.1000000000000001</v>
      </c>
    </row>
    <row r="358" spans="2:5" x14ac:dyDescent="0.25">
      <c r="B358" s="3" t="s">
        <v>537</v>
      </c>
      <c r="C358" s="2" t="s">
        <v>538</v>
      </c>
      <c r="D358" s="2" t="s">
        <v>97</v>
      </c>
      <c r="E358" s="2">
        <v>1.2</v>
      </c>
    </row>
    <row r="359" spans="2:5" x14ac:dyDescent="0.25">
      <c r="B359" s="3" t="s">
        <v>539</v>
      </c>
      <c r="C359" s="2" t="s">
        <v>540</v>
      </c>
      <c r="D359" s="2" t="s">
        <v>97</v>
      </c>
    </row>
    <row r="360" spans="2:5" x14ac:dyDescent="0.25">
      <c r="B360" s="3" t="s">
        <v>541</v>
      </c>
      <c r="C360" s="2" t="s">
        <v>542</v>
      </c>
      <c r="D360" s="2" t="s">
        <v>97</v>
      </c>
      <c r="E360" s="21">
        <v>2</v>
      </c>
    </row>
    <row r="361" spans="2:5" ht="31.5" x14ac:dyDescent="0.25">
      <c r="B361" s="3" t="s">
        <v>541</v>
      </c>
      <c r="C361" s="14" t="s">
        <v>543</v>
      </c>
      <c r="D361" s="2" t="s">
        <v>97</v>
      </c>
      <c r="E361" s="21">
        <v>2</v>
      </c>
    </row>
    <row r="362" spans="2:5" x14ac:dyDescent="0.25">
      <c r="B362" s="3" t="s">
        <v>541</v>
      </c>
      <c r="C362" s="2" t="s">
        <v>544</v>
      </c>
      <c r="D362" s="2" t="s">
        <v>97</v>
      </c>
      <c r="E362" s="21">
        <v>2</v>
      </c>
    </row>
    <row r="363" spans="2:5" x14ac:dyDescent="0.25">
      <c r="B363" s="3" t="s">
        <v>541</v>
      </c>
      <c r="C363" s="2" t="s">
        <v>545</v>
      </c>
      <c r="D363" s="2" t="s">
        <v>97</v>
      </c>
      <c r="E363" s="21">
        <v>2</v>
      </c>
    </row>
    <row r="364" spans="2:5" x14ac:dyDescent="0.25">
      <c r="B364" s="3" t="s">
        <v>541</v>
      </c>
      <c r="C364" s="2" t="s">
        <v>546</v>
      </c>
      <c r="D364" s="2" t="s">
        <v>97</v>
      </c>
      <c r="E364" s="21">
        <v>2</v>
      </c>
    </row>
    <row r="365" spans="2:5" x14ac:dyDescent="0.25">
      <c r="B365" s="3" t="s">
        <v>541</v>
      </c>
      <c r="C365" s="2" t="s">
        <v>547</v>
      </c>
      <c r="D365" s="2" t="s">
        <v>97</v>
      </c>
      <c r="E365" s="21">
        <v>2</v>
      </c>
    </row>
    <row r="366" spans="2:5" x14ac:dyDescent="0.25">
      <c r="B366" s="3" t="s">
        <v>541</v>
      </c>
      <c r="C366" s="2" t="s">
        <v>548</v>
      </c>
      <c r="D366" s="2" t="s">
        <v>97</v>
      </c>
      <c r="E366" s="21">
        <v>2</v>
      </c>
    </row>
    <row r="367" spans="2:5" x14ac:dyDescent="0.25">
      <c r="B367" s="3" t="s">
        <v>541</v>
      </c>
      <c r="C367" s="2" t="s">
        <v>549</v>
      </c>
      <c r="D367" s="2" t="s">
        <v>97</v>
      </c>
      <c r="E367" s="21">
        <v>2</v>
      </c>
    </row>
    <row r="368" spans="2:5" x14ac:dyDescent="0.25">
      <c r="B368" s="3" t="s">
        <v>541</v>
      </c>
      <c r="C368" s="2" t="s">
        <v>550</v>
      </c>
      <c r="D368" s="2" t="s">
        <v>97</v>
      </c>
      <c r="E368" s="21">
        <v>2</v>
      </c>
    </row>
    <row r="369" spans="2:5" x14ac:dyDescent="0.25">
      <c r="B369" s="3" t="s">
        <v>541</v>
      </c>
      <c r="C369" s="2" t="s">
        <v>551</v>
      </c>
      <c r="D369" s="2" t="s">
        <v>97</v>
      </c>
      <c r="E369" s="21">
        <v>2</v>
      </c>
    </row>
    <row r="370" spans="2:5" x14ac:dyDescent="0.25">
      <c r="B370" s="3" t="s">
        <v>552</v>
      </c>
      <c r="C370" s="2" t="s">
        <v>553</v>
      </c>
      <c r="D370" s="2" t="s">
        <v>97</v>
      </c>
      <c r="E370" s="21">
        <v>2</v>
      </c>
    </row>
    <row r="371" spans="2:5" x14ac:dyDescent="0.25">
      <c r="B371" s="3" t="s">
        <v>554</v>
      </c>
      <c r="C371" s="2" t="s">
        <v>555</v>
      </c>
      <c r="D371" s="2" t="s">
        <v>556</v>
      </c>
      <c r="E371" s="12">
        <v>1</v>
      </c>
    </row>
    <row r="372" spans="2:5" x14ac:dyDescent="0.25">
      <c r="B372" s="3" t="s">
        <v>554</v>
      </c>
      <c r="C372" s="2" t="s">
        <v>557</v>
      </c>
      <c r="D372" s="2" t="s">
        <v>556</v>
      </c>
      <c r="E372" s="12">
        <v>1</v>
      </c>
    </row>
    <row r="373" spans="2:5" x14ac:dyDescent="0.25">
      <c r="B373" s="3" t="s">
        <v>554</v>
      </c>
      <c r="C373" s="2" t="s">
        <v>558</v>
      </c>
      <c r="D373" s="2" t="s">
        <v>556</v>
      </c>
      <c r="E373" s="12">
        <v>1</v>
      </c>
    </row>
    <row r="374" spans="2:5" x14ac:dyDescent="0.25">
      <c r="B374" s="3" t="s">
        <v>554</v>
      </c>
      <c r="C374" s="2" t="s">
        <v>559</v>
      </c>
      <c r="D374" s="2" t="s">
        <v>556</v>
      </c>
      <c r="E374" s="12">
        <v>1</v>
      </c>
    </row>
    <row r="375" spans="2:5" x14ac:dyDescent="0.25">
      <c r="B375" s="3" t="s">
        <v>554</v>
      </c>
      <c r="C375" s="2" t="s">
        <v>560</v>
      </c>
      <c r="D375" s="2" t="s">
        <v>556</v>
      </c>
      <c r="E375" s="12">
        <v>1</v>
      </c>
    </row>
    <row r="376" spans="2:5" x14ac:dyDescent="0.25">
      <c r="B376" s="3" t="s">
        <v>554</v>
      </c>
      <c r="C376" s="2" t="s">
        <v>561</v>
      </c>
      <c r="D376" s="2" t="s">
        <v>556</v>
      </c>
      <c r="E376" s="12">
        <v>1</v>
      </c>
    </row>
    <row r="377" spans="2:5" x14ac:dyDescent="0.25">
      <c r="B377" s="3" t="s">
        <v>554</v>
      </c>
      <c r="C377" s="2" t="s">
        <v>562</v>
      </c>
      <c r="D377" s="2" t="s">
        <v>556</v>
      </c>
      <c r="E377" s="12">
        <v>1</v>
      </c>
    </row>
    <row r="378" spans="2:5" x14ac:dyDescent="0.25">
      <c r="B378" s="3" t="s">
        <v>554</v>
      </c>
      <c r="C378" s="2" t="s">
        <v>563</v>
      </c>
      <c r="D378" s="2" t="s">
        <v>556</v>
      </c>
      <c r="E378" s="12">
        <v>1</v>
      </c>
    </row>
    <row r="379" spans="2:5" x14ac:dyDescent="0.25">
      <c r="B379" s="3" t="s">
        <v>554</v>
      </c>
      <c r="C379" s="2" t="s">
        <v>564</v>
      </c>
      <c r="D379" s="2" t="s">
        <v>556</v>
      </c>
      <c r="E379" s="12">
        <v>1</v>
      </c>
    </row>
    <row r="380" spans="2:5" x14ac:dyDescent="0.25">
      <c r="B380" s="3" t="s">
        <v>554</v>
      </c>
      <c r="C380" s="2" t="s">
        <v>565</v>
      </c>
      <c r="D380" s="2" t="s">
        <v>556</v>
      </c>
      <c r="E380" s="12">
        <v>1</v>
      </c>
    </row>
    <row r="381" spans="2:5" x14ac:dyDescent="0.25">
      <c r="B381" s="3" t="s">
        <v>554</v>
      </c>
      <c r="C381" s="2" t="s">
        <v>566</v>
      </c>
      <c r="D381" s="2" t="s">
        <v>556</v>
      </c>
      <c r="E381" s="12">
        <v>1</v>
      </c>
    </row>
    <row r="382" spans="2:5" x14ac:dyDescent="0.25">
      <c r="B382" s="3" t="s">
        <v>554</v>
      </c>
      <c r="C382" s="2" t="s">
        <v>567</v>
      </c>
      <c r="D382" s="2" t="s">
        <v>556</v>
      </c>
      <c r="E382" s="12">
        <v>1</v>
      </c>
    </row>
    <row r="383" spans="2:5" x14ac:dyDescent="0.25">
      <c r="B383" s="3" t="s">
        <v>554</v>
      </c>
      <c r="C383" s="2" t="s">
        <v>568</v>
      </c>
      <c r="D383" s="2" t="s">
        <v>556</v>
      </c>
      <c r="E383" s="12">
        <v>1</v>
      </c>
    </row>
    <row r="384" spans="2:5" x14ac:dyDescent="0.25">
      <c r="B384" s="3" t="s">
        <v>569</v>
      </c>
      <c r="C384" s="2" t="s">
        <v>570</v>
      </c>
      <c r="D384" s="2" t="s">
        <v>556</v>
      </c>
      <c r="E384" s="12">
        <v>1</v>
      </c>
    </row>
    <row r="385" spans="2:5" x14ac:dyDescent="0.25">
      <c r="B385" s="3" t="s">
        <v>569</v>
      </c>
      <c r="C385" s="2" t="s">
        <v>571</v>
      </c>
      <c r="D385" s="2" t="s">
        <v>556</v>
      </c>
      <c r="E385" s="12">
        <v>1</v>
      </c>
    </row>
    <row r="386" spans="2:5" x14ac:dyDescent="0.25">
      <c r="B386" s="3" t="s">
        <v>569</v>
      </c>
      <c r="C386" s="2" t="s">
        <v>572</v>
      </c>
      <c r="D386" s="2" t="s">
        <v>556</v>
      </c>
      <c r="E386" s="12">
        <v>1</v>
      </c>
    </row>
    <row r="387" spans="2:5" x14ac:dyDescent="0.25">
      <c r="B387" s="3" t="s">
        <v>569</v>
      </c>
      <c r="C387" s="2" t="s">
        <v>573</v>
      </c>
      <c r="D387" s="2" t="s">
        <v>556</v>
      </c>
      <c r="E387" s="12">
        <v>1</v>
      </c>
    </row>
    <row r="388" spans="2:5" x14ac:dyDescent="0.25">
      <c r="B388" s="3" t="s">
        <v>574</v>
      </c>
      <c r="C388" s="2" t="s">
        <v>575</v>
      </c>
      <c r="D388" s="2" t="s">
        <v>97</v>
      </c>
      <c r="E388" s="2" t="s">
        <v>576</v>
      </c>
    </row>
    <row r="389" spans="2:5" x14ac:dyDescent="0.25">
      <c r="B389" s="3" t="s">
        <v>574</v>
      </c>
      <c r="C389" s="2" t="s">
        <v>577</v>
      </c>
      <c r="D389" s="2" t="s">
        <v>97</v>
      </c>
      <c r="E389" s="2" t="s">
        <v>576</v>
      </c>
    </row>
    <row r="390" spans="2:5" x14ac:dyDescent="0.25">
      <c r="B390" s="3" t="s">
        <v>574</v>
      </c>
      <c r="C390" s="2" t="s">
        <v>578</v>
      </c>
      <c r="D390" s="2" t="s">
        <v>97</v>
      </c>
      <c r="E390" s="2" t="s">
        <v>576</v>
      </c>
    </row>
    <row r="391" spans="2:5" x14ac:dyDescent="0.25">
      <c r="B391" s="3" t="s">
        <v>574</v>
      </c>
      <c r="C391" s="2" t="s">
        <v>579</v>
      </c>
      <c r="D391" s="2" t="s">
        <v>97</v>
      </c>
      <c r="E391" s="2" t="s">
        <v>576</v>
      </c>
    </row>
    <row r="392" spans="2:5" x14ac:dyDescent="0.25">
      <c r="B392" s="3" t="s">
        <v>580</v>
      </c>
      <c r="C392" s="2" t="s">
        <v>581</v>
      </c>
      <c r="D392" s="2" t="s">
        <v>556</v>
      </c>
      <c r="E392" s="2" t="s">
        <v>576</v>
      </c>
    </row>
    <row r="393" spans="2:5" x14ac:dyDescent="0.25">
      <c r="B393" s="3" t="s">
        <v>580</v>
      </c>
      <c r="C393" s="2" t="s">
        <v>582</v>
      </c>
      <c r="D393" s="2" t="s">
        <v>556</v>
      </c>
      <c r="E393" s="2" t="s">
        <v>576</v>
      </c>
    </row>
    <row r="394" spans="2:5" x14ac:dyDescent="0.25">
      <c r="B394" s="3" t="s">
        <v>583</v>
      </c>
      <c r="C394" s="2" t="s">
        <v>584</v>
      </c>
      <c r="D394" s="2" t="s">
        <v>585</v>
      </c>
      <c r="E394" s="2" t="s">
        <v>586</v>
      </c>
    </row>
    <row r="395" spans="2:5" x14ac:dyDescent="0.25">
      <c r="B395" s="3" t="s">
        <v>587</v>
      </c>
      <c r="C395" s="2" t="s">
        <v>588</v>
      </c>
      <c r="D395" s="2" t="s">
        <v>556</v>
      </c>
      <c r="E395" s="12">
        <v>1</v>
      </c>
    </row>
    <row r="396" spans="2:5" x14ac:dyDescent="0.25">
      <c r="B396" s="3" t="s">
        <v>589</v>
      </c>
      <c r="C396" s="2" t="s">
        <v>590</v>
      </c>
      <c r="D396" s="2" t="s">
        <v>97</v>
      </c>
      <c r="E396" s="2" t="s">
        <v>589</v>
      </c>
    </row>
    <row r="397" spans="2:5" x14ac:dyDescent="0.25">
      <c r="B397" s="3" t="s">
        <v>591</v>
      </c>
      <c r="C397" s="2" t="s">
        <v>592</v>
      </c>
      <c r="D397" s="2" t="s">
        <v>556</v>
      </c>
      <c r="E397" s="2">
        <v>1.1000000000000001</v>
      </c>
    </row>
    <row r="398" spans="2:5" x14ac:dyDescent="0.25">
      <c r="B398" s="3" t="s">
        <v>593</v>
      </c>
      <c r="C398" s="2" t="s">
        <v>594</v>
      </c>
      <c r="D398" s="2" t="s">
        <v>97</v>
      </c>
      <c r="E398" s="12" t="s">
        <v>595</v>
      </c>
    </row>
    <row r="399" spans="2:5" x14ac:dyDescent="0.25">
      <c r="B399" s="3" t="s">
        <v>593</v>
      </c>
      <c r="C399" s="2" t="s">
        <v>596</v>
      </c>
      <c r="D399" s="2" t="s">
        <v>97</v>
      </c>
      <c r="E399" s="12" t="s">
        <v>595</v>
      </c>
    </row>
    <row r="400" spans="2:5" x14ac:dyDescent="0.25">
      <c r="B400" s="3" t="s">
        <v>597</v>
      </c>
      <c r="C400" s="2" t="s">
        <v>598</v>
      </c>
      <c r="D400" s="2" t="s">
        <v>97</v>
      </c>
      <c r="E400" s="12" t="s">
        <v>595</v>
      </c>
    </row>
    <row r="401" spans="2:5" x14ac:dyDescent="0.25">
      <c r="B401" s="3" t="s">
        <v>597</v>
      </c>
      <c r="C401" s="2" t="s">
        <v>599</v>
      </c>
      <c r="D401" s="2" t="s">
        <v>97</v>
      </c>
      <c r="E401" s="12" t="s">
        <v>595</v>
      </c>
    </row>
    <row r="402" spans="2:5" x14ac:dyDescent="0.25">
      <c r="B402" s="3" t="s">
        <v>597</v>
      </c>
      <c r="C402" s="2" t="s">
        <v>600</v>
      </c>
      <c r="D402" s="2" t="s">
        <v>97</v>
      </c>
      <c r="E402" s="12" t="s">
        <v>595</v>
      </c>
    </row>
    <row r="403" spans="2:5" x14ac:dyDescent="0.25">
      <c r="B403" s="3" t="s">
        <v>597</v>
      </c>
      <c r="C403" s="2" t="s">
        <v>601</v>
      </c>
      <c r="D403" s="2" t="s">
        <v>97</v>
      </c>
      <c r="E403" s="12" t="s">
        <v>595</v>
      </c>
    </row>
    <row r="404" spans="2:5" x14ac:dyDescent="0.25">
      <c r="B404" s="3" t="s">
        <v>602</v>
      </c>
      <c r="C404" s="2" t="s">
        <v>603</v>
      </c>
      <c r="D404" s="2" t="s">
        <v>97</v>
      </c>
      <c r="E404" s="12" t="s">
        <v>595</v>
      </c>
    </row>
    <row r="405" spans="2:5" x14ac:dyDescent="0.25">
      <c r="B405" s="22" t="s">
        <v>604</v>
      </c>
      <c r="C405" s="23" t="s">
        <v>605</v>
      </c>
      <c r="D405" s="22" t="s">
        <v>97</v>
      </c>
      <c r="E405" s="24" t="s">
        <v>606</v>
      </c>
    </row>
    <row r="406" spans="2:5" x14ac:dyDescent="0.25">
      <c r="B406" s="22" t="s">
        <v>604</v>
      </c>
      <c r="C406" s="23" t="s">
        <v>607</v>
      </c>
      <c r="D406" s="22" t="s">
        <v>97</v>
      </c>
      <c r="E406" s="24" t="s">
        <v>606</v>
      </c>
    </row>
    <row r="407" spans="2:5" x14ac:dyDescent="0.25">
      <c r="B407" s="22" t="s">
        <v>604</v>
      </c>
      <c r="C407" s="23" t="s">
        <v>608</v>
      </c>
      <c r="D407" s="22" t="s">
        <v>97</v>
      </c>
      <c r="E407" s="24" t="s">
        <v>606</v>
      </c>
    </row>
    <row r="433" spans="2:5" x14ac:dyDescent="0.25">
      <c r="B433" s="3" t="s">
        <v>604</v>
      </c>
      <c r="C433" s="2" t="s">
        <v>609</v>
      </c>
      <c r="D433" s="2" t="s">
        <v>556</v>
      </c>
      <c r="E433" s="2">
        <v>2.2000000000000002</v>
      </c>
    </row>
    <row r="434" spans="2:5" x14ac:dyDescent="0.25">
      <c r="B434" s="3" t="s">
        <v>610</v>
      </c>
      <c r="C434" s="2" t="s">
        <v>611</v>
      </c>
      <c r="D434" s="2" t="s">
        <v>556</v>
      </c>
      <c r="E434" s="2">
        <v>2.2000000000000002</v>
      </c>
    </row>
    <row r="435" spans="2:5" x14ac:dyDescent="0.25">
      <c r="B435" s="3" t="s">
        <v>612</v>
      </c>
      <c r="C435" s="2" t="s">
        <v>613</v>
      </c>
      <c r="D435" s="2" t="s">
        <v>97</v>
      </c>
      <c r="E435" s="2" t="s">
        <v>576</v>
      </c>
    </row>
    <row r="436" spans="2:5" x14ac:dyDescent="0.25">
      <c r="B436" s="3" t="s">
        <v>612</v>
      </c>
      <c r="C436" s="2" t="s">
        <v>614</v>
      </c>
      <c r="D436" s="2" t="s">
        <v>97</v>
      </c>
      <c r="E436" s="2" t="s">
        <v>576</v>
      </c>
    </row>
    <row r="437" spans="2:5" x14ac:dyDescent="0.25">
      <c r="B437" s="3" t="s">
        <v>612</v>
      </c>
      <c r="C437" s="2" t="s">
        <v>615</v>
      </c>
      <c r="D437" s="2" t="s">
        <v>97</v>
      </c>
      <c r="E437" s="2" t="s">
        <v>576</v>
      </c>
    </row>
    <row r="438" spans="2:5" x14ac:dyDescent="0.25">
      <c r="B438" s="3" t="s">
        <v>616</v>
      </c>
      <c r="C438" s="2" t="s">
        <v>617</v>
      </c>
      <c r="D438" s="2" t="s">
        <v>585</v>
      </c>
      <c r="E438" s="2" t="s">
        <v>618</v>
      </c>
    </row>
    <row r="439" spans="2:5" x14ac:dyDescent="0.25">
      <c r="B439" s="3" t="s">
        <v>619</v>
      </c>
      <c r="C439" s="2" t="s">
        <v>620</v>
      </c>
      <c r="D439" s="2" t="s">
        <v>585</v>
      </c>
      <c r="E439" s="2" t="s">
        <v>621</v>
      </c>
    </row>
    <row r="440" spans="2:5" x14ac:dyDescent="0.25">
      <c r="B440" s="3" t="s">
        <v>619</v>
      </c>
      <c r="C440" s="2" t="s">
        <v>622</v>
      </c>
      <c r="D440" s="2" t="s">
        <v>556</v>
      </c>
      <c r="E440" s="12">
        <v>1</v>
      </c>
    </row>
    <row r="441" spans="2:5" x14ac:dyDescent="0.25">
      <c r="B441" s="3" t="s">
        <v>623</v>
      </c>
      <c r="C441" s="2" t="s">
        <v>624</v>
      </c>
      <c r="D441" s="2" t="s">
        <v>97</v>
      </c>
      <c r="E441" s="2" t="s">
        <v>576</v>
      </c>
    </row>
    <row r="442" spans="2:5" x14ac:dyDescent="0.25">
      <c r="B442" s="3" t="s">
        <v>623</v>
      </c>
      <c r="C442" s="2" t="s">
        <v>625</v>
      </c>
      <c r="D442" s="2" t="s">
        <v>97</v>
      </c>
      <c r="E442" s="2" t="s">
        <v>576</v>
      </c>
    </row>
    <row r="443" spans="2:5" x14ac:dyDescent="0.25">
      <c r="B443" s="3" t="s">
        <v>623</v>
      </c>
      <c r="C443" s="2" t="s">
        <v>626</v>
      </c>
      <c r="D443" s="2" t="s">
        <v>97</v>
      </c>
      <c r="E443" s="2" t="s">
        <v>576</v>
      </c>
    </row>
    <row r="444" spans="2:5" x14ac:dyDescent="0.25">
      <c r="B444" s="3" t="s">
        <v>623</v>
      </c>
      <c r="C444" s="2" t="s">
        <v>627</v>
      </c>
      <c r="D444" s="2" t="s">
        <v>97</v>
      </c>
      <c r="E444" s="2" t="s">
        <v>576</v>
      </c>
    </row>
    <row r="445" spans="2:5" x14ac:dyDescent="0.25">
      <c r="B445" s="3" t="s">
        <v>623</v>
      </c>
      <c r="C445" s="2" t="s">
        <v>628</v>
      </c>
      <c r="D445" s="2" t="s">
        <v>97</v>
      </c>
      <c r="E445" s="2" t="s">
        <v>576</v>
      </c>
    </row>
    <row r="446" spans="2:5" x14ac:dyDescent="0.25">
      <c r="B446" s="3" t="s">
        <v>629</v>
      </c>
      <c r="C446" s="2" t="s">
        <v>630</v>
      </c>
      <c r="D446" s="2" t="s">
        <v>631</v>
      </c>
      <c r="E446" s="2" t="s">
        <v>632</v>
      </c>
    </row>
    <row r="447" spans="2:5" x14ac:dyDescent="0.25">
      <c r="B447" s="3" t="s">
        <v>629</v>
      </c>
      <c r="C447" s="2" t="s">
        <v>633</v>
      </c>
      <c r="D447" s="2" t="s">
        <v>631</v>
      </c>
      <c r="E447" s="2" t="s">
        <v>632</v>
      </c>
    </row>
    <row r="448" spans="2:5" x14ac:dyDescent="0.25">
      <c r="B448" s="3" t="s">
        <v>634</v>
      </c>
      <c r="C448" s="2" t="s">
        <v>635</v>
      </c>
      <c r="D448" s="2" t="s">
        <v>631</v>
      </c>
      <c r="E448" s="2" t="s">
        <v>636</v>
      </c>
    </row>
    <row r="449" spans="2:5" x14ac:dyDescent="0.25">
      <c r="B449" s="3" t="s">
        <v>634</v>
      </c>
      <c r="C449" s="2" t="s">
        <v>637</v>
      </c>
      <c r="D449" s="2" t="s">
        <v>631</v>
      </c>
      <c r="E449" s="2" t="s">
        <v>636</v>
      </c>
    </row>
    <row r="450" spans="2:5" x14ac:dyDescent="0.25">
      <c r="B450" s="3" t="s">
        <v>634</v>
      </c>
      <c r="C450" s="2" t="s">
        <v>638</v>
      </c>
      <c r="D450" s="2" t="s">
        <v>631</v>
      </c>
      <c r="E450" s="2" t="s">
        <v>636</v>
      </c>
    </row>
    <row r="451" spans="2:5" x14ac:dyDescent="0.25">
      <c r="B451" s="3" t="s">
        <v>634</v>
      </c>
      <c r="C451" s="2" t="s">
        <v>639</v>
      </c>
      <c r="D451" s="2" t="s">
        <v>631</v>
      </c>
      <c r="E451" s="2" t="s">
        <v>636</v>
      </c>
    </row>
    <row r="452" spans="2:5" x14ac:dyDescent="0.25">
      <c r="B452" s="3" t="s">
        <v>634</v>
      </c>
      <c r="C452" s="2" t="s">
        <v>640</v>
      </c>
      <c r="D452" s="2" t="s">
        <v>631</v>
      </c>
      <c r="E452" s="2" t="s">
        <v>636</v>
      </c>
    </row>
    <row r="454" spans="2:5" x14ac:dyDescent="0.25">
      <c r="B454" s="3" t="s">
        <v>641</v>
      </c>
      <c r="C454" s="2" t="s">
        <v>642</v>
      </c>
      <c r="D454" s="2" t="s">
        <v>631</v>
      </c>
      <c r="E454" s="2" t="s">
        <v>643</v>
      </c>
    </row>
    <row r="455" spans="2:5" x14ac:dyDescent="0.25">
      <c r="B455" s="3" t="s">
        <v>641</v>
      </c>
      <c r="C455" s="2" t="s">
        <v>644</v>
      </c>
      <c r="D455" s="2" t="s">
        <v>631</v>
      </c>
      <c r="E455" s="2" t="s">
        <v>643</v>
      </c>
    </row>
    <row r="456" spans="2:5" x14ac:dyDescent="0.25">
      <c r="B456" s="3" t="s">
        <v>641</v>
      </c>
      <c r="C456" s="2" t="s">
        <v>645</v>
      </c>
      <c r="D456" s="2" t="s">
        <v>631</v>
      </c>
      <c r="E456" s="2" t="s">
        <v>643</v>
      </c>
    </row>
    <row r="457" spans="2:5" x14ac:dyDescent="0.25">
      <c r="B457" s="3" t="s">
        <v>641</v>
      </c>
      <c r="C457" s="2" t="s">
        <v>646</v>
      </c>
      <c r="D457" s="2" t="s">
        <v>631</v>
      </c>
      <c r="E457" s="2" t="s">
        <v>643</v>
      </c>
    </row>
    <row r="458" spans="2:5" x14ac:dyDescent="0.25">
      <c r="B458" s="3" t="s">
        <v>647</v>
      </c>
      <c r="C458" s="2" t="s">
        <v>648</v>
      </c>
      <c r="D458" s="2" t="s">
        <v>631</v>
      </c>
      <c r="E458" s="2" t="s">
        <v>643</v>
      </c>
    </row>
    <row r="459" spans="2:5" x14ac:dyDescent="0.25">
      <c r="B459" s="3" t="s">
        <v>649</v>
      </c>
      <c r="C459" s="2" t="s">
        <v>650</v>
      </c>
      <c r="D459" s="2" t="s">
        <v>631</v>
      </c>
      <c r="E459" s="2" t="s">
        <v>651</v>
      </c>
    </row>
    <row r="460" spans="2:5" x14ac:dyDescent="0.25">
      <c r="B460" s="3" t="s">
        <v>649</v>
      </c>
      <c r="C460" s="2" t="s">
        <v>652</v>
      </c>
      <c r="D460" s="2" t="s">
        <v>631</v>
      </c>
      <c r="E460" s="2" t="s">
        <v>651</v>
      </c>
    </row>
    <row r="461" spans="2:5" x14ac:dyDescent="0.25">
      <c r="B461" s="3" t="s">
        <v>649</v>
      </c>
      <c r="C461" s="2" t="s">
        <v>653</v>
      </c>
      <c r="D461" s="2" t="s">
        <v>631</v>
      </c>
      <c r="E461" s="2" t="s">
        <v>651</v>
      </c>
    </row>
    <row r="462" spans="2:5" x14ac:dyDescent="0.25">
      <c r="B462" s="3" t="s">
        <v>649</v>
      </c>
      <c r="C462" s="2" t="s">
        <v>654</v>
      </c>
    </row>
    <row r="464" spans="2:5" x14ac:dyDescent="0.25">
      <c r="B464" s="3" t="s">
        <v>655</v>
      </c>
      <c r="C464" s="2" t="s">
        <v>656</v>
      </c>
      <c r="D464" s="2" t="s">
        <v>631</v>
      </c>
      <c r="E464" s="2" t="s">
        <v>657</v>
      </c>
    </row>
    <row r="466" spans="2:5" x14ac:dyDescent="0.25">
      <c r="B466" s="3" t="s">
        <v>658</v>
      </c>
      <c r="C466" s="2" t="s">
        <v>659</v>
      </c>
    </row>
    <row r="467" spans="2:5" x14ac:dyDescent="0.25">
      <c r="B467" s="3" t="s">
        <v>658</v>
      </c>
      <c r="C467" s="2" t="s">
        <v>660</v>
      </c>
      <c r="D467" s="2" t="s">
        <v>631</v>
      </c>
      <c r="E467" s="2" t="s">
        <v>661</v>
      </c>
    </row>
    <row r="469" spans="2:5" x14ac:dyDescent="0.25">
      <c r="B469" s="3" t="s">
        <v>662</v>
      </c>
      <c r="C469" s="2" t="s">
        <v>663</v>
      </c>
      <c r="D469" s="2" t="s">
        <v>631</v>
      </c>
      <c r="E469" s="2" t="s">
        <v>661</v>
      </c>
    </row>
    <row r="471" spans="2:5" x14ac:dyDescent="0.25">
      <c r="B471" s="3" t="s">
        <v>662</v>
      </c>
      <c r="C471" s="2" t="s">
        <v>664</v>
      </c>
    </row>
    <row r="472" spans="2:5" x14ac:dyDescent="0.25">
      <c r="B472" s="3" t="s">
        <v>662</v>
      </c>
      <c r="C472" s="2" t="s">
        <v>665</v>
      </c>
      <c r="D472" s="2" t="s">
        <v>631</v>
      </c>
      <c r="E472" s="2" t="s">
        <v>666</v>
      </c>
    </row>
    <row r="474" spans="2:5" x14ac:dyDescent="0.25">
      <c r="B474" s="3" t="s">
        <v>667</v>
      </c>
      <c r="C474" s="2" t="s">
        <v>668</v>
      </c>
      <c r="D474" s="2" t="s">
        <v>97</v>
      </c>
      <c r="E474" s="2" t="s">
        <v>669</v>
      </c>
    </row>
    <row r="475" spans="2:5" x14ac:dyDescent="0.25">
      <c r="B475" s="3" t="s">
        <v>670</v>
      </c>
      <c r="C475" s="2" t="s">
        <v>671</v>
      </c>
      <c r="D475" s="2" t="s">
        <v>631</v>
      </c>
      <c r="E475" s="2" t="s">
        <v>672</v>
      </c>
    </row>
    <row r="476" spans="2:5" x14ac:dyDescent="0.25">
      <c r="B476" s="3" t="s">
        <v>673</v>
      </c>
      <c r="C476" s="2" t="s">
        <v>674</v>
      </c>
      <c r="D476" s="2" t="s">
        <v>97</v>
      </c>
      <c r="E476" s="2" t="s">
        <v>675</v>
      </c>
    </row>
    <row r="477" spans="2:5" x14ac:dyDescent="0.25">
      <c r="B477" s="3" t="s">
        <v>676</v>
      </c>
      <c r="C477" s="2" t="s">
        <v>677</v>
      </c>
      <c r="D477" s="2" t="s">
        <v>97</v>
      </c>
      <c r="E477" s="2" t="s">
        <v>678</v>
      </c>
    </row>
    <row r="478" spans="2:5" x14ac:dyDescent="0.25">
      <c r="B478" s="3" t="s">
        <v>676</v>
      </c>
      <c r="C478" s="2" t="s">
        <v>679</v>
      </c>
      <c r="D478" s="2" t="s">
        <v>97</v>
      </c>
      <c r="E478" s="2" t="s">
        <v>678</v>
      </c>
    </row>
    <row r="479" spans="2:5" x14ac:dyDescent="0.25">
      <c r="B479" s="3" t="s">
        <v>676</v>
      </c>
      <c r="C479" s="2" t="s">
        <v>680</v>
      </c>
      <c r="D479" s="2" t="s">
        <v>97</v>
      </c>
      <c r="E479" s="2" t="s">
        <v>678</v>
      </c>
    </row>
    <row r="481" spans="2:5" x14ac:dyDescent="0.25">
      <c r="B481" s="3" t="s">
        <v>681</v>
      </c>
      <c r="C481" s="2" t="s">
        <v>682</v>
      </c>
      <c r="D481" s="2" t="s">
        <v>631</v>
      </c>
      <c r="E481" s="2" t="s">
        <v>683</v>
      </c>
    </row>
    <row r="482" spans="2:5" x14ac:dyDescent="0.25">
      <c r="B482" s="3" t="s">
        <v>681</v>
      </c>
      <c r="C482" s="2" t="s">
        <v>684</v>
      </c>
      <c r="D482" s="2" t="s">
        <v>631</v>
      </c>
      <c r="E482" s="2" t="s">
        <v>683</v>
      </c>
    </row>
    <row r="483" spans="2:5" x14ac:dyDescent="0.25">
      <c r="B483" s="3" t="s">
        <v>681</v>
      </c>
      <c r="C483" s="2" t="s">
        <v>685</v>
      </c>
      <c r="D483" s="2" t="s">
        <v>631</v>
      </c>
      <c r="E483" s="2" t="s">
        <v>683</v>
      </c>
    </row>
    <row r="484" spans="2:5" x14ac:dyDescent="0.25">
      <c r="B484" s="3" t="s">
        <v>686</v>
      </c>
      <c r="C484" s="2" t="s">
        <v>687</v>
      </c>
      <c r="D484" s="2" t="s">
        <v>631</v>
      </c>
      <c r="E484" s="2" t="s">
        <v>688</v>
      </c>
    </row>
    <row r="485" spans="2:5" x14ac:dyDescent="0.25">
      <c r="B485" s="3" t="s">
        <v>689</v>
      </c>
      <c r="C485" s="2" t="s">
        <v>690</v>
      </c>
      <c r="D485" s="2" t="s">
        <v>97</v>
      </c>
      <c r="E485" s="2" t="s">
        <v>691</v>
      </c>
    </row>
    <row r="486" spans="2:5" x14ac:dyDescent="0.25">
      <c r="B486" s="3" t="s">
        <v>692</v>
      </c>
      <c r="C486" s="2" t="s">
        <v>693</v>
      </c>
      <c r="D486" s="2" t="s">
        <v>97</v>
      </c>
      <c r="E486" s="2" t="s">
        <v>576</v>
      </c>
    </row>
    <row r="487" spans="2:5" x14ac:dyDescent="0.25">
      <c r="B487" s="3" t="s">
        <v>692</v>
      </c>
      <c r="C487" s="2" t="s">
        <v>694</v>
      </c>
      <c r="D487" s="2" t="s">
        <v>97</v>
      </c>
      <c r="E487" s="2" t="s">
        <v>576</v>
      </c>
    </row>
    <row r="488" spans="2:5" x14ac:dyDescent="0.25">
      <c r="B488" s="3" t="s">
        <v>692</v>
      </c>
      <c r="C488" s="2" t="s">
        <v>695</v>
      </c>
      <c r="D488" s="2" t="s">
        <v>97</v>
      </c>
      <c r="E488" s="2" t="s">
        <v>576</v>
      </c>
    </row>
    <row r="489" spans="2:5" x14ac:dyDescent="0.25">
      <c r="B489" s="3" t="s">
        <v>692</v>
      </c>
      <c r="C489" s="2" t="s">
        <v>696</v>
      </c>
      <c r="D489" s="2" t="s">
        <v>97</v>
      </c>
      <c r="E489" s="2" t="s">
        <v>576</v>
      </c>
    </row>
    <row r="490" spans="2:5" x14ac:dyDescent="0.25">
      <c r="B490" s="3" t="s">
        <v>692</v>
      </c>
      <c r="C490" s="2" t="s">
        <v>697</v>
      </c>
      <c r="D490" s="2" t="s">
        <v>97</v>
      </c>
      <c r="E490" s="2" t="s">
        <v>576</v>
      </c>
    </row>
    <row r="491" spans="2:5" x14ac:dyDescent="0.25">
      <c r="B491" s="3" t="s">
        <v>692</v>
      </c>
      <c r="C491" s="2" t="s">
        <v>698</v>
      </c>
      <c r="D491" s="2" t="s">
        <v>97</v>
      </c>
      <c r="E491" s="2" t="s">
        <v>576</v>
      </c>
    </row>
    <row r="492" spans="2:5" x14ac:dyDescent="0.25">
      <c r="B492" s="3" t="s">
        <v>692</v>
      </c>
      <c r="C492" s="2" t="s">
        <v>699</v>
      </c>
      <c r="D492" s="2" t="s">
        <v>97</v>
      </c>
      <c r="E492" s="2" t="s">
        <v>576</v>
      </c>
    </row>
    <row r="493" spans="2:5" x14ac:dyDescent="0.25">
      <c r="B493" s="3" t="s">
        <v>692</v>
      </c>
      <c r="C493" s="2" t="s">
        <v>700</v>
      </c>
      <c r="D493" s="2" t="s">
        <v>631</v>
      </c>
      <c r="E493" s="2" t="s">
        <v>701</v>
      </c>
    </row>
    <row r="494" spans="2:5" x14ac:dyDescent="0.25">
      <c r="B494" s="3" t="s">
        <v>692</v>
      </c>
      <c r="C494" s="2" t="s">
        <v>702</v>
      </c>
      <c r="D494" s="2" t="s">
        <v>631</v>
      </c>
      <c r="E494" s="2" t="s">
        <v>701</v>
      </c>
    </row>
    <row r="495" spans="2:5" x14ac:dyDescent="0.25">
      <c r="B495" s="3" t="s">
        <v>692</v>
      </c>
      <c r="C495" s="2" t="s">
        <v>703</v>
      </c>
      <c r="D495" s="2" t="s">
        <v>631</v>
      </c>
      <c r="E495" s="2" t="s">
        <v>701</v>
      </c>
    </row>
    <row r="496" spans="2:5" x14ac:dyDescent="0.25">
      <c r="B496" s="3" t="s">
        <v>692</v>
      </c>
      <c r="C496" s="2" t="s">
        <v>704</v>
      </c>
      <c r="D496" s="2" t="s">
        <v>631</v>
      </c>
      <c r="E496" s="2" t="s">
        <v>701</v>
      </c>
    </row>
    <row r="497" spans="2:5" x14ac:dyDescent="0.25">
      <c r="B497" s="3" t="s">
        <v>692</v>
      </c>
      <c r="C497" s="2" t="s">
        <v>705</v>
      </c>
      <c r="D497" s="2" t="s">
        <v>631</v>
      </c>
      <c r="E497" s="2" t="s">
        <v>701</v>
      </c>
    </row>
    <row r="498" spans="2:5" x14ac:dyDescent="0.25">
      <c r="B498" s="3" t="s">
        <v>692</v>
      </c>
      <c r="C498" s="2" t="s">
        <v>706</v>
      </c>
      <c r="D498" s="2" t="s">
        <v>631</v>
      </c>
      <c r="E498" s="2" t="s">
        <v>701</v>
      </c>
    </row>
    <row r="499" spans="2:5" ht="47.25" x14ac:dyDescent="0.25">
      <c r="B499" s="3" t="s">
        <v>692</v>
      </c>
      <c r="C499" s="14" t="s">
        <v>707</v>
      </c>
      <c r="D499" s="2" t="s">
        <v>631</v>
      </c>
      <c r="E499" s="2" t="s">
        <v>701</v>
      </c>
    </row>
    <row r="500" spans="2:5" x14ac:dyDescent="0.25">
      <c r="B500" s="3" t="s">
        <v>692</v>
      </c>
      <c r="C500" s="2" t="s">
        <v>708</v>
      </c>
      <c r="D500" s="2" t="s">
        <v>631</v>
      </c>
      <c r="E500" s="2" t="s">
        <v>701</v>
      </c>
    </row>
    <row r="501" spans="2:5" x14ac:dyDescent="0.25">
      <c r="B501" s="3" t="s">
        <v>692</v>
      </c>
      <c r="C501" s="2" t="s">
        <v>709</v>
      </c>
      <c r="D501" s="2" t="s">
        <v>631</v>
      </c>
      <c r="E501" s="2" t="s">
        <v>701</v>
      </c>
    </row>
    <row r="502" spans="2:5" x14ac:dyDescent="0.25">
      <c r="B502" s="3" t="s">
        <v>692</v>
      </c>
      <c r="C502" s="2" t="s">
        <v>710</v>
      </c>
      <c r="D502" s="2" t="s">
        <v>631</v>
      </c>
      <c r="E502" s="2" t="s">
        <v>701</v>
      </c>
    </row>
    <row r="503" spans="2:5" x14ac:dyDescent="0.25">
      <c r="B503" s="3" t="s">
        <v>692</v>
      </c>
      <c r="C503" s="2" t="s">
        <v>711</v>
      </c>
      <c r="D503" s="2" t="s">
        <v>631</v>
      </c>
      <c r="E503" s="2" t="s">
        <v>701</v>
      </c>
    </row>
    <row r="504" spans="2:5" x14ac:dyDescent="0.25">
      <c r="B504" s="3" t="s">
        <v>712</v>
      </c>
      <c r="C504" s="2" t="s">
        <v>713</v>
      </c>
      <c r="D504" s="2" t="s">
        <v>97</v>
      </c>
      <c r="E504" s="2" t="s">
        <v>621</v>
      </c>
    </row>
    <row r="505" spans="2:5" x14ac:dyDescent="0.25">
      <c r="B505" s="3" t="s">
        <v>712</v>
      </c>
      <c r="C505" s="2" t="s">
        <v>714</v>
      </c>
      <c r="D505" s="2" t="s">
        <v>97</v>
      </c>
      <c r="E505" s="2" t="s">
        <v>715</v>
      </c>
    </row>
    <row r="506" spans="2:5" x14ac:dyDescent="0.25">
      <c r="B506" s="3" t="s">
        <v>712</v>
      </c>
      <c r="C506" s="2" t="s">
        <v>716</v>
      </c>
      <c r="D506" s="2" t="s">
        <v>97</v>
      </c>
      <c r="E506" s="2" t="s">
        <v>715</v>
      </c>
    </row>
    <row r="507" spans="2:5" x14ac:dyDescent="0.25">
      <c r="B507" s="3" t="s">
        <v>712</v>
      </c>
      <c r="C507" s="2" t="s">
        <v>717</v>
      </c>
      <c r="D507" s="2" t="s">
        <v>97</v>
      </c>
      <c r="E507" s="2" t="s">
        <v>715</v>
      </c>
    </row>
    <row r="508" spans="2:5" x14ac:dyDescent="0.25">
      <c r="B508" s="3" t="s">
        <v>718</v>
      </c>
      <c r="C508" s="2" t="s">
        <v>719</v>
      </c>
      <c r="D508" s="2" t="s">
        <v>631</v>
      </c>
      <c r="E508" s="2" t="s">
        <v>691</v>
      </c>
    </row>
    <row r="509" spans="2:5" x14ac:dyDescent="0.25">
      <c r="B509" s="3" t="s">
        <v>720</v>
      </c>
      <c r="C509" s="2" t="s">
        <v>721</v>
      </c>
      <c r="D509" s="2" t="s">
        <v>631</v>
      </c>
      <c r="E509" s="2" t="s">
        <v>691</v>
      </c>
    </row>
    <row r="510" spans="2:5" x14ac:dyDescent="0.25">
      <c r="B510" s="3" t="s">
        <v>718</v>
      </c>
      <c r="C510" s="2" t="s">
        <v>722</v>
      </c>
      <c r="D510" s="2" t="s">
        <v>631</v>
      </c>
      <c r="E510" s="2" t="s">
        <v>691</v>
      </c>
    </row>
    <row r="511" spans="2:5" x14ac:dyDescent="0.25">
      <c r="B511" s="3" t="s">
        <v>718</v>
      </c>
      <c r="C511" s="2" t="s">
        <v>723</v>
      </c>
      <c r="D511" s="2" t="s">
        <v>97</v>
      </c>
      <c r="E511" s="2" t="s">
        <v>1</v>
      </c>
    </row>
    <row r="512" spans="2:5" x14ac:dyDescent="0.25">
      <c r="B512" s="3" t="s">
        <v>6233</v>
      </c>
      <c r="C512" s="2" t="s">
        <v>6230</v>
      </c>
      <c r="D512" s="2" t="s">
        <v>97</v>
      </c>
      <c r="E512" s="2" t="s">
        <v>6229</v>
      </c>
    </row>
    <row r="513" spans="2:5" x14ac:dyDescent="0.25">
      <c r="B513" s="3" t="s">
        <v>6233</v>
      </c>
      <c r="C513" s="2" t="s">
        <v>6231</v>
      </c>
      <c r="D513" s="2" t="s">
        <v>97</v>
      </c>
      <c r="E513" s="2" t="s">
        <v>6229</v>
      </c>
    </row>
    <row r="514" spans="2:5" x14ac:dyDescent="0.25">
      <c r="B514" s="3" t="s">
        <v>6233</v>
      </c>
      <c r="C514" s="2" t="s">
        <v>6232</v>
      </c>
      <c r="D514" s="2" t="s">
        <v>97</v>
      </c>
      <c r="E514" s="2" t="s">
        <v>6229</v>
      </c>
    </row>
    <row r="515" spans="2:5" x14ac:dyDescent="0.25">
      <c r="B515" s="3" t="s">
        <v>6236</v>
      </c>
      <c r="C515" s="2" t="s">
        <v>6235</v>
      </c>
      <c r="D515" s="2" t="s">
        <v>97</v>
      </c>
      <c r="E515" s="2" t="s">
        <v>6234</v>
      </c>
    </row>
    <row r="516" spans="2:5" x14ac:dyDescent="0.25">
      <c r="B516" s="3" t="s">
        <v>6236</v>
      </c>
      <c r="C516" s="2" t="s">
        <v>6237</v>
      </c>
      <c r="D516" s="2" t="s">
        <v>631</v>
      </c>
      <c r="E516" s="2" t="s">
        <v>657</v>
      </c>
    </row>
    <row r="517" spans="2:5" x14ac:dyDescent="0.25">
      <c r="B517" s="3" t="s">
        <v>6249</v>
      </c>
      <c r="C517" s="2" t="s">
        <v>6246</v>
      </c>
      <c r="D517" s="2" t="s">
        <v>97</v>
      </c>
      <c r="E517" s="2" t="s">
        <v>6250</v>
      </c>
    </row>
    <row r="518" spans="2:5" x14ac:dyDescent="0.25">
      <c r="B518" s="3" t="s">
        <v>6249</v>
      </c>
      <c r="C518" s="2" t="s">
        <v>6247</v>
      </c>
      <c r="D518" s="2" t="s">
        <v>97</v>
      </c>
      <c r="E518" s="2" t="s">
        <v>6250</v>
      </c>
    </row>
    <row r="519" spans="2:5" x14ac:dyDescent="0.25">
      <c r="B519" s="3" t="s">
        <v>6249</v>
      </c>
      <c r="C519" s="2" t="s">
        <v>6248</v>
      </c>
      <c r="D519" s="2" t="s">
        <v>97</v>
      </c>
      <c r="E519" s="2" t="s">
        <v>6250</v>
      </c>
    </row>
    <row r="520" spans="2:5" x14ac:dyDescent="0.25">
      <c r="B520" s="3" t="s">
        <v>6254</v>
      </c>
      <c r="C520" s="2" t="s">
        <v>6253</v>
      </c>
      <c r="D520" s="2" t="s">
        <v>97</v>
      </c>
      <c r="E520" s="2" t="s">
        <v>6252</v>
      </c>
    </row>
    <row r="521" spans="2:5" x14ac:dyDescent="0.25">
      <c r="B521" s="3" t="s">
        <v>6254</v>
      </c>
      <c r="C521" s="2" t="s">
        <v>6255</v>
      </c>
      <c r="D521" s="2" t="s">
        <v>631</v>
      </c>
      <c r="E521" s="2" t="s">
        <v>6256</v>
      </c>
    </row>
    <row r="522" spans="2:5" x14ac:dyDescent="0.25">
      <c r="B522" s="3" t="s">
        <v>6254</v>
      </c>
      <c r="C522" s="2" t="s">
        <v>6261</v>
      </c>
      <c r="D522" s="2" t="s">
        <v>631</v>
      </c>
      <c r="E522" s="2" t="s">
        <v>6256</v>
      </c>
    </row>
    <row r="523" spans="2:5" x14ac:dyDescent="0.25">
      <c r="B523" s="3" t="s">
        <v>6342</v>
      </c>
      <c r="C523" s="2" t="s">
        <v>6339</v>
      </c>
      <c r="D523" s="2" t="s">
        <v>97</v>
      </c>
      <c r="E523" s="2" t="s">
        <v>6343</v>
      </c>
    </row>
    <row r="524" spans="2:5" x14ac:dyDescent="0.25">
      <c r="B524" s="3" t="s">
        <v>6342</v>
      </c>
      <c r="C524" s="2" t="s">
        <v>6340</v>
      </c>
      <c r="D524" s="2" t="s">
        <v>97</v>
      </c>
      <c r="E524" s="2" t="s">
        <v>6343</v>
      </c>
    </row>
    <row r="525" spans="2:5" x14ac:dyDescent="0.25">
      <c r="B525" s="3" t="s">
        <v>6342</v>
      </c>
      <c r="C525" s="2" t="s">
        <v>6341</v>
      </c>
      <c r="D525" s="2" t="s">
        <v>97</v>
      </c>
      <c r="E525" s="2" t="s">
        <v>6343</v>
      </c>
    </row>
    <row r="526" spans="2:5" x14ac:dyDescent="0.25">
      <c r="B526" s="3" t="s">
        <v>6469</v>
      </c>
      <c r="C526" s="2" t="s">
        <v>6398</v>
      </c>
      <c r="D526" s="2" t="s">
        <v>97</v>
      </c>
      <c r="E526" s="2" t="s">
        <v>6470</v>
      </c>
    </row>
    <row r="527" spans="2:5" x14ac:dyDescent="0.25">
      <c r="B527" s="3" t="s">
        <v>6469</v>
      </c>
      <c r="C527" s="2" t="s">
        <v>6399</v>
      </c>
      <c r="D527" s="2" t="s">
        <v>97</v>
      </c>
      <c r="E527" s="2" t="s">
        <v>6470</v>
      </c>
    </row>
    <row r="528" spans="2:5" x14ac:dyDescent="0.25">
      <c r="B528" s="3" t="s">
        <v>6473</v>
      </c>
      <c r="C528" s="2" t="s">
        <v>6472</v>
      </c>
      <c r="D528" s="2" t="s">
        <v>97</v>
      </c>
      <c r="E528" s="2" t="s">
        <v>6471</v>
      </c>
    </row>
    <row r="529" spans="2:5" x14ac:dyDescent="0.25">
      <c r="B529" s="3" t="s">
        <v>6476</v>
      </c>
      <c r="C529" s="2" t="s">
        <v>6474</v>
      </c>
      <c r="D529" s="2" t="s">
        <v>97</v>
      </c>
      <c r="E529" s="2" t="s">
        <v>6475</v>
      </c>
    </row>
    <row r="530" spans="2:5" x14ac:dyDescent="0.25">
      <c r="B530" s="3" t="s">
        <v>6480</v>
      </c>
      <c r="C530" s="2" t="s">
        <v>6477</v>
      </c>
      <c r="D530" s="2" t="s">
        <v>97</v>
      </c>
      <c r="E530" s="2" t="s">
        <v>595</v>
      </c>
    </row>
    <row r="531" spans="2:5" x14ac:dyDescent="0.25">
      <c r="B531" s="3" t="s">
        <v>6480</v>
      </c>
      <c r="C531" s="2" t="s">
        <v>6478</v>
      </c>
      <c r="D531" s="2" t="s">
        <v>97</v>
      </c>
      <c r="E531" s="2" t="s">
        <v>595</v>
      </c>
    </row>
    <row r="532" spans="2:5" x14ac:dyDescent="0.25">
      <c r="B532" s="3" t="s">
        <v>6480</v>
      </c>
      <c r="C532" s="2" t="s">
        <v>6479</v>
      </c>
      <c r="D532" s="2" t="s">
        <v>97</v>
      </c>
      <c r="E532" s="2" t="s">
        <v>595</v>
      </c>
    </row>
    <row r="533" spans="2:5" x14ac:dyDescent="0.25">
      <c r="B533" s="3" t="s">
        <v>6481</v>
      </c>
      <c r="C533" s="2" t="s">
        <v>6483</v>
      </c>
      <c r="D533" s="2" t="s">
        <v>6482</v>
      </c>
      <c r="E533" s="2" t="s">
        <v>606</v>
      </c>
    </row>
    <row r="534" spans="2:5" x14ac:dyDescent="0.25">
      <c r="B534" s="3" t="s">
        <v>6481</v>
      </c>
      <c r="C534" s="2" t="s">
        <v>6484</v>
      </c>
      <c r="D534" s="2" t="s">
        <v>6482</v>
      </c>
      <c r="E534" s="2" t="s">
        <v>606</v>
      </c>
    </row>
    <row r="535" spans="2:5" x14ac:dyDescent="0.25">
      <c r="B535" s="3" t="s">
        <v>6481</v>
      </c>
      <c r="C535" s="2" t="s">
        <v>6485</v>
      </c>
      <c r="D535" s="2" t="s">
        <v>6482</v>
      </c>
      <c r="E535" s="2" t="s">
        <v>606</v>
      </c>
    </row>
    <row r="536" spans="2:5" x14ac:dyDescent="0.25">
      <c r="B536" s="3" t="s">
        <v>6481</v>
      </c>
      <c r="C536" s="2" t="s">
        <v>6486</v>
      </c>
      <c r="D536" s="2" t="s">
        <v>6482</v>
      </c>
      <c r="E536" s="2" t="s">
        <v>606</v>
      </c>
    </row>
    <row r="537" spans="2:5" x14ac:dyDescent="0.25">
      <c r="B537" s="3" t="s">
        <v>6481</v>
      </c>
      <c r="C537" s="2" t="s">
        <v>6487</v>
      </c>
      <c r="D537" s="2" t="s">
        <v>6482</v>
      </c>
      <c r="E537" s="2" t="s">
        <v>606</v>
      </c>
    </row>
    <row r="538" spans="2:5" x14ac:dyDescent="0.25">
      <c r="B538" s="3" t="s">
        <v>6481</v>
      </c>
      <c r="C538" s="2" t="s">
        <v>6488</v>
      </c>
      <c r="D538" s="2" t="s">
        <v>6482</v>
      </c>
      <c r="E538" s="2" t="s">
        <v>606</v>
      </c>
    </row>
    <row r="539" spans="2:5" x14ac:dyDescent="0.25">
      <c r="B539" s="3" t="s">
        <v>6481</v>
      </c>
      <c r="C539" s="2" t="s">
        <v>6489</v>
      </c>
      <c r="D539" s="2" t="s">
        <v>6482</v>
      </c>
      <c r="E539" s="2" t="s">
        <v>606</v>
      </c>
    </row>
    <row r="540" spans="2:5" x14ac:dyDescent="0.25">
      <c r="B540" s="3" t="s">
        <v>6481</v>
      </c>
      <c r="C540" s="2" t="s">
        <v>6490</v>
      </c>
      <c r="D540" s="2" t="s">
        <v>6482</v>
      </c>
      <c r="E540" s="2" t="s">
        <v>606</v>
      </c>
    </row>
    <row r="541" spans="2:5" x14ac:dyDescent="0.25">
      <c r="B541" s="3" t="s">
        <v>6494</v>
      </c>
      <c r="C541" s="2" t="s">
        <v>6495</v>
      </c>
      <c r="D541" s="2" t="s">
        <v>6482</v>
      </c>
      <c r="E541" s="2" t="s">
        <v>6499</v>
      </c>
    </row>
    <row r="542" spans="2:5" x14ac:dyDescent="0.25">
      <c r="B542" s="3" t="s">
        <v>6496</v>
      </c>
      <c r="C542" s="2" t="s">
        <v>6497</v>
      </c>
      <c r="D542" s="2" t="s">
        <v>6482</v>
      </c>
      <c r="E542" s="2" t="s">
        <v>6499</v>
      </c>
    </row>
    <row r="543" spans="2:5" x14ac:dyDescent="0.25">
      <c r="B543" s="3" t="s">
        <v>6496</v>
      </c>
      <c r="C543" s="2" t="s">
        <v>6498</v>
      </c>
      <c r="D543" s="2" t="s">
        <v>6482</v>
      </c>
      <c r="E543" s="2" t="s">
        <v>6499</v>
      </c>
    </row>
    <row r="544" spans="2:5" x14ac:dyDescent="0.25">
      <c r="B544" s="3" t="s">
        <v>6502</v>
      </c>
      <c r="C544" s="2" t="s">
        <v>6500</v>
      </c>
      <c r="D544" s="2" t="s">
        <v>97</v>
      </c>
      <c r="E544" s="2" t="s">
        <v>6501</v>
      </c>
    </row>
    <row r="545" spans="2:5" x14ac:dyDescent="0.25">
      <c r="B545" s="3" t="s">
        <v>6502</v>
      </c>
      <c r="C545" s="2" t="s">
        <v>6503</v>
      </c>
      <c r="D545" s="2" t="s">
        <v>6482</v>
      </c>
      <c r="E545" s="2">
        <v>1.1000000000000001</v>
      </c>
    </row>
    <row r="546" spans="2:5" x14ac:dyDescent="0.25">
      <c r="B546" s="3" t="s">
        <v>6505</v>
      </c>
      <c r="C546" s="2" t="s">
        <v>6506</v>
      </c>
      <c r="D546" s="2" t="s">
        <v>6482</v>
      </c>
      <c r="E546" s="2" t="s">
        <v>6512</v>
      </c>
    </row>
    <row r="547" spans="2:5" x14ac:dyDescent="0.25">
      <c r="B547" s="3" t="s">
        <v>6505</v>
      </c>
      <c r="C547" s="2" t="s">
        <v>6507</v>
      </c>
      <c r="D547" s="2" t="s">
        <v>6482</v>
      </c>
      <c r="E547" s="2" t="s">
        <v>6512</v>
      </c>
    </row>
    <row r="548" spans="2:5" x14ac:dyDescent="0.25">
      <c r="B548" s="3" t="s">
        <v>6505</v>
      </c>
      <c r="C548" s="2" t="s">
        <v>6508</v>
      </c>
      <c r="D548" s="2" t="s">
        <v>6482</v>
      </c>
      <c r="E548" s="2" t="s">
        <v>6512</v>
      </c>
    </row>
    <row r="549" spans="2:5" x14ac:dyDescent="0.25">
      <c r="B549" s="3" t="s">
        <v>6509</v>
      </c>
      <c r="C549" s="2" t="s">
        <v>6510</v>
      </c>
      <c r="D549" s="2" t="s">
        <v>6482</v>
      </c>
      <c r="E549" s="2" t="s">
        <v>6511</v>
      </c>
    </row>
    <row r="550" spans="2:5" x14ac:dyDescent="0.25">
      <c r="B550" s="3" t="s">
        <v>6513</v>
      </c>
      <c r="C550" s="2" t="s">
        <v>6514</v>
      </c>
      <c r="D550" s="2" t="s">
        <v>6482</v>
      </c>
      <c r="E550" s="2">
        <v>1.2</v>
      </c>
    </row>
    <row r="551" spans="2:5" x14ac:dyDescent="0.25">
      <c r="B551" s="3" t="s">
        <v>6515</v>
      </c>
      <c r="C551" s="2" t="s">
        <v>6516</v>
      </c>
      <c r="D551" s="2" t="s">
        <v>6518</v>
      </c>
      <c r="E551" s="2">
        <v>1.2</v>
      </c>
    </row>
    <row r="552" spans="2:5" x14ac:dyDescent="0.25">
      <c r="B552" s="3" t="s">
        <v>6515</v>
      </c>
      <c r="C552" s="2" t="s">
        <v>6517</v>
      </c>
      <c r="D552" s="2" t="s">
        <v>6518</v>
      </c>
      <c r="E552" s="2">
        <v>1.2</v>
      </c>
    </row>
    <row r="554" spans="2:5" x14ac:dyDescent="0.25">
      <c r="B554" s="3" t="s">
        <v>6519</v>
      </c>
      <c r="C554" s="2" t="s">
        <v>6520</v>
      </c>
      <c r="D554" s="2" t="s">
        <v>631</v>
      </c>
      <c r="E554" s="2" t="s">
        <v>6521</v>
      </c>
    </row>
    <row r="555" spans="2:5" x14ac:dyDescent="0.25">
      <c r="B555" s="3" t="s">
        <v>6519</v>
      </c>
      <c r="C555" s="2" t="s">
        <v>6522</v>
      </c>
      <c r="D555" s="2" t="s">
        <v>631</v>
      </c>
      <c r="E555" s="2" t="s">
        <v>6521</v>
      </c>
    </row>
    <row r="556" spans="2:5" x14ac:dyDescent="0.25">
      <c r="B556" s="3" t="s">
        <v>6519</v>
      </c>
      <c r="C556" s="2" t="s">
        <v>6523</v>
      </c>
      <c r="D556" s="2" t="s">
        <v>631</v>
      </c>
      <c r="E556" s="2" t="s">
        <v>6521</v>
      </c>
    </row>
    <row r="557" spans="2:5" x14ac:dyDescent="0.25">
      <c r="B557" s="3" t="s">
        <v>6519</v>
      </c>
      <c r="C557" s="2" t="s">
        <v>6524</v>
      </c>
      <c r="D557" s="2" t="s">
        <v>6525</v>
      </c>
      <c r="E557" s="2" t="s">
        <v>6521</v>
      </c>
    </row>
    <row r="559" spans="2:5" x14ac:dyDescent="0.25">
      <c r="B559" s="3" t="s">
        <v>6527</v>
      </c>
      <c r="C559" s="2" t="s">
        <v>6528</v>
      </c>
      <c r="D559" s="2" t="s">
        <v>631</v>
      </c>
      <c r="E559" s="2" t="s">
        <v>6530</v>
      </c>
    </row>
    <row r="560" spans="2:5" x14ac:dyDescent="0.25">
      <c r="B560" s="3" t="s">
        <v>6527</v>
      </c>
      <c r="C560" s="2" t="s">
        <v>6529</v>
      </c>
      <c r="D560" s="2" t="s">
        <v>631</v>
      </c>
      <c r="E560" s="2" t="s">
        <v>6530</v>
      </c>
    </row>
    <row r="561" spans="2:5" x14ac:dyDescent="0.25">
      <c r="B561" s="3" t="s">
        <v>6535</v>
      </c>
      <c r="C561" s="2" t="s">
        <v>6532</v>
      </c>
      <c r="D561" s="2" t="s">
        <v>97</v>
      </c>
      <c r="E561" s="2" t="s">
        <v>6537</v>
      </c>
    </row>
    <row r="562" spans="2:5" x14ac:dyDescent="0.25">
      <c r="B562" s="3" t="s">
        <v>6535</v>
      </c>
      <c r="C562" s="2" t="s">
        <v>6533</v>
      </c>
      <c r="D562" s="2" t="s">
        <v>97</v>
      </c>
      <c r="E562" s="2" t="s">
        <v>6537</v>
      </c>
    </row>
    <row r="563" spans="2:5" x14ac:dyDescent="0.25">
      <c r="B563" s="3" t="s">
        <v>6535</v>
      </c>
      <c r="C563" s="2" t="s">
        <v>6534</v>
      </c>
      <c r="D563" s="2" t="s">
        <v>97</v>
      </c>
      <c r="E563" s="2" t="s">
        <v>6537</v>
      </c>
    </row>
    <row r="564" spans="2:5" x14ac:dyDescent="0.25">
      <c r="B564" s="3" t="s">
        <v>6535</v>
      </c>
      <c r="C564" s="2" t="s">
        <v>6531</v>
      </c>
      <c r="D564" s="2" t="s">
        <v>97</v>
      </c>
      <c r="E564" s="2" t="s">
        <v>6537</v>
      </c>
    </row>
    <row r="565" spans="2:5" x14ac:dyDescent="0.25">
      <c r="B565" s="3" t="s">
        <v>6535</v>
      </c>
      <c r="C565" s="2" t="s">
        <v>6538</v>
      </c>
      <c r="D565" s="2" t="s">
        <v>97</v>
      </c>
      <c r="E565" s="2" t="s">
        <v>6537</v>
      </c>
    </row>
    <row r="566" spans="2:5" x14ac:dyDescent="0.25">
      <c r="B566" s="3" t="s">
        <v>6535</v>
      </c>
      <c r="C566" s="2" t="s">
        <v>6536</v>
      </c>
      <c r="D566" s="2" t="s">
        <v>97</v>
      </c>
      <c r="E566" s="2" t="s">
        <v>6537</v>
      </c>
    </row>
    <row r="567" spans="2:5" x14ac:dyDescent="0.25">
      <c r="B567" s="3" t="s">
        <v>6559</v>
      </c>
      <c r="C567" s="2" t="s">
        <v>6558</v>
      </c>
      <c r="D567" s="2" t="s">
        <v>97</v>
      </c>
      <c r="E567" s="2" t="s">
        <v>6560</v>
      </c>
    </row>
    <row r="568" spans="2:5" x14ac:dyDescent="0.25">
      <c r="B568" s="3" t="s">
        <v>6561</v>
      </c>
      <c r="C568" s="2" t="s">
        <v>6562</v>
      </c>
      <c r="D568" s="2" t="s">
        <v>631</v>
      </c>
      <c r="E568" s="2" t="s">
        <v>6563</v>
      </c>
    </row>
    <row r="569" spans="2:5" x14ac:dyDescent="0.25">
      <c r="B569" s="3" t="s">
        <v>6561</v>
      </c>
      <c r="C569" s="2" t="s">
        <v>6564</v>
      </c>
      <c r="D569" s="2" t="s">
        <v>631</v>
      </c>
      <c r="E569" s="2" t="s">
        <v>6563</v>
      </c>
    </row>
    <row r="570" spans="2:5" x14ac:dyDescent="0.25">
      <c r="B570" s="3" t="s">
        <v>6561</v>
      </c>
      <c r="C570" s="2" t="s">
        <v>6565</v>
      </c>
      <c r="D570" s="2" t="s">
        <v>631</v>
      </c>
      <c r="E570" s="2" t="s">
        <v>6563</v>
      </c>
    </row>
    <row r="571" spans="2:5" x14ac:dyDescent="0.25">
      <c r="B571" s="3" t="s">
        <v>6561</v>
      </c>
      <c r="C571" s="2" t="s">
        <v>6567</v>
      </c>
      <c r="D571" s="2" t="s">
        <v>631</v>
      </c>
      <c r="E571" s="2" t="s">
        <v>6563</v>
      </c>
    </row>
    <row r="572" spans="2:5" x14ac:dyDescent="0.25">
      <c r="B572" s="3" t="s">
        <v>6561</v>
      </c>
      <c r="C572" s="2" t="s">
        <v>6568</v>
      </c>
      <c r="D572" s="2" t="s">
        <v>631</v>
      </c>
      <c r="E572" s="2" t="s">
        <v>6563</v>
      </c>
    </row>
    <row r="573" spans="2:5" x14ac:dyDescent="0.25">
      <c r="B573" s="3" t="s">
        <v>6561</v>
      </c>
      <c r="C573" s="2" t="s">
        <v>6569</v>
      </c>
      <c r="D573" s="2" t="s">
        <v>631</v>
      </c>
      <c r="E573" s="2" t="s">
        <v>6563</v>
      </c>
    </row>
    <row r="574" spans="2:5" x14ac:dyDescent="0.25">
      <c r="B574" s="3" t="s">
        <v>6561</v>
      </c>
      <c r="C574" s="2" t="s">
        <v>6570</v>
      </c>
      <c r="D574" s="2" t="s">
        <v>631</v>
      </c>
      <c r="E574" s="2" t="s">
        <v>6563</v>
      </c>
    </row>
    <row r="575" spans="2:5" x14ac:dyDescent="0.25">
      <c r="B575" s="3" t="s">
        <v>6561</v>
      </c>
      <c r="C575" s="2" t="s">
        <v>6571</v>
      </c>
      <c r="D575" s="2" t="s">
        <v>631</v>
      </c>
      <c r="E575" s="2" t="s">
        <v>6563</v>
      </c>
    </row>
    <row r="576" spans="2:5" x14ac:dyDescent="0.25">
      <c r="B576" s="3" t="s">
        <v>6561</v>
      </c>
      <c r="C576" s="2" t="s">
        <v>6572</v>
      </c>
      <c r="D576" s="2" t="s">
        <v>631</v>
      </c>
      <c r="E576" s="2" t="s">
        <v>6563</v>
      </c>
    </row>
    <row r="577" spans="2:5" x14ac:dyDescent="0.25">
      <c r="B577" s="3" t="s">
        <v>6561</v>
      </c>
      <c r="C577" s="2" t="s">
        <v>6573</v>
      </c>
      <c r="D577" s="2" t="s">
        <v>631</v>
      </c>
      <c r="E577" s="2" t="s">
        <v>6563</v>
      </c>
    </row>
    <row r="578" spans="2:5" x14ac:dyDescent="0.25">
      <c r="B578" s="3" t="s">
        <v>6574</v>
      </c>
      <c r="C578" s="2" t="s">
        <v>6575</v>
      </c>
      <c r="D578" s="2" t="s">
        <v>631</v>
      </c>
      <c r="E578" s="2" t="s">
        <v>6577</v>
      </c>
    </row>
    <row r="579" spans="2:5" x14ac:dyDescent="0.25">
      <c r="B579" s="3" t="s">
        <v>6574</v>
      </c>
      <c r="C579" s="2" t="s">
        <v>6576</v>
      </c>
      <c r="D579" s="2" t="s">
        <v>631</v>
      </c>
      <c r="E579" s="2" t="s">
        <v>6577</v>
      </c>
    </row>
    <row r="580" spans="2:5" x14ac:dyDescent="0.25">
      <c r="B580" s="3" t="s">
        <v>6578</v>
      </c>
      <c r="C580" s="2" t="s">
        <v>6579</v>
      </c>
      <c r="D580" s="2" t="s">
        <v>631</v>
      </c>
      <c r="E580" s="2" t="s">
        <v>6580</v>
      </c>
    </row>
    <row r="581" spans="2:5" x14ac:dyDescent="0.25">
      <c r="B581" s="3" t="s">
        <v>6578</v>
      </c>
      <c r="C581" s="2" t="s">
        <v>6581</v>
      </c>
      <c r="D581" s="2" t="s">
        <v>631</v>
      </c>
      <c r="E581" s="2" t="s">
        <v>6580</v>
      </c>
    </row>
    <row r="582" spans="2:5" x14ac:dyDescent="0.25">
      <c r="B582" s="3" t="s">
        <v>6578</v>
      </c>
      <c r="C582" s="2" t="s">
        <v>6582</v>
      </c>
      <c r="D582" s="2" t="s">
        <v>631</v>
      </c>
      <c r="E582" s="2" t="s">
        <v>6580</v>
      </c>
    </row>
    <row r="583" spans="2:5" x14ac:dyDescent="0.25">
      <c r="B583" s="3" t="s">
        <v>6578</v>
      </c>
      <c r="C583" s="2" t="s">
        <v>6583</v>
      </c>
      <c r="D583" s="2" t="s">
        <v>631</v>
      </c>
      <c r="E583" s="2" t="s">
        <v>6580</v>
      </c>
    </row>
    <row r="584" spans="2:5" x14ac:dyDescent="0.25">
      <c r="B584" s="3" t="s">
        <v>6584</v>
      </c>
      <c r="C584" s="2" t="s">
        <v>6585</v>
      </c>
      <c r="D584" s="2" t="s">
        <v>631</v>
      </c>
      <c r="E584" s="2" t="s">
        <v>6586</v>
      </c>
    </row>
    <row r="585" spans="2:5" x14ac:dyDescent="0.25">
      <c r="B585" s="3" t="s">
        <v>6587</v>
      </c>
      <c r="C585" s="2" t="s">
        <v>6588</v>
      </c>
      <c r="D585" s="2" t="s">
        <v>631</v>
      </c>
      <c r="E585" s="2" t="s">
        <v>6591</v>
      </c>
    </row>
    <row r="586" spans="2:5" x14ac:dyDescent="0.25">
      <c r="B586" s="3" t="s">
        <v>6587</v>
      </c>
      <c r="C586" s="2" t="s">
        <v>6589</v>
      </c>
      <c r="D586" s="2" t="s">
        <v>631</v>
      </c>
      <c r="E586" s="2" t="s">
        <v>6591</v>
      </c>
    </row>
    <row r="587" spans="2:5" x14ac:dyDescent="0.25">
      <c r="B587" s="3" t="s">
        <v>6587</v>
      </c>
      <c r="C587" s="2" t="s">
        <v>6590</v>
      </c>
      <c r="D587" s="2" t="s">
        <v>631</v>
      </c>
      <c r="E587" s="2" t="s">
        <v>6591</v>
      </c>
    </row>
    <row r="588" spans="2:5" x14ac:dyDescent="0.25">
      <c r="B588" s="3" t="s">
        <v>6587</v>
      </c>
      <c r="C588" s="2" t="s">
        <v>6592</v>
      </c>
      <c r="D588" s="2" t="s">
        <v>631</v>
      </c>
      <c r="E588" s="2" t="s">
        <v>6591</v>
      </c>
    </row>
    <row r="589" spans="2:5" x14ac:dyDescent="0.25">
      <c r="B589" s="3" t="s">
        <v>6587</v>
      </c>
      <c r="C589" s="2" t="s">
        <v>6598</v>
      </c>
      <c r="D589" s="2" t="s">
        <v>631</v>
      </c>
      <c r="E589" s="2" t="s">
        <v>6591</v>
      </c>
    </row>
    <row r="590" spans="2:5" x14ac:dyDescent="0.25">
      <c r="B590" s="3" t="s">
        <v>6587</v>
      </c>
      <c r="C590" s="2" t="s">
        <v>6599</v>
      </c>
      <c r="D590" s="2" t="s">
        <v>631</v>
      </c>
      <c r="E590" s="2" t="s">
        <v>6591</v>
      </c>
    </row>
    <row r="591" spans="2:5" x14ac:dyDescent="0.25">
      <c r="B591" s="3" t="s">
        <v>6587</v>
      </c>
      <c r="C591" s="2" t="s">
        <v>6600</v>
      </c>
      <c r="D591" s="2" t="s">
        <v>631</v>
      </c>
      <c r="E591" s="2" t="s">
        <v>6591</v>
      </c>
    </row>
    <row r="592" spans="2:5" x14ac:dyDescent="0.25">
      <c r="B592" s="3" t="s">
        <v>6587</v>
      </c>
      <c r="C592" s="2" t="s">
        <v>6601</v>
      </c>
      <c r="D592" s="2" t="s">
        <v>631</v>
      </c>
      <c r="E592" s="2" t="s">
        <v>6591</v>
      </c>
    </row>
    <row r="593" spans="2:5" x14ac:dyDescent="0.25">
      <c r="B593" s="3" t="s">
        <v>6587</v>
      </c>
      <c r="C593" s="2" t="s">
        <v>6597</v>
      </c>
      <c r="D593" s="2" t="s">
        <v>631</v>
      </c>
      <c r="E593" s="2" t="s">
        <v>6591</v>
      </c>
    </row>
    <row r="594" spans="2:5" x14ac:dyDescent="0.25">
      <c r="B594" s="3" t="s">
        <v>6602</v>
      </c>
      <c r="C594" s="2" t="s">
        <v>6603</v>
      </c>
      <c r="D594" s="2" t="s">
        <v>631</v>
      </c>
      <c r="E594" s="2" t="s">
        <v>6604</v>
      </c>
    </row>
    <row r="595" spans="2:5" x14ac:dyDescent="0.25">
      <c r="B595" s="3" t="s">
        <v>6602</v>
      </c>
      <c r="C595" s="2" t="s">
        <v>6605</v>
      </c>
      <c r="D595" s="2" t="s">
        <v>631</v>
      </c>
      <c r="E595" s="2" t="s">
        <v>6604</v>
      </c>
    </row>
    <row r="596" spans="2:5" x14ac:dyDescent="0.25">
      <c r="B596" s="3" t="s">
        <v>6602</v>
      </c>
      <c r="C596" s="2" t="s">
        <v>6606</v>
      </c>
      <c r="D596" s="2" t="s">
        <v>631</v>
      </c>
      <c r="E596" s="2" t="s">
        <v>6604</v>
      </c>
    </row>
    <row r="597" spans="2:5" x14ac:dyDescent="0.25">
      <c r="B597" s="3" t="s">
        <v>6608</v>
      </c>
      <c r="C597" s="2" t="s">
        <v>6609</v>
      </c>
      <c r="D597" s="2" t="s">
        <v>6518</v>
      </c>
      <c r="E597" s="2" t="s">
        <v>6610</v>
      </c>
    </row>
    <row r="598" spans="2:5" x14ac:dyDescent="0.25">
      <c r="B598" s="3" t="s">
        <v>6608</v>
      </c>
      <c r="C598" s="2" t="s">
        <v>6611</v>
      </c>
      <c r="D598" s="2" t="s">
        <v>6518</v>
      </c>
      <c r="E598" s="2" t="s">
        <v>6610</v>
      </c>
    </row>
    <row r="599" spans="2:5" x14ac:dyDescent="0.25">
      <c r="B599" s="3" t="s">
        <v>6608</v>
      </c>
      <c r="C599" s="2" t="s">
        <v>6612</v>
      </c>
      <c r="D599" s="2" t="s">
        <v>6518</v>
      </c>
      <c r="E599" s="2" t="s">
        <v>6610</v>
      </c>
    </row>
    <row r="600" spans="2:5" x14ac:dyDescent="0.25">
      <c r="B600" s="3" t="s">
        <v>6613</v>
      </c>
      <c r="C600" s="2" t="s">
        <v>6614</v>
      </c>
      <c r="D600" s="2" t="s">
        <v>631</v>
      </c>
      <c r="E600" s="2" t="s">
        <v>6615</v>
      </c>
    </row>
    <row r="601" spans="2:5" x14ac:dyDescent="0.25">
      <c r="B601" s="3" t="s">
        <v>6613</v>
      </c>
      <c r="C601" s="2" t="s">
        <v>6616</v>
      </c>
      <c r="D601" s="2" t="s">
        <v>631</v>
      </c>
      <c r="E601" s="2" t="s">
        <v>6615</v>
      </c>
    </row>
    <row r="602" spans="2:5" x14ac:dyDescent="0.25">
      <c r="B602" s="3" t="s">
        <v>6613</v>
      </c>
      <c r="C602" s="2" t="s">
        <v>6617</v>
      </c>
      <c r="D602" s="2" t="s">
        <v>631</v>
      </c>
      <c r="E602" s="2" t="s">
        <v>6615</v>
      </c>
    </row>
    <row r="603" spans="2:5" x14ac:dyDescent="0.25">
      <c r="B603" s="3" t="s">
        <v>6618</v>
      </c>
      <c r="C603" s="2" t="s">
        <v>6619</v>
      </c>
      <c r="D603" s="2" t="s">
        <v>6518</v>
      </c>
      <c r="E603" s="2" t="s">
        <v>661</v>
      </c>
    </row>
    <row r="605" spans="2:5" x14ac:dyDescent="0.25">
      <c r="B605" s="3" t="s">
        <v>6620</v>
      </c>
      <c r="C605" s="2" t="s">
        <v>6621</v>
      </c>
      <c r="D605" s="2" t="s">
        <v>631</v>
      </c>
      <c r="E605" s="2" t="s">
        <v>6622</v>
      </c>
    </row>
    <row r="606" spans="2:5" x14ac:dyDescent="0.25">
      <c r="B606" s="3" t="s">
        <v>6620</v>
      </c>
      <c r="C606" s="2" t="s">
        <v>6623</v>
      </c>
      <c r="D606" s="2" t="s">
        <v>631</v>
      </c>
      <c r="E606" s="2" t="s">
        <v>6622</v>
      </c>
    </row>
    <row r="607" spans="2:5" x14ac:dyDescent="0.25">
      <c r="B607" s="3" t="s">
        <v>6620</v>
      </c>
      <c r="C607" s="2" t="s">
        <v>6624</v>
      </c>
      <c r="D607" s="2" t="s">
        <v>631</v>
      </c>
      <c r="E607" s="2" t="s">
        <v>6622</v>
      </c>
    </row>
    <row r="608" spans="2:5" x14ac:dyDescent="0.25">
      <c r="B608" s="3" t="s">
        <v>6620</v>
      </c>
      <c r="C608" s="2" t="s">
        <v>6625</v>
      </c>
      <c r="D608" s="2" t="s">
        <v>631</v>
      </c>
      <c r="E608" s="2" t="s">
        <v>6622</v>
      </c>
    </row>
    <row r="609" spans="2:5" x14ac:dyDescent="0.25">
      <c r="B609" s="3" t="s">
        <v>6627</v>
      </c>
      <c r="C609" s="2" t="s">
        <v>6628</v>
      </c>
      <c r="D609" s="2" t="s">
        <v>631</v>
      </c>
      <c r="E609" s="2" t="s">
        <v>6629</v>
      </c>
    </row>
    <row r="610" spans="2:5" x14ac:dyDescent="0.25">
      <c r="B610" s="3" t="s">
        <v>6630</v>
      </c>
      <c r="C610" s="2" t="s">
        <v>6632</v>
      </c>
      <c r="D610" s="2" t="s">
        <v>631</v>
      </c>
      <c r="E610" s="2" t="s">
        <v>6629</v>
      </c>
    </row>
    <row r="611" spans="2:5" x14ac:dyDescent="0.25">
      <c r="C611" s="2" t="s">
        <v>6633</v>
      </c>
      <c r="D611" s="2" t="s">
        <v>631</v>
      </c>
      <c r="E611" s="2" t="s">
        <v>6629</v>
      </c>
    </row>
    <row r="612" spans="2:5" x14ac:dyDescent="0.25">
      <c r="C612" s="2" t="s">
        <v>6634</v>
      </c>
      <c r="D612" s="2" t="s">
        <v>631</v>
      </c>
      <c r="E612" s="2" t="s">
        <v>6629</v>
      </c>
    </row>
    <row r="613" spans="2:5" x14ac:dyDescent="0.25">
      <c r="C613" s="2" t="s">
        <v>6635</v>
      </c>
      <c r="D613" s="2" t="s">
        <v>631</v>
      </c>
      <c r="E613" s="2" t="s">
        <v>6629</v>
      </c>
    </row>
    <row r="614" spans="2:5" x14ac:dyDescent="0.25">
      <c r="C614" s="2" t="s">
        <v>6636</v>
      </c>
      <c r="D614" s="2" t="s">
        <v>631</v>
      </c>
      <c r="E614" s="2" t="s">
        <v>6629</v>
      </c>
    </row>
    <row r="615" spans="2:5" x14ac:dyDescent="0.25">
      <c r="C615" s="2" t="s">
        <v>6637</v>
      </c>
      <c r="D615" s="2" t="s">
        <v>631</v>
      </c>
      <c r="E615" s="2" t="s">
        <v>6629</v>
      </c>
    </row>
    <row r="616" spans="2:5" x14ac:dyDescent="0.25">
      <c r="C616" s="2" t="s">
        <v>6638</v>
      </c>
      <c r="D616" s="2" t="s">
        <v>631</v>
      </c>
      <c r="E616" s="2" t="s">
        <v>6629</v>
      </c>
    </row>
    <row r="617" spans="2:5" x14ac:dyDescent="0.25">
      <c r="C617" s="2" t="s">
        <v>6639</v>
      </c>
      <c r="D617" s="2" t="s">
        <v>631</v>
      </c>
      <c r="E617" s="2" t="s">
        <v>6629</v>
      </c>
    </row>
    <row r="618" spans="2:5" x14ac:dyDescent="0.25">
      <c r="C618" s="2" t="s">
        <v>6640</v>
      </c>
      <c r="D618" s="2" t="s">
        <v>631</v>
      </c>
      <c r="E618" s="2" t="s">
        <v>6629</v>
      </c>
    </row>
    <row r="619" spans="2:5" x14ac:dyDescent="0.25">
      <c r="C619" s="2" t="s">
        <v>6641</v>
      </c>
      <c r="D619" s="2" t="s">
        <v>631</v>
      </c>
      <c r="E619" s="2" t="s">
        <v>6629</v>
      </c>
    </row>
    <row r="620" spans="2:5" x14ac:dyDescent="0.25">
      <c r="C620" s="2" t="s">
        <v>6642</v>
      </c>
      <c r="D620" s="2" t="s">
        <v>631</v>
      </c>
      <c r="E620" s="2" t="s">
        <v>6629</v>
      </c>
    </row>
    <row r="621" spans="2:5" x14ac:dyDescent="0.25">
      <c r="C621" s="2" t="s">
        <v>6643</v>
      </c>
      <c r="D621" s="2" t="s">
        <v>631</v>
      </c>
      <c r="E621" s="2" t="s">
        <v>6629</v>
      </c>
    </row>
    <row r="622" spans="2:5" x14ac:dyDescent="0.25">
      <c r="B622" s="3" t="s">
        <v>6645</v>
      </c>
      <c r="C622" s="2" t="s">
        <v>6646</v>
      </c>
      <c r="D622" s="2" t="s">
        <v>6518</v>
      </c>
      <c r="E622" s="2" t="s">
        <v>6650</v>
      </c>
    </row>
    <row r="623" spans="2:5" x14ac:dyDescent="0.25">
      <c r="B623" s="3" t="s">
        <v>6645</v>
      </c>
      <c r="C623" s="2" t="s">
        <v>6647</v>
      </c>
      <c r="D623" s="2" t="s">
        <v>6518</v>
      </c>
      <c r="E623" s="2" t="s">
        <v>6650</v>
      </c>
    </row>
    <row r="624" spans="2:5" x14ac:dyDescent="0.25">
      <c r="B624" s="3" t="s">
        <v>6645</v>
      </c>
      <c r="C624" s="2" t="s">
        <v>6648</v>
      </c>
      <c r="D624" s="2" t="s">
        <v>6518</v>
      </c>
      <c r="E624" s="2" t="s">
        <v>6650</v>
      </c>
    </row>
    <row r="625" spans="2:5" x14ac:dyDescent="0.25">
      <c r="B625" s="3" t="s">
        <v>6645</v>
      </c>
      <c r="C625" s="2" t="s">
        <v>6649</v>
      </c>
      <c r="D625" s="2" t="s">
        <v>6518</v>
      </c>
      <c r="E625" s="2" t="s">
        <v>6650</v>
      </c>
    </row>
    <row r="626" spans="2:5" x14ac:dyDescent="0.25">
      <c r="B626" s="3" t="s">
        <v>6645</v>
      </c>
      <c r="C626" s="2" t="s">
        <v>6651</v>
      </c>
      <c r="D626" s="2" t="s">
        <v>6518</v>
      </c>
      <c r="E626" s="2" t="s">
        <v>6652</v>
      </c>
    </row>
    <row r="627" spans="2:5" x14ac:dyDescent="0.25">
      <c r="B627" s="3" t="s">
        <v>6645</v>
      </c>
      <c r="C627" s="2" t="s">
        <v>6649</v>
      </c>
      <c r="D627" s="2" t="s">
        <v>6518</v>
      </c>
      <c r="E627" s="2" t="s">
        <v>6652</v>
      </c>
    </row>
    <row r="628" spans="2:5" x14ac:dyDescent="0.25">
      <c r="B628" s="3" t="s">
        <v>6645</v>
      </c>
      <c r="C628" s="2" t="s">
        <v>6653</v>
      </c>
      <c r="D628" s="2" t="s">
        <v>6518</v>
      </c>
      <c r="E628" s="2" t="s">
        <v>6652</v>
      </c>
    </row>
    <row r="629" spans="2:5" x14ac:dyDescent="0.25">
      <c r="B629" s="3" t="s">
        <v>6654</v>
      </c>
      <c r="C629" s="2" t="s">
        <v>6655</v>
      </c>
      <c r="D629" s="2" t="s">
        <v>631</v>
      </c>
      <c r="E629" s="2" t="s">
        <v>6656</v>
      </c>
    </row>
    <row r="630" spans="2:5" x14ac:dyDescent="0.25">
      <c r="B630" s="3" t="s">
        <v>6657</v>
      </c>
      <c r="C630" s="2" t="s">
        <v>6659</v>
      </c>
      <c r="D630" s="2" t="s">
        <v>631</v>
      </c>
      <c r="E630" s="2" t="s">
        <v>6656</v>
      </c>
    </row>
    <row r="631" spans="2:5" x14ac:dyDescent="0.25">
      <c r="B631" s="3" t="s">
        <v>6657</v>
      </c>
      <c r="C631" s="2" t="s">
        <v>6661</v>
      </c>
      <c r="D631" s="2" t="s">
        <v>631</v>
      </c>
      <c r="E631" s="2" t="s">
        <v>6656</v>
      </c>
    </row>
    <row r="632" spans="2:5" x14ac:dyDescent="0.25">
      <c r="B632" s="3" t="s">
        <v>6666</v>
      </c>
      <c r="C632" s="2" t="s">
        <v>6663</v>
      </c>
      <c r="D632" s="2" t="s">
        <v>6518</v>
      </c>
      <c r="E632" s="2" t="s">
        <v>6667</v>
      </c>
    </row>
    <row r="633" spans="2:5" x14ac:dyDescent="0.25">
      <c r="B633" s="3" t="s">
        <v>6666</v>
      </c>
      <c r="C633" s="2" t="s">
        <v>6664</v>
      </c>
      <c r="D633" s="2" t="s">
        <v>6518</v>
      </c>
      <c r="E633" s="2" t="s">
        <v>6667</v>
      </c>
    </row>
    <row r="634" spans="2:5" x14ac:dyDescent="0.25">
      <c r="B634" s="3" t="s">
        <v>6666</v>
      </c>
      <c r="C634" s="2" t="s">
        <v>6665</v>
      </c>
      <c r="D634" s="2" t="s">
        <v>6518</v>
      </c>
      <c r="E634" s="2" t="s">
        <v>6667</v>
      </c>
    </row>
    <row r="635" spans="2:5" x14ac:dyDescent="0.25">
      <c r="B635" s="3" t="s">
        <v>6666</v>
      </c>
      <c r="C635" s="2" t="s">
        <v>6670</v>
      </c>
      <c r="D635" s="2" t="s">
        <v>6518</v>
      </c>
      <c r="E635" s="2" t="s">
        <v>6669</v>
      </c>
    </row>
    <row r="636" spans="2:5" x14ac:dyDescent="0.25">
      <c r="B636" s="3" t="s">
        <v>6671</v>
      </c>
      <c r="C636" s="2" t="s">
        <v>6672</v>
      </c>
      <c r="D636" s="2" t="s">
        <v>631</v>
      </c>
      <c r="E636" s="2" t="s">
        <v>6673</v>
      </c>
    </row>
    <row r="637" spans="2:5" x14ac:dyDescent="0.25">
      <c r="B637" s="3" t="s">
        <v>6671</v>
      </c>
      <c r="C637" s="2" t="s">
        <v>6678</v>
      </c>
      <c r="D637" s="2" t="s">
        <v>631</v>
      </c>
      <c r="E637" s="2" t="s">
        <v>6673</v>
      </c>
    </row>
    <row r="639" spans="2:5" x14ac:dyDescent="0.25">
      <c r="B639" s="3" t="s">
        <v>6679</v>
      </c>
      <c r="C639" s="2" t="s">
        <v>6681</v>
      </c>
      <c r="D639" s="2" t="s">
        <v>631</v>
      </c>
      <c r="E639" s="2" t="s">
        <v>6682</v>
      </c>
    </row>
    <row r="640" spans="2:5" x14ac:dyDescent="0.25">
      <c r="B640" s="3" t="s">
        <v>6679</v>
      </c>
      <c r="C640" s="2" t="s">
        <v>6680</v>
      </c>
      <c r="D640" s="2" t="s">
        <v>631</v>
      </c>
      <c r="E640" s="2" t="s">
        <v>6682</v>
      </c>
    </row>
    <row r="641" spans="2:5" x14ac:dyDescent="0.25">
      <c r="B641" s="3" t="s">
        <v>6679</v>
      </c>
      <c r="C641" s="2" t="s">
        <v>6684</v>
      </c>
      <c r="D641" s="2" t="s">
        <v>631</v>
      </c>
      <c r="E641" s="2" t="s">
        <v>6682</v>
      </c>
    </row>
    <row r="642" spans="2:5" x14ac:dyDescent="0.25">
      <c r="B642" s="3" t="s">
        <v>6679</v>
      </c>
      <c r="C642" s="2" t="s">
        <v>6685</v>
      </c>
      <c r="D642" s="2" t="s">
        <v>631</v>
      </c>
      <c r="E642" s="2" t="s">
        <v>6682</v>
      </c>
    </row>
    <row r="643" spans="2:5" x14ac:dyDescent="0.25">
      <c r="B643" s="3" t="s">
        <v>6679</v>
      </c>
      <c r="C643" s="2" t="s">
        <v>6686</v>
      </c>
      <c r="D643" s="2" t="s">
        <v>631</v>
      </c>
      <c r="E643" s="2" t="s">
        <v>6682</v>
      </c>
    </row>
    <row r="644" spans="2:5" x14ac:dyDescent="0.25">
      <c r="C644" s="2" t="s">
        <v>6687</v>
      </c>
      <c r="D644" s="2" t="s">
        <v>631</v>
      </c>
      <c r="E644" s="2" t="s">
        <v>6682</v>
      </c>
    </row>
    <row r="645" spans="2:5" x14ac:dyDescent="0.25">
      <c r="B645" s="3" t="s">
        <v>6679</v>
      </c>
      <c r="C645" s="2" t="s">
        <v>6688</v>
      </c>
      <c r="D645" s="2" t="s">
        <v>631</v>
      </c>
      <c r="E645" s="2" t="s">
        <v>6682</v>
      </c>
    </row>
    <row r="646" spans="2:5" x14ac:dyDescent="0.25">
      <c r="B646" s="3" t="s">
        <v>6679</v>
      </c>
      <c r="C646" s="2" t="s">
        <v>6689</v>
      </c>
      <c r="D646" s="2" t="s">
        <v>631</v>
      </c>
      <c r="E646" s="2" t="s">
        <v>6682</v>
      </c>
    </row>
    <row r="647" spans="2:5" x14ac:dyDescent="0.25">
      <c r="B647" s="3" t="s">
        <v>6679</v>
      </c>
      <c r="C647" s="2" t="s">
        <v>6690</v>
      </c>
      <c r="D647" s="2" t="s">
        <v>631</v>
      </c>
      <c r="E647" s="2" t="s">
        <v>6682</v>
      </c>
    </row>
    <row r="648" spans="2:5" x14ac:dyDescent="0.25">
      <c r="B648" s="3" t="s">
        <v>6679</v>
      </c>
      <c r="C648" s="2" t="s">
        <v>6696</v>
      </c>
      <c r="D648" s="2" t="s">
        <v>631</v>
      </c>
      <c r="E648" s="2" t="s">
        <v>6682</v>
      </c>
    </row>
    <row r="649" spans="2:5" x14ac:dyDescent="0.25">
      <c r="B649" s="3" t="s">
        <v>6679</v>
      </c>
      <c r="C649" s="2" t="s">
        <v>6697</v>
      </c>
      <c r="D649" s="2" t="s">
        <v>631</v>
      </c>
      <c r="E649" s="2" t="s">
        <v>6682</v>
      </c>
    </row>
    <row r="650" spans="2:5" x14ac:dyDescent="0.25">
      <c r="B650" s="3" t="s">
        <v>6679</v>
      </c>
      <c r="C650" s="2" t="s">
        <v>6699</v>
      </c>
      <c r="D650" s="2" t="s">
        <v>631</v>
      </c>
      <c r="E650" s="2" t="s">
        <v>6682</v>
      </c>
    </row>
    <row r="651" spans="2:5" x14ac:dyDescent="0.25">
      <c r="B651" s="3" t="s">
        <v>6679</v>
      </c>
      <c r="C651" s="2" t="s">
        <v>6700</v>
      </c>
      <c r="D651" s="2" t="s">
        <v>631</v>
      </c>
      <c r="E651" s="2" t="s">
        <v>6682</v>
      </c>
    </row>
    <row r="652" spans="2:5" x14ac:dyDescent="0.25">
      <c r="B652" s="3" t="s">
        <v>6679</v>
      </c>
      <c r="C652" s="2" t="s">
        <v>6701</v>
      </c>
      <c r="D652" s="2" t="s">
        <v>631</v>
      </c>
      <c r="E652" s="2" t="s">
        <v>6682</v>
      </c>
    </row>
    <row r="653" spans="2:5" x14ac:dyDescent="0.25">
      <c r="B653" s="3" t="s">
        <v>6702</v>
      </c>
      <c r="C653" s="2" t="s">
        <v>6704</v>
      </c>
      <c r="D653" s="2" t="s">
        <v>631</v>
      </c>
      <c r="E653" s="2" t="s">
        <v>6703</v>
      </c>
    </row>
    <row r="654" spans="2:5" x14ac:dyDescent="0.25">
      <c r="B654" s="3" t="s">
        <v>6702</v>
      </c>
      <c r="C654" s="2" t="s">
        <v>6705</v>
      </c>
      <c r="D654" s="2" t="s">
        <v>631</v>
      </c>
      <c r="E654" s="2" t="s">
        <v>6703</v>
      </c>
    </row>
    <row r="655" spans="2:5" x14ac:dyDescent="0.25">
      <c r="B655" s="3" t="s">
        <v>6702</v>
      </c>
      <c r="C655" s="2" t="s">
        <v>6706</v>
      </c>
      <c r="D655" s="2" t="s">
        <v>631</v>
      </c>
      <c r="E655" s="2" t="s">
        <v>6703</v>
      </c>
    </row>
    <row r="656" spans="2:5" x14ac:dyDescent="0.25">
      <c r="B656" s="3" t="s">
        <v>6702</v>
      </c>
      <c r="C656" s="2" t="s">
        <v>6707</v>
      </c>
      <c r="D656" s="2" t="s">
        <v>631</v>
      </c>
      <c r="E656" s="2" t="s">
        <v>6703</v>
      </c>
    </row>
    <row r="657" spans="2:5" x14ac:dyDescent="0.25">
      <c r="B657" s="3" t="s">
        <v>6709</v>
      </c>
      <c r="C657" s="2" t="s">
        <v>6710</v>
      </c>
      <c r="D657" s="2" t="s">
        <v>631</v>
      </c>
      <c r="E657" s="2" t="s">
        <v>6711</v>
      </c>
    </row>
    <row r="658" spans="2:5" x14ac:dyDescent="0.25">
      <c r="B658" s="3" t="s">
        <v>6712</v>
      </c>
      <c r="C658" s="2" t="s">
        <v>6713</v>
      </c>
    </row>
    <row r="659" spans="2:5" x14ac:dyDescent="0.25">
      <c r="B659" s="3" t="s">
        <v>6716</v>
      </c>
      <c r="C659" s="2" t="s">
        <v>6717</v>
      </c>
      <c r="D659" s="2" t="s">
        <v>631</v>
      </c>
      <c r="E659" s="2" t="s">
        <v>6718</v>
      </c>
    </row>
    <row r="660" spans="2:5" ht="31.5" x14ac:dyDescent="0.25">
      <c r="B660" s="3" t="s">
        <v>6719</v>
      </c>
      <c r="C660" s="14" t="s">
        <v>6722</v>
      </c>
      <c r="D660" s="2" t="s">
        <v>631</v>
      </c>
      <c r="E660" s="2" t="s">
        <v>6721</v>
      </c>
    </row>
    <row r="661" spans="2:5" x14ac:dyDescent="0.25">
      <c r="B661" s="3" t="s">
        <v>6719</v>
      </c>
      <c r="C661" s="2" t="s">
        <v>6720</v>
      </c>
      <c r="D661" s="2" t="s">
        <v>631</v>
      </c>
      <c r="E661" s="2" t="s">
        <v>6721</v>
      </c>
    </row>
    <row r="662" spans="2:5" x14ac:dyDescent="0.25">
      <c r="B662" s="3" t="s">
        <v>6723</v>
      </c>
      <c r="C662" s="2" t="s">
        <v>6724</v>
      </c>
      <c r="D662" s="2" t="s">
        <v>631</v>
      </c>
      <c r="E662" s="2" t="s">
        <v>6721</v>
      </c>
    </row>
    <row r="663" spans="2:5" x14ac:dyDescent="0.25">
      <c r="B663" s="3" t="s">
        <v>6725</v>
      </c>
      <c r="C663" s="2" t="s">
        <v>6726</v>
      </c>
    </row>
    <row r="664" spans="2:5" x14ac:dyDescent="0.25">
      <c r="C664" s="2" t="s">
        <v>6727</v>
      </c>
    </row>
    <row r="666" spans="2:5" x14ac:dyDescent="0.25">
      <c r="B666" s="3" t="s">
        <v>6728</v>
      </c>
      <c r="C666" s="2" t="s">
        <v>6729</v>
      </c>
      <c r="D666" s="2" t="s">
        <v>631</v>
      </c>
      <c r="E666" s="2" t="s">
        <v>657</v>
      </c>
    </row>
    <row r="668" spans="2:5" x14ac:dyDescent="0.25">
      <c r="B668" s="3" t="s">
        <v>6730</v>
      </c>
      <c r="C668" s="2" t="s">
        <v>6731</v>
      </c>
      <c r="D668" s="2" t="s">
        <v>631</v>
      </c>
      <c r="E668" s="2" t="s">
        <v>6733</v>
      </c>
    </row>
    <row r="669" spans="2:5" x14ac:dyDescent="0.25">
      <c r="B669" s="3" t="s">
        <v>6730</v>
      </c>
      <c r="C669" s="2" t="s">
        <v>6732</v>
      </c>
      <c r="D669" s="2" t="s">
        <v>631</v>
      </c>
      <c r="E669" s="2" t="s">
        <v>6733</v>
      </c>
    </row>
    <row r="670" spans="2:5" x14ac:dyDescent="0.25">
      <c r="B670" s="3" t="s">
        <v>6730</v>
      </c>
      <c r="C670" s="2" t="s">
        <v>6734</v>
      </c>
      <c r="D670" s="2" t="s">
        <v>631</v>
      </c>
      <c r="E670" s="2" t="s">
        <v>6733</v>
      </c>
    </row>
    <row r="671" spans="2:5" x14ac:dyDescent="0.25">
      <c r="B671" s="3" t="s">
        <v>6730</v>
      </c>
      <c r="C671" s="2" t="s">
        <v>6735</v>
      </c>
      <c r="D671" s="2" t="s">
        <v>631</v>
      </c>
      <c r="E671" s="2" t="s">
        <v>6733</v>
      </c>
    </row>
    <row r="672" spans="2:5" x14ac:dyDescent="0.25">
      <c r="B672" s="3" t="s">
        <v>6730</v>
      </c>
      <c r="C672" s="2" t="s">
        <v>6736</v>
      </c>
      <c r="D672" s="2" t="s">
        <v>631</v>
      </c>
      <c r="E672" s="2" t="s">
        <v>6733</v>
      </c>
    </row>
    <row r="674" spans="2:5" x14ac:dyDescent="0.25">
      <c r="B674" s="3" t="s">
        <v>6737</v>
      </c>
      <c r="C674" s="2" t="s">
        <v>6738</v>
      </c>
      <c r="D674" s="2" t="s">
        <v>6525</v>
      </c>
      <c r="E674" s="2" t="s">
        <v>661</v>
      </c>
    </row>
    <row r="675" spans="2:5" x14ac:dyDescent="0.25">
      <c r="B675" s="3" t="s">
        <v>6737</v>
      </c>
      <c r="C675" s="2" t="s">
        <v>6739</v>
      </c>
      <c r="D675" s="2" t="s">
        <v>6525</v>
      </c>
      <c r="E675" s="2" t="s">
        <v>661</v>
      </c>
    </row>
    <row r="677" spans="2:5" x14ac:dyDescent="0.25">
      <c r="B677" s="3" t="s">
        <v>6740</v>
      </c>
      <c r="C677" s="2" t="s">
        <v>6741</v>
      </c>
      <c r="D677" s="2" t="s">
        <v>631</v>
      </c>
      <c r="E677" s="2" t="s">
        <v>666</v>
      </c>
    </row>
    <row r="678" spans="2:5" x14ac:dyDescent="0.25">
      <c r="B678" s="3" t="s">
        <v>6740</v>
      </c>
      <c r="C678" s="2" t="s">
        <v>6742</v>
      </c>
      <c r="D678" s="2" t="s">
        <v>631</v>
      </c>
      <c r="E678" s="2" t="s">
        <v>666</v>
      </c>
    </row>
    <row r="679" spans="2:5" x14ac:dyDescent="0.25">
      <c r="B679" s="3" t="s">
        <v>6740</v>
      </c>
      <c r="C679" s="2" t="s">
        <v>6743</v>
      </c>
      <c r="D679" s="2" t="s">
        <v>631</v>
      </c>
      <c r="E679" s="2" t="s">
        <v>666</v>
      </c>
    </row>
    <row r="680" spans="2:5" x14ac:dyDescent="0.25">
      <c r="B680" s="3" t="s">
        <v>6740</v>
      </c>
      <c r="C680" s="2" t="s">
        <v>6744</v>
      </c>
      <c r="D680" s="2" t="s">
        <v>631</v>
      </c>
      <c r="E680" s="2" t="s">
        <v>666</v>
      </c>
    </row>
    <row r="681" spans="2:5" x14ac:dyDescent="0.25">
      <c r="B681" s="3" t="s">
        <v>6740</v>
      </c>
      <c r="C681" s="2" t="s">
        <v>6745</v>
      </c>
      <c r="D681" s="2" t="s">
        <v>631</v>
      </c>
      <c r="E681" s="2" t="s">
        <v>666</v>
      </c>
    </row>
    <row r="682" spans="2:5" x14ac:dyDescent="0.25">
      <c r="B682" s="3" t="s">
        <v>6740</v>
      </c>
      <c r="C682" s="2" t="s">
        <v>6746</v>
      </c>
      <c r="D682" s="2" t="s">
        <v>631</v>
      </c>
      <c r="E682" s="2" t="s">
        <v>666</v>
      </c>
    </row>
    <row r="683" spans="2:5" x14ac:dyDescent="0.25">
      <c r="B683" s="3" t="s">
        <v>6747</v>
      </c>
      <c r="C683" s="2" t="s">
        <v>6748</v>
      </c>
      <c r="D683" s="2" t="s">
        <v>631</v>
      </c>
      <c r="E683" s="2" t="s">
        <v>666</v>
      </c>
    </row>
    <row r="684" spans="2:5" x14ac:dyDescent="0.25">
      <c r="B684" s="3" t="s">
        <v>6767</v>
      </c>
      <c r="C684" s="2" t="s">
        <v>6769</v>
      </c>
      <c r="D684" s="2" t="s">
        <v>6518</v>
      </c>
      <c r="E684" s="2" t="s">
        <v>6768</v>
      </c>
    </row>
    <row r="685" spans="2:5" x14ac:dyDescent="0.25">
      <c r="C685" s="2" t="s">
        <v>6770</v>
      </c>
    </row>
    <row r="686" spans="2:5" x14ac:dyDescent="0.25">
      <c r="C686" s="2" t="s">
        <v>6771</v>
      </c>
    </row>
    <row r="687" spans="2:5" x14ac:dyDescent="0.25">
      <c r="C687" s="2" t="s">
        <v>6772</v>
      </c>
    </row>
    <row r="688" spans="2:5" x14ac:dyDescent="0.25">
      <c r="C688" s="2" t="s">
        <v>6773</v>
      </c>
    </row>
    <row r="689" spans="2:5" x14ac:dyDescent="0.25">
      <c r="C689" s="2" t="s">
        <v>6774</v>
      </c>
    </row>
    <row r="690" spans="2:5" x14ac:dyDescent="0.25">
      <c r="B690" s="3" t="s">
        <v>6775</v>
      </c>
      <c r="C690" s="2" t="s">
        <v>6777</v>
      </c>
      <c r="D690" s="2" t="s">
        <v>631</v>
      </c>
      <c r="E690" s="2" t="s">
        <v>6778</v>
      </c>
    </row>
    <row r="691" spans="2:5" x14ac:dyDescent="0.25">
      <c r="B691" s="3" t="s">
        <v>6775</v>
      </c>
      <c r="C691" s="2" t="s">
        <v>6776</v>
      </c>
      <c r="D691" s="2" t="s">
        <v>631</v>
      </c>
      <c r="E691" s="2" t="s">
        <v>6778</v>
      </c>
    </row>
    <row r="692" spans="2:5" x14ac:dyDescent="0.25">
      <c r="B692" s="3" t="s">
        <v>6775</v>
      </c>
      <c r="C692" s="2" t="s">
        <v>6779</v>
      </c>
      <c r="D692" s="2" t="s">
        <v>631</v>
      </c>
      <c r="E692" s="2" t="s">
        <v>6778</v>
      </c>
    </row>
    <row r="693" spans="2:5" x14ac:dyDescent="0.25">
      <c r="B693" s="3" t="s">
        <v>6775</v>
      </c>
      <c r="C693" s="2" t="s">
        <v>6780</v>
      </c>
      <c r="D693" s="2" t="s">
        <v>631</v>
      </c>
      <c r="E693" s="2" t="s">
        <v>6778</v>
      </c>
    </row>
    <row r="694" spans="2:5" x14ac:dyDescent="0.25">
      <c r="B694" s="3" t="s">
        <v>6783</v>
      </c>
      <c r="C694" s="2" t="s">
        <v>6781</v>
      </c>
      <c r="D694" s="2" t="s">
        <v>631</v>
      </c>
      <c r="E694" s="2" t="s">
        <v>6782</v>
      </c>
    </row>
    <row r="695" spans="2:5" x14ac:dyDescent="0.25">
      <c r="B695" s="3" t="s">
        <v>6785</v>
      </c>
      <c r="C695" s="2" t="s">
        <v>6786</v>
      </c>
      <c r="D695" s="2" t="s">
        <v>6518</v>
      </c>
      <c r="E695" s="2" t="s">
        <v>6787</v>
      </c>
    </row>
    <row r="696" spans="2:5" x14ac:dyDescent="0.25">
      <c r="B696" s="3" t="s">
        <v>6789</v>
      </c>
      <c r="C696" s="2" t="s">
        <v>6790</v>
      </c>
      <c r="D696" s="2" t="s">
        <v>631</v>
      </c>
      <c r="E696" s="2" t="s">
        <v>6791</v>
      </c>
    </row>
    <row r="697" spans="2:5" ht="30" x14ac:dyDescent="0.25">
      <c r="C697" s="577" t="s">
        <v>6788</v>
      </c>
    </row>
    <row r="698" spans="2:5" x14ac:dyDescent="0.25">
      <c r="B698" s="3" t="s">
        <v>6792</v>
      </c>
      <c r="C698" s="2" t="s">
        <v>6795</v>
      </c>
      <c r="D698" s="2" t="s">
        <v>631</v>
      </c>
      <c r="E698" s="2" t="s">
        <v>6793</v>
      </c>
    </row>
    <row r="699" spans="2:5" x14ac:dyDescent="0.25">
      <c r="B699" s="3" t="s">
        <v>6792</v>
      </c>
      <c r="C699" s="2" t="s">
        <v>6794</v>
      </c>
      <c r="D699" s="2" t="s">
        <v>631</v>
      </c>
      <c r="E699" s="2" t="s">
        <v>6793</v>
      </c>
    </row>
    <row r="701" spans="2:5" x14ac:dyDescent="0.25">
      <c r="B701" s="3" t="s">
        <v>6796</v>
      </c>
      <c r="C701" s="2" t="s">
        <v>6797</v>
      </c>
      <c r="D701" s="2" t="s">
        <v>631</v>
      </c>
      <c r="E701" s="2" t="s">
        <v>6798</v>
      </c>
    </row>
    <row r="702" spans="2:5" x14ac:dyDescent="0.25">
      <c r="C702" s="2" t="s">
        <v>6799</v>
      </c>
    </row>
    <row r="703" spans="2:5" x14ac:dyDescent="0.25">
      <c r="C703" s="2" t="s">
        <v>6800</v>
      </c>
    </row>
    <row r="704" spans="2:5" x14ac:dyDescent="0.25">
      <c r="C704" s="2" t="s">
        <v>6801</v>
      </c>
    </row>
    <row r="705" spans="2:5" x14ac:dyDescent="0.25">
      <c r="B705" s="3" t="s">
        <v>6796</v>
      </c>
      <c r="C705" s="2" t="s">
        <v>6803</v>
      </c>
      <c r="D705" s="2" t="s">
        <v>631</v>
      </c>
      <c r="E705" s="2" t="s">
        <v>6804</v>
      </c>
    </row>
    <row r="707" spans="2:5" x14ac:dyDescent="0.25">
      <c r="B707" s="3" t="s">
        <v>6805</v>
      </c>
      <c r="C707" s="2" t="s">
        <v>6806</v>
      </c>
      <c r="D707" s="2" t="s">
        <v>631</v>
      </c>
      <c r="E707" s="2" t="s">
        <v>6808</v>
      </c>
    </row>
    <row r="708" spans="2:5" x14ac:dyDescent="0.25">
      <c r="B708" s="3" t="s">
        <v>6805</v>
      </c>
      <c r="C708" s="2" t="s">
        <v>6807</v>
      </c>
    </row>
    <row r="709" spans="2:5" x14ac:dyDescent="0.25">
      <c r="C709" s="2" t="s">
        <v>6809</v>
      </c>
    </row>
    <row r="711" spans="2:5" x14ac:dyDescent="0.25">
      <c r="B711" s="3">
        <v>10.01</v>
      </c>
      <c r="C711" s="2" t="s">
        <v>6810</v>
      </c>
      <c r="D711" s="2" t="s">
        <v>631</v>
      </c>
      <c r="E711" s="2" t="s">
        <v>6586</v>
      </c>
    </row>
    <row r="713" spans="2:5" x14ac:dyDescent="0.25">
      <c r="B713" s="3" t="s">
        <v>6811</v>
      </c>
      <c r="C713" s="2" t="s">
        <v>6812</v>
      </c>
      <c r="D713" s="2" t="s">
        <v>631</v>
      </c>
      <c r="E713" s="2" t="s">
        <v>6818</v>
      </c>
    </row>
    <row r="714" spans="2:5" x14ac:dyDescent="0.25">
      <c r="C714" s="2" t="s">
        <v>6813</v>
      </c>
    </row>
    <row r="715" spans="2:5" x14ac:dyDescent="0.25">
      <c r="C715" s="2" t="s">
        <v>6814</v>
      </c>
    </row>
    <row r="716" spans="2:5" x14ac:dyDescent="0.25">
      <c r="C716" s="2" t="s">
        <v>6815</v>
      </c>
    </row>
    <row r="717" spans="2:5" x14ac:dyDescent="0.25">
      <c r="C717" s="2" t="s">
        <v>6816</v>
      </c>
    </row>
    <row r="718" spans="2:5" x14ac:dyDescent="0.25">
      <c r="C718" s="2" t="s">
        <v>6817</v>
      </c>
    </row>
    <row r="719" spans="2:5" x14ac:dyDescent="0.25">
      <c r="C719" s="2" t="s">
        <v>6819</v>
      </c>
    </row>
    <row r="720" spans="2:5" x14ac:dyDescent="0.25">
      <c r="C720" s="2" t="s">
        <v>6820</v>
      </c>
    </row>
    <row r="721" spans="2:5" x14ac:dyDescent="0.25">
      <c r="C721" s="2" t="s">
        <v>6821</v>
      </c>
    </row>
    <row r="722" spans="2:5" x14ac:dyDescent="0.25">
      <c r="C722" s="2" t="s">
        <v>6822</v>
      </c>
    </row>
    <row r="724" spans="2:5" x14ac:dyDescent="0.25">
      <c r="B724" s="3" t="s">
        <v>6823</v>
      </c>
      <c r="C724" s="2" t="s">
        <v>6824</v>
      </c>
      <c r="D724" s="2" t="s">
        <v>631</v>
      </c>
      <c r="E724" s="2" t="s">
        <v>6825</v>
      </c>
    </row>
    <row r="725" spans="2:5" x14ac:dyDescent="0.25">
      <c r="C725" s="2" t="s">
        <v>6826</v>
      </c>
    </row>
    <row r="726" spans="2:5" x14ac:dyDescent="0.25">
      <c r="C726" s="2" t="s">
        <v>6827</v>
      </c>
    </row>
    <row r="727" spans="2:5" x14ac:dyDescent="0.25">
      <c r="C727" s="2" t="s">
        <v>6828</v>
      </c>
    </row>
    <row r="728" spans="2:5" x14ac:dyDescent="0.25">
      <c r="B728" s="3" t="s">
        <v>6831</v>
      </c>
      <c r="C728" s="2" t="s">
        <v>6832</v>
      </c>
      <c r="D728" s="2" t="s">
        <v>631</v>
      </c>
      <c r="E728" s="2" t="s">
        <v>6833</v>
      </c>
    </row>
    <row r="729" spans="2:5" x14ac:dyDescent="0.25">
      <c r="C729" s="2" t="s">
        <v>6837</v>
      </c>
    </row>
    <row r="730" spans="2:5" x14ac:dyDescent="0.25">
      <c r="C730" s="2" t="s">
        <v>6838</v>
      </c>
    </row>
    <row r="731" spans="2:5" x14ac:dyDescent="0.25">
      <c r="C731" s="2" t="s">
        <v>6839</v>
      </c>
    </row>
    <row r="732" spans="2:5" x14ac:dyDescent="0.25">
      <c r="B732" s="3" t="s">
        <v>6842</v>
      </c>
      <c r="C732" s="2" t="s">
        <v>6843</v>
      </c>
      <c r="D732" s="2" t="s">
        <v>631</v>
      </c>
      <c r="E732" s="2" t="s">
        <v>6844</v>
      </c>
    </row>
    <row r="733" spans="2:5" x14ac:dyDescent="0.25">
      <c r="C733" s="2" t="s">
        <v>6845</v>
      </c>
    </row>
    <row r="734" spans="2:5" x14ac:dyDescent="0.25">
      <c r="B734" s="3" t="s">
        <v>6848</v>
      </c>
      <c r="C734" s="2" t="s">
        <v>6849</v>
      </c>
      <c r="D734" s="2" t="s">
        <v>631</v>
      </c>
      <c r="E734" s="2" t="s">
        <v>6850</v>
      </c>
    </row>
    <row r="735" spans="2:5" x14ac:dyDescent="0.25">
      <c r="C735" s="2" t="s">
        <v>6853</v>
      </c>
    </row>
    <row r="736" spans="2:5" x14ac:dyDescent="0.25">
      <c r="B736" s="3" t="s">
        <v>6854</v>
      </c>
      <c r="C736" s="2" t="s">
        <v>6855</v>
      </c>
      <c r="D736" s="2" t="s">
        <v>631</v>
      </c>
      <c r="E736" s="2" t="s">
        <v>6856</v>
      </c>
    </row>
    <row r="737" spans="2:5" x14ac:dyDescent="0.25">
      <c r="B737" s="3" t="s">
        <v>6858</v>
      </c>
    </row>
    <row r="738" spans="2:5" x14ac:dyDescent="0.25">
      <c r="B738" s="3" t="s">
        <v>6859</v>
      </c>
      <c r="C738" s="2" t="s">
        <v>6860</v>
      </c>
    </row>
    <row r="739" spans="2:5" x14ac:dyDescent="0.25">
      <c r="C739" s="2" t="s">
        <v>6861</v>
      </c>
      <c r="D739" s="2" t="s">
        <v>6862</v>
      </c>
      <c r="E739" s="2" t="s">
        <v>6863</v>
      </c>
    </row>
    <row r="740" spans="2:5" x14ac:dyDescent="0.25">
      <c r="B740" s="3" t="s">
        <v>6864</v>
      </c>
      <c r="C740" s="2" t="s">
        <v>6865</v>
      </c>
      <c r="D740" s="2" t="s">
        <v>631</v>
      </c>
      <c r="E740" s="2" t="s">
        <v>6867</v>
      </c>
    </row>
    <row r="741" spans="2:5" x14ac:dyDescent="0.25">
      <c r="C741" s="2" t="s">
        <v>6866</v>
      </c>
    </row>
    <row r="742" spans="2:5" x14ac:dyDescent="0.25">
      <c r="C742" s="2" t="s">
        <v>6869</v>
      </c>
    </row>
    <row r="743" spans="2:5" x14ac:dyDescent="0.25">
      <c r="C743" s="2" t="s">
        <v>6871</v>
      </c>
    </row>
    <row r="744" spans="2:5" x14ac:dyDescent="0.25">
      <c r="C744" s="2" t="s">
        <v>6870</v>
      </c>
    </row>
    <row r="745" spans="2:5" x14ac:dyDescent="0.25">
      <c r="C745" s="2" t="s">
        <v>6872</v>
      </c>
    </row>
    <row r="746" spans="2:5" x14ac:dyDescent="0.25">
      <c r="C746" s="2" t="s">
        <v>6874</v>
      </c>
    </row>
    <row r="747" spans="2:5" x14ac:dyDescent="0.25">
      <c r="C747" s="2" t="s">
        <v>6875</v>
      </c>
    </row>
    <row r="748" spans="2:5" x14ac:dyDescent="0.25">
      <c r="B748" s="3" t="s">
        <v>6876</v>
      </c>
      <c r="C748" s="2" t="s">
        <v>6878</v>
      </c>
      <c r="D748" s="2" t="s">
        <v>631</v>
      </c>
      <c r="E748" s="2" t="s">
        <v>6880</v>
      </c>
    </row>
    <row r="749" spans="2:5" x14ac:dyDescent="0.25">
      <c r="C749" s="2" t="s">
        <v>6879</v>
      </c>
    </row>
    <row r="750" spans="2:5" x14ac:dyDescent="0.25">
      <c r="C750" s="2" t="s">
        <v>6881</v>
      </c>
    </row>
    <row r="751" spans="2:5" x14ac:dyDescent="0.25">
      <c r="C751" s="2" t="s">
        <v>6882</v>
      </c>
    </row>
    <row r="753" spans="2:5" x14ac:dyDescent="0.25">
      <c r="B753" s="3" t="s">
        <v>6883</v>
      </c>
      <c r="C753" s="2" t="s">
        <v>6884</v>
      </c>
      <c r="D753" s="2" t="s">
        <v>631</v>
      </c>
      <c r="E753" s="2" t="s">
        <v>6885</v>
      </c>
    </row>
    <row r="755" spans="2:5" x14ac:dyDescent="0.25">
      <c r="B755" s="3" t="s">
        <v>6886</v>
      </c>
      <c r="C755" s="2" t="s">
        <v>6887</v>
      </c>
      <c r="D755" s="2" t="s">
        <v>6862</v>
      </c>
      <c r="E755" s="2" t="s">
        <v>6894</v>
      </c>
    </row>
    <row r="756" spans="2:5" x14ac:dyDescent="0.25">
      <c r="C756" s="2" t="s">
        <v>6888</v>
      </c>
    </row>
    <row r="757" spans="2:5" x14ac:dyDescent="0.25">
      <c r="C757" s="2" t="s">
        <v>6889</v>
      </c>
    </row>
    <row r="758" spans="2:5" x14ac:dyDescent="0.25">
      <c r="C758" s="2" t="s">
        <v>6890</v>
      </c>
    </row>
    <row r="759" spans="2:5" x14ac:dyDescent="0.25">
      <c r="C759" s="2" t="s">
        <v>6891</v>
      </c>
    </row>
    <row r="760" spans="2:5" x14ac:dyDescent="0.25">
      <c r="C760" s="2" t="s">
        <v>6892</v>
      </c>
    </row>
    <row r="761" spans="2:5" x14ac:dyDescent="0.25">
      <c r="C761" s="2" t="s">
        <v>6893</v>
      </c>
    </row>
    <row r="763" spans="2:5" x14ac:dyDescent="0.25">
      <c r="B763" s="3" t="s">
        <v>6895</v>
      </c>
      <c r="C763" s="2" t="s">
        <v>6896</v>
      </c>
      <c r="D763" s="2" t="s">
        <v>6862</v>
      </c>
      <c r="E763" s="2" t="s">
        <v>6897</v>
      </c>
    </row>
    <row r="765" spans="2:5" x14ac:dyDescent="0.25">
      <c r="B765" s="3" t="s">
        <v>6898</v>
      </c>
      <c r="C765" s="2" t="s">
        <v>6899</v>
      </c>
    </row>
    <row r="766" spans="2:5" x14ac:dyDescent="0.25">
      <c r="C766" s="2" t="s">
        <v>6900</v>
      </c>
      <c r="D766" s="2" t="s">
        <v>6862</v>
      </c>
      <c r="E766" s="2" t="s">
        <v>6901</v>
      </c>
    </row>
    <row r="767" spans="2:5" x14ac:dyDescent="0.25">
      <c r="B767" s="3" t="s">
        <v>6902</v>
      </c>
      <c r="C767" s="2" t="s">
        <v>6903</v>
      </c>
      <c r="D767" s="2" t="s">
        <v>631</v>
      </c>
      <c r="E767" s="2" t="s">
        <v>6904</v>
      </c>
    </row>
    <row r="769" spans="2:5" x14ac:dyDescent="0.25">
      <c r="B769" s="3" t="s">
        <v>6905</v>
      </c>
      <c r="C769" s="2" t="s">
        <v>6906</v>
      </c>
      <c r="D769" s="2" t="s">
        <v>6862</v>
      </c>
      <c r="E769" s="2" t="s">
        <v>6907</v>
      </c>
    </row>
    <row r="771" spans="2:5" x14ac:dyDescent="0.25">
      <c r="B771" s="3" t="s">
        <v>6908</v>
      </c>
      <c r="C771" s="2" t="s">
        <v>6909</v>
      </c>
    </row>
    <row r="772" spans="2:5" x14ac:dyDescent="0.25">
      <c r="C772" s="2" t="s">
        <v>6910</v>
      </c>
      <c r="D772" s="2" t="s">
        <v>631</v>
      </c>
      <c r="E772" s="2" t="s">
        <v>6911</v>
      </c>
    </row>
    <row r="774" spans="2:5" x14ac:dyDescent="0.25">
      <c r="B774" s="3" t="s">
        <v>6912</v>
      </c>
      <c r="C774" s="2" t="s">
        <v>6906</v>
      </c>
      <c r="D774" s="2" t="s">
        <v>6862</v>
      </c>
      <c r="E774" s="2" t="s">
        <v>6913</v>
      </c>
    </row>
    <row r="775" spans="2:5" x14ac:dyDescent="0.25">
      <c r="C775" s="2" t="s">
        <v>6914</v>
      </c>
    </row>
    <row r="777" spans="2:5" x14ac:dyDescent="0.25">
      <c r="B777" s="3" t="s">
        <v>6915</v>
      </c>
      <c r="C777" s="2" t="s">
        <v>6916</v>
      </c>
      <c r="D777" s="2" t="s">
        <v>631</v>
      </c>
      <c r="E777" s="2" t="s">
        <v>6917</v>
      </c>
    </row>
    <row r="778" spans="2:5" x14ac:dyDescent="0.25">
      <c r="C778" s="2" t="s">
        <v>6918</v>
      </c>
    </row>
    <row r="779" spans="2:5" x14ac:dyDescent="0.25">
      <c r="C779" s="2" t="s">
        <v>6920</v>
      </c>
    </row>
    <row r="782" spans="2:5" x14ac:dyDescent="0.25">
      <c r="C782" s="2" t="s">
        <v>6921</v>
      </c>
    </row>
    <row r="783" spans="2:5" x14ac:dyDescent="0.25">
      <c r="C783" s="2" t="s">
        <v>6946</v>
      </c>
    </row>
    <row r="784" spans="2:5" x14ac:dyDescent="0.25">
      <c r="C784" s="2" t="s">
        <v>6947</v>
      </c>
    </row>
    <row r="786" spans="2:5" x14ac:dyDescent="0.25">
      <c r="B786" s="3" t="s">
        <v>6948</v>
      </c>
      <c r="C786" s="2" t="s">
        <v>6949</v>
      </c>
      <c r="D786" s="2" t="s">
        <v>6950</v>
      </c>
      <c r="E786" s="2" t="s">
        <v>6951</v>
      </c>
    </row>
    <row r="789" spans="2:5" x14ac:dyDescent="0.25">
      <c r="B789" s="3" t="s">
        <v>6952</v>
      </c>
      <c r="C789" s="2" t="s">
        <v>6953</v>
      </c>
      <c r="D789" s="2" t="s">
        <v>6950</v>
      </c>
      <c r="E789" s="2" t="s">
        <v>6962</v>
      </c>
    </row>
    <row r="790" spans="2:5" x14ac:dyDescent="0.25">
      <c r="C790" s="2" t="s">
        <v>6954</v>
      </c>
    </row>
    <row r="791" spans="2:5" x14ac:dyDescent="0.25">
      <c r="C791" s="2" t="s">
        <v>6955</v>
      </c>
    </row>
    <row r="792" spans="2:5" x14ac:dyDescent="0.25">
      <c r="C792" s="2" t="s">
        <v>6956</v>
      </c>
    </row>
    <row r="794" spans="2:5" x14ac:dyDescent="0.25">
      <c r="B794" s="3" t="s">
        <v>6957</v>
      </c>
      <c r="C794" s="2" t="s">
        <v>6958</v>
      </c>
    </row>
    <row r="795" spans="2:5" x14ac:dyDescent="0.25">
      <c r="C795" s="2" t="s">
        <v>6960</v>
      </c>
      <c r="D795" s="2" t="s">
        <v>6950</v>
      </c>
      <c r="E795" s="2" t="s">
        <v>6850</v>
      </c>
    </row>
    <row r="796" spans="2:5" x14ac:dyDescent="0.25">
      <c r="C796" s="2" t="s">
        <v>6961</v>
      </c>
    </row>
    <row r="798" spans="2:5" x14ac:dyDescent="0.25">
      <c r="B798" s="3" t="s">
        <v>6963</v>
      </c>
      <c r="C798" s="2" t="s">
        <v>6972</v>
      </c>
      <c r="D798" s="2" t="s">
        <v>6950</v>
      </c>
      <c r="E798" s="2" t="s">
        <v>6856</v>
      </c>
    </row>
    <row r="799" spans="2:5" x14ac:dyDescent="0.25">
      <c r="C799" s="2" t="s">
        <v>6964</v>
      </c>
    </row>
    <row r="800" spans="2:5" x14ac:dyDescent="0.25">
      <c r="C800" s="2" t="s">
        <v>6965</v>
      </c>
    </row>
    <row r="801" spans="2:5" x14ac:dyDescent="0.25">
      <c r="C801" s="2" t="s">
        <v>6966</v>
      </c>
    </row>
    <row r="802" spans="2:5" x14ac:dyDescent="0.25">
      <c r="C802" s="2" t="s">
        <v>6968</v>
      </c>
    </row>
    <row r="803" spans="2:5" x14ac:dyDescent="0.25">
      <c r="B803" s="3" t="s">
        <v>6970</v>
      </c>
      <c r="C803" s="2" t="s">
        <v>6969</v>
      </c>
    </row>
    <row r="804" spans="2:5" x14ac:dyDescent="0.25">
      <c r="C804" s="2" t="s">
        <v>6971</v>
      </c>
    </row>
    <row r="807" spans="2:5" x14ac:dyDescent="0.25">
      <c r="B807" s="3" t="s">
        <v>6973</v>
      </c>
      <c r="C807" s="2" t="s">
        <v>6974</v>
      </c>
      <c r="D807" s="2" t="s">
        <v>631</v>
      </c>
      <c r="E807" s="2" t="s">
        <v>6976</v>
      </c>
    </row>
    <row r="808" spans="2:5" x14ac:dyDescent="0.25">
      <c r="C808" s="2" t="s">
        <v>6975</v>
      </c>
    </row>
    <row r="809" spans="2:5" x14ac:dyDescent="0.25">
      <c r="C809" s="2" t="s">
        <v>6977</v>
      </c>
    </row>
    <row r="811" spans="2:5" x14ac:dyDescent="0.25">
      <c r="B811" s="3" t="s">
        <v>6979</v>
      </c>
      <c r="C811" s="2" t="s">
        <v>6980</v>
      </c>
      <c r="D811" s="2" t="s">
        <v>631</v>
      </c>
      <c r="E811" s="2" t="s">
        <v>6981</v>
      </c>
    </row>
    <row r="812" spans="2:5" x14ac:dyDescent="0.25">
      <c r="C812" s="2" t="s">
        <v>6982</v>
      </c>
    </row>
    <row r="813" spans="2:5" x14ac:dyDescent="0.25">
      <c r="C813" s="2" t="s">
        <v>6983</v>
      </c>
    </row>
    <row r="814" spans="2:5" x14ac:dyDescent="0.25">
      <c r="C814" s="2" t="s">
        <v>6984</v>
      </c>
    </row>
    <row r="816" spans="2:5" x14ac:dyDescent="0.25">
      <c r="B816" s="3" t="s">
        <v>6991</v>
      </c>
      <c r="C816" s="2" t="s">
        <v>6992</v>
      </c>
    </row>
    <row r="817" spans="2:5" x14ac:dyDescent="0.25">
      <c r="C817" s="2" t="s">
        <v>6993</v>
      </c>
    </row>
    <row r="818" spans="2:5" x14ac:dyDescent="0.25">
      <c r="C818" s="2" t="s">
        <v>6994</v>
      </c>
      <c r="D818" s="2" t="s">
        <v>631</v>
      </c>
      <c r="E818" s="2" t="s">
        <v>6995</v>
      </c>
    </row>
    <row r="819" spans="2:5" x14ac:dyDescent="0.25">
      <c r="C819" s="2" t="s">
        <v>6997</v>
      </c>
    </row>
    <row r="822" spans="2:5" x14ac:dyDescent="0.25">
      <c r="B822" s="3" t="s">
        <v>6998</v>
      </c>
      <c r="C822" s="2" t="s">
        <v>6999</v>
      </c>
      <c r="D822" s="2" t="s">
        <v>631</v>
      </c>
      <c r="E822" s="2" t="s">
        <v>7000</v>
      </c>
    </row>
    <row r="824" spans="2:5" x14ac:dyDescent="0.25">
      <c r="B824" s="3" t="s">
        <v>7002</v>
      </c>
      <c r="C824" s="2" t="s">
        <v>7001</v>
      </c>
      <c r="D824" s="2" t="s">
        <v>6950</v>
      </c>
      <c r="E824" s="2" t="s">
        <v>6911</v>
      </c>
    </row>
    <row r="826" spans="2:5" x14ac:dyDescent="0.25">
      <c r="B826" s="3" t="s">
        <v>7003</v>
      </c>
      <c r="C826" s="2" t="s">
        <v>7004</v>
      </c>
      <c r="D826" s="2" t="s">
        <v>6950</v>
      </c>
      <c r="E826" s="2" t="s">
        <v>6911</v>
      </c>
    </row>
    <row r="828" spans="2:5" x14ac:dyDescent="0.25">
      <c r="B828" s="3" t="s">
        <v>7005</v>
      </c>
      <c r="C828" s="2" t="s">
        <v>7007</v>
      </c>
      <c r="D828" s="2" t="s">
        <v>6950</v>
      </c>
      <c r="E828" s="2" t="s">
        <v>7008</v>
      </c>
    </row>
    <row r="830" spans="2:5" x14ac:dyDescent="0.25">
      <c r="B830" s="3" t="s">
        <v>7009</v>
      </c>
      <c r="C830" s="2" t="s">
        <v>7010</v>
      </c>
      <c r="D830" s="2" t="s">
        <v>6950</v>
      </c>
      <c r="E830" s="2" t="s">
        <v>7011</v>
      </c>
    </row>
    <row r="832" spans="2:5" x14ac:dyDescent="0.25">
      <c r="B832" s="3" t="s">
        <v>7013</v>
      </c>
      <c r="C832" s="2" t="s">
        <v>7014</v>
      </c>
    </row>
    <row r="833" spans="3:5" x14ac:dyDescent="0.25">
      <c r="C833" s="2" t="s">
        <v>7015</v>
      </c>
      <c r="D833" s="2" t="s">
        <v>6862</v>
      </c>
      <c r="E833" s="2" t="s">
        <v>6885</v>
      </c>
    </row>
  </sheetData>
  <phoneticPr fontId="127" type="noConversion"/>
  <pageMargins left="0.7" right="0.7" top="0.75" bottom="0.75" header="0.3" footer="0.3"/>
  <pageSetup scale="4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1025" r:id="rId4" name="UnlockAllWorksheets">
          <controlPr defaultSize="0" autoLine="0" r:id="rId5">
            <anchor moveWithCells="1" sizeWithCells="1">
              <from>
                <xdr:col>2</xdr:col>
                <xdr:colOff>12030075</xdr:colOff>
                <xdr:row>1</xdr:row>
                <xdr:rowOff>85725</xdr:rowOff>
              </from>
              <to>
                <xdr:col>2</xdr:col>
                <xdr:colOff>15544800</xdr:colOff>
                <xdr:row>2</xdr:row>
                <xdr:rowOff>381000</xdr:rowOff>
              </to>
            </anchor>
          </controlPr>
        </control>
      </mc:Choice>
      <mc:Fallback>
        <control shapeId="1025" r:id="rId4" name="UnlockAllWorksheets"/>
      </mc:Fallback>
    </mc:AlternateContent>
    <mc:AlternateContent xmlns:mc="http://schemas.openxmlformats.org/markup-compatibility/2006">
      <mc:Choice Requires="x14">
        <control shapeId="1026" r:id="rId6" name="LockAllWorksheets">
          <controlPr defaultSize="0" autoLine="0" r:id="rId7">
            <anchor moveWithCells="1" sizeWithCells="1">
              <from>
                <xdr:col>2</xdr:col>
                <xdr:colOff>12030075</xdr:colOff>
                <xdr:row>3</xdr:row>
                <xdr:rowOff>85725</xdr:rowOff>
              </from>
              <to>
                <xdr:col>2</xdr:col>
                <xdr:colOff>15544800</xdr:colOff>
                <xdr:row>4</xdr:row>
                <xdr:rowOff>314325</xdr:rowOff>
              </to>
            </anchor>
          </controlPr>
        </control>
      </mc:Choice>
      <mc:Fallback>
        <control shapeId="1026" r:id="rId6" name="LockAllWorksheets"/>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7030A0"/>
    <pageSetUpPr fitToPage="1"/>
  </sheetPr>
  <dimension ref="A1:IW65536"/>
  <sheetViews>
    <sheetView showGridLines="0" zoomScaleNormal="100" workbookViewId="0">
      <pane ySplit="11" topLeftCell="A12" activePane="bottomLeft" state="frozen"/>
      <selection pane="bottomLeft"/>
    </sheetView>
  </sheetViews>
  <sheetFormatPr defaultColWidth="0" defaultRowHeight="13.7" customHeight="1" zeroHeight="1" x14ac:dyDescent="0.2"/>
  <cols>
    <col min="1" max="1" width="8.85546875" style="101" customWidth="1"/>
    <col min="2" max="3" width="18.5703125" style="101" customWidth="1"/>
    <col min="4" max="4" width="18.5703125" style="101" hidden="1" customWidth="1"/>
    <col min="5" max="6" width="18.5703125" style="101" customWidth="1"/>
    <col min="7" max="7" width="18.5703125" style="101" hidden="1" customWidth="1"/>
    <col min="8" max="8" width="9.42578125" style="101" customWidth="1"/>
    <col min="9" max="9" width="15.5703125" style="101" customWidth="1"/>
    <col min="10" max="10" width="13.85546875" style="101" customWidth="1"/>
    <col min="11" max="11" width="12.5703125" style="101" customWidth="1"/>
    <col min="12" max="12" width="16.85546875" style="101" customWidth="1"/>
    <col min="13" max="13" width="13.85546875" style="101" customWidth="1"/>
    <col min="14" max="15" width="8.85546875" style="101" hidden="1" customWidth="1"/>
    <col min="16" max="16" width="13.85546875" style="101" hidden="1" customWidth="1"/>
    <col min="17" max="17" width="13.42578125" style="101" hidden="1" customWidth="1"/>
    <col min="18" max="19" width="8.85546875" style="101" hidden="1" customWidth="1"/>
    <col min="20" max="20" width="3.42578125" style="101" customWidth="1"/>
    <col min="21" max="256" width="8.85546875" style="101" hidden="1" customWidth="1"/>
    <col min="257" max="257" width="2.5703125" style="101" hidden="1" customWidth="1"/>
    <col min="258" max="16384" width="10.42578125" style="101" hidden="1"/>
  </cols>
  <sheetData>
    <row r="1" spans="2:16" ht="18.95" customHeight="1" x14ac:dyDescent="0.25">
      <c r="B1" s="100" t="s">
        <v>993</v>
      </c>
      <c r="C1" s="770" t="str">
        <f>IF(AccountName="","",AccountName)</f>
        <v/>
      </c>
      <c r="D1" s="770"/>
      <c r="E1" s="770"/>
      <c r="F1" s="365"/>
      <c r="G1" s="365"/>
      <c r="H1" s="366"/>
      <c r="I1" s="366"/>
    </row>
    <row r="2" spans="2:16" ht="18.95" customHeight="1" x14ac:dyDescent="0.25">
      <c r="B2" s="102" t="s">
        <v>994</v>
      </c>
      <c r="C2" s="771" t="str">
        <f>IF('Customer Inputs'!I6="","",'Customer Inputs'!I6)</f>
        <v/>
      </c>
      <c r="D2" s="771"/>
      <c r="E2" s="771"/>
      <c r="F2" s="103"/>
      <c r="G2" s="103"/>
      <c r="H2" s="104"/>
      <c r="I2" s="104"/>
    </row>
    <row r="3" spans="2:16" ht="18.95" customHeight="1" x14ac:dyDescent="0.25">
      <c r="B3" s="102"/>
      <c r="C3" s="105"/>
      <c r="D3" s="105"/>
      <c r="E3" s="103"/>
      <c r="F3" s="103"/>
      <c r="G3" s="103"/>
      <c r="H3" s="104"/>
      <c r="I3" s="104"/>
    </row>
    <row r="4" spans="2:16" ht="32.1" customHeight="1" x14ac:dyDescent="0.2">
      <c r="B4" s="102"/>
      <c r="D4" s="105"/>
      <c r="H4" s="106" t="s">
        <v>899</v>
      </c>
      <c r="I4" s="106" t="s">
        <v>995</v>
      </c>
      <c r="J4" s="106" t="s">
        <v>996</v>
      </c>
      <c r="K4" s="586" t="s">
        <v>6840</v>
      </c>
      <c r="L4" s="106" t="s">
        <v>6222</v>
      </c>
      <c r="M4" s="559" t="s">
        <v>6715</v>
      </c>
    </row>
    <row r="5" spans="2:16" ht="16.5" x14ac:dyDescent="0.3">
      <c r="B5" s="107"/>
      <c r="D5" s="105"/>
      <c r="F5" s="108" t="s">
        <v>997</v>
      </c>
      <c r="H5" s="109">
        <f>IF(C20="",0,C20)</f>
        <v>0</v>
      </c>
      <c r="I5" s="110" t="str">
        <f>I20</f>
        <v/>
      </c>
      <c r="J5" s="111" t="str">
        <f>J20</f>
        <v/>
      </c>
      <c r="K5" s="561" t="str">
        <f>K20</f>
        <v/>
      </c>
      <c r="L5" s="112">
        <f>L20</f>
        <v>0</v>
      </c>
      <c r="M5" s="561" t="str">
        <f>P20</f>
        <v/>
      </c>
    </row>
    <row r="6" spans="2:16" ht="16.5" x14ac:dyDescent="0.3">
      <c r="B6" s="107"/>
      <c r="D6" s="105"/>
      <c r="F6" s="108" t="s">
        <v>998</v>
      </c>
      <c r="H6" s="109">
        <f>IF(SUM(C12:C19)=0,0,SUM(C12:C19))</f>
        <v>0</v>
      </c>
      <c r="I6" s="562">
        <f>IF(SUM(I12:I19)=0,0,SUM(I12:I19))</f>
        <v>0</v>
      </c>
      <c r="J6" s="111">
        <f>SUM(J$12:J$19)</f>
        <v>0</v>
      </c>
      <c r="K6" s="111">
        <f>SUM(K$12:K$19)</f>
        <v>0</v>
      </c>
      <c r="L6" s="112">
        <f>SUM(L12:L19)</f>
        <v>0</v>
      </c>
      <c r="M6" s="561">
        <f>P21</f>
        <v>0</v>
      </c>
    </row>
    <row r="7" spans="2:16" ht="16.5" x14ac:dyDescent="0.3">
      <c r="B7" s="107"/>
      <c r="F7" s="113" t="s">
        <v>999</v>
      </c>
      <c r="H7" s="563">
        <f>IF(AND(H5="",H6=""),"",H6+H5)</f>
        <v>0</v>
      </c>
      <c r="I7" s="564">
        <f>IF(I6&lt;0,I5,SUM(I12:I20))</f>
        <v>0</v>
      </c>
      <c r="J7" s="565">
        <f>IF(J6&lt;0,J5,SUM(J12:J20))</f>
        <v>0</v>
      </c>
      <c r="K7" s="567">
        <f>SUM(K5:K6)</f>
        <v>0</v>
      </c>
      <c r="L7" s="566">
        <f>SUM(L5:L6)</f>
        <v>0</v>
      </c>
      <c r="M7" s="567">
        <f>SUM(M5:M6)</f>
        <v>0</v>
      </c>
    </row>
    <row r="8" spans="2:16" ht="5.0999999999999996" customHeight="1" x14ac:dyDescent="0.3">
      <c r="B8" s="107"/>
      <c r="G8" s="114"/>
      <c r="H8" s="115"/>
      <c r="I8" s="116"/>
      <c r="J8" s="117"/>
      <c r="K8" s="118"/>
      <c r="L8" s="118"/>
    </row>
    <row r="9" spans="2:16" ht="12.6" customHeight="1" x14ac:dyDescent="0.2">
      <c r="B9" s="119"/>
      <c r="C9" s="120"/>
      <c r="D9" s="121"/>
      <c r="E9" s="121"/>
      <c r="F9" s="121"/>
      <c r="G9" s="121"/>
      <c r="H9" s="121"/>
      <c r="I9" s="121"/>
      <c r="J9" s="122" t="s">
        <v>1000</v>
      </c>
      <c r="K9" s="123">
        <f>'Customer Inputs'!Z8</f>
        <v>0</v>
      </c>
      <c r="L9" s="121"/>
    </row>
    <row r="10" spans="2:16" ht="12.6" customHeight="1" x14ac:dyDescent="0.2">
      <c r="B10" s="119"/>
      <c r="C10" s="120"/>
      <c r="J10" s="124"/>
      <c r="K10" s="125"/>
      <c r="L10" s="125"/>
    </row>
    <row r="11" spans="2:16" ht="25.5" customHeight="1" x14ac:dyDescent="0.2">
      <c r="B11" s="611" t="s">
        <v>1001</v>
      </c>
      <c r="C11" s="611" t="s">
        <v>899</v>
      </c>
      <c r="D11" s="611"/>
      <c r="E11" s="611" t="s">
        <v>1002</v>
      </c>
      <c r="F11" s="611" t="s">
        <v>1003</v>
      </c>
      <c r="G11" s="126" t="str">
        <f>IF(SBDI_Toggle="SBDI","Incentive
per unit",IF(SBDI_Toggle="Retrofit","Rebate
per unit",""))</f>
        <v/>
      </c>
      <c r="I11" s="611" t="s">
        <v>995</v>
      </c>
      <c r="J11" s="611" t="s">
        <v>996</v>
      </c>
      <c r="K11" s="611" t="s">
        <v>6841</v>
      </c>
      <c r="L11" s="611" t="str" cm="1">
        <f t="array" ref="L11">IF(SBDI_Toggle="SBDI","Total Incentive",IF(SBDI_Toggle="Retrofit","Total Rebate",""))</f>
        <v/>
      </c>
      <c r="O11" s="126" t="s">
        <v>1001</v>
      </c>
      <c r="P11" s="126" t="s">
        <v>6714</v>
      </c>
    </row>
    <row r="12" spans="2:16" ht="12.75" x14ac:dyDescent="0.2">
      <c r="B12" s="127" t="str">
        <f>References!H4</f>
        <v>PBL1000</v>
      </c>
      <c r="C12" s="109" t="str">
        <f>IF(SUMIF(Calculations!$C$6:$C$505,$B12,Calculations!$X$6:$X$505)=0,"",SUMIF(Calculations!$C$6:$C$505,$B12,Calculations!$X$6:$X$505))</f>
        <v/>
      </c>
      <c r="D12" s="109" t="str">
        <f>IF(SUMIF(Calculations!$C$6:$C$505,$B12,Calculations!$W$6:$W$505)=0,"",SUMIF(Calculations!$C$6:$C$505,$B12,Calculations!$W$6:$W$505))</f>
        <v/>
      </c>
      <c r="E12" s="128" t="str">
        <f t="shared" ref="E12:E19" si="0">IF(I12="","",I12/C12)</f>
        <v/>
      </c>
      <c r="F12" s="129" t="str">
        <f t="shared" ref="F12:F19" si="1">IF(J12="","",J12/C12)</f>
        <v/>
      </c>
      <c r="G12" s="130" t="str">
        <f t="shared" ref="G12:G20" si="2">IF(C12="","",VLOOKUP(B12,RebateTable,2,FALSE))</f>
        <v/>
      </c>
      <c r="I12" s="128" t="str">
        <f>IF($C12="","",IF(ISERROR(SUMIF(Calculations!$C$6:$C$505,$B12,Calculations!$AE$6:$AE$505)),"",SUMIF(Calculations!$C$6:$C$505,$B12,Calculations!$AE$6:$AE$505)))</f>
        <v/>
      </c>
      <c r="J12" s="129" t="str">
        <f>IF($C12="","",IF(ISERROR(SUMIF(Calculations!$C$6:$C$505,$B12,Calculations!$AL$6:$AL$505)),"",SUMIF(Calculations!$C$6:$C$505,$B12,Calculations!$AL$6:$AL$505)))</f>
        <v/>
      </c>
      <c r="K12" s="129" t="str">
        <f>IF($C12="","",IF(ISERROR(SUMIF(Calculations!$C$6:$C$505,$B12,Calculations!$CD$6:$CD$505)),"",SUMIF(Calculations!$C$6:$C$505,$B12,Calculations!$CD$6:$CD$505)))</f>
        <v/>
      </c>
      <c r="L12" s="130">
        <f>IF($C12="",0,SUMIF(Calculations!$C$6:$C$505,$B12,Calculations!$AV$6:$AV$505))</f>
        <v>0</v>
      </c>
      <c r="O12" s="101" t="str">
        <f>References!H4</f>
        <v>PBL1000</v>
      </c>
      <c r="P12" s="101" t="str">
        <f>IF($C12="","",IF(ISERROR(SUMIF(Calculations!$C$6:$C$505,$B12,Calculations!$AE$6:$AE$505)),"",SUMIF(Calculations!$C$6:$C$505,$B12,Calculations!$AE$6:$AE$505)*References!I4))</f>
        <v/>
      </c>
    </row>
    <row r="13" spans="2:16" ht="12.75" x14ac:dyDescent="0.2">
      <c r="B13" s="127" t="str">
        <f>References!H5</f>
        <v>PBL4100</v>
      </c>
      <c r="C13" s="109" t="str">
        <f>IF(SUMIF(Calculations!$C$6:$C$505,$B13,Calculations!$X$6:$X$505)=0,"",SUMIF(Calculations!$C$6:$C$505,$B13,Calculations!$X$6:$X$505))</f>
        <v/>
      </c>
      <c r="D13" s="109" t="str">
        <f>IF(SUMIF(Calculations!$C$6:$C$505,$B13,Calculations!$W$6:$W$505)=0,"",SUMIF(Calculations!$C$6:$C$505,$B13,Calculations!$W$6:$W$505))</f>
        <v/>
      </c>
      <c r="E13" s="128" t="str">
        <f t="shared" si="0"/>
        <v/>
      </c>
      <c r="F13" s="129" t="str">
        <f t="shared" si="1"/>
        <v/>
      </c>
      <c r="G13" s="130" t="str">
        <f t="shared" si="2"/>
        <v/>
      </c>
      <c r="I13" s="128" t="str">
        <f>IF($C13="","",IF(ISERROR(SUMIF(Calculations!$C$6:$C$505,$B13,Calculations!$AE$6:$AE$505)),"",SUMIF(Calculations!$C$6:$C$505,$B13,Calculations!$AE$6:$AE$505)))</f>
        <v/>
      </c>
      <c r="J13" s="129" t="str">
        <f>IF($C13="","",IF(ISERROR(SUMIF(Calculations!$C$6:$C$505,$B13,Calculations!$AL$6:$AL$505)),"",SUMIF(Calculations!$C$6:$C$505,$B13,Calculations!$AL$6:$AL$505)))</f>
        <v/>
      </c>
      <c r="K13" s="129" t="str">
        <f>IF($C13="","",IF(ISERROR(SUMIF(Calculations!$C$6:$C$505,$B13,Calculations!$CD$6:$CD$505)),"",SUMIF(Calculations!$C$6:$C$505,$B13,Calculations!$CD$6:$CD$505)))</f>
        <v/>
      </c>
      <c r="L13" s="130">
        <f>IF($C13="",0,SUMIF(Calculations!$C$6:$C$505,$B13,Calculations!$AV$6:$AV$505))</f>
        <v>0</v>
      </c>
      <c r="O13" s="101" t="str">
        <f>References!H5</f>
        <v>PBL4100</v>
      </c>
      <c r="P13" s="101" t="str">
        <f>IF($C13="","",IF(ISERROR(SUMIF(Calculations!$C$6:$C$505,$B13,Calculations!$AE$6:$AE$505)),"",SUMIF(Calculations!$C$6:$C$505,$B13,Calculations!$AE$6:$AE$505)*References!I5))</f>
        <v/>
      </c>
    </row>
    <row r="14" spans="2:16" ht="12.75" x14ac:dyDescent="0.2">
      <c r="B14" s="127" t="str">
        <f>References!H6</f>
        <v>PBL6000</v>
      </c>
      <c r="C14" s="109" t="str">
        <f>IF(SUMIF(Calculations!$C$6:$C$505,$B14,Calculations!$X$6:$X$505)=0,"",SUMIF(Calculations!$C$6:$C$505,$B14,Calculations!$X$6:$X$505))</f>
        <v/>
      </c>
      <c r="D14" s="109" t="str">
        <f>IF(SUMIF(Calculations!$C$6:$C$505,$B14,Calculations!$W$6:$W$505)=0,"",SUMIF(Calculations!$C$6:$C$505,$B14,Calculations!$W$6:$W$505))</f>
        <v/>
      </c>
      <c r="E14" s="128" t="str">
        <f t="shared" si="0"/>
        <v/>
      </c>
      <c r="F14" s="129" t="str">
        <f t="shared" si="1"/>
        <v/>
      </c>
      <c r="G14" s="130" t="str">
        <f t="shared" si="2"/>
        <v/>
      </c>
      <c r="I14" s="128" t="str">
        <f>IF($C14="","",IF(ISERROR(SUMIF(Calculations!$C$6:$C$505,$B14,Calculations!$AE$6:$AE$505)),"",SUMIF(Calculations!$C$6:$C$505,$B14,Calculations!$AE$6:$AE$505)))</f>
        <v/>
      </c>
      <c r="J14" s="129" t="str">
        <f>IF($C14="","",IF(ISERROR(SUMIF(Calculations!$C$6:$C$505,$B14,Calculations!$AL$6:$AL$505)),"",SUMIF(Calculations!$C$6:$C$505,$B14,Calculations!$AL$6:$AL$505)))</f>
        <v/>
      </c>
      <c r="K14" s="129" t="str">
        <f>IF($C14="","",IF(ISERROR(SUMIF(Calculations!$C$6:$C$505,$B14,Calculations!$CD$6:$CD$505)),"",SUMIF(Calculations!$C$6:$C$505,$B14,Calculations!$CD$6:$CD$505)))</f>
        <v/>
      </c>
      <c r="L14" s="130">
        <f>IF($C14="",0,SUMIF(Calculations!$C$6:$C$505,$B14,Calculations!$AV$6:$AV$505))</f>
        <v>0</v>
      </c>
      <c r="O14" s="101" t="str">
        <f>References!H6</f>
        <v>PBL6000</v>
      </c>
      <c r="P14" s="101" t="str">
        <f>IF($C14="","",IF(ISERROR(SUMIF(Calculations!$C$6:$C$505,$B14,Calculations!$AE$6:$AE$505)),"",SUMIF(Calculations!$C$6:$C$505,$B14,Calculations!$AE$6:$AE$505)*References!I6))</f>
        <v/>
      </c>
    </row>
    <row r="15" spans="2:16" ht="12.75" x14ac:dyDescent="0.2">
      <c r="B15" s="127" t="str">
        <f>References!H7</f>
        <v>PBL6200</v>
      </c>
      <c r="C15" s="109" t="str">
        <f>IF(SUMIF(Calculations!$C$6:$C$505,$B15,Calculations!$X$6:$X$505)=0,"",SUMIF(Calculations!$C$6:$C$505,$B15,Calculations!$X$6:$X$505))</f>
        <v/>
      </c>
      <c r="D15" s="109" t="str">
        <f>IF(SUMIF(Calculations!$C$6:$C$505,$B15,Calculations!$W$6:$W$505)=0,"",SUMIF(Calculations!$C$6:$C$505,$B15,Calculations!$W$6:$W$505))</f>
        <v/>
      </c>
      <c r="E15" s="128" t="str">
        <f t="shared" si="0"/>
        <v/>
      </c>
      <c r="F15" s="129" t="str">
        <f t="shared" si="1"/>
        <v/>
      </c>
      <c r="G15" s="130" t="str">
        <f t="shared" si="2"/>
        <v/>
      </c>
      <c r="I15" s="128" t="str">
        <f>IF($C15="","",IF(ISERROR(SUMIF(Calculations!$C$6:$C$505,$B15,Calculations!$AE$6:$AE$505)),"",SUMIF(Calculations!$C$6:$C$505,$B15,Calculations!$AE$6:$AE$505)))</f>
        <v/>
      </c>
      <c r="J15" s="129" t="str">
        <f>IF($C15="","",IF(ISERROR(SUMIF(Calculations!$C$6:$C$505,$B15,Calculations!$AL$6:$AL$505)),"",SUMIF(Calculations!$C$6:$C$505,$B15,Calculations!$AL$6:$AL$505)))</f>
        <v/>
      </c>
      <c r="K15" s="129" t="str">
        <f>IF($C15="","",IF(ISERROR(SUMIF(Calculations!$C$6:$C$505,$B15,Calculations!$CD$6:$CD$505)),"",SUMIF(Calculations!$C$6:$C$505,$B15,Calculations!$CD$6:$CD$505)))</f>
        <v/>
      </c>
      <c r="L15" s="130">
        <f>IF($C15="",0,SUMIF(Calculations!$C$6:$C$505,$B15,Calculations!$AV$6:$AV$505))</f>
        <v>0</v>
      </c>
      <c r="O15" s="101" t="str">
        <f>References!H7</f>
        <v>PBL6200</v>
      </c>
      <c r="P15" s="101" t="str">
        <f>IF($C15="","",IF(ISERROR(SUMIF(Calculations!$C$6:$C$505,$B15,Calculations!$AE$6:$AE$505)),"",SUMIF(Calculations!$C$6:$C$505,$B15,Calculations!$AE$6:$AE$505)*References!I7))</f>
        <v/>
      </c>
    </row>
    <row r="16" spans="2:16" ht="12.75" x14ac:dyDescent="0.2">
      <c r="B16" s="127" t="str">
        <f>References!H8</f>
        <v>PBL7000</v>
      </c>
      <c r="C16" s="109" t="str">
        <f>IF(SUMIF(Calculations!$C$6:$C$505,$B16,Calculations!$X$6:$X$505)=0,"",SUMIF(Calculations!$C$6:$C$505,$B16,Calculations!$X$6:$X$505))</f>
        <v/>
      </c>
      <c r="D16" s="109" t="str">
        <f>IF(SUMIF(Calculations!$C$6:$C$505,$B16,Calculations!$W$6:$W$505)=0,"",SUMIF(Calculations!$C$6:$C$505,$B16,Calculations!$W$6:$W$505))</f>
        <v/>
      </c>
      <c r="E16" s="128" t="str">
        <f t="shared" si="0"/>
        <v/>
      </c>
      <c r="F16" s="129" t="str">
        <f t="shared" si="1"/>
        <v/>
      </c>
      <c r="G16" s="130" t="str">
        <f t="shared" si="2"/>
        <v/>
      </c>
      <c r="I16" s="128" t="str">
        <f>IF($C16="","",IF(ISERROR(SUMIF(Calculations!$C$6:$C$505,$B16,Calculations!$AE$6:$AE$505)),"",SUMIF(Calculations!$C$6:$C$505,$B16,Calculations!$AE$6:$AE$505)))</f>
        <v/>
      </c>
      <c r="J16" s="129" t="str">
        <f>IF($C16="","",IF(ISERROR(SUMIF(Calculations!$C$6:$C$505,$B16,Calculations!$AL$6:$AL$505)),"",SUMIF(Calculations!$C$6:$C$505,$B16,Calculations!$AL$6:$AL$505)))</f>
        <v/>
      </c>
      <c r="K16" s="129" t="str">
        <f>IF($C16="","",IF(ISERROR(SUMIF(Calculations!$C$6:$C$505,$B16,Calculations!$CD$6:$CD$505)),"",SUMIF(Calculations!$C$6:$C$505,$B16,Calculations!$BZ$6:$BZ$505)))</f>
        <v/>
      </c>
      <c r="L16" s="130">
        <f>IF($C16="",0,SUMIF(Calculations!$C$6:$C$505,$B16,Calculations!$AV$6:$AV$505))</f>
        <v>0</v>
      </c>
      <c r="O16" s="101" t="str">
        <f>References!H8</f>
        <v>PBL7000</v>
      </c>
      <c r="P16" s="101" t="str">
        <f>IF($C16="","",IF(ISERROR(SUMIF(Calculations!$C$6:$C$505,$B16,Calculations!$AE$6:$AE$505)),"",SUMIF(Calculations!$C$6:$C$505,$B16,Calculations!$AE$6:$AE$505)*References!I8))</f>
        <v/>
      </c>
    </row>
    <row r="17" spans="2:16" ht="12.75" x14ac:dyDescent="0.2">
      <c r="B17" s="127" t="str">
        <f>References!H9</f>
        <v>PBL7400</v>
      </c>
      <c r="C17" s="109" t="str">
        <f>IF(SUMIF(Calculations!$C$6:$C$505,$B17,Calculations!$X$6:$X$505)=0,"",SUMIF(Calculations!$C$6:$C$505,$B17,Calculations!$X$6:$X$505))</f>
        <v/>
      </c>
      <c r="D17" s="109" t="str">
        <f>IF(SUMIF(Calculations!$C$6:$C$505,$B17,Calculations!$W$6:$W$505)=0,"",SUMIF(Calculations!$C$6:$C$505,$B17,Calculations!$W$6:$W$505))</f>
        <v/>
      </c>
      <c r="E17" s="128" t="str">
        <f t="shared" si="0"/>
        <v/>
      </c>
      <c r="F17" s="129" t="str">
        <f t="shared" si="1"/>
        <v/>
      </c>
      <c r="G17" s="130" t="str">
        <f t="shared" si="2"/>
        <v/>
      </c>
      <c r="I17" s="128" t="str">
        <f>IF($C17="","",IF(ISERROR(SUMIF(Calculations!$C$6:$C$505,$B17,Calculations!$AE$6:$AE$505)),"",SUMIF(Calculations!$C$6:$C$505,$B17,Calculations!$AE$6:$AE$505)))</f>
        <v/>
      </c>
      <c r="J17" s="129" t="str">
        <f>IF($C17="","",IF(ISERROR(SUMIF(Calculations!$C$6:$C$505,$B17,Calculations!$AL$6:$AL$505)),"",SUMIF(Calculations!$C$6:$C$505,$B17,Calculations!$AL$6:$AL$505)))</f>
        <v/>
      </c>
      <c r="K17" s="129" t="str">
        <f>IF($C17="","",IF(ISERROR(SUMIF(Calculations!$C$6:$C$505,$B17,Calculations!$CD$6:$CD$505)),"",SUMIF(Calculations!$C$6:$C$505,$B17,Calculations!$BZ$6:$BZ$505)))</f>
        <v/>
      </c>
      <c r="L17" s="130">
        <f>IF($C17="",0,SUMIF(Calculations!$C$6:$C$505,$B17,Calculations!$AV$6:$AV$505))</f>
        <v>0</v>
      </c>
      <c r="O17" s="101" t="str">
        <f>References!H9</f>
        <v>PBL7400</v>
      </c>
      <c r="P17" s="101" t="str">
        <f>IF($C17="","",IF(ISERROR(SUMIF(Calculations!$C$6:$C$505,$B17,Calculations!$AE$6:$AE$505)),"",SUMIF(Calculations!$C$6:$C$505,$B17,Calculations!$AE$6:$AE$505)*References!I9))</f>
        <v/>
      </c>
    </row>
    <row r="18" spans="2:16" ht="12.75" x14ac:dyDescent="0.2">
      <c r="B18" s="127" t="str">
        <f>References!H10</f>
        <v>PBL7500</v>
      </c>
      <c r="C18" s="109" t="str">
        <f>IF(SUMIF(Calculations!$C$6:$C$505,$B18,Calculations!$X$6:$X$505)=0,"",SUMIF(Calculations!$C$6:$C$505,$B18,Calculations!$X$6:$X$505))</f>
        <v/>
      </c>
      <c r="D18" s="109" t="str">
        <f>IF(SUMIF(Calculations!$C$6:$C$505,$B18,Calculations!$W$6:$W$505)=0,"",SUMIF(Calculations!$C$6:$C$505,$B18,Calculations!$W$6:$W$505))</f>
        <v/>
      </c>
      <c r="E18" s="128" t="str">
        <f t="shared" si="0"/>
        <v/>
      </c>
      <c r="F18" s="129" t="str">
        <f t="shared" si="1"/>
        <v/>
      </c>
      <c r="G18" s="130" t="str">
        <f t="shared" si="2"/>
        <v/>
      </c>
      <c r="I18" s="128" t="str">
        <f>IF($C18="","",IF(ISERROR(SUMIF(Calculations!$C$6:$C$505,$B18,Calculations!$AE$6:$AE$505)),"",SUMIF(Calculations!$C$6:$C$505,$B18,Calculations!$AE$6:$AE$505)))</f>
        <v/>
      </c>
      <c r="J18" s="129" t="str">
        <f>IF($C18="","",IF(ISERROR(SUMIF(Calculations!$C$6:$C$505,$B18,Calculations!$AL$6:$AL$505)),"",SUMIF(Calculations!$C$6:$C$505,$B18,Calculations!$AL$6:$AL$505)))</f>
        <v/>
      </c>
      <c r="K18" s="129" t="str">
        <f>IF($C18="","",IF(ISERROR(SUMIF(Calculations!$C$6:$C$505,$B18,Calculations!$CD$6:$CD$505)),"",SUMIF(Calculations!$C$6:$C$505,$B18,Calculations!$BZ$6:$BZ$505)))</f>
        <v/>
      </c>
      <c r="L18" s="130">
        <f>IF($C18="",0,SUMIF(Calculations!$C$6:$C$505,$B18,Calculations!$AV$6:$AV$505))</f>
        <v>0</v>
      </c>
      <c r="O18" s="101" t="str">
        <f>References!H10</f>
        <v>PBL7500</v>
      </c>
      <c r="P18" s="101" t="str">
        <f>IF($C18="","",IF(ISERROR(SUMIF(Calculations!$C$6:$C$505,$B18,Calculations!$AE$6:$AE$505)),"",SUMIF(Calculations!$C$6:$C$505,$B18,Calculations!$AE$6:$AE$505)*References!I10))</f>
        <v/>
      </c>
    </row>
    <row r="19" spans="2:16" ht="12.75" x14ac:dyDescent="0.2">
      <c r="B19" s="127" t="str">
        <f>References!H11</f>
        <v>PBL8100</v>
      </c>
      <c r="C19" s="109" t="str">
        <f>IF(SUMIF(Calculations!$C$6:$C$505,$B19,Calculations!$X$6:$X$505)=0,"",SUMIF(Calculations!$C$6:$C$505,$B19,Calculations!$X$6:$X$505))</f>
        <v/>
      </c>
      <c r="D19" s="109" t="str">
        <f>IF(SUMIF(Calculations!$C$6:$C$505,$B19,Calculations!$W$6:$W$505)=0,"",SUMIF(Calculations!$C$6:$C$505,$B19,Calculations!$W$6:$W$505))</f>
        <v/>
      </c>
      <c r="E19" s="128" t="str">
        <f t="shared" si="0"/>
        <v/>
      </c>
      <c r="F19" s="129" t="str">
        <f t="shared" si="1"/>
        <v/>
      </c>
      <c r="G19" s="130" t="str">
        <f t="shared" si="2"/>
        <v/>
      </c>
      <c r="I19" s="128" t="str">
        <f>IF($C19="","",IF(ISERROR(SUMIF(Calculations!$C$6:$C$505,$B19,Calculations!$AE$6:$AE$505)),"",SUMIF(Calculations!$C$6:$C$505,$B19,Calculations!$AE$6:$AE$505)))</f>
        <v/>
      </c>
      <c r="J19" s="129" t="str">
        <f>IF($C19="","",IF(ISERROR(SUMIF(Calculations!$C$6:$C$505,$B19,Calculations!$AL$6:$AL$505)),"",SUMIF(Calculations!$C$6:$C$505,$B19,Calculations!$AL$6:$AL$505)))</f>
        <v/>
      </c>
      <c r="K19" s="129" t="str">
        <f>IF($C19="","",IF(ISERROR(SUMIF(Calculations!$C$6:$C$505,$B19,Calculations!$CD$6:$CD$505)),"",SUMIF(Calculations!$C$6:$C$505,$B19,Calculations!$BZ$6:$BZ$505)))</f>
        <v/>
      </c>
      <c r="L19" s="130">
        <f>IF($C19="",0,SUMIF(Calculations!$C$6:$C$505,$B19,Calculations!$AV$6:$AV$505))</f>
        <v>0</v>
      </c>
      <c r="O19" s="101" t="str">
        <f>References!H11</f>
        <v>PBL8100</v>
      </c>
      <c r="P19" s="101" t="str">
        <f>IF($C19="","",IF(ISERROR(SUMIF(Calculations!$C$6:$C$505,$B19,Calculations!$AE$6:$AE$505)),"",SUMIF(Calculations!$C$6:$C$505,$B19,Calculations!$AE$6:$AE$505)*References!I11))</f>
        <v/>
      </c>
    </row>
    <row r="20" spans="2:16" ht="12.75" x14ac:dyDescent="0.2">
      <c r="B20" s="127" t="str">
        <f>References!H12</f>
        <v>PBLC1010</v>
      </c>
      <c r="C20" s="109" t="str">
        <f>IF(SUMIF(Calculations!$D$6:$D$505,$B20,Calculations!$Y$6:$Y$505)=0,"",SUMIF(Calculations!$D$6:$D$505,$B20,Calculations!$Y$6:$Y$505))</f>
        <v/>
      </c>
      <c r="D20" s="109" t="str">
        <f>IF(SUMIF(Calculations!$C$6:$C$505,$B20,Calculations!$W$6:$W$505)=0,"",SUMIF(Calculations!$C$6:$C$505,$B20,Calculations!$W$6:$W$505))</f>
        <v/>
      </c>
      <c r="E20" s="128" t="str">
        <f>IF(I20="","",I20/C20)</f>
        <v/>
      </c>
      <c r="F20" s="129" t="str">
        <f>IF(J20="","",J20/C20)</f>
        <v/>
      </c>
      <c r="G20" s="130" t="str">
        <f t="shared" si="2"/>
        <v/>
      </c>
      <c r="I20" s="128" t="str">
        <f>IF($C20="","",IF(ISERROR(SUMIF(Calculations!$D$6:$D$505,$B20,Calculations!$AF$6:$AF$505)),"",SUMIF(Calculations!$D$6:$D$505,$B20,Calculations!$AF$6:$AF$505)))</f>
        <v/>
      </c>
      <c r="J20" s="129" t="str">
        <f>IF($C20="","",IF(ISERROR(SUMIF(Calculations!$D$6:$D$505,$B20,Calculations!$AM$6:$AM$505)),"",SUMIF(Calculations!$D$6:$D$505,$B20,Calculations!$AM$6:$AM$505)))</f>
        <v/>
      </c>
      <c r="K20" s="129" t="str">
        <f>IF($C20="","",IF(ISERROR(SUMIF(Calculations!$D$6:$D$505,$B20,Calculations!$CD$6:$CD$505)),"",SUMIF(Calculations!$D$6:$D$505,$B20,Calculations!$CA$6:$CA$505)))</f>
        <v/>
      </c>
      <c r="L20" s="130">
        <f>IF($C20="",0,SUMIF(Calculations!$D$6:$D$505,$B20,Calculations!$AU$6:$AU$505))</f>
        <v>0</v>
      </c>
      <c r="O20" s="101" t="str">
        <f>References!H12</f>
        <v>PBLC1010</v>
      </c>
      <c r="P20" s="101" t="str">
        <f>IF($C20="","",IF(ISERROR(SUMIF(Calculations!$C$6:$C$505,$B20,Calculations!$AE$6:$AE$505)),"",SUMIF(Calculations!$C$6:$C$505,$B20,Calculations!$AE$6:$AE$505)*References!I12))</f>
        <v/>
      </c>
    </row>
    <row r="21" spans="2:16" ht="12.75" x14ac:dyDescent="0.2">
      <c r="J21" s="131"/>
      <c r="P21" s="101">
        <f>SUM(P12:P19)</f>
        <v>0</v>
      </c>
    </row>
    <row r="22" spans="2:16" ht="12.75" x14ac:dyDescent="0.2">
      <c r="B22" s="121"/>
      <c r="C22" s="121"/>
      <c r="D22" s="121"/>
      <c r="E22" s="121"/>
      <c r="F22" s="121"/>
      <c r="G22" s="121"/>
      <c r="H22" s="121"/>
      <c r="I22" s="121"/>
      <c r="J22" s="121"/>
      <c r="K22" s="121"/>
      <c r="L22" s="121"/>
    </row>
    <row r="23" spans="2:16" ht="18" customHeight="1" x14ac:dyDescent="0.2">
      <c r="B23" s="132" t="s">
        <v>745</v>
      </c>
      <c r="C23" s="132" t="str">
        <f>Development!$B$5&amp;"_"&amp;Version</f>
        <v>4.1.25_2.0</v>
      </c>
      <c r="J23" s="132" t="s">
        <v>746</v>
      </c>
      <c r="K23" s="132" t="str">
        <f>Development!B5</f>
        <v>4.1.25</v>
      </c>
      <c r="L23" s="132"/>
    </row>
    <row r="24" spans="2:16" ht="24.6" customHeight="1" x14ac:dyDescent="0.2"/>
    <row r="25" spans="2:16" ht="12.75" x14ac:dyDescent="0.2">
      <c r="K25" s="133"/>
      <c r="L25" s="133"/>
    </row>
    <row r="26" spans="2:16" ht="12.75" x14ac:dyDescent="0.2"/>
    <row r="27" spans="2:16" ht="12.75" x14ac:dyDescent="0.2"/>
    <row r="28" spans="2:16" ht="12.75" x14ac:dyDescent="0.2">
      <c r="I28" s="772"/>
      <c r="J28" s="772"/>
      <c r="K28" s="133"/>
      <c r="L28" s="133"/>
      <c r="N28" s="101" t="s">
        <v>1004</v>
      </c>
    </row>
    <row r="29" spans="2:16" ht="12.75" x14ac:dyDescent="0.2">
      <c r="I29" s="773"/>
      <c r="J29" s="773"/>
      <c r="K29" s="133"/>
      <c r="L29" s="133"/>
      <c r="M29" s="133"/>
      <c r="N29" s="101" t="s">
        <v>1005</v>
      </c>
    </row>
    <row r="30" spans="2:16" ht="12.75" x14ac:dyDescent="0.2">
      <c r="I30" s="774"/>
      <c r="J30" s="774"/>
      <c r="K30" s="133"/>
      <c r="L30" s="133"/>
      <c r="M30" s="133"/>
      <c r="N30" s="101" t="s">
        <v>1006</v>
      </c>
    </row>
    <row r="31" spans="2:16" ht="12.75" x14ac:dyDescent="0.2"/>
    <row r="32" spans="2:16" ht="12.75" x14ac:dyDescent="0.2"/>
    <row r="33" spans="11:12" ht="12.75" x14ac:dyDescent="0.2">
      <c r="K33" s="134"/>
      <c r="L33" s="134"/>
    </row>
    <row r="34" spans="11:12" ht="12.75" x14ac:dyDescent="0.2"/>
    <row r="35" spans="11:12" ht="12.75" x14ac:dyDescent="0.2"/>
    <row r="36" spans="11:12" ht="12.75" x14ac:dyDescent="0.2"/>
    <row r="37" spans="11:12" ht="12.75" x14ac:dyDescent="0.2"/>
    <row r="38" spans="11:12" ht="12.75" x14ac:dyDescent="0.2"/>
    <row r="39" spans="11:12" ht="12.75" x14ac:dyDescent="0.2"/>
    <row r="40" spans="11:12" ht="12.75" x14ac:dyDescent="0.2"/>
    <row r="41" spans="11:12" ht="12.75" x14ac:dyDescent="0.2"/>
    <row r="42" spans="11:12" ht="12.75" x14ac:dyDescent="0.2"/>
    <row r="43" spans="11:12" ht="12.75" x14ac:dyDescent="0.2"/>
    <row r="44" spans="11:12" ht="12.75" x14ac:dyDescent="0.2"/>
    <row r="45" spans="11:12" ht="12.75" x14ac:dyDescent="0.2"/>
    <row r="46" spans="11:12" ht="12.75" x14ac:dyDescent="0.2"/>
    <row r="47" spans="11:12" ht="12.75" x14ac:dyDescent="0.2"/>
    <row r="48" spans="11:12" ht="12.75" x14ac:dyDescent="0.2"/>
    <row r="49" s="101" customFormat="1" ht="12.75" x14ac:dyDescent="0.2"/>
    <row r="50" s="101" customFormat="1" ht="12.75" x14ac:dyDescent="0.2"/>
    <row r="51" s="101" customFormat="1" ht="12.75" x14ac:dyDescent="0.2"/>
    <row r="52" s="101" customFormat="1" ht="12.75" x14ac:dyDescent="0.2"/>
    <row r="53" s="101" customFormat="1" ht="12.75" x14ac:dyDescent="0.2"/>
    <row r="54" s="101" customFormat="1" ht="12.75" x14ac:dyDescent="0.2"/>
    <row r="55" s="101" customFormat="1" ht="12.75" x14ac:dyDescent="0.2"/>
    <row r="56" s="101" customFormat="1" ht="12.75" x14ac:dyDescent="0.2"/>
    <row r="57" s="101" customFormat="1" ht="12.75" x14ac:dyDescent="0.2"/>
    <row r="58" s="101" customFormat="1" ht="12.75" x14ac:dyDescent="0.2"/>
    <row r="59" s="101" customFormat="1"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row r="1000" ht="12.75" x14ac:dyDescent="0.2"/>
    <row r="1001" ht="12.75" x14ac:dyDescent="0.2"/>
    <row r="1002" ht="12.75" x14ac:dyDescent="0.2"/>
    <row r="1003" ht="12.75" x14ac:dyDescent="0.2"/>
    <row r="1004" ht="12.75" x14ac:dyDescent="0.2"/>
    <row r="1005" ht="12.75" x14ac:dyDescent="0.2"/>
    <row r="1006" ht="12.75" x14ac:dyDescent="0.2"/>
    <row r="1007" ht="12.75" x14ac:dyDescent="0.2"/>
    <row r="1008" ht="12.75" x14ac:dyDescent="0.2"/>
    <row r="1009" ht="12.75" x14ac:dyDescent="0.2"/>
    <row r="1010" ht="12.75" x14ac:dyDescent="0.2"/>
    <row r="1011" ht="12.75" x14ac:dyDescent="0.2"/>
    <row r="1012" ht="12.75" x14ac:dyDescent="0.2"/>
    <row r="1013" ht="12.75" x14ac:dyDescent="0.2"/>
    <row r="1014" ht="12.75" x14ac:dyDescent="0.2"/>
    <row r="1015" ht="12.75" x14ac:dyDescent="0.2"/>
    <row r="1016" ht="12.75" x14ac:dyDescent="0.2"/>
    <row r="1017" ht="12.75" x14ac:dyDescent="0.2"/>
    <row r="1018" ht="12.75" x14ac:dyDescent="0.2"/>
    <row r="1019" ht="12.75" x14ac:dyDescent="0.2"/>
    <row r="1020" ht="12.75" x14ac:dyDescent="0.2"/>
    <row r="1021" ht="12.75" x14ac:dyDescent="0.2"/>
    <row r="1022" ht="12.75" x14ac:dyDescent="0.2"/>
    <row r="1023" ht="12.75" x14ac:dyDescent="0.2"/>
    <row r="1024" ht="12.75" x14ac:dyDescent="0.2"/>
    <row r="1025" ht="12.75" x14ac:dyDescent="0.2"/>
    <row r="1026" ht="12.75" x14ac:dyDescent="0.2"/>
    <row r="1027" ht="12.75" x14ac:dyDescent="0.2"/>
    <row r="1028" ht="12.75" x14ac:dyDescent="0.2"/>
    <row r="1029" ht="12.75" x14ac:dyDescent="0.2"/>
    <row r="1030" ht="12.75" x14ac:dyDescent="0.2"/>
    <row r="1031" ht="12.75" x14ac:dyDescent="0.2"/>
    <row r="1032" ht="12.75" x14ac:dyDescent="0.2"/>
    <row r="1033" ht="12.75" x14ac:dyDescent="0.2"/>
    <row r="1034" ht="12.75" x14ac:dyDescent="0.2"/>
    <row r="1035" ht="12.75" x14ac:dyDescent="0.2"/>
    <row r="1036" ht="12.75" x14ac:dyDescent="0.2"/>
    <row r="1037" ht="12.75" x14ac:dyDescent="0.2"/>
    <row r="1038" ht="12.75" x14ac:dyDescent="0.2"/>
    <row r="1039" ht="12.75" x14ac:dyDescent="0.2"/>
    <row r="1040" ht="12.75" x14ac:dyDescent="0.2"/>
    <row r="1041" ht="12.75" x14ac:dyDescent="0.2"/>
    <row r="1042" ht="12.75" x14ac:dyDescent="0.2"/>
    <row r="1043" ht="12.75" x14ac:dyDescent="0.2"/>
    <row r="1044" ht="12.75" x14ac:dyDescent="0.2"/>
    <row r="1045" ht="12.75" x14ac:dyDescent="0.2"/>
    <row r="1046" ht="12.75" x14ac:dyDescent="0.2"/>
    <row r="1047" ht="12.75" x14ac:dyDescent="0.2"/>
    <row r="1048" ht="12.75" x14ac:dyDescent="0.2"/>
    <row r="1049" ht="12.75" x14ac:dyDescent="0.2"/>
    <row r="1050" ht="12.75" x14ac:dyDescent="0.2"/>
    <row r="1051" ht="12.75" x14ac:dyDescent="0.2"/>
    <row r="1052" ht="12.75" x14ac:dyDescent="0.2"/>
    <row r="1053" ht="12.75" x14ac:dyDescent="0.2"/>
    <row r="1054" ht="12.75" x14ac:dyDescent="0.2"/>
    <row r="1055" ht="12.75" x14ac:dyDescent="0.2"/>
    <row r="1056" ht="12.75" x14ac:dyDescent="0.2"/>
    <row r="1057" ht="12.75" x14ac:dyDescent="0.2"/>
    <row r="1058" ht="12.75" x14ac:dyDescent="0.2"/>
    <row r="1059" ht="12.75" x14ac:dyDescent="0.2"/>
    <row r="1060" ht="12.75" x14ac:dyDescent="0.2"/>
    <row r="1061" ht="12.75" x14ac:dyDescent="0.2"/>
    <row r="1062" ht="12.75" x14ac:dyDescent="0.2"/>
    <row r="1063" ht="12.75" x14ac:dyDescent="0.2"/>
    <row r="1064" ht="12.75" x14ac:dyDescent="0.2"/>
    <row r="1065" ht="12.75" x14ac:dyDescent="0.2"/>
    <row r="1066" ht="12.75" x14ac:dyDescent="0.2"/>
    <row r="1067" ht="12.75" x14ac:dyDescent="0.2"/>
    <row r="1068" ht="12.75" x14ac:dyDescent="0.2"/>
    <row r="1069" ht="12.75" x14ac:dyDescent="0.2"/>
    <row r="1070" ht="12.75" x14ac:dyDescent="0.2"/>
    <row r="1071" ht="12.75" x14ac:dyDescent="0.2"/>
    <row r="1072" ht="12.75" x14ac:dyDescent="0.2"/>
    <row r="1073" ht="12.75" x14ac:dyDescent="0.2"/>
    <row r="1074" ht="12.75" x14ac:dyDescent="0.2"/>
    <row r="1075" ht="12.75" x14ac:dyDescent="0.2"/>
    <row r="1076" ht="12.75" x14ac:dyDescent="0.2"/>
    <row r="1077" ht="12.75" x14ac:dyDescent="0.2"/>
    <row r="1078" ht="12.75" x14ac:dyDescent="0.2"/>
    <row r="1079" ht="12.75" x14ac:dyDescent="0.2"/>
    <row r="1080" ht="12.75" x14ac:dyDescent="0.2"/>
    <row r="1081" ht="12.75" x14ac:dyDescent="0.2"/>
    <row r="1082" ht="12.75" x14ac:dyDescent="0.2"/>
    <row r="1083" ht="12.75" x14ac:dyDescent="0.2"/>
    <row r="1084" ht="12.75" x14ac:dyDescent="0.2"/>
    <row r="1085" ht="12.75" x14ac:dyDescent="0.2"/>
    <row r="1086" ht="12.75" x14ac:dyDescent="0.2"/>
    <row r="1087" ht="12.75" x14ac:dyDescent="0.2"/>
    <row r="1088" ht="12.75" x14ac:dyDescent="0.2"/>
    <row r="1089" ht="12.75" x14ac:dyDescent="0.2"/>
    <row r="1090" ht="12.75" x14ac:dyDescent="0.2"/>
    <row r="1091" ht="12.75" x14ac:dyDescent="0.2"/>
    <row r="1092" ht="12.75" x14ac:dyDescent="0.2"/>
    <row r="1093" ht="12.75" x14ac:dyDescent="0.2"/>
    <row r="1094" ht="12.75" x14ac:dyDescent="0.2"/>
    <row r="1095" ht="12.75" x14ac:dyDescent="0.2"/>
    <row r="1096" ht="12.75" x14ac:dyDescent="0.2"/>
    <row r="1097" ht="12.75" x14ac:dyDescent="0.2"/>
    <row r="1098" ht="12.75" x14ac:dyDescent="0.2"/>
    <row r="1099" ht="12.75" x14ac:dyDescent="0.2"/>
    <row r="1100" ht="12.75" x14ac:dyDescent="0.2"/>
    <row r="1101" ht="12.75" x14ac:dyDescent="0.2"/>
    <row r="1102" ht="12.75" x14ac:dyDescent="0.2"/>
    <row r="1103" ht="12.75" x14ac:dyDescent="0.2"/>
    <row r="1104" ht="12.75" x14ac:dyDescent="0.2"/>
    <row r="1105" ht="12.75" x14ac:dyDescent="0.2"/>
    <row r="1106" ht="12.75" x14ac:dyDescent="0.2"/>
    <row r="1107" ht="12.75" x14ac:dyDescent="0.2"/>
    <row r="1108" ht="12.75" x14ac:dyDescent="0.2"/>
    <row r="1109" ht="12.75" x14ac:dyDescent="0.2"/>
    <row r="1110" ht="12.75" x14ac:dyDescent="0.2"/>
    <row r="1111" ht="12.75" x14ac:dyDescent="0.2"/>
    <row r="1112" ht="12.75" x14ac:dyDescent="0.2"/>
    <row r="1113" ht="12.75" x14ac:dyDescent="0.2"/>
    <row r="1114" ht="12.75" x14ac:dyDescent="0.2"/>
    <row r="1115" ht="12.75" x14ac:dyDescent="0.2"/>
    <row r="1116" ht="12.75" x14ac:dyDescent="0.2"/>
    <row r="1117" ht="12.75" x14ac:dyDescent="0.2"/>
    <row r="1118" ht="12.75" x14ac:dyDescent="0.2"/>
    <row r="1119" ht="12.75" x14ac:dyDescent="0.2"/>
    <row r="1120" ht="12.75" x14ac:dyDescent="0.2"/>
    <row r="1121" ht="12.75" x14ac:dyDescent="0.2"/>
    <row r="1122" ht="12.75" x14ac:dyDescent="0.2"/>
    <row r="1123" ht="12.75" x14ac:dyDescent="0.2"/>
    <row r="1124" ht="12.75" x14ac:dyDescent="0.2"/>
    <row r="1125" ht="12.75" x14ac:dyDescent="0.2"/>
    <row r="1126" ht="12.75" x14ac:dyDescent="0.2"/>
    <row r="1127" ht="12.75" x14ac:dyDescent="0.2"/>
    <row r="1128" ht="12.75" x14ac:dyDescent="0.2"/>
    <row r="1129" ht="12.75" x14ac:dyDescent="0.2"/>
    <row r="1130" ht="12.75" x14ac:dyDescent="0.2"/>
    <row r="1131" ht="12.75" x14ac:dyDescent="0.2"/>
    <row r="1132" ht="12.75" x14ac:dyDescent="0.2"/>
    <row r="1133" ht="12.75" x14ac:dyDescent="0.2"/>
    <row r="1134" ht="12.75" x14ac:dyDescent="0.2"/>
    <row r="1135" ht="12.75" x14ac:dyDescent="0.2"/>
    <row r="1136" ht="12.75" x14ac:dyDescent="0.2"/>
    <row r="1137" ht="12.75" x14ac:dyDescent="0.2"/>
    <row r="1138" ht="12.75" x14ac:dyDescent="0.2"/>
    <row r="1139" ht="12.75" x14ac:dyDescent="0.2"/>
    <row r="1140" ht="12.75" x14ac:dyDescent="0.2"/>
    <row r="1141" ht="12.75" x14ac:dyDescent="0.2"/>
    <row r="1142" ht="12.75" x14ac:dyDescent="0.2"/>
    <row r="1143" ht="12.75" x14ac:dyDescent="0.2"/>
    <row r="1144" ht="12.75" x14ac:dyDescent="0.2"/>
    <row r="1145" ht="12.75" x14ac:dyDescent="0.2"/>
    <row r="1146" ht="12.75" x14ac:dyDescent="0.2"/>
    <row r="1147" ht="12.75" x14ac:dyDescent="0.2"/>
    <row r="1148" ht="12.75" x14ac:dyDescent="0.2"/>
    <row r="1149" ht="12.75" x14ac:dyDescent="0.2"/>
    <row r="1150" ht="12.75" x14ac:dyDescent="0.2"/>
    <row r="1151" ht="12.75" x14ac:dyDescent="0.2"/>
    <row r="1152" ht="12.75" x14ac:dyDescent="0.2"/>
    <row r="1153" ht="12.75" x14ac:dyDescent="0.2"/>
    <row r="1154" ht="12.75" x14ac:dyDescent="0.2"/>
    <row r="1155" ht="12.75" x14ac:dyDescent="0.2"/>
    <row r="1156" ht="12.75" x14ac:dyDescent="0.2"/>
    <row r="1157" ht="12.75" x14ac:dyDescent="0.2"/>
    <row r="1158" ht="12.75" x14ac:dyDescent="0.2"/>
    <row r="1159" ht="12.75" x14ac:dyDescent="0.2"/>
    <row r="1160" ht="12.75" x14ac:dyDescent="0.2"/>
    <row r="1161" ht="12.75" x14ac:dyDescent="0.2"/>
    <row r="1162" ht="12.75" x14ac:dyDescent="0.2"/>
    <row r="1163" ht="12.75" x14ac:dyDescent="0.2"/>
    <row r="1164" ht="12.75" x14ac:dyDescent="0.2"/>
    <row r="1165" ht="12.75" x14ac:dyDescent="0.2"/>
    <row r="1166" ht="12.75" x14ac:dyDescent="0.2"/>
    <row r="1167" ht="12.75" x14ac:dyDescent="0.2"/>
    <row r="1168" ht="12.75" x14ac:dyDescent="0.2"/>
    <row r="1169" ht="12.75" x14ac:dyDescent="0.2"/>
    <row r="1170" ht="12.75" x14ac:dyDescent="0.2"/>
    <row r="1171" ht="12.75" x14ac:dyDescent="0.2"/>
    <row r="1172" ht="12.75" x14ac:dyDescent="0.2"/>
    <row r="1173" ht="12.75" x14ac:dyDescent="0.2"/>
    <row r="1174" ht="12.75" x14ac:dyDescent="0.2"/>
    <row r="1175" ht="12.75" x14ac:dyDescent="0.2"/>
    <row r="1176" ht="12.75" x14ac:dyDescent="0.2"/>
    <row r="1177" ht="12.75" x14ac:dyDescent="0.2"/>
    <row r="1178" ht="12.75" x14ac:dyDescent="0.2"/>
    <row r="1179" ht="12.75" x14ac:dyDescent="0.2"/>
    <row r="1180" ht="12.75" x14ac:dyDescent="0.2"/>
    <row r="1181" ht="12.75" x14ac:dyDescent="0.2"/>
    <row r="1182" ht="12.75" x14ac:dyDescent="0.2"/>
    <row r="1183" ht="12.75" x14ac:dyDescent="0.2"/>
    <row r="1184" ht="12.75" x14ac:dyDescent="0.2"/>
    <row r="1185" ht="12.75" x14ac:dyDescent="0.2"/>
    <row r="1186" ht="12.75" x14ac:dyDescent="0.2"/>
    <row r="1187" ht="12.75" x14ac:dyDescent="0.2"/>
    <row r="1188" ht="12.75" x14ac:dyDescent="0.2"/>
    <row r="1189" ht="12.75" x14ac:dyDescent="0.2"/>
    <row r="1190" ht="12.75" x14ac:dyDescent="0.2"/>
    <row r="1191" ht="12.75" x14ac:dyDescent="0.2"/>
    <row r="1192" ht="12.75" x14ac:dyDescent="0.2"/>
    <row r="1193" ht="12.75" x14ac:dyDescent="0.2"/>
    <row r="1194" ht="12.75" x14ac:dyDescent="0.2"/>
    <row r="1195" ht="12.75" x14ac:dyDescent="0.2"/>
    <row r="1196" ht="12.75" x14ac:dyDescent="0.2"/>
    <row r="1197" ht="12.75" x14ac:dyDescent="0.2"/>
    <row r="1198" ht="12.75" x14ac:dyDescent="0.2"/>
    <row r="1199" ht="12.75" x14ac:dyDescent="0.2"/>
    <row r="1200" ht="12.75" x14ac:dyDescent="0.2"/>
    <row r="1201" ht="12.75" x14ac:dyDescent="0.2"/>
    <row r="1202" ht="12.75" x14ac:dyDescent="0.2"/>
    <row r="1203" ht="12.75" x14ac:dyDescent="0.2"/>
    <row r="1204" ht="12.75" x14ac:dyDescent="0.2"/>
    <row r="1205" ht="12.75" x14ac:dyDescent="0.2"/>
    <row r="1206" ht="12.75" x14ac:dyDescent="0.2"/>
    <row r="1207" ht="12.75" x14ac:dyDescent="0.2"/>
    <row r="1208" ht="12.75" x14ac:dyDescent="0.2"/>
    <row r="1209" ht="12.75" x14ac:dyDescent="0.2"/>
    <row r="1210" ht="12.75" x14ac:dyDescent="0.2"/>
    <row r="1211" ht="12.75" x14ac:dyDescent="0.2"/>
    <row r="1212" ht="12.75" x14ac:dyDescent="0.2"/>
    <row r="1213" ht="12.75" x14ac:dyDescent="0.2"/>
    <row r="1214" ht="12.75" x14ac:dyDescent="0.2"/>
    <row r="1215" ht="12.75" x14ac:dyDescent="0.2"/>
    <row r="1216" ht="12.75" x14ac:dyDescent="0.2"/>
    <row r="1217" ht="12.75" x14ac:dyDescent="0.2"/>
    <row r="1218" ht="12.75" x14ac:dyDescent="0.2"/>
    <row r="1219" ht="12.75" x14ac:dyDescent="0.2"/>
    <row r="1220" ht="12.75" x14ac:dyDescent="0.2"/>
    <row r="1221" ht="12.75" x14ac:dyDescent="0.2"/>
    <row r="1222" ht="12.75" x14ac:dyDescent="0.2"/>
    <row r="1223" ht="12.75" x14ac:dyDescent="0.2"/>
    <row r="1224" ht="12.75" x14ac:dyDescent="0.2"/>
    <row r="1225" ht="12.75" x14ac:dyDescent="0.2"/>
    <row r="1226" ht="12.75" x14ac:dyDescent="0.2"/>
    <row r="1227" ht="12.75" x14ac:dyDescent="0.2"/>
    <row r="1228" ht="12.75" x14ac:dyDescent="0.2"/>
    <row r="1229" ht="12.75" x14ac:dyDescent="0.2"/>
    <row r="1230" ht="12.75" x14ac:dyDescent="0.2"/>
    <row r="1231" ht="12.75" x14ac:dyDescent="0.2"/>
    <row r="1232" ht="12.75" x14ac:dyDescent="0.2"/>
    <row r="1233" ht="12.75" x14ac:dyDescent="0.2"/>
    <row r="1234" ht="12.75" x14ac:dyDescent="0.2"/>
    <row r="1235" ht="12.75" x14ac:dyDescent="0.2"/>
    <row r="1236" ht="12.75" x14ac:dyDescent="0.2"/>
    <row r="1237" ht="12.75" x14ac:dyDescent="0.2"/>
    <row r="1238" ht="12.75" x14ac:dyDescent="0.2"/>
    <row r="1239" ht="12.75" x14ac:dyDescent="0.2"/>
    <row r="1240" ht="12.75" x14ac:dyDescent="0.2"/>
    <row r="1241" ht="12.75" x14ac:dyDescent="0.2"/>
    <row r="1242" ht="12.75" x14ac:dyDescent="0.2"/>
    <row r="1243" ht="12.75" x14ac:dyDescent="0.2"/>
    <row r="1244" ht="12.75" x14ac:dyDescent="0.2"/>
    <row r="1245" ht="12.75" x14ac:dyDescent="0.2"/>
    <row r="1246" ht="12.75" x14ac:dyDescent="0.2"/>
    <row r="1247" ht="12.75" x14ac:dyDescent="0.2"/>
    <row r="1248" ht="12.75" x14ac:dyDescent="0.2"/>
    <row r="1249" ht="12.75" x14ac:dyDescent="0.2"/>
    <row r="1250" ht="12.75" x14ac:dyDescent="0.2"/>
    <row r="1251" ht="12.75" x14ac:dyDescent="0.2"/>
    <row r="1252" ht="12.75" x14ac:dyDescent="0.2"/>
    <row r="1253" ht="12.75" x14ac:dyDescent="0.2"/>
    <row r="1254" ht="12.75" x14ac:dyDescent="0.2"/>
    <row r="1255" ht="12.75" x14ac:dyDescent="0.2"/>
    <row r="1256" ht="12.75" x14ac:dyDescent="0.2"/>
    <row r="1257" ht="12.75" x14ac:dyDescent="0.2"/>
    <row r="1258" ht="12.75" x14ac:dyDescent="0.2"/>
    <row r="1259" ht="12.75" x14ac:dyDescent="0.2"/>
    <row r="1260" ht="12.75" x14ac:dyDescent="0.2"/>
    <row r="1261" ht="12.75" x14ac:dyDescent="0.2"/>
    <row r="1262" ht="12.75" x14ac:dyDescent="0.2"/>
    <row r="1263" ht="12.75" x14ac:dyDescent="0.2"/>
    <row r="1264" ht="12.75" x14ac:dyDescent="0.2"/>
    <row r="1265" ht="12.75" x14ac:dyDescent="0.2"/>
    <row r="1266" ht="12.75" x14ac:dyDescent="0.2"/>
    <row r="1267" ht="12.75" x14ac:dyDescent="0.2"/>
    <row r="1268" ht="12.75" x14ac:dyDescent="0.2"/>
    <row r="1269" ht="12.75" x14ac:dyDescent="0.2"/>
    <row r="1270" ht="12.75" x14ac:dyDescent="0.2"/>
    <row r="1271" ht="12.75" x14ac:dyDescent="0.2"/>
    <row r="1272" ht="12.75" x14ac:dyDescent="0.2"/>
    <row r="1273" ht="12.75" x14ac:dyDescent="0.2"/>
    <row r="1274" ht="12.75" x14ac:dyDescent="0.2"/>
    <row r="1275" ht="12.75" x14ac:dyDescent="0.2"/>
    <row r="1276" ht="12.75" x14ac:dyDescent="0.2"/>
    <row r="1277" ht="12.75" x14ac:dyDescent="0.2"/>
    <row r="1278" ht="12.75" x14ac:dyDescent="0.2"/>
    <row r="1279" ht="12.75" x14ac:dyDescent="0.2"/>
    <row r="1280" ht="12.75" x14ac:dyDescent="0.2"/>
    <row r="1281" ht="12.75" x14ac:dyDescent="0.2"/>
    <row r="1282" ht="12.75" x14ac:dyDescent="0.2"/>
    <row r="1283" ht="12.75" x14ac:dyDescent="0.2"/>
    <row r="1284" ht="12.75" x14ac:dyDescent="0.2"/>
    <row r="1285" ht="12.75" x14ac:dyDescent="0.2"/>
    <row r="1286" ht="12.75" x14ac:dyDescent="0.2"/>
    <row r="1287" ht="12.75" x14ac:dyDescent="0.2"/>
    <row r="1288" ht="12.75" x14ac:dyDescent="0.2"/>
    <row r="1289" ht="12.75" x14ac:dyDescent="0.2"/>
    <row r="1290" ht="12.75" x14ac:dyDescent="0.2"/>
    <row r="1291" ht="12.75" x14ac:dyDescent="0.2"/>
    <row r="1292" ht="12.75" x14ac:dyDescent="0.2"/>
    <row r="1293" ht="12.75" x14ac:dyDescent="0.2"/>
    <row r="1294" ht="12.75" x14ac:dyDescent="0.2"/>
    <row r="1295" ht="12.75" x14ac:dyDescent="0.2"/>
    <row r="1296" ht="12.75" x14ac:dyDescent="0.2"/>
    <row r="1297" ht="12.75" x14ac:dyDescent="0.2"/>
    <row r="1298" ht="12.75" x14ac:dyDescent="0.2"/>
    <row r="1299" ht="12.75" x14ac:dyDescent="0.2"/>
    <row r="1300" ht="12.75" x14ac:dyDescent="0.2"/>
    <row r="1301" ht="12.75" x14ac:dyDescent="0.2"/>
    <row r="1302" ht="12.75" x14ac:dyDescent="0.2"/>
    <row r="1303" ht="12.75" x14ac:dyDescent="0.2"/>
    <row r="1304" ht="12.75" x14ac:dyDescent="0.2"/>
    <row r="1305" ht="12.75" x14ac:dyDescent="0.2"/>
    <row r="1306" ht="12.75" x14ac:dyDescent="0.2"/>
    <row r="1307" ht="12.75" x14ac:dyDescent="0.2"/>
    <row r="1308" ht="12.75" x14ac:dyDescent="0.2"/>
    <row r="1309" ht="12.75" x14ac:dyDescent="0.2"/>
    <row r="1310" ht="12.75" x14ac:dyDescent="0.2"/>
    <row r="1311" ht="12.75" x14ac:dyDescent="0.2"/>
    <row r="1312" ht="12.75" x14ac:dyDescent="0.2"/>
    <row r="1313" ht="12.75" x14ac:dyDescent="0.2"/>
    <row r="1314" ht="12.75" x14ac:dyDescent="0.2"/>
    <row r="1315" ht="12.75" x14ac:dyDescent="0.2"/>
    <row r="1316" ht="12.75" x14ac:dyDescent="0.2"/>
    <row r="1317" ht="12.75" x14ac:dyDescent="0.2"/>
    <row r="1318" ht="12.75" x14ac:dyDescent="0.2"/>
    <row r="1319" ht="12.75" x14ac:dyDescent="0.2"/>
    <row r="1320" ht="12.75" x14ac:dyDescent="0.2"/>
    <row r="1321" ht="12.75" x14ac:dyDescent="0.2"/>
    <row r="1322" ht="12.75" x14ac:dyDescent="0.2"/>
    <row r="1323" ht="12.75" x14ac:dyDescent="0.2"/>
    <row r="1324" ht="12.75" x14ac:dyDescent="0.2"/>
    <row r="1325" ht="12.75" x14ac:dyDescent="0.2"/>
    <row r="1326" ht="12.75" x14ac:dyDescent="0.2"/>
    <row r="1327" ht="12.75" x14ac:dyDescent="0.2"/>
    <row r="1328" ht="12.75" x14ac:dyDescent="0.2"/>
    <row r="1329" ht="12.75" x14ac:dyDescent="0.2"/>
    <row r="1330" ht="12.75" x14ac:dyDescent="0.2"/>
    <row r="1331" ht="12.75" x14ac:dyDescent="0.2"/>
    <row r="1332" ht="12.75" x14ac:dyDescent="0.2"/>
    <row r="1333" ht="12.75" x14ac:dyDescent="0.2"/>
    <row r="1334" ht="12.75" x14ac:dyDescent="0.2"/>
    <row r="1335" ht="12.75" x14ac:dyDescent="0.2"/>
    <row r="1336" ht="12.75" x14ac:dyDescent="0.2"/>
    <row r="1337" ht="12.75" x14ac:dyDescent="0.2"/>
    <row r="1338" ht="12.75" x14ac:dyDescent="0.2"/>
    <row r="1339" ht="12.75" x14ac:dyDescent="0.2"/>
    <row r="1340" ht="12.75" x14ac:dyDescent="0.2"/>
    <row r="1341" ht="12.75" x14ac:dyDescent="0.2"/>
    <row r="1342" ht="12.75" x14ac:dyDescent="0.2"/>
    <row r="1343" ht="12.75" x14ac:dyDescent="0.2"/>
    <row r="1344" ht="12.75" x14ac:dyDescent="0.2"/>
    <row r="1345" ht="12.75" x14ac:dyDescent="0.2"/>
    <row r="1346" ht="12.75" x14ac:dyDescent="0.2"/>
    <row r="1347" ht="12.75" x14ac:dyDescent="0.2"/>
    <row r="1348" ht="12.75" x14ac:dyDescent="0.2"/>
    <row r="1349" ht="12.75" x14ac:dyDescent="0.2"/>
    <row r="1350" ht="12.75" x14ac:dyDescent="0.2"/>
    <row r="1351" ht="12.75" x14ac:dyDescent="0.2"/>
    <row r="1352" ht="12.75" x14ac:dyDescent="0.2"/>
    <row r="1353" ht="12.75" x14ac:dyDescent="0.2"/>
    <row r="1354" ht="12.75" x14ac:dyDescent="0.2"/>
    <row r="1355" ht="12.75" x14ac:dyDescent="0.2"/>
    <row r="1356" ht="12.75" x14ac:dyDescent="0.2"/>
    <row r="1357" ht="12.75" x14ac:dyDescent="0.2"/>
    <row r="1358" ht="12.75" x14ac:dyDescent="0.2"/>
    <row r="1359" ht="12.75" x14ac:dyDescent="0.2"/>
    <row r="1360" ht="12.75" x14ac:dyDescent="0.2"/>
    <row r="1361" ht="12.75" x14ac:dyDescent="0.2"/>
    <row r="1362" ht="12.75" x14ac:dyDescent="0.2"/>
    <row r="1363" ht="12.75" x14ac:dyDescent="0.2"/>
    <row r="1364" ht="12.75" x14ac:dyDescent="0.2"/>
    <row r="1365" ht="12.75" x14ac:dyDescent="0.2"/>
    <row r="1366" ht="12.75" x14ac:dyDescent="0.2"/>
    <row r="1367" ht="12.75" x14ac:dyDescent="0.2"/>
    <row r="1368" ht="12.75" x14ac:dyDescent="0.2"/>
    <row r="1369" ht="12.75" x14ac:dyDescent="0.2"/>
    <row r="1370" ht="12.75" x14ac:dyDescent="0.2"/>
    <row r="1371" ht="12.75" x14ac:dyDescent="0.2"/>
    <row r="1372" ht="12.75" x14ac:dyDescent="0.2"/>
    <row r="1373" ht="12.75" x14ac:dyDescent="0.2"/>
    <row r="1374" ht="12.75" x14ac:dyDescent="0.2"/>
    <row r="1375" ht="12.75" x14ac:dyDescent="0.2"/>
    <row r="1376" ht="12.75" x14ac:dyDescent="0.2"/>
    <row r="1377" ht="12.75" x14ac:dyDescent="0.2"/>
    <row r="1378" ht="12.75" x14ac:dyDescent="0.2"/>
    <row r="1379" ht="12.75" x14ac:dyDescent="0.2"/>
    <row r="1380" ht="12.75" x14ac:dyDescent="0.2"/>
    <row r="1381" ht="12.75" x14ac:dyDescent="0.2"/>
    <row r="1382" ht="12.75" x14ac:dyDescent="0.2"/>
    <row r="1383" ht="12.75" x14ac:dyDescent="0.2"/>
    <row r="1384" ht="12.75" x14ac:dyDescent="0.2"/>
    <row r="1385" ht="12.75" x14ac:dyDescent="0.2"/>
    <row r="1386" ht="12.75" x14ac:dyDescent="0.2"/>
    <row r="1387" ht="12.75" x14ac:dyDescent="0.2"/>
    <row r="1388" ht="12.75" x14ac:dyDescent="0.2"/>
    <row r="1389" ht="12.75" x14ac:dyDescent="0.2"/>
    <row r="1390" ht="12.75" x14ac:dyDescent="0.2"/>
    <row r="1391" ht="12.75" x14ac:dyDescent="0.2"/>
    <row r="1392" ht="12.75" x14ac:dyDescent="0.2"/>
    <row r="1393" ht="12.75" x14ac:dyDescent="0.2"/>
    <row r="1394" ht="12.75" x14ac:dyDescent="0.2"/>
    <row r="1395" ht="12.75" x14ac:dyDescent="0.2"/>
    <row r="1396" ht="12.75" x14ac:dyDescent="0.2"/>
    <row r="1397" ht="12.75" x14ac:dyDescent="0.2"/>
    <row r="1398" ht="12.75" x14ac:dyDescent="0.2"/>
    <row r="1399" ht="12.75" x14ac:dyDescent="0.2"/>
    <row r="1400" ht="12.75" x14ac:dyDescent="0.2"/>
    <row r="1401" ht="12.75" x14ac:dyDescent="0.2"/>
    <row r="1402" ht="12.75" x14ac:dyDescent="0.2"/>
    <row r="1403" ht="12.75" x14ac:dyDescent="0.2"/>
    <row r="1404" ht="12.75" x14ac:dyDescent="0.2"/>
    <row r="1405" ht="12.75" x14ac:dyDescent="0.2"/>
    <row r="1406" ht="12.75" x14ac:dyDescent="0.2"/>
    <row r="1407" ht="12.75" x14ac:dyDescent="0.2"/>
    <row r="1408" ht="12.75" x14ac:dyDescent="0.2"/>
    <row r="1409" ht="12.75" x14ac:dyDescent="0.2"/>
    <row r="1410" ht="12.75" x14ac:dyDescent="0.2"/>
    <row r="1411" ht="12.75" x14ac:dyDescent="0.2"/>
    <row r="1412" ht="12.75" x14ac:dyDescent="0.2"/>
    <row r="1413" ht="12.75" x14ac:dyDescent="0.2"/>
    <row r="1414" ht="12.75" x14ac:dyDescent="0.2"/>
    <row r="1415" ht="12.75" x14ac:dyDescent="0.2"/>
    <row r="1416" ht="12.75" x14ac:dyDescent="0.2"/>
    <row r="1417" ht="12.75" x14ac:dyDescent="0.2"/>
    <row r="1418" ht="12.75" x14ac:dyDescent="0.2"/>
    <row r="1419" ht="12.75" x14ac:dyDescent="0.2"/>
    <row r="1420" ht="12.75" x14ac:dyDescent="0.2"/>
    <row r="1421" ht="12.75" x14ac:dyDescent="0.2"/>
    <row r="1422" ht="12.75" x14ac:dyDescent="0.2"/>
    <row r="1423" ht="12.75" x14ac:dyDescent="0.2"/>
    <row r="1424" ht="12.75" x14ac:dyDescent="0.2"/>
    <row r="1425" ht="12.75" x14ac:dyDescent="0.2"/>
    <row r="1426" ht="12.75" x14ac:dyDescent="0.2"/>
    <row r="1427" ht="12.75" x14ac:dyDescent="0.2"/>
    <row r="1428" ht="12.75" x14ac:dyDescent="0.2"/>
    <row r="1429" ht="12.75" x14ac:dyDescent="0.2"/>
    <row r="1430" ht="12.75" x14ac:dyDescent="0.2"/>
    <row r="1431" ht="12.75" x14ac:dyDescent="0.2"/>
    <row r="1432" ht="12.75" x14ac:dyDescent="0.2"/>
    <row r="1433" ht="12.75" x14ac:dyDescent="0.2"/>
    <row r="1434" ht="12.75" x14ac:dyDescent="0.2"/>
    <row r="1435" ht="12.75" x14ac:dyDescent="0.2"/>
    <row r="1436" ht="12.75" x14ac:dyDescent="0.2"/>
    <row r="1437" ht="12.75" x14ac:dyDescent="0.2"/>
    <row r="1438" ht="12.75" x14ac:dyDescent="0.2"/>
    <row r="1439" ht="12.75" x14ac:dyDescent="0.2"/>
    <row r="1440" ht="12.75" x14ac:dyDescent="0.2"/>
    <row r="1441" ht="12.75" x14ac:dyDescent="0.2"/>
    <row r="1442" ht="12.75" x14ac:dyDescent="0.2"/>
    <row r="1443" ht="12.75" x14ac:dyDescent="0.2"/>
    <row r="1444" ht="12.75" x14ac:dyDescent="0.2"/>
    <row r="1445" ht="12.75" x14ac:dyDescent="0.2"/>
    <row r="1446" ht="12.75" x14ac:dyDescent="0.2"/>
    <row r="1447" ht="12.75" x14ac:dyDescent="0.2"/>
    <row r="1448" ht="12.75" x14ac:dyDescent="0.2"/>
    <row r="1449" ht="12.75" x14ac:dyDescent="0.2"/>
    <row r="1450" ht="12.75" x14ac:dyDescent="0.2"/>
    <row r="1451" ht="12.75" x14ac:dyDescent="0.2"/>
    <row r="1452" ht="12.75" x14ac:dyDescent="0.2"/>
    <row r="1453" ht="12.75" x14ac:dyDescent="0.2"/>
    <row r="1454" ht="12.75" x14ac:dyDescent="0.2"/>
    <row r="1455" ht="12.75" x14ac:dyDescent="0.2"/>
    <row r="1456" ht="12.75" x14ac:dyDescent="0.2"/>
    <row r="1457" ht="12.75" x14ac:dyDescent="0.2"/>
    <row r="1458" ht="12.75" x14ac:dyDescent="0.2"/>
    <row r="1459" ht="12.75" x14ac:dyDescent="0.2"/>
    <row r="1460" ht="12.75" x14ac:dyDescent="0.2"/>
    <row r="1461" ht="12.75" x14ac:dyDescent="0.2"/>
    <row r="1462" ht="12.75" x14ac:dyDescent="0.2"/>
    <row r="1463" ht="12.75" x14ac:dyDescent="0.2"/>
    <row r="1464" ht="12.75" x14ac:dyDescent="0.2"/>
    <row r="1465" ht="12.75" x14ac:dyDescent="0.2"/>
    <row r="1466" ht="12.75" x14ac:dyDescent="0.2"/>
    <row r="1467" ht="12.75" x14ac:dyDescent="0.2"/>
    <row r="1468" ht="12.75" x14ac:dyDescent="0.2"/>
    <row r="1469" ht="12.75" x14ac:dyDescent="0.2"/>
    <row r="1470" ht="12.75" x14ac:dyDescent="0.2"/>
    <row r="1471" ht="12.75" x14ac:dyDescent="0.2"/>
    <row r="1472" ht="12.75" x14ac:dyDescent="0.2"/>
    <row r="1473" ht="12.75" x14ac:dyDescent="0.2"/>
    <row r="1474" ht="12.75" x14ac:dyDescent="0.2"/>
    <row r="1475" ht="12.75" x14ac:dyDescent="0.2"/>
    <row r="1476" ht="12.75" x14ac:dyDescent="0.2"/>
    <row r="1477" ht="12.75" x14ac:dyDescent="0.2"/>
    <row r="1478" ht="12.75" x14ac:dyDescent="0.2"/>
    <row r="1479" ht="12.75" x14ac:dyDescent="0.2"/>
    <row r="1480" ht="12.75" x14ac:dyDescent="0.2"/>
    <row r="1481" ht="12.75" x14ac:dyDescent="0.2"/>
    <row r="1482" ht="12.75" x14ac:dyDescent="0.2"/>
    <row r="1483" ht="12.75" x14ac:dyDescent="0.2"/>
    <row r="1484" ht="12.75" x14ac:dyDescent="0.2"/>
    <row r="1485" ht="12.75" x14ac:dyDescent="0.2"/>
    <row r="1486" ht="12.75" x14ac:dyDescent="0.2"/>
    <row r="1487" ht="12.75" x14ac:dyDescent="0.2"/>
    <row r="1488" ht="12.75" x14ac:dyDescent="0.2"/>
    <row r="1489" ht="12.75" x14ac:dyDescent="0.2"/>
    <row r="1490" ht="12.75" x14ac:dyDescent="0.2"/>
    <row r="1491" ht="12.75" x14ac:dyDescent="0.2"/>
    <row r="1492" ht="12.75" x14ac:dyDescent="0.2"/>
    <row r="1493" ht="12.75" x14ac:dyDescent="0.2"/>
    <row r="1494" ht="12.75" x14ac:dyDescent="0.2"/>
    <row r="1495" ht="12.75" x14ac:dyDescent="0.2"/>
    <row r="1496" ht="12.75" x14ac:dyDescent="0.2"/>
    <row r="1497" ht="12.75" x14ac:dyDescent="0.2"/>
    <row r="1498" ht="12.75" x14ac:dyDescent="0.2"/>
    <row r="1499" ht="12.75" x14ac:dyDescent="0.2"/>
    <row r="1500" ht="12.75" x14ac:dyDescent="0.2"/>
    <row r="1501" ht="12.75" x14ac:dyDescent="0.2"/>
    <row r="1502" ht="12.75" x14ac:dyDescent="0.2"/>
    <row r="1503" ht="12.75" x14ac:dyDescent="0.2"/>
    <row r="1504" ht="12.75" x14ac:dyDescent="0.2"/>
    <row r="1505" ht="12.75" x14ac:dyDescent="0.2"/>
    <row r="1506" ht="12.75" x14ac:dyDescent="0.2"/>
    <row r="1507" ht="12.75" x14ac:dyDescent="0.2"/>
    <row r="1508" ht="12.75" x14ac:dyDescent="0.2"/>
    <row r="1509" ht="12.75" x14ac:dyDescent="0.2"/>
    <row r="1510" ht="12.75" x14ac:dyDescent="0.2"/>
    <row r="1511" ht="12.75" x14ac:dyDescent="0.2"/>
    <row r="1512" ht="12.75" x14ac:dyDescent="0.2"/>
    <row r="1513" ht="12.75" x14ac:dyDescent="0.2"/>
    <row r="1514" ht="12.75" x14ac:dyDescent="0.2"/>
    <row r="1515" ht="12.75" x14ac:dyDescent="0.2"/>
    <row r="1516" ht="12.75" x14ac:dyDescent="0.2"/>
    <row r="1517" ht="12.75" x14ac:dyDescent="0.2"/>
    <row r="1518" ht="12.75" x14ac:dyDescent="0.2"/>
    <row r="1519" ht="12.75" x14ac:dyDescent="0.2"/>
    <row r="1520" ht="12.75" x14ac:dyDescent="0.2"/>
    <row r="1521" ht="12.75" x14ac:dyDescent="0.2"/>
    <row r="1522" ht="12.75" x14ac:dyDescent="0.2"/>
    <row r="1523" ht="12.75" x14ac:dyDescent="0.2"/>
    <row r="1524" ht="12.75" x14ac:dyDescent="0.2"/>
    <row r="1525" ht="12.75" x14ac:dyDescent="0.2"/>
    <row r="1526" ht="12.75" x14ac:dyDescent="0.2"/>
    <row r="1527" ht="12.75" x14ac:dyDescent="0.2"/>
    <row r="1528" ht="12.75" x14ac:dyDescent="0.2"/>
    <row r="1529" ht="12.75" x14ac:dyDescent="0.2"/>
    <row r="1530" ht="12.75" x14ac:dyDescent="0.2"/>
    <row r="1531" ht="12.75" x14ac:dyDescent="0.2"/>
    <row r="1532" ht="12.75" x14ac:dyDescent="0.2"/>
    <row r="1533" ht="12.75" x14ac:dyDescent="0.2"/>
    <row r="1534" ht="12.75" x14ac:dyDescent="0.2"/>
    <row r="1535" ht="12.75" x14ac:dyDescent="0.2"/>
    <row r="1536" ht="12.75" x14ac:dyDescent="0.2"/>
    <row r="1537" ht="12.75" x14ac:dyDescent="0.2"/>
    <row r="1538" ht="12.75" x14ac:dyDescent="0.2"/>
    <row r="1539" ht="12.75" x14ac:dyDescent="0.2"/>
    <row r="1540" ht="12.75" x14ac:dyDescent="0.2"/>
    <row r="1541" ht="12.75" x14ac:dyDescent="0.2"/>
    <row r="1542" ht="12.75" x14ac:dyDescent="0.2"/>
    <row r="1543" ht="12.75" x14ac:dyDescent="0.2"/>
    <row r="1544" ht="12.75" x14ac:dyDescent="0.2"/>
    <row r="1545" ht="12.75" x14ac:dyDescent="0.2"/>
    <row r="1546" ht="12.75" x14ac:dyDescent="0.2"/>
    <row r="1547" ht="12.75" x14ac:dyDescent="0.2"/>
    <row r="1548" ht="12.75" x14ac:dyDescent="0.2"/>
    <row r="1549" ht="12.75" x14ac:dyDescent="0.2"/>
    <row r="1550" ht="12.75" x14ac:dyDescent="0.2"/>
    <row r="1551" ht="12.75" x14ac:dyDescent="0.2"/>
    <row r="1552" ht="12.75" x14ac:dyDescent="0.2"/>
    <row r="1553" ht="12.75" x14ac:dyDescent="0.2"/>
    <row r="1554" ht="12.75" x14ac:dyDescent="0.2"/>
    <row r="1555" ht="12.75" x14ac:dyDescent="0.2"/>
    <row r="1556" ht="12.75" x14ac:dyDescent="0.2"/>
    <row r="1557" ht="12.75" x14ac:dyDescent="0.2"/>
    <row r="1558" ht="12.75" x14ac:dyDescent="0.2"/>
    <row r="1559" ht="12.75" x14ac:dyDescent="0.2"/>
    <row r="1560" ht="12.75" x14ac:dyDescent="0.2"/>
    <row r="1561" ht="12.75" x14ac:dyDescent="0.2"/>
    <row r="1562" ht="12.75" x14ac:dyDescent="0.2"/>
    <row r="1563" ht="12.75" x14ac:dyDescent="0.2"/>
    <row r="1564" ht="12.75" x14ac:dyDescent="0.2"/>
    <row r="1565" ht="12.75" x14ac:dyDescent="0.2"/>
    <row r="1566" ht="12.75" x14ac:dyDescent="0.2"/>
    <row r="1567" ht="12.75" x14ac:dyDescent="0.2"/>
    <row r="1568" ht="12.75" x14ac:dyDescent="0.2"/>
    <row r="1569" ht="12.75" x14ac:dyDescent="0.2"/>
    <row r="1570" ht="12.75" x14ac:dyDescent="0.2"/>
    <row r="1571" ht="12.75" x14ac:dyDescent="0.2"/>
    <row r="1572" ht="12.75" x14ac:dyDescent="0.2"/>
    <row r="1573" ht="12.75" x14ac:dyDescent="0.2"/>
    <row r="1574" ht="12.75" x14ac:dyDescent="0.2"/>
    <row r="1575" ht="12.75" x14ac:dyDescent="0.2"/>
    <row r="1576" ht="12.75" x14ac:dyDescent="0.2"/>
    <row r="1577" ht="12.75" x14ac:dyDescent="0.2"/>
    <row r="1578" ht="12.75" x14ac:dyDescent="0.2"/>
    <row r="1579" ht="12.75" x14ac:dyDescent="0.2"/>
    <row r="1580" ht="12.75" x14ac:dyDescent="0.2"/>
    <row r="1581" ht="12.75" x14ac:dyDescent="0.2"/>
    <row r="1582" ht="12.75" x14ac:dyDescent="0.2"/>
    <row r="1583" ht="12.75" x14ac:dyDescent="0.2"/>
    <row r="1584" ht="12.75" x14ac:dyDescent="0.2"/>
    <row r="1585" ht="12.75" x14ac:dyDescent="0.2"/>
    <row r="1586" ht="12.75" x14ac:dyDescent="0.2"/>
    <row r="1587" ht="12.75" x14ac:dyDescent="0.2"/>
    <row r="1588" ht="12.75" x14ac:dyDescent="0.2"/>
    <row r="1589" ht="12.75" x14ac:dyDescent="0.2"/>
    <row r="1590" ht="12.75" x14ac:dyDescent="0.2"/>
    <row r="1591" ht="12.75" x14ac:dyDescent="0.2"/>
    <row r="1592" ht="12.75" x14ac:dyDescent="0.2"/>
    <row r="1593" ht="12.75" x14ac:dyDescent="0.2"/>
    <row r="1594" ht="12.75" x14ac:dyDescent="0.2"/>
    <row r="1595" ht="12.75" x14ac:dyDescent="0.2"/>
    <row r="1596" ht="12.75" x14ac:dyDescent="0.2"/>
    <row r="1597" ht="12.75" x14ac:dyDescent="0.2"/>
    <row r="1598" ht="12.75" x14ac:dyDescent="0.2"/>
    <row r="1599" ht="12.75" x14ac:dyDescent="0.2"/>
    <row r="1600" ht="12.75" x14ac:dyDescent="0.2"/>
    <row r="1601" ht="12.75" x14ac:dyDescent="0.2"/>
    <row r="1602" ht="12.75" x14ac:dyDescent="0.2"/>
    <row r="1603" ht="12.75" x14ac:dyDescent="0.2"/>
    <row r="1604" ht="12.75" x14ac:dyDescent="0.2"/>
    <row r="1605" ht="12.75" x14ac:dyDescent="0.2"/>
    <row r="1606" ht="12.75" x14ac:dyDescent="0.2"/>
    <row r="1607" ht="12.75" x14ac:dyDescent="0.2"/>
    <row r="1608" ht="12.75" x14ac:dyDescent="0.2"/>
    <row r="1609" ht="12.75" x14ac:dyDescent="0.2"/>
    <row r="1610" ht="12.75" x14ac:dyDescent="0.2"/>
    <row r="1611" ht="12.75" x14ac:dyDescent="0.2"/>
    <row r="1612" ht="12.75" x14ac:dyDescent="0.2"/>
    <row r="1613" ht="12.75" x14ac:dyDescent="0.2"/>
    <row r="1614" ht="12.75" x14ac:dyDescent="0.2"/>
    <row r="1615" ht="12.75" x14ac:dyDescent="0.2"/>
    <row r="1616" ht="12.75" x14ac:dyDescent="0.2"/>
    <row r="1617" ht="12.75" x14ac:dyDescent="0.2"/>
    <row r="1618" ht="12.75" x14ac:dyDescent="0.2"/>
    <row r="1619" ht="12.75" x14ac:dyDescent="0.2"/>
    <row r="1620" ht="12.75" x14ac:dyDescent="0.2"/>
    <row r="1621" ht="12.75" x14ac:dyDescent="0.2"/>
    <row r="1622" ht="12.75" x14ac:dyDescent="0.2"/>
    <row r="1623" ht="12.75" x14ac:dyDescent="0.2"/>
    <row r="1624" ht="12.75" x14ac:dyDescent="0.2"/>
    <row r="1625" ht="12.75" x14ac:dyDescent="0.2"/>
    <row r="1626" ht="12.75" x14ac:dyDescent="0.2"/>
    <row r="1627" ht="12.75" x14ac:dyDescent="0.2"/>
    <row r="1628" ht="12.75" x14ac:dyDescent="0.2"/>
    <row r="1629" ht="12.75" x14ac:dyDescent="0.2"/>
    <row r="1630" ht="12.75" x14ac:dyDescent="0.2"/>
    <row r="1631" ht="12.75" x14ac:dyDescent="0.2"/>
    <row r="1632" ht="12.75" x14ac:dyDescent="0.2"/>
    <row r="1633" ht="12.75" x14ac:dyDescent="0.2"/>
    <row r="1634" ht="12.75" x14ac:dyDescent="0.2"/>
    <row r="1635" ht="12.75" x14ac:dyDescent="0.2"/>
    <row r="1636" ht="12.75" x14ac:dyDescent="0.2"/>
    <row r="1637" ht="12.75" x14ac:dyDescent="0.2"/>
    <row r="1638" ht="12.75" x14ac:dyDescent="0.2"/>
    <row r="1639" ht="12.75" x14ac:dyDescent="0.2"/>
    <row r="1640" ht="12.75" x14ac:dyDescent="0.2"/>
    <row r="1641" ht="12.75" x14ac:dyDescent="0.2"/>
    <row r="1642" ht="12.75" x14ac:dyDescent="0.2"/>
    <row r="1643" ht="12.75" x14ac:dyDescent="0.2"/>
    <row r="1644" ht="12.75" x14ac:dyDescent="0.2"/>
    <row r="1645" ht="12.75" x14ac:dyDescent="0.2"/>
    <row r="1646" ht="12.75" x14ac:dyDescent="0.2"/>
    <row r="1647" ht="12.75" x14ac:dyDescent="0.2"/>
    <row r="1648" ht="12.75" x14ac:dyDescent="0.2"/>
    <row r="1649" ht="12.75" x14ac:dyDescent="0.2"/>
    <row r="1650" ht="12.75" x14ac:dyDescent="0.2"/>
    <row r="1651" ht="12.75" x14ac:dyDescent="0.2"/>
    <row r="1652" ht="12.75" x14ac:dyDescent="0.2"/>
    <row r="1653" ht="12.75" x14ac:dyDescent="0.2"/>
    <row r="1654" ht="12.75" x14ac:dyDescent="0.2"/>
    <row r="1655" ht="12.75" x14ac:dyDescent="0.2"/>
    <row r="1656" ht="12.75" x14ac:dyDescent="0.2"/>
    <row r="1657" ht="12.75" x14ac:dyDescent="0.2"/>
    <row r="1658" ht="12.75" x14ac:dyDescent="0.2"/>
    <row r="1659" ht="12.75" x14ac:dyDescent="0.2"/>
    <row r="1660" ht="12.75" x14ac:dyDescent="0.2"/>
    <row r="1661" ht="12.75" x14ac:dyDescent="0.2"/>
    <row r="1662" ht="12.75" x14ac:dyDescent="0.2"/>
    <row r="1663" ht="12.75" x14ac:dyDescent="0.2"/>
    <row r="1664" ht="12.75" x14ac:dyDescent="0.2"/>
    <row r="1665" ht="12.75" x14ac:dyDescent="0.2"/>
    <row r="1666" ht="12.75" x14ac:dyDescent="0.2"/>
    <row r="1667" ht="12.75" x14ac:dyDescent="0.2"/>
    <row r="1668" ht="12.75" x14ac:dyDescent="0.2"/>
    <row r="1669" ht="12.75" x14ac:dyDescent="0.2"/>
    <row r="1670" ht="12.75" x14ac:dyDescent="0.2"/>
    <row r="1671" ht="12.75" x14ac:dyDescent="0.2"/>
    <row r="1672" ht="12.75" x14ac:dyDescent="0.2"/>
    <row r="1673" ht="12.75" x14ac:dyDescent="0.2"/>
    <row r="1674" ht="12.75" x14ac:dyDescent="0.2"/>
    <row r="1675" ht="12.75" x14ac:dyDescent="0.2"/>
    <row r="1676" ht="12.75" x14ac:dyDescent="0.2"/>
    <row r="1677" ht="12.75" x14ac:dyDescent="0.2"/>
    <row r="1678" ht="12.75" x14ac:dyDescent="0.2"/>
    <row r="1679" ht="12.75" x14ac:dyDescent="0.2"/>
    <row r="1680" ht="12.75" x14ac:dyDescent="0.2"/>
    <row r="1681" ht="12.75" x14ac:dyDescent="0.2"/>
    <row r="1682" ht="12.75" x14ac:dyDescent="0.2"/>
    <row r="1683" ht="12.75" x14ac:dyDescent="0.2"/>
    <row r="1684" ht="12.75" x14ac:dyDescent="0.2"/>
    <row r="1685" ht="12.75" x14ac:dyDescent="0.2"/>
    <row r="1686" ht="12.75" x14ac:dyDescent="0.2"/>
    <row r="1687" ht="12.75" x14ac:dyDescent="0.2"/>
    <row r="1688" ht="12.75" x14ac:dyDescent="0.2"/>
    <row r="1689" ht="12.75" x14ac:dyDescent="0.2"/>
    <row r="1690" ht="12.75" x14ac:dyDescent="0.2"/>
    <row r="1691" ht="12.75" x14ac:dyDescent="0.2"/>
    <row r="1692" ht="12.75" x14ac:dyDescent="0.2"/>
    <row r="1693" ht="12.75" x14ac:dyDescent="0.2"/>
    <row r="1694" ht="12.75" x14ac:dyDescent="0.2"/>
    <row r="1695" ht="12.75" x14ac:dyDescent="0.2"/>
    <row r="1696" ht="12.75" x14ac:dyDescent="0.2"/>
    <row r="1697" ht="12.75" x14ac:dyDescent="0.2"/>
    <row r="1698" ht="12.75" x14ac:dyDescent="0.2"/>
    <row r="1699" ht="12.75" x14ac:dyDescent="0.2"/>
    <row r="1700" ht="12.75" x14ac:dyDescent="0.2"/>
    <row r="1701" ht="12.75" x14ac:dyDescent="0.2"/>
    <row r="1702" ht="12.75" x14ac:dyDescent="0.2"/>
    <row r="1703" ht="12.75" x14ac:dyDescent="0.2"/>
    <row r="1704" ht="12.75" x14ac:dyDescent="0.2"/>
    <row r="1705" ht="12.75" x14ac:dyDescent="0.2"/>
    <row r="1706" ht="12.75" x14ac:dyDescent="0.2"/>
    <row r="1707" ht="12.75" x14ac:dyDescent="0.2"/>
    <row r="1708" ht="12.75" x14ac:dyDescent="0.2"/>
    <row r="1709" ht="12.75" x14ac:dyDescent="0.2"/>
    <row r="1710" ht="12.75" x14ac:dyDescent="0.2"/>
    <row r="1711" ht="12.75" x14ac:dyDescent="0.2"/>
    <row r="1712" ht="12.75" x14ac:dyDescent="0.2"/>
    <row r="1713" ht="12.75" x14ac:dyDescent="0.2"/>
    <row r="1714" ht="12.75" x14ac:dyDescent="0.2"/>
    <row r="1715" ht="12.75" x14ac:dyDescent="0.2"/>
    <row r="1716" ht="12.75" x14ac:dyDescent="0.2"/>
    <row r="1717" ht="12.75" x14ac:dyDescent="0.2"/>
    <row r="1718" ht="12.75" x14ac:dyDescent="0.2"/>
    <row r="1719" ht="12.75" x14ac:dyDescent="0.2"/>
    <row r="1720" ht="12.75" x14ac:dyDescent="0.2"/>
    <row r="1721" ht="12.75" x14ac:dyDescent="0.2"/>
    <row r="1722" ht="12.75" x14ac:dyDescent="0.2"/>
    <row r="1723" ht="12.75" x14ac:dyDescent="0.2"/>
    <row r="1724" ht="12.75" x14ac:dyDescent="0.2"/>
    <row r="1725" ht="12.75" x14ac:dyDescent="0.2"/>
    <row r="1726" ht="12.75" x14ac:dyDescent="0.2"/>
    <row r="1727" ht="12.75" x14ac:dyDescent="0.2"/>
    <row r="1728" ht="12.75" x14ac:dyDescent="0.2"/>
    <row r="1729" ht="12.75" x14ac:dyDescent="0.2"/>
    <row r="1730" ht="12.75" x14ac:dyDescent="0.2"/>
    <row r="1731" ht="12.75" x14ac:dyDescent="0.2"/>
    <row r="1732" ht="12.75" x14ac:dyDescent="0.2"/>
    <row r="1733" ht="12.75" x14ac:dyDescent="0.2"/>
    <row r="1734" ht="12.75" x14ac:dyDescent="0.2"/>
    <row r="1735" ht="12.75" x14ac:dyDescent="0.2"/>
    <row r="1736" ht="12.75" x14ac:dyDescent="0.2"/>
    <row r="1737" ht="12.75" x14ac:dyDescent="0.2"/>
    <row r="1738" ht="12.75" x14ac:dyDescent="0.2"/>
    <row r="1739" ht="12.75" x14ac:dyDescent="0.2"/>
    <row r="1740" ht="12.75" x14ac:dyDescent="0.2"/>
    <row r="1741" ht="12.75" x14ac:dyDescent="0.2"/>
    <row r="1742" ht="12.75" x14ac:dyDescent="0.2"/>
    <row r="1743" ht="12.75" x14ac:dyDescent="0.2"/>
    <row r="1744" ht="12.75" x14ac:dyDescent="0.2"/>
    <row r="1745" ht="12.75" x14ac:dyDescent="0.2"/>
    <row r="1746" ht="12.75" x14ac:dyDescent="0.2"/>
    <row r="1747" ht="12.75" x14ac:dyDescent="0.2"/>
    <row r="1748" ht="12.75" x14ac:dyDescent="0.2"/>
    <row r="1749" ht="12.75" x14ac:dyDescent="0.2"/>
    <row r="1750" ht="12.75" x14ac:dyDescent="0.2"/>
    <row r="1751" ht="12.75" x14ac:dyDescent="0.2"/>
    <row r="1752" ht="12.75" x14ac:dyDescent="0.2"/>
    <row r="1753" ht="12.75" x14ac:dyDescent="0.2"/>
    <row r="1754" ht="12.75" x14ac:dyDescent="0.2"/>
    <row r="1755" ht="12.75" x14ac:dyDescent="0.2"/>
    <row r="1756" ht="12.75" x14ac:dyDescent="0.2"/>
    <row r="1757" ht="12.75" x14ac:dyDescent="0.2"/>
    <row r="1758" ht="12.75" x14ac:dyDescent="0.2"/>
    <row r="1759" ht="12.75" x14ac:dyDescent="0.2"/>
    <row r="1760" ht="12.75" x14ac:dyDescent="0.2"/>
    <row r="1761" ht="12.75" x14ac:dyDescent="0.2"/>
    <row r="1762" ht="12.75" x14ac:dyDescent="0.2"/>
    <row r="1763" ht="12.75" x14ac:dyDescent="0.2"/>
    <row r="1764" ht="12.75" x14ac:dyDescent="0.2"/>
    <row r="1765" ht="12.75" x14ac:dyDescent="0.2"/>
    <row r="1766" ht="12.75" x14ac:dyDescent="0.2"/>
    <row r="1767" ht="12.75" x14ac:dyDescent="0.2"/>
    <row r="1768" ht="12.75" x14ac:dyDescent="0.2"/>
    <row r="1769" ht="12.75" x14ac:dyDescent="0.2"/>
    <row r="1770" ht="12.75" x14ac:dyDescent="0.2"/>
    <row r="1771" ht="12.75" x14ac:dyDescent="0.2"/>
    <row r="1772" ht="12.75" x14ac:dyDescent="0.2"/>
    <row r="1773" ht="12.75" x14ac:dyDescent="0.2"/>
    <row r="1774" ht="12.75" x14ac:dyDescent="0.2"/>
    <row r="1775" ht="12.75" x14ac:dyDescent="0.2"/>
    <row r="1776" ht="12.75" x14ac:dyDescent="0.2"/>
    <row r="1777" ht="12.75" x14ac:dyDescent="0.2"/>
    <row r="1778" ht="12.75" x14ac:dyDescent="0.2"/>
    <row r="1779" ht="12.75" x14ac:dyDescent="0.2"/>
    <row r="1780" ht="12.75" x14ac:dyDescent="0.2"/>
    <row r="1781" ht="12.75" x14ac:dyDescent="0.2"/>
    <row r="1782" ht="12.75" x14ac:dyDescent="0.2"/>
    <row r="1783" ht="12.75" x14ac:dyDescent="0.2"/>
    <row r="1784" ht="12.75" x14ac:dyDescent="0.2"/>
    <row r="1785" ht="12.75" x14ac:dyDescent="0.2"/>
    <row r="1786" ht="12.75" x14ac:dyDescent="0.2"/>
    <row r="1787" ht="12.75" x14ac:dyDescent="0.2"/>
    <row r="1788" ht="12.75" x14ac:dyDescent="0.2"/>
    <row r="1789" ht="12.75" x14ac:dyDescent="0.2"/>
    <row r="1790" ht="12.75" x14ac:dyDescent="0.2"/>
    <row r="1791" ht="12.75" x14ac:dyDescent="0.2"/>
    <row r="1792" ht="12.75" x14ac:dyDescent="0.2"/>
    <row r="1793" ht="12.75" x14ac:dyDescent="0.2"/>
    <row r="1794" ht="12.75" x14ac:dyDescent="0.2"/>
    <row r="1795" ht="12.75" x14ac:dyDescent="0.2"/>
    <row r="1796" ht="12.75" x14ac:dyDescent="0.2"/>
    <row r="1797" ht="12.75" x14ac:dyDescent="0.2"/>
    <row r="1798" ht="12.75" x14ac:dyDescent="0.2"/>
    <row r="1799" ht="12.75" x14ac:dyDescent="0.2"/>
    <row r="1800" ht="12.75" x14ac:dyDescent="0.2"/>
    <row r="1801" ht="12.75" x14ac:dyDescent="0.2"/>
    <row r="1802" ht="12.75" x14ac:dyDescent="0.2"/>
    <row r="1803" ht="12.75" x14ac:dyDescent="0.2"/>
    <row r="1804" ht="12.75" x14ac:dyDescent="0.2"/>
    <row r="1805" ht="12.75" x14ac:dyDescent="0.2"/>
    <row r="1806" ht="12.75" x14ac:dyDescent="0.2"/>
    <row r="1807" ht="12.75" x14ac:dyDescent="0.2"/>
    <row r="1808" ht="12.75" x14ac:dyDescent="0.2"/>
    <row r="1809" ht="12.75" x14ac:dyDescent="0.2"/>
    <row r="1810" ht="12.75" x14ac:dyDescent="0.2"/>
    <row r="1811" ht="12.75" x14ac:dyDescent="0.2"/>
    <row r="1812" ht="12.75" x14ac:dyDescent="0.2"/>
    <row r="1813" ht="12.75" x14ac:dyDescent="0.2"/>
    <row r="1814" ht="12.75" x14ac:dyDescent="0.2"/>
    <row r="1815" ht="12.75" x14ac:dyDescent="0.2"/>
    <row r="1816" ht="12.75" x14ac:dyDescent="0.2"/>
    <row r="1817" ht="12.75" x14ac:dyDescent="0.2"/>
    <row r="1818" ht="12.75" x14ac:dyDescent="0.2"/>
    <row r="1819" ht="12.75" x14ac:dyDescent="0.2"/>
    <row r="1820" ht="12.75" x14ac:dyDescent="0.2"/>
    <row r="1821" ht="12.75" x14ac:dyDescent="0.2"/>
    <row r="1822" ht="12.75" x14ac:dyDescent="0.2"/>
    <row r="1823" ht="12.75" x14ac:dyDescent="0.2"/>
    <row r="1824" ht="12.75" x14ac:dyDescent="0.2"/>
    <row r="1825" ht="12.75" x14ac:dyDescent="0.2"/>
    <row r="1826" ht="12.75" x14ac:dyDescent="0.2"/>
    <row r="1827" ht="12.75" x14ac:dyDescent="0.2"/>
    <row r="1828" ht="12.75" x14ac:dyDescent="0.2"/>
    <row r="1829" ht="12.75" x14ac:dyDescent="0.2"/>
    <row r="1830" ht="12.75" x14ac:dyDescent="0.2"/>
    <row r="1831" ht="12.75" x14ac:dyDescent="0.2"/>
    <row r="1832" ht="12.75" x14ac:dyDescent="0.2"/>
    <row r="1833" ht="12.75" x14ac:dyDescent="0.2"/>
    <row r="1834" ht="12.75" x14ac:dyDescent="0.2"/>
    <row r="1835" ht="12.75" x14ac:dyDescent="0.2"/>
    <row r="1836" ht="12.75" x14ac:dyDescent="0.2"/>
    <row r="1837" ht="12.75" x14ac:dyDescent="0.2"/>
    <row r="1838" ht="12.75" x14ac:dyDescent="0.2"/>
    <row r="1839" ht="12.75" x14ac:dyDescent="0.2"/>
    <row r="1840" ht="12.75" x14ac:dyDescent="0.2"/>
    <row r="1841" ht="12.75" x14ac:dyDescent="0.2"/>
    <row r="1842" ht="12.75" x14ac:dyDescent="0.2"/>
    <row r="1843" ht="12.75" x14ac:dyDescent="0.2"/>
    <row r="1844" ht="12.75" x14ac:dyDescent="0.2"/>
    <row r="1845" ht="12.75" x14ac:dyDescent="0.2"/>
    <row r="1846" ht="12.75" x14ac:dyDescent="0.2"/>
    <row r="1847" ht="12.75" x14ac:dyDescent="0.2"/>
    <row r="1848" ht="12.75" x14ac:dyDescent="0.2"/>
    <row r="1849" ht="12.75" x14ac:dyDescent="0.2"/>
    <row r="1850" ht="12.75" x14ac:dyDescent="0.2"/>
    <row r="1851" ht="12.75" x14ac:dyDescent="0.2"/>
    <row r="1852" ht="12.75" x14ac:dyDescent="0.2"/>
    <row r="1853" ht="12.75" x14ac:dyDescent="0.2"/>
    <row r="1854" ht="12.75" x14ac:dyDescent="0.2"/>
    <row r="1855" ht="12.75" x14ac:dyDescent="0.2"/>
    <row r="1856" ht="12.75" x14ac:dyDescent="0.2"/>
    <row r="1857" ht="12.75" x14ac:dyDescent="0.2"/>
    <row r="1858" ht="12.75" x14ac:dyDescent="0.2"/>
    <row r="1859" ht="12.75" x14ac:dyDescent="0.2"/>
    <row r="1860" ht="12.75" x14ac:dyDescent="0.2"/>
    <row r="1861" ht="12.75" x14ac:dyDescent="0.2"/>
    <row r="1862" ht="12.75" x14ac:dyDescent="0.2"/>
    <row r="1863" ht="12.75" x14ac:dyDescent="0.2"/>
    <row r="1864" ht="12.75" x14ac:dyDescent="0.2"/>
    <row r="1865" ht="12.75" x14ac:dyDescent="0.2"/>
    <row r="1866" ht="12.75" x14ac:dyDescent="0.2"/>
    <row r="1867" ht="12.75" x14ac:dyDescent="0.2"/>
    <row r="1868" ht="12.75" x14ac:dyDescent="0.2"/>
    <row r="1869" ht="12.75" x14ac:dyDescent="0.2"/>
    <row r="1870" ht="12.75" x14ac:dyDescent="0.2"/>
    <row r="1871" ht="12.75" x14ac:dyDescent="0.2"/>
    <row r="1872" ht="12.75" x14ac:dyDescent="0.2"/>
    <row r="1873" ht="12.75" x14ac:dyDescent="0.2"/>
    <row r="1874" ht="12.75" x14ac:dyDescent="0.2"/>
    <row r="1875" ht="12.75" x14ac:dyDescent="0.2"/>
    <row r="1876" ht="12.75" x14ac:dyDescent="0.2"/>
    <row r="1877" ht="12.75" x14ac:dyDescent="0.2"/>
    <row r="1878" ht="12.75" x14ac:dyDescent="0.2"/>
    <row r="1879" ht="12.75" x14ac:dyDescent="0.2"/>
    <row r="1880" ht="12.75" x14ac:dyDescent="0.2"/>
    <row r="1881" ht="12.75" x14ac:dyDescent="0.2"/>
    <row r="1882" ht="12.75" x14ac:dyDescent="0.2"/>
    <row r="1883" ht="12.75" x14ac:dyDescent="0.2"/>
    <row r="1884" ht="12.75" x14ac:dyDescent="0.2"/>
    <row r="1885" ht="12.75" x14ac:dyDescent="0.2"/>
    <row r="1886" ht="12.75" x14ac:dyDescent="0.2"/>
    <row r="1887" ht="12.75" x14ac:dyDescent="0.2"/>
    <row r="1888" ht="12.75" x14ac:dyDescent="0.2"/>
    <row r="1889" ht="12.75" x14ac:dyDescent="0.2"/>
    <row r="1890" ht="12.75" x14ac:dyDescent="0.2"/>
    <row r="1891" ht="12.75" x14ac:dyDescent="0.2"/>
    <row r="1892" ht="12.75" x14ac:dyDescent="0.2"/>
    <row r="1893" ht="12.75" x14ac:dyDescent="0.2"/>
    <row r="1894" ht="12.75" x14ac:dyDescent="0.2"/>
    <row r="1895" ht="12.75" x14ac:dyDescent="0.2"/>
    <row r="1896" ht="12.75" x14ac:dyDescent="0.2"/>
    <row r="1897" ht="12.75" x14ac:dyDescent="0.2"/>
    <row r="1898" ht="12.75" x14ac:dyDescent="0.2"/>
    <row r="1899" ht="12.75" x14ac:dyDescent="0.2"/>
    <row r="1900" ht="12.75" x14ac:dyDescent="0.2"/>
    <row r="1901" ht="12.75" x14ac:dyDescent="0.2"/>
    <row r="1902" ht="12.75" x14ac:dyDescent="0.2"/>
    <row r="1903" ht="12.75" x14ac:dyDescent="0.2"/>
    <row r="1904" ht="12.75" x14ac:dyDescent="0.2"/>
    <row r="1905" ht="12.75" x14ac:dyDescent="0.2"/>
    <row r="1906" ht="12.75" x14ac:dyDescent="0.2"/>
    <row r="1907" ht="12.75" x14ac:dyDescent="0.2"/>
    <row r="1908" ht="12.75" x14ac:dyDescent="0.2"/>
    <row r="1909" ht="12.75" x14ac:dyDescent="0.2"/>
    <row r="1910" ht="12.75" x14ac:dyDescent="0.2"/>
    <row r="1911" ht="12.75" x14ac:dyDescent="0.2"/>
    <row r="1912" ht="12.75" x14ac:dyDescent="0.2"/>
    <row r="1913" ht="12.75" x14ac:dyDescent="0.2"/>
    <row r="1914" ht="12.75" x14ac:dyDescent="0.2"/>
    <row r="1915" ht="12.75" x14ac:dyDescent="0.2"/>
    <row r="1916" ht="12.75" x14ac:dyDescent="0.2"/>
    <row r="1917" ht="12.75" x14ac:dyDescent="0.2"/>
    <row r="1918" ht="12.75" x14ac:dyDescent="0.2"/>
    <row r="1919" ht="12.75" x14ac:dyDescent="0.2"/>
    <row r="1920" ht="12.75" x14ac:dyDescent="0.2"/>
    <row r="1921" ht="12.75" x14ac:dyDescent="0.2"/>
    <row r="1922" ht="12.75" x14ac:dyDescent="0.2"/>
    <row r="1923" ht="12.75" x14ac:dyDescent="0.2"/>
    <row r="1924" ht="12.75" x14ac:dyDescent="0.2"/>
    <row r="1925" ht="12.75" x14ac:dyDescent="0.2"/>
    <row r="1926" ht="12.75" x14ac:dyDescent="0.2"/>
    <row r="1927" ht="12.75" x14ac:dyDescent="0.2"/>
    <row r="1928" ht="12.75" x14ac:dyDescent="0.2"/>
    <row r="1929" ht="12.75" x14ac:dyDescent="0.2"/>
    <row r="1930" ht="12.75" x14ac:dyDescent="0.2"/>
    <row r="1931" ht="12.75" x14ac:dyDescent="0.2"/>
    <row r="1932" ht="12.75" x14ac:dyDescent="0.2"/>
    <row r="1933" ht="12.75" x14ac:dyDescent="0.2"/>
    <row r="1934" ht="12.75" x14ac:dyDescent="0.2"/>
    <row r="1935" ht="12.75" x14ac:dyDescent="0.2"/>
    <row r="1936" ht="12.75" x14ac:dyDescent="0.2"/>
    <row r="1937" ht="12.75" x14ac:dyDescent="0.2"/>
    <row r="1938" ht="12.75" x14ac:dyDescent="0.2"/>
    <row r="1939" ht="12.75" x14ac:dyDescent="0.2"/>
    <row r="1940" ht="12.75" x14ac:dyDescent="0.2"/>
    <row r="1941" ht="12.75" x14ac:dyDescent="0.2"/>
    <row r="1942" ht="12.75" x14ac:dyDescent="0.2"/>
    <row r="1943" ht="12.75" x14ac:dyDescent="0.2"/>
    <row r="1944" ht="12.75" x14ac:dyDescent="0.2"/>
    <row r="1945" ht="12.75" x14ac:dyDescent="0.2"/>
    <row r="1946" ht="12.75" x14ac:dyDescent="0.2"/>
    <row r="1947" ht="12.75" x14ac:dyDescent="0.2"/>
    <row r="1948" ht="12.75" x14ac:dyDescent="0.2"/>
    <row r="1949" ht="12.75" x14ac:dyDescent="0.2"/>
    <row r="1950" ht="12.75" x14ac:dyDescent="0.2"/>
    <row r="1951" ht="12.75" x14ac:dyDescent="0.2"/>
    <row r="1952" ht="12.75" x14ac:dyDescent="0.2"/>
    <row r="1953" ht="12.75" x14ac:dyDescent="0.2"/>
    <row r="1954" ht="12.75" x14ac:dyDescent="0.2"/>
    <row r="1955" ht="12.75" x14ac:dyDescent="0.2"/>
    <row r="1956" ht="12.75" x14ac:dyDescent="0.2"/>
    <row r="1957" ht="12.75" x14ac:dyDescent="0.2"/>
    <row r="1958" ht="12.75" x14ac:dyDescent="0.2"/>
    <row r="1959" ht="12.75" x14ac:dyDescent="0.2"/>
    <row r="1960" ht="12.75" x14ac:dyDescent="0.2"/>
    <row r="1961" ht="12.75" x14ac:dyDescent="0.2"/>
    <row r="1962" ht="12.75" x14ac:dyDescent="0.2"/>
    <row r="1963" ht="12.75" x14ac:dyDescent="0.2"/>
    <row r="1964" ht="12.75" x14ac:dyDescent="0.2"/>
    <row r="1965" ht="12.75" x14ac:dyDescent="0.2"/>
    <row r="1966" ht="12.75" x14ac:dyDescent="0.2"/>
    <row r="1967" ht="12.75" x14ac:dyDescent="0.2"/>
    <row r="1968" ht="12.75" x14ac:dyDescent="0.2"/>
    <row r="1969" ht="12.75" x14ac:dyDescent="0.2"/>
    <row r="1970" ht="12.75" x14ac:dyDescent="0.2"/>
    <row r="1971" ht="12.75" x14ac:dyDescent="0.2"/>
    <row r="1972" ht="12.75" x14ac:dyDescent="0.2"/>
    <row r="1973" ht="12.75" x14ac:dyDescent="0.2"/>
    <row r="1974" ht="12.75" x14ac:dyDescent="0.2"/>
    <row r="1975" ht="12.75" x14ac:dyDescent="0.2"/>
    <row r="1976" ht="12.75" x14ac:dyDescent="0.2"/>
    <row r="1977" ht="12.75" x14ac:dyDescent="0.2"/>
    <row r="1978" ht="12.75" x14ac:dyDescent="0.2"/>
    <row r="1979" ht="12.75" x14ac:dyDescent="0.2"/>
    <row r="1980" ht="12.75" x14ac:dyDescent="0.2"/>
    <row r="1981" ht="12.75" x14ac:dyDescent="0.2"/>
    <row r="1982" ht="12.75" x14ac:dyDescent="0.2"/>
    <row r="1983" ht="12.75" x14ac:dyDescent="0.2"/>
    <row r="1984" ht="12.75" x14ac:dyDescent="0.2"/>
    <row r="1985" ht="12.75" x14ac:dyDescent="0.2"/>
    <row r="1986" ht="12.75" x14ac:dyDescent="0.2"/>
    <row r="1987" ht="12.75" x14ac:dyDescent="0.2"/>
    <row r="1988" ht="12.75" x14ac:dyDescent="0.2"/>
    <row r="1989" ht="12.75" x14ac:dyDescent="0.2"/>
    <row r="1990" ht="12.75" x14ac:dyDescent="0.2"/>
    <row r="1991" ht="12.75" x14ac:dyDescent="0.2"/>
    <row r="1992" ht="12.75" x14ac:dyDescent="0.2"/>
    <row r="1993" ht="12.75" x14ac:dyDescent="0.2"/>
    <row r="1994" ht="12.75" x14ac:dyDescent="0.2"/>
    <row r="1995" ht="12.75" x14ac:dyDescent="0.2"/>
    <row r="1996" ht="12.75" x14ac:dyDescent="0.2"/>
    <row r="1997" ht="12.75" x14ac:dyDescent="0.2"/>
    <row r="1998" ht="12.75" x14ac:dyDescent="0.2"/>
    <row r="1999" ht="12.75" x14ac:dyDescent="0.2"/>
    <row r="2000" ht="12.75" x14ac:dyDescent="0.2"/>
    <row r="2001" ht="12.75" x14ac:dyDescent="0.2"/>
    <row r="2002" ht="12.75" x14ac:dyDescent="0.2"/>
    <row r="2003" ht="12.75" x14ac:dyDescent="0.2"/>
    <row r="2004" ht="12.75" x14ac:dyDescent="0.2"/>
    <row r="2005" ht="12.75" x14ac:dyDescent="0.2"/>
    <row r="2006" ht="12.75" x14ac:dyDescent="0.2"/>
    <row r="2007" ht="12.75" x14ac:dyDescent="0.2"/>
    <row r="2008" ht="12.75" x14ac:dyDescent="0.2"/>
    <row r="2009" ht="12.75" x14ac:dyDescent="0.2"/>
    <row r="2010" ht="12.75" x14ac:dyDescent="0.2"/>
    <row r="2011" ht="12.75" x14ac:dyDescent="0.2"/>
    <row r="2012" ht="12.75" x14ac:dyDescent="0.2"/>
    <row r="2013" ht="12.75" x14ac:dyDescent="0.2"/>
    <row r="2014" ht="12.75" x14ac:dyDescent="0.2"/>
    <row r="2015" ht="12.75" x14ac:dyDescent="0.2"/>
    <row r="2016" ht="12.75" x14ac:dyDescent="0.2"/>
    <row r="2017" ht="12.75" x14ac:dyDescent="0.2"/>
    <row r="2018" ht="12.75" x14ac:dyDescent="0.2"/>
    <row r="2019" ht="12.75" x14ac:dyDescent="0.2"/>
    <row r="2020" ht="12.75" x14ac:dyDescent="0.2"/>
    <row r="2021" ht="12.75" x14ac:dyDescent="0.2"/>
    <row r="2022" ht="12.75" x14ac:dyDescent="0.2"/>
    <row r="2023" ht="12.75" x14ac:dyDescent="0.2"/>
    <row r="2024" ht="12.75" x14ac:dyDescent="0.2"/>
    <row r="2025" ht="12.75" x14ac:dyDescent="0.2"/>
    <row r="2026" ht="12.75" x14ac:dyDescent="0.2"/>
    <row r="2027" ht="12.75" x14ac:dyDescent="0.2"/>
    <row r="2028" ht="12.75" x14ac:dyDescent="0.2"/>
    <row r="2029" ht="12.75" x14ac:dyDescent="0.2"/>
    <row r="2030" ht="12.75" x14ac:dyDescent="0.2"/>
    <row r="2031" ht="12.75" x14ac:dyDescent="0.2"/>
    <row r="2032" ht="12.75" x14ac:dyDescent="0.2"/>
    <row r="2033" ht="12.75" x14ac:dyDescent="0.2"/>
    <row r="2034" ht="12.75" x14ac:dyDescent="0.2"/>
    <row r="2035" ht="12.75" x14ac:dyDescent="0.2"/>
    <row r="2036" ht="12.75" x14ac:dyDescent="0.2"/>
    <row r="2037" ht="12.75" x14ac:dyDescent="0.2"/>
    <row r="2038" ht="12.75" x14ac:dyDescent="0.2"/>
    <row r="2039" ht="12.75" x14ac:dyDescent="0.2"/>
    <row r="2040" ht="12.75" x14ac:dyDescent="0.2"/>
    <row r="2041" ht="12.75" x14ac:dyDescent="0.2"/>
    <row r="2042" ht="12.75" x14ac:dyDescent="0.2"/>
    <row r="2043" ht="12.75" x14ac:dyDescent="0.2"/>
    <row r="2044" ht="12.75" x14ac:dyDescent="0.2"/>
    <row r="2045" ht="12.75" x14ac:dyDescent="0.2"/>
    <row r="2046" ht="12.75" x14ac:dyDescent="0.2"/>
    <row r="2047" ht="12.75" x14ac:dyDescent="0.2"/>
    <row r="2048" ht="12.75" x14ac:dyDescent="0.2"/>
    <row r="2049" ht="12.75" x14ac:dyDescent="0.2"/>
    <row r="2050" ht="12.75" x14ac:dyDescent="0.2"/>
    <row r="2051" ht="12.75" x14ac:dyDescent="0.2"/>
    <row r="2052" ht="12.75" x14ac:dyDescent="0.2"/>
    <row r="2053" ht="12.75" x14ac:dyDescent="0.2"/>
    <row r="2054" ht="12.75" x14ac:dyDescent="0.2"/>
    <row r="2055" ht="12.75" x14ac:dyDescent="0.2"/>
    <row r="2056" ht="12.75" x14ac:dyDescent="0.2"/>
    <row r="2057" ht="12.75" x14ac:dyDescent="0.2"/>
    <row r="2058" ht="12.75" x14ac:dyDescent="0.2"/>
    <row r="2059" ht="12.75" x14ac:dyDescent="0.2"/>
    <row r="2060" ht="12.75" x14ac:dyDescent="0.2"/>
    <row r="2061" ht="12.75" x14ac:dyDescent="0.2"/>
    <row r="2062" ht="12.75" x14ac:dyDescent="0.2"/>
    <row r="2063" ht="12.75" x14ac:dyDescent="0.2"/>
    <row r="2064" ht="12.75" x14ac:dyDescent="0.2"/>
    <row r="2065" ht="12.75" x14ac:dyDescent="0.2"/>
    <row r="2066" ht="12.75" x14ac:dyDescent="0.2"/>
    <row r="2067" ht="12.75" x14ac:dyDescent="0.2"/>
    <row r="2068" ht="12.75" x14ac:dyDescent="0.2"/>
    <row r="2069" ht="12.75" x14ac:dyDescent="0.2"/>
    <row r="2070" ht="12.75" x14ac:dyDescent="0.2"/>
    <row r="2071" ht="12.75" x14ac:dyDescent="0.2"/>
    <row r="2072" ht="12.75" x14ac:dyDescent="0.2"/>
    <row r="2073" ht="12.75" x14ac:dyDescent="0.2"/>
    <row r="2074" ht="12.75" x14ac:dyDescent="0.2"/>
    <row r="2075" ht="12.75" x14ac:dyDescent="0.2"/>
    <row r="2076" ht="12.75" x14ac:dyDescent="0.2"/>
    <row r="2077" ht="12.75" x14ac:dyDescent="0.2"/>
    <row r="2078" ht="12.75" x14ac:dyDescent="0.2"/>
    <row r="2079" ht="12.75" x14ac:dyDescent="0.2"/>
    <row r="2080" ht="12.75" x14ac:dyDescent="0.2"/>
    <row r="2081" ht="12.75" x14ac:dyDescent="0.2"/>
    <row r="2082" ht="12.75" x14ac:dyDescent="0.2"/>
    <row r="2083" ht="12.75" x14ac:dyDescent="0.2"/>
    <row r="2084" ht="12.75" x14ac:dyDescent="0.2"/>
    <row r="2085" ht="12.75" x14ac:dyDescent="0.2"/>
    <row r="2086" ht="12.75" x14ac:dyDescent="0.2"/>
    <row r="2087" ht="12.75" x14ac:dyDescent="0.2"/>
    <row r="2088" ht="12.75" x14ac:dyDescent="0.2"/>
    <row r="2089" ht="12.75" x14ac:dyDescent="0.2"/>
    <row r="2090" ht="12.75" x14ac:dyDescent="0.2"/>
    <row r="2091" ht="12.75" x14ac:dyDescent="0.2"/>
    <row r="2092" ht="12.75" x14ac:dyDescent="0.2"/>
    <row r="2093" ht="12.75" x14ac:dyDescent="0.2"/>
    <row r="2094" ht="12.75" x14ac:dyDescent="0.2"/>
    <row r="2095" ht="12.75" x14ac:dyDescent="0.2"/>
    <row r="2096" ht="12.75" x14ac:dyDescent="0.2"/>
    <row r="2097" ht="12.75" x14ac:dyDescent="0.2"/>
    <row r="2098" ht="12.75" x14ac:dyDescent="0.2"/>
    <row r="2099" ht="12.75" x14ac:dyDescent="0.2"/>
    <row r="2100" ht="12.75" x14ac:dyDescent="0.2"/>
    <row r="2101" ht="12.75" x14ac:dyDescent="0.2"/>
    <row r="2102" ht="12.75" x14ac:dyDescent="0.2"/>
    <row r="2103" ht="12.75" x14ac:dyDescent="0.2"/>
    <row r="2104" ht="12.75" x14ac:dyDescent="0.2"/>
    <row r="2105" ht="12.75" x14ac:dyDescent="0.2"/>
    <row r="2106" ht="12.75" x14ac:dyDescent="0.2"/>
    <row r="2107" ht="12.75" x14ac:dyDescent="0.2"/>
    <row r="2108" ht="12.75" x14ac:dyDescent="0.2"/>
    <row r="2109" ht="12.75" x14ac:dyDescent="0.2"/>
    <row r="2110" ht="12.75" x14ac:dyDescent="0.2"/>
    <row r="2111" ht="12.75" x14ac:dyDescent="0.2"/>
    <row r="2112" ht="12.75" x14ac:dyDescent="0.2"/>
    <row r="2113" ht="12.75" x14ac:dyDescent="0.2"/>
    <row r="2114" ht="12.75" x14ac:dyDescent="0.2"/>
    <row r="2115" ht="12.75" x14ac:dyDescent="0.2"/>
    <row r="2116" ht="12.75" x14ac:dyDescent="0.2"/>
    <row r="2117" ht="12.75" x14ac:dyDescent="0.2"/>
    <row r="2118" ht="12.75" x14ac:dyDescent="0.2"/>
    <row r="2119" ht="12.75" x14ac:dyDescent="0.2"/>
    <row r="2120" ht="12.75" x14ac:dyDescent="0.2"/>
    <row r="2121" ht="12.75" x14ac:dyDescent="0.2"/>
    <row r="2122" ht="12.75" x14ac:dyDescent="0.2"/>
    <row r="2123" ht="12.75" x14ac:dyDescent="0.2"/>
    <row r="2124" ht="12.75" x14ac:dyDescent="0.2"/>
    <row r="2125" ht="12.75" x14ac:dyDescent="0.2"/>
    <row r="2126" ht="12.75" x14ac:dyDescent="0.2"/>
    <row r="2127" ht="12.75" x14ac:dyDescent="0.2"/>
    <row r="2128" ht="12.75" x14ac:dyDescent="0.2"/>
    <row r="2129" ht="12.75" x14ac:dyDescent="0.2"/>
    <row r="2130" ht="12.75" x14ac:dyDescent="0.2"/>
    <row r="2131" ht="12.75" x14ac:dyDescent="0.2"/>
    <row r="2132" ht="12.75" x14ac:dyDescent="0.2"/>
    <row r="2133" ht="12.75" x14ac:dyDescent="0.2"/>
    <row r="2134" ht="12.75" x14ac:dyDescent="0.2"/>
    <row r="2135" ht="12.75" x14ac:dyDescent="0.2"/>
    <row r="2136" ht="12.75" x14ac:dyDescent="0.2"/>
    <row r="2137" ht="12.75" x14ac:dyDescent="0.2"/>
    <row r="2138" ht="12.75" x14ac:dyDescent="0.2"/>
    <row r="2139" ht="12.75" x14ac:dyDescent="0.2"/>
    <row r="2140" ht="12.75" x14ac:dyDescent="0.2"/>
    <row r="2141" ht="12.75" x14ac:dyDescent="0.2"/>
    <row r="2142" ht="12.75" x14ac:dyDescent="0.2"/>
    <row r="2143" ht="12.75" x14ac:dyDescent="0.2"/>
    <row r="2144" ht="12.75" x14ac:dyDescent="0.2"/>
    <row r="2145" ht="12.75" x14ac:dyDescent="0.2"/>
    <row r="2146" ht="12.75" x14ac:dyDescent="0.2"/>
    <row r="2147" ht="12.75" x14ac:dyDescent="0.2"/>
    <row r="2148" ht="12.75" x14ac:dyDescent="0.2"/>
    <row r="2149" ht="12.75" x14ac:dyDescent="0.2"/>
    <row r="2150" ht="12.75" x14ac:dyDescent="0.2"/>
    <row r="2151" ht="12.75" x14ac:dyDescent="0.2"/>
    <row r="2152" ht="12.75" x14ac:dyDescent="0.2"/>
    <row r="2153" ht="12.75" x14ac:dyDescent="0.2"/>
    <row r="2154" ht="12.75" x14ac:dyDescent="0.2"/>
    <row r="2155" ht="12.75" x14ac:dyDescent="0.2"/>
    <row r="2156" ht="12.75" x14ac:dyDescent="0.2"/>
    <row r="2157" ht="12.75" x14ac:dyDescent="0.2"/>
    <row r="2158" ht="12.75" x14ac:dyDescent="0.2"/>
    <row r="2159" ht="12.75" x14ac:dyDescent="0.2"/>
    <row r="2160" ht="12.75" x14ac:dyDescent="0.2"/>
    <row r="2161" ht="12.75" x14ac:dyDescent="0.2"/>
    <row r="2162" ht="12.75" x14ac:dyDescent="0.2"/>
    <row r="2163" ht="12.75" x14ac:dyDescent="0.2"/>
    <row r="2164" ht="12.75" x14ac:dyDescent="0.2"/>
    <row r="2165" ht="12.75" x14ac:dyDescent="0.2"/>
    <row r="2166" ht="12.75" x14ac:dyDescent="0.2"/>
    <row r="2167" ht="12.75" x14ac:dyDescent="0.2"/>
    <row r="2168" ht="12.75" x14ac:dyDescent="0.2"/>
    <row r="2169" ht="12.75" x14ac:dyDescent="0.2"/>
    <row r="2170" ht="12.75" x14ac:dyDescent="0.2"/>
    <row r="2171" ht="12.75" x14ac:dyDescent="0.2"/>
    <row r="2172" ht="12.75" x14ac:dyDescent="0.2"/>
    <row r="2173" ht="12.75" x14ac:dyDescent="0.2"/>
    <row r="2174" ht="12.75" x14ac:dyDescent="0.2"/>
    <row r="2175" ht="12.75" x14ac:dyDescent="0.2"/>
    <row r="2176" ht="12.75" x14ac:dyDescent="0.2"/>
    <row r="2177" ht="12.75" x14ac:dyDescent="0.2"/>
    <row r="2178" ht="12.75" x14ac:dyDescent="0.2"/>
    <row r="2179" ht="12.75" x14ac:dyDescent="0.2"/>
    <row r="2180" ht="12.75" x14ac:dyDescent="0.2"/>
    <row r="2181" ht="12.75" x14ac:dyDescent="0.2"/>
    <row r="2182" ht="12.75" x14ac:dyDescent="0.2"/>
    <row r="2183" ht="12.75" x14ac:dyDescent="0.2"/>
    <row r="2184" ht="12.75" x14ac:dyDescent="0.2"/>
    <row r="2185" ht="12.75" x14ac:dyDescent="0.2"/>
    <row r="2186" ht="12.75" x14ac:dyDescent="0.2"/>
    <row r="2187" ht="12.75" x14ac:dyDescent="0.2"/>
    <row r="2188" ht="12.75" x14ac:dyDescent="0.2"/>
    <row r="2189" ht="12.75" x14ac:dyDescent="0.2"/>
    <row r="2190" ht="12.75" x14ac:dyDescent="0.2"/>
    <row r="2191" ht="12.75" x14ac:dyDescent="0.2"/>
    <row r="2192" ht="12.75" x14ac:dyDescent="0.2"/>
    <row r="2193" ht="12.75" x14ac:dyDescent="0.2"/>
    <row r="2194" ht="12.75" x14ac:dyDescent="0.2"/>
    <row r="2195" ht="12.75" x14ac:dyDescent="0.2"/>
    <row r="2196" ht="12.75" x14ac:dyDescent="0.2"/>
    <row r="2197" ht="12.75" x14ac:dyDescent="0.2"/>
    <row r="2198" ht="12.75" x14ac:dyDescent="0.2"/>
    <row r="2199" ht="12.75" x14ac:dyDescent="0.2"/>
    <row r="2200" ht="12.75" x14ac:dyDescent="0.2"/>
    <row r="2201" ht="12.75" x14ac:dyDescent="0.2"/>
    <row r="2202" ht="12.75" x14ac:dyDescent="0.2"/>
    <row r="2203" ht="12.75" x14ac:dyDescent="0.2"/>
    <row r="2204" ht="12.75" x14ac:dyDescent="0.2"/>
    <row r="2205" ht="12.75" x14ac:dyDescent="0.2"/>
    <row r="2206" ht="12.75" x14ac:dyDescent="0.2"/>
    <row r="2207" ht="12.75" x14ac:dyDescent="0.2"/>
    <row r="2208" ht="12.75" x14ac:dyDescent="0.2"/>
    <row r="2209" ht="12.75" x14ac:dyDescent="0.2"/>
    <row r="2210" ht="12.75" x14ac:dyDescent="0.2"/>
    <row r="2211" ht="12.75" x14ac:dyDescent="0.2"/>
    <row r="2212" ht="12.75" x14ac:dyDescent="0.2"/>
    <row r="2213" ht="12.75" x14ac:dyDescent="0.2"/>
    <row r="2214" ht="12.75" x14ac:dyDescent="0.2"/>
    <row r="2215" ht="12.75" x14ac:dyDescent="0.2"/>
    <row r="2216" ht="12.75" x14ac:dyDescent="0.2"/>
    <row r="2217" ht="12.75" x14ac:dyDescent="0.2"/>
    <row r="2218" ht="12.75" x14ac:dyDescent="0.2"/>
    <row r="2219" ht="12.75" x14ac:dyDescent="0.2"/>
    <row r="2220" ht="12.75" x14ac:dyDescent="0.2"/>
    <row r="2221" ht="12.75" x14ac:dyDescent="0.2"/>
    <row r="2222" ht="12.75" x14ac:dyDescent="0.2"/>
    <row r="2223" ht="12.75" x14ac:dyDescent="0.2"/>
    <row r="2224" ht="12.75" x14ac:dyDescent="0.2"/>
    <row r="2225" ht="12.75" x14ac:dyDescent="0.2"/>
    <row r="2226" ht="12.75" x14ac:dyDescent="0.2"/>
    <row r="2227" ht="12.75" x14ac:dyDescent="0.2"/>
    <row r="2228" ht="12.75" x14ac:dyDescent="0.2"/>
    <row r="2229" ht="12.75" x14ac:dyDescent="0.2"/>
    <row r="2230" ht="12.75" x14ac:dyDescent="0.2"/>
    <row r="2231" ht="12.75" x14ac:dyDescent="0.2"/>
    <row r="2232" ht="12.75" x14ac:dyDescent="0.2"/>
    <row r="2233" ht="12.75" x14ac:dyDescent="0.2"/>
    <row r="2234" ht="12.75" x14ac:dyDescent="0.2"/>
    <row r="2235" ht="12.75" x14ac:dyDescent="0.2"/>
    <row r="2236" ht="12.75" x14ac:dyDescent="0.2"/>
    <row r="2237" ht="12.75" x14ac:dyDescent="0.2"/>
    <row r="2238" ht="12.75" x14ac:dyDescent="0.2"/>
    <row r="2239" ht="12.75" x14ac:dyDescent="0.2"/>
    <row r="2240" ht="12.75" x14ac:dyDescent="0.2"/>
    <row r="2241" ht="12.75" x14ac:dyDescent="0.2"/>
    <row r="2242" ht="12.75" x14ac:dyDescent="0.2"/>
    <row r="2243" ht="12.75" x14ac:dyDescent="0.2"/>
    <row r="2244" ht="12.75" x14ac:dyDescent="0.2"/>
    <row r="2245" ht="12.75" x14ac:dyDescent="0.2"/>
    <row r="2246" ht="12.75" x14ac:dyDescent="0.2"/>
    <row r="2247" ht="12.75" x14ac:dyDescent="0.2"/>
    <row r="2248" ht="12.75" x14ac:dyDescent="0.2"/>
    <row r="2249" ht="12.75" x14ac:dyDescent="0.2"/>
    <row r="2250" ht="12.75" x14ac:dyDescent="0.2"/>
    <row r="2251" ht="12.75" x14ac:dyDescent="0.2"/>
    <row r="2252" ht="12.75" x14ac:dyDescent="0.2"/>
    <row r="2253" ht="12.75" x14ac:dyDescent="0.2"/>
    <row r="2254" ht="12.75" x14ac:dyDescent="0.2"/>
    <row r="2255" ht="12.75" x14ac:dyDescent="0.2"/>
    <row r="2256" ht="12.75" x14ac:dyDescent="0.2"/>
    <row r="2257" ht="12.75" x14ac:dyDescent="0.2"/>
    <row r="2258" ht="12.75" x14ac:dyDescent="0.2"/>
    <row r="2259" ht="12.75" x14ac:dyDescent="0.2"/>
    <row r="2260" ht="12.75" x14ac:dyDescent="0.2"/>
    <row r="2261" ht="12.75" x14ac:dyDescent="0.2"/>
    <row r="2262" ht="12.75" x14ac:dyDescent="0.2"/>
    <row r="2263" ht="12.75" x14ac:dyDescent="0.2"/>
    <row r="2264" ht="12.75" x14ac:dyDescent="0.2"/>
    <row r="2265" ht="12.75" x14ac:dyDescent="0.2"/>
    <row r="2266" ht="12.75" x14ac:dyDescent="0.2"/>
    <row r="2267" ht="12.75" x14ac:dyDescent="0.2"/>
    <row r="2268" ht="12.75" x14ac:dyDescent="0.2"/>
    <row r="2269" ht="12.75" x14ac:dyDescent="0.2"/>
    <row r="2270" ht="12.75" x14ac:dyDescent="0.2"/>
    <row r="2271" ht="12.75" x14ac:dyDescent="0.2"/>
    <row r="2272" ht="12.75" x14ac:dyDescent="0.2"/>
    <row r="2273" ht="12.75" x14ac:dyDescent="0.2"/>
    <row r="2274" ht="12.75" x14ac:dyDescent="0.2"/>
    <row r="2275" ht="12.75" x14ac:dyDescent="0.2"/>
    <row r="2276" ht="12.75" x14ac:dyDescent="0.2"/>
    <row r="2277" ht="12.75" x14ac:dyDescent="0.2"/>
    <row r="2278" ht="12.75" x14ac:dyDescent="0.2"/>
    <row r="2279" ht="12.75" x14ac:dyDescent="0.2"/>
    <row r="2280" ht="12.75" x14ac:dyDescent="0.2"/>
    <row r="2281" ht="12.75" x14ac:dyDescent="0.2"/>
    <row r="2282" ht="12.75" x14ac:dyDescent="0.2"/>
    <row r="2283" ht="12.75" x14ac:dyDescent="0.2"/>
    <row r="2284" ht="12.75" x14ac:dyDescent="0.2"/>
    <row r="2285" ht="12.75" x14ac:dyDescent="0.2"/>
    <row r="2286" ht="12.75" x14ac:dyDescent="0.2"/>
    <row r="2287" ht="12.75" x14ac:dyDescent="0.2"/>
    <row r="2288" ht="12.75" x14ac:dyDescent="0.2"/>
    <row r="2289" ht="12.75" x14ac:dyDescent="0.2"/>
    <row r="2290" ht="12.75" x14ac:dyDescent="0.2"/>
    <row r="2291" ht="12.75" x14ac:dyDescent="0.2"/>
    <row r="2292" ht="12.75" x14ac:dyDescent="0.2"/>
    <row r="2293" ht="12.75" x14ac:dyDescent="0.2"/>
    <row r="2294" ht="12.75" x14ac:dyDescent="0.2"/>
    <row r="2295" ht="12.75" x14ac:dyDescent="0.2"/>
    <row r="2296" ht="12.75" x14ac:dyDescent="0.2"/>
    <row r="2297" ht="12.75" x14ac:dyDescent="0.2"/>
    <row r="2298" ht="12.75" x14ac:dyDescent="0.2"/>
    <row r="2299" ht="12.75" x14ac:dyDescent="0.2"/>
    <row r="2300" ht="12.75" x14ac:dyDescent="0.2"/>
    <row r="2301" ht="12.75" x14ac:dyDescent="0.2"/>
    <row r="2302" ht="12.75" x14ac:dyDescent="0.2"/>
    <row r="2303" ht="12.75" x14ac:dyDescent="0.2"/>
    <row r="2304" ht="12.75" x14ac:dyDescent="0.2"/>
    <row r="2305" ht="12.75" x14ac:dyDescent="0.2"/>
    <row r="2306" ht="12.75" x14ac:dyDescent="0.2"/>
    <row r="2307" ht="12.75" x14ac:dyDescent="0.2"/>
    <row r="2308" ht="12.75" x14ac:dyDescent="0.2"/>
    <row r="2309" ht="12.75" x14ac:dyDescent="0.2"/>
    <row r="2310" ht="12.75" x14ac:dyDescent="0.2"/>
    <row r="2311" ht="12.75" x14ac:dyDescent="0.2"/>
    <row r="2312" ht="12.75" x14ac:dyDescent="0.2"/>
    <row r="2313" ht="12.75" x14ac:dyDescent="0.2"/>
    <row r="2314" ht="12.75" x14ac:dyDescent="0.2"/>
    <row r="2315" ht="12.75" x14ac:dyDescent="0.2"/>
    <row r="2316" ht="12.75" x14ac:dyDescent="0.2"/>
    <row r="2317" ht="12.75" x14ac:dyDescent="0.2"/>
    <row r="2318" ht="12.75" x14ac:dyDescent="0.2"/>
    <row r="2319" ht="12.75" x14ac:dyDescent="0.2"/>
    <row r="2320" ht="12.75" x14ac:dyDescent="0.2"/>
    <row r="2321" ht="12.75" x14ac:dyDescent="0.2"/>
    <row r="2322" ht="12.75" x14ac:dyDescent="0.2"/>
    <row r="2323" ht="12.75" x14ac:dyDescent="0.2"/>
    <row r="2324" ht="12.75" x14ac:dyDescent="0.2"/>
    <row r="2325" ht="12.75" x14ac:dyDescent="0.2"/>
    <row r="2326" ht="12.75" x14ac:dyDescent="0.2"/>
    <row r="2327" ht="12.75" x14ac:dyDescent="0.2"/>
    <row r="2328" ht="12.75" x14ac:dyDescent="0.2"/>
    <row r="2329" ht="12.75" x14ac:dyDescent="0.2"/>
    <row r="2330" ht="12.75" x14ac:dyDescent="0.2"/>
    <row r="2331" ht="12.75" x14ac:dyDescent="0.2"/>
    <row r="2332" ht="12.75" x14ac:dyDescent="0.2"/>
    <row r="2333" ht="12.75" x14ac:dyDescent="0.2"/>
    <row r="2334" ht="12.75" x14ac:dyDescent="0.2"/>
    <row r="2335" ht="12.75" x14ac:dyDescent="0.2"/>
    <row r="2336" ht="12.75" x14ac:dyDescent="0.2"/>
    <row r="2337" ht="12.75" x14ac:dyDescent="0.2"/>
    <row r="2338" ht="12.75" x14ac:dyDescent="0.2"/>
    <row r="2339" ht="12.75" x14ac:dyDescent="0.2"/>
    <row r="2340" ht="12.75" x14ac:dyDescent="0.2"/>
    <row r="2341" ht="12.75" x14ac:dyDescent="0.2"/>
    <row r="2342" ht="12.75" x14ac:dyDescent="0.2"/>
    <row r="2343" ht="12.75" x14ac:dyDescent="0.2"/>
    <row r="2344" ht="12.75" x14ac:dyDescent="0.2"/>
    <row r="2345" ht="12.75" x14ac:dyDescent="0.2"/>
    <row r="2346" ht="12.75" x14ac:dyDescent="0.2"/>
    <row r="2347" ht="12.75" x14ac:dyDescent="0.2"/>
    <row r="2348" ht="12.75" x14ac:dyDescent="0.2"/>
    <row r="2349" ht="12.75" x14ac:dyDescent="0.2"/>
    <row r="2350" ht="12.75" x14ac:dyDescent="0.2"/>
    <row r="2351" ht="12.75" x14ac:dyDescent="0.2"/>
    <row r="2352" ht="12.75" x14ac:dyDescent="0.2"/>
    <row r="2353" ht="12.75" x14ac:dyDescent="0.2"/>
    <row r="2354" ht="12.75" x14ac:dyDescent="0.2"/>
    <row r="2355" ht="12.75" x14ac:dyDescent="0.2"/>
    <row r="2356" ht="12.75" x14ac:dyDescent="0.2"/>
    <row r="2357" ht="12.75" x14ac:dyDescent="0.2"/>
    <row r="2358" ht="12.75" x14ac:dyDescent="0.2"/>
    <row r="2359" ht="12.75" x14ac:dyDescent="0.2"/>
    <row r="2360" ht="12.75" x14ac:dyDescent="0.2"/>
    <row r="2361" ht="12.75" x14ac:dyDescent="0.2"/>
    <row r="2362" ht="12.75" x14ac:dyDescent="0.2"/>
    <row r="2363" ht="12.75" x14ac:dyDescent="0.2"/>
    <row r="2364" ht="12.75" x14ac:dyDescent="0.2"/>
    <row r="2365" ht="12.75" x14ac:dyDescent="0.2"/>
    <row r="2366" ht="12.75" x14ac:dyDescent="0.2"/>
    <row r="2367" ht="12.75" x14ac:dyDescent="0.2"/>
    <row r="2368" ht="12.75" x14ac:dyDescent="0.2"/>
    <row r="2369" ht="12.75" x14ac:dyDescent="0.2"/>
    <row r="2370" ht="12.75" x14ac:dyDescent="0.2"/>
    <row r="2371" ht="12.75" x14ac:dyDescent="0.2"/>
    <row r="2372" ht="12.75" x14ac:dyDescent="0.2"/>
    <row r="2373" ht="12.75" x14ac:dyDescent="0.2"/>
    <row r="2374" ht="12.75" x14ac:dyDescent="0.2"/>
    <row r="2375" ht="12.75" x14ac:dyDescent="0.2"/>
    <row r="2376" ht="12.75" x14ac:dyDescent="0.2"/>
    <row r="2377" ht="12.75" x14ac:dyDescent="0.2"/>
    <row r="2378" ht="12.75" x14ac:dyDescent="0.2"/>
    <row r="2379" ht="12.75" x14ac:dyDescent="0.2"/>
    <row r="2380" ht="12.75" x14ac:dyDescent="0.2"/>
    <row r="2381" ht="12.75" x14ac:dyDescent="0.2"/>
    <row r="2382" ht="12.75" x14ac:dyDescent="0.2"/>
    <row r="2383" ht="12.75" x14ac:dyDescent="0.2"/>
    <row r="2384" ht="12.75" x14ac:dyDescent="0.2"/>
    <row r="2385" ht="12.75" x14ac:dyDescent="0.2"/>
    <row r="2386" ht="12.75" x14ac:dyDescent="0.2"/>
    <row r="2387" ht="12.75" x14ac:dyDescent="0.2"/>
    <row r="2388" ht="12.75" x14ac:dyDescent="0.2"/>
    <row r="2389" ht="12.75" x14ac:dyDescent="0.2"/>
    <row r="2390" ht="12.75" x14ac:dyDescent="0.2"/>
    <row r="2391" ht="12.75" x14ac:dyDescent="0.2"/>
    <row r="2392" ht="12.75" x14ac:dyDescent="0.2"/>
    <row r="2393" ht="12.75" x14ac:dyDescent="0.2"/>
    <row r="2394" ht="12.75" x14ac:dyDescent="0.2"/>
    <row r="2395" ht="12.75" x14ac:dyDescent="0.2"/>
    <row r="2396" ht="12.75" x14ac:dyDescent="0.2"/>
    <row r="2397" ht="12.75" x14ac:dyDescent="0.2"/>
    <row r="2398" ht="12.75" x14ac:dyDescent="0.2"/>
    <row r="2399" ht="12.75" x14ac:dyDescent="0.2"/>
    <row r="2400" ht="12.75" x14ac:dyDescent="0.2"/>
    <row r="2401" ht="12.75" x14ac:dyDescent="0.2"/>
    <row r="2402" ht="12.75" x14ac:dyDescent="0.2"/>
    <row r="2403" ht="12.75" x14ac:dyDescent="0.2"/>
    <row r="2404" ht="12.75" x14ac:dyDescent="0.2"/>
    <row r="2405" ht="12.75" x14ac:dyDescent="0.2"/>
    <row r="2406" ht="12.75" x14ac:dyDescent="0.2"/>
    <row r="2407" ht="12.75" x14ac:dyDescent="0.2"/>
    <row r="2408" ht="12.75" x14ac:dyDescent="0.2"/>
    <row r="2409" ht="12.75" x14ac:dyDescent="0.2"/>
    <row r="2410" ht="12.75" x14ac:dyDescent="0.2"/>
    <row r="2411" ht="12.75" x14ac:dyDescent="0.2"/>
    <row r="2412" ht="12.75" x14ac:dyDescent="0.2"/>
    <row r="2413" ht="12.75" x14ac:dyDescent="0.2"/>
    <row r="2414" ht="12.75" x14ac:dyDescent="0.2"/>
    <row r="2415" ht="12.75" x14ac:dyDescent="0.2"/>
    <row r="2416" ht="12.75" x14ac:dyDescent="0.2"/>
    <row r="2417" ht="12.75" x14ac:dyDescent="0.2"/>
    <row r="2418" ht="12.75" x14ac:dyDescent="0.2"/>
    <row r="2419" ht="12.75" x14ac:dyDescent="0.2"/>
    <row r="2420" ht="12.75" x14ac:dyDescent="0.2"/>
    <row r="2421" ht="12.75" x14ac:dyDescent="0.2"/>
    <row r="2422" ht="12.75" x14ac:dyDescent="0.2"/>
    <row r="2423" ht="12.75" x14ac:dyDescent="0.2"/>
    <row r="2424" ht="12.75" x14ac:dyDescent="0.2"/>
    <row r="2425" ht="12.75" x14ac:dyDescent="0.2"/>
    <row r="2426" ht="12.75" x14ac:dyDescent="0.2"/>
    <row r="2427" ht="12.75" x14ac:dyDescent="0.2"/>
    <row r="2428" ht="12.75" x14ac:dyDescent="0.2"/>
    <row r="2429" ht="12.75" x14ac:dyDescent="0.2"/>
    <row r="2430" ht="12.75" x14ac:dyDescent="0.2"/>
    <row r="2431" ht="12.75" x14ac:dyDescent="0.2"/>
    <row r="2432" ht="12.75" x14ac:dyDescent="0.2"/>
    <row r="2433" ht="12.75" x14ac:dyDescent="0.2"/>
    <row r="2434" ht="12.75" x14ac:dyDescent="0.2"/>
    <row r="2435" ht="12.75" x14ac:dyDescent="0.2"/>
    <row r="2436" ht="12.75" x14ac:dyDescent="0.2"/>
    <row r="2437" ht="12.75" x14ac:dyDescent="0.2"/>
    <row r="2438" ht="12.75" x14ac:dyDescent="0.2"/>
    <row r="2439" ht="12.75" x14ac:dyDescent="0.2"/>
    <row r="2440" ht="12.75" x14ac:dyDescent="0.2"/>
    <row r="2441" ht="12.75" x14ac:dyDescent="0.2"/>
    <row r="2442" ht="12.75" x14ac:dyDescent="0.2"/>
    <row r="2443" ht="12.75" x14ac:dyDescent="0.2"/>
    <row r="2444" ht="12.75" x14ac:dyDescent="0.2"/>
    <row r="2445" ht="12.75" x14ac:dyDescent="0.2"/>
    <row r="2446" ht="12.75" x14ac:dyDescent="0.2"/>
    <row r="2447" ht="12.75" x14ac:dyDescent="0.2"/>
    <row r="2448" ht="12.75" x14ac:dyDescent="0.2"/>
    <row r="2449" ht="12.75" x14ac:dyDescent="0.2"/>
    <row r="2450" ht="12.75" x14ac:dyDescent="0.2"/>
    <row r="2451" ht="12.75" x14ac:dyDescent="0.2"/>
    <row r="2452" ht="12.75" x14ac:dyDescent="0.2"/>
    <row r="2453" ht="12.75" x14ac:dyDescent="0.2"/>
    <row r="2454" ht="12.75" x14ac:dyDescent="0.2"/>
    <row r="2455" ht="12.75" x14ac:dyDescent="0.2"/>
    <row r="2456" ht="12.75" x14ac:dyDescent="0.2"/>
    <row r="2457" ht="12.75" x14ac:dyDescent="0.2"/>
    <row r="2458" ht="12.75" x14ac:dyDescent="0.2"/>
    <row r="2459" ht="12.75" x14ac:dyDescent="0.2"/>
    <row r="2460" ht="12.75" x14ac:dyDescent="0.2"/>
    <row r="2461" ht="12.75" x14ac:dyDescent="0.2"/>
    <row r="2462" ht="12.75" x14ac:dyDescent="0.2"/>
    <row r="2463" ht="12.75" x14ac:dyDescent="0.2"/>
    <row r="2464" ht="12.75" x14ac:dyDescent="0.2"/>
    <row r="2465" ht="12.75" x14ac:dyDescent="0.2"/>
    <row r="2466" ht="12.75" x14ac:dyDescent="0.2"/>
    <row r="2467" ht="12.75" x14ac:dyDescent="0.2"/>
    <row r="2468" ht="12.75" x14ac:dyDescent="0.2"/>
    <row r="2469" ht="12.75" x14ac:dyDescent="0.2"/>
    <row r="2470" ht="12.75" x14ac:dyDescent="0.2"/>
    <row r="2471" ht="12.75" x14ac:dyDescent="0.2"/>
    <row r="2472" ht="12.75" x14ac:dyDescent="0.2"/>
    <row r="2473" ht="12.75" x14ac:dyDescent="0.2"/>
    <row r="2474" ht="12.75" x14ac:dyDescent="0.2"/>
    <row r="2475" ht="12.75" x14ac:dyDescent="0.2"/>
    <row r="2476" ht="12.75" x14ac:dyDescent="0.2"/>
    <row r="2477" ht="12.75" x14ac:dyDescent="0.2"/>
    <row r="2478" ht="12.75" x14ac:dyDescent="0.2"/>
    <row r="2479" ht="12.75" x14ac:dyDescent="0.2"/>
    <row r="2480" ht="12.75" x14ac:dyDescent="0.2"/>
    <row r="2481" ht="12.75" x14ac:dyDescent="0.2"/>
    <row r="2482" ht="12.75" x14ac:dyDescent="0.2"/>
    <row r="2483" ht="12.75" x14ac:dyDescent="0.2"/>
    <row r="2484" ht="12.75" x14ac:dyDescent="0.2"/>
    <row r="2485" ht="12.75" x14ac:dyDescent="0.2"/>
    <row r="2486" ht="12.75" x14ac:dyDescent="0.2"/>
    <row r="2487" ht="12.75" x14ac:dyDescent="0.2"/>
    <row r="2488" ht="12.75" x14ac:dyDescent="0.2"/>
    <row r="2489" ht="12.75" x14ac:dyDescent="0.2"/>
    <row r="2490" ht="12.75" x14ac:dyDescent="0.2"/>
    <row r="2491" ht="12.75" x14ac:dyDescent="0.2"/>
    <row r="2492" ht="12.75" x14ac:dyDescent="0.2"/>
    <row r="2493" ht="12.75" x14ac:dyDescent="0.2"/>
    <row r="2494" ht="12.75" x14ac:dyDescent="0.2"/>
    <row r="2495" ht="12.75" x14ac:dyDescent="0.2"/>
    <row r="2496" ht="12.75" x14ac:dyDescent="0.2"/>
    <row r="2497" ht="12.75" x14ac:dyDescent="0.2"/>
    <row r="2498" ht="12.75" x14ac:dyDescent="0.2"/>
    <row r="2499" ht="12.75" x14ac:dyDescent="0.2"/>
    <row r="2500" ht="12.75" x14ac:dyDescent="0.2"/>
    <row r="2501" ht="12.75" x14ac:dyDescent="0.2"/>
    <row r="2502" ht="12.75" x14ac:dyDescent="0.2"/>
    <row r="2503" ht="12.75" x14ac:dyDescent="0.2"/>
    <row r="2504" ht="12.75" x14ac:dyDescent="0.2"/>
    <row r="2505" ht="12.75" x14ac:dyDescent="0.2"/>
    <row r="2506" ht="12.75" x14ac:dyDescent="0.2"/>
    <row r="2507" ht="12.75" x14ac:dyDescent="0.2"/>
    <row r="2508" ht="12.75" x14ac:dyDescent="0.2"/>
    <row r="2509" ht="12.75" x14ac:dyDescent="0.2"/>
    <row r="2510" ht="12.75" x14ac:dyDescent="0.2"/>
    <row r="2511" ht="12.75" x14ac:dyDescent="0.2"/>
    <row r="2512" ht="12.75" x14ac:dyDescent="0.2"/>
    <row r="2513" ht="12.75" x14ac:dyDescent="0.2"/>
    <row r="2514" ht="12.75" x14ac:dyDescent="0.2"/>
    <row r="2515" ht="12.75" x14ac:dyDescent="0.2"/>
    <row r="2516" ht="12.75" x14ac:dyDescent="0.2"/>
    <row r="2517" ht="12.75" x14ac:dyDescent="0.2"/>
    <row r="2518" ht="12.75" x14ac:dyDescent="0.2"/>
    <row r="2519" ht="12.75" x14ac:dyDescent="0.2"/>
    <row r="2520" ht="12.75" x14ac:dyDescent="0.2"/>
    <row r="2521" ht="12.75" x14ac:dyDescent="0.2"/>
    <row r="2522" ht="12.75" x14ac:dyDescent="0.2"/>
    <row r="2523" ht="12.75" x14ac:dyDescent="0.2"/>
    <row r="2524" ht="12.75" x14ac:dyDescent="0.2"/>
    <row r="2525" ht="12.75" x14ac:dyDescent="0.2"/>
    <row r="2526" ht="12.75" x14ac:dyDescent="0.2"/>
    <row r="2527" ht="12.75" x14ac:dyDescent="0.2"/>
    <row r="2528" ht="12.75" x14ac:dyDescent="0.2"/>
    <row r="2529" ht="12.75" x14ac:dyDescent="0.2"/>
    <row r="2530" ht="12.75" x14ac:dyDescent="0.2"/>
    <row r="2531" ht="12.75" x14ac:dyDescent="0.2"/>
    <row r="2532" ht="12.75" x14ac:dyDescent="0.2"/>
    <row r="2533" ht="12.75" x14ac:dyDescent="0.2"/>
    <row r="2534" ht="12.75" x14ac:dyDescent="0.2"/>
    <row r="2535" ht="12.75" x14ac:dyDescent="0.2"/>
    <row r="2536" ht="12.75" x14ac:dyDescent="0.2"/>
    <row r="2537" ht="12.75" x14ac:dyDescent="0.2"/>
    <row r="2538" ht="12.75" x14ac:dyDescent="0.2"/>
    <row r="2539" ht="12.75" x14ac:dyDescent="0.2"/>
    <row r="2540" ht="12.75" x14ac:dyDescent="0.2"/>
    <row r="2541" ht="12.75" x14ac:dyDescent="0.2"/>
    <row r="2542" ht="12.75" x14ac:dyDescent="0.2"/>
    <row r="2543" ht="12.75" x14ac:dyDescent="0.2"/>
    <row r="2544" ht="12.75" x14ac:dyDescent="0.2"/>
    <row r="2545" ht="12.75" x14ac:dyDescent="0.2"/>
    <row r="2546" ht="12.75" x14ac:dyDescent="0.2"/>
    <row r="2547" ht="12.75" x14ac:dyDescent="0.2"/>
    <row r="2548" ht="12.75" x14ac:dyDescent="0.2"/>
    <row r="2549" ht="12.75" x14ac:dyDescent="0.2"/>
    <row r="2550" ht="12.75" x14ac:dyDescent="0.2"/>
    <row r="2551" ht="12.75" x14ac:dyDescent="0.2"/>
    <row r="2552" ht="12.75" x14ac:dyDescent="0.2"/>
    <row r="2553" ht="12.75" x14ac:dyDescent="0.2"/>
    <row r="2554" ht="12.75" x14ac:dyDescent="0.2"/>
    <row r="2555" ht="12.75" x14ac:dyDescent="0.2"/>
    <row r="2556" ht="12.75" x14ac:dyDescent="0.2"/>
    <row r="2557" ht="12.75" x14ac:dyDescent="0.2"/>
    <row r="2558" ht="12.75" x14ac:dyDescent="0.2"/>
    <row r="2559" ht="12.75" x14ac:dyDescent="0.2"/>
    <row r="2560" ht="12.75" x14ac:dyDescent="0.2"/>
    <row r="2561" ht="12.75" x14ac:dyDescent="0.2"/>
    <row r="2562" ht="12.75" x14ac:dyDescent="0.2"/>
    <row r="2563" ht="12.75" x14ac:dyDescent="0.2"/>
    <row r="2564" ht="12.75" x14ac:dyDescent="0.2"/>
    <row r="2565" ht="12.75" x14ac:dyDescent="0.2"/>
    <row r="2566" ht="12.75" x14ac:dyDescent="0.2"/>
    <row r="2567" ht="12.75" x14ac:dyDescent="0.2"/>
    <row r="2568" ht="12.75" x14ac:dyDescent="0.2"/>
    <row r="2569" ht="12.75" x14ac:dyDescent="0.2"/>
    <row r="2570" ht="12.75" x14ac:dyDescent="0.2"/>
    <row r="2571" ht="12.75" x14ac:dyDescent="0.2"/>
    <row r="2572" ht="12.75" x14ac:dyDescent="0.2"/>
    <row r="2573" ht="12.75" x14ac:dyDescent="0.2"/>
    <row r="2574" ht="12.75" x14ac:dyDescent="0.2"/>
    <row r="2575" ht="12.75" x14ac:dyDescent="0.2"/>
    <row r="2576" ht="12.75" x14ac:dyDescent="0.2"/>
    <row r="2577" ht="12.75" x14ac:dyDescent="0.2"/>
    <row r="2578" ht="12.75" x14ac:dyDescent="0.2"/>
    <row r="2579" ht="12.75" x14ac:dyDescent="0.2"/>
    <row r="2580" ht="12.75" x14ac:dyDescent="0.2"/>
    <row r="2581" ht="12.75" x14ac:dyDescent="0.2"/>
    <row r="2582" ht="12.75" x14ac:dyDescent="0.2"/>
    <row r="2583" ht="12.75" x14ac:dyDescent="0.2"/>
    <row r="2584" ht="12.75" x14ac:dyDescent="0.2"/>
    <row r="2585" ht="12.75" x14ac:dyDescent="0.2"/>
    <row r="2586" ht="12.75" x14ac:dyDescent="0.2"/>
    <row r="2587" ht="12.75" x14ac:dyDescent="0.2"/>
    <row r="2588" ht="12.75" x14ac:dyDescent="0.2"/>
    <row r="2589" ht="12.75" x14ac:dyDescent="0.2"/>
    <row r="2590" ht="12.75" x14ac:dyDescent="0.2"/>
    <row r="2591" ht="12.75" x14ac:dyDescent="0.2"/>
    <row r="2592" ht="12.75" x14ac:dyDescent="0.2"/>
    <row r="2593" ht="12.75" x14ac:dyDescent="0.2"/>
    <row r="2594" ht="12.75" x14ac:dyDescent="0.2"/>
    <row r="2595" ht="12.75" x14ac:dyDescent="0.2"/>
    <row r="2596" ht="12.75" x14ac:dyDescent="0.2"/>
    <row r="2597" ht="12.75" x14ac:dyDescent="0.2"/>
    <row r="2598" ht="12.75" x14ac:dyDescent="0.2"/>
    <row r="2599" ht="12.75" x14ac:dyDescent="0.2"/>
    <row r="2600" ht="12.75" x14ac:dyDescent="0.2"/>
    <row r="2601" ht="12.75" x14ac:dyDescent="0.2"/>
    <row r="2602" ht="12.75" x14ac:dyDescent="0.2"/>
    <row r="2603" ht="12.75" x14ac:dyDescent="0.2"/>
    <row r="2604" ht="12.75" x14ac:dyDescent="0.2"/>
    <row r="2605" ht="12.75" x14ac:dyDescent="0.2"/>
    <row r="2606" ht="12.75" x14ac:dyDescent="0.2"/>
    <row r="2607" ht="12.75" x14ac:dyDescent="0.2"/>
    <row r="2608" ht="12.75" x14ac:dyDescent="0.2"/>
    <row r="2609" ht="12.75" x14ac:dyDescent="0.2"/>
    <row r="2610" ht="12.75" x14ac:dyDescent="0.2"/>
    <row r="2611" ht="12.75" x14ac:dyDescent="0.2"/>
    <row r="2612" ht="12.75" x14ac:dyDescent="0.2"/>
    <row r="2613" ht="12.75" x14ac:dyDescent="0.2"/>
    <row r="2614" ht="12.75" x14ac:dyDescent="0.2"/>
    <row r="2615" ht="12.75" x14ac:dyDescent="0.2"/>
    <row r="2616" ht="12.75" x14ac:dyDescent="0.2"/>
    <row r="2617" ht="12.75" x14ac:dyDescent="0.2"/>
    <row r="2618" ht="12.75" x14ac:dyDescent="0.2"/>
    <row r="2619" ht="12.75" x14ac:dyDescent="0.2"/>
    <row r="2620" ht="12.75" x14ac:dyDescent="0.2"/>
    <row r="2621" ht="12.75" x14ac:dyDescent="0.2"/>
    <row r="2622" ht="12.75" x14ac:dyDescent="0.2"/>
    <row r="2623" ht="12.75" x14ac:dyDescent="0.2"/>
    <row r="2624" ht="12.75" x14ac:dyDescent="0.2"/>
    <row r="2625" ht="12.75" x14ac:dyDescent="0.2"/>
    <row r="2626" ht="12.75" x14ac:dyDescent="0.2"/>
    <row r="2627" ht="12.75" x14ac:dyDescent="0.2"/>
    <row r="2628" ht="12.75" x14ac:dyDescent="0.2"/>
    <row r="2629" ht="12.75" x14ac:dyDescent="0.2"/>
    <row r="2630" ht="12.75" x14ac:dyDescent="0.2"/>
    <row r="2631" ht="12.75" x14ac:dyDescent="0.2"/>
    <row r="2632" ht="12.75" x14ac:dyDescent="0.2"/>
    <row r="2633" ht="12.75" x14ac:dyDescent="0.2"/>
    <row r="2634" ht="12.75" x14ac:dyDescent="0.2"/>
    <row r="2635" ht="12.75" x14ac:dyDescent="0.2"/>
    <row r="2636" ht="12.75" x14ac:dyDescent="0.2"/>
    <row r="2637" ht="12.75" x14ac:dyDescent="0.2"/>
    <row r="2638" ht="12.75" x14ac:dyDescent="0.2"/>
    <row r="2639" ht="12.75" x14ac:dyDescent="0.2"/>
    <row r="2640" ht="12.75" x14ac:dyDescent="0.2"/>
    <row r="2641" ht="12.75" x14ac:dyDescent="0.2"/>
    <row r="2642" ht="12.75" x14ac:dyDescent="0.2"/>
    <row r="2643" ht="12.75" x14ac:dyDescent="0.2"/>
    <row r="2644" ht="12.75" x14ac:dyDescent="0.2"/>
    <row r="2645" ht="12.75" x14ac:dyDescent="0.2"/>
    <row r="2646" ht="12.75" x14ac:dyDescent="0.2"/>
    <row r="2647" ht="12.75" x14ac:dyDescent="0.2"/>
    <row r="2648" ht="12.75" x14ac:dyDescent="0.2"/>
    <row r="2649" ht="12.75" x14ac:dyDescent="0.2"/>
    <row r="2650" ht="12.75" x14ac:dyDescent="0.2"/>
    <row r="2651" ht="12.75" x14ac:dyDescent="0.2"/>
    <row r="2652" ht="12.75" x14ac:dyDescent="0.2"/>
    <row r="2653" ht="12.75" x14ac:dyDescent="0.2"/>
    <row r="2654" ht="12.75" x14ac:dyDescent="0.2"/>
    <row r="2655" ht="12.75" x14ac:dyDescent="0.2"/>
    <row r="2656" ht="12.75" x14ac:dyDescent="0.2"/>
    <row r="2657" ht="12.75" x14ac:dyDescent="0.2"/>
    <row r="2658" ht="12.75" x14ac:dyDescent="0.2"/>
    <row r="2659" ht="12.75" x14ac:dyDescent="0.2"/>
    <row r="2660" ht="12.75" x14ac:dyDescent="0.2"/>
    <row r="2661" ht="12.75" x14ac:dyDescent="0.2"/>
    <row r="2662" ht="12.75" x14ac:dyDescent="0.2"/>
    <row r="2663" ht="12.75" x14ac:dyDescent="0.2"/>
    <row r="2664" ht="12.75" x14ac:dyDescent="0.2"/>
    <row r="2665" ht="12.75" x14ac:dyDescent="0.2"/>
    <row r="2666" ht="12.75" x14ac:dyDescent="0.2"/>
    <row r="2667" ht="12.75" x14ac:dyDescent="0.2"/>
    <row r="2668" ht="12.75" x14ac:dyDescent="0.2"/>
    <row r="2669" ht="12.75" x14ac:dyDescent="0.2"/>
    <row r="2670" ht="12.75" x14ac:dyDescent="0.2"/>
    <row r="2671" ht="12.75" x14ac:dyDescent="0.2"/>
    <row r="2672" ht="12.75" x14ac:dyDescent="0.2"/>
    <row r="2673" ht="12.75" x14ac:dyDescent="0.2"/>
    <row r="2674" ht="12.75" x14ac:dyDescent="0.2"/>
    <row r="2675" ht="12.75" x14ac:dyDescent="0.2"/>
    <row r="2676" ht="12.75" x14ac:dyDescent="0.2"/>
    <row r="2677" ht="12.75" x14ac:dyDescent="0.2"/>
    <row r="2678" ht="12.75" x14ac:dyDescent="0.2"/>
    <row r="2679" ht="12.75" x14ac:dyDescent="0.2"/>
    <row r="2680" ht="12.75" x14ac:dyDescent="0.2"/>
    <row r="2681" ht="12.75" x14ac:dyDescent="0.2"/>
    <row r="2682" ht="12.75" x14ac:dyDescent="0.2"/>
    <row r="2683" ht="12.75" x14ac:dyDescent="0.2"/>
    <row r="2684" ht="12.75" x14ac:dyDescent="0.2"/>
    <row r="2685" ht="12.75" x14ac:dyDescent="0.2"/>
    <row r="2686" ht="12.75" x14ac:dyDescent="0.2"/>
    <row r="2687" ht="12.75" x14ac:dyDescent="0.2"/>
    <row r="2688" ht="12.75" x14ac:dyDescent="0.2"/>
    <row r="2689" ht="12.75" x14ac:dyDescent="0.2"/>
    <row r="2690" ht="12.75" x14ac:dyDescent="0.2"/>
    <row r="2691" ht="12.75" x14ac:dyDescent="0.2"/>
    <row r="2692" ht="12.75" x14ac:dyDescent="0.2"/>
    <row r="2693" ht="12.75" x14ac:dyDescent="0.2"/>
    <row r="2694" ht="12.75" x14ac:dyDescent="0.2"/>
    <row r="2695" ht="12.75" x14ac:dyDescent="0.2"/>
    <row r="2696" ht="12.75" x14ac:dyDescent="0.2"/>
    <row r="2697" ht="12.75" x14ac:dyDescent="0.2"/>
    <row r="2698" ht="12.75" x14ac:dyDescent="0.2"/>
    <row r="2699" ht="12.75" x14ac:dyDescent="0.2"/>
    <row r="2700" ht="12.75" x14ac:dyDescent="0.2"/>
    <row r="2701" ht="12.75" x14ac:dyDescent="0.2"/>
    <row r="2702" ht="12.75" x14ac:dyDescent="0.2"/>
    <row r="2703" ht="12.75" x14ac:dyDescent="0.2"/>
    <row r="2704" ht="12.75" x14ac:dyDescent="0.2"/>
    <row r="2705" ht="12.75" x14ac:dyDescent="0.2"/>
    <row r="2706" ht="12.75" x14ac:dyDescent="0.2"/>
    <row r="2707" ht="12.75" x14ac:dyDescent="0.2"/>
    <row r="2708" ht="12.75" x14ac:dyDescent="0.2"/>
    <row r="2709" ht="12.75" x14ac:dyDescent="0.2"/>
    <row r="2710" ht="12.75" x14ac:dyDescent="0.2"/>
    <row r="2711" ht="12.75" x14ac:dyDescent="0.2"/>
    <row r="2712" ht="12.75" x14ac:dyDescent="0.2"/>
    <row r="2713" ht="12.75" x14ac:dyDescent="0.2"/>
    <row r="2714" ht="12.75" x14ac:dyDescent="0.2"/>
    <row r="2715" ht="12.75" x14ac:dyDescent="0.2"/>
    <row r="2716" ht="12.75" x14ac:dyDescent="0.2"/>
    <row r="2717" ht="12.75" x14ac:dyDescent="0.2"/>
    <row r="2718" ht="12.75" x14ac:dyDescent="0.2"/>
    <row r="2719" ht="12.75" x14ac:dyDescent="0.2"/>
    <row r="2720" ht="12.75" x14ac:dyDescent="0.2"/>
    <row r="2721" ht="12.75" x14ac:dyDescent="0.2"/>
    <row r="2722" ht="12.75" x14ac:dyDescent="0.2"/>
    <row r="2723" ht="12.75" x14ac:dyDescent="0.2"/>
    <row r="2724" ht="12.75" x14ac:dyDescent="0.2"/>
    <row r="2725" ht="12.75" x14ac:dyDescent="0.2"/>
    <row r="2726" ht="12.75" x14ac:dyDescent="0.2"/>
    <row r="2727" ht="12.75" x14ac:dyDescent="0.2"/>
    <row r="2728" ht="12.75" x14ac:dyDescent="0.2"/>
    <row r="2729" ht="12.75" x14ac:dyDescent="0.2"/>
    <row r="2730" ht="12.75" x14ac:dyDescent="0.2"/>
    <row r="2731" ht="12.75" x14ac:dyDescent="0.2"/>
    <row r="2732" ht="12.75" x14ac:dyDescent="0.2"/>
    <row r="2733" ht="12.75" x14ac:dyDescent="0.2"/>
    <row r="2734" ht="12.75" x14ac:dyDescent="0.2"/>
    <row r="2735" ht="12.75" x14ac:dyDescent="0.2"/>
    <row r="2736" ht="12.75" x14ac:dyDescent="0.2"/>
    <row r="2737" ht="12.75" x14ac:dyDescent="0.2"/>
    <row r="2738" ht="12.75" x14ac:dyDescent="0.2"/>
    <row r="2739" ht="12.75" x14ac:dyDescent="0.2"/>
    <row r="2740" ht="12.75" x14ac:dyDescent="0.2"/>
    <row r="2741" ht="12.75" x14ac:dyDescent="0.2"/>
    <row r="2742" ht="12.75" x14ac:dyDescent="0.2"/>
    <row r="2743" ht="12.75" x14ac:dyDescent="0.2"/>
    <row r="2744" ht="12.75" x14ac:dyDescent="0.2"/>
    <row r="2745" ht="12.75" x14ac:dyDescent="0.2"/>
    <row r="2746" ht="12.75" x14ac:dyDescent="0.2"/>
    <row r="2747" ht="12.75" x14ac:dyDescent="0.2"/>
    <row r="2748" ht="12.75" x14ac:dyDescent="0.2"/>
    <row r="2749" ht="12.75" x14ac:dyDescent="0.2"/>
    <row r="2750" ht="12.75" x14ac:dyDescent="0.2"/>
    <row r="2751" ht="12.75" x14ac:dyDescent="0.2"/>
    <row r="2752" ht="12.75" x14ac:dyDescent="0.2"/>
    <row r="2753" ht="12.75" x14ac:dyDescent="0.2"/>
    <row r="2754" ht="12.75" x14ac:dyDescent="0.2"/>
    <row r="2755" ht="12.75" x14ac:dyDescent="0.2"/>
    <row r="2756" ht="12.75" x14ac:dyDescent="0.2"/>
    <row r="2757" ht="12.75" x14ac:dyDescent="0.2"/>
    <row r="2758" ht="12.75" x14ac:dyDescent="0.2"/>
    <row r="2759" ht="12.75" x14ac:dyDescent="0.2"/>
    <row r="2760" ht="12.75" x14ac:dyDescent="0.2"/>
    <row r="2761" ht="12.75" x14ac:dyDescent="0.2"/>
    <row r="2762" ht="12.75" x14ac:dyDescent="0.2"/>
    <row r="2763" ht="12.75" x14ac:dyDescent="0.2"/>
    <row r="2764" ht="12.75" x14ac:dyDescent="0.2"/>
    <row r="2765" ht="12.75" x14ac:dyDescent="0.2"/>
    <row r="2766" ht="12.75" x14ac:dyDescent="0.2"/>
    <row r="2767" ht="12.75" x14ac:dyDescent="0.2"/>
    <row r="2768" ht="12.75" x14ac:dyDescent="0.2"/>
    <row r="2769" ht="12.75" x14ac:dyDescent="0.2"/>
    <row r="2770" ht="12.75" x14ac:dyDescent="0.2"/>
    <row r="2771" ht="12.75" x14ac:dyDescent="0.2"/>
    <row r="2772" ht="12.75" x14ac:dyDescent="0.2"/>
    <row r="2773" ht="12.75" x14ac:dyDescent="0.2"/>
    <row r="2774" ht="12.75" x14ac:dyDescent="0.2"/>
    <row r="2775" ht="12.75" x14ac:dyDescent="0.2"/>
    <row r="2776" ht="12.75" x14ac:dyDescent="0.2"/>
    <row r="2777" ht="12.75" x14ac:dyDescent="0.2"/>
    <row r="2778" ht="12.75" x14ac:dyDescent="0.2"/>
    <row r="2779" ht="12.75" x14ac:dyDescent="0.2"/>
    <row r="2780" ht="12.75" x14ac:dyDescent="0.2"/>
    <row r="2781" ht="12.75" x14ac:dyDescent="0.2"/>
    <row r="2782" ht="12.75" x14ac:dyDescent="0.2"/>
    <row r="2783" ht="12.75" x14ac:dyDescent="0.2"/>
    <row r="2784" ht="12.75" x14ac:dyDescent="0.2"/>
    <row r="2785" ht="12.75" x14ac:dyDescent="0.2"/>
    <row r="2786" ht="12.75" x14ac:dyDescent="0.2"/>
    <row r="2787" ht="12.75" x14ac:dyDescent="0.2"/>
    <row r="2788" ht="12.75" x14ac:dyDescent="0.2"/>
    <row r="2789" ht="12.75" x14ac:dyDescent="0.2"/>
    <row r="2790" ht="12.75" x14ac:dyDescent="0.2"/>
    <row r="2791" ht="12.75" x14ac:dyDescent="0.2"/>
    <row r="2792" ht="12.75" x14ac:dyDescent="0.2"/>
    <row r="2793" ht="12.75" x14ac:dyDescent="0.2"/>
    <row r="2794" ht="12.75" x14ac:dyDescent="0.2"/>
    <row r="2795" ht="12.75" x14ac:dyDescent="0.2"/>
    <row r="2796" ht="12.75" x14ac:dyDescent="0.2"/>
    <row r="2797" ht="12.75" x14ac:dyDescent="0.2"/>
    <row r="2798" ht="12.75" x14ac:dyDescent="0.2"/>
    <row r="2799" ht="12.75" x14ac:dyDescent="0.2"/>
    <row r="2800" ht="12.75" x14ac:dyDescent="0.2"/>
    <row r="2801" ht="12.75" x14ac:dyDescent="0.2"/>
    <row r="2802" ht="12.75" x14ac:dyDescent="0.2"/>
    <row r="2803" ht="12.75" x14ac:dyDescent="0.2"/>
    <row r="2804" ht="12.75" x14ac:dyDescent="0.2"/>
    <row r="2805" ht="12.75" x14ac:dyDescent="0.2"/>
    <row r="2806" ht="12.75" x14ac:dyDescent="0.2"/>
    <row r="2807" ht="12.75" x14ac:dyDescent="0.2"/>
    <row r="2808" ht="12.75" x14ac:dyDescent="0.2"/>
    <row r="2809" ht="12.75" x14ac:dyDescent="0.2"/>
    <row r="2810" ht="12.75" x14ac:dyDescent="0.2"/>
    <row r="2811" ht="12.75" x14ac:dyDescent="0.2"/>
    <row r="2812" ht="12.75" x14ac:dyDescent="0.2"/>
    <row r="2813" ht="12.75" x14ac:dyDescent="0.2"/>
    <row r="2814" ht="12.75" x14ac:dyDescent="0.2"/>
    <row r="2815" ht="12.75" x14ac:dyDescent="0.2"/>
    <row r="2816" ht="12.75" x14ac:dyDescent="0.2"/>
    <row r="2817" ht="12.75" x14ac:dyDescent="0.2"/>
    <row r="2818" ht="12.75" x14ac:dyDescent="0.2"/>
    <row r="2819" ht="12.75" x14ac:dyDescent="0.2"/>
    <row r="2820" ht="12.75" x14ac:dyDescent="0.2"/>
    <row r="2821" ht="12.75" x14ac:dyDescent="0.2"/>
    <row r="2822" ht="12.75" x14ac:dyDescent="0.2"/>
    <row r="2823" ht="12.75" x14ac:dyDescent="0.2"/>
    <row r="2824" ht="12.75" x14ac:dyDescent="0.2"/>
    <row r="2825" ht="12.75" x14ac:dyDescent="0.2"/>
    <row r="2826" ht="12.75" x14ac:dyDescent="0.2"/>
    <row r="2827" ht="12.75" x14ac:dyDescent="0.2"/>
    <row r="2828" ht="12.75" x14ac:dyDescent="0.2"/>
    <row r="2829" ht="12.75" x14ac:dyDescent="0.2"/>
    <row r="2830" ht="12.75" x14ac:dyDescent="0.2"/>
    <row r="2831" ht="12.75" x14ac:dyDescent="0.2"/>
    <row r="2832" ht="12.75" x14ac:dyDescent="0.2"/>
    <row r="2833" ht="12.75" x14ac:dyDescent="0.2"/>
    <row r="2834" ht="12.75" x14ac:dyDescent="0.2"/>
    <row r="2835" ht="12.75" x14ac:dyDescent="0.2"/>
    <row r="2836" ht="12.75" x14ac:dyDescent="0.2"/>
    <row r="2837" ht="12.75" x14ac:dyDescent="0.2"/>
    <row r="2838" ht="12.75" x14ac:dyDescent="0.2"/>
    <row r="2839" ht="12.75" x14ac:dyDescent="0.2"/>
    <row r="2840" ht="12.75" x14ac:dyDescent="0.2"/>
    <row r="2841" ht="12.75" x14ac:dyDescent="0.2"/>
    <row r="2842" ht="12.75" x14ac:dyDescent="0.2"/>
    <row r="2843" ht="12.75" x14ac:dyDescent="0.2"/>
    <row r="2844" ht="12.75" x14ac:dyDescent="0.2"/>
    <row r="2845" ht="12.75" x14ac:dyDescent="0.2"/>
    <row r="2846" ht="12.75" x14ac:dyDescent="0.2"/>
    <row r="2847" ht="12.75" x14ac:dyDescent="0.2"/>
    <row r="2848" ht="12.75" x14ac:dyDescent="0.2"/>
    <row r="2849" ht="12.75" x14ac:dyDescent="0.2"/>
    <row r="2850" ht="12.75" x14ac:dyDescent="0.2"/>
    <row r="2851" ht="12.75" x14ac:dyDescent="0.2"/>
    <row r="2852" ht="12.75" x14ac:dyDescent="0.2"/>
    <row r="2853" ht="12.75" x14ac:dyDescent="0.2"/>
    <row r="2854" ht="12.75" x14ac:dyDescent="0.2"/>
    <row r="2855" ht="12.75" x14ac:dyDescent="0.2"/>
    <row r="2856" ht="12.75" x14ac:dyDescent="0.2"/>
    <row r="2857" ht="12.75" x14ac:dyDescent="0.2"/>
    <row r="2858" ht="12.75" x14ac:dyDescent="0.2"/>
    <row r="2859" ht="12.75" x14ac:dyDescent="0.2"/>
    <row r="2860" ht="12.75" x14ac:dyDescent="0.2"/>
    <row r="2861" ht="12.75" x14ac:dyDescent="0.2"/>
    <row r="2862" ht="12.75" x14ac:dyDescent="0.2"/>
    <row r="2863" ht="12.75" x14ac:dyDescent="0.2"/>
    <row r="2864" ht="12.75" x14ac:dyDescent="0.2"/>
    <row r="2865" ht="12.75" x14ac:dyDescent="0.2"/>
    <row r="2866" ht="12.75" x14ac:dyDescent="0.2"/>
    <row r="2867" ht="12.75" x14ac:dyDescent="0.2"/>
    <row r="2868" ht="12.75" x14ac:dyDescent="0.2"/>
    <row r="2869" ht="12.75" x14ac:dyDescent="0.2"/>
    <row r="2870" ht="12.75" x14ac:dyDescent="0.2"/>
    <row r="2871" ht="12.75" x14ac:dyDescent="0.2"/>
    <row r="2872" ht="12.75" x14ac:dyDescent="0.2"/>
    <row r="2873" ht="12.75" x14ac:dyDescent="0.2"/>
    <row r="2874" ht="12.75" x14ac:dyDescent="0.2"/>
    <row r="2875" ht="12.75" x14ac:dyDescent="0.2"/>
    <row r="2876" ht="12.75" x14ac:dyDescent="0.2"/>
    <row r="2877" ht="12.75" x14ac:dyDescent="0.2"/>
    <row r="2878" ht="12.75" x14ac:dyDescent="0.2"/>
    <row r="2879" ht="12.75" x14ac:dyDescent="0.2"/>
    <row r="2880" ht="12.75" x14ac:dyDescent="0.2"/>
    <row r="2881" ht="12.75" x14ac:dyDescent="0.2"/>
    <row r="2882" ht="12.75" x14ac:dyDescent="0.2"/>
    <row r="2883" ht="12.75" x14ac:dyDescent="0.2"/>
    <row r="2884" ht="12.75" x14ac:dyDescent="0.2"/>
    <row r="2885" ht="12.75" x14ac:dyDescent="0.2"/>
    <row r="2886" ht="12.75" x14ac:dyDescent="0.2"/>
    <row r="2887" ht="12.75" x14ac:dyDescent="0.2"/>
    <row r="2888" ht="12.75" x14ac:dyDescent="0.2"/>
    <row r="2889" ht="12.75" x14ac:dyDescent="0.2"/>
    <row r="2890" ht="12.75" x14ac:dyDescent="0.2"/>
    <row r="2891" ht="12.75" x14ac:dyDescent="0.2"/>
    <row r="2892" ht="12.75" x14ac:dyDescent="0.2"/>
    <row r="2893" ht="12.75" x14ac:dyDescent="0.2"/>
    <row r="2894" ht="12.75" x14ac:dyDescent="0.2"/>
    <row r="2895" ht="12.75" x14ac:dyDescent="0.2"/>
    <row r="2896" ht="12.75" x14ac:dyDescent="0.2"/>
    <row r="2897" ht="12.75" x14ac:dyDescent="0.2"/>
    <row r="2898" ht="12.75" x14ac:dyDescent="0.2"/>
    <row r="2899" ht="12.75" x14ac:dyDescent="0.2"/>
    <row r="2900" ht="12.75" x14ac:dyDescent="0.2"/>
    <row r="2901" ht="12.75" x14ac:dyDescent="0.2"/>
    <row r="2902" ht="12.75" x14ac:dyDescent="0.2"/>
    <row r="2903" ht="12.75" x14ac:dyDescent="0.2"/>
    <row r="2904" ht="12.75" x14ac:dyDescent="0.2"/>
    <row r="2905" ht="12.75" x14ac:dyDescent="0.2"/>
    <row r="2906" ht="12.75" x14ac:dyDescent="0.2"/>
    <row r="2907" ht="12.75" x14ac:dyDescent="0.2"/>
    <row r="2908" ht="12.75" x14ac:dyDescent="0.2"/>
    <row r="2909" ht="12.75" x14ac:dyDescent="0.2"/>
    <row r="2910" ht="12.75" x14ac:dyDescent="0.2"/>
    <row r="2911" ht="12.75" x14ac:dyDescent="0.2"/>
    <row r="2912" ht="12.75" x14ac:dyDescent="0.2"/>
    <row r="2913" ht="12.75" x14ac:dyDescent="0.2"/>
    <row r="2914" ht="12.75" x14ac:dyDescent="0.2"/>
    <row r="2915" ht="12.75" x14ac:dyDescent="0.2"/>
    <row r="2916" ht="12.75" x14ac:dyDescent="0.2"/>
    <row r="2917" ht="12.75" x14ac:dyDescent="0.2"/>
    <row r="2918" ht="12.75" x14ac:dyDescent="0.2"/>
    <row r="2919" ht="12.75" x14ac:dyDescent="0.2"/>
    <row r="2920" ht="12.75" x14ac:dyDescent="0.2"/>
    <row r="2921" ht="12.75" x14ac:dyDescent="0.2"/>
    <row r="2922" ht="12.75" x14ac:dyDescent="0.2"/>
    <row r="2923" ht="12.75" x14ac:dyDescent="0.2"/>
    <row r="2924" ht="12.75" x14ac:dyDescent="0.2"/>
    <row r="2925" ht="12.75" x14ac:dyDescent="0.2"/>
    <row r="2926" ht="12.75" x14ac:dyDescent="0.2"/>
    <row r="2927" ht="12.75" x14ac:dyDescent="0.2"/>
    <row r="2928" ht="12.75" x14ac:dyDescent="0.2"/>
    <row r="2929" ht="12.75" x14ac:dyDescent="0.2"/>
    <row r="2930" ht="12.75" x14ac:dyDescent="0.2"/>
    <row r="2931" ht="12.75" x14ac:dyDescent="0.2"/>
    <row r="2932" ht="12.75" x14ac:dyDescent="0.2"/>
    <row r="2933" ht="12.75" x14ac:dyDescent="0.2"/>
    <row r="2934" ht="12.75" x14ac:dyDescent="0.2"/>
    <row r="2935" ht="12.75" x14ac:dyDescent="0.2"/>
    <row r="2936" ht="12.75" x14ac:dyDescent="0.2"/>
    <row r="2937" ht="12.75" x14ac:dyDescent="0.2"/>
    <row r="2938" ht="12.75" x14ac:dyDescent="0.2"/>
    <row r="2939" ht="12.75" x14ac:dyDescent="0.2"/>
    <row r="2940" ht="12.75" x14ac:dyDescent="0.2"/>
    <row r="2941" ht="12.75" x14ac:dyDescent="0.2"/>
    <row r="2942" ht="12.75" x14ac:dyDescent="0.2"/>
    <row r="2943" ht="12.75" x14ac:dyDescent="0.2"/>
    <row r="2944" ht="12.75" x14ac:dyDescent="0.2"/>
    <row r="2945" ht="12.75" x14ac:dyDescent="0.2"/>
    <row r="2946" ht="12.75" x14ac:dyDescent="0.2"/>
    <row r="2947" ht="12.75" x14ac:dyDescent="0.2"/>
    <row r="2948" ht="12.75" x14ac:dyDescent="0.2"/>
    <row r="2949" ht="12.75" x14ac:dyDescent="0.2"/>
    <row r="2950" ht="12.75" x14ac:dyDescent="0.2"/>
    <row r="2951" ht="12.75" x14ac:dyDescent="0.2"/>
    <row r="2952" ht="12.75" x14ac:dyDescent="0.2"/>
    <row r="2953" ht="12.75" x14ac:dyDescent="0.2"/>
    <row r="2954" ht="12.75" x14ac:dyDescent="0.2"/>
    <row r="2955" ht="12.75" x14ac:dyDescent="0.2"/>
    <row r="2956" ht="12.75" x14ac:dyDescent="0.2"/>
    <row r="2957" ht="12.75" x14ac:dyDescent="0.2"/>
    <row r="2958" ht="12.75" x14ac:dyDescent="0.2"/>
    <row r="2959" ht="12.75" x14ac:dyDescent="0.2"/>
    <row r="2960" ht="12.75" x14ac:dyDescent="0.2"/>
    <row r="2961" ht="12.75" x14ac:dyDescent="0.2"/>
    <row r="2962" ht="12.75" x14ac:dyDescent="0.2"/>
    <row r="2963" ht="12.75" x14ac:dyDescent="0.2"/>
    <row r="2964" ht="12.75" x14ac:dyDescent="0.2"/>
    <row r="2965" ht="12.75" x14ac:dyDescent="0.2"/>
    <row r="2966" ht="12.75" x14ac:dyDescent="0.2"/>
    <row r="2967" ht="12.75" x14ac:dyDescent="0.2"/>
    <row r="2968" ht="12.75" x14ac:dyDescent="0.2"/>
    <row r="2969" ht="12.75" x14ac:dyDescent="0.2"/>
    <row r="2970" ht="12.75" x14ac:dyDescent="0.2"/>
    <row r="2971" ht="12.75" x14ac:dyDescent="0.2"/>
    <row r="2972" ht="12.75" x14ac:dyDescent="0.2"/>
    <row r="2973" ht="12.75" x14ac:dyDescent="0.2"/>
    <row r="2974" ht="12.75" x14ac:dyDescent="0.2"/>
    <row r="2975" ht="12.75" x14ac:dyDescent="0.2"/>
    <row r="2976" ht="12.75" x14ac:dyDescent="0.2"/>
    <row r="2977" ht="12.75" x14ac:dyDescent="0.2"/>
    <row r="2978" ht="12.75" x14ac:dyDescent="0.2"/>
    <row r="2979" ht="12.75" x14ac:dyDescent="0.2"/>
    <row r="2980" ht="12.75" x14ac:dyDescent="0.2"/>
    <row r="2981" ht="12.75" x14ac:dyDescent="0.2"/>
    <row r="2982" ht="12.75" x14ac:dyDescent="0.2"/>
    <row r="2983" ht="12.75" x14ac:dyDescent="0.2"/>
    <row r="2984" ht="12.75" x14ac:dyDescent="0.2"/>
    <row r="2985" ht="12.75" x14ac:dyDescent="0.2"/>
    <row r="2986" ht="12.75" x14ac:dyDescent="0.2"/>
    <row r="2987" ht="12.75" x14ac:dyDescent="0.2"/>
    <row r="2988" ht="12.75" x14ac:dyDescent="0.2"/>
    <row r="2989" ht="12.75" x14ac:dyDescent="0.2"/>
    <row r="2990" ht="12.75" x14ac:dyDescent="0.2"/>
    <row r="2991" ht="12.75" x14ac:dyDescent="0.2"/>
    <row r="2992" ht="12.75" x14ac:dyDescent="0.2"/>
    <row r="2993" ht="12.75" x14ac:dyDescent="0.2"/>
    <row r="2994" ht="12.75" x14ac:dyDescent="0.2"/>
    <row r="2995" ht="12.75" x14ac:dyDescent="0.2"/>
    <row r="2996" ht="12.75" x14ac:dyDescent="0.2"/>
    <row r="2997" ht="12.75" x14ac:dyDescent="0.2"/>
    <row r="2998" ht="12.75" x14ac:dyDescent="0.2"/>
    <row r="2999" ht="12.75" x14ac:dyDescent="0.2"/>
    <row r="3000" ht="12.75" x14ac:dyDescent="0.2"/>
    <row r="3001" ht="12.75" x14ac:dyDescent="0.2"/>
    <row r="3002" ht="12.75" x14ac:dyDescent="0.2"/>
    <row r="3003" ht="12.75" x14ac:dyDescent="0.2"/>
    <row r="3004" ht="12.75" x14ac:dyDescent="0.2"/>
    <row r="3005" ht="12.75" x14ac:dyDescent="0.2"/>
    <row r="3006" ht="12.75" x14ac:dyDescent="0.2"/>
    <row r="3007" ht="12.75" x14ac:dyDescent="0.2"/>
    <row r="3008" ht="12.75" x14ac:dyDescent="0.2"/>
    <row r="3009" ht="12.75" x14ac:dyDescent="0.2"/>
    <row r="3010" ht="12.75" x14ac:dyDescent="0.2"/>
    <row r="3011" ht="12.75" x14ac:dyDescent="0.2"/>
    <row r="3012" ht="12.75" x14ac:dyDescent="0.2"/>
    <row r="3013" ht="12.75" x14ac:dyDescent="0.2"/>
    <row r="3014" ht="12.75" x14ac:dyDescent="0.2"/>
    <row r="3015" ht="12.75" x14ac:dyDescent="0.2"/>
    <row r="3016" ht="12.75" x14ac:dyDescent="0.2"/>
    <row r="3017" ht="12.75" x14ac:dyDescent="0.2"/>
    <row r="3018" ht="12.75" x14ac:dyDescent="0.2"/>
    <row r="3019" ht="12.75" x14ac:dyDescent="0.2"/>
    <row r="3020" ht="12.75" x14ac:dyDescent="0.2"/>
    <row r="3021" ht="12.75" x14ac:dyDescent="0.2"/>
    <row r="3022" ht="12.75" x14ac:dyDescent="0.2"/>
    <row r="3023" ht="12.75" x14ac:dyDescent="0.2"/>
    <row r="3024" ht="12.75" x14ac:dyDescent="0.2"/>
    <row r="3025" ht="12.75" x14ac:dyDescent="0.2"/>
    <row r="3026" ht="12.75" x14ac:dyDescent="0.2"/>
    <row r="3027" ht="12.75" x14ac:dyDescent="0.2"/>
    <row r="3028" ht="12.75" x14ac:dyDescent="0.2"/>
    <row r="3029" ht="12.75" x14ac:dyDescent="0.2"/>
    <row r="3030" ht="12.75" x14ac:dyDescent="0.2"/>
    <row r="3031" ht="12.75" x14ac:dyDescent="0.2"/>
    <row r="3032" ht="12.75" x14ac:dyDescent="0.2"/>
    <row r="3033" ht="12.75" x14ac:dyDescent="0.2"/>
    <row r="3034" ht="12.75" x14ac:dyDescent="0.2"/>
    <row r="3035" ht="12.75" x14ac:dyDescent="0.2"/>
    <row r="3036" ht="12.75" x14ac:dyDescent="0.2"/>
    <row r="3037" ht="12.75" x14ac:dyDescent="0.2"/>
    <row r="3038" ht="12.75" x14ac:dyDescent="0.2"/>
    <row r="3039" ht="12.75" x14ac:dyDescent="0.2"/>
    <row r="3040" ht="12.75" x14ac:dyDescent="0.2"/>
    <row r="3041" ht="12.75" x14ac:dyDescent="0.2"/>
    <row r="3042" ht="12.75" x14ac:dyDescent="0.2"/>
    <row r="3043" ht="12.75" x14ac:dyDescent="0.2"/>
    <row r="3044" ht="12.75" x14ac:dyDescent="0.2"/>
    <row r="3045" ht="12.75" x14ac:dyDescent="0.2"/>
    <row r="3046" ht="12.75" x14ac:dyDescent="0.2"/>
    <row r="3047" ht="12.75" x14ac:dyDescent="0.2"/>
    <row r="3048" ht="12.75" x14ac:dyDescent="0.2"/>
    <row r="3049" ht="12.75" x14ac:dyDescent="0.2"/>
    <row r="3050" ht="12.75" x14ac:dyDescent="0.2"/>
    <row r="3051" ht="12.75" x14ac:dyDescent="0.2"/>
    <row r="3052" ht="12.75" x14ac:dyDescent="0.2"/>
    <row r="3053" ht="12.75" x14ac:dyDescent="0.2"/>
    <row r="3054" ht="12.75" x14ac:dyDescent="0.2"/>
    <row r="3055" ht="12.75" x14ac:dyDescent="0.2"/>
    <row r="3056" ht="12.75" x14ac:dyDescent="0.2"/>
    <row r="3057" ht="12.75" x14ac:dyDescent="0.2"/>
    <row r="3058" ht="12.75" x14ac:dyDescent="0.2"/>
    <row r="3059" ht="12.75" x14ac:dyDescent="0.2"/>
    <row r="3060" ht="12.75" x14ac:dyDescent="0.2"/>
    <row r="3061" ht="12.75" x14ac:dyDescent="0.2"/>
    <row r="3062" ht="12.75" x14ac:dyDescent="0.2"/>
    <row r="3063" ht="12.75" x14ac:dyDescent="0.2"/>
    <row r="3064" ht="12.75" x14ac:dyDescent="0.2"/>
    <row r="3065" ht="12.75" x14ac:dyDescent="0.2"/>
    <row r="3066" ht="12.75" x14ac:dyDescent="0.2"/>
    <row r="3067" ht="12.75" x14ac:dyDescent="0.2"/>
    <row r="3068" ht="12.75" x14ac:dyDescent="0.2"/>
    <row r="3069" ht="12.75" x14ac:dyDescent="0.2"/>
    <row r="3070" ht="12.75" x14ac:dyDescent="0.2"/>
    <row r="3071" ht="12.75" x14ac:dyDescent="0.2"/>
    <row r="3072" ht="12.75" x14ac:dyDescent="0.2"/>
    <row r="3073" ht="12.75" x14ac:dyDescent="0.2"/>
    <row r="3074" ht="12.75" x14ac:dyDescent="0.2"/>
    <row r="3075" ht="12.75" x14ac:dyDescent="0.2"/>
    <row r="3076" ht="12.75" x14ac:dyDescent="0.2"/>
    <row r="3077" ht="12.75" x14ac:dyDescent="0.2"/>
    <row r="3078" ht="12.75" x14ac:dyDescent="0.2"/>
    <row r="3079" ht="12.75" x14ac:dyDescent="0.2"/>
    <row r="3080" ht="12.75" x14ac:dyDescent="0.2"/>
    <row r="3081" ht="12.75" x14ac:dyDescent="0.2"/>
    <row r="3082" ht="12.75" x14ac:dyDescent="0.2"/>
    <row r="3083" ht="12.75" x14ac:dyDescent="0.2"/>
    <row r="3084" ht="12.75" x14ac:dyDescent="0.2"/>
    <row r="3085" ht="12.75" x14ac:dyDescent="0.2"/>
    <row r="3086" ht="12.75" x14ac:dyDescent="0.2"/>
    <row r="3087" ht="12.75" x14ac:dyDescent="0.2"/>
    <row r="3088" ht="12.75" x14ac:dyDescent="0.2"/>
    <row r="3089" ht="12.75" x14ac:dyDescent="0.2"/>
    <row r="3090" ht="12.75" x14ac:dyDescent="0.2"/>
    <row r="3091" ht="12.75" x14ac:dyDescent="0.2"/>
    <row r="3092" ht="12.75" x14ac:dyDescent="0.2"/>
    <row r="3093" ht="12.75" x14ac:dyDescent="0.2"/>
    <row r="3094" ht="12.75" x14ac:dyDescent="0.2"/>
    <row r="3095" ht="12.75" x14ac:dyDescent="0.2"/>
    <row r="3096" ht="12.75" x14ac:dyDescent="0.2"/>
    <row r="3097" ht="12.75" x14ac:dyDescent="0.2"/>
    <row r="3098" ht="12.75" x14ac:dyDescent="0.2"/>
    <row r="3099" ht="12.75" x14ac:dyDescent="0.2"/>
    <row r="3100" ht="12.75" x14ac:dyDescent="0.2"/>
    <row r="3101" ht="12.75" x14ac:dyDescent="0.2"/>
    <row r="3102" ht="12.75" x14ac:dyDescent="0.2"/>
    <row r="3103" ht="12.75" x14ac:dyDescent="0.2"/>
    <row r="3104" ht="12.75" x14ac:dyDescent="0.2"/>
    <row r="3105" ht="12.75" x14ac:dyDescent="0.2"/>
    <row r="3106" ht="12.75" x14ac:dyDescent="0.2"/>
    <row r="3107" ht="12.75" x14ac:dyDescent="0.2"/>
    <row r="3108" ht="12.75" x14ac:dyDescent="0.2"/>
    <row r="3109" ht="12.75" x14ac:dyDescent="0.2"/>
    <row r="3110" ht="12.75" x14ac:dyDescent="0.2"/>
    <row r="3111" ht="12.75" x14ac:dyDescent="0.2"/>
    <row r="3112" ht="12.75" x14ac:dyDescent="0.2"/>
    <row r="3113" ht="12.75" x14ac:dyDescent="0.2"/>
    <row r="3114" ht="12.75" x14ac:dyDescent="0.2"/>
    <row r="3115" ht="12.75" x14ac:dyDescent="0.2"/>
    <row r="3116" ht="12.75" x14ac:dyDescent="0.2"/>
    <row r="3117" ht="12.75" x14ac:dyDescent="0.2"/>
    <row r="3118" ht="12.75" x14ac:dyDescent="0.2"/>
    <row r="3119" ht="12.75" x14ac:dyDescent="0.2"/>
    <row r="3120" ht="12.75" x14ac:dyDescent="0.2"/>
    <row r="3121" ht="12.75" x14ac:dyDescent="0.2"/>
    <row r="3122" ht="12.75" x14ac:dyDescent="0.2"/>
    <row r="3123" ht="12.75" x14ac:dyDescent="0.2"/>
    <row r="3124" ht="12.75" x14ac:dyDescent="0.2"/>
    <row r="3125" ht="12.75" x14ac:dyDescent="0.2"/>
    <row r="3126" ht="12.75" x14ac:dyDescent="0.2"/>
    <row r="3127" ht="12.75" x14ac:dyDescent="0.2"/>
    <row r="3128" ht="12.75" x14ac:dyDescent="0.2"/>
    <row r="3129" ht="12.75" x14ac:dyDescent="0.2"/>
    <row r="3130" ht="12.75" x14ac:dyDescent="0.2"/>
    <row r="3131" ht="12.75" x14ac:dyDescent="0.2"/>
    <row r="3132" ht="12.75" x14ac:dyDescent="0.2"/>
    <row r="3133" ht="12.75" x14ac:dyDescent="0.2"/>
    <row r="3134" ht="12.75" x14ac:dyDescent="0.2"/>
    <row r="3135" ht="12.75" x14ac:dyDescent="0.2"/>
    <row r="3136" ht="12.75" x14ac:dyDescent="0.2"/>
    <row r="3137" ht="12.75" x14ac:dyDescent="0.2"/>
    <row r="3138" ht="12.75" x14ac:dyDescent="0.2"/>
    <row r="3139" ht="12.75" x14ac:dyDescent="0.2"/>
    <row r="3140" ht="12.75" x14ac:dyDescent="0.2"/>
    <row r="3141" ht="12.75" x14ac:dyDescent="0.2"/>
    <row r="3142" ht="12.75" x14ac:dyDescent="0.2"/>
    <row r="3143" ht="12.75" x14ac:dyDescent="0.2"/>
    <row r="3144" ht="12.75" x14ac:dyDescent="0.2"/>
    <row r="3145" ht="12.75" x14ac:dyDescent="0.2"/>
    <row r="3146" ht="12.75" x14ac:dyDescent="0.2"/>
    <row r="3147" ht="12.75" x14ac:dyDescent="0.2"/>
    <row r="3148" ht="12.75" x14ac:dyDescent="0.2"/>
    <row r="3149" ht="12.75" x14ac:dyDescent="0.2"/>
    <row r="3150" ht="12.75" x14ac:dyDescent="0.2"/>
    <row r="3151" ht="12.75" x14ac:dyDescent="0.2"/>
    <row r="3152" ht="12.75" x14ac:dyDescent="0.2"/>
    <row r="3153" ht="12.75" x14ac:dyDescent="0.2"/>
    <row r="3154" ht="12.75" x14ac:dyDescent="0.2"/>
    <row r="3155" ht="12.75" x14ac:dyDescent="0.2"/>
    <row r="3156" ht="12.75" x14ac:dyDescent="0.2"/>
    <row r="3157" ht="12.75" x14ac:dyDescent="0.2"/>
    <row r="3158" ht="12.75" x14ac:dyDescent="0.2"/>
    <row r="3159" ht="12.75" x14ac:dyDescent="0.2"/>
    <row r="3160" ht="12.75" x14ac:dyDescent="0.2"/>
    <row r="3161" ht="12.75" x14ac:dyDescent="0.2"/>
    <row r="3162" ht="12.75" x14ac:dyDescent="0.2"/>
    <row r="3163" ht="12.75" x14ac:dyDescent="0.2"/>
    <row r="3164" ht="12.75" x14ac:dyDescent="0.2"/>
    <row r="3165" ht="12.75" x14ac:dyDescent="0.2"/>
    <row r="3166" ht="12.75" x14ac:dyDescent="0.2"/>
    <row r="3167" ht="12.75" x14ac:dyDescent="0.2"/>
    <row r="3168" ht="12.75" x14ac:dyDescent="0.2"/>
    <row r="3169" ht="12.75" x14ac:dyDescent="0.2"/>
    <row r="3170" ht="12.75" x14ac:dyDescent="0.2"/>
    <row r="3171" ht="12.75" x14ac:dyDescent="0.2"/>
    <row r="3172" ht="12.75" x14ac:dyDescent="0.2"/>
    <row r="3173" ht="12.75" x14ac:dyDescent="0.2"/>
    <row r="3174" ht="12.75" x14ac:dyDescent="0.2"/>
    <row r="3175" ht="12.75" x14ac:dyDescent="0.2"/>
    <row r="3176" ht="12.75" x14ac:dyDescent="0.2"/>
    <row r="3177" ht="12.75" x14ac:dyDescent="0.2"/>
    <row r="3178" ht="12.75" x14ac:dyDescent="0.2"/>
    <row r="3179" ht="12.75" x14ac:dyDescent="0.2"/>
    <row r="3180" ht="12.75" x14ac:dyDescent="0.2"/>
    <row r="3181" ht="12.75" x14ac:dyDescent="0.2"/>
    <row r="3182" ht="12.75" x14ac:dyDescent="0.2"/>
    <row r="3183" ht="12.75" x14ac:dyDescent="0.2"/>
    <row r="3184" ht="12.75" x14ac:dyDescent="0.2"/>
    <row r="3185" ht="12.75" x14ac:dyDescent="0.2"/>
    <row r="3186" ht="12.75" x14ac:dyDescent="0.2"/>
    <row r="3187" ht="12.75" x14ac:dyDescent="0.2"/>
    <row r="3188" ht="12.75" x14ac:dyDescent="0.2"/>
    <row r="3189" ht="12.75" x14ac:dyDescent="0.2"/>
    <row r="3190" ht="12.75" x14ac:dyDescent="0.2"/>
    <row r="3191" ht="12.75" x14ac:dyDescent="0.2"/>
    <row r="3192" ht="12.75" x14ac:dyDescent="0.2"/>
    <row r="3193" ht="12.75" x14ac:dyDescent="0.2"/>
    <row r="3194" ht="12.75" x14ac:dyDescent="0.2"/>
    <row r="3195" ht="12.75" x14ac:dyDescent="0.2"/>
    <row r="3196" ht="12.75" x14ac:dyDescent="0.2"/>
    <row r="3197" ht="12.75" x14ac:dyDescent="0.2"/>
    <row r="3198" ht="12.75" x14ac:dyDescent="0.2"/>
    <row r="3199" ht="12.75" x14ac:dyDescent="0.2"/>
    <row r="3200" ht="12.75" x14ac:dyDescent="0.2"/>
    <row r="3201" ht="12.75" x14ac:dyDescent="0.2"/>
    <row r="3202" ht="12.75" x14ac:dyDescent="0.2"/>
    <row r="3203" ht="12.75" x14ac:dyDescent="0.2"/>
    <row r="3204" ht="12.75" x14ac:dyDescent="0.2"/>
    <row r="3205" ht="12.75" x14ac:dyDescent="0.2"/>
    <row r="3206" ht="12.75" x14ac:dyDescent="0.2"/>
    <row r="3207" ht="12.75" x14ac:dyDescent="0.2"/>
    <row r="3208" ht="12.75" x14ac:dyDescent="0.2"/>
    <row r="3209" ht="12.75" x14ac:dyDescent="0.2"/>
    <row r="3210" ht="12.75" x14ac:dyDescent="0.2"/>
    <row r="3211" ht="12.75" x14ac:dyDescent="0.2"/>
    <row r="3212" ht="12.75" x14ac:dyDescent="0.2"/>
    <row r="3213" ht="12.75" x14ac:dyDescent="0.2"/>
    <row r="3214" ht="12.75" x14ac:dyDescent="0.2"/>
    <row r="3215" ht="12.75" x14ac:dyDescent="0.2"/>
    <row r="3216" ht="12.75" x14ac:dyDescent="0.2"/>
    <row r="3217" ht="12.75" x14ac:dyDescent="0.2"/>
    <row r="3218" ht="12.75" x14ac:dyDescent="0.2"/>
    <row r="3219" ht="12.75" x14ac:dyDescent="0.2"/>
    <row r="3220" ht="12.75" x14ac:dyDescent="0.2"/>
    <row r="3221" ht="12.75" x14ac:dyDescent="0.2"/>
    <row r="3222" ht="12.75" x14ac:dyDescent="0.2"/>
    <row r="3223" ht="12.75" x14ac:dyDescent="0.2"/>
    <row r="3224" ht="12.75" x14ac:dyDescent="0.2"/>
    <row r="3225" ht="12.75" x14ac:dyDescent="0.2"/>
    <row r="3226" ht="12.75" x14ac:dyDescent="0.2"/>
    <row r="3227" ht="12.75" x14ac:dyDescent="0.2"/>
    <row r="3228" ht="12.75" x14ac:dyDescent="0.2"/>
    <row r="3229" ht="12.75" x14ac:dyDescent="0.2"/>
    <row r="3230" ht="12.75" x14ac:dyDescent="0.2"/>
    <row r="3231" ht="12.75" x14ac:dyDescent="0.2"/>
    <row r="3232" ht="12.75" x14ac:dyDescent="0.2"/>
    <row r="3233" ht="12.75" x14ac:dyDescent="0.2"/>
    <row r="3234" ht="12.75" x14ac:dyDescent="0.2"/>
    <row r="3235" ht="12.75" x14ac:dyDescent="0.2"/>
    <row r="3236" ht="12.75" x14ac:dyDescent="0.2"/>
    <row r="3237" ht="12.75" x14ac:dyDescent="0.2"/>
    <row r="3238" ht="12.75" x14ac:dyDescent="0.2"/>
    <row r="3239" ht="12.75" x14ac:dyDescent="0.2"/>
    <row r="3240" ht="12.75" x14ac:dyDescent="0.2"/>
    <row r="3241" ht="12.75" x14ac:dyDescent="0.2"/>
    <row r="3242" ht="12.75" x14ac:dyDescent="0.2"/>
    <row r="3243" ht="12.75" x14ac:dyDescent="0.2"/>
    <row r="3244" ht="12.75" x14ac:dyDescent="0.2"/>
    <row r="3245" ht="12.75" x14ac:dyDescent="0.2"/>
    <row r="3246" ht="12.75" x14ac:dyDescent="0.2"/>
    <row r="3247" ht="12.75" x14ac:dyDescent="0.2"/>
    <row r="3248" ht="12.75" x14ac:dyDescent="0.2"/>
    <row r="3249" ht="12.75" x14ac:dyDescent="0.2"/>
    <row r="3250" ht="12.75" x14ac:dyDescent="0.2"/>
    <row r="3251" ht="12.75" x14ac:dyDescent="0.2"/>
    <row r="3252" ht="12.75" x14ac:dyDescent="0.2"/>
    <row r="3253" ht="12.75" x14ac:dyDescent="0.2"/>
    <row r="3254" ht="12.75" x14ac:dyDescent="0.2"/>
    <row r="3255" ht="12.75" x14ac:dyDescent="0.2"/>
    <row r="3256" ht="12.75" x14ac:dyDescent="0.2"/>
    <row r="3257" ht="12.75" x14ac:dyDescent="0.2"/>
    <row r="3258" ht="12.75" x14ac:dyDescent="0.2"/>
    <row r="3259" ht="12.75" x14ac:dyDescent="0.2"/>
    <row r="3260" ht="12.75" x14ac:dyDescent="0.2"/>
    <row r="3261" ht="12.75" x14ac:dyDescent="0.2"/>
    <row r="3262" ht="12.75" x14ac:dyDescent="0.2"/>
    <row r="3263" ht="12.75" x14ac:dyDescent="0.2"/>
    <row r="3264" ht="12.75" x14ac:dyDescent="0.2"/>
    <row r="3265" ht="12.75" x14ac:dyDescent="0.2"/>
    <row r="3266" ht="12.75" x14ac:dyDescent="0.2"/>
    <row r="3267" ht="12.75" x14ac:dyDescent="0.2"/>
    <row r="3268" ht="12.75" x14ac:dyDescent="0.2"/>
    <row r="3269" ht="12.75" x14ac:dyDescent="0.2"/>
    <row r="3270" ht="12.75" x14ac:dyDescent="0.2"/>
    <row r="3271" ht="12.75" x14ac:dyDescent="0.2"/>
    <row r="3272" ht="12.75" x14ac:dyDescent="0.2"/>
    <row r="3273" ht="12.75" x14ac:dyDescent="0.2"/>
    <row r="3274" ht="12.75" x14ac:dyDescent="0.2"/>
    <row r="3275" ht="12.75" x14ac:dyDescent="0.2"/>
    <row r="3276" ht="12.75" x14ac:dyDescent="0.2"/>
    <row r="3277" ht="12.75" x14ac:dyDescent="0.2"/>
    <row r="3278" ht="12.75" x14ac:dyDescent="0.2"/>
    <row r="3279" ht="12.75" x14ac:dyDescent="0.2"/>
    <row r="3280" ht="12.75" x14ac:dyDescent="0.2"/>
    <row r="3281" ht="12.75" x14ac:dyDescent="0.2"/>
    <row r="3282" ht="12.75" x14ac:dyDescent="0.2"/>
    <row r="3283" ht="12.75" x14ac:dyDescent="0.2"/>
    <row r="3284" ht="12.75" x14ac:dyDescent="0.2"/>
    <row r="3285" ht="12.75" x14ac:dyDescent="0.2"/>
    <row r="3286" ht="12.75" x14ac:dyDescent="0.2"/>
    <row r="3287" ht="12.75" x14ac:dyDescent="0.2"/>
    <row r="3288" ht="12.75" x14ac:dyDescent="0.2"/>
    <row r="3289" ht="12.75" x14ac:dyDescent="0.2"/>
    <row r="3290" ht="12.75" x14ac:dyDescent="0.2"/>
    <row r="3291" ht="12.75" x14ac:dyDescent="0.2"/>
    <row r="3292" ht="12.75" x14ac:dyDescent="0.2"/>
    <row r="3293" ht="12.75" x14ac:dyDescent="0.2"/>
    <row r="3294" ht="12.75" x14ac:dyDescent="0.2"/>
    <row r="3295" ht="12.75" x14ac:dyDescent="0.2"/>
    <row r="3296" ht="12.75" x14ac:dyDescent="0.2"/>
    <row r="3297" ht="12.75" x14ac:dyDescent="0.2"/>
    <row r="3298" ht="12.75" x14ac:dyDescent="0.2"/>
    <row r="3299" ht="12.75" x14ac:dyDescent="0.2"/>
    <row r="3300" ht="12.75" x14ac:dyDescent="0.2"/>
    <row r="3301" ht="12.75" x14ac:dyDescent="0.2"/>
    <row r="3302" ht="12.75" x14ac:dyDescent="0.2"/>
    <row r="3303" ht="12.75" x14ac:dyDescent="0.2"/>
    <row r="3304" ht="12.75" x14ac:dyDescent="0.2"/>
    <row r="3305" ht="12.75" x14ac:dyDescent="0.2"/>
    <row r="3306" ht="12.75" x14ac:dyDescent="0.2"/>
    <row r="3307" ht="12.75" x14ac:dyDescent="0.2"/>
    <row r="3308" ht="12.75" x14ac:dyDescent="0.2"/>
    <row r="3309" ht="12.75" x14ac:dyDescent="0.2"/>
    <row r="3310" ht="12.75" x14ac:dyDescent="0.2"/>
    <row r="3311" ht="12.75" x14ac:dyDescent="0.2"/>
    <row r="3312" ht="12.75" x14ac:dyDescent="0.2"/>
    <row r="3313" ht="12.75" x14ac:dyDescent="0.2"/>
    <row r="3314" ht="12.75" x14ac:dyDescent="0.2"/>
    <row r="3315" ht="12.75" x14ac:dyDescent="0.2"/>
    <row r="3316" ht="12.75" x14ac:dyDescent="0.2"/>
    <row r="3317" ht="12.75" x14ac:dyDescent="0.2"/>
    <row r="3318" ht="12.75" x14ac:dyDescent="0.2"/>
    <row r="3319" ht="12.75" x14ac:dyDescent="0.2"/>
    <row r="3320" ht="12.75" x14ac:dyDescent="0.2"/>
    <row r="3321" ht="12.75" x14ac:dyDescent="0.2"/>
    <row r="3322" ht="12.75" x14ac:dyDescent="0.2"/>
    <row r="3323" ht="12.75" x14ac:dyDescent="0.2"/>
    <row r="3324" ht="12.75" x14ac:dyDescent="0.2"/>
    <row r="3325" ht="12.75" x14ac:dyDescent="0.2"/>
    <row r="3326" ht="12.75" x14ac:dyDescent="0.2"/>
    <row r="3327" ht="12.75" x14ac:dyDescent="0.2"/>
    <row r="3328" ht="12.75" x14ac:dyDescent="0.2"/>
    <row r="3329" ht="12.75" x14ac:dyDescent="0.2"/>
    <row r="3330" ht="12.75" x14ac:dyDescent="0.2"/>
    <row r="3331" ht="12.75" x14ac:dyDescent="0.2"/>
    <row r="3332" ht="12.75" x14ac:dyDescent="0.2"/>
    <row r="3333" ht="12.75" x14ac:dyDescent="0.2"/>
    <row r="3334" ht="12.75" x14ac:dyDescent="0.2"/>
    <row r="3335" ht="12.75" x14ac:dyDescent="0.2"/>
    <row r="3336" ht="12.75" x14ac:dyDescent="0.2"/>
    <row r="3337" ht="12.75" x14ac:dyDescent="0.2"/>
    <row r="3338" ht="12.75" x14ac:dyDescent="0.2"/>
    <row r="3339" ht="12.75" x14ac:dyDescent="0.2"/>
    <row r="3340" ht="12.75" x14ac:dyDescent="0.2"/>
    <row r="3341" ht="12.75" x14ac:dyDescent="0.2"/>
    <row r="3342" ht="12.75" x14ac:dyDescent="0.2"/>
    <row r="3343" ht="12.75" x14ac:dyDescent="0.2"/>
    <row r="3344" ht="12.75" x14ac:dyDescent="0.2"/>
    <row r="3345" ht="12.75" x14ac:dyDescent="0.2"/>
    <row r="3346" ht="12.75" x14ac:dyDescent="0.2"/>
    <row r="3347" ht="12.75" x14ac:dyDescent="0.2"/>
    <row r="3348" ht="12.75" x14ac:dyDescent="0.2"/>
    <row r="3349" ht="12.75" x14ac:dyDescent="0.2"/>
    <row r="3350" ht="12.75" x14ac:dyDescent="0.2"/>
    <row r="3351" ht="12.75" x14ac:dyDescent="0.2"/>
    <row r="3352" ht="12.75" x14ac:dyDescent="0.2"/>
    <row r="3353" ht="12.75" x14ac:dyDescent="0.2"/>
    <row r="3354" ht="12.75" x14ac:dyDescent="0.2"/>
    <row r="3355" ht="12.75" x14ac:dyDescent="0.2"/>
    <row r="3356" ht="12.75" x14ac:dyDescent="0.2"/>
    <row r="3357" ht="12.75" x14ac:dyDescent="0.2"/>
    <row r="3358" ht="12.75" x14ac:dyDescent="0.2"/>
    <row r="3359" ht="12.75" x14ac:dyDescent="0.2"/>
    <row r="3360" ht="12.75" x14ac:dyDescent="0.2"/>
    <row r="3361" ht="12.75" x14ac:dyDescent="0.2"/>
    <row r="3362" ht="12.75" x14ac:dyDescent="0.2"/>
    <row r="3363" ht="12.75" x14ac:dyDescent="0.2"/>
    <row r="3364" ht="12.75" x14ac:dyDescent="0.2"/>
    <row r="3365" ht="12.75" x14ac:dyDescent="0.2"/>
    <row r="3366" ht="12.75" x14ac:dyDescent="0.2"/>
    <row r="3367" ht="12.75" x14ac:dyDescent="0.2"/>
    <row r="3368" ht="12.75" x14ac:dyDescent="0.2"/>
    <row r="3369" ht="12.75" x14ac:dyDescent="0.2"/>
    <row r="3370" ht="12.75" x14ac:dyDescent="0.2"/>
    <row r="3371" ht="12.75" x14ac:dyDescent="0.2"/>
    <row r="3372" ht="12.75" x14ac:dyDescent="0.2"/>
    <row r="3373" ht="12.75" x14ac:dyDescent="0.2"/>
    <row r="3374" ht="12.75" x14ac:dyDescent="0.2"/>
    <row r="3375" ht="12.75" x14ac:dyDescent="0.2"/>
    <row r="3376" ht="12.75" x14ac:dyDescent="0.2"/>
    <row r="3377" ht="12.75" x14ac:dyDescent="0.2"/>
    <row r="3378" ht="12.75" x14ac:dyDescent="0.2"/>
    <row r="3379" ht="12.75" x14ac:dyDescent="0.2"/>
    <row r="3380" ht="12.75" x14ac:dyDescent="0.2"/>
    <row r="3381" ht="12.75" x14ac:dyDescent="0.2"/>
    <row r="3382" ht="12.75" x14ac:dyDescent="0.2"/>
    <row r="3383" ht="12.75" x14ac:dyDescent="0.2"/>
    <row r="3384" ht="12.75" x14ac:dyDescent="0.2"/>
    <row r="3385" ht="12.75" x14ac:dyDescent="0.2"/>
    <row r="3386" ht="12.75" x14ac:dyDescent="0.2"/>
    <row r="3387" ht="12.75" x14ac:dyDescent="0.2"/>
    <row r="3388" ht="12.75" x14ac:dyDescent="0.2"/>
    <row r="3389" ht="12.75" x14ac:dyDescent="0.2"/>
    <row r="3390" ht="12.75" x14ac:dyDescent="0.2"/>
    <row r="3391" ht="12.75" x14ac:dyDescent="0.2"/>
    <row r="3392" ht="12.75" x14ac:dyDescent="0.2"/>
    <row r="3393" ht="12.75" x14ac:dyDescent="0.2"/>
    <row r="3394" ht="12.75" x14ac:dyDescent="0.2"/>
    <row r="3395" ht="12.75" x14ac:dyDescent="0.2"/>
    <row r="3396" ht="12.75" x14ac:dyDescent="0.2"/>
    <row r="3397" ht="12.75" x14ac:dyDescent="0.2"/>
    <row r="3398" ht="12.75" x14ac:dyDescent="0.2"/>
    <row r="3399" ht="12.75" x14ac:dyDescent="0.2"/>
    <row r="3400" ht="12.75" x14ac:dyDescent="0.2"/>
    <row r="3401" ht="12.75" x14ac:dyDescent="0.2"/>
    <row r="3402" ht="12.75" x14ac:dyDescent="0.2"/>
    <row r="3403" ht="12.75" x14ac:dyDescent="0.2"/>
    <row r="3404" ht="12.75" x14ac:dyDescent="0.2"/>
    <row r="3405" ht="12.75" x14ac:dyDescent="0.2"/>
    <row r="3406" ht="12.75" x14ac:dyDescent="0.2"/>
    <row r="3407" ht="12.75" x14ac:dyDescent="0.2"/>
    <row r="3408" ht="12.75" x14ac:dyDescent="0.2"/>
    <row r="3409" ht="12.75" x14ac:dyDescent="0.2"/>
    <row r="3410" ht="12.75" x14ac:dyDescent="0.2"/>
    <row r="3411" ht="12.75" x14ac:dyDescent="0.2"/>
    <row r="3412" ht="12.75" x14ac:dyDescent="0.2"/>
    <row r="3413" ht="12.75" x14ac:dyDescent="0.2"/>
    <row r="3414" ht="12.75" x14ac:dyDescent="0.2"/>
    <row r="3415" ht="12.75" x14ac:dyDescent="0.2"/>
    <row r="3416" ht="12.75" x14ac:dyDescent="0.2"/>
    <row r="3417" ht="12.75" x14ac:dyDescent="0.2"/>
    <row r="3418" ht="12.75" x14ac:dyDescent="0.2"/>
    <row r="3419" ht="12.75" x14ac:dyDescent="0.2"/>
    <row r="3420" ht="12.75" x14ac:dyDescent="0.2"/>
    <row r="3421" ht="12.75" x14ac:dyDescent="0.2"/>
    <row r="3422" ht="12.75" x14ac:dyDescent="0.2"/>
    <row r="3423" ht="12.75" x14ac:dyDescent="0.2"/>
    <row r="3424" ht="12.75" x14ac:dyDescent="0.2"/>
    <row r="3425" ht="12.75" x14ac:dyDescent="0.2"/>
    <row r="3426" ht="12.75" x14ac:dyDescent="0.2"/>
    <row r="3427" ht="12.75" x14ac:dyDescent="0.2"/>
    <row r="3428" ht="12.75" x14ac:dyDescent="0.2"/>
    <row r="3429" ht="12.75" x14ac:dyDescent="0.2"/>
    <row r="3430" ht="12.75" x14ac:dyDescent="0.2"/>
    <row r="3431" ht="12.75" x14ac:dyDescent="0.2"/>
    <row r="3432" ht="12.75" x14ac:dyDescent="0.2"/>
    <row r="3433" ht="12.75" x14ac:dyDescent="0.2"/>
    <row r="3434" ht="12.75" x14ac:dyDescent="0.2"/>
    <row r="3435" ht="12.75" x14ac:dyDescent="0.2"/>
    <row r="3436" ht="12.75" x14ac:dyDescent="0.2"/>
    <row r="3437" ht="12.75" x14ac:dyDescent="0.2"/>
    <row r="3438" ht="12.75" x14ac:dyDescent="0.2"/>
    <row r="3439" ht="12.75" x14ac:dyDescent="0.2"/>
    <row r="3440" ht="12.75" x14ac:dyDescent="0.2"/>
    <row r="3441" ht="12.75" x14ac:dyDescent="0.2"/>
    <row r="3442" ht="12.75" x14ac:dyDescent="0.2"/>
    <row r="3443" ht="12.75" x14ac:dyDescent="0.2"/>
    <row r="3444" ht="12.75" x14ac:dyDescent="0.2"/>
    <row r="3445" ht="12.75" x14ac:dyDescent="0.2"/>
    <row r="3446" ht="12.75" x14ac:dyDescent="0.2"/>
    <row r="3447" ht="12.75" x14ac:dyDescent="0.2"/>
    <row r="3448" ht="12.75" x14ac:dyDescent="0.2"/>
    <row r="3449" ht="12.75" x14ac:dyDescent="0.2"/>
    <row r="3450" ht="12.75" x14ac:dyDescent="0.2"/>
    <row r="3451" ht="12.75" x14ac:dyDescent="0.2"/>
    <row r="3452" ht="12.75" x14ac:dyDescent="0.2"/>
    <row r="3453" ht="12.75" x14ac:dyDescent="0.2"/>
    <row r="3454" ht="12.75" x14ac:dyDescent="0.2"/>
    <row r="3455" ht="12.75" x14ac:dyDescent="0.2"/>
    <row r="3456" ht="12.75" x14ac:dyDescent="0.2"/>
    <row r="3457" ht="12.75" x14ac:dyDescent="0.2"/>
    <row r="3458" ht="12.75" x14ac:dyDescent="0.2"/>
    <row r="3459" ht="12.75" x14ac:dyDescent="0.2"/>
    <row r="3460" ht="12.75" x14ac:dyDescent="0.2"/>
    <row r="3461" ht="12.75" x14ac:dyDescent="0.2"/>
    <row r="3462" ht="12.75" x14ac:dyDescent="0.2"/>
    <row r="3463" ht="12.75" x14ac:dyDescent="0.2"/>
    <row r="3464" ht="12.75" x14ac:dyDescent="0.2"/>
    <row r="3465" ht="12.75" x14ac:dyDescent="0.2"/>
    <row r="3466" ht="12.75" x14ac:dyDescent="0.2"/>
    <row r="3467" ht="12.75" x14ac:dyDescent="0.2"/>
    <row r="3468" ht="12.75" x14ac:dyDescent="0.2"/>
    <row r="3469" ht="12.75" x14ac:dyDescent="0.2"/>
    <row r="3470" ht="12.75" x14ac:dyDescent="0.2"/>
    <row r="3471" ht="12.75" x14ac:dyDescent="0.2"/>
    <row r="3472" ht="12.75" x14ac:dyDescent="0.2"/>
    <row r="3473" ht="12.75" x14ac:dyDescent="0.2"/>
    <row r="3474" ht="12.75" x14ac:dyDescent="0.2"/>
    <row r="3475" ht="12.75" x14ac:dyDescent="0.2"/>
    <row r="3476" ht="12.75" x14ac:dyDescent="0.2"/>
    <row r="3477" ht="12.75" x14ac:dyDescent="0.2"/>
    <row r="3478" ht="12.75" x14ac:dyDescent="0.2"/>
    <row r="3479" ht="12.75" x14ac:dyDescent="0.2"/>
    <row r="3480" ht="12.75" x14ac:dyDescent="0.2"/>
    <row r="3481" ht="12.75" x14ac:dyDescent="0.2"/>
    <row r="3482" ht="12.75" x14ac:dyDescent="0.2"/>
    <row r="3483" ht="12.75" x14ac:dyDescent="0.2"/>
    <row r="3484" ht="12.75" x14ac:dyDescent="0.2"/>
    <row r="3485" ht="12.75" x14ac:dyDescent="0.2"/>
    <row r="3486" ht="12.75" x14ac:dyDescent="0.2"/>
    <row r="3487" ht="12.75" x14ac:dyDescent="0.2"/>
    <row r="3488" ht="12.75" x14ac:dyDescent="0.2"/>
    <row r="3489" ht="12.75" x14ac:dyDescent="0.2"/>
    <row r="3490" ht="12.75" x14ac:dyDescent="0.2"/>
    <row r="3491" ht="12.75" x14ac:dyDescent="0.2"/>
    <row r="3492" ht="12.75" x14ac:dyDescent="0.2"/>
    <row r="3493" ht="12.75" x14ac:dyDescent="0.2"/>
    <row r="3494" ht="12.75" x14ac:dyDescent="0.2"/>
    <row r="3495" ht="12.75" x14ac:dyDescent="0.2"/>
    <row r="3496" ht="12.75" x14ac:dyDescent="0.2"/>
    <row r="3497" ht="12.75" x14ac:dyDescent="0.2"/>
    <row r="3498" ht="12.75" x14ac:dyDescent="0.2"/>
    <row r="3499" ht="12.75" x14ac:dyDescent="0.2"/>
    <row r="3500" ht="12.75" x14ac:dyDescent="0.2"/>
    <row r="3501" ht="12.75" x14ac:dyDescent="0.2"/>
    <row r="3502" ht="12.75" x14ac:dyDescent="0.2"/>
    <row r="3503" ht="12.75" x14ac:dyDescent="0.2"/>
    <row r="3504" ht="12.75" x14ac:dyDescent="0.2"/>
    <row r="3505" ht="12.75" x14ac:dyDescent="0.2"/>
    <row r="3506" ht="12.75" x14ac:dyDescent="0.2"/>
    <row r="3507" ht="12.75" x14ac:dyDescent="0.2"/>
    <row r="3508" ht="12.75" x14ac:dyDescent="0.2"/>
    <row r="3509" ht="12.75" x14ac:dyDescent="0.2"/>
    <row r="3510" ht="12.75" x14ac:dyDescent="0.2"/>
    <row r="3511" ht="12.75" x14ac:dyDescent="0.2"/>
    <row r="3512" ht="12.75" x14ac:dyDescent="0.2"/>
    <row r="3513" ht="12.75" x14ac:dyDescent="0.2"/>
    <row r="3514" ht="12.75" x14ac:dyDescent="0.2"/>
    <row r="3515" ht="12.75" x14ac:dyDescent="0.2"/>
    <row r="3516" ht="12.75" x14ac:dyDescent="0.2"/>
    <row r="3517" ht="12.75" x14ac:dyDescent="0.2"/>
    <row r="3518" ht="12.75" x14ac:dyDescent="0.2"/>
    <row r="3519" ht="12.75" x14ac:dyDescent="0.2"/>
    <row r="3520" ht="12.75" x14ac:dyDescent="0.2"/>
    <row r="3521" ht="12.75" x14ac:dyDescent="0.2"/>
    <row r="3522" ht="12.75" x14ac:dyDescent="0.2"/>
    <row r="3523" ht="12.75" x14ac:dyDescent="0.2"/>
    <row r="3524" ht="12.75" x14ac:dyDescent="0.2"/>
    <row r="3525" ht="12.75" x14ac:dyDescent="0.2"/>
    <row r="3526" ht="12.75" x14ac:dyDescent="0.2"/>
    <row r="3527" ht="12.75" x14ac:dyDescent="0.2"/>
    <row r="3528" ht="12.75" x14ac:dyDescent="0.2"/>
    <row r="3529" ht="12.75" x14ac:dyDescent="0.2"/>
    <row r="3530" ht="12.75" x14ac:dyDescent="0.2"/>
    <row r="3531" ht="12.75" x14ac:dyDescent="0.2"/>
    <row r="3532" ht="12.75" x14ac:dyDescent="0.2"/>
    <row r="3533" ht="12.75" x14ac:dyDescent="0.2"/>
    <row r="3534" ht="12.75" x14ac:dyDescent="0.2"/>
    <row r="3535" ht="12.75" x14ac:dyDescent="0.2"/>
    <row r="3536" ht="12.75" x14ac:dyDescent="0.2"/>
    <row r="3537" ht="12.75" x14ac:dyDescent="0.2"/>
    <row r="3538" ht="12.75" x14ac:dyDescent="0.2"/>
    <row r="3539" ht="12.75" x14ac:dyDescent="0.2"/>
    <row r="3540" ht="12.75" x14ac:dyDescent="0.2"/>
    <row r="3541" ht="12.75" x14ac:dyDescent="0.2"/>
    <row r="3542" ht="12.75" x14ac:dyDescent="0.2"/>
    <row r="3543" ht="12.75" x14ac:dyDescent="0.2"/>
    <row r="3544" ht="12.75" x14ac:dyDescent="0.2"/>
    <row r="3545" ht="12.75" x14ac:dyDescent="0.2"/>
    <row r="3546" ht="12.75" x14ac:dyDescent="0.2"/>
    <row r="3547" ht="12.75" x14ac:dyDescent="0.2"/>
    <row r="3548" ht="12.75" x14ac:dyDescent="0.2"/>
    <row r="3549" ht="12.75" x14ac:dyDescent="0.2"/>
    <row r="3550" ht="12.75" x14ac:dyDescent="0.2"/>
    <row r="3551" ht="12.75" x14ac:dyDescent="0.2"/>
    <row r="3552" ht="12.75" x14ac:dyDescent="0.2"/>
    <row r="3553" ht="12.75" x14ac:dyDescent="0.2"/>
    <row r="3554" ht="12.75" x14ac:dyDescent="0.2"/>
    <row r="3555" ht="12.75" x14ac:dyDescent="0.2"/>
    <row r="3556" ht="12.75" x14ac:dyDescent="0.2"/>
    <row r="3557" ht="12.75" x14ac:dyDescent="0.2"/>
    <row r="3558" ht="12.75" x14ac:dyDescent="0.2"/>
    <row r="3559" ht="12.75" x14ac:dyDescent="0.2"/>
    <row r="3560" ht="12.75" x14ac:dyDescent="0.2"/>
    <row r="3561" ht="12.75" x14ac:dyDescent="0.2"/>
    <row r="3562" ht="12.75" x14ac:dyDescent="0.2"/>
    <row r="3563" ht="12.75" x14ac:dyDescent="0.2"/>
    <row r="3564" ht="12.75" x14ac:dyDescent="0.2"/>
    <row r="3565" ht="12.75" x14ac:dyDescent="0.2"/>
    <row r="3566" ht="12.75" x14ac:dyDescent="0.2"/>
    <row r="3567" ht="12.75" x14ac:dyDescent="0.2"/>
    <row r="3568" ht="12.75" x14ac:dyDescent="0.2"/>
    <row r="3569" ht="12.75" x14ac:dyDescent="0.2"/>
    <row r="3570" ht="12.75" x14ac:dyDescent="0.2"/>
    <row r="3571" ht="12.75" x14ac:dyDescent="0.2"/>
    <row r="3572" ht="12.75" x14ac:dyDescent="0.2"/>
    <row r="3573" ht="12.75" x14ac:dyDescent="0.2"/>
    <row r="3574" ht="12.75" x14ac:dyDescent="0.2"/>
    <row r="3575" ht="12.75" x14ac:dyDescent="0.2"/>
    <row r="3576" ht="12.75" x14ac:dyDescent="0.2"/>
    <row r="3577" ht="12.75" x14ac:dyDescent="0.2"/>
    <row r="3578" ht="12.75" x14ac:dyDescent="0.2"/>
    <row r="3579" ht="12.75" x14ac:dyDescent="0.2"/>
    <row r="3580" ht="12.75" x14ac:dyDescent="0.2"/>
    <row r="3581" ht="12.75" x14ac:dyDescent="0.2"/>
    <row r="3582" ht="12.75" x14ac:dyDescent="0.2"/>
    <row r="3583" ht="12.75" x14ac:dyDescent="0.2"/>
    <row r="3584" ht="12.75" x14ac:dyDescent="0.2"/>
    <row r="3585" ht="12.75" x14ac:dyDescent="0.2"/>
    <row r="3586" ht="12.75" x14ac:dyDescent="0.2"/>
    <row r="3587" ht="12.75" x14ac:dyDescent="0.2"/>
    <row r="3588" ht="12.75" x14ac:dyDescent="0.2"/>
    <row r="3589" ht="12.75" x14ac:dyDescent="0.2"/>
    <row r="3590" ht="12.75" x14ac:dyDescent="0.2"/>
    <row r="3591" ht="12.75" x14ac:dyDescent="0.2"/>
    <row r="3592" ht="12.75" x14ac:dyDescent="0.2"/>
    <row r="3593" ht="12.75" x14ac:dyDescent="0.2"/>
    <row r="3594" ht="12.75" x14ac:dyDescent="0.2"/>
    <row r="3595" ht="12.75" x14ac:dyDescent="0.2"/>
    <row r="3596" ht="12.75" x14ac:dyDescent="0.2"/>
    <row r="3597" ht="12.75" x14ac:dyDescent="0.2"/>
    <row r="3598" ht="12.75" x14ac:dyDescent="0.2"/>
    <row r="3599" ht="12.75" x14ac:dyDescent="0.2"/>
    <row r="3600" ht="12.75" x14ac:dyDescent="0.2"/>
    <row r="3601" ht="12.75" x14ac:dyDescent="0.2"/>
    <row r="3602" ht="12.75" x14ac:dyDescent="0.2"/>
    <row r="3603" ht="12.75" x14ac:dyDescent="0.2"/>
    <row r="3604" ht="12.75" x14ac:dyDescent="0.2"/>
    <row r="3605" ht="12.75" x14ac:dyDescent="0.2"/>
    <row r="3606" ht="12.75" x14ac:dyDescent="0.2"/>
    <row r="3607" ht="12.75" x14ac:dyDescent="0.2"/>
    <row r="3608" ht="12.75" x14ac:dyDescent="0.2"/>
    <row r="3609" ht="12.75" x14ac:dyDescent="0.2"/>
    <row r="3610" ht="12.75" x14ac:dyDescent="0.2"/>
    <row r="3611" ht="12.75" x14ac:dyDescent="0.2"/>
    <row r="3612" ht="12.75" x14ac:dyDescent="0.2"/>
    <row r="3613" ht="12.75" x14ac:dyDescent="0.2"/>
    <row r="3614" ht="12.75" x14ac:dyDescent="0.2"/>
    <row r="3615" ht="12.75" x14ac:dyDescent="0.2"/>
    <row r="3616" ht="12.75" x14ac:dyDescent="0.2"/>
    <row r="3617" ht="12.75" x14ac:dyDescent="0.2"/>
    <row r="3618" ht="12.75" x14ac:dyDescent="0.2"/>
    <row r="3619" ht="12.75" x14ac:dyDescent="0.2"/>
    <row r="3620" ht="12.75" x14ac:dyDescent="0.2"/>
    <row r="3621" ht="12.75" x14ac:dyDescent="0.2"/>
    <row r="3622" ht="12.75" x14ac:dyDescent="0.2"/>
    <row r="3623" ht="12.75" x14ac:dyDescent="0.2"/>
    <row r="3624" ht="12.75" x14ac:dyDescent="0.2"/>
    <row r="3625" ht="12.75" x14ac:dyDescent="0.2"/>
    <row r="3626" ht="12.75" x14ac:dyDescent="0.2"/>
    <row r="3627" ht="12.75" x14ac:dyDescent="0.2"/>
    <row r="3628" ht="12.75" x14ac:dyDescent="0.2"/>
    <row r="3629" ht="12.75" x14ac:dyDescent="0.2"/>
    <row r="3630" ht="12.75" x14ac:dyDescent="0.2"/>
    <row r="3631" ht="12.75" x14ac:dyDescent="0.2"/>
    <row r="3632" ht="12.75" x14ac:dyDescent="0.2"/>
    <row r="3633" ht="12.75" x14ac:dyDescent="0.2"/>
    <row r="3634" ht="12.75" x14ac:dyDescent="0.2"/>
    <row r="3635" ht="12.75" x14ac:dyDescent="0.2"/>
    <row r="3636" ht="12.75" x14ac:dyDescent="0.2"/>
    <row r="3637" ht="12.75" x14ac:dyDescent="0.2"/>
    <row r="3638" ht="12.75" x14ac:dyDescent="0.2"/>
    <row r="3639" ht="12.75" x14ac:dyDescent="0.2"/>
    <row r="3640" ht="12.75" x14ac:dyDescent="0.2"/>
    <row r="3641" ht="12.75" x14ac:dyDescent="0.2"/>
    <row r="3642" ht="12.75" x14ac:dyDescent="0.2"/>
    <row r="3643" ht="12.75" x14ac:dyDescent="0.2"/>
    <row r="3644" ht="12.75" x14ac:dyDescent="0.2"/>
    <row r="3645" ht="12.75" x14ac:dyDescent="0.2"/>
    <row r="3646" ht="12.75" x14ac:dyDescent="0.2"/>
    <row r="3647" ht="12.75" x14ac:dyDescent="0.2"/>
    <row r="3648" ht="12.75" x14ac:dyDescent="0.2"/>
    <row r="3649" ht="12.75" x14ac:dyDescent="0.2"/>
    <row r="3650" ht="12.75" x14ac:dyDescent="0.2"/>
    <row r="3651" ht="12.75" x14ac:dyDescent="0.2"/>
    <row r="3652" ht="12.75" x14ac:dyDescent="0.2"/>
    <row r="3653" ht="12.75" x14ac:dyDescent="0.2"/>
    <row r="3654" ht="12.75" x14ac:dyDescent="0.2"/>
    <row r="3655" ht="12.75" x14ac:dyDescent="0.2"/>
    <row r="3656" ht="12.75" x14ac:dyDescent="0.2"/>
    <row r="3657" ht="12.75" x14ac:dyDescent="0.2"/>
    <row r="3658" ht="12.75" x14ac:dyDescent="0.2"/>
    <row r="3659" ht="12.75" x14ac:dyDescent="0.2"/>
    <row r="3660" ht="12.75" x14ac:dyDescent="0.2"/>
    <row r="3661" ht="12.75" x14ac:dyDescent="0.2"/>
    <row r="3662" ht="12.75" x14ac:dyDescent="0.2"/>
    <row r="3663" ht="12.75" x14ac:dyDescent="0.2"/>
    <row r="3664" ht="12.75" x14ac:dyDescent="0.2"/>
    <row r="3665" ht="12.75" x14ac:dyDescent="0.2"/>
    <row r="3666" ht="12.75" x14ac:dyDescent="0.2"/>
    <row r="3667" ht="12.75" x14ac:dyDescent="0.2"/>
    <row r="3668" ht="12.75" x14ac:dyDescent="0.2"/>
    <row r="3669" ht="12.75" x14ac:dyDescent="0.2"/>
    <row r="3670" ht="12.75" x14ac:dyDescent="0.2"/>
    <row r="3671" ht="12.75" x14ac:dyDescent="0.2"/>
    <row r="3672" ht="12.75" x14ac:dyDescent="0.2"/>
    <row r="3673" ht="12.75" x14ac:dyDescent="0.2"/>
    <row r="3674" ht="12.75" x14ac:dyDescent="0.2"/>
    <row r="3675" ht="12.75" x14ac:dyDescent="0.2"/>
    <row r="3676" ht="12.75" x14ac:dyDescent="0.2"/>
    <row r="3677" ht="12.75" x14ac:dyDescent="0.2"/>
    <row r="3678" ht="12.75" x14ac:dyDescent="0.2"/>
    <row r="3679" ht="12.75" x14ac:dyDescent="0.2"/>
    <row r="3680" ht="12.75" x14ac:dyDescent="0.2"/>
    <row r="3681" ht="12.75" x14ac:dyDescent="0.2"/>
    <row r="3682" ht="12.75" x14ac:dyDescent="0.2"/>
    <row r="3683" ht="12.75" x14ac:dyDescent="0.2"/>
    <row r="3684" ht="12.75" x14ac:dyDescent="0.2"/>
    <row r="3685" ht="12.75" x14ac:dyDescent="0.2"/>
    <row r="3686" ht="12.75" x14ac:dyDescent="0.2"/>
    <row r="3687" ht="12.75" x14ac:dyDescent="0.2"/>
    <row r="3688" ht="12.75" x14ac:dyDescent="0.2"/>
    <row r="3689" ht="12.75" x14ac:dyDescent="0.2"/>
    <row r="3690" ht="12.75" x14ac:dyDescent="0.2"/>
    <row r="3691" ht="12.75" x14ac:dyDescent="0.2"/>
    <row r="3692" ht="12.75" x14ac:dyDescent="0.2"/>
    <row r="3693" ht="12.75" x14ac:dyDescent="0.2"/>
    <row r="3694" ht="12.75" x14ac:dyDescent="0.2"/>
    <row r="3695" ht="12.75" x14ac:dyDescent="0.2"/>
    <row r="3696" ht="12.75" x14ac:dyDescent="0.2"/>
    <row r="3697" ht="12.75" x14ac:dyDescent="0.2"/>
    <row r="3698" ht="12.75" x14ac:dyDescent="0.2"/>
    <row r="3699" ht="12.75" x14ac:dyDescent="0.2"/>
    <row r="3700" ht="12.75" x14ac:dyDescent="0.2"/>
    <row r="3701" ht="12.75" x14ac:dyDescent="0.2"/>
    <row r="3702" ht="12.75" x14ac:dyDescent="0.2"/>
    <row r="3703" ht="12.75" x14ac:dyDescent="0.2"/>
    <row r="3704" ht="12.75" x14ac:dyDescent="0.2"/>
    <row r="3705" ht="12.75" x14ac:dyDescent="0.2"/>
    <row r="3706" ht="12.75" x14ac:dyDescent="0.2"/>
    <row r="3707" ht="12.75" x14ac:dyDescent="0.2"/>
    <row r="3708" ht="12.75" x14ac:dyDescent="0.2"/>
    <row r="3709" ht="12.75" x14ac:dyDescent="0.2"/>
    <row r="3710" ht="12.75" x14ac:dyDescent="0.2"/>
    <row r="3711" ht="12.75" x14ac:dyDescent="0.2"/>
    <row r="3712" ht="12.75" x14ac:dyDescent="0.2"/>
    <row r="3713" ht="12.75" x14ac:dyDescent="0.2"/>
    <row r="3714" ht="12.75" x14ac:dyDescent="0.2"/>
    <row r="3715" ht="12.75" x14ac:dyDescent="0.2"/>
    <row r="3716" ht="12.75" x14ac:dyDescent="0.2"/>
    <row r="3717" ht="12.75" x14ac:dyDescent="0.2"/>
    <row r="3718" ht="12.75" x14ac:dyDescent="0.2"/>
    <row r="3719" ht="12.75" x14ac:dyDescent="0.2"/>
    <row r="3720" ht="12.75" x14ac:dyDescent="0.2"/>
    <row r="3721" ht="12.75" x14ac:dyDescent="0.2"/>
    <row r="3722" ht="12.75" x14ac:dyDescent="0.2"/>
    <row r="3723" ht="12.75" x14ac:dyDescent="0.2"/>
    <row r="3724" ht="12.75" x14ac:dyDescent="0.2"/>
    <row r="3725" ht="12.75" x14ac:dyDescent="0.2"/>
    <row r="3726" ht="12.75" x14ac:dyDescent="0.2"/>
    <row r="3727" ht="12.75" x14ac:dyDescent="0.2"/>
    <row r="3728" ht="12.75" x14ac:dyDescent="0.2"/>
    <row r="3729" ht="12.75" x14ac:dyDescent="0.2"/>
    <row r="3730" ht="12.75" x14ac:dyDescent="0.2"/>
    <row r="3731" ht="12.75" x14ac:dyDescent="0.2"/>
    <row r="3732" ht="12.75" x14ac:dyDescent="0.2"/>
    <row r="3733" ht="12.75" x14ac:dyDescent="0.2"/>
    <row r="3734" ht="12.75" x14ac:dyDescent="0.2"/>
    <row r="3735" ht="12.75" x14ac:dyDescent="0.2"/>
    <row r="3736" ht="12.75" x14ac:dyDescent="0.2"/>
    <row r="3737" ht="12.75" x14ac:dyDescent="0.2"/>
    <row r="3738" ht="12.75" x14ac:dyDescent="0.2"/>
    <row r="3739" ht="12.75" x14ac:dyDescent="0.2"/>
    <row r="3740" ht="12.75" x14ac:dyDescent="0.2"/>
    <row r="3741" ht="12.75" x14ac:dyDescent="0.2"/>
    <row r="3742" ht="12.75" x14ac:dyDescent="0.2"/>
    <row r="3743" ht="12.75" x14ac:dyDescent="0.2"/>
    <row r="3744" ht="12.75" x14ac:dyDescent="0.2"/>
    <row r="3745" ht="12.75" x14ac:dyDescent="0.2"/>
    <row r="3746" ht="12.75" x14ac:dyDescent="0.2"/>
    <row r="3747" ht="12.75" x14ac:dyDescent="0.2"/>
    <row r="3748" ht="12.75" x14ac:dyDescent="0.2"/>
    <row r="3749" ht="12.75" x14ac:dyDescent="0.2"/>
    <row r="3750" ht="12.75" x14ac:dyDescent="0.2"/>
    <row r="3751" ht="12.75" x14ac:dyDescent="0.2"/>
    <row r="3752" ht="12.75" x14ac:dyDescent="0.2"/>
    <row r="3753" ht="12.75" x14ac:dyDescent="0.2"/>
    <row r="3754" ht="12.75" x14ac:dyDescent="0.2"/>
    <row r="3755" ht="12.75" x14ac:dyDescent="0.2"/>
    <row r="3756" ht="12.75" x14ac:dyDescent="0.2"/>
    <row r="3757" ht="12.75" x14ac:dyDescent="0.2"/>
    <row r="3758" ht="12.75" x14ac:dyDescent="0.2"/>
    <row r="3759" ht="12.75" x14ac:dyDescent="0.2"/>
    <row r="3760" ht="12.75" x14ac:dyDescent="0.2"/>
    <row r="3761" ht="12.75" x14ac:dyDescent="0.2"/>
    <row r="3762" ht="12.75" x14ac:dyDescent="0.2"/>
    <row r="3763" ht="12.75" x14ac:dyDescent="0.2"/>
    <row r="3764" ht="12.75" x14ac:dyDescent="0.2"/>
    <row r="3765" ht="12.75" x14ac:dyDescent="0.2"/>
    <row r="3766" ht="12.75" x14ac:dyDescent="0.2"/>
    <row r="3767" ht="12.75" x14ac:dyDescent="0.2"/>
    <row r="3768" ht="12.75" x14ac:dyDescent="0.2"/>
    <row r="3769" ht="12.75" x14ac:dyDescent="0.2"/>
    <row r="3770" ht="12.75" x14ac:dyDescent="0.2"/>
    <row r="3771" ht="12.75" x14ac:dyDescent="0.2"/>
    <row r="3772" ht="12.75" x14ac:dyDescent="0.2"/>
    <row r="3773" ht="12.75" x14ac:dyDescent="0.2"/>
    <row r="3774" ht="12.75" x14ac:dyDescent="0.2"/>
    <row r="3775" ht="12.75" x14ac:dyDescent="0.2"/>
    <row r="3776" ht="12.75" x14ac:dyDescent="0.2"/>
    <row r="3777" ht="12.75" x14ac:dyDescent="0.2"/>
    <row r="3778" ht="12.75" x14ac:dyDescent="0.2"/>
    <row r="3779" ht="12.75" x14ac:dyDescent="0.2"/>
    <row r="3780" ht="12.75" x14ac:dyDescent="0.2"/>
    <row r="3781" ht="12.75" x14ac:dyDescent="0.2"/>
    <row r="3782" ht="12.75" x14ac:dyDescent="0.2"/>
    <row r="3783" ht="12.75" x14ac:dyDescent="0.2"/>
    <row r="3784" ht="12.75" x14ac:dyDescent="0.2"/>
    <row r="3785" ht="12.75" x14ac:dyDescent="0.2"/>
    <row r="3786" ht="12.75" x14ac:dyDescent="0.2"/>
    <row r="3787" ht="12.75" x14ac:dyDescent="0.2"/>
    <row r="3788" ht="12.75" x14ac:dyDescent="0.2"/>
    <row r="3789" ht="12.75" x14ac:dyDescent="0.2"/>
    <row r="3790" ht="12.75" x14ac:dyDescent="0.2"/>
    <row r="3791" ht="12.75" x14ac:dyDescent="0.2"/>
    <row r="3792" ht="12.75" x14ac:dyDescent="0.2"/>
    <row r="3793" ht="12.75" x14ac:dyDescent="0.2"/>
    <row r="3794" ht="12.75" x14ac:dyDescent="0.2"/>
    <row r="3795" ht="12.75" x14ac:dyDescent="0.2"/>
    <row r="3796" ht="12.75" x14ac:dyDescent="0.2"/>
    <row r="3797" ht="12.75" x14ac:dyDescent="0.2"/>
    <row r="3798" ht="12.75" x14ac:dyDescent="0.2"/>
    <row r="3799" ht="12.75" x14ac:dyDescent="0.2"/>
    <row r="3800" ht="12.75" x14ac:dyDescent="0.2"/>
    <row r="3801" ht="12.75" x14ac:dyDescent="0.2"/>
    <row r="3802" ht="12.75" x14ac:dyDescent="0.2"/>
    <row r="3803" ht="12.75" x14ac:dyDescent="0.2"/>
    <row r="3804" ht="12.75" x14ac:dyDescent="0.2"/>
    <row r="3805" ht="12.75" x14ac:dyDescent="0.2"/>
    <row r="3806" ht="12.75" x14ac:dyDescent="0.2"/>
    <row r="3807" ht="12.75" x14ac:dyDescent="0.2"/>
    <row r="3808" ht="12.75" x14ac:dyDescent="0.2"/>
    <row r="3809" ht="12.75" x14ac:dyDescent="0.2"/>
    <row r="3810" ht="12.75" x14ac:dyDescent="0.2"/>
    <row r="3811" ht="12.75" x14ac:dyDescent="0.2"/>
    <row r="3812" ht="12.75" x14ac:dyDescent="0.2"/>
    <row r="3813" ht="12.75" x14ac:dyDescent="0.2"/>
    <row r="3814" ht="12.75" x14ac:dyDescent="0.2"/>
    <row r="3815" ht="12.75" x14ac:dyDescent="0.2"/>
    <row r="3816" ht="12.75" x14ac:dyDescent="0.2"/>
    <row r="3817" ht="12.75" x14ac:dyDescent="0.2"/>
    <row r="3818" ht="12.75" x14ac:dyDescent="0.2"/>
    <row r="3819" ht="12.75" x14ac:dyDescent="0.2"/>
    <row r="3820" ht="12.75" x14ac:dyDescent="0.2"/>
    <row r="3821" ht="12.75" x14ac:dyDescent="0.2"/>
    <row r="3822" ht="12.75" x14ac:dyDescent="0.2"/>
    <row r="3823" ht="12.75" x14ac:dyDescent="0.2"/>
    <row r="3824" ht="12.75" x14ac:dyDescent="0.2"/>
    <row r="3825" ht="12.75" x14ac:dyDescent="0.2"/>
    <row r="3826" ht="12.75" x14ac:dyDescent="0.2"/>
    <row r="3827" ht="12.75" x14ac:dyDescent="0.2"/>
    <row r="3828" ht="12.75" x14ac:dyDescent="0.2"/>
    <row r="3829" ht="12.75" x14ac:dyDescent="0.2"/>
    <row r="3830" ht="12.75" x14ac:dyDescent="0.2"/>
    <row r="3831" ht="12.75" x14ac:dyDescent="0.2"/>
    <row r="3832" ht="12.75" x14ac:dyDescent="0.2"/>
    <row r="3833" ht="12.75" x14ac:dyDescent="0.2"/>
    <row r="3834" ht="12.75" x14ac:dyDescent="0.2"/>
    <row r="3835" ht="12.75" x14ac:dyDescent="0.2"/>
    <row r="3836" ht="12.75" x14ac:dyDescent="0.2"/>
    <row r="3837" ht="12.75" x14ac:dyDescent="0.2"/>
    <row r="3838" ht="12.75" x14ac:dyDescent="0.2"/>
    <row r="3839" ht="12.75" x14ac:dyDescent="0.2"/>
    <row r="3840" ht="12.75" x14ac:dyDescent="0.2"/>
    <row r="3841" ht="12.75" x14ac:dyDescent="0.2"/>
    <row r="3842" ht="12.75" x14ac:dyDescent="0.2"/>
    <row r="3843" ht="12.75" x14ac:dyDescent="0.2"/>
    <row r="3844" ht="12.75" x14ac:dyDescent="0.2"/>
    <row r="3845" ht="12.75" x14ac:dyDescent="0.2"/>
    <row r="3846" ht="12.75" x14ac:dyDescent="0.2"/>
    <row r="3847" ht="12.75" x14ac:dyDescent="0.2"/>
    <row r="3848" ht="12.75" x14ac:dyDescent="0.2"/>
    <row r="3849" ht="12.75" x14ac:dyDescent="0.2"/>
    <row r="3850" ht="12.75" x14ac:dyDescent="0.2"/>
    <row r="3851" ht="12.75" x14ac:dyDescent="0.2"/>
    <row r="3852" ht="12.75" x14ac:dyDescent="0.2"/>
    <row r="3853" ht="12.75" x14ac:dyDescent="0.2"/>
    <row r="3854" ht="12.75" x14ac:dyDescent="0.2"/>
    <row r="3855" ht="12.75" x14ac:dyDescent="0.2"/>
    <row r="3856" ht="12.75" x14ac:dyDescent="0.2"/>
    <row r="3857" ht="12.75" x14ac:dyDescent="0.2"/>
    <row r="3858" ht="12.75" x14ac:dyDescent="0.2"/>
    <row r="3859" ht="12.75" x14ac:dyDescent="0.2"/>
    <row r="3860" ht="12.75" x14ac:dyDescent="0.2"/>
    <row r="3861" ht="12.75" x14ac:dyDescent="0.2"/>
    <row r="3862" ht="12.75" x14ac:dyDescent="0.2"/>
    <row r="3863" ht="12.75" x14ac:dyDescent="0.2"/>
    <row r="3864" ht="12.75" x14ac:dyDescent="0.2"/>
    <row r="3865" ht="12.75" x14ac:dyDescent="0.2"/>
    <row r="3866" ht="12.75" x14ac:dyDescent="0.2"/>
    <row r="3867" ht="12.75" x14ac:dyDescent="0.2"/>
    <row r="3868" ht="12.75" x14ac:dyDescent="0.2"/>
    <row r="3869" ht="12.75" x14ac:dyDescent="0.2"/>
    <row r="3870" ht="12.75" x14ac:dyDescent="0.2"/>
    <row r="3871" ht="12.75" x14ac:dyDescent="0.2"/>
    <row r="3872" ht="12.75" x14ac:dyDescent="0.2"/>
    <row r="3873" ht="12.75" x14ac:dyDescent="0.2"/>
    <row r="3874" ht="12.75" x14ac:dyDescent="0.2"/>
    <row r="3875" ht="12.75" x14ac:dyDescent="0.2"/>
    <row r="3876" ht="12.75" x14ac:dyDescent="0.2"/>
    <row r="3877" ht="12.75" x14ac:dyDescent="0.2"/>
    <row r="3878" ht="12.75" x14ac:dyDescent="0.2"/>
    <row r="3879" ht="12.75" x14ac:dyDescent="0.2"/>
    <row r="3880" ht="12.75" x14ac:dyDescent="0.2"/>
    <row r="3881" ht="12.75" x14ac:dyDescent="0.2"/>
    <row r="3882" ht="12.75" x14ac:dyDescent="0.2"/>
    <row r="3883" ht="12.75" x14ac:dyDescent="0.2"/>
    <row r="3884" ht="12.75" x14ac:dyDescent="0.2"/>
    <row r="3885" ht="12.75" x14ac:dyDescent="0.2"/>
    <row r="3886" ht="12.75" x14ac:dyDescent="0.2"/>
    <row r="3887" ht="12.75" x14ac:dyDescent="0.2"/>
    <row r="3888" ht="12.75" x14ac:dyDescent="0.2"/>
    <row r="3889" ht="12.75" x14ac:dyDescent="0.2"/>
    <row r="3890" ht="12.75" x14ac:dyDescent="0.2"/>
    <row r="3891" ht="12.75" x14ac:dyDescent="0.2"/>
    <row r="3892" ht="12.75" x14ac:dyDescent="0.2"/>
    <row r="3893" ht="12.75" x14ac:dyDescent="0.2"/>
    <row r="3894" ht="12.75" x14ac:dyDescent="0.2"/>
    <row r="3895" ht="12.75" x14ac:dyDescent="0.2"/>
    <row r="3896" ht="12.75" x14ac:dyDescent="0.2"/>
    <row r="3897" ht="12.75" x14ac:dyDescent="0.2"/>
    <row r="3898" ht="12.75" x14ac:dyDescent="0.2"/>
    <row r="3899" ht="12.75" x14ac:dyDescent="0.2"/>
    <row r="3900" ht="12.75" x14ac:dyDescent="0.2"/>
    <row r="3901" ht="12.75" x14ac:dyDescent="0.2"/>
    <row r="3902" ht="12.75" x14ac:dyDescent="0.2"/>
    <row r="3903" ht="12.75" x14ac:dyDescent="0.2"/>
    <row r="3904" ht="12.75" x14ac:dyDescent="0.2"/>
    <row r="3905" ht="12.75" x14ac:dyDescent="0.2"/>
    <row r="3906" ht="12.75" x14ac:dyDescent="0.2"/>
    <row r="3907" ht="12.75" x14ac:dyDescent="0.2"/>
    <row r="3908" ht="12.75" x14ac:dyDescent="0.2"/>
    <row r="3909" ht="12.75" x14ac:dyDescent="0.2"/>
    <row r="3910" ht="12.75" x14ac:dyDescent="0.2"/>
    <row r="3911" ht="12.75" x14ac:dyDescent="0.2"/>
    <row r="3912" ht="12.75" x14ac:dyDescent="0.2"/>
    <row r="3913" ht="12.75" x14ac:dyDescent="0.2"/>
    <row r="3914" ht="12.75" x14ac:dyDescent="0.2"/>
    <row r="3915" ht="12.75" x14ac:dyDescent="0.2"/>
    <row r="3916" ht="12.75" x14ac:dyDescent="0.2"/>
    <row r="3917" ht="12.75" x14ac:dyDescent="0.2"/>
    <row r="3918" ht="12.75" x14ac:dyDescent="0.2"/>
    <row r="3919" ht="12.75" x14ac:dyDescent="0.2"/>
    <row r="3920" ht="12.75" x14ac:dyDescent="0.2"/>
    <row r="3921" ht="12.75" x14ac:dyDescent="0.2"/>
    <row r="3922" ht="12.75" x14ac:dyDescent="0.2"/>
    <row r="3923" ht="12.75" x14ac:dyDescent="0.2"/>
    <row r="3924" ht="12.75" x14ac:dyDescent="0.2"/>
    <row r="3925" ht="12.75" x14ac:dyDescent="0.2"/>
    <row r="3926" ht="12.75" x14ac:dyDescent="0.2"/>
    <row r="3927" ht="12.75" x14ac:dyDescent="0.2"/>
    <row r="3928" ht="12.75" x14ac:dyDescent="0.2"/>
    <row r="3929" ht="12.75" x14ac:dyDescent="0.2"/>
    <row r="3930" ht="12.75" x14ac:dyDescent="0.2"/>
    <row r="3931" ht="12.75" x14ac:dyDescent="0.2"/>
    <row r="3932" ht="12.75" x14ac:dyDescent="0.2"/>
    <row r="3933" ht="12.75" x14ac:dyDescent="0.2"/>
    <row r="3934" ht="12.75" x14ac:dyDescent="0.2"/>
    <row r="3935" ht="12.75" x14ac:dyDescent="0.2"/>
    <row r="3936" ht="12.75" x14ac:dyDescent="0.2"/>
    <row r="3937" ht="12.75" x14ac:dyDescent="0.2"/>
    <row r="3938" ht="12.75" x14ac:dyDescent="0.2"/>
    <row r="3939" ht="12.75" x14ac:dyDescent="0.2"/>
    <row r="3940" ht="12.75" x14ac:dyDescent="0.2"/>
    <row r="3941" ht="12.75" x14ac:dyDescent="0.2"/>
    <row r="3942" ht="12.75" x14ac:dyDescent="0.2"/>
    <row r="3943" ht="12.75" x14ac:dyDescent="0.2"/>
    <row r="3944" ht="12.75" x14ac:dyDescent="0.2"/>
    <row r="3945" ht="12.75" x14ac:dyDescent="0.2"/>
    <row r="3946" ht="12.75" x14ac:dyDescent="0.2"/>
    <row r="3947" ht="12.75" x14ac:dyDescent="0.2"/>
    <row r="3948" ht="12.75" x14ac:dyDescent="0.2"/>
    <row r="3949" ht="12.75" x14ac:dyDescent="0.2"/>
    <row r="3950" ht="12.75" x14ac:dyDescent="0.2"/>
    <row r="3951" ht="12.75" x14ac:dyDescent="0.2"/>
    <row r="3952" ht="12.75" x14ac:dyDescent="0.2"/>
    <row r="3953" ht="12.75" x14ac:dyDescent="0.2"/>
    <row r="3954" ht="12.75" x14ac:dyDescent="0.2"/>
    <row r="3955" ht="12.75" x14ac:dyDescent="0.2"/>
    <row r="3956" ht="12.75" x14ac:dyDescent="0.2"/>
    <row r="3957" ht="12.75" x14ac:dyDescent="0.2"/>
    <row r="3958" ht="12.75" x14ac:dyDescent="0.2"/>
    <row r="3959" ht="12.75" x14ac:dyDescent="0.2"/>
    <row r="3960" ht="12.75" x14ac:dyDescent="0.2"/>
    <row r="3961" ht="12.75" x14ac:dyDescent="0.2"/>
    <row r="3962" ht="12.75" x14ac:dyDescent="0.2"/>
    <row r="3963" ht="12.75" x14ac:dyDescent="0.2"/>
    <row r="3964" ht="12.75" x14ac:dyDescent="0.2"/>
    <row r="3965" ht="12.75" x14ac:dyDescent="0.2"/>
    <row r="3966" ht="12.75" x14ac:dyDescent="0.2"/>
    <row r="3967" ht="12.75" x14ac:dyDescent="0.2"/>
    <row r="3968" ht="12.75" x14ac:dyDescent="0.2"/>
    <row r="3969" ht="12.75" x14ac:dyDescent="0.2"/>
    <row r="3970" ht="12.75" x14ac:dyDescent="0.2"/>
    <row r="3971" ht="12.75" x14ac:dyDescent="0.2"/>
    <row r="3972" ht="12.75" x14ac:dyDescent="0.2"/>
    <row r="3973" ht="12.75" x14ac:dyDescent="0.2"/>
    <row r="3974" ht="12.75" x14ac:dyDescent="0.2"/>
    <row r="3975" ht="12.75" x14ac:dyDescent="0.2"/>
    <row r="3976" ht="12.75" x14ac:dyDescent="0.2"/>
    <row r="3977" ht="12.75" x14ac:dyDescent="0.2"/>
    <row r="3978" ht="12.75" x14ac:dyDescent="0.2"/>
    <row r="3979" ht="12.75" x14ac:dyDescent="0.2"/>
    <row r="3980" ht="12.75" x14ac:dyDescent="0.2"/>
    <row r="3981" ht="12.75" x14ac:dyDescent="0.2"/>
    <row r="3982" ht="12.75" x14ac:dyDescent="0.2"/>
    <row r="3983" ht="12.75" x14ac:dyDescent="0.2"/>
    <row r="3984" ht="12.75" x14ac:dyDescent="0.2"/>
    <row r="3985" ht="12.75" x14ac:dyDescent="0.2"/>
    <row r="3986" ht="12.75" x14ac:dyDescent="0.2"/>
    <row r="3987" ht="12.75" x14ac:dyDescent="0.2"/>
    <row r="3988" ht="12.75" x14ac:dyDescent="0.2"/>
    <row r="3989" ht="12.75" x14ac:dyDescent="0.2"/>
    <row r="3990" ht="12.75" x14ac:dyDescent="0.2"/>
    <row r="3991" ht="12.75" x14ac:dyDescent="0.2"/>
    <row r="3992" ht="12.75" x14ac:dyDescent="0.2"/>
    <row r="3993" ht="12.75" x14ac:dyDescent="0.2"/>
    <row r="3994" ht="12.75" x14ac:dyDescent="0.2"/>
    <row r="3995" ht="12.75" x14ac:dyDescent="0.2"/>
    <row r="3996" ht="12.75" x14ac:dyDescent="0.2"/>
    <row r="3997" ht="12.75" x14ac:dyDescent="0.2"/>
    <row r="3998" ht="12.75" x14ac:dyDescent="0.2"/>
    <row r="3999" ht="12.75" x14ac:dyDescent="0.2"/>
    <row r="4000" ht="12.75" x14ac:dyDescent="0.2"/>
    <row r="4001" ht="12.75" x14ac:dyDescent="0.2"/>
    <row r="4002" ht="12.75" x14ac:dyDescent="0.2"/>
    <row r="4003" ht="12.75" x14ac:dyDescent="0.2"/>
    <row r="4004" ht="12.75" x14ac:dyDescent="0.2"/>
    <row r="4005" ht="12.75" x14ac:dyDescent="0.2"/>
    <row r="4006" ht="12.75" x14ac:dyDescent="0.2"/>
    <row r="4007" ht="12.75" x14ac:dyDescent="0.2"/>
    <row r="4008" ht="12.75" x14ac:dyDescent="0.2"/>
    <row r="4009" ht="12.75" x14ac:dyDescent="0.2"/>
    <row r="4010" ht="12.75" x14ac:dyDescent="0.2"/>
    <row r="4011" ht="12.75" x14ac:dyDescent="0.2"/>
    <row r="4012" ht="12.75" x14ac:dyDescent="0.2"/>
    <row r="4013" ht="12.75" x14ac:dyDescent="0.2"/>
    <row r="4014" ht="12.75" x14ac:dyDescent="0.2"/>
    <row r="4015" ht="12.75" x14ac:dyDescent="0.2"/>
    <row r="4016" ht="12.75" x14ac:dyDescent="0.2"/>
    <row r="4017" ht="12.75" x14ac:dyDescent="0.2"/>
    <row r="4018" ht="12.75" x14ac:dyDescent="0.2"/>
    <row r="4019" ht="12.75" x14ac:dyDescent="0.2"/>
    <row r="4020" ht="12.75" x14ac:dyDescent="0.2"/>
    <row r="4021" ht="12.75" x14ac:dyDescent="0.2"/>
    <row r="4022" ht="12.75" x14ac:dyDescent="0.2"/>
    <row r="4023" ht="12.75" x14ac:dyDescent="0.2"/>
    <row r="4024" ht="12.75" x14ac:dyDescent="0.2"/>
    <row r="4025" ht="12.75" x14ac:dyDescent="0.2"/>
    <row r="4026" ht="12.75" x14ac:dyDescent="0.2"/>
    <row r="4027" ht="12.75" x14ac:dyDescent="0.2"/>
    <row r="4028" ht="12.75" x14ac:dyDescent="0.2"/>
    <row r="4029" ht="12.75" x14ac:dyDescent="0.2"/>
    <row r="4030" ht="12.75" x14ac:dyDescent="0.2"/>
    <row r="4031" ht="12.75" x14ac:dyDescent="0.2"/>
    <row r="4032" ht="12.75" x14ac:dyDescent="0.2"/>
    <row r="4033" ht="12.75" x14ac:dyDescent="0.2"/>
    <row r="4034" ht="12.75" x14ac:dyDescent="0.2"/>
    <row r="4035" ht="12.75" x14ac:dyDescent="0.2"/>
    <row r="4036" ht="12.75" x14ac:dyDescent="0.2"/>
    <row r="4037" ht="12.75" x14ac:dyDescent="0.2"/>
    <row r="4038" ht="12.75" x14ac:dyDescent="0.2"/>
    <row r="4039" ht="12.75" x14ac:dyDescent="0.2"/>
    <row r="4040" ht="12.75" x14ac:dyDescent="0.2"/>
    <row r="4041" ht="12.75" x14ac:dyDescent="0.2"/>
    <row r="4042" ht="12.75" x14ac:dyDescent="0.2"/>
    <row r="4043" ht="12.75" x14ac:dyDescent="0.2"/>
    <row r="4044" ht="12.75" x14ac:dyDescent="0.2"/>
    <row r="4045" ht="12.75" x14ac:dyDescent="0.2"/>
    <row r="4046" ht="12.75" x14ac:dyDescent="0.2"/>
    <row r="4047" ht="12.75" x14ac:dyDescent="0.2"/>
    <row r="4048" ht="12.75" x14ac:dyDescent="0.2"/>
    <row r="4049" ht="12.75" x14ac:dyDescent="0.2"/>
    <row r="4050" ht="12.75" x14ac:dyDescent="0.2"/>
    <row r="4051" ht="12.75" x14ac:dyDescent="0.2"/>
    <row r="4052" ht="12.75" x14ac:dyDescent="0.2"/>
    <row r="4053" ht="12.75" x14ac:dyDescent="0.2"/>
    <row r="4054" ht="12.75" x14ac:dyDescent="0.2"/>
    <row r="4055" ht="12.75" x14ac:dyDescent="0.2"/>
    <row r="4056" ht="12.75" x14ac:dyDescent="0.2"/>
    <row r="4057" ht="12.75" x14ac:dyDescent="0.2"/>
    <row r="4058" ht="12.75" x14ac:dyDescent="0.2"/>
    <row r="4059" ht="12.75" x14ac:dyDescent="0.2"/>
    <row r="4060" ht="12.75" x14ac:dyDescent="0.2"/>
    <row r="4061" ht="12.75" x14ac:dyDescent="0.2"/>
    <row r="4062" ht="12.75" x14ac:dyDescent="0.2"/>
    <row r="4063" ht="12.75" x14ac:dyDescent="0.2"/>
    <row r="4064" ht="12.75" x14ac:dyDescent="0.2"/>
    <row r="4065" ht="12.75" x14ac:dyDescent="0.2"/>
    <row r="4066" ht="12.75" x14ac:dyDescent="0.2"/>
    <row r="4067" ht="12.75" x14ac:dyDescent="0.2"/>
    <row r="4068" ht="12.75" x14ac:dyDescent="0.2"/>
    <row r="4069" ht="12.75" x14ac:dyDescent="0.2"/>
    <row r="4070" ht="12.75" x14ac:dyDescent="0.2"/>
    <row r="4071" ht="12.75" x14ac:dyDescent="0.2"/>
    <row r="4072" ht="12.75" x14ac:dyDescent="0.2"/>
    <row r="4073" ht="12.75" x14ac:dyDescent="0.2"/>
    <row r="4074" ht="12.75" x14ac:dyDescent="0.2"/>
    <row r="4075" ht="12.75" x14ac:dyDescent="0.2"/>
    <row r="4076" ht="12.75" x14ac:dyDescent="0.2"/>
    <row r="4077" ht="12.75" x14ac:dyDescent="0.2"/>
    <row r="4078" ht="12.75" x14ac:dyDescent="0.2"/>
    <row r="4079" ht="12.75" x14ac:dyDescent="0.2"/>
    <row r="4080" ht="12.75" x14ac:dyDescent="0.2"/>
    <row r="4081" ht="12.75" x14ac:dyDescent="0.2"/>
    <row r="4082" ht="12.75" x14ac:dyDescent="0.2"/>
    <row r="4083" ht="12.75" x14ac:dyDescent="0.2"/>
    <row r="4084" ht="12.75" x14ac:dyDescent="0.2"/>
    <row r="4085" ht="12.75" x14ac:dyDescent="0.2"/>
    <row r="4086" ht="12.75" x14ac:dyDescent="0.2"/>
    <row r="4087" ht="12.75" x14ac:dyDescent="0.2"/>
    <row r="4088" ht="12.75" x14ac:dyDescent="0.2"/>
    <row r="4089" ht="12.75" x14ac:dyDescent="0.2"/>
    <row r="4090" ht="12.75" x14ac:dyDescent="0.2"/>
    <row r="4091" ht="12.75" x14ac:dyDescent="0.2"/>
    <row r="4092" ht="12.75" x14ac:dyDescent="0.2"/>
    <row r="4093" ht="12.75" x14ac:dyDescent="0.2"/>
    <row r="4094" ht="12.75" x14ac:dyDescent="0.2"/>
    <row r="4095" ht="12.75" x14ac:dyDescent="0.2"/>
    <row r="4096" ht="12.75" x14ac:dyDescent="0.2"/>
    <row r="4097" ht="12.75" x14ac:dyDescent="0.2"/>
    <row r="4098" ht="12.75" x14ac:dyDescent="0.2"/>
    <row r="4099" ht="12.75" x14ac:dyDescent="0.2"/>
    <row r="4100" ht="12.75" x14ac:dyDescent="0.2"/>
    <row r="4101" ht="12.75" x14ac:dyDescent="0.2"/>
    <row r="4102" ht="12.75" x14ac:dyDescent="0.2"/>
    <row r="4103" ht="12.75" x14ac:dyDescent="0.2"/>
    <row r="4104" ht="12.75" x14ac:dyDescent="0.2"/>
    <row r="4105" ht="12.75" x14ac:dyDescent="0.2"/>
    <row r="4106" ht="12.75" x14ac:dyDescent="0.2"/>
    <row r="4107" ht="12.75" x14ac:dyDescent="0.2"/>
    <row r="4108" ht="12.75" x14ac:dyDescent="0.2"/>
    <row r="4109" ht="12.75" x14ac:dyDescent="0.2"/>
    <row r="4110" ht="12.75" x14ac:dyDescent="0.2"/>
    <row r="4111" ht="12.75" x14ac:dyDescent="0.2"/>
    <row r="4112" ht="12.75" x14ac:dyDescent="0.2"/>
    <row r="4113" ht="12.75" x14ac:dyDescent="0.2"/>
    <row r="4114" ht="12.75" x14ac:dyDescent="0.2"/>
    <row r="4115" ht="12.75" x14ac:dyDescent="0.2"/>
    <row r="4116" ht="12.75" x14ac:dyDescent="0.2"/>
    <row r="4117" ht="12.75" x14ac:dyDescent="0.2"/>
    <row r="4118" ht="12.75" x14ac:dyDescent="0.2"/>
    <row r="4119" ht="12.75" x14ac:dyDescent="0.2"/>
    <row r="4120" ht="12.75" x14ac:dyDescent="0.2"/>
    <row r="4121" ht="12.75" x14ac:dyDescent="0.2"/>
    <row r="4122" ht="12.75" x14ac:dyDescent="0.2"/>
    <row r="4123" ht="12.75" x14ac:dyDescent="0.2"/>
    <row r="4124" ht="12.75" x14ac:dyDescent="0.2"/>
    <row r="4125" ht="12.75" x14ac:dyDescent="0.2"/>
    <row r="4126" ht="12.75" x14ac:dyDescent="0.2"/>
    <row r="4127" ht="12.75" x14ac:dyDescent="0.2"/>
    <row r="4128" ht="12.75" x14ac:dyDescent="0.2"/>
    <row r="4129" ht="12.75" x14ac:dyDescent="0.2"/>
    <row r="4130" ht="12.75" x14ac:dyDescent="0.2"/>
    <row r="4131" ht="12.75" x14ac:dyDescent="0.2"/>
    <row r="4132" ht="12.75" x14ac:dyDescent="0.2"/>
    <row r="4133" ht="12.75" x14ac:dyDescent="0.2"/>
    <row r="4134" ht="12.75" x14ac:dyDescent="0.2"/>
    <row r="4135" ht="12.75" x14ac:dyDescent="0.2"/>
    <row r="4136" ht="12.75" x14ac:dyDescent="0.2"/>
    <row r="4137" ht="12.75" x14ac:dyDescent="0.2"/>
    <row r="4138" ht="12.75" x14ac:dyDescent="0.2"/>
    <row r="4139" ht="12.75" x14ac:dyDescent="0.2"/>
    <row r="4140" ht="12.75" x14ac:dyDescent="0.2"/>
    <row r="4141" ht="12.75" x14ac:dyDescent="0.2"/>
    <row r="4142" ht="12.75" x14ac:dyDescent="0.2"/>
    <row r="4143" ht="12.75" x14ac:dyDescent="0.2"/>
    <row r="4144" ht="12.75" x14ac:dyDescent="0.2"/>
    <row r="4145" ht="12.75" x14ac:dyDescent="0.2"/>
    <row r="4146" ht="12.75" x14ac:dyDescent="0.2"/>
    <row r="4147" ht="12.75" x14ac:dyDescent="0.2"/>
    <row r="4148" ht="12.75" x14ac:dyDescent="0.2"/>
    <row r="4149" ht="12.75" x14ac:dyDescent="0.2"/>
    <row r="4150" ht="12.75" x14ac:dyDescent="0.2"/>
    <row r="4151" ht="12.75" x14ac:dyDescent="0.2"/>
    <row r="4152" ht="12.75" x14ac:dyDescent="0.2"/>
    <row r="4153" ht="12.75" x14ac:dyDescent="0.2"/>
    <row r="4154" ht="12.75" x14ac:dyDescent="0.2"/>
    <row r="4155" ht="12.75" x14ac:dyDescent="0.2"/>
    <row r="4156" ht="12.75" x14ac:dyDescent="0.2"/>
    <row r="4157" ht="12.75" x14ac:dyDescent="0.2"/>
    <row r="4158" ht="12.75" x14ac:dyDescent="0.2"/>
    <row r="4159" ht="12.75" x14ac:dyDescent="0.2"/>
    <row r="4160" ht="12.75" x14ac:dyDescent="0.2"/>
    <row r="4161" ht="12.75" x14ac:dyDescent="0.2"/>
    <row r="4162" ht="12.75" x14ac:dyDescent="0.2"/>
    <row r="4163" ht="12.75" x14ac:dyDescent="0.2"/>
    <row r="4164" ht="12.75" x14ac:dyDescent="0.2"/>
    <row r="4165" ht="12.75" x14ac:dyDescent="0.2"/>
    <row r="4166" ht="12.75" x14ac:dyDescent="0.2"/>
    <row r="4167" ht="12.75" x14ac:dyDescent="0.2"/>
    <row r="4168" ht="12.75" x14ac:dyDescent="0.2"/>
    <row r="4169" ht="12.75" x14ac:dyDescent="0.2"/>
    <row r="4170" ht="12.75" x14ac:dyDescent="0.2"/>
    <row r="4171" ht="12.75" x14ac:dyDescent="0.2"/>
    <row r="4172" ht="12.75" x14ac:dyDescent="0.2"/>
    <row r="4173" ht="12.75" x14ac:dyDescent="0.2"/>
    <row r="4174" ht="12.75" x14ac:dyDescent="0.2"/>
    <row r="4175" ht="12.75" x14ac:dyDescent="0.2"/>
    <row r="4176" ht="12.75" x14ac:dyDescent="0.2"/>
    <row r="4177" ht="12.75" x14ac:dyDescent="0.2"/>
    <row r="4178" ht="12.75" x14ac:dyDescent="0.2"/>
    <row r="4179" ht="12.75" x14ac:dyDescent="0.2"/>
    <row r="4180" ht="12.75" x14ac:dyDescent="0.2"/>
    <row r="4181" ht="12.75" x14ac:dyDescent="0.2"/>
    <row r="4182" ht="12.75" x14ac:dyDescent="0.2"/>
    <row r="4183" ht="12.75" x14ac:dyDescent="0.2"/>
    <row r="4184" ht="12.75" x14ac:dyDescent="0.2"/>
    <row r="4185" ht="12.75" x14ac:dyDescent="0.2"/>
    <row r="4186" ht="12.75" x14ac:dyDescent="0.2"/>
    <row r="4187" ht="12.75" x14ac:dyDescent="0.2"/>
    <row r="4188" ht="12.75" x14ac:dyDescent="0.2"/>
    <row r="4189" ht="12.75" x14ac:dyDescent="0.2"/>
    <row r="4190" ht="12.75" x14ac:dyDescent="0.2"/>
    <row r="4191" ht="12.75" x14ac:dyDescent="0.2"/>
    <row r="4192" ht="12.75" x14ac:dyDescent="0.2"/>
    <row r="4193" ht="12.75" x14ac:dyDescent="0.2"/>
    <row r="4194" ht="12.75" x14ac:dyDescent="0.2"/>
    <row r="4195" ht="12.75" x14ac:dyDescent="0.2"/>
    <row r="4196" ht="12.75" x14ac:dyDescent="0.2"/>
    <row r="4197" ht="12.75" x14ac:dyDescent="0.2"/>
    <row r="4198" ht="12.75" x14ac:dyDescent="0.2"/>
    <row r="4199" ht="12.75" x14ac:dyDescent="0.2"/>
    <row r="4200" ht="12.75" x14ac:dyDescent="0.2"/>
    <row r="4201" ht="12.75" x14ac:dyDescent="0.2"/>
    <row r="4202" ht="12.75" x14ac:dyDescent="0.2"/>
    <row r="4203" ht="12.75" x14ac:dyDescent="0.2"/>
    <row r="4204" ht="12.75" x14ac:dyDescent="0.2"/>
    <row r="4205" ht="12.75" x14ac:dyDescent="0.2"/>
    <row r="4206" ht="12.75" x14ac:dyDescent="0.2"/>
    <row r="4207" ht="12.75" x14ac:dyDescent="0.2"/>
    <row r="4208" ht="12.75" x14ac:dyDescent="0.2"/>
    <row r="4209" ht="12.75" x14ac:dyDescent="0.2"/>
    <row r="4210" ht="12.75" x14ac:dyDescent="0.2"/>
    <row r="4211" ht="12.75" x14ac:dyDescent="0.2"/>
    <row r="4212" ht="12.75" x14ac:dyDescent="0.2"/>
    <row r="4213" ht="12.75" x14ac:dyDescent="0.2"/>
    <row r="4214" ht="12.75" x14ac:dyDescent="0.2"/>
    <row r="4215" ht="12.75" x14ac:dyDescent="0.2"/>
    <row r="4216" ht="12.75" x14ac:dyDescent="0.2"/>
    <row r="4217" ht="12.75" x14ac:dyDescent="0.2"/>
    <row r="4218" ht="12.75" x14ac:dyDescent="0.2"/>
    <row r="4219" ht="12.75" x14ac:dyDescent="0.2"/>
    <row r="4220" ht="12.75" x14ac:dyDescent="0.2"/>
    <row r="4221" ht="12.75" x14ac:dyDescent="0.2"/>
    <row r="4222" ht="12.75" x14ac:dyDescent="0.2"/>
    <row r="4223" ht="12.75" x14ac:dyDescent="0.2"/>
    <row r="4224" ht="12.75" x14ac:dyDescent="0.2"/>
    <row r="4225" ht="12.75" x14ac:dyDescent="0.2"/>
    <row r="4226" ht="12.75" x14ac:dyDescent="0.2"/>
    <row r="4227" ht="12.75" x14ac:dyDescent="0.2"/>
    <row r="4228" ht="12.75" x14ac:dyDescent="0.2"/>
    <row r="4229" ht="12.75" x14ac:dyDescent="0.2"/>
    <row r="4230" ht="12.75" x14ac:dyDescent="0.2"/>
    <row r="4231" ht="12.75" x14ac:dyDescent="0.2"/>
    <row r="4232" ht="12.75" x14ac:dyDescent="0.2"/>
    <row r="4233" ht="12.75" x14ac:dyDescent="0.2"/>
    <row r="4234" ht="12.75" x14ac:dyDescent="0.2"/>
    <row r="4235" ht="12.75" x14ac:dyDescent="0.2"/>
    <row r="4236" ht="12.75" x14ac:dyDescent="0.2"/>
    <row r="4237" ht="12.75" x14ac:dyDescent="0.2"/>
    <row r="4238" ht="12.75" x14ac:dyDescent="0.2"/>
    <row r="4239" ht="12.75" x14ac:dyDescent="0.2"/>
    <row r="4240" ht="12.75" x14ac:dyDescent="0.2"/>
    <row r="4241" ht="12.75" x14ac:dyDescent="0.2"/>
    <row r="4242" ht="12.75" x14ac:dyDescent="0.2"/>
    <row r="4243" ht="12.75" x14ac:dyDescent="0.2"/>
    <row r="4244" ht="12.75" x14ac:dyDescent="0.2"/>
    <row r="4245" ht="12.75" x14ac:dyDescent="0.2"/>
    <row r="4246" ht="12.75" x14ac:dyDescent="0.2"/>
    <row r="4247" ht="12.75" x14ac:dyDescent="0.2"/>
    <row r="4248" ht="12.75" x14ac:dyDescent="0.2"/>
    <row r="4249" ht="12.75" x14ac:dyDescent="0.2"/>
    <row r="4250" ht="12.75" x14ac:dyDescent="0.2"/>
    <row r="4251" ht="12.75" x14ac:dyDescent="0.2"/>
    <row r="4252" ht="12.75" x14ac:dyDescent="0.2"/>
    <row r="4253" ht="12.75" x14ac:dyDescent="0.2"/>
    <row r="4254" ht="12.75" x14ac:dyDescent="0.2"/>
    <row r="4255" ht="12.75" x14ac:dyDescent="0.2"/>
    <row r="4256" ht="12.75" x14ac:dyDescent="0.2"/>
    <row r="4257" ht="12.75" x14ac:dyDescent="0.2"/>
    <row r="4258" ht="12.75" x14ac:dyDescent="0.2"/>
    <row r="4259" ht="12.75" x14ac:dyDescent="0.2"/>
    <row r="4260" ht="12.75" x14ac:dyDescent="0.2"/>
    <row r="4261" ht="12.75" x14ac:dyDescent="0.2"/>
    <row r="4262" ht="12.75" x14ac:dyDescent="0.2"/>
    <row r="4263" ht="12.75" x14ac:dyDescent="0.2"/>
    <row r="4264" ht="12.75" x14ac:dyDescent="0.2"/>
    <row r="4265" ht="12.75" x14ac:dyDescent="0.2"/>
    <row r="4266" ht="12.75" x14ac:dyDescent="0.2"/>
    <row r="4267" ht="12.75" x14ac:dyDescent="0.2"/>
    <row r="4268" ht="12.75" x14ac:dyDescent="0.2"/>
    <row r="4269" ht="12.75" x14ac:dyDescent="0.2"/>
    <row r="4270" ht="12.75" x14ac:dyDescent="0.2"/>
    <row r="4271" ht="12.75" x14ac:dyDescent="0.2"/>
    <row r="4272" ht="12.75" x14ac:dyDescent="0.2"/>
    <row r="4273" ht="12.75" x14ac:dyDescent="0.2"/>
    <row r="4274" ht="12.75" x14ac:dyDescent="0.2"/>
    <row r="4275" ht="12.75" x14ac:dyDescent="0.2"/>
    <row r="4276" ht="12.75" x14ac:dyDescent="0.2"/>
    <row r="4277" ht="12.75" x14ac:dyDescent="0.2"/>
    <row r="4278" ht="12.75" x14ac:dyDescent="0.2"/>
    <row r="4279" ht="12.75" x14ac:dyDescent="0.2"/>
    <row r="4280" ht="12.75" x14ac:dyDescent="0.2"/>
    <row r="4281" ht="12.75" x14ac:dyDescent="0.2"/>
    <row r="4282" ht="12.75" x14ac:dyDescent="0.2"/>
    <row r="4283" ht="12.75" x14ac:dyDescent="0.2"/>
    <row r="4284" ht="12.75" x14ac:dyDescent="0.2"/>
    <row r="4285" ht="12.75" x14ac:dyDescent="0.2"/>
    <row r="4286" ht="12.75" x14ac:dyDescent="0.2"/>
    <row r="4287" ht="12.75" x14ac:dyDescent="0.2"/>
    <row r="4288" ht="12.75" x14ac:dyDescent="0.2"/>
    <row r="4289" ht="12.75" x14ac:dyDescent="0.2"/>
    <row r="4290" ht="12.75" x14ac:dyDescent="0.2"/>
    <row r="4291" ht="12.75" x14ac:dyDescent="0.2"/>
    <row r="4292" ht="12.75" x14ac:dyDescent="0.2"/>
    <row r="4293" ht="12.75" x14ac:dyDescent="0.2"/>
    <row r="4294" ht="12.75" x14ac:dyDescent="0.2"/>
    <row r="4295" ht="12.75" x14ac:dyDescent="0.2"/>
    <row r="4296" ht="12.75" x14ac:dyDescent="0.2"/>
    <row r="4297" ht="12.75" x14ac:dyDescent="0.2"/>
    <row r="4298" ht="12.75" x14ac:dyDescent="0.2"/>
    <row r="4299" ht="12.75" x14ac:dyDescent="0.2"/>
    <row r="4300" ht="12.75" x14ac:dyDescent="0.2"/>
    <row r="4301" ht="12.75" x14ac:dyDescent="0.2"/>
    <row r="4302" ht="12.75" x14ac:dyDescent="0.2"/>
    <row r="4303" ht="12.75" x14ac:dyDescent="0.2"/>
    <row r="4304" ht="12.75" x14ac:dyDescent="0.2"/>
    <row r="4305" ht="12.75" x14ac:dyDescent="0.2"/>
    <row r="4306" ht="12.75" x14ac:dyDescent="0.2"/>
    <row r="4307" ht="12.75" x14ac:dyDescent="0.2"/>
    <row r="4308" ht="12.75" x14ac:dyDescent="0.2"/>
    <row r="4309" ht="12.75" x14ac:dyDescent="0.2"/>
    <row r="4310" ht="12.75" x14ac:dyDescent="0.2"/>
    <row r="4311" ht="12.75" x14ac:dyDescent="0.2"/>
    <row r="4312" ht="12.75" x14ac:dyDescent="0.2"/>
    <row r="4313" ht="12.75" x14ac:dyDescent="0.2"/>
    <row r="4314" ht="12.75" x14ac:dyDescent="0.2"/>
    <row r="4315" ht="12.75" x14ac:dyDescent="0.2"/>
    <row r="4316" ht="12.75" x14ac:dyDescent="0.2"/>
    <row r="4317" ht="12.75" x14ac:dyDescent="0.2"/>
    <row r="4318" ht="12.75" x14ac:dyDescent="0.2"/>
    <row r="4319" ht="12.75" x14ac:dyDescent="0.2"/>
    <row r="4320" ht="12.75" x14ac:dyDescent="0.2"/>
    <row r="4321" ht="12.75" x14ac:dyDescent="0.2"/>
    <row r="4322" ht="12.75" x14ac:dyDescent="0.2"/>
    <row r="4323" ht="12.75" x14ac:dyDescent="0.2"/>
    <row r="4324" ht="12.75" x14ac:dyDescent="0.2"/>
    <row r="4325" ht="12.75" x14ac:dyDescent="0.2"/>
    <row r="4326" ht="12.75" x14ac:dyDescent="0.2"/>
    <row r="4327" ht="12.75" x14ac:dyDescent="0.2"/>
    <row r="4328" ht="12.75" x14ac:dyDescent="0.2"/>
    <row r="4329" ht="12.75" x14ac:dyDescent="0.2"/>
    <row r="4330" ht="12.75" x14ac:dyDescent="0.2"/>
    <row r="4331" ht="12.75" x14ac:dyDescent="0.2"/>
    <row r="4332" ht="12.75" x14ac:dyDescent="0.2"/>
    <row r="4333" ht="12.75" x14ac:dyDescent="0.2"/>
    <row r="4334" ht="12.75" x14ac:dyDescent="0.2"/>
    <row r="4335" ht="12.75" x14ac:dyDescent="0.2"/>
    <row r="4336" ht="12.75" x14ac:dyDescent="0.2"/>
    <row r="4337" ht="12.75" x14ac:dyDescent="0.2"/>
    <row r="4338" ht="12.75" x14ac:dyDescent="0.2"/>
    <row r="4339" ht="12.75" x14ac:dyDescent="0.2"/>
    <row r="4340" ht="12.75" x14ac:dyDescent="0.2"/>
    <row r="4341" ht="12.75" x14ac:dyDescent="0.2"/>
    <row r="4342" ht="12.75" x14ac:dyDescent="0.2"/>
    <row r="4343" ht="12.75" x14ac:dyDescent="0.2"/>
    <row r="4344" ht="12.75" x14ac:dyDescent="0.2"/>
    <row r="4345" ht="12.75" x14ac:dyDescent="0.2"/>
    <row r="4346" ht="12.75" x14ac:dyDescent="0.2"/>
    <row r="4347" ht="12.75" x14ac:dyDescent="0.2"/>
    <row r="4348" ht="12.75" x14ac:dyDescent="0.2"/>
    <row r="4349" ht="12.75" x14ac:dyDescent="0.2"/>
    <row r="4350" ht="12.75" x14ac:dyDescent="0.2"/>
    <row r="4351" ht="12.75" x14ac:dyDescent="0.2"/>
    <row r="4352" ht="12.75" x14ac:dyDescent="0.2"/>
    <row r="4353" ht="12.75" x14ac:dyDescent="0.2"/>
    <row r="4354" ht="12.75" x14ac:dyDescent="0.2"/>
    <row r="4355" ht="12.75" x14ac:dyDescent="0.2"/>
    <row r="4356" ht="12.75" x14ac:dyDescent="0.2"/>
    <row r="4357" ht="12.75" x14ac:dyDescent="0.2"/>
    <row r="4358" ht="12.75" x14ac:dyDescent="0.2"/>
    <row r="4359" ht="12.75" x14ac:dyDescent="0.2"/>
    <row r="4360" ht="12.75" x14ac:dyDescent="0.2"/>
    <row r="4361" ht="12.75" x14ac:dyDescent="0.2"/>
    <row r="4362" ht="12.75" x14ac:dyDescent="0.2"/>
    <row r="4363" ht="12.75" x14ac:dyDescent="0.2"/>
    <row r="4364" ht="12.75" x14ac:dyDescent="0.2"/>
    <row r="4365" ht="12.75" x14ac:dyDescent="0.2"/>
    <row r="4366" ht="12.75" x14ac:dyDescent="0.2"/>
    <row r="4367" ht="12.75" x14ac:dyDescent="0.2"/>
    <row r="4368" ht="12.75" x14ac:dyDescent="0.2"/>
    <row r="4369" ht="12.75" x14ac:dyDescent="0.2"/>
    <row r="4370" ht="12.75" x14ac:dyDescent="0.2"/>
    <row r="4371" ht="12.75" x14ac:dyDescent="0.2"/>
    <row r="4372" ht="12.75" x14ac:dyDescent="0.2"/>
    <row r="4373" ht="12.75" x14ac:dyDescent="0.2"/>
    <row r="4374" ht="12.75" x14ac:dyDescent="0.2"/>
    <row r="4375" ht="12.75" x14ac:dyDescent="0.2"/>
    <row r="4376" ht="12.75" x14ac:dyDescent="0.2"/>
    <row r="4377" ht="12.75" x14ac:dyDescent="0.2"/>
    <row r="4378" ht="12.75" x14ac:dyDescent="0.2"/>
    <row r="4379" ht="12.75" x14ac:dyDescent="0.2"/>
    <row r="4380" ht="12.75" x14ac:dyDescent="0.2"/>
    <row r="4381" ht="12.75" x14ac:dyDescent="0.2"/>
    <row r="4382" ht="12.75" x14ac:dyDescent="0.2"/>
    <row r="4383" ht="12.75" x14ac:dyDescent="0.2"/>
    <row r="4384" ht="12.75" x14ac:dyDescent="0.2"/>
    <row r="4385" ht="12.75" x14ac:dyDescent="0.2"/>
    <row r="4386" ht="12.75" x14ac:dyDescent="0.2"/>
    <row r="4387" ht="12.75" x14ac:dyDescent="0.2"/>
    <row r="4388" ht="12.75" x14ac:dyDescent="0.2"/>
    <row r="4389" ht="12.75" x14ac:dyDescent="0.2"/>
    <row r="4390" ht="12.75" x14ac:dyDescent="0.2"/>
    <row r="4391" ht="12.75" x14ac:dyDescent="0.2"/>
    <row r="4392" ht="12.75" x14ac:dyDescent="0.2"/>
    <row r="4393" ht="12.75" x14ac:dyDescent="0.2"/>
    <row r="4394" ht="12.75" x14ac:dyDescent="0.2"/>
    <row r="4395" ht="12.75" x14ac:dyDescent="0.2"/>
    <row r="4396" ht="12.75" x14ac:dyDescent="0.2"/>
    <row r="4397" ht="12.75" x14ac:dyDescent="0.2"/>
    <row r="4398" ht="12.75" x14ac:dyDescent="0.2"/>
    <row r="4399" ht="12.75" x14ac:dyDescent="0.2"/>
    <row r="4400" ht="12.75" x14ac:dyDescent="0.2"/>
    <row r="4401" ht="12.75" x14ac:dyDescent="0.2"/>
    <row r="4402" ht="12.75" x14ac:dyDescent="0.2"/>
    <row r="4403" ht="12.75" x14ac:dyDescent="0.2"/>
    <row r="4404" ht="12.75" x14ac:dyDescent="0.2"/>
    <row r="4405" ht="12.75" x14ac:dyDescent="0.2"/>
    <row r="4406" ht="12.75" x14ac:dyDescent="0.2"/>
    <row r="4407" ht="12.75" x14ac:dyDescent="0.2"/>
    <row r="4408" ht="12.75" x14ac:dyDescent="0.2"/>
    <row r="4409" ht="12.75" x14ac:dyDescent="0.2"/>
    <row r="4410" ht="12.75" x14ac:dyDescent="0.2"/>
    <row r="4411" ht="12.75" x14ac:dyDescent="0.2"/>
    <row r="4412" ht="12.75" x14ac:dyDescent="0.2"/>
    <row r="4413" ht="12.75" x14ac:dyDescent="0.2"/>
    <row r="4414" ht="12.75" x14ac:dyDescent="0.2"/>
    <row r="4415" ht="12.75" x14ac:dyDescent="0.2"/>
    <row r="4416" ht="12.75" x14ac:dyDescent="0.2"/>
    <row r="4417" ht="12.75" x14ac:dyDescent="0.2"/>
    <row r="4418" ht="12.75" x14ac:dyDescent="0.2"/>
    <row r="4419" ht="12.75" x14ac:dyDescent="0.2"/>
    <row r="4420" ht="12.75" x14ac:dyDescent="0.2"/>
    <row r="4421" ht="12.75" x14ac:dyDescent="0.2"/>
    <row r="4422" ht="12.75" x14ac:dyDescent="0.2"/>
    <row r="4423" ht="12.75" x14ac:dyDescent="0.2"/>
    <row r="4424" ht="12.75" x14ac:dyDescent="0.2"/>
    <row r="4425" ht="12.75" x14ac:dyDescent="0.2"/>
    <row r="4426" ht="12.75" x14ac:dyDescent="0.2"/>
    <row r="4427" ht="12.75" x14ac:dyDescent="0.2"/>
    <row r="4428" ht="12.75" x14ac:dyDescent="0.2"/>
    <row r="4429" ht="12.75" x14ac:dyDescent="0.2"/>
    <row r="4430" ht="12.75" x14ac:dyDescent="0.2"/>
    <row r="4431" ht="12.75" x14ac:dyDescent="0.2"/>
    <row r="4432" ht="12.75" x14ac:dyDescent="0.2"/>
    <row r="4433" ht="12.75" x14ac:dyDescent="0.2"/>
    <row r="4434" ht="12.75" x14ac:dyDescent="0.2"/>
    <row r="4435" ht="12.75" x14ac:dyDescent="0.2"/>
    <row r="4436" ht="12.75" x14ac:dyDescent="0.2"/>
    <row r="4437" ht="12.75" x14ac:dyDescent="0.2"/>
    <row r="4438" ht="12.75" x14ac:dyDescent="0.2"/>
    <row r="4439" ht="12.75" x14ac:dyDescent="0.2"/>
    <row r="4440" ht="12.75" x14ac:dyDescent="0.2"/>
    <row r="4441" ht="12.75" x14ac:dyDescent="0.2"/>
    <row r="4442" ht="12.75" x14ac:dyDescent="0.2"/>
    <row r="4443" ht="12.75" x14ac:dyDescent="0.2"/>
    <row r="4444" ht="12.75" x14ac:dyDescent="0.2"/>
    <row r="4445" ht="12.75" x14ac:dyDescent="0.2"/>
    <row r="4446" ht="12.75" x14ac:dyDescent="0.2"/>
    <row r="4447" ht="12.75" x14ac:dyDescent="0.2"/>
    <row r="4448" ht="12.75" x14ac:dyDescent="0.2"/>
    <row r="4449" ht="12.75" x14ac:dyDescent="0.2"/>
    <row r="4450" ht="12.75" x14ac:dyDescent="0.2"/>
    <row r="4451" ht="12.75" x14ac:dyDescent="0.2"/>
    <row r="4452" ht="12.75" x14ac:dyDescent="0.2"/>
    <row r="4453" ht="12.75" x14ac:dyDescent="0.2"/>
    <row r="4454" ht="12.75" x14ac:dyDescent="0.2"/>
    <row r="4455" ht="12.75" x14ac:dyDescent="0.2"/>
    <row r="4456" ht="12.75" x14ac:dyDescent="0.2"/>
    <row r="4457" ht="12.75" x14ac:dyDescent="0.2"/>
    <row r="4458" ht="12.75" x14ac:dyDescent="0.2"/>
    <row r="4459" ht="12.75" x14ac:dyDescent="0.2"/>
    <row r="4460" ht="12.75" x14ac:dyDescent="0.2"/>
    <row r="4461" ht="12.75" x14ac:dyDescent="0.2"/>
    <row r="4462" ht="12.75" x14ac:dyDescent="0.2"/>
    <row r="4463" ht="12.75" x14ac:dyDescent="0.2"/>
    <row r="4464" ht="12.75" x14ac:dyDescent="0.2"/>
    <row r="4465" ht="12.75" x14ac:dyDescent="0.2"/>
    <row r="4466" ht="12.75" x14ac:dyDescent="0.2"/>
    <row r="4467" ht="12.75" x14ac:dyDescent="0.2"/>
    <row r="4468" ht="12.75" x14ac:dyDescent="0.2"/>
    <row r="4469" ht="12.75" x14ac:dyDescent="0.2"/>
    <row r="4470" ht="12.75" x14ac:dyDescent="0.2"/>
    <row r="4471" ht="12.75" x14ac:dyDescent="0.2"/>
    <row r="4472" ht="12.75" x14ac:dyDescent="0.2"/>
    <row r="4473" ht="12.75" x14ac:dyDescent="0.2"/>
    <row r="4474" ht="12.75" x14ac:dyDescent="0.2"/>
    <row r="4475" ht="12.75" x14ac:dyDescent="0.2"/>
    <row r="4476" ht="12.75" x14ac:dyDescent="0.2"/>
    <row r="4477" ht="12.75" x14ac:dyDescent="0.2"/>
    <row r="4478" ht="12.75" x14ac:dyDescent="0.2"/>
    <row r="4479" ht="12.75" x14ac:dyDescent="0.2"/>
    <row r="4480" ht="12.75" x14ac:dyDescent="0.2"/>
    <row r="4481" ht="12.75" x14ac:dyDescent="0.2"/>
    <row r="4482" ht="12.75" x14ac:dyDescent="0.2"/>
    <row r="4483" ht="12.75" x14ac:dyDescent="0.2"/>
    <row r="4484" ht="12.75" x14ac:dyDescent="0.2"/>
    <row r="4485" ht="12.75" x14ac:dyDescent="0.2"/>
    <row r="4486" ht="12.75" x14ac:dyDescent="0.2"/>
    <row r="4487" ht="12.75" x14ac:dyDescent="0.2"/>
    <row r="4488" ht="12.75" x14ac:dyDescent="0.2"/>
    <row r="4489" ht="12.75" x14ac:dyDescent="0.2"/>
    <row r="4490" ht="12.75" x14ac:dyDescent="0.2"/>
    <row r="4491" ht="12.75" x14ac:dyDescent="0.2"/>
    <row r="4492" ht="12.75" x14ac:dyDescent="0.2"/>
    <row r="4493" ht="12.75" x14ac:dyDescent="0.2"/>
    <row r="4494" ht="12.75" x14ac:dyDescent="0.2"/>
    <row r="4495" ht="12.75" x14ac:dyDescent="0.2"/>
    <row r="4496" ht="12.75" x14ac:dyDescent="0.2"/>
    <row r="4497" ht="12.75" x14ac:dyDescent="0.2"/>
    <row r="4498" ht="12.75" x14ac:dyDescent="0.2"/>
    <row r="4499" ht="12.75" x14ac:dyDescent="0.2"/>
    <row r="4500" ht="12.75" x14ac:dyDescent="0.2"/>
    <row r="4501" ht="12.75" x14ac:dyDescent="0.2"/>
    <row r="4502" ht="12.75" x14ac:dyDescent="0.2"/>
    <row r="4503" ht="12.75" x14ac:dyDescent="0.2"/>
    <row r="4504" ht="12.75" x14ac:dyDescent="0.2"/>
    <row r="4505" ht="12.75" x14ac:dyDescent="0.2"/>
    <row r="4506" ht="12.75" x14ac:dyDescent="0.2"/>
    <row r="4507" ht="12.75" x14ac:dyDescent="0.2"/>
    <row r="4508" ht="12.75" x14ac:dyDescent="0.2"/>
    <row r="4509" ht="12.75" x14ac:dyDescent="0.2"/>
    <row r="4510" ht="12.75" x14ac:dyDescent="0.2"/>
    <row r="4511" ht="12.75" x14ac:dyDescent="0.2"/>
    <row r="4512" ht="12.75" x14ac:dyDescent="0.2"/>
    <row r="4513" ht="12.75" x14ac:dyDescent="0.2"/>
    <row r="4514" ht="12.75" x14ac:dyDescent="0.2"/>
    <row r="4515" ht="12.75" x14ac:dyDescent="0.2"/>
    <row r="4516" ht="12.75" x14ac:dyDescent="0.2"/>
    <row r="4517" ht="12.75" x14ac:dyDescent="0.2"/>
    <row r="4518" ht="12.75" x14ac:dyDescent="0.2"/>
    <row r="4519" ht="12.75" x14ac:dyDescent="0.2"/>
    <row r="4520" ht="12.75" x14ac:dyDescent="0.2"/>
    <row r="4521" ht="12.75" x14ac:dyDescent="0.2"/>
    <row r="4522" ht="12.75" x14ac:dyDescent="0.2"/>
    <row r="4523" ht="12.75" x14ac:dyDescent="0.2"/>
    <row r="4524" ht="12.75" x14ac:dyDescent="0.2"/>
    <row r="4525" ht="12.75" x14ac:dyDescent="0.2"/>
    <row r="4526" ht="12.75" x14ac:dyDescent="0.2"/>
    <row r="4527" ht="12.75" x14ac:dyDescent="0.2"/>
    <row r="4528" ht="12.75" x14ac:dyDescent="0.2"/>
    <row r="4529" ht="12.75" x14ac:dyDescent="0.2"/>
    <row r="4530" ht="12.75" x14ac:dyDescent="0.2"/>
    <row r="4531" ht="12.75" x14ac:dyDescent="0.2"/>
    <row r="4532" ht="12.75" x14ac:dyDescent="0.2"/>
    <row r="4533" ht="12.75" x14ac:dyDescent="0.2"/>
    <row r="4534" ht="12.75" x14ac:dyDescent="0.2"/>
    <row r="4535" ht="12.75" x14ac:dyDescent="0.2"/>
    <row r="4536" ht="12.75" x14ac:dyDescent="0.2"/>
    <row r="4537" ht="12.75" x14ac:dyDescent="0.2"/>
    <row r="4538" ht="12.75" x14ac:dyDescent="0.2"/>
    <row r="4539" ht="12.75" x14ac:dyDescent="0.2"/>
    <row r="4540" ht="12.75" x14ac:dyDescent="0.2"/>
    <row r="4541" ht="12.75" x14ac:dyDescent="0.2"/>
    <row r="4542" ht="12.75" x14ac:dyDescent="0.2"/>
    <row r="4543" ht="12.75" x14ac:dyDescent="0.2"/>
    <row r="4544" ht="12.75" x14ac:dyDescent="0.2"/>
    <row r="4545" ht="12.75" x14ac:dyDescent="0.2"/>
    <row r="4546" ht="12.75" x14ac:dyDescent="0.2"/>
    <row r="4547" ht="12.75" x14ac:dyDescent="0.2"/>
    <row r="4548" ht="12.75" x14ac:dyDescent="0.2"/>
    <row r="4549" ht="12.75" x14ac:dyDescent="0.2"/>
    <row r="4550" ht="12.75" x14ac:dyDescent="0.2"/>
    <row r="4551" ht="12.75" x14ac:dyDescent="0.2"/>
    <row r="4552" ht="12.75" x14ac:dyDescent="0.2"/>
    <row r="4553" ht="12.75" x14ac:dyDescent="0.2"/>
    <row r="4554" ht="12.75" x14ac:dyDescent="0.2"/>
    <row r="4555" ht="12.75" x14ac:dyDescent="0.2"/>
    <row r="4556" ht="12.75" x14ac:dyDescent="0.2"/>
    <row r="4557" ht="12.75" x14ac:dyDescent="0.2"/>
    <row r="4558" ht="12.75" x14ac:dyDescent="0.2"/>
    <row r="4559" ht="12.75" x14ac:dyDescent="0.2"/>
    <row r="4560" ht="12.75" x14ac:dyDescent="0.2"/>
    <row r="4561" ht="12.75" x14ac:dyDescent="0.2"/>
    <row r="4562" ht="12.75" x14ac:dyDescent="0.2"/>
    <row r="4563" ht="12.75" x14ac:dyDescent="0.2"/>
    <row r="4564" ht="12.75" x14ac:dyDescent="0.2"/>
    <row r="4565" ht="12.75" x14ac:dyDescent="0.2"/>
    <row r="4566" ht="12.75" x14ac:dyDescent="0.2"/>
    <row r="4567" ht="12.75" x14ac:dyDescent="0.2"/>
    <row r="4568" ht="12.75" x14ac:dyDescent="0.2"/>
    <row r="4569" ht="12.75" x14ac:dyDescent="0.2"/>
    <row r="4570" ht="12.75" x14ac:dyDescent="0.2"/>
    <row r="4571" ht="12.75" x14ac:dyDescent="0.2"/>
    <row r="4572" ht="12.75" x14ac:dyDescent="0.2"/>
    <row r="4573" ht="12.75" x14ac:dyDescent="0.2"/>
    <row r="4574" ht="12.75" x14ac:dyDescent="0.2"/>
    <row r="4575" ht="12.75" x14ac:dyDescent="0.2"/>
    <row r="4576" ht="12.75" x14ac:dyDescent="0.2"/>
    <row r="4577" ht="12.75" x14ac:dyDescent="0.2"/>
    <row r="4578" ht="12.75" x14ac:dyDescent="0.2"/>
    <row r="4579" ht="12.75" x14ac:dyDescent="0.2"/>
    <row r="4580" ht="12.75" x14ac:dyDescent="0.2"/>
    <row r="4581" ht="12.75" x14ac:dyDescent="0.2"/>
    <row r="4582" ht="12.75" x14ac:dyDescent="0.2"/>
    <row r="4583" ht="12.75" x14ac:dyDescent="0.2"/>
    <row r="4584" ht="12.75" x14ac:dyDescent="0.2"/>
    <row r="4585" ht="12.75" x14ac:dyDescent="0.2"/>
    <row r="4586" ht="12.75" x14ac:dyDescent="0.2"/>
    <row r="4587" ht="12.75" x14ac:dyDescent="0.2"/>
    <row r="4588" ht="12.75" x14ac:dyDescent="0.2"/>
    <row r="4589" ht="12.75" x14ac:dyDescent="0.2"/>
    <row r="4590" ht="12.75" x14ac:dyDescent="0.2"/>
    <row r="4591" ht="12.75" x14ac:dyDescent="0.2"/>
    <row r="4592" ht="12.75" x14ac:dyDescent="0.2"/>
    <row r="4593" ht="12.75" x14ac:dyDescent="0.2"/>
    <row r="4594" ht="12.75" x14ac:dyDescent="0.2"/>
    <row r="4595" ht="12.75" x14ac:dyDescent="0.2"/>
    <row r="4596" ht="12.75" x14ac:dyDescent="0.2"/>
    <row r="4597" ht="12.75" x14ac:dyDescent="0.2"/>
    <row r="4598" ht="12.75" x14ac:dyDescent="0.2"/>
    <row r="4599" ht="12.75" x14ac:dyDescent="0.2"/>
    <row r="4600" ht="12.75" x14ac:dyDescent="0.2"/>
    <row r="4601" ht="12.75" x14ac:dyDescent="0.2"/>
    <row r="4602" ht="12.75" x14ac:dyDescent="0.2"/>
    <row r="4603" ht="12.75" x14ac:dyDescent="0.2"/>
    <row r="4604" ht="12.75" x14ac:dyDescent="0.2"/>
    <row r="4605" ht="12.75" x14ac:dyDescent="0.2"/>
    <row r="4606" ht="12.75" x14ac:dyDescent="0.2"/>
    <row r="4607" ht="12.75" x14ac:dyDescent="0.2"/>
    <row r="4608" ht="12.75" x14ac:dyDescent="0.2"/>
    <row r="4609" ht="12.75" x14ac:dyDescent="0.2"/>
    <row r="4610" ht="12.75" x14ac:dyDescent="0.2"/>
    <row r="4611" ht="12.75" x14ac:dyDescent="0.2"/>
    <row r="4612" ht="12.75" x14ac:dyDescent="0.2"/>
    <row r="4613" ht="12.75" x14ac:dyDescent="0.2"/>
    <row r="4614" ht="12.75" x14ac:dyDescent="0.2"/>
    <row r="4615" ht="12.75" x14ac:dyDescent="0.2"/>
    <row r="4616" ht="12.75" x14ac:dyDescent="0.2"/>
    <row r="4617" ht="12.75" x14ac:dyDescent="0.2"/>
    <row r="4618" ht="12.75" x14ac:dyDescent="0.2"/>
    <row r="4619" ht="12.75" x14ac:dyDescent="0.2"/>
    <row r="4620" ht="12.75" x14ac:dyDescent="0.2"/>
    <row r="4621" ht="12.75" x14ac:dyDescent="0.2"/>
    <row r="4622" ht="12.75" x14ac:dyDescent="0.2"/>
    <row r="4623" ht="12.75" x14ac:dyDescent="0.2"/>
    <row r="4624" ht="12.75" x14ac:dyDescent="0.2"/>
    <row r="4625" ht="12.75" x14ac:dyDescent="0.2"/>
    <row r="4626" ht="12.75" x14ac:dyDescent="0.2"/>
    <row r="4627" ht="12.75" x14ac:dyDescent="0.2"/>
    <row r="4628" ht="12.75" x14ac:dyDescent="0.2"/>
    <row r="4629" ht="12.75" x14ac:dyDescent="0.2"/>
    <row r="4630" ht="12.75" x14ac:dyDescent="0.2"/>
    <row r="4631" ht="12.75" x14ac:dyDescent="0.2"/>
    <row r="4632" ht="12.75" x14ac:dyDescent="0.2"/>
    <row r="4633" ht="12.75" x14ac:dyDescent="0.2"/>
    <row r="4634" ht="12.75" x14ac:dyDescent="0.2"/>
    <row r="4635" ht="12.75" x14ac:dyDescent="0.2"/>
    <row r="4636" ht="12.75" x14ac:dyDescent="0.2"/>
    <row r="4637" ht="12.75" x14ac:dyDescent="0.2"/>
    <row r="4638" ht="12.75" x14ac:dyDescent="0.2"/>
    <row r="4639" ht="12.75" x14ac:dyDescent="0.2"/>
    <row r="4640" ht="12.75" x14ac:dyDescent="0.2"/>
    <row r="4641" ht="12.75" x14ac:dyDescent="0.2"/>
    <row r="4642" ht="12.75" x14ac:dyDescent="0.2"/>
    <row r="4643" ht="12.75" x14ac:dyDescent="0.2"/>
    <row r="4644" ht="12.75" x14ac:dyDescent="0.2"/>
    <row r="4645" ht="12.75" x14ac:dyDescent="0.2"/>
    <row r="4646" ht="12.75" x14ac:dyDescent="0.2"/>
    <row r="4647" ht="12.75" x14ac:dyDescent="0.2"/>
    <row r="4648" ht="12.75" x14ac:dyDescent="0.2"/>
    <row r="4649" ht="12.75" x14ac:dyDescent="0.2"/>
    <row r="4650" ht="12.75" x14ac:dyDescent="0.2"/>
    <row r="4651" ht="12.75" x14ac:dyDescent="0.2"/>
    <row r="4652" ht="12.75" x14ac:dyDescent="0.2"/>
    <row r="4653" ht="12.75" x14ac:dyDescent="0.2"/>
    <row r="4654" ht="12.75" x14ac:dyDescent="0.2"/>
    <row r="4655" ht="12.75" x14ac:dyDescent="0.2"/>
    <row r="4656" ht="12.75" x14ac:dyDescent="0.2"/>
    <row r="4657" ht="12.75" x14ac:dyDescent="0.2"/>
    <row r="4658" ht="12.75" x14ac:dyDescent="0.2"/>
    <row r="4659" ht="12.75" x14ac:dyDescent="0.2"/>
    <row r="4660" ht="12.75" x14ac:dyDescent="0.2"/>
    <row r="4661" ht="12.75" x14ac:dyDescent="0.2"/>
    <row r="4662" ht="12.75" x14ac:dyDescent="0.2"/>
    <row r="4663" ht="12.75" x14ac:dyDescent="0.2"/>
    <row r="4664" ht="12.75" x14ac:dyDescent="0.2"/>
    <row r="4665" ht="12.75" x14ac:dyDescent="0.2"/>
    <row r="4666" ht="12.75" x14ac:dyDescent="0.2"/>
    <row r="4667" ht="12.75" x14ac:dyDescent="0.2"/>
    <row r="4668" ht="12.75" x14ac:dyDescent="0.2"/>
    <row r="4669" ht="12.75" x14ac:dyDescent="0.2"/>
    <row r="4670" ht="12.75" x14ac:dyDescent="0.2"/>
    <row r="4671" ht="12.75" x14ac:dyDescent="0.2"/>
    <row r="4672" ht="12.75" x14ac:dyDescent="0.2"/>
    <row r="4673" ht="12.75" x14ac:dyDescent="0.2"/>
    <row r="4674" ht="12.75" x14ac:dyDescent="0.2"/>
    <row r="4675" ht="12.75" x14ac:dyDescent="0.2"/>
    <row r="4676" ht="12.75" x14ac:dyDescent="0.2"/>
    <row r="4677" ht="12.75" x14ac:dyDescent="0.2"/>
    <row r="4678" ht="12.75" x14ac:dyDescent="0.2"/>
    <row r="4679" ht="12.75" x14ac:dyDescent="0.2"/>
    <row r="4680" ht="12.75" x14ac:dyDescent="0.2"/>
    <row r="4681" ht="12.75" x14ac:dyDescent="0.2"/>
    <row r="4682" ht="12.75" x14ac:dyDescent="0.2"/>
    <row r="4683" ht="12.75" x14ac:dyDescent="0.2"/>
    <row r="4684" ht="12.75" x14ac:dyDescent="0.2"/>
    <row r="4685" ht="12.75" x14ac:dyDescent="0.2"/>
    <row r="4686" ht="12.75" x14ac:dyDescent="0.2"/>
    <row r="4687" ht="12.75" x14ac:dyDescent="0.2"/>
    <row r="4688" ht="12.75" x14ac:dyDescent="0.2"/>
    <row r="4689" ht="12.75" x14ac:dyDescent="0.2"/>
    <row r="4690" ht="12.75" x14ac:dyDescent="0.2"/>
    <row r="4691" ht="12.75" x14ac:dyDescent="0.2"/>
    <row r="4692" ht="12.75" x14ac:dyDescent="0.2"/>
    <row r="4693" ht="12.75" x14ac:dyDescent="0.2"/>
    <row r="4694" ht="12.75" x14ac:dyDescent="0.2"/>
    <row r="4695" ht="12.75" x14ac:dyDescent="0.2"/>
    <row r="4696" ht="12.75" x14ac:dyDescent="0.2"/>
    <row r="4697" ht="12.75" x14ac:dyDescent="0.2"/>
    <row r="4698" ht="12.75" x14ac:dyDescent="0.2"/>
    <row r="4699" ht="12.75" x14ac:dyDescent="0.2"/>
    <row r="4700" ht="12.75" x14ac:dyDescent="0.2"/>
    <row r="4701" ht="12.75" x14ac:dyDescent="0.2"/>
    <row r="4702" ht="12.75" x14ac:dyDescent="0.2"/>
    <row r="4703" ht="12.75" x14ac:dyDescent="0.2"/>
    <row r="4704" ht="12.75" x14ac:dyDescent="0.2"/>
    <row r="4705" ht="12.75" x14ac:dyDescent="0.2"/>
    <row r="4706" ht="12.75" x14ac:dyDescent="0.2"/>
    <row r="4707" ht="12.75" x14ac:dyDescent="0.2"/>
    <row r="4708" ht="12.75" x14ac:dyDescent="0.2"/>
    <row r="4709" ht="12.75" x14ac:dyDescent="0.2"/>
    <row r="4710" ht="12.75" x14ac:dyDescent="0.2"/>
    <row r="4711" ht="12.75" x14ac:dyDescent="0.2"/>
    <row r="4712" ht="12.75" x14ac:dyDescent="0.2"/>
    <row r="4713" ht="12.75" x14ac:dyDescent="0.2"/>
    <row r="4714" ht="12.75" x14ac:dyDescent="0.2"/>
    <row r="4715" ht="12.75" x14ac:dyDescent="0.2"/>
    <row r="4716" ht="12.75" x14ac:dyDescent="0.2"/>
    <row r="4717" ht="12.75" x14ac:dyDescent="0.2"/>
    <row r="4718" ht="12.75" x14ac:dyDescent="0.2"/>
    <row r="4719" ht="12.75" x14ac:dyDescent="0.2"/>
    <row r="4720" ht="12.75" x14ac:dyDescent="0.2"/>
    <row r="4721" ht="12.75" x14ac:dyDescent="0.2"/>
    <row r="4722" ht="12.75" x14ac:dyDescent="0.2"/>
    <row r="4723" ht="12.75" x14ac:dyDescent="0.2"/>
    <row r="4724" ht="12.75" x14ac:dyDescent="0.2"/>
    <row r="4725" ht="12.75" x14ac:dyDescent="0.2"/>
    <row r="4726" ht="12.75" x14ac:dyDescent="0.2"/>
    <row r="4727" ht="12.75" x14ac:dyDescent="0.2"/>
    <row r="4728" ht="12.75" x14ac:dyDescent="0.2"/>
    <row r="4729" ht="12.75" x14ac:dyDescent="0.2"/>
    <row r="4730" ht="12.75" x14ac:dyDescent="0.2"/>
    <row r="4731" ht="12.75" x14ac:dyDescent="0.2"/>
    <row r="4732" ht="12.75" x14ac:dyDescent="0.2"/>
    <row r="4733" ht="12.75" x14ac:dyDescent="0.2"/>
    <row r="4734" ht="12.75" x14ac:dyDescent="0.2"/>
    <row r="4735" ht="12.75" x14ac:dyDescent="0.2"/>
    <row r="4736" ht="12.75" x14ac:dyDescent="0.2"/>
    <row r="4737" ht="12.75" x14ac:dyDescent="0.2"/>
    <row r="4738" ht="12.75" x14ac:dyDescent="0.2"/>
    <row r="4739" ht="12.75" x14ac:dyDescent="0.2"/>
    <row r="4740" ht="12.75" x14ac:dyDescent="0.2"/>
    <row r="4741" ht="12.75" x14ac:dyDescent="0.2"/>
    <row r="4742" ht="12.75" x14ac:dyDescent="0.2"/>
    <row r="4743" ht="12.75" x14ac:dyDescent="0.2"/>
    <row r="4744" ht="12.75" x14ac:dyDescent="0.2"/>
    <row r="4745" ht="12.75" x14ac:dyDescent="0.2"/>
    <row r="4746" ht="12.75" x14ac:dyDescent="0.2"/>
    <row r="4747" ht="12.75" x14ac:dyDescent="0.2"/>
    <row r="4748" ht="12.75" x14ac:dyDescent="0.2"/>
    <row r="4749" ht="12.75" x14ac:dyDescent="0.2"/>
    <row r="4750" ht="12.75" x14ac:dyDescent="0.2"/>
    <row r="4751" ht="12.75" x14ac:dyDescent="0.2"/>
    <row r="4752" ht="12.75" x14ac:dyDescent="0.2"/>
    <row r="4753" ht="12.75" x14ac:dyDescent="0.2"/>
    <row r="4754" ht="12.75" x14ac:dyDescent="0.2"/>
    <row r="4755" ht="12.75" x14ac:dyDescent="0.2"/>
    <row r="4756" ht="12.75" x14ac:dyDescent="0.2"/>
    <row r="4757" ht="12.75" x14ac:dyDescent="0.2"/>
    <row r="4758" ht="12.75" x14ac:dyDescent="0.2"/>
    <row r="4759" ht="12.75" x14ac:dyDescent="0.2"/>
    <row r="4760" ht="12.75" x14ac:dyDescent="0.2"/>
    <row r="4761" ht="12.75" x14ac:dyDescent="0.2"/>
    <row r="4762" ht="12.75" x14ac:dyDescent="0.2"/>
    <row r="4763" ht="12.75" x14ac:dyDescent="0.2"/>
    <row r="4764" ht="12.75" x14ac:dyDescent="0.2"/>
    <row r="4765" ht="12.75" x14ac:dyDescent="0.2"/>
    <row r="4766" ht="12.75" x14ac:dyDescent="0.2"/>
    <row r="4767" ht="12.75" x14ac:dyDescent="0.2"/>
    <row r="4768" ht="12.75" x14ac:dyDescent="0.2"/>
    <row r="4769" ht="12.75" x14ac:dyDescent="0.2"/>
    <row r="4770" ht="12.75" x14ac:dyDescent="0.2"/>
    <row r="4771" ht="12.75" x14ac:dyDescent="0.2"/>
    <row r="4772" ht="12.75" x14ac:dyDescent="0.2"/>
    <row r="4773" ht="12.75" x14ac:dyDescent="0.2"/>
    <row r="4774" ht="12.75" x14ac:dyDescent="0.2"/>
    <row r="4775" ht="12.75" x14ac:dyDescent="0.2"/>
    <row r="4776" ht="12.75" x14ac:dyDescent="0.2"/>
    <row r="4777" ht="12.75" x14ac:dyDescent="0.2"/>
    <row r="4778" ht="12.75" x14ac:dyDescent="0.2"/>
    <row r="4779" ht="12.75" x14ac:dyDescent="0.2"/>
    <row r="4780" ht="12.75" x14ac:dyDescent="0.2"/>
    <row r="4781" ht="12.75" x14ac:dyDescent="0.2"/>
    <row r="4782" ht="12.75" x14ac:dyDescent="0.2"/>
    <row r="4783" ht="12.75" x14ac:dyDescent="0.2"/>
    <row r="4784" ht="12.75" x14ac:dyDescent="0.2"/>
    <row r="4785" ht="12.75" x14ac:dyDescent="0.2"/>
    <row r="4786" ht="12.75" x14ac:dyDescent="0.2"/>
    <row r="4787" ht="12.75" x14ac:dyDescent="0.2"/>
    <row r="4788" ht="12.75" x14ac:dyDescent="0.2"/>
    <row r="4789" ht="12.75" x14ac:dyDescent="0.2"/>
    <row r="4790" ht="12.75" x14ac:dyDescent="0.2"/>
    <row r="4791" ht="12.75" x14ac:dyDescent="0.2"/>
    <row r="4792" ht="12.75" x14ac:dyDescent="0.2"/>
    <row r="4793" ht="12.75" x14ac:dyDescent="0.2"/>
    <row r="4794" ht="12.75" x14ac:dyDescent="0.2"/>
    <row r="4795" ht="12.75" x14ac:dyDescent="0.2"/>
    <row r="4796" ht="12.75" x14ac:dyDescent="0.2"/>
    <row r="4797" ht="12.75" x14ac:dyDescent="0.2"/>
    <row r="4798" ht="12.75" x14ac:dyDescent="0.2"/>
    <row r="4799" ht="12.75" x14ac:dyDescent="0.2"/>
    <row r="4800" ht="12.75" x14ac:dyDescent="0.2"/>
    <row r="4801" ht="12.75" x14ac:dyDescent="0.2"/>
    <row r="4802" ht="12.75" x14ac:dyDescent="0.2"/>
    <row r="4803" ht="12.75" x14ac:dyDescent="0.2"/>
    <row r="4804" ht="12.75" x14ac:dyDescent="0.2"/>
    <row r="4805" ht="12.75" x14ac:dyDescent="0.2"/>
    <row r="4806" ht="12.75" x14ac:dyDescent="0.2"/>
    <row r="4807" ht="12.75" x14ac:dyDescent="0.2"/>
    <row r="4808" ht="12.75" x14ac:dyDescent="0.2"/>
    <row r="4809" ht="12.75" x14ac:dyDescent="0.2"/>
    <row r="4810" ht="12.75" x14ac:dyDescent="0.2"/>
    <row r="4811" ht="12.75" x14ac:dyDescent="0.2"/>
    <row r="4812" ht="12.75" x14ac:dyDescent="0.2"/>
    <row r="4813" ht="12.75" x14ac:dyDescent="0.2"/>
    <row r="4814" ht="12.75" x14ac:dyDescent="0.2"/>
    <row r="4815" ht="12.75" x14ac:dyDescent="0.2"/>
    <row r="4816" ht="12.75" x14ac:dyDescent="0.2"/>
    <row r="4817" ht="12.75" x14ac:dyDescent="0.2"/>
    <row r="4818" ht="12.75" x14ac:dyDescent="0.2"/>
    <row r="4819" ht="12.75" x14ac:dyDescent="0.2"/>
    <row r="4820" ht="12.75" x14ac:dyDescent="0.2"/>
    <row r="4821" ht="12.75" x14ac:dyDescent="0.2"/>
    <row r="4822" ht="12.75" x14ac:dyDescent="0.2"/>
    <row r="4823" ht="12.75" x14ac:dyDescent="0.2"/>
    <row r="4824" ht="12.75" x14ac:dyDescent="0.2"/>
    <row r="4825" ht="12.75" x14ac:dyDescent="0.2"/>
    <row r="4826" ht="12.75" x14ac:dyDescent="0.2"/>
    <row r="4827" ht="12.75" x14ac:dyDescent="0.2"/>
    <row r="4828" ht="12.75" x14ac:dyDescent="0.2"/>
    <row r="4829" ht="12.75" x14ac:dyDescent="0.2"/>
    <row r="4830" ht="12.75" x14ac:dyDescent="0.2"/>
    <row r="4831" ht="12.75" x14ac:dyDescent="0.2"/>
    <row r="4832" ht="12.75" x14ac:dyDescent="0.2"/>
    <row r="4833" ht="12.75" x14ac:dyDescent="0.2"/>
    <row r="4834" ht="12.75" x14ac:dyDescent="0.2"/>
    <row r="4835" ht="12.75" x14ac:dyDescent="0.2"/>
    <row r="4836" ht="12.75" x14ac:dyDescent="0.2"/>
    <row r="4837" ht="12.75" x14ac:dyDescent="0.2"/>
    <row r="4838" ht="12.75" x14ac:dyDescent="0.2"/>
    <row r="4839" ht="12.75" x14ac:dyDescent="0.2"/>
    <row r="4840" ht="12.75" x14ac:dyDescent="0.2"/>
    <row r="4841" ht="12.75" x14ac:dyDescent="0.2"/>
    <row r="4842" ht="12.75" x14ac:dyDescent="0.2"/>
    <row r="4843" ht="12.75" x14ac:dyDescent="0.2"/>
    <row r="4844" ht="12.75" x14ac:dyDescent="0.2"/>
    <row r="4845" ht="12.75" x14ac:dyDescent="0.2"/>
    <row r="4846" ht="12.75" x14ac:dyDescent="0.2"/>
    <row r="4847" ht="12.75" x14ac:dyDescent="0.2"/>
    <row r="4848" ht="12.75" x14ac:dyDescent="0.2"/>
    <row r="4849" ht="12.75" x14ac:dyDescent="0.2"/>
    <row r="4850" ht="12.75" x14ac:dyDescent="0.2"/>
    <row r="4851" ht="12.75" x14ac:dyDescent="0.2"/>
    <row r="4852" ht="12.75" x14ac:dyDescent="0.2"/>
    <row r="4853" ht="12.75" x14ac:dyDescent="0.2"/>
    <row r="4854" ht="12.75" x14ac:dyDescent="0.2"/>
    <row r="4855" ht="12.75" x14ac:dyDescent="0.2"/>
    <row r="4856" ht="12.75" x14ac:dyDescent="0.2"/>
    <row r="4857" ht="12.75" x14ac:dyDescent="0.2"/>
    <row r="4858" ht="12.75" x14ac:dyDescent="0.2"/>
    <row r="4859" ht="12.75" x14ac:dyDescent="0.2"/>
    <row r="4860" ht="12.75" x14ac:dyDescent="0.2"/>
    <row r="4861" ht="12.75" x14ac:dyDescent="0.2"/>
    <row r="4862" ht="12.75" x14ac:dyDescent="0.2"/>
    <row r="4863" ht="12.75" x14ac:dyDescent="0.2"/>
    <row r="4864" ht="12.75" x14ac:dyDescent="0.2"/>
    <row r="4865" ht="12.75" x14ac:dyDescent="0.2"/>
    <row r="4866" ht="12.75" x14ac:dyDescent="0.2"/>
    <row r="4867" ht="12.75" x14ac:dyDescent="0.2"/>
    <row r="4868" ht="12.75" x14ac:dyDescent="0.2"/>
    <row r="4869" ht="12.75" x14ac:dyDescent="0.2"/>
    <row r="4870" ht="12.75" x14ac:dyDescent="0.2"/>
    <row r="4871" ht="12.75" x14ac:dyDescent="0.2"/>
    <row r="4872" ht="12.75" x14ac:dyDescent="0.2"/>
    <row r="4873" ht="12.75" x14ac:dyDescent="0.2"/>
    <row r="4874" ht="12.75" x14ac:dyDescent="0.2"/>
    <row r="4875" ht="12.75" x14ac:dyDescent="0.2"/>
    <row r="4876" ht="12.75" x14ac:dyDescent="0.2"/>
    <row r="4877" ht="12.75" x14ac:dyDescent="0.2"/>
    <row r="4878" ht="12.75" x14ac:dyDescent="0.2"/>
    <row r="4879" ht="12.75" x14ac:dyDescent="0.2"/>
    <row r="4880" ht="12.75" x14ac:dyDescent="0.2"/>
    <row r="4881" ht="12.75" x14ac:dyDescent="0.2"/>
    <row r="4882" ht="12.75" x14ac:dyDescent="0.2"/>
    <row r="4883" ht="12.75" x14ac:dyDescent="0.2"/>
    <row r="4884" ht="12.75" x14ac:dyDescent="0.2"/>
    <row r="4885" ht="12.75" x14ac:dyDescent="0.2"/>
    <row r="4886" ht="12.75" x14ac:dyDescent="0.2"/>
    <row r="4887" ht="12.75" x14ac:dyDescent="0.2"/>
    <row r="4888" ht="12.75" x14ac:dyDescent="0.2"/>
    <row r="4889" ht="12.75" x14ac:dyDescent="0.2"/>
    <row r="4890" ht="12.75" x14ac:dyDescent="0.2"/>
    <row r="4891" ht="12.75" x14ac:dyDescent="0.2"/>
    <row r="4892" ht="12.75" x14ac:dyDescent="0.2"/>
    <row r="4893" ht="12.75" x14ac:dyDescent="0.2"/>
    <row r="4894" ht="12.75" x14ac:dyDescent="0.2"/>
    <row r="4895" ht="12.75" x14ac:dyDescent="0.2"/>
    <row r="4896" ht="12.75" x14ac:dyDescent="0.2"/>
    <row r="4897" ht="12.75" x14ac:dyDescent="0.2"/>
    <row r="4898" ht="12.75" x14ac:dyDescent="0.2"/>
    <row r="4899" ht="12.75" x14ac:dyDescent="0.2"/>
    <row r="4900" ht="12.75" x14ac:dyDescent="0.2"/>
    <row r="4901" ht="12.75" x14ac:dyDescent="0.2"/>
    <row r="4902" ht="12.75" x14ac:dyDescent="0.2"/>
    <row r="4903" ht="12.75" x14ac:dyDescent="0.2"/>
    <row r="4904" ht="12.75" x14ac:dyDescent="0.2"/>
    <row r="4905" ht="12.75" x14ac:dyDescent="0.2"/>
    <row r="4906" ht="12.75" x14ac:dyDescent="0.2"/>
    <row r="4907" ht="12.75" x14ac:dyDescent="0.2"/>
    <row r="4908" ht="12.75" x14ac:dyDescent="0.2"/>
    <row r="4909" ht="12.75" x14ac:dyDescent="0.2"/>
    <row r="4910" ht="12.75" x14ac:dyDescent="0.2"/>
    <row r="4911" ht="12.75" x14ac:dyDescent="0.2"/>
    <row r="4912" ht="12.75" x14ac:dyDescent="0.2"/>
    <row r="4913" ht="12.75" x14ac:dyDescent="0.2"/>
    <row r="4914" ht="12.75" x14ac:dyDescent="0.2"/>
    <row r="4915" ht="12.75" x14ac:dyDescent="0.2"/>
    <row r="4916" ht="12.75" x14ac:dyDescent="0.2"/>
    <row r="4917" ht="12.75" x14ac:dyDescent="0.2"/>
    <row r="4918" ht="12.75" x14ac:dyDescent="0.2"/>
    <row r="4919" ht="12.75" x14ac:dyDescent="0.2"/>
    <row r="4920" ht="12.75" x14ac:dyDescent="0.2"/>
    <row r="4921" ht="12.75" x14ac:dyDescent="0.2"/>
    <row r="4922" ht="12.75" x14ac:dyDescent="0.2"/>
    <row r="4923" ht="12.75" x14ac:dyDescent="0.2"/>
    <row r="4924" ht="12.75" x14ac:dyDescent="0.2"/>
    <row r="4925" ht="12.75" x14ac:dyDescent="0.2"/>
    <row r="4926" ht="12.75" x14ac:dyDescent="0.2"/>
    <row r="4927" ht="12.75" x14ac:dyDescent="0.2"/>
    <row r="4928" ht="12.75" x14ac:dyDescent="0.2"/>
    <row r="4929" ht="12.75" x14ac:dyDescent="0.2"/>
    <row r="4930" ht="12.75" x14ac:dyDescent="0.2"/>
    <row r="4931" ht="12.75" x14ac:dyDescent="0.2"/>
    <row r="4932" ht="12.75" x14ac:dyDescent="0.2"/>
    <row r="4933" ht="12.75" x14ac:dyDescent="0.2"/>
    <row r="4934" ht="12.75" x14ac:dyDescent="0.2"/>
    <row r="4935" ht="12.75" x14ac:dyDescent="0.2"/>
    <row r="4936" ht="12.75" x14ac:dyDescent="0.2"/>
    <row r="4937" ht="12.75" x14ac:dyDescent="0.2"/>
    <row r="4938" ht="12.75" x14ac:dyDescent="0.2"/>
    <row r="4939" ht="12.75" x14ac:dyDescent="0.2"/>
    <row r="4940" ht="12.75" x14ac:dyDescent="0.2"/>
    <row r="4941" ht="12.75" x14ac:dyDescent="0.2"/>
    <row r="4942" ht="12.75" x14ac:dyDescent="0.2"/>
    <row r="4943" ht="12.75" x14ac:dyDescent="0.2"/>
    <row r="4944" ht="12.75" x14ac:dyDescent="0.2"/>
    <row r="4945" ht="12.75" x14ac:dyDescent="0.2"/>
    <row r="4946" ht="12.75" x14ac:dyDescent="0.2"/>
    <row r="4947" ht="12.75" x14ac:dyDescent="0.2"/>
    <row r="4948" ht="12.75" x14ac:dyDescent="0.2"/>
    <row r="4949" ht="12.75" x14ac:dyDescent="0.2"/>
    <row r="4950" ht="12.75" x14ac:dyDescent="0.2"/>
    <row r="4951" ht="12.75" x14ac:dyDescent="0.2"/>
    <row r="4952" ht="12.75" x14ac:dyDescent="0.2"/>
    <row r="4953" ht="12.75" x14ac:dyDescent="0.2"/>
    <row r="4954" ht="12.75" x14ac:dyDescent="0.2"/>
    <row r="4955" ht="12.75" x14ac:dyDescent="0.2"/>
    <row r="4956" ht="12.75" x14ac:dyDescent="0.2"/>
    <row r="4957" ht="12.75" x14ac:dyDescent="0.2"/>
    <row r="4958" ht="12.75" x14ac:dyDescent="0.2"/>
    <row r="4959" ht="12.75" x14ac:dyDescent="0.2"/>
    <row r="4960" ht="12.75" x14ac:dyDescent="0.2"/>
    <row r="4961" ht="12.75" x14ac:dyDescent="0.2"/>
    <row r="4962" ht="12.75" x14ac:dyDescent="0.2"/>
    <row r="4963" ht="12.75" x14ac:dyDescent="0.2"/>
    <row r="4964" ht="12.75" x14ac:dyDescent="0.2"/>
    <row r="4965" ht="12.75" x14ac:dyDescent="0.2"/>
    <row r="4966" ht="12.75" x14ac:dyDescent="0.2"/>
    <row r="4967" ht="12.75" x14ac:dyDescent="0.2"/>
    <row r="4968" ht="12.75" x14ac:dyDescent="0.2"/>
    <row r="4969" ht="12.75" x14ac:dyDescent="0.2"/>
    <row r="4970" ht="12.75" x14ac:dyDescent="0.2"/>
    <row r="4971" ht="12.75" x14ac:dyDescent="0.2"/>
    <row r="4972" ht="12.75" x14ac:dyDescent="0.2"/>
    <row r="4973" ht="12.75" x14ac:dyDescent="0.2"/>
    <row r="4974" ht="12.75" x14ac:dyDescent="0.2"/>
    <row r="4975" ht="12.75" x14ac:dyDescent="0.2"/>
    <row r="4976" ht="12.75" x14ac:dyDescent="0.2"/>
    <row r="4977" ht="12.75" x14ac:dyDescent="0.2"/>
    <row r="4978" ht="12.75" x14ac:dyDescent="0.2"/>
    <row r="4979" ht="12.75" x14ac:dyDescent="0.2"/>
    <row r="4980" ht="12.75" x14ac:dyDescent="0.2"/>
    <row r="4981" ht="12.75" x14ac:dyDescent="0.2"/>
    <row r="4982" ht="12.75" x14ac:dyDescent="0.2"/>
    <row r="4983" ht="12.75" x14ac:dyDescent="0.2"/>
    <row r="4984" ht="12.75" x14ac:dyDescent="0.2"/>
    <row r="4985" ht="12.75" x14ac:dyDescent="0.2"/>
    <row r="4986" ht="12.75" x14ac:dyDescent="0.2"/>
    <row r="4987" ht="12.75" x14ac:dyDescent="0.2"/>
    <row r="4988" ht="12.75" x14ac:dyDescent="0.2"/>
    <row r="4989" ht="12.75" x14ac:dyDescent="0.2"/>
    <row r="4990" ht="12.75" x14ac:dyDescent="0.2"/>
    <row r="4991" ht="12.75" x14ac:dyDescent="0.2"/>
    <row r="4992" ht="12.75" x14ac:dyDescent="0.2"/>
    <row r="4993" ht="12.75" x14ac:dyDescent="0.2"/>
    <row r="4994" ht="12.75" x14ac:dyDescent="0.2"/>
    <row r="4995" ht="12.75" x14ac:dyDescent="0.2"/>
    <row r="4996" ht="12.75" x14ac:dyDescent="0.2"/>
    <row r="4997" ht="12.75" x14ac:dyDescent="0.2"/>
    <row r="4998" ht="12.75" x14ac:dyDescent="0.2"/>
    <row r="4999" ht="12.75" x14ac:dyDescent="0.2"/>
    <row r="5000" ht="12.75" x14ac:dyDescent="0.2"/>
    <row r="5001" ht="12.75" x14ac:dyDescent="0.2"/>
    <row r="5002" ht="12.75" x14ac:dyDescent="0.2"/>
    <row r="5003" ht="12.75" x14ac:dyDescent="0.2"/>
    <row r="5004" ht="12.75" x14ac:dyDescent="0.2"/>
    <row r="5005" ht="12.75" x14ac:dyDescent="0.2"/>
    <row r="5006" ht="12.75" x14ac:dyDescent="0.2"/>
    <row r="5007" ht="12.75" x14ac:dyDescent="0.2"/>
    <row r="5008" ht="12.75" x14ac:dyDescent="0.2"/>
    <row r="5009" ht="12.75" x14ac:dyDescent="0.2"/>
    <row r="5010" ht="12.75" x14ac:dyDescent="0.2"/>
    <row r="5011" ht="12.75" x14ac:dyDescent="0.2"/>
    <row r="5012" ht="12.75" x14ac:dyDescent="0.2"/>
    <row r="5013" ht="12.75" x14ac:dyDescent="0.2"/>
    <row r="5014" ht="12.75" x14ac:dyDescent="0.2"/>
    <row r="5015" ht="12.75" x14ac:dyDescent="0.2"/>
    <row r="5016" ht="12.75" x14ac:dyDescent="0.2"/>
    <row r="5017" ht="12.75" x14ac:dyDescent="0.2"/>
    <row r="5018" ht="12.75" x14ac:dyDescent="0.2"/>
    <row r="5019" ht="12.75" x14ac:dyDescent="0.2"/>
    <row r="5020" ht="12.75" x14ac:dyDescent="0.2"/>
    <row r="5021" ht="12.75" x14ac:dyDescent="0.2"/>
    <row r="5022" ht="12.75" x14ac:dyDescent="0.2"/>
    <row r="5023" ht="12.75" x14ac:dyDescent="0.2"/>
    <row r="5024" ht="12.75" x14ac:dyDescent="0.2"/>
    <row r="5025" ht="12.75" x14ac:dyDescent="0.2"/>
    <row r="5026" ht="12.75" x14ac:dyDescent="0.2"/>
    <row r="5027" ht="12.75" x14ac:dyDescent="0.2"/>
    <row r="5028" ht="12.75" x14ac:dyDescent="0.2"/>
    <row r="5029" ht="12.75" x14ac:dyDescent="0.2"/>
    <row r="5030" ht="12.75" x14ac:dyDescent="0.2"/>
    <row r="5031" ht="12.75" x14ac:dyDescent="0.2"/>
    <row r="5032" ht="12.75" x14ac:dyDescent="0.2"/>
    <row r="5033" ht="12.75" x14ac:dyDescent="0.2"/>
    <row r="5034" ht="12.75" x14ac:dyDescent="0.2"/>
    <row r="5035" ht="12.75" x14ac:dyDescent="0.2"/>
    <row r="5036" ht="12.75" x14ac:dyDescent="0.2"/>
    <row r="5037" ht="12.75" x14ac:dyDescent="0.2"/>
    <row r="5038" ht="12.75" x14ac:dyDescent="0.2"/>
    <row r="5039" ht="12.75" x14ac:dyDescent="0.2"/>
    <row r="5040" ht="12.75" x14ac:dyDescent="0.2"/>
    <row r="5041" ht="12.75" x14ac:dyDescent="0.2"/>
    <row r="5042" ht="12.75" x14ac:dyDescent="0.2"/>
    <row r="5043" ht="12.75" x14ac:dyDescent="0.2"/>
    <row r="5044" ht="12.75" x14ac:dyDescent="0.2"/>
    <row r="5045" ht="12.75" x14ac:dyDescent="0.2"/>
    <row r="5046" ht="12.75" x14ac:dyDescent="0.2"/>
    <row r="5047" ht="12.75" x14ac:dyDescent="0.2"/>
    <row r="5048" ht="12.75" x14ac:dyDescent="0.2"/>
    <row r="5049" ht="12.75" x14ac:dyDescent="0.2"/>
    <row r="5050" ht="12.75" x14ac:dyDescent="0.2"/>
    <row r="5051" ht="12.75" x14ac:dyDescent="0.2"/>
    <row r="5052" ht="12.75" x14ac:dyDescent="0.2"/>
    <row r="5053" ht="12.75" x14ac:dyDescent="0.2"/>
    <row r="5054" ht="12.75" x14ac:dyDescent="0.2"/>
    <row r="5055" ht="12.75" x14ac:dyDescent="0.2"/>
    <row r="5056" ht="12.75" x14ac:dyDescent="0.2"/>
    <row r="5057" ht="12.75" x14ac:dyDescent="0.2"/>
    <row r="5058" ht="12.75" x14ac:dyDescent="0.2"/>
    <row r="5059" ht="12.75" x14ac:dyDescent="0.2"/>
    <row r="5060" ht="12.75" x14ac:dyDescent="0.2"/>
    <row r="5061" ht="12.75" x14ac:dyDescent="0.2"/>
    <row r="5062" ht="12.75" x14ac:dyDescent="0.2"/>
    <row r="5063" ht="12.75" x14ac:dyDescent="0.2"/>
    <row r="5064" ht="12.75" x14ac:dyDescent="0.2"/>
    <row r="5065" ht="12.75" x14ac:dyDescent="0.2"/>
    <row r="5066" ht="12.75" x14ac:dyDescent="0.2"/>
    <row r="5067" ht="12.75" x14ac:dyDescent="0.2"/>
    <row r="5068" ht="12.75" x14ac:dyDescent="0.2"/>
    <row r="5069" ht="12.75" x14ac:dyDescent="0.2"/>
    <row r="5070" ht="12.75" x14ac:dyDescent="0.2"/>
    <row r="5071" ht="12.75" x14ac:dyDescent="0.2"/>
    <row r="5072" ht="12.75" x14ac:dyDescent="0.2"/>
    <row r="5073" ht="12.75" x14ac:dyDescent="0.2"/>
    <row r="5074" ht="12.75" x14ac:dyDescent="0.2"/>
    <row r="5075" ht="12.75" x14ac:dyDescent="0.2"/>
    <row r="5076" ht="12.75" x14ac:dyDescent="0.2"/>
    <row r="5077" ht="12.75" x14ac:dyDescent="0.2"/>
    <row r="5078" ht="12.75" x14ac:dyDescent="0.2"/>
    <row r="5079" ht="12.75" x14ac:dyDescent="0.2"/>
    <row r="5080" ht="12.75" x14ac:dyDescent="0.2"/>
    <row r="5081" ht="12.75" x14ac:dyDescent="0.2"/>
    <row r="5082" ht="12.75" x14ac:dyDescent="0.2"/>
    <row r="5083" ht="12.75" x14ac:dyDescent="0.2"/>
    <row r="5084" ht="12.75" x14ac:dyDescent="0.2"/>
    <row r="5085" ht="12.75" x14ac:dyDescent="0.2"/>
    <row r="5086" ht="12.75" x14ac:dyDescent="0.2"/>
    <row r="5087" ht="12.75" x14ac:dyDescent="0.2"/>
    <row r="5088" ht="12.75" x14ac:dyDescent="0.2"/>
    <row r="5089" ht="12.75" x14ac:dyDescent="0.2"/>
    <row r="5090" ht="12.75" x14ac:dyDescent="0.2"/>
    <row r="5091" ht="12.75" x14ac:dyDescent="0.2"/>
    <row r="5092" ht="12.75" x14ac:dyDescent="0.2"/>
    <row r="5093" ht="12.75" x14ac:dyDescent="0.2"/>
    <row r="5094" ht="12.75" x14ac:dyDescent="0.2"/>
    <row r="5095" ht="12.75" x14ac:dyDescent="0.2"/>
    <row r="5096" ht="12.75" x14ac:dyDescent="0.2"/>
    <row r="5097" ht="12.75" x14ac:dyDescent="0.2"/>
    <row r="5098" ht="12.75" x14ac:dyDescent="0.2"/>
    <row r="5099" ht="12.75" x14ac:dyDescent="0.2"/>
    <row r="5100" ht="12.75" x14ac:dyDescent="0.2"/>
    <row r="5101" ht="12.75" x14ac:dyDescent="0.2"/>
    <row r="5102" ht="12.75" x14ac:dyDescent="0.2"/>
    <row r="5103" ht="12.75" x14ac:dyDescent="0.2"/>
    <row r="5104" ht="12.75" x14ac:dyDescent="0.2"/>
    <row r="5105" ht="12.75" x14ac:dyDescent="0.2"/>
    <row r="5106" ht="12.75" x14ac:dyDescent="0.2"/>
    <row r="5107" ht="12.75" x14ac:dyDescent="0.2"/>
    <row r="5108" ht="12.75" x14ac:dyDescent="0.2"/>
    <row r="5109" ht="12.75" x14ac:dyDescent="0.2"/>
    <row r="5110" ht="12.75" x14ac:dyDescent="0.2"/>
    <row r="5111" ht="12.75" x14ac:dyDescent="0.2"/>
    <row r="5112" ht="12.75" x14ac:dyDescent="0.2"/>
    <row r="5113" ht="12.75" x14ac:dyDescent="0.2"/>
    <row r="5114" ht="12.75" x14ac:dyDescent="0.2"/>
    <row r="5115" ht="12.75" x14ac:dyDescent="0.2"/>
    <row r="5116" ht="12.75" x14ac:dyDescent="0.2"/>
    <row r="5117" ht="12.75" x14ac:dyDescent="0.2"/>
    <row r="5118" ht="12.75" x14ac:dyDescent="0.2"/>
    <row r="5119" ht="12.75" x14ac:dyDescent="0.2"/>
    <row r="5120" ht="12.75" x14ac:dyDescent="0.2"/>
    <row r="5121" ht="12.75" x14ac:dyDescent="0.2"/>
    <row r="5122" ht="12.75" x14ac:dyDescent="0.2"/>
    <row r="5123" ht="12.75" x14ac:dyDescent="0.2"/>
    <row r="5124" ht="12.75" x14ac:dyDescent="0.2"/>
    <row r="5125" ht="12.75" x14ac:dyDescent="0.2"/>
    <row r="5126" ht="12.75" x14ac:dyDescent="0.2"/>
    <row r="5127" ht="12.75" x14ac:dyDescent="0.2"/>
    <row r="5128" ht="12.75" x14ac:dyDescent="0.2"/>
    <row r="5129" ht="12.75" x14ac:dyDescent="0.2"/>
    <row r="5130" ht="12.75" x14ac:dyDescent="0.2"/>
    <row r="5131" ht="12.75" x14ac:dyDescent="0.2"/>
    <row r="5132" ht="12.75" x14ac:dyDescent="0.2"/>
    <row r="5133" ht="12.75" x14ac:dyDescent="0.2"/>
    <row r="5134" ht="12.75" x14ac:dyDescent="0.2"/>
    <row r="5135" ht="12.75" x14ac:dyDescent="0.2"/>
    <row r="5136" ht="12.75" x14ac:dyDescent="0.2"/>
    <row r="5137" ht="12.75" x14ac:dyDescent="0.2"/>
    <row r="5138" ht="12.75" x14ac:dyDescent="0.2"/>
    <row r="5139" ht="12.75" x14ac:dyDescent="0.2"/>
    <row r="5140" ht="12.75" x14ac:dyDescent="0.2"/>
    <row r="5141" ht="12.75" x14ac:dyDescent="0.2"/>
    <row r="5142" ht="12.75" x14ac:dyDescent="0.2"/>
    <row r="5143" ht="12.75" x14ac:dyDescent="0.2"/>
    <row r="5144" ht="12.75" x14ac:dyDescent="0.2"/>
    <row r="5145" ht="12.75" x14ac:dyDescent="0.2"/>
    <row r="5146" ht="12.75" x14ac:dyDescent="0.2"/>
    <row r="5147" ht="12.75" x14ac:dyDescent="0.2"/>
    <row r="5148" ht="12.75" x14ac:dyDescent="0.2"/>
    <row r="5149" ht="12.75" x14ac:dyDescent="0.2"/>
    <row r="5150" ht="12.75" x14ac:dyDescent="0.2"/>
    <row r="5151" ht="12.75" x14ac:dyDescent="0.2"/>
    <row r="5152" ht="12.75" x14ac:dyDescent="0.2"/>
    <row r="5153" ht="12.75" x14ac:dyDescent="0.2"/>
    <row r="5154" ht="12.75" x14ac:dyDescent="0.2"/>
    <row r="5155" ht="12.75" x14ac:dyDescent="0.2"/>
    <row r="5156" ht="12.75" x14ac:dyDescent="0.2"/>
    <row r="5157" ht="12.75" x14ac:dyDescent="0.2"/>
    <row r="5158" ht="12.75" x14ac:dyDescent="0.2"/>
    <row r="5159" ht="12.75" x14ac:dyDescent="0.2"/>
    <row r="5160" ht="12.75" x14ac:dyDescent="0.2"/>
    <row r="5161" ht="12.75" x14ac:dyDescent="0.2"/>
    <row r="5162" ht="12.75" x14ac:dyDescent="0.2"/>
    <row r="5163" ht="12.75" x14ac:dyDescent="0.2"/>
    <row r="5164" ht="12.75" x14ac:dyDescent="0.2"/>
    <row r="5165" ht="12.75" x14ac:dyDescent="0.2"/>
    <row r="5166" ht="12.75" x14ac:dyDescent="0.2"/>
    <row r="5167" ht="12.75" x14ac:dyDescent="0.2"/>
    <row r="5168" ht="12.75" x14ac:dyDescent="0.2"/>
    <row r="5169" ht="12.75" x14ac:dyDescent="0.2"/>
    <row r="5170" ht="12.75" x14ac:dyDescent="0.2"/>
    <row r="5171" ht="12.75" x14ac:dyDescent="0.2"/>
    <row r="5172" ht="12.75" x14ac:dyDescent="0.2"/>
    <row r="5173" ht="12.75" x14ac:dyDescent="0.2"/>
    <row r="5174" ht="12.75" x14ac:dyDescent="0.2"/>
    <row r="5175" ht="12.75" x14ac:dyDescent="0.2"/>
    <row r="5176" ht="12.75" x14ac:dyDescent="0.2"/>
    <row r="5177" ht="12.75" x14ac:dyDescent="0.2"/>
    <row r="5178" ht="12.75" x14ac:dyDescent="0.2"/>
    <row r="5179" ht="12.75" x14ac:dyDescent="0.2"/>
    <row r="5180" ht="12.75" x14ac:dyDescent="0.2"/>
    <row r="5181" ht="12.75" x14ac:dyDescent="0.2"/>
    <row r="5182" ht="12.75" x14ac:dyDescent="0.2"/>
    <row r="5183" ht="12.75" x14ac:dyDescent="0.2"/>
    <row r="5184" ht="12.75" x14ac:dyDescent="0.2"/>
    <row r="5185" ht="12.75" x14ac:dyDescent="0.2"/>
    <row r="5186" ht="12.75" x14ac:dyDescent="0.2"/>
    <row r="5187" ht="12.75" x14ac:dyDescent="0.2"/>
    <row r="5188" ht="12.75" x14ac:dyDescent="0.2"/>
    <row r="5189" ht="12.75" x14ac:dyDescent="0.2"/>
    <row r="5190" ht="12.75" x14ac:dyDescent="0.2"/>
    <row r="5191" ht="12.75" x14ac:dyDescent="0.2"/>
    <row r="5192" ht="12.75" x14ac:dyDescent="0.2"/>
    <row r="5193" ht="12.75" x14ac:dyDescent="0.2"/>
    <row r="5194" ht="12.75" x14ac:dyDescent="0.2"/>
    <row r="5195" ht="12.75" x14ac:dyDescent="0.2"/>
    <row r="5196" ht="12.75" x14ac:dyDescent="0.2"/>
    <row r="5197" ht="12.75" x14ac:dyDescent="0.2"/>
    <row r="5198" ht="12.75" x14ac:dyDescent="0.2"/>
    <row r="5199" ht="12.75" x14ac:dyDescent="0.2"/>
    <row r="5200" ht="12.75" x14ac:dyDescent="0.2"/>
    <row r="5201" ht="12.75" x14ac:dyDescent="0.2"/>
    <row r="5202" ht="12.75" x14ac:dyDescent="0.2"/>
    <row r="5203" ht="12.75" x14ac:dyDescent="0.2"/>
    <row r="5204" ht="12.75" x14ac:dyDescent="0.2"/>
    <row r="5205" ht="12.75" x14ac:dyDescent="0.2"/>
    <row r="5206" ht="12.75" x14ac:dyDescent="0.2"/>
    <row r="5207" ht="12.75" x14ac:dyDescent="0.2"/>
    <row r="5208" ht="12.75" x14ac:dyDescent="0.2"/>
    <row r="5209" ht="12.75" x14ac:dyDescent="0.2"/>
    <row r="5210" ht="12.75" x14ac:dyDescent="0.2"/>
    <row r="5211" ht="12.75" x14ac:dyDescent="0.2"/>
    <row r="5212" ht="12.75" x14ac:dyDescent="0.2"/>
    <row r="5213" ht="12.75" x14ac:dyDescent="0.2"/>
    <row r="5214" ht="12.75" x14ac:dyDescent="0.2"/>
    <row r="5215" ht="12.75" x14ac:dyDescent="0.2"/>
    <row r="5216" ht="12.75" x14ac:dyDescent="0.2"/>
    <row r="5217" ht="12.75" x14ac:dyDescent="0.2"/>
    <row r="5218" ht="12.75" x14ac:dyDescent="0.2"/>
    <row r="5219" ht="12.75" x14ac:dyDescent="0.2"/>
    <row r="5220" ht="12.75" x14ac:dyDescent="0.2"/>
    <row r="5221" ht="12.75" x14ac:dyDescent="0.2"/>
    <row r="5222" ht="12.75" x14ac:dyDescent="0.2"/>
    <row r="5223" ht="12.75" x14ac:dyDescent="0.2"/>
    <row r="5224" ht="12.75" x14ac:dyDescent="0.2"/>
    <row r="5225" ht="12.75" x14ac:dyDescent="0.2"/>
    <row r="5226" ht="12.75" x14ac:dyDescent="0.2"/>
    <row r="5227" ht="12.75" x14ac:dyDescent="0.2"/>
    <row r="5228" ht="12.75" x14ac:dyDescent="0.2"/>
    <row r="5229" ht="12.75" x14ac:dyDescent="0.2"/>
    <row r="5230" ht="12.75" x14ac:dyDescent="0.2"/>
    <row r="5231" ht="12.75" x14ac:dyDescent="0.2"/>
    <row r="5232" ht="12.75" x14ac:dyDescent="0.2"/>
    <row r="5233" ht="12.75" x14ac:dyDescent="0.2"/>
    <row r="5234" ht="12.75" x14ac:dyDescent="0.2"/>
    <row r="5235" ht="12.75" x14ac:dyDescent="0.2"/>
    <row r="5236" ht="12.75" x14ac:dyDescent="0.2"/>
    <row r="5237" ht="12.75" x14ac:dyDescent="0.2"/>
    <row r="5238" ht="12.75" x14ac:dyDescent="0.2"/>
    <row r="5239" ht="12.75" x14ac:dyDescent="0.2"/>
    <row r="5240" ht="12.75" x14ac:dyDescent="0.2"/>
    <row r="5241" ht="12.75" x14ac:dyDescent="0.2"/>
    <row r="5242" ht="12.75" x14ac:dyDescent="0.2"/>
    <row r="5243" ht="12.75" x14ac:dyDescent="0.2"/>
    <row r="5244" ht="12.75" x14ac:dyDescent="0.2"/>
    <row r="5245" ht="12.75" x14ac:dyDescent="0.2"/>
    <row r="5246" ht="12.75" x14ac:dyDescent="0.2"/>
    <row r="5247" ht="12.75" x14ac:dyDescent="0.2"/>
    <row r="5248" ht="12.75" x14ac:dyDescent="0.2"/>
    <row r="5249" ht="12.75" x14ac:dyDescent="0.2"/>
    <row r="5250" ht="12.75" x14ac:dyDescent="0.2"/>
    <row r="5251" ht="12.75" x14ac:dyDescent="0.2"/>
    <row r="5252" ht="12.75" x14ac:dyDescent="0.2"/>
    <row r="5253" ht="12.75" x14ac:dyDescent="0.2"/>
    <row r="5254" ht="12.75" x14ac:dyDescent="0.2"/>
    <row r="5255" ht="12.75" x14ac:dyDescent="0.2"/>
    <row r="5256" ht="12.75" x14ac:dyDescent="0.2"/>
    <row r="5257" ht="12.75" x14ac:dyDescent="0.2"/>
    <row r="5258" ht="12.75" x14ac:dyDescent="0.2"/>
    <row r="5259" ht="12.75" x14ac:dyDescent="0.2"/>
    <row r="5260" ht="12.75" x14ac:dyDescent="0.2"/>
    <row r="5261" ht="12.75" x14ac:dyDescent="0.2"/>
    <row r="5262" ht="12.75" x14ac:dyDescent="0.2"/>
    <row r="5263" ht="12.75" x14ac:dyDescent="0.2"/>
    <row r="5264" ht="12.75" x14ac:dyDescent="0.2"/>
    <row r="5265" ht="12.75" x14ac:dyDescent="0.2"/>
    <row r="5266" ht="12.75" x14ac:dyDescent="0.2"/>
    <row r="5267" ht="12.75" x14ac:dyDescent="0.2"/>
    <row r="5268" ht="12.75" x14ac:dyDescent="0.2"/>
    <row r="5269" ht="12.75" x14ac:dyDescent="0.2"/>
    <row r="5270" ht="12.75" x14ac:dyDescent="0.2"/>
    <row r="5271" ht="12.75" x14ac:dyDescent="0.2"/>
    <row r="5272" ht="12.75" x14ac:dyDescent="0.2"/>
    <row r="5273" ht="12.75" x14ac:dyDescent="0.2"/>
    <row r="5274" ht="12.75" x14ac:dyDescent="0.2"/>
    <row r="5275" ht="12.75" x14ac:dyDescent="0.2"/>
    <row r="5276" ht="12.75" x14ac:dyDescent="0.2"/>
    <row r="5277" ht="12.75" x14ac:dyDescent="0.2"/>
    <row r="5278" ht="12.75" x14ac:dyDescent="0.2"/>
    <row r="5279" ht="12.75" x14ac:dyDescent="0.2"/>
    <row r="5280" ht="12.75" x14ac:dyDescent="0.2"/>
    <row r="5281" ht="12.75" x14ac:dyDescent="0.2"/>
    <row r="5282" ht="12.75" x14ac:dyDescent="0.2"/>
    <row r="5283" ht="12.75" x14ac:dyDescent="0.2"/>
    <row r="5284" ht="12.75" x14ac:dyDescent="0.2"/>
    <row r="5285" ht="12.75" x14ac:dyDescent="0.2"/>
    <row r="5286" ht="12.75" x14ac:dyDescent="0.2"/>
    <row r="5287" ht="12.75" x14ac:dyDescent="0.2"/>
    <row r="5288" ht="12.75" x14ac:dyDescent="0.2"/>
    <row r="5289" ht="12.75" x14ac:dyDescent="0.2"/>
    <row r="5290" ht="12.75" x14ac:dyDescent="0.2"/>
    <row r="5291" ht="12.75" x14ac:dyDescent="0.2"/>
    <row r="5292" ht="12.75" x14ac:dyDescent="0.2"/>
    <row r="5293" ht="12.75" x14ac:dyDescent="0.2"/>
    <row r="5294" ht="12.75" x14ac:dyDescent="0.2"/>
    <row r="5295" ht="12.75" x14ac:dyDescent="0.2"/>
    <row r="5296" ht="12.75" x14ac:dyDescent="0.2"/>
    <row r="5297" ht="12.75" x14ac:dyDescent="0.2"/>
    <row r="5298" ht="12.75" x14ac:dyDescent="0.2"/>
    <row r="5299" ht="12.75" x14ac:dyDescent="0.2"/>
    <row r="5300" ht="12.75" x14ac:dyDescent="0.2"/>
    <row r="5301" ht="12.75" x14ac:dyDescent="0.2"/>
    <row r="5302" ht="12.75" x14ac:dyDescent="0.2"/>
    <row r="5303" ht="12.75" x14ac:dyDescent="0.2"/>
    <row r="5304" ht="12.75" x14ac:dyDescent="0.2"/>
    <row r="5305" ht="12.75" x14ac:dyDescent="0.2"/>
    <row r="5306" ht="12.75" x14ac:dyDescent="0.2"/>
    <row r="5307" ht="12.75" x14ac:dyDescent="0.2"/>
    <row r="5308" ht="12.75" x14ac:dyDescent="0.2"/>
    <row r="5309" ht="12.75" x14ac:dyDescent="0.2"/>
    <row r="5310" ht="12.75" x14ac:dyDescent="0.2"/>
    <row r="5311" ht="12.75" x14ac:dyDescent="0.2"/>
    <row r="5312" ht="12.75" x14ac:dyDescent="0.2"/>
    <row r="5313" ht="12.75" x14ac:dyDescent="0.2"/>
    <row r="5314" ht="12.75" x14ac:dyDescent="0.2"/>
    <row r="5315" ht="12.75" x14ac:dyDescent="0.2"/>
    <row r="5316" ht="12.75" x14ac:dyDescent="0.2"/>
    <row r="5317" ht="12.75" x14ac:dyDescent="0.2"/>
    <row r="5318" ht="12.75" x14ac:dyDescent="0.2"/>
    <row r="5319" ht="12.75" x14ac:dyDescent="0.2"/>
    <row r="5320" ht="12.75" x14ac:dyDescent="0.2"/>
    <row r="5321" ht="12.75" x14ac:dyDescent="0.2"/>
    <row r="5322" ht="12.75" x14ac:dyDescent="0.2"/>
    <row r="5323" ht="12.75" x14ac:dyDescent="0.2"/>
    <row r="5324" ht="12.75" x14ac:dyDescent="0.2"/>
    <row r="5325" ht="12.75" x14ac:dyDescent="0.2"/>
    <row r="5326" ht="12.75" x14ac:dyDescent="0.2"/>
    <row r="5327" ht="12.75" x14ac:dyDescent="0.2"/>
    <row r="5328" ht="12.75" x14ac:dyDescent="0.2"/>
    <row r="5329" ht="12.75" x14ac:dyDescent="0.2"/>
    <row r="5330" ht="12.75" x14ac:dyDescent="0.2"/>
    <row r="5331" ht="12.75" x14ac:dyDescent="0.2"/>
    <row r="5332" ht="12.75" x14ac:dyDescent="0.2"/>
    <row r="5333" ht="12.75" x14ac:dyDescent="0.2"/>
    <row r="5334" ht="12.75" x14ac:dyDescent="0.2"/>
    <row r="5335" ht="12.75" x14ac:dyDescent="0.2"/>
    <row r="5336" ht="12.75" x14ac:dyDescent="0.2"/>
    <row r="5337" ht="12.75" x14ac:dyDescent="0.2"/>
    <row r="5338" ht="12.75" x14ac:dyDescent="0.2"/>
    <row r="5339" ht="12.75" x14ac:dyDescent="0.2"/>
    <row r="5340" ht="12.75" x14ac:dyDescent="0.2"/>
    <row r="5341" ht="12.75" x14ac:dyDescent="0.2"/>
    <row r="5342" ht="12.75" x14ac:dyDescent="0.2"/>
    <row r="5343" ht="12.75" x14ac:dyDescent="0.2"/>
    <row r="5344" ht="12.75" x14ac:dyDescent="0.2"/>
    <row r="5345" ht="12.75" x14ac:dyDescent="0.2"/>
    <row r="5346" ht="12.75" x14ac:dyDescent="0.2"/>
    <row r="5347" ht="12.75" x14ac:dyDescent="0.2"/>
    <row r="5348" ht="12.75" x14ac:dyDescent="0.2"/>
    <row r="5349" ht="12.75" x14ac:dyDescent="0.2"/>
    <row r="5350" ht="12.75" x14ac:dyDescent="0.2"/>
    <row r="5351" ht="12.75" x14ac:dyDescent="0.2"/>
    <row r="5352" ht="12.75" x14ac:dyDescent="0.2"/>
    <row r="5353" ht="12.75" x14ac:dyDescent="0.2"/>
    <row r="5354" ht="12.75" x14ac:dyDescent="0.2"/>
    <row r="5355" ht="12.75" x14ac:dyDescent="0.2"/>
    <row r="5356" ht="12.75" x14ac:dyDescent="0.2"/>
    <row r="5357" ht="12.75" x14ac:dyDescent="0.2"/>
    <row r="5358" ht="12.75" x14ac:dyDescent="0.2"/>
    <row r="5359" ht="12.75" x14ac:dyDescent="0.2"/>
    <row r="5360" ht="12.75" x14ac:dyDescent="0.2"/>
    <row r="5361" ht="12.75" x14ac:dyDescent="0.2"/>
    <row r="5362" ht="12.75" x14ac:dyDescent="0.2"/>
    <row r="5363" ht="12.75" x14ac:dyDescent="0.2"/>
    <row r="5364" ht="12.75" x14ac:dyDescent="0.2"/>
    <row r="5365" ht="12.75" x14ac:dyDescent="0.2"/>
    <row r="5366" ht="12.75" x14ac:dyDescent="0.2"/>
    <row r="5367" ht="12.75" x14ac:dyDescent="0.2"/>
    <row r="5368" ht="12.75" x14ac:dyDescent="0.2"/>
    <row r="5369" ht="12.75" x14ac:dyDescent="0.2"/>
    <row r="5370" ht="12.75" x14ac:dyDescent="0.2"/>
    <row r="5371" ht="12.75" x14ac:dyDescent="0.2"/>
    <row r="5372" ht="12.75" x14ac:dyDescent="0.2"/>
    <row r="5373" ht="12.75" x14ac:dyDescent="0.2"/>
    <row r="5374" ht="12.75" x14ac:dyDescent="0.2"/>
    <row r="5375" ht="12.75" x14ac:dyDescent="0.2"/>
    <row r="5376" ht="12.75" x14ac:dyDescent="0.2"/>
    <row r="5377" ht="12.75" x14ac:dyDescent="0.2"/>
    <row r="5378" ht="12.75" x14ac:dyDescent="0.2"/>
    <row r="5379" ht="12.75" x14ac:dyDescent="0.2"/>
    <row r="5380" ht="12.75" x14ac:dyDescent="0.2"/>
    <row r="5381" ht="12.75" x14ac:dyDescent="0.2"/>
    <row r="5382" ht="12.75" x14ac:dyDescent="0.2"/>
    <row r="5383" ht="12.75" x14ac:dyDescent="0.2"/>
    <row r="5384" ht="12.75" x14ac:dyDescent="0.2"/>
    <row r="5385" ht="12.75" x14ac:dyDescent="0.2"/>
    <row r="5386" ht="12.75" x14ac:dyDescent="0.2"/>
    <row r="5387" ht="12.75" x14ac:dyDescent="0.2"/>
    <row r="5388" ht="12.75" x14ac:dyDescent="0.2"/>
    <row r="5389" ht="12.75" x14ac:dyDescent="0.2"/>
    <row r="5390" ht="12.75" x14ac:dyDescent="0.2"/>
    <row r="5391" ht="12.75" x14ac:dyDescent="0.2"/>
    <row r="5392" ht="12.75" x14ac:dyDescent="0.2"/>
    <row r="5393" ht="12.75" x14ac:dyDescent="0.2"/>
    <row r="5394" ht="12.75" x14ac:dyDescent="0.2"/>
    <row r="5395" ht="12.75" x14ac:dyDescent="0.2"/>
    <row r="5396" ht="12.75" x14ac:dyDescent="0.2"/>
    <row r="5397" ht="12.75" x14ac:dyDescent="0.2"/>
    <row r="5398" ht="12.75" x14ac:dyDescent="0.2"/>
    <row r="5399" ht="12.75" x14ac:dyDescent="0.2"/>
    <row r="5400" ht="12.75" x14ac:dyDescent="0.2"/>
    <row r="5401" ht="12.75" x14ac:dyDescent="0.2"/>
    <row r="5402" ht="12.75" x14ac:dyDescent="0.2"/>
    <row r="5403" ht="12.75" x14ac:dyDescent="0.2"/>
    <row r="5404" ht="12.75" x14ac:dyDescent="0.2"/>
    <row r="5405" ht="12.75" x14ac:dyDescent="0.2"/>
    <row r="5406" ht="12.75" x14ac:dyDescent="0.2"/>
    <row r="5407" ht="12.75" x14ac:dyDescent="0.2"/>
    <row r="5408" ht="12.75" x14ac:dyDescent="0.2"/>
    <row r="5409" ht="12.75" x14ac:dyDescent="0.2"/>
    <row r="5410" ht="12.75" x14ac:dyDescent="0.2"/>
    <row r="5411" ht="12.75" x14ac:dyDescent="0.2"/>
    <row r="5412" ht="12.75" x14ac:dyDescent="0.2"/>
    <row r="5413" ht="12.75" x14ac:dyDescent="0.2"/>
    <row r="5414" ht="12.75" x14ac:dyDescent="0.2"/>
    <row r="5415" ht="12.75" x14ac:dyDescent="0.2"/>
    <row r="5416" ht="12.75" x14ac:dyDescent="0.2"/>
    <row r="5417" ht="12.75" x14ac:dyDescent="0.2"/>
    <row r="5418" ht="12.75" x14ac:dyDescent="0.2"/>
    <row r="5419" ht="12.75" x14ac:dyDescent="0.2"/>
    <row r="5420" ht="12.75" x14ac:dyDescent="0.2"/>
    <row r="5421" ht="12.75" x14ac:dyDescent="0.2"/>
    <row r="5422" ht="12.75" x14ac:dyDescent="0.2"/>
    <row r="5423" ht="12.75" x14ac:dyDescent="0.2"/>
    <row r="5424" ht="12.75" x14ac:dyDescent="0.2"/>
    <row r="5425" ht="12.75" x14ac:dyDescent="0.2"/>
    <row r="5426" ht="12.75" x14ac:dyDescent="0.2"/>
    <row r="5427" ht="12.75" x14ac:dyDescent="0.2"/>
    <row r="5428" ht="12.75" x14ac:dyDescent="0.2"/>
    <row r="5429" ht="12.75" x14ac:dyDescent="0.2"/>
    <row r="5430" ht="12.75" x14ac:dyDescent="0.2"/>
    <row r="5431" ht="12.75" x14ac:dyDescent="0.2"/>
    <row r="5432" ht="12.75" x14ac:dyDescent="0.2"/>
    <row r="5433" ht="12.75" x14ac:dyDescent="0.2"/>
    <row r="5434" ht="12.75" x14ac:dyDescent="0.2"/>
    <row r="5435" ht="12.75" x14ac:dyDescent="0.2"/>
    <row r="5436" ht="12.75" x14ac:dyDescent="0.2"/>
    <row r="5437" ht="12.75" x14ac:dyDescent="0.2"/>
    <row r="5438" ht="12.75" x14ac:dyDescent="0.2"/>
    <row r="5439" ht="12.75" x14ac:dyDescent="0.2"/>
    <row r="5440" ht="12.75" x14ac:dyDescent="0.2"/>
    <row r="5441" ht="12.75" x14ac:dyDescent="0.2"/>
    <row r="5442" ht="12.75" x14ac:dyDescent="0.2"/>
    <row r="5443" ht="12.75" x14ac:dyDescent="0.2"/>
    <row r="5444" ht="12.75" x14ac:dyDescent="0.2"/>
    <row r="5445" ht="12.75" x14ac:dyDescent="0.2"/>
    <row r="5446" ht="12.75" x14ac:dyDescent="0.2"/>
    <row r="5447" ht="12.75" x14ac:dyDescent="0.2"/>
    <row r="5448" ht="12.75" x14ac:dyDescent="0.2"/>
    <row r="5449" ht="12.75" x14ac:dyDescent="0.2"/>
    <row r="5450" ht="12.75" x14ac:dyDescent="0.2"/>
    <row r="5451" ht="12.75" x14ac:dyDescent="0.2"/>
    <row r="5452" ht="12.75" x14ac:dyDescent="0.2"/>
    <row r="5453" ht="12.75" x14ac:dyDescent="0.2"/>
    <row r="5454" ht="12.75" x14ac:dyDescent="0.2"/>
    <row r="5455" ht="12.75" x14ac:dyDescent="0.2"/>
    <row r="5456" ht="12.75" x14ac:dyDescent="0.2"/>
    <row r="5457" ht="12.75" x14ac:dyDescent="0.2"/>
    <row r="5458" ht="12.75" x14ac:dyDescent="0.2"/>
    <row r="5459" ht="12.75" x14ac:dyDescent="0.2"/>
    <row r="5460" ht="12.75" x14ac:dyDescent="0.2"/>
    <row r="5461" ht="12.75" x14ac:dyDescent="0.2"/>
    <row r="5462" ht="12.75" x14ac:dyDescent="0.2"/>
    <row r="5463" ht="12.75" x14ac:dyDescent="0.2"/>
    <row r="5464" ht="12.75" x14ac:dyDescent="0.2"/>
    <row r="5465" ht="12.75" x14ac:dyDescent="0.2"/>
    <row r="5466" ht="12.75" x14ac:dyDescent="0.2"/>
    <row r="5467" ht="12.75" x14ac:dyDescent="0.2"/>
    <row r="5468" ht="12.75" x14ac:dyDescent="0.2"/>
    <row r="5469" ht="12.75" x14ac:dyDescent="0.2"/>
    <row r="5470" ht="12.75" x14ac:dyDescent="0.2"/>
    <row r="5471" ht="12.75" x14ac:dyDescent="0.2"/>
    <row r="5472" ht="12.75" x14ac:dyDescent="0.2"/>
    <row r="5473" ht="12.75" x14ac:dyDescent="0.2"/>
    <row r="5474" ht="12.75" x14ac:dyDescent="0.2"/>
    <row r="5475" ht="12.75" x14ac:dyDescent="0.2"/>
    <row r="5476" ht="12.75" x14ac:dyDescent="0.2"/>
    <row r="5477" ht="12.75" x14ac:dyDescent="0.2"/>
    <row r="5478" ht="12.75" x14ac:dyDescent="0.2"/>
    <row r="5479" ht="12.75" x14ac:dyDescent="0.2"/>
    <row r="5480" ht="12.75" x14ac:dyDescent="0.2"/>
    <row r="5481" ht="12.75" x14ac:dyDescent="0.2"/>
    <row r="5482" ht="12.75" x14ac:dyDescent="0.2"/>
    <row r="5483" ht="12.75" x14ac:dyDescent="0.2"/>
    <row r="5484" ht="12.75" x14ac:dyDescent="0.2"/>
    <row r="5485" ht="12.75" x14ac:dyDescent="0.2"/>
    <row r="5486" ht="12.75" x14ac:dyDescent="0.2"/>
    <row r="5487" ht="12.75" x14ac:dyDescent="0.2"/>
    <row r="5488" ht="12.75" x14ac:dyDescent="0.2"/>
    <row r="5489" ht="12.75" x14ac:dyDescent="0.2"/>
    <row r="5490" ht="12.75" x14ac:dyDescent="0.2"/>
    <row r="5491" ht="12.75" x14ac:dyDescent="0.2"/>
    <row r="5492" ht="12.75" x14ac:dyDescent="0.2"/>
    <row r="5493" ht="12.75" x14ac:dyDescent="0.2"/>
    <row r="5494" ht="12.75" x14ac:dyDescent="0.2"/>
    <row r="5495" ht="12.75" x14ac:dyDescent="0.2"/>
    <row r="5496" ht="12.75" x14ac:dyDescent="0.2"/>
    <row r="5497" ht="12.75" x14ac:dyDescent="0.2"/>
    <row r="5498" ht="12.75" x14ac:dyDescent="0.2"/>
    <row r="5499" ht="12.75" x14ac:dyDescent="0.2"/>
    <row r="5500" ht="12.75" x14ac:dyDescent="0.2"/>
    <row r="5501" ht="12.75" x14ac:dyDescent="0.2"/>
    <row r="5502" ht="12.75" x14ac:dyDescent="0.2"/>
    <row r="5503" ht="12.75" x14ac:dyDescent="0.2"/>
    <row r="5504" ht="12.75" x14ac:dyDescent="0.2"/>
    <row r="5505" ht="12.75" x14ac:dyDescent="0.2"/>
    <row r="5506" ht="12.75" x14ac:dyDescent="0.2"/>
    <row r="5507" ht="12.75" x14ac:dyDescent="0.2"/>
    <row r="5508" ht="12.75" x14ac:dyDescent="0.2"/>
    <row r="5509" ht="12.75" x14ac:dyDescent="0.2"/>
    <row r="5510" ht="12.75" x14ac:dyDescent="0.2"/>
    <row r="5511" ht="12.75" x14ac:dyDescent="0.2"/>
    <row r="5512" ht="12.75" x14ac:dyDescent="0.2"/>
    <row r="5513" ht="12.75" x14ac:dyDescent="0.2"/>
    <row r="5514" ht="12.75" x14ac:dyDescent="0.2"/>
    <row r="5515" ht="12.75" x14ac:dyDescent="0.2"/>
    <row r="5516" ht="12.75" x14ac:dyDescent="0.2"/>
    <row r="5517" ht="12.75" x14ac:dyDescent="0.2"/>
    <row r="5518" ht="12.75" x14ac:dyDescent="0.2"/>
    <row r="5519" ht="12.75" x14ac:dyDescent="0.2"/>
    <row r="5520" ht="12.75" x14ac:dyDescent="0.2"/>
    <row r="5521" ht="12.75" x14ac:dyDescent="0.2"/>
    <row r="5522" ht="12.75" x14ac:dyDescent="0.2"/>
    <row r="5523" ht="12.75" x14ac:dyDescent="0.2"/>
    <row r="5524" ht="12.75" x14ac:dyDescent="0.2"/>
    <row r="5525" ht="12.75" x14ac:dyDescent="0.2"/>
    <row r="5526" ht="12.75" x14ac:dyDescent="0.2"/>
    <row r="5527" ht="12.75" x14ac:dyDescent="0.2"/>
    <row r="5528" ht="12.75" x14ac:dyDescent="0.2"/>
    <row r="5529" ht="12.75" x14ac:dyDescent="0.2"/>
    <row r="5530" ht="12.75" x14ac:dyDescent="0.2"/>
    <row r="5531" ht="12.75" x14ac:dyDescent="0.2"/>
    <row r="5532" ht="12.75" x14ac:dyDescent="0.2"/>
    <row r="5533" ht="12.75" x14ac:dyDescent="0.2"/>
    <row r="5534" ht="12.75" x14ac:dyDescent="0.2"/>
    <row r="5535" ht="12.75" x14ac:dyDescent="0.2"/>
    <row r="5536" ht="12.75" x14ac:dyDescent="0.2"/>
    <row r="5537" ht="12.75" x14ac:dyDescent="0.2"/>
    <row r="5538" ht="12.75" x14ac:dyDescent="0.2"/>
    <row r="5539" ht="12.75" x14ac:dyDescent="0.2"/>
    <row r="5540" ht="12.75" x14ac:dyDescent="0.2"/>
    <row r="5541" ht="12.75" x14ac:dyDescent="0.2"/>
    <row r="5542" ht="12.75" x14ac:dyDescent="0.2"/>
    <row r="5543" ht="12.75" x14ac:dyDescent="0.2"/>
    <row r="5544" ht="12.75" x14ac:dyDescent="0.2"/>
    <row r="5545" ht="12.75" x14ac:dyDescent="0.2"/>
    <row r="5546" ht="12.75" x14ac:dyDescent="0.2"/>
    <row r="5547" ht="12.75" x14ac:dyDescent="0.2"/>
    <row r="5548" ht="12.75" x14ac:dyDescent="0.2"/>
    <row r="5549" ht="12.75" x14ac:dyDescent="0.2"/>
    <row r="5550" ht="12.75" x14ac:dyDescent="0.2"/>
    <row r="5551" ht="12.75" x14ac:dyDescent="0.2"/>
    <row r="5552" ht="12.75" x14ac:dyDescent="0.2"/>
    <row r="5553" ht="12.75" x14ac:dyDescent="0.2"/>
    <row r="5554" ht="12.75" x14ac:dyDescent="0.2"/>
    <row r="5555" ht="12.75" x14ac:dyDescent="0.2"/>
    <row r="5556" ht="12.75" x14ac:dyDescent="0.2"/>
    <row r="5557" ht="12.75" x14ac:dyDescent="0.2"/>
    <row r="5558" ht="12.75" x14ac:dyDescent="0.2"/>
    <row r="5559" ht="12.75" x14ac:dyDescent="0.2"/>
    <row r="5560" ht="12.75" x14ac:dyDescent="0.2"/>
    <row r="5561" ht="12.75" x14ac:dyDescent="0.2"/>
    <row r="5562" ht="12.75" x14ac:dyDescent="0.2"/>
    <row r="5563" ht="12.75" x14ac:dyDescent="0.2"/>
    <row r="5564" ht="12.75" x14ac:dyDescent="0.2"/>
    <row r="5565" ht="12.75" x14ac:dyDescent="0.2"/>
    <row r="5566" ht="12.75" x14ac:dyDescent="0.2"/>
    <row r="5567" ht="12.75" x14ac:dyDescent="0.2"/>
    <row r="5568" ht="12.75" x14ac:dyDescent="0.2"/>
    <row r="5569" ht="12.75" x14ac:dyDescent="0.2"/>
    <row r="5570" ht="12.75" x14ac:dyDescent="0.2"/>
    <row r="5571" ht="12.75" x14ac:dyDescent="0.2"/>
    <row r="5572" ht="12.75" x14ac:dyDescent="0.2"/>
    <row r="5573" ht="12.75" x14ac:dyDescent="0.2"/>
    <row r="5574" ht="12.75" x14ac:dyDescent="0.2"/>
    <row r="5575" ht="12.75" x14ac:dyDescent="0.2"/>
    <row r="5576" ht="12.75" x14ac:dyDescent="0.2"/>
    <row r="5577" ht="12.75" x14ac:dyDescent="0.2"/>
    <row r="5578" ht="12.75" x14ac:dyDescent="0.2"/>
    <row r="5579" ht="12.75" x14ac:dyDescent="0.2"/>
    <row r="5580" ht="12.75" x14ac:dyDescent="0.2"/>
    <row r="5581" ht="12.75" x14ac:dyDescent="0.2"/>
    <row r="5582" ht="12.75" x14ac:dyDescent="0.2"/>
    <row r="5583" ht="12.75" x14ac:dyDescent="0.2"/>
    <row r="5584" ht="12.75" x14ac:dyDescent="0.2"/>
    <row r="5585" ht="12.75" x14ac:dyDescent="0.2"/>
    <row r="5586" ht="12.75" x14ac:dyDescent="0.2"/>
    <row r="5587" ht="12.75" x14ac:dyDescent="0.2"/>
    <row r="5588" ht="12.75" x14ac:dyDescent="0.2"/>
    <row r="5589" ht="12.75" x14ac:dyDescent="0.2"/>
    <row r="5590" ht="12.75" x14ac:dyDescent="0.2"/>
    <row r="5591" ht="12.75" x14ac:dyDescent="0.2"/>
    <row r="5592" ht="12.75" x14ac:dyDescent="0.2"/>
    <row r="5593" ht="12.75" x14ac:dyDescent="0.2"/>
    <row r="5594" ht="12.75" x14ac:dyDescent="0.2"/>
    <row r="5595" ht="12.75" x14ac:dyDescent="0.2"/>
    <row r="5596" ht="12.75" x14ac:dyDescent="0.2"/>
    <row r="5597" ht="12.75" x14ac:dyDescent="0.2"/>
    <row r="5598" ht="12.75" x14ac:dyDescent="0.2"/>
    <row r="5599" ht="12.75" x14ac:dyDescent="0.2"/>
    <row r="5600" ht="12.75" x14ac:dyDescent="0.2"/>
    <row r="5601" ht="12.75" x14ac:dyDescent="0.2"/>
    <row r="5602" ht="12.75" x14ac:dyDescent="0.2"/>
    <row r="5603" ht="12.75" x14ac:dyDescent="0.2"/>
    <row r="5604" ht="12.75" x14ac:dyDescent="0.2"/>
    <row r="5605" ht="12.75" x14ac:dyDescent="0.2"/>
    <row r="5606" ht="12.75" x14ac:dyDescent="0.2"/>
    <row r="5607" ht="12.75" x14ac:dyDescent="0.2"/>
    <row r="5608" ht="12.75" x14ac:dyDescent="0.2"/>
    <row r="5609" ht="12.75" x14ac:dyDescent="0.2"/>
    <row r="5610" ht="12.75" x14ac:dyDescent="0.2"/>
    <row r="5611" ht="12.75" x14ac:dyDescent="0.2"/>
    <row r="5612" ht="12.75" x14ac:dyDescent="0.2"/>
    <row r="5613" ht="12.75" x14ac:dyDescent="0.2"/>
    <row r="5614" ht="12.75" x14ac:dyDescent="0.2"/>
    <row r="5615" ht="12.75" x14ac:dyDescent="0.2"/>
    <row r="5616" ht="12.75" x14ac:dyDescent="0.2"/>
    <row r="5617" ht="12.75" x14ac:dyDescent="0.2"/>
    <row r="5618" ht="12.75" x14ac:dyDescent="0.2"/>
    <row r="5619" ht="12.75" x14ac:dyDescent="0.2"/>
    <row r="5620" ht="12.75" x14ac:dyDescent="0.2"/>
    <row r="5621" ht="12.75" x14ac:dyDescent="0.2"/>
    <row r="5622" ht="12.75" x14ac:dyDescent="0.2"/>
    <row r="5623" ht="12.75" x14ac:dyDescent="0.2"/>
    <row r="5624" ht="12.75" x14ac:dyDescent="0.2"/>
    <row r="5625" ht="12.75" x14ac:dyDescent="0.2"/>
    <row r="5626" ht="12.75" x14ac:dyDescent="0.2"/>
    <row r="5627" ht="12.75" x14ac:dyDescent="0.2"/>
    <row r="5628" ht="12.75" x14ac:dyDescent="0.2"/>
    <row r="5629" ht="12.75" x14ac:dyDescent="0.2"/>
    <row r="5630" ht="12.75" x14ac:dyDescent="0.2"/>
    <row r="5631" ht="12.75" x14ac:dyDescent="0.2"/>
    <row r="5632" ht="12.75" x14ac:dyDescent="0.2"/>
    <row r="5633" ht="12.75" x14ac:dyDescent="0.2"/>
    <row r="5634" ht="12.75" x14ac:dyDescent="0.2"/>
    <row r="5635" ht="12.75" x14ac:dyDescent="0.2"/>
    <row r="5636" ht="12.75" x14ac:dyDescent="0.2"/>
    <row r="5637" ht="12.75" x14ac:dyDescent="0.2"/>
    <row r="5638" ht="12.75" x14ac:dyDescent="0.2"/>
    <row r="5639" ht="12.75" x14ac:dyDescent="0.2"/>
    <row r="5640" ht="12.75" x14ac:dyDescent="0.2"/>
    <row r="5641" ht="12.75" x14ac:dyDescent="0.2"/>
    <row r="5642" ht="12.75" x14ac:dyDescent="0.2"/>
    <row r="5643" ht="12.75" x14ac:dyDescent="0.2"/>
    <row r="5644" ht="12.75" x14ac:dyDescent="0.2"/>
    <row r="5645" ht="12.75" x14ac:dyDescent="0.2"/>
    <row r="5646" ht="12.75" x14ac:dyDescent="0.2"/>
    <row r="5647" ht="12.75" x14ac:dyDescent="0.2"/>
    <row r="5648" ht="12.75" x14ac:dyDescent="0.2"/>
    <row r="5649" ht="12.75" x14ac:dyDescent="0.2"/>
    <row r="5650" ht="12.75" x14ac:dyDescent="0.2"/>
    <row r="5651" ht="12.75" x14ac:dyDescent="0.2"/>
    <row r="5652" ht="12.75" x14ac:dyDescent="0.2"/>
    <row r="5653" ht="12.75" x14ac:dyDescent="0.2"/>
    <row r="5654" ht="12.75" x14ac:dyDescent="0.2"/>
    <row r="5655" ht="12.75" x14ac:dyDescent="0.2"/>
    <row r="5656" ht="12.75" x14ac:dyDescent="0.2"/>
    <row r="5657" ht="12.75" x14ac:dyDescent="0.2"/>
    <row r="5658" ht="12.75" x14ac:dyDescent="0.2"/>
    <row r="5659" ht="12.75" x14ac:dyDescent="0.2"/>
    <row r="5660" ht="12.75" x14ac:dyDescent="0.2"/>
    <row r="5661" ht="12.75" x14ac:dyDescent="0.2"/>
    <row r="5662" ht="12.75" x14ac:dyDescent="0.2"/>
    <row r="5663" ht="12.75" x14ac:dyDescent="0.2"/>
    <row r="5664" ht="12.75" x14ac:dyDescent="0.2"/>
    <row r="5665" ht="12.75" x14ac:dyDescent="0.2"/>
    <row r="5666" ht="12.75" x14ac:dyDescent="0.2"/>
    <row r="5667" ht="12.75" x14ac:dyDescent="0.2"/>
    <row r="5668" ht="12.75" x14ac:dyDescent="0.2"/>
    <row r="5669" ht="12.75" x14ac:dyDescent="0.2"/>
    <row r="5670" ht="12.75" x14ac:dyDescent="0.2"/>
    <row r="5671" ht="12.75" x14ac:dyDescent="0.2"/>
    <row r="5672" ht="12.75" x14ac:dyDescent="0.2"/>
    <row r="5673" ht="12.75" x14ac:dyDescent="0.2"/>
    <row r="5674" ht="12.75" x14ac:dyDescent="0.2"/>
    <row r="5675" ht="12.75" x14ac:dyDescent="0.2"/>
    <row r="5676" ht="12.75" x14ac:dyDescent="0.2"/>
    <row r="5677" ht="12.75" x14ac:dyDescent="0.2"/>
    <row r="5678" ht="12.75" x14ac:dyDescent="0.2"/>
    <row r="5679" ht="12.75" x14ac:dyDescent="0.2"/>
    <row r="5680" ht="12.75" x14ac:dyDescent="0.2"/>
    <row r="5681" ht="12.75" x14ac:dyDescent="0.2"/>
    <row r="5682" ht="12.75" x14ac:dyDescent="0.2"/>
    <row r="5683" ht="12.75" x14ac:dyDescent="0.2"/>
    <row r="5684" ht="12.75" x14ac:dyDescent="0.2"/>
    <row r="5685" ht="12.75" x14ac:dyDescent="0.2"/>
    <row r="5686" ht="12.75" x14ac:dyDescent="0.2"/>
    <row r="5687" ht="12.75" x14ac:dyDescent="0.2"/>
    <row r="5688" ht="12.75" x14ac:dyDescent="0.2"/>
    <row r="5689" ht="12.75" x14ac:dyDescent="0.2"/>
    <row r="5690" ht="12.75" x14ac:dyDescent="0.2"/>
    <row r="5691" ht="12.75" x14ac:dyDescent="0.2"/>
    <row r="5692" ht="12.75" x14ac:dyDescent="0.2"/>
    <row r="5693" ht="12.75" x14ac:dyDescent="0.2"/>
    <row r="5694" ht="12.75" x14ac:dyDescent="0.2"/>
    <row r="5695" ht="12.75" x14ac:dyDescent="0.2"/>
    <row r="5696" ht="12.75" x14ac:dyDescent="0.2"/>
    <row r="5697" ht="12.75" x14ac:dyDescent="0.2"/>
    <row r="5698" ht="12.75" x14ac:dyDescent="0.2"/>
    <row r="5699" ht="12.75" x14ac:dyDescent="0.2"/>
    <row r="5700" ht="12.75" x14ac:dyDescent="0.2"/>
    <row r="5701" ht="12.75" x14ac:dyDescent="0.2"/>
    <row r="5702" ht="12.75" x14ac:dyDescent="0.2"/>
    <row r="5703" ht="12.75" x14ac:dyDescent="0.2"/>
    <row r="5704" ht="12.75" x14ac:dyDescent="0.2"/>
    <row r="5705" ht="12.75" x14ac:dyDescent="0.2"/>
    <row r="5706" ht="12.75" x14ac:dyDescent="0.2"/>
    <row r="5707" ht="12.75" x14ac:dyDescent="0.2"/>
    <row r="5708" ht="12.75" x14ac:dyDescent="0.2"/>
    <row r="5709" ht="12.75" x14ac:dyDescent="0.2"/>
    <row r="5710" ht="12.75" x14ac:dyDescent="0.2"/>
    <row r="5711" ht="12.75" x14ac:dyDescent="0.2"/>
    <row r="5712" ht="12.75" x14ac:dyDescent="0.2"/>
    <row r="5713" ht="12.75" x14ac:dyDescent="0.2"/>
    <row r="5714" ht="12.75" x14ac:dyDescent="0.2"/>
    <row r="5715" ht="12.75" x14ac:dyDescent="0.2"/>
    <row r="5716" ht="12.75" x14ac:dyDescent="0.2"/>
    <row r="5717" ht="12.75" x14ac:dyDescent="0.2"/>
    <row r="5718" ht="12.75" x14ac:dyDescent="0.2"/>
    <row r="5719" ht="12.75" x14ac:dyDescent="0.2"/>
    <row r="5720" ht="12.75" x14ac:dyDescent="0.2"/>
    <row r="5721" ht="12.75" x14ac:dyDescent="0.2"/>
    <row r="5722" ht="12.75" x14ac:dyDescent="0.2"/>
    <row r="5723" ht="12.75" x14ac:dyDescent="0.2"/>
    <row r="5724" ht="12.75" x14ac:dyDescent="0.2"/>
    <row r="5725" ht="12.75" x14ac:dyDescent="0.2"/>
    <row r="5726" ht="12.75" x14ac:dyDescent="0.2"/>
    <row r="5727" ht="12.75" x14ac:dyDescent="0.2"/>
    <row r="5728" ht="12.75" x14ac:dyDescent="0.2"/>
    <row r="5729" ht="12.75" x14ac:dyDescent="0.2"/>
    <row r="5730" ht="12.75" x14ac:dyDescent="0.2"/>
    <row r="5731" ht="12.75" x14ac:dyDescent="0.2"/>
    <row r="5732" ht="12.75" x14ac:dyDescent="0.2"/>
    <row r="5733" ht="12.75" x14ac:dyDescent="0.2"/>
    <row r="5734" ht="12.75" x14ac:dyDescent="0.2"/>
    <row r="5735" ht="12.75" x14ac:dyDescent="0.2"/>
    <row r="5736" ht="12.75" x14ac:dyDescent="0.2"/>
    <row r="5737" ht="12.75" x14ac:dyDescent="0.2"/>
    <row r="5738" ht="12.75" x14ac:dyDescent="0.2"/>
    <row r="5739" ht="12.75" x14ac:dyDescent="0.2"/>
    <row r="5740" ht="12.75" x14ac:dyDescent="0.2"/>
    <row r="5741" ht="12.75" x14ac:dyDescent="0.2"/>
    <row r="5742" ht="12.75" x14ac:dyDescent="0.2"/>
    <row r="5743" ht="12.75" x14ac:dyDescent="0.2"/>
    <row r="5744" ht="12.75" x14ac:dyDescent="0.2"/>
    <row r="5745" ht="12.75" x14ac:dyDescent="0.2"/>
    <row r="5746" ht="12.75" x14ac:dyDescent="0.2"/>
    <row r="5747" ht="12.75" x14ac:dyDescent="0.2"/>
    <row r="5748" ht="12.75" x14ac:dyDescent="0.2"/>
    <row r="5749" ht="12.75" x14ac:dyDescent="0.2"/>
    <row r="5750" ht="12.75" x14ac:dyDescent="0.2"/>
    <row r="5751" ht="12.75" x14ac:dyDescent="0.2"/>
    <row r="5752" ht="12.75" x14ac:dyDescent="0.2"/>
    <row r="5753" ht="12.75" x14ac:dyDescent="0.2"/>
    <row r="5754" ht="12.75" x14ac:dyDescent="0.2"/>
    <row r="5755" ht="12.75" x14ac:dyDescent="0.2"/>
    <row r="5756" ht="12.75" x14ac:dyDescent="0.2"/>
    <row r="5757" ht="12.75" x14ac:dyDescent="0.2"/>
    <row r="5758" ht="12.75" x14ac:dyDescent="0.2"/>
    <row r="5759" ht="12.75" x14ac:dyDescent="0.2"/>
    <row r="5760" ht="12.75" x14ac:dyDescent="0.2"/>
    <row r="5761" ht="12.75" x14ac:dyDescent="0.2"/>
    <row r="5762" ht="12.75" x14ac:dyDescent="0.2"/>
    <row r="5763" ht="12.75" x14ac:dyDescent="0.2"/>
    <row r="5764" ht="12.75" x14ac:dyDescent="0.2"/>
    <row r="5765" ht="12.75" x14ac:dyDescent="0.2"/>
    <row r="5766" ht="12.75" x14ac:dyDescent="0.2"/>
    <row r="5767" ht="12.75" x14ac:dyDescent="0.2"/>
    <row r="5768" ht="12.75" x14ac:dyDescent="0.2"/>
    <row r="5769" ht="12.75" x14ac:dyDescent="0.2"/>
    <row r="5770" ht="12.75" x14ac:dyDescent="0.2"/>
    <row r="5771" ht="12.75" x14ac:dyDescent="0.2"/>
    <row r="5772" ht="12.75" x14ac:dyDescent="0.2"/>
    <row r="5773" ht="12.75" x14ac:dyDescent="0.2"/>
    <row r="5774" ht="12.75" x14ac:dyDescent="0.2"/>
    <row r="5775" ht="12.75" x14ac:dyDescent="0.2"/>
    <row r="5776" ht="12.75" x14ac:dyDescent="0.2"/>
    <row r="5777" ht="12.75" x14ac:dyDescent="0.2"/>
    <row r="5778" ht="12.75" x14ac:dyDescent="0.2"/>
    <row r="5779" ht="12.75" x14ac:dyDescent="0.2"/>
    <row r="5780" ht="12.75" x14ac:dyDescent="0.2"/>
    <row r="5781" ht="12.75" x14ac:dyDescent="0.2"/>
    <row r="5782" ht="12.75" x14ac:dyDescent="0.2"/>
    <row r="5783" ht="12.75" x14ac:dyDescent="0.2"/>
    <row r="5784" ht="12.75" x14ac:dyDescent="0.2"/>
    <row r="5785" ht="12.75" x14ac:dyDescent="0.2"/>
    <row r="5786" ht="12.75" x14ac:dyDescent="0.2"/>
    <row r="5787" ht="12.75" x14ac:dyDescent="0.2"/>
    <row r="5788" ht="12.75" x14ac:dyDescent="0.2"/>
    <row r="5789" ht="12.75" x14ac:dyDescent="0.2"/>
    <row r="5790" ht="12.75" x14ac:dyDescent="0.2"/>
    <row r="5791" ht="12.75" x14ac:dyDescent="0.2"/>
    <row r="5792" ht="12.75" x14ac:dyDescent="0.2"/>
    <row r="5793" ht="12.75" x14ac:dyDescent="0.2"/>
    <row r="5794" ht="12.75" x14ac:dyDescent="0.2"/>
    <row r="5795" ht="12.75" x14ac:dyDescent="0.2"/>
    <row r="5796" ht="12.75" x14ac:dyDescent="0.2"/>
    <row r="5797" ht="12.75" x14ac:dyDescent="0.2"/>
    <row r="5798" ht="12.75" x14ac:dyDescent="0.2"/>
    <row r="5799" ht="12.75" x14ac:dyDescent="0.2"/>
    <row r="5800" ht="12.75" x14ac:dyDescent="0.2"/>
    <row r="5801" ht="12.75" x14ac:dyDescent="0.2"/>
    <row r="5802" ht="12.75" x14ac:dyDescent="0.2"/>
    <row r="5803" ht="12.75" x14ac:dyDescent="0.2"/>
    <row r="5804" ht="12.75" x14ac:dyDescent="0.2"/>
    <row r="5805" ht="12.75" x14ac:dyDescent="0.2"/>
    <row r="5806" ht="12.75" x14ac:dyDescent="0.2"/>
    <row r="5807" ht="12.75" x14ac:dyDescent="0.2"/>
    <row r="5808" ht="12.75" x14ac:dyDescent="0.2"/>
    <row r="5809" ht="12.75" x14ac:dyDescent="0.2"/>
    <row r="5810" ht="12.75" x14ac:dyDescent="0.2"/>
    <row r="5811" ht="12.75" x14ac:dyDescent="0.2"/>
    <row r="5812" ht="12.75" x14ac:dyDescent="0.2"/>
    <row r="5813" ht="12.75" x14ac:dyDescent="0.2"/>
    <row r="5814" ht="12.75" x14ac:dyDescent="0.2"/>
    <row r="5815" ht="12.75" x14ac:dyDescent="0.2"/>
    <row r="5816" ht="12.75" x14ac:dyDescent="0.2"/>
    <row r="5817" ht="12.75" x14ac:dyDescent="0.2"/>
    <row r="5818" ht="12.75" x14ac:dyDescent="0.2"/>
    <row r="5819" ht="12.75" x14ac:dyDescent="0.2"/>
    <row r="5820" ht="12.75" x14ac:dyDescent="0.2"/>
    <row r="5821" ht="12.75" x14ac:dyDescent="0.2"/>
    <row r="5822" ht="12.75" x14ac:dyDescent="0.2"/>
    <row r="5823" ht="12.75" x14ac:dyDescent="0.2"/>
    <row r="5824" ht="12.75" x14ac:dyDescent="0.2"/>
    <row r="5825" ht="12.75" x14ac:dyDescent="0.2"/>
    <row r="5826" ht="12.75" x14ac:dyDescent="0.2"/>
    <row r="5827" ht="12.75" x14ac:dyDescent="0.2"/>
    <row r="5828" ht="12.75" x14ac:dyDescent="0.2"/>
    <row r="5829" ht="12.75" x14ac:dyDescent="0.2"/>
    <row r="5830" ht="12.75" x14ac:dyDescent="0.2"/>
    <row r="5831" ht="12.75" x14ac:dyDescent="0.2"/>
    <row r="5832" ht="12.75" x14ac:dyDescent="0.2"/>
    <row r="5833" ht="12.75" x14ac:dyDescent="0.2"/>
    <row r="5834" ht="12.75" x14ac:dyDescent="0.2"/>
    <row r="5835" ht="12.75" x14ac:dyDescent="0.2"/>
    <row r="5836" ht="12.75" x14ac:dyDescent="0.2"/>
    <row r="5837" ht="12.75" x14ac:dyDescent="0.2"/>
    <row r="5838" ht="12.75" x14ac:dyDescent="0.2"/>
    <row r="5839" ht="12.75" x14ac:dyDescent="0.2"/>
    <row r="5840" ht="12.75" x14ac:dyDescent="0.2"/>
    <row r="5841" ht="12.75" x14ac:dyDescent="0.2"/>
    <row r="5842" ht="12.75" x14ac:dyDescent="0.2"/>
    <row r="5843" ht="12.75" x14ac:dyDescent="0.2"/>
    <row r="5844" ht="12.75" x14ac:dyDescent="0.2"/>
    <row r="5845" ht="12.75" x14ac:dyDescent="0.2"/>
    <row r="5846" ht="12.75" x14ac:dyDescent="0.2"/>
    <row r="5847" ht="12.75" x14ac:dyDescent="0.2"/>
    <row r="5848" ht="12.75" x14ac:dyDescent="0.2"/>
    <row r="5849" ht="12.75" x14ac:dyDescent="0.2"/>
    <row r="5850" ht="12.75" x14ac:dyDescent="0.2"/>
    <row r="5851" ht="12.75" x14ac:dyDescent="0.2"/>
    <row r="5852" ht="12.75" x14ac:dyDescent="0.2"/>
    <row r="5853" ht="12.75" x14ac:dyDescent="0.2"/>
    <row r="5854" ht="12.75" x14ac:dyDescent="0.2"/>
    <row r="5855" ht="12.75" x14ac:dyDescent="0.2"/>
    <row r="5856" ht="12.75" x14ac:dyDescent="0.2"/>
    <row r="5857" ht="12.75" x14ac:dyDescent="0.2"/>
    <row r="5858" ht="12.75" x14ac:dyDescent="0.2"/>
    <row r="5859" ht="12.75" x14ac:dyDescent="0.2"/>
    <row r="5860" ht="12.75" x14ac:dyDescent="0.2"/>
    <row r="5861" ht="12.75" x14ac:dyDescent="0.2"/>
    <row r="5862" ht="12.75" x14ac:dyDescent="0.2"/>
    <row r="5863" ht="12.75" x14ac:dyDescent="0.2"/>
    <row r="5864" ht="12.75" x14ac:dyDescent="0.2"/>
    <row r="5865" ht="12.75" x14ac:dyDescent="0.2"/>
    <row r="5866" ht="12.75" x14ac:dyDescent="0.2"/>
    <row r="5867" ht="12.75" x14ac:dyDescent="0.2"/>
    <row r="5868" ht="12.75" x14ac:dyDescent="0.2"/>
    <row r="5869" ht="12.75" x14ac:dyDescent="0.2"/>
    <row r="5870" ht="12.75" x14ac:dyDescent="0.2"/>
    <row r="5871" ht="12.75" x14ac:dyDescent="0.2"/>
    <row r="5872" ht="12.75" x14ac:dyDescent="0.2"/>
    <row r="5873" ht="12.75" x14ac:dyDescent="0.2"/>
    <row r="5874" ht="12.75" x14ac:dyDescent="0.2"/>
    <row r="5875" ht="12.75" x14ac:dyDescent="0.2"/>
    <row r="5876" ht="12.75" x14ac:dyDescent="0.2"/>
    <row r="5877" ht="12.75" x14ac:dyDescent="0.2"/>
    <row r="5878" ht="12.75" x14ac:dyDescent="0.2"/>
    <row r="5879" ht="12.75" x14ac:dyDescent="0.2"/>
    <row r="5880" ht="12.75" x14ac:dyDescent="0.2"/>
    <row r="5881" ht="12.75" x14ac:dyDescent="0.2"/>
    <row r="5882" ht="12.75" x14ac:dyDescent="0.2"/>
    <row r="5883" ht="12.75" x14ac:dyDescent="0.2"/>
    <row r="5884" ht="12.75" x14ac:dyDescent="0.2"/>
    <row r="5885" ht="12.75" x14ac:dyDescent="0.2"/>
    <row r="5886" ht="12.75" x14ac:dyDescent="0.2"/>
    <row r="5887" ht="12.75" x14ac:dyDescent="0.2"/>
    <row r="5888" ht="12.75" x14ac:dyDescent="0.2"/>
    <row r="5889" ht="12.75" x14ac:dyDescent="0.2"/>
    <row r="5890" ht="12.75" x14ac:dyDescent="0.2"/>
    <row r="5891" ht="12.75" x14ac:dyDescent="0.2"/>
    <row r="5892" ht="12.75" x14ac:dyDescent="0.2"/>
    <row r="5893" ht="12.75" x14ac:dyDescent="0.2"/>
    <row r="5894" ht="12.75" x14ac:dyDescent="0.2"/>
    <row r="5895" ht="12.75" x14ac:dyDescent="0.2"/>
    <row r="5896" ht="12.75" x14ac:dyDescent="0.2"/>
    <row r="5897" ht="12.75" x14ac:dyDescent="0.2"/>
    <row r="5898" ht="12.75" x14ac:dyDescent="0.2"/>
    <row r="5899" ht="12.75" x14ac:dyDescent="0.2"/>
    <row r="5900" ht="12.75" x14ac:dyDescent="0.2"/>
    <row r="5901" ht="12.75" x14ac:dyDescent="0.2"/>
    <row r="5902" ht="12.75" x14ac:dyDescent="0.2"/>
    <row r="5903" ht="12.75" x14ac:dyDescent="0.2"/>
    <row r="5904" ht="12.75" x14ac:dyDescent="0.2"/>
    <row r="5905" ht="12.75" x14ac:dyDescent="0.2"/>
    <row r="5906" ht="12.75" x14ac:dyDescent="0.2"/>
    <row r="5907" ht="12.75" x14ac:dyDescent="0.2"/>
    <row r="5908" ht="12.75" x14ac:dyDescent="0.2"/>
    <row r="5909" ht="12.75" x14ac:dyDescent="0.2"/>
    <row r="5910" ht="12.75" x14ac:dyDescent="0.2"/>
    <row r="5911" ht="12.75" x14ac:dyDescent="0.2"/>
    <row r="5912" ht="12.75" x14ac:dyDescent="0.2"/>
    <row r="5913" ht="12.75" x14ac:dyDescent="0.2"/>
    <row r="5914" ht="12.75" x14ac:dyDescent="0.2"/>
    <row r="5915" ht="12.75" x14ac:dyDescent="0.2"/>
    <row r="5916" ht="12.75" x14ac:dyDescent="0.2"/>
    <row r="5917" ht="12.75" x14ac:dyDescent="0.2"/>
    <row r="5918" ht="12.75" x14ac:dyDescent="0.2"/>
    <row r="5919" ht="12.75" x14ac:dyDescent="0.2"/>
    <row r="5920" ht="12.75" x14ac:dyDescent="0.2"/>
    <row r="5921" ht="12.75" x14ac:dyDescent="0.2"/>
    <row r="5922" ht="12.75" x14ac:dyDescent="0.2"/>
    <row r="5923" ht="12.75" x14ac:dyDescent="0.2"/>
    <row r="5924" ht="12.75" x14ac:dyDescent="0.2"/>
    <row r="5925" ht="12.75" x14ac:dyDescent="0.2"/>
    <row r="5926" ht="12.75" x14ac:dyDescent="0.2"/>
    <row r="5927" ht="12.75" x14ac:dyDescent="0.2"/>
    <row r="5928" ht="12.75" x14ac:dyDescent="0.2"/>
    <row r="5929" ht="12.75" x14ac:dyDescent="0.2"/>
    <row r="5930" ht="12.75" x14ac:dyDescent="0.2"/>
    <row r="5931" ht="12.75" x14ac:dyDescent="0.2"/>
    <row r="5932" ht="12.75" x14ac:dyDescent="0.2"/>
    <row r="5933" ht="12.75" x14ac:dyDescent="0.2"/>
    <row r="5934" ht="12.75" x14ac:dyDescent="0.2"/>
    <row r="5935" ht="12.75" x14ac:dyDescent="0.2"/>
    <row r="5936" ht="12.75" x14ac:dyDescent="0.2"/>
    <row r="5937" ht="12.75" x14ac:dyDescent="0.2"/>
    <row r="5938" ht="12.75" x14ac:dyDescent="0.2"/>
    <row r="5939" ht="12.75" x14ac:dyDescent="0.2"/>
    <row r="5940" ht="12.75" x14ac:dyDescent="0.2"/>
    <row r="5941" ht="12.75" x14ac:dyDescent="0.2"/>
    <row r="5942" ht="12.75" x14ac:dyDescent="0.2"/>
    <row r="5943" ht="12.75" x14ac:dyDescent="0.2"/>
    <row r="5944" ht="12.75" x14ac:dyDescent="0.2"/>
    <row r="5945" ht="12.75" x14ac:dyDescent="0.2"/>
    <row r="5946" ht="12.75" x14ac:dyDescent="0.2"/>
    <row r="5947" ht="12.75" x14ac:dyDescent="0.2"/>
    <row r="5948" ht="12.75" x14ac:dyDescent="0.2"/>
    <row r="5949" ht="12.75" x14ac:dyDescent="0.2"/>
    <row r="5950" ht="12.75" x14ac:dyDescent="0.2"/>
    <row r="5951" ht="12.75" x14ac:dyDescent="0.2"/>
    <row r="5952" ht="12.75" x14ac:dyDescent="0.2"/>
    <row r="5953" ht="12.75" x14ac:dyDescent="0.2"/>
    <row r="5954" ht="12.75" x14ac:dyDescent="0.2"/>
    <row r="5955" ht="12.75" x14ac:dyDescent="0.2"/>
    <row r="5956" ht="12.75" x14ac:dyDescent="0.2"/>
    <row r="5957" ht="12.75" x14ac:dyDescent="0.2"/>
    <row r="5958" ht="12.75" x14ac:dyDescent="0.2"/>
    <row r="5959" ht="12.75" x14ac:dyDescent="0.2"/>
    <row r="5960" ht="12.75" x14ac:dyDescent="0.2"/>
    <row r="5961" ht="12.75" x14ac:dyDescent="0.2"/>
    <row r="5962" ht="12.75" x14ac:dyDescent="0.2"/>
    <row r="5963" ht="12.75" x14ac:dyDescent="0.2"/>
    <row r="5964" ht="12.75" x14ac:dyDescent="0.2"/>
    <row r="5965" ht="12.75" x14ac:dyDescent="0.2"/>
    <row r="5966" ht="12.75" x14ac:dyDescent="0.2"/>
    <row r="5967" ht="12.75" x14ac:dyDescent="0.2"/>
    <row r="5968" ht="12.75" x14ac:dyDescent="0.2"/>
    <row r="5969" ht="12.75" x14ac:dyDescent="0.2"/>
    <row r="5970" ht="12.75" x14ac:dyDescent="0.2"/>
    <row r="5971" ht="12.75" x14ac:dyDescent="0.2"/>
    <row r="5972" ht="12.75" x14ac:dyDescent="0.2"/>
    <row r="5973" ht="12.75" x14ac:dyDescent="0.2"/>
    <row r="5974" ht="12.75" x14ac:dyDescent="0.2"/>
    <row r="5975" ht="12.75" x14ac:dyDescent="0.2"/>
    <row r="5976" ht="12.75" x14ac:dyDescent="0.2"/>
    <row r="5977" ht="12.75" x14ac:dyDescent="0.2"/>
    <row r="5978" ht="12.75" x14ac:dyDescent="0.2"/>
    <row r="5979" ht="12.75" x14ac:dyDescent="0.2"/>
    <row r="5980" ht="12.75" x14ac:dyDescent="0.2"/>
    <row r="5981" ht="12.75" x14ac:dyDescent="0.2"/>
    <row r="5982" ht="12.75" x14ac:dyDescent="0.2"/>
    <row r="5983" ht="12.75" x14ac:dyDescent="0.2"/>
    <row r="5984" ht="12.75" x14ac:dyDescent="0.2"/>
    <row r="5985" ht="12.75" x14ac:dyDescent="0.2"/>
    <row r="5986" ht="12.75" x14ac:dyDescent="0.2"/>
    <row r="5987" ht="12.75" x14ac:dyDescent="0.2"/>
    <row r="5988" ht="12.75" x14ac:dyDescent="0.2"/>
    <row r="5989" ht="12.75" x14ac:dyDescent="0.2"/>
    <row r="5990" ht="12.75" x14ac:dyDescent="0.2"/>
    <row r="5991" ht="12.75" x14ac:dyDescent="0.2"/>
    <row r="5992" ht="12.75" x14ac:dyDescent="0.2"/>
    <row r="5993" ht="12.75" x14ac:dyDescent="0.2"/>
    <row r="5994" ht="12.75" x14ac:dyDescent="0.2"/>
    <row r="5995" ht="12.75" x14ac:dyDescent="0.2"/>
    <row r="5996" ht="12.75" x14ac:dyDescent="0.2"/>
    <row r="5997" ht="12.75" x14ac:dyDescent="0.2"/>
    <row r="5998" ht="12.75" x14ac:dyDescent="0.2"/>
    <row r="5999" ht="12.75" x14ac:dyDescent="0.2"/>
    <row r="6000" ht="12.75" x14ac:dyDescent="0.2"/>
    <row r="6001" ht="12.75" x14ac:dyDescent="0.2"/>
    <row r="6002" ht="12.75" x14ac:dyDescent="0.2"/>
    <row r="6003" ht="12.75" x14ac:dyDescent="0.2"/>
    <row r="6004" ht="12.75" x14ac:dyDescent="0.2"/>
    <row r="6005" ht="12.75" x14ac:dyDescent="0.2"/>
    <row r="6006" ht="12.75" x14ac:dyDescent="0.2"/>
    <row r="6007" ht="12.75" x14ac:dyDescent="0.2"/>
    <row r="6008" ht="12.75" x14ac:dyDescent="0.2"/>
    <row r="6009" ht="12.75" x14ac:dyDescent="0.2"/>
    <row r="6010" ht="12.75" x14ac:dyDescent="0.2"/>
    <row r="6011" ht="12.75" x14ac:dyDescent="0.2"/>
    <row r="6012" ht="12.75" x14ac:dyDescent="0.2"/>
    <row r="6013" ht="12.75" x14ac:dyDescent="0.2"/>
    <row r="6014" ht="12.75" x14ac:dyDescent="0.2"/>
    <row r="6015" ht="12.75" x14ac:dyDescent="0.2"/>
    <row r="6016" ht="12.75" x14ac:dyDescent="0.2"/>
    <row r="6017" ht="12.75" x14ac:dyDescent="0.2"/>
    <row r="6018" ht="12.75" x14ac:dyDescent="0.2"/>
    <row r="6019" ht="12.75" x14ac:dyDescent="0.2"/>
    <row r="6020" ht="12.75" x14ac:dyDescent="0.2"/>
    <row r="6021" ht="12.75" x14ac:dyDescent="0.2"/>
    <row r="6022" ht="12.75" x14ac:dyDescent="0.2"/>
    <row r="6023" ht="12.75" x14ac:dyDescent="0.2"/>
    <row r="6024" ht="12.75" x14ac:dyDescent="0.2"/>
    <row r="6025" ht="12.75" x14ac:dyDescent="0.2"/>
    <row r="6026" ht="12.75" x14ac:dyDescent="0.2"/>
    <row r="6027" ht="12.75" x14ac:dyDescent="0.2"/>
    <row r="6028" ht="12.75" x14ac:dyDescent="0.2"/>
    <row r="6029" ht="12.75" x14ac:dyDescent="0.2"/>
    <row r="6030" ht="12.75" x14ac:dyDescent="0.2"/>
    <row r="6031" ht="12.75" x14ac:dyDescent="0.2"/>
    <row r="6032" ht="12.75" x14ac:dyDescent="0.2"/>
    <row r="6033" ht="12.75" x14ac:dyDescent="0.2"/>
    <row r="6034" ht="12.75" x14ac:dyDescent="0.2"/>
    <row r="6035" ht="12.75" x14ac:dyDescent="0.2"/>
    <row r="6036" ht="12.75" x14ac:dyDescent="0.2"/>
    <row r="6037" ht="12.75" x14ac:dyDescent="0.2"/>
    <row r="6038" ht="12.75" x14ac:dyDescent="0.2"/>
    <row r="6039" ht="12.75" x14ac:dyDescent="0.2"/>
    <row r="6040" ht="12.75" x14ac:dyDescent="0.2"/>
    <row r="6041" ht="12.75" x14ac:dyDescent="0.2"/>
    <row r="6042" ht="12.75" x14ac:dyDescent="0.2"/>
    <row r="6043" ht="12.75" x14ac:dyDescent="0.2"/>
    <row r="6044" ht="12.75" x14ac:dyDescent="0.2"/>
    <row r="6045" ht="12.75" x14ac:dyDescent="0.2"/>
    <row r="6046" ht="12.75" x14ac:dyDescent="0.2"/>
    <row r="6047" ht="12.75" x14ac:dyDescent="0.2"/>
    <row r="6048" ht="12.75" x14ac:dyDescent="0.2"/>
    <row r="6049" ht="12.75" x14ac:dyDescent="0.2"/>
    <row r="6050" ht="12.75" x14ac:dyDescent="0.2"/>
    <row r="6051" ht="12.75" x14ac:dyDescent="0.2"/>
    <row r="6052" ht="12.75" x14ac:dyDescent="0.2"/>
    <row r="6053" ht="12.75" x14ac:dyDescent="0.2"/>
    <row r="6054" ht="12.75" x14ac:dyDescent="0.2"/>
    <row r="6055" ht="12.75" x14ac:dyDescent="0.2"/>
    <row r="6056" ht="12.75" x14ac:dyDescent="0.2"/>
    <row r="6057" ht="12.75" x14ac:dyDescent="0.2"/>
    <row r="6058" ht="12.75" x14ac:dyDescent="0.2"/>
    <row r="6059" ht="12.75" x14ac:dyDescent="0.2"/>
    <row r="6060" ht="12.75" x14ac:dyDescent="0.2"/>
    <row r="6061" ht="12.75" x14ac:dyDescent="0.2"/>
    <row r="6062" ht="12.75" x14ac:dyDescent="0.2"/>
    <row r="6063" ht="12.75" x14ac:dyDescent="0.2"/>
    <row r="6064" ht="12.75" x14ac:dyDescent="0.2"/>
    <row r="6065" ht="12.75" x14ac:dyDescent="0.2"/>
    <row r="6066" ht="12.75" x14ac:dyDescent="0.2"/>
    <row r="6067" ht="12.75" x14ac:dyDescent="0.2"/>
    <row r="6068" ht="12.75" x14ac:dyDescent="0.2"/>
    <row r="6069" ht="12.75" x14ac:dyDescent="0.2"/>
    <row r="6070" ht="12.75" x14ac:dyDescent="0.2"/>
    <row r="6071" ht="12.75" x14ac:dyDescent="0.2"/>
    <row r="6072" ht="12.75" x14ac:dyDescent="0.2"/>
    <row r="6073" ht="12.75" x14ac:dyDescent="0.2"/>
    <row r="6074" ht="12.75" x14ac:dyDescent="0.2"/>
    <row r="6075" ht="12.75" x14ac:dyDescent="0.2"/>
    <row r="6076" ht="12.75" x14ac:dyDescent="0.2"/>
    <row r="6077" ht="12.75" x14ac:dyDescent="0.2"/>
    <row r="6078" ht="12.75" x14ac:dyDescent="0.2"/>
    <row r="6079" ht="12.75" x14ac:dyDescent="0.2"/>
    <row r="6080" ht="12.75" x14ac:dyDescent="0.2"/>
    <row r="6081" ht="12.75" x14ac:dyDescent="0.2"/>
    <row r="6082" ht="12.75" x14ac:dyDescent="0.2"/>
    <row r="6083" ht="12.75" x14ac:dyDescent="0.2"/>
    <row r="6084" ht="12.75" x14ac:dyDescent="0.2"/>
    <row r="6085" ht="12.75" x14ac:dyDescent="0.2"/>
    <row r="6086" ht="12.75" x14ac:dyDescent="0.2"/>
    <row r="6087" ht="12.75" x14ac:dyDescent="0.2"/>
    <row r="6088" ht="12.75" x14ac:dyDescent="0.2"/>
    <row r="6089" ht="12.75" x14ac:dyDescent="0.2"/>
    <row r="6090" ht="12.75" x14ac:dyDescent="0.2"/>
    <row r="6091" ht="12.75" x14ac:dyDescent="0.2"/>
    <row r="6092" ht="12.75" x14ac:dyDescent="0.2"/>
    <row r="6093" ht="12.75" x14ac:dyDescent="0.2"/>
    <row r="6094" ht="12.75" x14ac:dyDescent="0.2"/>
    <row r="6095" ht="12.75" x14ac:dyDescent="0.2"/>
    <row r="6096" ht="12.75" x14ac:dyDescent="0.2"/>
    <row r="6097" ht="12.75" x14ac:dyDescent="0.2"/>
    <row r="6098" ht="12.75" x14ac:dyDescent="0.2"/>
    <row r="6099" ht="12.75" x14ac:dyDescent="0.2"/>
    <row r="6100" ht="12.75" x14ac:dyDescent="0.2"/>
    <row r="6101" ht="12.75" x14ac:dyDescent="0.2"/>
    <row r="6102" ht="12.75" x14ac:dyDescent="0.2"/>
    <row r="6103" ht="12.75" x14ac:dyDescent="0.2"/>
    <row r="6104" ht="12.75" x14ac:dyDescent="0.2"/>
    <row r="6105" ht="12.75" x14ac:dyDescent="0.2"/>
    <row r="6106" ht="12.75" x14ac:dyDescent="0.2"/>
    <row r="6107" ht="12.75" x14ac:dyDescent="0.2"/>
    <row r="6108" ht="12.75" x14ac:dyDescent="0.2"/>
    <row r="6109" ht="12.75" x14ac:dyDescent="0.2"/>
    <row r="6110" ht="12.75" x14ac:dyDescent="0.2"/>
    <row r="6111" ht="12.75" x14ac:dyDescent="0.2"/>
    <row r="6112" ht="12.75" x14ac:dyDescent="0.2"/>
    <row r="6113" ht="12.75" x14ac:dyDescent="0.2"/>
    <row r="6114" ht="12.75" x14ac:dyDescent="0.2"/>
    <row r="6115" ht="12.75" x14ac:dyDescent="0.2"/>
    <row r="6116" ht="12.75" x14ac:dyDescent="0.2"/>
    <row r="6117" ht="12.75" x14ac:dyDescent="0.2"/>
    <row r="6118" ht="12.75" x14ac:dyDescent="0.2"/>
    <row r="6119" ht="12.75" x14ac:dyDescent="0.2"/>
    <row r="6120" ht="12.75" x14ac:dyDescent="0.2"/>
    <row r="6121" ht="12.75" x14ac:dyDescent="0.2"/>
    <row r="6122" ht="12.75" x14ac:dyDescent="0.2"/>
    <row r="6123" ht="12.75" x14ac:dyDescent="0.2"/>
    <row r="6124" ht="12.75" x14ac:dyDescent="0.2"/>
    <row r="6125" ht="12.75" x14ac:dyDescent="0.2"/>
    <row r="6126" ht="12.75" x14ac:dyDescent="0.2"/>
    <row r="6127" ht="12.75" x14ac:dyDescent="0.2"/>
    <row r="6128" ht="12.75" x14ac:dyDescent="0.2"/>
    <row r="6129" ht="12.75" x14ac:dyDescent="0.2"/>
    <row r="6130" ht="12.75" x14ac:dyDescent="0.2"/>
    <row r="6131" ht="12.75" x14ac:dyDescent="0.2"/>
    <row r="6132" ht="12.75" x14ac:dyDescent="0.2"/>
    <row r="6133" ht="12.75" x14ac:dyDescent="0.2"/>
    <row r="6134" ht="12.75" x14ac:dyDescent="0.2"/>
    <row r="6135" ht="12.75" x14ac:dyDescent="0.2"/>
    <row r="6136" ht="12.75" x14ac:dyDescent="0.2"/>
    <row r="6137" ht="12.75" x14ac:dyDescent="0.2"/>
    <row r="6138" ht="12.75" x14ac:dyDescent="0.2"/>
    <row r="6139" ht="12.75" x14ac:dyDescent="0.2"/>
    <row r="6140" ht="12.75" x14ac:dyDescent="0.2"/>
    <row r="6141" ht="12.75" x14ac:dyDescent="0.2"/>
    <row r="6142" ht="12.75" x14ac:dyDescent="0.2"/>
    <row r="6143" ht="12.75" x14ac:dyDescent="0.2"/>
    <row r="6144" ht="12.75" x14ac:dyDescent="0.2"/>
    <row r="6145" ht="12.75" x14ac:dyDescent="0.2"/>
    <row r="6146" ht="12.75" x14ac:dyDescent="0.2"/>
    <row r="6147" ht="12.75" x14ac:dyDescent="0.2"/>
    <row r="6148" ht="12.75" x14ac:dyDescent="0.2"/>
    <row r="6149" ht="12.75" x14ac:dyDescent="0.2"/>
    <row r="6150" ht="12.75" x14ac:dyDescent="0.2"/>
    <row r="6151" ht="12.75" x14ac:dyDescent="0.2"/>
    <row r="6152" ht="12.75" x14ac:dyDescent="0.2"/>
    <row r="6153" ht="12.75" x14ac:dyDescent="0.2"/>
    <row r="6154" ht="12.75" x14ac:dyDescent="0.2"/>
    <row r="6155" ht="12.75" x14ac:dyDescent="0.2"/>
    <row r="6156" ht="12.75" x14ac:dyDescent="0.2"/>
    <row r="6157" ht="12.75" x14ac:dyDescent="0.2"/>
    <row r="6158" ht="12.75" x14ac:dyDescent="0.2"/>
    <row r="6159" ht="12.75" x14ac:dyDescent="0.2"/>
    <row r="6160" ht="12.75" x14ac:dyDescent="0.2"/>
    <row r="6161" ht="12.75" x14ac:dyDescent="0.2"/>
    <row r="6162" ht="12.75" x14ac:dyDescent="0.2"/>
    <row r="6163" ht="12.75" x14ac:dyDescent="0.2"/>
    <row r="6164" ht="12.75" x14ac:dyDescent="0.2"/>
    <row r="6165" ht="12.75" x14ac:dyDescent="0.2"/>
    <row r="6166" ht="12.75" x14ac:dyDescent="0.2"/>
    <row r="6167" ht="12.75" x14ac:dyDescent="0.2"/>
    <row r="6168" ht="12.75" x14ac:dyDescent="0.2"/>
    <row r="6169" ht="12.75" x14ac:dyDescent="0.2"/>
    <row r="6170" ht="12.75" x14ac:dyDescent="0.2"/>
    <row r="6171" ht="12.75" x14ac:dyDescent="0.2"/>
    <row r="6172" ht="12.75" x14ac:dyDescent="0.2"/>
    <row r="6173" ht="12.75" x14ac:dyDescent="0.2"/>
    <row r="6174" ht="12.75" x14ac:dyDescent="0.2"/>
    <row r="6175" ht="12.75" x14ac:dyDescent="0.2"/>
    <row r="6176" ht="12.75" x14ac:dyDescent="0.2"/>
    <row r="6177" ht="12.75" x14ac:dyDescent="0.2"/>
    <row r="6178" ht="12.75" x14ac:dyDescent="0.2"/>
    <row r="6179" ht="12.75" x14ac:dyDescent="0.2"/>
    <row r="6180" ht="12.75" x14ac:dyDescent="0.2"/>
    <row r="6181" ht="12.75" x14ac:dyDescent="0.2"/>
    <row r="6182" ht="12.75" x14ac:dyDescent="0.2"/>
    <row r="6183" ht="12.75" x14ac:dyDescent="0.2"/>
    <row r="6184" ht="12.75" x14ac:dyDescent="0.2"/>
    <row r="6185" ht="12.75" x14ac:dyDescent="0.2"/>
    <row r="6186" ht="12.75" x14ac:dyDescent="0.2"/>
    <row r="6187" ht="12.75" x14ac:dyDescent="0.2"/>
    <row r="6188" ht="12.75" x14ac:dyDescent="0.2"/>
    <row r="6189" ht="12.75" x14ac:dyDescent="0.2"/>
    <row r="6190" ht="12.75" x14ac:dyDescent="0.2"/>
    <row r="6191" ht="12.75" x14ac:dyDescent="0.2"/>
    <row r="6192" ht="12.75" x14ac:dyDescent="0.2"/>
    <row r="6193" ht="12.75" x14ac:dyDescent="0.2"/>
    <row r="6194" ht="12.75" x14ac:dyDescent="0.2"/>
    <row r="6195" ht="12.75" x14ac:dyDescent="0.2"/>
    <row r="6196" ht="12.75" x14ac:dyDescent="0.2"/>
    <row r="6197" ht="12.75" x14ac:dyDescent="0.2"/>
    <row r="6198" ht="12.75" x14ac:dyDescent="0.2"/>
    <row r="6199" ht="12.75" x14ac:dyDescent="0.2"/>
    <row r="6200" ht="12.75" x14ac:dyDescent="0.2"/>
    <row r="6201" ht="12.75" x14ac:dyDescent="0.2"/>
    <row r="6202" ht="12.75" x14ac:dyDescent="0.2"/>
    <row r="6203" ht="12.75" x14ac:dyDescent="0.2"/>
    <row r="6204" ht="12.75" x14ac:dyDescent="0.2"/>
    <row r="6205" ht="12.75" x14ac:dyDescent="0.2"/>
    <row r="6206" ht="12.75" x14ac:dyDescent="0.2"/>
    <row r="6207" ht="12.75" x14ac:dyDescent="0.2"/>
    <row r="6208" ht="12.75" x14ac:dyDescent="0.2"/>
    <row r="6209" ht="12.75" x14ac:dyDescent="0.2"/>
    <row r="6210" ht="12.75" x14ac:dyDescent="0.2"/>
    <row r="6211" ht="12.75" x14ac:dyDescent="0.2"/>
    <row r="6212" ht="12.75" x14ac:dyDescent="0.2"/>
    <row r="6213" ht="12.75" x14ac:dyDescent="0.2"/>
    <row r="6214" ht="12.75" x14ac:dyDescent="0.2"/>
    <row r="6215" ht="12.75" x14ac:dyDescent="0.2"/>
    <row r="6216" ht="12.75" x14ac:dyDescent="0.2"/>
    <row r="6217" ht="12.75" x14ac:dyDescent="0.2"/>
    <row r="6218" ht="12.75" x14ac:dyDescent="0.2"/>
    <row r="6219" ht="12.75" x14ac:dyDescent="0.2"/>
    <row r="6220" ht="12.75" x14ac:dyDescent="0.2"/>
    <row r="6221" ht="12.75" x14ac:dyDescent="0.2"/>
    <row r="6222" ht="12.75" x14ac:dyDescent="0.2"/>
    <row r="6223" ht="12.75" x14ac:dyDescent="0.2"/>
    <row r="6224" ht="12.75" x14ac:dyDescent="0.2"/>
    <row r="6225" ht="12.75" x14ac:dyDescent="0.2"/>
    <row r="6226" ht="12.75" x14ac:dyDescent="0.2"/>
    <row r="6227" ht="12.75" x14ac:dyDescent="0.2"/>
    <row r="6228" ht="12.75" x14ac:dyDescent="0.2"/>
    <row r="6229" ht="12.75" x14ac:dyDescent="0.2"/>
    <row r="6230" ht="12.75" x14ac:dyDescent="0.2"/>
    <row r="6231" ht="12.75" x14ac:dyDescent="0.2"/>
    <row r="6232" ht="12.75" x14ac:dyDescent="0.2"/>
    <row r="6233" ht="12.75" x14ac:dyDescent="0.2"/>
    <row r="6234" ht="12.75" x14ac:dyDescent="0.2"/>
    <row r="6235" ht="12.75" x14ac:dyDescent="0.2"/>
    <row r="6236" ht="12.75" x14ac:dyDescent="0.2"/>
    <row r="6237" ht="12.75" x14ac:dyDescent="0.2"/>
    <row r="6238" ht="12.75" x14ac:dyDescent="0.2"/>
    <row r="6239" ht="12.75" x14ac:dyDescent="0.2"/>
    <row r="6240" ht="12.75" x14ac:dyDescent="0.2"/>
    <row r="6241" ht="12.75" x14ac:dyDescent="0.2"/>
    <row r="6242" ht="12.75" x14ac:dyDescent="0.2"/>
    <row r="6243" ht="12.75" x14ac:dyDescent="0.2"/>
    <row r="6244" ht="12.75" x14ac:dyDescent="0.2"/>
    <row r="6245" ht="12.75" x14ac:dyDescent="0.2"/>
    <row r="6246" ht="12.75" x14ac:dyDescent="0.2"/>
    <row r="6247" ht="12.75" x14ac:dyDescent="0.2"/>
    <row r="6248" ht="12.75" x14ac:dyDescent="0.2"/>
    <row r="6249" ht="12.75" x14ac:dyDescent="0.2"/>
    <row r="6250" ht="12.75" x14ac:dyDescent="0.2"/>
    <row r="6251" ht="12.75" x14ac:dyDescent="0.2"/>
    <row r="6252" ht="12.75" x14ac:dyDescent="0.2"/>
    <row r="6253" ht="12.75" x14ac:dyDescent="0.2"/>
    <row r="6254" ht="12.75" x14ac:dyDescent="0.2"/>
    <row r="6255" ht="12.75" x14ac:dyDescent="0.2"/>
    <row r="6256" ht="12.75" x14ac:dyDescent="0.2"/>
    <row r="6257" ht="12.75" x14ac:dyDescent="0.2"/>
    <row r="6258" ht="12.75" x14ac:dyDescent="0.2"/>
    <row r="6259" ht="12.75" x14ac:dyDescent="0.2"/>
    <row r="6260" ht="12.75" x14ac:dyDescent="0.2"/>
    <row r="6261" ht="12.75" x14ac:dyDescent="0.2"/>
    <row r="6262" ht="12.75" x14ac:dyDescent="0.2"/>
    <row r="6263" ht="12.75" x14ac:dyDescent="0.2"/>
    <row r="6264" ht="12.75" x14ac:dyDescent="0.2"/>
    <row r="6265" ht="12.75" x14ac:dyDescent="0.2"/>
    <row r="6266" ht="12.75" x14ac:dyDescent="0.2"/>
    <row r="6267" ht="12.75" x14ac:dyDescent="0.2"/>
    <row r="6268" ht="12.75" x14ac:dyDescent="0.2"/>
    <row r="6269" ht="12.75" x14ac:dyDescent="0.2"/>
    <row r="6270" ht="12.75" x14ac:dyDescent="0.2"/>
    <row r="6271" ht="12.75" x14ac:dyDescent="0.2"/>
    <row r="6272" ht="12.75" x14ac:dyDescent="0.2"/>
    <row r="6273" ht="12.75" x14ac:dyDescent="0.2"/>
    <row r="6274" ht="12.75" x14ac:dyDescent="0.2"/>
    <row r="6275" ht="12.75" x14ac:dyDescent="0.2"/>
    <row r="6276" ht="12.75" x14ac:dyDescent="0.2"/>
    <row r="6277" ht="12.75" x14ac:dyDescent="0.2"/>
    <row r="6278" ht="12.75" x14ac:dyDescent="0.2"/>
    <row r="6279" ht="12.75" x14ac:dyDescent="0.2"/>
    <row r="6280" ht="12.75" x14ac:dyDescent="0.2"/>
    <row r="6281" ht="12.75" x14ac:dyDescent="0.2"/>
    <row r="6282" ht="12.75" x14ac:dyDescent="0.2"/>
    <row r="6283" ht="12.75" x14ac:dyDescent="0.2"/>
    <row r="6284" ht="12.75" x14ac:dyDescent="0.2"/>
    <row r="6285" ht="12.75" x14ac:dyDescent="0.2"/>
    <row r="6286" ht="12.75" x14ac:dyDescent="0.2"/>
    <row r="6287" ht="12.75" x14ac:dyDescent="0.2"/>
    <row r="6288" ht="12.75" x14ac:dyDescent="0.2"/>
    <row r="6289" ht="12.75" x14ac:dyDescent="0.2"/>
    <row r="6290" ht="12.75" x14ac:dyDescent="0.2"/>
    <row r="6291" ht="12.75" x14ac:dyDescent="0.2"/>
    <row r="6292" ht="12.75" x14ac:dyDescent="0.2"/>
    <row r="6293" ht="12.75" x14ac:dyDescent="0.2"/>
    <row r="6294" ht="12.75" x14ac:dyDescent="0.2"/>
    <row r="6295" ht="12.75" x14ac:dyDescent="0.2"/>
    <row r="6296" ht="12.75" x14ac:dyDescent="0.2"/>
    <row r="6297" ht="12.75" x14ac:dyDescent="0.2"/>
    <row r="6298" ht="12.75" x14ac:dyDescent="0.2"/>
    <row r="6299" ht="12.75" x14ac:dyDescent="0.2"/>
    <row r="6300" ht="12.75" x14ac:dyDescent="0.2"/>
    <row r="6301" ht="12.75" x14ac:dyDescent="0.2"/>
    <row r="6302" ht="12.75" x14ac:dyDescent="0.2"/>
    <row r="6303" ht="12.75" x14ac:dyDescent="0.2"/>
    <row r="6304" ht="12.75" x14ac:dyDescent="0.2"/>
    <row r="6305" ht="12.75" x14ac:dyDescent="0.2"/>
    <row r="6306" ht="12.75" x14ac:dyDescent="0.2"/>
    <row r="6307" ht="12.75" x14ac:dyDescent="0.2"/>
    <row r="6308" ht="12.75" x14ac:dyDescent="0.2"/>
    <row r="6309" ht="12.75" x14ac:dyDescent="0.2"/>
    <row r="6310" ht="12.75" x14ac:dyDescent="0.2"/>
    <row r="6311" ht="12.75" x14ac:dyDescent="0.2"/>
    <row r="6312" ht="12.75" x14ac:dyDescent="0.2"/>
    <row r="6313" ht="12.75" x14ac:dyDescent="0.2"/>
    <row r="6314" ht="12.75" x14ac:dyDescent="0.2"/>
    <row r="6315" ht="12.75" x14ac:dyDescent="0.2"/>
    <row r="6316" ht="12.75" x14ac:dyDescent="0.2"/>
    <row r="6317" ht="12.75" x14ac:dyDescent="0.2"/>
    <row r="6318" ht="12.75" x14ac:dyDescent="0.2"/>
    <row r="6319" ht="12.75" x14ac:dyDescent="0.2"/>
    <row r="6320" ht="12.75" x14ac:dyDescent="0.2"/>
    <row r="6321" ht="12.75" x14ac:dyDescent="0.2"/>
    <row r="6322" ht="12.75" x14ac:dyDescent="0.2"/>
    <row r="6323" ht="12.75" x14ac:dyDescent="0.2"/>
    <row r="6324" ht="12.75" x14ac:dyDescent="0.2"/>
    <row r="6325" ht="12.75" x14ac:dyDescent="0.2"/>
    <row r="6326" ht="12.75" x14ac:dyDescent="0.2"/>
    <row r="6327" ht="12.75" x14ac:dyDescent="0.2"/>
    <row r="6328" ht="12.75" x14ac:dyDescent="0.2"/>
    <row r="6329" ht="12.75" x14ac:dyDescent="0.2"/>
    <row r="6330" ht="12.75" x14ac:dyDescent="0.2"/>
    <row r="6331" ht="12.75" x14ac:dyDescent="0.2"/>
    <row r="6332" ht="12.75" x14ac:dyDescent="0.2"/>
    <row r="6333" ht="12.75" x14ac:dyDescent="0.2"/>
    <row r="6334" ht="12.75" x14ac:dyDescent="0.2"/>
    <row r="6335" ht="12.75" x14ac:dyDescent="0.2"/>
    <row r="6336" ht="12.75" x14ac:dyDescent="0.2"/>
    <row r="6337" ht="12.75" x14ac:dyDescent="0.2"/>
    <row r="6338" ht="12.75" x14ac:dyDescent="0.2"/>
    <row r="6339" ht="12.75" x14ac:dyDescent="0.2"/>
    <row r="6340" ht="12.75" x14ac:dyDescent="0.2"/>
    <row r="6341" ht="12.75" x14ac:dyDescent="0.2"/>
    <row r="6342" ht="12.75" x14ac:dyDescent="0.2"/>
    <row r="6343" ht="12.75" x14ac:dyDescent="0.2"/>
    <row r="6344" ht="12.75" x14ac:dyDescent="0.2"/>
    <row r="6345" ht="12.75" x14ac:dyDescent="0.2"/>
    <row r="6346" ht="12.75" x14ac:dyDescent="0.2"/>
    <row r="6347" ht="12.75" x14ac:dyDescent="0.2"/>
    <row r="6348" ht="12.75" x14ac:dyDescent="0.2"/>
    <row r="6349" ht="12.75" x14ac:dyDescent="0.2"/>
    <row r="6350" ht="12.75" x14ac:dyDescent="0.2"/>
    <row r="6351" ht="12.75" x14ac:dyDescent="0.2"/>
    <row r="6352" ht="12.75" x14ac:dyDescent="0.2"/>
    <row r="6353" ht="12.75" x14ac:dyDescent="0.2"/>
    <row r="6354" ht="12.75" x14ac:dyDescent="0.2"/>
    <row r="6355" ht="12.75" x14ac:dyDescent="0.2"/>
    <row r="6356" ht="12.75" x14ac:dyDescent="0.2"/>
    <row r="6357" ht="12.75" x14ac:dyDescent="0.2"/>
    <row r="6358" ht="12.75" x14ac:dyDescent="0.2"/>
    <row r="6359" ht="12.75" x14ac:dyDescent="0.2"/>
    <row r="6360" ht="12.75" x14ac:dyDescent="0.2"/>
    <row r="6361" ht="12.75" x14ac:dyDescent="0.2"/>
    <row r="6362" ht="12.75" x14ac:dyDescent="0.2"/>
    <row r="6363" ht="12.75" x14ac:dyDescent="0.2"/>
    <row r="6364" ht="12.75" x14ac:dyDescent="0.2"/>
    <row r="6365" ht="12.75" x14ac:dyDescent="0.2"/>
    <row r="6366" ht="12.75" x14ac:dyDescent="0.2"/>
    <row r="6367" ht="12.75" x14ac:dyDescent="0.2"/>
    <row r="6368" ht="12.75" x14ac:dyDescent="0.2"/>
    <row r="6369" ht="12.75" x14ac:dyDescent="0.2"/>
    <row r="6370" ht="12.75" x14ac:dyDescent="0.2"/>
    <row r="6371" ht="12.75" x14ac:dyDescent="0.2"/>
    <row r="6372" ht="12.75" x14ac:dyDescent="0.2"/>
    <row r="6373" ht="12.75" x14ac:dyDescent="0.2"/>
    <row r="6374" ht="12.75" x14ac:dyDescent="0.2"/>
    <row r="6375" ht="12.75" x14ac:dyDescent="0.2"/>
    <row r="6376" ht="12.75" x14ac:dyDescent="0.2"/>
    <row r="6377" ht="12.75" x14ac:dyDescent="0.2"/>
    <row r="6378" ht="12.75" x14ac:dyDescent="0.2"/>
    <row r="6379" ht="12.75" x14ac:dyDescent="0.2"/>
    <row r="6380" ht="12.75" x14ac:dyDescent="0.2"/>
    <row r="6381" ht="12.75" x14ac:dyDescent="0.2"/>
    <row r="6382" ht="12.75" x14ac:dyDescent="0.2"/>
    <row r="6383" ht="12.75" x14ac:dyDescent="0.2"/>
    <row r="6384" ht="12.75" x14ac:dyDescent="0.2"/>
    <row r="6385" ht="12.75" x14ac:dyDescent="0.2"/>
    <row r="6386" ht="12.75" x14ac:dyDescent="0.2"/>
    <row r="6387" ht="12.75" x14ac:dyDescent="0.2"/>
    <row r="6388" ht="12.75" x14ac:dyDescent="0.2"/>
    <row r="6389" ht="12.75" x14ac:dyDescent="0.2"/>
    <row r="6390" ht="12.75" x14ac:dyDescent="0.2"/>
    <row r="6391" ht="12.75" x14ac:dyDescent="0.2"/>
    <row r="6392" ht="12.75" x14ac:dyDescent="0.2"/>
    <row r="6393" ht="12.75" x14ac:dyDescent="0.2"/>
    <row r="6394" ht="12.75" x14ac:dyDescent="0.2"/>
    <row r="6395" ht="12.75" x14ac:dyDescent="0.2"/>
    <row r="6396" ht="12.75" x14ac:dyDescent="0.2"/>
    <row r="6397" ht="12.75" x14ac:dyDescent="0.2"/>
    <row r="6398" ht="12.75" x14ac:dyDescent="0.2"/>
    <row r="6399" ht="12.75" x14ac:dyDescent="0.2"/>
    <row r="6400" ht="12.75" x14ac:dyDescent="0.2"/>
    <row r="6401" ht="12.75" x14ac:dyDescent="0.2"/>
    <row r="6402" ht="12.75" x14ac:dyDescent="0.2"/>
    <row r="6403" ht="12.75" x14ac:dyDescent="0.2"/>
    <row r="6404" ht="12.75" x14ac:dyDescent="0.2"/>
    <row r="6405" ht="12.75" x14ac:dyDescent="0.2"/>
    <row r="6406" ht="12.75" x14ac:dyDescent="0.2"/>
    <row r="6407" ht="12.75" x14ac:dyDescent="0.2"/>
    <row r="6408" ht="12.75" x14ac:dyDescent="0.2"/>
    <row r="6409" ht="12.75" x14ac:dyDescent="0.2"/>
    <row r="6410" ht="12.75" x14ac:dyDescent="0.2"/>
    <row r="6411" ht="12.75" x14ac:dyDescent="0.2"/>
    <row r="6412" ht="12.75" x14ac:dyDescent="0.2"/>
    <row r="6413" ht="12.75" x14ac:dyDescent="0.2"/>
    <row r="6414" ht="12.75" x14ac:dyDescent="0.2"/>
    <row r="6415" ht="12.75" x14ac:dyDescent="0.2"/>
    <row r="6416" ht="12.75" x14ac:dyDescent="0.2"/>
    <row r="6417" ht="12.75" x14ac:dyDescent="0.2"/>
    <row r="6418" ht="12.75" x14ac:dyDescent="0.2"/>
    <row r="6419" ht="12.75" x14ac:dyDescent="0.2"/>
    <row r="6420" ht="12.75" x14ac:dyDescent="0.2"/>
    <row r="6421" ht="12.75" x14ac:dyDescent="0.2"/>
    <row r="6422" ht="12.75" x14ac:dyDescent="0.2"/>
    <row r="6423" ht="12.75" x14ac:dyDescent="0.2"/>
    <row r="6424" ht="12.75" x14ac:dyDescent="0.2"/>
    <row r="6425" ht="12.75" x14ac:dyDescent="0.2"/>
    <row r="6426" ht="12.75" x14ac:dyDescent="0.2"/>
    <row r="6427" ht="12.75" x14ac:dyDescent="0.2"/>
    <row r="6428" ht="12.75" x14ac:dyDescent="0.2"/>
    <row r="6429" ht="12.75" x14ac:dyDescent="0.2"/>
    <row r="6430" ht="12.75" x14ac:dyDescent="0.2"/>
    <row r="6431" ht="12.75" x14ac:dyDescent="0.2"/>
    <row r="6432" ht="12.75" x14ac:dyDescent="0.2"/>
    <row r="6433" ht="12.75" x14ac:dyDescent="0.2"/>
    <row r="6434" ht="12.75" x14ac:dyDescent="0.2"/>
    <row r="6435" ht="12.75" x14ac:dyDescent="0.2"/>
    <row r="6436" ht="12.75" x14ac:dyDescent="0.2"/>
    <row r="6437" ht="12.75" x14ac:dyDescent="0.2"/>
    <row r="6438" ht="12.75" x14ac:dyDescent="0.2"/>
    <row r="6439" ht="12.75" x14ac:dyDescent="0.2"/>
    <row r="6440" ht="12.75" x14ac:dyDescent="0.2"/>
    <row r="6441" ht="12.75" x14ac:dyDescent="0.2"/>
    <row r="6442" ht="12.75" x14ac:dyDescent="0.2"/>
    <row r="6443" ht="12.75" x14ac:dyDescent="0.2"/>
    <row r="6444" ht="12.75" x14ac:dyDescent="0.2"/>
    <row r="6445" ht="12.75" x14ac:dyDescent="0.2"/>
    <row r="6446" ht="12.75" x14ac:dyDescent="0.2"/>
    <row r="6447" ht="12.75" x14ac:dyDescent="0.2"/>
    <row r="6448" ht="12.75" x14ac:dyDescent="0.2"/>
    <row r="6449" ht="12.75" x14ac:dyDescent="0.2"/>
    <row r="6450" ht="12.75" x14ac:dyDescent="0.2"/>
    <row r="6451" ht="12.75" x14ac:dyDescent="0.2"/>
    <row r="6452" ht="12.75" x14ac:dyDescent="0.2"/>
    <row r="6453" ht="12.75" x14ac:dyDescent="0.2"/>
    <row r="6454" ht="12.75" x14ac:dyDescent="0.2"/>
    <row r="6455" ht="12.75" x14ac:dyDescent="0.2"/>
    <row r="6456" ht="12.75" x14ac:dyDescent="0.2"/>
    <row r="6457" ht="12.75" x14ac:dyDescent="0.2"/>
    <row r="6458" ht="12.75" x14ac:dyDescent="0.2"/>
    <row r="6459" ht="12.75" x14ac:dyDescent="0.2"/>
    <row r="6460" ht="12.75" x14ac:dyDescent="0.2"/>
    <row r="6461" ht="12.75" x14ac:dyDescent="0.2"/>
    <row r="6462" ht="12.75" x14ac:dyDescent="0.2"/>
    <row r="6463" ht="12.75" x14ac:dyDescent="0.2"/>
    <row r="6464" ht="12.75" x14ac:dyDescent="0.2"/>
    <row r="6465" ht="12.75" x14ac:dyDescent="0.2"/>
    <row r="6466" ht="12.75" x14ac:dyDescent="0.2"/>
    <row r="6467" ht="12.75" x14ac:dyDescent="0.2"/>
    <row r="6468" ht="12.75" x14ac:dyDescent="0.2"/>
    <row r="6469" ht="12.75" x14ac:dyDescent="0.2"/>
    <row r="6470" ht="12.75" x14ac:dyDescent="0.2"/>
    <row r="6471" ht="12.75" x14ac:dyDescent="0.2"/>
    <row r="6472" ht="12.75" x14ac:dyDescent="0.2"/>
    <row r="6473" ht="12.75" x14ac:dyDescent="0.2"/>
    <row r="6474" ht="12.75" x14ac:dyDescent="0.2"/>
    <row r="6475" ht="12.75" x14ac:dyDescent="0.2"/>
    <row r="6476" ht="12.75" x14ac:dyDescent="0.2"/>
    <row r="6477" ht="12.75" x14ac:dyDescent="0.2"/>
    <row r="6478" ht="12.75" x14ac:dyDescent="0.2"/>
    <row r="6479" ht="12.75" x14ac:dyDescent="0.2"/>
    <row r="6480" ht="12.75" x14ac:dyDescent="0.2"/>
    <row r="6481" ht="12.75" x14ac:dyDescent="0.2"/>
    <row r="6482" ht="12.75" x14ac:dyDescent="0.2"/>
    <row r="6483" ht="12.75" x14ac:dyDescent="0.2"/>
    <row r="6484" ht="12.75" x14ac:dyDescent="0.2"/>
    <row r="6485" ht="12.75" x14ac:dyDescent="0.2"/>
    <row r="6486" ht="12.75" x14ac:dyDescent="0.2"/>
    <row r="6487" ht="12.75" x14ac:dyDescent="0.2"/>
    <row r="6488" ht="12.75" x14ac:dyDescent="0.2"/>
    <row r="6489" ht="12.75" x14ac:dyDescent="0.2"/>
    <row r="6490" ht="12.75" x14ac:dyDescent="0.2"/>
    <row r="6491" ht="12.75" x14ac:dyDescent="0.2"/>
    <row r="6492" ht="12.75" x14ac:dyDescent="0.2"/>
    <row r="6493" ht="12.75" x14ac:dyDescent="0.2"/>
    <row r="6494" ht="12.75" x14ac:dyDescent="0.2"/>
    <row r="6495" ht="12.75" x14ac:dyDescent="0.2"/>
    <row r="6496" ht="12.75" x14ac:dyDescent="0.2"/>
    <row r="6497" ht="12.75" x14ac:dyDescent="0.2"/>
    <row r="6498" ht="12.75" x14ac:dyDescent="0.2"/>
    <row r="6499" ht="12.75" x14ac:dyDescent="0.2"/>
    <row r="6500" ht="12.75" x14ac:dyDescent="0.2"/>
    <row r="6501" ht="12.75" x14ac:dyDescent="0.2"/>
    <row r="6502" ht="12.75" x14ac:dyDescent="0.2"/>
    <row r="6503" ht="12.75" x14ac:dyDescent="0.2"/>
    <row r="6504" ht="12.75" x14ac:dyDescent="0.2"/>
    <row r="6505" ht="12.75" x14ac:dyDescent="0.2"/>
    <row r="6506" ht="12.75" x14ac:dyDescent="0.2"/>
    <row r="6507" ht="12.75" x14ac:dyDescent="0.2"/>
    <row r="6508" ht="12.75" x14ac:dyDescent="0.2"/>
    <row r="6509" ht="12.75" x14ac:dyDescent="0.2"/>
    <row r="6510" ht="12.75" x14ac:dyDescent="0.2"/>
    <row r="6511" ht="12.75" x14ac:dyDescent="0.2"/>
    <row r="6512" ht="12.75" x14ac:dyDescent="0.2"/>
    <row r="6513" ht="12.75" x14ac:dyDescent="0.2"/>
    <row r="6514" ht="12.75" x14ac:dyDescent="0.2"/>
    <row r="6515" ht="12.75" x14ac:dyDescent="0.2"/>
    <row r="6516" ht="12.75" x14ac:dyDescent="0.2"/>
    <row r="6517" ht="12.75" x14ac:dyDescent="0.2"/>
    <row r="6518" ht="12.75" x14ac:dyDescent="0.2"/>
    <row r="6519" ht="12.75" x14ac:dyDescent="0.2"/>
    <row r="6520" ht="12.75" x14ac:dyDescent="0.2"/>
    <row r="6521" ht="12.75" x14ac:dyDescent="0.2"/>
    <row r="6522" ht="12.75" x14ac:dyDescent="0.2"/>
    <row r="6523" ht="12.75" x14ac:dyDescent="0.2"/>
    <row r="6524" ht="12.75" x14ac:dyDescent="0.2"/>
    <row r="6525" ht="12.75" x14ac:dyDescent="0.2"/>
    <row r="6526" ht="12.75" x14ac:dyDescent="0.2"/>
    <row r="6527" ht="12.75" x14ac:dyDescent="0.2"/>
    <row r="6528" ht="12.75" x14ac:dyDescent="0.2"/>
    <row r="6529" ht="12.75" x14ac:dyDescent="0.2"/>
    <row r="6530" ht="12.75" x14ac:dyDescent="0.2"/>
    <row r="6531" ht="12.75" x14ac:dyDescent="0.2"/>
    <row r="6532" ht="12.75" x14ac:dyDescent="0.2"/>
    <row r="6533" ht="12.75" x14ac:dyDescent="0.2"/>
    <row r="6534" ht="12.75" x14ac:dyDescent="0.2"/>
    <row r="6535" ht="12.75" x14ac:dyDescent="0.2"/>
    <row r="6536" ht="12.75" x14ac:dyDescent="0.2"/>
    <row r="6537" ht="12.75" x14ac:dyDescent="0.2"/>
    <row r="6538" ht="12.75" x14ac:dyDescent="0.2"/>
    <row r="6539" ht="12.75" x14ac:dyDescent="0.2"/>
    <row r="6540" ht="12.75" x14ac:dyDescent="0.2"/>
    <row r="6541" ht="12.75" x14ac:dyDescent="0.2"/>
    <row r="6542" ht="12.75" x14ac:dyDescent="0.2"/>
    <row r="6543" ht="12.75" x14ac:dyDescent="0.2"/>
    <row r="6544" ht="12.75" x14ac:dyDescent="0.2"/>
    <row r="6545" ht="12.75" x14ac:dyDescent="0.2"/>
    <row r="6546" ht="12.75" x14ac:dyDescent="0.2"/>
    <row r="6547" ht="12.75" x14ac:dyDescent="0.2"/>
    <row r="6548" ht="12.75" x14ac:dyDescent="0.2"/>
    <row r="6549" ht="12.75" x14ac:dyDescent="0.2"/>
    <row r="6550" ht="12.75" x14ac:dyDescent="0.2"/>
    <row r="6551" ht="12.75" x14ac:dyDescent="0.2"/>
    <row r="6552" ht="12.75" x14ac:dyDescent="0.2"/>
    <row r="6553" ht="12.75" x14ac:dyDescent="0.2"/>
    <row r="6554" ht="12.75" x14ac:dyDescent="0.2"/>
    <row r="6555" ht="12.75" x14ac:dyDescent="0.2"/>
    <row r="6556" ht="12.75" x14ac:dyDescent="0.2"/>
    <row r="6557" ht="12.75" x14ac:dyDescent="0.2"/>
    <row r="6558" ht="12.75" x14ac:dyDescent="0.2"/>
    <row r="6559" ht="12.75" x14ac:dyDescent="0.2"/>
    <row r="6560" ht="12.75" x14ac:dyDescent="0.2"/>
    <row r="6561" ht="12.75" x14ac:dyDescent="0.2"/>
    <row r="6562" ht="12.75" x14ac:dyDescent="0.2"/>
    <row r="6563" ht="12.75" x14ac:dyDescent="0.2"/>
    <row r="6564" ht="12.75" x14ac:dyDescent="0.2"/>
    <row r="6565" ht="12.75" x14ac:dyDescent="0.2"/>
    <row r="6566" ht="12.75" x14ac:dyDescent="0.2"/>
    <row r="6567" ht="12.75" x14ac:dyDescent="0.2"/>
    <row r="6568" ht="12.75" x14ac:dyDescent="0.2"/>
    <row r="6569" ht="12.75" x14ac:dyDescent="0.2"/>
    <row r="6570" ht="12.75" x14ac:dyDescent="0.2"/>
    <row r="6571" ht="12.75" x14ac:dyDescent="0.2"/>
    <row r="6572" ht="12.75" x14ac:dyDescent="0.2"/>
    <row r="6573" ht="12.75" x14ac:dyDescent="0.2"/>
    <row r="6574" ht="12.75" x14ac:dyDescent="0.2"/>
    <row r="6575" ht="12.75" x14ac:dyDescent="0.2"/>
    <row r="6576" ht="12.75" x14ac:dyDescent="0.2"/>
    <row r="6577" ht="12.75" x14ac:dyDescent="0.2"/>
    <row r="6578" ht="12.75" x14ac:dyDescent="0.2"/>
    <row r="6579" ht="12.75" x14ac:dyDescent="0.2"/>
    <row r="6580" ht="12.75" x14ac:dyDescent="0.2"/>
    <row r="6581" ht="12.75" x14ac:dyDescent="0.2"/>
    <row r="6582" ht="12.75" x14ac:dyDescent="0.2"/>
    <row r="6583" ht="12.75" x14ac:dyDescent="0.2"/>
    <row r="6584" ht="12.75" x14ac:dyDescent="0.2"/>
    <row r="6585" ht="12.75" x14ac:dyDescent="0.2"/>
    <row r="6586" ht="12.75" x14ac:dyDescent="0.2"/>
    <row r="6587" ht="12.75" x14ac:dyDescent="0.2"/>
    <row r="6588" ht="12.75" x14ac:dyDescent="0.2"/>
    <row r="6589" ht="12.75" x14ac:dyDescent="0.2"/>
    <row r="6590" ht="12.75" x14ac:dyDescent="0.2"/>
    <row r="6591" ht="12.75" x14ac:dyDescent="0.2"/>
    <row r="6592" ht="12.75" x14ac:dyDescent="0.2"/>
    <row r="6593" ht="12.75" x14ac:dyDescent="0.2"/>
    <row r="6594" ht="12.75" x14ac:dyDescent="0.2"/>
    <row r="6595" ht="12.75" x14ac:dyDescent="0.2"/>
    <row r="6596" ht="12.75" x14ac:dyDescent="0.2"/>
    <row r="6597" ht="12.75" x14ac:dyDescent="0.2"/>
    <row r="6598" ht="12.75" x14ac:dyDescent="0.2"/>
    <row r="6599" ht="12.75" x14ac:dyDescent="0.2"/>
    <row r="6600" ht="12.75" x14ac:dyDescent="0.2"/>
    <row r="6601" ht="12.75" x14ac:dyDescent="0.2"/>
    <row r="6602" ht="12.75" x14ac:dyDescent="0.2"/>
    <row r="6603" ht="12.75" x14ac:dyDescent="0.2"/>
    <row r="6604" ht="12.75" x14ac:dyDescent="0.2"/>
    <row r="6605" ht="12.75" x14ac:dyDescent="0.2"/>
    <row r="6606" ht="12.75" x14ac:dyDescent="0.2"/>
    <row r="6607" ht="12.75" x14ac:dyDescent="0.2"/>
    <row r="6608" ht="12.75" x14ac:dyDescent="0.2"/>
    <row r="6609" ht="12.75" x14ac:dyDescent="0.2"/>
    <row r="6610" ht="12.75" x14ac:dyDescent="0.2"/>
    <row r="6611" ht="12.75" x14ac:dyDescent="0.2"/>
    <row r="6612" ht="12.75" x14ac:dyDescent="0.2"/>
    <row r="6613" ht="12.75" x14ac:dyDescent="0.2"/>
    <row r="6614" ht="12.75" x14ac:dyDescent="0.2"/>
    <row r="6615" ht="12.75" x14ac:dyDescent="0.2"/>
    <row r="6616" ht="12.75" x14ac:dyDescent="0.2"/>
    <row r="6617" ht="12.75" x14ac:dyDescent="0.2"/>
    <row r="6618" ht="12.75" x14ac:dyDescent="0.2"/>
    <row r="6619" ht="12.75" x14ac:dyDescent="0.2"/>
    <row r="6620" ht="12.75" x14ac:dyDescent="0.2"/>
    <row r="6621" ht="12.75" x14ac:dyDescent="0.2"/>
    <row r="6622" ht="12.75" x14ac:dyDescent="0.2"/>
    <row r="6623" ht="12.75" x14ac:dyDescent="0.2"/>
    <row r="6624" ht="12.75" x14ac:dyDescent="0.2"/>
    <row r="6625" ht="12.75" x14ac:dyDescent="0.2"/>
    <row r="6626" ht="12.75" x14ac:dyDescent="0.2"/>
    <row r="6627" ht="12.75" x14ac:dyDescent="0.2"/>
    <row r="6628" ht="12.75" x14ac:dyDescent="0.2"/>
    <row r="6629" ht="12.75" x14ac:dyDescent="0.2"/>
    <row r="6630" ht="12.75" x14ac:dyDescent="0.2"/>
    <row r="6631" ht="12.75" x14ac:dyDescent="0.2"/>
    <row r="6632" ht="12.75" x14ac:dyDescent="0.2"/>
    <row r="6633" ht="12.75" x14ac:dyDescent="0.2"/>
    <row r="6634" ht="12.75" x14ac:dyDescent="0.2"/>
    <row r="6635" ht="12.75" x14ac:dyDescent="0.2"/>
    <row r="6636" ht="12.75" x14ac:dyDescent="0.2"/>
    <row r="6637" ht="12.75" x14ac:dyDescent="0.2"/>
    <row r="6638" ht="12.75" x14ac:dyDescent="0.2"/>
    <row r="6639" ht="12.75" x14ac:dyDescent="0.2"/>
    <row r="6640" ht="12.75" x14ac:dyDescent="0.2"/>
    <row r="6641" ht="12.75" x14ac:dyDescent="0.2"/>
    <row r="6642" ht="12.75" x14ac:dyDescent="0.2"/>
    <row r="6643" ht="12.75" x14ac:dyDescent="0.2"/>
    <row r="6644" ht="12.75" x14ac:dyDescent="0.2"/>
    <row r="6645" ht="12.75" x14ac:dyDescent="0.2"/>
    <row r="6646" ht="12.75" x14ac:dyDescent="0.2"/>
    <row r="6647" ht="12.75" x14ac:dyDescent="0.2"/>
    <row r="6648" ht="12.75" x14ac:dyDescent="0.2"/>
    <row r="6649" ht="12.75" x14ac:dyDescent="0.2"/>
    <row r="6650" ht="12.75" x14ac:dyDescent="0.2"/>
    <row r="6651" ht="12.75" x14ac:dyDescent="0.2"/>
    <row r="6652" ht="12.75" x14ac:dyDescent="0.2"/>
    <row r="6653" ht="12.75" x14ac:dyDescent="0.2"/>
    <row r="6654" ht="12.75" x14ac:dyDescent="0.2"/>
    <row r="6655" ht="12.75" x14ac:dyDescent="0.2"/>
    <row r="6656" ht="12.75" x14ac:dyDescent="0.2"/>
    <row r="6657" ht="12.75" x14ac:dyDescent="0.2"/>
    <row r="6658" ht="12.75" x14ac:dyDescent="0.2"/>
    <row r="6659" ht="12.75" x14ac:dyDescent="0.2"/>
    <row r="6660" ht="12.75" x14ac:dyDescent="0.2"/>
    <row r="6661" ht="12.75" x14ac:dyDescent="0.2"/>
    <row r="6662" ht="12.75" x14ac:dyDescent="0.2"/>
    <row r="6663" ht="12.75" x14ac:dyDescent="0.2"/>
    <row r="6664" ht="12.75" x14ac:dyDescent="0.2"/>
    <row r="6665" ht="12.75" x14ac:dyDescent="0.2"/>
    <row r="6666" ht="12.75" x14ac:dyDescent="0.2"/>
    <row r="6667" ht="12.75" x14ac:dyDescent="0.2"/>
    <row r="6668" ht="12.75" x14ac:dyDescent="0.2"/>
    <row r="6669" ht="12.75" x14ac:dyDescent="0.2"/>
    <row r="6670" ht="12.75" x14ac:dyDescent="0.2"/>
    <row r="6671" ht="12.75" x14ac:dyDescent="0.2"/>
    <row r="6672" ht="12.75" x14ac:dyDescent="0.2"/>
    <row r="6673" ht="12.75" x14ac:dyDescent="0.2"/>
    <row r="6674" ht="12.75" x14ac:dyDescent="0.2"/>
    <row r="6675" ht="12.75" x14ac:dyDescent="0.2"/>
    <row r="6676" ht="12.75" x14ac:dyDescent="0.2"/>
    <row r="6677" ht="12.75" x14ac:dyDescent="0.2"/>
    <row r="6678" ht="12.75" x14ac:dyDescent="0.2"/>
    <row r="6679" ht="12.75" x14ac:dyDescent="0.2"/>
    <row r="6680" ht="12.75" x14ac:dyDescent="0.2"/>
    <row r="6681" ht="12.75" x14ac:dyDescent="0.2"/>
    <row r="6682" ht="12.75" x14ac:dyDescent="0.2"/>
    <row r="6683" ht="12.75" x14ac:dyDescent="0.2"/>
    <row r="6684" ht="12.75" x14ac:dyDescent="0.2"/>
    <row r="6685" ht="12.75" x14ac:dyDescent="0.2"/>
    <row r="6686" ht="12.75" x14ac:dyDescent="0.2"/>
    <row r="6687" ht="12.75" x14ac:dyDescent="0.2"/>
    <row r="6688" ht="12.75" x14ac:dyDescent="0.2"/>
    <row r="6689" ht="12.75" x14ac:dyDescent="0.2"/>
    <row r="6690" ht="12.75" x14ac:dyDescent="0.2"/>
    <row r="6691" ht="12.75" x14ac:dyDescent="0.2"/>
    <row r="6692" ht="12.75" x14ac:dyDescent="0.2"/>
    <row r="6693" ht="12.75" x14ac:dyDescent="0.2"/>
    <row r="6694" ht="12.75" x14ac:dyDescent="0.2"/>
    <row r="6695" ht="12.75" x14ac:dyDescent="0.2"/>
    <row r="6696" ht="12.75" x14ac:dyDescent="0.2"/>
    <row r="6697" ht="12.75" x14ac:dyDescent="0.2"/>
    <row r="6698" ht="12.75" x14ac:dyDescent="0.2"/>
    <row r="6699" ht="12.75" x14ac:dyDescent="0.2"/>
    <row r="6700" ht="12.75" x14ac:dyDescent="0.2"/>
    <row r="6701" ht="12.75" x14ac:dyDescent="0.2"/>
    <row r="6702" ht="12.75" x14ac:dyDescent="0.2"/>
    <row r="6703" ht="12.75" x14ac:dyDescent="0.2"/>
    <row r="6704" ht="12.75" x14ac:dyDescent="0.2"/>
    <row r="6705" ht="12.75" x14ac:dyDescent="0.2"/>
    <row r="6706" ht="12.75" x14ac:dyDescent="0.2"/>
    <row r="6707" ht="12.75" x14ac:dyDescent="0.2"/>
    <row r="6708" ht="12.75" x14ac:dyDescent="0.2"/>
    <row r="6709" ht="12.75" x14ac:dyDescent="0.2"/>
    <row r="6710" ht="12.75" x14ac:dyDescent="0.2"/>
    <row r="6711" ht="12.75" x14ac:dyDescent="0.2"/>
    <row r="6712" ht="12.75" x14ac:dyDescent="0.2"/>
    <row r="6713" ht="12.75" x14ac:dyDescent="0.2"/>
    <row r="6714" ht="12.75" x14ac:dyDescent="0.2"/>
    <row r="6715" ht="12.75" x14ac:dyDescent="0.2"/>
    <row r="6716" ht="12.75" x14ac:dyDescent="0.2"/>
    <row r="6717" ht="12.75" x14ac:dyDescent="0.2"/>
    <row r="6718" ht="12.75" x14ac:dyDescent="0.2"/>
    <row r="6719" ht="12.75" x14ac:dyDescent="0.2"/>
    <row r="6720" ht="12.75" x14ac:dyDescent="0.2"/>
    <row r="6721" ht="12.75" x14ac:dyDescent="0.2"/>
    <row r="6722" ht="12.75" x14ac:dyDescent="0.2"/>
    <row r="6723" ht="12.75" x14ac:dyDescent="0.2"/>
    <row r="6724" ht="12.75" x14ac:dyDescent="0.2"/>
    <row r="6725" ht="12.75" x14ac:dyDescent="0.2"/>
    <row r="6726" ht="12.75" x14ac:dyDescent="0.2"/>
    <row r="6727" ht="12.75" x14ac:dyDescent="0.2"/>
    <row r="6728" ht="12.75" x14ac:dyDescent="0.2"/>
    <row r="6729" ht="12.75" x14ac:dyDescent="0.2"/>
    <row r="6730" ht="12.75" x14ac:dyDescent="0.2"/>
    <row r="6731" ht="12.75" x14ac:dyDescent="0.2"/>
    <row r="6732" ht="12.75" x14ac:dyDescent="0.2"/>
    <row r="6733" ht="12.75" x14ac:dyDescent="0.2"/>
    <row r="6734" ht="12.75" x14ac:dyDescent="0.2"/>
    <row r="6735" ht="12.75" x14ac:dyDescent="0.2"/>
    <row r="6736" ht="12.75" x14ac:dyDescent="0.2"/>
    <row r="6737" ht="12.75" x14ac:dyDescent="0.2"/>
    <row r="6738" ht="12.75" x14ac:dyDescent="0.2"/>
    <row r="6739" ht="12.75" x14ac:dyDescent="0.2"/>
    <row r="6740" ht="12.75" x14ac:dyDescent="0.2"/>
    <row r="6741" ht="12.75" x14ac:dyDescent="0.2"/>
    <row r="6742" ht="12.75" x14ac:dyDescent="0.2"/>
    <row r="6743" ht="12.75" x14ac:dyDescent="0.2"/>
    <row r="6744" ht="12.75" x14ac:dyDescent="0.2"/>
    <row r="6745" ht="12.75" x14ac:dyDescent="0.2"/>
    <row r="6746" ht="12.75" x14ac:dyDescent="0.2"/>
    <row r="6747" ht="12.75" x14ac:dyDescent="0.2"/>
    <row r="6748" ht="12.75" x14ac:dyDescent="0.2"/>
    <row r="6749" ht="12.75" x14ac:dyDescent="0.2"/>
    <row r="6750" ht="12.75" x14ac:dyDescent="0.2"/>
    <row r="6751" ht="12.75" x14ac:dyDescent="0.2"/>
    <row r="6752" ht="12.75" x14ac:dyDescent="0.2"/>
    <row r="6753" ht="12.75" x14ac:dyDescent="0.2"/>
    <row r="6754" ht="12.75" x14ac:dyDescent="0.2"/>
    <row r="6755" ht="12.75" x14ac:dyDescent="0.2"/>
    <row r="6756" ht="12.75" x14ac:dyDescent="0.2"/>
    <row r="6757" ht="12.75" x14ac:dyDescent="0.2"/>
    <row r="6758" ht="12.75" x14ac:dyDescent="0.2"/>
    <row r="6759" ht="12.75" x14ac:dyDescent="0.2"/>
    <row r="6760" ht="12.75" x14ac:dyDescent="0.2"/>
    <row r="6761" ht="12.75" x14ac:dyDescent="0.2"/>
    <row r="6762" ht="12.75" x14ac:dyDescent="0.2"/>
    <row r="6763" ht="12.75" x14ac:dyDescent="0.2"/>
    <row r="6764" ht="12.75" x14ac:dyDescent="0.2"/>
    <row r="6765" ht="12.75" x14ac:dyDescent="0.2"/>
    <row r="6766" ht="12.75" x14ac:dyDescent="0.2"/>
    <row r="6767" ht="12.75" x14ac:dyDescent="0.2"/>
    <row r="6768" ht="12.75" x14ac:dyDescent="0.2"/>
    <row r="6769" ht="12.75" x14ac:dyDescent="0.2"/>
    <row r="6770" ht="12.75" x14ac:dyDescent="0.2"/>
    <row r="6771" ht="12.75" x14ac:dyDescent="0.2"/>
    <row r="6772" ht="12.75" x14ac:dyDescent="0.2"/>
    <row r="6773" ht="12.75" x14ac:dyDescent="0.2"/>
    <row r="6774" ht="12.75" x14ac:dyDescent="0.2"/>
    <row r="6775" ht="12.75" x14ac:dyDescent="0.2"/>
    <row r="6776" ht="12.75" x14ac:dyDescent="0.2"/>
    <row r="6777" ht="12.75" x14ac:dyDescent="0.2"/>
    <row r="6778" ht="12.75" x14ac:dyDescent="0.2"/>
    <row r="6779" ht="12.75" x14ac:dyDescent="0.2"/>
    <row r="6780" ht="12.75" x14ac:dyDescent="0.2"/>
    <row r="6781" ht="12.75" x14ac:dyDescent="0.2"/>
    <row r="6782" ht="12.75" x14ac:dyDescent="0.2"/>
    <row r="6783" ht="12.75" x14ac:dyDescent="0.2"/>
    <row r="6784" ht="12.75" x14ac:dyDescent="0.2"/>
    <row r="6785" ht="12.75" x14ac:dyDescent="0.2"/>
    <row r="6786" ht="12.75" x14ac:dyDescent="0.2"/>
    <row r="6787" ht="12.75" x14ac:dyDescent="0.2"/>
    <row r="6788" ht="12.75" x14ac:dyDescent="0.2"/>
    <row r="6789" ht="12.75" x14ac:dyDescent="0.2"/>
    <row r="6790" ht="12.75" x14ac:dyDescent="0.2"/>
    <row r="6791" ht="12.75" x14ac:dyDescent="0.2"/>
    <row r="6792" ht="12.75" x14ac:dyDescent="0.2"/>
    <row r="6793" ht="12.75" x14ac:dyDescent="0.2"/>
    <row r="6794" ht="12.75" x14ac:dyDescent="0.2"/>
    <row r="6795" ht="12.75" x14ac:dyDescent="0.2"/>
    <row r="6796" ht="12.75" x14ac:dyDescent="0.2"/>
    <row r="6797" ht="12.75" x14ac:dyDescent="0.2"/>
    <row r="6798" ht="12.75" x14ac:dyDescent="0.2"/>
    <row r="6799" ht="12.75" x14ac:dyDescent="0.2"/>
    <row r="6800" ht="12.75" x14ac:dyDescent="0.2"/>
    <row r="6801" ht="12.75" x14ac:dyDescent="0.2"/>
    <row r="6802" ht="12.75" x14ac:dyDescent="0.2"/>
    <row r="6803" ht="12.75" x14ac:dyDescent="0.2"/>
    <row r="6804" ht="12.75" x14ac:dyDescent="0.2"/>
    <row r="6805" ht="12.75" x14ac:dyDescent="0.2"/>
    <row r="6806" ht="12.75" x14ac:dyDescent="0.2"/>
    <row r="6807" ht="12.75" x14ac:dyDescent="0.2"/>
    <row r="6808" ht="12.75" x14ac:dyDescent="0.2"/>
    <row r="6809" ht="12.75" x14ac:dyDescent="0.2"/>
    <row r="6810" ht="12.75" x14ac:dyDescent="0.2"/>
    <row r="6811" ht="12.75" x14ac:dyDescent="0.2"/>
    <row r="6812" ht="12.75" x14ac:dyDescent="0.2"/>
    <row r="6813" ht="12.75" x14ac:dyDescent="0.2"/>
    <row r="6814" ht="12.75" x14ac:dyDescent="0.2"/>
    <row r="6815" ht="12.75" x14ac:dyDescent="0.2"/>
    <row r="6816" ht="12.75" x14ac:dyDescent="0.2"/>
    <row r="6817" ht="12.75" x14ac:dyDescent="0.2"/>
    <row r="6818" ht="12.75" x14ac:dyDescent="0.2"/>
    <row r="6819" ht="12.75" x14ac:dyDescent="0.2"/>
    <row r="6820" ht="12.75" x14ac:dyDescent="0.2"/>
    <row r="6821" ht="12.75" x14ac:dyDescent="0.2"/>
    <row r="6822" ht="12.75" x14ac:dyDescent="0.2"/>
    <row r="6823" ht="12.75" x14ac:dyDescent="0.2"/>
    <row r="6824" ht="12.75" x14ac:dyDescent="0.2"/>
    <row r="6825" ht="12.75" x14ac:dyDescent="0.2"/>
    <row r="6826" ht="12.75" x14ac:dyDescent="0.2"/>
    <row r="6827" ht="12.75" x14ac:dyDescent="0.2"/>
    <row r="6828" ht="12.75" x14ac:dyDescent="0.2"/>
    <row r="6829" ht="12.75" x14ac:dyDescent="0.2"/>
    <row r="6830" ht="12.75" x14ac:dyDescent="0.2"/>
    <row r="6831" ht="12.75" x14ac:dyDescent="0.2"/>
    <row r="6832" ht="12.75" x14ac:dyDescent="0.2"/>
    <row r="6833" ht="12.75" x14ac:dyDescent="0.2"/>
    <row r="6834" ht="12.75" x14ac:dyDescent="0.2"/>
    <row r="6835" ht="12.75" x14ac:dyDescent="0.2"/>
    <row r="6836" ht="12.75" x14ac:dyDescent="0.2"/>
    <row r="6837" ht="12.75" x14ac:dyDescent="0.2"/>
    <row r="6838" ht="12.75" x14ac:dyDescent="0.2"/>
    <row r="6839" ht="12.75" x14ac:dyDescent="0.2"/>
    <row r="6840" ht="12.75" x14ac:dyDescent="0.2"/>
    <row r="6841" ht="12.75" x14ac:dyDescent="0.2"/>
    <row r="6842" ht="12.75" x14ac:dyDescent="0.2"/>
    <row r="6843" ht="12.75" x14ac:dyDescent="0.2"/>
    <row r="6844" ht="12.75" x14ac:dyDescent="0.2"/>
    <row r="6845" ht="12.75" x14ac:dyDescent="0.2"/>
    <row r="6846" ht="12.75" x14ac:dyDescent="0.2"/>
    <row r="6847" ht="12.75" x14ac:dyDescent="0.2"/>
    <row r="6848" ht="12.75" x14ac:dyDescent="0.2"/>
    <row r="6849" ht="12.75" x14ac:dyDescent="0.2"/>
    <row r="6850" ht="12.75" x14ac:dyDescent="0.2"/>
    <row r="6851" ht="12.75" x14ac:dyDescent="0.2"/>
    <row r="6852" ht="12.75" x14ac:dyDescent="0.2"/>
    <row r="6853" ht="12.75" x14ac:dyDescent="0.2"/>
    <row r="6854" ht="12.75" x14ac:dyDescent="0.2"/>
    <row r="6855" ht="12.75" x14ac:dyDescent="0.2"/>
    <row r="6856" ht="12.75" x14ac:dyDescent="0.2"/>
    <row r="6857" ht="12.75" x14ac:dyDescent="0.2"/>
    <row r="6858" ht="12.75" x14ac:dyDescent="0.2"/>
    <row r="6859" ht="12.75" x14ac:dyDescent="0.2"/>
    <row r="6860" ht="12.75" x14ac:dyDescent="0.2"/>
    <row r="6861" ht="12.75" x14ac:dyDescent="0.2"/>
    <row r="6862" ht="12.75" x14ac:dyDescent="0.2"/>
    <row r="6863" ht="12.75" x14ac:dyDescent="0.2"/>
    <row r="6864" ht="12.75" x14ac:dyDescent="0.2"/>
    <row r="6865" ht="12.75" x14ac:dyDescent="0.2"/>
    <row r="6866" ht="12.75" x14ac:dyDescent="0.2"/>
    <row r="6867" ht="12.75" x14ac:dyDescent="0.2"/>
    <row r="6868" ht="12.75" x14ac:dyDescent="0.2"/>
    <row r="6869" ht="12.75" x14ac:dyDescent="0.2"/>
    <row r="6870" ht="12.75" x14ac:dyDescent="0.2"/>
    <row r="6871" ht="12.75" x14ac:dyDescent="0.2"/>
    <row r="6872" ht="12.75" x14ac:dyDescent="0.2"/>
    <row r="6873" ht="12.75" x14ac:dyDescent="0.2"/>
    <row r="6874" ht="12.75" x14ac:dyDescent="0.2"/>
    <row r="6875" ht="12.75" x14ac:dyDescent="0.2"/>
    <row r="6876" ht="12.75" x14ac:dyDescent="0.2"/>
    <row r="6877" ht="12.75" x14ac:dyDescent="0.2"/>
    <row r="6878" ht="12.75" x14ac:dyDescent="0.2"/>
    <row r="6879" ht="12.75" x14ac:dyDescent="0.2"/>
    <row r="6880" ht="12.75" x14ac:dyDescent="0.2"/>
    <row r="6881" ht="12.75" x14ac:dyDescent="0.2"/>
    <row r="6882" ht="12.75" x14ac:dyDescent="0.2"/>
    <row r="6883" ht="12.75" x14ac:dyDescent="0.2"/>
    <row r="6884" ht="12.75" x14ac:dyDescent="0.2"/>
    <row r="6885" ht="12.75" x14ac:dyDescent="0.2"/>
    <row r="6886" ht="12.75" x14ac:dyDescent="0.2"/>
    <row r="6887" ht="12.75" x14ac:dyDescent="0.2"/>
    <row r="6888" ht="12.75" x14ac:dyDescent="0.2"/>
    <row r="6889" ht="12.75" x14ac:dyDescent="0.2"/>
    <row r="6890" ht="12.75" x14ac:dyDescent="0.2"/>
    <row r="6891" ht="12.75" x14ac:dyDescent="0.2"/>
    <row r="6892" ht="12.75" x14ac:dyDescent="0.2"/>
    <row r="6893" ht="12.75" x14ac:dyDescent="0.2"/>
    <row r="6894" ht="12.75" x14ac:dyDescent="0.2"/>
    <row r="6895" ht="12.75" x14ac:dyDescent="0.2"/>
    <row r="6896" ht="12.75" x14ac:dyDescent="0.2"/>
    <row r="6897" ht="12.75" x14ac:dyDescent="0.2"/>
    <row r="6898" ht="12.75" x14ac:dyDescent="0.2"/>
    <row r="6899" ht="12.75" x14ac:dyDescent="0.2"/>
    <row r="6900" ht="12.75" x14ac:dyDescent="0.2"/>
    <row r="6901" ht="12.75" x14ac:dyDescent="0.2"/>
    <row r="6902" ht="12.75" x14ac:dyDescent="0.2"/>
    <row r="6903" ht="12.75" x14ac:dyDescent="0.2"/>
    <row r="6904" ht="12.75" x14ac:dyDescent="0.2"/>
    <row r="6905" ht="12.75" x14ac:dyDescent="0.2"/>
    <row r="6906" ht="12.75" x14ac:dyDescent="0.2"/>
    <row r="6907" ht="12.75" x14ac:dyDescent="0.2"/>
    <row r="6908" ht="12.75" x14ac:dyDescent="0.2"/>
    <row r="6909" ht="12.75" x14ac:dyDescent="0.2"/>
    <row r="6910" ht="12.75" x14ac:dyDescent="0.2"/>
    <row r="6911" ht="12.75" x14ac:dyDescent="0.2"/>
    <row r="6912" ht="12.75" x14ac:dyDescent="0.2"/>
    <row r="6913" ht="12.75" x14ac:dyDescent="0.2"/>
    <row r="6914" ht="12.75" x14ac:dyDescent="0.2"/>
    <row r="6915" ht="12.75" x14ac:dyDescent="0.2"/>
    <row r="6916" ht="12.75" x14ac:dyDescent="0.2"/>
    <row r="6917" ht="12.75" x14ac:dyDescent="0.2"/>
    <row r="6918" ht="12.75" x14ac:dyDescent="0.2"/>
    <row r="6919" ht="12.75" x14ac:dyDescent="0.2"/>
    <row r="6920" ht="12.75" x14ac:dyDescent="0.2"/>
    <row r="6921" ht="12.75" x14ac:dyDescent="0.2"/>
    <row r="6922" ht="12.75" x14ac:dyDescent="0.2"/>
    <row r="6923" ht="12.75" x14ac:dyDescent="0.2"/>
    <row r="6924" ht="12.75" x14ac:dyDescent="0.2"/>
    <row r="6925" ht="12.75" x14ac:dyDescent="0.2"/>
    <row r="6926" ht="12.75" x14ac:dyDescent="0.2"/>
    <row r="6927" ht="12.75" x14ac:dyDescent="0.2"/>
    <row r="6928" ht="12.75" x14ac:dyDescent="0.2"/>
    <row r="6929" ht="12.75" x14ac:dyDescent="0.2"/>
    <row r="6930" ht="12.75" x14ac:dyDescent="0.2"/>
    <row r="6931" ht="12.75" x14ac:dyDescent="0.2"/>
    <row r="6932" ht="12.75" x14ac:dyDescent="0.2"/>
    <row r="6933" ht="12.75" x14ac:dyDescent="0.2"/>
    <row r="6934" ht="12.75" x14ac:dyDescent="0.2"/>
    <row r="6935" ht="12.75" x14ac:dyDescent="0.2"/>
    <row r="6936" ht="12.75" x14ac:dyDescent="0.2"/>
    <row r="6937" ht="12.75" x14ac:dyDescent="0.2"/>
    <row r="6938" ht="12.75" x14ac:dyDescent="0.2"/>
    <row r="6939" ht="12.75" x14ac:dyDescent="0.2"/>
    <row r="6940" ht="12.75" x14ac:dyDescent="0.2"/>
    <row r="6941" ht="12.75" x14ac:dyDescent="0.2"/>
    <row r="6942" ht="12.75" x14ac:dyDescent="0.2"/>
    <row r="6943" ht="12.75" x14ac:dyDescent="0.2"/>
    <row r="6944" ht="12.75" x14ac:dyDescent="0.2"/>
    <row r="6945" ht="12.75" x14ac:dyDescent="0.2"/>
    <row r="6946" ht="12.75" x14ac:dyDescent="0.2"/>
    <row r="6947" ht="12.75" x14ac:dyDescent="0.2"/>
    <row r="6948" ht="12.75" x14ac:dyDescent="0.2"/>
    <row r="6949" ht="12.75" x14ac:dyDescent="0.2"/>
    <row r="6950" ht="12.75" x14ac:dyDescent="0.2"/>
    <row r="6951" ht="12.75" x14ac:dyDescent="0.2"/>
    <row r="6952" ht="12.75" x14ac:dyDescent="0.2"/>
    <row r="6953" ht="12.75" x14ac:dyDescent="0.2"/>
    <row r="6954" ht="12.75" x14ac:dyDescent="0.2"/>
    <row r="6955" ht="12.75" x14ac:dyDescent="0.2"/>
    <row r="6956" ht="12.75" x14ac:dyDescent="0.2"/>
    <row r="6957" ht="12.75" x14ac:dyDescent="0.2"/>
    <row r="6958" ht="12.75" x14ac:dyDescent="0.2"/>
    <row r="6959" ht="12.75" x14ac:dyDescent="0.2"/>
    <row r="6960" ht="12.75" x14ac:dyDescent="0.2"/>
    <row r="6961" ht="12.75" x14ac:dyDescent="0.2"/>
    <row r="6962" ht="12.75" x14ac:dyDescent="0.2"/>
    <row r="6963" ht="12.75" x14ac:dyDescent="0.2"/>
    <row r="6964" ht="12.75" x14ac:dyDescent="0.2"/>
    <row r="6965" ht="12.75" x14ac:dyDescent="0.2"/>
    <row r="6966" ht="12.75" x14ac:dyDescent="0.2"/>
    <row r="6967" ht="12.75" x14ac:dyDescent="0.2"/>
    <row r="6968" ht="12.75" x14ac:dyDescent="0.2"/>
    <row r="6969" ht="12.75" x14ac:dyDescent="0.2"/>
    <row r="6970" ht="12.75" x14ac:dyDescent="0.2"/>
    <row r="6971" ht="12.75" x14ac:dyDescent="0.2"/>
    <row r="6972" ht="12.75" x14ac:dyDescent="0.2"/>
    <row r="6973" ht="12.75" x14ac:dyDescent="0.2"/>
    <row r="6974" ht="12.75" x14ac:dyDescent="0.2"/>
    <row r="6975" ht="12.75" x14ac:dyDescent="0.2"/>
    <row r="6976" ht="12.75" x14ac:dyDescent="0.2"/>
    <row r="6977" ht="12.75" x14ac:dyDescent="0.2"/>
    <row r="6978" ht="12.75" x14ac:dyDescent="0.2"/>
    <row r="6979" ht="12.75" x14ac:dyDescent="0.2"/>
    <row r="6980" ht="12.75" x14ac:dyDescent="0.2"/>
    <row r="6981" ht="12.75" x14ac:dyDescent="0.2"/>
    <row r="6982" ht="12.75" x14ac:dyDescent="0.2"/>
    <row r="6983" ht="12.75" x14ac:dyDescent="0.2"/>
    <row r="6984" ht="12.75" x14ac:dyDescent="0.2"/>
    <row r="6985" ht="12.75" x14ac:dyDescent="0.2"/>
    <row r="6986" ht="12.75" x14ac:dyDescent="0.2"/>
    <row r="6987" ht="12.75" x14ac:dyDescent="0.2"/>
    <row r="6988" ht="12.75" x14ac:dyDescent="0.2"/>
    <row r="6989" ht="12.75" x14ac:dyDescent="0.2"/>
    <row r="6990" ht="12.75" x14ac:dyDescent="0.2"/>
    <row r="6991" ht="12.75" x14ac:dyDescent="0.2"/>
    <row r="6992" ht="12.75" x14ac:dyDescent="0.2"/>
    <row r="6993" ht="12.75" x14ac:dyDescent="0.2"/>
    <row r="6994" ht="12.75" x14ac:dyDescent="0.2"/>
    <row r="6995" ht="12.75" x14ac:dyDescent="0.2"/>
    <row r="6996" ht="12.75" x14ac:dyDescent="0.2"/>
    <row r="6997" ht="12.75" x14ac:dyDescent="0.2"/>
    <row r="6998" ht="12.75" x14ac:dyDescent="0.2"/>
    <row r="6999" ht="12.75" x14ac:dyDescent="0.2"/>
    <row r="7000" ht="12.75" x14ac:dyDescent="0.2"/>
    <row r="7001" ht="12.75" x14ac:dyDescent="0.2"/>
    <row r="7002" ht="12.75" x14ac:dyDescent="0.2"/>
    <row r="7003" ht="12.75" x14ac:dyDescent="0.2"/>
    <row r="7004" ht="12.75" x14ac:dyDescent="0.2"/>
    <row r="7005" ht="12.75" x14ac:dyDescent="0.2"/>
    <row r="7006" ht="12.75" x14ac:dyDescent="0.2"/>
    <row r="7007" ht="12.75" x14ac:dyDescent="0.2"/>
    <row r="7008" ht="12.75" x14ac:dyDescent="0.2"/>
    <row r="7009" ht="12.75" x14ac:dyDescent="0.2"/>
    <row r="7010" ht="12.75" x14ac:dyDescent="0.2"/>
    <row r="7011" ht="12.75" x14ac:dyDescent="0.2"/>
    <row r="7012" ht="12.75" x14ac:dyDescent="0.2"/>
    <row r="7013" ht="12.75" x14ac:dyDescent="0.2"/>
    <row r="7014" ht="12.75" x14ac:dyDescent="0.2"/>
    <row r="7015" ht="12.75" x14ac:dyDescent="0.2"/>
    <row r="7016" ht="12.75" x14ac:dyDescent="0.2"/>
    <row r="7017" ht="12.75" x14ac:dyDescent="0.2"/>
    <row r="7018" ht="12.75" x14ac:dyDescent="0.2"/>
    <row r="7019" ht="12.75" x14ac:dyDescent="0.2"/>
    <row r="7020" ht="12.75" x14ac:dyDescent="0.2"/>
    <row r="7021" ht="12.75" x14ac:dyDescent="0.2"/>
    <row r="7022" ht="12.75" x14ac:dyDescent="0.2"/>
    <row r="7023" ht="12.75" x14ac:dyDescent="0.2"/>
    <row r="7024" ht="12.75" x14ac:dyDescent="0.2"/>
    <row r="7025" ht="12.75" x14ac:dyDescent="0.2"/>
    <row r="7026" ht="12.75" x14ac:dyDescent="0.2"/>
    <row r="7027" ht="12.75" x14ac:dyDescent="0.2"/>
    <row r="7028" ht="12.75" x14ac:dyDescent="0.2"/>
    <row r="7029" ht="12.75" x14ac:dyDescent="0.2"/>
    <row r="7030" ht="12.75" x14ac:dyDescent="0.2"/>
    <row r="7031" ht="12.75" x14ac:dyDescent="0.2"/>
    <row r="7032" ht="12.75" x14ac:dyDescent="0.2"/>
    <row r="7033" ht="12.75" x14ac:dyDescent="0.2"/>
    <row r="7034" ht="12.75" x14ac:dyDescent="0.2"/>
    <row r="7035" ht="12.75" x14ac:dyDescent="0.2"/>
    <row r="7036" ht="12.75" x14ac:dyDescent="0.2"/>
    <row r="7037" ht="12.75" x14ac:dyDescent="0.2"/>
    <row r="7038" ht="12.75" x14ac:dyDescent="0.2"/>
    <row r="7039" ht="12.75" x14ac:dyDescent="0.2"/>
    <row r="7040" ht="12.75" x14ac:dyDescent="0.2"/>
    <row r="7041" ht="12.75" x14ac:dyDescent="0.2"/>
    <row r="7042" ht="12.75" x14ac:dyDescent="0.2"/>
    <row r="7043" ht="12.75" x14ac:dyDescent="0.2"/>
    <row r="7044" ht="12.75" x14ac:dyDescent="0.2"/>
    <row r="7045" ht="12.75" x14ac:dyDescent="0.2"/>
    <row r="7046" ht="12.75" x14ac:dyDescent="0.2"/>
    <row r="7047" ht="12.75" x14ac:dyDescent="0.2"/>
    <row r="7048" ht="12.75" x14ac:dyDescent="0.2"/>
    <row r="7049" ht="12.75" x14ac:dyDescent="0.2"/>
    <row r="7050" ht="12.75" x14ac:dyDescent="0.2"/>
    <row r="7051" ht="12.75" x14ac:dyDescent="0.2"/>
    <row r="7052" ht="12.75" x14ac:dyDescent="0.2"/>
    <row r="7053" ht="12.75" x14ac:dyDescent="0.2"/>
    <row r="7054" ht="12.75" x14ac:dyDescent="0.2"/>
    <row r="7055" ht="12.75" x14ac:dyDescent="0.2"/>
    <row r="7056" ht="12.75" x14ac:dyDescent="0.2"/>
    <row r="7057" ht="12.75" x14ac:dyDescent="0.2"/>
    <row r="7058" ht="12.75" x14ac:dyDescent="0.2"/>
    <row r="7059" ht="12.75" x14ac:dyDescent="0.2"/>
    <row r="7060" ht="12.75" x14ac:dyDescent="0.2"/>
    <row r="7061" ht="12.75" x14ac:dyDescent="0.2"/>
    <row r="7062" ht="12.75" x14ac:dyDescent="0.2"/>
    <row r="7063" ht="12.75" x14ac:dyDescent="0.2"/>
    <row r="7064" ht="12.75" x14ac:dyDescent="0.2"/>
    <row r="7065" ht="12.75" x14ac:dyDescent="0.2"/>
    <row r="7066" ht="12.75" x14ac:dyDescent="0.2"/>
    <row r="7067" ht="12.75" x14ac:dyDescent="0.2"/>
    <row r="7068" ht="12.75" x14ac:dyDescent="0.2"/>
    <row r="7069" ht="12.75" x14ac:dyDescent="0.2"/>
    <row r="7070" ht="12.75" x14ac:dyDescent="0.2"/>
    <row r="7071" ht="12.75" x14ac:dyDescent="0.2"/>
    <row r="7072" ht="12.75" x14ac:dyDescent="0.2"/>
    <row r="7073" ht="12.75" x14ac:dyDescent="0.2"/>
    <row r="7074" ht="12.75" x14ac:dyDescent="0.2"/>
    <row r="7075" ht="12.75" x14ac:dyDescent="0.2"/>
    <row r="7076" ht="12.75" x14ac:dyDescent="0.2"/>
    <row r="7077" ht="12.75" x14ac:dyDescent="0.2"/>
    <row r="7078" ht="12.75" x14ac:dyDescent="0.2"/>
    <row r="7079" ht="12.75" x14ac:dyDescent="0.2"/>
    <row r="7080" ht="12.75" x14ac:dyDescent="0.2"/>
    <row r="7081" ht="12.75" x14ac:dyDescent="0.2"/>
    <row r="7082" ht="12.75" x14ac:dyDescent="0.2"/>
    <row r="7083" ht="12.75" x14ac:dyDescent="0.2"/>
    <row r="7084" ht="12.75" x14ac:dyDescent="0.2"/>
    <row r="7085" ht="12.75" x14ac:dyDescent="0.2"/>
    <row r="7086" ht="12.75" x14ac:dyDescent="0.2"/>
    <row r="7087" ht="12.75" x14ac:dyDescent="0.2"/>
    <row r="7088" ht="12.75" x14ac:dyDescent="0.2"/>
    <row r="7089" ht="12.75" x14ac:dyDescent="0.2"/>
    <row r="7090" ht="12.75" x14ac:dyDescent="0.2"/>
    <row r="7091" ht="12.75" x14ac:dyDescent="0.2"/>
    <row r="7092" ht="12.75" x14ac:dyDescent="0.2"/>
    <row r="7093" ht="12.75" x14ac:dyDescent="0.2"/>
    <row r="7094" ht="12.75" x14ac:dyDescent="0.2"/>
    <row r="7095" ht="12.75" x14ac:dyDescent="0.2"/>
    <row r="7096" ht="12.75" x14ac:dyDescent="0.2"/>
    <row r="7097" ht="12.75" x14ac:dyDescent="0.2"/>
    <row r="7098" ht="12.75" x14ac:dyDescent="0.2"/>
    <row r="7099" ht="12.75" x14ac:dyDescent="0.2"/>
    <row r="7100" ht="12.75" x14ac:dyDescent="0.2"/>
    <row r="7101" ht="12.75" x14ac:dyDescent="0.2"/>
    <row r="7102" ht="12.75" x14ac:dyDescent="0.2"/>
    <row r="7103" ht="12.75" x14ac:dyDescent="0.2"/>
    <row r="7104" ht="12.75" x14ac:dyDescent="0.2"/>
    <row r="7105" ht="12.75" x14ac:dyDescent="0.2"/>
    <row r="7106" ht="12.75" x14ac:dyDescent="0.2"/>
    <row r="7107" ht="12.75" x14ac:dyDescent="0.2"/>
    <row r="7108" ht="12.75" x14ac:dyDescent="0.2"/>
    <row r="7109" ht="12.75" x14ac:dyDescent="0.2"/>
    <row r="7110" ht="12.75" x14ac:dyDescent="0.2"/>
    <row r="7111" ht="12.75" x14ac:dyDescent="0.2"/>
    <row r="7112" ht="12.75" x14ac:dyDescent="0.2"/>
    <row r="7113" ht="12.75" x14ac:dyDescent="0.2"/>
    <row r="7114" ht="12.75" x14ac:dyDescent="0.2"/>
    <row r="7115" ht="12.75" x14ac:dyDescent="0.2"/>
    <row r="7116" ht="12.75" x14ac:dyDescent="0.2"/>
    <row r="7117" ht="12.75" x14ac:dyDescent="0.2"/>
    <row r="7118" ht="12.75" x14ac:dyDescent="0.2"/>
    <row r="7119" ht="12.75" x14ac:dyDescent="0.2"/>
    <row r="7120" ht="12.75" x14ac:dyDescent="0.2"/>
    <row r="7121" ht="12.75" x14ac:dyDescent="0.2"/>
    <row r="7122" ht="12.75" x14ac:dyDescent="0.2"/>
    <row r="7123" ht="12.75" x14ac:dyDescent="0.2"/>
    <row r="7124" ht="12.75" x14ac:dyDescent="0.2"/>
    <row r="7125" ht="12.75" x14ac:dyDescent="0.2"/>
    <row r="7126" ht="12.75" x14ac:dyDescent="0.2"/>
    <row r="7127" ht="12.75" x14ac:dyDescent="0.2"/>
    <row r="7128" ht="12.75" x14ac:dyDescent="0.2"/>
    <row r="7129" ht="12.75" x14ac:dyDescent="0.2"/>
    <row r="7130" ht="12.75" x14ac:dyDescent="0.2"/>
    <row r="7131" ht="12.75" x14ac:dyDescent="0.2"/>
    <row r="7132" ht="12.75" x14ac:dyDescent="0.2"/>
    <row r="7133" ht="12.75" x14ac:dyDescent="0.2"/>
    <row r="7134" ht="12.75" x14ac:dyDescent="0.2"/>
    <row r="7135" ht="12.75" x14ac:dyDescent="0.2"/>
    <row r="7136" ht="12.75" x14ac:dyDescent="0.2"/>
    <row r="7137" ht="12.75" x14ac:dyDescent="0.2"/>
    <row r="7138" ht="12.75" x14ac:dyDescent="0.2"/>
    <row r="7139" ht="12.75" x14ac:dyDescent="0.2"/>
    <row r="7140" ht="12.75" x14ac:dyDescent="0.2"/>
    <row r="7141" ht="12.75" x14ac:dyDescent="0.2"/>
    <row r="7142" ht="12.75" x14ac:dyDescent="0.2"/>
    <row r="7143" ht="12.75" x14ac:dyDescent="0.2"/>
    <row r="7144" ht="12.75" x14ac:dyDescent="0.2"/>
    <row r="7145" ht="12.75" x14ac:dyDescent="0.2"/>
    <row r="7146" ht="12.75" x14ac:dyDescent="0.2"/>
    <row r="7147" ht="12.75" x14ac:dyDescent="0.2"/>
    <row r="7148" ht="12.75" x14ac:dyDescent="0.2"/>
    <row r="7149" ht="12.75" x14ac:dyDescent="0.2"/>
    <row r="7150" ht="12.75" x14ac:dyDescent="0.2"/>
    <row r="7151" ht="12.75" x14ac:dyDescent="0.2"/>
    <row r="7152" ht="12.75" x14ac:dyDescent="0.2"/>
    <row r="7153" ht="12.75" x14ac:dyDescent="0.2"/>
    <row r="7154" ht="12.75" x14ac:dyDescent="0.2"/>
    <row r="7155" ht="12.75" x14ac:dyDescent="0.2"/>
    <row r="7156" ht="12.75" x14ac:dyDescent="0.2"/>
    <row r="7157" ht="12.75" x14ac:dyDescent="0.2"/>
    <row r="7158" ht="12.75" x14ac:dyDescent="0.2"/>
    <row r="7159" ht="12.75" x14ac:dyDescent="0.2"/>
    <row r="7160" ht="12.75" x14ac:dyDescent="0.2"/>
    <row r="7161" ht="12.75" x14ac:dyDescent="0.2"/>
    <row r="7162" ht="12.75" x14ac:dyDescent="0.2"/>
    <row r="7163" ht="12.75" x14ac:dyDescent="0.2"/>
    <row r="7164" ht="12.75" x14ac:dyDescent="0.2"/>
    <row r="7165" ht="12.75" x14ac:dyDescent="0.2"/>
    <row r="7166" ht="12.75" x14ac:dyDescent="0.2"/>
    <row r="7167" ht="12.75" x14ac:dyDescent="0.2"/>
    <row r="7168" ht="12.75" x14ac:dyDescent="0.2"/>
    <row r="7169" ht="12.75" x14ac:dyDescent="0.2"/>
    <row r="7170" ht="12.75" x14ac:dyDescent="0.2"/>
    <row r="7171" ht="12.75" x14ac:dyDescent="0.2"/>
    <row r="7172" ht="12.75" x14ac:dyDescent="0.2"/>
    <row r="7173" ht="12.75" x14ac:dyDescent="0.2"/>
    <row r="7174" ht="12.75" x14ac:dyDescent="0.2"/>
    <row r="7175" ht="12.75" x14ac:dyDescent="0.2"/>
    <row r="7176" ht="12.75" x14ac:dyDescent="0.2"/>
    <row r="7177" ht="12.75" x14ac:dyDescent="0.2"/>
    <row r="7178" ht="12.75" x14ac:dyDescent="0.2"/>
    <row r="7179" ht="12.75" x14ac:dyDescent="0.2"/>
    <row r="7180" ht="12.75" x14ac:dyDescent="0.2"/>
    <row r="7181" ht="12.75" x14ac:dyDescent="0.2"/>
    <row r="7182" ht="12.75" x14ac:dyDescent="0.2"/>
    <row r="7183" ht="12.75" x14ac:dyDescent="0.2"/>
    <row r="7184" ht="12.75" x14ac:dyDescent="0.2"/>
    <row r="7185" ht="12.75" x14ac:dyDescent="0.2"/>
    <row r="7186" ht="12.75" x14ac:dyDescent="0.2"/>
    <row r="7187" ht="12.75" x14ac:dyDescent="0.2"/>
    <row r="7188" ht="12.75" x14ac:dyDescent="0.2"/>
    <row r="7189" ht="12.75" x14ac:dyDescent="0.2"/>
    <row r="7190" ht="12.75" x14ac:dyDescent="0.2"/>
    <row r="7191" ht="12.75" x14ac:dyDescent="0.2"/>
    <row r="7192" ht="12.75" x14ac:dyDescent="0.2"/>
    <row r="7193" ht="12.75" x14ac:dyDescent="0.2"/>
    <row r="7194" ht="12.75" x14ac:dyDescent="0.2"/>
    <row r="7195" ht="12.75" x14ac:dyDescent="0.2"/>
    <row r="7196" ht="12.75" x14ac:dyDescent="0.2"/>
    <row r="7197" ht="12.75" x14ac:dyDescent="0.2"/>
    <row r="7198" ht="12.75" x14ac:dyDescent="0.2"/>
    <row r="7199" ht="12.75" x14ac:dyDescent="0.2"/>
    <row r="7200" ht="12.75" x14ac:dyDescent="0.2"/>
    <row r="7201" ht="12.75" x14ac:dyDescent="0.2"/>
    <row r="7202" ht="12.75" x14ac:dyDescent="0.2"/>
    <row r="7203" ht="12.75" x14ac:dyDescent="0.2"/>
    <row r="7204" ht="12.75" x14ac:dyDescent="0.2"/>
    <row r="7205" ht="12.75" x14ac:dyDescent="0.2"/>
    <row r="7206" ht="12.75" x14ac:dyDescent="0.2"/>
    <row r="7207" ht="12.75" x14ac:dyDescent="0.2"/>
    <row r="7208" ht="12.75" x14ac:dyDescent="0.2"/>
    <row r="7209" ht="12.75" x14ac:dyDescent="0.2"/>
    <row r="7210" ht="12.75" x14ac:dyDescent="0.2"/>
    <row r="7211" ht="12.75" x14ac:dyDescent="0.2"/>
    <row r="7212" ht="12.75" x14ac:dyDescent="0.2"/>
    <row r="7213" ht="12.75" x14ac:dyDescent="0.2"/>
    <row r="7214" ht="12.75" x14ac:dyDescent="0.2"/>
    <row r="7215" ht="12.75" x14ac:dyDescent="0.2"/>
    <row r="7216" ht="12.75" x14ac:dyDescent="0.2"/>
    <row r="7217" ht="12.75" x14ac:dyDescent="0.2"/>
    <row r="7218" ht="12.75" x14ac:dyDescent="0.2"/>
    <row r="7219" ht="12.75" x14ac:dyDescent="0.2"/>
    <row r="7220" ht="12.75" x14ac:dyDescent="0.2"/>
    <row r="7221" ht="12.75" x14ac:dyDescent="0.2"/>
    <row r="7222" ht="12.75" x14ac:dyDescent="0.2"/>
    <row r="7223" ht="12.75" x14ac:dyDescent="0.2"/>
    <row r="7224" ht="12.75" x14ac:dyDescent="0.2"/>
    <row r="7225" ht="12.75" x14ac:dyDescent="0.2"/>
    <row r="7226" ht="12.75" x14ac:dyDescent="0.2"/>
    <row r="7227" ht="12.75" x14ac:dyDescent="0.2"/>
    <row r="7228" ht="12.75" x14ac:dyDescent="0.2"/>
    <row r="7229" ht="12.75" x14ac:dyDescent="0.2"/>
    <row r="7230" ht="12.75" x14ac:dyDescent="0.2"/>
    <row r="7231" ht="12.75" x14ac:dyDescent="0.2"/>
    <row r="7232" ht="12.75" x14ac:dyDescent="0.2"/>
    <row r="7233" ht="12.75" x14ac:dyDescent="0.2"/>
    <row r="7234" ht="12.75" x14ac:dyDescent="0.2"/>
    <row r="7235" ht="12.75" x14ac:dyDescent="0.2"/>
    <row r="7236" ht="12.75" x14ac:dyDescent="0.2"/>
    <row r="7237" ht="12.75" x14ac:dyDescent="0.2"/>
    <row r="7238" ht="12.75" x14ac:dyDescent="0.2"/>
    <row r="7239" ht="12.75" x14ac:dyDescent="0.2"/>
    <row r="7240" ht="12.75" x14ac:dyDescent="0.2"/>
    <row r="7241" ht="12.75" x14ac:dyDescent="0.2"/>
    <row r="7242" ht="12.75" x14ac:dyDescent="0.2"/>
    <row r="7243" ht="12.75" x14ac:dyDescent="0.2"/>
    <row r="7244" ht="12.75" x14ac:dyDescent="0.2"/>
    <row r="7245" ht="12.75" x14ac:dyDescent="0.2"/>
    <row r="7246" ht="12.75" x14ac:dyDescent="0.2"/>
    <row r="7247" ht="12.75" x14ac:dyDescent="0.2"/>
    <row r="7248" ht="12.75" x14ac:dyDescent="0.2"/>
    <row r="7249" ht="12.75" x14ac:dyDescent="0.2"/>
    <row r="7250" ht="12.75" x14ac:dyDescent="0.2"/>
    <row r="7251" ht="12.75" x14ac:dyDescent="0.2"/>
    <row r="7252" ht="12.75" x14ac:dyDescent="0.2"/>
    <row r="7253" ht="12.75" x14ac:dyDescent="0.2"/>
    <row r="7254" ht="12.75" x14ac:dyDescent="0.2"/>
    <row r="7255" ht="12.75" x14ac:dyDescent="0.2"/>
    <row r="7256" ht="12.75" x14ac:dyDescent="0.2"/>
    <row r="7257" ht="12.75" x14ac:dyDescent="0.2"/>
    <row r="7258" ht="12.75" x14ac:dyDescent="0.2"/>
    <row r="7259" ht="12.75" x14ac:dyDescent="0.2"/>
    <row r="7260" ht="12.75" x14ac:dyDescent="0.2"/>
    <row r="7261" ht="12.75" x14ac:dyDescent="0.2"/>
    <row r="7262" ht="12.75" x14ac:dyDescent="0.2"/>
    <row r="7263" ht="12.75" x14ac:dyDescent="0.2"/>
    <row r="7264" ht="12.75" x14ac:dyDescent="0.2"/>
    <row r="7265" ht="12.75" x14ac:dyDescent="0.2"/>
    <row r="7266" ht="12.75" x14ac:dyDescent="0.2"/>
    <row r="7267" ht="12.75" x14ac:dyDescent="0.2"/>
    <row r="7268" ht="12.75" x14ac:dyDescent="0.2"/>
    <row r="7269" ht="12.75" x14ac:dyDescent="0.2"/>
    <row r="7270" ht="12.75" x14ac:dyDescent="0.2"/>
    <row r="7271" ht="12.75" x14ac:dyDescent="0.2"/>
    <row r="7272" ht="12.75" x14ac:dyDescent="0.2"/>
    <row r="7273" ht="12.75" x14ac:dyDescent="0.2"/>
    <row r="7274" ht="12.75" x14ac:dyDescent="0.2"/>
    <row r="7275" ht="12.75" x14ac:dyDescent="0.2"/>
    <row r="7276" ht="12.75" x14ac:dyDescent="0.2"/>
    <row r="7277" ht="12.75" x14ac:dyDescent="0.2"/>
    <row r="7278" ht="12.75" x14ac:dyDescent="0.2"/>
    <row r="7279" ht="12.75" x14ac:dyDescent="0.2"/>
    <row r="7280" ht="12.75" x14ac:dyDescent="0.2"/>
    <row r="7281" ht="12.75" x14ac:dyDescent="0.2"/>
    <row r="7282" ht="12.75" x14ac:dyDescent="0.2"/>
    <row r="7283" ht="12.75" x14ac:dyDescent="0.2"/>
    <row r="7284" ht="12.75" x14ac:dyDescent="0.2"/>
    <row r="7285" ht="12.75" x14ac:dyDescent="0.2"/>
    <row r="7286" ht="12.75" x14ac:dyDescent="0.2"/>
    <row r="7287" ht="12.75" x14ac:dyDescent="0.2"/>
    <row r="7288" ht="12.75" x14ac:dyDescent="0.2"/>
    <row r="7289" ht="12.75" x14ac:dyDescent="0.2"/>
    <row r="7290" ht="12.75" x14ac:dyDescent="0.2"/>
    <row r="7291" ht="12.75" x14ac:dyDescent="0.2"/>
    <row r="7292" ht="12.75" x14ac:dyDescent="0.2"/>
    <row r="7293" ht="12.75" x14ac:dyDescent="0.2"/>
    <row r="7294" ht="12.75" x14ac:dyDescent="0.2"/>
    <row r="7295" ht="12.75" x14ac:dyDescent="0.2"/>
    <row r="7296" ht="12.75" x14ac:dyDescent="0.2"/>
    <row r="7297" ht="12.75" x14ac:dyDescent="0.2"/>
    <row r="7298" ht="12.75" x14ac:dyDescent="0.2"/>
    <row r="7299" ht="12.75" x14ac:dyDescent="0.2"/>
    <row r="7300" ht="12.75" x14ac:dyDescent="0.2"/>
    <row r="7301" ht="12.75" x14ac:dyDescent="0.2"/>
    <row r="7302" ht="12.75" x14ac:dyDescent="0.2"/>
    <row r="7303" ht="12.75" x14ac:dyDescent="0.2"/>
    <row r="7304" ht="12.75" x14ac:dyDescent="0.2"/>
    <row r="7305" ht="12.75" x14ac:dyDescent="0.2"/>
    <row r="7306" ht="12.75" x14ac:dyDescent="0.2"/>
    <row r="7307" ht="12.75" x14ac:dyDescent="0.2"/>
    <row r="7308" ht="12.75" x14ac:dyDescent="0.2"/>
    <row r="7309" ht="12.75" x14ac:dyDescent="0.2"/>
    <row r="7310" ht="12.75" x14ac:dyDescent="0.2"/>
    <row r="7311" ht="12.75" x14ac:dyDescent="0.2"/>
    <row r="7312" ht="12.75" x14ac:dyDescent="0.2"/>
    <row r="7313" ht="12.75" x14ac:dyDescent="0.2"/>
    <row r="7314" ht="12.75" x14ac:dyDescent="0.2"/>
    <row r="7315" ht="12.75" x14ac:dyDescent="0.2"/>
    <row r="7316" ht="12.75" x14ac:dyDescent="0.2"/>
    <row r="7317" ht="12.75" x14ac:dyDescent="0.2"/>
    <row r="7318" ht="12.75" x14ac:dyDescent="0.2"/>
    <row r="7319" ht="12.75" x14ac:dyDescent="0.2"/>
    <row r="7320" ht="12.75" x14ac:dyDescent="0.2"/>
    <row r="7321" ht="12.75" x14ac:dyDescent="0.2"/>
    <row r="7322" ht="12.75" x14ac:dyDescent="0.2"/>
    <row r="7323" ht="12.75" x14ac:dyDescent="0.2"/>
    <row r="7324" ht="12.75" x14ac:dyDescent="0.2"/>
    <row r="7325" ht="12.75" x14ac:dyDescent="0.2"/>
    <row r="7326" ht="12.75" x14ac:dyDescent="0.2"/>
    <row r="7327" ht="12.75" x14ac:dyDescent="0.2"/>
    <row r="7328" ht="12.75" x14ac:dyDescent="0.2"/>
    <row r="7329" ht="12.75" x14ac:dyDescent="0.2"/>
    <row r="7330" ht="12.75" x14ac:dyDescent="0.2"/>
    <row r="7331" ht="12.75" x14ac:dyDescent="0.2"/>
    <row r="7332" ht="12.75" x14ac:dyDescent="0.2"/>
    <row r="7333" ht="12.75" x14ac:dyDescent="0.2"/>
    <row r="7334" ht="12.75" x14ac:dyDescent="0.2"/>
    <row r="7335" ht="12.75" x14ac:dyDescent="0.2"/>
    <row r="7336" ht="12.75" x14ac:dyDescent="0.2"/>
    <row r="7337" ht="12.75" x14ac:dyDescent="0.2"/>
    <row r="7338" ht="12.75" x14ac:dyDescent="0.2"/>
    <row r="7339" ht="12.75" x14ac:dyDescent="0.2"/>
    <row r="7340" ht="12.75" x14ac:dyDescent="0.2"/>
    <row r="7341" ht="12.75" x14ac:dyDescent="0.2"/>
    <row r="7342" ht="12.75" x14ac:dyDescent="0.2"/>
    <row r="7343" ht="12.75" x14ac:dyDescent="0.2"/>
    <row r="7344" ht="12.75" x14ac:dyDescent="0.2"/>
    <row r="7345" ht="12.75" x14ac:dyDescent="0.2"/>
    <row r="7346" ht="12.75" x14ac:dyDescent="0.2"/>
    <row r="7347" ht="12.75" x14ac:dyDescent="0.2"/>
    <row r="7348" ht="12.75" x14ac:dyDescent="0.2"/>
    <row r="7349" ht="12.75" x14ac:dyDescent="0.2"/>
    <row r="7350" ht="12.75" x14ac:dyDescent="0.2"/>
    <row r="7351" ht="12.75" x14ac:dyDescent="0.2"/>
    <row r="7352" ht="12.75" x14ac:dyDescent="0.2"/>
    <row r="7353" ht="12.75" x14ac:dyDescent="0.2"/>
    <row r="7354" ht="12.75" x14ac:dyDescent="0.2"/>
    <row r="7355" ht="12.75" x14ac:dyDescent="0.2"/>
    <row r="7356" ht="12.75" x14ac:dyDescent="0.2"/>
    <row r="7357" ht="12.75" x14ac:dyDescent="0.2"/>
    <row r="7358" ht="12.75" x14ac:dyDescent="0.2"/>
    <row r="7359" ht="12.75" x14ac:dyDescent="0.2"/>
    <row r="7360" ht="12.75" x14ac:dyDescent="0.2"/>
    <row r="7361" ht="12.75" x14ac:dyDescent="0.2"/>
    <row r="7362" ht="12.75" x14ac:dyDescent="0.2"/>
    <row r="7363" ht="12.75" x14ac:dyDescent="0.2"/>
    <row r="7364" ht="12.75" x14ac:dyDescent="0.2"/>
    <row r="7365" ht="12.75" x14ac:dyDescent="0.2"/>
    <row r="7366" ht="12.75" x14ac:dyDescent="0.2"/>
    <row r="7367" ht="12.75" x14ac:dyDescent="0.2"/>
    <row r="7368" ht="12.75" x14ac:dyDescent="0.2"/>
    <row r="7369" ht="12.75" x14ac:dyDescent="0.2"/>
    <row r="7370" ht="12.75" x14ac:dyDescent="0.2"/>
    <row r="7371" ht="12.75" x14ac:dyDescent="0.2"/>
    <row r="7372" ht="12.75" x14ac:dyDescent="0.2"/>
    <row r="7373" ht="12.75" x14ac:dyDescent="0.2"/>
    <row r="7374" ht="12.75" x14ac:dyDescent="0.2"/>
    <row r="7375" ht="12.75" x14ac:dyDescent="0.2"/>
    <row r="7376" ht="12.75" x14ac:dyDescent="0.2"/>
    <row r="7377" ht="12.75" x14ac:dyDescent="0.2"/>
    <row r="7378" ht="12.75" x14ac:dyDescent="0.2"/>
    <row r="7379" ht="12.75" x14ac:dyDescent="0.2"/>
    <row r="7380" ht="12.75" x14ac:dyDescent="0.2"/>
    <row r="7381" ht="12.75" x14ac:dyDescent="0.2"/>
    <row r="7382" ht="12.75" x14ac:dyDescent="0.2"/>
    <row r="7383" ht="12.75" x14ac:dyDescent="0.2"/>
    <row r="7384" ht="12.75" x14ac:dyDescent="0.2"/>
    <row r="7385" ht="12.75" x14ac:dyDescent="0.2"/>
    <row r="7386" ht="12.75" x14ac:dyDescent="0.2"/>
    <row r="7387" ht="12.75" x14ac:dyDescent="0.2"/>
    <row r="7388" ht="12.75" x14ac:dyDescent="0.2"/>
    <row r="7389" ht="12.75" x14ac:dyDescent="0.2"/>
    <row r="7390" ht="12.75" x14ac:dyDescent="0.2"/>
    <row r="7391" ht="12.75" x14ac:dyDescent="0.2"/>
    <row r="7392" ht="12.75" x14ac:dyDescent="0.2"/>
    <row r="7393" ht="12.75" x14ac:dyDescent="0.2"/>
    <row r="7394" ht="12.75" x14ac:dyDescent="0.2"/>
    <row r="7395" ht="12.75" x14ac:dyDescent="0.2"/>
    <row r="7396" ht="12.75" x14ac:dyDescent="0.2"/>
    <row r="7397" ht="12.75" x14ac:dyDescent="0.2"/>
    <row r="7398" ht="12.75" x14ac:dyDescent="0.2"/>
    <row r="7399" ht="12.75" x14ac:dyDescent="0.2"/>
    <row r="7400" ht="12.75" x14ac:dyDescent="0.2"/>
    <row r="7401" ht="12.75" x14ac:dyDescent="0.2"/>
    <row r="7402" ht="12.75" x14ac:dyDescent="0.2"/>
    <row r="7403" ht="12.75" x14ac:dyDescent="0.2"/>
    <row r="7404" ht="12.75" x14ac:dyDescent="0.2"/>
    <row r="7405" ht="12.75" x14ac:dyDescent="0.2"/>
    <row r="7406" ht="12.75" x14ac:dyDescent="0.2"/>
    <row r="7407" ht="12.75" x14ac:dyDescent="0.2"/>
    <row r="7408" ht="12.75" x14ac:dyDescent="0.2"/>
    <row r="7409" ht="12.75" x14ac:dyDescent="0.2"/>
    <row r="7410" ht="12.75" x14ac:dyDescent="0.2"/>
    <row r="7411" ht="12.75" x14ac:dyDescent="0.2"/>
    <row r="7412" ht="12.75" x14ac:dyDescent="0.2"/>
    <row r="7413" ht="12.75" x14ac:dyDescent="0.2"/>
    <row r="7414" ht="12.75" x14ac:dyDescent="0.2"/>
    <row r="7415" ht="12.75" x14ac:dyDescent="0.2"/>
    <row r="7416" ht="12.75" x14ac:dyDescent="0.2"/>
    <row r="7417" ht="12.75" x14ac:dyDescent="0.2"/>
    <row r="7418" ht="12.75" x14ac:dyDescent="0.2"/>
    <row r="7419" ht="12.75" x14ac:dyDescent="0.2"/>
    <row r="7420" ht="12.75" x14ac:dyDescent="0.2"/>
    <row r="7421" ht="12.75" x14ac:dyDescent="0.2"/>
    <row r="7422" ht="12.75" x14ac:dyDescent="0.2"/>
    <row r="7423" ht="12.75" x14ac:dyDescent="0.2"/>
    <row r="7424" ht="12.75" x14ac:dyDescent="0.2"/>
    <row r="7425" ht="12.75" x14ac:dyDescent="0.2"/>
    <row r="7426" ht="12.75" x14ac:dyDescent="0.2"/>
    <row r="7427" ht="12.75" x14ac:dyDescent="0.2"/>
    <row r="7428" ht="12.75" x14ac:dyDescent="0.2"/>
    <row r="7429" ht="12.75" x14ac:dyDescent="0.2"/>
    <row r="7430" ht="12.75" x14ac:dyDescent="0.2"/>
    <row r="7431" ht="12.75" x14ac:dyDescent="0.2"/>
    <row r="7432" ht="12.75" x14ac:dyDescent="0.2"/>
    <row r="7433" ht="12.75" x14ac:dyDescent="0.2"/>
    <row r="7434" ht="12.75" x14ac:dyDescent="0.2"/>
    <row r="7435" ht="12.75" x14ac:dyDescent="0.2"/>
    <row r="7436" ht="12.75" x14ac:dyDescent="0.2"/>
    <row r="7437" ht="12.75" x14ac:dyDescent="0.2"/>
    <row r="7438" ht="12.75" x14ac:dyDescent="0.2"/>
    <row r="7439" ht="12.75" x14ac:dyDescent="0.2"/>
    <row r="7440" ht="12.75" x14ac:dyDescent="0.2"/>
    <row r="7441" ht="12.75" x14ac:dyDescent="0.2"/>
    <row r="7442" ht="12.75" x14ac:dyDescent="0.2"/>
    <row r="7443" ht="12.75" x14ac:dyDescent="0.2"/>
    <row r="7444" ht="12.75" x14ac:dyDescent="0.2"/>
    <row r="7445" ht="12.75" x14ac:dyDescent="0.2"/>
    <row r="7446" ht="12.75" x14ac:dyDescent="0.2"/>
    <row r="7447" ht="12.75" x14ac:dyDescent="0.2"/>
    <row r="7448" ht="12.75" x14ac:dyDescent="0.2"/>
    <row r="7449" ht="12.75" x14ac:dyDescent="0.2"/>
    <row r="7450" ht="12.75" x14ac:dyDescent="0.2"/>
    <row r="7451" ht="12.75" x14ac:dyDescent="0.2"/>
    <row r="7452" ht="12.75" x14ac:dyDescent="0.2"/>
    <row r="7453" ht="12.75" x14ac:dyDescent="0.2"/>
    <row r="7454" ht="12.75" x14ac:dyDescent="0.2"/>
    <row r="7455" ht="12.75" x14ac:dyDescent="0.2"/>
    <row r="7456" ht="12.75" x14ac:dyDescent="0.2"/>
    <row r="7457" ht="12.75" x14ac:dyDescent="0.2"/>
    <row r="7458" ht="12.75" x14ac:dyDescent="0.2"/>
    <row r="7459" ht="12.75" x14ac:dyDescent="0.2"/>
    <row r="7460" ht="12.75" x14ac:dyDescent="0.2"/>
    <row r="7461" ht="12.75" x14ac:dyDescent="0.2"/>
    <row r="7462" ht="12.75" x14ac:dyDescent="0.2"/>
    <row r="7463" ht="12.75" x14ac:dyDescent="0.2"/>
    <row r="7464" ht="12.75" x14ac:dyDescent="0.2"/>
    <row r="7465" ht="12.75" x14ac:dyDescent="0.2"/>
    <row r="7466" ht="12.75" x14ac:dyDescent="0.2"/>
    <row r="7467" ht="12.75" x14ac:dyDescent="0.2"/>
    <row r="7468" ht="12.75" x14ac:dyDescent="0.2"/>
    <row r="7469" ht="12.75" x14ac:dyDescent="0.2"/>
    <row r="7470" ht="12.75" x14ac:dyDescent="0.2"/>
    <row r="7471" ht="12.75" x14ac:dyDescent="0.2"/>
    <row r="7472" ht="12.75" x14ac:dyDescent="0.2"/>
    <row r="7473" ht="12.75" x14ac:dyDescent="0.2"/>
    <row r="7474" ht="12.75" x14ac:dyDescent="0.2"/>
    <row r="7475" ht="12.75" x14ac:dyDescent="0.2"/>
    <row r="7476" ht="12.75" x14ac:dyDescent="0.2"/>
    <row r="7477" ht="12.75" x14ac:dyDescent="0.2"/>
    <row r="7478" ht="12.75" x14ac:dyDescent="0.2"/>
    <row r="7479" ht="12.75" x14ac:dyDescent="0.2"/>
    <row r="7480" ht="12.75" x14ac:dyDescent="0.2"/>
    <row r="7481" ht="12.75" x14ac:dyDescent="0.2"/>
    <row r="7482" ht="12.75" x14ac:dyDescent="0.2"/>
    <row r="7483" ht="12.75" x14ac:dyDescent="0.2"/>
    <row r="7484" ht="12.75" x14ac:dyDescent="0.2"/>
    <row r="7485" ht="12.75" x14ac:dyDescent="0.2"/>
    <row r="7486" ht="12.75" x14ac:dyDescent="0.2"/>
    <row r="7487" ht="12.75" x14ac:dyDescent="0.2"/>
    <row r="7488" ht="12.75" x14ac:dyDescent="0.2"/>
    <row r="7489" ht="12.75" x14ac:dyDescent="0.2"/>
    <row r="7490" ht="12.75" x14ac:dyDescent="0.2"/>
    <row r="7491" ht="12.75" x14ac:dyDescent="0.2"/>
    <row r="7492" ht="12.75" x14ac:dyDescent="0.2"/>
    <row r="7493" ht="12.75" x14ac:dyDescent="0.2"/>
    <row r="7494" ht="12.75" x14ac:dyDescent="0.2"/>
    <row r="7495" ht="12.75" x14ac:dyDescent="0.2"/>
    <row r="7496" ht="12.75" x14ac:dyDescent="0.2"/>
    <row r="7497" ht="12.75" x14ac:dyDescent="0.2"/>
    <row r="7498" ht="12.75" x14ac:dyDescent="0.2"/>
    <row r="7499" ht="12.75" x14ac:dyDescent="0.2"/>
    <row r="7500" ht="12.75" x14ac:dyDescent="0.2"/>
    <row r="7501" ht="12.75" x14ac:dyDescent="0.2"/>
    <row r="7502" ht="12.75" x14ac:dyDescent="0.2"/>
    <row r="7503" ht="12.75" x14ac:dyDescent="0.2"/>
    <row r="7504" ht="12.75" x14ac:dyDescent="0.2"/>
    <row r="7505" ht="12.75" x14ac:dyDescent="0.2"/>
    <row r="7506" ht="12.75" x14ac:dyDescent="0.2"/>
    <row r="7507" ht="12.75" x14ac:dyDescent="0.2"/>
    <row r="7508" ht="12.75" x14ac:dyDescent="0.2"/>
    <row r="7509" ht="12.75" x14ac:dyDescent="0.2"/>
    <row r="7510" ht="12.75" x14ac:dyDescent="0.2"/>
    <row r="7511" ht="12.75" x14ac:dyDescent="0.2"/>
    <row r="7512" ht="12.75" x14ac:dyDescent="0.2"/>
    <row r="7513" ht="12.75" x14ac:dyDescent="0.2"/>
    <row r="7514" ht="12.75" x14ac:dyDescent="0.2"/>
    <row r="7515" ht="12.75" x14ac:dyDescent="0.2"/>
    <row r="7516" ht="12.75" x14ac:dyDescent="0.2"/>
    <row r="7517" ht="12.75" x14ac:dyDescent="0.2"/>
    <row r="7518" ht="12.75" x14ac:dyDescent="0.2"/>
    <row r="7519" ht="12.75" x14ac:dyDescent="0.2"/>
    <row r="7520" ht="12.75" x14ac:dyDescent="0.2"/>
    <row r="7521" ht="12.75" x14ac:dyDescent="0.2"/>
    <row r="7522" ht="12.75" x14ac:dyDescent="0.2"/>
    <row r="7523" ht="12.75" x14ac:dyDescent="0.2"/>
    <row r="7524" ht="12.75" x14ac:dyDescent="0.2"/>
    <row r="7525" ht="12.75" x14ac:dyDescent="0.2"/>
    <row r="7526" ht="12.75" x14ac:dyDescent="0.2"/>
    <row r="7527" ht="12.75" x14ac:dyDescent="0.2"/>
    <row r="7528" ht="12.75" x14ac:dyDescent="0.2"/>
    <row r="7529" ht="12.75" x14ac:dyDescent="0.2"/>
    <row r="7530" ht="12.75" x14ac:dyDescent="0.2"/>
    <row r="7531" ht="12.75" x14ac:dyDescent="0.2"/>
    <row r="7532" ht="12.75" x14ac:dyDescent="0.2"/>
    <row r="7533" ht="12.75" x14ac:dyDescent="0.2"/>
    <row r="7534" ht="12.75" x14ac:dyDescent="0.2"/>
    <row r="7535" ht="12.75" x14ac:dyDescent="0.2"/>
    <row r="7536" ht="12.75" x14ac:dyDescent="0.2"/>
    <row r="7537" ht="12.75" x14ac:dyDescent="0.2"/>
    <row r="7538" ht="12.75" x14ac:dyDescent="0.2"/>
    <row r="7539" ht="12.75" x14ac:dyDescent="0.2"/>
    <row r="7540" ht="12.75" x14ac:dyDescent="0.2"/>
    <row r="7541" ht="12.75" x14ac:dyDescent="0.2"/>
    <row r="7542" ht="12.75" x14ac:dyDescent="0.2"/>
    <row r="7543" ht="12.75" x14ac:dyDescent="0.2"/>
    <row r="7544" ht="12.75" x14ac:dyDescent="0.2"/>
    <row r="7545" ht="12.75" x14ac:dyDescent="0.2"/>
    <row r="7546" ht="12.75" x14ac:dyDescent="0.2"/>
    <row r="7547" ht="12.75" x14ac:dyDescent="0.2"/>
    <row r="7548" ht="12.75" x14ac:dyDescent="0.2"/>
    <row r="7549" ht="12.75" x14ac:dyDescent="0.2"/>
    <row r="7550" ht="12.75" x14ac:dyDescent="0.2"/>
    <row r="7551" ht="12.75" x14ac:dyDescent="0.2"/>
    <row r="7552" ht="12.75" x14ac:dyDescent="0.2"/>
    <row r="7553" ht="12.75" x14ac:dyDescent="0.2"/>
    <row r="7554" ht="12.75" x14ac:dyDescent="0.2"/>
    <row r="7555" ht="12.75" x14ac:dyDescent="0.2"/>
    <row r="7556" ht="12.75" x14ac:dyDescent="0.2"/>
    <row r="7557" ht="12.75" x14ac:dyDescent="0.2"/>
    <row r="7558" ht="12.75" x14ac:dyDescent="0.2"/>
    <row r="7559" ht="12.75" x14ac:dyDescent="0.2"/>
    <row r="7560" ht="12.75" x14ac:dyDescent="0.2"/>
    <row r="7561" ht="12.75" x14ac:dyDescent="0.2"/>
    <row r="7562" ht="12.75" x14ac:dyDescent="0.2"/>
    <row r="7563" ht="12.75" x14ac:dyDescent="0.2"/>
    <row r="7564" ht="12.75" x14ac:dyDescent="0.2"/>
    <row r="7565" ht="12.75" x14ac:dyDescent="0.2"/>
    <row r="7566" ht="12.75" x14ac:dyDescent="0.2"/>
    <row r="7567" ht="12.75" x14ac:dyDescent="0.2"/>
    <row r="7568" ht="12.75" x14ac:dyDescent="0.2"/>
    <row r="7569" ht="12.75" x14ac:dyDescent="0.2"/>
    <row r="7570" ht="12.75" x14ac:dyDescent="0.2"/>
    <row r="7571" ht="12.75" x14ac:dyDescent="0.2"/>
    <row r="7572" ht="12.75" x14ac:dyDescent="0.2"/>
    <row r="7573" ht="12.75" x14ac:dyDescent="0.2"/>
    <row r="7574" ht="12.75" x14ac:dyDescent="0.2"/>
    <row r="7575" ht="12.75" x14ac:dyDescent="0.2"/>
    <row r="7576" ht="12.75" x14ac:dyDescent="0.2"/>
    <row r="7577" ht="12.75" x14ac:dyDescent="0.2"/>
    <row r="7578" ht="12.75" x14ac:dyDescent="0.2"/>
    <row r="7579" ht="12.75" x14ac:dyDescent="0.2"/>
    <row r="7580" ht="12.75" x14ac:dyDescent="0.2"/>
    <row r="7581" ht="12.75" x14ac:dyDescent="0.2"/>
    <row r="7582" ht="12.75" x14ac:dyDescent="0.2"/>
    <row r="7583" ht="12.75" x14ac:dyDescent="0.2"/>
    <row r="7584" ht="12.75" x14ac:dyDescent="0.2"/>
    <row r="7585" ht="12.75" x14ac:dyDescent="0.2"/>
    <row r="7586" ht="12.75" x14ac:dyDescent="0.2"/>
    <row r="7587" ht="12.75" x14ac:dyDescent="0.2"/>
    <row r="7588" ht="12.75" x14ac:dyDescent="0.2"/>
    <row r="7589" ht="12.75" x14ac:dyDescent="0.2"/>
    <row r="7590" ht="12.75" x14ac:dyDescent="0.2"/>
    <row r="7591" ht="12.75" x14ac:dyDescent="0.2"/>
    <row r="7592" ht="12.75" x14ac:dyDescent="0.2"/>
    <row r="7593" ht="12.75" x14ac:dyDescent="0.2"/>
    <row r="7594" ht="12.75" x14ac:dyDescent="0.2"/>
    <row r="7595" ht="12.75" x14ac:dyDescent="0.2"/>
    <row r="7596" ht="12.75" x14ac:dyDescent="0.2"/>
    <row r="7597" ht="12.75" x14ac:dyDescent="0.2"/>
    <row r="7598" ht="12.75" x14ac:dyDescent="0.2"/>
    <row r="7599" ht="12.75" x14ac:dyDescent="0.2"/>
    <row r="7600" ht="12.75" x14ac:dyDescent="0.2"/>
    <row r="7601" ht="12.75" x14ac:dyDescent="0.2"/>
    <row r="7602" ht="12.75" x14ac:dyDescent="0.2"/>
    <row r="7603" ht="12.75" x14ac:dyDescent="0.2"/>
    <row r="7604" ht="12.75" x14ac:dyDescent="0.2"/>
    <row r="7605" ht="12.75" x14ac:dyDescent="0.2"/>
    <row r="7606" ht="12.75" x14ac:dyDescent="0.2"/>
    <row r="7607" ht="12.75" x14ac:dyDescent="0.2"/>
    <row r="7608" ht="12.75" x14ac:dyDescent="0.2"/>
    <row r="7609" ht="12.75" x14ac:dyDescent="0.2"/>
    <row r="7610" ht="12.75" x14ac:dyDescent="0.2"/>
    <row r="7611" ht="12.75" x14ac:dyDescent="0.2"/>
    <row r="7612" ht="12.75" x14ac:dyDescent="0.2"/>
    <row r="7613" ht="12.75" x14ac:dyDescent="0.2"/>
    <row r="7614" ht="12.75" x14ac:dyDescent="0.2"/>
    <row r="7615" ht="12.75" x14ac:dyDescent="0.2"/>
    <row r="7616" ht="12.75" x14ac:dyDescent="0.2"/>
    <row r="7617" ht="12.75" x14ac:dyDescent="0.2"/>
    <row r="7618" ht="12.75" x14ac:dyDescent="0.2"/>
    <row r="7619" ht="12.75" x14ac:dyDescent="0.2"/>
    <row r="7620" ht="12.75" x14ac:dyDescent="0.2"/>
    <row r="7621" ht="12.75" x14ac:dyDescent="0.2"/>
    <row r="7622" ht="12.75" x14ac:dyDescent="0.2"/>
    <row r="7623" ht="12.75" x14ac:dyDescent="0.2"/>
    <row r="7624" ht="12.75" x14ac:dyDescent="0.2"/>
    <row r="7625" ht="12.75" x14ac:dyDescent="0.2"/>
    <row r="7626" ht="12.75" x14ac:dyDescent="0.2"/>
    <row r="7627" ht="12.75" x14ac:dyDescent="0.2"/>
    <row r="7628" ht="12.75" x14ac:dyDescent="0.2"/>
    <row r="7629" ht="12.75" x14ac:dyDescent="0.2"/>
    <row r="7630" ht="12.75" x14ac:dyDescent="0.2"/>
    <row r="7631" ht="12.75" x14ac:dyDescent="0.2"/>
    <row r="7632" ht="12.75" x14ac:dyDescent="0.2"/>
    <row r="7633" ht="12.75" x14ac:dyDescent="0.2"/>
    <row r="7634" ht="12.75" x14ac:dyDescent="0.2"/>
    <row r="7635" ht="12.75" x14ac:dyDescent="0.2"/>
    <row r="7636" ht="12.75" x14ac:dyDescent="0.2"/>
    <row r="7637" ht="12.75" x14ac:dyDescent="0.2"/>
    <row r="7638" ht="12.75" x14ac:dyDescent="0.2"/>
    <row r="7639" ht="12.75" x14ac:dyDescent="0.2"/>
    <row r="7640" ht="12.75" x14ac:dyDescent="0.2"/>
    <row r="7641" ht="12.75" x14ac:dyDescent="0.2"/>
    <row r="7642" ht="12.75" x14ac:dyDescent="0.2"/>
    <row r="7643" ht="12.75" x14ac:dyDescent="0.2"/>
    <row r="7644" ht="12.75" x14ac:dyDescent="0.2"/>
    <row r="7645" ht="12.75" x14ac:dyDescent="0.2"/>
    <row r="7646" ht="12.75" x14ac:dyDescent="0.2"/>
    <row r="7647" ht="12.75" x14ac:dyDescent="0.2"/>
    <row r="7648" ht="12.75" x14ac:dyDescent="0.2"/>
    <row r="7649" ht="12.75" x14ac:dyDescent="0.2"/>
    <row r="7650" ht="12.75" x14ac:dyDescent="0.2"/>
    <row r="7651" ht="12.75" x14ac:dyDescent="0.2"/>
    <row r="7652" ht="12.75" x14ac:dyDescent="0.2"/>
    <row r="7653" ht="12.75" x14ac:dyDescent="0.2"/>
    <row r="7654" ht="12.75" x14ac:dyDescent="0.2"/>
    <row r="7655" ht="12.75" x14ac:dyDescent="0.2"/>
    <row r="7656" ht="12.75" x14ac:dyDescent="0.2"/>
    <row r="7657" ht="12.75" x14ac:dyDescent="0.2"/>
    <row r="7658" ht="12.75" x14ac:dyDescent="0.2"/>
    <row r="7659" ht="12.75" x14ac:dyDescent="0.2"/>
    <row r="7660" ht="12.75" x14ac:dyDescent="0.2"/>
    <row r="7661" ht="12.75" x14ac:dyDescent="0.2"/>
    <row r="7662" ht="12.75" x14ac:dyDescent="0.2"/>
    <row r="7663" ht="12.75" x14ac:dyDescent="0.2"/>
    <row r="7664" ht="12.75" x14ac:dyDescent="0.2"/>
    <row r="7665" ht="12.75" x14ac:dyDescent="0.2"/>
    <row r="7666" ht="12.75" x14ac:dyDescent="0.2"/>
    <row r="7667" ht="12.75" x14ac:dyDescent="0.2"/>
    <row r="7668" ht="12.75" x14ac:dyDescent="0.2"/>
    <row r="7669" ht="12.75" x14ac:dyDescent="0.2"/>
    <row r="7670" ht="12.75" x14ac:dyDescent="0.2"/>
    <row r="7671" ht="12.75" x14ac:dyDescent="0.2"/>
    <row r="7672" ht="12.75" x14ac:dyDescent="0.2"/>
    <row r="7673" ht="12.75" x14ac:dyDescent="0.2"/>
    <row r="7674" ht="12.75" x14ac:dyDescent="0.2"/>
    <row r="7675" ht="12.75" x14ac:dyDescent="0.2"/>
    <row r="7676" ht="12.75" x14ac:dyDescent="0.2"/>
    <row r="7677" ht="12.75" x14ac:dyDescent="0.2"/>
    <row r="7678" ht="12.75" x14ac:dyDescent="0.2"/>
    <row r="7679" ht="12.75" x14ac:dyDescent="0.2"/>
    <row r="7680" ht="12.75" x14ac:dyDescent="0.2"/>
    <row r="7681" ht="12.75" x14ac:dyDescent="0.2"/>
    <row r="7682" ht="12.75" x14ac:dyDescent="0.2"/>
    <row r="7683" ht="12.75" x14ac:dyDescent="0.2"/>
    <row r="7684" ht="12.75" x14ac:dyDescent="0.2"/>
    <row r="7685" ht="12.75" x14ac:dyDescent="0.2"/>
    <row r="7686" ht="12.75" x14ac:dyDescent="0.2"/>
    <row r="7687" ht="12.75" x14ac:dyDescent="0.2"/>
    <row r="7688" ht="12.75" x14ac:dyDescent="0.2"/>
    <row r="7689" ht="12.75" x14ac:dyDescent="0.2"/>
    <row r="7690" ht="12.75" x14ac:dyDescent="0.2"/>
    <row r="7691" ht="12.75" x14ac:dyDescent="0.2"/>
    <row r="7692" ht="12.75" x14ac:dyDescent="0.2"/>
    <row r="7693" ht="12.75" x14ac:dyDescent="0.2"/>
    <row r="7694" ht="12.75" x14ac:dyDescent="0.2"/>
    <row r="7695" ht="12.75" x14ac:dyDescent="0.2"/>
    <row r="7696" ht="12.75" x14ac:dyDescent="0.2"/>
    <row r="7697" ht="12.75" x14ac:dyDescent="0.2"/>
    <row r="7698" ht="12.75" x14ac:dyDescent="0.2"/>
    <row r="7699" ht="12.75" x14ac:dyDescent="0.2"/>
    <row r="7700" ht="12.75" x14ac:dyDescent="0.2"/>
    <row r="7701" ht="12.75" x14ac:dyDescent="0.2"/>
    <row r="7702" ht="12.75" x14ac:dyDescent="0.2"/>
    <row r="7703" ht="12.75" x14ac:dyDescent="0.2"/>
    <row r="7704" ht="12.75" x14ac:dyDescent="0.2"/>
    <row r="7705" ht="12.75" x14ac:dyDescent="0.2"/>
    <row r="7706" ht="12.75" x14ac:dyDescent="0.2"/>
    <row r="7707" ht="12.75" x14ac:dyDescent="0.2"/>
    <row r="7708" ht="12.75" x14ac:dyDescent="0.2"/>
    <row r="7709" ht="12.75" x14ac:dyDescent="0.2"/>
    <row r="7710" ht="12.75" x14ac:dyDescent="0.2"/>
    <row r="7711" ht="12.75" x14ac:dyDescent="0.2"/>
    <row r="7712" ht="12.75" x14ac:dyDescent="0.2"/>
    <row r="7713" ht="12.75" x14ac:dyDescent="0.2"/>
    <row r="7714" ht="12.75" x14ac:dyDescent="0.2"/>
    <row r="7715" ht="12.75" x14ac:dyDescent="0.2"/>
    <row r="7716" ht="12.75" x14ac:dyDescent="0.2"/>
    <row r="7717" ht="12.75" x14ac:dyDescent="0.2"/>
    <row r="7718" ht="12.75" x14ac:dyDescent="0.2"/>
    <row r="7719" ht="12.75" x14ac:dyDescent="0.2"/>
    <row r="7720" ht="12.75" x14ac:dyDescent="0.2"/>
    <row r="7721" ht="12.75" x14ac:dyDescent="0.2"/>
    <row r="7722" ht="12.75" x14ac:dyDescent="0.2"/>
    <row r="7723" ht="12.75" x14ac:dyDescent="0.2"/>
    <row r="7724" ht="12.75" x14ac:dyDescent="0.2"/>
    <row r="7725" ht="12.75" x14ac:dyDescent="0.2"/>
    <row r="7726" ht="12.75" x14ac:dyDescent="0.2"/>
    <row r="7727" ht="12.75" x14ac:dyDescent="0.2"/>
    <row r="7728" ht="12.75" x14ac:dyDescent="0.2"/>
    <row r="7729" ht="12.75" x14ac:dyDescent="0.2"/>
    <row r="7730" ht="12.75" x14ac:dyDescent="0.2"/>
    <row r="7731" ht="12.75" x14ac:dyDescent="0.2"/>
    <row r="7732" ht="12.75" x14ac:dyDescent="0.2"/>
    <row r="7733" ht="12.75" x14ac:dyDescent="0.2"/>
    <row r="7734" ht="12.75" x14ac:dyDescent="0.2"/>
    <row r="7735" ht="12.75" x14ac:dyDescent="0.2"/>
    <row r="7736" ht="12.75" x14ac:dyDescent="0.2"/>
    <row r="7737" ht="12.75" x14ac:dyDescent="0.2"/>
    <row r="7738" ht="12.75" x14ac:dyDescent="0.2"/>
    <row r="7739" ht="12.75" x14ac:dyDescent="0.2"/>
    <row r="7740" ht="12.75" x14ac:dyDescent="0.2"/>
    <row r="7741" ht="12.75" x14ac:dyDescent="0.2"/>
    <row r="7742" ht="12.75" x14ac:dyDescent="0.2"/>
    <row r="7743" ht="12.75" x14ac:dyDescent="0.2"/>
    <row r="7744" ht="12.75" x14ac:dyDescent="0.2"/>
    <row r="7745" ht="12.75" x14ac:dyDescent="0.2"/>
    <row r="7746" ht="12.75" x14ac:dyDescent="0.2"/>
    <row r="7747" ht="12.75" x14ac:dyDescent="0.2"/>
    <row r="7748" ht="12.75" x14ac:dyDescent="0.2"/>
    <row r="7749" ht="12.75" x14ac:dyDescent="0.2"/>
    <row r="7750" ht="12.75" x14ac:dyDescent="0.2"/>
    <row r="7751" ht="12.75" x14ac:dyDescent="0.2"/>
    <row r="7752" ht="12.75" x14ac:dyDescent="0.2"/>
    <row r="7753" ht="12.75" x14ac:dyDescent="0.2"/>
    <row r="7754" ht="12.75" x14ac:dyDescent="0.2"/>
    <row r="7755" ht="12.75" x14ac:dyDescent="0.2"/>
    <row r="7756" ht="12.75" x14ac:dyDescent="0.2"/>
    <row r="7757" ht="12.75" x14ac:dyDescent="0.2"/>
    <row r="7758" ht="12.75" x14ac:dyDescent="0.2"/>
    <row r="7759" ht="12.75" x14ac:dyDescent="0.2"/>
    <row r="7760" ht="12.75" x14ac:dyDescent="0.2"/>
    <row r="7761" ht="12.75" x14ac:dyDescent="0.2"/>
    <row r="7762" ht="12.75" x14ac:dyDescent="0.2"/>
    <row r="7763" ht="12.75" x14ac:dyDescent="0.2"/>
    <row r="7764" ht="12.75" x14ac:dyDescent="0.2"/>
    <row r="7765" ht="12.75" x14ac:dyDescent="0.2"/>
    <row r="7766" ht="12.75" x14ac:dyDescent="0.2"/>
    <row r="7767" ht="12.75" x14ac:dyDescent="0.2"/>
    <row r="7768" ht="12.75" x14ac:dyDescent="0.2"/>
    <row r="7769" ht="12.75" x14ac:dyDescent="0.2"/>
    <row r="7770" ht="12.75" x14ac:dyDescent="0.2"/>
    <row r="7771" ht="12.75" x14ac:dyDescent="0.2"/>
    <row r="7772" ht="12.75" x14ac:dyDescent="0.2"/>
    <row r="7773" ht="12.75" x14ac:dyDescent="0.2"/>
    <row r="7774" ht="12.75" x14ac:dyDescent="0.2"/>
    <row r="7775" ht="12.75" x14ac:dyDescent="0.2"/>
    <row r="7776" ht="12.75" x14ac:dyDescent="0.2"/>
    <row r="7777" ht="12.75" x14ac:dyDescent="0.2"/>
    <row r="7778" ht="12.75" x14ac:dyDescent="0.2"/>
    <row r="7779" ht="12.75" x14ac:dyDescent="0.2"/>
    <row r="7780" ht="12.75" x14ac:dyDescent="0.2"/>
    <row r="7781" ht="12.75" x14ac:dyDescent="0.2"/>
    <row r="7782" ht="12.75" x14ac:dyDescent="0.2"/>
    <row r="7783" ht="12.75" x14ac:dyDescent="0.2"/>
    <row r="7784" ht="12.75" x14ac:dyDescent="0.2"/>
    <row r="7785" ht="12.75" x14ac:dyDescent="0.2"/>
    <row r="7786" ht="12.75" x14ac:dyDescent="0.2"/>
    <row r="7787" ht="12.75" x14ac:dyDescent="0.2"/>
    <row r="7788" ht="12.75" x14ac:dyDescent="0.2"/>
    <row r="7789" ht="12.75" x14ac:dyDescent="0.2"/>
    <row r="7790" ht="12.75" x14ac:dyDescent="0.2"/>
    <row r="7791" ht="12.75" x14ac:dyDescent="0.2"/>
    <row r="7792" ht="12.75" x14ac:dyDescent="0.2"/>
    <row r="7793" ht="12.75" x14ac:dyDescent="0.2"/>
    <row r="7794" ht="12.75" x14ac:dyDescent="0.2"/>
    <row r="7795" ht="12.75" x14ac:dyDescent="0.2"/>
    <row r="7796" ht="12.75" x14ac:dyDescent="0.2"/>
    <row r="7797" ht="12.75" x14ac:dyDescent="0.2"/>
    <row r="7798" ht="12.75" x14ac:dyDescent="0.2"/>
    <row r="7799" ht="12.75" x14ac:dyDescent="0.2"/>
    <row r="7800" ht="12.75" x14ac:dyDescent="0.2"/>
    <row r="7801" ht="12.75" x14ac:dyDescent="0.2"/>
    <row r="7802" ht="12.75" x14ac:dyDescent="0.2"/>
    <row r="7803" ht="12.75" x14ac:dyDescent="0.2"/>
    <row r="7804" ht="12.75" x14ac:dyDescent="0.2"/>
    <row r="7805" ht="12.75" x14ac:dyDescent="0.2"/>
    <row r="7806" ht="12.75" x14ac:dyDescent="0.2"/>
    <row r="7807" ht="12.75" x14ac:dyDescent="0.2"/>
    <row r="7808" ht="12.75" x14ac:dyDescent="0.2"/>
    <row r="7809" ht="12.75" x14ac:dyDescent="0.2"/>
    <row r="7810" ht="12.75" x14ac:dyDescent="0.2"/>
    <row r="7811" ht="12.75" x14ac:dyDescent="0.2"/>
    <row r="7812" ht="12.75" x14ac:dyDescent="0.2"/>
    <row r="7813" ht="12.75" x14ac:dyDescent="0.2"/>
    <row r="7814" ht="12.75" x14ac:dyDescent="0.2"/>
    <row r="7815" ht="12.75" x14ac:dyDescent="0.2"/>
    <row r="7816" ht="12.75" x14ac:dyDescent="0.2"/>
    <row r="7817" ht="12.75" x14ac:dyDescent="0.2"/>
    <row r="7818" ht="12.75" x14ac:dyDescent="0.2"/>
    <row r="7819" ht="12.75" x14ac:dyDescent="0.2"/>
    <row r="7820" ht="12.75" x14ac:dyDescent="0.2"/>
    <row r="7821" ht="12.75" x14ac:dyDescent="0.2"/>
    <row r="7822" ht="12.75" x14ac:dyDescent="0.2"/>
    <row r="7823" ht="12.75" x14ac:dyDescent="0.2"/>
    <row r="7824" ht="12.75" x14ac:dyDescent="0.2"/>
    <row r="7825" ht="12.75" x14ac:dyDescent="0.2"/>
    <row r="7826" ht="12.75" x14ac:dyDescent="0.2"/>
    <row r="7827" ht="12.75" x14ac:dyDescent="0.2"/>
    <row r="7828" ht="12.75" x14ac:dyDescent="0.2"/>
    <row r="7829" ht="12.75" x14ac:dyDescent="0.2"/>
    <row r="7830" ht="12.75" x14ac:dyDescent="0.2"/>
    <row r="7831" ht="12.75" x14ac:dyDescent="0.2"/>
    <row r="7832" ht="12.75" x14ac:dyDescent="0.2"/>
    <row r="7833" ht="12.75" x14ac:dyDescent="0.2"/>
    <row r="7834" ht="12.75" x14ac:dyDescent="0.2"/>
    <row r="7835" ht="12.75" x14ac:dyDescent="0.2"/>
    <row r="7836" ht="12.75" x14ac:dyDescent="0.2"/>
    <row r="7837" ht="12.75" x14ac:dyDescent="0.2"/>
    <row r="7838" ht="12.75" x14ac:dyDescent="0.2"/>
    <row r="7839" ht="12.75" x14ac:dyDescent="0.2"/>
    <row r="7840" ht="12.75" x14ac:dyDescent="0.2"/>
    <row r="7841" ht="12.75" x14ac:dyDescent="0.2"/>
    <row r="7842" ht="12.75" x14ac:dyDescent="0.2"/>
    <row r="7843" ht="12.75" x14ac:dyDescent="0.2"/>
    <row r="7844" ht="12.75" x14ac:dyDescent="0.2"/>
    <row r="7845" ht="12.75" x14ac:dyDescent="0.2"/>
    <row r="7846" ht="12.75" x14ac:dyDescent="0.2"/>
    <row r="7847" ht="12.75" x14ac:dyDescent="0.2"/>
    <row r="7848" ht="12.75" x14ac:dyDescent="0.2"/>
    <row r="7849" ht="12.75" x14ac:dyDescent="0.2"/>
    <row r="7850" ht="12.75" x14ac:dyDescent="0.2"/>
    <row r="7851" ht="12.75" x14ac:dyDescent="0.2"/>
    <row r="7852" ht="12.75" x14ac:dyDescent="0.2"/>
    <row r="7853" ht="12.75" x14ac:dyDescent="0.2"/>
    <row r="7854" ht="12.75" x14ac:dyDescent="0.2"/>
    <row r="7855" ht="12.75" x14ac:dyDescent="0.2"/>
    <row r="7856" ht="12.75" x14ac:dyDescent="0.2"/>
    <row r="7857" ht="12.75" x14ac:dyDescent="0.2"/>
    <row r="7858" ht="12.75" x14ac:dyDescent="0.2"/>
    <row r="7859" ht="12.75" x14ac:dyDescent="0.2"/>
    <row r="7860" ht="12.75" x14ac:dyDescent="0.2"/>
    <row r="7861" ht="12.75" x14ac:dyDescent="0.2"/>
    <row r="7862" ht="12.75" x14ac:dyDescent="0.2"/>
    <row r="7863" ht="12.75" x14ac:dyDescent="0.2"/>
    <row r="7864" ht="12.75" x14ac:dyDescent="0.2"/>
    <row r="7865" ht="12.75" x14ac:dyDescent="0.2"/>
    <row r="7866" ht="12.75" x14ac:dyDescent="0.2"/>
    <row r="7867" ht="12.75" x14ac:dyDescent="0.2"/>
    <row r="7868" ht="12.75" x14ac:dyDescent="0.2"/>
    <row r="7869" ht="12.75" x14ac:dyDescent="0.2"/>
    <row r="7870" ht="12.75" x14ac:dyDescent="0.2"/>
    <row r="7871" ht="12.75" x14ac:dyDescent="0.2"/>
    <row r="7872" ht="12.75" x14ac:dyDescent="0.2"/>
    <row r="7873" ht="12.75" x14ac:dyDescent="0.2"/>
    <row r="7874" ht="12.75" x14ac:dyDescent="0.2"/>
    <row r="7875" ht="12.75" x14ac:dyDescent="0.2"/>
    <row r="7876" ht="12.75" x14ac:dyDescent="0.2"/>
    <row r="7877" ht="12.75" x14ac:dyDescent="0.2"/>
    <row r="7878" ht="12.75" x14ac:dyDescent="0.2"/>
    <row r="7879" ht="12.75" x14ac:dyDescent="0.2"/>
    <row r="7880" ht="12.75" x14ac:dyDescent="0.2"/>
    <row r="7881" ht="12.75" x14ac:dyDescent="0.2"/>
    <row r="7882" ht="12.75" x14ac:dyDescent="0.2"/>
    <row r="7883" ht="12.75" x14ac:dyDescent="0.2"/>
    <row r="7884" ht="12.75" x14ac:dyDescent="0.2"/>
    <row r="7885" ht="12.75" x14ac:dyDescent="0.2"/>
    <row r="7886" ht="12.75" x14ac:dyDescent="0.2"/>
    <row r="7887" ht="12.75" x14ac:dyDescent="0.2"/>
    <row r="7888" ht="12.75" x14ac:dyDescent="0.2"/>
    <row r="7889" ht="12.75" x14ac:dyDescent="0.2"/>
    <row r="7890" ht="12.75" x14ac:dyDescent="0.2"/>
    <row r="7891" ht="12.75" x14ac:dyDescent="0.2"/>
    <row r="7892" ht="12.75" x14ac:dyDescent="0.2"/>
    <row r="7893" ht="12.75" x14ac:dyDescent="0.2"/>
    <row r="7894" ht="12.75" x14ac:dyDescent="0.2"/>
    <row r="7895" ht="12.75" x14ac:dyDescent="0.2"/>
    <row r="7896" ht="12.75" x14ac:dyDescent="0.2"/>
    <row r="7897" ht="12.75" x14ac:dyDescent="0.2"/>
    <row r="7898" ht="12.75" x14ac:dyDescent="0.2"/>
    <row r="7899" ht="12.75" x14ac:dyDescent="0.2"/>
    <row r="7900" ht="12.75" x14ac:dyDescent="0.2"/>
    <row r="7901" ht="12.75" x14ac:dyDescent="0.2"/>
    <row r="7902" ht="12.75" x14ac:dyDescent="0.2"/>
    <row r="7903" ht="12.75" x14ac:dyDescent="0.2"/>
    <row r="7904" ht="12.75" x14ac:dyDescent="0.2"/>
    <row r="7905" ht="12.75" x14ac:dyDescent="0.2"/>
    <row r="7906" ht="12.75" x14ac:dyDescent="0.2"/>
    <row r="7907" ht="12.75" x14ac:dyDescent="0.2"/>
    <row r="7908" ht="12.75" x14ac:dyDescent="0.2"/>
    <row r="7909" ht="12.75" x14ac:dyDescent="0.2"/>
    <row r="7910" ht="12.75" x14ac:dyDescent="0.2"/>
    <row r="7911" ht="12.75" x14ac:dyDescent="0.2"/>
    <row r="7912" ht="12.75" x14ac:dyDescent="0.2"/>
    <row r="7913" ht="12.75" x14ac:dyDescent="0.2"/>
    <row r="7914" ht="12.75" x14ac:dyDescent="0.2"/>
    <row r="7915" ht="12.75" x14ac:dyDescent="0.2"/>
    <row r="7916" ht="12.75" x14ac:dyDescent="0.2"/>
    <row r="7917" ht="12.75" x14ac:dyDescent="0.2"/>
    <row r="7918" ht="12.75" x14ac:dyDescent="0.2"/>
    <row r="7919" ht="12.75" x14ac:dyDescent="0.2"/>
    <row r="7920" ht="12.75" x14ac:dyDescent="0.2"/>
    <row r="7921" ht="12.75" x14ac:dyDescent="0.2"/>
    <row r="7922" ht="12.75" x14ac:dyDescent="0.2"/>
    <row r="7923" ht="12.75" x14ac:dyDescent="0.2"/>
    <row r="7924" ht="12.75" x14ac:dyDescent="0.2"/>
    <row r="7925" ht="12.75" x14ac:dyDescent="0.2"/>
    <row r="7926" ht="12.75" x14ac:dyDescent="0.2"/>
    <row r="7927" ht="12.75" x14ac:dyDescent="0.2"/>
    <row r="7928" ht="12.75" x14ac:dyDescent="0.2"/>
    <row r="7929" ht="12.75" x14ac:dyDescent="0.2"/>
    <row r="7930" ht="12.75" x14ac:dyDescent="0.2"/>
    <row r="7931" ht="12.75" x14ac:dyDescent="0.2"/>
    <row r="7932" ht="12.75" x14ac:dyDescent="0.2"/>
    <row r="7933" ht="12.75" x14ac:dyDescent="0.2"/>
    <row r="7934" ht="12.75" x14ac:dyDescent="0.2"/>
    <row r="7935" ht="12.75" x14ac:dyDescent="0.2"/>
    <row r="7936" ht="12.75" x14ac:dyDescent="0.2"/>
    <row r="7937" ht="12.75" x14ac:dyDescent="0.2"/>
    <row r="7938" ht="12.75" x14ac:dyDescent="0.2"/>
    <row r="7939" ht="12.75" x14ac:dyDescent="0.2"/>
    <row r="7940" ht="12.75" x14ac:dyDescent="0.2"/>
    <row r="7941" ht="12.75" x14ac:dyDescent="0.2"/>
    <row r="7942" ht="12.75" x14ac:dyDescent="0.2"/>
    <row r="7943" ht="12.75" x14ac:dyDescent="0.2"/>
    <row r="7944" ht="12.75" x14ac:dyDescent="0.2"/>
    <row r="7945" ht="12.75" x14ac:dyDescent="0.2"/>
    <row r="7946" ht="12.75" x14ac:dyDescent="0.2"/>
    <row r="7947" ht="12.75" x14ac:dyDescent="0.2"/>
    <row r="7948" ht="12.75" x14ac:dyDescent="0.2"/>
    <row r="7949" ht="12.75" x14ac:dyDescent="0.2"/>
    <row r="7950" ht="12.75" x14ac:dyDescent="0.2"/>
    <row r="7951" ht="12.75" x14ac:dyDescent="0.2"/>
    <row r="7952" ht="12.75" x14ac:dyDescent="0.2"/>
    <row r="7953" ht="12.75" x14ac:dyDescent="0.2"/>
    <row r="7954" ht="12.75" x14ac:dyDescent="0.2"/>
    <row r="7955" ht="12.75" x14ac:dyDescent="0.2"/>
    <row r="7956" ht="12.75" x14ac:dyDescent="0.2"/>
    <row r="7957" ht="12.75" x14ac:dyDescent="0.2"/>
    <row r="7958" ht="12.75" x14ac:dyDescent="0.2"/>
    <row r="7959" ht="12.75" x14ac:dyDescent="0.2"/>
    <row r="7960" ht="12.75" x14ac:dyDescent="0.2"/>
    <row r="7961" ht="12.75" x14ac:dyDescent="0.2"/>
    <row r="7962" ht="12.75" x14ac:dyDescent="0.2"/>
    <row r="7963" ht="12.75" x14ac:dyDescent="0.2"/>
    <row r="7964" ht="12.75" x14ac:dyDescent="0.2"/>
    <row r="7965" ht="12.75" x14ac:dyDescent="0.2"/>
    <row r="7966" ht="12.75" x14ac:dyDescent="0.2"/>
    <row r="7967" ht="12.75" x14ac:dyDescent="0.2"/>
    <row r="7968" ht="12.75" x14ac:dyDescent="0.2"/>
    <row r="7969" ht="12.75" x14ac:dyDescent="0.2"/>
    <row r="7970" ht="12.75" x14ac:dyDescent="0.2"/>
    <row r="7971" ht="12.75" x14ac:dyDescent="0.2"/>
    <row r="7972" ht="12.75" x14ac:dyDescent="0.2"/>
    <row r="7973" ht="12.75" x14ac:dyDescent="0.2"/>
    <row r="7974" ht="12.75" x14ac:dyDescent="0.2"/>
    <row r="7975" ht="12.75" x14ac:dyDescent="0.2"/>
    <row r="7976" ht="12.75" x14ac:dyDescent="0.2"/>
    <row r="7977" ht="12.75" x14ac:dyDescent="0.2"/>
    <row r="7978" ht="12.75" x14ac:dyDescent="0.2"/>
    <row r="7979" ht="12.75" x14ac:dyDescent="0.2"/>
    <row r="7980" ht="12.75" x14ac:dyDescent="0.2"/>
    <row r="7981" ht="12.75" x14ac:dyDescent="0.2"/>
    <row r="7982" ht="12.75" x14ac:dyDescent="0.2"/>
    <row r="7983" ht="12.75" x14ac:dyDescent="0.2"/>
    <row r="7984" ht="12.75" x14ac:dyDescent="0.2"/>
    <row r="7985" ht="12.75" x14ac:dyDescent="0.2"/>
    <row r="7986" ht="12.75" x14ac:dyDescent="0.2"/>
    <row r="7987" ht="12.75" x14ac:dyDescent="0.2"/>
    <row r="7988" ht="12.75" x14ac:dyDescent="0.2"/>
    <row r="7989" ht="12.75" x14ac:dyDescent="0.2"/>
    <row r="7990" ht="12.75" x14ac:dyDescent="0.2"/>
    <row r="7991" ht="12.75" x14ac:dyDescent="0.2"/>
    <row r="7992" ht="12.75" x14ac:dyDescent="0.2"/>
    <row r="7993" ht="12.75" x14ac:dyDescent="0.2"/>
    <row r="7994" ht="12.75" x14ac:dyDescent="0.2"/>
    <row r="7995" ht="12.75" x14ac:dyDescent="0.2"/>
    <row r="7996" ht="12.75" x14ac:dyDescent="0.2"/>
    <row r="7997" ht="12.75" x14ac:dyDescent="0.2"/>
    <row r="7998" ht="12.75" x14ac:dyDescent="0.2"/>
    <row r="7999" ht="12.75" x14ac:dyDescent="0.2"/>
    <row r="8000" ht="12.75" x14ac:dyDescent="0.2"/>
    <row r="8001" ht="12.75" x14ac:dyDescent="0.2"/>
    <row r="8002" ht="12.75" x14ac:dyDescent="0.2"/>
    <row r="8003" ht="12.75" x14ac:dyDescent="0.2"/>
    <row r="8004" ht="12.75" x14ac:dyDescent="0.2"/>
    <row r="8005" ht="12.75" x14ac:dyDescent="0.2"/>
    <row r="8006" ht="12.75" x14ac:dyDescent="0.2"/>
    <row r="8007" ht="12.75" x14ac:dyDescent="0.2"/>
    <row r="8008" ht="12.75" x14ac:dyDescent="0.2"/>
    <row r="8009" ht="12.75" x14ac:dyDescent="0.2"/>
    <row r="8010" ht="12.75" x14ac:dyDescent="0.2"/>
    <row r="8011" ht="12.75" x14ac:dyDescent="0.2"/>
    <row r="8012" ht="12.75" x14ac:dyDescent="0.2"/>
    <row r="8013" ht="12.75" x14ac:dyDescent="0.2"/>
    <row r="8014" ht="12.75" x14ac:dyDescent="0.2"/>
    <row r="8015" ht="12.75" x14ac:dyDescent="0.2"/>
    <row r="8016" ht="12.75" x14ac:dyDescent="0.2"/>
    <row r="8017" ht="12.75" x14ac:dyDescent="0.2"/>
    <row r="8018" ht="12.75" x14ac:dyDescent="0.2"/>
    <row r="8019" ht="12.75" x14ac:dyDescent="0.2"/>
    <row r="8020" ht="12.75" x14ac:dyDescent="0.2"/>
    <row r="8021" ht="12.75" x14ac:dyDescent="0.2"/>
    <row r="8022" ht="12.75" x14ac:dyDescent="0.2"/>
    <row r="8023" ht="12.75" x14ac:dyDescent="0.2"/>
    <row r="8024" ht="12.75" x14ac:dyDescent="0.2"/>
    <row r="8025" ht="12.75" x14ac:dyDescent="0.2"/>
    <row r="8026" ht="12.75" x14ac:dyDescent="0.2"/>
    <row r="8027" ht="12.75" x14ac:dyDescent="0.2"/>
    <row r="8028" ht="12.75" x14ac:dyDescent="0.2"/>
    <row r="8029" ht="12.75" x14ac:dyDescent="0.2"/>
    <row r="8030" ht="12.75" x14ac:dyDescent="0.2"/>
    <row r="8031" ht="12.75" x14ac:dyDescent="0.2"/>
    <row r="8032" ht="12.75" x14ac:dyDescent="0.2"/>
    <row r="8033" ht="12.75" x14ac:dyDescent="0.2"/>
    <row r="8034" ht="12.75" x14ac:dyDescent="0.2"/>
    <row r="8035" ht="12.75" x14ac:dyDescent="0.2"/>
    <row r="8036" ht="12.75" x14ac:dyDescent="0.2"/>
    <row r="8037" ht="12.75" x14ac:dyDescent="0.2"/>
    <row r="8038" ht="12.75" x14ac:dyDescent="0.2"/>
    <row r="8039" ht="12.75" x14ac:dyDescent="0.2"/>
    <row r="8040" ht="12.75" x14ac:dyDescent="0.2"/>
    <row r="8041" ht="12.75" x14ac:dyDescent="0.2"/>
    <row r="8042" ht="12.75" x14ac:dyDescent="0.2"/>
    <row r="8043" ht="12.75" x14ac:dyDescent="0.2"/>
    <row r="8044" ht="12.75" x14ac:dyDescent="0.2"/>
    <row r="8045" ht="12.75" x14ac:dyDescent="0.2"/>
    <row r="8046" ht="12.75" x14ac:dyDescent="0.2"/>
    <row r="8047" ht="12.75" x14ac:dyDescent="0.2"/>
    <row r="8048" ht="12.75" x14ac:dyDescent="0.2"/>
    <row r="8049" ht="12.75" x14ac:dyDescent="0.2"/>
    <row r="8050" ht="12.75" x14ac:dyDescent="0.2"/>
    <row r="8051" ht="12.75" x14ac:dyDescent="0.2"/>
    <row r="8052" ht="12.75" x14ac:dyDescent="0.2"/>
    <row r="8053" ht="12.75" x14ac:dyDescent="0.2"/>
    <row r="8054" ht="12.75" x14ac:dyDescent="0.2"/>
    <row r="8055" ht="12.75" x14ac:dyDescent="0.2"/>
    <row r="8056" ht="12.75" x14ac:dyDescent="0.2"/>
    <row r="8057" ht="12.75" x14ac:dyDescent="0.2"/>
    <row r="8058" ht="12.75" x14ac:dyDescent="0.2"/>
    <row r="8059" ht="12.75" x14ac:dyDescent="0.2"/>
    <row r="8060" ht="12.75" x14ac:dyDescent="0.2"/>
    <row r="8061" ht="12.75" x14ac:dyDescent="0.2"/>
    <row r="8062" ht="12.75" x14ac:dyDescent="0.2"/>
    <row r="8063" ht="12.75" x14ac:dyDescent="0.2"/>
    <row r="8064" ht="12.75" x14ac:dyDescent="0.2"/>
    <row r="8065" ht="12.75" x14ac:dyDescent="0.2"/>
    <row r="8066" ht="12.75" x14ac:dyDescent="0.2"/>
    <row r="8067" ht="12.75" x14ac:dyDescent="0.2"/>
    <row r="8068" ht="12.75" x14ac:dyDescent="0.2"/>
    <row r="8069" ht="12.75" x14ac:dyDescent="0.2"/>
    <row r="8070" ht="12.75" x14ac:dyDescent="0.2"/>
    <row r="8071" ht="12.75" x14ac:dyDescent="0.2"/>
    <row r="8072" ht="12.75" x14ac:dyDescent="0.2"/>
    <row r="8073" ht="12.75" x14ac:dyDescent="0.2"/>
    <row r="8074" ht="12.75" x14ac:dyDescent="0.2"/>
    <row r="8075" ht="12.75" x14ac:dyDescent="0.2"/>
    <row r="8076" ht="12.75" x14ac:dyDescent="0.2"/>
    <row r="8077" ht="12.75" x14ac:dyDescent="0.2"/>
    <row r="8078" ht="12.75" x14ac:dyDescent="0.2"/>
    <row r="8079" ht="12.75" x14ac:dyDescent="0.2"/>
    <row r="8080" ht="12.75" x14ac:dyDescent="0.2"/>
    <row r="8081" ht="12.75" x14ac:dyDescent="0.2"/>
    <row r="8082" ht="12.75" x14ac:dyDescent="0.2"/>
    <row r="8083" ht="12.75" x14ac:dyDescent="0.2"/>
    <row r="8084" ht="12.75" x14ac:dyDescent="0.2"/>
    <row r="8085" ht="12.75" x14ac:dyDescent="0.2"/>
    <row r="8086" ht="12.75" x14ac:dyDescent="0.2"/>
    <row r="8087" ht="12.75" x14ac:dyDescent="0.2"/>
    <row r="8088" ht="12.75" x14ac:dyDescent="0.2"/>
    <row r="8089" ht="12.75" x14ac:dyDescent="0.2"/>
    <row r="8090" ht="12.75" x14ac:dyDescent="0.2"/>
    <row r="8091" ht="12.75" x14ac:dyDescent="0.2"/>
    <row r="8092" ht="12.75" x14ac:dyDescent="0.2"/>
    <row r="8093" ht="12.75" x14ac:dyDescent="0.2"/>
    <row r="8094" ht="12.75" x14ac:dyDescent="0.2"/>
    <row r="8095" ht="12.75" x14ac:dyDescent="0.2"/>
    <row r="8096" ht="12.75" x14ac:dyDescent="0.2"/>
    <row r="8097" ht="12.75" x14ac:dyDescent="0.2"/>
    <row r="8098" ht="12.75" x14ac:dyDescent="0.2"/>
    <row r="8099" ht="12.75" x14ac:dyDescent="0.2"/>
    <row r="8100" ht="12.75" x14ac:dyDescent="0.2"/>
    <row r="8101" ht="12.75" x14ac:dyDescent="0.2"/>
    <row r="8102" ht="12.75" x14ac:dyDescent="0.2"/>
    <row r="8103" ht="12.75" x14ac:dyDescent="0.2"/>
    <row r="8104" ht="12.75" x14ac:dyDescent="0.2"/>
    <row r="8105" ht="12.75" x14ac:dyDescent="0.2"/>
    <row r="8106" ht="12.75" x14ac:dyDescent="0.2"/>
    <row r="8107" ht="12.75" x14ac:dyDescent="0.2"/>
    <row r="8108" ht="12.75" x14ac:dyDescent="0.2"/>
    <row r="8109" ht="12.75" x14ac:dyDescent="0.2"/>
    <row r="8110" ht="12.75" x14ac:dyDescent="0.2"/>
    <row r="8111" ht="12.75" x14ac:dyDescent="0.2"/>
    <row r="8112" ht="12.75" x14ac:dyDescent="0.2"/>
    <row r="8113" ht="12.75" x14ac:dyDescent="0.2"/>
    <row r="8114" ht="12.75" x14ac:dyDescent="0.2"/>
    <row r="8115" ht="12.75" x14ac:dyDescent="0.2"/>
    <row r="8116" ht="12.75" x14ac:dyDescent="0.2"/>
    <row r="8117" ht="12.75" x14ac:dyDescent="0.2"/>
    <row r="8118" ht="12.75" x14ac:dyDescent="0.2"/>
    <row r="8119" ht="12.75" x14ac:dyDescent="0.2"/>
    <row r="8120" ht="12.75" x14ac:dyDescent="0.2"/>
    <row r="8121" ht="12.75" x14ac:dyDescent="0.2"/>
    <row r="8122" ht="12.75" x14ac:dyDescent="0.2"/>
    <row r="8123" ht="12.75" x14ac:dyDescent="0.2"/>
    <row r="8124" ht="12.75" x14ac:dyDescent="0.2"/>
    <row r="8125" ht="12.75" x14ac:dyDescent="0.2"/>
    <row r="8126" ht="12.75" x14ac:dyDescent="0.2"/>
    <row r="8127" ht="12.75" x14ac:dyDescent="0.2"/>
    <row r="8128" ht="12.75" x14ac:dyDescent="0.2"/>
    <row r="8129" ht="12.75" x14ac:dyDescent="0.2"/>
    <row r="8130" ht="12.75" x14ac:dyDescent="0.2"/>
    <row r="8131" ht="12.75" x14ac:dyDescent="0.2"/>
    <row r="8132" ht="12.75" x14ac:dyDescent="0.2"/>
    <row r="8133" ht="12.75" x14ac:dyDescent="0.2"/>
    <row r="8134" ht="12.75" x14ac:dyDescent="0.2"/>
    <row r="8135" ht="12.75" x14ac:dyDescent="0.2"/>
    <row r="8136" ht="12.75" x14ac:dyDescent="0.2"/>
    <row r="8137" ht="12.75" x14ac:dyDescent="0.2"/>
    <row r="8138" ht="12.75" x14ac:dyDescent="0.2"/>
    <row r="8139" ht="12.75" x14ac:dyDescent="0.2"/>
    <row r="8140" ht="12.75" x14ac:dyDescent="0.2"/>
    <row r="8141" ht="12.75" x14ac:dyDescent="0.2"/>
    <row r="8142" ht="12.75" x14ac:dyDescent="0.2"/>
    <row r="8143" ht="12.75" x14ac:dyDescent="0.2"/>
    <row r="8144" ht="12.75" x14ac:dyDescent="0.2"/>
    <row r="8145" ht="12.75" x14ac:dyDescent="0.2"/>
    <row r="8146" ht="12.75" x14ac:dyDescent="0.2"/>
    <row r="8147" ht="12.75" x14ac:dyDescent="0.2"/>
    <row r="8148" ht="12.75" x14ac:dyDescent="0.2"/>
    <row r="8149" ht="12.75" x14ac:dyDescent="0.2"/>
    <row r="8150" ht="12.75" x14ac:dyDescent="0.2"/>
    <row r="8151" ht="12.75" x14ac:dyDescent="0.2"/>
    <row r="8152" ht="12.75" x14ac:dyDescent="0.2"/>
    <row r="8153" ht="12.75" x14ac:dyDescent="0.2"/>
    <row r="8154" ht="12.75" x14ac:dyDescent="0.2"/>
    <row r="8155" ht="12.75" x14ac:dyDescent="0.2"/>
    <row r="8156" ht="12.75" x14ac:dyDescent="0.2"/>
    <row r="8157" ht="12.75" x14ac:dyDescent="0.2"/>
    <row r="8158" ht="12.75" x14ac:dyDescent="0.2"/>
    <row r="8159" ht="12.75" x14ac:dyDescent="0.2"/>
    <row r="8160" ht="12.75" x14ac:dyDescent="0.2"/>
    <row r="8161" ht="12.75" x14ac:dyDescent="0.2"/>
    <row r="8162" ht="12.75" x14ac:dyDescent="0.2"/>
    <row r="8163" ht="12.75" x14ac:dyDescent="0.2"/>
    <row r="8164" ht="12.75" x14ac:dyDescent="0.2"/>
    <row r="8165" ht="12.75" x14ac:dyDescent="0.2"/>
    <row r="8166" ht="12.75" x14ac:dyDescent="0.2"/>
    <row r="8167" ht="12.75" x14ac:dyDescent="0.2"/>
    <row r="8168" ht="12.75" x14ac:dyDescent="0.2"/>
    <row r="8169" ht="12.75" x14ac:dyDescent="0.2"/>
    <row r="8170" ht="12.75" x14ac:dyDescent="0.2"/>
    <row r="8171" ht="12.75" x14ac:dyDescent="0.2"/>
    <row r="8172" ht="12.75" x14ac:dyDescent="0.2"/>
    <row r="8173" ht="12.75" x14ac:dyDescent="0.2"/>
    <row r="8174" ht="12.75" x14ac:dyDescent="0.2"/>
    <row r="8175" ht="12.75" x14ac:dyDescent="0.2"/>
    <row r="8176" ht="12.75" x14ac:dyDescent="0.2"/>
    <row r="8177" ht="12.75" x14ac:dyDescent="0.2"/>
    <row r="8178" ht="12.75" x14ac:dyDescent="0.2"/>
    <row r="8179" ht="12.75" x14ac:dyDescent="0.2"/>
    <row r="8180" ht="12.75" x14ac:dyDescent="0.2"/>
    <row r="8181" ht="12.75" x14ac:dyDescent="0.2"/>
    <row r="8182" ht="12.75" x14ac:dyDescent="0.2"/>
    <row r="8183" ht="12.75" x14ac:dyDescent="0.2"/>
    <row r="8184" ht="12.75" x14ac:dyDescent="0.2"/>
    <row r="8185" ht="12.75" x14ac:dyDescent="0.2"/>
    <row r="8186" ht="12.75" x14ac:dyDescent="0.2"/>
    <row r="8187" ht="12.75" x14ac:dyDescent="0.2"/>
    <row r="8188" ht="12.75" x14ac:dyDescent="0.2"/>
    <row r="8189" ht="12.75" x14ac:dyDescent="0.2"/>
    <row r="8190" ht="12.75" x14ac:dyDescent="0.2"/>
    <row r="8191" ht="12.75" x14ac:dyDescent="0.2"/>
    <row r="8192" ht="12.75" x14ac:dyDescent="0.2"/>
    <row r="8193" ht="12.75" x14ac:dyDescent="0.2"/>
    <row r="8194" ht="12.75" x14ac:dyDescent="0.2"/>
    <row r="8195" ht="12.75" x14ac:dyDescent="0.2"/>
    <row r="8196" ht="12.75" x14ac:dyDescent="0.2"/>
    <row r="8197" ht="12.75" x14ac:dyDescent="0.2"/>
    <row r="8198" ht="12.75" x14ac:dyDescent="0.2"/>
    <row r="8199" ht="12.75" x14ac:dyDescent="0.2"/>
    <row r="8200" ht="12.75" x14ac:dyDescent="0.2"/>
    <row r="8201" ht="12.75" x14ac:dyDescent="0.2"/>
    <row r="8202" ht="12.75" x14ac:dyDescent="0.2"/>
    <row r="8203" ht="12.75" x14ac:dyDescent="0.2"/>
    <row r="8204" ht="12.75" x14ac:dyDescent="0.2"/>
    <row r="8205" ht="12.75" x14ac:dyDescent="0.2"/>
    <row r="8206" ht="12.75" x14ac:dyDescent="0.2"/>
    <row r="8207" ht="12.75" x14ac:dyDescent="0.2"/>
    <row r="8208" ht="12.75" x14ac:dyDescent="0.2"/>
    <row r="8209" ht="12.75" x14ac:dyDescent="0.2"/>
    <row r="8210" ht="12.75" x14ac:dyDescent="0.2"/>
    <row r="8211" ht="12.75" x14ac:dyDescent="0.2"/>
    <row r="8212" ht="12.75" x14ac:dyDescent="0.2"/>
    <row r="8213" ht="12.75" x14ac:dyDescent="0.2"/>
    <row r="8214" ht="12.75" x14ac:dyDescent="0.2"/>
    <row r="8215" ht="12.75" x14ac:dyDescent="0.2"/>
    <row r="8216" ht="12.75" x14ac:dyDescent="0.2"/>
    <row r="8217" ht="12.75" x14ac:dyDescent="0.2"/>
    <row r="8218" ht="12.75" x14ac:dyDescent="0.2"/>
    <row r="8219" ht="12.75" x14ac:dyDescent="0.2"/>
    <row r="8220" ht="12.75" x14ac:dyDescent="0.2"/>
    <row r="8221" ht="12.75" x14ac:dyDescent="0.2"/>
    <row r="8222" ht="12.75" x14ac:dyDescent="0.2"/>
    <row r="8223" ht="12.75" x14ac:dyDescent="0.2"/>
    <row r="8224" ht="12.75" x14ac:dyDescent="0.2"/>
    <row r="8225" ht="12.75" x14ac:dyDescent="0.2"/>
    <row r="8226" ht="12.75" x14ac:dyDescent="0.2"/>
    <row r="8227" ht="12.75" x14ac:dyDescent="0.2"/>
    <row r="8228" ht="12.75" x14ac:dyDescent="0.2"/>
    <row r="8229" ht="12.75" x14ac:dyDescent="0.2"/>
    <row r="8230" ht="12.75" x14ac:dyDescent="0.2"/>
    <row r="8231" ht="12.75" x14ac:dyDescent="0.2"/>
    <row r="8232" ht="12.75" x14ac:dyDescent="0.2"/>
    <row r="8233" ht="12.75" x14ac:dyDescent="0.2"/>
    <row r="8234" ht="12.75" x14ac:dyDescent="0.2"/>
    <row r="8235" ht="12.75" x14ac:dyDescent="0.2"/>
    <row r="8236" ht="12.75" x14ac:dyDescent="0.2"/>
    <row r="8237" ht="12.75" x14ac:dyDescent="0.2"/>
    <row r="8238" ht="12.75" x14ac:dyDescent="0.2"/>
    <row r="8239" ht="12.75" x14ac:dyDescent="0.2"/>
    <row r="8240" ht="12.75" x14ac:dyDescent="0.2"/>
    <row r="8241" ht="12.75" x14ac:dyDescent="0.2"/>
    <row r="8242" ht="12.75" x14ac:dyDescent="0.2"/>
    <row r="8243" ht="12.75" x14ac:dyDescent="0.2"/>
    <row r="8244" ht="12.75" x14ac:dyDescent="0.2"/>
    <row r="8245" ht="12.75" x14ac:dyDescent="0.2"/>
    <row r="8246" ht="12.75" x14ac:dyDescent="0.2"/>
    <row r="8247" ht="12.75" x14ac:dyDescent="0.2"/>
    <row r="8248" ht="12.75" x14ac:dyDescent="0.2"/>
    <row r="8249" ht="12.75" x14ac:dyDescent="0.2"/>
    <row r="8250" ht="12.75" x14ac:dyDescent="0.2"/>
    <row r="8251" ht="12.75" x14ac:dyDescent="0.2"/>
    <row r="8252" ht="12.75" x14ac:dyDescent="0.2"/>
    <row r="8253" ht="12.75" x14ac:dyDescent="0.2"/>
    <row r="8254" ht="12.75" x14ac:dyDescent="0.2"/>
    <row r="8255" ht="12.75" x14ac:dyDescent="0.2"/>
    <row r="8256" ht="12.75" x14ac:dyDescent="0.2"/>
    <row r="8257" ht="12.75" x14ac:dyDescent="0.2"/>
    <row r="8258" ht="12.75" x14ac:dyDescent="0.2"/>
    <row r="8259" ht="12.75" x14ac:dyDescent="0.2"/>
    <row r="8260" ht="12.75" x14ac:dyDescent="0.2"/>
    <row r="8261" ht="12.75" x14ac:dyDescent="0.2"/>
    <row r="8262" ht="12.75" x14ac:dyDescent="0.2"/>
    <row r="8263" ht="12.75" x14ac:dyDescent="0.2"/>
    <row r="8264" ht="12.75" x14ac:dyDescent="0.2"/>
    <row r="8265" ht="12.75" x14ac:dyDescent="0.2"/>
    <row r="8266" ht="12.75" x14ac:dyDescent="0.2"/>
    <row r="8267" ht="12.75" x14ac:dyDescent="0.2"/>
    <row r="8268" ht="12.75" x14ac:dyDescent="0.2"/>
    <row r="8269" ht="12.75" x14ac:dyDescent="0.2"/>
    <row r="8270" ht="12.75" x14ac:dyDescent="0.2"/>
    <row r="8271" ht="12.75" x14ac:dyDescent="0.2"/>
    <row r="8272" ht="12.75" x14ac:dyDescent="0.2"/>
    <row r="8273" ht="12.75" x14ac:dyDescent="0.2"/>
    <row r="8274" ht="12.75" x14ac:dyDescent="0.2"/>
    <row r="8275" ht="12.75" x14ac:dyDescent="0.2"/>
    <row r="8276" ht="12.75" x14ac:dyDescent="0.2"/>
    <row r="8277" ht="12.75" x14ac:dyDescent="0.2"/>
    <row r="8278" ht="12.75" x14ac:dyDescent="0.2"/>
    <row r="8279" ht="12.75" x14ac:dyDescent="0.2"/>
    <row r="8280" ht="12.75" x14ac:dyDescent="0.2"/>
    <row r="8281" ht="12.75" x14ac:dyDescent="0.2"/>
    <row r="8282" ht="12.75" x14ac:dyDescent="0.2"/>
    <row r="8283" ht="12.75" x14ac:dyDescent="0.2"/>
    <row r="8284" ht="12.75" x14ac:dyDescent="0.2"/>
    <row r="8285" ht="12.75" x14ac:dyDescent="0.2"/>
    <row r="8286" ht="12.75" x14ac:dyDescent="0.2"/>
    <row r="8287" ht="12.75" x14ac:dyDescent="0.2"/>
    <row r="8288" ht="12.75" x14ac:dyDescent="0.2"/>
    <row r="8289" ht="12.75" x14ac:dyDescent="0.2"/>
    <row r="8290" ht="12.75" x14ac:dyDescent="0.2"/>
    <row r="8291" ht="12.75" x14ac:dyDescent="0.2"/>
    <row r="8292" ht="12.75" x14ac:dyDescent="0.2"/>
    <row r="8293" ht="12.75" x14ac:dyDescent="0.2"/>
    <row r="8294" ht="12.75" x14ac:dyDescent="0.2"/>
    <row r="8295" ht="12.75" x14ac:dyDescent="0.2"/>
    <row r="8296" ht="12.75" x14ac:dyDescent="0.2"/>
    <row r="8297" ht="12.75" x14ac:dyDescent="0.2"/>
    <row r="8298" ht="12.75" x14ac:dyDescent="0.2"/>
    <row r="8299" ht="12.75" x14ac:dyDescent="0.2"/>
    <row r="8300" ht="12.75" x14ac:dyDescent="0.2"/>
    <row r="8301" ht="12.75" x14ac:dyDescent="0.2"/>
    <row r="8302" ht="12.75" x14ac:dyDescent="0.2"/>
    <row r="8303" ht="12.75" x14ac:dyDescent="0.2"/>
    <row r="8304" ht="12.75" x14ac:dyDescent="0.2"/>
    <row r="8305" ht="12.75" x14ac:dyDescent="0.2"/>
    <row r="8306" ht="12.75" x14ac:dyDescent="0.2"/>
    <row r="8307" ht="12.75" x14ac:dyDescent="0.2"/>
    <row r="8308" ht="12.75" x14ac:dyDescent="0.2"/>
    <row r="8309" ht="12.75" x14ac:dyDescent="0.2"/>
    <row r="8310" ht="12.75" x14ac:dyDescent="0.2"/>
    <row r="8311" ht="12.75" x14ac:dyDescent="0.2"/>
    <row r="8312" ht="12.75" x14ac:dyDescent="0.2"/>
    <row r="8313" ht="12.75" x14ac:dyDescent="0.2"/>
    <row r="8314" ht="12.75" x14ac:dyDescent="0.2"/>
    <row r="8315" ht="12.75" x14ac:dyDescent="0.2"/>
    <row r="8316" ht="12.75" x14ac:dyDescent="0.2"/>
    <row r="8317" ht="12.75" x14ac:dyDescent="0.2"/>
    <row r="8318" ht="12.75" x14ac:dyDescent="0.2"/>
    <row r="8319" ht="12.75" x14ac:dyDescent="0.2"/>
    <row r="8320" ht="12.75" x14ac:dyDescent="0.2"/>
    <row r="8321" ht="12.75" x14ac:dyDescent="0.2"/>
    <row r="8322" ht="12.75" x14ac:dyDescent="0.2"/>
    <row r="8323" ht="12.75" x14ac:dyDescent="0.2"/>
    <row r="8324" ht="12.75" x14ac:dyDescent="0.2"/>
    <row r="8325" ht="12.75" x14ac:dyDescent="0.2"/>
    <row r="8326" ht="12.75" x14ac:dyDescent="0.2"/>
    <row r="8327" ht="12.75" x14ac:dyDescent="0.2"/>
    <row r="8328" ht="12.75" x14ac:dyDescent="0.2"/>
    <row r="8329" ht="12.75" x14ac:dyDescent="0.2"/>
    <row r="8330" ht="12.75" x14ac:dyDescent="0.2"/>
    <row r="8331" ht="12.75" x14ac:dyDescent="0.2"/>
    <row r="8332" ht="12.75" x14ac:dyDescent="0.2"/>
    <row r="8333" ht="12.75" x14ac:dyDescent="0.2"/>
    <row r="8334" ht="12.75" x14ac:dyDescent="0.2"/>
    <row r="8335" ht="12.75" x14ac:dyDescent="0.2"/>
    <row r="8336" ht="12.75" x14ac:dyDescent="0.2"/>
    <row r="8337" ht="12.75" x14ac:dyDescent="0.2"/>
    <row r="8338" ht="12.75" x14ac:dyDescent="0.2"/>
    <row r="8339" ht="12.75" x14ac:dyDescent="0.2"/>
    <row r="8340" ht="12.75" x14ac:dyDescent="0.2"/>
    <row r="8341" ht="12.75" x14ac:dyDescent="0.2"/>
    <row r="8342" ht="12.75" x14ac:dyDescent="0.2"/>
    <row r="8343" ht="12.75" x14ac:dyDescent="0.2"/>
    <row r="8344" ht="12.75" x14ac:dyDescent="0.2"/>
    <row r="8345" ht="12.75" x14ac:dyDescent="0.2"/>
    <row r="8346" ht="12.75" x14ac:dyDescent="0.2"/>
    <row r="8347" ht="12.75" x14ac:dyDescent="0.2"/>
    <row r="8348" ht="12.75" x14ac:dyDescent="0.2"/>
    <row r="8349" ht="12.75" x14ac:dyDescent="0.2"/>
    <row r="8350" ht="12.75" x14ac:dyDescent="0.2"/>
    <row r="8351" ht="12.75" x14ac:dyDescent="0.2"/>
    <row r="8352" ht="12.75" x14ac:dyDescent="0.2"/>
    <row r="8353" ht="12.75" x14ac:dyDescent="0.2"/>
    <row r="8354" ht="12.75" x14ac:dyDescent="0.2"/>
    <row r="8355" ht="12.75" x14ac:dyDescent="0.2"/>
    <row r="8356" ht="12.75" x14ac:dyDescent="0.2"/>
    <row r="8357" ht="12.75" x14ac:dyDescent="0.2"/>
    <row r="8358" ht="12.75" x14ac:dyDescent="0.2"/>
    <row r="8359" ht="12.75" x14ac:dyDescent="0.2"/>
    <row r="8360" ht="12.75" x14ac:dyDescent="0.2"/>
    <row r="8361" ht="12.75" x14ac:dyDescent="0.2"/>
    <row r="8362" ht="12.75" x14ac:dyDescent="0.2"/>
    <row r="8363" ht="12.75" x14ac:dyDescent="0.2"/>
    <row r="8364" ht="12.75" x14ac:dyDescent="0.2"/>
    <row r="8365" ht="12.75" x14ac:dyDescent="0.2"/>
    <row r="8366" ht="12.75" x14ac:dyDescent="0.2"/>
    <row r="8367" ht="12.75" x14ac:dyDescent="0.2"/>
    <row r="8368" ht="12.75" x14ac:dyDescent="0.2"/>
    <row r="8369" ht="12.75" x14ac:dyDescent="0.2"/>
    <row r="8370" ht="12.75" x14ac:dyDescent="0.2"/>
    <row r="8371" ht="12.75" x14ac:dyDescent="0.2"/>
    <row r="8372" ht="12.75" x14ac:dyDescent="0.2"/>
    <row r="8373" ht="12.75" x14ac:dyDescent="0.2"/>
    <row r="8374" ht="12.75" x14ac:dyDescent="0.2"/>
    <row r="8375" ht="12.75" x14ac:dyDescent="0.2"/>
    <row r="8376" ht="12.75" x14ac:dyDescent="0.2"/>
    <row r="8377" ht="12.75" x14ac:dyDescent="0.2"/>
    <row r="8378" ht="12.75" x14ac:dyDescent="0.2"/>
    <row r="8379" ht="12.75" x14ac:dyDescent="0.2"/>
    <row r="8380" ht="12.75" x14ac:dyDescent="0.2"/>
    <row r="8381" ht="12.75" x14ac:dyDescent="0.2"/>
    <row r="8382" ht="12.75" x14ac:dyDescent="0.2"/>
    <row r="8383" ht="12.75" x14ac:dyDescent="0.2"/>
    <row r="8384" ht="12.75" x14ac:dyDescent="0.2"/>
    <row r="8385" ht="12.75" x14ac:dyDescent="0.2"/>
    <row r="8386" ht="12.75" x14ac:dyDescent="0.2"/>
    <row r="8387" ht="12.75" x14ac:dyDescent="0.2"/>
    <row r="8388" ht="12.75" x14ac:dyDescent="0.2"/>
    <row r="8389" ht="12.75" x14ac:dyDescent="0.2"/>
    <row r="8390" ht="12.75" x14ac:dyDescent="0.2"/>
    <row r="8391" ht="12.75" x14ac:dyDescent="0.2"/>
    <row r="8392" ht="12.75" x14ac:dyDescent="0.2"/>
    <row r="8393" ht="12.75" x14ac:dyDescent="0.2"/>
    <row r="8394" ht="12.75" x14ac:dyDescent="0.2"/>
    <row r="8395" ht="12.75" x14ac:dyDescent="0.2"/>
    <row r="8396" ht="12.75" x14ac:dyDescent="0.2"/>
    <row r="8397" ht="12.75" x14ac:dyDescent="0.2"/>
    <row r="8398" ht="12.75" x14ac:dyDescent="0.2"/>
    <row r="8399" ht="12.75" x14ac:dyDescent="0.2"/>
    <row r="8400" ht="12.75" x14ac:dyDescent="0.2"/>
    <row r="8401" ht="12.75" x14ac:dyDescent="0.2"/>
    <row r="8402" ht="12.75" x14ac:dyDescent="0.2"/>
    <row r="8403" ht="12.75" x14ac:dyDescent="0.2"/>
    <row r="8404" ht="12.75" x14ac:dyDescent="0.2"/>
    <row r="8405" ht="12.75" x14ac:dyDescent="0.2"/>
    <row r="8406" ht="12.75" x14ac:dyDescent="0.2"/>
    <row r="8407" ht="12.75" x14ac:dyDescent="0.2"/>
    <row r="8408" ht="12.75" x14ac:dyDescent="0.2"/>
    <row r="8409" ht="12.75" x14ac:dyDescent="0.2"/>
    <row r="8410" ht="12.75" x14ac:dyDescent="0.2"/>
    <row r="8411" ht="12.75" x14ac:dyDescent="0.2"/>
    <row r="8412" ht="12.75" x14ac:dyDescent="0.2"/>
    <row r="8413" ht="12.75" x14ac:dyDescent="0.2"/>
    <row r="8414" ht="12.75" x14ac:dyDescent="0.2"/>
    <row r="8415" ht="12.75" x14ac:dyDescent="0.2"/>
    <row r="8416" ht="12.75" x14ac:dyDescent="0.2"/>
    <row r="8417" ht="12.75" x14ac:dyDescent="0.2"/>
    <row r="8418" ht="12.75" x14ac:dyDescent="0.2"/>
    <row r="8419" ht="12.75" x14ac:dyDescent="0.2"/>
    <row r="8420" ht="12.75" x14ac:dyDescent="0.2"/>
    <row r="8421" ht="12.75" x14ac:dyDescent="0.2"/>
    <row r="8422" ht="12.75" x14ac:dyDescent="0.2"/>
    <row r="8423" ht="12.75" x14ac:dyDescent="0.2"/>
    <row r="8424" ht="12.75" x14ac:dyDescent="0.2"/>
    <row r="8425" ht="12.75" x14ac:dyDescent="0.2"/>
    <row r="8426" ht="12.75" x14ac:dyDescent="0.2"/>
    <row r="8427" ht="12.75" x14ac:dyDescent="0.2"/>
    <row r="8428" ht="12.75" x14ac:dyDescent="0.2"/>
    <row r="8429" ht="12.75" x14ac:dyDescent="0.2"/>
    <row r="8430" ht="12.75" x14ac:dyDescent="0.2"/>
    <row r="8431" ht="12.75" x14ac:dyDescent="0.2"/>
    <row r="8432" ht="12.75" x14ac:dyDescent="0.2"/>
    <row r="8433" ht="12.75" x14ac:dyDescent="0.2"/>
    <row r="8434" ht="12.75" x14ac:dyDescent="0.2"/>
    <row r="8435" ht="12.75" x14ac:dyDescent="0.2"/>
    <row r="8436" ht="12.75" x14ac:dyDescent="0.2"/>
    <row r="8437" ht="12.75" x14ac:dyDescent="0.2"/>
    <row r="8438" ht="12.75" x14ac:dyDescent="0.2"/>
    <row r="8439" ht="12.75" x14ac:dyDescent="0.2"/>
    <row r="8440" ht="12.75" x14ac:dyDescent="0.2"/>
    <row r="8441" ht="12.75" x14ac:dyDescent="0.2"/>
    <row r="8442" ht="12.75" x14ac:dyDescent="0.2"/>
    <row r="8443" ht="12.75" x14ac:dyDescent="0.2"/>
    <row r="8444" ht="12.75" x14ac:dyDescent="0.2"/>
    <row r="8445" ht="12.75" x14ac:dyDescent="0.2"/>
    <row r="8446" ht="12.75" x14ac:dyDescent="0.2"/>
    <row r="8447" ht="12.75" x14ac:dyDescent="0.2"/>
    <row r="8448" ht="12.75" x14ac:dyDescent="0.2"/>
    <row r="8449" ht="12.75" x14ac:dyDescent="0.2"/>
    <row r="8450" ht="12.75" x14ac:dyDescent="0.2"/>
    <row r="8451" ht="12.75" x14ac:dyDescent="0.2"/>
    <row r="8452" ht="12.75" x14ac:dyDescent="0.2"/>
    <row r="8453" ht="12.75" x14ac:dyDescent="0.2"/>
    <row r="8454" ht="12.75" x14ac:dyDescent="0.2"/>
    <row r="8455" ht="12.75" x14ac:dyDescent="0.2"/>
    <row r="8456" ht="12.75" x14ac:dyDescent="0.2"/>
    <row r="8457" ht="12.75" x14ac:dyDescent="0.2"/>
    <row r="8458" ht="12.75" x14ac:dyDescent="0.2"/>
    <row r="8459" ht="12.75" x14ac:dyDescent="0.2"/>
    <row r="8460" ht="12.75" x14ac:dyDescent="0.2"/>
    <row r="8461" ht="12.75" x14ac:dyDescent="0.2"/>
    <row r="8462" ht="12.75" x14ac:dyDescent="0.2"/>
    <row r="8463" ht="12.75" x14ac:dyDescent="0.2"/>
    <row r="8464" ht="12.75" x14ac:dyDescent="0.2"/>
    <row r="8465" ht="12.75" x14ac:dyDescent="0.2"/>
    <row r="8466" ht="12.75" x14ac:dyDescent="0.2"/>
    <row r="8467" ht="12.75" x14ac:dyDescent="0.2"/>
    <row r="8468" ht="12.75" x14ac:dyDescent="0.2"/>
    <row r="8469" ht="12.75" x14ac:dyDescent="0.2"/>
    <row r="8470" ht="12.75" x14ac:dyDescent="0.2"/>
    <row r="8471" ht="12.75" x14ac:dyDescent="0.2"/>
    <row r="8472" ht="12.75" x14ac:dyDescent="0.2"/>
    <row r="8473" ht="12.75" x14ac:dyDescent="0.2"/>
    <row r="8474" ht="12.75" x14ac:dyDescent="0.2"/>
    <row r="8475" ht="12.75" x14ac:dyDescent="0.2"/>
    <row r="8476" ht="12.75" x14ac:dyDescent="0.2"/>
    <row r="8477" ht="12.75" x14ac:dyDescent="0.2"/>
    <row r="8478" ht="12.75" x14ac:dyDescent="0.2"/>
    <row r="8479" ht="12.75" x14ac:dyDescent="0.2"/>
    <row r="8480" ht="12.75" x14ac:dyDescent="0.2"/>
    <row r="8481" ht="12.75" x14ac:dyDescent="0.2"/>
    <row r="8482" ht="12.75" x14ac:dyDescent="0.2"/>
    <row r="8483" ht="12.75" x14ac:dyDescent="0.2"/>
    <row r="8484" ht="12.75" x14ac:dyDescent="0.2"/>
    <row r="8485" ht="12.75" x14ac:dyDescent="0.2"/>
    <row r="8486" ht="12.75" x14ac:dyDescent="0.2"/>
    <row r="8487" ht="12.75" x14ac:dyDescent="0.2"/>
    <row r="8488" ht="12.75" x14ac:dyDescent="0.2"/>
    <row r="8489" ht="12.75" x14ac:dyDescent="0.2"/>
    <row r="8490" ht="12.75" x14ac:dyDescent="0.2"/>
    <row r="8491" ht="12.75" x14ac:dyDescent="0.2"/>
    <row r="8492" ht="12.75" x14ac:dyDescent="0.2"/>
    <row r="8493" ht="12.75" x14ac:dyDescent="0.2"/>
    <row r="8494" ht="12.75" x14ac:dyDescent="0.2"/>
    <row r="8495" ht="12.75" x14ac:dyDescent="0.2"/>
    <row r="8496" ht="12.75" x14ac:dyDescent="0.2"/>
    <row r="8497" ht="12.75" x14ac:dyDescent="0.2"/>
    <row r="8498" ht="12.75" x14ac:dyDescent="0.2"/>
    <row r="8499" ht="12.75" x14ac:dyDescent="0.2"/>
    <row r="8500" ht="12.75" x14ac:dyDescent="0.2"/>
    <row r="8501" ht="12.75" x14ac:dyDescent="0.2"/>
    <row r="8502" ht="12.75" x14ac:dyDescent="0.2"/>
    <row r="8503" ht="12.75" x14ac:dyDescent="0.2"/>
    <row r="8504" ht="12.75" x14ac:dyDescent="0.2"/>
    <row r="8505" ht="12.75" x14ac:dyDescent="0.2"/>
    <row r="8506" ht="12.75" x14ac:dyDescent="0.2"/>
    <row r="8507" ht="12.75" x14ac:dyDescent="0.2"/>
    <row r="8508" ht="12.75" x14ac:dyDescent="0.2"/>
    <row r="8509" ht="12.75" x14ac:dyDescent="0.2"/>
    <row r="8510" ht="12.75" x14ac:dyDescent="0.2"/>
    <row r="8511" ht="12.75" x14ac:dyDescent="0.2"/>
    <row r="8512" ht="12.75" x14ac:dyDescent="0.2"/>
    <row r="8513" ht="12.75" x14ac:dyDescent="0.2"/>
    <row r="8514" ht="12.75" x14ac:dyDescent="0.2"/>
    <row r="8515" ht="12.75" x14ac:dyDescent="0.2"/>
    <row r="8516" ht="12.75" x14ac:dyDescent="0.2"/>
    <row r="8517" ht="12.75" x14ac:dyDescent="0.2"/>
    <row r="8518" ht="12.75" x14ac:dyDescent="0.2"/>
    <row r="8519" ht="12.75" x14ac:dyDescent="0.2"/>
    <row r="8520" ht="12.75" x14ac:dyDescent="0.2"/>
    <row r="8521" ht="12.75" x14ac:dyDescent="0.2"/>
    <row r="8522" ht="12.75" x14ac:dyDescent="0.2"/>
    <row r="8523" ht="12.75" x14ac:dyDescent="0.2"/>
    <row r="8524" ht="12.75" x14ac:dyDescent="0.2"/>
    <row r="8525" ht="12.75" x14ac:dyDescent="0.2"/>
    <row r="8526" ht="12.75" x14ac:dyDescent="0.2"/>
    <row r="8527" ht="12.75" x14ac:dyDescent="0.2"/>
    <row r="8528" ht="12.75" x14ac:dyDescent="0.2"/>
    <row r="8529" ht="12.75" x14ac:dyDescent="0.2"/>
    <row r="8530" ht="12.75" x14ac:dyDescent="0.2"/>
    <row r="8531" ht="12.75" x14ac:dyDescent="0.2"/>
    <row r="8532" ht="12.75" x14ac:dyDescent="0.2"/>
    <row r="8533" ht="12.75" x14ac:dyDescent="0.2"/>
    <row r="8534" ht="12.75" x14ac:dyDescent="0.2"/>
    <row r="8535" ht="12.75" x14ac:dyDescent="0.2"/>
    <row r="8536" ht="12.75" x14ac:dyDescent="0.2"/>
    <row r="8537" ht="12.75" x14ac:dyDescent="0.2"/>
    <row r="8538" ht="12.75" x14ac:dyDescent="0.2"/>
    <row r="8539" ht="12.75" x14ac:dyDescent="0.2"/>
    <row r="8540" ht="12.75" x14ac:dyDescent="0.2"/>
    <row r="8541" ht="12.75" x14ac:dyDescent="0.2"/>
    <row r="8542" ht="12.75" x14ac:dyDescent="0.2"/>
    <row r="8543" ht="12.75" x14ac:dyDescent="0.2"/>
    <row r="8544" ht="12.75" x14ac:dyDescent="0.2"/>
    <row r="8545" ht="12.75" x14ac:dyDescent="0.2"/>
    <row r="8546" ht="12.75" x14ac:dyDescent="0.2"/>
    <row r="8547" ht="12.75" x14ac:dyDescent="0.2"/>
    <row r="8548" ht="12.75" x14ac:dyDescent="0.2"/>
    <row r="8549" ht="12.75" x14ac:dyDescent="0.2"/>
    <row r="8550" ht="12.75" x14ac:dyDescent="0.2"/>
    <row r="8551" ht="12.75" x14ac:dyDescent="0.2"/>
    <row r="8552" ht="12.75" x14ac:dyDescent="0.2"/>
    <row r="8553" ht="12.75" x14ac:dyDescent="0.2"/>
    <row r="8554" ht="12.75" x14ac:dyDescent="0.2"/>
    <row r="8555" ht="12.75" x14ac:dyDescent="0.2"/>
    <row r="8556" ht="12.75" x14ac:dyDescent="0.2"/>
    <row r="8557" ht="12.75" x14ac:dyDescent="0.2"/>
    <row r="8558" ht="12.75" x14ac:dyDescent="0.2"/>
    <row r="8559" ht="12.75" x14ac:dyDescent="0.2"/>
    <row r="8560" ht="12.75" x14ac:dyDescent="0.2"/>
    <row r="8561" ht="12.75" x14ac:dyDescent="0.2"/>
    <row r="8562" ht="12.75" x14ac:dyDescent="0.2"/>
    <row r="8563" ht="12.75" x14ac:dyDescent="0.2"/>
    <row r="8564" ht="12.75" x14ac:dyDescent="0.2"/>
    <row r="8565" ht="12.75" x14ac:dyDescent="0.2"/>
    <row r="8566" ht="12.75" x14ac:dyDescent="0.2"/>
    <row r="8567" ht="12.75" x14ac:dyDescent="0.2"/>
    <row r="8568" ht="12.75" x14ac:dyDescent="0.2"/>
    <row r="8569" ht="12.75" x14ac:dyDescent="0.2"/>
    <row r="8570" ht="12.75" x14ac:dyDescent="0.2"/>
    <row r="8571" ht="12.75" x14ac:dyDescent="0.2"/>
    <row r="8572" ht="12.75" x14ac:dyDescent="0.2"/>
    <row r="8573" ht="12.75" x14ac:dyDescent="0.2"/>
    <row r="8574" ht="12.75" x14ac:dyDescent="0.2"/>
    <row r="8575" ht="12.75" x14ac:dyDescent="0.2"/>
    <row r="8576" ht="12.75" x14ac:dyDescent="0.2"/>
    <row r="8577" ht="12.75" x14ac:dyDescent="0.2"/>
    <row r="8578" ht="12.75" x14ac:dyDescent="0.2"/>
    <row r="8579" ht="12.75" x14ac:dyDescent="0.2"/>
    <row r="8580" ht="12.75" x14ac:dyDescent="0.2"/>
    <row r="8581" ht="12.75" x14ac:dyDescent="0.2"/>
    <row r="8582" ht="12.75" x14ac:dyDescent="0.2"/>
    <row r="8583" ht="12.75" x14ac:dyDescent="0.2"/>
    <row r="8584" ht="12.75" x14ac:dyDescent="0.2"/>
    <row r="8585" ht="12.75" x14ac:dyDescent="0.2"/>
    <row r="8586" ht="12.75" x14ac:dyDescent="0.2"/>
    <row r="8587" ht="12.75" x14ac:dyDescent="0.2"/>
    <row r="8588" ht="12.75" x14ac:dyDescent="0.2"/>
    <row r="8589" ht="12.75" x14ac:dyDescent="0.2"/>
    <row r="8590" ht="12.75" x14ac:dyDescent="0.2"/>
    <row r="8591" ht="12.75" x14ac:dyDescent="0.2"/>
    <row r="8592" ht="12.75" x14ac:dyDescent="0.2"/>
    <row r="8593" ht="12.75" x14ac:dyDescent="0.2"/>
    <row r="8594" ht="12.75" x14ac:dyDescent="0.2"/>
    <row r="8595" ht="12.75" x14ac:dyDescent="0.2"/>
    <row r="8596" ht="12.75" x14ac:dyDescent="0.2"/>
    <row r="8597" ht="12.75" x14ac:dyDescent="0.2"/>
    <row r="8598" ht="12.75" x14ac:dyDescent="0.2"/>
    <row r="8599" ht="12.75" x14ac:dyDescent="0.2"/>
    <row r="8600" ht="12.75" x14ac:dyDescent="0.2"/>
    <row r="8601" ht="12.75" x14ac:dyDescent="0.2"/>
    <row r="8602" ht="12.75" x14ac:dyDescent="0.2"/>
    <row r="8603" ht="12.75" x14ac:dyDescent="0.2"/>
    <row r="8604" ht="12.75" x14ac:dyDescent="0.2"/>
    <row r="8605" ht="12.75" x14ac:dyDescent="0.2"/>
    <row r="8606" ht="12.75" x14ac:dyDescent="0.2"/>
    <row r="8607" ht="12.75" x14ac:dyDescent="0.2"/>
    <row r="8608" ht="12.75" x14ac:dyDescent="0.2"/>
    <row r="8609" ht="12.75" x14ac:dyDescent="0.2"/>
    <row r="8610" ht="12.75" x14ac:dyDescent="0.2"/>
    <row r="8611" ht="12.75" x14ac:dyDescent="0.2"/>
    <row r="8612" ht="12.75" x14ac:dyDescent="0.2"/>
    <row r="8613" ht="12.75" x14ac:dyDescent="0.2"/>
    <row r="8614" ht="12.75" x14ac:dyDescent="0.2"/>
    <row r="8615" ht="12.75" x14ac:dyDescent="0.2"/>
    <row r="8616" ht="12.75" x14ac:dyDescent="0.2"/>
    <row r="8617" ht="12.75" x14ac:dyDescent="0.2"/>
    <row r="8618" ht="12.75" x14ac:dyDescent="0.2"/>
    <row r="8619" ht="12.75" x14ac:dyDescent="0.2"/>
    <row r="8620" ht="12.75" x14ac:dyDescent="0.2"/>
    <row r="8621" ht="12.75" x14ac:dyDescent="0.2"/>
    <row r="8622" ht="12.75" x14ac:dyDescent="0.2"/>
    <row r="8623" ht="12.75" x14ac:dyDescent="0.2"/>
    <row r="8624" ht="12.75" x14ac:dyDescent="0.2"/>
    <row r="8625" ht="12.75" x14ac:dyDescent="0.2"/>
    <row r="8626" ht="12.75" x14ac:dyDescent="0.2"/>
    <row r="8627" ht="12.75" x14ac:dyDescent="0.2"/>
    <row r="8628" ht="12.75" x14ac:dyDescent="0.2"/>
    <row r="8629" ht="12.75" x14ac:dyDescent="0.2"/>
    <row r="8630" ht="12.75" x14ac:dyDescent="0.2"/>
    <row r="8631" ht="12.75" x14ac:dyDescent="0.2"/>
    <row r="8632" ht="12.75" x14ac:dyDescent="0.2"/>
    <row r="8633" ht="12.75" x14ac:dyDescent="0.2"/>
    <row r="8634" ht="12.75" x14ac:dyDescent="0.2"/>
    <row r="8635" ht="12.75" x14ac:dyDescent="0.2"/>
    <row r="8636" ht="12.75" x14ac:dyDescent="0.2"/>
    <row r="8637" ht="12.75" x14ac:dyDescent="0.2"/>
    <row r="8638" ht="12.75" x14ac:dyDescent="0.2"/>
    <row r="8639" ht="12.75" x14ac:dyDescent="0.2"/>
    <row r="8640" ht="12.75" x14ac:dyDescent="0.2"/>
    <row r="8641" ht="12.75" x14ac:dyDescent="0.2"/>
    <row r="8642" ht="12.75" x14ac:dyDescent="0.2"/>
    <row r="8643" ht="12.75" x14ac:dyDescent="0.2"/>
    <row r="8644" ht="12.75" x14ac:dyDescent="0.2"/>
    <row r="8645" ht="12.75" x14ac:dyDescent="0.2"/>
    <row r="8646" ht="12.75" x14ac:dyDescent="0.2"/>
    <row r="8647" ht="12.75" x14ac:dyDescent="0.2"/>
    <row r="8648" ht="12.75" x14ac:dyDescent="0.2"/>
    <row r="8649" ht="12.75" x14ac:dyDescent="0.2"/>
    <row r="8650" ht="12.75" x14ac:dyDescent="0.2"/>
    <row r="8651" ht="12.75" x14ac:dyDescent="0.2"/>
    <row r="8652" ht="12.75" x14ac:dyDescent="0.2"/>
    <row r="8653" ht="12.75" x14ac:dyDescent="0.2"/>
    <row r="8654" ht="12.75" x14ac:dyDescent="0.2"/>
    <row r="8655" ht="12.75" x14ac:dyDescent="0.2"/>
    <row r="8656" ht="12.75" x14ac:dyDescent="0.2"/>
    <row r="8657" ht="12.75" x14ac:dyDescent="0.2"/>
    <row r="8658" ht="12.75" x14ac:dyDescent="0.2"/>
    <row r="8659" ht="12.75" x14ac:dyDescent="0.2"/>
    <row r="8660" ht="12.75" x14ac:dyDescent="0.2"/>
    <row r="8661" ht="12.75" x14ac:dyDescent="0.2"/>
    <row r="8662" ht="12.75" x14ac:dyDescent="0.2"/>
    <row r="8663" ht="12.75" x14ac:dyDescent="0.2"/>
    <row r="8664" ht="12.75" x14ac:dyDescent="0.2"/>
    <row r="8665" ht="12.75" x14ac:dyDescent="0.2"/>
    <row r="8666" ht="12.75" x14ac:dyDescent="0.2"/>
    <row r="8667" ht="12.75" x14ac:dyDescent="0.2"/>
    <row r="8668" ht="12.75" x14ac:dyDescent="0.2"/>
    <row r="8669" ht="12.75" x14ac:dyDescent="0.2"/>
    <row r="8670" ht="12.75" x14ac:dyDescent="0.2"/>
    <row r="8671" ht="12.75" x14ac:dyDescent="0.2"/>
    <row r="8672" ht="12.75" x14ac:dyDescent="0.2"/>
    <row r="8673" ht="12.75" x14ac:dyDescent="0.2"/>
    <row r="8674" ht="12.75" x14ac:dyDescent="0.2"/>
    <row r="8675" ht="12.75" x14ac:dyDescent="0.2"/>
    <row r="8676" ht="12.75" x14ac:dyDescent="0.2"/>
    <row r="8677" ht="12.75" x14ac:dyDescent="0.2"/>
    <row r="8678" ht="12.75" x14ac:dyDescent="0.2"/>
    <row r="8679" ht="12.75" x14ac:dyDescent="0.2"/>
    <row r="8680" ht="12.75" x14ac:dyDescent="0.2"/>
    <row r="8681" ht="12.75" x14ac:dyDescent="0.2"/>
    <row r="8682" ht="12.75" x14ac:dyDescent="0.2"/>
    <row r="8683" ht="12.75" x14ac:dyDescent="0.2"/>
    <row r="8684" ht="12.75" x14ac:dyDescent="0.2"/>
    <row r="8685" ht="12.75" x14ac:dyDescent="0.2"/>
    <row r="8686" ht="12.75" x14ac:dyDescent="0.2"/>
    <row r="8687" ht="12.75" x14ac:dyDescent="0.2"/>
    <row r="8688" ht="12.75" x14ac:dyDescent="0.2"/>
    <row r="8689" ht="12.75" x14ac:dyDescent="0.2"/>
    <row r="8690" ht="12.75" x14ac:dyDescent="0.2"/>
    <row r="8691" ht="12.75" x14ac:dyDescent="0.2"/>
    <row r="8692" ht="12.75" x14ac:dyDescent="0.2"/>
    <row r="8693" ht="12.75" x14ac:dyDescent="0.2"/>
    <row r="8694" ht="12.75" x14ac:dyDescent="0.2"/>
    <row r="8695" ht="12.75" x14ac:dyDescent="0.2"/>
    <row r="8696" ht="12.75" x14ac:dyDescent="0.2"/>
    <row r="8697" ht="12.75" x14ac:dyDescent="0.2"/>
    <row r="8698" ht="12.75" x14ac:dyDescent="0.2"/>
    <row r="8699" ht="12.75" x14ac:dyDescent="0.2"/>
    <row r="8700" ht="12.75" x14ac:dyDescent="0.2"/>
    <row r="8701" ht="12.75" x14ac:dyDescent="0.2"/>
    <row r="8702" ht="12.75" x14ac:dyDescent="0.2"/>
    <row r="8703" ht="12.75" x14ac:dyDescent="0.2"/>
    <row r="8704" ht="12.75" x14ac:dyDescent="0.2"/>
    <row r="8705" ht="12.75" x14ac:dyDescent="0.2"/>
    <row r="8706" ht="12.75" x14ac:dyDescent="0.2"/>
    <row r="8707" ht="12.75" x14ac:dyDescent="0.2"/>
    <row r="8708" ht="12.75" x14ac:dyDescent="0.2"/>
    <row r="8709" ht="12.75" x14ac:dyDescent="0.2"/>
    <row r="8710" ht="12.75" x14ac:dyDescent="0.2"/>
    <row r="8711" ht="12.75" x14ac:dyDescent="0.2"/>
    <row r="8712" ht="12.75" x14ac:dyDescent="0.2"/>
    <row r="8713" ht="12.75" x14ac:dyDescent="0.2"/>
    <row r="8714" ht="12.75" x14ac:dyDescent="0.2"/>
    <row r="8715" ht="12.75" x14ac:dyDescent="0.2"/>
    <row r="8716" ht="12.75" x14ac:dyDescent="0.2"/>
    <row r="8717" ht="12.75" x14ac:dyDescent="0.2"/>
    <row r="8718" ht="12.75" x14ac:dyDescent="0.2"/>
    <row r="8719" ht="12.75" x14ac:dyDescent="0.2"/>
    <row r="8720" ht="12.75" x14ac:dyDescent="0.2"/>
    <row r="8721" ht="12.75" x14ac:dyDescent="0.2"/>
    <row r="8722" ht="12.75" x14ac:dyDescent="0.2"/>
    <row r="8723" ht="12.75" x14ac:dyDescent="0.2"/>
    <row r="8724" ht="12.75" x14ac:dyDescent="0.2"/>
    <row r="8725" ht="12.75" x14ac:dyDescent="0.2"/>
    <row r="8726" ht="12.75" x14ac:dyDescent="0.2"/>
    <row r="8727" ht="12.75" x14ac:dyDescent="0.2"/>
    <row r="8728" ht="12.75" x14ac:dyDescent="0.2"/>
    <row r="8729" ht="12.75" x14ac:dyDescent="0.2"/>
    <row r="8730" ht="12.75" x14ac:dyDescent="0.2"/>
    <row r="8731" ht="12.75" x14ac:dyDescent="0.2"/>
    <row r="8732" ht="12.75" x14ac:dyDescent="0.2"/>
    <row r="8733" ht="12.75" x14ac:dyDescent="0.2"/>
    <row r="8734" ht="12.75" x14ac:dyDescent="0.2"/>
    <row r="8735" ht="12.75" x14ac:dyDescent="0.2"/>
    <row r="8736" ht="12.75" x14ac:dyDescent="0.2"/>
    <row r="8737" ht="12.75" x14ac:dyDescent="0.2"/>
    <row r="8738" ht="12.75" x14ac:dyDescent="0.2"/>
    <row r="8739" ht="12.75" x14ac:dyDescent="0.2"/>
    <row r="8740" ht="12.75" x14ac:dyDescent="0.2"/>
    <row r="8741" ht="12.75" x14ac:dyDescent="0.2"/>
    <row r="8742" ht="12.75" x14ac:dyDescent="0.2"/>
    <row r="8743" ht="12.75" x14ac:dyDescent="0.2"/>
    <row r="8744" ht="12.75" x14ac:dyDescent="0.2"/>
    <row r="8745" ht="12.75" x14ac:dyDescent="0.2"/>
    <row r="8746" ht="12.75" x14ac:dyDescent="0.2"/>
    <row r="8747" ht="12.75" x14ac:dyDescent="0.2"/>
    <row r="8748" ht="12.75" x14ac:dyDescent="0.2"/>
    <row r="8749" ht="12.75" x14ac:dyDescent="0.2"/>
    <row r="8750" ht="12.75" x14ac:dyDescent="0.2"/>
    <row r="8751" ht="12.75" x14ac:dyDescent="0.2"/>
    <row r="8752" ht="12.75" x14ac:dyDescent="0.2"/>
    <row r="8753" ht="12.75" x14ac:dyDescent="0.2"/>
    <row r="8754" ht="12.75" x14ac:dyDescent="0.2"/>
    <row r="8755" ht="12.75" x14ac:dyDescent="0.2"/>
    <row r="8756" ht="12.75" x14ac:dyDescent="0.2"/>
    <row r="8757" ht="12.75" x14ac:dyDescent="0.2"/>
    <row r="8758" ht="12.75" x14ac:dyDescent="0.2"/>
    <row r="8759" ht="12.75" x14ac:dyDescent="0.2"/>
    <row r="8760" ht="12.75" x14ac:dyDescent="0.2"/>
    <row r="8761" ht="12.75" x14ac:dyDescent="0.2"/>
    <row r="8762" ht="12.75" x14ac:dyDescent="0.2"/>
    <row r="8763" ht="12.75" x14ac:dyDescent="0.2"/>
    <row r="8764" ht="12.75" x14ac:dyDescent="0.2"/>
    <row r="8765" ht="12.75" x14ac:dyDescent="0.2"/>
    <row r="8766" ht="12.75" x14ac:dyDescent="0.2"/>
    <row r="8767" ht="12.75" x14ac:dyDescent="0.2"/>
    <row r="8768" ht="12.75" x14ac:dyDescent="0.2"/>
    <row r="8769" ht="12.75" x14ac:dyDescent="0.2"/>
    <row r="8770" ht="12.75" x14ac:dyDescent="0.2"/>
    <row r="8771" ht="12.75" x14ac:dyDescent="0.2"/>
    <row r="8772" ht="12.75" x14ac:dyDescent="0.2"/>
    <row r="8773" ht="12.75" x14ac:dyDescent="0.2"/>
    <row r="8774" ht="12.75" x14ac:dyDescent="0.2"/>
    <row r="8775" ht="12.75" x14ac:dyDescent="0.2"/>
    <row r="8776" ht="12.75" x14ac:dyDescent="0.2"/>
    <row r="8777" ht="12.75" x14ac:dyDescent="0.2"/>
    <row r="8778" ht="12.75" x14ac:dyDescent="0.2"/>
    <row r="8779" ht="12.75" x14ac:dyDescent="0.2"/>
    <row r="8780" ht="12.75" x14ac:dyDescent="0.2"/>
    <row r="8781" ht="12.75" x14ac:dyDescent="0.2"/>
    <row r="8782" ht="12.75" x14ac:dyDescent="0.2"/>
    <row r="8783" ht="12.75" x14ac:dyDescent="0.2"/>
    <row r="8784" ht="12.75" x14ac:dyDescent="0.2"/>
    <row r="8785" ht="12.75" x14ac:dyDescent="0.2"/>
    <row r="8786" ht="12.75" x14ac:dyDescent="0.2"/>
    <row r="8787" ht="12.75" x14ac:dyDescent="0.2"/>
    <row r="8788" ht="12.75" x14ac:dyDescent="0.2"/>
    <row r="8789" ht="12.75" x14ac:dyDescent="0.2"/>
    <row r="8790" ht="12.75" x14ac:dyDescent="0.2"/>
    <row r="8791" ht="12.75" x14ac:dyDescent="0.2"/>
    <row r="8792" ht="12.75" x14ac:dyDescent="0.2"/>
    <row r="8793" ht="12.75" x14ac:dyDescent="0.2"/>
    <row r="8794" ht="12.75" x14ac:dyDescent="0.2"/>
    <row r="8795" ht="12.75" x14ac:dyDescent="0.2"/>
    <row r="8796" ht="12.75" x14ac:dyDescent="0.2"/>
    <row r="8797" ht="12.75" x14ac:dyDescent="0.2"/>
    <row r="8798" ht="12.75" x14ac:dyDescent="0.2"/>
    <row r="8799" ht="12.75" x14ac:dyDescent="0.2"/>
    <row r="8800" ht="12.75" x14ac:dyDescent="0.2"/>
    <row r="8801" ht="12.75" x14ac:dyDescent="0.2"/>
    <row r="8802" ht="12.75" x14ac:dyDescent="0.2"/>
    <row r="8803" ht="12.75" x14ac:dyDescent="0.2"/>
    <row r="8804" ht="12.75" x14ac:dyDescent="0.2"/>
    <row r="8805" ht="12.75" x14ac:dyDescent="0.2"/>
    <row r="8806" ht="12.75" x14ac:dyDescent="0.2"/>
    <row r="8807" ht="12.75" x14ac:dyDescent="0.2"/>
    <row r="8808" ht="12.75" x14ac:dyDescent="0.2"/>
    <row r="8809" ht="12.75" x14ac:dyDescent="0.2"/>
    <row r="8810" ht="12.75" x14ac:dyDescent="0.2"/>
    <row r="8811" ht="12.75" x14ac:dyDescent="0.2"/>
    <row r="8812" ht="12.75" x14ac:dyDescent="0.2"/>
    <row r="8813" ht="12.75" x14ac:dyDescent="0.2"/>
    <row r="8814" ht="12.75" x14ac:dyDescent="0.2"/>
    <row r="8815" ht="12.75" x14ac:dyDescent="0.2"/>
    <row r="8816" ht="12.75" x14ac:dyDescent="0.2"/>
    <row r="8817" ht="12.75" x14ac:dyDescent="0.2"/>
    <row r="8818" ht="12.75" x14ac:dyDescent="0.2"/>
    <row r="8819" ht="12.75" x14ac:dyDescent="0.2"/>
    <row r="8820" ht="12.75" x14ac:dyDescent="0.2"/>
    <row r="8821" ht="12.75" x14ac:dyDescent="0.2"/>
    <row r="8822" ht="12.75" x14ac:dyDescent="0.2"/>
    <row r="8823" ht="12.75" x14ac:dyDescent="0.2"/>
    <row r="8824" ht="12.75" x14ac:dyDescent="0.2"/>
    <row r="8825" ht="12.75" x14ac:dyDescent="0.2"/>
    <row r="8826" ht="12.75" x14ac:dyDescent="0.2"/>
    <row r="8827" ht="12.75" x14ac:dyDescent="0.2"/>
    <row r="8828" ht="12.75" x14ac:dyDescent="0.2"/>
    <row r="8829" ht="12.75" x14ac:dyDescent="0.2"/>
    <row r="8830" ht="12.75" x14ac:dyDescent="0.2"/>
    <row r="8831" ht="12.75" x14ac:dyDescent="0.2"/>
    <row r="8832" ht="12.75" x14ac:dyDescent="0.2"/>
    <row r="8833" ht="12.75" x14ac:dyDescent="0.2"/>
    <row r="8834" ht="12.75" x14ac:dyDescent="0.2"/>
    <row r="8835" ht="12.75" x14ac:dyDescent="0.2"/>
    <row r="8836" ht="12.75" x14ac:dyDescent="0.2"/>
    <row r="8837" ht="12.75" x14ac:dyDescent="0.2"/>
    <row r="8838" ht="12.75" x14ac:dyDescent="0.2"/>
    <row r="8839" ht="12.75" x14ac:dyDescent="0.2"/>
    <row r="8840" ht="12.75" x14ac:dyDescent="0.2"/>
    <row r="8841" ht="12.75" x14ac:dyDescent="0.2"/>
    <row r="8842" ht="12.75" x14ac:dyDescent="0.2"/>
    <row r="8843" ht="12.75" x14ac:dyDescent="0.2"/>
    <row r="8844" ht="12.75" x14ac:dyDescent="0.2"/>
    <row r="8845" ht="12.75" x14ac:dyDescent="0.2"/>
    <row r="8846" ht="12.75" x14ac:dyDescent="0.2"/>
    <row r="8847" ht="12.75" x14ac:dyDescent="0.2"/>
    <row r="8848" ht="12.75" x14ac:dyDescent="0.2"/>
    <row r="8849" ht="12.75" x14ac:dyDescent="0.2"/>
    <row r="8850" ht="12.75" x14ac:dyDescent="0.2"/>
    <row r="8851" ht="12.75" x14ac:dyDescent="0.2"/>
    <row r="8852" ht="12.75" x14ac:dyDescent="0.2"/>
    <row r="8853" ht="12.75" x14ac:dyDescent="0.2"/>
    <row r="8854" ht="12.75" x14ac:dyDescent="0.2"/>
    <row r="8855" ht="12.75" x14ac:dyDescent="0.2"/>
    <row r="8856" ht="12.75" x14ac:dyDescent="0.2"/>
    <row r="8857" ht="12.75" x14ac:dyDescent="0.2"/>
    <row r="8858" ht="12.75" x14ac:dyDescent="0.2"/>
    <row r="8859" ht="12.75" x14ac:dyDescent="0.2"/>
    <row r="8860" ht="12.75" x14ac:dyDescent="0.2"/>
    <row r="8861" ht="12.75" x14ac:dyDescent="0.2"/>
    <row r="8862" ht="12.75" x14ac:dyDescent="0.2"/>
    <row r="8863" ht="12.75" x14ac:dyDescent="0.2"/>
    <row r="8864" ht="12.75" x14ac:dyDescent="0.2"/>
    <row r="8865" ht="12.75" x14ac:dyDescent="0.2"/>
    <row r="8866" ht="12.75" x14ac:dyDescent="0.2"/>
    <row r="8867" ht="12.75" x14ac:dyDescent="0.2"/>
    <row r="8868" ht="12.75" x14ac:dyDescent="0.2"/>
    <row r="8869" ht="12.75" x14ac:dyDescent="0.2"/>
    <row r="8870" ht="12.75" x14ac:dyDescent="0.2"/>
    <row r="8871" ht="12.75" x14ac:dyDescent="0.2"/>
    <row r="8872" ht="12.75" x14ac:dyDescent="0.2"/>
    <row r="8873" ht="12.75" x14ac:dyDescent="0.2"/>
    <row r="8874" ht="12.75" x14ac:dyDescent="0.2"/>
    <row r="8875" ht="12.75" x14ac:dyDescent="0.2"/>
    <row r="8876" ht="12.75" x14ac:dyDescent="0.2"/>
    <row r="8877" ht="12.75" x14ac:dyDescent="0.2"/>
    <row r="8878" ht="12.75" x14ac:dyDescent="0.2"/>
    <row r="8879" ht="12.75" x14ac:dyDescent="0.2"/>
    <row r="8880" ht="12.75" x14ac:dyDescent="0.2"/>
    <row r="8881" ht="12.75" x14ac:dyDescent="0.2"/>
    <row r="8882" ht="12.75" x14ac:dyDescent="0.2"/>
    <row r="8883" ht="12.75" x14ac:dyDescent="0.2"/>
    <row r="8884" ht="12.75" x14ac:dyDescent="0.2"/>
    <row r="8885" ht="12.75" x14ac:dyDescent="0.2"/>
    <row r="8886" ht="12.75" x14ac:dyDescent="0.2"/>
    <row r="8887" ht="12.75" x14ac:dyDescent="0.2"/>
    <row r="8888" ht="12.75" x14ac:dyDescent="0.2"/>
    <row r="8889" ht="12.75" x14ac:dyDescent="0.2"/>
    <row r="8890" ht="12.75" x14ac:dyDescent="0.2"/>
    <row r="8891" ht="12.75" x14ac:dyDescent="0.2"/>
    <row r="8892" ht="12.75" x14ac:dyDescent="0.2"/>
    <row r="8893" ht="12.75" x14ac:dyDescent="0.2"/>
    <row r="8894" ht="12.75" x14ac:dyDescent="0.2"/>
    <row r="8895" ht="12.75" x14ac:dyDescent="0.2"/>
    <row r="8896" ht="12.75" x14ac:dyDescent="0.2"/>
    <row r="8897" ht="12.75" x14ac:dyDescent="0.2"/>
    <row r="8898" ht="12.75" x14ac:dyDescent="0.2"/>
    <row r="8899" ht="12.75" x14ac:dyDescent="0.2"/>
    <row r="8900" ht="12.75" x14ac:dyDescent="0.2"/>
    <row r="8901" ht="12.75" x14ac:dyDescent="0.2"/>
    <row r="8902" ht="12.75" x14ac:dyDescent="0.2"/>
    <row r="8903" ht="12.75" x14ac:dyDescent="0.2"/>
    <row r="8904" ht="12.75" x14ac:dyDescent="0.2"/>
    <row r="8905" ht="12.75" x14ac:dyDescent="0.2"/>
    <row r="8906" ht="12.75" x14ac:dyDescent="0.2"/>
    <row r="8907" ht="12.75" x14ac:dyDescent="0.2"/>
    <row r="8908" ht="12.75" x14ac:dyDescent="0.2"/>
    <row r="8909" ht="12.75" x14ac:dyDescent="0.2"/>
    <row r="8910" ht="12.75" x14ac:dyDescent="0.2"/>
    <row r="8911" ht="12.75" x14ac:dyDescent="0.2"/>
    <row r="8912" ht="12.75" x14ac:dyDescent="0.2"/>
    <row r="8913" ht="12.75" x14ac:dyDescent="0.2"/>
    <row r="8914" ht="12.75" x14ac:dyDescent="0.2"/>
    <row r="8915" ht="12.75" x14ac:dyDescent="0.2"/>
    <row r="8916" ht="12.75" x14ac:dyDescent="0.2"/>
    <row r="8917" ht="12.75" x14ac:dyDescent="0.2"/>
    <row r="8918" ht="12.75" x14ac:dyDescent="0.2"/>
    <row r="8919" ht="12.75" x14ac:dyDescent="0.2"/>
    <row r="8920" ht="12.75" x14ac:dyDescent="0.2"/>
    <row r="8921" ht="12.75" x14ac:dyDescent="0.2"/>
    <row r="8922" ht="12.75" x14ac:dyDescent="0.2"/>
    <row r="8923" ht="12.75" x14ac:dyDescent="0.2"/>
    <row r="8924" ht="12.75" x14ac:dyDescent="0.2"/>
    <row r="8925" ht="12.75" x14ac:dyDescent="0.2"/>
    <row r="8926" ht="12.75" x14ac:dyDescent="0.2"/>
    <row r="8927" ht="12.75" x14ac:dyDescent="0.2"/>
    <row r="8928" ht="12.75" x14ac:dyDescent="0.2"/>
    <row r="8929" ht="12.75" x14ac:dyDescent="0.2"/>
    <row r="8930" ht="12.75" x14ac:dyDescent="0.2"/>
    <row r="8931" ht="12.75" x14ac:dyDescent="0.2"/>
    <row r="8932" ht="12.75" x14ac:dyDescent="0.2"/>
    <row r="8933" ht="12.75" x14ac:dyDescent="0.2"/>
    <row r="8934" ht="12.75" x14ac:dyDescent="0.2"/>
    <row r="8935" ht="12.75" x14ac:dyDescent="0.2"/>
    <row r="8936" ht="12.75" x14ac:dyDescent="0.2"/>
    <row r="8937" ht="12.75" x14ac:dyDescent="0.2"/>
    <row r="8938" ht="12.75" x14ac:dyDescent="0.2"/>
    <row r="8939" ht="12.75" x14ac:dyDescent="0.2"/>
    <row r="8940" ht="12.75" x14ac:dyDescent="0.2"/>
    <row r="8941" ht="12.75" x14ac:dyDescent="0.2"/>
    <row r="8942" ht="12.75" x14ac:dyDescent="0.2"/>
    <row r="8943" ht="12.75" x14ac:dyDescent="0.2"/>
    <row r="8944" ht="12.75" x14ac:dyDescent="0.2"/>
    <row r="8945" ht="12.75" x14ac:dyDescent="0.2"/>
    <row r="8946" ht="12.75" x14ac:dyDescent="0.2"/>
    <row r="8947" ht="12.75" x14ac:dyDescent="0.2"/>
    <row r="8948" ht="12.75" x14ac:dyDescent="0.2"/>
    <row r="8949" ht="12.75" x14ac:dyDescent="0.2"/>
    <row r="8950" ht="12.75" x14ac:dyDescent="0.2"/>
    <row r="8951" ht="12.75" x14ac:dyDescent="0.2"/>
    <row r="8952" ht="12.75" x14ac:dyDescent="0.2"/>
    <row r="8953" ht="12.75" x14ac:dyDescent="0.2"/>
    <row r="8954" ht="12.75" x14ac:dyDescent="0.2"/>
    <row r="8955" ht="12.75" x14ac:dyDescent="0.2"/>
    <row r="8956" ht="12.75" x14ac:dyDescent="0.2"/>
    <row r="8957" ht="12.75" x14ac:dyDescent="0.2"/>
    <row r="8958" ht="12.75" x14ac:dyDescent="0.2"/>
    <row r="8959" ht="12.75" x14ac:dyDescent="0.2"/>
    <row r="8960" ht="12.75" x14ac:dyDescent="0.2"/>
    <row r="8961" ht="12.75" x14ac:dyDescent="0.2"/>
    <row r="8962" ht="12.75" x14ac:dyDescent="0.2"/>
    <row r="8963" ht="12.75" x14ac:dyDescent="0.2"/>
    <row r="8964" ht="12.75" x14ac:dyDescent="0.2"/>
    <row r="8965" ht="12.75" x14ac:dyDescent="0.2"/>
    <row r="8966" ht="12.75" x14ac:dyDescent="0.2"/>
    <row r="8967" ht="12.75" x14ac:dyDescent="0.2"/>
    <row r="8968" ht="12.75" x14ac:dyDescent="0.2"/>
    <row r="8969" ht="12.75" x14ac:dyDescent="0.2"/>
    <row r="8970" ht="12.75" x14ac:dyDescent="0.2"/>
    <row r="8971" ht="12.75" x14ac:dyDescent="0.2"/>
    <row r="8972" ht="12.75" x14ac:dyDescent="0.2"/>
    <row r="8973" ht="12.75" x14ac:dyDescent="0.2"/>
    <row r="8974" ht="12.75" x14ac:dyDescent="0.2"/>
    <row r="8975" ht="12.75" x14ac:dyDescent="0.2"/>
    <row r="8976" ht="12.75" x14ac:dyDescent="0.2"/>
    <row r="8977" ht="12.75" x14ac:dyDescent="0.2"/>
    <row r="8978" ht="12.75" x14ac:dyDescent="0.2"/>
    <row r="8979" ht="12.75" x14ac:dyDescent="0.2"/>
    <row r="8980" ht="12.75" x14ac:dyDescent="0.2"/>
    <row r="8981" ht="12.75" x14ac:dyDescent="0.2"/>
    <row r="8982" ht="12.75" x14ac:dyDescent="0.2"/>
    <row r="8983" ht="12.75" x14ac:dyDescent="0.2"/>
    <row r="8984" ht="12.75" x14ac:dyDescent="0.2"/>
    <row r="8985" ht="12.75" x14ac:dyDescent="0.2"/>
    <row r="8986" ht="12.75" x14ac:dyDescent="0.2"/>
    <row r="8987" ht="12.75" x14ac:dyDescent="0.2"/>
    <row r="8988" ht="12.75" x14ac:dyDescent="0.2"/>
    <row r="8989" ht="12.75" x14ac:dyDescent="0.2"/>
    <row r="8990" ht="12.75" x14ac:dyDescent="0.2"/>
    <row r="8991" ht="12.75" x14ac:dyDescent="0.2"/>
    <row r="8992" ht="12.75" x14ac:dyDescent="0.2"/>
    <row r="8993" ht="12.75" x14ac:dyDescent="0.2"/>
    <row r="8994" ht="12.75" x14ac:dyDescent="0.2"/>
    <row r="8995" ht="12.75" x14ac:dyDescent="0.2"/>
    <row r="8996" ht="12.75" x14ac:dyDescent="0.2"/>
    <row r="8997" ht="12.75" x14ac:dyDescent="0.2"/>
    <row r="8998" ht="12.75" x14ac:dyDescent="0.2"/>
    <row r="8999" ht="12.75" x14ac:dyDescent="0.2"/>
    <row r="9000" ht="12.75" x14ac:dyDescent="0.2"/>
    <row r="9001" ht="12.75" x14ac:dyDescent="0.2"/>
    <row r="9002" ht="12.75" x14ac:dyDescent="0.2"/>
    <row r="9003" ht="12.75" x14ac:dyDescent="0.2"/>
    <row r="9004" ht="12.75" x14ac:dyDescent="0.2"/>
    <row r="9005" ht="12.75" x14ac:dyDescent="0.2"/>
    <row r="9006" ht="12.75" x14ac:dyDescent="0.2"/>
    <row r="9007" ht="12.75" x14ac:dyDescent="0.2"/>
    <row r="9008" ht="12.75" x14ac:dyDescent="0.2"/>
    <row r="9009" ht="12.75" x14ac:dyDescent="0.2"/>
    <row r="9010" ht="12.75" x14ac:dyDescent="0.2"/>
    <row r="9011" ht="12.75" x14ac:dyDescent="0.2"/>
    <row r="9012" ht="12.75" x14ac:dyDescent="0.2"/>
    <row r="9013" ht="12.75" x14ac:dyDescent="0.2"/>
    <row r="9014" ht="12.75" x14ac:dyDescent="0.2"/>
    <row r="9015" ht="12.75" x14ac:dyDescent="0.2"/>
    <row r="9016" ht="12.75" x14ac:dyDescent="0.2"/>
    <row r="9017" ht="12.75" x14ac:dyDescent="0.2"/>
    <row r="9018" ht="12.75" x14ac:dyDescent="0.2"/>
    <row r="9019" ht="12.75" x14ac:dyDescent="0.2"/>
    <row r="9020" ht="12.75" x14ac:dyDescent="0.2"/>
    <row r="9021" ht="12.75" x14ac:dyDescent="0.2"/>
    <row r="9022" ht="12.75" x14ac:dyDescent="0.2"/>
    <row r="9023" ht="12.75" x14ac:dyDescent="0.2"/>
    <row r="9024" ht="12.75" x14ac:dyDescent="0.2"/>
    <row r="9025" ht="12.75" x14ac:dyDescent="0.2"/>
    <row r="9026" ht="12.75" x14ac:dyDescent="0.2"/>
    <row r="9027" ht="12.75" x14ac:dyDescent="0.2"/>
    <row r="9028" ht="12.75" x14ac:dyDescent="0.2"/>
    <row r="9029" ht="12.75" x14ac:dyDescent="0.2"/>
    <row r="9030" ht="12.75" x14ac:dyDescent="0.2"/>
    <row r="9031" ht="12.75" x14ac:dyDescent="0.2"/>
    <row r="9032" ht="12.75" x14ac:dyDescent="0.2"/>
    <row r="9033" ht="12.75" x14ac:dyDescent="0.2"/>
    <row r="9034" ht="12.75" x14ac:dyDescent="0.2"/>
    <row r="9035" ht="12.75" x14ac:dyDescent="0.2"/>
    <row r="9036" ht="12.75" x14ac:dyDescent="0.2"/>
    <row r="9037" ht="12.75" x14ac:dyDescent="0.2"/>
    <row r="9038" ht="12.75" x14ac:dyDescent="0.2"/>
    <row r="9039" ht="12.75" x14ac:dyDescent="0.2"/>
    <row r="9040" ht="12.75" x14ac:dyDescent="0.2"/>
    <row r="9041" ht="12.75" x14ac:dyDescent="0.2"/>
    <row r="9042" ht="12.75" x14ac:dyDescent="0.2"/>
    <row r="9043" ht="12.75" x14ac:dyDescent="0.2"/>
    <row r="9044" ht="12.75" x14ac:dyDescent="0.2"/>
    <row r="9045" ht="12.75" x14ac:dyDescent="0.2"/>
    <row r="9046" ht="12.75" x14ac:dyDescent="0.2"/>
    <row r="9047" ht="12.75" x14ac:dyDescent="0.2"/>
    <row r="9048" ht="12.75" x14ac:dyDescent="0.2"/>
    <row r="9049" ht="12.75" x14ac:dyDescent="0.2"/>
    <row r="9050" ht="12.75" x14ac:dyDescent="0.2"/>
    <row r="9051" ht="12.75" x14ac:dyDescent="0.2"/>
    <row r="9052" ht="12.75" x14ac:dyDescent="0.2"/>
    <row r="9053" ht="12.75" x14ac:dyDescent="0.2"/>
    <row r="9054" ht="12.75" x14ac:dyDescent="0.2"/>
    <row r="9055" ht="12.75" x14ac:dyDescent="0.2"/>
    <row r="9056" ht="12.75" x14ac:dyDescent="0.2"/>
    <row r="9057" ht="12.75" x14ac:dyDescent="0.2"/>
    <row r="9058" ht="12.75" x14ac:dyDescent="0.2"/>
    <row r="9059" ht="12.75" x14ac:dyDescent="0.2"/>
    <row r="9060" ht="12.75" x14ac:dyDescent="0.2"/>
    <row r="9061" ht="12.75" x14ac:dyDescent="0.2"/>
    <row r="9062" ht="12.75" x14ac:dyDescent="0.2"/>
    <row r="9063" ht="12.75" x14ac:dyDescent="0.2"/>
    <row r="9064" ht="12.75" x14ac:dyDescent="0.2"/>
    <row r="9065" ht="12.75" x14ac:dyDescent="0.2"/>
    <row r="9066" ht="12.75" x14ac:dyDescent="0.2"/>
    <row r="9067" ht="12.75" x14ac:dyDescent="0.2"/>
    <row r="9068" ht="12.75" x14ac:dyDescent="0.2"/>
    <row r="9069" ht="12.75" x14ac:dyDescent="0.2"/>
    <row r="9070" ht="12.75" x14ac:dyDescent="0.2"/>
    <row r="9071" ht="12.75" x14ac:dyDescent="0.2"/>
    <row r="9072" ht="12.75" x14ac:dyDescent="0.2"/>
    <row r="9073" ht="12.75" x14ac:dyDescent="0.2"/>
    <row r="9074" ht="12.75" x14ac:dyDescent="0.2"/>
    <row r="9075" ht="12.75" x14ac:dyDescent="0.2"/>
    <row r="9076" ht="12.75" x14ac:dyDescent="0.2"/>
    <row r="9077" ht="12.75" x14ac:dyDescent="0.2"/>
    <row r="9078" ht="12.75" x14ac:dyDescent="0.2"/>
    <row r="9079" ht="12.75" x14ac:dyDescent="0.2"/>
    <row r="9080" ht="12.75" x14ac:dyDescent="0.2"/>
    <row r="9081" ht="12.75" x14ac:dyDescent="0.2"/>
    <row r="9082" ht="12.75" x14ac:dyDescent="0.2"/>
    <row r="9083" ht="12.75" x14ac:dyDescent="0.2"/>
    <row r="9084" ht="12.75" x14ac:dyDescent="0.2"/>
    <row r="9085" ht="12.75" x14ac:dyDescent="0.2"/>
    <row r="9086" ht="12.75" x14ac:dyDescent="0.2"/>
    <row r="9087" ht="12.75" x14ac:dyDescent="0.2"/>
    <row r="9088" ht="12.75" x14ac:dyDescent="0.2"/>
    <row r="9089" ht="12.75" x14ac:dyDescent="0.2"/>
    <row r="9090" ht="12.75" x14ac:dyDescent="0.2"/>
    <row r="9091" ht="12.75" x14ac:dyDescent="0.2"/>
    <row r="9092" ht="12.75" x14ac:dyDescent="0.2"/>
    <row r="9093" ht="12.75" x14ac:dyDescent="0.2"/>
    <row r="9094" ht="12.75" x14ac:dyDescent="0.2"/>
    <row r="9095" ht="12.75" x14ac:dyDescent="0.2"/>
    <row r="9096" ht="12.75" x14ac:dyDescent="0.2"/>
    <row r="9097" ht="12.75" x14ac:dyDescent="0.2"/>
    <row r="9098" ht="12.75" x14ac:dyDescent="0.2"/>
    <row r="9099" ht="12.75" x14ac:dyDescent="0.2"/>
    <row r="9100" ht="12.75" x14ac:dyDescent="0.2"/>
    <row r="9101" ht="12.75" x14ac:dyDescent="0.2"/>
    <row r="9102" ht="12.75" x14ac:dyDescent="0.2"/>
    <row r="9103" ht="12.75" x14ac:dyDescent="0.2"/>
    <row r="9104" ht="12.75" x14ac:dyDescent="0.2"/>
    <row r="9105" ht="12.75" x14ac:dyDescent="0.2"/>
    <row r="9106" ht="12.75" x14ac:dyDescent="0.2"/>
    <row r="9107" ht="12.75" x14ac:dyDescent="0.2"/>
    <row r="9108" ht="12.75" x14ac:dyDescent="0.2"/>
    <row r="9109" ht="12.75" x14ac:dyDescent="0.2"/>
    <row r="9110" ht="12.75" x14ac:dyDescent="0.2"/>
    <row r="9111" ht="12.75" x14ac:dyDescent="0.2"/>
    <row r="9112" ht="12.75" x14ac:dyDescent="0.2"/>
    <row r="9113" ht="12.75" x14ac:dyDescent="0.2"/>
    <row r="9114" ht="12.75" x14ac:dyDescent="0.2"/>
    <row r="9115" ht="12.75" x14ac:dyDescent="0.2"/>
    <row r="9116" ht="12.75" x14ac:dyDescent="0.2"/>
    <row r="9117" ht="12.75" x14ac:dyDescent="0.2"/>
    <row r="9118" ht="12.75" x14ac:dyDescent="0.2"/>
    <row r="9119" ht="12.75" x14ac:dyDescent="0.2"/>
    <row r="9120" ht="12.75" x14ac:dyDescent="0.2"/>
    <row r="9121" ht="12.75" x14ac:dyDescent="0.2"/>
    <row r="9122" ht="12.75" x14ac:dyDescent="0.2"/>
    <row r="9123" ht="12.75" x14ac:dyDescent="0.2"/>
    <row r="9124" ht="12.75" x14ac:dyDescent="0.2"/>
    <row r="9125" ht="12.75" x14ac:dyDescent="0.2"/>
    <row r="9126" ht="12.75" x14ac:dyDescent="0.2"/>
    <row r="9127" ht="12.75" x14ac:dyDescent="0.2"/>
    <row r="9128" ht="12.75" x14ac:dyDescent="0.2"/>
    <row r="9129" ht="12.75" x14ac:dyDescent="0.2"/>
    <row r="9130" ht="12.75" x14ac:dyDescent="0.2"/>
    <row r="9131" ht="12.75" x14ac:dyDescent="0.2"/>
    <row r="9132" ht="12.75" x14ac:dyDescent="0.2"/>
    <row r="9133" ht="12.75" x14ac:dyDescent="0.2"/>
    <row r="9134" ht="12.75" x14ac:dyDescent="0.2"/>
    <row r="9135" ht="12.75" x14ac:dyDescent="0.2"/>
    <row r="9136" ht="12.75" x14ac:dyDescent="0.2"/>
    <row r="9137" ht="12.75" x14ac:dyDescent="0.2"/>
    <row r="9138" ht="12.75" x14ac:dyDescent="0.2"/>
    <row r="9139" ht="12.75" x14ac:dyDescent="0.2"/>
    <row r="9140" ht="12.75" x14ac:dyDescent="0.2"/>
    <row r="9141" ht="12.75" x14ac:dyDescent="0.2"/>
    <row r="9142" ht="12.75" x14ac:dyDescent="0.2"/>
    <row r="9143" ht="12.75" x14ac:dyDescent="0.2"/>
    <row r="9144" ht="12.75" x14ac:dyDescent="0.2"/>
    <row r="9145" ht="12.75" x14ac:dyDescent="0.2"/>
    <row r="9146" ht="12.75" x14ac:dyDescent="0.2"/>
    <row r="9147" ht="12.75" x14ac:dyDescent="0.2"/>
    <row r="9148" ht="12.75" x14ac:dyDescent="0.2"/>
    <row r="9149" ht="12.75" x14ac:dyDescent="0.2"/>
    <row r="9150" ht="12.75" x14ac:dyDescent="0.2"/>
    <row r="9151" ht="12.75" x14ac:dyDescent="0.2"/>
    <row r="9152" ht="12.75" x14ac:dyDescent="0.2"/>
    <row r="9153" ht="12.75" x14ac:dyDescent="0.2"/>
    <row r="9154" ht="12.75" x14ac:dyDescent="0.2"/>
    <row r="9155" ht="12.75" x14ac:dyDescent="0.2"/>
    <row r="9156" ht="12.75" x14ac:dyDescent="0.2"/>
    <row r="9157" ht="12.75" x14ac:dyDescent="0.2"/>
    <row r="9158" ht="12.75" x14ac:dyDescent="0.2"/>
    <row r="9159" ht="12.75" x14ac:dyDescent="0.2"/>
    <row r="9160" ht="12.75" x14ac:dyDescent="0.2"/>
    <row r="9161" ht="12.75" x14ac:dyDescent="0.2"/>
    <row r="9162" ht="12.75" x14ac:dyDescent="0.2"/>
    <row r="9163" ht="12.75" x14ac:dyDescent="0.2"/>
    <row r="9164" ht="12.75" x14ac:dyDescent="0.2"/>
    <row r="9165" ht="12.75" x14ac:dyDescent="0.2"/>
    <row r="9166" ht="12.75" x14ac:dyDescent="0.2"/>
    <row r="9167" ht="12.75" x14ac:dyDescent="0.2"/>
    <row r="9168" ht="12.75" x14ac:dyDescent="0.2"/>
    <row r="9169" ht="12.75" x14ac:dyDescent="0.2"/>
    <row r="9170" ht="12.75" x14ac:dyDescent="0.2"/>
    <row r="9171" ht="12.75" x14ac:dyDescent="0.2"/>
    <row r="9172" ht="12.75" x14ac:dyDescent="0.2"/>
    <row r="9173" ht="12.75" x14ac:dyDescent="0.2"/>
    <row r="9174" ht="12.75" x14ac:dyDescent="0.2"/>
    <row r="9175" ht="12.75" x14ac:dyDescent="0.2"/>
    <row r="9176" ht="12.75" x14ac:dyDescent="0.2"/>
    <row r="9177" ht="12.75" x14ac:dyDescent="0.2"/>
    <row r="9178" ht="12.75" x14ac:dyDescent="0.2"/>
    <row r="9179" ht="12.75" x14ac:dyDescent="0.2"/>
    <row r="9180" ht="12.75" x14ac:dyDescent="0.2"/>
    <row r="9181" ht="12.75" x14ac:dyDescent="0.2"/>
    <row r="9182" ht="12.75" x14ac:dyDescent="0.2"/>
    <row r="9183" ht="12.75" x14ac:dyDescent="0.2"/>
    <row r="9184" ht="12.75" x14ac:dyDescent="0.2"/>
    <row r="9185" ht="12.75" x14ac:dyDescent="0.2"/>
    <row r="9186" ht="12.75" x14ac:dyDescent="0.2"/>
    <row r="9187" ht="12.75" x14ac:dyDescent="0.2"/>
    <row r="9188" ht="12.75" x14ac:dyDescent="0.2"/>
    <row r="9189" ht="12.75" x14ac:dyDescent="0.2"/>
    <row r="9190" ht="12.75" x14ac:dyDescent="0.2"/>
    <row r="9191" ht="12.75" x14ac:dyDescent="0.2"/>
    <row r="9192" ht="12.75" x14ac:dyDescent="0.2"/>
    <row r="9193" ht="12.75" x14ac:dyDescent="0.2"/>
    <row r="9194" ht="12.75" x14ac:dyDescent="0.2"/>
    <row r="9195" ht="12.75" x14ac:dyDescent="0.2"/>
    <row r="9196" ht="12.75" x14ac:dyDescent="0.2"/>
    <row r="9197" ht="12.75" x14ac:dyDescent="0.2"/>
    <row r="9198" ht="12.75" x14ac:dyDescent="0.2"/>
    <row r="9199" ht="12.75" x14ac:dyDescent="0.2"/>
    <row r="9200" ht="12.75" x14ac:dyDescent="0.2"/>
    <row r="9201" ht="12.75" x14ac:dyDescent="0.2"/>
    <row r="9202" ht="12.75" x14ac:dyDescent="0.2"/>
    <row r="9203" ht="12.75" x14ac:dyDescent="0.2"/>
    <row r="9204" ht="12.75" x14ac:dyDescent="0.2"/>
    <row r="9205" ht="12.75" x14ac:dyDescent="0.2"/>
    <row r="9206" ht="12.75" x14ac:dyDescent="0.2"/>
    <row r="9207" ht="12.75" x14ac:dyDescent="0.2"/>
    <row r="9208" ht="12.75" x14ac:dyDescent="0.2"/>
    <row r="9209" ht="12.75" x14ac:dyDescent="0.2"/>
    <row r="9210" ht="12.75" x14ac:dyDescent="0.2"/>
    <row r="9211" ht="12.75" x14ac:dyDescent="0.2"/>
    <row r="9212" ht="12.75" x14ac:dyDescent="0.2"/>
    <row r="9213" ht="12.75" x14ac:dyDescent="0.2"/>
    <row r="9214" ht="12.75" x14ac:dyDescent="0.2"/>
    <row r="9215" ht="12.75" x14ac:dyDescent="0.2"/>
    <row r="9216" ht="12.75" x14ac:dyDescent="0.2"/>
    <row r="9217" ht="12.75" x14ac:dyDescent="0.2"/>
    <row r="9218" ht="12.75" x14ac:dyDescent="0.2"/>
    <row r="9219" ht="12.75" x14ac:dyDescent="0.2"/>
    <row r="9220" ht="12.75" x14ac:dyDescent="0.2"/>
    <row r="9221" ht="12.75" x14ac:dyDescent="0.2"/>
    <row r="9222" ht="12.75" x14ac:dyDescent="0.2"/>
    <row r="9223" ht="12.75" x14ac:dyDescent="0.2"/>
    <row r="9224" ht="12.75" x14ac:dyDescent="0.2"/>
    <row r="9225" ht="12.75" x14ac:dyDescent="0.2"/>
    <row r="9226" ht="12.75" x14ac:dyDescent="0.2"/>
    <row r="9227" ht="12.75" x14ac:dyDescent="0.2"/>
    <row r="9228" ht="12.75" x14ac:dyDescent="0.2"/>
    <row r="9229" ht="12.75" x14ac:dyDescent="0.2"/>
    <row r="9230" ht="12.75" x14ac:dyDescent="0.2"/>
    <row r="9231" ht="12.75" x14ac:dyDescent="0.2"/>
    <row r="9232" ht="12.75" x14ac:dyDescent="0.2"/>
    <row r="9233" ht="12.75" x14ac:dyDescent="0.2"/>
    <row r="9234" ht="12.75" x14ac:dyDescent="0.2"/>
    <row r="9235" ht="12.75" x14ac:dyDescent="0.2"/>
    <row r="9236" ht="12.75" x14ac:dyDescent="0.2"/>
    <row r="9237" ht="12.75" x14ac:dyDescent="0.2"/>
    <row r="9238" ht="12.75" x14ac:dyDescent="0.2"/>
    <row r="9239" ht="12.75" x14ac:dyDescent="0.2"/>
    <row r="9240" ht="12.75" x14ac:dyDescent="0.2"/>
    <row r="9241" ht="12.75" x14ac:dyDescent="0.2"/>
    <row r="9242" ht="12.75" x14ac:dyDescent="0.2"/>
    <row r="9243" ht="12.75" x14ac:dyDescent="0.2"/>
    <row r="9244" ht="12.75" x14ac:dyDescent="0.2"/>
    <row r="9245" ht="12.75" x14ac:dyDescent="0.2"/>
    <row r="9246" ht="12.75" x14ac:dyDescent="0.2"/>
    <row r="9247" ht="12.75" x14ac:dyDescent="0.2"/>
    <row r="9248" ht="12.75" x14ac:dyDescent="0.2"/>
    <row r="9249" ht="12.75" x14ac:dyDescent="0.2"/>
    <row r="9250" ht="12.75" x14ac:dyDescent="0.2"/>
    <row r="9251" ht="12.75" x14ac:dyDescent="0.2"/>
    <row r="9252" ht="12.75" x14ac:dyDescent="0.2"/>
    <row r="9253" ht="12.75" x14ac:dyDescent="0.2"/>
    <row r="9254" ht="12.75" x14ac:dyDescent="0.2"/>
    <row r="9255" ht="12.75" x14ac:dyDescent="0.2"/>
    <row r="9256" ht="12.75" x14ac:dyDescent="0.2"/>
    <row r="9257" ht="12.75" x14ac:dyDescent="0.2"/>
    <row r="9258" ht="12.75" x14ac:dyDescent="0.2"/>
    <row r="9259" ht="12.75" x14ac:dyDescent="0.2"/>
    <row r="9260" ht="12.75" x14ac:dyDescent="0.2"/>
    <row r="9261" ht="12.75" x14ac:dyDescent="0.2"/>
    <row r="9262" ht="12.75" x14ac:dyDescent="0.2"/>
    <row r="9263" ht="12.75" x14ac:dyDescent="0.2"/>
    <row r="9264" ht="12.75" x14ac:dyDescent="0.2"/>
    <row r="9265" ht="12.75" x14ac:dyDescent="0.2"/>
    <row r="9266" ht="12.75" x14ac:dyDescent="0.2"/>
    <row r="9267" ht="12.75" x14ac:dyDescent="0.2"/>
    <row r="9268" ht="12.75" x14ac:dyDescent="0.2"/>
    <row r="9269" ht="12.75" x14ac:dyDescent="0.2"/>
    <row r="9270" ht="12.75" x14ac:dyDescent="0.2"/>
    <row r="9271" ht="12.75" x14ac:dyDescent="0.2"/>
    <row r="9272" ht="12.75" x14ac:dyDescent="0.2"/>
    <row r="9273" ht="12.75" x14ac:dyDescent="0.2"/>
    <row r="9274" ht="12.75" x14ac:dyDescent="0.2"/>
    <row r="9275" ht="12.75" x14ac:dyDescent="0.2"/>
    <row r="9276" ht="12.75" x14ac:dyDescent="0.2"/>
    <row r="9277" ht="12.75" x14ac:dyDescent="0.2"/>
    <row r="9278" ht="12.75" x14ac:dyDescent="0.2"/>
    <row r="9279" ht="12.75" x14ac:dyDescent="0.2"/>
    <row r="9280" ht="12.75" x14ac:dyDescent="0.2"/>
    <row r="9281" ht="12.75" x14ac:dyDescent="0.2"/>
    <row r="9282" ht="12.75" x14ac:dyDescent="0.2"/>
    <row r="9283" ht="12.75" x14ac:dyDescent="0.2"/>
    <row r="9284" ht="12.75" x14ac:dyDescent="0.2"/>
    <row r="9285" ht="12.75" x14ac:dyDescent="0.2"/>
    <row r="9286" ht="12.75" x14ac:dyDescent="0.2"/>
    <row r="9287" ht="12.75" x14ac:dyDescent="0.2"/>
    <row r="9288" ht="12.75" x14ac:dyDescent="0.2"/>
    <row r="9289" ht="12.75" x14ac:dyDescent="0.2"/>
    <row r="9290" ht="12.75" x14ac:dyDescent="0.2"/>
    <row r="9291" ht="12.75" x14ac:dyDescent="0.2"/>
    <row r="9292" ht="12.75" x14ac:dyDescent="0.2"/>
    <row r="9293" ht="12.75" x14ac:dyDescent="0.2"/>
    <row r="9294" ht="12.75" x14ac:dyDescent="0.2"/>
    <row r="9295" ht="12.75" x14ac:dyDescent="0.2"/>
    <row r="9296" ht="12.75" x14ac:dyDescent="0.2"/>
    <row r="9297" ht="12.75" x14ac:dyDescent="0.2"/>
    <row r="9298" ht="12.75" x14ac:dyDescent="0.2"/>
    <row r="9299" ht="12.75" x14ac:dyDescent="0.2"/>
    <row r="9300" ht="12.75" x14ac:dyDescent="0.2"/>
    <row r="9301" ht="12.75" x14ac:dyDescent="0.2"/>
    <row r="9302" ht="12.75" x14ac:dyDescent="0.2"/>
    <row r="9303" ht="12.75" x14ac:dyDescent="0.2"/>
    <row r="9304" ht="12.75" x14ac:dyDescent="0.2"/>
    <row r="9305" ht="12.75" x14ac:dyDescent="0.2"/>
    <row r="9306" ht="12.75" x14ac:dyDescent="0.2"/>
    <row r="9307" ht="12.75" x14ac:dyDescent="0.2"/>
    <row r="9308" ht="12.75" x14ac:dyDescent="0.2"/>
    <row r="9309" ht="12.75" x14ac:dyDescent="0.2"/>
    <row r="9310" ht="12.75" x14ac:dyDescent="0.2"/>
    <row r="9311" ht="12.75" x14ac:dyDescent="0.2"/>
    <row r="9312" ht="12.75" x14ac:dyDescent="0.2"/>
    <row r="9313" ht="12.75" x14ac:dyDescent="0.2"/>
    <row r="9314" ht="12.75" x14ac:dyDescent="0.2"/>
    <row r="9315" ht="12.75" x14ac:dyDescent="0.2"/>
    <row r="9316" ht="12.75" x14ac:dyDescent="0.2"/>
    <row r="9317" ht="12.75" x14ac:dyDescent="0.2"/>
    <row r="9318" ht="12.75" x14ac:dyDescent="0.2"/>
    <row r="9319" ht="12.75" x14ac:dyDescent="0.2"/>
    <row r="9320" ht="12.75" x14ac:dyDescent="0.2"/>
    <row r="9321" ht="12.75" x14ac:dyDescent="0.2"/>
    <row r="9322" ht="12.75" x14ac:dyDescent="0.2"/>
    <row r="9323" ht="12.75" x14ac:dyDescent="0.2"/>
    <row r="9324" ht="12.75" x14ac:dyDescent="0.2"/>
    <row r="9325" ht="12.75" x14ac:dyDescent="0.2"/>
    <row r="9326" ht="12.75" x14ac:dyDescent="0.2"/>
    <row r="9327" ht="12.75" x14ac:dyDescent="0.2"/>
    <row r="9328" ht="12.75" x14ac:dyDescent="0.2"/>
    <row r="9329" ht="12.75" x14ac:dyDescent="0.2"/>
    <row r="9330" ht="12.75" x14ac:dyDescent="0.2"/>
    <row r="9331" ht="12.75" x14ac:dyDescent="0.2"/>
    <row r="9332" ht="12.75" x14ac:dyDescent="0.2"/>
    <row r="9333" ht="12.75" x14ac:dyDescent="0.2"/>
    <row r="9334" ht="12.75" x14ac:dyDescent="0.2"/>
    <row r="9335" ht="12.75" x14ac:dyDescent="0.2"/>
    <row r="9336" ht="12.75" x14ac:dyDescent="0.2"/>
    <row r="9337" ht="12.75" x14ac:dyDescent="0.2"/>
    <row r="9338" ht="12.75" x14ac:dyDescent="0.2"/>
    <row r="9339" ht="12.75" x14ac:dyDescent="0.2"/>
    <row r="9340" ht="12.75" x14ac:dyDescent="0.2"/>
    <row r="9341" ht="12.75" x14ac:dyDescent="0.2"/>
    <row r="9342" ht="12.75" x14ac:dyDescent="0.2"/>
    <row r="9343" ht="12.75" x14ac:dyDescent="0.2"/>
    <row r="9344" ht="12.75" x14ac:dyDescent="0.2"/>
    <row r="9345" ht="12.75" x14ac:dyDescent="0.2"/>
    <row r="9346" ht="12.75" x14ac:dyDescent="0.2"/>
    <row r="9347" ht="12.75" x14ac:dyDescent="0.2"/>
    <row r="9348" ht="12.75" x14ac:dyDescent="0.2"/>
    <row r="9349" ht="12.75" x14ac:dyDescent="0.2"/>
    <row r="9350" ht="12.75" x14ac:dyDescent="0.2"/>
    <row r="9351" ht="12.75" x14ac:dyDescent="0.2"/>
    <row r="9352" ht="12.75" x14ac:dyDescent="0.2"/>
    <row r="9353" ht="12.75" x14ac:dyDescent="0.2"/>
    <row r="9354" ht="12.75" x14ac:dyDescent="0.2"/>
    <row r="9355" ht="12.75" x14ac:dyDescent="0.2"/>
    <row r="9356" ht="12.75" x14ac:dyDescent="0.2"/>
    <row r="9357" ht="12.75" x14ac:dyDescent="0.2"/>
    <row r="9358" ht="12.75" x14ac:dyDescent="0.2"/>
    <row r="9359" ht="12.75" x14ac:dyDescent="0.2"/>
    <row r="9360" ht="12.75" x14ac:dyDescent="0.2"/>
    <row r="9361" ht="12.75" x14ac:dyDescent="0.2"/>
    <row r="9362" ht="12.75" x14ac:dyDescent="0.2"/>
    <row r="9363" ht="12.75" x14ac:dyDescent="0.2"/>
    <row r="9364" ht="12.75" x14ac:dyDescent="0.2"/>
    <row r="9365" ht="12.75" x14ac:dyDescent="0.2"/>
    <row r="9366" ht="12.75" x14ac:dyDescent="0.2"/>
    <row r="9367" ht="12.75" x14ac:dyDescent="0.2"/>
    <row r="9368" ht="12.75" x14ac:dyDescent="0.2"/>
    <row r="9369" ht="12.75" x14ac:dyDescent="0.2"/>
    <row r="9370" ht="12.75" x14ac:dyDescent="0.2"/>
    <row r="9371" ht="12.75" x14ac:dyDescent="0.2"/>
    <row r="9372" ht="12.75" x14ac:dyDescent="0.2"/>
    <row r="9373" ht="12.75" x14ac:dyDescent="0.2"/>
    <row r="9374" ht="12.75" x14ac:dyDescent="0.2"/>
    <row r="9375" ht="12.75" x14ac:dyDescent="0.2"/>
    <row r="9376" ht="12.75" x14ac:dyDescent="0.2"/>
    <row r="9377" ht="12.75" x14ac:dyDescent="0.2"/>
    <row r="9378" ht="12.75" x14ac:dyDescent="0.2"/>
    <row r="9379" ht="12.75" x14ac:dyDescent="0.2"/>
    <row r="9380" ht="12.75" x14ac:dyDescent="0.2"/>
    <row r="9381" ht="12.75" x14ac:dyDescent="0.2"/>
    <row r="9382" ht="12.75" x14ac:dyDescent="0.2"/>
    <row r="9383" ht="12.75" x14ac:dyDescent="0.2"/>
    <row r="9384" ht="12.75" x14ac:dyDescent="0.2"/>
    <row r="9385" ht="12.75" x14ac:dyDescent="0.2"/>
    <row r="9386" ht="12.75" x14ac:dyDescent="0.2"/>
    <row r="9387" ht="12.75" x14ac:dyDescent="0.2"/>
    <row r="9388" ht="12.75" x14ac:dyDescent="0.2"/>
    <row r="9389" ht="12.75" x14ac:dyDescent="0.2"/>
    <row r="9390" ht="12.75" x14ac:dyDescent="0.2"/>
    <row r="9391" ht="12.75" x14ac:dyDescent="0.2"/>
    <row r="9392" ht="12.75" x14ac:dyDescent="0.2"/>
    <row r="9393" ht="12.75" x14ac:dyDescent="0.2"/>
    <row r="9394" ht="12.75" x14ac:dyDescent="0.2"/>
    <row r="9395" ht="12.75" x14ac:dyDescent="0.2"/>
    <row r="9396" ht="12.75" x14ac:dyDescent="0.2"/>
    <row r="9397" ht="12.75" x14ac:dyDescent="0.2"/>
    <row r="9398" ht="12.75" x14ac:dyDescent="0.2"/>
    <row r="9399" ht="12.75" x14ac:dyDescent="0.2"/>
    <row r="9400" ht="12.75" x14ac:dyDescent="0.2"/>
    <row r="9401" ht="12.75" x14ac:dyDescent="0.2"/>
    <row r="9402" ht="12.75" x14ac:dyDescent="0.2"/>
    <row r="9403" ht="12.75" x14ac:dyDescent="0.2"/>
    <row r="9404" ht="12.75" x14ac:dyDescent="0.2"/>
    <row r="9405" ht="12.75" x14ac:dyDescent="0.2"/>
    <row r="9406" ht="12.75" x14ac:dyDescent="0.2"/>
    <row r="9407" ht="12.75" x14ac:dyDescent="0.2"/>
    <row r="9408" ht="12.75" x14ac:dyDescent="0.2"/>
    <row r="9409" ht="12.75" x14ac:dyDescent="0.2"/>
    <row r="9410" ht="12.75" x14ac:dyDescent="0.2"/>
    <row r="9411" ht="12.75" x14ac:dyDescent="0.2"/>
    <row r="9412" ht="12.75" x14ac:dyDescent="0.2"/>
    <row r="9413" ht="12.75" x14ac:dyDescent="0.2"/>
    <row r="9414" ht="12.75" x14ac:dyDescent="0.2"/>
    <row r="9415" ht="12.75" x14ac:dyDescent="0.2"/>
    <row r="9416" ht="12.75" x14ac:dyDescent="0.2"/>
    <row r="9417" ht="12.75" x14ac:dyDescent="0.2"/>
    <row r="9418" ht="12.75" x14ac:dyDescent="0.2"/>
    <row r="9419" ht="12.75" x14ac:dyDescent="0.2"/>
    <row r="9420" ht="12.75" x14ac:dyDescent="0.2"/>
    <row r="9421" ht="12.75" x14ac:dyDescent="0.2"/>
    <row r="9422" ht="12.75" x14ac:dyDescent="0.2"/>
    <row r="9423" ht="12.75" x14ac:dyDescent="0.2"/>
    <row r="9424" ht="12.75" x14ac:dyDescent="0.2"/>
    <row r="9425" ht="12.75" x14ac:dyDescent="0.2"/>
    <row r="9426" ht="12.75" x14ac:dyDescent="0.2"/>
    <row r="9427" ht="12.75" x14ac:dyDescent="0.2"/>
    <row r="9428" ht="12.75" x14ac:dyDescent="0.2"/>
    <row r="9429" ht="12.75" x14ac:dyDescent="0.2"/>
    <row r="9430" ht="12.75" x14ac:dyDescent="0.2"/>
    <row r="9431" ht="12.75" x14ac:dyDescent="0.2"/>
    <row r="9432" ht="12.75" x14ac:dyDescent="0.2"/>
    <row r="9433" ht="12.75" x14ac:dyDescent="0.2"/>
    <row r="9434" ht="12.75" x14ac:dyDescent="0.2"/>
    <row r="9435" ht="12.75" x14ac:dyDescent="0.2"/>
    <row r="9436" ht="12.75" x14ac:dyDescent="0.2"/>
    <row r="9437" ht="12.75" x14ac:dyDescent="0.2"/>
    <row r="9438" ht="12.75" x14ac:dyDescent="0.2"/>
    <row r="9439" ht="12.75" x14ac:dyDescent="0.2"/>
    <row r="9440" ht="12.75" x14ac:dyDescent="0.2"/>
    <row r="9441" ht="12.75" x14ac:dyDescent="0.2"/>
    <row r="9442" ht="12.75" x14ac:dyDescent="0.2"/>
    <row r="9443" ht="12.75" x14ac:dyDescent="0.2"/>
    <row r="9444" ht="12.75" x14ac:dyDescent="0.2"/>
    <row r="9445" ht="12.75" x14ac:dyDescent="0.2"/>
    <row r="9446" ht="12.75" x14ac:dyDescent="0.2"/>
    <row r="9447" ht="12.75" x14ac:dyDescent="0.2"/>
    <row r="9448" ht="12.75" x14ac:dyDescent="0.2"/>
    <row r="9449" ht="12.75" x14ac:dyDescent="0.2"/>
    <row r="9450" ht="12.75" x14ac:dyDescent="0.2"/>
    <row r="9451" ht="12.75" x14ac:dyDescent="0.2"/>
    <row r="9452" ht="12.75" x14ac:dyDescent="0.2"/>
    <row r="9453" ht="12.75" x14ac:dyDescent="0.2"/>
    <row r="9454" ht="12.75" x14ac:dyDescent="0.2"/>
    <row r="9455" ht="12.75" x14ac:dyDescent="0.2"/>
    <row r="9456" ht="12.75" x14ac:dyDescent="0.2"/>
    <row r="9457" ht="12.75" x14ac:dyDescent="0.2"/>
    <row r="9458" ht="12.75" x14ac:dyDescent="0.2"/>
    <row r="9459" ht="12.75" x14ac:dyDescent="0.2"/>
    <row r="9460" ht="12.75" x14ac:dyDescent="0.2"/>
    <row r="9461" ht="12.75" x14ac:dyDescent="0.2"/>
    <row r="9462" ht="12.75" x14ac:dyDescent="0.2"/>
    <row r="9463" ht="12.75" x14ac:dyDescent="0.2"/>
    <row r="9464" ht="12.75" x14ac:dyDescent="0.2"/>
    <row r="9465" ht="12.75" x14ac:dyDescent="0.2"/>
    <row r="9466" ht="12.75" x14ac:dyDescent="0.2"/>
    <row r="9467" ht="12.75" x14ac:dyDescent="0.2"/>
    <row r="9468" ht="12.75" x14ac:dyDescent="0.2"/>
    <row r="9469" ht="12.75" x14ac:dyDescent="0.2"/>
    <row r="9470" ht="12.75" x14ac:dyDescent="0.2"/>
    <row r="9471" ht="12.75" x14ac:dyDescent="0.2"/>
    <row r="9472" ht="12.75" x14ac:dyDescent="0.2"/>
    <row r="9473" ht="12.75" x14ac:dyDescent="0.2"/>
    <row r="9474" ht="12.75" x14ac:dyDescent="0.2"/>
    <row r="9475" ht="12.75" x14ac:dyDescent="0.2"/>
    <row r="9476" ht="12.75" x14ac:dyDescent="0.2"/>
    <row r="9477" ht="12.75" x14ac:dyDescent="0.2"/>
    <row r="9478" ht="12.75" x14ac:dyDescent="0.2"/>
    <row r="9479" ht="12.75" x14ac:dyDescent="0.2"/>
    <row r="9480" ht="12.75" x14ac:dyDescent="0.2"/>
    <row r="9481" ht="12.75" x14ac:dyDescent="0.2"/>
    <row r="9482" ht="12.75" x14ac:dyDescent="0.2"/>
    <row r="9483" ht="12.75" x14ac:dyDescent="0.2"/>
    <row r="9484" ht="12.75" x14ac:dyDescent="0.2"/>
    <row r="9485" ht="12.75" x14ac:dyDescent="0.2"/>
    <row r="9486" ht="12.75" x14ac:dyDescent="0.2"/>
    <row r="9487" ht="12.75" x14ac:dyDescent="0.2"/>
    <row r="9488" ht="12.75" x14ac:dyDescent="0.2"/>
    <row r="9489" ht="12.75" x14ac:dyDescent="0.2"/>
    <row r="9490" ht="12.75" x14ac:dyDescent="0.2"/>
    <row r="9491" ht="12.75" x14ac:dyDescent="0.2"/>
    <row r="9492" ht="12.75" x14ac:dyDescent="0.2"/>
    <row r="9493" ht="12.75" x14ac:dyDescent="0.2"/>
    <row r="9494" ht="12.75" x14ac:dyDescent="0.2"/>
    <row r="9495" ht="12.75" x14ac:dyDescent="0.2"/>
    <row r="9496" ht="12.75" x14ac:dyDescent="0.2"/>
    <row r="9497" ht="12.75" x14ac:dyDescent="0.2"/>
    <row r="9498" ht="12.75" x14ac:dyDescent="0.2"/>
    <row r="9499" ht="12.75" x14ac:dyDescent="0.2"/>
    <row r="9500" ht="12.75" x14ac:dyDescent="0.2"/>
    <row r="9501" ht="12.75" x14ac:dyDescent="0.2"/>
    <row r="9502" ht="12.75" x14ac:dyDescent="0.2"/>
    <row r="9503" ht="12.75" x14ac:dyDescent="0.2"/>
    <row r="9504" ht="12.75" x14ac:dyDescent="0.2"/>
    <row r="9505" ht="12.75" x14ac:dyDescent="0.2"/>
    <row r="9506" ht="12.75" x14ac:dyDescent="0.2"/>
    <row r="9507" ht="12.75" x14ac:dyDescent="0.2"/>
    <row r="9508" ht="12.75" x14ac:dyDescent="0.2"/>
    <row r="9509" ht="12.75" x14ac:dyDescent="0.2"/>
    <row r="9510" ht="12.75" x14ac:dyDescent="0.2"/>
    <row r="9511" ht="12.75" x14ac:dyDescent="0.2"/>
    <row r="9512" ht="12.75" x14ac:dyDescent="0.2"/>
    <row r="9513" ht="12.75" x14ac:dyDescent="0.2"/>
    <row r="9514" ht="12.75" x14ac:dyDescent="0.2"/>
    <row r="9515" ht="12.75" x14ac:dyDescent="0.2"/>
    <row r="9516" ht="12.75" x14ac:dyDescent="0.2"/>
    <row r="9517" ht="12.75" x14ac:dyDescent="0.2"/>
    <row r="9518" ht="12.75" x14ac:dyDescent="0.2"/>
    <row r="9519" ht="12.75" x14ac:dyDescent="0.2"/>
    <row r="9520" ht="12.75" x14ac:dyDescent="0.2"/>
    <row r="9521" ht="12.75" x14ac:dyDescent="0.2"/>
    <row r="9522" ht="12.75" x14ac:dyDescent="0.2"/>
    <row r="9523" ht="12.75" x14ac:dyDescent="0.2"/>
    <row r="9524" ht="12.75" x14ac:dyDescent="0.2"/>
    <row r="9525" ht="12.75" x14ac:dyDescent="0.2"/>
    <row r="9526" ht="12.75" x14ac:dyDescent="0.2"/>
    <row r="9527" ht="12.75" x14ac:dyDescent="0.2"/>
    <row r="9528" ht="12.75" x14ac:dyDescent="0.2"/>
    <row r="9529" ht="12.75" x14ac:dyDescent="0.2"/>
    <row r="9530" ht="12.75" x14ac:dyDescent="0.2"/>
    <row r="9531" ht="12.75" x14ac:dyDescent="0.2"/>
    <row r="9532" ht="12.75" x14ac:dyDescent="0.2"/>
    <row r="9533" ht="12.75" x14ac:dyDescent="0.2"/>
    <row r="9534" ht="12.75" x14ac:dyDescent="0.2"/>
    <row r="9535" ht="12.75" x14ac:dyDescent="0.2"/>
    <row r="9536" ht="12.75" x14ac:dyDescent="0.2"/>
    <row r="9537" ht="12.75" x14ac:dyDescent="0.2"/>
    <row r="9538" ht="12.75" x14ac:dyDescent="0.2"/>
    <row r="9539" ht="12.75" x14ac:dyDescent="0.2"/>
    <row r="9540" ht="12.75" x14ac:dyDescent="0.2"/>
    <row r="9541" ht="12.75" x14ac:dyDescent="0.2"/>
    <row r="9542" ht="12.75" x14ac:dyDescent="0.2"/>
    <row r="9543" ht="12.75" x14ac:dyDescent="0.2"/>
    <row r="9544" ht="12.75" x14ac:dyDescent="0.2"/>
    <row r="9545" ht="12.75" x14ac:dyDescent="0.2"/>
    <row r="9546" ht="12.75" x14ac:dyDescent="0.2"/>
    <row r="9547" ht="12.75" x14ac:dyDescent="0.2"/>
    <row r="9548" ht="12.75" x14ac:dyDescent="0.2"/>
    <row r="9549" ht="12.75" x14ac:dyDescent="0.2"/>
    <row r="9550" ht="12.75" x14ac:dyDescent="0.2"/>
    <row r="9551" ht="12.75" x14ac:dyDescent="0.2"/>
    <row r="9552" ht="12.75" x14ac:dyDescent="0.2"/>
    <row r="9553" ht="12.75" x14ac:dyDescent="0.2"/>
    <row r="9554" ht="12.75" x14ac:dyDescent="0.2"/>
    <row r="9555" ht="12.75" x14ac:dyDescent="0.2"/>
    <row r="9556" ht="12.75" x14ac:dyDescent="0.2"/>
    <row r="9557" ht="12.75" x14ac:dyDescent="0.2"/>
    <row r="9558" ht="12.75" x14ac:dyDescent="0.2"/>
    <row r="9559" ht="12.75" x14ac:dyDescent="0.2"/>
    <row r="9560" ht="12.75" x14ac:dyDescent="0.2"/>
    <row r="9561" ht="12.75" x14ac:dyDescent="0.2"/>
    <row r="9562" ht="12.75" x14ac:dyDescent="0.2"/>
    <row r="9563" ht="12.75" x14ac:dyDescent="0.2"/>
    <row r="9564" ht="12.75" x14ac:dyDescent="0.2"/>
    <row r="9565" ht="12.75" x14ac:dyDescent="0.2"/>
    <row r="9566" ht="12.75" x14ac:dyDescent="0.2"/>
    <row r="9567" ht="12.75" x14ac:dyDescent="0.2"/>
    <row r="9568" ht="12.75" x14ac:dyDescent="0.2"/>
    <row r="9569" ht="12.75" x14ac:dyDescent="0.2"/>
    <row r="9570" ht="12.75" x14ac:dyDescent="0.2"/>
    <row r="9571" ht="12.75" x14ac:dyDescent="0.2"/>
    <row r="9572" ht="12.75" x14ac:dyDescent="0.2"/>
    <row r="9573" ht="12.75" x14ac:dyDescent="0.2"/>
    <row r="9574" ht="12.75" x14ac:dyDescent="0.2"/>
    <row r="9575" ht="12.75" x14ac:dyDescent="0.2"/>
    <row r="9576" ht="12.75" x14ac:dyDescent="0.2"/>
    <row r="9577" ht="12.75" x14ac:dyDescent="0.2"/>
    <row r="9578" ht="12.75" x14ac:dyDescent="0.2"/>
    <row r="9579" ht="12.75" x14ac:dyDescent="0.2"/>
    <row r="9580" ht="12.75" x14ac:dyDescent="0.2"/>
    <row r="9581" ht="12.75" x14ac:dyDescent="0.2"/>
    <row r="9582" ht="12.75" x14ac:dyDescent="0.2"/>
    <row r="9583" ht="12.75" x14ac:dyDescent="0.2"/>
    <row r="9584" ht="12.75" x14ac:dyDescent="0.2"/>
    <row r="9585" ht="12.75" x14ac:dyDescent="0.2"/>
    <row r="9586" ht="12.75" x14ac:dyDescent="0.2"/>
    <row r="9587" ht="12.75" x14ac:dyDescent="0.2"/>
    <row r="9588" ht="12.75" x14ac:dyDescent="0.2"/>
    <row r="9589" ht="12.75" x14ac:dyDescent="0.2"/>
    <row r="9590" ht="12.75" x14ac:dyDescent="0.2"/>
    <row r="9591" ht="12.75" x14ac:dyDescent="0.2"/>
    <row r="9592" ht="12.75" x14ac:dyDescent="0.2"/>
    <row r="9593" ht="12.75" x14ac:dyDescent="0.2"/>
    <row r="9594" ht="12.75" x14ac:dyDescent="0.2"/>
    <row r="9595" ht="12.75" x14ac:dyDescent="0.2"/>
    <row r="9596" ht="12.75" x14ac:dyDescent="0.2"/>
    <row r="9597" ht="12.75" x14ac:dyDescent="0.2"/>
    <row r="9598" ht="12.75" x14ac:dyDescent="0.2"/>
    <row r="9599" ht="12.75" x14ac:dyDescent="0.2"/>
    <row r="9600" ht="12.75" x14ac:dyDescent="0.2"/>
    <row r="9601" ht="12.75" x14ac:dyDescent="0.2"/>
    <row r="9602" ht="12.75" x14ac:dyDescent="0.2"/>
    <row r="9603" ht="12.75" x14ac:dyDescent="0.2"/>
    <row r="9604" ht="12.75" x14ac:dyDescent="0.2"/>
    <row r="9605" ht="12.75" x14ac:dyDescent="0.2"/>
    <row r="9606" ht="12.75" x14ac:dyDescent="0.2"/>
    <row r="9607" ht="12.75" x14ac:dyDescent="0.2"/>
    <row r="9608" ht="12.75" x14ac:dyDescent="0.2"/>
    <row r="9609" ht="12.75" x14ac:dyDescent="0.2"/>
    <row r="9610" ht="12.75" x14ac:dyDescent="0.2"/>
    <row r="9611" ht="12.75" x14ac:dyDescent="0.2"/>
    <row r="9612" ht="12.75" x14ac:dyDescent="0.2"/>
    <row r="9613" ht="12.75" x14ac:dyDescent="0.2"/>
    <row r="9614" ht="12.75" x14ac:dyDescent="0.2"/>
    <row r="9615" ht="12.75" x14ac:dyDescent="0.2"/>
    <row r="9616" ht="12.75" x14ac:dyDescent="0.2"/>
    <row r="9617" ht="12.75" x14ac:dyDescent="0.2"/>
    <row r="9618" ht="12.75" x14ac:dyDescent="0.2"/>
    <row r="9619" ht="12.75" x14ac:dyDescent="0.2"/>
    <row r="9620" ht="12.75" x14ac:dyDescent="0.2"/>
    <row r="9621" ht="12.75" x14ac:dyDescent="0.2"/>
    <row r="9622" ht="12.75" x14ac:dyDescent="0.2"/>
    <row r="9623" ht="12.75" x14ac:dyDescent="0.2"/>
    <row r="9624" ht="12.75" x14ac:dyDescent="0.2"/>
    <row r="9625" ht="12.75" x14ac:dyDescent="0.2"/>
    <row r="9626" ht="12.75" x14ac:dyDescent="0.2"/>
    <row r="9627" ht="12.75" x14ac:dyDescent="0.2"/>
    <row r="9628" ht="12.75" x14ac:dyDescent="0.2"/>
    <row r="9629" ht="12.75" x14ac:dyDescent="0.2"/>
    <row r="9630" ht="12.75" x14ac:dyDescent="0.2"/>
    <row r="9631" ht="12.75" x14ac:dyDescent="0.2"/>
    <row r="9632" ht="12.75" x14ac:dyDescent="0.2"/>
    <row r="9633" ht="12.75" x14ac:dyDescent="0.2"/>
    <row r="9634" ht="12.75" x14ac:dyDescent="0.2"/>
    <row r="9635" ht="12.75" x14ac:dyDescent="0.2"/>
    <row r="9636" ht="12.75" x14ac:dyDescent="0.2"/>
    <row r="9637" ht="12.75" x14ac:dyDescent="0.2"/>
    <row r="9638" ht="12.75" x14ac:dyDescent="0.2"/>
    <row r="9639" ht="12.75" x14ac:dyDescent="0.2"/>
    <row r="9640" ht="12.75" x14ac:dyDescent="0.2"/>
    <row r="9641" ht="12.75" x14ac:dyDescent="0.2"/>
    <row r="9642" ht="12.75" x14ac:dyDescent="0.2"/>
    <row r="9643" ht="12.75" x14ac:dyDescent="0.2"/>
    <row r="9644" ht="12.75" x14ac:dyDescent="0.2"/>
    <row r="9645" ht="12.75" x14ac:dyDescent="0.2"/>
    <row r="9646" ht="12.75" x14ac:dyDescent="0.2"/>
    <row r="9647" ht="12.75" x14ac:dyDescent="0.2"/>
    <row r="9648" ht="12.75" x14ac:dyDescent="0.2"/>
    <row r="9649" ht="12.75" x14ac:dyDescent="0.2"/>
    <row r="9650" ht="12.75" x14ac:dyDescent="0.2"/>
    <row r="9651" ht="12.75" x14ac:dyDescent="0.2"/>
    <row r="9652" ht="12.75" x14ac:dyDescent="0.2"/>
    <row r="9653" ht="12.75" x14ac:dyDescent="0.2"/>
    <row r="9654" ht="12.75" x14ac:dyDescent="0.2"/>
    <row r="9655" ht="12.75" x14ac:dyDescent="0.2"/>
    <row r="9656" ht="12.75" x14ac:dyDescent="0.2"/>
    <row r="9657" ht="12.75" x14ac:dyDescent="0.2"/>
    <row r="9658" ht="12.75" x14ac:dyDescent="0.2"/>
    <row r="9659" ht="12.75" x14ac:dyDescent="0.2"/>
    <row r="9660" ht="12.75" x14ac:dyDescent="0.2"/>
    <row r="9661" ht="12.75" x14ac:dyDescent="0.2"/>
    <row r="9662" ht="12.75" x14ac:dyDescent="0.2"/>
    <row r="9663" ht="12.75" x14ac:dyDescent="0.2"/>
    <row r="9664" ht="12.75" x14ac:dyDescent="0.2"/>
    <row r="9665" ht="12.75" x14ac:dyDescent="0.2"/>
    <row r="9666" ht="12.75" x14ac:dyDescent="0.2"/>
    <row r="9667" ht="12.75" x14ac:dyDescent="0.2"/>
    <row r="9668" ht="12.75" x14ac:dyDescent="0.2"/>
    <row r="9669" ht="12.75" x14ac:dyDescent="0.2"/>
    <row r="9670" ht="12.75" x14ac:dyDescent="0.2"/>
    <row r="9671" ht="12.75" x14ac:dyDescent="0.2"/>
    <row r="9672" ht="12.75" x14ac:dyDescent="0.2"/>
    <row r="9673" ht="12.75" x14ac:dyDescent="0.2"/>
    <row r="9674" ht="12.75" x14ac:dyDescent="0.2"/>
    <row r="9675" ht="12.75" x14ac:dyDescent="0.2"/>
    <row r="9676" ht="12.75" x14ac:dyDescent="0.2"/>
    <row r="9677" ht="12.75" x14ac:dyDescent="0.2"/>
    <row r="9678" ht="12.75" x14ac:dyDescent="0.2"/>
    <row r="9679" ht="12.75" x14ac:dyDescent="0.2"/>
    <row r="9680" ht="12.75" x14ac:dyDescent="0.2"/>
    <row r="9681" ht="12.75" x14ac:dyDescent="0.2"/>
    <row r="9682" ht="12.75" x14ac:dyDescent="0.2"/>
    <row r="9683" ht="12.75" x14ac:dyDescent="0.2"/>
    <row r="9684" ht="12.75" x14ac:dyDescent="0.2"/>
    <row r="9685" ht="12.75" x14ac:dyDescent="0.2"/>
    <row r="9686" ht="12.75" x14ac:dyDescent="0.2"/>
    <row r="9687" ht="12.75" x14ac:dyDescent="0.2"/>
    <row r="9688" ht="12.75" x14ac:dyDescent="0.2"/>
    <row r="9689" ht="12.75" x14ac:dyDescent="0.2"/>
    <row r="9690" ht="12.75" x14ac:dyDescent="0.2"/>
    <row r="9691" ht="12.75" x14ac:dyDescent="0.2"/>
    <row r="9692" ht="12.75" x14ac:dyDescent="0.2"/>
    <row r="9693" ht="12.75" x14ac:dyDescent="0.2"/>
    <row r="9694" ht="12.75" x14ac:dyDescent="0.2"/>
    <row r="9695" ht="12.75" x14ac:dyDescent="0.2"/>
    <row r="9696" ht="12.75" x14ac:dyDescent="0.2"/>
    <row r="9697" ht="12.75" x14ac:dyDescent="0.2"/>
    <row r="9698" ht="12.75" x14ac:dyDescent="0.2"/>
    <row r="9699" ht="12.75" x14ac:dyDescent="0.2"/>
    <row r="9700" ht="12.75" x14ac:dyDescent="0.2"/>
    <row r="9701" ht="12.75" x14ac:dyDescent="0.2"/>
    <row r="9702" ht="12.75" x14ac:dyDescent="0.2"/>
    <row r="9703" ht="12.75" x14ac:dyDescent="0.2"/>
    <row r="9704" ht="12.75" x14ac:dyDescent="0.2"/>
    <row r="9705" ht="12.75" x14ac:dyDescent="0.2"/>
    <row r="9706" ht="12.75" x14ac:dyDescent="0.2"/>
    <row r="9707" ht="12.75" x14ac:dyDescent="0.2"/>
    <row r="9708" ht="12.75" x14ac:dyDescent="0.2"/>
    <row r="9709" ht="12.75" x14ac:dyDescent="0.2"/>
    <row r="9710" ht="12.75" x14ac:dyDescent="0.2"/>
    <row r="9711" ht="12.75" x14ac:dyDescent="0.2"/>
    <row r="9712" ht="12.75" x14ac:dyDescent="0.2"/>
    <row r="9713" ht="12.75" x14ac:dyDescent="0.2"/>
    <row r="9714" ht="12.75" x14ac:dyDescent="0.2"/>
    <row r="9715" ht="12.75" x14ac:dyDescent="0.2"/>
    <row r="9716" ht="12.75" x14ac:dyDescent="0.2"/>
    <row r="9717" ht="12.75" x14ac:dyDescent="0.2"/>
    <row r="9718" ht="12.75" x14ac:dyDescent="0.2"/>
    <row r="9719" ht="12.75" x14ac:dyDescent="0.2"/>
    <row r="9720" ht="12.75" x14ac:dyDescent="0.2"/>
    <row r="9721" ht="12.75" x14ac:dyDescent="0.2"/>
    <row r="9722" ht="12.75" x14ac:dyDescent="0.2"/>
    <row r="9723" ht="12.75" x14ac:dyDescent="0.2"/>
    <row r="9724" ht="12.75" x14ac:dyDescent="0.2"/>
    <row r="9725" ht="12.75" x14ac:dyDescent="0.2"/>
    <row r="9726" ht="12.75" x14ac:dyDescent="0.2"/>
    <row r="9727" ht="12.75" x14ac:dyDescent="0.2"/>
    <row r="9728" ht="12.75" x14ac:dyDescent="0.2"/>
    <row r="9729" ht="12.75" x14ac:dyDescent="0.2"/>
    <row r="9730" ht="12.75" x14ac:dyDescent="0.2"/>
    <row r="9731" ht="12.75" x14ac:dyDescent="0.2"/>
    <row r="9732" ht="12.75" x14ac:dyDescent="0.2"/>
    <row r="9733" ht="12.75" x14ac:dyDescent="0.2"/>
    <row r="9734" ht="12.75" x14ac:dyDescent="0.2"/>
    <row r="9735" ht="12.75" x14ac:dyDescent="0.2"/>
    <row r="9736" ht="12.75" x14ac:dyDescent="0.2"/>
    <row r="9737" ht="12.75" x14ac:dyDescent="0.2"/>
    <row r="9738" ht="12.75" x14ac:dyDescent="0.2"/>
    <row r="9739" ht="12.75" x14ac:dyDescent="0.2"/>
    <row r="9740" ht="12.75" x14ac:dyDescent="0.2"/>
    <row r="9741" ht="12.75" x14ac:dyDescent="0.2"/>
    <row r="9742" ht="12.75" x14ac:dyDescent="0.2"/>
    <row r="9743" ht="12.75" x14ac:dyDescent="0.2"/>
    <row r="9744" ht="12.75" x14ac:dyDescent="0.2"/>
    <row r="9745" ht="12.75" x14ac:dyDescent="0.2"/>
    <row r="9746" ht="12.75" x14ac:dyDescent="0.2"/>
    <row r="9747" ht="12.75" x14ac:dyDescent="0.2"/>
    <row r="9748" ht="12.75" x14ac:dyDescent="0.2"/>
    <row r="9749" ht="12.75" x14ac:dyDescent="0.2"/>
    <row r="9750" ht="12.75" x14ac:dyDescent="0.2"/>
    <row r="9751" ht="12.75" x14ac:dyDescent="0.2"/>
    <row r="9752" ht="12.75" x14ac:dyDescent="0.2"/>
    <row r="9753" ht="12.75" x14ac:dyDescent="0.2"/>
    <row r="9754" ht="12.75" x14ac:dyDescent="0.2"/>
    <row r="9755" ht="12.75" x14ac:dyDescent="0.2"/>
    <row r="9756" ht="12.75" x14ac:dyDescent="0.2"/>
    <row r="9757" ht="12.75" x14ac:dyDescent="0.2"/>
    <row r="9758" ht="12.75" x14ac:dyDescent="0.2"/>
    <row r="9759" ht="12.75" x14ac:dyDescent="0.2"/>
    <row r="9760" ht="12.75" x14ac:dyDescent="0.2"/>
    <row r="9761" ht="12.75" x14ac:dyDescent="0.2"/>
    <row r="9762" ht="12.75" x14ac:dyDescent="0.2"/>
    <row r="9763" ht="12.75" x14ac:dyDescent="0.2"/>
    <row r="9764" ht="12.75" x14ac:dyDescent="0.2"/>
    <row r="9765" ht="12.75" x14ac:dyDescent="0.2"/>
    <row r="9766" ht="12.75" x14ac:dyDescent="0.2"/>
    <row r="9767" ht="12.75" x14ac:dyDescent="0.2"/>
    <row r="9768" ht="12.75" x14ac:dyDescent="0.2"/>
    <row r="9769" ht="12.75" x14ac:dyDescent="0.2"/>
    <row r="9770" ht="12.75" x14ac:dyDescent="0.2"/>
    <row r="9771" ht="12.75" x14ac:dyDescent="0.2"/>
    <row r="9772" ht="12.75" x14ac:dyDescent="0.2"/>
    <row r="9773" ht="12.75" x14ac:dyDescent="0.2"/>
    <row r="9774" ht="12.75" x14ac:dyDescent="0.2"/>
    <row r="9775" ht="12.75" x14ac:dyDescent="0.2"/>
    <row r="9776" ht="12.75" x14ac:dyDescent="0.2"/>
    <row r="9777" ht="12.75" x14ac:dyDescent="0.2"/>
    <row r="9778" ht="12.75" x14ac:dyDescent="0.2"/>
    <row r="9779" ht="12.75" x14ac:dyDescent="0.2"/>
    <row r="9780" ht="12.75" x14ac:dyDescent="0.2"/>
    <row r="9781" ht="12.75" x14ac:dyDescent="0.2"/>
    <row r="9782" ht="12.75" x14ac:dyDescent="0.2"/>
    <row r="9783" ht="12.75" x14ac:dyDescent="0.2"/>
    <row r="9784" ht="12.75" x14ac:dyDescent="0.2"/>
    <row r="9785" ht="12.75" x14ac:dyDescent="0.2"/>
    <row r="9786" ht="12.75" x14ac:dyDescent="0.2"/>
    <row r="9787" ht="12.75" x14ac:dyDescent="0.2"/>
    <row r="9788" ht="12.75" x14ac:dyDescent="0.2"/>
    <row r="9789" ht="12.75" x14ac:dyDescent="0.2"/>
    <row r="9790" ht="12.75" x14ac:dyDescent="0.2"/>
    <row r="9791" ht="12.75" x14ac:dyDescent="0.2"/>
    <row r="9792" ht="12.75" x14ac:dyDescent="0.2"/>
    <row r="9793" ht="12.75" x14ac:dyDescent="0.2"/>
    <row r="9794" ht="12.75" x14ac:dyDescent="0.2"/>
    <row r="9795" ht="12.75" x14ac:dyDescent="0.2"/>
    <row r="9796" ht="12.75" x14ac:dyDescent="0.2"/>
    <row r="9797" ht="12.75" x14ac:dyDescent="0.2"/>
    <row r="9798" ht="12.75" x14ac:dyDescent="0.2"/>
    <row r="9799" ht="12.75" x14ac:dyDescent="0.2"/>
    <row r="9800" ht="12.75" x14ac:dyDescent="0.2"/>
    <row r="9801" ht="12.75" x14ac:dyDescent="0.2"/>
    <row r="9802" ht="12.75" x14ac:dyDescent="0.2"/>
    <row r="9803" ht="12.75" x14ac:dyDescent="0.2"/>
    <row r="9804" ht="12.75" x14ac:dyDescent="0.2"/>
    <row r="9805" ht="12.75" x14ac:dyDescent="0.2"/>
    <row r="9806" ht="12.75" x14ac:dyDescent="0.2"/>
    <row r="9807" ht="12.75" x14ac:dyDescent="0.2"/>
    <row r="9808" ht="12.75" x14ac:dyDescent="0.2"/>
    <row r="9809" ht="12.75" x14ac:dyDescent="0.2"/>
    <row r="9810" ht="12.75" x14ac:dyDescent="0.2"/>
    <row r="9811" ht="12.75" x14ac:dyDescent="0.2"/>
    <row r="9812" ht="12.75" x14ac:dyDescent="0.2"/>
    <row r="9813" ht="12.75" x14ac:dyDescent="0.2"/>
    <row r="9814" ht="12.75" x14ac:dyDescent="0.2"/>
    <row r="9815" ht="12.75" x14ac:dyDescent="0.2"/>
    <row r="9816" ht="12.75" x14ac:dyDescent="0.2"/>
    <row r="9817" ht="12.75" x14ac:dyDescent="0.2"/>
    <row r="9818" ht="12.75" x14ac:dyDescent="0.2"/>
    <row r="9819" ht="12.75" x14ac:dyDescent="0.2"/>
    <row r="9820" ht="12.75" x14ac:dyDescent="0.2"/>
    <row r="9821" ht="12.75" x14ac:dyDescent="0.2"/>
    <row r="9822" ht="12.75" x14ac:dyDescent="0.2"/>
    <row r="9823" ht="12.75" x14ac:dyDescent="0.2"/>
    <row r="9824" ht="12.75" x14ac:dyDescent="0.2"/>
    <row r="9825" ht="12.75" x14ac:dyDescent="0.2"/>
    <row r="9826" ht="12.75" x14ac:dyDescent="0.2"/>
    <row r="9827" ht="12.75" x14ac:dyDescent="0.2"/>
    <row r="9828" ht="12.75" x14ac:dyDescent="0.2"/>
    <row r="9829" ht="12.75" x14ac:dyDescent="0.2"/>
    <row r="9830" ht="12.75" x14ac:dyDescent="0.2"/>
    <row r="9831" ht="12.75" x14ac:dyDescent="0.2"/>
    <row r="9832" ht="12.75" x14ac:dyDescent="0.2"/>
    <row r="9833" ht="12.75" x14ac:dyDescent="0.2"/>
    <row r="9834" ht="12.75" x14ac:dyDescent="0.2"/>
    <row r="9835" ht="12.75" x14ac:dyDescent="0.2"/>
    <row r="9836" ht="12.75" x14ac:dyDescent="0.2"/>
    <row r="9837" ht="12.75" x14ac:dyDescent="0.2"/>
    <row r="9838" ht="12.75" x14ac:dyDescent="0.2"/>
    <row r="9839" ht="12.75" x14ac:dyDescent="0.2"/>
    <row r="9840" ht="12.75" x14ac:dyDescent="0.2"/>
    <row r="9841" ht="12.75" x14ac:dyDescent="0.2"/>
    <row r="9842" ht="12.75" x14ac:dyDescent="0.2"/>
    <row r="9843" ht="12.75" x14ac:dyDescent="0.2"/>
    <row r="9844" ht="12.75" x14ac:dyDescent="0.2"/>
    <row r="9845" ht="12.75" x14ac:dyDescent="0.2"/>
    <row r="9846" ht="12.75" x14ac:dyDescent="0.2"/>
    <row r="9847" ht="12.75" x14ac:dyDescent="0.2"/>
    <row r="9848" ht="12.75" x14ac:dyDescent="0.2"/>
    <row r="9849" ht="12.75" x14ac:dyDescent="0.2"/>
    <row r="9850" ht="12.75" x14ac:dyDescent="0.2"/>
    <row r="9851" ht="12.75" x14ac:dyDescent="0.2"/>
    <row r="9852" ht="12.75" x14ac:dyDescent="0.2"/>
    <row r="9853" ht="12.75" x14ac:dyDescent="0.2"/>
    <row r="9854" ht="12.75" x14ac:dyDescent="0.2"/>
    <row r="9855" ht="12.75" x14ac:dyDescent="0.2"/>
    <row r="9856" ht="12.75" x14ac:dyDescent="0.2"/>
    <row r="9857" ht="12.75" x14ac:dyDescent="0.2"/>
    <row r="9858" ht="12.75" x14ac:dyDescent="0.2"/>
    <row r="9859" ht="12.75" x14ac:dyDescent="0.2"/>
    <row r="9860" ht="12.75" x14ac:dyDescent="0.2"/>
    <row r="9861" ht="12.75" x14ac:dyDescent="0.2"/>
    <row r="9862" ht="12.75" x14ac:dyDescent="0.2"/>
    <row r="9863" ht="12.75" x14ac:dyDescent="0.2"/>
    <row r="9864" ht="12.75" x14ac:dyDescent="0.2"/>
    <row r="9865" ht="12.75" x14ac:dyDescent="0.2"/>
    <row r="9866" ht="12.75" x14ac:dyDescent="0.2"/>
    <row r="9867" ht="12.75" x14ac:dyDescent="0.2"/>
    <row r="9868" ht="12.75" x14ac:dyDescent="0.2"/>
    <row r="9869" ht="12.75" x14ac:dyDescent="0.2"/>
    <row r="9870" ht="12.75" x14ac:dyDescent="0.2"/>
    <row r="9871" ht="12.75" x14ac:dyDescent="0.2"/>
    <row r="9872" ht="12.75" x14ac:dyDescent="0.2"/>
    <row r="9873" ht="12.75" x14ac:dyDescent="0.2"/>
    <row r="9874" ht="12.75" x14ac:dyDescent="0.2"/>
    <row r="9875" ht="12.75" x14ac:dyDescent="0.2"/>
    <row r="9876" ht="12.75" x14ac:dyDescent="0.2"/>
    <row r="9877" ht="12.75" x14ac:dyDescent="0.2"/>
    <row r="9878" ht="12.75" x14ac:dyDescent="0.2"/>
    <row r="9879" ht="12.75" x14ac:dyDescent="0.2"/>
    <row r="9880" ht="12.75" x14ac:dyDescent="0.2"/>
    <row r="9881" ht="12.75" x14ac:dyDescent="0.2"/>
    <row r="9882" ht="12.75" x14ac:dyDescent="0.2"/>
    <row r="9883" ht="12.75" x14ac:dyDescent="0.2"/>
    <row r="9884" ht="12.75" x14ac:dyDescent="0.2"/>
    <row r="9885" ht="12.75" x14ac:dyDescent="0.2"/>
    <row r="9886" ht="12.75" x14ac:dyDescent="0.2"/>
    <row r="9887" ht="12.75" x14ac:dyDescent="0.2"/>
    <row r="9888" ht="12.75" x14ac:dyDescent="0.2"/>
    <row r="9889" ht="12.75" x14ac:dyDescent="0.2"/>
    <row r="9890" ht="12.75" x14ac:dyDescent="0.2"/>
    <row r="9891" ht="12.75" x14ac:dyDescent="0.2"/>
    <row r="9892" ht="12.75" x14ac:dyDescent="0.2"/>
    <row r="9893" ht="12.75" x14ac:dyDescent="0.2"/>
    <row r="9894" ht="12.75" x14ac:dyDescent="0.2"/>
    <row r="9895" ht="12.75" x14ac:dyDescent="0.2"/>
    <row r="9896" ht="12.75" x14ac:dyDescent="0.2"/>
    <row r="9897" ht="12.75" x14ac:dyDescent="0.2"/>
    <row r="9898" ht="12.75" x14ac:dyDescent="0.2"/>
    <row r="9899" ht="12.75" x14ac:dyDescent="0.2"/>
    <row r="9900" ht="12.75" x14ac:dyDescent="0.2"/>
    <row r="9901" ht="12.75" x14ac:dyDescent="0.2"/>
    <row r="9902" ht="12.75" x14ac:dyDescent="0.2"/>
    <row r="9903" ht="12.75" x14ac:dyDescent="0.2"/>
    <row r="9904" ht="12.75" x14ac:dyDescent="0.2"/>
    <row r="9905" ht="12.75" x14ac:dyDescent="0.2"/>
    <row r="9906" ht="12.75" x14ac:dyDescent="0.2"/>
    <row r="9907" ht="12.75" x14ac:dyDescent="0.2"/>
    <row r="9908" ht="12.75" x14ac:dyDescent="0.2"/>
    <row r="9909" ht="12.75" x14ac:dyDescent="0.2"/>
    <row r="9910" ht="12.75" x14ac:dyDescent="0.2"/>
    <row r="9911" ht="12.75" x14ac:dyDescent="0.2"/>
    <row r="9912" ht="12.75" x14ac:dyDescent="0.2"/>
    <row r="9913" ht="12.75" x14ac:dyDescent="0.2"/>
    <row r="9914" ht="12.75" x14ac:dyDescent="0.2"/>
    <row r="9915" ht="12.75" x14ac:dyDescent="0.2"/>
    <row r="9916" ht="12.75" x14ac:dyDescent="0.2"/>
    <row r="9917" ht="12.75" x14ac:dyDescent="0.2"/>
    <row r="9918" ht="12.75" x14ac:dyDescent="0.2"/>
    <row r="9919" ht="12.75" x14ac:dyDescent="0.2"/>
    <row r="9920" ht="12.75" x14ac:dyDescent="0.2"/>
    <row r="9921" ht="12.75" x14ac:dyDescent="0.2"/>
    <row r="9922" ht="12.75" x14ac:dyDescent="0.2"/>
    <row r="9923" ht="12.75" x14ac:dyDescent="0.2"/>
    <row r="9924" ht="12.75" x14ac:dyDescent="0.2"/>
    <row r="9925" ht="12.75" x14ac:dyDescent="0.2"/>
    <row r="9926" ht="12.75" x14ac:dyDescent="0.2"/>
    <row r="9927" ht="12.75" x14ac:dyDescent="0.2"/>
    <row r="9928" ht="12.75" x14ac:dyDescent="0.2"/>
    <row r="9929" ht="12.75" x14ac:dyDescent="0.2"/>
    <row r="9930" ht="12.75" x14ac:dyDescent="0.2"/>
    <row r="9931" ht="12.75" x14ac:dyDescent="0.2"/>
    <row r="9932" ht="12.75" x14ac:dyDescent="0.2"/>
    <row r="9933" ht="12.75" x14ac:dyDescent="0.2"/>
    <row r="9934" ht="12.75" x14ac:dyDescent="0.2"/>
    <row r="9935" ht="12.75" x14ac:dyDescent="0.2"/>
    <row r="9936" ht="12.75" x14ac:dyDescent="0.2"/>
    <row r="9937" ht="12.75" x14ac:dyDescent="0.2"/>
    <row r="9938" ht="12.75" x14ac:dyDescent="0.2"/>
    <row r="9939" ht="12.75" x14ac:dyDescent="0.2"/>
    <row r="9940" ht="12.75" x14ac:dyDescent="0.2"/>
    <row r="9941" ht="12.75" x14ac:dyDescent="0.2"/>
    <row r="9942" ht="12.75" x14ac:dyDescent="0.2"/>
    <row r="9943" ht="12.75" x14ac:dyDescent="0.2"/>
    <row r="9944" ht="12.75" x14ac:dyDescent="0.2"/>
    <row r="9945" ht="12.75" x14ac:dyDescent="0.2"/>
    <row r="9946" ht="12.75" x14ac:dyDescent="0.2"/>
    <row r="9947" ht="12.75" x14ac:dyDescent="0.2"/>
    <row r="9948" ht="12.75" x14ac:dyDescent="0.2"/>
    <row r="9949" ht="12.75" x14ac:dyDescent="0.2"/>
    <row r="9950" ht="12.75" x14ac:dyDescent="0.2"/>
    <row r="9951" ht="12.75" x14ac:dyDescent="0.2"/>
    <row r="9952" ht="12.75" x14ac:dyDescent="0.2"/>
    <row r="9953" ht="12.75" x14ac:dyDescent="0.2"/>
    <row r="9954" ht="12.75" x14ac:dyDescent="0.2"/>
    <row r="9955" ht="12.75" x14ac:dyDescent="0.2"/>
    <row r="9956" ht="12.75" x14ac:dyDescent="0.2"/>
    <row r="9957" ht="12.75" x14ac:dyDescent="0.2"/>
    <row r="9958" ht="12.75" x14ac:dyDescent="0.2"/>
    <row r="9959" ht="12.75" x14ac:dyDescent="0.2"/>
    <row r="9960" ht="12.75" x14ac:dyDescent="0.2"/>
    <row r="9961" ht="12.75" x14ac:dyDescent="0.2"/>
    <row r="9962" ht="12.75" x14ac:dyDescent="0.2"/>
    <row r="9963" ht="12.75" x14ac:dyDescent="0.2"/>
    <row r="9964" ht="12.75" x14ac:dyDescent="0.2"/>
    <row r="9965" ht="12.75" x14ac:dyDescent="0.2"/>
    <row r="9966" ht="12.75" x14ac:dyDescent="0.2"/>
    <row r="9967" ht="12.75" x14ac:dyDescent="0.2"/>
    <row r="9968" ht="12.75" x14ac:dyDescent="0.2"/>
    <row r="9969" ht="12.75" x14ac:dyDescent="0.2"/>
    <row r="9970" ht="12.75" x14ac:dyDescent="0.2"/>
    <row r="9971" ht="12.75" x14ac:dyDescent="0.2"/>
    <row r="9972" ht="12.75" x14ac:dyDescent="0.2"/>
    <row r="9973" ht="12.75" x14ac:dyDescent="0.2"/>
    <row r="9974" ht="12.75" x14ac:dyDescent="0.2"/>
    <row r="9975" ht="12.75" x14ac:dyDescent="0.2"/>
    <row r="9976" ht="12.75" x14ac:dyDescent="0.2"/>
    <row r="9977" ht="12.75" x14ac:dyDescent="0.2"/>
    <row r="9978" ht="12.75" x14ac:dyDescent="0.2"/>
    <row r="9979" ht="12.75" x14ac:dyDescent="0.2"/>
    <row r="9980" ht="12.75" x14ac:dyDescent="0.2"/>
    <row r="9981" ht="12.75" x14ac:dyDescent="0.2"/>
    <row r="9982" ht="12.75" x14ac:dyDescent="0.2"/>
    <row r="9983" ht="12.75" x14ac:dyDescent="0.2"/>
    <row r="9984" ht="12.75" x14ac:dyDescent="0.2"/>
    <row r="9985" ht="12.75" x14ac:dyDescent="0.2"/>
    <row r="9986" ht="12.75" x14ac:dyDescent="0.2"/>
    <row r="9987" ht="12.75" x14ac:dyDescent="0.2"/>
    <row r="9988" ht="12.75" x14ac:dyDescent="0.2"/>
    <row r="9989" ht="12.75" x14ac:dyDescent="0.2"/>
    <row r="9990" ht="12.75" x14ac:dyDescent="0.2"/>
    <row r="9991" ht="12.75" x14ac:dyDescent="0.2"/>
    <row r="9992" ht="12.75" x14ac:dyDescent="0.2"/>
    <row r="9993" ht="12.75" x14ac:dyDescent="0.2"/>
    <row r="9994" ht="12.75" x14ac:dyDescent="0.2"/>
    <row r="9995" ht="12.75" x14ac:dyDescent="0.2"/>
    <row r="9996" ht="12.75" x14ac:dyDescent="0.2"/>
    <row r="9997" ht="12.75" x14ac:dyDescent="0.2"/>
    <row r="9998" ht="12.75" x14ac:dyDescent="0.2"/>
    <row r="9999" ht="12.75" x14ac:dyDescent="0.2"/>
    <row r="10000" ht="12.75" x14ac:dyDescent="0.2"/>
    <row r="10001" ht="12.75" x14ac:dyDescent="0.2"/>
    <row r="10002" ht="12.75" x14ac:dyDescent="0.2"/>
    <row r="10003" ht="12.75" x14ac:dyDescent="0.2"/>
    <row r="10004" ht="12.75" x14ac:dyDescent="0.2"/>
    <row r="10005" ht="12.75" x14ac:dyDescent="0.2"/>
    <row r="10006" ht="12.75" x14ac:dyDescent="0.2"/>
    <row r="10007" ht="12.75" x14ac:dyDescent="0.2"/>
    <row r="10008" ht="12.75" x14ac:dyDescent="0.2"/>
    <row r="10009" ht="12.75" x14ac:dyDescent="0.2"/>
    <row r="10010" ht="12.75" x14ac:dyDescent="0.2"/>
    <row r="10011" ht="12.75" x14ac:dyDescent="0.2"/>
    <row r="10012" ht="12.75" x14ac:dyDescent="0.2"/>
    <row r="10013" ht="12.75" x14ac:dyDescent="0.2"/>
    <row r="10014" ht="12.75" x14ac:dyDescent="0.2"/>
    <row r="10015" ht="12.75" x14ac:dyDescent="0.2"/>
    <row r="10016" ht="12.75" x14ac:dyDescent="0.2"/>
    <row r="10017" ht="12.75" x14ac:dyDescent="0.2"/>
    <row r="10018" ht="12.75" x14ac:dyDescent="0.2"/>
    <row r="10019" ht="12.75" x14ac:dyDescent="0.2"/>
    <row r="10020" ht="12.75" x14ac:dyDescent="0.2"/>
    <row r="10021" ht="12.75" x14ac:dyDescent="0.2"/>
    <row r="10022" ht="12.75" x14ac:dyDescent="0.2"/>
    <row r="10023" ht="12.75" x14ac:dyDescent="0.2"/>
    <row r="10024" ht="12.75" x14ac:dyDescent="0.2"/>
    <row r="10025" ht="12.75" x14ac:dyDescent="0.2"/>
    <row r="10026" ht="12.75" x14ac:dyDescent="0.2"/>
    <row r="10027" ht="12.75" x14ac:dyDescent="0.2"/>
    <row r="10028" ht="12.75" x14ac:dyDescent="0.2"/>
    <row r="10029" ht="12.75" x14ac:dyDescent="0.2"/>
    <row r="10030" ht="12.75" x14ac:dyDescent="0.2"/>
    <row r="10031" ht="12.75" x14ac:dyDescent="0.2"/>
    <row r="10032" ht="12.75" x14ac:dyDescent="0.2"/>
    <row r="10033" ht="12.75" x14ac:dyDescent="0.2"/>
    <row r="10034" ht="12.75" x14ac:dyDescent="0.2"/>
    <row r="10035" ht="12.75" x14ac:dyDescent="0.2"/>
    <row r="10036" ht="12.75" x14ac:dyDescent="0.2"/>
    <row r="10037" ht="12.75" x14ac:dyDescent="0.2"/>
    <row r="10038" ht="12.75" x14ac:dyDescent="0.2"/>
    <row r="10039" ht="12.75" x14ac:dyDescent="0.2"/>
    <row r="10040" ht="12.75" x14ac:dyDescent="0.2"/>
    <row r="10041" ht="12.75" x14ac:dyDescent="0.2"/>
    <row r="10042" ht="12.75" x14ac:dyDescent="0.2"/>
    <row r="10043" ht="12.75" x14ac:dyDescent="0.2"/>
    <row r="10044" ht="12.75" x14ac:dyDescent="0.2"/>
    <row r="10045" ht="12.75" x14ac:dyDescent="0.2"/>
    <row r="10046" ht="12.75" x14ac:dyDescent="0.2"/>
    <row r="10047" ht="12.75" x14ac:dyDescent="0.2"/>
    <row r="10048" ht="12.75" x14ac:dyDescent="0.2"/>
    <row r="10049" ht="12.75" x14ac:dyDescent="0.2"/>
    <row r="10050" ht="12.75" x14ac:dyDescent="0.2"/>
    <row r="10051" ht="12.75" x14ac:dyDescent="0.2"/>
    <row r="10052" ht="12.75" x14ac:dyDescent="0.2"/>
    <row r="10053" ht="12.75" x14ac:dyDescent="0.2"/>
    <row r="10054" ht="12.75" x14ac:dyDescent="0.2"/>
    <row r="10055" ht="12.75" x14ac:dyDescent="0.2"/>
    <row r="10056" ht="12.75" x14ac:dyDescent="0.2"/>
    <row r="10057" ht="12.75" x14ac:dyDescent="0.2"/>
    <row r="10058" ht="12.75" x14ac:dyDescent="0.2"/>
    <row r="10059" ht="12.75" x14ac:dyDescent="0.2"/>
    <row r="10060" ht="12.75" x14ac:dyDescent="0.2"/>
    <row r="10061" ht="12.75" x14ac:dyDescent="0.2"/>
    <row r="10062" ht="12.75" x14ac:dyDescent="0.2"/>
    <row r="10063" ht="12.75" x14ac:dyDescent="0.2"/>
    <row r="10064" ht="12.75" x14ac:dyDescent="0.2"/>
    <row r="10065" ht="12.75" x14ac:dyDescent="0.2"/>
    <row r="10066" ht="12.75" x14ac:dyDescent="0.2"/>
    <row r="10067" ht="12.75" x14ac:dyDescent="0.2"/>
    <row r="10068" ht="12.75" x14ac:dyDescent="0.2"/>
    <row r="10069" ht="12.75" x14ac:dyDescent="0.2"/>
    <row r="10070" ht="12.75" x14ac:dyDescent="0.2"/>
    <row r="10071" ht="12.75" x14ac:dyDescent="0.2"/>
    <row r="10072" ht="12.75" x14ac:dyDescent="0.2"/>
    <row r="10073" ht="12.75" x14ac:dyDescent="0.2"/>
    <row r="10074" ht="12.75" x14ac:dyDescent="0.2"/>
    <row r="10075" ht="12.75" x14ac:dyDescent="0.2"/>
    <row r="10076" ht="12.75" x14ac:dyDescent="0.2"/>
    <row r="10077" ht="12.75" x14ac:dyDescent="0.2"/>
    <row r="10078" ht="12.75" x14ac:dyDescent="0.2"/>
    <row r="10079" ht="12.75" x14ac:dyDescent="0.2"/>
    <row r="10080" ht="12.75" x14ac:dyDescent="0.2"/>
    <row r="10081" ht="12.75" x14ac:dyDescent="0.2"/>
    <row r="10082" ht="12.75" x14ac:dyDescent="0.2"/>
    <row r="10083" ht="12.75" x14ac:dyDescent="0.2"/>
    <row r="10084" ht="12.75" x14ac:dyDescent="0.2"/>
    <row r="10085" ht="12.75" x14ac:dyDescent="0.2"/>
    <row r="10086" ht="12.75" x14ac:dyDescent="0.2"/>
    <row r="10087" ht="12.75" x14ac:dyDescent="0.2"/>
    <row r="10088" ht="12.75" x14ac:dyDescent="0.2"/>
    <row r="10089" ht="12.75" x14ac:dyDescent="0.2"/>
    <row r="10090" ht="12.75" x14ac:dyDescent="0.2"/>
    <row r="10091" ht="12.75" x14ac:dyDescent="0.2"/>
    <row r="10092" ht="12.75" x14ac:dyDescent="0.2"/>
    <row r="10093" ht="12.75" x14ac:dyDescent="0.2"/>
    <row r="10094" ht="12.75" x14ac:dyDescent="0.2"/>
    <row r="10095" ht="12.75" x14ac:dyDescent="0.2"/>
    <row r="10096" ht="12.75" x14ac:dyDescent="0.2"/>
    <row r="10097" ht="12.75" x14ac:dyDescent="0.2"/>
    <row r="10098" ht="12.75" x14ac:dyDescent="0.2"/>
    <row r="10099" ht="12.75" x14ac:dyDescent="0.2"/>
    <row r="10100" ht="12.75" x14ac:dyDescent="0.2"/>
    <row r="10101" ht="12.75" x14ac:dyDescent="0.2"/>
    <row r="10102" ht="12.75" x14ac:dyDescent="0.2"/>
    <row r="10103" ht="12.75" x14ac:dyDescent="0.2"/>
    <row r="10104" ht="12.75" x14ac:dyDescent="0.2"/>
    <row r="10105" ht="12.75" x14ac:dyDescent="0.2"/>
    <row r="10106" ht="12.75" x14ac:dyDescent="0.2"/>
    <row r="10107" ht="12.75" x14ac:dyDescent="0.2"/>
    <row r="10108" ht="12.75" x14ac:dyDescent="0.2"/>
    <row r="10109" ht="12.75" x14ac:dyDescent="0.2"/>
    <row r="10110" ht="12.75" x14ac:dyDescent="0.2"/>
    <row r="10111" ht="12.75" x14ac:dyDescent="0.2"/>
    <row r="10112" ht="12.75" x14ac:dyDescent="0.2"/>
    <row r="10113" ht="12.75" x14ac:dyDescent="0.2"/>
    <row r="10114" ht="12.75" x14ac:dyDescent="0.2"/>
    <row r="10115" ht="12.75" x14ac:dyDescent="0.2"/>
    <row r="10116" ht="12.75" x14ac:dyDescent="0.2"/>
    <row r="10117" ht="12.75" x14ac:dyDescent="0.2"/>
    <row r="10118" ht="12.75" x14ac:dyDescent="0.2"/>
    <row r="10119" ht="12.75" x14ac:dyDescent="0.2"/>
    <row r="10120" ht="12.75" x14ac:dyDescent="0.2"/>
    <row r="10121" ht="12.75" x14ac:dyDescent="0.2"/>
    <row r="10122" ht="12.75" x14ac:dyDescent="0.2"/>
    <row r="10123" ht="12.75" x14ac:dyDescent="0.2"/>
    <row r="10124" ht="12.75" x14ac:dyDescent="0.2"/>
    <row r="10125" ht="12.75" x14ac:dyDescent="0.2"/>
    <row r="10126" ht="12.75" x14ac:dyDescent="0.2"/>
    <row r="10127" ht="12.75" x14ac:dyDescent="0.2"/>
    <row r="10128" ht="12.75" x14ac:dyDescent="0.2"/>
    <row r="10129" ht="12.75" x14ac:dyDescent="0.2"/>
    <row r="10130" ht="12.75" x14ac:dyDescent="0.2"/>
    <row r="10131" ht="12.75" x14ac:dyDescent="0.2"/>
    <row r="10132" ht="12.75" x14ac:dyDescent="0.2"/>
    <row r="10133" ht="12.75" x14ac:dyDescent="0.2"/>
    <row r="10134" ht="12.75" x14ac:dyDescent="0.2"/>
    <row r="10135" ht="12.75" x14ac:dyDescent="0.2"/>
    <row r="10136" ht="12.75" x14ac:dyDescent="0.2"/>
    <row r="10137" ht="12.75" x14ac:dyDescent="0.2"/>
    <row r="10138" ht="12.75" x14ac:dyDescent="0.2"/>
    <row r="10139" ht="12.75" x14ac:dyDescent="0.2"/>
    <row r="10140" ht="12.75" x14ac:dyDescent="0.2"/>
    <row r="10141" ht="12.75" x14ac:dyDescent="0.2"/>
    <row r="10142" ht="12.75" x14ac:dyDescent="0.2"/>
    <row r="10143" ht="12.75" x14ac:dyDescent="0.2"/>
    <row r="10144" ht="12.75" x14ac:dyDescent="0.2"/>
    <row r="10145" ht="12.75" x14ac:dyDescent="0.2"/>
    <row r="10146" ht="12.75" x14ac:dyDescent="0.2"/>
    <row r="10147" ht="12.75" x14ac:dyDescent="0.2"/>
    <row r="10148" ht="12.75" x14ac:dyDescent="0.2"/>
    <row r="10149" ht="12.75" x14ac:dyDescent="0.2"/>
    <row r="10150" ht="12.75" x14ac:dyDescent="0.2"/>
    <row r="10151" ht="12.75" x14ac:dyDescent="0.2"/>
    <row r="10152" ht="12.75" x14ac:dyDescent="0.2"/>
    <row r="10153" ht="12.75" x14ac:dyDescent="0.2"/>
    <row r="10154" ht="12.75" x14ac:dyDescent="0.2"/>
    <row r="10155" ht="12.75" x14ac:dyDescent="0.2"/>
    <row r="10156" ht="12.75" x14ac:dyDescent="0.2"/>
    <row r="10157" ht="12.75" x14ac:dyDescent="0.2"/>
    <row r="10158" ht="12.75" x14ac:dyDescent="0.2"/>
    <row r="10159" ht="12.75" x14ac:dyDescent="0.2"/>
    <row r="10160" ht="12.75" x14ac:dyDescent="0.2"/>
    <row r="10161" ht="12.75" x14ac:dyDescent="0.2"/>
    <row r="10162" ht="12.75" x14ac:dyDescent="0.2"/>
    <row r="10163" ht="12.75" x14ac:dyDescent="0.2"/>
    <row r="10164" ht="12.75" x14ac:dyDescent="0.2"/>
    <row r="10165" ht="12.75" x14ac:dyDescent="0.2"/>
    <row r="10166" ht="12.75" x14ac:dyDescent="0.2"/>
    <row r="10167" ht="12.75" x14ac:dyDescent="0.2"/>
    <row r="10168" ht="12.75" x14ac:dyDescent="0.2"/>
    <row r="10169" ht="12.75" x14ac:dyDescent="0.2"/>
    <row r="10170" ht="12.75" x14ac:dyDescent="0.2"/>
    <row r="10171" ht="12.75" x14ac:dyDescent="0.2"/>
    <row r="10172" ht="12.75" x14ac:dyDescent="0.2"/>
    <row r="10173" ht="12.75" x14ac:dyDescent="0.2"/>
    <row r="10174" ht="12.75" x14ac:dyDescent="0.2"/>
    <row r="10175" ht="12.75" x14ac:dyDescent="0.2"/>
    <row r="10176" ht="12.75" x14ac:dyDescent="0.2"/>
    <row r="10177" ht="12.75" x14ac:dyDescent="0.2"/>
    <row r="10178" ht="12.75" x14ac:dyDescent="0.2"/>
    <row r="10179" ht="12.75" x14ac:dyDescent="0.2"/>
    <row r="10180" ht="12.75" x14ac:dyDescent="0.2"/>
    <row r="10181" ht="12.75" x14ac:dyDescent="0.2"/>
    <row r="10182" ht="12.75" x14ac:dyDescent="0.2"/>
    <row r="10183" ht="12.75" x14ac:dyDescent="0.2"/>
    <row r="10184" ht="12.75" x14ac:dyDescent="0.2"/>
    <row r="10185" ht="12.75" x14ac:dyDescent="0.2"/>
    <row r="10186" ht="12.75" x14ac:dyDescent="0.2"/>
    <row r="10187" ht="12.75" x14ac:dyDescent="0.2"/>
    <row r="10188" ht="12.75" x14ac:dyDescent="0.2"/>
    <row r="10189" ht="12.75" x14ac:dyDescent="0.2"/>
    <row r="10190" ht="12.75" x14ac:dyDescent="0.2"/>
    <row r="10191" ht="12.75" x14ac:dyDescent="0.2"/>
    <row r="10192" ht="12.75" x14ac:dyDescent="0.2"/>
    <row r="10193" ht="12.75" x14ac:dyDescent="0.2"/>
    <row r="10194" ht="12.75" x14ac:dyDescent="0.2"/>
    <row r="10195" ht="12.75" x14ac:dyDescent="0.2"/>
    <row r="10196" ht="12.75" x14ac:dyDescent="0.2"/>
    <row r="10197" ht="12.75" x14ac:dyDescent="0.2"/>
    <row r="10198" ht="12.75" x14ac:dyDescent="0.2"/>
    <row r="10199" ht="12.75" x14ac:dyDescent="0.2"/>
    <row r="10200" ht="12.75" x14ac:dyDescent="0.2"/>
    <row r="10201" ht="12.75" x14ac:dyDescent="0.2"/>
    <row r="10202" ht="12.75" x14ac:dyDescent="0.2"/>
    <row r="10203" ht="12.75" x14ac:dyDescent="0.2"/>
    <row r="10204" ht="12.75" x14ac:dyDescent="0.2"/>
    <row r="10205" ht="12.75" x14ac:dyDescent="0.2"/>
    <row r="10206" ht="12.75" x14ac:dyDescent="0.2"/>
    <row r="10207" ht="12.75" x14ac:dyDescent="0.2"/>
    <row r="10208" ht="12.75" x14ac:dyDescent="0.2"/>
    <row r="10209" ht="12.75" x14ac:dyDescent="0.2"/>
    <row r="10210" ht="12.75" x14ac:dyDescent="0.2"/>
    <row r="10211" ht="12.75" x14ac:dyDescent="0.2"/>
    <row r="10212" ht="12.75" x14ac:dyDescent="0.2"/>
    <row r="10213" ht="12.75" x14ac:dyDescent="0.2"/>
    <row r="10214" ht="12.75" x14ac:dyDescent="0.2"/>
    <row r="10215" ht="12.75" x14ac:dyDescent="0.2"/>
    <row r="10216" ht="12.75" x14ac:dyDescent="0.2"/>
    <row r="10217" ht="12.75" x14ac:dyDescent="0.2"/>
    <row r="10218" ht="12.75" x14ac:dyDescent="0.2"/>
    <row r="10219" ht="12.75" x14ac:dyDescent="0.2"/>
    <row r="10220" ht="12.75" x14ac:dyDescent="0.2"/>
    <row r="10221" ht="12.75" x14ac:dyDescent="0.2"/>
    <row r="10222" ht="12.75" x14ac:dyDescent="0.2"/>
    <row r="10223" ht="12.75" x14ac:dyDescent="0.2"/>
    <row r="10224" ht="12.75" x14ac:dyDescent="0.2"/>
    <row r="10225" ht="12.75" x14ac:dyDescent="0.2"/>
    <row r="10226" ht="12.75" x14ac:dyDescent="0.2"/>
    <row r="10227" ht="12.75" x14ac:dyDescent="0.2"/>
    <row r="10228" ht="12.75" x14ac:dyDescent="0.2"/>
    <row r="10229" ht="12.75" x14ac:dyDescent="0.2"/>
    <row r="10230" ht="12.75" x14ac:dyDescent="0.2"/>
    <row r="10231" ht="12.75" x14ac:dyDescent="0.2"/>
    <row r="10232" ht="12.75" x14ac:dyDescent="0.2"/>
    <row r="10233" ht="12.75" x14ac:dyDescent="0.2"/>
    <row r="10234" ht="12.75" x14ac:dyDescent="0.2"/>
    <row r="10235" ht="12.75" x14ac:dyDescent="0.2"/>
    <row r="10236" ht="12.75" x14ac:dyDescent="0.2"/>
    <row r="10237" ht="12.75" x14ac:dyDescent="0.2"/>
    <row r="10238" ht="12.75" x14ac:dyDescent="0.2"/>
    <row r="10239" ht="12.75" x14ac:dyDescent="0.2"/>
    <row r="10240" ht="12.75" x14ac:dyDescent="0.2"/>
    <row r="10241" ht="12.75" x14ac:dyDescent="0.2"/>
    <row r="10242" ht="12.75" x14ac:dyDescent="0.2"/>
    <row r="10243" ht="12.75" x14ac:dyDescent="0.2"/>
    <row r="10244" ht="12.75" x14ac:dyDescent="0.2"/>
    <row r="10245" ht="12.75" x14ac:dyDescent="0.2"/>
    <row r="10246" ht="12.75" x14ac:dyDescent="0.2"/>
    <row r="10247" ht="12.75" x14ac:dyDescent="0.2"/>
    <row r="10248" ht="12.75" x14ac:dyDescent="0.2"/>
    <row r="10249" ht="12.75" x14ac:dyDescent="0.2"/>
    <row r="10250" ht="12.75" x14ac:dyDescent="0.2"/>
    <row r="10251" ht="12.75" x14ac:dyDescent="0.2"/>
    <row r="10252" ht="12.75" x14ac:dyDescent="0.2"/>
    <row r="10253" ht="12.75" x14ac:dyDescent="0.2"/>
    <row r="10254" ht="12.75" x14ac:dyDescent="0.2"/>
    <row r="10255" ht="12.75" x14ac:dyDescent="0.2"/>
    <row r="10256" ht="12.75" x14ac:dyDescent="0.2"/>
    <row r="10257" ht="12.75" x14ac:dyDescent="0.2"/>
    <row r="10258" ht="12.75" x14ac:dyDescent="0.2"/>
    <row r="10259" ht="12.75" x14ac:dyDescent="0.2"/>
    <row r="10260" ht="12.75" x14ac:dyDescent="0.2"/>
    <row r="10261" ht="12.75" x14ac:dyDescent="0.2"/>
    <row r="10262" ht="12.75" x14ac:dyDescent="0.2"/>
    <row r="10263" ht="12.75" x14ac:dyDescent="0.2"/>
    <row r="10264" ht="12.75" x14ac:dyDescent="0.2"/>
    <row r="10265" ht="12.75" x14ac:dyDescent="0.2"/>
    <row r="10266" ht="12.75" x14ac:dyDescent="0.2"/>
    <row r="10267" ht="12.75" x14ac:dyDescent="0.2"/>
    <row r="10268" ht="12.75" x14ac:dyDescent="0.2"/>
    <row r="10269" ht="12.75" x14ac:dyDescent="0.2"/>
    <row r="10270" ht="12.75" x14ac:dyDescent="0.2"/>
    <row r="10271" ht="12.75" x14ac:dyDescent="0.2"/>
    <row r="10272" ht="12.75" x14ac:dyDescent="0.2"/>
    <row r="10273" ht="12.75" x14ac:dyDescent="0.2"/>
    <row r="10274" ht="12.75" x14ac:dyDescent="0.2"/>
    <row r="10275" ht="12.75" x14ac:dyDescent="0.2"/>
    <row r="10276" ht="12.75" x14ac:dyDescent="0.2"/>
    <row r="10277" ht="12.75" x14ac:dyDescent="0.2"/>
    <row r="10278" ht="12.75" x14ac:dyDescent="0.2"/>
    <row r="10279" ht="12.75" x14ac:dyDescent="0.2"/>
    <row r="10280" ht="12.75" x14ac:dyDescent="0.2"/>
    <row r="10281" ht="12.75" x14ac:dyDescent="0.2"/>
    <row r="10282" ht="12.75" x14ac:dyDescent="0.2"/>
    <row r="10283" ht="12.75" x14ac:dyDescent="0.2"/>
    <row r="10284" ht="12.75" x14ac:dyDescent="0.2"/>
    <row r="10285" ht="12.75" x14ac:dyDescent="0.2"/>
    <row r="10286" ht="12.75" x14ac:dyDescent="0.2"/>
    <row r="10287" ht="12.75" x14ac:dyDescent="0.2"/>
    <row r="10288" ht="12.75" x14ac:dyDescent="0.2"/>
    <row r="10289" ht="12.75" x14ac:dyDescent="0.2"/>
    <row r="10290" ht="12.75" x14ac:dyDescent="0.2"/>
    <row r="10291" ht="12.75" x14ac:dyDescent="0.2"/>
    <row r="10292" ht="12.75" x14ac:dyDescent="0.2"/>
    <row r="10293" ht="12.75" x14ac:dyDescent="0.2"/>
    <row r="10294" ht="12.75" x14ac:dyDescent="0.2"/>
    <row r="10295" ht="12.75" x14ac:dyDescent="0.2"/>
    <row r="10296" ht="12.75" x14ac:dyDescent="0.2"/>
    <row r="10297" ht="12.75" x14ac:dyDescent="0.2"/>
    <row r="10298" ht="12.75" x14ac:dyDescent="0.2"/>
    <row r="10299" ht="12.75" x14ac:dyDescent="0.2"/>
    <row r="10300" ht="12.75" x14ac:dyDescent="0.2"/>
    <row r="10301" ht="12.75" x14ac:dyDescent="0.2"/>
    <row r="10302" ht="12.75" x14ac:dyDescent="0.2"/>
    <row r="10303" ht="12.75" x14ac:dyDescent="0.2"/>
    <row r="10304" ht="12.75" x14ac:dyDescent="0.2"/>
    <row r="10305" ht="12.75" x14ac:dyDescent="0.2"/>
    <row r="10306" ht="12.75" x14ac:dyDescent="0.2"/>
    <row r="10307" ht="12.75" x14ac:dyDescent="0.2"/>
    <row r="10308" ht="12.75" x14ac:dyDescent="0.2"/>
    <row r="10309" ht="12.75" x14ac:dyDescent="0.2"/>
    <row r="10310" ht="12.75" x14ac:dyDescent="0.2"/>
    <row r="10311" ht="12.75" x14ac:dyDescent="0.2"/>
    <row r="10312" ht="12.75" x14ac:dyDescent="0.2"/>
    <row r="10313" ht="12.75" x14ac:dyDescent="0.2"/>
    <row r="10314" ht="12.75" x14ac:dyDescent="0.2"/>
    <row r="10315" ht="12.75" x14ac:dyDescent="0.2"/>
    <row r="10316" ht="12.75" x14ac:dyDescent="0.2"/>
    <row r="10317" ht="12.75" x14ac:dyDescent="0.2"/>
    <row r="10318" ht="12.75" x14ac:dyDescent="0.2"/>
    <row r="10319" ht="12.75" x14ac:dyDescent="0.2"/>
    <row r="10320" ht="12.75" x14ac:dyDescent="0.2"/>
    <row r="10321" ht="12.75" x14ac:dyDescent="0.2"/>
    <row r="10322" ht="12.75" x14ac:dyDescent="0.2"/>
    <row r="10323" ht="12.75" x14ac:dyDescent="0.2"/>
    <row r="10324" ht="12.75" x14ac:dyDescent="0.2"/>
    <row r="10325" ht="12.75" x14ac:dyDescent="0.2"/>
    <row r="10326" ht="12.75" x14ac:dyDescent="0.2"/>
    <row r="10327" ht="12.75" x14ac:dyDescent="0.2"/>
    <row r="10328" ht="12.75" x14ac:dyDescent="0.2"/>
    <row r="10329" ht="12.75" x14ac:dyDescent="0.2"/>
    <row r="10330" ht="12.75" x14ac:dyDescent="0.2"/>
    <row r="10331" ht="12.75" x14ac:dyDescent="0.2"/>
    <row r="10332" ht="12.75" x14ac:dyDescent="0.2"/>
    <row r="10333" ht="12.75" x14ac:dyDescent="0.2"/>
    <row r="10334" ht="12.75" x14ac:dyDescent="0.2"/>
    <row r="10335" ht="12.75" x14ac:dyDescent="0.2"/>
    <row r="10336" ht="12.75" x14ac:dyDescent="0.2"/>
    <row r="10337" ht="12.75" x14ac:dyDescent="0.2"/>
    <row r="10338" ht="12.75" x14ac:dyDescent="0.2"/>
    <row r="10339" ht="12.75" x14ac:dyDescent="0.2"/>
    <row r="10340" ht="12.75" x14ac:dyDescent="0.2"/>
    <row r="10341" ht="12.75" x14ac:dyDescent="0.2"/>
    <row r="10342" ht="12.75" x14ac:dyDescent="0.2"/>
    <row r="10343" ht="12.75" x14ac:dyDescent="0.2"/>
    <row r="10344" ht="12.75" x14ac:dyDescent="0.2"/>
    <row r="10345" ht="12.75" x14ac:dyDescent="0.2"/>
    <row r="10346" ht="12.75" x14ac:dyDescent="0.2"/>
    <row r="10347" ht="12.75" x14ac:dyDescent="0.2"/>
    <row r="10348" ht="12.75" x14ac:dyDescent="0.2"/>
    <row r="10349" ht="12.75" x14ac:dyDescent="0.2"/>
    <row r="10350" ht="12.75" x14ac:dyDescent="0.2"/>
    <row r="10351" ht="12.75" x14ac:dyDescent="0.2"/>
    <row r="10352" ht="12.75" x14ac:dyDescent="0.2"/>
    <row r="10353" ht="12.75" x14ac:dyDescent="0.2"/>
    <row r="10354" ht="12.75" x14ac:dyDescent="0.2"/>
    <row r="10355" ht="12.75" x14ac:dyDescent="0.2"/>
    <row r="10356" ht="12.75" x14ac:dyDescent="0.2"/>
    <row r="10357" ht="12.75" x14ac:dyDescent="0.2"/>
    <row r="10358" ht="12.75" x14ac:dyDescent="0.2"/>
    <row r="10359" ht="12.75" x14ac:dyDescent="0.2"/>
    <row r="10360" ht="12.75" x14ac:dyDescent="0.2"/>
    <row r="10361" ht="12.75" x14ac:dyDescent="0.2"/>
    <row r="10362" ht="12.75" x14ac:dyDescent="0.2"/>
    <row r="10363" ht="12.75" x14ac:dyDescent="0.2"/>
    <row r="10364" ht="12.75" x14ac:dyDescent="0.2"/>
    <row r="10365" ht="12.75" x14ac:dyDescent="0.2"/>
    <row r="10366" ht="12.75" x14ac:dyDescent="0.2"/>
    <row r="10367" ht="12.75" x14ac:dyDescent="0.2"/>
    <row r="10368" ht="12.75" x14ac:dyDescent="0.2"/>
    <row r="10369" ht="12.75" x14ac:dyDescent="0.2"/>
    <row r="10370" ht="12.75" x14ac:dyDescent="0.2"/>
    <row r="10371" ht="12.75" x14ac:dyDescent="0.2"/>
    <row r="10372" ht="12.75" x14ac:dyDescent="0.2"/>
    <row r="10373" ht="12.75" x14ac:dyDescent="0.2"/>
    <row r="10374" ht="12.75" x14ac:dyDescent="0.2"/>
    <row r="10375" ht="12.75" x14ac:dyDescent="0.2"/>
    <row r="10376" ht="12.75" x14ac:dyDescent="0.2"/>
    <row r="10377" ht="12.75" x14ac:dyDescent="0.2"/>
    <row r="10378" ht="12.75" x14ac:dyDescent="0.2"/>
    <row r="10379" ht="12.75" x14ac:dyDescent="0.2"/>
    <row r="10380" ht="12.75" x14ac:dyDescent="0.2"/>
    <row r="10381" ht="12.75" x14ac:dyDescent="0.2"/>
    <row r="10382" ht="12.75" x14ac:dyDescent="0.2"/>
    <row r="10383" ht="12.75" x14ac:dyDescent="0.2"/>
    <row r="10384" ht="12.75" x14ac:dyDescent="0.2"/>
    <row r="10385" ht="12.75" x14ac:dyDescent="0.2"/>
    <row r="10386" ht="12.75" x14ac:dyDescent="0.2"/>
    <row r="10387" ht="12.75" x14ac:dyDescent="0.2"/>
    <row r="10388" ht="12.75" x14ac:dyDescent="0.2"/>
    <row r="10389" ht="12.75" x14ac:dyDescent="0.2"/>
    <row r="10390" ht="12.75" x14ac:dyDescent="0.2"/>
    <row r="10391" ht="12.75" x14ac:dyDescent="0.2"/>
    <row r="10392" ht="12.75" x14ac:dyDescent="0.2"/>
    <row r="10393" ht="12.75" x14ac:dyDescent="0.2"/>
    <row r="10394" ht="12.75" x14ac:dyDescent="0.2"/>
    <row r="10395" ht="12.75" x14ac:dyDescent="0.2"/>
    <row r="10396" ht="12.75" x14ac:dyDescent="0.2"/>
    <row r="10397" ht="12.75" x14ac:dyDescent="0.2"/>
    <row r="10398" ht="12.75" x14ac:dyDescent="0.2"/>
    <row r="10399" ht="12.75" x14ac:dyDescent="0.2"/>
    <row r="10400" ht="12.75" x14ac:dyDescent="0.2"/>
    <row r="10401" ht="12.75" x14ac:dyDescent="0.2"/>
    <row r="10402" ht="12.75" x14ac:dyDescent="0.2"/>
    <row r="10403" ht="12.75" x14ac:dyDescent="0.2"/>
    <row r="10404" ht="12.75" x14ac:dyDescent="0.2"/>
    <row r="10405" ht="12.75" x14ac:dyDescent="0.2"/>
    <row r="10406" ht="12.75" x14ac:dyDescent="0.2"/>
    <row r="10407" ht="12.75" x14ac:dyDescent="0.2"/>
    <row r="10408" ht="12.75" x14ac:dyDescent="0.2"/>
    <row r="10409" ht="12.75" x14ac:dyDescent="0.2"/>
    <row r="10410" ht="12.75" x14ac:dyDescent="0.2"/>
    <row r="10411" ht="12.75" x14ac:dyDescent="0.2"/>
    <row r="10412" ht="12.75" x14ac:dyDescent="0.2"/>
    <row r="10413" ht="12.75" x14ac:dyDescent="0.2"/>
    <row r="10414" ht="12.75" x14ac:dyDescent="0.2"/>
    <row r="10415" ht="12.75" x14ac:dyDescent="0.2"/>
    <row r="10416" ht="12.75" x14ac:dyDescent="0.2"/>
    <row r="10417" ht="12.75" x14ac:dyDescent="0.2"/>
    <row r="10418" ht="12.75" x14ac:dyDescent="0.2"/>
    <row r="10419" ht="12.75" x14ac:dyDescent="0.2"/>
    <row r="10420" ht="12.75" x14ac:dyDescent="0.2"/>
    <row r="10421" ht="12.75" x14ac:dyDescent="0.2"/>
    <row r="10422" ht="12.75" x14ac:dyDescent="0.2"/>
    <row r="10423" ht="12.75" x14ac:dyDescent="0.2"/>
    <row r="10424" ht="12.75" x14ac:dyDescent="0.2"/>
    <row r="10425" ht="12.75" x14ac:dyDescent="0.2"/>
    <row r="10426" ht="12.75" x14ac:dyDescent="0.2"/>
    <row r="10427" ht="12.75" x14ac:dyDescent="0.2"/>
    <row r="10428" ht="12.75" x14ac:dyDescent="0.2"/>
    <row r="10429" ht="12.75" x14ac:dyDescent="0.2"/>
    <row r="10430" ht="12.75" x14ac:dyDescent="0.2"/>
    <row r="10431" ht="12.75" x14ac:dyDescent="0.2"/>
    <row r="10432" ht="12.75" x14ac:dyDescent="0.2"/>
    <row r="10433" ht="12.75" x14ac:dyDescent="0.2"/>
    <row r="10434" ht="12.75" x14ac:dyDescent="0.2"/>
    <row r="10435" ht="12.75" x14ac:dyDescent="0.2"/>
    <row r="10436" ht="12.75" x14ac:dyDescent="0.2"/>
    <row r="10437" ht="12.75" x14ac:dyDescent="0.2"/>
    <row r="10438" ht="12.75" x14ac:dyDescent="0.2"/>
    <row r="10439" ht="12.75" x14ac:dyDescent="0.2"/>
    <row r="10440" ht="12.75" x14ac:dyDescent="0.2"/>
    <row r="10441" ht="12.75" x14ac:dyDescent="0.2"/>
    <row r="10442" ht="12.75" x14ac:dyDescent="0.2"/>
    <row r="10443" ht="12.75" x14ac:dyDescent="0.2"/>
    <row r="10444" ht="12.75" x14ac:dyDescent="0.2"/>
    <row r="10445" ht="12.75" x14ac:dyDescent="0.2"/>
    <row r="10446" ht="12.75" x14ac:dyDescent="0.2"/>
    <row r="10447" ht="12.75" x14ac:dyDescent="0.2"/>
    <row r="10448" ht="12.75" x14ac:dyDescent="0.2"/>
    <row r="10449" ht="12.75" x14ac:dyDescent="0.2"/>
    <row r="10450" ht="12.75" x14ac:dyDescent="0.2"/>
    <row r="10451" ht="12.75" x14ac:dyDescent="0.2"/>
    <row r="10452" ht="12.75" x14ac:dyDescent="0.2"/>
    <row r="10453" ht="12.75" x14ac:dyDescent="0.2"/>
    <row r="10454" ht="12.75" x14ac:dyDescent="0.2"/>
    <row r="10455" ht="12.75" x14ac:dyDescent="0.2"/>
    <row r="10456" ht="12.75" x14ac:dyDescent="0.2"/>
    <row r="10457" ht="12.75" x14ac:dyDescent="0.2"/>
    <row r="10458" ht="12.75" x14ac:dyDescent="0.2"/>
    <row r="10459" ht="12.75" x14ac:dyDescent="0.2"/>
    <row r="10460" ht="12.75" x14ac:dyDescent="0.2"/>
    <row r="10461" ht="12.75" x14ac:dyDescent="0.2"/>
    <row r="10462" ht="12.75" x14ac:dyDescent="0.2"/>
    <row r="10463" ht="12.75" x14ac:dyDescent="0.2"/>
    <row r="10464" ht="12.75" x14ac:dyDescent="0.2"/>
    <row r="10465" ht="12.75" x14ac:dyDescent="0.2"/>
    <row r="10466" ht="12.75" x14ac:dyDescent="0.2"/>
    <row r="10467" ht="12.75" x14ac:dyDescent="0.2"/>
    <row r="10468" ht="12.75" x14ac:dyDescent="0.2"/>
    <row r="10469" ht="12.75" x14ac:dyDescent="0.2"/>
    <row r="10470" ht="12.75" x14ac:dyDescent="0.2"/>
    <row r="10471" ht="12.75" x14ac:dyDescent="0.2"/>
    <row r="10472" ht="12.75" x14ac:dyDescent="0.2"/>
    <row r="10473" ht="12.75" x14ac:dyDescent="0.2"/>
    <row r="10474" ht="12.75" x14ac:dyDescent="0.2"/>
    <row r="10475" ht="12.75" x14ac:dyDescent="0.2"/>
    <row r="10476" ht="12.75" x14ac:dyDescent="0.2"/>
    <row r="10477" ht="12.75" x14ac:dyDescent="0.2"/>
    <row r="10478" ht="12.75" x14ac:dyDescent="0.2"/>
    <row r="10479" ht="12.75" x14ac:dyDescent="0.2"/>
    <row r="10480" ht="12.75" x14ac:dyDescent="0.2"/>
    <row r="10481" ht="12.75" x14ac:dyDescent="0.2"/>
    <row r="10482" ht="12.75" x14ac:dyDescent="0.2"/>
    <row r="10483" ht="12.75" x14ac:dyDescent="0.2"/>
    <row r="10484" ht="12.75" x14ac:dyDescent="0.2"/>
    <row r="10485" ht="12.75" x14ac:dyDescent="0.2"/>
    <row r="10486" ht="12.75" x14ac:dyDescent="0.2"/>
    <row r="10487" ht="12.75" x14ac:dyDescent="0.2"/>
    <row r="10488" ht="12.75" x14ac:dyDescent="0.2"/>
    <row r="10489" ht="12.75" x14ac:dyDescent="0.2"/>
    <row r="10490" ht="12.75" x14ac:dyDescent="0.2"/>
    <row r="10491" ht="12.75" x14ac:dyDescent="0.2"/>
    <row r="10492" ht="12.75" x14ac:dyDescent="0.2"/>
    <row r="10493" ht="12.75" x14ac:dyDescent="0.2"/>
    <row r="10494" ht="12.75" x14ac:dyDescent="0.2"/>
    <row r="10495" ht="12.75" x14ac:dyDescent="0.2"/>
    <row r="10496" ht="12.75" x14ac:dyDescent="0.2"/>
    <row r="10497" ht="12.75" x14ac:dyDescent="0.2"/>
    <row r="10498" ht="12.75" x14ac:dyDescent="0.2"/>
    <row r="10499" ht="12.75" x14ac:dyDescent="0.2"/>
    <row r="10500" ht="12.75" x14ac:dyDescent="0.2"/>
    <row r="10501" ht="12.75" x14ac:dyDescent="0.2"/>
    <row r="10502" ht="12.75" x14ac:dyDescent="0.2"/>
    <row r="10503" ht="12.75" x14ac:dyDescent="0.2"/>
    <row r="10504" ht="12.75" x14ac:dyDescent="0.2"/>
    <row r="10505" ht="12.75" x14ac:dyDescent="0.2"/>
    <row r="10506" ht="12.75" x14ac:dyDescent="0.2"/>
    <row r="10507" ht="12.75" x14ac:dyDescent="0.2"/>
    <row r="10508" ht="12.75" x14ac:dyDescent="0.2"/>
    <row r="10509" ht="12.75" x14ac:dyDescent="0.2"/>
    <row r="10510" ht="12.75" x14ac:dyDescent="0.2"/>
    <row r="10511" ht="12.75" x14ac:dyDescent="0.2"/>
    <row r="10512" ht="12.75" x14ac:dyDescent="0.2"/>
    <row r="10513" ht="12.75" x14ac:dyDescent="0.2"/>
    <row r="10514" ht="12.75" x14ac:dyDescent="0.2"/>
    <row r="10515" ht="12.75" x14ac:dyDescent="0.2"/>
    <row r="10516" ht="12.75" x14ac:dyDescent="0.2"/>
    <row r="10517" ht="12.75" x14ac:dyDescent="0.2"/>
    <row r="10518" ht="12.75" x14ac:dyDescent="0.2"/>
    <row r="10519" ht="12.75" x14ac:dyDescent="0.2"/>
    <row r="10520" ht="12.75" x14ac:dyDescent="0.2"/>
    <row r="10521" ht="12.75" x14ac:dyDescent="0.2"/>
    <row r="10522" ht="12.75" x14ac:dyDescent="0.2"/>
    <row r="10523" ht="12.75" x14ac:dyDescent="0.2"/>
    <row r="10524" ht="12.75" x14ac:dyDescent="0.2"/>
    <row r="10525" ht="12.75" x14ac:dyDescent="0.2"/>
    <row r="10526" ht="12.75" x14ac:dyDescent="0.2"/>
    <row r="10527" ht="12.75" x14ac:dyDescent="0.2"/>
    <row r="10528" ht="12.75" x14ac:dyDescent="0.2"/>
    <row r="10529" ht="12.75" x14ac:dyDescent="0.2"/>
    <row r="10530" ht="12.75" x14ac:dyDescent="0.2"/>
    <row r="10531" ht="12.75" x14ac:dyDescent="0.2"/>
    <row r="10532" ht="12.75" x14ac:dyDescent="0.2"/>
    <row r="10533" ht="12.75" x14ac:dyDescent="0.2"/>
    <row r="10534" ht="12.75" x14ac:dyDescent="0.2"/>
    <row r="10535" ht="12.75" x14ac:dyDescent="0.2"/>
    <row r="10536" ht="12.75" x14ac:dyDescent="0.2"/>
    <row r="10537" ht="12.75" x14ac:dyDescent="0.2"/>
    <row r="10538" ht="12.75" x14ac:dyDescent="0.2"/>
    <row r="10539" ht="12.75" x14ac:dyDescent="0.2"/>
    <row r="10540" ht="12.75" x14ac:dyDescent="0.2"/>
    <row r="10541" ht="12.75" x14ac:dyDescent="0.2"/>
    <row r="10542" ht="12.75" x14ac:dyDescent="0.2"/>
    <row r="10543" ht="12.75" x14ac:dyDescent="0.2"/>
    <row r="10544" ht="12.75" x14ac:dyDescent="0.2"/>
    <row r="10545" ht="12.75" x14ac:dyDescent="0.2"/>
    <row r="10546" ht="12.75" x14ac:dyDescent="0.2"/>
    <row r="10547" ht="12.75" x14ac:dyDescent="0.2"/>
    <row r="10548" ht="12.75" x14ac:dyDescent="0.2"/>
    <row r="10549" ht="12.75" x14ac:dyDescent="0.2"/>
    <row r="10550" ht="12.75" x14ac:dyDescent="0.2"/>
    <row r="10551" ht="12.75" x14ac:dyDescent="0.2"/>
    <row r="10552" ht="12.75" x14ac:dyDescent="0.2"/>
    <row r="10553" ht="12.75" x14ac:dyDescent="0.2"/>
    <row r="10554" ht="12.75" x14ac:dyDescent="0.2"/>
    <row r="10555" ht="12.75" x14ac:dyDescent="0.2"/>
    <row r="10556" ht="12.75" x14ac:dyDescent="0.2"/>
    <row r="10557" ht="12.75" x14ac:dyDescent="0.2"/>
    <row r="10558" ht="12.75" x14ac:dyDescent="0.2"/>
    <row r="10559" ht="12.75" x14ac:dyDescent="0.2"/>
    <row r="10560" ht="12.75" x14ac:dyDescent="0.2"/>
    <row r="10561" ht="12.75" x14ac:dyDescent="0.2"/>
    <row r="10562" ht="12.75" x14ac:dyDescent="0.2"/>
    <row r="10563" ht="12.75" x14ac:dyDescent="0.2"/>
    <row r="10564" ht="12.75" x14ac:dyDescent="0.2"/>
    <row r="10565" ht="12.75" x14ac:dyDescent="0.2"/>
    <row r="10566" ht="12.75" x14ac:dyDescent="0.2"/>
    <row r="10567" ht="12.75" x14ac:dyDescent="0.2"/>
    <row r="10568" ht="12.75" x14ac:dyDescent="0.2"/>
    <row r="10569" ht="12.75" x14ac:dyDescent="0.2"/>
    <row r="10570" ht="12.75" x14ac:dyDescent="0.2"/>
    <row r="10571" ht="12.75" x14ac:dyDescent="0.2"/>
    <row r="10572" ht="12.75" x14ac:dyDescent="0.2"/>
    <row r="10573" ht="12.75" x14ac:dyDescent="0.2"/>
    <row r="10574" ht="12.75" x14ac:dyDescent="0.2"/>
    <row r="10575" ht="12.75" x14ac:dyDescent="0.2"/>
    <row r="10576" ht="12.75" x14ac:dyDescent="0.2"/>
    <row r="10577" ht="12.75" x14ac:dyDescent="0.2"/>
    <row r="10578" ht="12.75" x14ac:dyDescent="0.2"/>
    <row r="10579" ht="12.75" x14ac:dyDescent="0.2"/>
    <row r="10580" ht="12.75" x14ac:dyDescent="0.2"/>
    <row r="10581" ht="12.75" x14ac:dyDescent="0.2"/>
    <row r="10582" ht="12.75" x14ac:dyDescent="0.2"/>
    <row r="10583" ht="12.75" x14ac:dyDescent="0.2"/>
    <row r="10584" ht="12.75" x14ac:dyDescent="0.2"/>
    <row r="10585" ht="12.75" x14ac:dyDescent="0.2"/>
    <row r="10586" ht="12.75" x14ac:dyDescent="0.2"/>
    <row r="10587" ht="12.75" x14ac:dyDescent="0.2"/>
    <row r="10588" ht="12.75" x14ac:dyDescent="0.2"/>
    <row r="10589" ht="12.75" x14ac:dyDescent="0.2"/>
    <row r="10590" ht="12.75" x14ac:dyDescent="0.2"/>
    <row r="10591" ht="12.75" x14ac:dyDescent="0.2"/>
    <row r="10592" ht="12.75" x14ac:dyDescent="0.2"/>
    <row r="10593" ht="12.75" x14ac:dyDescent="0.2"/>
    <row r="10594" ht="12.75" x14ac:dyDescent="0.2"/>
    <row r="10595" ht="12.75" x14ac:dyDescent="0.2"/>
    <row r="10596" ht="12.75" x14ac:dyDescent="0.2"/>
    <row r="10597" ht="12.75" x14ac:dyDescent="0.2"/>
    <row r="10598" ht="12.75" x14ac:dyDescent="0.2"/>
    <row r="10599" ht="12.75" x14ac:dyDescent="0.2"/>
    <row r="10600" ht="12.75" x14ac:dyDescent="0.2"/>
    <row r="10601" ht="12.75" x14ac:dyDescent="0.2"/>
    <row r="10602" ht="12.75" x14ac:dyDescent="0.2"/>
    <row r="10603" ht="12.75" x14ac:dyDescent="0.2"/>
    <row r="10604" ht="12.75" x14ac:dyDescent="0.2"/>
    <row r="10605" ht="12.75" x14ac:dyDescent="0.2"/>
    <row r="10606" ht="12.75" x14ac:dyDescent="0.2"/>
    <row r="10607" ht="12.75" x14ac:dyDescent="0.2"/>
    <row r="10608" ht="12.75" x14ac:dyDescent="0.2"/>
    <row r="10609" ht="12.75" x14ac:dyDescent="0.2"/>
    <row r="10610" ht="12.75" x14ac:dyDescent="0.2"/>
    <row r="10611" ht="12.75" x14ac:dyDescent="0.2"/>
    <row r="10612" ht="12.75" x14ac:dyDescent="0.2"/>
    <row r="10613" ht="12.75" x14ac:dyDescent="0.2"/>
    <row r="10614" ht="12.75" x14ac:dyDescent="0.2"/>
    <row r="10615" ht="12.75" x14ac:dyDescent="0.2"/>
    <row r="10616" ht="12.75" x14ac:dyDescent="0.2"/>
    <row r="10617" ht="12.75" x14ac:dyDescent="0.2"/>
    <row r="10618" ht="12.75" x14ac:dyDescent="0.2"/>
    <row r="10619" ht="12.75" x14ac:dyDescent="0.2"/>
    <row r="10620" ht="12.75" x14ac:dyDescent="0.2"/>
    <row r="10621" ht="12.75" x14ac:dyDescent="0.2"/>
    <row r="10622" ht="12.75" x14ac:dyDescent="0.2"/>
    <row r="10623" ht="12.75" x14ac:dyDescent="0.2"/>
    <row r="10624" ht="12.75" x14ac:dyDescent="0.2"/>
    <row r="10625" ht="12.75" x14ac:dyDescent="0.2"/>
    <row r="10626" ht="12.75" x14ac:dyDescent="0.2"/>
    <row r="10627" ht="12.75" x14ac:dyDescent="0.2"/>
    <row r="10628" ht="12.75" x14ac:dyDescent="0.2"/>
    <row r="10629" ht="12.75" x14ac:dyDescent="0.2"/>
    <row r="10630" ht="12.75" x14ac:dyDescent="0.2"/>
    <row r="10631" ht="12.75" x14ac:dyDescent="0.2"/>
    <row r="10632" ht="12.75" x14ac:dyDescent="0.2"/>
    <row r="10633" ht="12.75" x14ac:dyDescent="0.2"/>
    <row r="10634" ht="12.75" x14ac:dyDescent="0.2"/>
    <row r="10635" ht="12.75" x14ac:dyDescent="0.2"/>
    <row r="10636" ht="12.75" x14ac:dyDescent="0.2"/>
    <row r="10637" ht="12.75" x14ac:dyDescent="0.2"/>
    <row r="10638" ht="12.75" x14ac:dyDescent="0.2"/>
    <row r="10639" ht="12.75" x14ac:dyDescent="0.2"/>
    <row r="10640" ht="12.75" x14ac:dyDescent="0.2"/>
    <row r="10641" ht="12.75" x14ac:dyDescent="0.2"/>
    <row r="10642" ht="12.75" x14ac:dyDescent="0.2"/>
    <row r="10643" ht="12.75" x14ac:dyDescent="0.2"/>
    <row r="10644" ht="12.75" x14ac:dyDescent="0.2"/>
    <row r="10645" ht="12.75" x14ac:dyDescent="0.2"/>
    <row r="10646" ht="12.75" x14ac:dyDescent="0.2"/>
    <row r="10647" ht="12.75" x14ac:dyDescent="0.2"/>
    <row r="10648" ht="12.75" x14ac:dyDescent="0.2"/>
    <row r="10649" ht="12.75" x14ac:dyDescent="0.2"/>
    <row r="10650" ht="12.75" x14ac:dyDescent="0.2"/>
    <row r="10651" ht="12.75" x14ac:dyDescent="0.2"/>
    <row r="10652" ht="12.75" x14ac:dyDescent="0.2"/>
    <row r="10653" ht="12.75" x14ac:dyDescent="0.2"/>
    <row r="10654" ht="12.75" x14ac:dyDescent="0.2"/>
    <row r="10655" ht="12.75" x14ac:dyDescent="0.2"/>
    <row r="10656" ht="12.75" x14ac:dyDescent="0.2"/>
    <row r="10657" ht="12.75" x14ac:dyDescent="0.2"/>
    <row r="10658" ht="12.75" x14ac:dyDescent="0.2"/>
    <row r="10659" ht="12.75" x14ac:dyDescent="0.2"/>
    <row r="10660" ht="12.75" x14ac:dyDescent="0.2"/>
    <row r="10661" ht="12.75" x14ac:dyDescent="0.2"/>
    <row r="10662" ht="12.75" x14ac:dyDescent="0.2"/>
    <row r="10663" ht="12.75" x14ac:dyDescent="0.2"/>
    <row r="10664" ht="12.75" x14ac:dyDescent="0.2"/>
    <row r="10665" ht="12.75" x14ac:dyDescent="0.2"/>
    <row r="10666" ht="12.75" x14ac:dyDescent="0.2"/>
    <row r="10667" ht="12.75" x14ac:dyDescent="0.2"/>
    <row r="10668" ht="12.75" x14ac:dyDescent="0.2"/>
    <row r="10669" ht="12.75" x14ac:dyDescent="0.2"/>
    <row r="10670" ht="12.75" x14ac:dyDescent="0.2"/>
    <row r="10671" ht="12.75" x14ac:dyDescent="0.2"/>
    <row r="10672" ht="12.75" x14ac:dyDescent="0.2"/>
    <row r="10673" ht="12.75" x14ac:dyDescent="0.2"/>
    <row r="10674" ht="12.75" x14ac:dyDescent="0.2"/>
    <row r="10675" ht="12.75" x14ac:dyDescent="0.2"/>
    <row r="10676" ht="12.75" x14ac:dyDescent="0.2"/>
    <row r="10677" ht="12.75" x14ac:dyDescent="0.2"/>
    <row r="10678" ht="12.75" x14ac:dyDescent="0.2"/>
    <row r="10679" ht="12.75" x14ac:dyDescent="0.2"/>
    <row r="10680" ht="12.75" x14ac:dyDescent="0.2"/>
    <row r="10681" ht="12.75" x14ac:dyDescent="0.2"/>
    <row r="10682" ht="12.75" x14ac:dyDescent="0.2"/>
    <row r="10683" ht="12.75" x14ac:dyDescent="0.2"/>
    <row r="10684" ht="12.75" x14ac:dyDescent="0.2"/>
    <row r="10685" ht="12.75" x14ac:dyDescent="0.2"/>
    <row r="10686" ht="12.75" x14ac:dyDescent="0.2"/>
    <row r="10687" ht="12.75" x14ac:dyDescent="0.2"/>
    <row r="10688" ht="12.75" x14ac:dyDescent="0.2"/>
    <row r="10689" ht="12.75" x14ac:dyDescent="0.2"/>
    <row r="10690" ht="12.75" x14ac:dyDescent="0.2"/>
    <row r="10691" ht="12.75" x14ac:dyDescent="0.2"/>
    <row r="10692" ht="12.75" x14ac:dyDescent="0.2"/>
    <row r="10693" ht="12.75" x14ac:dyDescent="0.2"/>
    <row r="10694" ht="12.75" x14ac:dyDescent="0.2"/>
    <row r="10695" ht="12.75" x14ac:dyDescent="0.2"/>
    <row r="10696" ht="12.75" x14ac:dyDescent="0.2"/>
    <row r="10697" ht="12.75" x14ac:dyDescent="0.2"/>
    <row r="10698" ht="12.75" x14ac:dyDescent="0.2"/>
    <row r="10699" ht="12.75" x14ac:dyDescent="0.2"/>
    <row r="10700" ht="12.75" x14ac:dyDescent="0.2"/>
    <row r="10701" ht="12.75" x14ac:dyDescent="0.2"/>
    <row r="10702" ht="12.75" x14ac:dyDescent="0.2"/>
    <row r="10703" ht="12.75" x14ac:dyDescent="0.2"/>
    <row r="10704" ht="12.75" x14ac:dyDescent="0.2"/>
    <row r="10705" ht="12.75" x14ac:dyDescent="0.2"/>
    <row r="10706" ht="12.75" x14ac:dyDescent="0.2"/>
    <row r="10707" ht="12.75" x14ac:dyDescent="0.2"/>
    <row r="10708" ht="12.75" x14ac:dyDescent="0.2"/>
    <row r="10709" ht="12.75" x14ac:dyDescent="0.2"/>
    <row r="10710" ht="12.75" x14ac:dyDescent="0.2"/>
    <row r="10711" ht="12.75" x14ac:dyDescent="0.2"/>
    <row r="10712" ht="12.75" x14ac:dyDescent="0.2"/>
    <row r="10713" ht="12.75" x14ac:dyDescent="0.2"/>
    <row r="10714" ht="12.75" x14ac:dyDescent="0.2"/>
    <row r="10715" ht="12.75" x14ac:dyDescent="0.2"/>
    <row r="10716" ht="12.75" x14ac:dyDescent="0.2"/>
    <row r="10717" ht="12.75" x14ac:dyDescent="0.2"/>
    <row r="10718" ht="12.75" x14ac:dyDescent="0.2"/>
    <row r="10719" ht="12.75" x14ac:dyDescent="0.2"/>
    <row r="10720" ht="12.75" x14ac:dyDescent="0.2"/>
    <row r="10721" ht="12.75" x14ac:dyDescent="0.2"/>
    <row r="10722" ht="12.75" x14ac:dyDescent="0.2"/>
    <row r="10723" ht="12.75" x14ac:dyDescent="0.2"/>
    <row r="10724" ht="12.75" x14ac:dyDescent="0.2"/>
    <row r="10725" ht="12.75" x14ac:dyDescent="0.2"/>
    <row r="10726" ht="12.75" x14ac:dyDescent="0.2"/>
    <row r="10727" ht="12.75" x14ac:dyDescent="0.2"/>
    <row r="10728" ht="12.75" x14ac:dyDescent="0.2"/>
    <row r="10729" ht="12.75" x14ac:dyDescent="0.2"/>
    <row r="10730" ht="12.75" x14ac:dyDescent="0.2"/>
    <row r="10731" ht="12.75" x14ac:dyDescent="0.2"/>
    <row r="10732" ht="12.75" x14ac:dyDescent="0.2"/>
    <row r="10733" ht="12.75" x14ac:dyDescent="0.2"/>
    <row r="10734" ht="12.75" x14ac:dyDescent="0.2"/>
    <row r="10735" ht="12.75" x14ac:dyDescent="0.2"/>
    <row r="10736" ht="12.75" x14ac:dyDescent="0.2"/>
    <row r="10737" ht="12.75" x14ac:dyDescent="0.2"/>
    <row r="10738" ht="12.75" x14ac:dyDescent="0.2"/>
    <row r="10739" ht="12.75" x14ac:dyDescent="0.2"/>
    <row r="10740" ht="12.75" x14ac:dyDescent="0.2"/>
    <row r="10741" ht="12.75" x14ac:dyDescent="0.2"/>
    <row r="10742" ht="12.75" x14ac:dyDescent="0.2"/>
    <row r="10743" ht="12.75" x14ac:dyDescent="0.2"/>
    <row r="10744" ht="12.75" x14ac:dyDescent="0.2"/>
    <row r="10745" ht="12.75" x14ac:dyDescent="0.2"/>
    <row r="10746" ht="12.75" x14ac:dyDescent="0.2"/>
    <row r="10747" ht="12.75" x14ac:dyDescent="0.2"/>
    <row r="10748" ht="12.75" x14ac:dyDescent="0.2"/>
    <row r="10749" ht="12.75" x14ac:dyDescent="0.2"/>
    <row r="10750" ht="12.75" x14ac:dyDescent="0.2"/>
    <row r="10751" ht="12.75" x14ac:dyDescent="0.2"/>
    <row r="10752" ht="12.75" x14ac:dyDescent="0.2"/>
    <row r="10753" ht="12.75" x14ac:dyDescent="0.2"/>
    <row r="10754" ht="12.75" x14ac:dyDescent="0.2"/>
    <row r="10755" ht="12.75" x14ac:dyDescent="0.2"/>
    <row r="10756" ht="12.75" x14ac:dyDescent="0.2"/>
    <row r="10757" ht="12.75" x14ac:dyDescent="0.2"/>
    <row r="10758" ht="12.75" x14ac:dyDescent="0.2"/>
    <row r="10759" ht="12.75" x14ac:dyDescent="0.2"/>
    <row r="10760" ht="12.75" x14ac:dyDescent="0.2"/>
    <row r="10761" ht="12.75" x14ac:dyDescent="0.2"/>
    <row r="10762" ht="12.75" x14ac:dyDescent="0.2"/>
    <row r="10763" ht="12.75" x14ac:dyDescent="0.2"/>
    <row r="10764" ht="12.75" x14ac:dyDescent="0.2"/>
    <row r="10765" ht="12.75" x14ac:dyDescent="0.2"/>
    <row r="10766" ht="12.75" x14ac:dyDescent="0.2"/>
    <row r="10767" ht="12.75" x14ac:dyDescent="0.2"/>
    <row r="10768" ht="12.75" x14ac:dyDescent="0.2"/>
    <row r="10769" ht="12.75" x14ac:dyDescent="0.2"/>
    <row r="10770" ht="12.75" x14ac:dyDescent="0.2"/>
    <row r="10771" ht="12.75" x14ac:dyDescent="0.2"/>
    <row r="10772" ht="12.75" x14ac:dyDescent="0.2"/>
    <row r="10773" ht="12.75" x14ac:dyDescent="0.2"/>
    <row r="10774" ht="12.75" x14ac:dyDescent="0.2"/>
    <row r="10775" ht="12.75" x14ac:dyDescent="0.2"/>
    <row r="10776" ht="12.75" x14ac:dyDescent="0.2"/>
    <row r="10777" ht="12.75" x14ac:dyDescent="0.2"/>
    <row r="10778" ht="12.75" x14ac:dyDescent="0.2"/>
    <row r="10779" ht="12.75" x14ac:dyDescent="0.2"/>
    <row r="10780" ht="12.75" x14ac:dyDescent="0.2"/>
    <row r="10781" ht="12.75" x14ac:dyDescent="0.2"/>
    <row r="10782" ht="12.75" x14ac:dyDescent="0.2"/>
    <row r="10783" ht="12.75" x14ac:dyDescent="0.2"/>
    <row r="10784" ht="12.75" x14ac:dyDescent="0.2"/>
    <row r="10785" ht="12.75" x14ac:dyDescent="0.2"/>
    <row r="10786" ht="12.75" x14ac:dyDescent="0.2"/>
    <row r="10787" ht="12.75" x14ac:dyDescent="0.2"/>
    <row r="10788" ht="12.75" x14ac:dyDescent="0.2"/>
    <row r="10789" ht="12.75" x14ac:dyDescent="0.2"/>
    <row r="10790" ht="12.75" x14ac:dyDescent="0.2"/>
    <row r="10791" ht="12.75" x14ac:dyDescent="0.2"/>
    <row r="10792" ht="12.75" x14ac:dyDescent="0.2"/>
    <row r="10793" ht="12.75" x14ac:dyDescent="0.2"/>
    <row r="10794" ht="12.75" x14ac:dyDescent="0.2"/>
    <row r="10795" ht="12.75" x14ac:dyDescent="0.2"/>
    <row r="10796" ht="12.75" x14ac:dyDescent="0.2"/>
    <row r="10797" ht="12.75" x14ac:dyDescent="0.2"/>
    <row r="10798" ht="12.75" x14ac:dyDescent="0.2"/>
    <row r="10799" ht="12.75" x14ac:dyDescent="0.2"/>
    <row r="10800" ht="12.75" x14ac:dyDescent="0.2"/>
    <row r="10801" ht="12.75" x14ac:dyDescent="0.2"/>
    <row r="10802" ht="12.75" x14ac:dyDescent="0.2"/>
    <row r="10803" ht="12.75" x14ac:dyDescent="0.2"/>
    <row r="10804" ht="12.75" x14ac:dyDescent="0.2"/>
    <row r="10805" ht="12.75" x14ac:dyDescent="0.2"/>
    <row r="10806" ht="12.75" x14ac:dyDescent="0.2"/>
    <row r="10807" ht="12.75" x14ac:dyDescent="0.2"/>
    <row r="10808" ht="12.75" x14ac:dyDescent="0.2"/>
    <row r="10809" ht="12.75" x14ac:dyDescent="0.2"/>
    <row r="10810" ht="12.75" x14ac:dyDescent="0.2"/>
    <row r="10811" ht="12.75" x14ac:dyDescent="0.2"/>
    <row r="10812" ht="12.75" x14ac:dyDescent="0.2"/>
    <row r="10813" ht="12.75" x14ac:dyDescent="0.2"/>
    <row r="10814" ht="12.75" x14ac:dyDescent="0.2"/>
    <row r="10815" ht="12.75" x14ac:dyDescent="0.2"/>
    <row r="10816" ht="12.75" x14ac:dyDescent="0.2"/>
    <row r="10817" ht="12.75" x14ac:dyDescent="0.2"/>
    <row r="10818" ht="12.75" x14ac:dyDescent="0.2"/>
    <row r="10819" ht="12.75" x14ac:dyDescent="0.2"/>
    <row r="10820" ht="12.75" x14ac:dyDescent="0.2"/>
    <row r="10821" ht="12.75" x14ac:dyDescent="0.2"/>
    <row r="10822" ht="12.75" x14ac:dyDescent="0.2"/>
    <row r="10823" ht="12.75" x14ac:dyDescent="0.2"/>
    <row r="10824" ht="12.75" x14ac:dyDescent="0.2"/>
    <row r="10825" ht="12.75" x14ac:dyDescent="0.2"/>
    <row r="10826" ht="12.75" x14ac:dyDescent="0.2"/>
    <row r="10827" ht="12.75" x14ac:dyDescent="0.2"/>
    <row r="10828" ht="12.75" x14ac:dyDescent="0.2"/>
    <row r="10829" ht="12.75" x14ac:dyDescent="0.2"/>
    <row r="10830" ht="12.75" x14ac:dyDescent="0.2"/>
    <row r="10831" ht="12.75" x14ac:dyDescent="0.2"/>
    <row r="10832" ht="12.75" x14ac:dyDescent="0.2"/>
    <row r="10833" ht="12.75" x14ac:dyDescent="0.2"/>
    <row r="10834" ht="12.75" x14ac:dyDescent="0.2"/>
    <row r="10835" ht="12.75" x14ac:dyDescent="0.2"/>
    <row r="10836" ht="12.75" x14ac:dyDescent="0.2"/>
    <row r="10837" ht="12.75" x14ac:dyDescent="0.2"/>
    <row r="10838" ht="12.75" x14ac:dyDescent="0.2"/>
    <row r="10839" ht="12.75" x14ac:dyDescent="0.2"/>
    <row r="10840" ht="12.75" x14ac:dyDescent="0.2"/>
    <row r="10841" ht="12.75" x14ac:dyDescent="0.2"/>
    <row r="10842" ht="12.75" x14ac:dyDescent="0.2"/>
    <row r="10843" ht="12.75" x14ac:dyDescent="0.2"/>
    <row r="10844" ht="12.75" x14ac:dyDescent="0.2"/>
    <row r="10845" ht="12.75" x14ac:dyDescent="0.2"/>
    <row r="10846" ht="12.75" x14ac:dyDescent="0.2"/>
    <row r="10847" ht="12.75" x14ac:dyDescent="0.2"/>
    <row r="10848" ht="12.75" x14ac:dyDescent="0.2"/>
    <row r="10849" ht="12.75" x14ac:dyDescent="0.2"/>
    <row r="10850" ht="12.75" x14ac:dyDescent="0.2"/>
    <row r="10851" ht="12.75" x14ac:dyDescent="0.2"/>
    <row r="10852" ht="12.75" x14ac:dyDescent="0.2"/>
    <row r="10853" ht="12.75" x14ac:dyDescent="0.2"/>
    <row r="10854" ht="12.75" x14ac:dyDescent="0.2"/>
    <row r="10855" ht="12.75" x14ac:dyDescent="0.2"/>
    <row r="10856" ht="12.75" x14ac:dyDescent="0.2"/>
    <row r="10857" ht="12.75" x14ac:dyDescent="0.2"/>
    <row r="10858" ht="12.75" x14ac:dyDescent="0.2"/>
    <row r="10859" ht="12.75" x14ac:dyDescent="0.2"/>
    <row r="10860" ht="12.75" x14ac:dyDescent="0.2"/>
    <row r="10861" ht="12.75" x14ac:dyDescent="0.2"/>
    <row r="10862" ht="12.75" x14ac:dyDescent="0.2"/>
    <row r="10863" ht="12.75" x14ac:dyDescent="0.2"/>
    <row r="10864" ht="12.75" x14ac:dyDescent="0.2"/>
    <row r="10865" ht="12.75" x14ac:dyDescent="0.2"/>
    <row r="10866" ht="12.75" x14ac:dyDescent="0.2"/>
    <row r="10867" ht="12.75" x14ac:dyDescent="0.2"/>
    <row r="10868" ht="12.75" x14ac:dyDescent="0.2"/>
    <row r="10869" ht="12.75" x14ac:dyDescent="0.2"/>
    <row r="10870" ht="12.75" x14ac:dyDescent="0.2"/>
    <row r="10871" ht="12.75" x14ac:dyDescent="0.2"/>
    <row r="10872" ht="12.75" x14ac:dyDescent="0.2"/>
    <row r="10873" ht="12.75" x14ac:dyDescent="0.2"/>
    <row r="10874" ht="12.75" x14ac:dyDescent="0.2"/>
    <row r="10875" ht="12.75" x14ac:dyDescent="0.2"/>
    <row r="10876" ht="12.75" x14ac:dyDescent="0.2"/>
    <row r="10877" ht="12.75" x14ac:dyDescent="0.2"/>
    <row r="10878" ht="12.75" x14ac:dyDescent="0.2"/>
    <row r="10879" ht="12.75" x14ac:dyDescent="0.2"/>
    <row r="10880" ht="12.75" x14ac:dyDescent="0.2"/>
    <row r="10881" ht="12.75" x14ac:dyDescent="0.2"/>
    <row r="10882" ht="12.75" x14ac:dyDescent="0.2"/>
    <row r="10883" ht="12.75" x14ac:dyDescent="0.2"/>
    <row r="10884" ht="12.75" x14ac:dyDescent="0.2"/>
    <row r="10885" ht="12.75" x14ac:dyDescent="0.2"/>
    <row r="10886" ht="12.75" x14ac:dyDescent="0.2"/>
    <row r="10887" ht="12.75" x14ac:dyDescent="0.2"/>
    <row r="10888" ht="12.75" x14ac:dyDescent="0.2"/>
    <row r="10889" ht="12.75" x14ac:dyDescent="0.2"/>
    <row r="10890" ht="12.75" x14ac:dyDescent="0.2"/>
    <row r="10891" ht="12.75" x14ac:dyDescent="0.2"/>
    <row r="10892" ht="12.75" x14ac:dyDescent="0.2"/>
    <row r="10893" ht="12.75" x14ac:dyDescent="0.2"/>
    <row r="10894" ht="12.75" x14ac:dyDescent="0.2"/>
    <row r="10895" ht="12.75" x14ac:dyDescent="0.2"/>
    <row r="10896" ht="12.75" x14ac:dyDescent="0.2"/>
    <row r="10897" ht="12.75" x14ac:dyDescent="0.2"/>
    <row r="10898" ht="12.75" x14ac:dyDescent="0.2"/>
    <row r="10899" ht="12.75" x14ac:dyDescent="0.2"/>
    <row r="10900" ht="12.75" x14ac:dyDescent="0.2"/>
    <row r="10901" ht="12.75" x14ac:dyDescent="0.2"/>
    <row r="10902" ht="12.75" x14ac:dyDescent="0.2"/>
    <row r="10903" ht="12.75" x14ac:dyDescent="0.2"/>
    <row r="10904" ht="12.75" x14ac:dyDescent="0.2"/>
    <row r="10905" ht="12.75" x14ac:dyDescent="0.2"/>
    <row r="10906" ht="12.75" x14ac:dyDescent="0.2"/>
    <row r="10907" ht="12.75" x14ac:dyDescent="0.2"/>
    <row r="10908" ht="12.75" x14ac:dyDescent="0.2"/>
    <row r="10909" ht="12.75" x14ac:dyDescent="0.2"/>
    <row r="10910" ht="12.75" x14ac:dyDescent="0.2"/>
    <row r="10911" ht="12.75" x14ac:dyDescent="0.2"/>
    <row r="10912" ht="12.75" x14ac:dyDescent="0.2"/>
    <row r="10913" ht="12.75" x14ac:dyDescent="0.2"/>
    <row r="10914" ht="12.75" x14ac:dyDescent="0.2"/>
    <row r="10915" ht="12.75" x14ac:dyDescent="0.2"/>
    <row r="10916" ht="12.75" x14ac:dyDescent="0.2"/>
    <row r="10917" ht="12.75" x14ac:dyDescent="0.2"/>
    <row r="10918" ht="12.75" x14ac:dyDescent="0.2"/>
    <row r="10919" ht="12.75" x14ac:dyDescent="0.2"/>
    <row r="10920" ht="12.75" x14ac:dyDescent="0.2"/>
    <row r="10921" ht="12.75" x14ac:dyDescent="0.2"/>
    <row r="10922" ht="12.75" x14ac:dyDescent="0.2"/>
    <row r="10923" ht="12.75" x14ac:dyDescent="0.2"/>
    <row r="10924" ht="12.75" x14ac:dyDescent="0.2"/>
    <row r="10925" ht="12.75" x14ac:dyDescent="0.2"/>
    <row r="10926" ht="12.75" x14ac:dyDescent="0.2"/>
    <row r="10927" ht="12.75" x14ac:dyDescent="0.2"/>
    <row r="10928" ht="12.75" x14ac:dyDescent="0.2"/>
    <row r="10929" ht="12.75" x14ac:dyDescent="0.2"/>
    <row r="10930" ht="12.75" x14ac:dyDescent="0.2"/>
    <row r="10931" ht="12.75" x14ac:dyDescent="0.2"/>
    <row r="10932" ht="12.75" x14ac:dyDescent="0.2"/>
    <row r="10933" ht="12.75" x14ac:dyDescent="0.2"/>
    <row r="10934" ht="12.75" x14ac:dyDescent="0.2"/>
    <row r="10935" ht="12.75" x14ac:dyDescent="0.2"/>
    <row r="10936" ht="12.75" x14ac:dyDescent="0.2"/>
    <row r="10937" ht="12.75" x14ac:dyDescent="0.2"/>
    <row r="10938" ht="12.75" x14ac:dyDescent="0.2"/>
    <row r="10939" ht="12.75" x14ac:dyDescent="0.2"/>
    <row r="10940" ht="12.75" x14ac:dyDescent="0.2"/>
    <row r="10941" ht="12.75" x14ac:dyDescent="0.2"/>
    <row r="10942" ht="12.75" x14ac:dyDescent="0.2"/>
    <row r="10943" ht="12.75" x14ac:dyDescent="0.2"/>
    <row r="10944" ht="12.75" x14ac:dyDescent="0.2"/>
    <row r="10945" ht="12.75" x14ac:dyDescent="0.2"/>
    <row r="10946" ht="12.75" x14ac:dyDescent="0.2"/>
    <row r="10947" ht="12.75" x14ac:dyDescent="0.2"/>
    <row r="10948" ht="12.75" x14ac:dyDescent="0.2"/>
    <row r="10949" ht="12.75" x14ac:dyDescent="0.2"/>
    <row r="10950" ht="12.75" x14ac:dyDescent="0.2"/>
    <row r="10951" ht="12.75" x14ac:dyDescent="0.2"/>
    <row r="10952" ht="12.75" x14ac:dyDescent="0.2"/>
    <row r="10953" ht="12.75" x14ac:dyDescent="0.2"/>
    <row r="10954" ht="12.75" x14ac:dyDescent="0.2"/>
    <row r="10955" ht="12.75" x14ac:dyDescent="0.2"/>
    <row r="10956" ht="12.75" x14ac:dyDescent="0.2"/>
    <row r="10957" ht="12.75" x14ac:dyDescent="0.2"/>
    <row r="10958" ht="12.75" x14ac:dyDescent="0.2"/>
    <row r="10959" ht="12.75" x14ac:dyDescent="0.2"/>
    <row r="10960" ht="12.75" x14ac:dyDescent="0.2"/>
    <row r="10961" ht="12.75" x14ac:dyDescent="0.2"/>
    <row r="10962" ht="12.75" x14ac:dyDescent="0.2"/>
    <row r="10963" ht="12.75" x14ac:dyDescent="0.2"/>
    <row r="10964" ht="12.75" x14ac:dyDescent="0.2"/>
    <row r="10965" ht="12.75" x14ac:dyDescent="0.2"/>
    <row r="10966" ht="12.75" x14ac:dyDescent="0.2"/>
    <row r="10967" ht="12.75" x14ac:dyDescent="0.2"/>
    <row r="10968" ht="12.75" x14ac:dyDescent="0.2"/>
    <row r="10969" ht="12.75" x14ac:dyDescent="0.2"/>
    <row r="10970" ht="12.75" x14ac:dyDescent="0.2"/>
    <row r="10971" ht="12.75" x14ac:dyDescent="0.2"/>
    <row r="10972" ht="12.75" x14ac:dyDescent="0.2"/>
    <row r="10973" ht="12.75" x14ac:dyDescent="0.2"/>
    <row r="10974" ht="12.75" x14ac:dyDescent="0.2"/>
    <row r="10975" ht="12.75" x14ac:dyDescent="0.2"/>
    <row r="10976" ht="12.75" x14ac:dyDescent="0.2"/>
    <row r="10977" ht="12.75" x14ac:dyDescent="0.2"/>
    <row r="10978" ht="12.75" x14ac:dyDescent="0.2"/>
    <row r="10979" ht="12.75" x14ac:dyDescent="0.2"/>
    <row r="10980" ht="12.75" x14ac:dyDescent="0.2"/>
    <row r="10981" ht="12.75" x14ac:dyDescent="0.2"/>
    <row r="10982" ht="12.75" x14ac:dyDescent="0.2"/>
    <row r="10983" ht="12.75" x14ac:dyDescent="0.2"/>
    <row r="10984" ht="12.75" x14ac:dyDescent="0.2"/>
    <row r="10985" ht="12.75" x14ac:dyDescent="0.2"/>
    <row r="10986" ht="12.75" x14ac:dyDescent="0.2"/>
    <row r="10987" ht="12.75" x14ac:dyDescent="0.2"/>
    <row r="10988" ht="12.75" x14ac:dyDescent="0.2"/>
    <row r="10989" ht="12.75" x14ac:dyDescent="0.2"/>
    <row r="10990" ht="12.75" x14ac:dyDescent="0.2"/>
    <row r="10991" ht="12.75" x14ac:dyDescent="0.2"/>
    <row r="10992" ht="12.75" x14ac:dyDescent="0.2"/>
    <row r="10993" ht="12.75" x14ac:dyDescent="0.2"/>
    <row r="10994" ht="12.75" x14ac:dyDescent="0.2"/>
    <row r="10995" ht="12.75" x14ac:dyDescent="0.2"/>
    <row r="10996" ht="12.75" x14ac:dyDescent="0.2"/>
    <row r="10997" ht="12.75" x14ac:dyDescent="0.2"/>
    <row r="10998" ht="12.75" x14ac:dyDescent="0.2"/>
    <row r="10999" ht="12.75" x14ac:dyDescent="0.2"/>
    <row r="11000" ht="12.75" x14ac:dyDescent="0.2"/>
    <row r="11001" ht="12.75" x14ac:dyDescent="0.2"/>
    <row r="11002" ht="12.75" x14ac:dyDescent="0.2"/>
    <row r="11003" ht="12.75" x14ac:dyDescent="0.2"/>
    <row r="11004" ht="12.75" x14ac:dyDescent="0.2"/>
    <row r="11005" ht="12.75" x14ac:dyDescent="0.2"/>
    <row r="11006" ht="12.75" x14ac:dyDescent="0.2"/>
    <row r="11007" ht="12.75" x14ac:dyDescent="0.2"/>
    <row r="11008" ht="12.75" x14ac:dyDescent="0.2"/>
    <row r="11009" ht="12.75" x14ac:dyDescent="0.2"/>
    <row r="11010" ht="12.75" x14ac:dyDescent="0.2"/>
    <row r="11011" ht="12.75" x14ac:dyDescent="0.2"/>
    <row r="11012" ht="12.75" x14ac:dyDescent="0.2"/>
    <row r="11013" ht="12.75" x14ac:dyDescent="0.2"/>
    <row r="11014" ht="12.75" x14ac:dyDescent="0.2"/>
    <row r="11015" ht="12.75" x14ac:dyDescent="0.2"/>
    <row r="11016" ht="12.75" x14ac:dyDescent="0.2"/>
    <row r="11017" ht="12.75" x14ac:dyDescent="0.2"/>
    <row r="11018" ht="12.75" x14ac:dyDescent="0.2"/>
    <row r="11019" ht="12.75" x14ac:dyDescent="0.2"/>
    <row r="11020" ht="12.75" x14ac:dyDescent="0.2"/>
    <row r="11021" ht="12.75" x14ac:dyDescent="0.2"/>
    <row r="11022" ht="12.75" x14ac:dyDescent="0.2"/>
    <row r="11023" ht="12.75" x14ac:dyDescent="0.2"/>
    <row r="11024" ht="12.75" x14ac:dyDescent="0.2"/>
    <row r="11025" ht="12.75" x14ac:dyDescent="0.2"/>
    <row r="11026" ht="12.75" x14ac:dyDescent="0.2"/>
    <row r="11027" ht="12.75" x14ac:dyDescent="0.2"/>
    <row r="11028" ht="12.75" x14ac:dyDescent="0.2"/>
    <row r="11029" ht="12.75" x14ac:dyDescent="0.2"/>
    <row r="11030" ht="12.75" x14ac:dyDescent="0.2"/>
    <row r="11031" ht="12.75" x14ac:dyDescent="0.2"/>
    <row r="11032" ht="12.75" x14ac:dyDescent="0.2"/>
    <row r="11033" ht="12.75" x14ac:dyDescent="0.2"/>
    <row r="11034" ht="12.75" x14ac:dyDescent="0.2"/>
    <row r="11035" ht="12.75" x14ac:dyDescent="0.2"/>
    <row r="11036" ht="12.75" x14ac:dyDescent="0.2"/>
    <row r="11037" ht="12.75" x14ac:dyDescent="0.2"/>
    <row r="11038" ht="12.75" x14ac:dyDescent="0.2"/>
    <row r="11039" ht="12.75" x14ac:dyDescent="0.2"/>
    <row r="11040" ht="12.75" x14ac:dyDescent="0.2"/>
    <row r="11041" ht="12.75" x14ac:dyDescent="0.2"/>
    <row r="11042" ht="12.75" x14ac:dyDescent="0.2"/>
    <row r="11043" ht="12.75" x14ac:dyDescent="0.2"/>
    <row r="11044" ht="12.75" x14ac:dyDescent="0.2"/>
    <row r="11045" ht="12.75" x14ac:dyDescent="0.2"/>
    <row r="11046" ht="12.75" x14ac:dyDescent="0.2"/>
    <row r="11047" ht="12.75" x14ac:dyDescent="0.2"/>
    <row r="11048" ht="12.75" x14ac:dyDescent="0.2"/>
    <row r="11049" ht="12.75" x14ac:dyDescent="0.2"/>
    <row r="11050" ht="12.75" x14ac:dyDescent="0.2"/>
    <row r="11051" ht="12.75" x14ac:dyDescent="0.2"/>
    <row r="11052" ht="12.75" x14ac:dyDescent="0.2"/>
    <row r="11053" ht="12.75" x14ac:dyDescent="0.2"/>
    <row r="11054" ht="12.75" x14ac:dyDescent="0.2"/>
    <row r="11055" ht="12.75" x14ac:dyDescent="0.2"/>
    <row r="11056" ht="12.75" x14ac:dyDescent="0.2"/>
    <row r="11057" ht="12.75" x14ac:dyDescent="0.2"/>
    <row r="11058" ht="12.75" x14ac:dyDescent="0.2"/>
    <row r="11059" ht="12.75" x14ac:dyDescent="0.2"/>
    <row r="11060" ht="12.75" x14ac:dyDescent="0.2"/>
    <row r="11061" ht="12.75" x14ac:dyDescent="0.2"/>
    <row r="11062" ht="12.75" x14ac:dyDescent="0.2"/>
    <row r="11063" ht="12.75" x14ac:dyDescent="0.2"/>
    <row r="11064" ht="12.75" x14ac:dyDescent="0.2"/>
    <row r="11065" ht="12.75" x14ac:dyDescent="0.2"/>
    <row r="11066" ht="12.75" x14ac:dyDescent="0.2"/>
    <row r="11067" ht="12.75" x14ac:dyDescent="0.2"/>
    <row r="11068" ht="12.75" x14ac:dyDescent="0.2"/>
    <row r="11069" ht="12.75" x14ac:dyDescent="0.2"/>
    <row r="11070" ht="12.75" x14ac:dyDescent="0.2"/>
    <row r="11071" ht="12.75" x14ac:dyDescent="0.2"/>
    <row r="11072" ht="12.75" x14ac:dyDescent="0.2"/>
    <row r="11073" ht="12.75" x14ac:dyDescent="0.2"/>
    <row r="11074" ht="12.75" x14ac:dyDescent="0.2"/>
    <row r="11075" ht="12.75" x14ac:dyDescent="0.2"/>
    <row r="11076" ht="12.75" x14ac:dyDescent="0.2"/>
    <row r="11077" ht="12.75" x14ac:dyDescent="0.2"/>
    <row r="11078" ht="12.75" x14ac:dyDescent="0.2"/>
    <row r="11079" ht="12.75" x14ac:dyDescent="0.2"/>
    <row r="11080" ht="12.75" x14ac:dyDescent="0.2"/>
    <row r="11081" ht="12.75" x14ac:dyDescent="0.2"/>
    <row r="11082" ht="12.75" x14ac:dyDescent="0.2"/>
    <row r="11083" ht="12.75" x14ac:dyDescent="0.2"/>
    <row r="11084" ht="12.75" x14ac:dyDescent="0.2"/>
    <row r="11085" ht="12.75" x14ac:dyDescent="0.2"/>
    <row r="11086" ht="12.75" x14ac:dyDescent="0.2"/>
    <row r="11087" ht="12.75" x14ac:dyDescent="0.2"/>
    <row r="11088" ht="12.75" x14ac:dyDescent="0.2"/>
    <row r="11089" ht="12.75" x14ac:dyDescent="0.2"/>
    <row r="11090" ht="12.75" x14ac:dyDescent="0.2"/>
    <row r="11091" ht="12.75" x14ac:dyDescent="0.2"/>
    <row r="11092" ht="12.75" x14ac:dyDescent="0.2"/>
    <row r="11093" ht="12.75" x14ac:dyDescent="0.2"/>
    <row r="11094" ht="12.75" x14ac:dyDescent="0.2"/>
    <row r="11095" ht="12.75" x14ac:dyDescent="0.2"/>
    <row r="11096" ht="12.75" x14ac:dyDescent="0.2"/>
    <row r="11097" ht="12.75" x14ac:dyDescent="0.2"/>
    <row r="11098" ht="12.75" x14ac:dyDescent="0.2"/>
    <row r="11099" ht="12.75" x14ac:dyDescent="0.2"/>
    <row r="11100" ht="12.75" x14ac:dyDescent="0.2"/>
    <row r="11101" ht="12.75" x14ac:dyDescent="0.2"/>
    <row r="11102" ht="12.75" x14ac:dyDescent="0.2"/>
    <row r="11103" ht="12.75" x14ac:dyDescent="0.2"/>
    <row r="11104" ht="12.75" x14ac:dyDescent="0.2"/>
    <row r="11105" ht="12.75" x14ac:dyDescent="0.2"/>
    <row r="11106" ht="12.75" x14ac:dyDescent="0.2"/>
    <row r="11107" ht="12.75" x14ac:dyDescent="0.2"/>
    <row r="11108" ht="12.75" x14ac:dyDescent="0.2"/>
    <row r="11109" ht="12.75" x14ac:dyDescent="0.2"/>
    <row r="11110" ht="12.75" x14ac:dyDescent="0.2"/>
    <row r="11111" ht="12.75" x14ac:dyDescent="0.2"/>
    <row r="11112" ht="12.75" x14ac:dyDescent="0.2"/>
    <row r="11113" ht="12.75" x14ac:dyDescent="0.2"/>
    <row r="11114" ht="12.75" x14ac:dyDescent="0.2"/>
    <row r="11115" ht="12.75" x14ac:dyDescent="0.2"/>
    <row r="11116" ht="12.75" x14ac:dyDescent="0.2"/>
    <row r="11117" ht="12.75" x14ac:dyDescent="0.2"/>
    <row r="11118" ht="12.75" x14ac:dyDescent="0.2"/>
    <row r="11119" ht="12.75" x14ac:dyDescent="0.2"/>
    <row r="11120" ht="12.75" x14ac:dyDescent="0.2"/>
    <row r="11121" ht="12.75" x14ac:dyDescent="0.2"/>
    <row r="11122" ht="12.75" x14ac:dyDescent="0.2"/>
    <row r="11123" ht="12.75" x14ac:dyDescent="0.2"/>
    <row r="11124" ht="12.75" x14ac:dyDescent="0.2"/>
    <row r="11125" ht="12.75" x14ac:dyDescent="0.2"/>
    <row r="11126" ht="12.75" x14ac:dyDescent="0.2"/>
    <row r="11127" ht="12.75" x14ac:dyDescent="0.2"/>
    <row r="11128" ht="12.75" x14ac:dyDescent="0.2"/>
    <row r="11129" ht="12.75" x14ac:dyDescent="0.2"/>
    <row r="11130" ht="12.75" x14ac:dyDescent="0.2"/>
    <row r="11131" ht="12.75" x14ac:dyDescent="0.2"/>
    <row r="11132" ht="12.75" x14ac:dyDescent="0.2"/>
    <row r="11133" ht="12.75" x14ac:dyDescent="0.2"/>
    <row r="11134" ht="12.75" x14ac:dyDescent="0.2"/>
    <row r="11135" ht="12.75" x14ac:dyDescent="0.2"/>
    <row r="11136" ht="12.75" x14ac:dyDescent="0.2"/>
    <row r="11137" ht="12.75" x14ac:dyDescent="0.2"/>
    <row r="11138" ht="12.75" x14ac:dyDescent="0.2"/>
    <row r="11139" ht="12.75" x14ac:dyDescent="0.2"/>
    <row r="11140" ht="12.75" x14ac:dyDescent="0.2"/>
    <row r="11141" ht="12.75" x14ac:dyDescent="0.2"/>
    <row r="11142" ht="12.75" x14ac:dyDescent="0.2"/>
    <row r="11143" ht="12.75" x14ac:dyDescent="0.2"/>
    <row r="11144" ht="12.75" x14ac:dyDescent="0.2"/>
    <row r="11145" ht="12.75" x14ac:dyDescent="0.2"/>
    <row r="11146" ht="12.75" x14ac:dyDescent="0.2"/>
    <row r="11147" ht="12.75" x14ac:dyDescent="0.2"/>
    <row r="11148" ht="12.75" x14ac:dyDescent="0.2"/>
    <row r="11149" ht="12.75" x14ac:dyDescent="0.2"/>
    <row r="11150" ht="12.75" x14ac:dyDescent="0.2"/>
    <row r="11151" ht="12.75" x14ac:dyDescent="0.2"/>
    <row r="11152" ht="12.75" x14ac:dyDescent="0.2"/>
    <row r="11153" ht="12.75" x14ac:dyDescent="0.2"/>
    <row r="11154" ht="12.75" x14ac:dyDescent="0.2"/>
    <row r="11155" ht="12.75" x14ac:dyDescent="0.2"/>
    <row r="11156" ht="12.75" x14ac:dyDescent="0.2"/>
    <row r="11157" ht="12.75" x14ac:dyDescent="0.2"/>
    <row r="11158" ht="12.75" x14ac:dyDescent="0.2"/>
    <row r="11159" ht="12.75" x14ac:dyDescent="0.2"/>
    <row r="11160" ht="12.75" x14ac:dyDescent="0.2"/>
    <row r="11161" ht="12.75" x14ac:dyDescent="0.2"/>
    <row r="11162" ht="12.75" x14ac:dyDescent="0.2"/>
    <row r="11163" ht="12.75" x14ac:dyDescent="0.2"/>
    <row r="11164" ht="12.75" x14ac:dyDescent="0.2"/>
    <row r="11165" ht="12.75" x14ac:dyDescent="0.2"/>
    <row r="11166" ht="12.75" x14ac:dyDescent="0.2"/>
    <row r="11167" ht="12.75" x14ac:dyDescent="0.2"/>
    <row r="11168" ht="12.75" x14ac:dyDescent="0.2"/>
    <row r="11169" ht="12.75" x14ac:dyDescent="0.2"/>
    <row r="11170" ht="12.75" x14ac:dyDescent="0.2"/>
    <row r="11171" ht="12.75" x14ac:dyDescent="0.2"/>
    <row r="11172" ht="12.75" x14ac:dyDescent="0.2"/>
    <row r="11173" ht="12.75" x14ac:dyDescent="0.2"/>
    <row r="11174" ht="12.75" x14ac:dyDescent="0.2"/>
    <row r="11175" ht="12.75" x14ac:dyDescent="0.2"/>
    <row r="11176" ht="12.75" x14ac:dyDescent="0.2"/>
    <row r="11177" ht="12.75" x14ac:dyDescent="0.2"/>
    <row r="11178" ht="12.75" x14ac:dyDescent="0.2"/>
    <row r="11179" ht="12.75" x14ac:dyDescent="0.2"/>
    <row r="11180" ht="12.75" x14ac:dyDescent="0.2"/>
    <row r="11181" ht="12.75" x14ac:dyDescent="0.2"/>
    <row r="11182" ht="12.75" x14ac:dyDescent="0.2"/>
    <row r="11183" ht="12.75" x14ac:dyDescent="0.2"/>
    <row r="11184" ht="12.75" x14ac:dyDescent="0.2"/>
    <row r="11185" ht="12.75" x14ac:dyDescent="0.2"/>
    <row r="11186" ht="12.75" x14ac:dyDescent="0.2"/>
    <row r="11187" ht="12.75" x14ac:dyDescent="0.2"/>
    <row r="11188" ht="12.75" x14ac:dyDescent="0.2"/>
    <row r="11189" ht="12.75" x14ac:dyDescent="0.2"/>
    <row r="11190" ht="12.75" x14ac:dyDescent="0.2"/>
    <row r="11191" ht="12.75" x14ac:dyDescent="0.2"/>
    <row r="11192" ht="12.75" x14ac:dyDescent="0.2"/>
    <row r="11193" ht="12.75" x14ac:dyDescent="0.2"/>
    <row r="11194" ht="12.75" x14ac:dyDescent="0.2"/>
    <row r="11195" ht="12.75" x14ac:dyDescent="0.2"/>
    <row r="11196" ht="12.75" x14ac:dyDescent="0.2"/>
    <row r="11197" ht="12.75" x14ac:dyDescent="0.2"/>
    <row r="11198" ht="12.75" x14ac:dyDescent="0.2"/>
    <row r="11199" ht="12.75" x14ac:dyDescent="0.2"/>
    <row r="11200" ht="12.75" x14ac:dyDescent="0.2"/>
    <row r="11201" ht="12.75" x14ac:dyDescent="0.2"/>
    <row r="11202" ht="12.75" x14ac:dyDescent="0.2"/>
    <row r="11203" ht="12.75" x14ac:dyDescent="0.2"/>
    <row r="11204" ht="12.75" x14ac:dyDescent="0.2"/>
    <row r="11205" ht="12.75" x14ac:dyDescent="0.2"/>
    <row r="11206" ht="12.75" x14ac:dyDescent="0.2"/>
    <row r="11207" ht="12.75" x14ac:dyDescent="0.2"/>
    <row r="11208" ht="12.75" x14ac:dyDescent="0.2"/>
    <row r="11209" ht="12.75" x14ac:dyDescent="0.2"/>
    <row r="11210" ht="12.75" x14ac:dyDescent="0.2"/>
    <row r="11211" ht="12.75" x14ac:dyDescent="0.2"/>
    <row r="11212" ht="12.75" x14ac:dyDescent="0.2"/>
    <row r="11213" ht="12.75" x14ac:dyDescent="0.2"/>
    <row r="11214" ht="12.75" x14ac:dyDescent="0.2"/>
    <row r="11215" ht="12.75" x14ac:dyDescent="0.2"/>
    <row r="11216" ht="12.75" x14ac:dyDescent="0.2"/>
    <row r="11217" ht="12.75" x14ac:dyDescent="0.2"/>
    <row r="11218" ht="12.75" x14ac:dyDescent="0.2"/>
    <row r="11219" ht="12.75" x14ac:dyDescent="0.2"/>
    <row r="11220" ht="12.75" x14ac:dyDescent="0.2"/>
    <row r="11221" ht="12.75" x14ac:dyDescent="0.2"/>
    <row r="11222" ht="12.75" x14ac:dyDescent="0.2"/>
    <row r="11223" ht="12.75" x14ac:dyDescent="0.2"/>
    <row r="11224" ht="12.75" x14ac:dyDescent="0.2"/>
    <row r="11225" ht="12.75" x14ac:dyDescent="0.2"/>
    <row r="11226" ht="12.75" x14ac:dyDescent="0.2"/>
    <row r="11227" ht="12.75" x14ac:dyDescent="0.2"/>
    <row r="11228" ht="12.75" x14ac:dyDescent="0.2"/>
    <row r="11229" ht="12.75" x14ac:dyDescent="0.2"/>
    <row r="11230" ht="12.75" x14ac:dyDescent="0.2"/>
    <row r="11231" ht="12.75" x14ac:dyDescent="0.2"/>
    <row r="11232" ht="12.75" x14ac:dyDescent="0.2"/>
    <row r="11233" ht="12.75" x14ac:dyDescent="0.2"/>
    <row r="11234" ht="12.75" x14ac:dyDescent="0.2"/>
    <row r="11235" ht="12.75" x14ac:dyDescent="0.2"/>
    <row r="11236" ht="12.75" x14ac:dyDescent="0.2"/>
    <row r="11237" ht="12.75" x14ac:dyDescent="0.2"/>
    <row r="11238" ht="12.75" x14ac:dyDescent="0.2"/>
    <row r="11239" ht="12.75" x14ac:dyDescent="0.2"/>
    <row r="11240" ht="12.75" x14ac:dyDescent="0.2"/>
    <row r="11241" ht="12.75" x14ac:dyDescent="0.2"/>
    <row r="11242" ht="12.75" x14ac:dyDescent="0.2"/>
    <row r="11243" ht="12.75" x14ac:dyDescent="0.2"/>
    <row r="11244" ht="12.75" x14ac:dyDescent="0.2"/>
    <row r="11245" ht="12.75" x14ac:dyDescent="0.2"/>
    <row r="11246" ht="12.75" x14ac:dyDescent="0.2"/>
    <row r="11247" ht="12.75" x14ac:dyDescent="0.2"/>
    <row r="11248" ht="12.75" x14ac:dyDescent="0.2"/>
    <row r="11249" ht="12.75" x14ac:dyDescent="0.2"/>
    <row r="11250" ht="12.75" x14ac:dyDescent="0.2"/>
    <row r="11251" ht="12.75" x14ac:dyDescent="0.2"/>
    <row r="11252" ht="12.75" x14ac:dyDescent="0.2"/>
    <row r="11253" ht="12.75" x14ac:dyDescent="0.2"/>
    <row r="11254" ht="12.75" x14ac:dyDescent="0.2"/>
    <row r="11255" ht="12.75" x14ac:dyDescent="0.2"/>
    <row r="11256" ht="12.75" x14ac:dyDescent="0.2"/>
    <row r="11257" ht="12.75" x14ac:dyDescent="0.2"/>
    <row r="11258" ht="12.75" x14ac:dyDescent="0.2"/>
    <row r="11259" ht="12.75" x14ac:dyDescent="0.2"/>
    <row r="11260" ht="12.75" x14ac:dyDescent="0.2"/>
    <row r="11261" ht="12.75" x14ac:dyDescent="0.2"/>
    <row r="11262" ht="12.75" x14ac:dyDescent="0.2"/>
    <row r="11263" ht="12.75" x14ac:dyDescent="0.2"/>
    <row r="11264" ht="12.75" x14ac:dyDescent="0.2"/>
    <row r="11265" ht="12.75" x14ac:dyDescent="0.2"/>
    <row r="11266" ht="12.75" x14ac:dyDescent="0.2"/>
    <row r="11267" ht="12.75" x14ac:dyDescent="0.2"/>
    <row r="11268" ht="12.75" x14ac:dyDescent="0.2"/>
    <row r="11269" ht="12.75" x14ac:dyDescent="0.2"/>
    <row r="11270" ht="12.75" x14ac:dyDescent="0.2"/>
    <row r="11271" ht="12.75" x14ac:dyDescent="0.2"/>
    <row r="11272" ht="12.75" x14ac:dyDescent="0.2"/>
    <row r="11273" ht="12.75" x14ac:dyDescent="0.2"/>
    <row r="11274" ht="12.75" x14ac:dyDescent="0.2"/>
    <row r="11275" ht="12.75" x14ac:dyDescent="0.2"/>
    <row r="11276" ht="12.75" x14ac:dyDescent="0.2"/>
    <row r="11277" ht="12.75" x14ac:dyDescent="0.2"/>
    <row r="11278" ht="12.75" x14ac:dyDescent="0.2"/>
    <row r="11279" ht="12.75" x14ac:dyDescent="0.2"/>
    <row r="11280" ht="12.75" x14ac:dyDescent="0.2"/>
    <row r="11281" ht="12.75" x14ac:dyDescent="0.2"/>
    <row r="11282" ht="12.75" x14ac:dyDescent="0.2"/>
    <row r="11283" ht="12.75" x14ac:dyDescent="0.2"/>
    <row r="11284" ht="12.75" x14ac:dyDescent="0.2"/>
    <row r="11285" ht="12.75" x14ac:dyDescent="0.2"/>
    <row r="11286" ht="12.75" x14ac:dyDescent="0.2"/>
    <row r="11287" ht="12.75" x14ac:dyDescent="0.2"/>
    <row r="11288" ht="12.75" x14ac:dyDescent="0.2"/>
    <row r="11289" ht="12.75" x14ac:dyDescent="0.2"/>
    <row r="11290" ht="12.75" x14ac:dyDescent="0.2"/>
    <row r="11291" ht="12.75" x14ac:dyDescent="0.2"/>
    <row r="11292" ht="12.75" x14ac:dyDescent="0.2"/>
    <row r="11293" ht="12.75" x14ac:dyDescent="0.2"/>
    <row r="11294" ht="12.75" x14ac:dyDescent="0.2"/>
    <row r="11295" ht="12.75" x14ac:dyDescent="0.2"/>
    <row r="11296" ht="12.75" x14ac:dyDescent="0.2"/>
    <row r="11297" ht="12.75" x14ac:dyDescent="0.2"/>
    <row r="11298" ht="12.75" x14ac:dyDescent="0.2"/>
    <row r="11299" ht="12.75" x14ac:dyDescent="0.2"/>
    <row r="11300" ht="12.75" x14ac:dyDescent="0.2"/>
    <row r="11301" ht="12.75" x14ac:dyDescent="0.2"/>
    <row r="11302" ht="12.75" x14ac:dyDescent="0.2"/>
    <row r="11303" ht="12.75" x14ac:dyDescent="0.2"/>
    <row r="11304" ht="12.75" x14ac:dyDescent="0.2"/>
    <row r="11305" ht="12.75" x14ac:dyDescent="0.2"/>
    <row r="11306" ht="12.75" x14ac:dyDescent="0.2"/>
    <row r="11307" ht="12.75" x14ac:dyDescent="0.2"/>
    <row r="11308" ht="12.75" x14ac:dyDescent="0.2"/>
    <row r="11309" ht="12.75" x14ac:dyDescent="0.2"/>
    <row r="11310" ht="12.75" x14ac:dyDescent="0.2"/>
    <row r="11311" ht="12.75" x14ac:dyDescent="0.2"/>
    <row r="11312" ht="12.75" x14ac:dyDescent="0.2"/>
    <row r="11313" ht="12.75" x14ac:dyDescent="0.2"/>
    <row r="11314" ht="12.75" x14ac:dyDescent="0.2"/>
    <row r="11315" ht="12.75" x14ac:dyDescent="0.2"/>
    <row r="11316" ht="12.75" x14ac:dyDescent="0.2"/>
    <row r="11317" ht="12.75" x14ac:dyDescent="0.2"/>
    <row r="11318" ht="12.75" x14ac:dyDescent="0.2"/>
    <row r="11319" ht="12.75" x14ac:dyDescent="0.2"/>
    <row r="11320" ht="12.75" x14ac:dyDescent="0.2"/>
    <row r="11321" ht="12.75" x14ac:dyDescent="0.2"/>
    <row r="11322" ht="12.75" x14ac:dyDescent="0.2"/>
    <row r="11323" ht="12.75" x14ac:dyDescent="0.2"/>
    <row r="11324" ht="12.75" x14ac:dyDescent="0.2"/>
    <row r="11325" ht="12.75" x14ac:dyDescent="0.2"/>
    <row r="11326" ht="12.75" x14ac:dyDescent="0.2"/>
    <row r="11327" ht="12.75" x14ac:dyDescent="0.2"/>
    <row r="11328" ht="12.75" x14ac:dyDescent="0.2"/>
    <row r="11329" ht="12.75" x14ac:dyDescent="0.2"/>
    <row r="11330" ht="12.75" x14ac:dyDescent="0.2"/>
    <row r="11331" ht="12.75" x14ac:dyDescent="0.2"/>
    <row r="11332" ht="12.75" x14ac:dyDescent="0.2"/>
    <row r="11333" ht="12.75" x14ac:dyDescent="0.2"/>
    <row r="11334" ht="12.75" x14ac:dyDescent="0.2"/>
    <row r="11335" ht="12.75" x14ac:dyDescent="0.2"/>
    <row r="11336" ht="12.75" x14ac:dyDescent="0.2"/>
    <row r="11337" ht="12.75" x14ac:dyDescent="0.2"/>
    <row r="11338" ht="12.75" x14ac:dyDescent="0.2"/>
    <row r="11339" ht="12.75" x14ac:dyDescent="0.2"/>
    <row r="11340" ht="12.75" x14ac:dyDescent="0.2"/>
    <row r="11341" ht="12.75" x14ac:dyDescent="0.2"/>
    <row r="11342" ht="12.75" x14ac:dyDescent="0.2"/>
    <row r="11343" ht="12.75" x14ac:dyDescent="0.2"/>
    <row r="11344" ht="12.75" x14ac:dyDescent="0.2"/>
    <row r="11345" ht="12.75" x14ac:dyDescent="0.2"/>
    <row r="11346" ht="12.75" x14ac:dyDescent="0.2"/>
    <row r="11347" ht="12.75" x14ac:dyDescent="0.2"/>
    <row r="11348" ht="12.75" x14ac:dyDescent="0.2"/>
    <row r="11349" ht="12.75" x14ac:dyDescent="0.2"/>
    <row r="11350" ht="12.75" x14ac:dyDescent="0.2"/>
    <row r="11351" ht="12.75" x14ac:dyDescent="0.2"/>
    <row r="11352" ht="12.75" x14ac:dyDescent="0.2"/>
    <row r="11353" ht="12.75" x14ac:dyDescent="0.2"/>
    <row r="11354" ht="12.75" x14ac:dyDescent="0.2"/>
    <row r="11355" ht="12.75" x14ac:dyDescent="0.2"/>
    <row r="11356" ht="12.75" x14ac:dyDescent="0.2"/>
    <row r="11357" ht="12.75" x14ac:dyDescent="0.2"/>
    <row r="11358" ht="12.75" x14ac:dyDescent="0.2"/>
    <row r="11359" ht="12.75" x14ac:dyDescent="0.2"/>
    <row r="11360" ht="12.75" x14ac:dyDescent="0.2"/>
    <row r="11361" ht="12.75" x14ac:dyDescent="0.2"/>
    <row r="11362" ht="12.75" x14ac:dyDescent="0.2"/>
    <row r="11363" ht="12.75" x14ac:dyDescent="0.2"/>
    <row r="11364" ht="12.75" x14ac:dyDescent="0.2"/>
    <row r="11365" ht="12.75" x14ac:dyDescent="0.2"/>
    <row r="11366" ht="12.75" x14ac:dyDescent="0.2"/>
    <row r="11367" ht="12.75" x14ac:dyDescent="0.2"/>
    <row r="11368" ht="12.75" x14ac:dyDescent="0.2"/>
    <row r="11369" ht="12.75" x14ac:dyDescent="0.2"/>
    <row r="11370" ht="12.75" x14ac:dyDescent="0.2"/>
    <row r="11371" ht="12.75" x14ac:dyDescent="0.2"/>
    <row r="11372" ht="12.75" x14ac:dyDescent="0.2"/>
    <row r="11373" ht="12.75" x14ac:dyDescent="0.2"/>
    <row r="11374" ht="12.75" x14ac:dyDescent="0.2"/>
    <row r="11375" ht="12.75" x14ac:dyDescent="0.2"/>
    <row r="11376" ht="12.75" x14ac:dyDescent="0.2"/>
    <row r="11377" ht="12.75" x14ac:dyDescent="0.2"/>
    <row r="11378" ht="12.75" x14ac:dyDescent="0.2"/>
    <row r="11379" ht="12.75" x14ac:dyDescent="0.2"/>
    <row r="11380" ht="12.75" x14ac:dyDescent="0.2"/>
    <row r="11381" ht="12.75" x14ac:dyDescent="0.2"/>
    <row r="11382" ht="12.75" x14ac:dyDescent="0.2"/>
    <row r="11383" ht="12.75" x14ac:dyDescent="0.2"/>
    <row r="11384" ht="12.75" x14ac:dyDescent="0.2"/>
    <row r="11385" ht="12.75" x14ac:dyDescent="0.2"/>
    <row r="11386" ht="12.75" x14ac:dyDescent="0.2"/>
    <row r="11387" ht="12.75" x14ac:dyDescent="0.2"/>
    <row r="11388" ht="12.75" x14ac:dyDescent="0.2"/>
    <row r="11389" ht="12.75" x14ac:dyDescent="0.2"/>
    <row r="11390" ht="12.75" x14ac:dyDescent="0.2"/>
    <row r="11391" ht="12.75" x14ac:dyDescent="0.2"/>
    <row r="11392" ht="12.75" x14ac:dyDescent="0.2"/>
    <row r="11393" ht="12.75" x14ac:dyDescent="0.2"/>
    <row r="11394" ht="12.75" x14ac:dyDescent="0.2"/>
    <row r="11395" ht="12.75" x14ac:dyDescent="0.2"/>
    <row r="11396" ht="12.75" x14ac:dyDescent="0.2"/>
    <row r="11397" ht="12.75" x14ac:dyDescent="0.2"/>
    <row r="11398" ht="12.75" x14ac:dyDescent="0.2"/>
    <row r="11399" ht="12.75" x14ac:dyDescent="0.2"/>
    <row r="11400" ht="12.75" x14ac:dyDescent="0.2"/>
    <row r="11401" ht="12.75" x14ac:dyDescent="0.2"/>
    <row r="11402" ht="12.75" x14ac:dyDescent="0.2"/>
    <row r="11403" ht="12.75" x14ac:dyDescent="0.2"/>
    <row r="11404" ht="12.75" x14ac:dyDescent="0.2"/>
    <row r="11405" ht="12.75" x14ac:dyDescent="0.2"/>
    <row r="11406" ht="12.75" x14ac:dyDescent="0.2"/>
    <row r="11407" ht="12.75" x14ac:dyDescent="0.2"/>
    <row r="11408" ht="12.75" x14ac:dyDescent="0.2"/>
    <row r="11409" ht="12.75" x14ac:dyDescent="0.2"/>
    <row r="11410" ht="12.75" x14ac:dyDescent="0.2"/>
    <row r="11411" ht="12.75" x14ac:dyDescent="0.2"/>
    <row r="11412" ht="12.75" x14ac:dyDescent="0.2"/>
    <row r="11413" ht="12.75" x14ac:dyDescent="0.2"/>
    <row r="11414" ht="12.75" x14ac:dyDescent="0.2"/>
    <row r="11415" ht="12.75" x14ac:dyDescent="0.2"/>
    <row r="11416" ht="12.75" x14ac:dyDescent="0.2"/>
    <row r="11417" ht="12.75" x14ac:dyDescent="0.2"/>
    <row r="11418" ht="12.75" x14ac:dyDescent="0.2"/>
    <row r="11419" ht="12.75" x14ac:dyDescent="0.2"/>
    <row r="11420" ht="12.75" x14ac:dyDescent="0.2"/>
    <row r="11421" ht="12.75" x14ac:dyDescent="0.2"/>
    <row r="11422" ht="12.75" x14ac:dyDescent="0.2"/>
    <row r="11423" ht="12.75" x14ac:dyDescent="0.2"/>
    <row r="11424" ht="12.75" x14ac:dyDescent="0.2"/>
    <row r="11425" ht="12.75" x14ac:dyDescent="0.2"/>
    <row r="11426" ht="12.75" x14ac:dyDescent="0.2"/>
    <row r="11427" ht="12.75" x14ac:dyDescent="0.2"/>
    <row r="11428" ht="12.75" x14ac:dyDescent="0.2"/>
    <row r="11429" ht="12.75" x14ac:dyDescent="0.2"/>
    <row r="11430" ht="12.75" x14ac:dyDescent="0.2"/>
    <row r="11431" ht="12.75" x14ac:dyDescent="0.2"/>
    <row r="11432" ht="12.75" x14ac:dyDescent="0.2"/>
    <row r="11433" ht="12.75" x14ac:dyDescent="0.2"/>
    <row r="11434" ht="12.75" x14ac:dyDescent="0.2"/>
    <row r="11435" ht="12.75" x14ac:dyDescent="0.2"/>
    <row r="11436" ht="12.75" x14ac:dyDescent="0.2"/>
    <row r="11437" ht="12.75" x14ac:dyDescent="0.2"/>
    <row r="11438" ht="12.75" x14ac:dyDescent="0.2"/>
    <row r="11439" ht="12.75" x14ac:dyDescent="0.2"/>
    <row r="11440" ht="12.75" x14ac:dyDescent="0.2"/>
    <row r="11441" ht="12.75" x14ac:dyDescent="0.2"/>
    <row r="11442" ht="12.75" x14ac:dyDescent="0.2"/>
    <row r="11443" ht="12.75" x14ac:dyDescent="0.2"/>
    <row r="11444" ht="12.75" x14ac:dyDescent="0.2"/>
    <row r="11445" ht="12.75" x14ac:dyDescent="0.2"/>
    <row r="11446" ht="12.75" x14ac:dyDescent="0.2"/>
    <row r="11447" ht="12.75" x14ac:dyDescent="0.2"/>
    <row r="11448" ht="12.75" x14ac:dyDescent="0.2"/>
    <row r="11449" ht="12.75" x14ac:dyDescent="0.2"/>
    <row r="11450" ht="12.75" x14ac:dyDescent="0.2"/>
    <row r="11451" ht="12.75" x14ac:dyDescent="0.2"/>
    <row r="11452" ht="12.75" x14ac:dyDescent="0.2"/>
    <row r="11453" ht="12.75" x14ac:dyDescent="0.2"/>
    <row r="11454" ht="12.75" x14ac:dyDescent="0.2"/>
    <row r="11455" ht="12.75" x14ac:dyDescent="0.2"/>
    <row r="11456" ht="12.75" x14ac:dyDescent="0.2"/>
    <row r="11457" ht="12.75" x14ac:dyDescent="0.2"/>
    <row r="11458" ht="12.75" x14ac:dyDescent="0.2"/>
    <row r="11459" ht="12.75" x14ac:dyDescent="0.2"/>
    <row r="11460" ht="12.75" x14ac:dyDescent="0.2"/>
    <row r="11461" ht="12.75" x14ac:dyDescent="0.2"/>
    <row r="11462" ht="12.75" x14ac:dyDescent="0.2"/>
    <row r="11463" ht="12.75" x14ac:dyDescent="0.2"/>
    <row r="11464" ht="12.75" x14ac:dyDescent="0.2"/>
    <row r="11465" ht="12.75" x14ac:dyDescent="0.2"/>
    <row r="11466" ht="12.75" x14ac:dyDescent="0.2"/>
    <row r="11467" ht="12.75" x14ac:dyDescent="0.2"/>
    <row r="11468" ht="12.75" x14ac:dyDescent="0.2"/>
    <row r="11469" ht="12.75" x14ac:dyDescent="0.2"/>
    <row r="11470" ht="12.75" x14ac:dyDescent="0.2"/>
    <row r="11471" ht="12.75" x14ac:dyDescent="0.2"/>
    <row r="11472" ht="12.75" x14ac:dyDescent="0.2"/>
    <row r="11473" ht="12.75" x14ac:dyDescent="0.2"/>
    <row r="11474" ht="12.75" x14ac:dyDescent="0.2"/>
    <row r="11475" ht="12.75" x14ac:dyDescent="0.2"/>
    <row r="11476" ht="12.75" x14ac:dyDescent="0.2"/>
    <row r="11477" ht="12.75" x14ac:dyDescent="0.2"/>
    <row r="11478" ht="12.75" x14ac:dyDescent="0.2"/>
    <row r="11479" ht="12.75" x14ac:dyDescent="0.2"/>
    <row r="11480" ht="12.75" x14ac:dyDescent="0.2"/>
    <row r="11481" ht="12.75" x14ac:dyDescent="0.2"/>
    <row r="11482" ht="12.75" x14ac:dyDescent="0.2"/>
    <row r="11483" ht="12.75" x14ac:dyDescent="0.2"/>
    <row r="11484" ht="12.75" x14ac:dyDescent="0.2"/>
    <row r="11485" ht="12.75" x14ac:dyDescent="0.2"/>
    <row r="11486" ht="12.75" x14ac:dyDescent="0.2"/>
    <row r="11487" ht="12.75" x14ac:dyDescent="0.2"/>
    <row r="11488" ht="12.75" x14ac:dyDescent="0.2"/>
    <row r="11489" ht="12.75" x14ac:dyDescent="0.2"/>
    <row r="11490" ht="12.75" x14ac:dyDescent="0.2"/>
    <row r="11491" ht="12.75" x14ac:dyDescent="0.2"/>
    <row r="11492" ht="12.75" x14ac:dyDescent="0.2"/>
    <row r="11493" ht="12.75" x14ac:dyDescent="0.2"/>
    <row r="11494" ht="12.75" x14ac:dyDescent="0.2"/>
    <row r="11495" ht="12.75" x14ac:dyDescent="0.2"/>
    <row r="11496" ht="12.75" x14ac:dyDescent="0.2"/>
    <row r="11497" ht="12.75" x14ac:dyDescent="0.2"/>
    <row r="11498" ht="12.75" x14ac:dyDescent="0.2"/>
    <row r="11499" ht="12.75" x14ac:dyDescent="0.2"/>
    <row r="11500" ht="12.75" x14ac:dyDescent="0.2"/>
    <row r="11501" ht="12.75" x14ac:dyDescent="0.2"/>
    <row r="11502" ht="12.75" x14ac:dyDescent="0.2"/>
    <row r="11503" ht="12.75" x14ac:dyDescent="0.2"/>
    <row r="11504" ht="12.75" x14ac:dyDescent="0.2"/>
    <row r="11505" ht="12.75" x14ac:dyDescent="0.2"/>
    <row r="11506" ht="12.75" x14ac:dyDescent="0.2"/>
    <row r="11507" ht="12.75" x14ac:dyDescent="0.2"/>
    <row r="11508" ht="12.75" x14ac:dyDescent="0.2"/>
    <row r="11509" ht="12.75" x14ac:dyDescent="0.2"/>
    <row r="11510" ht="12.75" x14ac:dyDescent="0.2"/>
    <row r="11511" ht="12.75" x14ac:dyDescent="0.2"/>
    <row r="11512" ht="12.75" x14ac:dyDescent="0.2"/>
    <row r="11513" ht="12.75" x14ac:dyDescent="0.2"/>
    <row r="11514" ht="12.75" x14ac:dyDescent="0.2"/>
    <row r="11515" ht="12.75" x14ac:dyDescent="0.2"/>
    <row r="11516" ht="12.75" x14ac:dyDescent="0.2"/>
    <row r="11517" ht="12.75" x14ac:dyDescent="0.2"/>
    <row r="11518" ht="12.75" x14ac:dyDescent="0.2"/>
    <row r="11519" ht="12.75" x14ac:dyDescent="0.2"/>
    <row r="11520" ht="12.75" x14ac:dyDescent="0.2"/>
    <row r="11521" ht="12.75" x14ac:dyDescent="0.2"/>
    <row r="11522" ht="12.75" x14ac:dyDescent="0.2"/>
    <row r="11523" ht="12.75" x14ac:dyDescent="0.2"/>
    <row r="11524" ht="12.75" x14ac:dyDescent="0.2"/>
    <row r="11525" ht="12.75" x14ac:dyDescent="0.2"/>
    <row r="11526" ht="12.75" x14ac:dyDescent="0.2"/>
    <row r="11527" ht="12.75" x14ac:dyDescent="0.2"/>
    <row r="11528" ht="12.75" x14ac:dyDescent="0.2"/>
    <row r="11529" ht="12.75" x14ac:dyDescent="0.2"/>
    <row r="11530" ht="12.75" x14ac:dyDescent="0.2"/>
    <row r="11531" ht="12.75" x14ac:dyDescent="0.2"/>
    <row r="11532" ht="12.75" x14ac:dyDescent="0.2"/>
    <row r="11533" ht="12.75" x14ac:dyDescent="0.2"/>
    <row r="11534" ht="12.75" x14ac:dyDescent="0.2"/>
    <row r="11535" ht="12.75" x14ac:dyDescent="0.2"/>
    <row r="11536" ht="12.75" x14ac:dyDescent="0.2"/>
    <row r="11537" ht="12.75" x14ac:dyDescent="0.2"/>
    <row r="11538" ht="12.75" x14ac:dyDescent="0.2"/>
    <row r="11539" ht="12.75" x14ac:dyDescent="0.2"/>
    <row r="11540" ht="12.75" x14ac:dyDescent="0.2"/>
    <row r="11541" ht="12.75" x14ac:dyDescent="0.2"/>
    <row r="11542" ht="12.75" x14ac:dyDescent="0.2"/>
    <row r="11543" ht="12.75" x14ac:dyDescent="0.2"/>
    <row r="11544" ht="12.75" x14ac:dyDescent="0.2"/>
    <row r="11545" ht="12.75" x14ac:dyDescent="0.2"/>
    <row r="11546" ht="12.75" x14ac:dyDescent="0.2"/>
    <row r="11547" ht="12.75" x14ac:dyDescent="0.2"/>
    <row r="11548" ht="12.75" x14ac:dyDescent="0.2"/>
    <row r="11549" ht="12.75" x14ac:dyDescent="0.2"/>
    <row r="11550" ht="12.75" x14ac:dyDescent="0.2"/>
    <row r="11551" ht="12.75" x14ac:dyDescent="0.2"/>
    <row r="11552" ht="12.75" x14ac:dyDescent="0.2"/>
    <row r="11553" ht="12.75" x14ac:dyDescent="0.2"/>
    <row r="11554" ht="12.75" x14ac:dyDescent="0.2"/>
    <row r="11555" ht="12.75" x14ac:dyDescent="0.2"/>
    <row r="11556" ht="12.75" x14ac:dyDescent="0.2"/>
    <row r="11557" ht="12.75" x14ac:dyDescent="0.2"/>
    <row r="11558" ht="12.75" x14ac:dyDescent="0.2"/>
    <row r="11559" ht="12.75" x14ac:dyDescent="0.2"/>
    <row r="11560" ht="12.75" x14ac:dyDescent="0.2"/>
    <row r="11561" ht="12.75" x14ac:dyDescent="0.2"/>
    <row r="11562" ht="12.75" x14ac:dyDescent="0.2"/>
    <row r="11563" ht="12.75" x14ac:dyDescent="0.2"/>
    <row r="11564" ht="12.75" x14ac:dyDescent="0.2"/>
    <row r="11565" ht="12.75" x14ac:dyDescent="0.2"/>
    <row r="11566" ht="12.75" x14ac:dyDescent="0.2"/>
    <row r="11567" ht="12.75" x14ac:dyDescent="0.2"/>
    <row r="11568" ht="12.75" x14ac:dyDescent="0.2"/>
    <row r="11569" ht="12.75" x14ac:dyDescent="0.2"/>
    <row r="11570" ht="12.75" x14ac:dyDescent="0.2"/>
    <row r="11571" ht="12.75" x14ac:dyDescent="0.2"/>
    <row r="11572" ht="12.75" x14ac:dyDescent="0.2"/>
    <row r="11573" ht="12.75" x14ac:dyDescent="0.2"/>
    <row r="11574" ht="12.75" x14ac:dyDescent="0.2"/>
    <row r="11575" ht="12.75" x14ac:dyDescent="0.2"/>
    <row r="11576" ht="12.75" x14ac:dyDescent="0.2"/>
    <row r="11577" ht="12.75" x14ac:dyDescent="0.2"/>
    <row r="11578" ht="12.75" x14ac:dyDescent="0.2"/>
    <row r="11579" ht="12.75" x14ac:dyDescent="0.2"/>
    <row r="11580" ht="12.75" x14ac:dyDescent="0.2"/>
    <row r="11581" ht="12.75" x14ac:dyDescent="0.2"/>
    <row r="11582" ht="12.75" x14ac:dyDescent="0.2"/>
    <row r="11583" ht="12.75" x14ac:dyDescent="0.2"/>
    <row r="11584" ht="12.75" x14ac:dyDescent="0.2"/>
    <row r="11585" ht="12.75" x14ac:dyDescent="0.2"/>
    <row r="11586" ht="12.75" x14ac:dyDescent="0.2"/>
    <row r="11587" ht="12.75" x14ac:dyDescent="0.2"/>
    <row r="11588" ht="12.75" x14ac:dyDescent="0.2"/>
    <row r="11589" ht="12.75" x14ac:dyDescent="0.2"/>
    <row r="11590" ht="12.75" x14ac:dyDescent="0.2"/>
    <row r="11591" ht="12.75" x14ac:dyDescent="0.2"/>
    <row r="11592" ht="12.75" x14ac:dyDescent="0.2"/>
    <row r="11593" ht="12.75" x14ac:dyDescent="0.2"/>
    <row r="11594" ht="12.75" x14ac:dyDescent="0.2"/>
    <row r="11595" ht="12.75" x14ac:dyDescent="0.2"/>
    <row r="11596" ht="12.75" x14ac:dyDescent="0.2"/>
    <row r="11597" ht="12.75" x14ac:dyDescent="0.2"/>
    <row r="11598" ht="12.75" x14ac:dyDescent="0.2"/>
    <row r="11599" ht="12.75" x14ac:dyDescent="0.2"/>
    <row r="11600" ht="12.75" x14ac:dyDescent="0.2"/>
    <row r="11601" ht="12.75" x14ac:dyDescent="0.2"/>
    <row r="11602" ht="12.75" x14ac:dyDescent="0.2"/>
    <row r="11603" ht="12.75" x14ac:dyDescent="0.2"/>
    <row r="11604" ht="12.75" x14ac:dyDescent="0.2"/>
    <row r="11605" ht="12.75" x14ac:dyDescent="0.2"/>
    <row r="11606" ht="12.75" x14ac:dyDescent="0.2"/>
    <row r="11607" ht="12.75" x14ac:dyDescent="0.2"/>
    <row r="11608" ht="12.75" x14ac:dyDescent="0.2"/>
    <row r="11609" ht="12.75" x14ac:dyDescent="0.2"/>
    <row r="11610" ht="12.75" x14ac:dyDescent="0.2"/>
    <row r="11611" ht="12.75" x14ac:dyDescent="0.2"/>
    <row r="11612" ht="12.75" x14ac:dyDescent="0.2"/>
    <row r="11613" ht="12.75" x14ac:dyDescent="0.2"/>
    <row r="11614" ht="12.75" x14ac:dyDescent="0.2"/>
    <row r="11615" ht="12.75" x14ac:dyDescent="0.2"/>
    <row r="11616" ht="12.75" x14ac:dyDescent="0.2"/>
    <row r="11617" ht="12.75" x14ac:dyDescent="0.2"/>
    <row r="11618" ht="12.75" x14ac:dyDescent="0.2"/>
    <row r="11619" ht="12.75" x14ac:dyDescent="0.2"/>
    <row r="11620" ht="12.75" x14ac:dyDescent="0.2"/>
    <row r="11621" ht="12.75" x14ac:dyDescent="0.2"/>
    <row r="11622" ht="12.75" x14ac:dyDescent="0.2"/>
    <row r="11623" ht="12.75" x14ac:dyDescent="0.2"/>
    <row r="11624" ht="12.75" x14ac:dyDescent="0.2"/>
    <row r="11625" ht="12.75" x14ac:dyDescent="0.2"/>
    <row r="11626" ht="12.75" x14ac:dyDescent="0.2"/>
    <row r="11627" ht="12.75" x14ac:dyDescent="0.2"/>
    <row r="11628" ht="12.75" x14ac:dyDescent="0.2"/>
    <row r="11629" ht="12.75" x14ac:dyDescent="0.2"/>
    <row r="11630" ht="12.75" x14ac:dyDescent="0.2"/>
    <row r="11631" ht="12.75" x14ac:dyDescent="0.2"/>
    <row r="11632" ht="12.75" x14ac:dyDescent="0.2"/>
    <row r="11633" ht="12.75" x14ac:dyDescent="0.2"/>
    <row r="11634" ht="12.75" x14ac:dyDescent="0.2"/>
    <row r="11635" ht="12.75" x14ac:dyDescent="0.2"/>
    <row r="11636" ht="12.75" x14ac:dyDescent="0.2"/>
    <row r="11637" ht="12.75" x14ac:dyDescent="0.2"/>
    <row r="11638" ht="12.75" x14ac:dyDescent="0.2"/>
    <row r="11639" ht="12.75" x14ac:dyDescent="0.2"/>
    <row r="11640" ht="12.75" x14ac:dyDescent="0.2"/>
    <row r="11641" ht="12.75" x14ac:dyDescent="0.2"/>
    <row r="11642" ht="12.75" x14ac:dyDescent="0.2"/>
    <row r="11643" ht="12.75" x14ac:dyDescent="0.2"/>
    <row r="11644" ht="12.75" x14ac:dyDescent="0.2"/>
    <row r="11645" ht="12.75" x14ac:dyDescent="0.2"/>
    <row r="11646" ht="12.75" x14ac:dyDescent="0.2"/>
    <row r="11647" ht="12.75" x14ac:dyDescent="0.2"/>
    <row r="11648" ht="12.75" x14ac:dyDescent="0.2"/>
    <row r="11649" ht="12.75" x14ac:dyDescent="0.2"/>
    <row r="11650" ht="12.75" x14ac:dyDescent="0.2"/>
    <row r="11651" ht="12.75" x14ac:dyDescent="0.2"/>
    <row r="11652" ht="12.75" x14ac:dyDescent="0.2"/>
    <row r="11653" ht="12.75" x14ac:dyDescent="0.2"/>
    <row r="11654" ht="12.75" x14ac:dyDescent="0.2"/>
    <row r="11655" ht="12.75" x14ac:dyDescent="0.2"/>
    <row r="11656" ht="12.75" x14ac:dyDescent="0.2"/>
    <row r="11657" ht="12.75" x14ac:dyDescent="0.2"/>
    <row r="11658" ht="12.75" x14ac:dyDescent="0.2"/>
    <row r="11659" ht="12.75" x14ac:dyDescent="0.2"/>
    <row r="11660" ht="12.75" x14ac:dyDescent="0.2"/>
    <row r="11661" ht="12.75" x14ac:dyDescent="0.2"/>
    <row r="11662" ht="12.75" x14ac:dyDescent="0.2"/>
    <row r="11663" ht="12.75" x14ac:dyDescent="0.2"/>
    <row r="11664" ht="12.75" x14ac:dyDescent="0.2"/>
    <row r="11665" ht="12.75" x14ac:dyDescent="0.2"/>
    <row r="11666" ht="12.75" x14ac:dyDescent="0.2"/>
    <row r="11667" ht="12.75" x14ac:dyDescent="0.2"/>
    <row r="11668" ht="12.75" x14ac:dyDescent="0.2"/>
    <row r="11669" ht="12.75" x14ac:dyDescent="0.2"/>
    <row r="11670" ht="12.75" x14ac:dyDescent="0.2"/>
    <row r="11671" ht="12.75" x14ac:dyDescent="0.2"/>
    <row r="11672" ht="12.75" x14ac:dyDescent="0.2"/>
    <row r="11673" ht="12.75" x14ac:dyDescent="0.2"/>
    <row r="11674" ht="12.75" x14ac:dyDescent="0.2"/>
    <row r="11675" ht="12.75" x14ac:dyDescent="0.2"/>
    <row r="11676" ht="12.75" x14ac:dyDescent="0.2"/>
    <row r="11677" ht="12.75" x14ac:dyDescent="0.2"/>
    <row r="11678" ht="12.75" x14ac:dyDescent="0.2"/>
    <row r="11679" ht="12.75" x14ac:dyDescent="0.2"/>
    <row r="11680" ht="12.75" x14ac:dyDescent="0.2"/>
    <row r="11681" ht="12.75" x14ac:dyDescent="0.2"/>
    <row r="11682" ht="12.75" x14ac:dyDescent="0.2"/>
    <row r="11683" ht="12.75" x14ac:dyDescent="0.2"/>
    <row r="11684" ht="12.75" x14ac:dyDescent="0.2"/>
    <row r="11685" ht="12.75" x14ac:dyDescent="0.2"/>
    <row r="11686" ht="12.75" x14ac:dyDescent="0.2"/>
    <row r="11687" ht="12.75" x14ac:dyDescent="0.2"/>
    <row r="11688" ht="12.75" x14ac:dyDescent="0.2"/>
    <row r="11689" ht="12.75" x14ac:dyDescent="0.2"/>
    <row r="11690" ht="12.75" x14ac:dyDescent="0.2"/>
    <row r="11691" ht="12.75" x14ac:dyDescent="0.2"/>
    <row r="11692" ht="12.75" x14ac:dyDescent="0.2"/>
    <row r="11693" ht="12.75" x14ac:dyDescent="0.2"/>
    <row r="11694" ht="12.75" x14ac:dyDescent="0.2"/>
    <row r="11695" ht="12.75" x14ac:dyDescent="0.2"/>
    <row r="11696" ht="12.75" x14ac:dyDescent="0.2"/>
    <row r="11697" ht="12.75" x14ac:dyDescent="0.2"/>
    <row r="11698" ht="12.75" x14ac:dyDescent="0.2"/>
    <row r="11699" ht="12.75" x14ac:dyDescent="0.2"/>
    <row r="11700" ht="12.75" x14ac:dyDescent="0.2"/>
    <row r="11701" ht="12.75" x14ac:dyDescent="0.2"/>
    <row r="11702" ht="12.75" x14ac:dyDescent="0.2"/>
    <row r="11703" ht="12.75" x14ac:dyDescent="0.2"/>
    <row r="11704" ht="12.75" x14ac:dyDescent="0.2"/>
    <row r="11705" ht="12.75" x14ac:dyDescent="0.2"/>
    <row r="11706" ht="12.75" x14ac:dyDescent="0.2"/>
    <row r="11707" ht="12.75" x14ac:dyDescent="0.2"/>
    <row r="11708" ht="12.75" x14ac:dyDescent="0.2"/>
    <row r="11709" ht="12.75" x14ac:dyDescent="0.2"/>
    <row r="11710" ht="12.75" x14ac:dyDescent="0.2"/>
    <row r="11711" ht="12.75" x14ac:dyDescent="0.2"/>
    <row r="11712" ht="12.75" x14ac:dyDescent="0.2"/>
    <row r="11713" ht="12.75" x14ac:dyDescent="0.2"/>
    <row r="11714" ht="12.75" x14ac:dyDescent="0.2"/>
    <row r="11715" ht="12.75" x14ac:dyDescent="0.2"/>
    <row r="11716" ht="12.75" x14ac:dyDescent="0.2"/>
    <row r="11717" ht="12.75" x14ac:dyDescent="0.2"/>
    <row r="11718" ht="12.75" x14ac:dyDescent="0.2"/>
    <row r="11719" ht="12.75" x14ac:dyDescent="0.2"/>
    <row r="11720" ht="12.75" x14ac:dyDescent="0.2"/>
    <row r="11721" ht="12.75" x14ac:dyDescent="0.2"/>
    <row r="11722" ht="12.75" x14ac:dyDescent="0.2"/>
    <row r="11723" ht="12.75" x14ac:dyDescent="0.2"/>
    <row r="11724" ht="12.75" x14ac:dyDescent="0.2"/>
    <row r="11725" ht="12.75" x14ac:dyDescent="0.2"/>
    <row r="11726" ht="12.75" x14ac:dyDescent="0.2"/>
    <row r="11727" ht="12.75" x14ac:dyDescent="0.2"/>
    <row r="11728" ht="12.75" x14ac:dyDescent="0.2"/>
    <row r="11729" ht="12.75" x14ac:dyDescent="0.2"/>
    <row r="11730" ht="12.75" x14ac:dyDescent="0.2"/>
    <row r="11731" ht="12.75" x14ac:dyDescent="0.2"/>
    <row r="11732" ht="12.75" x14ac:dyDescent="0.2"/>
    <row r="11733" ht="12.75" x14ac:dyDescent="0.2"/>
    <row r="11734" ht="12.75" x14ac:dyDescent="0.2"/>
    <row r="11735" ht="12.75" x14ac:dyDescent="0.2"/>
    <row r="11736" ht="12.75" x14ac:dyDescent="0.2"/>
    <row r="11737" ht="12.75" x14ac:dyDescent="0.2"/>
    <row r="11738" ht="12.75" x14ac:dyDescent="0.2"/>
    <row r="11739" ht="12.75" x14ac:dyDescent="0.2"/>
    <row r="11740" ht="12.75" x14ac:dyDescent="0.2"/>
    <row r="11741" ht="12.75" x14ac:dyDescent="0.2"/>
    <row r="11742" ht="12.75" x14ac:dyDescent="0.2"/>
    <row r="11743" ht="12.75" x14ac:dyDescent="0.2"/>
    <row r="11744" ht="12.75" x14ac:dyDescent="0.2"/>
    <row r="11745" ht="12.75" x14ac:dyDescent="0.2"/>
    <row r="11746" ht="12.75" x14ac:dyDescent="0.2"/>
    <row r="11747" ht="12.75" x14ac:dyDescent="0.2"/>
    <row r="11748" ht="12.75" x14ac:dyDescent="0.2"/>
    <row r="11749" ht="12.75" x14ac:dyDescent="0.2"/>
    <row r="11750" ht="12.75" x14ac:dyDescent="0.2"/>
    <row r="11751" ht="12.75" x14ac:dyDescent="0.2"/>
    <row r="11752" ht="12.75" x14ac:dyDescent="0.2"/>
    <row r="11753" ht="12.75" x14ac:dyDescent="0.2"/>
    <row r="11754" ht="12.75" x14ac:dyDescent="0.2"/>
    <row r="11755" ht="12.75" x14ac:dyDescent="0.2"/>
    <row r="11756" ht="12.75" x14ac:dyDescent="0.2"/>
    <row r="11757" ht="12.75" x14ac:dyDescent="0.2"/>
    <row r="11758" ht="12.75" x14ac:dyDescent="0.2"/>
    <row r="11759" ht="12.75" x14ac:dyDescent="0.2"/>
    <row r="11760" ht="12.75" x14ac:dyDescent="0.2"/>
    <row r="11761" ht="12.75" x14ac:dyDescent="0.2"/>
    <row r="11762" ht="12.75" x14ac:dyDescent="0.2"/>
    <row r="11763" ht="12.75" x14ac:dyDescent="0.2"/>
    <row r="11764" ht="12.75" x14ac:dyDescent="0.2"/>
    <row r="11765" ht="12.75" x14ac:dyDescent="0.2"/>
    <row r="11766" ht="12.75" x14ac:dyDescent="0.2"/>
    <row r="11767" ht="12.75" x14ac:dyDescent="0.2"/>
    <row r="11768" ht="12.75" x14ac:dyDescent="0.2"/>
    <row r="11769" ht="12.75" x14ac:dyDescent="0.2"/>
    <row r="11770" ht="12.75" x14ac:dyDescent="0.2"/>
    <row r="11771" ht="12.75" x14ac:dyDescent="0.2"/>
    <row r="11772" ht="12.75" x14ac:dyDescent="0.2"/>
    <row r="11773" ht="12.75" x14ac:dyDescent="0.2"/>
    <row r="11774" ht="12.75" x14ac:dyDescent="0.2"/>
    <row r="11775" ht="12.75" x14ac:dyDescent="0.2"/>
    <row r="11776" ht="12.75" x14ac:dyDescent="0.2"/>
    <row r="11777" ht="12.75" x14ac:dyDescent="0.2"/>
    <row r="11778" ht="12.75" x14ac:dyDescent="0.2"/>
    <row r="11779" ht="12.75" x14ac:dyDescent="0.2"/>
    <row r="11780" ht="12.75" x14ac:dyDescent="0.2"/>
    <row r="11781" ht="12.75" x14ac:dyDescent="0.2"/>
    <row r="11782" ht="12.75" x14ac:dyDescent="0.2"/>
    <row r="11783" ht="12.75" x14ac:dyDescent="0.2"/>
    <row r="11784" ht="12.75" x14ac:dyDescent="0.2"/>
    <row r="11785" ht="12.75" x14ac:dyDescent="0.2"/>
    <row r="11786" ht="12.75" x14ac:dyDescent="0.2"/>
    <row r="11787" ht="12.75" x14ac:dyDescent="0.2"/>
    <row r="11788" ht="12.75" x14ac:dyDescent="0.2"/>
    <row r="11789" ht="12.75" x14ac:dyDescent="0.2"/>
    <row r="11790" ht="12.75" x14ac:dyDescent="0.2"/>
    <row r="11791" ht="12.75" x14ac:dyDescent="0.2"/>
    <row r="11792" ht="12.75" x14ac:dyDescent="0.2"/>
    <row r="11793" ht="12.75" x14ac:dyDescent="0.2"/>
    <row r="11794" ht="12.75" x14ac:dyDescent="0.2"/>
    <row r="11795" ht="12.75" x14ac:dyDescent="0.2"/>
    <row r="11796" ht="12.75" x14ac:dyDescent="0.2"/>
    <row r="11797" ht="12.75" x14ac:dyDescent="0.2"/>
    <row r="11798" ht="12.75" x14ac:dyDescent="0.2"/>
    <row r="11799" ht="12.75" x14ac:dyDescent="0.2"/>
    <row r="11800" ht="12.75" x14ac:dyDescent="0.2"/>
    <row r="11801" ht="12.75" x14ac:dyDescent="0.2"/>
    <row r="11802" ht="12.75" x14ac:dyDescent="0.2"/>
    <row r="11803" ht="12.75" x14ac:dyDescent="0.2"/>
    <row r="11804" ht="12.75" x14ac:dyDescent="0.2"/>
    <row r="11805" ht="12.75" x14ac:dyDescent="0.2"/>
    <row r="11806" ht="12.75" x14ac:dyDescent="0.2"/>
    <row r="11807" ht="12.75" x14ac:dyDescent="0.2"/>
    <row r="11808" ht="12.75" x14ac:dyDescent="0.2"/>
    <row r="11809" ht="12.75" x14ac:dyDescent="0.2"/>
    <row r="11810" ht="12.75" x14ac:dyDescent="0.2"/>
    <row r="11811" ht="12.75" x14ac:dyDescent="0.2"/>
    <row r="11812" ht="12.75" x14ac:dyDescent="0.2"/>
    <row r="11813" ht="12.75" x14ac:dyDescent="0.2"/>
    <row r="11814" ht="12.75" x14ac:dyDescent="0.2"/>
    <row r="11815" ht="12.75" x14ac:dyDescent="0.2"/>
    <row r="11816" ht="12.75" x14ac:dyDescent="0.2"/>
    <row r="11817" ht="12.75" x14ac:dyDescent="0.2"/>
    <row r="11818" ht="12.75" x14ac:dyDescent="0.2"/>
    <row r="11819" ht="12.75" x14ac:dyDescent="0.2"/>
    <row r="11820" ht="12.75" x14ac:dyDescent="0.2"/>
    <row r="11821" ht="12.75" x14ac:dyDescent="0.2"/>
    <row r="11822" ht="12.75" x14ac:dyDescent="0.2"/>
    <row r="11823" ht="12.75" x14ac:dyDescent="0.2"/>
    <row r="11824" ht="12.75" x14ac:dyDescent="0.2"/>
    <row r="11825" ht="12.75" x14ac:dyDescent="0.2"/>
    <row r="11826" ht="12.75" x14ac:dyDescent="0.2"/>
    <row r="11827" ht="12.75" x14ac:dyDescent="0.2"/>
    <row r="11828" ht="12.75" x14ac:dyDescent="0.2"/>
    <row r="11829" ht="12.75" x14ac:dyDescent="0.2"/>
    <row r="11830" ht="12.75" x14ac:dyDescent="0.2"/>
    <row r="11831" ht="12.75" x14ac:dyDescent="0.2"/>
    <row r="11832" ht="12.75" x14ac:dyDescent="0.2"/>
    <row r="11833" ht="12.75" x14ac:dyDescent="0.2"/>
    <row r="11834" ht="12.75" x14ac:dyDescent="0.2"/>
    <row r="11835" ht="12.75" x14ac:dyDescent="0.2"/>
    <row r="11836" ht="12.75" x14ac:dyDescent="0.2"/>
    <row r="11837" ht="12.75" x14ac:dyDescent="0.2"/>
    <row r="11838" ht="12.75" x14ac:dyDescent="0.2"/>
    <row r="11839" ht="12.75" x14ac:dyDescent="0.2"/>
    <row r="11840" ht="12.75" x14ac:dyDescent="0.2"/>
    <row r="11841" ht="12.75" x14ac:dyDescent="0.2"/>
    <row r="11842" ht="12.75" x14ac:dyDescent="0.2"/>
    <row r="11843" ht="12.75" x14ac:dyDescent="0.2"/>
    <row r="11844" ht="12.75" x14ac:dyDescent="0.2"/>
    <row r="11845" ht="12.75" x14ac:dyDescent="0.2"/>
    <row r="11846" ht="12.75" x14ac:dyDescent="0.2"/>
    <row r="11847" ht="12.75" x14ac:dyDescent="0.2"/>
    <row r="11848" ht="12.75" x14ac:dyDescent="0.2"/>
    <row r="11849" ht="12.75" x14ac:dyDescent="0.2"/>
    <row r="11850" ht="12.75" x14ac:dyDescent="0.2"/>
    <row r="11851" ht="12.75" x14ac:dyDescent="0.2"/>
    <row r="11852" ht="12.75" x14ac:dyDescent="0.2"/>
    <row r="11853" ht="12.75" x14ac:dyDescent="0.2"/>
    <row r="11854" ht="12.75" x14ac:dyDescent="0.2"/>
    <row r="11855" ht="12.75" x14ac:dyDescent="0.2"/>
    <row r="11856" ht="12.75" x14ac:dyDescent="0.2"/>
    <row r="11857" ht="12.75" x14ac:dyDescent="0.2"/>
    <row r="11858" ht="12.75" x14ac:dyDescent="0.2"/>
    <row r="11859" ht="12.75" x14ac:dyDescent="0.2"/>
    <row r="11860" ht="12.75" x14ac:dyDescent="0.2"/>
    <row r="11861" ht="12.75" x14ac:dyDescent="0.2"/>
    <row r="11862" ht="12.75" x14ac:dyDescent="0.2"/>
    <row r="11863" ht="12.75" x14ac:dyDescent="0.2"/>
    <row r="11864" ht="12.75" x14ac:dyDescent="0.2"/>
    <row r="11865" ht="12.75" x14ac:dyDescent="0.2"/>
    <row r="11866" ht="12.75" x14ac:dyDescent="0.2"/>
    <row r="11867" ht="12.75" x14ac:dyDescent="0.2"/>
    <row r="11868" ht="12.75" x14ac:dyDescent="0.2"/>
    <row r="11869" ht="12.75" x14ac:dyDescent="0.2"/>
    <row r="11870" ht="12.75" x14ac:dyDescent="0.2"/>
    <row r="11871" ht="12.75" x14ac:dyDescent="0.2"/>
    <row r="11872" ht="12.75" x14ac:dyDescent="0.2"/>
    <row r="11873" ht="12.75" x14ac:dyDescent="0.2"/>
    <row r="11874" ht="12.75" x14ac:dyDescent="0.2"/>
    <row r="11875" ht="12.75" x14ac:dyDescent="0.2"/>
    <row r="11876" ht="12.75" x14ac:dyDescent="0.2"/>
    <row r="11877" ht="12.75" x14ac:dyDescent="0.2"/>
    <row r="11878" ht="12.75" x14ac:dyDescent="0.2"/>
    <row r="11879" ht="12.75" x14ac:dyDescent="0.2"/>
    <row r="11880" ht="12.75" x14ac:dyDescent="0.2"/>
    <row r="11881" ht="12.75" x14ac:dyDescent="0.2"/>
    <row r="11882" ht="12.75" x14ac:dyDescent="0.2"/>
    <row r="11883" ht="12.75" x14ac:dyDescent="0.2"/>
    <row r="11884" ht="12.75" x14ac:dyDescent="0.2"/>
    <row r="11885" ht="12.75" x14ac:dyDescent="0.2"/>
    <row r="11886" ht="12.75" x14ac:dyDescent="0.2"/>
    <row r="11887" ht="12.75" x14ac:dyDescent="0.2"/>
    <row r="11888" ht="12.75" x14ac:dyDescent="0.2"/>
    <row r="11889" ht="12.75" x14ac:dyDescent="0.2"/>
    <row r="11890" ht="12.75" x14ac:dyDescent="0.2"/>
    <row r="11891" ht="12.75" x14ac:dyDescent="0.2"/>
    <row r="11892" ht="12.75" x14ac:dyDescent="0.2"/>
    <row r="11893" ht="12.75" x14ac:dyDescent="0.2"/>
    <row r="11894" ht="12.75" x14ac:dyDescent="0.2"/>
    <row r="11895" ht="12.75" x14ac:dyDescent="0.2"/>
    <row r="11896" ht="12.75" x14ac:dyDescent="0.2"/>
    <row r="11897" ht="12.75" x14ac:dyDescent="0.2"/>
    <row r="11898" ht="12.75" x14ac:dyDescent="0.2"/>
    <row r="11899" ht="12.75" x14ac:dyDescent="0.2"/>
    <row r="11900" ht="12.75" x14ac:dyDescent="0.2"/>
    <row r="11901" ht="12.75" x14ac:dyDescent="0.2"/>
    <row r="11902" ht="12.75" x14ac:dyDescent="0.2"/>
    <row r="11903" ht="12.75" x14ac:dyDescent="0.2"/>
    <row r="11904" ht="12.75" x14ac:dyDescent="0.2"/>
    <row r="11905" ht="12.75" x14ac:dyDescent="0.2"/>
    <row r="11906" ht="12.75" x14ac:dyDescent="0.2"/>
    <row r="11907" ht="12.75" x14ac:dyDescent="0.2"/>
    <row r="11908" ht="12.75" x14ac:dyDescent="0.2"/>
    <row r="11909" ht="12.75" x14ac:dyDescent="0.2"/>
    <row r="11910" ht="12.75" x14ac:dyDescent="0.2"/>
    <row r="11911" ht="12.75" x14ac:dyDescent="0.2"/>
    <row r="11912" ht="12.75" x14ac:dyDescent="0.2"/>
    <row r="11913" ht="12.75" x14ac:dyDescent="0.2"/>
    <row r="11914" ht="12.75" x14ac:dyDescent="0.2"/>
    <row r="11915" ht="12.75" x14ac:dyDescent="0.2"/>
    <row r="11916" ht="12.75" x14ac:dyDescent="0.2"/>
    <row r="11917" ht="12.75" x14ac:dyDescent="0.2"/>
    <row r="11918" ht="12.75" x14ac:dyDescent="0.2"/>
    <row r="11919" ht="12.75" x14ac:dyDescent="0.2"/>
    <row r="11920" ht="12.75" x14ac:dyDescent="0.2"/>
    <row r="11921" ht="12.75" x14ac:dyDescent="0.2"/>
    <row r="11922" ht="12.75" x14ac:dyDescent="0.2"/>
    <row r="11923" ht="12.75" x14ac:dyDescent="0.2"/>
    <row r="11924" ht="12.75" x14ac:dyDescent="0.2"/>
    <row r="11925" ht="12.75" x14ac:dyDescent="0.2"/>
    <row r="11926" ht="12.75" x14ac:dyDescent="0.2"/>
    <row r="11927" ht="12.75" x14ac:dyDescent="0.2"/>
    <row r="11928" ht="12.75" x14ac:dyDescent="0.2"/>
    <row r="11929" ht="12.75" x14ac:dyDescent="0.2"/>
    <row r="11930" ht="12.75" x14ac:dyDescent="0.2"/>
    <row r="11931" ht="12.75" x14ac:dyDescent="0.2"/>
    <row r="11932" ht="12.75" x14ac:dyDescent="0.2"/>
    <row r="11933" ht="12.75" x14ac:dyDescent="0.2"/>
    <row r="11934" ht="12.75" x14ac:dyDescent="0.2"/>
    <row r="11935" ht="12.75" x14ac:dyDescent="0.2"/>
    <row r="11936" ht="12.75" x14ac:dyDescent="0.2"/>
    <row r="11937" ht="12.75" x14ac:dyDescent="0.2"/>
    <row r="11938" ht="12.75" x14ac:dyDescent="0.2"/>
    <row r="11939" ht="12.75" x14ac:dyDescent="0.2"/>
    <row r="11940" ht="12.75" x14ac:dyDescent="0.2"/>
    <row r="11941" ht="12.75" x14ac:dyDescent="0.2"/>
    <row r="11942" ht="12.75" x14ac:dyDescent="0.2"/>
    <row r="11943" ht="12.75" x14ac:dyDescent="0.2"/>
    <row r="11944" ht="12.75" x14ac:dyDescent="0.2"/>
    <row r="11945" ht="12.75" x14ac:dyDescent="0.2"/>
    <row r="11946" ht="12.75" x14ac:dyDescent="0.2"/>
    <row r="11947" ht="12.75" x14ac:dyDescent="0.2"/>
    <row r="11948" ht="12.75" x14ac:dyDescent="0.2"/>
    <row r="11949" ht="12.75" x14ac:dyDescent="0.2"/>
    <row r="11950" ht="12.75" x14ac:dyDescent="0.2"/>
    <row r="11951" ht="12.75" x14ac:dyDescent="0.2"/>
    <row r="11952" ht="12.75" x14ac:dyDescent="0.2"/>
    <row r="11953" ht="12.75" x14ac:dyDescent="0.2"/>
    <row r="11954" ht="12.75" x14ac:dyDescent="0.2"/>
    <row r="11955" ht="12.75" x14ac:dyDescent="0.2"/>
    <row r="11956" ht="12.75" x14ac:dyDescent="0.2"/>
    <row r="11957" ht="12.75" x14ac:dyDescent="0.2"/>
    <row r="11958" ht="12.75" x14ac:dyDescent="0.2"/>
    <row r="11959" ht="12.75" x14ac:dyDescent="0.2"/>
    <row r="11960" ht="12.75" x14ac:dyDescent="0.2"/>
    <row r="11961" ht="12.75" x14ac:dyDescent="0.2"/>
    <row r="11962" ht="12.75" x14ac:dyDescent="0.2"/>
    <row r="11963" ht="12.75" x14ac:dyDescent="0.2"/>
    <row r="11964" ht="12.75" x14ac:dyDescent="0.2"/>
    <row r="11965" ht="12.75" x14ac:dyDescent="0.2"/>
    <row r="11966" ht="12.75" x14ac:dyDescent="0.2"/>
    <row r="11967" ht="12.75" x14ac:dyDescent="0.2"/>
    <row r="11968" ht="12.75" x14ac:dyDescent="0.2"/>
    <row r="11969" ht="12.75" x14ac:dyDescent="0.2"/>
    <row r="11970" ht="12.75" x14ac:dyDescent="0.2"/>
    <row r="11971" ht="12.75" x14ac:dyDescent="0.2"/>
    <row r="11972" ht="12.75" x14ac:dyDescent="0.2"/>
    <row r="11973" ht="12.75" x14ac:dyDescent="0.2"/>
    <row r="11974" ht="12.75" x14ac:dyDescent="0.2"/>
    <row r="11975" ht="12.75" x14ac:dyDescent="0.2"/>
    <row r="11976" ht="12.75" x14ac:dyDescent="0.2"/>
    <row r="11977" ht="12.75" x14ac:dyDescent="0.2"/>
    <row r="11978" ht="12.75" x14ac:dyDescent="0.2"/>
    <row r="11979" ht="12.75" x14ac:dyDescent="0.2"/>
    <row r="11980" ht="12.75" x14ac:dyDescent="0.2"/>
    <row r="11981" ht="12.75" x14ac:dyDescent="0.2"/>
    <row r="11982" ht="12.75" x14ac:dyDescent="0.2"/>
    <row r="11983" ht="12.75" x14ac:dyDescent="0.2"/>
    <row r="11984" ht="12.75" x14ac:dyDescent="0.2"/>
    <row r="11985" ht="12.75" x14ac:dyDescent="0.2"/>
    <row r="11986" ht="12.75" x14ac:dyDescent="0.2"/>
    <row r="11987" ht="12.75" x14ac:dyDescent="0.2"/>
    <row r="11988" ht="12.75" x14ac:dyDescent="0.2"/>
    <row r="11989" ht="12.75" x14ac:dyDescent="0.2"/>
    <row r="11990" ht="12.75" x14ac:dyDescent="0.2"/>
    <row r="11991" ht="12.75" x14ac:dyDescent="0.2"/>
    <row r="11992" ht="12.75" x14ac:dyDescent="0.2"/>
    <row r="11993" ht="12.75" x14ac:dyDescent="0.2"/>
    <row r="11994" ht="12.75" x14ac:dyDescent="0.2"/>
    <row r="11995" ht="12.75" x14ac:dyDescent="0.2"/>
    <row r="11996" ht="12.75" x14ac:dyDescent="0.2"/>
    <row r="11997" ht="12.75" x14ac:dyDescent="0.2"/>
    <row r="11998" ht="12.75" x14ac:dyDescent="0.2"/>
    <row r="11999" ht="12.75" x14ac:dyDescent="0.2"/>
    <row r="12000" ht="12.75" x14ac:dyDescent="0.2"/>
    <row r="12001" ht="12.75" x14ac:dyDescent="0.2"/>
    <row r="12002" ht="12.75" x14ac:dyDescent="0.2"/>
    <row r="12003" ht="12.75" x14ac:dyDescent="0.2"/>
    <row r="12004" ht="12.75" x14ac:dyDescent="0.2"/>
    <row r="12005" ht="12.75" x14ac:dyDescent="0.2"/>
    <row r="12006" ht="12.75" x14ac:dyDescent="0.2"/>
    <row r="12007" ht="12.75" x14ac:dyDescent="0.2"/>
    <row r="12008" ht="12.75" x14ac:dyDescent="0.2"/>
    <row r="12009" ht="12.75" x14ac:dyDescent="0.2"/>
    <row r="12010" ht="12.75" x14ac:dyDescent="0.2"/>
    <row r="12011" ht="12.75" x14ac:dyDescent="0.2"/>
    <row r="12012" ht="12.75" x14ac:dyDescent="0.2"/>
    <row r="12013" ht="12.75" x14ac:dyDescent="0.2"/>
    <row r="12014" ht="12.75" x14ac:dyDescent="0.2"/>
    <row r="12015" ht="12.75" x14ac:dyDescent="0.2"/>
    <row r="12016" ht="12.75" x14ac:dyDescent="0.2"/>
    <row r="12017" ht="12.75" x14ac:dyDescent="0.2"/>
    <row r="12018" ht="12.75" x14ac:dyDescent="0.2"/>
    <row r="12019" ht="12.75" x14ac:dyDescent="0.2"/>
    <row r="12020" ht="12.75" x14ac:dyDescent="0.2"/>
    <row r="12021" ht="12.75" x14ac:dyDescent="0.2"/>
    <row r="12022" ht="12.75" x14ac:dyDescent="0.2"/>
    <row r="12023" ht="12.75" x14ac:dyDescent="0.2"/>
    <row r="12024" ht="12.75" x14ac:dyDescent="0.2"/>
    <row r="12025" ht="12.75" x14ac:dyDescent="0.2"/>
    <row r="12026" ht="12.75" x14ac:dyDescent="0.2"/>
    <row r="12027" ht="12.75" x14ac:dyDescent="0.2"/>
    <row r="12028" ht="12.75" x14ac:dyDescent="0.2"/>
    <row r="12029" ht="12.75" x14ac:dyDescent="0.2"/>
    <row r="12030" ht="12.75" x14ac:dyDescent="0.2"/>
    <row r="12031" ht="12.75" x14ac:dyDescent="0.2"/>
    <row r="12032" ht="12.75" x14ac:dyDescent="0.2"/>
    <row r="12033" ht="12.75" x14ac:dyDescent="0.2"/>
    <row r="12034" ht="12.75" x14ac:dyDescent="0.2"/>
    <row r="12035" ht="12.75" x14ac:dyDescent="0.2"/>
    <row r="12036" ht="12.75" x14ac:dyDescent="0.2"/>
    <row r="12037" ht="12.75" x14ac:dyDescent="0.2"/>
    <row r="12038" ht="12.75" x14ac:dyDescent="0.2"/>
    <row r="12039" ht="12.75" x14ac:dyDescent="0.2"/>
    <row r="12040" ht="12.75" x14ac:dyDescent="0.2"/>
    <row r="12041" ht="12.75" x14ac:dyDescent="0.2"/>
    <row r="12042" ht="12.75" x14ac:dyDescent="0.2"/>
    <row r="12043" ht="12.75" x14ac:dyDescent="0.2"/>
    <row r="12044" ht="12.75" x14ac:dyDescent="0.2"/>
    <row r="12045" ht="12.75" x14ac:dyDescent="0.2"/>
    <row r="12046" ht="12.75" x14ac:dyDescent="0.2"/>
    <row r="12047" ht="12.75" x14ac:dyDescent="0.2"/>
    <row r="12048" ht="12.75" x14ac:dyDescent="0.2"/>
    <row r="12049" ht="12.75" x14ac:dyDescent="0.2"/>
    <row r="12050" ht="12.75" x14ac:dyDescent="0.2"/>
    <row r="12051" ht="12.75" x14ac:dyDescent="0.2"/>
    <row r="12052" ht="12.75" x14ac:dyDescent="0.2"/>
    <row r="12053" ht="12.75" x14ac:dyDescent="0.2"/>
    <row r="12054" ht="12.75" x14ac:dyDescent="0.2"/>
    <row r="12055" ht="12.75" x14ac:dyDescent="0.2"/>
    <row r="12056" ht="12.75" x14ac:dyDescent="0.2"/>
    <row r="12057" ht="12.75" x14ac:dyDescent="0.2"/>
    <row r="12058" ht="12.75" x14ac:dyDescent="0.2"/>
    <row r="12059" ht="12.75" x14ac:dyDescent="0.2"/>
    <row r="12060" ht="12.75" x14ac:dyDescent="0.2"/>
    <row r="12061" ht="12.75" x14ac:dyDescent="0.2"/>
    <row r="12062" ht="12.75" x14ac:dyDescent="0.2"/>
    <row r="12063" ht="12.75" x14ac:dyDescent="0.2"/>
    <row r="12064" ht="12.75" x14ac:dyDescent="0.2"/>
    <row r="12065" ht="12.75" x14ac:dyDescent="0.2"/>
    <row r="12066" ht="12.75" x14ac:dyDescent="0.2"/>
    <row r="12067" ht="12.75" x14ac:dyDescent="0.2"/>
    <row r="12068" ht="12.75" x14ac:dyDescent="0.2"/>
    <row r="12069" ht="12.75" x14ac:dyDescent="0.2"/>
    <row r="12070" ht="12.75" x14ac:dyDescent="0.2"/>
    <row r="12071" ht="12.75" x14ac:dyDescent="0.2"/>
    <row r="12072" ht="12.75" x14ac:dyDescent="0.2"/>
    <row r="12073" ht="12.75" x14ac:dyDescent="0.2"/>
    <row r="12074" ht="12.75" x14ac:dyDescent="0.2"/>
    <row r="12075" ht="12.75" x14ac:dyDescent="0.2"/>
    <row r="12076" ht="12.75" x14ac:dyDescent="0.2"/>
    <row r="12077" ht="12.75" x14ac:dyDescent="0.2"/>
    <row r="12078" ht="12.75" x14ac:dyDescent="0.2"/>
    <row r="12079" ht="12.75" x14ac:dyDescent="0.2"/>
    <row r="12080" ht="12.75" x14ac:dyDescent="0.2"/>
    <row r="12081" ht="12.75" x14ac:dyDescent="0.2"/>
    <row r="12082" ht="12.75" x14ac:dyDescent="0.2"/>
    <row r="12083" ht="12.75" x14ac:dyDescent="0.2"/>
    <row r="12084" ht="12.75" x14ac:dyDescent="0.2"/>
    <row r="12085" ht="12.75" x14ac:dyDescent="0.2"/>
    <row r="12086" ht="12.75" x14ac:dyDescent="0.2"/>
    <row r="12087" ht="12.75" x14ac:dyDescent="0.2"/>
    <row r="12088" ht="12.75" x14ac:dyDescent="0.2"/>
    <row r="12089" ht="12.75" x14ac:dyDescent="0.2"/>
    <row r="12090" ht="12.75" x14ac:dyDescent="0.2"/>
    <row r="12091" ht="12.75" x14ac:dyDescent="0.2"/>
    <row r="12092" ht="12.75" x14ac:dyDescent="0.2"/>
    <row r="12093" ht="12.75" x14ac:dyDescent="0.2"/>
    <row r="12094" ht="12.75" x14ac:dyDescent="0.2"/>
    <row r="12095" ht="12.75" x14ac:dyDescent="0.2"/>
    <row r="12096" ht="12.75" x14ac:dyDescent="0.2"/>
    <row r="12097" ht="12.75" x14ac:dyDescent="0.2"/>
    <row r="12098" ht="12.75" x14ac:dyDescent="0.2"/>
    <row r="12099" ht="12.75" x14ac:dyDescent="0.2"/>
    <row r="12100" ht="12.75" x14ac:dyDescent="0.2"/>
    <row r="12101" ht="12.75" x14ac:dyDescent="0.2"/>
    <row r="12102" ht="12.75" x14ac:dyDescent="0.2"/>
    <row r="12103" ht="12.75" x14ac:dyDescent="0.2"/>
    <row r="12104" ht="12.75" x14ac:dyDescent="0.2"/>
    <row r="12105" ht="12.75" x14ac:dyDescent="0.2"/>
    <row r="12106" ht="12.75" x14ac:dyDescent="0.2"/>
    <row r="12107" ht="12.75" x14ac:dyDescent="0.2"/>
    <row r="12108" ht="12.75" x14ac:dyDescent="0.2"/>
    <row r="12109" ht="12.75" x14ac:dyDescent="0.2"/>
    <row r="12110" ht="12.75" x14ac:dyDescent="0.2"/>
    <row r="12111" ht="12.75" x14ac:dyDescent="0.2"/>
    <row r="12112" ht="12.75" x14ac:dyDescent="0.2"/>
    <row r="12113" ht="12.75" x14ac:dyDescent="0.2"/>
    <row r="12114" ht="12.75" x14ac:dyDescent="0.2"/>
    <row r="12115" ht="12.75" x14ac:dyDescent="0.2"/>
    <row r="12116" ht="12.75" x14ac:dyDescent="0.2"/>
    <row r="12117" ht="12.75" x14ac:dyDescent="0.2"/>
    <row r="12118" ht="12.75" x14ac:dyDescent="0.2"/>
    <row r="12119" ht="12.75" x14ac:dyDescent="0.2"/>
    <row r="12120" ht="12.75" x14ac:dyDescent="0.2"/>
    <row r="12121" ht="12.75" x14ac:dyDescent="0.2"/>
    <row r="12122" ht="12.75" x14ac:dyDescent="0.2"/>
    <row r="12123" ht="12.75" x14ac:dyDescent="0.2"/>
    <row r="12124" ht="12.75" x14ac:dyDescent="0.2"/>
    <row r="12125" ht="12.75" x14ac:dyDescent="0.2"/>
    <row r="12126" ht="12.75" x14ac:dyDescent="0.2"/>
    <row r="12127" ht="12.75" x14ac:dyDescent="0.2"/>
    <row r="12128" ht="12.75" x14ac:dyDescent="0.2"/>
    <row r="12129" ht="12.75" x14ac:dyDescent="0.2"/>
    <row r="12130" ht="12.75" x14ac:dyDescent="0.2"/>
    <row r="12131" ht="12.75" x14ac:dyDescent="0.2"/>
    <row r="12132" ht="12.75" x14ac:dyDescent="0.2"/>
    <row r="12133" ht="12.75" x14ac:dyDescent="0.2"/>
    <row r="12134" ht="12.75" x14ac:dyDescent="0.2"/>
    <row r="12135" ht="12.75" x14ac:dyDescent="0.2"/>
    <row r="12136" ht="12.75" x14ac:dyDescent="0.2"/>
    <row r="12137" ht="12.75" x14ac:dyDescent="0.2"/>
    <row r="12138" ht="12.75" x14ac:dyDescent="0.2"/>
    <row r="12139" ht="12.75" x14ac:dyDescent="0.2"/>
    <row r="12140" ht="12.75" x14ac:dyDescent="0.2"/>
    <row r="12141" ht="12.75" x14ac:dyDescent="0.2"/>
    <row r="12142" ht="12.75" x14ac:dyDescent="0.2"/>
    <row r="12143" ht="12.75" x14ac:dyDescent="0.2"/>
    <row r="12144" ht="12.75" x14ac:dyDescent="0.2"/>
    <row r="12145" ht="12.75" x14ac:dyDescent="0.2"/>
    <row r="12146" ht="12.75" x14ac:dyDescent="0.2"/>
    <row r="12147" ht="12.75" x14ac:dyDescent="0.2"/>
    <row r="12148" ht="12.75" x14ac:dyDescent="0.2"/>
    <row r="12149" ht="12.75" x14ac:dyDescent="0.2"/>
    <row r="12150" ht="12.75" x14ac:dyDescent="0.2"/>
    <row r="12151" ht="12.75" x14ac:dyDescent="0.2"/>
    <row r="12152" ht="12.75" x14ac:dyDescent="0.2"/>
    <row r="12153" ht="12.75" x14ac:dyDescent="0.2"/>
    <row r="12154" ht="12.75" x14ac:dyDescent="0.2"/>
    <row r="12155" ht="12.75" x14ac:dyDescent="0.2"/>
    <row r="12156" ht="12.75" x14ac:dyDescent="0.2"/>
    <row r="12157" ht="12.75" x14ac:dyDescent="0.2"/>
    <row r="12158" ht="12.75" x14ac:dyDescent="0.2"/>
    <row r="12159" ht="12.75" x14ac:dyDescent="0.2"/>
    <row r="12160" ht="12.75" x14ac:dyDescent="0.2"/>
    <row r="12161" ht="12.75" x14ac:dyDescent="0.2"/>
    <row r="12162" ht="12.75" x14ac:dyDescent="0.2"/>
    <row r="12163" ht="12.75" x14ac:dyDescent="0.2"/>
    <row r="12164" ht="12.75" x14ac:dyDescent="0.2"/>
    <row r="12165" ht="12.75" x14ac:dyDescent="0.2"/>
    <row r="12166" ht="12.75" x14ac:dyDescent="0.2"/>
    <row r="12167" ht="12.75" x14ac:dyDescent="0.2"/>
    <row r="12168" ht="12.75" x14ac:dyDescent="0.2"/>
    <row r="12169" ht="12.75" x14ac:dyDescent="0.2"/>
    <row r="12170" ht="12.75" x14ac:dyDescent="0.2"/>
    <row r="12171" ht="12.75" x14ac:dyDescent="0.2"/>
    <row r="12172" ht="12.75" x14ac:dyDescent="0.2"/>
    <row r="12173" ht="12.75" x14ac:dyDescent="0.2"/>
    <row r="12174" ht="12.75" x14ac:dyDescent="0.2"/>
    <row r="12175" ht="12.75" x14ac:dyDescent="0.2"/>
    <row r="12176" ht="12.75" x14ac:dyDescent="0.2"/>
    <row r="12177" ht="12.75" x14ac:dyDescent="0.2"/>
    <row r="12178" ht="12.75" x14ac:dyDescent="0.2"/>
    <row r="12179" ht="12.75" x14ac:dyDescent="0.2"/>
    <row r="12180" ht="12.75" x14ac:dyDescent="0.2"/>
    <row r="12181" ht="12.75" x14ac:dyDescent="0.2"/>
    <row r="12182" ht="12.75" x14ac:dyDescent="0.2"/>
    <row r="12183" ht="12.75" x14ac:dyDescent="0.2"/>
    <row r="12184" ht="12.75" x14ac:dyDescent="0.2"/>
    <row r="12185" ht="12.75" x14ac:dyDescent="0.2"/>
    <row r="12186" ht="12.75" x14ac:dyDescent="0.2"/>
    <row r="12187" ht="12.75" x14ac:dyDescent="0.2"/>
    <row r="12188" ht="12.75" x14ac:dyDescent="0.2"/>
    <row r="12189" ht="12.75" x14ac:dyDescent="0.2"/>
    <row r="12190" ht="12.75" x14ac:dyDescent="0.2"/>
    <row r="12191" ht="12.75" x14ac:dyDescent="0.2"/>
    <row r="12192" ht="12.75" x14ac:dyDescent="0.2"/>
    <row r="12193" ht="12.75" x14ac:dyDescent="0.2"/>
    <row r="12194" ht="12.75" x14ac:dyDescent="0.2"/>
    <row r="12195" ht="12.75" x14ac:dyDescent="0.2"/>
    <row r="12196" ht="12.75" x14ac:dyDescent="0.2"/>
    <row r="12197" ht="12.75" x14ac:dyDescent="0.2"/>
    <row r="12198" ht="12.75" x14ac:dyDescent="0.2"/>
    <row r="12199" ht="12.75" x14ac:dyDescent="0.2"/>
    <row r="12200" ht="12.75" x14ac:dyDescent="0.2"/>
    <row r="12201" ht="12.75" x14ac:dyDescent="0.2"/>
    <row r="12202" ht="12.75" x14ac:dyDescent="0.2"/>
    <row r="12203" ht="12.75" x14ac:dyDescent="0.2"/>
    <row r="12204" ht="12.75" x14ac:dyDescent="0.2"/>
    <row r="12205" ht="12.75" x14ac:dyDescent="0.2"/>
    <row r="12206" ht="12.75" x14ac:dyDescent="0.2"/>
    <row r="12207" ht="12.75" x14ac:dyDescent="0.2"/>
    <row r="12208" ht="12.75" x14ac:dyDescent="0.2"/>
    <row r="12209" ht="12.75" x14ac:dyDescent="0.2"/>
    <row r="12210" ht="12.75" x14ac:dyDescent="0.2"/>
    <row r="12211" ht="12.75" x14ac:dyDescent="0.2"/>
    <row r="12212" ht="12.75" x14ac:dyDescent="0.2"/>
    <row r="12213" ht="12.75" x14ac:dyDescent="0.2"/>
    <row r="12214" ht="12.75" x14ac:dyDescent="0.2"/>
    <row r="12215" ht="12.75" x14ac:dyDescent="0.2"/>
    <row r="12216" ht="12.75" x14ac:dyDescent="0.2"/>
    <row r="12217" ht="12.75" x14ac:dyDescent="0.2"/>
    <row r="12218" ht="12.75" x14ac:dyDescent="0.2"/>
    <row r="12219" ht="12.75" x14ac:dyDescent="0.2"/>
    <row r="12220" ht="12.75" x14ac:dyDescent="0.2"/>
    <row r="12221" ht="12.75" x14ac:dyDescent="0.2"/>
    <row r="12222" ht="12.75" x14ac:dyDescent="0.2"/>
    <row r="12223" ht="12.75" x14ac:dyDescent="0.2"/>
    <row r="12224" ht="12.75" x14ac:dyDescent="0.2"/>
    <row r="12225" ht="12.75" x14ac:dyDescent="0.2"/>
    <row r="12226" ht="12.75" x14ac:dyDescent="0.2"/>
    <row r="12227" ht="12.75" x14ac:dyDescent="0.2"/>
    <row r="12228" ht="12.75" x14ac:dyDescent="0.2"/>
    <row r="12229" ht="12.75" x14ac:dyDescent="0.2"/>
    <row r="12230" ht="12.75" x14ac:dyDescent="0.2"/>
    <row r="12231" ht="12.75" x14ac:dyDescent="0.2"/>
    <row r="12232" ht="12.75" x14ac:dyDescent="0.2"/>
    <row r="12233" ht="12.75" x14ac:dyDescent="0.2"/>
    <row r="12234" ht="12.75" x14ac:dyDescent="0.2"/>
    <row r="12235" ht="12.75" x14ac:dyDescent="0.2"/>
    <row r="12236" ht="12.75" x14ac:dyDescent="0.2"/>
    <row r="12237" ht="12.75" x14ac:dyDescent="0.2"/>
    <row r="12238" ht="12.75" x14ac:dyDescent="0.2"/>
    <row r="12239" ht="12.75" x14ac:dyDescent="0.2"/>
    <row r="12240" ht="12.75" x14ac:dyDescent="0.2"/>
    <row r="12241" ht="12.75" x14ac:dyDescent="0.2"/>
    <row r="12242" ht="12.75" x14ac:dyDescent="0.2"/>
    <row r="12243" ht="12.75" x14ac:dyDescent="0.2"/>
    <row r="12244" ht="12.75" x14ac:dyDescent="0.2"/>
    <row r="12245" ht="12.75" x14ac:dyDescent="0.2"/>
    <row r="12246" ht="12.75" x14ac:dyDescent="0.2"/>
    <row r="12247" ht="12.75" x14ac:dyDescent="0.2"/>
    <row r="12248" ht="12.75" x14ac:dyDescent="0.2"/>
    <row r="12249" ht="12.75" x14ac:dyDescent="0.2"/>
    <row r="12250" ht="12.75" x14ac:dyDescent="0.2"/>
    <row r="12251" ht="12.75" x14ac:dyDescent="0.2"/>
    <row r="12252" ht="12.75" x14ac:dyDescent="0.2"/>
    <row r="12253" ht="12.75" x14ac:dyDescent="0.2"/>
    <row r="12254" ht="12.75" x14ac:dyDescent="0.2"/>
    <row r="12255" ht="12.75" x14ac:dyDescent="0.2"/>
    <row r="12256" ht="12.75" x14ac:dyDescent="0.2"/>
    <row r="12257" ht="12.75" x14ac:dyDescent="0.2"/>
    <row r="12258" ht="12.75" x14ac:dyDescent="0.2"/>
    <row r="12259" ht="12.75" x14ac:dyDescent="0.2"/>
    <row r="12260" ht="12.75" x14ac:dyDescent="0.2"/>
    <row r="12261" ht="12.75" x14ac:dyDescent="0.2"/>
    <row r="12262" ht="12.75" x14ac:dyDescent="0.2"/>
    <row r="12263" ht="12.75" x14ac:dyDescent="0.2"/>
    <row r="12264" ht="12.75" x14ac:dyDescent="0.2"/>
    <row r="12265" ht="12.75" x14ac:dyDescent="0.2"/>
    <row r="12266" ht="12.75" x14ac:dyDescent="0.2"/>
    <row r="12267" ht="12.75" x14ac:dyDescent="0.2"/>
    <row r="12268" ht="12.75" x14ac:dyDescent="0.2"/>
    <row r="12269" ht="12.75" x14ac:dyDescent="0.2"/>
    <row r="12270" ht="12.75" x14ac:dyDescent="0.2"/>
    <row r="12271" ht="12.75" x14ac:dyDescent="0.2"/>
    <row r="12272" ht="12.75" x14ac:dyDescent="0.2"/>
    <row r="12273" ht="12.75" x14ac:dyDescent="0.2"/>
    <row r="12274" ht="12.75" x14ac:dyDescent="0.2"/>
    <row r="12275" ht="12.75" x14ac:dyDescent="0.2"/>
    <row r="12276" ht="12.75" x14ac:dyDescent="0.2"/>
    <row r="12277" ht="12.75" x14ac:dyDescent="0.2"/>
    <row r="12278" ht="12.75" x14ac:dyDescent="0.2"/>
    <row r="12279" ht="12.75" x14ac:dyDescent="0.2"/>
    <row r="12280" ht="12.75" x14ac:dyDescent="0.2"/>
    <row r="12281" ht="12.75" x14ac:dyDescent="0.2"/>
    <row r="12282" ht="12.75" x14ac:dyDescent="0.2"/>
    <row r="12283" ht="12.75" x14ac:dyDescent="0.2"/>
    <row r="12284" ht="12.75" x14ac:dyDescent="0.2"/>
    <row r="12285" ht="12.75" x14ac:dyDescent="0.2"/>
    <row r="12286" ht="12.75" x14ac:dyDescent="0.2"/>
    <row r="12287" ht="12.75" x14ac:dyDescent="0.2"/>
    <row r="12288" ht="12.75" x14ac:dyDescent="0.2"/>
    <row r="12289" ht="12.75" x14ac:dyDescent="0.2"/>
    <row r="12290" ht="12.75" x14ac:dyDescent="0.2"/>
    <row r="12291" ht="12.75" x14ac:dyDescent="0.2"/>
    <row r="12292" ht="12.75" x14ac:dyDescent="0.2"/>
    <row r="12293" ht="12.75" x14ac:dyDescent="0.2"/>
    <row r="12294" ht="12.75" x14ac:dyDescent="0.2"/>
    <row r="12295" ht="12.75" x14ac:dyDescent="0.2"/>
    <row r="12296" ht="12.75" x14ac:dyDescent="0.2"/>
    <row r="12297" ht="12.75" x14ac:dyDescent="0.2"/>
    <row r="12298" ht="12.75" x14ac:dyDescent="0.2"/>
    <row r="12299" ht="12.75" x14ac:dyDescent="0.2"/>
    <row r="12300" ht="12.75" x14ac:dyDescent="0.2"/>
    <row r="12301" ht="12.75" x14ac:dyDescent="0.2"/>
    <row r="12302" ht="12.75" x14ac:dyDescent="0.2"/>
    <row r="12303" ht="12.75" x14ac:dyDescent="0.2"/>
    <row r="12304" ht="12.75" x14ac:dyDescent="0.2"/>
    <row r="12305" ht="12.75" x14ac:dyDescent="0.2"/>
    <row r="12306" ht="12.75" x14ac:dyDescent="0.2"/>
    <row r="12307" ht="12.75" x14ac:dyDescent="0.2"/>
    <row r="12308" ht="12.75" x14ac:dyDescent="0.2"/>
    <row r="12309" ht="12.75" x14ac:dyDescent="0.2"/>
    <row r="12310" ht="12.75" x14ac:dyDescent="0.2"/>
    <row r="12311" ht="12.75" x14ac:dyDescent="0.2"/>
    <row r="12312" ht="12.75" x14ac:dyDescent="0.2"/>
    <row r="12313" ht="12.75" x14ac:dyDescent="0.2"/>
    <row r="12314" ht="12.75" x14ac:dyDescent="0.2"/>
    <row r="12315" ht="12.75" x14ac:dyDescent="0.2"/>
    <row r="12316" ht="12.75" x14ac:dyDescent="0.2"/>
    <row r="12317" ht="12.75" x14ac:dyDescent="0.2"/>
    <row r="12318" ht="12.75" x14ac:dyDescent="0.2"/>
    <row r="12319" ht="12.75" x14ac:dyDescent="0.2"/>
    <row r="12320" ht="12.75" x14ac:dyDescent="0.2"/>
    <row r="12321" ht="12.75" x14ac:dyDescent="0.2"/>
    <row r="12322" ht="12.75" x14ac:dyDescent="0.2"/>
    <row r="12323" ht="12.75" x14ac:dyDescent="0.2"/>
    <row r="12324" ht="12.75" x14ac:dyDescent="0.2"/>
    <row r="12325" ht="12.75" x14ac:dyDescent="0.2"/>
    <row r="12326" ht="12.75" x14ac:dyDescent="0.2"/>
    <row r="12327" ht="12.75" x14ac:dyDescent="0.2"/>
    <row r="12328" ht="12.75" x14ac:dyDescent="0.2"/>
    <row r="12329" ht="12.75" x14ac:dyDescent="0.2"/>
    <row r="12330" ht="12.75" x14ac:dyDescent="0.2"/>
    <row r="12331" ht="12.75" x14ac:dyDescent="0.2"/>
    <row r="12332" ht="12.75" x14ac:dyDescent="0.2"/>
    <row r="12333" ht="12.75" x14ac:dyDescent="0.2"/>
    <row r="12334" ht="12.75" x14ac:dyDescent="0.2"/>
    <row r="12335" ht="12.75" x14ac:dyDescent="0.2"/>
    <row r="12336" ht="12.75" x14ac:dyDescent="0.2"/>
    <row r="12337" ht="12.75" x14ac:dyDescent="0.2"/>
    <row r="12338" ht="12.75" x14ac:dyDescent="0.2"/>
    <row r="12339" ht="12.75" x14ac:dyDescent="0.2"/>
    <row r="12340" ht="12.75" x14ac:dyDescent="0.2"/>
    <row r="12341" ht="12.75" x14ac:dyDescent="0.2"/>
    <row r="12342" ht="12.75" x14ac:dyDescent="0.2"/>
    <row r="12343" ht="12.75" x14ac:dyDescent="0.2"/>
    <row r="12344" ht="12.75" x14ac:dyDescent="0.2"/>
    <row r="12345" ht="12.75" x14ac:dyDescent="0.2"/>
    <row r="12346" ht="12.75" x14ac:dyDescent="0.2"/>
    <row r="12347" ht="12.75" x14ac:dyDescent="0.2"/>
    <row r="12348" ht="12.75" x14ac:dyDescent="0.2"/>
    <row r="12349" ht="12.75" x14ac:dyDescent="0.2"/>
    <row r="12350" ht="12.75" x14ac:dyDescent="0.2"/>
    <row r="12351" ht="12.75" x14ac:dyDescent="0.2"/>
    <row r="12352" ht="12.75" x14ac:dyDescent="0.2"/>
    <row r="12353" ht="12.75" x14ac:dyDescent="0.2"/>
    <row r="12354" ht="12.75" x14ac:dyDescent="0.2"/>
    <row r="12355" ht="12.75" x14ac:dyDescent="0.2"/>
    <row r="12356" ht="12.75" x14ac:dyDescent="0.2"/>
    <row r="12357" ht="12.75" x14ac:dyDescent="0.2"/>
    <row r="12358" ht="12.75" x14ac:dyDescent="0.2"/>
    <row r="12359" ht="12.75" x14ac:dyDescent="0.2"/>
    <row r="12360" ht="12.75" x14ac:dyDescent="0.2"/>
    <row r="12361" ht="12.75" x14ac:dyDescent="0.2"/>
    <row r="12362" ht="12.75" x14ac:dyDescent="0.2"/>
    <row r="12363" ht="12.75" x14ac:dyDescent="0.2"/>
    <row r="12364" ht="12.75" x14ac:dyDescent="0.2"/>
    <row r="12365" ht="12.75" x14ac:dyDescent="0.2"/>
    <row r="12366" ht="12.75" x14ac:dyDescent="0.2"/>
    <row r="12367" ht="12.75" x14ac:dyDescent="0.2"/>
    <row r="12368" ht="12.75" x14ac:dyDescent="0.2"/>
    <row r="12369" ht="12.75" x14ac:dyDescent="0.2"/>
    <row r="12370" ht="12.75" x14ac:dyDescent="0.2"/>
    <row r="12371" ht="12.75" x14ac:dyDescent="0.2"/>
    <row r="12372" ht="12.75" x14ac:dyDescent="0.2"/>
    <row r="12373" ht="12.75" x14ac:dyDescent="0.2"/>
    <row r="12374" ht="12.75" x14ac:dyDescent="0.2"/>
    <row r="12375" ht="12.75" x14ac:dyDescent="0.2"/>
    <row r="12376" ht="12.75" x14ac:dyDescent="0.2"/>
    <row r="12377" ht="12.75" x14ac:dyDescent="0.2"/>
    <row r="12378" ht="12.75" x14ac:dyDescent="0.2"/>
    <row r="12379" ht="12.75" x14ac:dyDescent="0.2"/>
    <row r="12380" ht="12.75" x14ac:dyDescent="0.2"/>
    <row r="12381" ht="12.75" x14ac:dyDescent="0.2"/>
    <row r="12382" ht="12.75" x14ac:dyDescent="0.2"/>
    <row r="12383" ht="12.75" x14ac:dyDescent="0.2"/>
    <row r="12384" ht="12.75" x14ac:dyDescent="0.2"/>
    <row r="12385" ht="12.75" x14ac:dyDescent="0.2"/>
    <row r="12386" ht="12.75" x14ac:dyDescent="0.2"/>
    <row r="12387" ht="12.75" x14ac:dyDescent="0.2"/>
    <row r="12388" ht="12.75" x14ac:dyDescent="0.2"/>
    <row r="12389" ht="12.75" x14ac:dyDescent="0.2"/>
    <row r="12390" ht="12.75" x14ac:dyDescent="0.2"/>
    <row r="12391" ht="12.75" x14ac:dyDescent="0.2"/>
    <row r="12392" ht="12.75" x14ac:dyDescent="0.2"/>
    <row r="12393" ht="12.75" x14ac:dyDescent="0.2"/>
    <row r="12394" ht="12.75" x14ac:dyDescent="0.2"/>
    <row r="12395" ht="12.75" x14ac:dyDescent="0.2"/>
    <row r="12396" ht="12.75" x14ac:dyDescent="0.2"/>
    <row r="12397" ht="12.75" x14ac:dyDescent="0.2"/>
    <row r="12398" ht="12.75" x14ac:dyDescent="0.2"/>
    <row r="12399" ht="12.75" x14ac:dyDescent="0.2"/>
    <row r="12400" ht="12.75" x14ac:dyDescent="0.2"/>
    <row r="12401" ht="12.75" x14ac:dyDescent="0.2"/>
    <row r="12402" ht="12.75" x14ac:dyDescent="0.2"/>
    <row r="12403" ht="12.75" x14ac:dyDescent="0.2"/>
    <row r="12404" ht="12.75" x14ac:dyDescent="0.2"/>
    <row r="12405" ht="12.75" x14ac:dyDescent="0.2"/>
    <row r="12406" ht="12.75" x14ac:dyDescent="0.2"/>
    <row r="12407" ht="12.75" x14ac:dyDescent="0.2"/>
    <row r="12408" ht="12.75" x14ac:dyDescent="0.2"/>
    <row r="12409" ht="12.75" x14ac:dyDescent="0.2"/>
    <row r="12410" ht="12.75" x14ac:dyDescent="0.2"/>
    <row r="12411" ht="12.75" x14ac:dyDescent="0.2"/>
    <row r="12412" ht="12.75" x14ac:dyDescent="0.2"/>
    <row r="12413" ht="12.75" x14ac:dyDescent="0.2"/>
    <row r="12414" ht="12.75" x14ac:dyDescent="0.2"/>
    <row r="12415" ht="12.75" x14ac:dyDescent="0.2"/>
    <row r="12416" ht="12.75" x14ac:dyDescent="0.2"/>
    <row r="12417" ht="12.75" x14ac:dyDescent="0.2"/>
    <row r="12418" ht="12.75" x14ac:dyDescent="0.2"/>
    <row r="12419" ht="12.75" x14ac:dyDescent="0.2"/>
    <row r="12420" ht="12.75" x14ac:dyDescent="0.2"/>
    <row r="12421" ht="12.75" x14ac:dyDescent="0.2"/>
    <row r="12422" ht="12.75" x14ac:dyDescent="0.2"/>
    <row r="12423" ht="12.75" x14ac:dyDescent="0.2"/>
    <row r="12424" ht="12.75" x14ac:dyDescent="0.2"/>
    <row r="12425" ht="12.75" x14ac:dyDescent="0.2"/>
    <row r="12426" ht="12.75" x14ac:dyDescent="0.2"/>
    <row r="12427" ht="12.75" x14ac:dyDescent="0.2"/>
    <row r="12428" ht="12.75" x14ac:dyDescent="0.2"/>
    <row r="12429" ht="12.75" x14ac:dyDescent="0.2"/>
    <row r="12430" ht="12.75" x14ac:dyDescent="0.2"/>
    <row r="12431" ht="12.75" x14ac:dyDescent="0.2"/>
    <row r="12432" ht="12.75" x14ac:dyDescent="0.2"/>
    <row r="12433" ht="12.75" x14ac:dyDescent="0.2"/>
    <row r="12434" ht="12.75" x14ac:dyDescent="0.2"/>
    <row r="12435" ht="12.75" x14ac:dyDescent="0.2"/>
    <row r="12436" ht="12.75" x14ac:dyDescent="0.2"/>
    <row r="12437" ht="12.75" x14ac:dyDescent="0.2"/>
    <row r="12438" ht="12.75" x14ac:dyDescent="0.2"/>
    <row r="12439" ht="12.75" x14ac:dyDescent="0.2"/>
    <row r="12440" ht="12.75" x14ac:dyDescent="0.2"/>
    <row r="12441" ht="12.75" x14ac:dyDescent="0.2"/>
    <row r="12442" ht="12.75" x14ac:dyDescent="0.2"/>
    <row r="12443" ht="12.75" x14ac:dyDescent="0.2"/>
    <row r="12444" ht="12.75" x14ac:dyDescent="0.2"/>
    <row r="12445" ht="12.75" x14ac:dyDescent="0.2"/>
    <row r="12446" ht="12.75" x14ac:dyDescent="0.2"/>
    <row r="12447" ht="12.75" x14ac:dyDescent="0.2"/>
    <row r="12448" ht="12.75" x14ac:dyDescent="0.2"/>
    <row r="12449" ht="12.75" x14ac:dyDescent="0.2"/>
    <row r="12450" ht="12.75" x14ac:dyDescent="0.2"/>
    <row r="12451" ht="12.75" x14ac:dyDescent="0.2"/>
    <row r="12452" ht="12.75" x14ac:dyDescent="0.2"/>
    <row r="12453" ht="12.75" x14ac:dyDescent="0.2"/>
    <row r="12454" ht="12.75" x14ac:dyDescent="0.2"/>
    <row r="12455" ht="12.75" x14ac:dyDescent="0.2"/>
    <row r="12456" ht="12.75" x14ac:dyDescent="0.2"/>
    <row r="12457" ht="12.75" x14ac:dyDescent="0.2"/>
    <row r="12458" ht="12.75" x14ac:dyDescent="0.2"/>
    <row r="12459" ht="12.75" x14ac:dyDescent="0.2"/>
    <row r="12460" ht="12.75" x14ac:dyDescent="0.2"/>
    <row r="12461" ht="12.75" x14ac:dyDescent="0.2"/>
    <row r="12462" ht="12.75" x14ac:dyDescent="0.2"/>
    <row r="12463" ht="12.75" x14ac:dyDescent="0.2"/>
    <row r="12464" ht="12.75" x14ac:dyDescent="0.2"/>
    <row r="12465" ht="12.75" x14ac:dyDescent="0.2"/>
    <row r="12466" ht="12.75" x14ac:dyDescent="0.2"/>
    <row r="12467" ht="12.75" x14ac:dyDescent="0.2"/>
    <row r="12468" ht="12.75" x14ac:dyDescent="0.2"/>
    <row r="12469" ht="12.75" x14ac:dyDescent="0.2"/>
    <row r="12470" ht="12.75" x14ac:dyDescent="0.2"/>
    <row r="12471" ht="12.75" x14ac:dyDescent="0.2"/>
    <row r="12472" ht="12.75" x14ac:dyDescent="0.2"/>
    <row r="12473" ht="12.75" x14ac:dyDescent="0.2"/>
    <row r="12474" ht="12.75" x14ac:dyDescent="0.2"/>
    <row r="12475" ht="12.75" x14ac:dyDescent="0.2"/>
    <row r="12476" ht="12.75" x14ac:dyDescent="0.2"/>
    <row r="12477" ht="12.75" x14ac:dyDescent="0.2"/>
    <row r="12478" ht="12.75" x14ac:dyDescent="0.2"/>
    <row r="12479" ht="12.75" x14ac:dyDescent="0.2"/>
    <row r="12480" ht="12.75" x14ac:dyDescent="0.2"/>
    <row r="12481" ht="12.75" x14ac:dyDescent="0.2"/>
    <row r="12482" ht="12.75" x14ac:dyDescent="0.2"/>
    <row r="12483" ht="12.75" x14ac:dyDescent="0.2"/>
    <row r="12484" ht="12.75" x14ac:dyDescent="0.2"/>
    <row r="12485" ht="12.75" x14ac:dyDescent="0.2"/>
    <row r="12486" ht="12.75" x14ac:dyDescent="0.2"/>
    <row r="12487" ht="12.75" x14ac:dyDescent="0.2"/>
    <row r="12488" ht="12.75" x14ac:dyDescent="0.2"/>
    <row r="12489" ht="12.75" x14ac:dyDescent="0.2"/>
    <row r="12490" ht="12.75" x14ac:dyDescent="0.2"/>
    <row r="12491" ht="12.75" x14ac:dyDescent="0.2"/>
    <row r="12492" ht="12.75" x14ac:dyDescent="0.2"/>
    <row r="12493" ht="12.75" x14ac:dyDescent="0.2"/>
    <row r="12494" ht="12.75" x14ac:dyDescent="0.2"/>
    <row r="12495" ht="12.75" x14ac:dyDescent="0.2"/>
    <row r="12496" ht="12.75" x14ac:dyDescent="0.2"/>
    <row r="12497" ht="12.75" x14ac:dyDescent="0.2"/>
    <row r="12498" ht="12.75" x14ac:dyDescent="0.2"/>
    <row r="12499" ht="12.75" x14ac:dyDescent="0.2"/>
    <row r="12500" ht="12.75" x14ac:dyDescent="0.2"/>
    <row r="12501" ht="12.75" x14ac:dyDescent="0.2"/>
    <row r="12502" ht="12.75" x14ac:dyDescent="0.2"/>
    <row r="12503" ht="12.75" x14ac:dyDescent="0.2"/>
    <row r="12504" ht="12.75" x14ac:dyDescent="0.2"/>
    <row r="12505" ht="12.75" x14ac:dyDescent="0.2"/>
    <row r="12506" ht="12.75" x14ac:dyDescent="0.2"/>
    <row r="12507" ht="12.75" x14ac:dyDescent="0.2"/>
    <row r="12508" ht="12.75" x14ac:dyDescent="0.2"/>
    <row r="12509" ht="12.75" x14ac:dyDescent="0.2"/>
    <row r="12510" ht="12.75" x14ac:dyDescent="0.2"/>
    <row r="12511" ht="12.75" x14ac:dyDescent="0.2"/>
    <row r="12512" ht="12.75" x14ac:dyDescent="0.2"/>
    <row r="12513" ht="12.75" x14ac:dyDescent="0.2"/>
    <row r="12514" ht="12.75" x14ac:dyDescent="0.2"/>
    <row r="12515" ht="12.75" x14ac:dyDescent="0.2"/>
    <row r="12516" ht="12.75" x14ac:dyDescent="0.2"/>
    <row r="12517" ht="12.75" x14ac:dyDescent="0.2"/>
    <row r="12518" ht="12.75" x14ac:dyDescent="0.2"/>
    <row r="12519" ht="12.75" x14ac:dyDescent="0.2"/>
    <row r="12520" ht="12.75" x14ac:dyDescent="0.2"/>
    <row r="12521" ht="12.75" x14ac:dyDescent="0.2"/>
    <row r="12522" ht="12.75" x14ac:dyDescent="0.2"/>
    <row r="12523" ht="12.75" x14ac:dyDescent="0.2"/>
    <row r="12524" ht="12.75" x14ac:dyDescent="0.2"/>
    <row r="12525" ht="12.75" x14ac:dyDescent="0.2"/>
    <row r="12526" ht="12.75" x14ac:dyDescent="0.2"/>
    <row r="12527" ht="12.75" x14ac:dyDescent="0.2"/>
    <row r="12528" ht="12.75" x14ac:dyDescent="0.2"/>
    <row r="12529" ht="12.75" x14ac:dyDescent="0.2"/>
    <row r="12530" ht="12.75" x14ac:dyDescent="0.2"/>
    <row r="12531" ht="12.75" x14ac:dyDescent="0.2"/>
    <row r="12532" ht="12.75" x14ac:dyDescent="0.2"/>
    <row r="12533" ht="12.75" x14ac:dyDescent="0.2"/>
    <row r="12534" ht="12.75" x14ac:dyDescent="0.2"/>
    <row r="12535" ht="12.75" x14ac:dyDescent="0.2"/>
    <row r="12536" ht="12.75" x14ac:dyDescent="0.2"/>
    <row r="12537" ht="12.75" x14ac:dyDescent="0.2"/>
    <row r="12538" ht="12.75" x14ac:dyDescent="0.2"/>
    <row r="12539" ht="12.75" x14ac:dyDescent="0.2"/>
    <row r="12540" ht="12.75" x14ac:dyDescent="0.2"/>
    <row r="12541" ht="12.75" x14ac:dyDescent="0.2"/>
    <row r="12542" ht="12.75" x14ac:dyDescent="0.2"/>
    <row r="12543" ht="12.75" x14ac:dyDescent="0.2"/>
    <row r="12544" ht="12.75" x14ac:dyDescent="0.2"/>
    <row r="12545" ht="12.75" x14ac:dyDescent="0.2"/>
    <row r="12546" ht="12.75" x14ac:dyDescent="0.2"/>
    <row r="12547" ht="12.75" x14ac:dyDescent="0.2"/>
    <row r="12548" ht="12.75" x14ac:dyDescent="0.2"/>
    <row r="12549" ht="12.75" x14ac:dyDescent="0.2"/>
    <row r="12550" ht="12.75" x14ac:dyDescent="0.2"/>
    <row r="12551" ht="12.75" x14ac:dyDescent="0.2"/>
    <row r="12552" ht="12.75" x14ac:dyDescent="0.2"/>
    <row r="12553" ht="12.75" x14ac:dyDescent="0.2"/>
    <row r="12554" ht="12.75" x14ac:dyDescent="0.2"/>
    <row r="12555" ht="12.75" x14ac:dyDescent="0.2"/>
    <row r="12556" ht="12.75" x14ac:dyDescent="0.2"/>
    <row r="12557" ht="12.75" x14ac:dyDescent="0.2"/>
    <row r="12558" ht="12.75" x14ac:dyDescent="0.2"/>
    <row r="12559" ht="12.75" x14ac:dyDescent="0.2"/>
    <row r="12560" ht="12.75" x14ac:dyDescent="0.2"/>
    <row r="12561" ht="12.75" x14ac:dyDescent="0.2"/>
    <row r="12562" ht="12.75" x14ac:dyDescent="0.2"/>
    <row r="12563" ht="12.75" x14ac:dyDescent="0.2"/>
    <row r="12564" ht="12.75" x14ac:dyDescent="0.2"/>
    <row r="12565" ht="12.75" x14ac:dyDescent="0.2"/>
    <row r="12566" ht="12.75" x14ac:dyDescent="0.2"/>
    <row r="12567" ht="12.75" x14ac:dyDescent="0.2"/>
    <row r="12568" ht="12.75" x14ac:dyDescent="0.2"/>
    <row r="12569" ht="12.75" x14ac:dyDescent="0.2"/>
    <row r="12570" ht="12.75" x14ac:dyDescent="0.2"/>
    <row r="12571" ht="12.75" x14ac:dyDescent="0.2"/>
    <row r="12572" ht="12.75" x14ac:dyDescent="0.2"/>
    <row r="12573" ht="12.75" x14ac:dyDescent="0.2"/>
    <row r="12574" ht="12.75" x14ac:dyDescent="0.2"/>
    <row r="12575" ht="12.75" x14ac:dyDescent="0.2"/>
    <row r="12576" ht="12.75" x14ac:dyDescent="0.2"/>
    <row r="12577" ht="12.75" x14ac:dyDescent="0.2"/>
    <row r="12578" ht="12.75" x14ac:dyDescent="0.2"/>
    <row r="12579" ht="12.75" x14ac:dyDescent="0.2"/>
    <row r="12580" ht="12.75" x14ac:dyDescent="0.2"/>
    <row r="12581" ht="12.75" x14ac:dyDescent="0.2"/>
    <row r="12582" ht="12.75" x14ac:dyDescent="0.2"/>
    <row r="12583" ht="12.75" x14ac:dyDescent="0.2"/>
    <row r="12584" ht="12.75" x14ac:dyDescent="0.2"/>
    <row r="12585" ht="12.75" x14ac:dyDescent="0.2"/>
    <row r="12586" ht="12.75" x14ac:dyDescent="0.2"/>
    <row r="12587" ht="12.75" x14ac:dyDescent="0.2"/>
    <row r="12588" ht="12.75" x14ac:dyDescent="0.2"/>
    <row r="12589" ht="12.75" x14ac:dyDescent="0.2"/>
    <row r="12590" ht="12.75" x14ac:dyDescent="0.2"/>
    <row r="12591" ht="12.75" x14ac:dyDescent="0.2"/>
    <row r="12592" ht="12.75" x14ac:dyDescent="0.2"/>
    <row r="12593" ht="12.75" x14ac:dyDescent="0.2"/>
    <row r="12594" ht="12.75" x14ac:dyDescent="0.2"/>
    <row r="12595" ht="12.75" x14ac:dyDescent="0.2"/>
    <row r="12596" ht="12.75" x14ac:dyDescent="0.2"/>
    <row r="12597" ht="12.75" x14ac:dyDescent="0.2"/>
    <row r="12598" ht="12.75" x14ac:dyDescent="0.2"/>
    <row r="12599" ht="12.75" x14ac:dyDescent="0.2"/>
    <row r="12600" ht="12.75" x14ac:dyDescent="0.2"/>
    <row r="12601" ht="12.75" x14ac:dyDescent="0.2"/>
    <row r="12602" ht="12.75" x14ac:dyDescent="0.2"/>
    <row r="12603" ht="12.75" x14ac:dyDescent="0.2"/>
    <row r="12604" ht="12.75" x14ac:dyDescent="0.2"/>
    <row r="12605" ht="12.75" x14ac:dyDescent="0.2"/>
    <row r="12606" ht="12.75" x14ac:dyDescent="0.2"/>
    <row r="12607" ht="12.75" x14ac:dyDescent="0.2"/>
    <row r="12608" ht="12.75" x14ac:dyDescent="0.2"/>
    <row r="12609" ht="12.75" x14ac:dyDescent="0.2"/>
    <row r="12610" ht="12.75" x14ac:dyDescent="0.2"/>
    <row r="12611" ht="12.75" x14ac:dyDescent="0.2"/>
    <row r="12612" ht="12.75" x14ac:dyDescent="0.2"/>
    <row r="12613" ht="12.75" x14ac:dyDescent="0.2"/>
    <row r="12614" ht="12.75" x14ac:dyDescent="0.2"/>
    <row r="12615" ht="12.75" x14ac:dyDescent="0.2"/>
    <row r="12616" ht="12.75" x14ac:dyDescent="0.2"/>
    <row r="12617" ht="12.75" x14ac:dyDescent="0.2"/>
    <row r="12618" ht="12.75" x14ac:dyDescent="0.2"/>
    <row r="12619" ht="12.75" x14ac:dyDescent="0.2"/>
    <row r="12620" ht="12.75" x14ac:dyDescent="0.2"/>
    <row r="12621" ht="12.75" x14ac:dyDescent="0.2"/>
    <row r="12622" ht="12.75" x14ac:dyDescent="0.2"/>
    <row r="12623" ht="12.75" x14ac:dyDescent="0.2"/>
    <row r="12624" ht="12.75" x14ac:dyDescent="0.2"/>
    <row r="12625" ht="12.75" x14ac:dyDescent="0.2"/>
    <row r="12626" ht="12.75" x14ac:dyDescent="0.2"/>
    <row r="12627" ht="12.75" x14ac:dyDescent="0.2"/>
    <row r="12628" ht="12.75" x14ac:dyDescent="0.2"/>
    <row r="12629" ht="12.75" x14ac:dyDescent="0.2"/>
    <row r="12630" ht="12.75" x14ac:dyDescent="0.2"/>
    <row r="12631" ht="12.75" x14ac:dyDescent="0.2"/>
    <row r="12632" ht="12.75" x14ac:dyDescent="0.2"/>
    <row r="12633" ht="12.75" x14ac:dyDescent="0.2"/>
    <row r="12634" ht="12.75" x14ac:dyDescent="0.2"/>
    <row r="12635" ht="12.75" x14ac:dyDescent="0.2"/>
    <row r="12636" ht="12.75" x14ac:dyDescent="0.2"/>
    <row r="12637" ht="12.75" x14ac:dyDescent="0.2"/>
    <row r="12638" ht="12.75" x14ac:dyDescent="0.2"/>
    <row r="12639" ht="12.75" x14ac:dyDescent="0.2"/>
    <row r="12640" ht="12.75" x14ac:dyDescent="0.2"/>
    <row r="12641" ht="12.75" x14ac:dyDescent="0.2"/>
    <row r="12642" ht="12.75" x14ac:dyDescent="0.2"/>
    <row r="12643" ht="12.75" x14ac:dyDescent="0.2"/>
    <row r="12644" ht="12.75" x14ac:dyDescent="0.2"/>
    <row r="12645" ht="12.75" x14ac:dyDescent="0.2"/>
    <row r="12646" ht="12.75" x14ac:dyDescent="0.2"/>
    <row r="12647" ht="12.75" x14ac:dyDescent="0.2"/>
    <row r="12648" ht="12.75" x14ac:dyDescent="0.2"/>
    <row r="12649" ht="12.75" x14ac:dyDescent="0.2"/>
    <row r="12650" ht="12.75" x14ac:dyDescent="0.2"/>
    <row r="12651" ht="12.75" x14ac:dyDescent="0.2"/>
    <row r="12652" ht="12.75" x14ac:dyDescent="0.2"/>
    <row r="12653" ht="12.75" x14ac:dyDescent="0.2"/>
    <row r="12654" ht="12.75" x14ac:dyDescent="0.2"/>
    <row r="12655" ht="12.75" x14ac:dyDescent="0.2"/>
    <row r="12656" ht="12.75" x14ac:dyDescent="0.2"/>
    <row r="12657" ht="12.75" x14ac:dyDescent="0.2"/>
    <row r="12658" ht="12.75" x14ac:dyDescent="0.2"/>
    <row r="12659" ht="12.75" x14ac:dyDescent="0.2"/>
    <row r="12660" ht="12.75" x14ac:dyDescent="0.2"/>
    <row r="12661" ht="12.75" x14ac:dyDescent="0.2"/>
    <row r="12662" ht="12.75" x14ac:dyDescent="0.2"/>
    <row r="12663" ht="12.75" x14ac:dyDescent="0.2"/>
    <row r="12664" ht="12.75" x14ac:dyDescent="0.2"/>
    <row r="12665" ht="12.75" x14ac:dyDescent="0.2"/>
    <row r="12666" ht="12.75" x14ac:dyDescent="0.2"/>
    <row r="12667" ht="12.75" x14ac:dyDescent="0.2"/>
    <row r="12668" ht="12.75" x14ac:dyDescent="0.2"/>
    <row r="12669" ht="12.75" x14ac:dyDescent="0.2"/>
    <row r="12670" ht="12.75" x14ac:dyDescent="0.2"/>
    <row r="12671" ht="12.75" x14ac:dyDescent="0.2"/>
    <row r="12672" ht="12.75" x14ac:dyDescent="0.2"/>
    <row r="12673" ht="12.75" x14ac:dyDescent="0.2"/>
    <row r="12674" ht="12.75" x14ac:dyDescent="0.2"/>
    <row r="12675" ht="12.75" x14ac:dyDescent="0.2"/>
    <row r="12676" ht="12.75" x14ac:dyDescent="0.2"/>
    <row r="12677" ht="12.75" x14ac:dyDescent="0.2"/>
    <row r="12678" ht="12.75" x14ac:dyDescent="0.2"/>
    <row r="12679" ht="12.75" x14ac:dyDescent="0.2"/>
    <row r="12680" ht="12.75" x14ac:dyDescent="0.2"/>
    <row r="12681" ht="12.75" x14ac:dyDescent="0.2"/>
    <row r="12682" ht="12.75" x14ac:dyDescent="0.2"/>
    <row r="12683" ht="12.75" x14ac:dyDescent="0.2"/>
    <row r="12684" ht="12.75" x14ac:dyDescent="0.2"/>
    <row r="12685" ht="12.75" x14ac:dyDescent="0.2"/>
    <row r="12686" ht="12.75" x14ac:dyDescent="0.2"/>
    <row r="12687" ht="12.75" x14ac:dyDescent="0.2"/>
    <row r="12688" ht="12.75" x14ac:dyDescent="0.2"/>
    <row r="12689" ht="12.75" x14ac:dyDescent="0.2"/>
    <row r="12690" ht="12.75" x14ac:dyDescent="0.2"/>
    <row r="12691" ht="12.75" x14ac:dyDescent="0.2"/>
    <row r="12692" ht="12.75" x14ac:dyDescent="0.2"/>
    <row r="12693" ht="12.75" x14ac:dyDescent="0.2"/>
    <row r="12694" ht="12.75" x14ac:dyDescent="0.2"/>
    <row r="12695" ht="12.75" x14ac:dyDescent="0.2"/>
    <row r="12696" ht="12.75" x14ac:dyDescent="0.2"/>
    <row r="12697" ht="12.75" x14ac:dyDescent="0.2"/>
    <row r="12698" ht="12.75" x14ac:dyDescent="0.2"/>
    <row r="12699" ht="12.75" x14ac:dyDescent="0.2"/>
    <row r="12700" ht="12.75" x14ac:dyDescent="0.2"/>
    <row r="12701" ht="12.75" x14ac:dyDescent="0.2"/>
    <row r="12702" ht="12.75" x14ac:dyDescent="0.2"/>
    <row r="12703" ht="12.75" x14ac:dyDescent="0.2"/>
    <row r="12704" ht="12.75" x14ac:dyDescent="0.2"/>
    <row r="12705" ht="12.75" x14ac:dyDescent="0.2"/>
    <row r="12706" ht="12.75" x14ac:dyDescent="0.2"/>
    <row r="12707" ht="12.75" x14ac:dyDescent="0.2"/>
    <row r="12708" ht="12.75" x14ac:dyDescent="0.2"/>
    <row r="12709" ht="12.75" x14ac:dyDescent="0.2"/>
    <row r="12710" ht="12.75" x14ac:dyDescent="0.2"/>
    <row r="12711" ht="12.75" x14ac:dyDescent="0.2"/>
    <row r="12712" ht="12.75" x14ac:dyDescent="0.2"/>
    <row r="12713" ht="12.75" x14ac:dyDescent="0.2"/>
    <row r="12714" ht="12.75" x14ac:dyDescent="0.2"/>
    <row r="12715" ht="12.75" x14ac:dyDescent="0.2"/>
    <row r="12716" ht="12.75" x14ac:dyDescent="0.2"/>
    <row r="12717" ht="12.75" x14ac:dyDescent="0.2"/>
    <row r="12718" ht="12.75" x14ac:dyDescent="0.2"/>
    <row r="12719" ht="12.75" x14ac:dyDescent="0.2"/>
    <row r="12720" ht="12.75" x14ac:dyDescent="0.2"/>
    <row r="12721" ht="12.75" x14ac:dyDescent="0.2"/>
    <row r="12722" ht="12.75" x14ac:dyDescent="0.2"/>
    <row r="12723" ht="12.75" x14ac:dyDescent="0.2"/>
    <row r="12724" ht="12.75" x14ac:dyDescent="0.2"/>
    <row r="12725" ht="12.75" x14ac:dyDescent="0.2"/>
    <row r="12726" ht="12.75" x14ac:dyDescent="0.2"/>
    <row r="12727" ht="12.75" x14ac:dyDescent="0.2"/>
    <row r="12728" ht="12.75" x14ac:dyDescent="0.2"/>
    <row r="12729" ht="12.75" x14ac:dyDescent="0.2"/>
    <row r="12730" ht="12.75" x14ac:dyDescent="0.2"/>
    <row r="12731" ht="12.75" x14ac:dyDescent="0.2"/>
    <row r="12732" ht="12.75" x14ac:dyDescent="0.2"/>
    <row r="12733" ht="12.75" x14ac:dyDescent="0.2"/>
    <row r="12734" ht="12.75" x14ac:dyDescent="0.2"/>
    <row r="12735" ht="12.75" x14ac:dyDescent="0.2"/>
    <row r="12736" ht="12.75" x14ac:dyDescent="0.2"/>
    <row r="12737" ht="12.75" x14ac:dyDescent="0.2"/>
    <row r="12738" ht="12.75" x14ac:dyDescent="0.2"/>
    <row r="12739" ht="12.75" x14ac:dyDescent="0.2"/>
    <row r="12740" ht="12.75" x14ac:dyDescent="0.2"/>
    <row r="12741" ht="12.75" x14ac:dyDescent="0.2"/>
    <row r="12742" ht="12.75" x14ac:dyDescent="0.2"/>
    <row r="12743" ht="12.75" x14ac:dyDescent="0.2"/>
    <row r="12744" ht="12.75" x14ac:dyDescent="0.2"/>
    <row r="12745" ht="12.75" x14ac:dyDescent="0.2"/>
    <row r="12746" ht="12.75" x14ac:dyDescent="0.2"/>
    <row r="12747" ht="12.75" x14ac:dyDescent="0.2"/>
    <row r="12748" ht="12.75" x14ac:dyDescent="0.2"/>
    <row r="12749" ht="12.75" x14ac:dyDescent="0.2"/>
    <row r="12750" ht="12.75" x14ac:dyDescent="0.2"/>
    <row r="12751" ht="12.75" x14ac:dyDescent="0.2"/>
    <row r="12752" ht="12.75" x14ac:dyDescent="0.2"/>
    <row r="12753" ht="12.75" x14ac:dyDescent="0.2"/>
    <row r="12754" ht="12.75" x14ac:dyDescent="0.2"/>
    <row r="12755" ht="12.75" x14ac:dyDescent="0.2"/>
    <row r="12756" ht="12.75" x14ac:dyDescent="0.2"/>
    <row r="12757" ht="12.75" x14ac:dyDescent="0.2"/>
    <row r="12758" ht="12.75" x14ac:dyDescent="0.2"/>
    <row r="12759" ht="12.75" x14ac:dyDescent="0.2"/>
    <row r="12760" ht="12.75" x14ac:dyDescent="0.2"/>
    <row r="12761" ht="12.75" x14ac:dyDescent="0.2"/>
    <row r="12762" ht="12.75" x14ac:dyDescent="0.2"/>
    <row r="12763" ht="12.75" x14ac:dyDescent="0.2"/>
    <row r="12764" ht="12.75" x14ac:dyDescent="0.2"/>
    <row r="12765" ht="12.75" x14ac:dyDescent="0.2"/>
    <row r="12766" ht="12.75" x14ac:dyDescent="0.2"/>
    <row r="12767" ht="12.75" x14ac:dyDescent="0.2"/>
    <row r="12768" ht="12.75" x14ac:dyDescent="0.2"/>
    <row r="12769" ht="12.75" x14ac:dyDescent="0.2"/>
    <row r="12770" ht="12.75" x14ac:dyDescent="0.2"/>
    <row r="12771" ht="12.75" x14ac:dyDescent="0.2"/>
    <row r="12772" ht="12.75" x14ac:dyDescent="0.2"/>
    <row r="12773" ht="12.75" x14ac:dyDescent="0.2"/>
    <row r="12774" ht="12.75" x14ac:dyDescent="0.2"/>
    <row r="12775" ht="12.75" x14ac:dyDescent="0.2"/>
    <row r="12776" ht="12.75" x14ac:dyDescent="0.2"/>
    <row r="12777" ht="12.75" x14ac:dyDescent="0.2"/>
    <row r="12778" ht="12.75" x14ac:dyDescent="0.2"/>
    <row r="12779" ht="12.75" x14ac:dyDescent="0.2"/>
    <row r="12780" ht="12.75" x14ac:dyDescent="0.2"/>
    <row r="12781" ht="12.75" x14ac:dyDescent="0.2"/>
    <row r="12782" ht="12.75" x14ac:dyDescent="0.2"/>
    <row r="12783" ht="12.75" x14ac:dyDescent="0.2"/>
    <row r="12784" ht="12.75" x14ac:dyDescent="0.2"/>
    <row r="12785" ht="12.75" x14ac:dyDescent="0.2"/>
    <row r="12786" ht="12.75" x14ac:dyDescent="0.2"/>
    <row r="12787" ht="12.75" x14ac:dyDescent="0.2"/>
    <row r="12788" ht="12.75" x14ac:dyDescent="0.2"/>
    <row r="12789" ht="12.75" x14ac:dyDescent="0.2"/>
    <row r="12790" ht="12.75" x14ac:dyDescent="0.2"/>
    <row r="12791" ht="12.75" x14ac:dyDescent="0.2"/>
    <row r="12792" ht="12.75" x14ac:dyDescent="0.2"/>
    <row r="12793" ht="12.75" x14ac:dyDescent="0.2"/>
    <row r="12794" ht="12.75" x14ac:dyDescent="0.2"/>
    <row r="12795" ht="12.75" x14ac:dyDescent="0.2"/>
    <row r="12796" ht="12.75" x14ac:dyDescent="0.2"/>
    <row r="12797" ht="12.75" x14ac:dyDescent="0.2"/>
    <row r="12798" ht="12.75" x14ac:dyDescent="0.2"/>
    <row r="12799" ht="12.75" x14ac:dyDescent="0.2"/>
    <row r="12800" ht="12.75" x14ac:dyDescent="0.2"/>
    <row r="12801" ht="12.75" x14ac:dyDescent="0.2"/>
    <row r="12802" ht="12.75" x14ac:dyDescent="0.2"/>
    <row r="12803" ht="12.75" x14ac:dyDescent="0.2"/>
    <row r="12804" ht="12.75" x14ac:dyDescent="0.2"/>
    <row r="12805" ht="12.75" x14ac:dyDescent="0.2"/>
    <row r="12806" ht="12.75" x14ac:dyDescent="0.2"/>
    <row r="12807" ht="12.75" x14ac:dyDescent="0.2"/>
    <row r="12808" ht="12.75" x14ac:dyDescent="0.2"/>
    <row r="12809" ht="12.75" x14ac:dyDescent="0.2"/>
    <row r="12810" ht="12.75" x14ac:dyDescent="0.2"/>
    <row r="12811" ht="12.75" x14ac:dyDescent="0.2"/>
    <row r="12812" ht="12.75" x14ac:dyDescent="0.2"/>
    <row r="12813" ht="12.75" x14ac:dyDescent="0.2"/>
    <row r="12814" ht="12.75" x14ac:dyDescent="0.2"/>
    <row r="12815" ht="12.75" x14ac:dyDescent="0.2"/>
    <row r="12816" ht="12.75" x14ac:dyDescent="0.2"/>
    <row r="12817" ht="12.75" x14ac:dyDescent="0.2"/>
    <row r="12818" ht="12.75" x14ac:dyDescent="0.2"/>
    <row r="12819" ht="12.75" x14ac:dyDescent="0.2"/>
    <row r="12820" ht="12.75" x14ac:dyDescent="0.2"/>
    <row r="12821" ht="12.75" x14ac:dyDescent="0.2"/>
    <row r="12822" ht="12.75" x14ac:dyDescent="0.2"/>
    <row r="12823" ht="12.75" x14ac:dyDescent="0.2"/>
    <row r="12824" ht="12.75" x14ac:dyDescent="0.2"/>
    <row r="12825" ht="12.75" x14ac:dyDescent="0.2"/>
    <row r="12826" ht="12.75" x14ac:dyDescent="0.2"/>
    <row r="12827" ht="12.75" x14ac:dyDescent="0.2"/>
    <row r="12828" ht="12.75" x14ac:dyDescent="0.2"/>
    <row r="12829" ht="12.75" x14ac:dyDescent="0.2"/>
    <row r="12830" ht="12.75" x14ac:dyDescent="0.2"/>
    <row r="12831" ht="12.75" x14ac:dyDescent="0.2"/>
    <row r="12832" ht="12.75" x14ac:dyDescent="0.2"/>
    <row r="12833" ht="12.75" x14ac:dyDescent="0.2"/>
    <row r="12834" ht="12.75" x14ac:dyDescent="0.2"/>
    <row r="12835" ht="12.75" x14ac:dyDescent="0.2"/>
    <row r="12836" ht="12.75" x14ac:dyDescent="0.2"/>
    <row r="12837" ht="12.75" x14ac:dyDescent="0.2"/>
    <row r="12838" ht="12.75" x14ac:dyDescent="0.2"/>
    <row r="12839" ht="12.75" x14ac:dyDescent="0.2"/>
    <row r="12840" ht="12.75" x14ac:dyDescent="0.2"/>
    <row r="12841" ht="12.75" x14ac:dyDescent="0.2"/>
    <row r="12842" ht="12.75" x14ac:dyDescent="0.2"/>
    <row r="12843" ht="12.75" x14ac:dyDescent="0.2"/>
    <row r="12844" ht="12.75" x14ac:dyDescent="0.2"/>
    <row r="12845" ht="12.75" x14ac:dyDescent="0.2"/>
    <row r="12846" ht="12.75" x14ac:dyDescent="0.2"/>
    <row r="12847" ht="12.75" x14ac:dyDescent="0.2"/>
    <row r="12848" ht="12.75" x14ac:dyDescent="0.2"/>
    <row r="12849" ht="12.75" x14ac:dyDescent="0.2"/>
    <row r="12850" ht="12.75" x14ac:dyDescent="0.2"/>
    <row r="12851" ht="12.75" x14ac:dyDescent="0.2"/>
    <row r="12852" ht="12.75" x14ac:dyDescent="0.2"/>
    <row r="12853" ht="12.75" x14ac:dyDescent="0.2"/>
    <row r="12854" ht="12.75" x14ac:dyDescent="0.2"/>
    <row r="12855" ht="12.75" x14ac:dyDescent="0.2"/>
    <row r="12856" ht="12.75" x14ac:dyDescent="0.2"/>
    <row r="12857" ht="12.75" x14ac:dyDescent="0.2"/>
    <row r="12858" ht="12.75" x14ac:dyDescent="0.2"/>
    <row r="12859" ht="12.75" x14ac:dyDescent="0.2"/>
    <row r="12860" ht="12.75" x14ac:dyDescent="0.2"/>
    <row r="12861" ht="12.75" x14ac:dyDescent="0.2"/>
    <row r="12862" ht="12.75" x14ac:dyDescent="0.2"/>
    <row r="12863" ht="12.75" x14ac:dyDescent="0.2"/>
    <row r="12864" ht="12.75" x14ac:dyDescent="0.2"/>
    <row r="12865" ht="12.75" x14ac:dyDescent="0.2"/>
    <row r="12866" ht="12.75" x14ac:dyDescent="0.2"/>
    <row r="12867" ht="12.75" x14ac:dyDescent="0.2"/>
    <row r="12868" ht="12.75" x14ac:dyDescent="0.2"/>
    <row r="12869" ht="12.75" x14ac:dyDescent="0.2"/>
    <row r="12870" ht="12.75" x14ac:dyDescent="0.2"/>
    <row r="12871" ht="12.75" x14ac:dyDescent="0.2"/>
    <row r="12872" ht="12.75" x14ac:dyDescent="0.2"/>
    <row r="12873" ht="12.75" x14ac:dyDescent="0.2"/>
    <row r="12874" ht="12.75" x14ac:dyDescent="0.2"/>
    <row r="12875" ht="12.75" x14ac:dyDescent="0.2"/>
    <row r="12876" ht="12.75" x14ac:dyDescent="0.2"/>
    <row r="12877" ht="12.75" x14ac:dyDescent="0.2"/>
    <row r="12878" ht="12.75" x14ac:dyDescent="0.2"/>
    <row r="12879" ht="12.75" x14ac:dyDescent="0.2"/>
    <row r="12880" ht="12.75" x14ac:dyDescent="0.2"/>
    <row r="12881" ht="12.75" x14ac:dyDescent="0.2"/>
    <row r="12882" ht="12.75" x14ac:dyDescent="0.2"/>
    <row r="12883" ht="12.75" x14ac:dyDescent="0.2"/>
    <row r="12884" ht="12.75" x14ac:dyDescent="0.2"/>
    <row r="12885" ht="12.75" x14ac:dyDescent="0.2"/>
    <row r="12886" ht="12.75" x14ac:dyDescent="0.2"/>
    <row r="12887" ht="12.75" x14ac:dyDescent="0.2"/>
    <row r="12888" ht="12.75" x14ac:dyDescent="0.2"/>
    <row r="12889" ht="12.75" x14ac:dyDescent="0.2"/>
    <row r="12890" ht="12.75" x14ac:dyDescent="0.2"/>
    <row r="12891" ht="12.75" x14ac:dyDescent="0.2"/>
    <row r="12892" ht="12.75" x14ac:dyDescent="0.2"/>
    <row r="12893" ht="12.75" x14ac:dyDescent="0.2"/>
    <row r="12894" ht="12.75" x14ac:dyDescent="0.2"/>
    <row r="12895" ht="12.75" x14ac:dyDescent="0.2"/>
    <row r="12896" ht="12.75" x14ac:dyDescent="0.2"/>
    <row r="12897" ht="12.75" x14ac:dyDescent="0.2"/>
    <row r="12898" ht="12.75" x14ac:dyDescent="0.2"/>
    <row r="12899" ht="12.75" x14ac:dyDescent="0.2"/>
    <row r="12900" ht="12.75" x14ac:dyDescent="0.2"/>
    <row r="12901" ht="12.75" x14ac:dyDescent="0.2"/>
    <row r="12902" ht="12.75" x14ac:dyDescent="0.2"/>
    <row r="12903" ht="12.75" x14ac:dyDescent="0.2"/>
    <row r="12904" ht="12.75" x14ac:dyDescent="0.2"/>
    <row r="12905" ht="12.75" x14ac:dyDescent="0.2"/>
    <row r="12906" ht="12.75" x14ac:dyDescent="0.2"/>
    <row r="12907" ht="12.75" x14ac:dyDescent="0.2"/>
    <row r="12908" ht="12.75" x14ac:dyDescent="0.2"/>
    <row r="12909" ht="12.75" x14ac:dyDescent="0.2"/>
    <row r="12910" ht="12.75" x14ac:dyDescent="0.2"/>
    <row r="12911" ht="12.75" x14ac:dyDescent="0.2"/>
    <row r="12912" ht="12.75" x14ac:dyDescent="0.2"/>
    <row r="12913" ht="12.75" x14ac:dyDescent="0.2"/>
    <row r="12914" ht="12.75" x14ac:dyDescent="0.2"/>
    <row r="12915" ht="12.75" x14ac:dyDescent="0.2"/>
    <row r="12916" ht="12.75" x14ac:dyDescent="0.2"/>
    <row r="12917" ht="12.75" x14ac:dyDescent="0.2"/>
    <row r="12918" ht="12.75" x14ac:dyDescent="0.2"/>
    <row r="12919" ht="12.75" x14ac:dyDescent="0.2"/>
    <row r="12920" ht="12.75" x14ac:dyDescent="0.2"/>
    <row r="12921" ht="12.75" x14ac:dyDescent="0.2"/>
    <row r="12922" ht="12.75" x14ac:dyDescent="0.2"/>
    <row r="12923" ht="12.75" x14ac:dyDescent="0.2"/>
    <row r="12924" ht="12.75" x14ac:dyDescent="0.2"/>
    <row r="12925" ht="12.75" x14ac:dyDescent="0.2"/>
    <row r="12926" ht="12.75" x14ac:dyDescent="0.2"/>
    <row r="12927" ht="12.75" x14ac:dyDescent="0.2"/>
    <row r="12928" ht="12.75" x14ac:dyDescent="0.2"/>
    <row r="12929" ht="12.75" x14ac:dyDescent="0.2"/>
    <row r="12930" ht="12.75" x14ac:dyDescent="0.2"/>
    <row r="12931" ht="12.75" x14ac:dyDescent="0.2"/>
    <row r="12932" ht="12.75" x14ac:dyDescent="0.2"/>
    <row r="12933" ht="12.75" x14ac:dyDescent="0.2"/>
    <row r="12934" ht="12.75" x14ac:dyDescent="0.2"/>
    <row r="12935" ht="12.75" x14ac:dyDescent="0.2"/>
    <row r="12936" ht="12.75" x14ac:dyDescent="0.2"/>
    <row r="12937" ht="12.75" x14ac:dyDescent="0.2"/>
    <row r="12938" ht="12.75" x14ac:dyDescent="0.2"/>
    <row r="12939" ht="12.75" x14ac:dyDescent="0.2"/>
    <row r="12940" ht="12.75" x14ac:dyDescent="0.2"/>
    <row r="12941" ht="12.75" x14ac:dyDescent="0.2"/>
    <row r="12942" ht="12.75" x14ac:dyDescent="0.2"/>
    <row r="12943" ht="12.75" x14ac:dyDescent="0.2"/>
    <row r="12944" ht="12.75" x14ac:dyDescent="0.2"/>
    <row r="12945" ht="12.75" x14ac:dyDescent="0.2"/>
    <row r="12946" ht="12.75" x14ac:dyDescent="0.2"/>
    <row r="12947" ht="12.75" x14ac:dyDescent="0.2"/>
    <row r="12948" ht="12.75" x14ac:dyDescent="0.2"/>
    <row r="12949" ht="12.75" x14ac:dyDescent="0.2"/>
    <row r="12950" ht="12.75" x14ac:dyDescent="0.2"/>
    <row r="12951" ht="12.75" x14ac:dyDescent="0.2"/>
    <row r="12952" ht="12.75" x14ac:dyDescent="0.2"/>
    <row r="12953" ht="12.75" x14ac:dyDescent="0.2"/>
    <row r="12954" ht="12.75" x14ac:dyDescent="0.2"/>
    <row r="12955" ht="12.75" x14ac:dyDescent="0.2"/>
    <row r="12956" ht="12.75" x14ac:dyDescent="0.2"/>
    <row r="12957" ht="12.75" x14ac:dyDescent="0.2"/>
    <row r="12958" ht="12.75" x14ac:dyDescent="0.2"/>
    <row r="12959" ht="12.75" x14ac:dyDescent="0.2"/>
    <row r="12960" ht="12.75" x14ac:dyDescent="0.2"/>
    <row r="12961" ht="12.75" x14ac:dyDescent="0.2"/>
    <row r="12962" ht="12.75" x14ac:dyDescent="0.2"/>
    <row r="12963" ht="12.75" x14ac:dyDescent="0.2"/>
    <row r="12964" ht="12.75" x14ac:dyDescent="0.2"/>
    <row r="12965" ht="12.75" x14ac:dyDescent="0.2"/>
    <row r="12966" ht="12.75" x14ac:dyDescent="0.2"/>
    <row r="12967" ht="12.75" x14ac:dyDescent="0.2"/>
    <row r="12968" ht="12.75" x14ac:dyDescent="0.2"/>
    <row r="12969" ht="12.75" x14ac:dyDescent="0.2"/>
    <row r="12970" ht="12.75" x14ac:dyDescent="0.2"/>
    <row r="12971" ht="12.75" x14ac:dyDescent="0.2"/>
    <row r="12972" ht="12.75" x14ac:dyDescent="0.2"/>
    <row r="12973" ht="12.75" x14ac:dyDescent="0.2"/>
    <row r="12974" ht="12.75" x14ac:dyDescent="0.2"/>
    <row r="12975" ht="12.75" x14ac:dyDescent="0.2"/>
    <row r="12976" ht="12.75" x14ac:dyDescent="0.2"/>
    <row r="12977" ht="12.75" x14ac:dyDescent="0.2"/>
    <row r="12978" ht="12.75" x14ac:dyDescent="0.2"/>
    <row r="12979" ht="12.75" x14ac:dyDescent="0.2"/>
    <row r="12980" ht="12.75" x14ac:dyDescent="0.2"/>
    <row r="12981" ht="12.75" x14ac:dyDescent="0.2"/>
    <row r="12982" ht="12.75" x14ac:dyDescent="0.2"/>
    <row r="12983" ht="12.75" x14ac:dyDescent="0.2"/>
    <row r="12984" ht="12.75" x14ac:dyDescent="0.2"/>
    <row r="12985" ht="12.75" x14ac:dyDescent="0.2"/>
    <row r="12986" ht="12.75" x14ac:dyDescent="0.2"/>
    <row r="12987" ht="12.75" x14ac:dyDescent="0.2"/>
    <row r="12988" ht="12.75" x14ac:dyDescent="0.2"/>
    <row r="12989" ht="12.75" x14ac:dyDescent="0.2"/>
    <row r="12990" ht="12.75" x14ac:dyDescent="0.2"/>
    <row r="12991" ht="12.75" x14ac:dyDescent="0.2"/>
    <row r="12992" ht="12.75" x14ac:dyDescent="0.2"/>
    <row r="12993" ht="12.75" x14ac:dyDescent="0.2"/>
    <row r="12994" ht="12.75" x14ac:dyDescent="0.2"/>
    <row r="12995" ht="12.75" x14ac:dyDescent="0.2"/>
    <row r="12996" ht="12.75" x14ac:dyDescent="0.2"/>
    <row r="12997" ht="12.75" x14ac:dyDescent="0.2"/>
    <row r="12998" ht="12.75" x14ac:dyDescent="0.2"/>
    <row r="12999" ht="12.75" x14ac:dyDescent="0.2"/>
    <row r="13000" ht="12.75" x14ac:dyDescent="0.2"/>
    <row r="13001" ht="12.75" x14ac:dyDescent="0.2"/>
    <row r="13002" ht="12.75" x14ac:dyDescent="0.2"/>
    <row r="13003" ht="12.75" x14ac:dyDescent="0.2"/>
    <row r="13004" ht="12.75" x14ac:dyDescent="0.2"/>
    <row r="13005" ht="12.75" x14ac:dyDescent="0.2"/>
    <row r="13006" ht="12.75" x14ac:dyDescent="0.2"/>
    <row r="13007" ht="12.75" x14ac:dyDescent="0.2"/>
    <row r="13008" ht="12.75" x14ac:dyDescent="0.2"/>
    <row r="13009" ht="12.75" x14ac:dyDescent="0.2"/>
    <row r="13010" ht="12.75" x14ac:dyDescent="0.2"/>
    <row r="13011" ht="12.75" x14ac:dyDescent="0.2"/>
    <row r="13012" ht="12.75" x14ac:dyDescent="0.2"/>
    <row r="13013" ht="12.75" x14ac:dyDescent="0.2"/>
    <row r="13014" ht="12.75" x14ac:dyDescent="0.2"/>
    <row r="13015" ht="12.75" x14ac:dyDescent="0.2"/>
    <row r="13016" ht="12.75" x14ac:dyDescent="0.2"/>
    <row r="13017" ht="12.75" x14ac:dyDescent="0.2"/>
    <row r="13018" ht="12.75" x14ac:dyDescent="0.2"/>
    <row r="13019" ht="12.75" x14ac:dyDescent="0.2"/>
    <row r="13020" ht="12.75" x14ac:dyDescent="0.2"/>
    <row r="13021" ht="12.75" x14ac:dyDescent="0.2"/>
    <row r="13022" ht="12.75" x14ac:dyDescent="0.2"/>
    <row r="13023" ht="12.75" x14ac:dyDescent="0.2"/>
    <row r="13024" ht="12.75" x14ac:dyDescent="0.2"/>
    <row r="13025" ht="12.75" x14ac:dyDescent="0.2"/>
    <row r="13026" ht="12.75" x14ac:dyDescent="0.2"/>
    <row r="13027" ht="12.75" x14ac:dyDescent="0.2"/>
    <row r="13028" ht="12.75" x14ac:dyDescent="0.2"/>
    <row r="13029" ht="12.75" x14ac:dyDescent="0.2"/>
    <row r="13030" ht="12.75" x14ac:dyDescent="0.2"/>
    <row r="13031" ht="12.75" x14ac:dyDescent="0.2"/>
    <row r="13032" ht="12.75" x14ac:dyDescent="0.2"/>
    <row r="13033" ht="12.75" x14ac:dyDescent="0.2"/>
    <row r="13034" ht="12.75" x14ac:dyDescent="0.2"/>
    <row r="13035" ht="12.75" x14ac:dyDescent="0.2"/>
    <row r="13036" ht="12.75" x14ac:dyDescent="0.2"/>
    <row r="13037" ht="12.75" x14ac:dyDescent="0.2"/>
    <row r="13038" ht="12.75" x14ac:dyDescent="0.2"/>
    <row r="13039" ht="12.75" x14ac:dyDescent="0.2"/>
    <row r="13040" ht="12.75" x14ac:dyDescent="0.2"/>
    <row r="13041" ht="12.75" x14ac:dyDescent="0.2"/>
    <row r="13042" ht="12.75" x14ac:dyDescent="0.2"/>
    <row r="13043" ht="12.75" x14ac:dyDescent="0.2"/>
    <row r="13044" ht="12.75" x14ac:dyDescent="0.2"/>
    <row r="13045" ht="12.75" x14ac:dyDescent="0.2"/>
    <row r="13046" ht="12.75" x14ac:dyDescent="0.2"/>
    <row r="13047" ht="12.75" x14ac:dyDescent="0.2"/>
    <row r="13048" ht="12.75" x14ac:dyDescent="0.2"/>
    <row r="13049" ht="12.75" x14ac:dyDescent="0.2"/>
    <row r="13050" ht="12.75" x14ac:dyDescent="0.2"/>
    <row r="13051" ht="12.75" x14ac:dyDescent="0.2"/>
    <row r="13052" ht="12.75" x14ac:dyDescent="0.2"/>
    <row r="13053" ht="12.75" x14ac:dyDescent="0.2"/>
    <row r="13054" ht="12.75" x14ac:dyDescent="0.2"/>
    <row r="13055" ht="12.75" x14ac:dyDescent="0.2"/>
    <row r="13056" ht="12.75" x14ac:dyDescent="0.2"/>
    <row r="13057" ht="12.75" x14ac:dyDescent="0.2"/>
    <row r="13058" ht="12.75" x14ac:dyDescent="0.2"/>
    <row r="13059" ht="12.75" x14ac:dyDescent="0.2"/>
    <row r="13060" ht="12.75" x14ac:dyDescent="0.2"/>
    <row r="13061" ht="12.75" x14ac:dyDescent="0.2"/>
    <row r="13062" ht="12.75" x14ac:dyDescent="0.2"/>
    <row r="13063" ht="12.75" x14ac:dyDescent="0.2"/>
    <row r="13064" ht="12.75" x14ac:dyDescent="0.2"/>
    <row r="13065" ht="12.75" x14ac:dyDescent="0.2"/>
    <row r="13066" ht="12.75" x14ac:dyDescent="0.2"/>
    <row r="13067" ht="12.75" x14ac:dyDescent="0.2"/>
    <row r="13068" ht="12.75" x14ac:dyDescent="0.2"/>
    <row r="13069" ht="12.75" x14ac:dyDescent="0.2"/>
    <row r="13070" ht="12.75" x14ac:dyDescent="0.2"/>
    <row r="13071" ht="12.75" x14ac:dyDescent="0.2"/>
    <row r="13072" ht="12.75" x14ac:dyDescent="0.2"/>
    <row r="13073" ht="12.75" x14ac:dyDescent="0.2"/>
    <row r="13074" ht="12.75" x14ac:dyDescent="0.2"/>
    <row r="13075" ht="12.75" x14ac:dyDescent="0.2"/>
    <row r="13076" ht="12.75" x14ac:dyDescent="0.2"/>
    <row r="13077" ht="12.75" x14ac:dyDescent="0.2"/>
    <row r="13078" ht="12.75" x14ac:dyDescent="0.2"/>
    <row r="13079" ht="12.75" x14ac:dyDescent="0.2"/>
    <row r="13080" ht="12.75" x14ac:dyDescent="0.2"/>
    <row r="13081" ht="12.75" x14ac:dyDescent="0.2"/>
    <row r="13082" ht="12.75" x14ac:dyDescent="0.2"/>
    <row r="13083" ht="12.75" x14ac:dyDescent="0.2"/>
    <row r="13084" ht="12.75" x14ac:dyDescent="0.2"/>
    <row r="13085" ht="12.75" x14ac:dyDescent="0.2"/>
    <row r="13086" ht="12.75" x14ac:dyDescent="0.2"/>
    <row r="13087" ht="12.75" x14ac:dyDescent="0.2"/>
    <row r="13088" ht="12.75" x14ac:dyDescent="0.2"/>
    <row r="13089" ht="12.75" x14ac:dyDescent="0.2"/>
    <row r="13090" ht="12.75" x14ac:dyDescent="0.2"/>
    <row r="13091" ht="12.75" x14ac:dyDescent="0.2"/>
    <row r="13092" ht="12.75" x14ac:dyDescent="0.2"/>
    <row r="13093" ht="12.75" x14ac:dyDescent="0.2"/>
    <row r="13094" ht="12.75" x14ac:dyDescent="0.2"/>
    <row r="13095" ht="12.75" x14ac:dyDescent="0.2"/>
    <row r="13096" ht="12.75" x14ac:dyDescent="0.2"/>
    <row r="13097" ht="12.75" x14ac:dyDescent="0.2"/>
    <row r="13098" ht="12.75" x14ac:dyDescent="0.2"/>
    <row r="13099" ht="12.75" x14ac:dyDescent="0.2"/>
    <row r="13100" ht="12.75" x14ac:dyDescent="0.2"/>
    <row r="13101" ht="12.75" x14ac:dyDescent="0.2"/>
    <row r="13102" ht="12.75" x14ac:dyDescent="0.2"/>
    <row r="13103" ht="12.75" x14ac:dyDescent="0.2"/>
    <row r="13104" ht="12.75" x14ac:dyDescent="0.2"/>
    <row r="13105" ht="12.75" x14ac:dyDescent="0.2"/>
    <row r="13106" ht="12.75" x14ac:dyDescent="0.2"/>
    <row r="13107" ht="12.75" x14ac:dyDescent="0.2"/>
    <row r="13108" ht="12.75" x14ac:dyDescent="0.2"/>
    <row r="13109" ht="12.75" x14ac:dyDescent="0.2"/>
    <row r="13110" ht="12.75" x14ac:dyDescent="0.2"/>
    <row r="13111" ht="12.75" x14ac:dyDescent="0.2"/>
    <row r="13112" ht="12.75" x14ac:dyDescent="0.2"/>
    <row r="13113" ht="12.75" x14ac:dyDescent="0.2"/>
    <row r="13114" ht="12.75" x14ac:dyDescent="0.2"/>
    <row r="13115" ht="12.75" x14ac:dyDescent="0.2"/>
    <row r="13116" ht="12.75" x14ac:dyDescent="0.2"/>
    <row r="13117" ht="12.75" x14ac:dyDescent="0.2"/>
    <row r="13118" ht="12.75" x14ac:dyDescent="0.2"/>
    <row r="13119" ht="12.75" x14ac:dyDescent="0.2"/>
    <row r="13120" ht="12.75" x14ac:dyDescent="0.2"/>
    <row r="13121" ht="12.75" x14ac:dyDescent="0.2"/>
    <row r="13122" ht="12.75" x14ac:dyDescent="0.2"/>
    <row r="13123" ht="12.75" x14ac:dyDescent="0.2"/>
    <row r="13124" ht="12.75" x14ac:dyDescent="0.2"/>
    <row r="13125" ht="12.75" x14ac:dyDescent="0.2"/>
    <row r="13126" ht="12.75" x14ac:dyDescent="0.2"/>
    <row r="13127" ht="12.75" x14ac:dyDescent="0.2"/>
    <row r="13128" ht="12.75" x14ac:dyDescent="0.2"/>
    <row r="13129" ht="12.75" x14ac:dyDescent="0.2"/>
    <row r="13130" ht="12.75" x14ac:dyDescent="0.2"/>
    <row r="13131" ht="12.75" x14ac:dyDescent="0.2"/>
    <row r="13132" ht="12.75" x14ac:dyDescent="0.2"/>
    <row r="13133" ht="12.75" x14ac:dyDescent="0.2"/>
    <row r="13134" ht="12.75" x14ac:dyDescent="0.2"/>
    <row r="13135" ht="12.75" x14ac:dyDescent="0.2"/>
    <row r="13136" ht="12.75" x14ac:dyDescent="0.2"/>
    <row r="13137" ht="12.75" x14ac:dyDescent="0.2"/>
    <row r="13138" ht="12.75" x14ac:dyDescent="0.2"/>
    <row r="13139" ht="12.75" x14ac:dyDescent="0.2"/>
    <row r="13140" ht="12.75" x14ac:dyDescent="0.2"/>
    <row r="13141" ht="12.75" x14ac:dyDescent="0.2"/>
    <row r="13142" ht="12.75" x14ac:dyDescent="0.2"/>
    <row r="13143" ht="12.75" x14ac:dyDescent="0.2"/>
    <row r="13144" ht="12.75" x14ac:dyDescent="0.2"/>
    <row r="13145" ht="12.75" x14ac:dyDescent="0.2"/>
    <row r="13146" ht="12.75" x14ac:dyDescent="0.2"/>
    <row r="13147" ht="12.75" x14ac:dyDescent="0.2"/>
    <row r="13148" ht="12.75" x14ac:dyDescent="0.2"/>
    <row r="13149" ht="12.75" x14ac:dyDescent="0.2"/>
    <row r="13150" ht="12.75" x14ac:dyDescent="0.2"/>
    <row r="13151" ht="12.75" x14ac:dyDescent="0.2"/>
    <row r="13152" ht="12.75" x14ac:dyDescent="0.2"/>
    <row r="13153" ht="12.75" x14ac:dyDescent="0.2"/>
    <row r="13154" ht="12.75" x14ac:dyDescent="0.2"/>
    <row r="13155" ht="12.75" x14ac:dyDescent="0.2"/>
    <row r="13156" ht="12.75" x14ac:dyDescent="0.2"/>
    <row r="13157" ht="12.75" x14ac:dyDescent="0.2"/>
    <row r="13158" ht="12.75" x14ac:dyDescent="0.2"/>
    <row r="13159" ht="12.75" x14ac:dyDescent="0.2"/>
    <row r="13160" ht="12.75" x14ac:dyDescent="0.2"/>
    <row r="13161" ht="12.75" x14ac:dyDescent="0.2"/>
    <row r="13162" ht="12.75" x14ac:dyDescent="0.2"/>
    <row r="13163" ht="12.75" x14ac:dyDescent="0.2"/>
    <row r="13164" ht="12.75" x14ac:dyDescent="0.2"/>
    <row r="13165" ht="12.75" x14ac:dyDescent="0.2"/>
    <row r="13166" ht="12.75" x14ac:dyDescent="0.2"/>
    <row r="13167" ht="12.75" x14ac:dyDescent="0.2"/>
    <row r="13168" ht="12.75" x14ac:dyDescent="0.2"/>
    <row r="13169" ht="12.75" x14ac:dyDescent="0.2"/>
    <row r="13170" ht="12.75" x14ac:dyDescent="0.2"/>
    <row r="13171" ht="12.75" x14ac:dyDescent="0.2"/>
    <row r="13172" ht="12.75" x14ac:dyDescent="0.2"/>
    <row r="13173" ht="12.75" x14ac:dyDescent="0.2"/>
    <row r="13174" ht="12.75" x14ac:dyDescent="0.2"/>
    <row r="13175" ht="12.75" x14ac:dyDescent="0.2"/>
    <row r="13176" ht="12.75" x14ac:dyDescent="0.2"/>
    <row r="13177" ht="12.75" x14ac:dyDescent="0.2"/>
    <row r="13178" ht="12.75" x14ac:dyDescent="0.2"/>
    <row r="13179" ht="12.75" x14ac:dyDescent="0.2"/>
    <row r="13180" ht="12.75" x14ac:dyDescent="0.2"/>
    <row r="13181" ht="12.75" x14ac:dyDescent="0.2"/>
    <row r="13182" ht="12.75" x14ac:dyDescent="0.2"/>
    <row r="13183" ht="12.75" x14ac:dyDescent="0.2"/>
    <row r="13184" ht="12.75" x14ac:dyDescent="0.2"/>
    <row r="13185" ht="12.75" x14ac:dyDescent="0.2"/>
    <row r="13186" ht="12.75" x14ac:dyDescent="0.2"/>
    <row r="13187" ht="12.75" x14ac:dyDescent="0.2"/>
    <row r="13188" ht="12.75" x14ac:dyDescent="0.2"/>
    <row r="13189" ht="12.75" x14ac:dyDescent="0.2"/>
    <row r="13190" ht="12.75" x14ac:dyDescent="0.2"/>
    <row r="13191" ht="12.75" x14ac:dyDescent="0.2"/>
    <row r="13192" ht="12.75" x14ac:dyDescent="0.2"/>
    <row r="13193" ht="12.75" x14ac:dyDescent="0.2"/>
    <row r="13194" ht="12.75" x14ac:dyDescent="0.2"/>
    <row r="13195" ht="12.75" x14ac:dyDescent="0.2"/>
    <row r="13196" ht="12.75" x14ac:dyDescent="0.2"/>
    <row r="13197" ht="12.75" x14ac:dyDescent="0.2"/>
    <row r="13198" ht="12.75" x14ac:dyDescent="0.2"/>
    <row r="13199" ht="12.75" x14ac:dyDescent="0.2"/>
    <row r="13200" ht="12.75" x14ac:dyDescent="0.2"/>
    <row r="13201" ht="12.75" x14ac:dyDescent="0.2"/>
    <row r="13202" ht="12.75" x14ac:dyDescent="0.2"/>
    <row r="13203" ht="12.75" x14ac:dyDescent="0.2"/>
    <row r="13204" ht="12.75" x14ac:dyDescent="0.2"/>
    <row r="13205" ht="12.75" x14ac:dyDescent="0.2"/>
    <row r="13206" ht="12.75" x14ac:dyDescent="0.2"/>
    <row r="13207" ht="12.75" x14ac:dyDescent="0.2"/>
    <row r="13208" ht="12.75" x14ac:dyDescent="0.2"/>
    <row r="13209" ht="12.75" x14ac:dyDescent="0.2"/>
    <row r="13210" ht="12.75" x14ac:dyDescent="0.2"/>
    <row r="13211" ht="12.75" x14ac:dyDescent="0.2"/>
    <row r="13212" ht="12.75" x14ac:dyDescent="0.2"/>
    <row r="13213" ht="12.75" x14ac:dyDescent="0.2"/>
    <row r="13214" ht="12.75" x14ac:dyDescent="0.2"/>
    <row r="13215" ht="12.75" x14ac:dyDescent="0.2"/>
    <row r="13216" ht="12.75" x14ac:dyDescent="0.2"/>
    <row r="13217" ht="12.75" x14ac:dyDescent="0.2"/>
    <row r="13218" ht="12.75" x14ac:dyDescent="0.2"/>
    <row r="13219" ht="12.75" x14ac:dyDescent="0.2"/>
    <row r="13220" ht="12.75" x14ac:dyDescent="0.2"/>
    <row r="13221" ht="12.75" x14ac:dyDescent="0.2"/>
    <row r="13222" ht="12.75" x14ac:dyDescent="0.2"/>
    <row r="13223" ht="12.75" x14ac:dyDescent="0.2"/>
    <row r="13224" ht="12.75" x14ac:dyDescent="0.2"/>
    <row r="13225" ht="12.75" x14ac:dyDescent="0.2"/>
    <row r="13226" ht="12.75" x14ac:dyDescent="0.2"/>
    <row r="13227" ht="12.75" x14ac:dyDescent="0.2"/>
    <row r="13228" ht="12.75" x14ac:dyDescent="0.2"/>
    <row r="13229" ht="12.75" x14ac:dyDescent="0.2"/>
    <row r="13230" ht="12.75" x14ac:dyDescent="0.2"/>
    <row r="13231" ht="12.75" x14ac:dyDescent="0.2"/>
    <row r="13232" ht="12.75" x14ac:dyDescent="0.2"/>
    <row r="13233" ht="12.75" x14ac:dyDescent="0.2"/>
    <row r="13234" ht="12.75" x14ac:dyDescent="0.2"/>
    <row r="13235" ht="12.75" x14ac:dyDescent="0.2"/>
    <row r="13236" ht="12.75" x14ac:dyDescent="0.2"/>
    <row r="13237" ht="12.75" x14ac:dyDescent="0.2"/>
    <row r="13238" ht="12.75" x14ac:dyDescent="0.2"/>
    <row r="13239" ht="12.75" x14ac:dyDescent="0.2"/>
    <row r="13240" ht="12.75" x14ac:dyDescent="0.2"/>
    <row r="13241" ht="12.75" x14ac:dyDescent="0.2"/>
    <row r="13242" ht="12.75" x14ac:dyDescent="0.2"/>
    <row r="13243" ht="12.75" x14ac:dyDescent="0.2"/>
    <row r="13244" ht="12.75" x14ac:dyDescent="0.2"/>
    <row r="13245" ht="12.75" x14ac:dyDescent="0.2"/>
    <row r="13246" ht="12.75" x14ac:dyDescent="0.2"/>
    <row r="13247" ht="12.75" x14ac:dyDescent="0.2"/>
    <row r="13248" ht="12.75" x14ac:dyDescent="0.2"/>
    <row r="13249" ht="12.75" x14ac:dyDescent="0.2"/>
    <row r="13250" ht="12.75" x14ac:dyDescent="0.2"/>
    <row r="13251" ht="12.75" x14ac:dyDescent="0.2"/>
    <row r="13252" ht="12.75" x14ac:dyDescent="0.2"/>
    <row r="13253" ht="12.75" x14ac:dyDescent="0.2"/>
    <row r="13254" ht="12.75" x14ac:dyDescent="0.2"/>
    <row r="13255" ht="12.75" x14ac:dyDescent="0.2"/>
    <row r="13256" ht="12.75" x14ac:dyDescent="0.2"/>
    <row r="13257" ht="12.75" x14ac:dyDescent="0.2"/>
    <row r="13258" ht="12.75" x14ac:dyDescent="0.2"/>
    <row r="13259" ht="12.75" x14ac:dyDescent="0.2"/>
    <row r="13260" ht="12.75" x14ac:dyDescent="0.2"/>
    <row r="13261" ht="12.75" x14ac:dyDescent="0.2"/>
    <row r="13262" ht="12.75" x14ac:dyDescent="0.2"/>
    <row r="13263" ht="12.75" x14ac:dyDescent="0.2"/>
    <row r="13264" ht="12.75" x14ac:dyDescent="0.2"/>
    <row r="13265" ht="12.75" x14ac:dyDescent="0.2"/>
    <row r="13266" ht="12.75" x14ac:dyDescent="0.2"/>
    <row r="13267" ht="12.75" x14ac:dyDescent="0.2"/>
    <row r="13268" ht="12.75" x14ac:dyDescent="0.2"/>
    <row r="13269" ht="12.75" x14ac:dyDescent="0.2"/>
    <row r="13270" ht="12.75" x14ac:dyDescent="0.2"/>
    <row r="13271" ht="12.75" x14ac:dyDescent="0.2"/>
    <row r="13272" ht="12.75" x14ac:dyDescent="0.2"/>
    <row r="13273" ht="12.75" x14ac:dyDescent="0.2"/>
    <row r="13274" ht="12.75" x14ac:dyDescent="0.2"/>
    <row r="13275" ht="12.75" x14ac:dyDescent="0.2"/>
    <row r="13276" ht="12.75" x14ac:dyDescent="0.2"/>
    <row r="13277" ht="12.75" x14ac:dyDescent="0.2"/>
    <row r="13278" ht="12.75" x14ac:dyDescent="0.2"/>
    <row r="13279" ht="12.75" x14ac:dyDescent="0.2"/>
    <row r="13280" ht="12.75" x14ac:dyDescent="0.2"/>
    <row r="13281" ht="12.75" x14ac:dyDescent="0.2"/>
    <row r="13282" ht="12.75" x14ac:dyDescent="0.2"/>
    <row r="13283" ht="12.75" x14ac:dyDescent="0.2"/>
    <row r="13284" ht="12.75" x14ac:dyDescent="0.2"/>
    <row r="13285" ht="12.75" x14ac:dyDescent="0.2"/>
    <row r="13286" ht="12.75" x14ac:dyDescent="0.2"/>
    <row r="13287" ht="12.75" x14ac:dyDescent="0.2"/>
    <row r="13288" ht="12.75" x14ac:dyDescent="0.2"/>
    <row r="13289" ht="12.75" x14ac:dyDescent="0.2"/>
    <row r="13290" ht="12.75" x14ac:dyDescent="0.2"/>
    <row r="13291" ht="12.75" x14ac:dyDescent="0.2"/>
    <row r="13292" ht="12.75" x14ac:dyDescent="0.2"/>
    <row r="13293" ht="12.75" x14ac:dyDescent="0.2"/>
    <row r="13294" ht="12.75" x14ac:dyDescent="0.2"/>
    <row r="13295" ht="12.75" x14ac:dyDescent="0.2"/>
    <row r="13296" ht="12.75" x14ac:dyDescent="0.2"/>
    <row r="13297" ht="12.75" x14ac:dyDescent="0.2"/>
    <row r="13298" ht="12.75" x14ac:dyDescent="0.2"/>
    <row r="13299" ht="12.75" x14ac:dyDescent="0.2"/>
    <row r="13300" ht="12.75" x14ac:dyDescent="0.2"/>
    <row r="13301" ht="12.75" x14ac:dyDescent="0.2"/>
    <row r="13302" ht="12.75" x14ac:dyDescent="0.2"/>
    <row r="13303" ht="12.75" x14ac:dyDescent="0.2"/>
    <row r="13304" ht="12.75" x14ac:dyDescent="0.2"/>
    <row r="13305" ht="12.75" x14ac:dyDescent="0.2"/>
    <row r="13306" ht="12.75" x14ac:dyDescent="0.2"/>
    <row r="13307" ht="12.75" x14ac:dyDescent="0.2"/>
    <row r="13308" ht="12.75" x14ac:dyDescent="0.2"/>
    <row r="13309" ht="12.75" x14ac:dyDescent="0.2"/>
    <row r="13310" ht="12.75" x14ac:dyDescent="0.2"/>
    <row r="13311" ht="12.75" x14ac:dyDescent="0.2"/>
    <row r="13312" ht="12.75" x14ac:dyDescent="0.2"/>
    <row r="13313" ht="12.75" x14ac:dyDescent="0.2"/>
    <row r="13314" ht="12.75" x14ac:dyDescent="0.2"/>
    <row r="13315" ht="12.75" x14ac:dyDescent="0.2"/>
    <row r="13316" ht="12.75" x14ac:dyDescent="0.2"/>
    <row r="13317" ht="12.75" x14ac:dyDescent="0.2"/>
    <row r="13318" ht="12.75" x14ac:dyDescent="0.2"/>
    <row r="13319" ht="12.75" x14ac:dyDescent="0.2"/>
    <row r="13320" ht="12.75" x14ac:dyDescent="0.2"/>
    <row r="13321" ht="12.75" x14ac:dyDescent="0.2"/>
    <row r="13322" ht="12.75" x14ac:dyDescent="0.2"/>
    <row r="13323" ht="12.75" x14ac:dyDescent="0.2"/>
    <row r="13324" ht="12.75" x14ac:dyDescent="0.2"/>
    <row r="13325" ht="12.75" x14ac:dyDescent="0.2"/>
    <row r="13326" ht="12.75" x14ac:dyDescent="0.2"/>
    <row r="13327" ht="12.75" x14ac:dyDescent="0.2"/>
    <row r="13328" ht="12.75" x14ac:dyDescent="0.2"/>
    <row r="13329" ht="12.75" x14ac:dyDescent="0.2"/>
    <row r="13330" ht="12.75" x14ac:dyDescent="0.2"/>
    <row r="13331" ht="12.75" x14ac:dyDescent="0.2"/>
    <row r="13332" ht="12.75" x14ac:dyDescent="0.2"/>
    <row r="13333" ht="12.75" x14ac:dyDescent="0.2"/>
    <row r="13334" ht="12.75" x14ac:dyDescent="0.2"/>
    <row r="13335" ht="12.75" x14ac:dyDescent="0.2"/>
    <row r="13336" ht="12.75" x14ac:dyDescent="0.2"/>
    <row r="13337" ht="12.75" x14ac:dyDescent="0.2"/>
    <row r="13338" ht="12.75" x14ac:dyDescent="0.2"/>
    <row r="13339" ht="12.75" x14ac:dyDescent="0.2"/>
    <row r="13340" ht="12.75" x14ac:dyDescent="0.2"/>
    <row r="13341" ht="12.75" x14ac:dyDescent="0.2"/>
    <row r="13342" ht="12.75" x14ac:dyDescent="0.2"/>
    <row r="13343" ht="12.75" x14ac:dyDescent="0.2"/>
    <row r="13344" ht="12.75" x14ac:dyDescent="0.2"/>
    <row r="13345" ht="12.75" x14ac:dyDescent="0.2"/>
    <row r="13346" ht="12.75" x14ac:dyDescent="0.2"/>
    <row r="13347" ht="12.75" x14ac:dyDescent="0.2"/>
    <row r="13348" ht="12.75" x14ac:dyDescent="0.2"/>
    <row r="13349" ht="12.75" x14ac:dyDescent="0.2"/>
    <row r="13350" ht="12.75" x14ac:dyDescent="0.2"/>
    <row r="13351" ht="12.75" x14ac:dyDescent="0.2"/>
    <row r="13352" ht="12.75" x14ac:dyDescent="0.2"/>
    <row r="13353" ht="12.75" x14ac:dyDescent="0.2"/>
    <row r="13354" ht="12.75" x14ac:dyDescent="0.2"/>
    <row r="13355" ht="12.75" x14ac:dyDescent="0.2"/>
    <row r="13356" ht="12.75" x14ac:dyDescent="0.2"/>
    <row r="13357" ht="12.75" x14ac:dyDescent="0.2"/>
    <row r="13358" ht="12.75" x14ac:dyDescent="0.2"/>
    <row r="13359" ht="12.75" x14ac:dyDescent="0.2"/>
    <row r="13360" ht="12.75" x14ac:dyDescent="0.2"/>
    <row r="13361" ht="12.75" x14ac:dyDescent="0.2"/>
    <row r="13362" ht="12.75" x14ac:dyDescent="0.2"/>
    <row r="13363" ht="12.75" x14ac:dyDescent="0.2"/>
    <row r="13364" ht="12.75" x14ac:dyDescent="0.2"/>
    <row r="13365" ht="12.75" x14ac:dyDescent="0.2"/>
    <row r="13366" ht="12.75" x14ac:dyDescent="0.2"/>
    <row r="13367" ht="12.75" x14ac:dyDescent="0.2"/>
    <row r="13368" ht="12.75" x14ac:dyDescent="0.2"/>
    <row r="13369" ht="12.75" x14ac:dyDescent="0.2"/>
    <row r="13370" ht="12.75" x14ac:dyDescent="0.2"/>
    <row r="13371" ht="12.75" x14ac:dyDescent="0.2"/>
    <row r="13372" ht="12.75" x14ac:dyDescent="0.2"/>
    <row r="13373" ht="12.75" x14ac:dyDescent="0.2"/>
    <row r="13374" ht="12.75" x14ac:dyDescent="0.2"/>
    <row r="13375" ht="12.75" x14ac:dyDescent="0.2"/>
    <row r="13376" ht="12.75" x14ac:dyDescent="0.2"/>
    <row r="13377" ht="12.75" x14ac:dyDescent="0.2"/>
    <row r="13378" ht="12.75" x14ac:dyDescent="0.2"/>
    <row r="13379" ht="12.75" x14ac:dyDescent="0.2"/>
    <row r="13380" ht="12.75" x14ac:dyDescent="0.2"/>
    <row r="13381" ht="12.75" x14ac:dyDescent="0.2"/>
    <row r="13382" ht="12.75" x14ac:dyDescent="0.2"/>
    <row r="13383" ht="12.75" x14ac:dyDescent="0.2"/>
    <row r="13384" ht="12.75" x14ac:dyDescent="0.2"/>
    <row r="13385" ht="12.75" x14ac:dyDescent="0.2"/>
    <row r="13386" ht="12.75" x14ac:dyDescent="0.2"/>
    <row r="13387" ht="12.75" x14ac:dyDescent="0.2"/>
    <row r="13388" ht="12.75" x14ac:dyDescent="0.2"/>
    <row r="13389" ht="12.75" x14ac:dyDescent="0.2"/>
    <row r="13390" ht="12.75" x14ac:dyDescent="0.2"/>
    <row r="13391" ht="12.75" x14ac:dyDescent="0.2"/>
    <row r="13392" ht="12.75" x14ac:dyDescent="0.2"/>
    <row r="13393" ht="12.75" x14ac:dyDescent="0.2"/>
    <row r="13394" ht="12.75" x14ac:dyDescent="0.2"/>
    <row r="13395" ht="12.75" x14ac:dyDescent="0.2"/>
    <row r="13396" ht="12.75" x14ac:dyDescent="0.2"/>
    <row r="13397" ht="12.75" x14ac:dyDescent="0.2"/>
    <row r="13398" ht="12.75" x14ac:dyDescent="0.2"/>
    <row r="13399" ht="12.75" x14ac:dyDescent="0.2"/>
    <row r="13400" ht="12.75" x14ac:dyDescent="0.2"/>
    <row r="13401" ht="12.75" x14ac:dyDescent="0.2"/>
    <row r="13402" ht="12.75" x14ac:dyDescent="0.2"/>
    <row r="13403" ht="12.75" x14ac:dyDescent="0.2"/>
    <row r="13404" ht="12.75" x14ac:dyDescent="0.2"/>
    <row r="13405" ht="12.75" x14ac:dyDescent="0.2"/>
    <row r="13406" ht="12.75" x14ac:dyDescent="0.2"/>
    <row r="13407" ht="12.75" x14ac:dyDescent="0.2"/>
    <row r="13408" ht="12.75" x14ac:dyDescent="0.2"/>
    <row r="13409" ht="12.75" x14ac:dyDescent="0.2"/>
    <row r="13410" ht="12.75" x14ac:dyDescent="0.2"/>
    <row r="13411" ht="12.75" x14ac:dyDescent="0.2"/>
    <row r="13412" ht="12.75" x14ac:dyDescent="0.2"/>
    <row r="13413" ht="12.75" x14ac:dyDescent="0.2"/>
    <row r="13414" ht="12.75" x14ac:dyDescent="0.2"/>
    <row r="13415" ht="12.75" x14ac:dyDescent="0.2"/>
    <row r="13416" ht="12.75" x14ac:dyDescent="0.2"/>
    <row r="13417" ht="12.75" x14ac:dyDescent="0.2"/>
    <row r="13418" ht="12.75" x14ac:dyDescent="0.2"/>
    <row r="13419" ht="12.75" x14ac:dyDescent="0.2"/>
    <row r="13420" ht="12.75" x14ac:dyDescent="0.2"/>
    <row r="13421" ht="12.75" x14ac:dyDescent="0.2"/>
    <row r="13422" ht="12.75" x14ac:dyDescent="0.2"/>
    <row r="13423" ht="12.75" x14ac:dyDescent="0.2"/>
    <row r="13424" ht="12.75" x14ac:dyDescent="0.2"/>
    <row r="13425" ht="12.75" x14ac:dyDescent="0.2"/>
    <row r="13426" ht="12.75" x14ac:dyDescent="0.2"/>
    <row r="13427" ht="12.75" x14ac:dyDescent="0.2"/>
    <row r="13428" ht="12.75" x14ac:dyDescent="0.2"/>
    <row r="13429" ht="12.75" x14ac:dyDescent="0.2"/>
    <row r="13430" ht="12.75" x14ac:dyDescent="0.2"/>
    <row r="13431" ht="12.75" x14ac:dyDescent="0.2"/>
    <row r="13432" ht="12.75" x14ac:dyDescent="0.2"/>
    <row r="13433" ht="12.75" x14ac:dyDescent="0.2"/>
    <row r="13434" ht="12.75" x14ac:dyDescent="0.2"/>
    <row r="13435" ht="12.75" x14ac:dyDescent="0.2"/>
    <row r="13436" ht="12.75" x14ac:dyDescent="0.2"/>
    <row r="13437" ht="12.75" x14ac:dyDescent="0.2"/>
    <row r="13438" ht="12.75" x14ac:dyDescent="0.2"/>
    <row r="13439" ht="12.75" x14ac:dyDescent="0.2"/>
    <row r="13440" ht="12.75" x14ac:dyDescent="0.2"/>
    <row r="13441" ht="12.75" x14ac:dyDescent="0.2"/>
    <row r="13442" ht="12.75" x14ac:dyDescent="0.2"/>
    <row r="13443" ht="12.75" x14ac:dyDescent="0.2"/>
    <row r="13444" ht="12.75" x14ac:dyDescent="0.2"/>
    <row r="13445" ht="12.75" x14ac:dyDescent="0.2"/>
    <row r="13446" ht="12.75" x14ac:dyDescent="0.2"/>
    <row r="13447" ht="12.75" x14ac:dyDescent="0.2"/>
    <row r="13448" ht="12.75" x14ac:dyDescent="0.2"/>
    <row r="13449" ht="12.75" x14ac:dyDescent="0.2"/>
    <row r="13450" ht="12.75" x14ac:dyDescent="0.2"/>
    <row r="13451" ht="12.75" x14ac:dyDescent="0.2"/>
    <row r="13452" ht="12.75" x14ac:dyDescent="0.2"/>
    <row r="13453" ht="12.75" x14ac:dyDescent="0.2"/>
    <row r="13454" ht="12.75" x14ac:dyDescent="0.2"/>
    <row r="13455" ht="12.75" x14ac:dyDescent="0.2"/>
    <row r="13456" ht="12.75" x14ac:dyDescent="0.2"/>
    <row r="13457" ht="12.75" x14ac:dyDescent="0.2"/>
    <row r="13458" ht="12.75" x14ac:dyDescent="0.2"/>
    <row r="13459" ht="12.75" x14ac:dyDescent="0.2"/>
    <row r="13460" ht="12.75" x14ac:dyDescent="0.2"/>
    <row r="13461" ht="12.75" x14ac:dyDescent="0.2"/>
    <row r="13462" ht="12.75" x14ac:dyDescent="0.2"/>
    <row r="13463" ht="12.75" x14ac:dyDescent="0.2"/>
    <row r="13464" ht="12.75" x14ac:dyDescent="0.2"/>
    <row r="13465" ht="12.75" x14ac:dyDescent="0.2"/>
    <row r="13466" ht="12.75" x14ac:dyDescent="0.2"/>
    <row r="13467" ht="12.75" x14ac:dyDescent="0.2"/>
    <row r="13468" ht="12.75" x14ac:dyDescent="0.2"/>
    <row r="13469" ht="12.75" x14ac:dyDescent="0.2"/>
    <row r="13470" ht="12.75" x14ac:dyDescent="0.2"/>
    <row r="13471" ht="12.75" x14ac:dyDescent="0.2"/>
    <row r="13472" ht="12.75" x14ac:dyDescent="0.2"/>
    <row r="13473" ht="12.75" x14ac:dyDescent="0.2"/>
    <row r="13474" ht="12.75" x14ac:dyDescent="0.2"/>
    <row r="13475" ht="12.75" x14ac:dyDescent="0.2"/>
    <row r="13476" ht="12.75" x14ac:dyDescent="0.2"/>
    <row r="13477" ht="12.75" x14ac:dyDescent="0.2"/>
    <row r="13478" ht="12.75" x14ac:dyDescent="0.2"/>
    <row r="13479" ht="12.75" x14ac:dyDescent="0.2"/>
    <row r="13480" ht="12.75" x14ac:dyDescent="0.2"/>
    <row r="13481" ht="12.75" x14ac:dyDescent="0.2"/>
    <row r="13482" ht="12.75" x14ac:dyDescent="0.2"/>
    <row r="13483" ht="12.75" x14ac:dyDescent="0.2"/>
    <row r="13484" ht="12.75" x14ac:dyDescent="0.2"/>
    <row r="13485" ht="12.75" x14ac:dyDescent="0.2"/>
    <row r="13486" ht="12.75" x14ac:dyDescent="0.2"/>
    <row r="13487" ht="12.75" x14ac:dyDescent="0.2"/>
    <row r="13488" ht="12.75" x14ac:dyDescent="0.2"/>
    <row r="13489" ht="12.75" x14ac:dyDescent="0.2"/>
    <row r="13490" ht="12.75" x14ac:dyDescent="0.2"/>
    <row r="13491" ht="12.75" x14ac:dyDescent="0.2"/>
    <row r="13492" ht="12.75" x14ac:dyDescent="0.2"/>
    <row r="13493" ht="12.75" x14ac:dyDescent="0.2"/>
    <row r="13494" ht="12.75" x14ac:dyDescent="0.2"/>
    <row r="13495" ht="12.75" x14ac:dyDescent="0.2"/>
    <row r="13496" ht="12.75" x14ac:dyDescent="0.2"/>
    <row r="13497" ht="12.75" x14ac:dyDescent="0.2"/>
    <row r="13498" ht="12.75" x14ac:dyDescent="0.2"/>
    <row r="13499" ht="12.75" x14ac:dyDescent="0.2"/>
    <row r="13500" ht="12.75" x14ac:dyDescent="0.2"/>
    <row r="13501" ht="12.75" x14ac:dyDescent="0.2"/>
    <row r="13502" ht="12.75" x14ac:dyDescent="0.2"/>
    <row r="13503" ht="12.75" x14ac:dyDescent="0.2"/>
    <row r="13504" ht="12.75" x14ac:dyDescent="0.2"/>
    <row r="13505" ht="12.75" x14ac:dyDescent="0.2"/>
    <row r="13506" ht="12.75" x14ac:dyDescent="0.2"/>
    <row r="13507" ht="12.75" x14ac:dyDescent="0.2"/>
    <row r="13508" ht="12.75" x14ac:dyDescent="0.2"/>
    <row r="13509" ht="12.75" x14ac:dyDescent="0.2"/>
    <row r="13510" ht="12.75" x14ac:dyDescent="0.2"/>
    <row r="13511" ht="12.75" x14ac:dyDescent="0.2"/>
    <row r="13512" ht="12.75" x14ac:dyDescent="0.2"/>
    <row r="13513" ht="12.75" x14ac:dyDescent="0.2"/>
    <row r="13514" ht="12.75" x14ac:dyDescent="0.2"/>
    <row r="13515" ht="12.75" x14ac:dyDescent="0.2"/>
    <row r="13516" ht="12.75" x14ac:dyDescent="0.2"/>
    <row r="13517" ht="12.75" x14ac:dyDescent="0.2"/>
    <row r="13518" ht="12.75" x14ac:dyDescent="0.2"/>
    <row r="13519" ht="12.75" x14ac:dyDescent="0.2"/>
    <row r="13520" ht="12.75" x14ac:dyDescent="0.2"/>
    <row r="13521" ht="12.75" x14ac:dyDescent="0.2"/>
    <row r="13522" ht="12.75" x14ac:dyDescent="0.2"/>
    <row r="13523" ht="12.75" x14ac:dyDescent="0.2"/>
    <row r="13524" ht="12.75" x14ac:dyDescent="0.2"/>
    <row r="13525" ht="12.75" x14ac:dyDescent="0.2"/>
    <row r="13526" ht="12.75" x14ac:dyDescent="0.2"/>
    <row r="13527" ht="12.75" x14ac:dyDescent="0.2"/>
    <row r="13528" ht="12.75" x14ac:dyDescent="0.2"/>
    <row r="13529" ht="12.75" x14ac:dyDescent="0.2"/>
    <row r="13530" ht="12.75" x14ac:dyDescent="0.2"/>
    <row r="13531" ht="12.75" x14ac:dyDescent="0.2"/>
    <row r="13532" ht="12.75" x14ac:dyDescent="0.2"/>
    <row r="13533" ht="12.75" x14ac:dyDescent="0.2"/>
    <row r="13534" ht="12.75" x14ac:dyDescent="0.2"/>
    <row r="13535" ht="12.75" x14ac:dyDescent="0.2"/>
    <row r="13536" ht="12.75" x14ac:dyDescent="0.2"/>
    <row r="13537" ht="12.75" x14ac:dyDescent="0.2"/>
    <row r="13538" ht="12.75" x14ac:dyDescent="0.2"/>
    <row r="13539" ht="12.75" x14ac:dyDescent="0.2"/>
    <row r="13540" ht="12.75" x14ac:dyDescent="0.2"/>
    <row r="13541" ht="12.75" x14ac:dyDescent="0.2"/>
    <row r="13542" ht="12.75" x14ac:dyDescent="0.2"/>
    <row r="13543" ht="12.75" x14ac:dyDescent="0.2"/>
    <row r="13544" ht="12.75" x14ac:dyDescent="0.2"/>
    <row r="13545" ht="12.75" x14ac:dyDescent="0.2"/>
    <row r="13546" ht="12.75" x14ac:dyDescent="0.2"/>
    <row r="13547" ht="12.75" x14ac:dyDescent="0.2"/>
    <row r="13548" ht="12.75" x14ac:dyDescent="0.2"/>
    <row r="13549" ht="12.75" x14ac:dyDescent="0.2"/>
    <row r="13550" ht="12.75" x14ac:dyDescent="0.2"/>
    <row r="13551" ht="12.75" x14ac:dyDescent="0.2"/>
    <row r="13552" ht="12.75" x14ac:dyDescent="0.2"/>
    <row r="13553" ht="12.75" x14ac:dyDescent="0.2"/>
    <row r="13554" ht="12.75" x14ac:dyDescent="0.2"/>
    <row r="13555" ht="12.75" x14ac:dyDescent="0.2"/>
    <row r="13556" ht="12.75" x14ac:dyDescent="0.2"/>
    <row r="13557" ht="12.75" x14ac:dyDescent="0.2"/>
    <row r="13558" ht="12.75" x14ac:dyDescent="0.2"/>
    <row r="13559" ht="12.75" x14ac:dyDescent="0.2"/>
    <row r="13560" ht="12.75" x14ac:dyDescent="0.2"/>
    <row r="13561" ht="12.75" x14ac:dyDescent="0.2"/>
    <row r="13562" ht="12.75" x14ac:dyDescent="0.2"/>
    <row r="13563" ht="12.75" x14ac:dyDescent="0.2"/>
    <row r="13564" ht="12.75" x14ac:dyDescent="0.2"/>
    <row r="13565" ht="12.75" x14ac:dyDescent="0.2"/>
    <row r="13566" ht="12.75" x14ac:dyDescent="0.2"/>
    <row r="13567" ht="12.75" x14ac:dyDescent="0.2"/>
    <row r="13568" ht="12.75" x14ac:dyDescent="0.2"/>
    <row r="13569" ht="12.75" x14ac:dyDescent="0.2"/>
    <row r="13570" ht="12.75" x14ac:dyDescent="0.2"/>
    <row r="13571" ht="12.75" x14ac:dyDescent="0.2"/>
    <row r="13572" ht="12.75" x14ac:dyDescent="0.2"/>
    <row r="13573" ht="12.75" x14ac:dyDescent="0.2"/>
    <row r="13574" ht="12.75" x14ac:dyDescent="0.2"/>
    <row r="13575" ht="12.75" x14ac:dyDescent="0.2"/>
    <row r="13576" ht="12.75" x14ac:dyDescent="0.2"/>
    <row r="13577" ht="12.75" x14ac:dyDescent="0.2"/>
    <row r="13578" ht="12.75" x14ac:dyDescent="0.2"/>
    <row r="13579" ht="12.75" x14ac:dyDescent="0.2"/>
    <row r="13580" ht="12.75" x14ac:dyDescent="0.2"/>
    <row r="13581" ht="12.75" x14ac:dyDescent="0.2"/>
    <row r="13582" ht="12.75" x14ac:dyDescent="0.2"/>
    <row r="13583" ht="12.75" x14ac:dyDescent="0.2"/>
    <row r="13584" ht="12.75" x14ac:dyDescent="0.2"/>
    <row r="13585" ht="12.75" x14ac:dyDescent="0.2"/>
    <row r="13586" ht="12.75" x14ac:dyDescent="0.2"/>
    <row r="13587" ht="12.75" x14ac:dyDescent="0.2"/>
    <row r="13588" ht="12.75" x14ac:dyDescent="0.2"/>
    <row r="13589" ht="12.75" x14ac:dyDescent="0.2"/>
    <row r="13590" ht="12.75" x14ac:dyDescent="0.2"/>
    <row r="13591" ht="12.75" x14ac:dyDescent="0.2"/>
    <row r="13592" ht="12.75" x14ac:dyDescent="0.2"/>
    <row r="13593" ht="12.75" x14ac:dyDescent="0.2"/>
    <row r="13594" ht="12.75" x14ac:dyDescent="0.2"/>
    <row r="13595" ht="12.75" x14ac:dyDescent="0.2"/>
    <row r="13596" ht="12.75" x14ac:dyDescent="0.2"/>
    <row r="13597" ht="12.75" x14ac:dyDescent="0.2"/>
    <row r="13598" ht="12.75" x14ac:dyDescent="0.2"/>
    <row r="13599" ht="12.75" x14ac:dyDescent="0.2"/>
    <row r="13600" ht="12.75" x14ac:dyDescent="0.2"/>
    <row r="13601" ht="12.75" x14ac:dyDescent="0.2"/>
    <row r="13602" ht="12.75" x14ac:dyDescent="0.2"/>
    <row r="13603" ht="12.75" x14ac:dyDescent="0.2"/>
    <row r="13604" ht="12.75" x14ac:dyDescent="0.2"/>
    <row r="13605" ht="12.75" x14ac:dyDescent="0.2"/>
    <row r="13606" ht="12.75" x14ac:dyDescent="0.2"/>
    <row r="13607" ht="12.75" x14ac:dyDescent="0.2"/>
    <row r="13608" ht="12.75" x14ac:dyDescent="0.2"/>
    <row r="13609" ht="12.75" x14ac:dyDescent="0.2"/>
    <row r="13610" ht="12.75" x14ac:dyDescent="0.2"/>
    <row r="13611" ht="12.75" x14ac:dyDescent="0.2"/>
    <row r="13612" ht="12.75" x14ac:dyDescent="0.2"/>
    <row r="13613" ht="12.75" x14ac:dyDescent="0.2"/>
    <row r="13614" ht="12.75" x14ac:dyDescent="0.2"/>
    <row r="13615" ht="12.75" x14ac:dyDescent="0.2"/>
    <row r="13616" ht="12.75" x14ac:dyDescent="0.2"/>
    <row r="13617" ht="12.75" x14ac:dyDescent="0.2"/>
    <row r="13618" ht="12.75" x14ac:dyDescent="0.2"/>
    <row r="13619" ht="12.75" x14ac:dyDescent="0.2"/>
    <row r="13620" ht="12.75" x14ac:dyDescent="0.2"/>
    <row r="13621" ht="12.75" x14ac:dyDescent="0.2"/>
    <row r="13622" ht="12.75" x14ac:dyDescent="0.2"/>
    <row r="13623" ht="12.75" x14ac:dyDescent="0.2"/>
    <row r="13624" ht="12.75" x14ac:dyDescent="0.2"/>
    <row r="13625" ht="12.75" x14ac:dyDescent="0.2"/>
    <row r="13626" ht="12.75" x14ac:dyDescent="0.2"/>
    <row r="13627" ht="12.75" x14ac:dyDescent="0.2"/>
    <row r="13628" ht="12.75" x14ac:dyDescent="0.2"/>
    <row r="13629" ht="12.75" x14ac:dyDescent="0.2"/>
    <row r="13630" ht="12.75" x14ac:dyDescent="0.2"/>
    <row r="13631" ht="12.75" x14ac:dyDescent="0.2"/>
    <row r="13632" ht="12.75" x14ac:dyDescent="0.2"/>
    <row r="13633" ht="12.75" x14ac:dyDescent="0.2"/>
    <row r="13634" ht="12.75" x14ac:dyDescent="0.2"/>
    <row r="13635" ht="12.75" x14ac:dyDescent="0.2"/>
    <row r="13636" ht="12.75" x14ac:dyDescent="0.2"/>
    <row r="13637" ht="12.75" x14ac:dyDescent="0.2"/>
    <row r="13638" ht="12.75" x14ac:dyDescent="0.2"/>
    <row r="13639" ht="12.75" x14ac:dyDescent="0.2"/>
    <row r="13640" ht="12.75" x14ac:dyDescent="0.2"/>
    <row r="13641" ht="12.75" x14ac:dyDescent="0.2"/>
    <row r="13642" ht="12.75" x14ac:dyDescent="0.2"/>
    <row r="13643" ht="12.75" x14ac:dyDescent="0.2"/>
    <row r="13644" ht="12.75" x14ac:dyDescent="0.2"/>
    <row r="13645" ht="12.75" x14ac:dyDescent="0.2"/>
    <row r="13646" ht="12.75" x14ac:dyDescent="0.2"/>
    <row r="13647" ht="12.75" x14ac:dyDescent="0.2"/>
    <row r="13648" ht="12.75" x14ac:dyDescent="0.2"/>
    <row r="13649" ht="12.75" x14ac:dyDescent="0.2"/>
    <row r="13650" ht="12.75" x14ac:dyDescent="0.2"/>
    <row r="13651" ht="12.75" x14ac:dyDescent="0.2"/>
    <row r="13652" ht="12.75" x14ac:dyDescent="0.2"/>
    <row r="13653" ht="12.75" x14ac:dyDescent="0.2"/>
    <row r="13654" ht="12.75" x14ac:dyDescent="0.2"/>
    <row r="13655" ht="12.75" x14ac:dyDescent="0.2"/>
    <row r="13656" ht="12.75" x14ac:dyDescent="0.2"/>
    <row r="13657" ht="12.75" x14ac:dyDescent="0.2"/>
    <row r="13658" ht="12.75" x14ac:dyDescent="0.2"/>
    <row r="13659" ht="12.75" x14ac:dyDescent="0.2"/>
    <row r="13660" ht="12.75" x14ac:dyDescent="0.2"/>
    <row r="13661" ht="12.75" x14ac:dyDescent="0.2"/>
    <row r="13662" ht="12.75" x14ac:dyDescent="0.2"/>
    <row r="13663" ht="12.75" x14ac:dyDescent="0.2"/>
    <row r="13664" ht="12.75" x14ac:dyDescent="0.2"/>
    <row r="13665" ht="12.75" x14ac:dyDescent="0.2"/>
    <row r="13666" ht="12.75" x14ac:dyDescent="0.2"/>
    <row r="13667" ht="12.75" x14ac:dyDescent="0.2"/>
    <row r="13668" ht="12.75" x14ac:dyDescent="0.2"/>
    <row r="13669" ht="12.75" x14ac:dyDescent="0.2"/>
    <row r="13670" ht="12.75" x14ac:dyDescent="0.2"/>
    <row r="13671" ht="12.75" x14ac:dyDescent="0.2"/>
    <row r="13672" ht="12.75" x14ac:dyDescent="0.2"/>
    <row r="13673" ht="12.75" x14ac:dyDescent="0.2"/>
    <row r="13674" ht="12.75" x14ac:dyDescent="0.2"/>
    <row r="13675" ht="12.75" x14ac:dyDescent="0.2"/>
    <row r="13676" ht="12.75" x14ac:dyDescent="0.2"/>
    <row r="13677" ht="12.75" x14ac:dyDescent="0.2"/>
    <row r="13678" ht="12.75" x14ac:dyDescent="0.2"/>
    <row r="13679" ht="12.75" x14ac:dyDescent="0.2"/>
    <row r="13680" ht="12.75" x14ac:dyDescent="0.2"/>
    <row r="13681" ht="12.75" x14ac:dyDescent="0.2"/>
    <row r="13682" ht="12.75" x14ac:dyDescent="0.2"/>
    <row r="13683" ht="12.75" x14ac:dyDescent="0.2"/>
    <row r="13684" ht="12.75" x14ac:dyDescent="0.2"/>
    <row r="13685" ht="12.75" x14ac:dyDescent="0.2"/>
    <row r="13686" ht="12.75" x14ac:dyDescent="0.2"/>
    <row r="13687" ht="12.75" x14ac:dyDescent="0.2"/>
    <row r="13688" ht="12.75" x14ac:dyDescent="0.2"/>
    <row r="13689" ht="12.75" x14ac:dyDescent="0.2"/>
    <row r="13690" ht="12.75" x14ac:dyDescent="0.2"/>
    <row r="13691" ht="12.75" x14ac:dyDescent="0.2"/>
    <row r="13692" ht="12.75" x14ac:dyDescent="0.2"/>
    <row r="13693" ht="12.75" x14ac:dyDescent="0.2"/>
    <row r="13694" ht="12.75" x14ac:dyDescent="0.2"/>
    <row r="13695" ht="12.75" x14ac:dyDescent="0.2"/>
    <row r="13696" ht="12.75" x14ac:dyDescent="0.2"/>
    <row r="13697" ht="12.75" x14ac:dyDescent="0.2"/>
    <row r="13698" ht="12.75" x14ac:dyDescent="0.2"/>
    <row r="13699" ht="12.75" x14ac:dyDescent="0.2"/>
    <row r="13700" ht="12.75" x14ac:dyDescent="0.2"/>
    <row r="13701" ht="12.75" x14ac:dyDescent="0.2"/>
    <row r="13702" ht="12.75" x14ac:dyDescent="0.2"/>
    <row r="13703" ht="12.75" x14ac:dyDescent="0.2"/>
    <row r="13704" ht="12.75" x14ac:dyDescent="0.2"/>
    <row r="13705" ht="12.75" x14ac:dyDescent="0.2"/>
    <row r="13706" ht="12.75" x14ac:dyDescent="0.2"/>
    <row r="13707" ht="12.75" x14ac:dyDescent="0.2"/>
    <row r="13708" ht="12.75" x14ac:dyDescent="0.2"/>
    <row r="13709" ht="12.75" x14ac:dyDescent="0.2"/>
    <row r="13710" ht="12.75" x14ac:dyDescent="0.2"/>
    <row r="13711" ht="12.75" x14ac:dyDescent="0.2"/>
    <row r="13712" ht="12.75" x14ac:dyDescent="0.2"/>
    <row r="13713" ht="12.75" x14ac:dyDescent="0.2"/>
    <row r="13714" ht="12.75" x14ac:dyDescent="0.2"/>
    <row r="13715" ht="12.75" x14ac:dyDescent="0.2"/>
    <row r="13716" ht="12.75" x14ac:dyDescent="0.2"/>
    <row r="13717" ht="12.75" x14ac:dyDescent="0.2"/>
    <row r="13718" ht="12.75" x14ac:dyDescent="0.2"/>
    <row r="13719" ht="12.75" x14ac:dyDescent="0.2"/>
    <row r="13720" ht="12.75" x14ac:dyDescent="0.2"/>
    <row r="13721" ht="12.75" x14ac:dyDescent="0.2"/>
    <row r="13722" ht="12.75" x14ac:dyDescent="0.2"/>
    <row r="13723" ht="12.75" x14ac:dyDescent="0.2"/>
    <row r="13724" ht="12.75" x14ac:dyDescent="0.2"/>
    <row r="13725" ht="12.75" x14ac:dyDescent="0.2"/>
    <row r="13726" ht="12.75" x14ac:dyDescent="0.2"/>
    <row r="13727" ht="12.75" x14ac:dyDescent="0.2"/>
    <row r="13728" ht="12.75" x14ac:dyDescent="0.2"/>
    <row r="13729" ht="12.75" x14ac:dyDescent="0.2"/>
    <row r="13730" ht="12.75" x14ac:dyDescent="0.2"/>
    <row r="13731" ht="12.75" x14ac:dyDescent="0.2"/>
    <row r="13732" ht="12.75" x14ac:dyDescent="0.2"/>
    <row r="13733" ht="12.75" x14ac:dyDescent="0.2"/>
    <row r="13734" ht="12.75" x14ac:dyDescent="0.2"/>
    <row r="13735" ht="12.75" x14ac:dyDescent="0.2"/>
    <row r="13736" ht="12.75" x14ac:dyDescent="0.2"/>
    <row r="13737" ht="12.75" x14ac:dyDescent="0.2"/>
    <row r="13738" ht="12.75" x14ac:dyDescent="0.2"/>
    <row r="13739" ht="12.75" x14ac:dyDescent="0.2"/>
    <row r="13740" ht="12.75" x14ac:dyDescent="0.2"/>
    <row r="13741" ht="12.75" x14ac:dyDescent="0.2"/>
    <row r="13742" ht="12.75" x14ac:dyDescent="0.2"/>
    <row r="13743" ht="12.75" x14ac:dyDescent="0.2"/>
    <row r="13744" ht="12.75" x14ac:dyDescent="0.2"/>
    <row r="13745" ht="12.75" x14ac:dyDescent="0.2"/>
    <row r="13746" ht="12.75" x14ac:dyDescent="0.2"/>
    <row r="13747" ht="12.75" x14ac:dyDescent="0.2"/>
    <row r="13748" ht="12.75" x14ac:dyDescent="0.2"/>
    <row r="13749" ht="12.75" x14ac:dyDescent="0.2"/>
    <row r="13750" ht="12.75" x14ac:dyDescent="0.2"/>
    <row r="13751" ht="12.75" x14ac:dyDescent="0.2"/>
    <row r="13752" ht="12.75" x14ac:dyDescent="0.2"/>
    <row r="13753" ht="12.75" x14ac:dyDescent="0.2"/>
    <row r="13754" ht="12.75" x14ac:dyDescent="0.2"/>
    <row r="13755" ht="12.75" x14ac:dyDescent="0.2"/>
    <row r="13756" ht="12.75" x14ac:dyDescent="0.2"/>
    <row r="13757" ht="12.75" x14ac:dyDescent="0.2"/>
    <row r="13758" ht="12.75" x14ac:dyDescent="0.2"/>
    <row r="13759" ht="12.75" x14ac:dyDescent="0.2"/>
    <row r="13760" ht="12.75" x14ac:dyDescent="0.2"/>
    <row r="13761" ht="12.75" x14ac:dyDescent="0.2"/>
    <row r="13762" ht="12.75" x14ac:dyDescent="0.2"/>
    <row r="13763" ht="12.75" x14ac:dyDescent="0.2"/>
    <row r="13764" ht="12.75" x14ac:dyDescent="0.2"/>
    <row r="13765" ht="12.75" x14ac:dyDescent="0.2"/>
    <row r="13766" ht="12.75" x14ac:dyDescent="0.2"/>
    <row r="13767" ht="12.75" x14ac:dyDescent="0.2"/>
    <row r="13768" ht="12.75" x14ac:dyDescent="0.2"/>
    <row r="13769" ht="12.75" x14ac:dyDescent="0.2"/>
    <row r="13770" ht="12.75" x14ac:dyDescent="0.2"/>
    <row r="13771" ht="12.75" x14ac:dyDescent="0.2"/>
    <row r="13772" ht="12.75" x14ac:dyDescent="0.2"/>
    <row r="13773" ht="12.75" x14ac:dyDescent="0.2"/>
    <row r="13774" ht="12.75" x14ac:dyDescent="0.2"/>
    <row r="13775" ht="12.75" x14ac:dyDescent="0.2"/>
    <row r="13776" ht="12.75" x14ac:dyDescent="0.2"/>
    <row r="13777" ht="12.75" x14ac:dyDescent="0.2"/>
    <row r="13778" ht="12.75" x14ac:dyDescent="0.2"/>
    <row r="13779" ht="12.75" x14ac:dyDescent="0.2"/>
    <row r="13780" ht="12.75" x14ac:dyDescent="0.2"/>
    <row r="13781" ht="12.75" x14ac:dyDescent="0.2"/>
    <row r="13782" ht="12.75" x14ac:dyDescent="0.2"/>
    <row r="13783" ht="12.75" x14ac:dyDescent="0.2"/>
    <row r="13784" ht="12.75" x14ac:dyDescent="0.2"/>
    <row r="13785" ht="12.75" x14ac:dyDescent="0.2"/>
    <row r="13786" ht="12.75" x14ac:dyDescent="0.2"/>
    <row r="13787" ht="12.75" x14ac:dyDescent="0.2"/>
    <row r="13788" ht="12.75" x14ac:dyDescent="0.2"/>
    <row r="13789" ht="12.75" x14ac:dyDescent="0.2"/>
    <row r="13790" ht="12.75" x14ac:dyDescent="0.2"/>
    <row r="13791" ht="12.75" x14ac:dyDescent="0.2"/>
    <row r="13792" ht="12.75" x14ac:dyDescent="0.2"/>
    <row r="13793" ht="12.75" x14ac:dyDescent="0.2"/>
    <row r="13794" ht="12.75" x14ac:dyDescent="0.2"/>
    <row r="13795" ht="12.75" x14ac:dyDescent="0.2"/>
    <row r="13796" ht="12.75" x14ac:dyDescent="0.2"/>
    <row r="13797" ht="12.75" x14ac:dyDescent="0.2"/>
    <row r="13798" ht="12.75" x14ac:dyDescent="0.2"/>
    <row r="13799" ht="12.75" x14ac:dyDescent="0.2"/>
    <row r="13800" ht="12.75" x14ac:dyDescent="0.2"/>
    <row r="13801" ht="12.75" x14ac:dyDescent="0.2"/>
    <row r="13802" ht="12.75" x14ac:dyDescent="0.2"/>
    <row r="13803" ht="12.75" x14ac:dyDescent="0.2"/>
    <row r="13804" ht="12.75" x14ac:dyDescent="0.2"/>
    <row r="13805" ht="12.75" x14ac:dyDescent="0.2"/>
    <row r="13806" ht="12.75" x14ac:dyDescent="0.2"/>
    <row r="13807" ht="12.75" x14ac:dyDescent="0.2"/>
    <row r="13808" ht="12.75" x14ac:dyDescent="0.2"/>
    <row r="13809" ht="12.75" x14ac:dyDescent="0.2"/>
    <row r="13810" ht="12.75" x14ac:dyDescent="0.2"/>
    <row r="13811" ht="12.75" x14ac:dyDescent="0.2"/>
    <row r="13812" ht="12.75" x14ac:dyDescent="0.2"/>
    <row r="13813" ht="12.75" x14ac:dyDescent="0.2"/>
    <row r="13814" ht="12.75" x14ac:dyDescent="0.2"/>
    <row r="13815" ht="12.75" x14ac:dyDescent="0.2"/>
    <row r="13816" ht="12.75" x14ac:dyDescent="0.2"/>
    <row r="13817" ht="12.75" x14ac:dyDescent="0.2"/>
    <row r="13818" ht="12.75" x14ac:dyDescent="0.2"/>
    <row r="13819" ht="12.75" x14ac:dyDescent="0.2"/>
    <row r="13820" ht="12.75" x14ac:dyDescent="0.2"/>
    <row r="13821" ht="12.75" x14ac:dyDescent="0.2"/>
    <row r="13822" ht="12.75" x14ac:dyDescent="0.2"/>
    <row r="13823" ht="12.75" x14ac:dyDescent="0.2"/>
    <row r="13824" ht="12.75" x14ac:dyDescent="0.2"/>
    <row r="13825" ht="12.75" x14ac:dyDescent="0.2"/>
    <row r="13826" ht="12.75" x14ac:dyDescent="0.2"/>
    <row r="13827" ht="12.75" x14ac:dyDescent="0.2"/>
    <row r="13828" ht="12.75" x14ac:dyDescent="0.2"/>
    <row r="13829" ht="12.75" x14ac:dyDescent="0.2"/>
    <row r="13830" ht="12.75" x14ac:dyDescent="0.2"/>
    <row r="13831" ht="12.75" x14ac:dyDescent="0.2"/>
    <row r="13832" ht="12.75" x14ac:dyDescent="0.2"/>
    <row r="13833" ht="12.75" x14ac:dyDescent="0.2"/>
    <row r="13834" ht="12.75" x14ac:dyDescent="0.2"/>
    <row r="13835" ht="12.75" x14ac:dyDescent="0.2"/>
    <row r="13836" ht="12.75" x14ac:dyDescent="0.2"/>
    <row r="13837" ht="12.75" x14ac:dyDescent="0.2"/>
    <row r="13838" ht="12.75" x14ac:dyDescent="0.2"/>
    <row r="13839" ht="12.75" x14ac:dyDescent="0.2"/>
    <row r="13840" ht="12.75" x14ac:dyDescent="0.2"/>
    <row r="13841" ht="12.75" x14ac:dyDescent="0.2"/>
    <row r="13842" ht="12.75" x14ac:dyDescent="0.2"/>
    <row r="13843" ht="12.75" x14ac:dyDescent="0.2"/>
    <row r="13844" ht="12.75" x14ac:dyDescent="0.2"/>
    <row r="13845" ht="12.75" x14ac:dyDescent="0.2"/>
    <row r="13846" ht="12.75" x14ac:dyDescent="0.2"/>
    <row r="13847" ht="12.75" x14ac:dyDescent="0.2"/>
    <row r="13848" ht="12.75" x14ac:dyDescent="0.2"/>
    <row r="13849" ht="12.75" x14ac:dyDescent="0.2"/>
    <row r="13850" ht="12.75" x14ac:dyDescent="0.2"/>
    <row r="13851" ht="12.75" x14ac:dyDescent="0.2"/>
    <row r="13852" ht="12.75" x14ac:dyDescent="0.2"/>
    <row r="13853" ht="12.75" x14ac:dyDescent="0.2"/>
    <row r="13854" ht="12.75" x14ac:dyDescent="0.2"/>
    <row r="13855" ht="12.75" x14ac:dyDescent="0.2"/>
    <row r="13856" ht="12.75" x14ac:dyDescent="0.2"/>
    <row r="13857" ht="12.75" x14ac:dyDescent="0.2"/>
    <row r="13858" ht="12.75" x14ac:dyDescent="0.2"/>
    <row r="13859" ht="12.75" x14ac:dyDescent="0.2"/>
    <row r="13860" ht="12.75" x14ac:dyDescent="0.2"/>
    <row r="13861" ht="12.75" x14ac:dyDescent="0.2"/>
    <row r="13862" ht="12.75" x14ac:dyDescent="0.2"/>
    <row r="13863" ht="12.75" x14ac:dyDescent="0.2"/>
    <row r="13864" ht="12.75" x14ac:dyDescent="0.2"/>
    <row r="13865" ht="12.75" x14ac:dyDescent="0.2"/>
    <row r="13866" ht="12.75" x14ac:dyDescent="0.2"/>
    <row r="13867" ht="12.75" x14ac:dyDescent="0.2"/>
    <row r="13868" ht="12.75" x14ac:dyDescent="0.2"/>
    <row r="13869" ht="12.75" x14ac:dyDescent="0.2"/>
    <row r="13870" ht="12.75" x14ac:dyDescent="0.2"/>
    <row r="13871" ht="12.75" x14ac:dyDescent="0.2"/>
    <row r="13872" ht="12.75" x14ac:dyDescent="0.2"/>
    <row r="13873" ht="12.75" x14ac:dyDescent="0.2"/>
    <row r="13874" ht="12.75" x14ac:dyDescent="0.2"/>
    <row r="13875" ht="12.75" x14ac:dyDescent="0.2"/>
    <row r="13876" ht="12.75" x14ac:dyDescent="0.2"/>
    <row r="13877" ht="12.75" x14ac:dyDescent="0.2"/>
    <row r="13878" ht="12.75" x14ac:dyDescent="0.2"/>
    <row r="13879" ht="12.75" x14ac:dyDescent="0.2"/>
    <row r="13880" ht="12.75" x14ac:dyDescent="0.2"/>
    <row r="13881" ht="12.75" x14ac:dyDescent="0.2"/>
    <row r="13882" ht="12.75" x14ac:dyDescent="0.2"/>
    <row r="13883" ht="12.75" x14ac:dyDescent="0.2"/>
    <row r="13884" ht="12.75" x14ac:dyDescent="0.2"/>
    <row r="13885" ht="12.75" x14ac:dyDescent="0.2"/>
    <row r="13886" ht="12.75" x14ac:dyDescent="0.2"/>
    <row r="13887" ht="12.75" x14ac:dyDescent="0.2"/>
    <row r="13888" ht="12.75" x14ac:dyDescent="0.2"/>
    <row r="13889" ht="12.75" x14ac:dyDescent="0.2"/>
    <row r="13890" ht="12.75" x14ac:dyDescent="0.2"/>
    <row r="13891" ht="12.75" x14ac:dyDescent="0.2"/>
    <row r="13892" ht="12.75" x14ac:dyDescent="0.2"/>
    <row r="13893" ht="12.75" x14ac:dyDescent="0.2"/>
    <row r="13894" ht="12.75" x14ac:dyDescent="0.2"/>
    <row r="13895" ht="12.75" x14ac:dyDescent="0.2"/>
    <row r="13896" ht="12.75" x14ac:dyDescent="0.2"/>
    <row r="13897" ht="12.75" x14ac:dyDescent="0.2"/>
    <row r="13898" ht="12.75" x14ac:dyDescent="0.2"/>
    <row r="13899" ht="12.75" x14ac:dyDescent="0.2"/>
    <row r="13900" ht="12.75" x14ac:dyDescent="0.2"/>
    <row r="13901" ht="12.75" x14ac:dyDescent="0.2"/>
    <row r="13902" ht="12.75" x14ac:dyDescent="0.2"/>
    <row r="13903" ht="12.75" x14ac:dyDescent="0.2"/>
    <row r="13904" ht="12.75" x14ac:dyDescent="0.2"/>
    <row r="13905" ht="12.75" x14ac:dyDescent="0.2"/>
    <row r="13906" ht="12.75" x14ac:dyDescent="0.2"/>
    <row r="13907" ht="12.75" x14ac:dyDescent="0.2"/>
    <row r="13908" ht="12.75" x14ac:dyDescent="0.2"/>
    <row r="13909" ht="12.75" x14ac:dyDescent="0.2"/>
    <row r="13910" ht="12.75" x14ac:dyDescent="0.2"/>
    <row r="13911" ht="12.75" x14ac:dyDescent="0.2"/>
    <row r="13912" ht="12.75" x14ac:dyDescent="0.2"/>
    <row r="13913" ht="12.75" x14ac:dyDescent="0.2"/>
    <row r="13914" ht="12.75" x14ac:dyDescent="0.2"/>
    <row r="13915" ht="12.75" x14ac:dyDescent="0.2"/>
    <row r="13916" ht="12.75" x14ac:dyDescent="0.2"/>
    <row r="13917" ht="12.75" x14ac:dyDescent="0.2"/>
    <row r="13918" ht="12.75" x14ac:dyDescent="0.2"/>
    <row r="13919" ht="12.75" x14ac:dyDescent="0.2"/>
    <row r="13920" ht="12.75" x14ac:dyDescent="0.2"/>
    <row r="13921" ht="12.75" x14ac:dyDescent="0.2"/>
    <row r="13922" ht="12.75" x14ac:dyDescent="0.2"/>
    <row r="13923" ht="12.75" x14ac:dyDescent="0.2"/>
    <row r="13924" ht="12.75" x14ac:dyDescent="0.2"/>
    <row r="13925" ht="12.75" x14ac:dyDescent="0.2"/>
    <row r="13926" ht="12.75" x14ac:dyDescent="0.2"/>
    <row r="13927" ht="12.75" x14ac:dyDescent="0.2"/>
    <row r="13928" ht="12.75" x14ac:dyDescent="0.2"/>
    <row r="13929" ht="12.75" x14ac:dyDescent="0.2"/>
    <row r="13930" ht="12.75" x14ac:dyDescent="0.2"/>
    <row r="13931" ht="12.75" x14ac:dyDescent="0.2"/>
    <row r="13932" ht="12.75" x14ac:dyDescent="0.2"/>
    <row r="13933" ht="12.75" x14ac:dyDescent="0.2"/>
    <row r="13934" ht="12.75" x14ac:dyDescent="0.2"/>
    <row r="13935" ht="12.75" x14ac:dyDescent="0.2"/>
    <row r="13936" ht="12.75" x14ac:dyDescent="0.2"/>
    <row r="13937" ht="12.75" x14ac:dyDescent="0.2"/>
    <row r="13938" ht="12.75" x14ac:dyDescent="0.2"/>
    <row r="13939" ht="12.75" x14ac:dyDescent="0.2"/>
    <row r="13940" ht="12.75" x14ac:dyDescent="0.2"/>
    <row r="13941" ht="12.75" x14ac:dyDescent="0.2"/>
    <row r="13942" ht="12.75" x14ac:dyDescent="0.2"/>
    <row r="13943" ht="12.75" x14ac:dyDescent="0.2"/>
    <row r="13944" ht="12.75" x14ac:dyDescent="0.2"/>
    <row r="13945" ht="12.75" x14ac:dyDescent="0.2"/>
    <row r="13946" ht="12.75" x14ac:dyDescent="0.2"/>
    <row r="13947" ht="12.75" x14ac:dyDescent="0.2"/>
    <row r="13948" ht="12.75" x14ac:dyDescent="0.2"/>
    <row r="13949" ht="12.75" x14ac:dyDescent="0.2"/>
    <row r="13950" ht="12.75" x14ac:dyDescent="0.2"/>
    <row r="13951" ht="12.75" x14ac:dyDescent="0.2"/>
    <row r="13952" ht="12.75" x14ac:dyDescent="0.2"/>
    <row r="13953" ht="12.75" x14ac:dyDescent="0.2"/>
    <row r="13954" ht="12.75" x14ac:dyDescent="0.2"/>
    <row r="13955" ht="12.75" x14ac:dyDescent="0.2"/>
    <row r="13956" ht="12.75" x14ac:dyDescent="0.2"/>
    <row r="13957" ht="12.75" x14ac:dyDescent="0.2"/>
    <row r="13958" ht="12.75" x14ac:dyDescent="0.2"/>
    <row r="13959" ht="12.75" x14ac:dyDescent="0.2"/>
    <row r="13960" ht="12.75" x14ac:dyDescent="0.2"/>
    <row r="13961" ht="12.75" x14ac:dyDescent="0.2"/>
    <row r="13962" ht="12.75" x14ac:dyDescent="0.2"/>
    <row r="13963" ht="12.75" x14ac:dyDescent="0.2"/>
    <row r="13964" ht="12.75" x14ac:dyDescent="0.2"/>
    <row r="13965" ht="12.75" x14ac:dyDescent="0.2"/>
    <row r="13966" ht="12.75" x14ac:dyDescent="0.2"/>
    <row r="13967" ht="12.75" x14ac:dyDescent="0.2"/>
    <row r="13968" ht="12.75" x14ac:dyDescent="0.2"/>
    <row r="13969" ht="12.75" x14ac:dyDescent="0.2"/>
    <row r="13970" ht="12.75" x14ac:dyDescent="0.2"/>
    <row r="13971" ht="12.75" x14ac:dyDescent="0.2"/>
    <row r="13972" ht="12.75" x14ac:dyDescent="0.2"/>
    <row r="13973" ht="12.75" x14ac:dyDescent="0.2"/>
    <row r="13974" ht="12.75" x14ac:dyDescent="0.2"/>
    <row r="13975" ht="12.75" x14ac:dyDescent="0.2"/>
    <row r="13976" ht="12.75" x14ac:dyDescent="0.2"/>
    <row r="13977" ht="12.75" x14ac:dyDescent="0.2"/>
    <row r="13978" ht="12.75" x14ac:dyDescent="0.2"/>
    <row r="13979" ht="12.75" x14ac:dyDescent="0.2"/>
    <row r="13980" ht="12.75" x14ac:dyDescent="0.2"/>
    <row r="13981" ht="12.75" x14ac:dyDescent="0.2"/>
    <row r="13982" ht="12.75" x14ac:dyDescent="0.2"/>
    <row r="13983" ht="12.75" x14ac:dyDescent="0.2"/>
    <row r="13984" ht="12.75" x14ac:dyDescent="0.2"/>
    <row r="13985" ht="12.75" x14ac:dyDescent="0.2"/>
    <row r="13986" ht="12.75" x14ac:dyDescent="0.2"/>
    <row r="13987" ht="12.75" x14ac:dyDescent="0.2"/>
    <row r="13988" ht="12.75" x14ac:dyDescent="0.2"/>
    <row r="13989" ht="12.75" x14ac:dyDescent="0.2"/>
    <row r="13990" ht="12.75" x14ac:dyDescent="0.2"/>
    <row r="13991" ht="12.75" x14ac:dyDescent="0.2"/>
    <row r="13992" ht="12.75" x14ac:dyDescent="0.2"/>
    <row r="13993" ht="12.75" x14ac:dyDescent="0.2"/>
    <row r="13994" ht="12.75" x14ac:dyDescent="0.2"/>
    <row r="13995" ht="12.75" x14ac:dyDescent="0.2"/>
    <row r="13996" ht="12.75" x14ac:dyDescent="0.2"/>
    <row r="13997" ht="12.75" x14ac:dyDescent="0.2"/>
    <row r="13998" ht="12.75" x14ac:dyDescent="0.2"/>
    <row r="13999" ht="12.75" x14ac:dyDescent="0.2"/>
    <row r="14000" ht="12.75" x14ac:dyDescent="0.2"/>
    <row r="14001" ht="12.75" x14ac:dyDescent="0.2"/>
    <row r="14002" ht="12.75" x14ac:dyDescent="0.2"/>
    <row r="14003" ht="12.75" x14ac:dyDescent="0.2"/>
    <row r="14004" ht="12.75" x14ac:dyDescent="0.2"/>
    <row r="14005" ht="12.75" x14ac:dyDescent="0.2"/>
    <row r="14006" ht="12.75" x14ac:dyDescent="0.2"/>
    <row r="14007" ht="12.75" x14ac:dyDescent="0.2"/>
    <row r="14008" ht="12.75" x14ac:dyDescent="0.2"/>
    <row r="14009" ht="12.75" x14ac:dyDescent="0.2"/>
    <row r="14010" ht="12.75" x14ac:dyDescent="0.2"/>
    <row r="14011" ht="12.75" x14ac:dyDescent="0.2"/>
    <row r="14012" ht="12.75" x14ac:dyDescent="0.2"/>
    <row r="14013" ht="12.75" x14ac:dyDescent="0.2"/>
    <row r="14014" ht="12.75" x14ac:dyDescent="0.2"/>
    <row r="14015" ht="12.75" x14ac:dyDescent="0.2"/>
    <row r="14016" ht="12.75" x14ac:dyDescent="0.2"/>
    <row r="14017" ht="12.75" x14ac:dyDescent="0.2"/>
    <row r="14018" ht="12.75" x14ac:dyDescent="0.2"/>
    <row r="14019" ht="12.75" x14ac:dyDescent="0.2"/>
    <row r="14020" ht="12.75" x14ac:dyDescent="0.2"/>
    <row r="14021" ht="12.75" x14ac:dyDescent="0.2"/>
    <row r="14022" ht="12.75" x14ac:dyDescent="0.2"/>
    <row r="14023" ht="12.75" x14ac:dyDescent="0.2"/>
    <row r="14024" ht="12.75" x14ac:dyDescent="0.2"/>
    <row r="14025" ht="12.75" x14ac:dyDescent="0.2"/>
    <row r="14026" ht="12.75" x14ac:dyDescent="0.2"/>
    <row r="14027" ht="12.75" x14ac:dyDescent="0.2"/>
    <row r="14028" ht="12.75" x14ac:dyDescent="0.2"/>
    <row r="14029" ht="12.75" x14ac:dyDescent="0.2"/>
    <row r="14030" ht="12.75" x14ac:dyDescent="0.2"/>
    <row r="14031" ht="12.75" x14ac:dyDescent="0.2"/>
    <row r="14032" ht="12.75" x14ac:dyDescent="0.2"/>
    <row r="14033" ht="12.75" x14ac:dyDescent="0.2"/>
    <row r="14034" ht="12.75" x14ac:dyDescent="0.2"/>
    <row r="14035" ht="12.75" x14ac:dyDescent="0.2"/>
    <row r="14036" ht="12.75" x14ac:dyDescent="0.2"/>
    <row r="14037" ht="12.75" x14ac:dyDescent="0.2"/>
    <row r="14038" ht="12.75" x14ac:dyDescent="0.2"/>
    <row r="14039" ht="12.75" x14ac:dyDescent="0.2"/>
    <row r="14040" ht="12.75" x14ac:dyDescent="0.2"/>
    <row r="14041" ht="12.75" x14ac:dyDescent="0.2"/>
    <row r="14042" ht="12.75" x14ac:dyDescent="0.2"/>
    <row r="14043" ht="12.75" x14ac:dyDescent="0.2"/>
    <row r="14044" ht="12.75" x14ac:dyDescent="0.2"/>
    <row r="14045" ht="12.75" x14ac:dyDescent="0.2"/>
    <row r="14046" ht="12.75" x14ac:dyDescent="0.2"/>
    <row r="14047" ht="12.75" x14ac:dyDescent="0.2"/>
    <row r="14048" ht="12.75" x14ac:dyDescent="0.2"/>
    <row r="14049" ht="12.75" x14ac:dyDescent="0.2"/>
    <row r="14050" ht="12.75" x14ac:dyDescent="0.2"/>
    <row r="14051" ht="12.75" x14ac:dyDescent="0.2"/>
    <row r="14052" ht="12.75" x14ac:dyDescent="0.2"/>
    <row r="14053" ht="12.75" x14ac:dyDescent="0.2"/>
    <row r="14054" ht="12.75" x14ac:dyDescent="0.2"/>
    <row r="14055" ht="12.75" x14ac:dyDescent="0.2"/>
    <row r="14056" ht="12.75" x14ac:dyDescent="0.2"/>
    <row r="14057" ht="12.75" x14ac:dyDescent="0.2"/>
    <row r="14058" ht="12.75" x14ac:dyDescent="0.2"/>
    <row r="14059" ht="12.75" x14ac:dyDescent="0.2"/>
    <row r="14060" ht="12.75" x14ac:dyDescent="0.2"/>
    <row r="14061" ht="12.75" x14ac:dyDescent="0.2"/>
    <row r="14062" ht="12.75" x14ac:dyDescent="0.2"/>
    <row r="14063" ht="12.75" x14ac:dyDescent="0.2"/>
    <row r="14064" ht="12.75" x14ac:dyDescent="0.2"/>
    <row r="14065" ht="12.75" x14ac:dyDescent="0.2"/>
    <row r="14066" ht="12.75" x14ac:dyDescent="0.2"/>
    <row r="14067" ht="12.75" x14ac:dyDescent="0.2"/>
    <row r="14068" ht="12.75" x14ac:dyDescent="0.2"/>
    <row r="14069" ht="12.75" x14ac:dyDescent="0.2"/>
    <row r="14070" ht="12.75" x14ac:dyDescent="0.2"/>
    <row r="14071" ht="12.75" x14ac:dyDescent="0.2"/>
    <row r="14072" ht="12.75" x14ac:dyDescent="0.2"/>
    <row r="14073" ht="12.75" x14ac:dyDescent="0.2"/>
    <row r="14074" ht="12.75" x14ac:dyDescent="0.2"/>
    <row r="14075" ht="12.75" x14ac:dyDescent="0.2"/>
    <row r="14076" ht="12.75" x14ac:dyDescent="0.2"/>
    <row r="14077" ht="12.75" x14ac:dyDescent="0.2"/>
    <row r="14078" ht="12.75" x14ac:dyDescent="0.2"/>
    <row r="14079" ht="12.75" x14ac:dyDescent="0.2"/>
    <row r="14080" ht="12.75" x14ac:dyDescent="0.2"/>
    <row r="14081" ht="12.75" x14ac:dyDescent="0.2"/>
    <row r="14082" ht="12.75" x14ac:dyDescent="0.2"/>
    <row r="14083" ht="12.75" x14ac:dyDescent="0.2"/>
    <row r="14084" ht="12.75" x14ac:dyDescent="0.2"/>
    <row r="14085" ht="12.75" x14ac:dyDescent="0.2"/>
    <row r="14086" ht="12.75" x14ac:dyDescent="0.2"/>
    <row r="14087" ht="12.75" x14ac:dyDescent="0.2"/>
    <row r="14088" ht="12.75" x14ac:dyDescent="0.2"/>
    <row r="14089" ht="12.75" x14ac:dyDescent="0.2"/>
    <row r="14090" ht="12.75" x14ac:dyDescent="0.2"/>
    <row r="14091" ht="12.75" x14ac:dyDescent="0.2"/>
    <row r="14092" ht="12.75" x14ac:dyDescent="0.2"/>
    <row r="14093" ht="12.75" x14ac:dyDescent="0.2"/>
    <row r="14094" ht="12.75" x14ac:dyDescent="0.2"/>
    <row r="14095" ht="12.75" x14ac:dyDescent="0.2"/>
    <row r="14096" ht="12.75" x14ac:dyDescent="0.2"/>
    <row r="14097" ht="12.75" x14ac:dyDescent="0.2"/>
    <row r="14098" ht="12.75" x14ac:dyDescent="0.2"/>
    <row r="14099" ht="12.75" x14ac:dyDescent="0.2"/>
    <row r="14100" ht="12.75" x14ac:dyDescent="0.2"/>
    <row r="14101" ht="12.75" x14ac:dyDescent="0.2"/>
    <row r="14102" ht="12.75" x14ac:dyDescent="0.2"/>
    <row r="14103" ht="12.75" x14ac:dyDescent="0.2"/>
    <row r="14104" ht="12.75" x14ac:dyDescent="0.2"/>
    <row r="14105" ht="12.75" x14ac:dyDescent="0.2"/>
    <row r="14106" ht="12.75" x14ac:dyDescent="0.2"/>
    <row r="14107" ht="12.75" x14ac:dyDescent="0.2"/>
    <row r="14108" ht="12.75" x14ac:dyDescent="0.2"/>
    <row r="14109" ht="12.75" x14ac:dyDescent="0.2"/>
    <row r="14110" ht="12.75" x14ac:dyDescent="0.2"/>
    <row r="14111" ht="12.75" x14ac:dyDescent="0.2"/>
    <row r="14112" ht="12.75" x14ac:dyDescent="0.2"/>
    <row r="14113" ht="12.75" x14ac:dyDescent="0.2"/>
    <row r="14114" ht="12.75" x14ac:dyDescent="0.2"/>
    <row r="14115" ht="12.75" x14ac:dyDescent="0.2"/>
    <row r="14116" ht="12.75" x14ac:dyDescent="0.2"/>
    <row r="14117" ht="12.75" x14ac:dyDescent="0.2"/>
    <row r="14118" ht="12.75" x14ac:dyDescent="0.2"/>
    <row r="14119" ht="12.75" x14ac:dyDescent="0.2"/>
    <row r="14120" ht="12.75" x14ac:dyDescent="0.2"/>
    <row r="14121" ht="12.75" x14ac:dyDescent="0.2"/>
    <row r="14122" ht="12.75" x14ac:dyDescent="0.2"/>
    <row r="14123" ht="12.75" x14ac:dyDescent="0.2"/>
    <row r="14124" ht="12.75" x14ac:dyDescent="0.2"/>
    <row r="14125" ht="12.75" x14ac:dyDescent="0.2"/>
    <row r="14126" ht="12.75" x14ac:dyDescent="0.2"/>
    <row r="14127" ht="12.75" x14ac:dyDescent="0.2"/>
    <row r="14128" ht="12.75" x14ac:dyDescent="0.2"/>
    <row r="14129" ht="12.75" x14ac:dyDescent="0.2"/>
    <row r="14130" ht="12.75" x14ac:dyDescent="0.2"/>
    <row r="14131" ht="12.75" x14ac:dyDescent="0.2"/>
    <row r="14132" ht="12.75" x14ac:dyDescent="0.2"/>
    <row r="14133" ht="12.75" x14ac:dyDescent="0.2"/>
    <row r="14134" ht="12.75" x14ac:dyDescent="0.2"/>
    <row r="14135" ht="12.75" x14ac:dyDescent="0.2"/>
    <row r="14136" ht="12.75" x14ac:dyDescent="0.2"/>
    <row r="14137" ht="12.75" x14ac:dyDescent="0.2"/>
    <row r="14138" ht="12.75" x14ac:dyDescent="0.2"/>
    <row r="14139" ht="12.75" x14ac:dyDescent="0.2"/>
    <row r="14140" ht="12.75" x14ac:dyDescent="0.2"/>
    <row r="14141" ht="12.75" x14ac:dyDescent="0.2"/>
    <row r="14142" ht="12.75" x14ac:dyDescent="0.2"/>
    <row r="14143" ht="12.75" x14ac:dyDescent="0.2"/>
    <row r="14144" ht="12.75" x14ac:dyDescent="0.2"/>
    <row r="14145" ht="12.75" x14ac:dyDescent="0.2"/>
    <row r="14146" ht="12.75" x14ac:dyDescent="0.2"/>
    <row r="14147" ht="12.75" x14ac:dyDescent="0.2"/>
    <row r="14148" ht="12.75" x14ac:dyDescent="0.2"/>
    <row r="14149" ht="12.75" x14ac:dyDescent="0.2"/>
    <row r="14150" ht="12.75" x14ac:dyDescent="0.2"/>
    <row r="14151" ht="12.75" x14ac:dyDescent="0.2"/>
    <row r="14152" ht="12.75" x14ac:dyDescent="0.2"/>
    <row r="14153" ht="12.75" x14ac:dyDescent="0.2"/>
    <row r="14154" ht="12.75" x14ac:dyDescent="0.2"/>
    <row r="14155" ht="12.75" x14ac:dyDescent="0.2"/>
    <row r="14156" ht="12.75" x14ac:dyDescent="0.2"/>
    <row r="14157" ht="12.75" x14ac:dyDescent="0.2"/>
    <row r="14158" ht="12.75" x14ac:dyDescent="0.2"/>
    <row r="14159" ht="12.75" x14ac:dyDescent="0.2"/>
    <row r="14160" ht="12.75" x14ac:dyDescent="0.2"/>
    <row r="14161" ht="12.75" x14ac:dyDescent="0.2"/>
    <row r="14162" ht="12.75" x14ac:dyDescent="0.2"/>
    <row r="14163" ht="12.75" x14ac:dyDescent="0.2"/>
    <row r="14164" ht="12.75" x14ac:dyDescent="0.2"/>
    <row r="14165" ht="12.75" x14ac:dyDescent="0.2"/>
    <row r="14166" ht="12.75" x14ac:dyDescent="0.2"/>
    <row r="14167" ht="12.75" x14ac:dyDescent="0.2"/>
    <row r="14168" ht="12.75" x14ac:dyDescent="0.2"/>
    <row r="14169" ht="12.75" x14ac:dyDescent="0.2"/>
    <row r="14170" ht="12.75" x14ac:dyDescent="0.2"/>
    <row r="14171" ht="12.75" x14ac:dyDescent="0.2"/>
    <row r="14172" ht="12.75" x14ac:dyDescent="0.2"/>
    <row r="14173" ht="12.75" x14ac:dyDescent="0.2"/>
    <row r="14174" ht="12.75" x14ac:dyDescent="0.2"/>
    <row r="14175" ht="12.75" x14ac:dyDescent="0.2"/>
    <row r="14176" ht="12.75" x14ac:dyDescent="0.2"/>
    <row r="14177" ht="12.75" x14ac:dyDescent="0.2"/>
    <row r="14178" ht="12.75" x14ac:dyDescent="0.2"/>
    <row r="14179" ht="12.75" x14ac:dyDescent="0.2"/>
    <row r="14180" ht="12.75" x14ac:dyDescent="0.2"/>
    <row r="14181" ht="12.75" x14ac:dyDescent="0.2"/>
    <row r="14182" ht="12.75" x14ac:dyDescent="0.2"/>
    <row r="14183" ht="12.75" x14ac:dyDescent="0.2"/>
    <row r="14184" ht="12.75" x14ac:dyDescent="0.2"/>
    <row r="14185" ht="12.75" x14ac:dyDescent="0.2"/>
    <row r="14186" ht="12.75" x14ac:dyDescent="0.2"/>
    <row r="14187" ht="12.75" x14ac:dyDescent="0.2"/>
    <row r="14188" ht="12.75" x14ac:dyDescent="0.2"/>
    <row r="14189" ht="12.75" x14ac:dyDescent="0.2"/>
    <row r="14190" ht="12.75" x14ac:dyDescent="0.2"/>
    <row r="14191" ht="12.75" x14ac:dyDescent="0.2"/>
    <row r="14192" ht="12.75" x14ac:dyDescent="0.2"/>
    <row r="14193" ht="12.75" x14ac:dyDescent="0.2"/>
    <row r="14194" ht="12.75" x14ac:dyDescent="0.2"/>
    <row r="14195" ht="12.75" x14ac:dyDescent="0.2"/>
    <row r="14196" ht="12.75" x14ac:dyDescent="0.2"/>
    <row r="14197" ht="12.75" x14ac:dyDescent="0.2"/>
    <row r="14198" ht="12.75" x14ac:dyDescent="0.2"/>
    <row r="14199" ht="12.75" x14ac:dyDescent="0.2"/>
    <row r="14200" ht="12.75" x14ac:dyDescent="0.2"/>
    <row r="14201" ht="12.75" x14ac:dyDescent="0.2"/>
    <row r="14202" ht="12.75" x14ac:dyDescent="0.2"/>
    <row r="14203" ht="12.75" x14ac:dyDescent="0.2"/>
    <row r="14204" ht="12.75" x14ac:dyDescent="0.2"/>
    <row r="14205" ht="12.75" x14ac:dyDescent="0.2"/>
    <row r="14206" ht="12.75" x14ac:dyDescent="0.2"/>
    <row r="14207" ht="12.75" x14ac:dyDescent="0.2"/>
    <row r="14208" ht="12.75" x14ac:dyDescent="0.2"/>
    <row r="14209" ht="12.75" x14ac:dyDescent="0.2"/>
    <row r="14210" ht="12.75" x14ac:dyDescent="0.2"/>
    <row r="14211" ht="12.75" x14ac:dyDescent="0.2"/>
    <row r="14212" ht="12.75" x14ac:dyDescent="0.2"/>
    <row r="14213" ht="12.75" x14ac:dyDescent="0.2"/>
    <row r="14214" ht="12.75" x14ac:dyDescent="0.2"/>
    <row r="14215" ht="12.75" x14ac:dyDescent="0.2"/>
    <row r="14216" ht="12.75" x14ac:dyDescent="0.2"/>
    <row r="14217" ht="12.75" x14ac:dyDescent="0.2"/>
    <row r="14218" ht="12.75" x14ac:dyDescent="0.2"/>
    <row r="14219" ht="12.75" x14ac:dyDescent="0.2"/>
    <row r="14220" ht="12.75" x14ac:dyDescent="0.2"/>
    <row r="14221" ht="12.75" x14ac:dyDescent="0.2"/>
    <row r="14222" ht="12.75" x14ac:dyDescent="0.2"/>
    <row r="14223" ht="12.75" x14ac:dyDescent="0.2"/>
    <row r="14224" ht="12.75" x14ac:dyDescent="0.2"/>
    <row r="14225" ht="12.75" x14ac:dyDescent="0.2"/>
    <row r="14226" ht="12.75" x14ac:dyDescent="0.2"/>
    <row r="14227" ht="12.75" x14ac:dyDescent="0.2"/>
    <row r="14228" ht="12.75" x14ac:dyDescent="0.2"/>
    <row r="14229" ht="12.75" x14ac:dyDescent="0.2"/>
    <row r="14230" ht="12.75" x14ac:dyDescent="0.2"/>
    <row r="14231" ht="12.75" x14ac:dyDescent="0.2"/>
    <row r="14232" ht="12.75" x14ac:dyDescent="0.2"/>
    <row r="14233" ht="12.75" x14ac:dyDescent="0.2"/>
    <row r="14234" ht="12.75" x14ac:dyDescent="0.2"/>
    <row r="14235" ht="12.75" x14ac:dyDescent="0.2"/>
    <row r="14236" ht="12.75" x14ac:dyDescent="0.2"/>
    <row r="14237" ht="12.75" x14ac:dyDescent="0.2"/>
    <row r="14238" ht="12.75" x14ac:dyDescent="0.2"/>
    <row r="14239" ht="12.75" x14ac:dyDescent="0.2"/>
    <row r="14240" ht="12.75" x14ac:dyDescent="0.2"/>
    <row r="14241" ht="12.75" x14ac:dyDescent="0.2"/>
    <row r="14242" ht="12.75" x14ac:dyDescent="0.2"/>
    <row r="14243" ht="12.75" x14ac:dyDescent="0.2"/>
    <row r="14244" ht="12.75" x14ac:dyDescent="0.2"/>
    <row r="14245" ht="12.75" x14ac:dyDescent="0.2"/>
    <row r="14246" ht="12.75" x14ac:dyDescent="0.2"/>
    <row r="14247" ht="12.75" x14ac:dyDescent="0.2"/>
    <row r="14248" ht="12.75" x14ac:dyDescent="0.2"/>
    <row r="14249" ht="12.75" x14ac:dyDescent="0.2"/>
    <row r="14250" ht="12.75" x14ac:dyDescent="0.2"/>
    <row r="14251" ht="12.75" x14ac:dyDescent="0.2"/>
    <row r="14252" ht="12.75" x14ac:dyDescent="0.2"/>
    <row r="14253" ht="12.75" x14ac:dyDescent="0.2"/>
    <row r="14254" ht="12.75" x14ac:dyDescent="0.2"/>
    <row r="14255" ht="12.75" x14ac:dyDescent="0.2"/>
    <row r="14256" ht="12.75" x14ac:dyDescent="0.2"/>
    <row r="14257" ht="12.75" x14ac:dyDescent="0.2"/>
    <row r="14258" ht="12.75" x14ac:dyDescent="0.2"/>
    <row r="14259" ht="12.75" x14ac:dyDescent="0.2"/>
    <row r="14260" ht="12.75" x14ac:dyDescent="0.2"/>
    <row r="14261" ht="12.75" x14ac:dyDescent="0.2"/>
    <row r="14262" ht="12.75" x14ac:dyDescent="0.2"/>
    <row r="14263" ht="12.75" x14ac:dyDescent="0.2"/>
    <row r="14264" ht="12.75" x14ac:dyDescent="0.2"/>
    <row r="14265" ht="12.75" x14ac:dyDescent="0.2"/>
    <row r="14266" ht="12.75" x14ac:dyDescent="0.2"/>
    <row r="14267" ht="12.75" x14ac:dyDescent="0.2"/>
    <row r="14268" ht="12.75" x14ac:dyDescent="0.2"/>
    <row r="14269" ht="12.75" x14ac:dyDescent="0.2"/>
    <row r="14270" ht="12.75" x14ac:dyDescent="0.2"/>
    <row r="14271" ht="12.75" x14ac:dyDescent="0.2"/>
    <row r="14272" ht="12.75" x14ac:dyDescent="0.2"/>
    <row r="14273" ht="12.75" x14ac:dyDescent="0.2"/>
    <row r="14274" ht="12.75" x14ac:dyDescent="0.2"/>
    <row r="14275" ht="12.75" x14ac:dyDescent="0.2"/>
    <row r="14276" ht="12.75" x14ac:dyDescent="0.2"/>
    <row r="14277" ht="12.75" x14ac:dyDescent="0.2"/>
    <row r="14278" ht="12.75" x14ac:dyDescent="0.2"/>
    <row r="14279" ht="12.75" x14ac:dyDescent="0.2"/>
    <row r="14280" ht="12.75" x14ac:dyDescent="0.2"/>
    <row r="14281" ht="12.75" x14ac:dyDescent="0.2"/>
    <row r="14282" ht="12.75" x14ac:dyDescent="0.2"/>
    <row r="14283" ht="12.75" x14ac:dyDescent="0.2"/>
    <row r="14284" ht="12.75" x14ac:dyDescent="0.2"/>
    <row r="14285" ht="12.75" x14ac:dyDescent="0.2"/>
    <row r="14286" ht="12.75" x14ac:dyDescent="0.2"/>
    <row r="14287" ht="12.75" x14ac:dyDescent="0.2"/>
    <row r="14288" ht="12.75" x14ac:dyDescent="0.2"/>
    <row r="14289" ht="12.75" x14ac:dyDescent="0.2"/>
    <row r="14290" ht="12.75" x14ac:dyDescent="0.2"/>
    <row r="14291" ht="12.75" x14ac:dyDescent="0.2"/>
    <row r="14292" ht="12.75" x14ac:dyDescent="0.2"/>
    <row r="14293" ht="12.75" x14ac:dyDescent="0.2"/>
    <row r="14294" ht="12.75" x14ac:dyDescent="0.2"/>
    <row r="14295" ht="12.75" x14ac:dyDescent="0.2"/>
    <row r="14296" ht="12.75" x14ac:dyDescent="0.2"/>
    <row r="14297" ht="12.75" x14ac:dyDescent="0.2"/>
    <row r="14298" ht="12.75" x14ac:dyDescent="0.2"/>
    <row r="14299" ht="12.75" x14ac:dyDescent="0.2"/>
    <row r="14300" ht="12.75" x14ac:dyDescent="0.2"/>
    <row r="14301" ht="12.75" x14ac:dyDescent="0.2"/>
    <row r="14302" ht="12.75" x14ac:dyDescent="0.2"/>
    <row r="14303" ht="12.75" x14ac:dyDescent="0.2"/>
    <row r="14304" ht="12.75" x14ac:dyDescent="0.2"/>
    <row r="14305" ht="12.75" x14ac:dyDescent="0.2"/>
    <row r="14306" ht="12.75" x14ac:dyDescent="0.2"/>
    <row r="14307" ht="12.75" x14ac:dyDescent="0.2"/>
    <row r="14308" ht="12.75" x14ac:dyDescent="0.2"/>
    <row r="14309" ht="12.75" x14ac:dyDescent="0.2"/>
    <row r="14310" ht="12.75" x14ac:dyDescent="0.2"/>
    <row r="14311" ht="12.75" x14ac:dyDescent="0.2"/>
    <row r="14312" ht="12.75" x14ac:dyDescent="0.2"/>
    <row r="14313" ht="12.75" x14ac:dyDescent="0.2"/>
    <row r="14314" ht="12.75" x14ac:dyDescent="0.2"/>
    <row r="14315" ht="12.75" x14ac:dyDescent="0.2"/>
    <row r="14316" ht="12.75" x14ac:dyDescent="0.2"/>
    <row r="14317" ht="12.75" x14ac:dyDescent="0.2"/>
    <row r="14318" ht="12.75" x14ac:dyDescent="0.2"/>
    <row r="14319" ht="12.75" x14ac:dyDescent="0.2"/>
    <row r="14320" ht="12.75" x14ac:dyDescent="0.2"/>
    <row r="14321" ht="12.75" x14ac:dyDescent="0.2"/>
    <row r="14322" ht="12.75" x14ac:dyDescent="0.2"/>
    <row r="14323" ht="12.75" x14ac:dyDescent="0.2"/>
    <row r="14324" ht="12.75" x14ac:dyDescent="0.2"/>
    <row r="14325" ht="12.75" x14ac:dyDescent="0.2"/>
    <row r="14326" ht="12.75" x14ac:dyDescent="0.2"/>
    <row r="14327" ht="12.75" x14ac:dyDescent="0.2"/>
    <row r="14328" ht="12.75" x14ac:dyDescent="0.2"/>
    <row r="14329" ht="12.75" x14ac:dyDescent="0.2"/>
    <row r="14330" ht="12.75" x14ac:dyDescent="0.2"/>
    <row r="14331" ht="12.75" x14ac:dyDescent="0.2"/>
    <row r="14332" ht="12.75" x14ac:dyDescent="0.2"/>
    <row r="14333" ht="12.75" x14ac:dyDescent="0.2"/>
    <row r="14334" ht="12.75" x14ac:dyDescent="0.2"/>
    <row r="14335" ht="12.75" x14ac:dyDescent="0.2"/>
    <row r="14336" ht="12.75" x14ac:dyDescent="0.2"/>
    <row r="14337" ht="12.75" x14ac:dyDescent="0.2"/>
    <row r="14338" ht="12.75" x14ac:dyDescent="0.2"/>
    <row r="14339" ht="12.75" x14ac:dyDescent="0.2"/>
    <row r="14340" ht="12.75" x14ac:dyDescent="0.2"/>
    <row r="14341" ht="12.75" x14ac:dyDescent="0.2"/>
    <row r="14342" ht="12.75" x14ac:dyDescent="0.2"/>
    <row r="14343" ht="12.75" x14ac:dyDescent="0.2"/>
    <row r="14344" ht="12.75" x14ac:dyDescent="0.2"/>
    <row r="14345" ht="12.75" x14ac:dyDescent="0.2"/>
    <row r="14346" ht="12.75" x14ac:dyDescent="0.2"/>
    <row r="14347" ht="12.75" x14ac:dyDescent="0.2"/>
    <row r="14348" ht="12.75" x14ac:dyDescent="0.2"/>
    <row r="14349" ht="12.75" x14ac:dyDescent="0.2"/>
    <row r="14350" ht="12.75" x14ac:dyDescent="0.2"/>
    <row r="14351" ht="12.75" x14ac:dyDescent="0.2"/>
    <row r="14352" ht="12.75" x14ac:dyDescent="0.2"/>
    <row r="14353" ht="12.75" x14ac:dyDescent="0.2"/>
    <row r="14354" ht="12.75" x14ac:dyDescent="0.2"/>
    <row r="14355" ht="12.75" x14ac:dyDescent="0.2"/>
    <row r="14356" ht="12.75" x14ac:dyDescent="0.2"/>
    <row r="14357" ht="12.75" x14ac:dyDescent="0.2"/>
    <row r="14358" ht="12.75" x14ac:dyDescent="0.2"/>
    <row r="14359" ht="12.75" x14ac:dyDescent="0.2"/>
    <row r="14360" ht="12.75" x14ac:dyDescent="0.2"/>
    <row r="14361" ht="12.75" x14ac:dyDescent="0.2"/>
    <row r="14362" ht="12.75" x14ac:dyDescent="0.2"/>
    <row r="14363" ht="12.75" x14ac:dyDescent="0.2"/>
    <row r="14364" ht="12.75" x14ac:dyDescent="0.2"/>
    <row r="14365" ht="12.75" x14ac:dyDescent="0.2"/>
    <row r="14366" ht="12.75" x14ac:dyDescent="0.2"/>
    <row r="14367" ht="12.75" x14ac:dyDescent="0.2"/>
    <row r="14368" ht="12.75" x14ac:dyDescent="0.2"/>
    <row r="14369" ht="12.75" x14ac:dyDescent="0.2"/>
    <row r="14370" ht="12.75" x14ac:dyDescent="0.2"/>
    <row r="14371" ht="12.75" x14ac:dyDescent="0.2"/>
    <row r="14372" ht="12.75" x14ac:dyDescent="0.2"/>
    <row r="14373" ht="12.75" x14ac:dyDescent="0.2"/>
    <row r="14374" ht="12.75" x14ac:dyDescent="0.2"/>
    <row r="14375" ht="12.75" x14ac:dyDescent="0.2"/>
    <row r="14376" ht="12.75" x14ac:dyDescent="0.2"/>
    <row r="14377" ht="12.75" x14ac:dyDescent="0.2"/>
    <row r="14378" ht="12.75" x14ac:dyDescent="0.2"/>
    <row r="14379" ht="12.75" x14ac:dyDescent="0.2"/>
    <row r="14380" ht="12.75" x14ac:dyDescent="0.2"/>
    <row r="14381" ht="12.75" x14ac:dyDescent="0.2"/>
    <row r="14382" ht="12.75" x14ac:dyDescent="0.2"/>
    <row r="14383" ht="12.75" x14ac:dyDescent="0.2"/>
    <row r="14384" ht="12.75" x14ac:dyDescent="0.2"/>
    <row r="14385" ht="12.75" x14ac:dyDescent="0.2"/>
    <row r="14386" ht="12.75" x14ac:dyDescent="0.2"/>
    <row r="14387" ht="12.75" x14ac:dyDescent="0.2"/>
    <row r="14388" ht="12.75" x14ac:dyDescent="0.2"/>
    <row r="14389" ht="12.75" x14ac:dyDescent="0.2"/>
    <row r="14390" ht="12.75" x14ac:dyDescent="0.2"/>
    <row r="14391" ht="12.75" x14ac:dyDescent="0.2"/>
    <row r="14392" ht="12.75" x14ac:dyDescent="0.2"/>
    <row r="14393" ht="12.75" x14ac:dyDescent="0.2"/>
    <row r="14394" ht="12.75" x14ac:dyDescent="0.2"/>
    <row r="14395" ht="12.75" x14ac:dyDescent="0.2"/>
    <row r="14396" ht="12.75" x14ac:dyDescent="0.2"/>
    <row r="14397" ht="12.75" x14ac:dyDescent="0.2"/>
    <row r="14398" ht="12.75" x14ac:dyDescent="0.2"/>
    <row r="14399" ht="12.75" x14ac:dyDescent="0.2"/>
    <row r="14400" ht="12.75" x14ac:dyDescent="0.2"/>
    <row r="14401" ht="12.75" x14ac:dyDescent="0.2"/>
    <row r="14402" ht="12.75" x14ac:dyDescent="0.2"/>
    <row r="14403" ht="12.75" x14ac:dyDescent="0.2"/>
    <row r="14404" ht="12.75" x14ac:dyDescent="0.2"/>
    <row r="14405" ht="12.75" x14ac:dyDescent="0.2"/>
    <row r="14406" ht="12.75" x14ac:dyDescent="0.2"/>
    <row r="14407" ht="12.75" x14ac:dyDescent="0.2"/>
    <row r="14408" ht="12.75" x14ac:dyDescent="0.2"/>
    <row r="14409" ht="12.75" x14ac:dyDescent="0.2"/>
    <row r="14410" ht="12.75" x14ac:dyDescent="0.2"/>
    <row r="14411" ht="12.75" x14ac:dyDescent="0.2"/>
    <row r="14412" ht="12.75" x14ac:dyDescent="0.2"/>
    <row r="14413" ht="12.75" x14ac:dyDescent="0.2"/>
    <row r="14414" ht="12.75" x14ac:dyDescent="0.2"/>
    <row r="14415" ht="12.75" x14ac:dyDescent="0.2"/>
    <row r="14416" ht="12.75" x14ac:dyDescent="0.2"/>
    <row r="14417" ht="12.75" x14ac:dyDescent="0.2"/>
    <row r="14418" ht="12.75" x14ac:dyDescent="0.2"/>
    <row r="14419" ht="12.75" x14ac:dyDescent="0.2"/>
    <row r="14420" ht="12.75" x14ac:dyDescent="0.2"/>
    <row r="14421" ht="12.75" x14ac:dyDescent="0.2"/>
    <row r="14422" ht="12.75" x14ac:dyDescent="0.2"/>
    <row r="14423" ht="12.75" x14ac:dyDescent="0.2"/>
    <row r="14424" ht="12.75" x14ac:dyDescent="0.2"/>
    <row r="14425" ht="12.75" x14ac:dyDescent="0.2"/>
    <row r="14426" ht="12.75" x14ac:dyDescent="0.2"/>
    <row r="14427" ht="12.75" x14ac:dyDescent="0.2"/>
    <row r="14428" ht="12.75" x14ac:dyDescent="0.2"/>
    <row r="14429" ht="12.75" x14ac:dyDescent="0.2"/>
    <row r="14430" ht="12.75" x14ac:dyDescent="0.2"/>
    <row r="14431" ht="12.75" x14ac:dyDescent="0.2"/>
    <row r="14432" ht="12.75" x14ac:dyDescent="0.2"/>
    <row r="14433" ht="12.75" x14ac:dyDescent="0.2"/>
    <row r="14434" ht="12.75" x14ac:dyDescent="0.2"/>
    <row r="14435" ht="12.75" x14ac:dyDescent="0.2"/>
    <row r="14436" ht="12.75" x14ac:dyDescent="0.2"/>
    <row r="14437" ht="12.75" x14ac:dyDescent="0.2"/>
    <row r="14438" ht="12.75" x14ac:dyDescent="0.2"/>
    <row r="14439" ht="12.75" x14ac:dyDescent="0.2"/>
    <row r="14440" ht="12.75" x14ac:dyDescent="0.2"/>
    <row r="14441" ht="12.75" x14ac:dyDescent="0.2"/>
    <row r="14442" ht="12.75" x14ac:dyDescent="0.2"/>
    <row r="14443" ht="12.75" x14ac:dyDescent="0.2"/>
    <row r="14444" ht="12.75" x14ac:dyDescent="0.2"/>
    <row r="14445" ht="12.75" x14ac:dyDescent="0.2"/>
    <row r="14446" ht="12.75" x14ac:dyDescent="0.2"/>
    <row r="14447" ht="12.75" x14ac:dyDescent="0.2"/>
    <row r="14448" ht="12.75" x14ac:dyDescent="0.2"/>
    <row r="14449" ht="12.75" x14ac:dyDescent="0.2"/>
    <row r="14450" ht="12.75" x14ac:dyDescent="0.2"/>
    <row r="14451" ht="12.75" x14ac:dyDescent="0.2"/>
    <row r="14452" ht="12.75" x14ac:dyDescent="0.2"/>
    <row r="14453" ht="12.75" x14ac:dyDescent="0.2"/>
    <row r="14454" ht="12.75" x14ac:dyDescent="0.2"/>
    <row r="14455" ht="12.75" x14ac:dyDescent="0.2"/>
    <row r="14456" ht="12.75" x14ac:dyDescent="0.2"/>
    <row r="14457" ht="12.75" x14ac:dyDescent="0.2"/>
    <row r="14458" ht="12.75" x14ac:dyDescent="0.2"/>
    <row r="14459" ht="12.75" x14ac:dyDescent="0.2"/>
    <row r="14460" ht="12.75" x14ac:dyDescent="0.2"/>
    <row r="14461" ht="12.75" x14ac:dyDescent="0.2"/>
    <row r="14462" ht="12.75" x14ac:dyDescent="0.2"/>
    <row r="14463" ht="12.75" x14ac:dyDescent="0.2"/>
    <row r="14464" ht="12.75" x14ac:dyDescent="0.2"/>
    <row r="14465" ht="12.75" x14ac:dyDescent="0.2"/>
    <row r="14466" ht="12.75" x14ac:dyDescent="0.2"/>
    <row r="14467" ht="12.75" x14ac:dyDescent="0.2"/>
    <row r="14468" ht="12.75" x14ac:dyDescent="0.2"/>
    <row r="14469" ht="12.75" x14ac:dyDescent="0.2"/>
    <row r="14470" ht="12.75" x14ac:dyDescent="0.2"/>
    <row r="14471" ht="12.75" x14ac:dyDescent="0.2"/>
    <row r="14472" ht="12.75" x14ac:dyDescent="0.2"/>
    <row r="14473" ht="12.75" x14ac:dyDescent="0.2"/>
    <row r="14474" ht="12.75" x14ac:dyDescent="0.2"/>
    <row r="14475" ht="12.75" x14ac:dyDescent="0.2"/>
    <row r="14476" ht="12.75" x14ac:dyDescent="0.2"/>
    <row r="14477" ht="12.75" x14ac:dyDescent="0.2"/>
    <row r="14478" ht="12.75" x14ac:dyDescent="0.2"/>
    <row r="14479" ht="12.75" x14ac:dyDescent="0.2"/>
    <row r="14480" ht="12.75" x14ac:dyDescent="0.2"/>
    <row r="14481" ht="12.75" x14ac:dyDescent="0.2"/>
    <row r="14482" ht="12.75" x14ac:dyDescent="0.2"/>
    <row r="14483" ht="12.75" x14ac:dyDescent="0.2"/>
    <row r="14484" ht="12.75" x14ac:dyDescent="0.2"/>
    <row r="14485" ht="12.75" x14ac:dyDescent="0.2"/>
    <row r="14486" ht="12.75" x14ac:dyDescent="0.2"/>
    <row r="14487" ht="12.75" x14ac:dyDescent="0.2"/>
    <row r="14488" ht="12.75" x14ac:dyDescent="0.2"/>
    <row r="14489" ht="12.75" x14ac:dyDescent="0.2"/>
    <row r="14490" ht="12.75" x14ac:dyDescent="0.2"/>
    <row r="14491" ht="12.75" x14ac:dyDescent="0.2"/>
    <row r="14492" ht="12.75" x14ac:dyDescent="0.2"/>
    <row r="14493" ht="12.75" x14ac:dyDescent="0.2"/>
    <row r="14494" ht="12.75" x14ac:dyDescent="0.2"/>
    <row r="14495" ht="12.75" x14ac:dyDescent="0.2"/>
    <row r="14496" ht="12.75" x14ac:dyDescent="0.2"/>
    <row r="14497" ht="12.75" x14ac:dyDescent="0.2"/>
    <row r="14498" ht="12.75" x14ac:dyDescent="0.2"/>
    <row r="14499" ht="12.75" x14ac:dyDescent="0.2"/>
    <row r="14500" ht="12.75" x14ac:dyDescent="0.2"/>
    <row r="14501" ht="12.75" x14ac:dyDescent="0.2"/>
    <row r="14502" ht="12.75" x14ac:dyDescent="0.2"/>
    <row r="14503" ht="12.75" x14ac:dyDescent="0.2"/>
    <row r="14504" ht="12.75" x14ac:dyDescent="0.2"/>
    <row r="14505" ht="12.75" x14ac:dyDescent="0.2"/>
    <row r="14506" ht="12.75" x14ac:dyDescent="0.2"/>
    <row r="14507" ht="12.75" x14ac:dyDescent="0.2"/>
    <row r="14508" ht="12.75" x14ac:dyDescent="0.2"/>
    <row r="14509" ht="12.75" x14ac:dyDescent="0.2"/>
    <row r="14510" ht="12.75" x14ac:dyDescent="0.2"/>
    <row r="14511" ht="12.75" x14ac:dyDescent="0.2"/>
    <row r="14512" ht="12.75" x14ac:dyDescent="0.2"/>
    <row r="14513" ht="12.75" x14ac:dyDescent="0.2"/>
    <row r="14514" ht="12.75" x14ac:dyDescent="0.2"/>
    <row r="14515" ht="12.75" x14ac:dyDescent="0.2"/>
    <row r="14516" ht="12.75" x14ac:dyDescent="0.2"/>
    <row r="14517" ht="12.75" x14ac:dyDescent="0.2"/>
    <row r="14518" ht="12.75" x14ac:dyDescent="0.2"/>
    <row r="14519" ht="12.75" x14ac:dyDescent="0.2"/>
    <row r="14520" ht="12.75" x14ac:dyDescent="0.2"/>
    <row r="14521" ht="12.75" x14ac:dyDescent="0.2"/>
    <row r="14522" ht="12.75" x14ac:dyDescent="0.2"/>
    <row r="14523" ht="12.75" x14ac:dyDescent="0.2"/>
    <row r="14524" ht="12.75" x14ac:dyDescent="0.2"/>
    <row r="14525" ht="12.75" x14ac:dyDescent="0.2"/>
    <row r="14526" ht="12.75" x14ac:dyDescent="0.2"/>
    <row r="14527" ht="12.75" x14ac:dyDescent="0.2"/>
    <row r="14528" ht="12.75" x14ac:dyDescent="0.2"/>
    <row r="14529" ht="12.75" x14ac:dyDescent="0.2"/>
    <row r="14530" ht="12.75" x14ac:dyDescent="0.2"/>
    <row r="14531" ht="12.75" x14ac:dyDescent="0.2"/>
    <row r="14532" ht="12.75" x14ac:dyDescent="0.2"/>
    <row r="14533" ht="12.75" x14ac:dyDescent="0.2"/>
    <row r="14534" ht="12.75" x14ac:dyDescent="0.2"/>
    <row r="14535" ht="12.75" x14ac:dyDescent="0.2"/>
    <row r="14536" ht="12.75" x14ac:dyDescent="0.2"/>
    <row r="14537" ht="12.75" x14ac:dyDescent="0.2"/>
    <row r="14538" ht="12.75" x14ac:dyDescent="0.2"/>
    <row r="14539" ht="12.75" x14ac:dyDescent="0.2"/>
    <row r="14540" ht="12.75" x14ac:dyDescent="0.2"/>
    <row r="14541" ht="12.75" x14ac:dyDescent="0.2"/>
    <row r="14542" ht="12.75" x14ac:dyDescent="0.2"/>
    <row r="14543" ht="12.75" x14ac:dyDescent="0.2"/>
    <row r="14544" ht="12.75" x14ac:dyDescent="0.2"/>
    <row r="14545" ht="12.75" x14ac:dyDescent="0.2"/>
    <row r="14546" ht="12.75" x14ac:dyDescent="0.2"/>
    <row r="14547" ht="12.75" x14ac:dyDescent="0.2"/>
    <row r="14548" ht="12.75" x14ac:dyDescent="0.2"/>
    <row r="14549" ht="12.75" x14ac:dyDescent="0.2"/>
    <row r="14550" ht="12.75" x14ac:dyDescent="0.2"/>
    <row r="14551" ht="12.75" x14ac:dyDescent="0.2"/>
    <row r="14552" ht="12.75" x14ac:dyDescent="0.2"/>
    <row r="14553" ht="12.75" x14ac:dyDescent="0.2"/>
    <row r="14554" ht="12.75" x14ac:dyDescent="0.2"/>
    <row r="14555" ht="12.75" x14ac:dyDescent="0.2"/>
    <row r="14556" ht="12.75" x14ac:dyDescent="0.2"/>
    <row r="14557" ht="12.75" x14ac:dyDescent="0.2"/>
    <row r="14558" ht="12.75" x14ac:dyDescent="0.2"/>
    <row r="14559" ht="12.75" x14ac:dyDescent="0.2"/>
    <row r="14560" ht="12.75" x14ac:dyDescent="0.2"/>
    <row r="14561" ht="12.75" x14ac:dyDescent="0.2"/>
    <row r="14562" ht="12.75" x14ac:dyDescent="0.2"/>
    <row r="14563" ht="12.75" x14ac:dyDescent="0.2"/>
    <row r="14564" ht="12.75" x14ac:dyDescent="0.2"/>
    <row r="14565" ht="12.75" x14ac:dyDescent="0.2"/>
    <row r="14566" ht="12.75" x14ac:dyDescent="0.2"/>
    <row r="14567" ht="12.75" x14ac:dyDescent="0.2"/>
    <row r="14568" ht="12.75" x14ac:dyDescent="0.2"/>
    <row r="14569" ht="12.75" x14ac:dyDescent="0.2"/>
    <row r="14570" ht="12.75" x14ac:dyDescent="0.2"/>
    <row r="14571" ht="12.75" x14ac:dyDescent="0.2"/>
    <row r="14572" ht="12.75" x14ac:dyDescent="0.2"/>
    <row r="14573" ht="12.75" x14ac:dyDescent="0.2"/>
    <row r="14574" ht="12.75" x14ac:dyDescent="0.2"/>
    <row r="14575" ht="12.75" x14ac:dyDescent="0.2"/>
    <row r="14576" ht="12.75" x14ac:dyDescent="0.2"/>
    <row r="14577" ht="12.75" x14ac:dyDescent="0.2"/>
    <row r="14578" ht="12.75" x14ac:dyDescent="0.2"/>
    <row r="14579" ht="12.75" x14ac:dyDescent="0.2"/>
    <row r="14580" ht="12.75" x14ac:dyDescent="0.2"/>
    <row r="14581" ht="12.75" x14ac:dyDescent="0.2"/>
    <row r="14582" ht="12.75" x14ac:dyDescent="0.2"/>
    <row r="14583" ht="12.75" x14ac:dyDescent="0.2"/>
    <row r="14584" ht="12.75" x14ac:dyDescent="0.2"/>
    <row r="14585" ht="12.75" x14ac:dyDescent="0.2"/>
    <row r="14586" ht="12.75" x14ac:dyDescent="0.2"/>
    <row r="14587" ht="12.75" x14ac:dyDescent="0.2"/>
    <row r="14588" ht="12.75" x14ac:dyDescent="0.2"/>
    <row r="14589" ht="12.75" x14ac:dyDescent="0.2"/>
    <row r="14590" ht="12.75" x14ac:dyDescent="0.2"/>
    <row r="14591" ht="12.75" x14ac:dyDescent="0.2"/>
    <row r="14592" ht="12.75" x14ac:dyDescent="0.2"/>
    <row r="14593" ht="12.75" x14ac:dyDescent="0.2"/>
    <row r="14594" ht="12.75" x14ac:dyDescent="0.2"/>
    <row r="14595" ht="12.75" x14ac:dyDescent="0.2"/>
    <row r="14596" ht="12.75" x14ac:dyDescent="0.2"/>
    <row r="14597" ht="12.75" x14ac:dyDescent="0.2"/>
    <row r="14598" ht="12.75" x14ac:dyDescent="0.2"/>
    <row r="14599" ht="12.75" x14ac:dyDescent="0.2"/>
    <row r="14600" ht="12.75" x14ac:dyDescent="0.2"/>
    <row r="14601" ht="12.75" x14ac:dyDescent="0.2"/>
    <row r="14602" ht="12.75" x14ac:dyDescent="0.2"/>
    <row r="14603" ht="12.75" x14ac:dyDescent="0.2"/>
    <row r="14604" ht="12.75" x14ac:dyDescent="0.2"/>
    <row r="14605" ht="12.75" x14ac:dyDescent="0.2"/>
    <row r="14606" ht="12.75" x14ac:dyDescent="0.2"/>
    <row r="14607" ht="12.75" x14ac:dyDescent="0.2"/>
    <row r="14608" ht="12.75" x14ac:dyDescent="0.2"/>
    <row r="14609" ht="12.75" x14ac:dyDescent="0.2"/>
    <row r="14610" ht="12.75" x14ac:dyDescent="0.2"/>
    <row r="14611" ht="12.75" x14ac:dyDescent="0.2"/>
    <row r="14612" ht="12.75" x14ac:dyDescent="0.2"/>
    <row r="14613" ht="12.75" x14ac:dyDescent="0.2"/>
    <row r="14614" ht="12.75" x14ac:dyDescent="0.2"/>
    <row r="14615" ht="12.75" x14ac:dyDescent="0.2"/>
    <row r="14616" ht="12.75" x14ac:dyDescent="0.2"/>
    <row r="14617" ht="12.75" x14ac:dyDescent="0.2"/>
    <row r="14618" ht="12.75" x14ac:dyDescent="0.2"/>
    <row r="14619" ht="12.75" x14ac:dyDescent="0.2"/>
    <row r="14620" ht="12.75" x14ac:dyDescent="0.2"/>
    <row r="14621" ht="12.75" x14ac:dyDescent="0.2"/>
    <row r="14622" ht="12.75" x14ac:dyDescent="0.2"/>
    <row r="14623" ht="12.75" x14ac:dyDescent="0.2"/>
    <row r="14624" ht="12.75" x14ac:dyDescent="0.2"/>
    <row r="14625" ht="12.75" x14ac:dyDescent="0.2"/>
    <row r="14626" ht="12.75" x14ac:dyDescent="0.2"/>
    <row r="14627" ht="12.75" x14ac:dyDescent="0.2"/>
    <row r="14628" ht="12.75" x14ac:dyDescent="0.2"/>
    <row r="14629" ht="12.75" x14ac:dyDescent="0.2"/>
    <row r="14630" ht="12.75" x14ac:dyDescent="0.2"/>
    <row r="14631" ht="12.75" x14ac:dyDescent="0.2"/>
    <row r="14632" ht="12.75" x14ac:dyDescent="0.2"/>
    <row r="14633" ht="12.75" x14ac:dyDescent="0.2"/>
    <row r="14634" ht="12.75" x14ac:dyDescent="0.2"/>
    <row r="14635" ht="12.75" x14ac:dyDescent="0.2"/>
    <row r="14636" ht="12.75" x14ac:dyDescent="0.2"/>
    <row r="14637" ht="12.75" x14ac:dyDescent="0.2"/>
    <row r="14638" ht="12.75" x14ac:dyDescent="0.2"/>
    <row r="14639" ht="12.75" x14ac:dyDescent="0.2"/>
    <row r="14640" ht="12.75" x14ac:dyDescent="0.2"/>
    <row r="14641" ht="12.75" x14ac:dyDescent="0.2"/>
    <row r="14642" ht="12.75" x14ac:dyDescent="0.2"/>
    <row r="14643" ht="12.75" x14ac:dyDescent="0.2"/>
    <row r="14644" ht="12.75" x14ac:dyDescent="0.2"/>
    <row r="14645" ht="12.75" x14ac:dyDescent="0.2"/>
    <row r="14646" ht="12.75" x14ac:dyDescent="0.2"/>
    <row r="14647" ht="12.75" x14ac:dyDescent="0.2"/>
    <row r="14648" ht="12.75" x14ac:dyDescent="0.2"/>
    <row r="14649" ht="12.75" x14ac:dyDescent="0.2"/>
    <row r="14650" ht="12.75" x14ac:dyDescent="0.2"/>
    <row r="14651" ht="12.75" x14ac:dyDescent="0.2"/>
    <row r="14652" ht="12.75" x14ac:dyDescent="0.2"/>
    <row r="14653" ht="12.75" x14ac:dyDescent="0.2"/>
    <row r="14654" ht="12.75" x14ac:dyDescent="0.2"/>
    <row r="14655" ht="12.75" x14ac:dyDescent="0.2"/>
    <row r="14656" ht="12.75" x14ac:dyDescent="0.2"/>
    <row r="14657" ht="12.75" x14ac:dyDescent="0.2"/>
    <row r="14658" ht="12.75" x14ac:dyDescent="0.2"/>
    <row r="14659" ht="12.75" x14ac:dyDescent="0.2"/>
    <row r="14660" ht="12.75" x14ac:dyDescent="0.2"/>
    <row r="14661" ht="12.75" x14ac:dyDescent="0.2"/>
    <row r="14662" ht="12.75" x14ac:dyDescent="0.2"/>
    <row r="14663" ht="12.75" x14ac:dyDescent="0.2"/>
    <row r="14664" ht="12.75" x14ac:dyDescent="0.2"/>
    <row r="14665" ht="12.75" x14ac:dyDescent="0.2"/>
    <row r="14666" ht="12.75" x14ac:dyDescent="0.2"/>
    <row r="14667" ht="12.75" x14ac:dyDescent="0.2"/>
    <row r="14668" ht="12.75" x14ac:dyDescent="0.2"/>
    <row r="14669" ht="12.75" x14ac:dyDescent="0.2"/>
    <row r="14670" ht="12.75" x14ac:dyDescent="0.2"/>
    <row r="14671" ht="12.75" x14ac:dyDescent="0.2"/>
    <row r="14672" ht="12.75" x14ac:dyDescent="0.2"/>
    <row r="14673" ht="12.75" x14ac:dyDescent="0.2"/>
    <row r="14674" ht="12.75" x14ac:dyDescent="0.2"/>
    <row r="14675" ht="12.75" x14ac:dyDescent="0.2"/>
    <row r="14676" ht="12.75" x14ac:dyDescent="0.2"/>
    <row r="14677" ht="12.75" x14ac:dyDescent="0.2"/>
    <row r="14678" ht="12.75" x14ac:dyDescent="0.2"/>
    <row r="14679" ht="12.75" x14ac:dyDescent="0.2"/>
    <row r="14680" ht="12.75" x14ac:dyDescent="0.2"/>
    <row r="14681" ht="12.75" x14ac:dyDescent="0.2"/>
    <row r="14682" ht="12.75" x14ac:dyDescent="0.2"/>
    <row r="14683" ht="12.75" x14ac:dyDescent="0.2"/>
    <row r="14684" ht="12.75" x14ac:dyDescent="0.2"/>
    <row r="14685" ht="12.75" x14ac:dyDescent="0.2"/>
    <row r="14686" ht="12.75" x14ac:dyDescent="0.2"/>
    <row r="14687" ht="12.75" x14ac:dyDescent="0.2"/>
    <row r="14688" ht="12.75" x14ac:dyDescent="0.2"/>
    <row r="14689" ht="12.75" x14ac:dyDescent="0.2"/>
    <row r="14690" ht="12.75" x14ac:dyDescent="0.2"/>
    <row r="14691" ht="12.75" x14ac:dyDescent="0.2"/>
    <row r="14692" ht="12.75" x14ac:dyDescent="0.2"/>
    <row r="14693" ht="12.75" x14ac:dyDescent="0.2"/>
    <row r="14694" ht="12.75" x14ac:dyDescent="0.2"/>
    <row r="14695" ht="12.75" x14ac:dyDescent="0.2"/>
    <row r="14696" ht="12.75" x14ac:dyDescent="0.2"/>
    <row r="14697" ht="12.75" x14ac:dyDescent="0.2"/>
    <row r="14698" ht="12.75" x14ac:dyDescent="0.2"/>
    <row r="14699" ht="12.75" x14ac:dyDescent="0.2"/>
    <row r="14700" ht="12.75" x14ac:dyDescent="0.2"/>
    <row r="14701" ht="12.75" x14ac:dyDescent="0.2"/>
    <row r="14702" ht="12.75" x14ac:dyDescent="0.2"/>
    <row r="14703" ht="12.75" x14ac:dyDescent="0.2"/>
    <row r="14704" ht="12.75" x14ac:dyDescent="0.2"/>
    <row r="14705" ht="12.75" x14ac:dyDescent="0.2"/>
    <row r="14706" ht="12.75" x14ac:dyDescent="0.2"/>
    <row r="14707" ht="12.75" x14ac:dyDescent="0.2"/>
    <row r="14708" ht="12.75" x14ac:dyDescent="0.2"/>
    <row r="14709" ht="12.75" x14ac:dyDescent="0.2"/>
    <row r="14710" ht="12.75" x14ac:dyDescent="0.2"/>
    <row r="14711" ht="12.75" x14ac:dyDescent="0.2"/>
    <row r="14712" ht="12.75" x14ac:dyDescent="0.2"/>
    <row r="14713" ht="12.75" x14ac:dyDescent="0.2"/>
    <row r="14714" ht="12.75" x14ac:dyDescent="0.2"/>
    <row r="14715" ht="12.75" x14ac:dyDescent="0.2"/>
    <row r="14716" ht="12.75" x14ac:dyDescent="0.2"/>
    <row r="14717" ht="12.75" x14ac:dyDescent="0.2"/>
    <row r="14718" ht="12.75" x14ac:dyDescent="0.2"/>
    <row r="14719" ht="12.75" x14ac:dyDescent="0.2"/>
    <row r="14720" ht="12.75" x14ac:dyDescent="0.2"/>
    <row r="14721" ht="12.75" x14ac:dyDescent="0.2"/>
    <row r="14722" ht="12.75" x14ac:dyDescent="0.2"/>
    <row r="14723" ht="12.75" x14ac:dyDescent="0.2"/>
    <row r="14724" ht="12.75" x14ac:dyDescent="0.2"/>
    <row r="14725" ht="12.75" x14ac:dyDescent="0.2"/>
    <row r="14726" ht="12.75" x14ac:dyDescent="0.2"/>
    <row r="14727" ht="12.75" x14ac:dyDescent="0.2"/>
    <row r="14728" ht="12.75" x14ac:dyDescent="0.2"/>
    <row r="14729" ht="12.75" x14ac:dyDescent="0.2"/>
    <row r="14730" ht="12.75" x14ac:dyDescent="0.2"/>
    <row r="14731" ht="12.75" x14ac:dyDescent="0.2"/>
    <row r="14732" ht="12.75" x14ac:dyDescent="0.2"/>
    <row r="14733" ht="12.75" x14ac:dyDescent="0.2"/>
    <row r="14734" ht="12.75" x14ac:dyDescent="0.2"/>
    <row r="14735" ht="12.75" x14ac:dyDescent="0.2"/>
    <row r="14736" ht="12.75" x14ac:dyDescent="0.2"/>
    <row r="14737" ht="12.75" x14ac:dyDescent="0.2"/>
    <row r="14738" ht="12.75" x14ac:dyDescent="0.2"/>
    <row r="14739" ht="12.75" x14ac:dyDescent="0.2"/>
    <row r="14740" ht="12.75" x14ac:dyDescent="0.2"/>
    <row r="14741" ht="12.75" x14ac:dyDescent="0.2"/>
    <row r="14742" ht="12.75" x14ac:dyDescent="0.2"/>
    <row r="14743" ht="12.75" x14ac:dyDescent="0.2"/>
    <row r="14744" ht="12.75" x14ac:dyDescent="0.2"/>
    <row r="14745" ht="12.75" x14ac:dyDescent="0.2"/>
    <row r="14746" ht="12.75" x14ac:dyDescent="0.2"/>
    <row r="14747" ht="12.75" x14ac:dyDescent="0.2"/>
    <row r="14748" ht="12.75" x14ac:dyDescent="0.2"/>
    <row r="14749" ht="12.75" x14ac:dyDescent="0.2"/>
    <row r="14750" ht="12.75" x14ac:dyDescent="0.2"/>
    <row r="14751" ht="12.75" x14ac:dyDescent="0.2"/>
    <row r="14752" ht="12.75" x14ac:dyDescent="0.2"/>
    <row r="14753" ht="12.75" x14ac:dyDescent="0.2"/>
    <row r="14754" ht="12.75" x14ac:dyDescent="0.2"/>
    <row r="14755" ht="12.75" x14ac:dyDescent="0.2"/>
    <row r="14756" ht="12.75" x14ac:dyDescent="0.2"/>
    <row r="14757" ht="12.75" x14ac:dyDescent="0.2"/>
    <row r="14758" ht="12.75" x14ac:dyDescent="0.2"/>
    <row r="14759" ht="12.75" x14ac:dyDescent="0.2"/>
    <row r="14760" ht="12.75" x14ac:dyDescent="0.2"/>
    <row r="14761" ht="12.75" x14ac:dyDescent="0.2"/>
    <row r="14762" ht="12.75" x14ac:dyDescent="0.2"/>
    <row r="14763" ht="12.75" x14ac:dyDescent="0.2"/>
    <row r="14764" ht="12.75" x14ac:dyDescent="0.2"/>
    <row r="14765" ht="12.75" x14ac:dyDescent="0.2"/>
    <row r="14766" ht="12.75" x14ac:dyDescent="0.2"/>
    <row r="14767" ht="12.75" x14ac:dyDescent="0.2"/>
    <row r="14768" ht="12.75" x14ac:dyDescent="0.2"/>
    <row r="14769" ht="12.75" x14ac:dyDescent="0.2"/>
    <row r="14770" ht="12.75" x14ac:dyDescent="0.2"/>
    <row r="14771" ht="12.75" x14ac:dyDescent="0.2"/>
    <row r="14772" ht="12.75" x14ac:dyDescent="0.2"/>
    <row r="14773" ht="12.75" x14ac:dyDescent="0.2"/>
    <row r="14774" ht="12.75" x14ac:dyDescent="0.2"/>
    <row r="14775" ht="12.75" x14ac:dyDescent="0.2"/>
    <row r="14776" ht="12.75" x14ac:dyDescent="0.2"/>
    <row r="14777" ht="12.75" x14ac:dyDescent="0.2"/>
    <row r="14778" ht="12.75" x14ac:dyDescent="0.2"/>
    <row r="14779" ht="12.75" x14ac:dyDescent="0.2"/>
    <row r="14780" ht="12.75" x14ac:dyDescent="0.2"/>
    <row r="14781" ht="12.75" x14ac:dyDescent="0.2"/>
    <row r="14782" ht="12.75" x14ac:dyDescent="0.2"/>
    <row r="14783" ht="12.75" x14ac:dyDescent="0.2"/>
    <row r="14784" ht="12.75" x14ac:dyDescent="0.2"/>
    <row r="14785" ht="12.75" x14ac:dyDescent="0.2"/>
    <row r="14786" ht="12.75" x14ac:dyDescent="0.2"/>
    <row r="14787" ht="12.75" x14ac:dyDescent="0.2"/>
    <row r="14788" ht="12.75" x14ac:dyDescent="0.2"/>
    <row r="14789" ht="12.75" x14ac:dyDescent="0.2"/>
    <row r="14790" ht="12.75" x14ac:dyDescent="0.2"/>
    <row r="14791" ht="12.75" x14ac:dyDescent="0.2"/>
    <row r="14792" ht="12.75" x14ac:dyDescent="0.2"/>
    <row r="14793" ht="12.75" x14ac:dyDescent="0.2"/>
    <row r="14794" ht="12.75" x14ac:dyDescent="0.2"/>
    <row r="14795" ht="12.75" x14ac:dyDescent="0.2"/>
    <row r="14796" ht="12.75" x14ac:dyDescent="0.2"/>
    <row r="14797" ht="12.75" x14ac:dyDescent="0.2"/>
    <row r="14798" ht="12.75" x14ac:dyDescent="0.2"/>
    <row r="14799" ht="12.75" x14ac:dyDescent="0.2"/>
    <row r="14800" ht="12.75" x14ac:dyDescent="0.2"/>
    <row r="14801" ht="12.75" x14ac:dyDescent="0.2"/>
    <row r="14802" ht="12.75" x14ac:dyDescent="0.2"/>
    <row r="14803" ht="12.75" x14ac:dyDescent="0.2"/>
    <row r="14804" ht="12.75" x14ac:dyDescent="0.2"/>
    <row r="14805" ht="12.75" x14ac:dyDescent="0.2"/>
    <row r="14806" ht="12.75" x14ac:dyDescent="0.2"/>
    <row r="14807" ht="12.75" x14ac:dyDescent="0.2"/>
    <row r="14808" ht="12.75" x14ac:dyDescent="0.2"/>
    <row r="14809" ht="12.75" x14ac:dyDescent="0.2"/>
    <row r="14810" ht="12.75" x14ac:dyDescent="0.2"/>
    <row r="14811" ht="12.75" x14ac:dyDescent="0.2"/>
    <row r="14812" ht="12.75" x14ac:dyDescent="0.2"/>
    <row r="14813" ht="12.75" x14ac:dyDescent="0.2"/>
    <row r="14814" ht="12.75" x14ac:dyDescent="0.2"/>
    <row r="14815" ht="12.75" x14ac:dyDescent="0.2"/>
    <row r="14816" ht="12.75" x14ac:dyDescent="0.2"/>
    <row r="14817" ht="12.75" x14ac:dyDescent="0.2"/>
    <row r="14818" ht="12.75" x14ac:dyDescent="0.2"/>
    <row r="14819" ht="12.75" x14ac:dyDescent="0.2"/>
    <row r="14820" ht="12.75" x14ac:dyDescent="0.2"/>
    <row r="14821" ht="12.75" x14ac:dyDescent="0.2"/>
    <row r="14822" ht="12.75" x14ac:dyDescent="0.2"/>
    <row r="14823" ht="12.75" x14ac:dyDescent="0.2"/>
    <row r="14824" ht="12.75" x14ac:dyDescent="0.2"/>
    <row r="14825" ht="12.75" x14ac:dyDescent="0.2"/>
    <row r="14826" ht="12.75" x14ac:dyDescent="0.2"/>
    <row r="14827" ht="12.75" x14ac:dyDescent="0.2"/>
    <row r="14828" ht="12.75" x14ac:dyDescent="0.2"/>
    <row r="14829" ht="12.75" x14ac:dyDescent="0.2"/>
    <row r="14830" ht="12.75" x14ac:dyDescent="0.2"/>
    <row r="14831" ht="12.75" x14ac:dyDescent="0.2"/>
    <row r="14832" ht="12.75" x14ac:dyDescent="0.2"/>
    <row r="14833" ht="12.75" x14ac:dyDescent="0.2"/>
    <row r="14834" ht="12.75" x14ac:dyDescent="0.2"/>
    <row r="14835" ht="12.75" x14ac:dyDescent="0.2"/>
    <row r="14836" ht="12.75" x14ac:dyDescent="0.2"/>
    <row r="14837" ht="12.75" x14ac:dyDescent="0.2"/>
    <row r="14838" ht="12.75" x14ac:dyDescent="0.2"/>
    <row r="14839" ht="12.75" x14ac:dyDescent="0.2"/>
    <row r="14840" ht="12.75" x14ac:dyDescent="0.2"/>
    <row r="14841" ht="12.75" x14ac:dyDescent="0.2"/>
    <row r="14842" ht="12.75" x14ac:dyDescent="0.2"/>
    <row r="14843" ht="12.75" x14ac:dyDescent="0.2"/>
    <row r="14844" ht="12.75" x14ac:dyDescent="0.2"/>
    <row r="14845" ht="12.75" x14ac:dyDescent="0.2"/>
    <row r="14846" ht="12.75" x14ac:dyDescent="0.2"/>
    <row r="14847" ht="12.75" x14ac:dyDescent="0.2"/>
    <row r="14848" ht="12.75" x14ac:dyDescent="0.2"/>
    <row r="14849" ht="12.75" x14ac:dyDescent="0.2"/>
    <row r="14850" ht="12.75" x14ac:dyDescent="0.2"/>
    <row r="14851" ht="12.75" x14ac:dyDescent="0.2"/>
    <row r="14852" ht="12.75" x14ac:dyDescent="0.2"/>
    <row r="14853" ht="12.75" x14ac:dyDescent="0.2"/>
    <row r="14854" ht="12.75" x14ac:dyDescent="0.2"/>
    <row r="14855" ht="12.75" x14ac:dyDescent="0.2"/>
    <row r="14856" ht="12.75" x14ac:dyDescent="0.2"/>
    <row r="14857" ht="12.75" x14ac:dyDescent="0.2"/>
    <row r="14858" ht="12.75" x14ac:dyDescent="0.2"/>
    <row r="14859" ht="12.75" x14ac:dyDescent="0.2"/>
    <row r="14860" ht="12.75" x14ac:dyDescent="0.2"/>
    <row r="14861" ht="12.75" x14ac:dyDescent="0.2"/>
    <row r="14862" ht="12.75" x14ac:dyDescent="0.2"/>
    <row r="14863" ht="12.75" x14ac:dyDescent="0.2"/>
    <row r="14864" ht="12.75" x14ac:dyDescent="0.2"/>
    <row r="14865" ht="12.75" x14ac:dyDescent="0.2"/>
    <row r="14866" ht="12.75" x14ac:dyDescent="0.2"/>
    <row r="14867" ht="12.75" x14ac:dyDescent="0.2"/>
    <row r="14868" ht="12.75" x14ac:dyDescent="0.2"/>
    <row r="14869" ht="12.75" x14ac:dyDescent="0.2"/>
    <row r="14870" ht="12.75" x14ac:dyDescent="0.2"/>
    <row r="14871" ht="12.75" x14ac:dyDescent="0.2"/>
    <row r="14872" ht="12.75" x14ac:dyDescent="0.2"/>
    <row r="14873" ht="12.75" x14ac:dyDescent="0.2"/>
    <row r="14874" ht="12.75" x14ac:dyDescent="0.2"/>
    <row r="14875" ht="12.75" x14ac:dyDescent="0.2"/>
    <row r="14876" ht="12.75" x14ac:dyDescent="0.2"/>
    <row r="14877" ht="12.75" x14ac:dyDescent="0.2"/>
    <row r="14878" ht="12.75" x14ac:dyDescent="0.2"/>
    <row r="14879" ht="12.75" x14ac:dyDescent="0.2"/>
    <row r="14880" ht="12.75" x14ac:dyDescent="0.2"/>
    <row r="14881" ht="12.75" x14ac:dyDescent="0.2"/>
    <row r="14882" ht="12.75" x14ac:dyDescent="0.2"/>
    <row r="14883" ht="12.75" x14ac:dyDescent="0.2"/>
    <row r="14884" ht="12.75" x14ac:dyDescent="0.2"/>
    <row r="14885" ht="12.75" x14ac:dyDescent="0.2"/>
    <row r="14886" ht="12.75" x14ac:dyDescent="0.2"/>
    <row r="14887" ht="12.75" x14ac:dyDescent="0.2"/>
    <row r="14888" ht="12.75" x14ac:dyDescent="0.2"/>
    <row r="14889" ht="12.75" x14ac:dyDescent="0.2"/>
    <row r="14890" ht="12.75" x14ac:dyDescent="0.2"/>
    <row r="14891" ht="12.75" x14ac:dyDescent="0.2"/>
    <row r="14892" ht="12.75" x14ac:dyDescent="0.2"/>
    <row r="14893" ht="12.75" x14ac:dyDescent="0.2"/>
    <row r="14894" ht="12.75" x14ac:dyDescent="0.2"/>
    <row r="14895" ht="12.75" x14ac:dyDescent="0.2"/>
    <row r="14896" ht="12.75" x14ac:dyDescent="0.2"/>
    <row r="14897" ht="12.75" x14ac:dyDescent="0.2"/>
    <row r="14898" ht="12.75" x14ac:dyDescent="0.2"/>
    <row r="14899" ht="12.75" x14ac:dyDescent="0.2"/>
    <row r="14900" ht="12.75" x14ac:dyDescent="0.2"/>
    <row r="14901" ht="12.75" x14ac:dyDescent="0.2"/>
    <row r="14902" ht="12.75" x14ac:dyDescent="0.2"/>
    <row r="14903" ht="12.75" x14ac:dyDescent="0.2"/>
    <row r="14904" ht="12.75" x14ac:dyDescent="0.2"/>
    <row r="14905" ht="12.75" x14ac:dyDescent="0.2"/>
    <row r="14906" ht="12.75" x14ac:dyDescent="0.2"/>
    <row r="14907" ht="12.75" x14ac:dyDescent="0.2"/>
    <row r="14908" ht="12.75" x14ac:dyDescent="0.2"/>
    <row r="14909" ht="12.75" x14ac:dyDescent="0.2"/>
    <row r="14910" ht="12.75" x14ac:dyDescent="0.2"/>
    <row r="14911" ht="12.75" x14ac:dyDescent="0.2"/>
    <row r="14912" ht="12.75" x14ac:dyDescent="0.2"/>
    <row r="14913" ht="12.75" x14ac:dyDescent="0.2"/>
    <row r="14914" ht="12.75" x14ac:dyDescent="0.2"/>
    <row r="14915" ht="12.75" x14ac:dyDescent="0.2"/>
    <row r="14916" ht="12.75" x14ac:dyDescent="0.2"/>
    <row r="14917" ht="12.75" x14ac:dyDescent="0.2"/>
    <row r="14918" ht="12.75" x14ac:dyDescent="0.2"/>
    <row r="14919" ht="12.75" x14ac:dyDescent="0.2"/>
    <row r="14920" ht="12.75" x14ac:dyDescent="0.2"/>
    <row r="14921" ht="12.75" x14ac:dyDescent="0.2"/>
    <row r="14922" ht="12.75" x14ac:dyDescent="0.2"/>
    <row r="14923" ht="12.75" x14ac:dyDescent="0.2"/>
    <row r="14924" ht="12.75" x14ac:dyDescent="0.2"/>
    <row r="14925" ht="12.75" x14ac:dyDescent="0.2"/>
    <row r="14926" ht="12.75" x14ac:dyDescent="0.2"/>
    <row r="14927" ht="12.75" x14ac:dyDescent="0.2"/>
    <row r="14928" ht="12.75" x14ac:dyDescent="0.2"/>
    <row r="14929" ht="12.75" x14ac:dyDescent="0.2"/>
    <row r="14930" ht="12.75" x14ac:dyDescent="0.2"/>
    <row r="14931" ht="12.75" x14ac:dyDescent="0.2"/>
    <row r="14932" ht="12.75" x14ac:dyDescent="0.2"/>
    <row r="14933" ht="12.75" x14ac:dyDescent="0.2"/>
    <row r="14934" ht="12.75" x14ac:dyDescent="0.2"/>
    <row r="14935" ht="12.75" x14ac:dyDescent="0.2"/>
    <row r="14936" ht="12.75" x14ac:dyDescent="0.2"/>
    <row r="14937" ht="12.75" x14ac:dyDescent="0.2"/>
    <row r="14938" ht="12.75" x14ac:dyDescent="0.2"/>
    <row r="14939" ht="12.75" x14ac:dyDescent="0.2"/>
    <row r="14940" ht="12.75" x14ac:dyDescent="0.2"/>
    <row r="14941" ht="12.75" x14ac:dyDescent="0.2"/>
    <row r="14942" ht="12.75" x14ac:dyDescent="0.2"/>
    <row r="14943" ht="12.75" x14ac:dyDescent="0.2"/>
    <row r="14944" ht="12.75" x14ac:dyDescent="0.2"/>
    <row r="14945" ht="12.75" x14ac:dyDescent="0.2"/>
    <row r="14946" ht="12.75" x14ac:dyDescent="0.2"/>
    <row r="14947" ht="12.75" x14ac:dyDescent="0.2"/>
    <row r="14948" ht="12.75" x14ac:dyDescent="0.2"/>
    <row r="14949" ht="12.75" x14ac:dyDescent="0.2"/>
    <row r="14950" ht="12.75" x14ac:dyDescent="0.2"/>
    <row r="14951" ht="12.75" x14ac:dyDescent="0.2"/>
    <row r="14952" ht="12.75" x14ac:dyDescent="0.2"/>
    <row r="14953" ht="12.75" x14ac:dyDescent="0.2"/>
    <row r="14954" ht="12.75" x14ac:dyDescent="0.2"/>
    <row r="14955" ht="12.75" x14ac:dyDescent="0.2"/>
    <row r="14956" ht="12.75" x14ac:dyDescent="0.2"/>
    <row r="14957" ht="12.75" x14ac:dyDescent="0.2"/>
    <row r="14958" ht="12.75" x14ac:dyDescent="0.2"/>
    <row r="14959" ht="12.75" x14ac:dyDescent="0.2"/>
    <row r="14960" ht="12.75" x14ac:dyDescent="0.2"/>
    <row r="14961" ht="12.75" x14ac:dyDescent="0.2"/>
    <row r="14962" ht="12.75" x14ac:dyDescent="0.2"/>
    <row r="14963" ht="12.75" x14ac:dyDescent="0.2"/>
    <row r="14964" ht="12.75" x14ac:dyDescent="0.2"/>
    <row r="14965" ht="12.75" x14ac:dyDescent="0.2"/>
    <row r="14966" ht="12.75" x14ac:dyDescent="0.2"/>
    <row r="14967" ht="12.75" x14ac:dyDescent="0.2"/>
    <row r="14968" ht="12.75" x14ac:dyDescent="0.2"/>
    <row r="14969" ht="12.75" x14ac:dyDescent="0.2"/>
    <row r="14970" ht="12.75" x14ac:dyDescent="0.2"/>
    <row r="14971" ht="12.75" x14ac:dyDescent="0.2"/>
    <row r="14972" ht="12.75" x14ac:dyDescent="0.2"/>
    <row r="14973" ht="12.75" x14ac:dyDescent="0.2"/>
    <row r="14974" ht="12.75" x14ac:dyDescent="0.2"/>
    <row r="14975" ht="12.75" x14ac:dyDescent="0.2"/>
    <row r="14976" ht="12.75" x14ac:dyDescent="0.2"/>
    <row r="14977" ht="12.75" x14ac:dyDescent="0.2"/>
    <row r="14978" ht="12.75" x14ac:dyDescent="0.2"/>
    <row r="14979" ht="12.75" x14ac:dyDescent="0.2"/>
    <row r="14980" ht="12.75" x14ac:dyDescent="0.2"/>
    <row r="14981" ht="12.75" x14ac:dyDescent="0.2"/>
    <row r="14982" ht="12.75" x14ac:dyDescent="0.2"/>
    <row r="14983" ht="12.75" x14ac:dyDescent="0.2"/>
    <row r="14984" ht="12.75" x14ac:dyDescent="0.2"/>
    <row r="14985" ht="12.75" x14ac:dyDescent="0.2"/>
    <row r="14986" ht="12.75" x14ac:dyDescent="0.2"/>
    <row r="14987" ht="12.75" x14ac:dyDescent="0.2"/>
    <row r="14988" ht="12.75" x14ac:dyDescent="0.2"/>
    <row r="14989" ht="12.75" x14ac:dyDescent="0.2"/>
    <row r="14990" ht="12.75" x14ac:dyDescent="0.2"/>
    <row r="14991" ht="12.75" x14ac:dyDescent="0.2"/>
    <row r="14992" ht="12.75" x14ac:dyDescent="0.2"/>
    <row r="14993" ht="12.75" x14ac:dyDescent="0.2"/>
    <row r="14994" ht="12.75" x14ac:dyDescent="0.2"/>
    <row r="14995" ht="12.75" x14ac:dyDescent="0.2"/>
    <row r="14996" ht="12.75" x14ac:dyDescent="0.2"/>
    <row r="14997" ht="12.75" x14ac:dyDescent="0.2"/>
    <row r="14998" ht="12.75" x14ac:dyDescent="0.2"/>
    <row r="14999" ht="12.75" x14ac:dyDescent="0.2"/>
    <row r="15000" ht="12.75" x14ac:dyDescent="0.2"/>
    <row r="15001" ht="12.75" x14ac:dyDescent="0.2"/>
    <row r="15002" ht="12.75" x14ac:dyDescent="0.2"/>
    <row r="15003" ht="12.75" x14ac:dyDescent="0.2"/>
    <row r="15004" ht="12.75" x14ac:dyDescent="0.2"/>
    <row r="15005" ht="12.75" x14ac:dyDescent="0.2"/>
    <row r="15006" ht="12.75" x14ac:dyDescent="0.2"/>
    <row r="15007" ht="12.75" x14ac:dyDescent="0.2"/>
    <row r="15008" ht="12.75" x14ac:dyDescent="0.2"/>
    <row r="15009" ht="12.75" x14ac:dyDescent="0.2"/>
    <row r="15010" ht="12.75" x14ac:dyDescent="0.2"/>
    <row r="15011" ht="12.75" x14ac:dyDescent="0.2"/>
    <row r="15012" ht="12.75" x14ac:dyDescent="0.2"/>
    <row r="15013" ht="12.75" x14ac:dyDescent="0.2"/>
    <row r="15014" ht="12.75" x14ac:dyDescent="0.2"/>
    <row r="15015" ht="12.75" x14ac:dyDescent="0.2"/>
    <row r="15016" ht="12.75" x14ac:dyDescent="0.2"/>
    <row r="15017" ht="12.75" x14ac:dyDescent="0.2"/>
    <row r="15018" ht="12.75" x14ac:dyDescent="0.2"/>
    <row r="15019" ht="12.75" x14ac:dyDescent="0.2"/>
    <row r="15020" ht="12.75" x14ac:dyDescent="0.2"/>
    <row r="15021" ht="12.75" x14ac:dyDescent="0.2"/>
    <row r="15022" ht="12.75" x14ac:dyDescent="0.2"/>
    <row r="15023" ht="12.75" x14ac:dyDescent="0.2"/>
    <row r="15024" ht="12.75" x14ac:dyDescent="0.2"/>
    <row r="15025" ht="12.75" x14ac:dyDescent="0.2"/>
    <row r="15026" ht="12.75" x14ac:dyDescent="0.2"/>
    <row r="15027" ht="12.75" x14ac:dyDescent="0.2"/>
    <row r="15028" ht="12.75" x14ac:dyDescent="0.2"/>
    <row r="15029" ht="12.75" x14ac:dyDescent="0.2"/>
    <row r="15030" ht="12.75" x14ac:dyDescent="0.2"/>
    <row r="15031" ht="12.75" x14ac:dyDescent="0.2"/>
    <row r="15032" ht="12.75" x14ac:dyDescent="0.2"/>
    <row r="15033" ht="12.75" x14ac:dyDescent="0.2"/>
    <row r="15034" ht="12.75" x14ac:dyDescent="0.2"/>
    <row r="15035" ht="12.75" x14ac:dyDescent="0.2"/>
    <row r="15036" ht="12.75" x14ac:dyDescent="0.2"/>
    <row r="15037" ht="12.75" x14ac:dyDescent="0.2"/>
    <row r="15038" ht="12.75" x14ac:dyDescent="0.2"/>
    <row r="15039" ht="12.75" x14ac:dyDescent="0.2"/>
    <row r="15040" ht="12.75" x14ac:dyDescent="0.2"/>
    <row r="15041" ht="12.75" x14ac:dyDescent="0.2"/>
    <row r="15042" ht="12.75" x14ac:dyDescent="0.2"/>
    <row r="15043" ht="12.75" x14ac:dyDescent="0.2"/>
    <row r="15044" ht="12.75" x14ac:dyDescent="0.2"/>
    <row r="15045" ht="12.75" x14ac:dyDescent="0.2"/>
    <row r="15046" ht="12.75" x14ac:dyDescent="0.2"/>
    <row r="15047" ht="12.75" x14ac:dyDescent="0.2"/>
    <row r="15048" ht="12.75" x14ac:dyDescent="0.2"/>
    <row r="15049" ht="12.75" x14ac:dyDescent="0.2"/>
    <row r="15050" ht="12.75" x14ac:dyDescent="0.2"/>
    <row r="15051" ht="12.75" x14ac:dyDescent="0.2"/>
    <row r="15052" ht="12.75" x14ac:dyDescent="0.2"/>
    <row r="15053" ht="12.75" x14ac:dyDescent="0.2"/>
    <row r="15054" ht="12.75" x14ac:dyDescent="0.2"/>
    <row r="15055" ht="12.75" x14ac:dyDescent="0.2"/>
    <row r="15056" ht="12.75" x14ac:dyDescent="0.2"/>
    <row r="15057" ht="12.75" x14ac:dyDescent="0.2"/>
    <row r="15058" ht="12.75" x14ac:dyDescent="0.2"/>
    <row r="15059" ht="12.75" x14ac:dyDescent="0.2"/>
    <row r="15060" ht="12.75" x14ac:dyDescent="0.2"/>
    <row r="15061" ht="12.75" x14ac:dyDescent="0.2"/>
    <row r="15062" ht="12.75" x14ac:dyDescent="0.2"/>
    <row r="15063" ht="12.75" x14ac:dyDescent="0.2"/>
    <row r="15064" ht="12.75" x14ac:dyDescent="0.2"/>
    <row r="15065" ht="12.75" x14ac:dyDescent="0.2"/>
    <row r="15066" ht="12.75" x14ac:dyDescent="0.2"/>
    <row r="15067" ht="12.75" x14ac:dyDescent="0.2"/>
    <row r="15068" ht="12.75" x14ac:dyDescent="0.2"/>
    <row r="15069" ht="12.75" x14ac:dyDescent="0.2"/>
    <row r="15070" ht="12.75" x14ac:dyDescent="0.2"/>
    <row r="15071" ht="12.75" x14ac:dyDescent="0.2"/>
    <row r="15072" ht="12.75" x14ac:dyDescent="0.2"/>
    <row r="15073" ht="12.75" x14ac:dyDescent="0.2"/>
    <row r="15074" ht="12.75" x14ac:dyDescent="0.2"/>
    <row r="15075" ht="12.75" x14ac:dyDescent="0.2"/>
    <row r="15076" ht="12.75" x14ac:dyDescent="0.2"/>
    <row r="15077" ht="12.75" x14ac:dyDescent="0.2"/>
    <row r="15078" ht="12.75" x14ac:dyDescent="0.2"/>
    <row r="15079" ht="12.75" x14ac:dyDescent="0.2"/>
    <row r="15080" ht="12.75" x14ac:dyDescent="0.2"/>
    <row r="15081" ht="12.75" x14ac:dyDescent="0.2"/>
    <row r="15082" ht="12.75" x14ac:dyDescent="0.2"/>
    <row r="15083" ht="12.75" x14ac:dyDescent="0.2"/>
    <row r="15084" ht="12.75" x14ac:dyDescent="0.2"/>
    <row r="15085" ht="12.75" x14ac:dyDescent="0.2"/>
    <row r="15086" ht="12.75" x14ac:dyDescent="0.2"/>
    <row r="15087" ht="12.75" x14ac:dyDescent="0.2"/>
    <row r="15088" ht="12.75" x14ac:dyDescent="0.2"/>
    <row r="15089" ht="12.75" x14ac:dyDescent="0.2"/>
    <row r="15090" ht="12.75" x14ac:dyDescent="0.2"/>
    <row r="15091" ht="12.75" x14ac:dyDescent="0.2"/>
    <row r="15092" ht="12.75" x14ac:dyDescent="0.2"/>
    <row r="15093" ht="12.75" x14ac:dyDescent="0.2"/>
    <row r="15094" ht="12.75" x14ac:dyDescent="0.2"/>
    <row r="15095" ht="12.75" x14ac:dyDescent="0.2"/>
    <row r="15096" ht="12.75" x14ac:dyDescent="0.2"/>
    <row r="15097" ht="12.75" x14ac:dyDescent="0.2"/>
    <row r="15098" ht="12.75" x14ac:dyDescent="0.2"/>
    <row r="15099" ht="12.75" x14ac:dyDescent="0.2"/>
    <row r="15100" ht="12.75" x14ac:dyDescent="0.2"/>
    <row r="15101" ht="12.75" x14ac:dyDescent="0.2"/>
    <row r="15102" ht="12.75" x14ac:dyDescent="0.2"/>
    <row r="15103" ht="12.75" x14ac:dyDescent="0.2"/>
    <row r="15104" ht="12.75" x14ac:dyDescent="0.2"/>
    <row r="15105" ht="12.75" x14ac:dyDescent="0.2"/>
    <row r="15106" ht="12.75" x14ac:dyDescent="0.2"/>
    <row r="15107" ht="12.75" x14ac:dyDescent="0.2"/>
    <row r="15108" ht="12.75" x14ac:dyDescent="0.2"/>
    <row r="15109" ht="12.75" x14ac:dyDescent="0.2"/>
    <row r="15110" ht="12.75" x14ac:dyDescent="0.2"/>
    <row r="15111" ht="12.75" x14ac:dyDescent="0.2"/>
    <row r="15112" ht="12.75" x14ac:dyDescent="0.2"/>
    <row r="15113" ht="12.75" x14ac:dyDescent="0.2"/>
    <row r="15114" ht="12.75" x14ac:dyDescent="0.2"/>
    <row r="15115" ht="12.75" x14ac:dyDescent="0.2"/>
    <row r="15116" ht="12.75" x14ac:dyDescent="0.2"/>
    <row r="15117" ht="12.75" x14ac:dyDescent="0.2"/>
    <row r="15118" ht="12.75" x14ac:dyDescent="0.2"/>
    <row r="15119" ht="12.75" x14ac:dyDescent="0.2"/>
    <row r="15120" ht="12.75" x14ac:dyDescent="0.2"/>
    <row r="15121" ht="12.75" x14ac:dyDescent="0.2"/>
    <row r="15122" ht="12.75" x14ac:dyDescent="0.2"/>
    <row r="15123" ht="12.75" x14ac:dyDescent="0.2"/>
    <row r="15124" ht="12.75" x14ac:dyDescent="0.2"/>
    <row r="15125" ht="12.75" x14ac:dyDescent="0.2"/>
    <row r="15126" ht="12.75" x14ac:dyDescent="0.2"/>
    <row r="15127" ht="12.75" x14ac:dyDescent="0.2"/>
    <row r="15128" ht="12.75" x14ac:dyDescent="0.2"/>
    <row r="15129" ht="12.75" x14ac:dyDescent="0.2"/>
    <row r="15130" ht="12.75" x14ac:dyDescent="0.2"/>
    <row r="15131" ht="12.75" x14ac:dyDescent="0.2"/>
    <row r="15132" ht="12.75" x14ac:dyDescent="0.2"/>
    <row r="15133" ht="12.75" x14ac:dyDescent="0.2"/>
    <row r="15134" ht="12.75" x14ac:dyDescent="0.2"/>
    <row r="15135" ht="12.75" x14ac:dyDescent="0.2"/>
    <row r="15136" ht="12.75" x14ac:dyDescent="0.2"/>
    <row r="15137" ht="12.75" x14ac:dyDescent="0.2"/>
    <row r="15138" ht="12.75" x14ac:dyDescent="0.2"/>
    <row r="15139" ht="12.75" x14ac:dyDescent="0.2"/>
    <row r="15140" ht="12.75" x14ac:dyDescent="0.2"/>
    <row r="15141" ht="12.75" x14ac:dyDescent="0.2"/>
    <row r="15142" ht="12.75" x14ac:dyDescent="0.2"/>
    <row r="15143" ht="12.75" x14ac:dyDescent="0.2"/>
    <row r="15144" ht="12.75" x14ac:dyDescent="0.2"/>
    <row r="15145" ht="12.75" x14ac:dyDescent="0.2"/>
    <row r="15146" ht="12.75" x14ac:dyDescent="0.2"/>
    <row r="15147" ht="12.75" x14ac:dyDescent="0.2"/>
    <row r="15148" ht="12.75" x14ac:dyDescent="0.2"/>
    <row r="15149" ht="12.75" x14ac:dyDescent="0.2"/>
    <row r="15150" ht="12.75" x14ac:dyDescent="0.2"/>
    <row r="15151" ht="12.75" x14ac:dyDescent="0.2"/>
    <row r="15152" ht="12.75" x14ac:dyDescent="0.2"/>
    <row r="15153" ht="12.75" x14ac:dyDescent="0.2"/>
    <row r="15154" ht="12.75" x14ac:dyDescent="0.2"/>
    <row r="15155" ht="12.75" x14ac:dyDescent="0.2"/>
    <row r="15156" ht="12.75" x14ac:dyDescent="0.2"/>
    <row r="15157" ht="12.75" x14ac:dyDescent="0.2"/>
    <row r="15158" ht="12.75" x14ac:dyDescent="0.2"/>
    <row r="15159" ht="12.75" x14ac:dyDescent="0.2"/>
    <row r="15160" ht="12.75" x14ac:dyDescent="0.2"/>
    <row r="15161" ht="12.75" x14ac:dyDescent="0.2"/>
    <row r="15162" ht="12.75" x14ac:dyDescent="0.2"/>
    <row r="15163" ht="12.75" x14ac:dyDescent="0.2"/>
    <row r="15164" ht="12.75" x14ac:dyDescent="0.2"/>
    <row r="15165" ht="12.75" x14ac:dyDescent="0.2"/>
    <row r="15166" ht="12.75" x14ac:dyDescent="0.2"/>
    <row r="15167" ht="12.75" x14ac:dyDescent="0.2"/>
    <row r="15168" ht="12.75" x14ac:dyDescent="0.2"/>
    <row r="15169" ht="12.75" x14ac:dyDescent="0.2"/>
    <row r="15170" ht="12.75" x14ac:dyDescent="0.2"/>
    <row r="15171" ht="12.75" x14ac:dyDescent="0.2"/>
    <row r="15172" ht="12.75" x14ac:dyDescent="0.2"/>
    <row r="15173" ht="12.75" x14ac:dyDescent="0.2"/>
    <row r="15174" ht="12.75" x14ac:dyDescent="0.2"/>
    <row r="15175" ht="12.75" x14ac:dyDescent="0.2"/>
    <row r="15176" ht="12.75" x14ac:dyDescent="0.2"/>
    <row r="15177" ht="12.75" x14ac:dyDescent="0.2"/>
    <row r="15178" ht="12.75" x14ac:dyDescent="0.2"/>
    <row r="15179" ht="12.75" x14ac:dyDescent="0.2"/>
    <row r="15180" ht="12.75" x14ac:dyDescent="0.2"/>
    <row r="15181" ht="12.75" x14ac:dyDescent="0.2"/>
    <row r="15182" ht="12.75" x14ac:dyDescent="0.2"/>
    <row r="15183" ht="12.75" x14ac:dyDescent="0.2"/>
    <row r="15184" ht="12.75" x14ac:dyDescent="0.2"/>
    <row r="15185" ht="12.75" x14ac:dyDescent="0.2"/>
    <row r="15186" ht="12.75" x14ac:dyDescent="0.2"/>
    <row r="15187" ht="12.75" x14ac:dyDescent="0.2"/>
    <row r="15188" ht="12.75" x14ac:dyDescent="0.2"/>
    <row r="15189" ht="12.75" x14ac:dyDescent="0.2"/>
    <row r="15190" ht="12.75" x14ac:dyDescent="0.2"/>
    <row r="15191" ht="12.75" x14ac:dyDescent="0.2"/>
    <row r="15192" ht="12.75" x14ac:dyDescent="0.2"/>
    <row r="15193" ht="12.75" x14ac:dyDescent="0.2"/>
    <row r="15194" ht="12.75" x14ac:dyDescent="0.2"/>
    <row r="15195" ht="12.75" x14ac:dyDescent="0.2"/>
    <row r="15196" ht="12.75" x14ac:dyDescent="0.2"/>
    <row r="15197" ht="12.75" x14ac:dyDescent="0.2"/>
    <row r="15198" ht="12.75" x14ac:dyDescent="0.2"/>
    <row r="15199" ht="12.75" x14ac:dyDescent="0.2"/>
    <row r="15200" ht="12.75" x14ac:dyDescent="0.2"/>
    <row r="15201" ht="12.75" x14ac:dyDescent="0.2"/>
    <row r="15202" ht="12.75" x14ac:dyDescent="0.2"/>
    <row r="15203" ht="12.75" x14ac:dyDescent="0.2"/>
    <row r="15204" ht="12.75" x14ac:dyDescent="0.2"/>
    <row r="15205" ht="12.75" x14ac:dyDescent="0.2"/>
    <row r="15206" ht="12.75" x14ac:dyDescent="0.2"/>
    <row r="15207" ht="12.75" x14ac:dyDescent="0.2"/>
    <row r="15208" ht="12.75" x14ac:dyDescent="0.2"/>
    <row r="15209" ht="12.75" x14ac:dyDescent="0.2"/>
    <row r="15210" ht="12.75" x14ac:dyDescent="0.2"/>
    <row r="15211" ht="12.75" x14ac:dyDescent="0.2"/>
    <row r="15212" ht="12.75" x14ac:dyDescent="0.2"/>
    <row r="15213" ht="12.75" x14ac:dyDescent="0.2"/>
    <row r="15214" ht="12.75" x14ac:dyDescent="0.2"/>
    <row r="15215" ht="12.75" x14ac:dyDescent="0.2"/>
    <row r="15216" ht="12.75" x14ac:dyDescent="0.2"/>
    <row r="15217" ht="12.75" x14ac:dyDescent="0.2"/>
    <row r="15218" ht="12.75" x14ac:dyDescent="0.2"/>
    <row r="15219" ht="12.75" x14ac:dyDescent="0.2"/>
    <row r="15220" ht="12.75" x14ac:dyDescent="0.2"/>
    <row r="15221" ht="12.75" x14ac:dyDescent="0.2"/>
    <row r="15222" ht="12.75" x14ac:dyDescent="0.2"/>
    <row r="15223" ht="12.75" x14ac:dyDescent="0.2"/>
    <row r="15224" ht="12.75" x14ac:dyDescent="0.2"/>
    <row r="15225" ht="12.75" x14ac:dyDescent="0.2"/>
    <row r="15226" ht="12.75" x14ac:dyDescent="0.2"/>
    <row r="15227" ht="12.75" x14ac:dyDescent="0.2"/>
    <row r="15228" ht="12.75" x14ac:dyDescent="0.2"/>
    <row r="15229" ht="12.75" x14ac:dyDescent="0.2"/>
    <row r="15230" ht="12.75" x14ac:dyDescent="0.2"/>
    <row r="15231" ht="12.75" x14ac:dyDescent="0.2"/>
    <row r="15232" ht="12.75" x14ac:dyDescent="0.2"/>
    <row r="15233" ht="12.75" x14ac:dyDescent="0.2"/>
    <row r="15234" ht="12.75" x14ac:dyDescent="0.2"/>
    <row r="15235" ht="12.75" x14ac:dyDescent="0.2"/>
    <row r="15236" ht="12.75" x14ac:dyDescent="0.2"/>
    <row r="15237" ht="12.75" x14ac:dyDescent="0.2"/>
    <row r="15238" ht="12.75" x14ac:dyDescent="0.2"/>
    <row r="15239" ht="12.75" x14ac:dyDescent="0.2"/>
    <row r="15240" ht="12.75" x14ac:dyDescent="0.2"/>
    <row r="15241" ht="12.75" x14ac:dyDescent="0.2"/>
    <row r="15242" ht="12.75" x14ac:dyDescent="0.2"/>
    <row r="15243" ht="12.75" x14ac:dyDescent="0.2"/>
    <row r="15244" ht="12.75" x14ac:dyDescent="0.2"/>
    <row r="15245" ht="12.75" x14ac:dyDescent="0.2"/>
    <row r="15246" ht="12.75" x14ac:dyDescent="0.2"/>
    <row r="15247" ht="12.75" x14ac:dyDescent="0.2"/>
    <row r="15248" ht="12.75" x14ac:dyDescent="0.2"/>
    <row r="15249" ht="12.75" x14ac:dyDescent="0.2"/>
    <row r="15250" ht="12.75" x14ac:dyDescent="0.2"/>
    <row r="15251" ht="12.75" x14ac:dyDescent="0.2"/>
    <row r="15252" ht="12.75" x14ac:dyDescent="0.2"/>
    <row r="15253" ht="12.75" x14ac:dyDescent="0.2"/>
    <row r="15254" ht="12.75" x14ac:dyDescent="0.2"/>
    <row r="15255" ht="12.75" x14ac:dyDescent="0.2"/>
    <row r="15256" ht="12.75" x14ac:dyDescent="0.2"/>
    <row r="15257" ht="12.75" x14ac:dyDescent="0.2"/>
    <row r="15258" ht="12.75" x14ac:dyDescent="0.2"/>
    <row r="15259" ht="12.75" x14ac:dyDescent="0.2"/>
    <row r="15260" ht="12.75" x14ac:dyDescent="0.2"/>
    <row r="15261" ht="12.75" x14ac:dyDescent="0.2"/>
    <row r="15262" ht="12.75" x14ac:dyDescent="0.2"/>
    <row r="15263" ht="12.75" x14ac:dyDescent="0.2"/>
    <row r="15264" ht="12.75" x14ac:dyDescent="0.2"/>
    <row r="15265" ht="12.75" x14ac:dyDescent="0.2"/>
    <row r="15266" ht="12.75" x14ac:dyDescent="0.2"/>
    <row r="15267" ht="12.75" x14ac:dyDescent="0.2"/>
    <row r="15268" ht="12.75" x14ac:dyDescent="0.2"/>
    <row r="15269" ht="12.75" x14ac:dyDescent="0.2"/>
    <row r="15270" ht="12.75" x14ac:dyDescent="0.2"/>
    <row r="15271" ht="12.75" x14ac:dyDescent="0.2"/>
    <row r="15272" ht="12.75" x14ac:dyDescent="0.2"/>
    <row r="15273" ht="12.75" x14ac:dyDescent="0.2"/>
    <row r="15274" ht="12.75" x14ac:dyDescent="0.2"/>
    <row r="15275" ht="12.75" x14ac:dyDescent="0.2"/>
    <row r="15276" ht="12.75" x14ac:dyDescent="0.2"/>
    <row r="15277" ht="12.75" x14ac:dyDescent="0.2"/>
    <row r="15278" ht="12.75" x14ac:dyDescent="0.2"/>
    <row r="15279" ht="12.75" x14ac:dyDescent="0.2"/>
    <row r="15280" ht="12.75" x14ac:dyDescent="0.2"/>
    <row r="15281" ht="12.75" x14ac:dyDescent="0.2"/>
    <row r="15282" ht="12.75" x14ac:dyDescent="0.2"/>
    <row r="15283" ht="12.75" x14ac:dyDescent="0.2"/>
    <row r="15284" ht="12.75" x14ac:dyDescent="0.2"/>
    <row r="15285" ht="12.75" x14ac:dyDescent="0.2"/>
    <row r="15286" ht="12.75" x14ac:dyDescent="0.2"/>
    <row r="15287" ht="12.75" x14ac:dyDescent="0.2"/>
    <row r="15288" ht="12.75" x14ac:dyDescent="0.2"/>
    <row r="15289" ht="12.75" x14ac:dyDescent="0.2"/>
    <row r="15290" ht="12.75" x14ac:dyDescent="0.2"/>
    <row r="15291" ht="12.75" x14ac:dyDescent="0.2"/>
    <row r="15292" ht="12.75" x14ac:dyDescent="0.2"/>
    <row r="15293" ht="12.75" x14ac:dyDescent="0.2"/>
    <row r="15294" ht="12.75" x14ac:dyDescent="0.2"/>
    <row r="15295" ht="12.75" x14ac:dyDescent="0.2"/>
    <row r="15296" ht="12.75" x14ac:dyDescent="0.2"/>
    <row r="15297" ht="12.75" x14ac:dyDescent="0.2"/>
    <row r="15298" ht="12.75" x14ac:dyDescent="0.2"/>
    <row r="15299" ht="12.75" x14ac:dyDescent="0.2"/>
    <row r="15300" ht="12.75" x14ac:dyDescent="0.2"/>
    <row r="15301" ht="12.75" x14ac:dyDescent="0.2"/>
    <row r="15302" ht="12.75" x14ac:dyDescent="0.2"/>
    <row r="15303" ht="12.75" x14ac:dyDescent="0.2"/>
    <row r="15304" ht="12.75" x14ac:dyDescent="0.2"/>
    <row r="15305" ht="12.75" x14ac:dyDescent="0.2"/>
    <row r="15306" ht="12.75" x14ac:dyDescent="0.2"/>
    <row r="15307" ht="12.75" x14ac:dyDescent="0.2"/>
    <row r="15308" ht="12.75" x14ac:dyDescent="0.2"/>
    <row r="15309" ht="12.75" x14ac:dyDescent="0.2"/>
    <row r="15310" ht="12.75" x14ac:dyDescent="0.2"/>
    <row r="15311" ht="12.75" x14ac:dyDescent="0.2"/>
    <row r="15312" ht="12.75" x14ac:dyDescent="0.2"/>
    <row r="15313" ht="12.75" x14ac:dyDescent="0.2"/>
    <row r="15314" ht="12.75" x14ac:dyDescent="0.2"/>
    <row r="15315" ht="12.75" x14ac:dyDescent="0.2"/>
    <row r="15316" ht="12.75" x14ac:dyDescent="0.2"/>
    <row r="15317" ht="12.75" x14ac:dyDescent="0.2"/>
    <row r="15318" ht="12.75" x14ac:dyDescent="0.2"/>
    <row r="15319" ht="12.75" x14ac:dyDescent="0.2"/>
    <row r="15320" ht="12.75" x14ac:dyDescent="0.2"/>
    <row r="15321" ht="12.75" x14ac:dyDescent="0.2"/>
    <row r="15322" ht="12.75" x14ac:dyDescent="0.2"/>
    <row r="15323" ht="12.75" x14ac:dyDescent="0.2"/>
    <row r="15324" ht="12.75" x14ac:dyDescent="0.2"/>
    <row r="15325" ht="12.75" x14ac:dyDescent="0.2"/>
    <row r="15326" ht="12.75" x14ac:dyDescent="0.2"/>
    <row r="15327" ht="12.75" x14ac:dyDescent="0.2"/>
    <row r="15328" ht="12.75" x14ac:dyDescent="0.2"/>
    <row r="15329" ht="12.75" x14ac:dyDescent="0.2"/>
    <row r="15330" ht="12.75" x14ac:dyDescent="0.2"/>
    <row r="15331" ht="12.75" x14ac:dyDescent="0.2"/>
    <row r="15332" ht="12.75" x14ac:dyDescent="0.2"/>
    <row r="15333" ht="12.75" x14ac:dyDescent="0.2"/>
    <row r="15334" ht="12.75" x14ac:dyDescent="0.2"/>
    <row r="15335" ht="12.75" x14ac:dyDescent="0.2"/>
    <row r="15336" ht="12.75" x14ac:dyDescent="0.2"/>
    <row r="15337" ht="12.75" x14ac:dyDescent="0.2"/>
    <row r="15338" ht="12.75" x14ac:dyDescent="0.2"/>
    <row r="15339" ht="12.75" x14ac:dyDescent="0.2"/>
    <row r="15340" ht="12.75" x14ac:dyDescent="0.2"/>
    <row r="15341" ht="12.75" x14ac:dyDescent="0.2"/>
    <row r="15342" ht="12.75" x14ac:dyDescent="0.2"/>
    <row r="15343" ht="12.75" x14ac:dyDescent="0.2"/>
    <row r="15344" ht="12.75" x14ac:dyDescent="0.2"/>
    <row r="15345" ht="12.75" x14ac:dyDescent="0.2"/>
    <row r="15346" ht="12.75" x14ac:dyDescent="0.2"/>
    <row r="15347" ht="12.75" x14ac:dyDescent="0.2"/>
    <row r="15348" ht="12.75" x14ac:dyDescent="0.2"/>
    <row r="15349" ht="12.75" x14ac:dyDescent="0.2"/>
    <row r="15350" ht="12.75" x14ac:dyDescent="0.2"/>
    <row r="15351" ht="12.75" x14ac:dyDescent="0.2"/>
    <row r="15352" ht="12.75" x14ac:dyDescent="0.2"/>
    <row r="15353" ht="12.75" x14ac:dyDescent="0.2"/>
    <row r="15354" ht="12.75" x14ac:dyDescent="0.2"/>
    <row r="15355" ht="12.75" x14ac:dyDescent="0.2"/>
    <row r="15356" ht="12.75" x14ac:dyDescent="0.2"/>
    <row r="15357" ht="12.75" x14ac:dyDescent="0.2"/>
    <row r="15358" ht="12.75" x14ac:dyDescent="0.2"/>
    <row r="15359" ht="12.75" x14ac:dyDescent="0.2"/>
    <row r="15360" ht="12.75" x14ac:dyDescent="0.2"/>
    <row r="15361" ht="12.75" x14ac:dyDescent="0.2"/>
    <row r="15362" ht="12.75" x14ac:dyDescent="0.2"/>
    <row r="15363" ht="12.75" x14ac:dyDescent="0.2"/>
    <row r="15364" ht="12.75" x14ac:dyDescent="0.2"/>
    <row r="15365" ht="12.75" x14ac:dyDescent="0.2"/>
    <row r="15366" ht="12.75" x14ac:dyDescent="0.2"/>
    <row r="15367" ht="12.75" x14ac:dyDescent="0.2"/>
    <row r="15368" ht="12.75" x14ac:dyDescent="0.2"/>
    <row r="15369" ht="12.75" x14ac:dyDescent="0.2"/>
    <row r="15370" ht="12.75" x14ac:dyDescent="0.2"/>
    <row r="15371" ht="12.75" x14ac:dyDescent="0.2"/>
    <row r="15372" ht="12.75" x14ac:dyDescent="0.2"/>
    <row r="15373" ht="12.75" x14ac:dyDescent="0.2"/>
    <row r="15374" ht="12.75" x14ac:dyDescent="0.2"/>
    <row r="15375" ht="12.75" x14ac:dyDescent="0.2"/>
    <row r="15376" ht="12.75" x14ac:dyDescent="0.2"/>
    <row r="15377" ht="12.75" x14ac:dyDescent="0.2"/>
    <row r="15378" ht="12.75" x14ac:dyDescent="0.2"/>
    <row r="15379" ht="12.75" x14ac:dyDescent="0.2"/>
    <row r="15380" ht="12.75" x14ac:dyDescent="0.2"/>
    <row r="15381" ht="12.75" x14ac:dyDescent="0.2"/>
    <row r="15382" ht="12.75" x14ac:dyDescent="0.2"/>
    <row r="15383" ht="12.75" x14ac:dyDescent="0.2"/>
    <row r="15384" ht="12.75" x14ac:dyDescent="0.2"/>
    <row r="15385" ht="12.75" x14ac:dyDescent="0.2"/>
    <row r="15386" ht="12.75" x14ac:dyDescent="0.2"/>
    <row r="15387" ht="12.75" x14ac:dyDescent="0.2"/>
    <row r="15388" ht="12.75" x14ac:dyDescent="0.2"/>
    <row r="15389" ht="12.75" x14ac:dyDescent="0.2"/>
    <row r="15390" ht="12.75" x14ac:dyDescent="0.2"/>
    <row r="15391" ht="12.75" x14ac:dyDescent="0.2"/>
    <row r="15392" ht="12.75" x14ac:dyDescent="0.2"/>
    <row r="15393" ht="12.75" x14ac:dyDescent="0.2"/>
    <row r="15394" ht="12.75" x14ac:dyDescent="0.2"/>
    <row r="15395" ht="12.75" x14ac:dyDescent="0.2"/>
    <row r="15396" ht="12.75" x14ac:dyDescent="0.2"/>
    <row r="15397" ht="12.75" x14ac:dyDescent="0.2"/>
    <row r="15398" ht="12.75" x14ac:dyDescent="0.2"/>
    <row r="15399" ht="12.75" x14ac:dyDescent="0.2"/>
    <row r="15400" ht="12.75" x14ac:dyDescent="0.2"/>
    <row r="15401" ht="12.75" x14ac:dyDescent="0.2"/>
    <row r="15402" ht="12.75" x14ac:dyDescent="0.2"/>
    <row r="15403" ht="12.75" x14ac:dyDescent="0.2"/>
    <row r="15404" ht="12.75" x14ac:dyDescent="0.2"/>
    <row r="15405" ht="12.75" x14ac:dyDescent="0.2"/>
    <row r="15406" ht="12.75" x14ac:dyDescent="0.2"/>
    <row r="15407" ht="12.75" x14ac:dyDescent="0.2"/>
    <row r="15408" ht="12.75" x14ac:dyDescent="0.2"/>
    <row r="15409" ht="12.75" x14ac:dyDescent="0.2"/>
    <row r="15410" ht="12.75" x14ac:dyDescent="0.2"/>
    <row r="15411" ht="12.75" x14ac:dyDescent="0.2"/>
    <row r="15412" ht="12.75" x14ac:dyDescent="0.2"/>
    <row r="15413" ht="12.75" x14ac:dyDescent="0.2"/>
    <row r="15414" ht="12.75" x14ac:dyDescent="0.2"/>
    <row r="15415" ht="12.75" x14ac:dyDescent="0.2"/>
    <row r="15416" ht="12.75" x14ac:dyDescent="0.2"/>
    <row r="15417" ht="12.75" x14ac:dyDescent="0.2"/>
    <row r="15418" ht="12.75" x14ac:dyDescent="0.2"/>
    <row r="15419" ht="12.75" x14ac:dyDescent="0.2"/>
    <row r="15420" ht="12.75" x14ac:dyDescent="0.2"/>
    <row r="15421" ht="12.75" x14ac:dyDescent="0.2"/>
    <row r="15422" ht="12.75" x14ac:dyDescent="0.2"/>
    <row r="15423" ht="12.75" x14ac:dyDescent="0.2"/>
    <row r="15424" ht="12.75" x14ac:dyDescent="0.2"/>
    <row r="15425" ht="12.75" x14ac:dyDescent="0.2"/>
    <row r="15426" ht="12.75" x14ac:dyDescent="0.2"/>
    <row r="15427" ht="12.75" x14ac:dyDescent="0.2"/>
    <row r="15428" ht="12.75" x14ac:dyDescent="0.2"/>
    <row r="15429" ht="12.75" x14ac:dyDescent="0.2"/>
    <row r="15430" ht="12.75" x14ac:dyDescent="0.2"/>
    <row r="15431" ht="12.75" x14ac:dyDescent="0.2"/>
    <row r="15432" ht="12.75" x14ac:dyDescent="0.2"/>
    <row r="15433" ht="12.75" x14ac:dyDescent="0.2"/>
    <row r="15434" ht="12.75" x14ac:dyDescent="0.2"/>
    <row r="15435" ht="12.75" x14ac:dyDescent="0.2"/>
    <row r="15436" ht="12.75" x14ac:dyDescent="0.2"/>
    <row r="15437" ht="12.75" x14ac:dyDescent="0.2"/>
    <row r="15438" ht="12.75" x14ac:dyDescent="0.2"/>
    <row r="15439" ht="12.75" x14ac:dyDescent="0.2"/>
    <row r="15440" ht="12.75" x14ac:dyDescent="0.2"/>
    <row r="15441" ht="12.75" x14ac:dyDescent="0.2"/>
    <row r="15442" ht="12.75" x14ac:dyDescent="0.2"/>
    <row r="15443" ht="12.75" x14ac:dyDescent="0.2"/>
    <row r="15444" ht="12.75" x14ac:dyDescent="0.2"/>
    <row r="15445" ht="12.75" x14ac:dyDescent="0.2"/>
    <row r="15446" ht="12.75" x14ac:dyDescent="0.2"/>
    <row r="15447" ht="12.75" x14ac:dyDescent="0.2"/>
    <row r="15448" ht="12.75" x14ac:dyDescent="0.2"/>
    <row r="15449" ht="12.75" x14ac:dyDescent="0.2"/>
    <row r="15450" ht="12.75" x14ac:dyDescent="0.2"/>
    <row r="15451" ht="12.75" x14ac:dyDescent="0.2"/>
    <row r="15452" ht="12.75" x14ac:dyDescent="0.2"/>
    <row r="15453" ht="12.75" x14ac:dyDescent="0.2"/>
    <row r="15454" ht="12.75" x14ac:dyDescent="0.2"/>
    <row r="15455" ht="12.75" x14ac:dyDescent="0.2"/>
    <row r="15456" ht="12.75" x14ac:dyDescent="0.2"/>
    <row r="15457" ht="12.75" x14ac:dyDescent="0.2"/>
    <row r="15458" ht="12.75" x14ac:dyDescent="0.2"/>
    <row r="15459" ht="12.75" x14ac:dyDescent="0.2"/>
    <row r="15460" ht="12.75" x14ac:dyDescent="0.2"/>
    <row r="15461" ht="12.75" x14ac:dyDescent="0.2"/>
    <row r="15462" ht="12.75" x14ac:dyDescent="0.2"/>
    <row r="15463" ht="12.75" x14ac:dyDescent="0.2"/>
    <row r="15464" ht="12.75" x14ac:dyDescent="0.2"/>
    <row r="15465" ht="12.75" x14ac:dyDescent="0.2"/>
    <row r="15466" ht="12.75" x14ac:dyDescent="0.2"/>
    <row r="15467" ht="12.75" x14ac:dyDescent="0.2"/>
    <row r="15468" ht="12.75" x14ac:dyDescent="0.2"/>
    <row r="15469" ht="12.75" x14ac:dyDescent="0.2"/>
    <row r="15470" ht="12.75" x14ac:dyDescent="0.2"/>
    <row r="15471" ht="12.75" x14ac:dyDescent="0.2"/>
    <row r="15472" ht="12.75" x14ac:dyDescent="0.2"/>
    <row r="15473" ht="12.75" x14ac:dyDescent="0.2"/>
    <row r="15474" ht="12.75" x14ac:dyDescent="0.2"/>
    <row r="15475" ht="12.75" x14ac:dyDescent="0.2"/>
    <row r="15476" ht="12.75" x14ac:dyDescent="0.2"/>
    <row r="15477" ht="12.75" x14ac:dyDescent="0.2"/>
    <row r="15478" ht="12.75" x14ac:dyDescent="0.2"/>
    <row r="15479" ht="12.75" x14ac:dyDescent="0.2"/>
    <row r="15480" ht="12.75" x14ac:dyDescent="0.2"/>
    <row r="15481" ht="12.75" x14ac:dyDescent="0.2"/>
    <row r="15482" ht="12.75" x14ac:dyDescent="0.2"/>
    <row r="15483" ht="12.75" x14ac:dyDescent="0.2"/>
    <row r="15484" ht="12.75" x14ac:dyDescent="0.2"/>
    <row r="15485" ht="12.75" x14ac:dyDescent="0.2"/>
    <row r="15486" ht="12.75" x14ac:dyDescent="0.2"/>
    <row r="15487" ht="12.75" x14ac:dyDescent="0.2"/>
    <row r="15488" ht="12.75" x14ac:dyDescent="0.2"/>
    <row r="15489" ht="12.75" x14ac:dyDescent="0.2"/>
    <row r="15490" ht="12.75" x14ac:dyDescent="0.2"/>
    <row r="15491" ht="12.75" x14ac:dyDescent="0.2"/>
    <row r="15492" ht="12.75" x14ac:dyDescent="0.2"/>
    <row r="15493" ht="12.75" x14ac:dyDescent="0.2"/>
    <row r="15494" ht="12.75" x14ac:dyDescent="0.2"/>
    <row r="15495" ht="12.75" x14ac:dyDescent="0.2"/>
    <row r="15496" ht="12.75" x14ac:dyDescent="0.2"/>
    <row r="15497" ht="12.75" x14ac:dyDescent="0.2"/>
    <row r="15498" ht="12.75" x14ac:dyDescent="0.2"/>
    <row r="15499" ht="12.75" x14ac:dyDescent="0.2"/>
    <row r="15500" ht="12.75" x14ac:dyDescent="0.2"/>
    <row r="15501" ht="12.75" x14ac:dyDescent="0.2"/>
    <row r="15502" ht="12.75" x14ac:dyDescent="0.2"/>
    <row r="15503" ht="12.75" x14ac:dyDescent="0.2"/>
    <row r="15504" ht="12.75" x14ac:dyDescent="0.2"/>
    <row r="15505" ht="12.75" x14ac:dyDescent="0.2"/>
    <row r="15506" ht="12.75" x14ac:dyDescent="0.2"/>
    <row r="15507" ht="12.75" x14ac:dyDescent="0.2"/>
    <row r="15508" ht="12.75" x14ac:dyDescent="0.2"/>
    <row r="15509" ht="12.75" x14ac:dyDescent="0.2"/>
    <row r="15510" ht="12.75" x14ac:dyDescent="0.2"/>
    <row r="15511" ht="12.75" x14ac:dyDescent="0.2"/>
    <row r="15512" ht="12.75" x14ac:dyDescent="0.2"/>
    <row r="15513" ht="12.75" x14ac:dyDescent="0.2"/>
    <row r="15514" ht="12.75" x14ac:dyDescent="0.2"/>
    <row r="15515" ht="12.75" x14ac:dyDescent="0.2"/>
    <row r="15516" ht="12.75" x14ac:dyDescent="0.2"/>
    <row r="15517" ht="12.75" x14ac:dyDescent="0.2"/>
    <row r="15518" ht="12.75" x14ac:dyDescent="0.2"/>
    <row r="15519" ht="12.75" x14ac:dyDescent="0.2"/>
    <row r="15520" ht="12.75" x14ac:dyDescent="0.2"/>
    <row r="15521" ht="12.75" x14ac:dyDescent="0.2"/>
    <row r="15522" ht="12.75" x14ac:dyDescent="0.2"/>
    <row r="15523" ht="12.75" x14ac:dyDescent="0.2"/>
    <row r="15524" ht="12.75" x14ac:dyDescent="0.2"/>
    <row r="15525" ht="12.75" x14ac:dyDescent="0.2"/>
    <row r="15526" ht="12.75" x14ac:dyDescent="0.2"/>
    <row r="15527" ht="12.75" x14ac:dyDescent="0.2"/>
    <row r="15528" ht="12.75" x14ac:dyDescent="0.2"/>
    <row r="15529" ht="12.75" x14ac:dyDescent="0.2"/>
    <row r="15530" ht="12.75" x14ac:dyDescent="0.2"/>
    <row r="15531" ht="12.75" x14ac:dyDescent="0.2"/>
    <row r="15532" ht="12.75" x14ac:dyDescent="0.2"/>
    <row r="15533" ht="12.75" x14ac:dyDescent="0.2"/>
    <row r="15534" ht="12.75" x14ac:dyDescent="0.2"/>
    <row r="15535" ht="12.75" x14ac:dyDescent="0.2"/>
    <row r="15536" ht="12.75" x14ac:dyDescent="0.2"/>
    <row r="15537" ht="12.75" x14ac:dyDescent="0.2"/>
    <row r="15538" ht="12.75" x14ac:dyDescent="0.2"/>
    <row r="15539" ht="12.75" x14ac:dyDescent="0.2"/>
    <row r="15540" ht="12.75" x14ac:dyDescent="0.2"/>
    <row r="15541" ht="12.75" x14ac:dyDescent="0.2"/>
    <row r="15542" ht="12.75" x14ac:dyDescent="0.2"/>
    <row r="15543" ht="12.75" x14ac:dyDescent="0.2"/>
    <row r="15544" ht="12.75" x14ac:dyDescent="0.2"/>
    <row r="15545" ht="12.75" x14ac:dyDescent="0.2"/>
    <row r="15546" ht="12.75" x14ac:dyDescent="0.2"/>
    <row r="15547" ht="12.75" x14ac:dyDescent="0.2"/>
    <row r="15548" ht="12.75" x14ac:dyDescent="0.2"/>
    <row r="15549" ht="12.75" x14ac:dyDescent="0.2"/>
    <row r="15550" ht="12.75" x14ac:dyDescent="0.2"/>
    <row r="15551" ht="12.75" x14ac:dyDescent="0.2"/>
    <row r="15552" ht="12.75" x14ac:dyDescent="0.2"/>
    <row r="15553" ht="12.75" x14ac:dyDescent="0.2"/>
    <row r="15554" ht="12.75" x14ac:dyDescent="0.2"/>
    <row r="15555" ht="12.75" x14ac:dyDescent="0.2"/>
    <row r="15556" ht="12.75" x14ac:dyDescent="0.2"/>
    <row r="15557" ht="12.75" x14ac:dyDescent="0.2"/>
    <row r="15558" ht="12.75" x14ac:dyDescent="0.2"/>
    <row r="15559" ht="12.75" x14ac:dyDescent="0.2"/>
    <row r="15560" ht="12.75" x14ac:dyDescent="0.2"/>
    <row r="15561" ht="12.75" x14ac:dyDescent="0.2"/>
    <row r="15562" ht="12.75" x14ac:dyDescent="0.2"/>
    <row r="15563" ht="12.75" x14ac:dyDescent="0.2"/>
    <row r="15564" ht="12.75" x14ac:dyDescent="0.2"/>
    <row r="15565" ht="12.75" x14ac:dyDescent="0.2"/>
    <row r="15566" ht="12.75" x14ac:dyDescent="0.2"/>
    <row r="15567" ht="12.75" x14ac:dyDescent="0.2"/>
    <row r="15568" ht="12.75" x14ac:dyDescent="0.2"/>
    <row r="15569" ht="12.75" x14ac:dyDescent="0.2"/>
    <row r="15570" ht="12.75" x14ac:dyDescent="0.2"/>
    <row r="15571" ht="12.75" x14ac:dyDescent="0.2"/>
    <row r="15572" ht="12.75" x14ac:dyDescent="0.2"/>
    <row r="15573" ht="12.75" x14ac:dyDescent="0.2"/>
    <row r="15574" ht="12.75" x14ac:dyDescent="0.2"/>
    <row r="15575" ht="12.75" x14ac:dyDescent="0.2"/>
    <row r="15576" ht="12.75" x14ac:dyDescent="0.2"/>
    <row r="15577" ht="12.75" x14ac:dyDescent="0.2"/>
    <row r="15578" ht="12.75" x14ac:dyDescent="0.2"/>
    <row r="15579" ht="12.75" x14ac:dyDescent="0.2"/>
    <row r="15580" ht="12.75" x14ac:dyDescent="0.2"/>
    <row r="15581" ht="12.75" x14ac:dyDescent="0.2"/>
    <row r="15582" ht="12.75" x14ac:dyDescent="0.2"/>
    <row r="15583" ht="12.75" x14ac:dyDescent="0.2"/>
    <row r="15584" ht="12.75" x14ac:dyDescent="0.2"/>
    <row r="15585" ht="12.75" x14ac:dyDescent="0.2"/>
    <row r="15586" ht="12.75" x14ac:dyDescent="0.2"/>
    <row r="15587" ht="12.75" x14ac:dyDescent="0.2"/>
    <row r="15588" ht="12.75" x14ac:dyDescent="0.2"/>
    <row r="15589" ht="12.75" x14ac:dyDescent="0.2"/>
    <row r="15590" ht="12.75" x14ac:dyDescent="0.2"/>
    <row r="15591" ht="12.75" x14ac:dyDescent="0.2"/>
    <row r="15592" ht="12.75" x14ac:dyDescent="0.2"/>
    <row r="15593" ht="12.75" x14ac:dyDescent="0.2"/>
    <row r="15594" ht="12.75" x14ac:dyDescent="0.2"/>
    <row r="15595" ht="12.75" x14ac:dyDescent="0.2"/>
    <row r="15596" ht="12.75" x14ac:dyDescent="0.2"/>
    <row r="15597" ht="12.75" x14ac:dyDescent="0.2"/>
    <row r="15598" ht="12.75" x14ac:dyDescent="0.2"/>
    <row r="15599" ht="12.75" x14ac:dyDescent="0.2"/>
    <row r="15600" ht="12.75" x14ac:dyDescent="0.2"/>
    <row r="15601" ht="12.75" x14ac:dyDescent="0.2"/>
    <row r="15602" ht="12.75" x14ac:dyDescent="0.2"/>
    <row r="15603" ht="12.75" x14ac:dyDescent="0.2"/>
    <row r="15604" ht="12.75" x14ac:dyDescent="0.2"/>
    <row r="15605" ht="12.75" x14ac:dyDescent="0.2"/>
    <row r="15606" ht="12.75" x14ac:dyDescent="0.2"/>
    <row r="15607" ht="12.75" x14ac:dyDescent="0.2"/>
    <row r="15608" ht="12.75" x14ac:dyDescent="0.2"/>
    <row r="15609" ht="12.75" x14ac:dyDescent="0.2"/>
    <row r="15610" ht="12.75" x14ac:dyDescent="0.2"/>
    <row r="15611" ht="12.75" x14ac:dyDescent="0.2"/>
    <row r="15612" ht="12.75" x14ac:dyDescent="0.2"/>
    <row r="15613" ht="12.75" x14ac:dyDescent="0.2"/>
    <row r="15614" ht="12.75" x14ac:dyDescent="0.2"/>
    <row r="15615" ht="12.75" x14ac:dyDescent="0.2"/>
    <row r="15616" ht="12.75" x14ac:dyDescent="0.2"/>
    <row r="15617" ht="12.75" x14ac:dyDescent="0.2"/>
    <row r="15618" ht="12.75" x14ac:dyDescent="0.2"/>
    <row r="15619" ht="12.75" x14ac:dyDescent="0.2"/>
    <row r="15620" ht="12.75" x14ac:dyDescent="0.2"/>
    <row r="15621" ht="12.75" x14ac:dyDescent="0.2"/>
    <row r="15622" ht="12.75" x14ac:dyDescent="0.2"/>
    <row r="15623" ht="12.75" x14ac:dyDescent="0.2"/>
    <row r="15624" ht="12.75" x14ac:dyDescent="0.2"/>
    <row r="15625" ht="12.75" x14ac:dyDescent="0.2"/>
    <row r="15626" ht="12.75" x14ac:dyDescent="0.2"/>
    <row r="15627" ht="12.75" x14ac:dyDescent="0.2"/>
    <row r="15628" ht="12.75" x14ac:dyDescent="0.2"/>
    <row r="15629" ht="12.75" x14ac:dyDescent="0.2"/>
    <row r="15630" ht="12.75" x14ac:dyDescent="0.2"/>
    <row r="15631" ht="12.75" x14ac:dyDescent="0.2"/>
    <row r="15632" ht="12.75" x14ac:dyDescent="0.2"/>
    <row r="15633" ht="12.75" x14ac:dyDescent="0.2"/>
    <row r="15634" ht="12.75" x14ac:dyDescent="0.2"/>
    <row r="15635" ht="12.75" x14ac:dyDescent="0.2"/>
    <row r="15636" ht="12.75" x14ac:dyDescent="0.2"/>
    <row r="15637" ht="12.75" x14ac:dyDescent="0.2"/>
    <row r="15638" ht="12.75" x14ac:dyDescent="0.2"/>
    <row r="15639" ht="12.75" x14ac:dyDescent="0.2"/>
    <row r="15640" ht="12.75" x14ac:dyDescent="0.2"/>
    <row r="15641" ht="12.75" x14ac:dyDescent="0.2"/>
    <row r="15642" ht="12.75" x14ac:dyDescent="0.2"/>
    <row r="15643" ht="12.75" x14ac:dyDescent="0.2"/>
    <row r="15644" ht="12.75" x14ac:dyDescent="0.2"/>
    <row r="15645" ht="12.75" x14ac:dyDescent="0.2"/>
    <row r="15646" ht="12.75" x14ac:dyDescent="0.2"/>
    <row r="15647" ht="12.75" x14ac:dyDescent="0.2"/>
    <row r="15648" ht="12.75" x14ac:dyDescent="0.2"/>
    <row r="15649" ht="12.75" x14ac:dyDescent="0.2"/>
    <row r="15650" ht="12.75" x14ac:dyDescent="0.2"/>
    <row r="15651" ht="12.75" x14ac:dyDescent="0.2"/>
    <row r="15652" ht="12.75" x14ac:dyDescent="0.2"/>
    <row r="15653" ht="12.75" x14ac:dyDescent="0.2"/>
    <row r="15654" ht="12.75" x14ac:dyDescent="0.2"/>
    <row r="15655" ht="12.75" x14ac:dyDescent="0.2"/>
    <row r="15656" ht="12.75" x14ac:dyDescent="0.2"/>
    <row r="15657" ht="12.75" x14ac:dyDescent="0.2"/>
    <row r="15658" ht="12.75" x14ac:dyDescent="0.2"/>
    <row r="15659" ht="12.75" x14ac:dyDescent="0.2"/>
    <row r="15660" ht="12.75" x14ac:dyDescent="0.2"/>
    <row r="15661" ht="12.75" x14ac:dyDescent="0.2"/>
    <row r="15662" ht="12.75" x14ac:dyDescent="0.2"/>
    <row r="15663" ht="12.75" x14ac:dyDescent="0.2"/>
    <row r="15664" ht="12.75" x14ac:dyDescent="0.2"/>
    <row r="15665" ht="12.75" x14ac:dyDescent="0.2"/>
    <row r="15666" ht="12.75" x14ac:dyDescent="0.2"/>
    <row r="15667" ht="12.75" x14ac:dyDescent="0.2"/>
    <row r="15668" ht="12.75" x14ac:dyDescent="0.2"/>
    <row r="15669" ht="12.75" x14ac:dyDescent="0.2"/>
    <row r="15670" ht="12.75" x14ac:dyDescent="0.2"/>
    <row r="15671" ht="12.75" x14ac:dyDescent="0.2"/>
    <row r="15672" ht="12.75" x14ac:dyDescent="0.2"/>
    <row r="15673" ht="12.75" x14ac:dyDescent="0.2"/>
    <row r="15674" ht="12.75" x14ac:dyDescent="0.2"/>
    <row r="15675" ht="12.75" x14ac:dyDescent="0.2"/>
    <row r="15676" ht="12.75" x14ac:dyDescent="0.2"/>
    <row r="15677" ht="12.75" x14ac:dyDescent="0.2"/>
    <row r="15678" ht="12.75" x14ac:dyDescent="0.2"/>
    <row r="15679" ht="12.75" x14ac:dyDescent="0.2"/>
    <row r="15680" ht="12.75" x14ac:dyDescent="0.2"/>
    <row r="15681" ht="12.75" x14ac:dyDescent="0.2"/>
    <row r="15682" ht="12.75" x14ac:dyDescent="0.2"/>
    <row r="15683" ht="12.75" x14ac:dyDescent="0.2"/>
    <row r="15684" ht="12.75" x14ac:dyDescent="0.2"/>
    <row r="15685" ht="12.75" x14ac:dyDescent="0.2"/>
    <row r="15686" ht="12.75" x14ac:dyDescent="0.2"/>
    <row r="15687" ht="12.75" x14ac:dyDescent="0.2"/>
    <row r="15688" ht="12.75" x14ac:dyDescent="0.2"/>
    <row r="15689" ht="12.75" x14ac:dyDescent="0.2"/>
    <row r="15690" ht="12.75" x14ac:dyDescent="0.2"/>
    <row r="15691" ht="12.75" x14ac:dyDescent="0.2"/>
    <row r="15692" ht="12.75" x14ac:dyDescent="0.2"/>
    <row r="15693" ht="12.75" x14ac:dyDescent="0.2"/>
    <row r="15694" ht="12.75" x14ac:dyDescent="0.2"/>
    <row r="15695" ht="12.75" x14ac:dyDescent="0.2"/>
    <row r="15696" ht="12.75" x14ac:dyDescent="0.2"/>
    <row r="15697" ht="12.75" x14ac:dyDescent="0.2"/>
    <row r="15698" ht="12.75" x14ac:dyDescent="0.2"/>
    <row r="15699" ht="12.75" x14ac:dyDescent="0.2"/>
    <row r="15700" ht="12.75" x14ac:dyDescent="0.2"/>
    <row r="15701" ht="12.75" x14ac:dyDescent="0.2"/>
    <row r="15702" ht="12.75" x14ac:dyDescent="0.2"/>
    <row r="15703" ht="12.75" x14ac:dyDescent="0.2"/>
    <row r="15704" ht="12.75" x14ac:dyDescent="0.2"/>
    <row r="15705" ht="12.75" x14ac:dyDescent="0.2"/>
    <row r="15706" ht="12.75" x14ac:dyDescent="0.2"/>
    <row r="15707" ht="12.75" x14ac:dyDescent="0.2"/>
    <row r="15708" ht="12.75" x14ac:dyDescent="0.2"/>
    <row r="15709" ht="12.75" x14ac:dyDescent="0.2"/>
    <row r="15710" ht="12.75" x14ac:dyDescent="0.2"/>
    <row r="15711" ht="12.75" x14ac:dyDescent="0.2"/>
    <row r="15712" ht="12.75" x14ac:dyDescent="0.2"/>
    <row r="15713" ht="12.75" x14ac:dyDescent="0.2"/>
    <row r="15714" ht="12.75" x14ac:dyDescent="0.2"/>
    <row r="15715" ht="12.75" x14ac:dyDescent="0.2"/>
    <row r="15716" ht="12.75" x14ac:dyDescent="0.2"/>
    <row r="15717" ht="12.75" x14ac:dyDescent="0.2"/>
    <row r="15718" ht="12.75" x14ac:dyDescent="0.2"/>
    <row r="15719" ht="12.75" x14ac:dyDescent="0.2"/>
    <row r="15720" ht="12.75" x14ac:dyDescent="0.2"/>
    <row r="15721" ht="12.75" x14ac:dyDescent="0.2"/>
    <row r="15722" ht="12.75" x14ac:dyDescent="0.2"/>
    <row r="15723" ht="12.75" x14ac:dyDescent="0.2"/>
    <row r="15724" ht="12.75" x14ac:dyDescent="0.2"/>
    <row r="15725" ht="12.75" x14ac:dyDescent="0.2"/>
    <row r="15726" ht="12.75" x14ac:dyDescent="0.2"/>
    <row r="15727" ht="12.75" x14ac:dyDescent="0.2"/>
    <row r="15728" ht="12.75" x14ac:dyDescent="0.2"/>
    <row r="15729" ht="12.75" x14ac:dyDescent="0.2"/>
    <row r="15730" ht="12.75" x14ac:dyDescent="0.2"/>
    <row r="15731" ht="12.75" x14ac:dyDescent="0.2"/>
    <row r="15732" ht="12.75" x14ac:dyDescent="0.2"/>
    <row r="15733" ht="12.75" x14ac:dyDescent="0.2"/>
    <row r="15734" ht="12.75" x14ac:dyDescent="0.2"/>
    <row r="15735" ht="12.75" x14ac:dyDescent="0.2"/>
    <row r="15736" ht="12.75" x14ac:dyDescent="0.2"/>
    <row r="15737" ht="12.75" x14ac:dyDescent="0.2"/>
    <row r="15738" ht="12.75" x14ac:dyDescent="0.2"/>
    <row r="15739" ht="12.75" x14ac:dyDescent="0.2"/>
    <row r="15740" ht="12.75" x14ac:dyDescent="0.2"/>
    <row r="15741" ht="12.75" x14ac:dyDescent="0.2"/>
    <row r="15742" ht="12.75" x14ac:dyDescent="0.2"/>
    <row r="15743" ht="12.75" x14ac:dyDescent="0.2"/>
    <row r="15744" ht="12.75" x14ac:dyDescent="0.2"/>
    <row r="15745" ht="12.75" x14ac:dyDescent="0.2"/>
    <row r="15746" ht="12.75" x14ac:dyDescent="0.2"/>
    <row r="15747" ht="12.75" x14ac:dyDescent="0.2"/>
    <row r="15748" ht="12.75" x14ac:dyDescent="0.2"/>
    <row r="15749" ht="12.75" x14ac:dyDescent="0.2"/>
    <row r="15750" ht="12.75" x14ac:dyDescent="0.2"/>
    <row r="15751" ht="12.75" x14ac:dyDescent="0.2"/>
    <row r="15752" ht="12.75" x14ac:dyDescent="0.2"/>
    <row r="15753" ht="12.75" x14ac:dyDescent="0.2"/>
    <row r="15754" ht="12.75" x14ac:dyDescent="0.2"/>
    <row r="15755" ht="12.75" x14ac:dyDescent="0.2"/>
    <row r="15756" ht="12.75" x14ac:dyDescent="0.2"/>
    <row r="15757" ht="12.75" x14ac:dyDescent="0.2"/>
    <row r="15758" ht="12.75" x14ac:dyDescent="0.2"/>
    <row r="15759" ht="12.75" x14ac:dyDescent="0.2"/>
    <row r="15760" ht="12.75" x14ac:dyDescent="0.2"/>
    <row r="15761" ht="12.75" x14ac:dyDescent="0.2"/>
    <row r="15762" ht="12.75" x14ac:dyDescent="0.2"/>
    <row r="15763" ht="12.75" x14ac:dyDescent="0.2"/>
    <row r="15764" ht="12.75" x14ac:dyDescent="0.2"/>
    <row r="15765" ht="12.75" x14ac:dyDescent="0.2"/>
    <row r="15766" ht="12.75" x14ac:dyDescent="0.2"/>
    <row r="15767" ht="12.75" x14ac:dyDescent="0.2"/>
    <row r="15768" ht="12.75" x14ac:dyDescent="0.2"/>
    <row r="15769" ht="12.75" x14ac:dyDescent="0.2"/>
    <row r="15770" ht="12.75" x14ac:dyDescent="0.2"/>
    <row r="15771" ht="12.75" x14ac:dyDescent="0.2"/>
    <row r="15772" ht="12.75" x14ac:dyDescent="0.2"/>
    <row r="15773" ht="12.75" x14ac:dyDescent="0.2"/>
    <row r="15774" ht="12.75" x14ac:dyDescent="0.2"/>
    <row r="15775" ht="12.75" x14ac:dyDescent="0.2"/>
    <row r="15776" ht="12.75" x14ac:dyDescent="0.2"/>
    <row r="15777" ht="12.75" x14ac:dyDescent="0.2"/>
    <row r="15778" ht="12.75" x14ac:dyDescent="0.2"/>
    <row r="15779" ht="12.75" x14ac:dyDescent="0.2"/>
    <row r="15780" ht="12.75" x14ac:dyDescent="0.2"/>
    <row r="15781" ht="12.75" x14ac:dyDescent="0.2"/>
    <row r="15782" ht="12.75" x14ac:dyDescent="0.2"/>
    <row r="15783" ht="12.75" x14ac:dyDescent="0.2"/>
    <row r="15784" ht="12.75" x14ac:dyDescent="0.2"/>
    <row r="15785" ht="12.75" x14ac:dyDescent="0.2"/>
    <row r="15786" ht="12.75" x14ac:dyDescent="0.2"/>
    <row r="15787" ht="12.75" x14ac:dyDescent="0.2"/>
    <row r="15788" ht="12.75" x14ac:dyDescent="0.2"/>
    <row r="15789" ht="12.75" x14ac:dyDescent="0.2"/>
    <row r="15790" ht="12.75" x14ac:dyDescent="0.2"/>
    <row r="15791" ht="12.75" x14ac:dyDescent="0.2"/>
    <row r="15792" ht="12.75" x14ac:dyDescent="0.2"/>
    <row r="15793" ht="12.75" x14ac:dyDescent="0.2"/>
    <row r="15794" ht="12.75" x14ac:dyDescent="0.2"/>
    <row r="15795" ht="12.75" x14ac:dyDescent="0.2"/>
    <row r="15796" ht="12.75" x14ac:dyDescent="0.2"/>
    <row r="15797" ht="12.75" x14ac:dyDescent="0.2"/>
    <row r="15798" ht="12.75" x14ac:dyDescent="0.2"/>
    <row r="15799" ht="12.75" x14ac:dyDescent="0.2"/>
    <row r="15800" ht="12.75" x14ac:dyDescent="0.2"/>
    <row r="15801" ht="12.75" x14ac:dyDescent="0.2"/>
    <row r="15802" ht="12.75" x14ac:dyDescent="0.2"/>
    <row r="15803" ht="12.75" x14ac:dyDescent="0.2"/>
    <row r="15804" ht="12.75" x14ac:dyDescent="0.2"/>
    <row r="15805" ht="12.75" x14ac:dyDescent="0.2"/>
    <row r="15806" ht="12.75" x14ac:dyDescent="0.2"/>
    <row r="15807" ht="12.75" x14ac:dyDescent="0.2"/>
    <row r="15808" ht="12.75" x14ac:dyDescent="0.2"/>
    <row r="15809" ht="12.75" x14ac:dyDescent="0.2"/>
    <row r="15810" ht="12.75" x14ac:dyDescent="0.2"/>
    <row r="15811" ht="12.75" x14ac:dyDescent="0.2"/>
    <row r="15812" ht="12.75" x14ac:dyDescent="0.2"/>
    <row r="15813" ht="12.75" x14ac:dyDescent="0.2"/>
    <row r="15814" ht="12.75" x14ac:dyDescent="0.2"/>
    <row r="15815" ht="12.75" x14ac:dyDescent="0.2"/>
    <row r="15816" ht="12.75" x14ac:dyDescent="0.2"/>
    <row r="15817" ht="12.75" x14ac:dyDescent="0.2"/>
    <row r="15818" ht="12.75" x14ac:dyDescent="0.2"/>
    <row r="15819" ht="12.75" x14ac:dyDescent="0.2"/>
    <row r="15820" ht="12.75" x14ac:dyDescent="0.2"/>
    <row r="15821" ht="12.75" x14ac:dyDescent="0.2"/>
    <row r="15822" ht="12.75" x14ac:dyDescent="0.2"/>
    <row r="15823" ht="12.75" x14ac:dyDescent="0.2"/>
    <row r="15824" ht="12.75" x14ac:dyDescent="0.2"/>
    <row r="15825" ht="12.75" x14ac:dyDescent="0.2"/>
    <row r="15826" ht="12.75" x14ac:dyDescent="0.2"/>
    <row r="15827" ht="12.75" x14ac:dyDescent="0.2"/>
    <row r="15828" ht="12.75" x14ac:dyDescent="0.2"/>
    <row r="15829" ht="12.75" x14ac:dyDescent="0.2"/>
    <row r="15830" ht="12.75" x14ac:dyDescent="0.2"/>
    <row r="15831" ht="12.75" x14ac:dyDescent="0.2"/>
    <row r="15832" ht="12.75" x14ac:dyDescent="0.2"/>
    <row r="15833" ht="12.75" x14ac:dyDescent="0.2"/>
    <row r="15834" ht="12.75" x14ac:dyDescent="0.2"/>
    <row r="15835" ht="12.75" x14ac:dyDescent="0.2"/>
    <row r="15836" ht="12.75" x14ac:dyDescent="0.2"/>
    <row r="15837" ht="12.75" x14ac:dyDescent="0.2"/>
    <row r="15838" ht="12.75" x14ac:dyDescent="0.2"/>
    <row r="15839" ht="12.75" x14ac:dyDescent="0.2"/>
    <row r="15840" ht="12.75" x14ac:dyDescent="0.2"/>
    <row r="15841" ht="12.75" x14ac:dyDescent="0.2"/>
    <row r="15842" ht="12.75" x14ac:dyDescent="0.2"/>
    <row r="15843" ht="12.75" x14ac:dyDescent="0.2"/>
    <row r="15844" ht="12.75" x14ac:dyDescent="0.2"/>
    <row r="15845" ht="12.75" x14ac:dyDescent="0.2"/>
    <row r="15846" ht="12.75" x14ac:dyDescent="0.2"/>
    <row r="15847" ht="12.75" x14ac:dyDescent="0.2"/>
    <row r="15848" ht="12.75" x14ac:dyDescent="0.2"/>
    <row r="15849" ht="12.75" x14ac:dyDescent="0.2"/>
    <row r="15850" ht="12.75" x14ac:dyDescent="0.2"/>
    <row r="15851" ht="12.75" x14ac:dyDescent="0.2"/>
    <row r="15852" ht="12.75" x14ac:dyDescent="0.2"/>
    <row r="15853" ht="12.75" x14ac:dyDescent="0.2"/>
    <row r="15854" ht="12.75" x14ac:dyDescent="0.2"/>
    <row r="15855" ht="12.75" x14ac:dyDescent="0.2"/>
    <row r="15856" ht="12.75" x14ac:dyDescent="0.2"/>
    <row r="15857" ht="12.75" x14ac:dyDescent="0.2"/>
    <row r="15858" ht="12.75" x14ac:dyDescent="0.2"/>
    <row r="15859" ht="12.75" x14ac:dyDescent="0.2"/>
    <row r="15860" ht="12.75" x14ac:dyDescent="0.2"/>
    <row r="15861" ht="12.75" x14ac:dyDescent="0.2"/>
    <row r="15862" ht="12.75" x14ac:dyDescent="0.2"/>
    <row r="15863" ht="12.75" x14ac:dyDescent="0.2"/>
    <row r="15864" ht="12.75" x14ac:dyDescent="0.2"/>
    <row r="15865" ht="12.75" x14ac:dyDescent="0.2"/>
    <row r="15866" ht="12.75" x14ac:dyDescent="0.2"/>
    <row r="15867" ht="12.75" x14ac:dyDescent="0.2"/>
    <row r="15868" ht="12.75" x14ac:dyDescent="0.2"/>
    <row r="15869" ht="12.75" x14ac:dyDescent="0.2"/>
    <row r="15870" ht="12.75" x14ac:dyDescent="0.2"/>
    <row r="15871" ht="12.75" x14ac:dyDescent="0.2"/>
    <row r="15872" ht="12.75" x14ac:dyDescent="0.2"/>
    <row r="15873" ht="12.75" x14ac:dyDescent="0.2"/>
    <row r="15874" ht="12.75" x14ac:dyDescent="0.2"/>
    <row r="15875" ht="12.75" x14ac:dyDescent="0.2"/>
    <row r="15876" ht="12.75" x14ac:dyDescent="0.2"/>
    <row r="15877" ht="12.75" x14ac:dyDescent="0.2"/>
    <row r="15878" ht="12.75" x14ac:dyDescent="0.2"/>
    <row r="15879" ht="12.75" x14ac:dyDescent="0.2"/>
    <row r="15880" ht="12.75" x14ac:dyDescent="0.2"/>
    <row r="15881" ht="12.75" x14ac:dyDescent="0.2"/>
    <row r="15882" ht="12.75" x14ac:dyDescent="0.2"/>
    <row r="15883" ht="12.75" x14ac:dyDescent="0.2"/>
    <row r="15884" ht="12.75" x14ac:dyDescent="0.2"/>
    <row r="15885" ht="12.75" x14ac:dyDescent="0.2"/>
    <row r="15886" ht="12.75" x14ac:dyDescent="0.2"/>
    <row r="15887" ht="12.75" x14ac:dyDescent="0.2"/>
    <row r="15888" ht="12.75" x14ac:dyDescent="0.2"/>
    <row r="15889" ht="12.75" x14ac:dyDescent="0.2"/>
    <row r="15890" ht="12.75" x14ac:dyDescent="0.2"/>
    <row r="15891" ht="12.75" x14ac:dyDescent="0.2"/>
    <row r="15892" ht="12.75" x14ac:dyDescent="0.2"/>
    <row r="15893" ht="12.75" x14ac:dyDescent="0.2"/>
    <row r="15894" ht="12.75" x14ac:dyDescent="0.2"/>
    <row r="15895" ht="12.75" x14ac:dyDescent="0.2"/>
    <row r="15896" ht="12.75" x14ac:dyDescent="0.2"/>
    <row r="15897" ht="12.75" x14ac:dyDescent="0.2"/>
    <row r="15898" ht="12.75" x14ac:dyDescent="0.2"/>
    <row r="15899" ht="12.75" x14ac:dyDescent="0.2"/>
    <row r="15900" ht="12.75" x14ac:dyDescent="0.2"/>
    <row r="15901" ht="12.75" x14ac:dyDescent="0.2"/>
    <row r="15902" ht="12.75" x14ac:dyDescent="0.2"/>
    <row r="15903" ht="12.75" x14ac:dyDescent="0.2"/>
    <row r="15904" ht="12.75" x14ac:dyDescent="0.2"/>
    <row r="15905" ht="12.75" x14ac:dyDescent="0.2"/>
    <row r="15906" ht="12.75" x14ac:dyDescent="0.2"/>
    <row r="15907" ht="12.75" x14ac:dyDescent="0.2"/>
    <row r="15908" ht="12.75" x14ac:dyDescent="0.2"/>
    <row r="15909" ht="12.75" x14ac:dyDescent="0.2"/>
    <row r="15910" ht="12.75" x14ac:dyDescent="0.2"/>
    <row r="15911" ht="12.75" x14ac:dyDescent="0.2"/>
    <row r="15912" ht="12.75" x14ac:dyDescent="0.2"/>
    <row r="15913" ht="12.75" x14ac:dyDescent="0.2"/>
    <row r="15914" ht="12.75" x14ac:dyDescent="0.2"/>
    <row r="15915" ht="12.75" x14ac:dyDescent="0.2"/>
    <row r="15916" ht="12.75" x14ac:dyDescent="0.2"/>
    <row r="15917" ht="12.75" x14ac:dyDescent="0.2"/>
    <row r="15918" ht="12.75" x14ac:dyDescent="0.2"/>
    <row r="15919" ht="12.75" x14ac:dyDescent="0.2"/>
    <row r="15920" ht="12.75" x14ac:dyDescent="0.2"/>
    <row r="15921" ht="12.75" x14ac:dyDescent="0.2"/>
    <row r="15922" ht="12.75" x14ac:dyDescent="0.2"/>
    <row r="15923" ht="12.75" x14ac:dyDescent="0.2"/>
    <row r="15924" ht="12.75" x14ac:dyDescent="0.2"/>
    <row r="15925" ht="12.75" x14ac:dyDescent="0.2"/>
    <row r="15926" ht="12.75" x14ac:dyDescent="0.2"/>
    <row r="15927" ht="12.75" x14ac:dyDescent="0.2"/>
    <row r="15928" ht="12.75" x14ac:dyDescent="0.2"/>
    <row r="15929" ht="12.75" x14ac:dyDescent="0.2"/>
    <row r="15930" ht="12.75" x14ac:dyDescent="0.2"/>
    <row r="15931" ht="12.75" x14ac:dyDescent="0.2"/>
    <row r="15932" ht="12.75" x14ac:dyDescent="0.2"/>
    <row r="15933" ht="12.75" x14ac:dyDescent="0.2"/>
    <row r="15934" ht="12.75" x14ac:dyDescent="0.2"/>
    <row r="15935" ht="12.75" x14ac:dyDescent="0.2"/>
    <row r="15936" ht="12.75" x14ac:dyDescent="0.2"/>
    <row r="15937" ht="12.75" x14ac:dyDescent="0.2"/>
    <row r="15938" ht="12.75" x14ac:dyDescent="0.2"/>
    <row r="15939" ht="12.75" x14ac:dyDescent="0.2"/>
    <row r="15940" ht="12.75" x14ac:dyDescent="0.2"/>
    <row r="15941" ht="12.75" x14ac:dyDescent="0.2"/>
    <row r="15942" ht="12.75" x14ac:dyDescent="0.2"/>
    <row r="15943" ht="12.75" x14ac:dyDescent="0.2"/>
    <row r="15944" ht="12.75" x14ac:dyDescent="0.2"/>
    <row r="15945" ht="12.75" x14ac:dyDescent="0.2"/>
    <row r="15946" ht="12.75" x14ac:dyDescent="0.2"/>
    <row r="15947" ht="12.75" x14ac:dyDescent="0.2"/>
    <row r="15948" ht="12.75" x14ac:dyDescent="0.2"/>
    <row r="15949" ht="12.75" x14ac:dyDescent="0.2"/>
    <row r="15950" ht="12.75" x14ac:dyDescent="0.2"/>
    <row r="15951" ht="12.75" x14ac:dyDescent="0.2"/>
    <row r="15952" ht="12.75" x14ac:dyDescent="0.2"/>
    <row r="15953" ht="12.75" x14ac:dyDescent="0.2"/>
    <row r="15954" ht="12.75" x14ac:dyDescent="0.2"/>
    <row r="15955" ht="12.75" x14ac:dyDescent="0.2"/>
    <row r="15956" ht="12.75" x14ac:dyDescent="0.2"/>
    <row r="15957" ht="12.75" x14ac:dyDescent="0.2"/>
    <row r="15958" ht="12.75" x14ac:dyDescent="0.2"/>
    <row r="15959" ht="12.75" x14ac:dyDescent="0.2"/>
    <row r="15960" ht="12.75" x14ac:dyDescent="0.2"/>
    <row r="15961" ht="12.75" x14ac:dyDescent="0.2"/>
    <row r="15962" ht="12.75" x14ac:dyDescent="0.2"/>
    <row r="15963" ht="12.75" x14ac:dyDescent="0.2"/>
    <row r="15964" ht="12.75" x14ac:dyDescent="0.2"/>
    <row r="15965" ht="12.75" x14ac:dyDescent="0.2"/>
    <row r="15966" ht="12.75" x14ac:dyDescent="0.2"/>
    <row r="15967" ht="12.75" x14ac:dyDescent="0.2"/>
    <row r="15968" ht="12.75" x14ac:dyDescent="0.2"/>
    <row r="15969" ht="12.75" x14ac:dyDescent="0.2"/>
    <row r="15970" ht="12.75" x14ac:dyDescent="0.2"/>
    <row r="15971" ht="12.75" x14ac:dyDescent="0.2"/>
    <row r="15972" ht="12.75" x14ac:dyDescent="0.2"/>
    <row r="15973" ht="12.75" x14ac:dyDescent="0.2"/>
    <row r="15974" ht="12.75" x14ac:dyDescent="0.2"/>
    <row r="15975" ht="12.75" x14ac:dyDescent="0.2"/>
    <row r="15976" ht="12.75" x14ac:dyDescent="0.2"/>
    <row r="15977" ht="12.75" x14ac:dyDescent="0.2"/>
    <row r="15978" ht="12.75" x14ac:dyDescent="0.2"/>
    <row r="15979" ht="12.75" x14ac:dyDescent="0.2"/>
    <row r="15980" ht="12.75" x14ac:dyDescent="0.2"/>
    <row r="15981" ht="12.75" x14ac:dyDescent="0.2"/>
    <row r="15982" ht="12.75" x14ac:dyDescent="0.2"/>
    <row r="15983" ht="12.75" x14ac:dyDescent="0.2"/>
    <row r="15984" ht="12.75" x14ac:dyDescent="0.2"/>
    <row r="15985" ht="12.75" x14ac:dyDescent="0.2"/>
    <row r="15986" ht="12.75" x14ac:dyDescent="0.2"/>
    <row r="15987" ht="12.75" x14ac:dyDescent="0.2"/>
    <row r="15988" ht="12.75" x14ac:dyDescent="0.2"/>
    <row r="15989" ht="12.75" x14ac:dyDescent="0.2"/>
    <row r="15990" ht="12.75" x14ac:dyDescent="0.2"/>
    <row r="15991" ht="12.75" x14ac:dyDescent="0.2"/>
    <row r="15992" ht="12.75" x14ac:dyDescent="0.2"/>
    <row r="15993" ht="12.75" x14ac:dyDescent="0.2"/>
    <row r="15994" ht="12.75" x14ac:dyDescent="0.2"/>
    <row r="15995" ht="12.75" x14ac:dyDescent="0.2"/>
    <row r="15996" ht="12.75" x14ac:dyDescent="0.2"/>
    <row r="15997" ht="12.75" x14ac:dyDescent="0.2"/>
    <row r="15998" ht="12.75" x14ac:dyDescent="0.2"/>
    <row r="15999" ht="12.75" x14ac:dyDescent="0.2"/>
    <row r="16000" ht="12.75" x14ac:dyDescent="0.2"/>
    <row r="16001" ht="12.75" x14ac:dyDescent="0.2"/>
    <row r="16002" ht="12.75" x14ac:dyDescent="0.2"/>
    <row r="16003" ht="12.75" x14ac:dyDescent="0.2"/>
    <row r="16004" ht="12.75" x14ac:dyDescent="0.2"/>
    <row r="16005" ht="12.75" x14ac:dyDescent="0.2"/>
    <row r="16006" ht="12.75" x14ac:dyDescent="0.2"/>
    <row r="16007" ht="12.75" x14ac:dyDescent="0.2"/>
    <row r="16008" ht="12.75" x14ac:dyDescent="0.2"/>
    <row r="16009" ht="12.75" x14ac:dyDescent="0.2"/>
    <row r="16010" ht="12.75" x14ac:dyDescent="0.2"/>
    <row r="16011" ht="12.75" x14ac:dyDescent="0.2"/>
    <row r="16012" ht="12.75" x14ac:dyDescent="0.2"/>
    <row r="16013" ht="12.75" x14ac:dyDescent="0.2"/>
    <row r="16014" ht="12.75" x14ac:dyDescent="0.2"/>
    <row r="16015" ht="12.75" x14ac:dyDescent="0.2"/>
    <row r="16016" ht="12.75" x14ac:dyDescent="0.2"/>
    <row r="16017" ht="12.75" x14ac:dyDescent="0.2"/>
    <row r="16018" ht="12.75" x14ac:dyDescent="0.2"/>
    <row r="16019" ht="12.75" x14ac:dyDescent="0.2"/>
    <row r="16020" ht="12.75" x14ac:dyDescent="0.2"/>
    <row r="16021" ht="12.75" x14ac:dyDescent="0.2"/>
    <row r="16022" ht="12.75" x14ac:dyDescent="0.2"/>
    <row r="16023" ht="12.75" x14ac:dyDescent="0.2"/>
    <row r="16024" ht="12.75" x14ac:dyDescent="0.2"/>
    <row r="16025" ht="12.75" x14ac:dyDescent="0.2"/>
    <row r="16026" ht="12.75" x14ac:dyDescent="0.2"/>
    <row r="16027" ht="12.75" x14ac:dyDescent="0.2"/>
    <row r="16028" ht="12.75" x14ac:dyDescent="0.2"/>
    <row r="16029" ht="12.75" x14ac:dyDescent="0.2"/>
    <row r="16030" ht="12.75" x14ac:dyDescent="0.2"/>
    <row r="16031" ht="12.75" x14ac:dyDescent="0.2"/>
    <row r="16032" ht="12.75" x14ac:dyDescent="0.2"/>
    <row r="16033" ht="12.75" x14ac:dyDescent="0.2"/>
    <row r="16034" ht="12.75" x14ac:dyDescent="0.2"/>
    <row r="16035" ht="12.75" x14ac:dyDescent="0.2"/>
    <row r="16036" ht="12.75" x14ac:dyDescent="0.2"/>
    <row r="16037" ht="12.75" x14ac:dyDescent="0.2"/>
    <row r="16038" ht="12.75" x14ac:dyDescent="0.2"/>
    <row r="16039" ht="12.75" x14ac:dyDescent="0.2"/>
    <row r="16040" ht="12.75" x14ac:dyDescent="0.2"/>
    <row r="16041" ht="12.75" x14ac:dyDescent="0.2"/>
    <row r="16042" ht="12.75" x14ac:dyDescent="0.2"/>
    <row r="16043" ht="12.75" x14ac:dyDescent="0.2"/>
    <row r="16044" ht="12.75" x14ac:dyDescent="0.2"/>
    <row r="16045" ht="12.75" x14ac:dyDescent="0.2"/>
    <row r="16046" ht="12.75" x14ac:dyDescent="0.2"/>
    <row r="16047" ht="12.75" x14ac:dyDescent="0.2"/>
    <row r="16048" ht="12.75" x14ac:dyDescent="0.2"/>
    <row r="16049" ht="12.75" x14ac:dyDescent="0.2"/>
    <row r="16050" ht="12.75" x14ac:dyDescent="0.2"/>
    <row r="16051" ht="12.75" x14ac:dyDescent="0.2"/>
    <row r="16052" ht="12.75" x14ac:dyDescent="0.2"/>
    <row r="16053" ht="12.75" x14ac:dyDescent="0.2"/>
    <row r="16054" ht="12.75" x14ac:dyDescent="0.2"/>
    <row r="16055" ht="12.75" x14ac:dyDescent="0.2"/>
    <row r="16056" ht="12.75" x14ac:dyDescent="0.2"/>
    <row r="16057" ht="12.75" x14ac:dyDescent="0.2"/>
    <row r="16058" ht="12.75" x14ac:dyDescent="0.2"/>
    <row r="16059" ht="12.75" x14ac:dyDescent="0.2"/>
    <row r="16060" ht="12.75" x14ac:dyDescent="0.2"/>
    <row r="16061" ht="12.75" x14ac:dyDescent="0.2"/>
    <row r="16062" ht="12.75" x14ac:dyDescent="0.2"/>
    <row r="16063" ht="12.75" x14ac:dyDescent="0.2"/>
    <row r="16064" ht="12.75" x14ac:dyDescent="0.2"/>
    <row r="16065" ht="12.75" x14ac:dyDescent="0.2"/>
    <row r="16066" ht="12.75" x14ac:dyDescent="0.2"/>
    <row r="16067" ht="12.75" x14ac:dyDescent="0.2"/>
    <row r="16068" ht="12.75" x14ac:dyDescent="0.2"/>
    <row r="16069" ht="12.75" x14ac:dyDescent="0.2"/>
    <row r="16070" ht="12.75" x14ac:dyDescent="0.2"/>
    <row r="16071" ht="12.75" x14ac:dyDescent="0.2"/>
    <row r="16072" ht="12.75" x14ac:dyDescent="0.2"/>
    <row r="16073" ht="12.75" x14ac:dyDescent="0.2"/>
    <row r="16074" ht="12.75" x14ac:dyDescent="0.2"/>
    <row r="16075" ht="12.75" x14ac:dyDescent="0.2"/>
    <row r="16076" ht="12.75" x14ac:dyDescent="0.2"/>
    <row r="16077" ht="12.75" x14ac:dyDescent="0.2"/>
    <row r="16078" ht="12.75" x14ac:dyDescent="0.2"/>
    <row r="16079" ht="12.75" x14ac:dyDescent="0.2"/>
    <row r="16080" ht="12.75" x14ac:dyDescent="0.2"/>
    <row r="16081" ht="12.75" x14ac:dyDescent="0.2"/>
    <row r="16082" ht="12.75" x14ac:dyDescent="0.2"/>
    <row r="16083" ht="12.75" x14ac:dyDescent="0.2"/>
    <row r="16084" ht="12.75" x14ac:dyDescent="0.2"/>
    <row r="16085" ht="12.75" x14ac:dyDescent="0.2"/>
    <row r="16086" ht="12.75" x14ac:dyDescent="0.2"/>
    <row r="16087" ht="12.75" x14ac:dyDescent="0.2"/>
    <row r="16088" ht="12.75" x14ac:dyDescent="0.2"/>
    <row r="16089" ht="12.75" x14ac:dyDescent="0.2"/>
    <row r="16090" ht="12.75" x14ac:dyDescent="0.2"/>
    <row r="16091" ht="12.75" x14ac:dyDescent="0.2"/>
    <row r="16092" ht="12.75" x14ac:dyDescent="0.2"/>
    <row r="16093" ht="12.75" x14ac:dyDescent="0.2"/>
    <row r="16094" ht="12.75" x14ac:dyDescent="0.2"/>
    <row r="16095" ht="12.75" x14ac:dyDescent="0.2"/>
    <row r="16096" ht="12.75" x14ac:dyDescent="0.2"/>
    <row r="16097" ht="12.75" x14ac:dyDescent="0.2"/>
    <row r="16098" ht="12.75" x14ac:dyDescent="0.2"/>
    <row r="16099" ht="12.75" x14ac:dyDescent="0.2"/>
    <row r="16100" ht="12.75" x14ac:dyDescent="0.2"/>
    <row r="16101" ht="12.75" x14ac:dyDescent="0.2"/>
    <row r="16102" ht="12.75" x14ac:dyDescent="0.2"/>
    <row r="16103" ht="12.75" x14ac:dyDescent="0.2"/>
    <row r="16104" ht="12.75" x14ac:dyDescent="0.2"/>
    <row r="16105" ht="12.75" x14ac:dyDescent="0.2"/>
    <row r="16106" ht="12.75" x14ac:dyDescent="0.2"/>
    <row r="16107" ht="12.75" x14ac:dyDescent="0.2"/>
    <row r="16108" ht="12.75" x14ac:dyDescent="0.2"/>
    <row r="16109" ht="12.75" x14ac:dyDescent="0.2"/>
    <row r="16110" ht="12.75" x14ac:dyDescent="0.2"/>
    <row r="16111" ht="12.75" x14ac:dyDescent="0.2"/>
    <row r="16112" ht="12.75" x14ac:dyDescent="0.2"/>
    <row r="16113" ht="12.75" x14ac:dyDescent="0.2"/>
    <row r="16114" ht="12.75" x14ac:dyDescent="0.2"/>
    <row r="16115" ht="12.75" x14ac:dyDescent="0.2"/>
    <row r="16116" ht="12.75" x14ac:dyDescent="0.2"/>
    <row r="16117" ht="12.75" x14ac:dyDescent="0.2"/>
    <row r="16118" ht="12.75" x14ac:dyDescent="0.2"/>
    <row r="16119" ht="12.75" x14ac:dyDescent="0.2"/>
    <row r="16120" ht="12.75" x14ac:dyDescent="0.2"/>
    <row r="16121" ht="12.75" x14ac:dyDescent="0.2"/>
    <row r="16122" ht="12.75" x14ac:dyDescent="0.2"/>
    <row r="16123" ht="12.75" x14ac:dyDescent="0.2"/>
    <row r="16124" ht="12.75" x14ac:dyDescent="0.2"/>
    <row r="16125" ht="12.75" x14ac:dyDescent="0.2"/>
    <row r="16126" ht="12.75" x14ac:dyDescent="0.2"/>
    <row r="16127" ht="12.75" x14ac:dyDescent="0.2"/>
    <row r="16128" ht="12.75" x14ac:dyDescent="0.2"/>
    <row r="16129" ht="12.75" x14ac:dyDescent="0.2"/>
    <row r="16130" ht="12.75" x14ac:dyDescent="0.2"/>
    <row r="16131" ht="12.75" x14ac:dyDescent="0.2"/>
    <row r="16132" ht="12.75" x14ac:dyDescent="0.2"/>
    <row r="16133" ht="12.75" x14ac:dyDescent="0.2"/>
    <row r="16134" ht="12.75" x14ac:dyDescent="0.2"/>
    <row r="16135" ht="12.75" x14ac:dyDescent="0.2"/>
    <row r="16136" ht="12.75" x14ac:dyDescent="0.2"/>
    <row r="16137" ht="12.75" x14ac:dyDescent="0.2"/>
    <row r="16138" ht="12.75" x14ac:dyDescent="0.2"/>
    <row r="16139" ht="12.75" x14ac:dyDescent="0.2"/>
    <row r="16140" ht="12.75" x14ac:dyDescent="0.2"/>
    <row r="16141" ht="12.75" x14ac:dyDescent="0.2"/>
    <row r="16142" ht="12.75" x14ac:dyDescent="0.2"/>
    <row r="16143" ht="12.75" x14ac:dyDescent="0.2"/>
    <row r="16144" ht="12.75" x14ac:dyDescent="0.2"/>
    <row r="16145" ht="12.75" x14ac:dyDescent="0.2"/>
    <row r="16146" ht="12.75" x14ac:dyDescent="0.2"/>
    <row r="16147" ht="12.75" x14ac:dyDescent="0.2"/>
    <row r="16148" ht="12.75" x14ac:dyDescent="0.2"/>
    <row r="16149" ht="12.75" x14ac:dyDescent="0.2"/>
    <row r="16150" ht="12.75" x14ac:dyDescent="0.2"/>
    <row r="16151" ht="12.75" x14ac:dyDescent="0.2"/>
    <row r="16152" ht="12.75" x14ac:dyDescent="0.2"/>
    <row r="16153" ht="12.75" x14ac:dyDescent="0.2"/>
    <row r="16154" ht="12.75" x14ac:dyDescent="0.2"/>
    <row r="16155" ht="12.75" x14ac:dyDescent="0.2"/>
    <row r="16156" ht="12.75" x14ac:dyDescent="0.2"/>
    <row r="16157" ht="12.75" x14ac:dyDescent="0.2"/>
    <row r="16158" ht="12.75" x14ac:dyDescent="0.2"/>
    <row r="16159" ht="12.75" x14ac:dyDescent="0.2"/>
    <row r="16160" ht="12.75" x14ac:dyDescent="0.2"/>
    <row r="16161" ht="12.75" x14ac:dyDescent="0.2"/>
    <row r="16162" ht="12.75" x14ac:dyDescent="0.2"/>
    <row r="16163" ht="12.75" x14ac:dyDescent="0.2"/>
    <row r="16164" ht="12.75" x14ac:dyDescent="0.2"/>
    <row r="16165" ht="12.75" x14ac:dyDescent="0.2"/>
    <row r="16166" ht="12.75" x14ac:dyDescent="0.2"/>
    <row r="16167" ht="12.75" x14ac:dyDescent="0.2"/>
    <row r="16168" ht="12.75" x14ac:dyDescent="0.2"/>
    <row r="16169" ht="12.75" x14ac:dyDescent="0.2"/>
    <row r="16170" ht="12.75" x14ac:dyDescent="0.2"/>
    <row r="16171" ht="12.75" x14ac:dyDescent="0.2"/>
    <row r="16172" ht="12.75" x14ac:dyDescent="0.2"/>
    <row r="16173" ht="12.75" x14ac:dyDescent="0.2"/>
    <row r="16174" ht="12.75" x14ac:dyDescent="0.2"/>
    <row r="16175" ht="12.75" x14ac:dyDescent="0.2"/>
    <row r="16176" ht="12.75" x14ac:dyDescent="0.2"/>
    <row r="16177" ht="12.75" x14ac:dyDescent="0.2"/>
    <row r="16178" ht="12.75" x14ac:dyDescent="0.2"/>
    <row r="16179" ht="12.75" x14ac:dyDescent="0.2"/>
    <row r="16180" ht="12.75" x14ac:dyDescent="0.2"/>
    <row r="16181" ht="12.75" x14ac:dyDescent="0.2"/>
    <row r="16182" ht="12.75" x14ac:dyDescent="0.2"/>
    <row r="16183" ht="12.75" x14ac:dyDescent="0.2"/>
    <row r="16184" ht="12.75" x14ac:dyDescent="0.2"/>
    <row r="16185" ht="12.75" x14ac:dyDescent="0.2"/>
    <row r="16186" ht="12.75" x14ac:dyDescent="0.2"/>
    <row r="16187" ht="12.75" x14ac:dyDescent="0.2"/>
    <row r="16188" ht="12.75" x14ac:dyDescent="0.2"/>
    <row r="16189" ht="12.75" x14ac:dyDescent="0.2"/>
    <row r="16190" ht="12.75" x14ac:dyDescent="0.2"/>
    <row r="16191" ht="12.75" x14ac:dyDescent="0.2"/>
    <row r="16192" ht="12.75" x14ac:dyDescent="0.2"/>
    <row r="16193" ht="12.75" x14ac:dyDescent="0.2"/>
    <row r="16194" ht="12.75" x14ac:dyDescent="0.2"/>
    <row r="16195" ht="12.75" x14ac:dyDescent="0.2"/>
    <row r="16196" ht="12.75" x14ac:dyDescent="0.2"/>
    <row r="16197" ht="12.75" x14ac:dyDescent="0.2"/>
    <row r="16198" ht="12.75" x14ac:dyDescent="0.2"/>
    <row r="16199" ht="12.75" x14ac:dyDescent="0.2"/>
    <row r="16200" ht="12.75" x14ac:dyDescent="0.2"/>
    <row r="16201" ht="12.75" x14ac:dyDescent="0.2"/>
    <row r="16202" ht="12.75" x14ac:dyDescent="0.2"/>
    <row r="16203" ht="12.75" x14ac:dyDescent="0.2"/>
    <row r="16204" ht="12.75" x14ac:dyDescent="0.2"/>
    <row r="16205" ht="12.75" x14ac:dyDescent="0.2"/>
    <row r="16206" ht="12.75" x14ac:dyDescent="0.2"/>
    <row r="16207" ht="12.75" x14ac:dyDescent="0.2"/>
    <row r="16208" ht="12.75" x14ac:dyDescent="0.2"/>
    <row r="16209" ht="12.75" x14ac:dyDescent="0.2"/>
    <row r="16210" ht="12.75" x14ac:dyDescent="0.2"/>
    <row r="16211" ht="12.75" x14ac:dyDescent="0.2"/>
    <row r="16212" ht="12.75" x14ac:dyDescent="0.2"/>
    <row r="16213" ht="12.75" x14ac:dyDescent="0.2"/>
    <row r="16214" ht="12.75" x14ac:dyDescent="0.2"/>
    <row r="16215" ht="12.75" x14ac:dyDescent="0.2"/>
    <row r="16216" ht="12.75" x14ac:dyDescent="0.2"/>
    <row r="16217" ht="12.75" x14ac:dyDescent="0.2"/>
    <row r="16218" ht="12.75" x14ac:dyDescent="0.2"/>
    <row r="16219" ht="12.75" x14ac:dyDescent="0.2"/>
    <row r="16220" ht="12.75" x14ac:dyDescent="0.2"/>
    <row r="16221" ht="12.75" x14ac:dyDescent="0.2"/>
    <row r="16222" ht="12.75" x14ac:dyDescent="0.2"/>
    <row r="16223" ht="12.75" x14ac:dyDescent="0.2"/>
    <row r="16224" ht="12.75" x14ac:dyDescent="0.2"/>
    <row r="16225" ht="12.75" x14ac:dyDescent="0.2"/>
    <row r="16226" ht="12.75" x14ac:dyDescent="0.2"/>
    <row r="16227" ht="12.75" x14ac:dyDescent="0.2"/>
    <row r="16228" ht="12.75" x14ac:dyDescent="0.2"/>
    <row r="16229" ht="12.75" x14ac:dyDescent="0.2"/>
    <row r="16230" ht="12.75" x14ac:dyDescent="0.2"/>
    <row r="16231" ht="12.75" x14ac:dyDescent="0.2"/>
    <row r="16232" ht="12.75" x14ac:dyDescent="0.2"/>
    <row r="16233" ht="12.75" x14ac:dyDescent="0.2"/>
    <row r="16234" ht="12.75" x14ac:dyDescent="0.2"/>
    <row r="16235" ht="12.75" x14ac:dyDescent="0.2"/>
    <row r="16236" ht="12.75" x14ac:dyDescent="0.2"/>
    <row r="16237" ht="12.75" x14ac:dyDescent="0.2"/>
    <row r="16238" ht="12.75" x14ac:dyDescent="0.2"/>
    <row r="16239" ht="12.75" x14ac:dyDescent="0.2"/>
    <row r="16240" ht="12.75" x14ac:dyDescent="0.2"/>
    <row r="16241" ht="12.75" x14ac:dyDescent="0.2"/>
    <row r="16242" ht="12.75" x14ac:dyDescent="0.2"/>
    <row r="16243" ht="12.75" x14ac:dyDescent="0.2"/>
    <row r="16244" ht="12.75" x14ac:dyDescent="0.2"/>
    <row r="16245" ht="12.75" x14ac:dyDescent="0.2"/>
    <row r="16246" ht="12.75" x14ac:dyDescent="0.2"/>
    <row r="16247" ht="12.75" x14ac:dyDescent="0.2"/>
    <row r="16248" ht="12.75" x14ac:dyDescent="0.2"/>
    <row r="16249" ht="12.75" x14ac:dyDescent="0.2"/>
    <row r="16250" ht="12.75" x14ac:dyDescent="0.2"/>
    <row r="16251" ht="12.75" x14ac:dyDescent="0.2"/>
    <row r="16252" ht="12.75" x14ac:dyDescent="0.2"/>
    <row r="16253" ht="12.75" x14ac:dyDescent="0.2"/>
    <row r="16254" ht="12.75" x14ac:dyDescent="0.2"/>
    <row r="16255" ht="12.75" x14ac:dyDescent="0.2"/>
    <row r="16256" ht="12.75" x14ac:dyDescent="0.2"/>
    <row r="16257" ht="12.75" x14ac:dyDescent="0.2"/>
    <row r="16258" ht="12.75" x14ac:dyDescent="0.2"/>
    <row r="16259" ht="12.75" x14ac:dyDescent="0.2"/>
    <row r="16260" ht="12.75" x14ac:dyDescent="0.2"/>
    <row r="16261" ht="12.75" x14ac:dyDescent="0.2"/>
    <row r="16262" ht="12.75" x14ac:dyDescent="0.2"/>
    <row r="16263" ht="12.75" x14ac:dyDescent="0.2"/>
    <row r="16264" ht="12.75" x14ac:dyDescent="0.2"/>
    <row r="16265" ht="12.75" x14ac:dyDescent="0.2"/>
    <row r="16266" ht="12.75" x14ac:dyDescent="0.2"/>
    <row r="16267" ht="12.75" x14ac:dyDescent="0.2"/>
    <row r="16268" ht="12.75" x14ac:dyDescent="0.2"/>
    <row r="16269" ht="12.75" x14ac:dyDescent="0.2"/>
    <row r="16270" ht="12.75" x14ac:dyDescent="0.2"/>
    <row r="16271" ht="12.75" x14ac:dyDescent="0.2"/>
    <row r="16272" ht="12.75" x14ac:dyDescent="0.2"/>
    <row r="16273" ht="12.75" x14ac:dyDescent="0.2"/>
    <row r="16274" ht="12.75" x14ac:dyDescent="0.2"/>
    <row r="16275" ht="12.75" x14ac:dyDescent="0.2"/>
    <row r="16276" ht="12.75" x14ac:dyDescent="0.2"/>
    <row r="16277" ht="12.75" x14ac:dyDescent="0.2"/>
    <row r="16278" ht="12.75" x14ac:dyDescent="0.2"/>
    <row r="16279" ht="12.75" x14ac:dyDescent="0.2"/>
    <row r="16280" ht="12.75" x14ac:dyDescent="0.2"/>
    <row r="16281" ht="12.75" x14ac:dyDescent="0.2"/>
    <row r="16282" ht="12.75" x14ac:dyDescent="0.2"/>
    <row r="16283" ht="12.75" x14ac:dyDescent="0.2"/>
    <row r="16284" ht="12.75" x14ac:dyDescent="0.2"/>
    <row r="16285" ht="12.75" x14ac:dyDescent="0.2"/>
    <row r="16286" ht="12.75" x14ac:dyDescent="0.2"/>
    <row r="16287" ht="12.75" x14ac:dyDescent="0.2"/>
    <row r="16288" ht="12.75" x14ac:dyDescent="0.2"/>
    <row r="16289" ht="12.75" x14ac:dyDescent="0.2"/>
    <row r="16290" ht="12.75" x14ac:dyDescent="0.2"/>
    <row r="16291" ht="12.75" x14ac:dyDescent="0.2"/>
    <row r="16292" ht="12.75" x14ac:dyDescent="0.2"/>
    <row r="16293" ht="12.75" x14ac:dyDescent="0.2"/>
    <row r="16294" ht="12.75" x14ac:dyDescent="0.2"/>
    <row r="16295" ht="12.75" x14ac:dyDescent="0.2"/>
    <row r="16296" ht="12.75" x14ac:dyDescent="0.2"/>
    <row r="16297" ht="12.75" x14ac:dyDescent="0.2"/>
    <row r="16298" ht="12.75" x14ac:dyDescent="0.2"/>
    <row r="16299" ht="12.75" x14ac:dyDescent="0.2"/>
    <row r="16300" ht="12.75" x14ac:dyDescent="0.2"/>
    <row r="16301" ht="12.75" x14ac:dyDescent="0.2"/>
    <row r="16302" ht="12.75" x14ac:dyDescent="0.2"/>
    <row r="16303" ht="12.75" x14ac:dyDescent="0.2"/>
    <row r="16304" ht="12.75" x14ac:dyDescent="0.2"/>
    <row r="16305" ht="12.75" x14ac:dyDescent="0.2"/>
    <row r="16306" ht="12.75" x14ac:dyDescent="0.2"/>
    <row r="16307" ht="12.75" x14ac:dyDescent="0.2"/>
    <row r="16308" ht="12.75" x14ac:dyDescent="0.2"/>
    <row r="16309" ht="12.75" x14ac:dyDescent="0.2"/>
    <row r="16310" ht="12.75" x14ac:dyDescent="0.2"/>
    <row r="16311" ht="12.75" x14ac:dyDescent="0.2"/>
    <row r="16312" ht="12.75" x14ac:dyDescent="0.2"/>
    <row r="16313" ht="12.75" x14ac:dyDescent="0.2"/>
    <row r="16314" ht="12.75" x14ac:dyDescent="0.2"/>
    <row r="16315" ht="12.75" x14ac:dyDescent="0.2"/>
    <row r="16316" ht="12.75" x14ac:dyDescent="0.2"/>
    <row r="16317" ht="12.75" x14ac:dyDescent="0.2"/>
    <row r="16318" ht="12.75" x14ac:dyDescent="0.2"/>
    <row r="16319" ht="12.75" x14ac:dyDescent="0.2"/>
    <row r="16320" ht="12.75" x14ac:dyDescent="0.2"/>
    <row r="16321" ht="12.75" x14ac:dyDescent="0.2"/>
    <row r="16322" ht="12.75" x14ac:dyDescent="0.2"/>
    <row r="16323" ht="12.75" x14ac:dyDescent="0.2"/>
    <row r="16324" ht="12.75" x14ac:dyDescent="0.2"/>
    <row r="16325" ht="12.75" x14ac:dyDescent="0.2"/>
    <row r="16326" ht="12.75" x14ac:dyDescent="0.2"/>
    <row r="16327" ht="12.75" x14ac:dyDescent="0.2"/>
    <row r="16328" ht="12.75" x14ac:dyDescent="0.2"/>
    <row r="16329" ht="12.75" x14ac:dyDescent="0.2"/>
    <row r="16330" ht="12.75" x14ac:dyDescent="0.2"/>
    <row r="16331" ht="12.75" x14ac:dyDescent="0.2"/>
    <row r="16332" ht="12.75" x14ac:dyDescent="0.2"/>
    <row r="16333" ht="12.75" x14ac:dyDescent="0.2"/>
    <row r="16334" ht="12.75" x14ac:dyDescent="0.2"/>
    <row r="16335" ht="12.75" x14ac:dyDescent="0.2"/>
    <row r="16336" ht="12.75" x14ac:dyDescent="0.2"/>
    <row r="16337" ht="12.75" x14ac:dyDescent="0.2"/>
    <row r="16338" ht="12.75" x14ac:dyDescent="0.2"/>
    <row r="16339" ht="12.75" x14ac:dyDescent="0.2"/>
    <row r="16340" ht="12.75" x14ac:dyDescent="0.2"/>
    <row r="16341" ht="12.75" x14ac:dyDescent="0.2"/>
    <row r="16342" ht="12.75" x14ac:dyDescent="0.2"/>
    <row r="16343" ht="12.75" x14ac:dyDescent="0.2"/>
    <row r="16344" ht="12.75" x14ac:dyDescent="0.2"/>
    <row r="16345" ht="12.75" x14ac:dyDescent="0.2"/>
    <row r="16346" ht="12.75" x14ac:dyDescent="0.2"/>
    <row r="16347" ht="12.75" x14ac:dyDescent="0.2"/>
    <row r="16348" ht="12.75" x14ac:dyDescent="0.2"/>
    <row r="16349" ht="12.75" x14ac:dyDescent="0.2"/>
    <row r="16350" ht="12.75" x14ac:dyDescent="0.2"/>
    <row r="16351" ht="12.75" x14ac:dyDescent="0.2"/>
    <row r="16352" ht="12.75" x14ac:dyDescent="0.2"/>
    <row r="16353" ht="12.75" x14ac:dyDescent="0.2"/>
    <row r="16354" ht="12.75" x14ac:dyDescent="0.2"/>
    <row r="16355" ht="12.75" x14ac:dyDescent="0.2"/>
    <row r="16356" ht="12.75" x14ac:dyDescent="0.2"/>
    <row r="16357" ht="12.75" x14ac:dyDescent="0.2"/>
    <row r="16358" ht="12.75" x14ac:dyDescent="0.2"/>
    <row r="16359" ht="12.75" x14ac:dyDescent="0.2"/>
    <row r="16360" ht="12.75" x14ac:dyDescent="0.2"/>
    <row r="16361" ht="12.75" x14ac:dyDescent="0.2"/>
    <row r="16362" ht="12.75" x14ac:dyDescent="0.2"/>
    <row r="16363" ht="12.75" x14ac:dyDescent="0.2"/>
    <row r="16364" ht="12.75" x14ac:dyDescent="0.2"/>
    <row r="16365" ht="12.75" x14ac:dyDescent="0.2"/>
    <row r="16366" ht="12.75" x14ac:dyDescent="0.2"/>
    <row r="16367" ht="12.75" x14ac:dyDescent="0.2"/>
    <row r="16368" ht="12.75" x14ac:dyDescent="0.2"/>
    <row r="16369" ht="12.75" x14ac:dyDescent="0.2"/>
    <row r="16370" ht="12.75" x14ac:dyDescent="0.2"/>
    <row r="16371" ht="12.75" x14ac:dyDescent="0.2"/>
    <row r="16372" ht="12.75" x14ac:dyDescent="0.2"/>
    <row r="16373" ht="12.75" x14ac:dyDescent="0.2"/>
    <row r="16374" ht="12.75" x14ac:dyDescent="0.2"/>
    <row r="16375" ht="12.75" x14ac:dyDescent="0.2"/>
    <row r="16376" ht="12.75" x14ac:dyDescent="0.2"/>
    <row r="16377" ht="12.75" x14ac:dyDescent="0.2"/>
    <row r="16378" ht="12.75" x14ac:dyDescent="0.2"/>
    <row r="16379" ht="12.75" x14ac:dyDescent="0.2"/>
    <row r="16380" ht="12.75" x14ac:dyDescent="0.2"/>
    <row r="16381" ht="12.75" x14ac:dyDescent="0.2"/>
    <row r="16382" ht="12.75" x14ac:dyDescent="0.2"/>
    <row r="16383" ht="12.75" x14ac:dyDescent="0.2"/>
    <row r="16384" ht="12.75" x14ac:dyDescent="0.2"/>
    <row r="16385" ht="12.75" x14ac:dyDescent="0.2"/>
    <row r="16386" ht="12.75" x14ac:dyDescent="0.2"/>
    <row r="16387" ht="12.75" x14ac:dyDescent="0.2"/>
    <row r="16388" ht="12.75" x14ac:dyDescent="0.2"/>
    <row r="16389" ht="12.75" x14ac:dyDescent="0.2"/>
    <row r="16390" ht="12.75" x14ac:dyDescent="0.2"/>
    <row r="16391" ht="12.75" x14ac:dyDescent="0.2"/>
    <row r="16392" ht="12.75" x14ac:dyDescent="0.2"/>
    <row r="16393" ht="12.75" x14ac:dyDescent="0.2"/>
    <row r="16394" ht="12.75" x14ac:dyDescent="0.2"/>
    <row r="16395" ht="12.75" x14ac:dyDescent="0.2"/>
    <row r="16396" ht="12.75" x14ac:dyDescent="0.2"/>
    <row r="16397" ht="12.75" x14ac:dyDescent="0.2"/>
    <row r="16398" ht="12.75" x14ac:dyDescent="0.2"/>
    <row r="16399" ht="12.75" x14ac:dyDescent="0.2"/>
    <row r="16400" ht="12.75" x14ac:dyDescent="0.2"/>
    <row r="16401" ht="12.75" x14ac:dyDescent="0.2"/>
    <row r="16402" ht="12.75" x14ac:dyDescent="0.2"/>
    <row r="16403" ht="12.75" x14ac:dyDescent="0.2"/>
    <row r="16404" ht="12.75" x14ac:dyDescent="0.2"/>
    <row r="16405" ht="12.75" x14ac:dyDescent="0.2"/>
    <row r="16406" ht="12.75" x14ac:dyDescent="0.2"/>
    <row r="16407" ht="12.75" x14ac:dyDescent="0.2"/>
    <row r="16408" ht="12.75" x14ac:dyDescent="0.2"/>
    <row r="16409" ht="12.75" x14ac:dyDescent="0.2"/>
    <row r="16410" ht="12.75" x14ac:dyDescent="0.2"/>
    <row r="16411" ht="12.75" x14ac:dyDescent="0.2"/>
    <row r="16412" ht="12.75" x14ac:dyDescent="0.2"/>
    <row r="16413" ht="12.75" x14ac:dyDescent="0.2"/>
    <row r="16414" ht="12.75" x14ac:dyDescent="0.2"/>
    <row r="16415" ht="12.75" x14ac:dyDescent="0.2"/>
    <row r="16416" ht="12.75" x14ac:dyDescent="0.2"/>
    <row r="16417" ht="12.75" x14ac:dyDescent="0.2"/>
    <row r="16418" ht="12.75" x14ac:dyDescent="0.2"/>
    <row r="16419" ht="12.75" x14ac:dyDescent="0.2"/>
    <row r="16420" ht="12.75" x14ac:dyDescent="0.2"/>
    <row r="16421" ht="12.75" x14ac:dyDescent="0.2"/>
    <row r="16422" ht="12.75" x14ac:dyDescent="0.2"/>
    <row r="16423" ht="12.75" x14ac:dyDescent="0.2"/>
    <row r="16424" ht="12.75" x14ac:dyDescent="0.2"/>
    <row r="16425" ht="12.75" x14ac:dyDescent="0.2"/>
    <row r="16426" ht="12.75" x14ac:dyDescent="0.2"/>
    <row r="16427" ht="12.75" x14ac:dyDescent="0.2"/>
    <row r="16428" ht="12.75" x14ac:dyDescent="0.2"/>
    <row r="16429" ht="12.75" x14ac:dyDescent="0.2"/>
    <row r="16430" ht="12.75" x14ac:dyDescent="0.2"/>
    <row r="16431" ht="12.75" x14ac:dyDescent="0.2"/>
    <row r="16432" ht="12.75" x14ac:dyDescent="0.2"/>
    <row r="16433" ht="12.75" x14ac:dyDescent="0.2"/>
    <row r="16434" ht="12.75" x14ac:dyDescent="0.2"/>
    <row r="16435" ht="12.75" x14ac:dyDescent="0.2"/>
    <row r="16436" ht="12.75" x14ac:dyDescent="0.2"/>
    <row r="16437" ht="12.75" x14ac:dyDescent="0.2"/>
    <row r="16438" ht="12.75" x14ac:dyDescent="0.2"/>
    <row r="16439" ht="12.75" x14ac:dyDescent="0.2"/>
    <row r="16440" ht="12.75" x14ac:dyDescent="0.2"/>
    <row r="16441" ht="12.75" x14ac:dyDescent="0.2"/>
    <row r="16442" ht="12.75" x14ac:dyDescent="0.2"/>
    <row r="16443" ht="12.75" x14ac:dyDescent="0.2"/>
    <row r="16444" ht="12.75" x14ac:dyDescent="0.2"/>
    <row r="16445" ht="12.75" x14ac:dyDescent="0.2"/>
    <row r="16446" ht="12.75" x14ac:dyDescent="0.2"/>
    <row r="16447" ht="12.75" x14ac:dyDescent="0.2"/>
    <row r="16448" ht="12.75" x14ac:dyDescent="0.2"/>
    <row r="16449" ht="12.75" x14ac:dyDescent="0.2"/>
    <row r="16450" ht="12.75" x14ac:dyDescent="0.2"/>
    <row r="16451" ht="12.75" x14ac:dyDescent="0.2"/>
    <row r="16452" ht="12.75" x14ac:dyDescent="0.2"/>
    <row r="16453" ht="12.75" x14ac:dyDescent="0.2"/>
    <row r="16454" ht="12.75" x14ac:dyDescent="0.2"/>
    <row r="16455" ht="12.75" x14ac:dyDescent="0.2"/>
    <row r="16456" ht="12.75" x14ac:dyDescent="0.2"/>
    <row r="16457" ht="12.75" x14ac:dyDescent="0.2"/>
    <row r="16458" ht="12.75" x14ac:dyDescent="0.2"/>
    <row r="16459" ht="12.75" x14ac:dyDescent="0.2"/>
    <row r="16460" ht="12.75" x14ac:dyDescent="0.2"/>
    <row r="16461" ht="12.75" x14ac:dyDescent="0.2"/>
    <row r="16462" ht="12.75" x14ac:dyDescent="0.2"/>
    <row r="16463" ht="12.75" x14ac:dyDescent="0.2"/>
    <row r="16464" ht="12.75" x14ac:dyDescent="0.2"/>
    <row r="16465" ht="12.75" x14ac:dyDescent="0.2"/>
    <row r="16466" ht="12.75" x14ac:dyDescent="0.2"/>
    <row r="16467" ht="12.75" x14ac:dyDescent="0.2"/>
    <row r="16468" ht="12.75" x14ac:dyDescent="0.2"/>
    <row r="16469" ht="12.75" x14ac:dyDescent="0.2"/>
    <row r="16470" ht="12.75" x14ac:dyDescent="0.2"/>
    <row r="16471" ht="12.75" x14ac:dyDescent="0.2"/>
    <row r="16472" ht="12.75" x14ac:dyDescent="0.2"/>
    <row r="16473" ht="12.75" x14ac:dyDescent="0.2"/>
    <row r="16474" ht="12.75" x14ac:dyDescent="0.2"/>
    <row r="16475" ht="12.75" x14ac:dyDescent="0.2"/>
    <row r="16476" ht="12.75" x14ac:dyDescent="0.2"/>
    <row r="16477" ht="12.75" x14ac:dyDescent="0.2"/>
    <row r="16478" ht="12.75" x14ac:dyDescent="0.2"/>
    <row r="16479" ht="12.75" x14ac:dyDescent="0.2"/>
    <row r="16480" ht="12.75" x14ac:dyDescent="0.2"/>
    <row r="16481" ht="12.75" x14ac:dyDescent="0.2"/>
    <row r="16482" ht="12.75" x14ac:dyDescent="0.2"/>
    <row r="16483" ht="12.75" x14ac:dyDescent="0.2"/>
    <row r="16484" ht="12.75" x14ac:dyDescent="0.2"/>
    <row r="16485" ht="12.75" x14ac:dyDescent="0.2"/>
    <row r="16486" ht="12.75" x14ac:dyDescent="0.2"/>
    <row r="16487" ht="12.75" x14ac:dyDescent="0.2"/>
    <row r="16488" ht="12.75" x14ac:dyDescent="0.2"/>
    <row r="16489" ht="12.75" x14ac:dyDescent="0.2"/>
    <row r="16490" ht="12.75" x14ac:dyDescent="0.2"/>
    <row r="16491" ht="12.75" x14ac:dyDescent="0.2"/>
    <row r="16492" ht="12.75" x14ac:dyDescent="0.2"/>
    <row r="16493" ht="12.75" x14ac:dyDescent="0.2"/>
    <row r="16494" ht="12.75" x14ac:dyDescent="0.2"/>
    <row r="16495" ht="12.75" x14ac:dyDescent="0.2"/>
    <row r="16496" ht="12.75" x14ac:dyDescent="0.2"/>
    <row r="16497" ht="12.75" x14ac:dyDescent="0.2"/>
    <row r="16498" ht="12.75" x14ac:dyDescent="0.2"/>
    <row r="16499" ht="12.75" x14ac:dyDescent="0.2"/>
    <row r="16500" ht="12.75" x14ac:dyDescent="0.2"/>
    <row r="16501" ht="12.75" x14ac:dyDescent="0.2"/>
    <row r="16502" ht="12.75" x14ac:dyDescent="0.2"/>
    <row r="16503" ht="12.75" x14ac:dyDescent="0.2"/>
    <row r="16504" ht="12.75" x14ac:dyDescent="0.2"/>
    <row r="16505" ht="12.75" x14ac:dyDescent="0.2"/>
    <row r="16506" ht="12.75" x14ac:dyDescent="0.2"/>
    <row r="16507" ht="12.75" x14ac:dyDescent="0.2"/>
    <row r="16508" ht="12.75" x14ac:dyDescent="0.2"/>
    <row r="16509" ht="12.75" x14ac:dyDescent="0.2"/>
    <row r="16510" ht="12.75" x14ac:dyDescent="0.2"/>
    <row r="16511" ht="12.75" x14ac:dyDescent="0.2"/>
    <row r="16512" ht="12.75" x14ac:dyDescent="0.2"/>
    <row r="16513" ht="12.75" x14ac:dyDescent="0.2"/>
    <row r="16514" ht="12.75" x14ac:dyDescent="0.2"/>
    <row r="16515" ht="12.75" x14ac:dyDescent="0.2"/>
    <row r="16516" ht="12.75" x14ac:dyDescent="0.2"/>
    <row r="16517" ht="12.75" x14ac:dyDescent="0.2"/>
    <row r="16518" ht="12.75" x14ac:dyDescent="0.2"/>
    <row r="16519" ht="12.75" x14ac:dyDescent="0.2"/>
    <row r="16520" ht="12.75" x14ac:dyDescent="0.2"/>
    <row r="16521" ht="12.75" x14ac:dyDescent="0.2"/>
    <row r="16522" ht="12.75" x14ac:dyDescent="0.2"/>
    <row r="16523" ht="12.75" x14ac:dyDescent="0.2"/>
    <row r="16524" ht="12.75" x14ac:dyDescent="0.2"/>
    <row r="16525" ht="12.75" x14ac:dyDescent="0.2"/>
    <row r="16526" ht="12.75" x14ac:dyDescent="0.2"/>
    <row r="16527" ht="12.75" x14ac:dyDescent="0.2"/>
    <row r="16528" ht="12.75" x14ac:dyDescent="0.2"/>
    <row r="16529" ht="12.75" x14ac:dyDescent="0.2"/>
    <row r="16530" ht="12.75" x14ac:dyDescent="0.2"/>
    <row r="16531" ht="12.75" x14ac:dyDescent="0.2"/>
    <row r="16532" ht="12.75" x14ac:dyDescent="0.2"/>
    <row r="16533" ht="12.75" x14ac:dyDescent="0.2"/>
    <row r="16534" ht="12.75" x14ac:dyDescent="0.2"/>
    <row r="16535" ht="12.75" x14ac:dyDescent="0.2"/>
    <row r="16536" ht="12.75" x14ac:dyDescent="0.2"/>
    <row r="16537" ht="12.75" x14ac:dyDescent="0.2"/>
    <row r="16538" ht="12.75" x14ac:dyDescent="0.2"/>
    <row r="16539" ht="12.75" x14ac:dyDescent="0.2"/>
    <row r="16540" ht="12.75" x14ac:dyDescent="0.2"/>
    <row r="16541" ht="12.75" x14ac:dyDescent="0.2"/>
    <row r="16542" ht="12.75" x14ac:dyDescent="0.2"/>
    <row r="16543" ht="12.75" x14ac:dyDescent="0.2"/>
    <row r="16544" ht="12.75" x14ac:dyDescent="0.2"/>
    <row r="16545" ht="12.75" x14ac:dyDescent="0.2"/>
    <row r="16546" ht="12.75" x14ac:dyDescent="0.2"/>
    <row r="16547" ht="12.75" x14ac:dyDescent="0.2"/>
    <row r="16548" ht="12.75" x14ac:dyDescent="0.2"/>
    <row r="16549" ht="12.75" x14ac:dyDescent="0.2"/>
    <row r="16550" ht="12.75" x14ac:dyDescent="0.2"/>
    <row r="16551" ht="12.75" x14ac:dyDescent="0.2"/>
    <row r="16552" ht="12.75" x14ac:dyDescent="0.2"/>
    <row r="16553" ht="12.75" x14ac:dyDescent="0.2"/>
    <row r="16554" ht="12.75" x14ac:dyDescent="0.2"/>
    <row r="16555" ht="12.75" x14ac:dyDescent="0.2"/>
    <row r="16556" ht="12.75" x14ac:dyDescent="0.2"/>
    <row r="16557" ht="12.75" x14ac:dyDescent="0.2"/>
    <row r="16558" ht="12.75" x14ac:dyDescent="0.2"/>
    <row r="16559" ht="12.75" x14ac:dyDescent="0.2"/>
    <row r="16560" ht="12.75" x14ac:dyDescent="0.2"/>
    <row r="16561" ht="12.75" x14ac:dyDescent="0.2"/>
    <row r="16562" ht="12.75" x14ac:dyDescent="0.2"/>
    <row r="16563" ht="12.75" x14ac:dyDescent="0.2"/>
    <row r="16564" ht="12.75" x14ac:dyDescent="0.2"/>
    <row r="16565" ht="12.75" x14ac:dyDescent="0.2"/>
    <row r="16566" ht="12.75" x14ac:dyDescent="0.2"/>
    <row r="16567" ht="12.75" x14ac:dyDescent="0.2"/>
    <row r="16568" ht="12.75" x14ac:dyDescent="0.2"/>
    <row r="16569" ht="12.75" x14ac:dyDescent="0.2"/>
    <row r="16570" ht="12.75" x14ac:dyDescent="0.2"/>
    <row r="16571" ht="12.75" x14ac:dyDescent="0.2"/>
    <row r="16572" ht="12.75" x14ac:dyDescent="0.2"/>
    <row r="16573" ht="12.75" x14ac:dyDescent="0.2"/>
    <row r="16574" ht="12.75" x14ac:dyDescent="0.2"/>
    <row r="16575" ht="12.75" x14ac:dyDescent="0.2"/>
    <row r="16576" ht="12.75" x14ac:dyDescent="0.2"/>
    <row r="16577" ht="12.75" x14ac:dyDescent="0.2"/>
    <row r="16578" ht="12.75" x14ac:dyDescent="0.2"/>
    <row r="16579" ht="12.75" x14ac:dyDescent="0.2"/>
    <row r="16580" ht="12.75" x14ac:dyDescent="0.2"/>
    <row r="16581" ht="12.75" x14ac:dyDescent="0.2"/>
    <row r="16582" ht="12.75" x14ac:dyDescent="0.2"/>
    <row r="16583" ht="12.75" x14ac:dyDescent="0.2"/>
    <row r="16584" ht="12.75" x14ac:dyDescent="0.2"/>
    <row r="16585" ht="12.75" x14ac:dyDescent="0.2"/>
    <row r="16586" ht="12.75" x14ac:dyDescent="0.2"/>
    <row r="16587" ht="12.75" x14ac:dyDescent="0.2"/>
    <row r="16588" ht="12.75" x14ac:dyDescent="0.2"/>
    <row r="16589" ht="12.75" x14ac:dyDescent="0.2"/>
    <row r="16590" ht="12.75" x14ac:dyDescent="0.2"/>
    <row r="16591" ht="12.75" x14ac:dyDescent="0.2"/>
    <row r="16592" ht="12.75" x14ac:dyDescent="0.2"/>
    <row r="16593" ht="12.75" x14ac:dyDescent="0.2"/>
    <row r="16594" ht="12.75" x14ac:dyDescent="0.2"/>
    <row r="16595" ht="12.75" x14ac:dyDescent="0.2"/>
    <row r="16596" ht="12.75" x14ac:dyDescent="0.2"/>
    <row r="16597" ht="12.75" x14ac:dyDescent="0.2"/>
    <row r="16598" ht="12.75" x14ac:dyDescent="0.2"/>
    <row r="16599" ht="12.75" x14ac:dyDescent="0.2"/>
    <row r="16600" ht="12.75" x14ac:dyDescent="0.2"/>
    <row r="16601" ht="12.75" x14ac:dyDescent="0.2"/>
    <row r="16602" ht="12.75" x14ac:dyDescent="0.2"/>
    <row r="16603" ht="12.75" x14ac:dyDescent="0.2"/>
    <row r="16604" ht="12.75" x14ac:dyDescent="0.2"/>
    <row r="16605" ht="12.75" x14ac:dyDescent="0.2"/>
    <row r="16606" ht="12.75" x14ac:dyDescent="0.2"/>
    <row r="16607" ht="12.75" x14ac:dyDescent="0.2"/>
    <row r="16608" ht="12.75" x14ac:dyDescent="0.2"/>
    <row r="16609" ht="12.75" x14ac:dyDescent="0.2"/>
    <row r="16610" ht="12.75" x14ac:dyDescent="0.2"/>
    <row r="16611" ht="12.75" x14ac:dyDescent="0.2"/>
    <row r="16612" ht="12.75" x14ac:dyDescent="0.2"/>
    <row r="16613" ht="12.75" x14ac:dyDescent="0.2"/>
    <row r="16614" ht="12.75" x14ac:dyDescent="0.2"/>
    <row r="16615" ht="12.75" x14ac:dyDescent="0.2"/>
    <row r="16616" ht="12.75" x14ac:dyDescent="0.2"/>
    <row r="16617" ht="12.75" x14ac:dyDescent="0.2"/>
    <row r="16618" ht="12.75" x14ac:dyDescent="0.2"/>
    <row r="16619" ht="12.75" x14ac:dyDescent="0.2"/>
    <row r="16620" ht="12.75" x14ac:dyDescent="0.2"/>
    <row r="16621" ht="12.75" x14ac:dyDescent="0.2"/>
    <row r="16622" ht="12.75" x14ac:dyDescent="0.2"/>
    <row r="16623" ht="12.75" x14ac:dyDescent="0.2"/>
    <row r="16624" ht="12.75" x14ac:dyDescent="0.2"/>
    <row r="16625" ht="12.75" x14ac:dyDescent="0.2"/>
    <row r="16626" ht="12.75" x14ac:dyDescent="0.2"/>
    <row r="16627" ht="12.75" x14ac:dyDescent="0.2"/>
    <row r="16628" ht="12.75" x14ac:dyDescent="0.2"/>
    <row r="16629" ht="12.75" x14ac:dyDescent="0.2"/>
    <row r="16630" ht="12.75" x14ac:dyDescent="0.2"/>
    <row r="16631" ht="12.75" x14ac:dyDescent="0.2"/>
    <row r="16632" ht="12.75" x14ac:dyDescent="0.2"/>
    <row r="16633" ht="12.75" x14ac:dyDescent="0.2"/>
    <row r="16634" ht="12.75" x14ac:dyDescent="0.2"/>
    <row r="16635" ht="12.75" x14ac:dyDescent="0.2"/>
    <row r="16636" ht="12.75" x14ac:dyDescent="0.2"/>
    <row r="16637" ht="12.75" x14ac:dyDescent="0.2"/>
    <row r="16638" ht="12.75" x14ac:dyDescent="0.2"/>
    <row r="16639" ht="12.75" x14ac:dyDescent="0.2"/>
    <row r="16640" ht="12.75" x14ac:dyDescent="0.2"/>
    <row r="16641" ht="12.75" x14ac:dyDescent="0.2"/>
    <row r="16642" ht="12.75" x14ac:dyDescent="0.2"/>
    <row r="16643" ht="12.75" x14ac:dyDescent="0.2"/>
    <row r="16644" ht="12.75" x14ac:dyDescent="0.2"/>
    <row r="16645" ht="12.75" x14ac:dyDescent="0.2"/>
    <row r="16646" ht="12.75" x14ac:dyDescent="0.2"/>
    <row r="16647" ht="12.75" x14ac:dyDescent="0.2"/>
    <row r="16648" ht="12.75" x14ac:dyDescent="0.2"/>
    <row r="16649" ht="12.75" x14ac:dyDescent="0.2"/>
    <row r="16650" ht="12.75" x14ac:dyDescent="0.2"/>
    <row r="16651" ht="12.75" x14ac:dyDescent="0.2"/>
    <row r="16652" ht="12.75" x14ac:dyDescent="0.2"/>
    <row r="16653" ht="12.75" x14ac:dyDescent="0.2"/>
    <row r="16654" ht="12.75" x14ac:dyDescent="0.2"/>
    <row r="16655" ht="12.75" x14ac:dyDescent="0.2"/>
    <row r="16656" ht="12.75" x14ac:dyDescent="0.2"/>
    <row r="16657" ht="12.75" x14ac:dyDescent="0.2"/>
    <row r="16658" ht="12.75" x14ac:dyDescent="0.2"/>
    <row r="16659" ht="12.75" x14ac:dyDescent="0.2"/>
    <row r="16660" ht="12.75" x14ac:dyDescent="0.2"/>
    <row r="16661" ht="12.75" x14ac:dyDescent="0.2"/>
    <row r="16662" ht="12.75" x14ac:dyDescent="0.2"/>
    <row r="16663" ht="12.75" x14ac:dyDescent="0.2"/>
    <row r="16664" ht="12.75" x14ac:dyDescent="0.2"/>
    <row r="16665" ht="12.75" x14ac:dyDescent="0.2"/>
    <row r="16666" ht="12.75" x14ac:dyDescent="0.2"/>
    <row r="16667" ht="12.75" x14ac:dyDescent="0.2"/>
    <row r="16668" ht="12.75" x14ac:dyDescent="0.2"/>
    <row r="16669" ht="12.75" x14ac:dyDescent="0.2"/>
    <row r="16670" ht="12.75" x14ac:dyDescent="0.2"/>
    <row r="16671" ht="12.75" x14ac:dyDescent="0.2"/>
    <row r="16672" ht="12.75" x14ac:dyDescent="0.2"/>
    <row r="16673" ht="12.75" x14ac:dyDescent="0.2"/>
    <row r="16674" ht="12.75" x14ac:dyDescent="0.2"/>
    <row r="16675" ht="12.75" x14ac:dyDescent="0.2"/>
    <row r="16676" ht="12.75" x14ac:dyDescent="0.2"/>
    <row r="16677" ht="12.75" x14ac:dyDescent="0.2"/>
    <row r="16678" ht="12.75" x14ac:dyDescent="0.2"/>
    <row r="16679" ht="12.75" x14ac:dyDescent="0.2"/>
    <row r="16680" ht="12.75" x14ac:dyDescent="0.2"/>
    <row r="16681" ht="12.75" x14ac:dyDescent="0.2"/>
    <row r="16682" ht="12.75" x14ac:dyDescent="0.2"/>
    <row r="16683" ht="12.75" x14ac:dyDescent="0.2"/>
    <row r="16684" ht="12.75" x14ac:dyDescent="0.2"/>
    <row r="16685" ht="12.75" x14ac:dyDescent="0.2"/>
    <row r="16686" ht="12.75" x14ac:dyDescent="0.2"/>
    <row r="16687" ht="12.75" x14ac:dyDescent="0.2"/>
    <row r="16688" ht="12.75" x14ac:dyDescent="0.2"/>
    <row r="16689" ht="12.75" x14ac:dyDescent="0.2"/>
    <row r="16690" ht="12.75" x14ac:dyDescent="0.2"/>
    <row r="16691" ht="12.75" x14ac:dyDescent="0.2"/>
    <row r="16692" ht="12.75" x14ac:dyDescent="0.2"/>
    <row r="16693" ht="12.75" x14ac:dyDescent="0.2"/>
    <row r="16694" ht="12.75" x14ac:dyDescent="0.2"/>
    <row r="16695" ht="12.75" x14ac:dyDescent="0.2"/>
    <row r="16696" ht="12.75" x14ac:dyDescent="0.2"/>
    <row r="16697" ht="12.75" x14ac:dyDescent="0.2"/>
    <row r="16698" ht="12.75" x14ac:dyDescent="0.2"/>
    <row r="16699" ht="12.75" x14ac:dyDescent="0.2"/>
    <row r="16700" ht="12.75" x14ac:dyDescent="0.2"/>
    <row r="16701" ht="12.75" x14ac:dyDescent="0.2"/>
    <row r="16702" ht="12.75" x14ac:dyDescent="0.2"/>
    <row r="16703" ht="12.75" x14ac:dyDescent="0.2"/>
    <row r="16704" ht="12.75" x14ac:dyDescent="0.2"/>
    <row r="16705" ht="12.75" x14ac:dyDescent="0.2"/>
    <row r="16706" ht="12.75" x14ac:dyDescent="0.2"/>
    <row r="16707" ht="12.75" x14ac:dyDescent="0.2"/>
    <row r="16708" ht="12.75" x14ac:dyDescent="0.2"/>
    <row r="16709" ht="12.75" x14ac:dyDescent="0.2"/>
    <row r="16710" ht="12.75" x14ac:dyDescent="0.2"/>
    <row r="16711" ht="12.75" x14ac:dyDescent="0.2"/>
    <row r="16712" ht="12.75" x14ac:dyDescent="0.2"/>
    <row r="16713" ht="12.75" x14ac:dyDescent="0.2"/>
    <row r="16714" ht="12.75" x14ac:dyDescent="0.2"/>
    <row r="16715" ht="12.75" x14ac:dyDescent="0.2"/>
    <row r="16716" ht="12.75" x14ac:dyDescent="0.2"/>
    <row r="16717" ht="12.75" x14ac:dyDescent="0.2"/>
    <row r="16718" ht="12.75" x14ac:dyDescent="0.2"/>
    <row r="16719" ht="12.75" x14ac:dyDescent="0.2"/>
    <row r="16720" ht="12.75" x14ac:dyDescent="0.2"/>
    <row r="16721" ht="12.75" x14ac:dyDescent="0.2"/>
    <row r="16722" ht="12.75" x14ac:dyDescent="0.2"/>
    <row r="16723" ht="12.75" x14ac:dyDescent="0.2"/>
    <row r="16724" ht="12.75" x14ac:dyDescent="0.2"/>
    <row r="16725" ht="12.75" x14ac:dyDescent="0.2"/>
    <row r="16726" ht="12.75" x14ac:dyDescent="0.2"/>
    <row r="16727" ht="12.75" x14ac:dyDescent="0.2"/>
    <row r="16728" ht="12.75" x14ac:dyDescent="0.2"/>
    <row r="16729" ht="12.75" x14ac:dyDescent="0.2"/>
    <row r="16730" ht="12.75" x14ac:dyDescent="0.2"/>
    <row r="16731" ht="12.75" x14ac:dyDescent="0.2"/>
    <row r="16732" ht="12.75" x14ac:dyDescent="0.2"/>
    <row r="16733" ht="12.75" x14ac:dyDescent="0.2"/>
    <row r="16734" ht="12.75" x14ac:dyDescent="0.2"/>
    <row r="16735" ht="12.75" x14ac:dyDescent="0.2"/>
    <row r="16736" ht="12.75" x14ac:dyDescent="0.2"/>
    <row r="16737" ht="12.75" x14ac:dyDescent="0.2"/>
    <row r="16738" ht="12.75" x14ac:dyDescent="0.2"/>
    <row r="16739" ht="12.75" x14ac:dyDescent="0.2"/>
    <row r="16740" ht="12.75" x14ac:dyDescent="0.2"/>
    <row r="16741" ht="12.75" x14ac:dyDescent="0.2"/>
    <row r="16742" ht="12.75" x14ac:dyDescent="0.2"/>
    <row r="16743" ht="12.75" x14ac:dyDescent="0.2"/>
    <row r="16744" ht="12.75" x14ac:dyDescent="0.2"/>
    <row r="16745" ht="12.75" x14ac:dyDescent="0.2"/>
    <row r="16746" ht="12.75" x14ac:dyDescent="0.2"/>
    <row r="16747" ht="12.75" x14ac:dyDescent="0.2"/>
    <row r="16748" ht="12.75" x14ac:dyDescent="0.2"/>
    <row r="16749" ht="12.75" x14ac:dyDescent="0.2"/>
    <row r="16750" ht="12.75" x14ac:dyDescent="0.2"/>
    <row r="16751" ht="12.75" x14ac:dyDescent="0.2"/>
    <row r="16752" ht="12.75" x14ac:dyDescent="0.2"/>
    <row r="16753" ht="12.75" x14ac:dyDescent="0.2"/>
    <row r="16754" ht="12.75" x14ac:dyDescent="0.2"/>
    <row r="16755" ht="12.75" x14ac:dyDescent="0.2"/>
    <row r="16756" ht="12.75" x14ac:dyDescent="0.2"/>
    <row r="16757" ht="12.75" x14ac:dyDescent="0.2"/>
    <row r="16758" ht="12.75" x14ac:dyDescent="0.2"/>
    <row r="16759" ht="12.75" x14ac:dyDescent="0.2"/>
    <row r="16760" ht="12.75" x14ac:dyDescent="0.2"/>
    <row r="16761" ht="12.75" x14ac:dyDescent="0.2"/>
    <row r="16762" ht="12.75" x14ac:dyDescent="0.2"/>
    <row r="16763" ht="12.75" x14ac:dyDescent="0.2"/>
    <row r="16764" ht="12.75" x14ac:dyDescent="0.2"/>
    <row r="16765" ht="12.75" x14ac:dyDescent="0.2"/>
    <row r="16766" ht="12.75" x14ac:dyDescent="0.2"/>
    <row r="16767" ht="12.75" x14ac:dyDescent="0.2"/>
    <row r="16768" ht="12.75" x14ac:dyDescent="0.2"/>
    <row r="16769" ht="12.75" x14ac:dyDescent="0.2"/>
    <row r="16770" ht="12.75" x14ac:dyDescent="0.2"/>
    <row r="16771" ht="12.75" x14ac:dyDescent="0.2"/>
    <row r="16772" ht="12.75" x14ac:dyDescent="0.2"/>
    <row r="16773" ht="12.75" x14ac:dyDescent="0.2"/>
    <row r="16774" ht="12.75" x14ac:dyDescent="0.2"/>
    <row r="16775" ht="12.75" x14ac:dyDescent="0.2"/>
    <row r="16776" ht="12.75" x14ac:dyDescent="0.2"/>
    <row r="16777" ht="12.75" x14ac:dyDescent="0.2"/>
    <row r="16778" ht="12.75" x14ac:dyDescent="0.2"/>
    <row r="16779" ht="12.75" x14ac:dyDescent="0.2"/>
    <row r="16780" ht="12.75" x14ac:dyDescent="0.2"/>
    <row r="16781" ht="12.75" x14ac:dyDescent="0.2"/>
    <row r="16782" ht="12.75" x14ac:dyDescent="0.2"/>
    <row r="16783" ht="12.75" x14ac:dyDescent="0.2"/>
    <row r="16784" ht="12.75" x14ac:dyDescent="0.2"/>
    <row r="16785" ht="12.75" x14ac:dyDescent="0.2"/>
    <row r="16786" ht="12.75" x14ac:dyDescent="0.2"/>
    <row r="16787" ht="12.75" x14ac:dyDescent="0.2"/>
    <row r="16788" ht="12.75" x14ac:dyDescent="0.2"/>
    <row r="16789" ht="12.75" x14ac:dyDescent="0.2"/>
    <row r="16790" ht="12.75" x14ac:dyDescent="0.2"/>
    <row r="16791" ht="12.75" x14ac:dyDescent="0.2"/>
    <row r="16792" ht="12.75" x14ac:dyDescent="0.2"/>
    <row r="16793" ht="12.75" x14ac:dyDescent="0.2"/>
    <row r="16794" ht="12.75" x14ac:dyDescent="0.2"/>
    <row r="16795" ht="12.75" x14ac:dyDescent="0.2"/>
    <row r="16796" ht="12.75" x14ac:dyDescent="0.2"/>
    <row r="16797" ht="12.75" x14ac:dyDescent="0.2"/>
    <row r="16798" ht="12.75" x14ac:dyDescent="0.2"/>
    <row r="16799" ht="12.75" x14ac:dyDescent="0.2"/>
    <row r="16800" ht="12.75" x14ac:dyDescent="0.2"/>
    <row r="16801" ht="12.75" x14ac:dyDescent="0.2"/>
    <row r="16802" ht="12.75" x14ac:dyDescent="0.2"/>
    <row r="16803" ht="12.75" x14ac:dyDescent="0.2"/>
    <row r="16804" ht="12.75" x14ac:dyDescent="0.2"/>
    <row r="16805" ht="12.75" x14ac:dyDescent="0.2"/>
    <row r="16806" ht="12.75" x14ac:dyDescent="0.2"/>
    <row r="16807" ht="12.75" x14ac:dyDescent="0.2"/>
    <row r="16808" ht="12.75" x14ac:dyDescent="0.2"/>
    <row r="16809" ht="12.75" x14ac:dyDescent="0.2"/>
    <row r="16810" ht="12.75" x14ac:dyDescent="0.2"/>
    <row r="16811" ht="12.75" x14ac:dyDescent="0.2"/>
    <row r="16812" ht="12.75" x14ac:dyDescent="0.2"/>
    <row r="16813" ht="12.75" x14ac:dyDescent="0.2"/>
    <row r="16814" ht="12.75" x14ac:dyDescent="0.2"/>
    <row r="16815" ht="12.75" x14ac:dyDescent="0.2"/>
    <row r="16816" ht="12.75" x14ac:dyDescent="0.2"/>
    <row r="16817" ht="12.75" x14ac:dyDescent="0.2"/>
    <row r="16818" ht="12.75" x14ac:dyDescent="0.2"/>
    <row r="16819" ht="12.75" x14ac:dyDescent="0.2"/>
    <row r="16820" ht="12.75" x14ac:dyDescent="0.2"/>
    <row r="16821" ht="12.75" x14ac:dyDescent="0.2"/>
    <row r="16822" ht="12.75" x14ac:dyDescent="0.2"/>
    <row r="16823" ht="12.75" x14ac:dyDescent="0.2"/>
    <row r="16824" ht="12.75" x14ac:dyDescent="0.2"/>
    <row r="16825" ht="12.75" x14ac:dyDescent="0.2"/>
    <row r="16826" ht="12.75" x14ac:dyDescent="0.2"/>
    <row r="16827" ht="12.75" x14ac:dyDescent="0.2"/>
    <row r="16828" ht="12.75" x14ac:dyDescent="0.2"/>
    <row r="16829" ht="12.75" x14ac:dyDescent="0.2"/>
    <row r="16830" ht="12.75" x14ac:dyDescent="0.2"/>
    <row r="16831" ht="12.75" x14ac:dyDescent="0.2"/>
    <row r="16832" ht="12.75" x14ac:dyDescent="0.2"/>
    <row r="16833" ht="12.75" x14ac:dyDescent="0.2"/>
    <row r="16834" ht="12.75" x14ac:dyDescent="0.2"/>
    <row r="16835" ht="12.75" x14ac:dyDescent="0.2"/>
    <row r="16836" ht="12.75" x14ac:dyDescent="0.2"/>
    <row r="16837" ht="12.75" x14ac:dyDescent="0.2"/>
    <row r="16838" ht="12.75" x14ac:dyDescent="0.2"/>
    <row r="16839" ht="12.75" x14ac:dyDescent="0.2"/>
    <row r="16840" ht="12.75" x14ac:dyDescent="0.2"/>
    <row r="16841" ht="12.75" x14ac:dyDescent="0.2"/>
    <row r="16842" ht="12.75" x14ac:dyDescent="0.2"/>
    <row r="16843" ht="12.75" x14ac:dyDescent="0.2"/>
    <row r="16844" ht="12.75" x14ac:dyDescent="0.2"/>
    <row r="16845" ht="12.75" x14ac:dyDescent="0.2"/>
    <row r="16846" ht="12.75" x14ac:dyDescent="0.2"/>
    <row r="16847" ht="12.75" x14ac:dyDescent="0.2"/>
    <row r="16848" ht="12.75" x14ac:dyDescent="0.2"/>
    <row r="16849" ht="12.75" x14ac:dyDescent="0.2"/>
    <row r="16850" ht="12.75" x14ac:dyDescent="0.2"/>
    <row r="16851" ht="12.75" x14ac:dyDescent="0.2"/>
    <row r="16852" ht="12.75" x14ac:dyDescent="0.2"/>
    <row r="16853" ht="12.75" x14ac:dyDescent="0.2"/>
    <row r="16854" ht="12.75" x14ac:dyDescent="0.2"/>
    <row r="16855" ht="12.75" x14ac:dyDescent="0.2"/>
    <row r="16856" ht="12.75" x14ac:dyDescent="0.2"/>
    <row r="16857" ht="12.75" x14ac:dyDescent="0.2"/>
    <row r="16858" ht="12.75" x14ac:dyDescent="0.2"/>
    <row r="16859" ht="12.75" x14ac:dyDescent="0.2"/>
    <row r="16860" ht="12.75" x14ac:dyDescent="0.2"/>
    <row r="16861" ht="12.75" x14ac:dyDescent="0.2"/>
    <row r="16862" ht="12.75" x14ac:dyDescent="0.2"/>
    <row r="16863" ht="12.75" x14ac:dyDescent="0.2"/>
    <row r="16864" ht="12.75" x14ac:dyDescent="0.2"/>
    <row r="16865" ht="12.75" x14ac:dyDescent="0.2"/>
    <row r="16866" ht="12.75" x14ac:dyDescent="0.2"/>
    <row r="16867" ht="12.75" x14ac:dyDescent="0.2"/>
    <row r="16868" ht="12.75" x14ac:dyDescent="0.2"/>
    <row r="16869" ht="12.75" x14ac:dyDescent="0.2"/>
    <row r="16870" ht="12.75" x14ac:dyDescent="0.2"/>
    <row r="16871" ht="12.75" x14ac:dyDescent="0.2"/>
    <row r="16872" ht="12.75" x14ac:dyDescent="0.2"/>
    <row r="16873" ht="12.75" x14ac:dyDescent="0.2"/>
    <row r="16874" ht="12.75" x14ac:dyDescent="0.2"/>
    <row r="16875" ht="12.75" x14ac:dyDescent="0.2"/>
    <row r="16876" ht="12.75" x14ac:dyDescent="0.2"/>
    <row r="16877" ht="12.75" x14ac:dyDescent="0.2"/>
    <row r="16878" ht="12.75" x14ac:dyDescent="0.2"/>
    <row r="16879" ht="12.75" x14ac:dyDescent="0.2"/>
    <row r="16880" ht="12.75" x14ac:dyDescent="0.2"/>
    <row r="16881" ht="12.75" x14ac:dyDescent="0.2"/>
    <row r="16882" ht="12.75" x14ac:dyDescent="0.2"/>
    <row r="16883" ht="12.75" x14ac:dyDescent="0.2"/>
    <row r="16884" ht="12.75" x14ac:dyDescent="0.2"/>
    <row r="16885" ht="12.75" x14ac:dyDescent="0.2"/>
    <row r="16886" ht="12.75" x14ac:dyDescent="0.2"/>
    <row r="16887" ht="12.75" x14ac:dyDescent="0.2"/>
    <row r="16888" ht="12.75" x14ac:dyDescent="0.2"/>
    <row r="16889" ht="12.75" x14ac:dyDescent="0.2"/>
    <row r="16890" ht="12.75" x14ac:dyDescent="0.2"/>
    <row r="16891" ht="12.75" x14ac:dyDescent="0.2"/>
    <row r="16892" ht="12.75" x14ac:dyDescent="0.2"/>
    <row r="16893" ht="12.75" x14ac:dyDescent="0.2"/>
    <row r="16894" ht="12.75" x14ac:dyDescent="0.2"/>
    <row r="16895" ht="12.75" x14ac:dyDescent="0.2"/>
    <row r="16896" ht="12.75" x14ac:dyDescent="0.2"/>
    <row r="16897" ht="12.75" x14ac:dyDescent="0.2"/>
    <row r="16898" ht="12.75" x14ac:dyDescent="0.2"/>
    <row r="16899" ht="12.75" x14ac:dyDescent="0.2"/>
    <row r="16900" ht="12.75" x14ac:dyDescent="0.2"/>
    <row r="16901" ht="12.75" x14ac:dyDescent="0.2"/>
    <row r="16902" ht="12.75" x14ac:dyDescent="0.2"/>
    <row r="16903" ht="12.75" x14ac:dyDescent="0.2"/>
    <row r="16904" ht="12.75" x14ac:dyDescent="0.2"/>
    <row r="16905" ht="12.75" x14ac:dyDescent="0.2"/>
    <row r="16906" ht="12.75" x14ac:dyDescent="0.2"/>
    <row r="16907" ht="12.75" x14ac:dyDescent="0.2"/>
    <row r="16908" ht="12.75" x14ac:dyDescent="0.2"/>
    <row r="16909" ht="12.75" x14ac:dyDescent="0.2"/>
    <row r="16910" ht="12.75" x14ac:dyDescent="0.2"/>
    <row r="16911" ht="12.75" x14ac:dyDescent="0.2"/>
    <row r="16912" ht="12.75" x14ac:dyDescent="0.2"/>
    <row r="16913" ht="12.75" x14ac:dyDescent="0.2"/>
    <row r="16914" ht="12.75" x14ac:dyDescent="0.2"/>
    <row r="16915" ht="12.75" x14ac:dyDescent="0.2"/>
    <row r="16916" ht="12.75" x14ac:dyDescent="0.2"/>
    <row r="16917" ht="12.75" x14ac:dyDescent="0.2"/>
    <row r="16918" ht="12.75" x14ac:dyDescent="0.2"/>
    <row r="16919" ht="12.75" x14ac:dyDescent="0.2"/>
    <row r="16920" ht="12.75" x14ac:dyDescent="0.2"/>
    <row r="16921" ht="12.75" x14ac:dyDescent="0.2"/>
    <row r="16922" ht="12.75" x14ac:dyDescent="0.2"/>
    <row r="16923" ht="12.75" x14ac:dyDescent="0.2"/>
    <row r="16924" ht="12.75" x14ac:dyDescent="0.2"/>
    <row r="16925" ht="12.75" x14ac:dyDescent="0.2"/>
    <row r="16926" ht="12.75" x14ac:dyDescent="0.2"/>
    <row r="16927" ht="12.75" x14ac:dyDescent="0.2"/>
    <row r="16928" ht="12.75" x14ac:dyDescent="0.2"/>
    <row r="16929" ht="12.75" x14ac:dyDescent="0.2"/>
    <row r="16930" ht="12.75" x14ac:dyDescent="0.2"/>
    <row r="16931" ht="12.75" x14ac:dyDescent="0.2"/>
    <row r="16932" ht="12.75" x14ac:dyDescent="0.2"/>
    <row r="16933" ht="12.75" x14ac:dyDescent="0.2"/>
    <row r="16934" ht="12.75" x14ac:dyDescent="0.2"/>
    <row r="16935" ht="12.75" x14ac:dyDescent="0.2"/>
    <row r="16936" ht="12.75" x14ac:dyDescent="0.2"/>
    <row r="16937" ht="12.75" x14ac:dyDescent="0.2"/>
    <row r="16938" ht="12.75" x14ac:dyDescent="0.2"/>
    <row r="16939" ht="12.75" x14ac:dyDescent="0.2"/>
    <row r="16940" ht="12.75" x14ac:dyDescent="0.2"/>
    <row r="16941" ht="12.75" x14ac:dyDescent="0.2"/>
    <row r="16942" ht="12.75" x14ac:dyDescent="0.2"/>
    <row r="16943" ht="12.75" x14ac:dyDescent="0.2"/>
    <row r="16944" ht="12.75" x14ac:dyDescent="0.2"/>
    <row r="16945" ht="12.75" x14ac:dyDescent="0.2"/>
    <row r="16946" ht="12.75" x14ac:dyDescent="0.2"/>
    <row r="16947" ht="12.75" x14ac:dyDescent="0.2"/>
    <row r="16948" ht="12.75" x14ac:dyDescent="0.2"/>
    <row r="16949" ht="12.75" x14ac:dyDescent="0.2"/>
    <row r="16950" ht="12.75" x14ac:dyDescent="0.2"/>
    <row r="16951" ht="12.75" x14ac:dyDescent="0.2"/>
    <row r="16952" ht="12.75" x14ac:dyDescent="0.2"/>
    <row r="16953" ht="12.75" x14ac:dyDescent="0.2"/>
    <row r="16954" ht="12.75" x14ac:dyDescent="0.2"/>
    <row r="16955" ht="12.75" x14ac:dyDescent="0.2"/>
    <row r="16956" ht="12.75" x14ac:dyDescent="0.2"/>
    <row r="16957" ht="12.75" x14ac:dyDescent="0.2"/>
    <row r="16958" ht="12.75" x14ac:dyDescent="0.2"/>
    <row r="16959" ht="12.75" x14ac:dyDescent="0.2"/>
    <row r="16960" ht="12.75" x14ac:dyDescent="0.2"/>
    <row r="16961" ht="12.75" x14ac:dyDescent="0.2"/>
    <row r="16962" ht="12.75" x14ac:dyDescent="0.2"/>
    <row r="16963" ht="12.75" x14ac:dyDescent="0.2"/>
    <row r="16964" ht="12.75" x14ac:dyDescent="0.2"/>
    <row r="16965" ht="12.75" x14ac:dyDescent="0.2"/>
    <row r="16966" ht="12.75" x14ac:dyDescent="0.2"/>
    <row r="16967" ht="12.75" x14ac:dyDescent="0.2"/>
    <row r="16968" ht="12.75" x14ac:dyDescent="0.2"/>
    <row r="16969" ht="12.75" x14ac:dyDescent="0.2"/>
    <row r="16970" ht="12.75" x14ac:dyDescent="0.2"/>
    <row r="16971" ht="12.75" x14ac:dyDescent="0.2"/>
    <row r="16972" ht="12.75" x14ac:dyDescent="0.2"/>
    <row r="16973" ht="12.75" x14ac:dyDescent="0.2"/>
    <row r="16974" ht="12.75" x14ac:dyDescent="0.2"/>
    <row r="16975" ht="12.75" x14ac:dyDescent="0.2"/>
    <row r="16976" ht="12.75" x14ac:dyDescent="0.2"/>
    <row r="16977" ht="12.75" x14ac:dyDescent="0.2"/>
    <row r="16978" ht="12.75" x14ac:dyDescent="0.2"/>
    <row r="16979" ht="12.75" x14ac:dyDescent="0.2"/>
    <row r="16980" ht="12.75" x14ac:dyDescent="0.2"/>
    <row r="16981" ht="12.75" x14ac:dyDescent="0.2"/>
    <row r="16982" ht="12.75" x14ac:dyDescent="0.2"/>
    <row r="16983" ht="12.75" x14ac:dyDescent="0.2"/>
    <row r="16984" ht="12.75" x14ac:dyDescent="0.2"/>
    <row r="16985" ht="12.75" x14ac:dyDescent="0.2"/>
    <row r="16986" ht="12.75" x14ac:dyDescent="0.2"/>
    <row r="16987" ht="12.75" x14ac:dyDescent="0.2"/>
    <row r="16988" ht="12.75" x14ac:dyDescent="0.2"/>
    <row r="16989" ht="12.75" x14ac:dyDescent="0.2"/>
    <row r="16990" ht="12.75" x14ac:dyDescent="0.2"/>
    <row r="16991" ht="12.75" x14ac:dyDescent="0.2"/>
    <row r="16992" ht="12.75" x14ac:dyDescent="0.2"/>
    <row r="16993" ht="12.75" x14ac:dyDescent="0.2"/>
    <row r="16994" ht="12.75" x14ac:dyDescent="0.2"/>
    <row r="16995" ht="12.75" x14ac:dyDescent="0.2"/>
    <row r="16996" ht="12.75" x14ac:dyDescent="0.2"/>
    <row r="16997" ht="12.75" x14ac:dyDescent="0.2"/>
    <row r="16998" ht="12.75" x14ac:dyDescent="0.2"/>
    <row r="16999" ht="12.75" x14ac:dyDescent="0.2"/>
    <row r="17000" ht="12.75" x14ac:dyDescent="0.2"/>
    <row r="17001" ht="12.75" x14ac:dyDescent="0.2"/>
    <row r="17002" ht="12.75" x14ac:dyDescent="0.2"/>
    <row r="17003" ht="12.75" x14ac:dyDescent="0.2"/>
    <row r="17004" ht="12.75" x14ac:dyDescent="0.2"/>
    <row r="17005" ht="12.75" x14ac:dyDescent="0.2"/>
    <row r="17006" ht="12.75" x14ac:dyDescent="0.2"/>
    <row r="17007" ht="12.75" x14ac:dyDescent="0.2"/>
    <row r="17008" ht="12.75" x14ac:dyDescent="0.2"/>
    <row r="17009" ht="12.75" x14ac:dyDescent="0.2"/>
    <row r="17010" ht="12.75" x14ac:dyDescent="0.2"/>
    <row r="17011" ht="12.75" x14ac:dyDescent="0.2"/>
    <row r="17012" ht="12.75" x14ac:dyDescent="0.2"/>
    <row r="17013" ht="12.75" x14ac:dyDescent="0.2"/>
    <row r="17014" ht="12.75" x14ac:dyDescent="0.2"/>
    <row r="17015" ht="12.75" x14ac:dyDescent="0.2"/>
    <row r="17016" ht="12.75" x14ac:dyDescent="0.2"/>
    <row r="17017" ht="12.75" x14ac:dyDescent="0.2"/>
    <row r="17018" ht="12.75" x14ac:dyDescent="0.2"/>
    <row r="17019" ht="12.75" x14ac:dyDescent="0.2"/>
    <row r="17020" ht="12.75" x14ac:dyDescent="0.2"/>
    <row r="17021" ht="12.75" x14ac:dyDescent="0.2"/>
    <row r="17022" ht="12.75" x14ac:dyDescent="0.2"/>
    <row r="17023" ht="12.75" x14ac:dyDescent="0.2"/>
    <row r="17024" ht="12.75" x14ac:dyDescent="0.2"/>
    <row r="17025" ht="12.75" x14ac:dyDescent="0.2"/>
    <row r="17026" ht="12.75" x14ac:dyDescent="0.2"/>
    <row r="17027" ht="12.75" x14ac:dyDescent="0.2"/>
    <row r="17028" ht="12.75" x14ac:dyDescent="0.2"/>
    <row r="17029" ht="12.75" x14ac:dyDescent="0.2"/>
    <row r="17030" ht="12.75" x14ac:dyDescent="0.2"/>
    <row r="17031" ht="12.75" x14ac:dyDescent="0.2"/>
    <row r="17032" ht="12.75" x14ac:dyDescent="0.2"/>
    <row r="17033" ht="12.75" x14ac:dyDescent="0.2"/>
    <row r="17034" ht="12.75" x14ac:dyDescent="0.2"/>
    <row r="17035" ht="12.75" x14ac:dyDescent="0.2"/>
    <row r="17036" ht="12.75" x14ac:dyDescent="0.2"/>
    <row r="17037" ht="12.75" x14ac:dyDescent="0.2"/>
    <row r="17038" ht="12.75" x14ac:dyDescent="0.2"/>
    <row r="17039" ht="12.75" x14ac:dyDescent="0.2"/>
    <row r="17040" ht="12.75" x14ac:dyDescent="0.2"/>
    <row r="17041" ht="12.75" x14ac:dyDescent="0.2"/>
    <row r="17042" ht="12.75" x14ac:dyDescent="0.2"/>
    <row r="17043" ht="12.75" x14ac:dyDescent="0.2"/>
    <row r="17044" ht="12.75" x14ac:dyDescent="0.2"/>
    <row r="17045" ht="12.75" x14ac:dyDescent="0.2"/>
    <row r="17046" ht="12.75" x14ac:dyDescent="0.2"/>
    <row r="17047" ht="12.75" x14ac:dyDescent="0.2"/>
    <row r="17048" ht="12.75" x14ac:dyDescent="0.2"/>
    <row r="17049" ht="12.75" x14ac:dyDescent="0.2"/>
    <row r="17050" ht="12.75" x14ac:dyDescent="0.2"/>
    <row r="17051" ht="12.75" x14ac:dyDescent="0.2"/>
    <row r="17052" ht="12.75" x14ac:dyDescent="0.2"/>
    <row r="17053" ht="12.75" x14ac:dyDescent="0.2"/>
    <row r="17054" ht="12.75" x14ac:dyDescent="0.2"/>
    <row r="17055" ht="12.75" x14ac:dyDescent="0.2"/>
    <row r="17056" ht="12.75" x14ac:dyDescent="0.2"/>
    <row r="17057" ht="12.75" x14ac:dyDescent="0.2"/>
    <row r="17058" ht="12.75" x14ac:dyDescent="0.2"/>
    <row r="17059" ht="12.75" x14ac:dyDescent="0.2"/>
    <row r="17060" ht="12.75" x14ac:dyDescent="0.2"/>
    <row r="17061" ht="12.75" x14ac:dyDescent="0.2"/>
    <row r="17062" ht="12.75" x14ac:dyDescent="0.2"/>
    <row r="17063" ht="12.75" x14ac:dyDescent="0.2"/>
    <row r="17064" ht="12.75" x14ac:dyDescent="0.2"/>
    <row r="17065" ht="12.75" x14ac:dyDescent="0.2"/>
    <row r="17066" ht="12.75" x14ac:dyDescent="0.2"/>
    <row r="17067" ht="12.75" x14ac:dyDescent="0.2"/>
    <row r="17068" ht="12.75" x14ac:dyDescent="0.2"/>
    <row r="17069" ht="12.75" x14ac:dyDescent="0.2"/>
    <row r="17070" ht="12.75" x14ac:dyDescent="0.2"/>
    <row r="17071" ht="12.75" x14ac:dyDescent="0.2"/>
    <row r="17072" ht="12.75" x14ac:dyDescent="0.2"/>
    <row r="17073" ht="12.75" x14ac:dyDescent="0.2"/>
    <row r="17074" ht="12.75" x14ac:dyDescent="0.2"/>
    <row r="17075" ht="12.75" x14ac:dyDescent="0.2"/>
    <row r="17076" ht="12.75" x14ac:dyDescent="0.2"/>
    <row r="17077" ht="12.75" x14ac:dyDescent="0.2"/>
    <row r="17078" ht="12.75" x14ac:dyDescent="0.2"/>
    <row r="17079" ht="12.75" x14ac:dyDescent="0.2"/>
    <row r="17080" ht="12.75" x14ac:dyDescent="0.2"/>
    <row r="17081" ht="12.75" x14ac:dyDescent="0.2"/>
    <row r="17082" ht="12.75" x14ac:dyDescent="0.2"/>
    <row r="17083" ht="12.75" x14ac:dyDescent="0.2"/>
    <row r="17084" ht="12.75" x14ac:dyDescent="0.2"/>
    <row r="17085" ht="12.75" x14ac:dyDescent="0.2"/>
    <row r="17086" ht="12.75" x14ac:dyDescent="0.2"/>
    <row r="17087" ht="12.75" x14ac:dyDescent="0.2"/>
    <row r="17088" ht="12.75" x14ac:dyDescent="0.2"/>
    <row r="17089" ht="12.75" x14ac:dyDescent="0.2"/>
    <row r="17090" ht="12.75" x14ac:dyDescent="0.2"/>
    <row r="17091" ht="12.75" x14ac:dyDescent="0.2"/>
    <row r="17092" ht="12.75" x14ac:dyDescent="0.2"/>
    <row r="17093" ht="12.75" x14ac:dyDescent="0.2"/>
    <row r="17094" ht="12.75" x14ac:dyDescent="0.2"/>
    <row r="17095" ht="12.75" x14ac:dyDescent="0.2"/>
    <row r="17096" ht="12.75" x14ac:dyDescent="0.2"/>
    <row r="17097" ht="12.75" x14ac:dyDescent="0.2"/>
    <row r="17098" ht="12.75" x14ac:dyDescent="0.2"/>
    <row r="17099" ht="12.75" x14ac:dyDescent="0.2"/>
    <row r="17100" ht="12.75" x14ac:dyDescent="0.2"/>
    <row r="17101" ht="12.75" x14ac:dyDescent="0.2"/>
    <row r="17102" ht="12.75" x14ac:dyDescent="0.2"/>
    <row r="17103" ht="12.75" x14ac:dyDescent="0.2"/>
    <row r="17104" ht="12.75" x14ac:dyDescent="0.2"/>
    <row r="17105" ht="12.75" x14ac:dyDescent="0.2"/>
    <row r="17106" ht="12.75" x14ac:dyDescent="0.2"/>
    <row r="17107" ht="12.75" x14ac:dyDescent="0.2"/>
    <row r="17108" ht="12.75" x14ac:dyDescent="0.2"/>
    <row r="17109" ht="12.75" x14ac:dyDescent="0.2"/>
    <row r="17110" ht="12.75" x14ac:dyDescent="0.2"/>
    <row r="17111" ht="12.75" x14ac:dyDescent="0.2"/>
    <row r="17112" ht="12.75" x14ac:dyDescent="0.2"/>
    <row r="17113" ht="12.75" x14ac:dyDescent="0.2"/>
    <row r="17114" ht="12.75" x14ac:dyDescent="0.2"/>
    <row r="17115" ht="12.75" x14ac:dyDescent="0.2"/>
    <row r="17116" ht="12.75" x14ac:dyDescent="0.2"/>
    <row r="17117" ht="12.75" x14ac:dyDescent="0.2"/>
    <row r="17118" ht="12.75" x14ac:dyDescent="0.2"/>
    <row r="17119" ht="12.75" x14ac:dyDescent="0.2"/>
    <row r="17120" ht="12.75" x14ac:dyDescent="0.2"/>
    <row r="17121" ht="12.75" x14ac:dyDescent="0.2"/>
    <row r="17122" ht="12.75" x14ac:dyDescent="0.2"/>
    <row r="17123" ht="12.75" x14ac:dyDescent="0.2"/>
    <row r="17124" ht="12.75" x14ac:dyDescent="0.2"/>
    <row r="17125" ht="12.75" x14ac:dyDescent="0.2"/>
    <row r="17126" ht="12.75" x14ac:dyDescent="0.2"/>
    <row r="17127" ht="12.75" x14ac:dyDescent="0.2"/>
    <row r="17128" ht="12.75" x14ac:dyDescent="0.2"/>
    <row r="17129" ht="12.75" x14ac:dyDescent="0.2"/>
    <row r="17130" ht="12.75" x14ac:dyDescent="0.2"/>
    <row r="17131" ht="12.75" x14ac:dyDescent="0.2"/>
    <row r="17132" ht="12.75" x14ac:dyDescent="0.2"/>
    <row r="17133" ht="12.75" x14ac:dyDescent="0.2"/>
    <row r="17134" ht="12.75" x14ac:dyDescent="0.2"/>
    <row r="17135" ht="12.75" x14ac:dyDescent="0.2"/>
    <row r="17136" ht="12.75" x14ac:dyDescent="0.2"/>
    <row r="17137" ht="12.75" x14ac:dyDescent="0.2"/>
    <row r="17138" ht="12.75" x14ac:dyDescent="0.2"/>
    <row r="17139" ht="12.75" x14ac:dyDescent="0.2"/>
    <row r="17140" ht="12.75" x14ac:dyDescent="0.2"/>
    <row r="17141" ht="12.75" x14ac:dyDescent="0.2"/>
    <row r="17142" ht="12.75" x14ac:dyDescent="0.2"/>
    <row r="17143" ht="12.75" x14ac:dyDescent="0.2"/>
    <row r="17144" ht="12.75" x14ac:dyDescent="0.2"/>
    <row r="17145" ht="12.75" x14ac:dyDescent="0.2"/>
    <row r="17146" ht="12.75" x14ac:dyDescent="0.2"/>
    <row r="17147" ht="12.75" x14ac:dyDescent="0.2"/>
    <row r="17148" ht="12.75" x14ac:dyDescent="0.2"/>
    <row r="17149" ht="12.75" x14ac:dyDescent="0.2"/>
    <row r="17150" ht="12.75" x14ac:dyDescent="0.2"/>
    <row r="17151" ht="12.75" x14ac:dyDescent="0.2"/>
    <row r="17152" ht="12.75" x14ac:dyDescent="0.2"/>
    <row r="17153" ht="12.75" x14ac:dyDescent="0.2"/>
    <row r="17154" ht="12.75" x14ac:dyDescent="0.2"/>
    <row r="17155" ht="12.75" x14ac:dyDescent="0.2"/>
    <row r="17156" ht="12.75" x14ac:dyDescent="0.2"/>
    <row r="17157" ht="12.75" x14ac:dyDescent="0.2"/>
    <row r="17158" ht="12.75" x14ac:dyDescent="0.2"/>
    <row r="17159" ht="12.75" x14ac:dyDescent="0.2"/>
    <row r="17160" ht="12.75" x14ac:dyDescent="0.2"/>
    <row r="17161" ht="12.75" x14ac:dyDescent="0.2"/>
    <row r="17162" ht="12.75" x14ac:dyDescent="0.2"/>
    <row r="17163" ht="12.75" x14ac:dyDescent="0.2"/>
    <row r="17164" ht="12.75" x14ac:dyDescent="0.2"/>
    <row r="17165" ht="12.75" x14ac:dyDescent="0.2"/>
    <row r="17166" ht="12.75" x14ac:dyDescent="0.2"/>
    <row r="17167" ht="12.75" x14ac:dyDescent="0.2"/>
    <row r="17168" ht="12.75" x14ac:dyDescent="0.2"/>
    <row r="17169" ht="12.75" x14ac:dyDescent="0.2"/>
    <row r="17170" ht="12.75" x14ac:dyDescent="0.2"/>
    <row r="17171" ht="12.75" x14ac:dyDescent="0.2"/>
    <row r="17172" ht="12.75" x14ac:dyDescent="0.2"/>
    <row r="17173" ht="12.75" x14ac:dyDescent="0.2"/>
    <row r="17174" ht="12.75" x14ac:dyDescent="0.2"/>
    <row r="17175" ht="12.75" x14ac:dyDescent="0.2"/>
    <row r="17176" ht="12.75" x14ac:dyDescent="0.2"/>
    <row r="17177" ht="12.75" x14ac:dyDescent="0.2"/>
    <row r="17178" ht="12.75" x14ac:dyDescent="0.2"/>
    <row r="17179" ht="12.75" x14ac:dyDescent="0.2"/>
    <row r="17180" ht="12.75" x14ac:dyDescent="0.2"/>
    <row r="17181" ht="12.75" x14ac:dyDescent="0.2"/>
    <row r="17182" ht="12.75" x14ac:dyDescent="0.2"/>
    <row r="17183" ht="12.75" x14ac:dyDescent="0.2"/>
    <row r="17184" ht="12.75" x14ac:dyDescent="0.2"/>
    <row r="17185" ht="12.75" x14ac:dyDescent="0.2"/>
    <row r="17186" ht="12.75" x14ac:dyDescent="0.2"/>
    <row r="17187" ht="12.75" x14ac:dyDescent="0.2"/>
    <row r="17188" ht="12.75" x14ac:dyDescent="0.2"/>
    <row r="17189" ht="12.75" x14ac:dyDescent="0.2"/>
    <row r="17190" ht="12.75" x14ac:dyDescent="0.2"/>
    <row r="17191" ht="12.75" x14ac:dyDescent="0.2"/>
    <row r="17192" ht="12.75" x14ac:dyDescent="0.2"/>
    <row r="17193" ht="12.75" x14ac:dyDescent="0.2"/>
    <row r="17194" ht="12.75" x14ac:dyDescent="0.2"/>
    <row r="17195" ht="12.75" x14ac:dyDescent="0.2"/>
    <row r="17196" ht="12.75" x14ac:dyDescent="0.2"/>
    <row r="17197" ht="12.75" x14ac:dyDescent="0.2"/>
    <row r="17198" ht="12.75" x14ac:dyDescent="0.2"/>
    <row r="17199" ht="12.75" x14ac:dyDescent="0.2"/>
    <row r="17200" ht="12.75" x14ac:dyDescent="0.2"/>
    <row r="17201" ht="12.75" x14ac:dyDescent="0.2"/>
    <row r="17202" ht="12.75" x14ac:dyDescent="0.2"/>
    <row r="17203" ht="12.75" x14ac:dyDescent="0.2"/>
    <row r="17204" ht="12.75" x14ac:dyDescent="0.2"/>
    <row r="17205" ht="12.75" x14ac:dyDescent="0.2"/>
    <row r="17206" ht="12.75" x14ac:dyDescent="0.2"/>
    <row r="17207" ht="12.75" x14ac:dyDescent="0.2"/>
    <row r="17208" ht="12.75" x14ac:dyDescent="0.2"/>
    <row r="17209" ht="12.75" x14ac:dyDescent="0.2"/>
    <row r="17210" ht="12.75" x14ac:dyDescent="0.2"/>
    <row r="17211" ht="12.75" x14ac:dyDescent="0.2"/>
    <row r="17212" ht="12.75" x14ac:dyDescent="0.2"/>
    <row r="17213" ht="12.75" x14ac:dyDescent="0.2"/>
    <row r="17214" ht="12.75" x14ac:dyDescent="0.2"/>
    <row r="17215" ht="12.75" x14ac:dyDescent="0.2"/>
    <row r="17216" ht="12.75" x14ac:dyDescent="0.2"/>
    <row r="17217" ht="12.75" x14ac:dyDescent="0.2"/>
    <row r="17218" ht="12.75" x14ac:dyDescent="0.2"/>
    <row r="17219" ht="12.75" x14ac:dyDescent="0.2"/>
    <row r="17220" ht="12.75" x14ac:dyDescent="0.2"/>
    <row r="17221" ht="12.75" x14ac:dyDescent="0.2"/>
    <row r="17222" ht="12.75" x14ac:dyDescent="0.2"/>
    <row r="17223" ht="12.75" x14ac:dyDescent="0.2"/>
    <row r="17224" ht="12.75" x14ac:dyDescent="0.2"/>
    <row r="17225" ht="12.75" x14ac:dyDescent="0.2"/>
    <row r="17226" ht="12.75" x14ac:dyDescent="0.2"/>
    <row r="17227" ht="12.75" x14ac:dyDescent="0.2"/>
    <row r="17228" ht="12.75" x14ac:dyDescent="0.2"/>
    <row r="17229" ht="12.75" x14ac:dyDescent="0.2"/>
    <row r="17230" ht="12.75" x14ac:dyDescent="0.2"/>
    <row r="17231" ht="12.75" x14ac:dyDescent="0.2"/>
    <row r="17232" ht="12.75" x14ac:dyDescent="0.2"/>
    <row r="17233" ht="12.75" x14ac:dyDescent="0.2"/>
    <row r="17234" ht="12.75" x14ac:dyDescent="0.2"/>
    <row r="17235" ht="12.75" x14ac:dyDescent="0.2"/>
    <row r="17236" ht="12.75" x14ac:dyDescent="0.2"/>
    <row r="17237" ht="12.75" x14ac:dyDescent="0.2"/>
    <row r="17238" ht="12.75" x14ac:dyDescent="0.2"/>
    <row r="17239" ht="12.75" x14ac:dyDescent="0.2"/>
    <row r="17240" ht="12.75" x14ac:dyDescent="0.2"/>
    <row r="17241" ht="12.75" x14ac:dyDescent="0.2"/>
    <row r="17242" ht="12.75" x14ac:dyDescent="0.2"/>
    <row r="17243" ht="12.75" x14ac:dyDescent="0.2"/>
    <row r="17244" ht="12.75" x14ac:dyDescent="0.2"/>
    <row r="17245" ht="12.75" x14ac:dyDescent="0.2"/>
    <row r="17246" ht="12.75" x14ac:dyDescent="0.2"/>
    <row r="17247" ht="12.75" x14ac:dyDescent="0.2"/>
    <row r="17248" ht="12.75" x14ac:dyDescent="0.2"/>
    <row r="17249" ht="12.75" x14ac:dyDescent="0.2"/>
    <row r="17250" ht="12.75" x14ac:dyDescent="0.2"/>
    <row r="17251" ht="12.75" x14ac:dyDescent="0.2"/>
    <row r="17252" ht="12.75" x14ac:dyDescent="0.2"/>
    <row r="17253" ht="12.75" x14ac:dyDescent="0.2"/>
    <row r="17254" ht="12.75" x14ac:dyDescent="0.2"/>
    <row r="17255" ht="12.75" x14ac:dyDescent="0.2"/>
    <row r="17256" ht="12.75" x14ac:dyDescent="0.2"/>
    <row r="17257" ht="12.75" x14ac:dyDescent="0.2"/>
    <row r="17258" ht="12.75" x14ac:dyDescent="0.2"/>
    <row r="17259" ht="12.75" x14ac:dyDescent="0.2"/>
    <row r="17260" ht="12.75" x14ac:dyDescent="0.2"/>
    <row r="17261" ht="12.75" x14ac:dyDescent="0.2"/>
    <row r="17262" ht="12.75" x14ac:dyDescent="0.2"/>
    <row r="17263" ht="12.75" x14ac:dyDescent="0.2"/>
    <row r="17264" ht="12.75" x14ac:dyDescent="0.2"/>
    <row r="17265" ht="12.75" x14ac:dyDescent="0.2"/>
    <row r="17266" ht="12.75" x14ac:dyDescent="0.2"/>
    <row r="17267" ht="12.75" x14ac:dyDescent="0.2"/>
    <row r="17268" ht="12.75" x14ac:dyDescent="0.2"/>
    <row r="17269" ht="12.75" x14ac:dyDescent="0.2"/>
    <row r="17270" ht="12.75" x14ac:dyDescent="0.2"/>
    <row r="17271" ht="12.75" x14ac:dyDescent="0.2"/>
    <row r="17272" ht="12.75" x14ac:dyDescent="0.2"/>
    <row r="17273" ht="12.75" x14ac:dyDescent="0.2"/>
    <row r="17274" ht="12.75" x14ac:dyDescent="0.2"/>
    <row r="17275" ht="12.75" x14ac:dyDescent="0.2"/>
    <row r="17276" ht="12.75" x14ac:dyDescent="0.2"/>
    <row r="17277" ht="12.75" x14ac:dyDescent="0.2"/>
    <row r="17278" ht="12.75" x14ac:dyDescent="0.2"/>
    <row r="17279" ht="12.75" x14ac:dyDescent="0.2"/>
    <row r="17280" ht="12.75" x14ac:dyDescent="0.2"/>
    <row r="17281" ht="12.75" x14ac:dyDescent="0.2"/>
    <row r="17282" ht="12.75" x14ac:dyDescent="0.2"/>
    <row r="17283" ht="12.75" x14ac:dyDescent="0.2"/>
    <row r="17284" ht="12.75" x14ac:dyDescent="0.2"/>
    <row r="17285" ht="12.75" x14ac:dyDescent="0.2"/>
    <row r="17286" ht="12.75" x14ac:dyDescent="0.2"/>
    <row r="17287" ht="12.75" x14ac:dyDescent="0.2"/>
    <row r="17288" ht="12.75" x14ac:dyDescent="0.2"/>
    <row r="17289" ht="12.75" x14ac:dyDescent="0.2"/>
    <row r="17290" ht="12.75" x14ac:dyDescent="0.2"/>
    <row r="17291" ht="12.75" x14ac:dyDescent="0.2"/>
    <row r="17292" ht="12.75" x14ac:dyDescent="0.2"/>
    <row r="17293" ht="12.75" x14ac:dyDescent="0.2"/>
    <row r="17294" ht="12.75" x14ac:dyDescent="0.2"/>
    <row r="17295" ht="12.75" x14ac:dyDescent="0.2"/>
    <row r="17296" ht="12.75" x14ac:dyDescent="0.2"/>
    <row r="17297" ht="12.75" x14ac:dyDescent="0.2"/>
    <row r="17298" ht="12.75" x14ac:dyDescent="0.2"/>
    <row r="17299" ht="12.75" x14ac:dyDescent="0.2"/>
    <row r="17300" ht="12.75" x14ac:dyDescent="0.2"/>
    <row r="17301" ht="12.75" x14ac:dyDescent="0.2"/>
    <row r="17302" ht="12.75" x14ac:dyDescent="0.2"/>
    <row r="17303" ht="12.75" x14ac:dyDescent="0.2"/>
    <row r="17304" ht="12.75" x14ac:dyDescent="0.2"/>
    <row r="17305" ht="12.75" x14ac:dyDescent="0.2"/>
    <row r="17306" ht="12.75" x14ac:dyDescent="0.2"/>
    <row r="17307" ht="12.75" x14ac:dyDescent="0.2"/>
    <row r="17308" ht="12.75" x14ac:dyDescent="0.2"/>
    <row r="17309" ht="12.75" x14ac:dyDescent="0.2"/>
    <row r="17310" ht="12.75" x14ac:dyDescent="0.2"/>
    <row r="17311" ht="12.75" x14ac:dyDescent="0.2"/>
    <row r="17312" ht="12.75" x14ac:dyDescent="0.2"/>
    <row r="17313" ht="12.75" x14ac:dyDescent="0.2"/>
    <row r="17314" ht="12.75" x14ac:dyDescent="0.2"/>
    <row r="17315" ht="12.75" x14ac:dyDescent="0.2"/>
    <row r="17316" ht="12.75" x14ac:dyDescent="0.2"/>
    <row r="17317" ht="12.75" x14ac:dyDescent="0.2"/>
    <row r="17318" ht="12.75" x14ac:dyDescent="0.2"/>
    <row r="17319" ht="12.75" x14ac:dyDescent="0.2"/>
    <row r="17320" ht="12.75" x14ac:dyDescent="0.2"/>
    <row r="17321" ht="12.75" x14ac:dyDescent="0.2"/>
    <row r="17322" ht="12.75" x14ac:dyDescent="0.2"/>
    <row r="17323" ht="12.75" x14ac:dyDescent="0.2"/>
    <row r="17324" ht="12.75" x14ac:dyDescent="0.2"/>
    <row r="17325" ht="12.75" x14ac:dyDescent="0.2"/>
    <row r="17326" ht="12.75" x14ac:dyDescent="0.2"/>
    <row r="17327" ht="12.75" x14ac:dyDescent="0.2"/>
    <row r="17328" ht="12.75" x14ac:dyDescent="0.2"/>
    <row r="17329" ht="12.75" x14ac:dyDescent="0.2"/>
    <row r="17330" ht="12.75" x14ac:dyDescent="0.2"/>
    <row r="17331" ht="12.75" x14ac:dyDescent="0.2"/>
    <row r="17332" ht="12.75" x14ac:dyDescent="0.2"/>
    <row r="17333" ht="12.75" x14ac:dyDescent="0.2"/>
    <row r="17334" ht="12.75" x14ac:dyDescent="0.2"/>
    <row r="17335" ht="12.75" x14ac:dyDescent="0.2"/>
    <row r="17336" ht="12.75" x14ac:dyDescent="0.2"/>
    <row r="17337" ht="12.75" x14ac:dyDescent="0.2"/>
    <row r="17338" ht="12.75" x14ac:dyDescent="0.2"/>
    <row r="17339" ht="12.75" x14ac:dyDescent="0.2"/>
    <row r="17340" ht="12.75" x14ac:dyDescent="0.2"/>
    <row r="17341" ht="12.75" x14ac:dyDescent="0.2"/>
    <row r="17342" ht="12.75" x14ac:dyDescent="0.2"/>
    <row r="17343" ht="12.75" x14ac:dyDescent="0.2"/>
    <row r="17344" ht="12.75" x14ac:dyDescent="0.2"/>
    <row r="17345" ht="12.75" x14ac:dyDescent="0.2"/>
    <row r="17346" ht="12.75" x14ac:dyDescent="0.2"/>
    <row r="17347" ht="12.75" x14ac:dyDescent="0.2"/>
    <row r="17348" ht="12.75" x14ac:dyDescent="0.2"/>
    <row r="17349" ht="12.75" x14ac:dyDescent="0.2"/>
    <row r="17350" ht="12.75" x14ac:dyDescent="0.2"/>
    <row r="17351" ht="12.75" x14ac:dyDescent="0.2"/>
    <row r="17352" ht="12.75" x14ac:dyDescent="0.2"/>
    <row r="17353" ht="12.75" x14ac:dyDescent="0.2"/>
    <row r="17354" ht="12.75" x14ac:dyDescent="0.2"/>
    <row r="17355" ht="12.75" x14ac:dyDescent="0.2"/>
    <row r="17356" ht="12.75" x14ac:dyDescent="0.2"/>
    <row r="17357" ht="12.75" x14ac:dyDescent="0.2"/>
    <row r="17358" ht="12.75" x14ac:dyDescent="0.2"/>
    <row r="17359" ht="12.75" x14ac:dyDescent="0.2"/>
    <row r="17360" ht="12.75" x14ac:dyDescent="0.2"/>
    <row r="17361" ht="12.75" x14ac:dyDescent="0.2"/>
    <row r="17362" ht="12.75" x14ac:dyDescent="0.2"/>
    <row r="17363" ht="12.75" x14ac:dyDescent="0.2"/>
    <row r="17364" ht="12.75" x14ac:dyDescent="0.2"/>
    <row r="17365" ht="12.75" x14ac:dyDescent="0.2"/>
    <row r="17366" ht="12.75" x14ac:dyDescent="0.2"/>
    <row r="17367" ht="12.75" x14ac:dyDescent="0.2"/>
    <row r="17368" ht="12.75" x14ac:dyDescent="0.2"/>
    <row r="17369" ht="12.75" x14ac:dyDescent="0.2"/>
    <row r="17370" ht="12.75" x14ac:dyDescent="0.2"/>
    <row r="17371" ht="12.75" x14ac:dyDescent="0.2"/>
    <row r="17372" ht="12.75" x14ac:dyDescent="0.2"/>
    <row r="17373" ht="12.75" x14ac:dyDescent="0.2"/>
    <row r="17374" ht="12.75" x14ac:dyDescent="0.2"/>
    <row r="17375" ht="12.75" x14ac:dyDescent="0.2"/>
    <row r="17376" ht="12.75" x14ac:dyDescent="0.2"/>
    <row r="17377" ht="12.75" x14ac:dyDescent="0.2"/>
    <row r="17378" ht="12.75" x14ac:dyDescent="0.2"/>
    <row r="17379" ht="12.75" x14ac:dyDescent="0.2"/>
    <row r="17380" ht="12.75" x14ac:dyDescent="0.2"/>
    <row r="17381" ht="12.75" x14ac:dyDescent="0.2"/>
    <row r="17382" ht="12.75" x14ac:dyDescent="0.2"/>
    <row r="17383" ht="12.75" x14ac:dyDescent="0.2"/>
    <row r="17384" ht="12.75" x14ac:dyDescent="0.2"/>
    <row r="17385" ht="12.75" x14ac:dyDescent="0.2"/>
    <row r="17386" ht="12.75" x14ac:dyDescent="0.2"/>
    <row r="17387" ht="12.75" x14ac:dyDescent="0.2"/>
    <row r="17388" ht="12.75" x14ac:dyDescent="0.2"/>
    <row r="17389" ht="12.75" x14ac:dyDescent="0.2"/>
    <row r="17390" ht="12.75" x14ac:dyDescent="0.2"/>
    <row r="17391" ht="12.75" x14ac:dyDescent="0.2"/>
    <row r="17392" ht="12.75" x14ac:dyDescent="0.2"/>
    <row r="17393" ht="12.75" x14ac:dyDescent="0.2"/>
    <row r="17394" ht="12.75" x14ac:dyDescent="0.2"/>
    <row r="17395" ht="12.75" x14ac:dyDescent="0.2"/>
    <row r="17396" ht="12.75" x14ac:dyDescent="0.2"/>
    <row r="17397" ht="12.75" x14ac:dyDescent="0.2"/>
    <row r="17398" ht="12.75" x14ac:dyDescent="0.2"/>
    <row r="17399" ht="12.75" x14ac:dyDescent="0.2"/>
    <row r="17400" ht="12.75" x14ac:dyDescent="0.2"/>
    <row r="17401" ht="12.75" x14ac:dyDescent="0.2"/>
    <row r="17402" ht="12.75" x14ac:dyDescent="0.2"/>
    <row r="17403" ht="12.75" x14ac:dyDescent="0.2"/>
    <row r="17404" ht="12.75" x14ac:dyDescent="0.2"/>
    <row r="17405" ht="12.75" x14ac:dyDescent="0.2"/>
    <row r="17406" ht="12.75" x14ac:dyDescent="0.2"/>
    <row r="17407" ht="12.75" x14ac:dyDescent="0.2"/>
    <row r="17408" ht="12.75" x14ac:dyDescent="0.2"/>
    <row r="17409" ht="12.75" x14ac:dyDescent="0.2"/>
    <row r="17410" ht="12.75" x14ac:dyDescent="0.2"/>
    <row r="17411" ht="12.75" x14ac:dyDescent="0.2"/>
    <row r="17412" ht="12.75" x14ac:dyDescent="0.2"/>
    <row r="17413" ht="12.75" x14ac:dyDescent="0.2"/>
    <row r="17414" ht="12.75" x14ac:dyDescent="0.2"/>
    <row r="17415" ht="12.75" x14ac:dyDescent="0.2"/>
    <row r="17416" ht="12.75" x14ac:dyDescent="0.2"/>
    <row r="17417" ht="12.75" x14ac:dyDescent="0.2"/>
    <row r="17418" ht="12.75" x14ac:dyDescent="0.2"/>
    <row r="17419" ht="12.75" x14ac:dyDescent="0.2"/>
    <row r="17420" ht="12.75" x14ac:dyDescent="0.2"/>
    <row r="17421" ht="12.75" x14ac:dyDescent="0.2"/>
    <row r="17422" ht="12.75" x14ac:dyDescent="0.2"/>
    <row r="17423" ht="12.75" x14ac:dyDescent="0.2"/>
    <row r="17424" ht="12.75" x14ac:dyDescent="0.2"/>
    <row r="17425" ht="12.75" x14ac:dyDescent="0.2"/>
    <row r="17426" ht="12.75" x14ac:dyDescent="0.2"/>
    <row r="17427" ht="12.75" x14ac:dyDescent="0.2"/>
    <row r="17428" ht="12.75" x14ac:dyDescent="0.2"/>
    <row r="17429" ht="12.75" x14ac:dyDescent="0.2"/>
    <row r="17430" ht="12.75" x14ac:dyDescent="0.2"/>
    <row r="17431" ht="12.75" x14ac:dyDescent="0.2"/>
    <row r="17432" ht="12.75" x14ac:dyDescent="0.2"/>
    <row r="17433" ht="12.75" x14ac:dyDescent="0.2"/>
    <row r="17434" ht="12.75" x14ac:dyDescent="0.2"/>
    <row r="17435" ht="12.75" x14ac:dyDescent="0.2"/>
    <row r="17436" ht="12.75" x14ac:dyDescent="0.2"/>
    <row r="17437" ht="12.75" x14ac:dyDescent="0.2"/>
    <row r="17438" ht="12.75" x14ac:dyDescent="0.2"/>
    <row r="17439" ht="12.75" x14ac:dyDescent="0.2"/>
    <row r="17440" ht="12.75" x14ac:dyDescent="0.2"/>
    <row r="17441" ht="12.75" x14ac:dyDescent="0.2"/>
    <row r="17442" ht="12.75" x14ac:dyDescent="0.2"/>
    <row r="17443" ht="12.75" x14ac:dyDescent="0.2"/>
    <row r="17444" ht="12.75" x14ac:dyDescent="0.2"/>
    <row r="17445" ht="12.75" x14ac:dyDescent="0.2"/>
    <row r="17446" ht="12.75" x14ac:dyDescent="0.2"/>
    <row r="17447" ht="12.75" x14ac:dyDescent="0.2"/>
    <row r="17448" ht="12.75" x14ac:dyDescent="0.2"/>
    <row r="17449" ht="12.75" x14ac:dyDescent="0.2"/>
    <row r="17450" ht="12.75" x14ac:dyDescent="0.2"/>
    <row r="17451" ht="12.75" x14ac:dyDescent="0.2"/>
    <row r="17452" ht="12.75" x14ac:dyDescent="0.2"/>
    <row r="17453" ht="12.75" x14ac:dyDescent="0.2"/>
    <row r="17454" ht="12.75" x14ac:dyDescent="0.2"/>
    <row r="17455" ht="12.75" x14ac:dyDescent="0.2"/>
    <row r="17456" ht="12.75" x14ac:dyDescent="0.2"/>
    <row r="17457" ht="12.75" x14ac:dyDescent="0.2"/>
    <row r="17458" ht="12.75" x14ac:dyDescent="0.2"/>
    <row r="17459" ht="12.75" x14ac:dyDescent="0.2"/>
    <row r="17460" ht="12.75" x14ac:dyDescent="0.2"/>
    <row r="17461" ht="12.75" x14ac:dyDescent="0.2"/>
    <row r="17462" ht="12.75" x14ac:dyDescent="0.2"/>
    <row r="17463" ht="12.75" x14ac:dyDescent="0.2"/>
    <row r="17464" ht="12.75" x14ac:dyDescent="0.2"/>
    <row r="17465" ht="12.75" x14ac:dyDescent="0.2"/>
    <row r="17466" ht="12.75" x14ac:dyDescent="0.2"/>
    <row r="17467" ht="12.75" x14ac:dyDescent="0.2"/>
    <row r="17468" ht="12.75" x14ac:dyDescent="0.2"/>
    <row r="17469" ht="12.75" x14ac:dyDescent="0.2"/>
    <row r="17470" ht="12.75" x14ac:dyDescent="0.2"/>
    <row r="17471" ht="12.75" x14ac:dyDescent="0.2"/>
    <row r="17472" ht="12.75" x14ac:dyDescent="0.2"/>
    <row r="17473" ht="12.75" x14ac:dyDescent="0.2"/>
    <row r="17474" ht="12.75" x14ac:dyDescent="0.2"/>
    <row r="17475" ht="12.75" x14ac:dyDescent="0.2"/>
    <row r="17476" ht="12.75" x14ac:dyDescent="0.2"/>
    <row r="17477" ht="12.75" x14ac:dyDescent="0.2"/>
    <row r="17478" ht="12.75" x14ac:dyDescent="0.2"/>
    <row r="17479" ht="12.75" x14ac:dyDescent="0.2"/>
    <row r="17480" ht="12.75" x14ac:dyDescent="0.2"/>
    <row r="17481" ht="12.75" x14ac:dyDescent="0.2"/>
    <row r="17482" ht="12.75" x14ac:dyDescent="0.2"/>
    <row r="17483" ht="12.75" x14ac:dyDescent="0.2"/>
    <row r="17484" ht="12.75" x14ac:dyDescent="0.2"/>
    <row r="17485" ht="12.75" x14ac:dyDescent="0.2"/>
    <row r="17486" ht="12.75" x14ac:dyDescent="0.2"/>
    <row r="17487" ht="12.75" x14ac:dyDescent="0.2"/>
    <row r="17488" ht="12.75" x14ac:dyDescent="0.2"/>
    <row r="17489" ht="12.75" x14ac:dyDescent="0.2"/>
    <row r="17490" ht="12.75" x14ac:dyDescent="0.2"/>
    <row r="17491" ht="12.75" x14ac:dyDescent="0.2"/>
    <row r="17492" ht="12.75" x14ac:dyDescent="0.2"/>
    <row r="17493" ht="12.75" x14ac:dyDescent="0.2"/>
    <row r="17494" ht="12.75" x14ac:dyDescent="0.2"/>
    <row r="17495" ht="12.75" x14ac:dyDescent="0.2"/>
    <row r="17496" ht="12.75" x14ac:dyDescent="0.2"/>
    <row r="17497" ht="12.75" x14ac:dyDescent="0.2"/>
    <row r="17498" ht="12.75" x14ac:dyDescent="0.2"/>
    <row r="17499" ht="12.75" x14ac:dyDescent="0.2"/>
    <row r="17500" ht="12.75" x14ac:dyDescent="0.2"/>
    <row r="17501" ht="12.75" x14ac:dyDescent="0.2"/>
    <row r="17502" ht="12.75" x14ac:dyDescent="0.2"/>
    <row r="17503" ht="12.75" x14ac:dyDescent="0.2"/>
    <row r="17504" ht="12.75" x14ac:dyDescent="0.2"/>
    <row r="17505" ht="12.75" x14ac:dyDescent="0.2"/>
    <row r="17506" ht="12.75" x14ac:dyDescent="0.2"/>
    <row r="17507" ht="12.75" x14ac:dyDescent="0.2"/>
    <row r="17508" ht="12.75" x14ac:dyDescent="0.2"/>
    <row r="17509" ht="12.75" x14ac:dyDescent="0.2"/>
    <row r="17510" ht="12.75" x14ac:dyDescent="0.2"/>
    <row r="17511" ht="12.75" x14ac:dyDescent="0.2"/>
    <row r="17512" ht="12.75" x14ac:dyDescent="0.2"/>
    <row r="17513" ht="12.75" x14ac:dyDescent="0.2"/>
    <row r="17514" ht="12.75" x14ac:dyDescent="0.2"/>
    <row r="17515" ht="12.75" x14ac:dyDescent="0.2"/>
    <row r="17516" ht="12.75" x14ac:dyDescent="0.2"/>
    <row r="17517" ht="12.75" x14ac:dyDescent="0.2"/>
    <row r="17518" ht="12.75" x14ac:dyDescent="0.2"/>
    <row r="17519" ht="12.75" x14ac:dyDescent="0.2"/>
    <row r="17520" ht="12.75" x14ac:dyDescent="0.2"/>
    <row r="17521" ht="12.75" x14ac:dyDescent="0.2"/>
    <row r="17522" ht="12.75" x14ac:dyDescent="0.2"/>
    <row r="17523" ht="12.75" x14ac:dyDescent="0.2"/>
    <row r="17524" ht="12.75" x14ac:dyDescent="0.2"/>
    <row r="17525" ht="12.75" x14ac:dyDescent="0.2"/>
    <row r="17526" ht="12.75" x14ac:dyDescent="0.2"/>
    <row r="17527" ht="12.75" x14ac:dyDescent="0.2"/>
    <row r="17528" ht="12.75" x14ac:dyDescent="0.2"/>
    <row r="17529" ht="12.75" x14ac:dyDescent="0.2"/>
    <row r="17530" ht="12.75" x14ac:dyDescent="0.2"/>
    <row r="17531" ht="12.75" x14ac:dyDescent="0.2"/>
    <row r="17532" ht="12.75" x14ac:dyDescent="0.2"/>
    <row r="17533" ht="12.75" x14ac:dyDescent="0.2"/>
    <row r="17534" ht="12.75" x14ac:dyDescent="0.2"/>
    <row r="17535" ht="12.75" x14ac:dyDescent="0.2"/>
    <row r="17536" ht="12.75" x14ac:dyDescent="0.2"/>
    <row r="17537" ht="12.75" x14ac:dyDescent="0.2"/>
    <row r="17538" ht="12.75" x14ac:dyDescent="0.2"/>
    <row r="17539" ht="12.75" x14ac:dyDescent="0.2"/>
    <row r="17540" ht="12.75" x14ac:dyDescent="0.2"/>
    <row r="17541" ht="12.75" x14ac:dyDescent="0.2"/>
    <row r="17542" ht="12.75" x14ac:dyDescent="0.2"/>
    <row r="17543" ht="12.75" x14ac:dyDescent="0.2"/>
    <row r="17544" ht="12.75" x14ac:dyDescent="0.2"/>
    <row r="17545" ht="12.75" x14ac:dyDescent="0.2"/>
    <row r="17546" ht="12.75" x14ac:dyDescent="0.2"/>
    <row r="17547" ht="12.75" x14ac:dyDescent="0.2"/>
    <row r="17548" ht="12.75" x14ac:dyDescent="0.2"/>
    <row r="17549" ht="12.75" x14ac:dyDescent="0.2"/>
    <row r="17550" ht="12.75" x14ac:dyDescent="0.2"/>
    <row r="17551" ht="12.75" x14ac:dyDescent="0.2"/>
    <row r="17552" ht="12.75" x14ac:dyDescent="0.2"/>
    <row r="17553" ht="12.75" x14ac:dyDescent="0.2"/>
    <row r="17554" ht="12.75" x14ac:dyDescent="0.2"/>
    <row r="17555" ht="12.75" x14ac:dyDescent="0.2"/>
    <row r="17556" ht="12.75" x14ac:dyDescent="0.2"/>
    <row r="17557" ht="12.75" x14ac:dyDescent="0.2"/>
    <row r="17558" ht="12.75" x14ac:dyDescent="0.2"/>
    <row r="17559" ht="12.75" x14ac:dyDescent="0.2"/>
    <row r="17560" ht="12.75" x14ac:dyDescent="0.2"/>
    <row r="17561" ht="12.75" x14ac:dyDescent="0.2"/>
    <row r="17562" ht="12.75" x14ac:dyDescent="0.2"/>
    <row r="17563" ht="12.75" x14ac:dyDescent="0.2"/>
    <row r="17564" ht="12.75" x14ac:dyDescent="0.2"/>
    <row r="17565" ht="12.75" x14ac:dyDescent="0.2"/>
    <row r="17566" ht="12.75" x14ac:dyDescent="0.2"/>
    <row r="17567" ht="12.75" x14ac:dyDescent="0.2"/>
    <row r="17568" ht="12.75" x14ac:dyDescent="0.2"/>
    <row r="17569" ht="12.75" x14ac:dyDescent="0.2"/>
    <row r="17570" ht="12.75" x14ac:dyDescent="0.2"/>
    <row r="17571" ht="12.75" x14ac:dyDescent="0.2"/>
    <row r="17572" ht="12.75" x14ac:dyDescent="0.2"/>
    <row r="17573" ht="12.75" x14ac:dyDescent="0.2"/>
    <row r="17574" ht="12.75" x14ac:dyDescent="0.2"/>
    <row r="17575" ht="12.75" x14ac:dyDescent="0.2"/>
    <row r="17576" ht="12.75" x14ac:dyDescent="0.2"/>
    <row r="17577" ht="12.75" x14ac:dyDescent="0.2"/>
    <row r="17578" ht="12.75" x14ac:dyDescent="0.2"/>
    <row r="17579" ht="12.75" x14ac:dyDescent="0.2"/>
    <row r="17580" ht="12.75" x14ac:dyDescent="0.2"/>
    <row r="17581" ht="12.75" x14ac:dyDescent="0.2"/>
    <row r="17582" ht="12.75" x14ac:dyDescent="0.2"/>
    <row r="17583" ht="12.75" x14ac:dyDescent="0.2"/>
    <row r="17584" ht="12.75" x14ac:dyDescent="0.2"/>
    <row r="17585" ht="12.75" x14ac:dyDescent="0.2"/>
    <row r="17586" ht="12.75" x14ac:dyDescent="0.2"/>
    <row r="17587" ht="12.75" x14ac:dyDescent="0.2"/>
    <row r="17588" ht="12.75" x14ac:dyDescent="0.2"/>
    <row r="17589" ht="12.75" x14ac:dyDescent="0.2"/>
    <row r="17590" ht="12.75" x14ac:dyDescent="0.2"/>
    <row r="17591" ht="12.75" x14ac:dyDescent="0.2"/>
    <row r="17592" ht="12.75" x14ac:dyDescent="0.2"/>
    <row r="17593" ht="12.75" x14ac:dyDescent="0.2"/>
    <row r="17594" ht="12.75" x14ac:dyDescent="0.2"/>
    <row r="17595" ht="12.75" x14ac:dyDescent="0.2"/>
    <row r="17596" ht="12.75" x14ac:dyDescent="0.2"/>
    <row r="17597" ht="12.75" x14ac:dyDescent="0.2"/>
    <row r="17598" ht="12.75" x14ac:dyDescent="0.2"/>
    <row r="17599" ht="12.75" x14ac:dyDescent="0.2"/>
    <row r="17600" ht="12.75" x14ac:dyDescent="0.2"/>
    <row r="17601" ht="12.75" x14ac:dyDescent="0.2"/>
    <row r="17602" ht="12.75" x14ac:dyDescent="0.2"/>
    <row r="17603" ht="12.75" x14ac:dyDescent="0.2"/>
    <row r="17604" ht="12.75" x14ac:dyDescent="0.2"/>
    <row r="17605" ht="12.75" x14ac:dyDescent="0.2"/>
    <row r="17606" ht="12.75" x14ac:dyDescent="0.2"/>
    <row r="17607" ht="12.75" x14ac:dyDescent="0.2"/>
    <row r="17608" ht="12.75" x14ac:dyDescent="0.2"/>
    <row r="17609" ht="12.75" x14ac:dyDescent="0.2"/>
    <row r="17610" ht="12.75" x14ac:dyDescent="0.2"/>
    <row r="17611" ht="12.75" x14ac:dyDescent="0.2"/>
    <row r="17612" ht="12.75" x14ac:dyDescent="0.2"/>
    <row r="17613" ht="12.75" x14ac:dyDescent="0.2"/>
    <row r="17614" ht="12.75" x14ac:dyDescent="0.2"/>
    <row r="17615" ht="12.75" x14ac:dyDescent="0.2"/>
    <row r="17616" ht="12.75" x14ac:dyDescent="0.2"/>
    <row r="17617" ht="12.75" x14ac:dyDescent="0.2"/>
    <row r="17618" ht="12.75" x14ac:dyDescent="0.2"/>
    <row r="17619" ht="12.75" x14ac:dyDescent="0.2"/>
    <row r="17620" ht="12.75" x14ac:dyDescent="0.2"/>
    <row r="17621" ht="12.75" x14ac:dyDescent="0.2"/>
    <row r="17622" ht="12.75" x14ac:dyDescent="0.2"/>
    <row r="17623" ht="12.75" x14ac:dyDescent="0.2"/>
    <row r="17624" ht="12.75" x14ac:dyDescent="0.2"/>
    <row r="17625" ht="12.75" x14ac:dyDescent="0.2"/>
    <row r="17626" ht="12.75" x14ac:dyDescent="0.2"/>
    <row r="17627" ht="12.75" x14ac:dyDescent="0.2"/>
    <row r="17628" ht="12.75" x14ac:dyDescent="0.2"/>
    <row r="17629" ht="12.75" x14ac:dyDescent="0.2"/>
    <row r="17630" ht="12.75" x14ac:dyDescent="0.2"/>
    <row r="17631" ht="12.75" x14ac:dyDescent="0.2"/>
    <row r="17632" ht="12.75" x14ac:dyDescent="0.2"/>
    <row r="17633" ht="12.75" x14ac:dyDescent="0.2"/>
    <row r="17634" ht="12.75" x14ac:dyDescent="0.2"/>
    <row r="17635" ht="12.75" x14ac:dyDescent="0.2"/>
    <row r="17636" ht="12.75" x14ac:dyDescent="0.2"/>
    <row r="17637" ht="12.75" x14ac:dyDescent="0.2"/>
    <row r="17638" ht="12.75" x14ac:dyDescent="0.2"/>
    <row r="17639" ht="12.75" x14ac:dyDescent="0.2"/>
    <row r="17640" ht="12.75" x14ac:dyDescent="0.2"/>
    <row r="17641" ht="12.75" x14ac:dyDescent="0.2"/>
    <row r="17642" ht="12.75" x14ac:dyDescent="0.2"/>
    <row r="17643" ht="12.75" x14ac:dyDescent="0.2"/>
    <row r="17644" ht="12.75" x14ac:dyDescent="0.2"/>
    <row r="17645" ht="12.75" x14ac:dyDescent="0.2"/>
    <row r="17646" ht="12.75" x14ac:dyDescent="0.2"/>
    <row r="17647" ht="12.75" x14ac:dyDescent="0.2"/>
    <row r="17648" ht="12.75" x14ac:dyDescent="0.2"/>
    <row r="17649" ht="12.75" x14ac:dyDescent="0.2"/>
    <row r="17650" ht="12.75" x14ac:dyDescent="0.2"/>
    <row r="17651" ht="12.75" x14ac:dyDescent="0.2"/>
    <row r="17652" ht="12.75" x14ac:dyDescent="0.2"/>
    <row r="17653" ht="12.75" x14ac:dyDescent="0.2"/>
    <row r="17654" ht="12.75" x14ac:dyDescent="0.2"/>
    <row r="17655" ht="12.75" x14ac:dyDescent="0.2"/>
    <row r="17656" ht="12.75" x14ac:dyDescent="0.2"/>
    <row r="17657" ht="12.75" x14ac:dyDescent="0.2"/>
    <row r="17658" ht="12.75" x14ac:dyDescent="0.2"/>
    <row r="17659" ht="12.75" x14ac:dyDescent="0.2"/>
    <row r="17660" ht="12.75" x14ac:dyDescent="0.2"/>
    <row r="17661" ht="12.75" x14ac:dyDescent="0.2"/>
    <row r="17662" ht="12.75" x14ac:dyDescent="0.2"/>
    <row r="17663" ht="12.75" x14ac:dyDescent="0.2"/>
    <row r="17664" ht="12.75" x14ac:dyDescent="0.2"/>
    <row r="17665" ht="12.75" x14ac:dyDescent="0.2"/>
    <row r="17666" ht="12.75" x14ac:dyDescent="0.2"/>
    <row r="17667" ht="12.75" x14ac:dyDescent="0.2"/>
    <row r="17668" ht="12.75" x14ac:dyDescent="0.2"/>
    <row r="17669" ht="12.75" x14ac:dyDescent="0.2"/>
    <row r="17670" ht="12.75" x14ac:dyDescent="0.2"/>
    <row r="17671" ht="12.75" x14ac:dyDescent="0.2"/>
    <row r="17672" ht="12.75" x14ac:dyDescent="0.2"/>
    <row r="17673" ht="12.75" x14ac:dyDescent="0.2"/>
    <row r="17674" ht="12.75" x14ac:dyDescent="0.2"/>
    <row r="17675" ht="12.75" x14ac:dyDescent="0.2"/>
    <row r="17676" ht="12.75" x14ac:dyDescent="0.2"/>
    <row r="17677" ht="12.75" x14ac:dyDescent="0.2"/>
    <row r="17678" ht="12.75" x14ac:dyDescent="0.2"/>
    <row r="17679" ht="12.75" x14ac:dyDescent="0.2"/>
    <row r="17680" ht="12.75" x14ac:dyDescent="0.2"/>
    <row r="17681" ht="12.75" x14ac:dyDescent="0.2"/>
    <row r="17682" ht="12.75" x14ac:dyDescent="0.2"/>
    <row r="17683" ht="12.75" x14ac:dyDescent="0.2"/>
    <row r="17684" ht="12.75" x14ac:dyDescent="0.2"/>
    <row r="17685" ht="12.75" x14ac:dyDescent="0.2"/>
    <row r="17686" ht="12.75" x14ac:dyDescent="0.2"/>
    <row r="17687" ht="12.75" x14ac:dyDescent="0.2"/>
    <row r="17688" ht="12.75" x14ac:dyDescent="0.2"/>
    <row r="17689" ht="12.75" x14ac:dyDescent="0.2"/>
    <row r="17690" ht="12.75" x14ac:dyDescent="0.2"/>
    <row r="17691" ht="12.75" x14ac:dyDescent="0.2"/>
    <row r="17692" ht="12.75" x14ac:dyDescent="0.2"/>
    <row r="17693" ht="12.75" x14ac:dyDescent="0.2"/>
    <row r="17694" ht="12.75" x14ac:dyDescent="0.2"/>
    <row r="17695" ht="12.75" x14ac:dyDescent="0.2"/>
    <row r="17696" ht="12.75" x14ac:dyDescent="0.2"/>
    <row r="17697" ht="12.75" x14ac:dyDescent="0.2"/>
    <row r="17698" ht="12.75" x14ac:dyDescent="0.2"/>
    <row r="17699" ht="12.75" x14ac:dyDescent="0.2"/>
    <row r="17700" ht="12.75" x14ac:dyDescent="0.2"/>
    <row r="17701" ht="12.75" x14ac:dyDescent="0.2"/>
    <row r="17702" ht="12.75" x14ac:dyDescent="0.2"/>
    <row r="17703" ht="12.75" x14ac:dyDescent="0.2"/>
    <row r="17704" ht="12.75" x14ac:dyDescent="0.2"/>
    <row r="17705" ht="12.75" x14ac:dyDescent="0.2"/>
    <row r="17706" ht="12.75" x14ac:dyDescent="0.2"/>
    <row r="17707" ht="12.75" x14ac:dyDescent="0.2"/>
    <row r="17708" ht="12.75" x14ac:dyDescent="0.2"/>
    <row r="17709" ht="12.75" x14ac:dyDescent="0.2"/>
    <row r="17710" ht="12.75" x14ac:dyDescent="0.2"/>
    <row r="17711" ht="12.75" x14ac:dyDescent="0.2"/>
    <row r="17712" ht="12.75" x14ac:dyDescent="0.2"/>
    <row r="17713" ht="12.75" x14ac:dyDescent="0.2"/>
    <row r="17714" ht="12.75" x14ac:dyDescent="0.2"/>
    <row r="17715" ht="12.75" x14ac:dyDescent="0.2"/>
    <row r="17716" ht="12.75" x14ac:dyDescent="0.2"/>
    <row r="17717" ht="12.75" x14ac:dyDescent="0.2"/>
    <row r="17718" ht="12.75" x14ac:dyDescent="0.2"/>
    <row r="17719" ht="12.75" x14ac:dyDescent="0.2"/>
    <row r="17720" ht="12.75" x14ac:dyDescent="0.2"/>
    <row r="17721" ht="12.75" x14ac:dyDescent="0.2"/>
    <row r="17722" ht="12.75" x14ac:dyDescent="0.2"/>
    <row r="17723" ht="12.75" x14ac:dyDescent="0.2"/>
    <row r="17724" ht="12.75" x14ac:dyDescent="0.2"/>
    <row r="17725" ht="12.75" x14ac:dyDescent="0.2"/>
    <row r="17726" ht="12.75" x14ac:dyDescent="0.2"/>
    <row r="17727" ht="12.75" x14ac:dyDescent="0.2"/>
    <row r="17728" ht="12.75" x14ac:dyDescent="0.2"/>
    <row r="17729" ht="12.75" x14ac:dyDescent="0.2"/>
    <row r="17730" ht="12.75" x14ac:dyDescent="0.2"/>
    <row r="17731" ht="12.75" x14ac:dyDescent="0.2"/>
    <row r="17732" ht="12.75" x14ac:dyDescent="0.2"/>
    <row r="17733" ht="12.75" x14ac:dyDescent="0.2"/>
    <row r="17734" ht="12.75" x14ac:dyDescent="0.2"/>
    <row r="17735" ht="12.75" x14ac:dyDescent="0.2"/>
    <row r="17736" ht="12.75" x14ac:dyDescent="0.2"/>
    <row r="17737" ht="12.75" x14ac:dyDescent="0.2"/>
    <row r="17738" ht="12.75" x14ac:dyDescent="0.2"/>
    <row r="17739" ht="12.75" x14ac:dyDescent="0.2"/>
    <row r="17740" ht="12.75" x14ac:dyDescent="0.2"/>
    <row r="17741" ht="12.75" x14ac:dyDescent="0.2"/>
    <row r="17742" ht="12.75" x14ac:dyDescent="0.2"/>
    <row r="17743" ht="12.75" x14ac:dyDescent="0.2"/>
    <row r="17744" ht="12.75" x14ac:dyDescent="0.2"/>
    <row r="17745" ht="12.75" x14ac:dyDescent="0.2"/>
    <row r="17746" ht="12.75" x14ac:dyDescent="0.2"/>
    <row r="17747" ht="12.75" x14ac:dyDescent="0.2"/>
    <row r="17748" ht="12.75" x14ac:dyDescent="0.2"/>
    <row r="17749" ht="12.75" x14ac:dyDescent="0.2"/>
    <row r="17750" ht="12.75" x14ac:dyDescent="0.2"/>
    <row r="17751" ht="12.75" x14ac:dyDescent="0.2"/>
    <row r="17752" ht="12.75" x14ac:dyDescent="0.2"/>
    <row r="17753" ht="12.75" x14ac:dyDescent="0.2"/>
    <row r="17754" ht="12.75" x14ac:dyDescent="0.2"/>
    <row r="17755" ht="12.75" x14ac:dyDescent="0.2"/>
    <row r="17756" ht="12.75" x14ac:dyDescent="0.2"/>
    <row r="17757" ht="12.75" x14ac:dyDescent="0.2"/>
    <row r="17758" ht="12.75" x14ac:dyDescent="0.2"/>
    <row r="17759" ht="12.75" x14ac:dyDescent="0.2"/>
    <row r="17760" ht="12.75" x14ac:dyDescent="0.2"/>
    <row r="17761" ht="12.75" x14ac:dyDescent="0.2"/>
    <row r="17762" ht="12.75" x14ac:dyDescent="0.2"/>
    <row r="17763" ht="12.75" x14ac:dyDescent="0.2"/>
    <row r="17764" ht="12.75" x14ac:dyDescent="0.2"/>
    <row r="17765" ht="12.75" x14ac:dyDescent="0.2"/>
    <row r="17766" ht="12.75" x14ac:dyDescent="0.2"/>
    <row r="17767" ht="12.75" x14ac:dyDescent="0.2"/>
    <row r="17768" ht="12.75" x14ac:dyDescent="0.2"/>
    <row r="17769" ht="12.75" x14ac:dyDescent="0.2"/>
    <row r="17770" ht="12.75" x14ac:dyDescent="0.2"/>
    <row r="17771" ht="12.75" x14ac:dyDescent="0.2"/>
    <row r="17772" ht="12.75" x14ac:dyDescent="0.2"/>
    <row r="17773" ht="12.75" x14ac:dyDescent="0.2"/>
    <row r="17774" ht="12.75" x14ac:dyDescent="0.2"/>
    <row r="17775" ht="12.75" x14ac:dyDescent="0.2"/>
    <row r="17776" ht="12.75" x14ac:dyDescent="0.2"/>
    <row r="17777" ht="12.75" x14ac:dyDescent="0.2"/>
    <row r="17778" ht="12.75" x14ac:dyDescent="0.2"/>
    <row r="17779" ht="12.75" x14ac:dyDescent="0.2"/>
    <row r="17780" ht="12.75" x14ac:dyDescent="0.2"/>
    <row r="17781" ht="12.75" x14ac:dyDescent="0.2"/>
    <row r="17782" ht="12.75" x14ac:dyDescent="0.2"/>
    <row r="17783" ht="12.75" x14ac:dyDescent="0.2"/>
    <row r="17784" ht="12.75" x14ac:dyDescent="0.2"/>
    <row r="17785" ht="12.75" x14ac:dyDescent="0.2"/>
    <row r="17786" ht="12.75" x14ac:dyDescent="0.2"/>
    <row r="17787" ht="12.75" x14ac:dyDescent="0.2"/>
    <row r="17788" ht="12.75" x14ac:dyDescent="0.2"/>
    <row r="17789" ht="12.75" x14ac:dyDescent="0.2"/>
    <row r="17790" ht="12.75" x14ac:dyDescent="0.2"/>
    <row r="17791" ht="12.75" x14ac:dyDescent="0.2"/>
    <row r="17792" ht="12.75" x14ac:dyDescent="0.2"/>
    <row r="17793" ht="12.75" x14ac:dyDescent="0.2"/>
    <row r="17794" ht="12.75" x14ac:dyDescent="0.2"/>
    <row r="17795" ht="12.75" x14ac:dyDescent="0.2"/>
    <row r="17796" ht="12.75" x14ac:dyDescent="0.2"/>
    <row r="17797" ht="12.75" x14ac:dyDescent="0.2"/>
    <row r="17798" ht="12.75" x14ac:dyDescent="0.2"/>
    <row r="17799" ht="12.75" x14ac:dyDescent="0.2"/>
    <row r="17800" ht="12.75" x14ac:dyDescent="0.2"/>
    <row r="17801" ht="12.75" x14ac:dyDescent="0.2"/>
    <row r="17802" ht="12.75" x14ac:dyDescent="0.2"/>
    <row r="17803" ht="12.75" x14ac:dyDescent="0.2"/>
    <row r="17804" ht="12.75" x14ac:dyDescent="0.2"/>
    <row r="17805" ht="12.75" x14ac:dyDescent="0.2"/>
    <row r="17806" ht="12.75" x14ac:dyDescent="0.2"/>
    <row r="17807" ht="12.75" x14ac:dyDescent="0.2"/>
    <row r="17808" ht="12.75" x14ac:dyDescent="0.2"/>
    <row r="17809" ht="12.75" x14ac:dyDescent="0.2"/>
    <row r="17810" ht="12.75" x14ac:dyDescent="0.2"/>
    <row r="17811" ht="12.75" x14ac:dyDescent="0.2"/>
    <row r="17812" ht="12.75" x14ac:dyDescent="0.2"/>
    <row r="17813" ht="12.75" x14ac:dyDescent="0.2"/>
    <row r="17814" ht="12.75" x14ac:dyDescent="0.2"/>
    <row r="17815" ht="12.75" x14ac:dyDescent="0.2"/>
    <row r="17816" ht="12.75" x14ac:dyDescent="0.2"/>
    <row r="17817" ht="12.75" x14ac:dyDescent="0.2"/>
    <row r="17818" ht="12.75" x14ac:dyDescent="0.2"/>
    <row r="17819" ht="12.75" x14ac:dyDescent="0.2"/>
    <row r="17820" ht="12.75" x14ac:dyDescent="0.2"/>
    <row r="17821" ht="12.75" x14ac:dyDescent="0.2"/>
    <row r="17822" ht="12.75" x14ac:dyDescent="0.2"/>
    <row r="17823" ht="12.75" x14ac:dyDescent="0.2"/>
    <row r="17824" ht="12.75" x14ac:dyDescent="0.2"/>
    <row r="17825" ht="12.75" x14ac:dyDescent="0.2"/>
    <row r="17826" ht="12.75" x14ac:dyDescent="0.2"/>
    <row r="17827" ht="12.75" x14ac:dyDescent="0.2"/>
    <row r="17828" ht="12.75" x14ac:dyDescent="0.2"/>
    <row r="17829" ht="12.75" x14ac:dyDescent="0.2"/>
    <row r="17830" ht="12.75" x14ac:dyDescent="0.2"/>
    <row r="17831" ht="12.75" x14ac:dyDescent="0.2"/>
    <row r="17832" ht="12.75" x14ac:dyDescent="0.2"/>
    <row r="17833" ht="12.75" x14ac:dyDescent="0.2"/>
    <row r="17834" ht="12.75" x14ac:dyDescent="0.2"/>
    <row r="17835" ht="12.75" x14ac:dyDescent="0.2"/>
    <row r="17836" ht="12.75" x14ac:dyDescent="0.2"/>
    <row r="17837" ht="12.75" x14ac:dyDescent="0.2"/>
    <row r="17838" ht="12.75" x14ac:dyDescent="0.2"/>
    <row r="17839" ht="12.75" x14ac:dyDescent="0.2"/>
    <row r="17840" ht="12.75" x14ac:dyDescent="0.2"/>
    <row r="17841" ht="12.75" x14ac:dyDescent="0.2"/>
    <row r="17842" ht="12.75" x14ac:dyDescent="0.2"/>
    <row r="17843" ht="12.75" x14ac:dyDescent="0.2"/>
    <row r="17844" ht="12.75" x14ac:dyDescent="0.2"/>
    <row r="17845" ht="12.75" x14ac:dyDescent="0.2"/>
    <row r="17846" ht="12.75" x14ac:dyDescent="0.2"/>
    <row r="17847" ht="12.75" x14ac:dyDescent="0.2"/>
    <row r="17848" ht="12.75" x14ac:dyDescent="0.2"/>
    <row r="17849" ht="12.75" x14ac:dyDescent="0.2"/>
    <row r="17850" ht="12.75" x14ac:dyDescent="0.2"/>
    <row r="17851" ht="12.75" x14ac:dyDescent="0.2"/>
    <row r="17852" ht="12.75" x14ac:dyDescent="0.2"/>
    <row r="17853" ht="12.75" x14ac:dyDescent="0.2"/>
    <row r="17854" ht="12.75" x14ac:dyDescent="0.2"/>
    <row r="17855" ht="12.75" x14ac:dyDescent="0.2"/>
    <row r="17856" ht="12.75" x14ac:dyDescent="0.2"/>
    <row r="17857" ht="12.75" x14ac:dyDescent="0.2"/>
    <row r="17858" ht="12.75" x14ac:dyDescent="0.2"/>
    <row r="17859" ht="12.75" x14ac:dyDescent="0.2"/>
    <row r="17860" ht="12.75" x14ac:dyDescent="0.2"/>
    <row r="17861" ht="12.75" x14ac:dyDescent="0.2"/>
    <row r="17862" ht="12.75" x14ac:dyDescent="0.2"/>
    <row r="17863" ht="12.75" x14ac:dyDescent="0.2"/>
    <row r="17864" ht="12.75" x14ac:dyDescent="0.2"/>
    <row r="17865" ht="12.75" x14ac:dyDescent="0.2"/>
    <row r="17866" ht="12.75" x14ac:dyDescent="0.2"/>
    <row r="17867" ht="12.75" x14ac:dyDescent="0.2"/>
    <row r="17868" ht="12.75" x14ac:dyDescent="0.2"/>
    <row r="17869" ht="12.75" x14ac:dyDescent="0.2"/>
    <row r="17870" ht="12.75" x14ac:dyDescent="0.2"/>
    <row r="17871" ht="12.75" x14ac:dyDescent="0.2"/>
    <row r="17872" ht="12.75" x14ac:dyDescent="0.2"/>
    <row r="17873" ht="12.75" x14ac:dyDescent="0.2"/>
    <row r="17874" ht="12.75" x14ac:dyDescent="0.2"/>
    <row r="17875" ht="12.75" x14ac:dyDescent="0.2"/>
    <row r="17876" ht="12.75" x14ac:dyDescent="0.2"/>
    <row r="17877" ht="12.75" x14ac:dyDescent="0.2"/>
    <row r="17878" ht="12.75" x14ac:dyDescent="0.2"/>
    <row r="17879" ht="12.75" x14ac:dyDescent="0.2"/>
    <row r="17880" ht="12.75" x14ac:dyDescent="0.2"/>
    <row r="17881" ht="12.75" x14ac:dyDescent="0.2"/>
    <row r="17882" ht="12.75" x14ac:dyDescent="0.2"/>
    <row r="17883" ht="12.75" x14ac:dyDescent="0.2"/>
    <row r="17884" ht="12.75" x14ac:dyDescent="0.2"/>
    <row r="17885" ht="12.75" x14ac:dyDescent="0.2"/>
    <row r="17886" ht="12.75" x14ac:dyDescent="0.2"/>
    <row r="17887" ht="12.75" x14ac:dyDescent="0.2"/>
    <row r="17888" ht="12.75" x14ac:dyDescent="0.2"/>
    <row r="17889" ht="12.75" x14ac:dyDescent="0.2"/>
    <row r="17890" ht="12.75" x14ac:dyDescent="0.2"/>
    <row r="17891" ht="12.75" x14ac:dyDescent="0.2"/>
    <row r="17892" ht="12.75" x14ac:dyDescent="0.2"/>
    <row r="17893" ht="12.75" x14ac:dyDescent="0.2"/>
    <row r="17894" ht="12.75" x14ac:dyDescent="0.2"/>
    <row r="17895" ht="12.75" x14ac:dyDescent="0.2"/>
    <row r="17896" ht="12.75" x14ac:dyDescent="0.2"/>
    <row r="17897" ht="12.75" x14ac:dyDescent="0.2"/>
    <row r="17898" ht="12.75" x14ac:dyDescent="0.2"/>
    <row r="17899" ht="12.75" x14ac:dyDescent="0.2"/>
    <row r="17900" ht="12.75" x14ac:dyDescent="0.2"/>
    <row r="17901" ht="12.75" x14ac:dyDescent="0.2"/>
    <row r="17902" ht="12.75" x14ac:dyDescent="0.2"/>
    <row r="17903" ht="12.75" x14ac:dyDescent="0.2"/>
    <row r="17904" ht="12.75" x14ac:dyDescent="0.2"/>
    <row r="17905" ht="12.75" x14ac:dyDescent="0.2"/>
    <row r="17906" ht="12.75" x14ac:dyDescent="0.2"/>
    <row r="17907" ht="12.75" x14ac:dyDescent="0.2"/>
    <row r="17908" ht="12.75" x14ac:dyDescent="0.2"/>
    <row r="17909" ht="12.75" x14ac:dyDescent="0.2"/>
    <row r="17910" ht="12.75" x14ac:dyDescent="0.2"/>
    <row r="17911" ht="12.75" x14ac:dyDescent="0.2"/>
    <row r="17912" ht="12.75" x14ac:dyDescent="0.2"/>
    <row r="17913" ht="12.75" x14ac:dyDescent="0.2"/>
    <row r="17914" ht="12.75" x14ac:dyDescent="0.2"/>
    <row r="17915" ht="12.75" x14ac:dyDescent="0.2"/>
    <row r="17916" ht="12.75" x14ac:dyDescent="0.2"/>
    <row r="17917" ht="12.75" x14ac:dyDescent="0.2"/>
    <row r="17918" ht="12.75" x14ac:dyDescent="0.2"/>
    <row r="17919" ht="12.75" x14ac:dyDescent="0.2"/>
    <row r="17920" ht="12.75" x14ac:dyDescent="0.2"/>
    <row r="17921" ht="12.75" x14ac:dyDescent="0.2"/>
    <row r="17922" ht="12.75" x14ac:dyDescent="0.2"/>
    <row r="17923" ht="12.75" x14ac:dyDescent="0.2"/>
    <row r="17924" ht="12.75" x14ac:dyDescent="0.2"/>
    <row r="17925" ht="12.75" x14ac:dyDescent="0.2"/>
    <row r="17926" ht="12.75" x14ac:dyDescent="0.2"/>
    <row r="17927" ht="12.75" x14ac:dyDescent="0.2"/>
    <row r="17928" ht="12.75" x14ac:dyDescent="0.2"/>
    <row r="17929" ht="12.75" x14ac:dyDescent="0.2"/>
    <row r="17930" ht="12.75" x14ac:dyDescent="0.2"/>
    <row r="17931" ht="12.75" x14ac:dyDescent="0.2"/>
    <row r="17932" ht="12.75" x14ac:dyDescent="0.2"/>
    <row r="17933" ht="12.75" x14ac:dyDescent="0.2"/>
    <row r="17934" ht="12.75" x14ac:dyDescent="0.2"/>
    <row r="17935" ht="12.75" x14ac:dyDescent="0.2"/>
    <row r="17936" ht="12.75" x14ac:dyDescent="0.2"/>
    <row r="17937" ht="12.75" x14ac:dyDescent="0.2"/>
    <row r="17938" ht="12.75" x14ac:dyDescent="0.2"/>
    <row r="17939" ht="12.75" x14ac:dyDescent="0.2"/>
    <row r="17940" ht="12.75" x14ac:dyDescent="0.2"/>
    <row r="17941" ht="12.75" x14ac:dyDescent="0.2"/>
    <row r="17942" ht="12.75" x14ac:dyDescent="0.2"/>
    <row r="17943" ht="12.75" x14ac:dyDescent="0.2"/>
    <row r="17944" ht="12.75" x14ac:dyDescent="0.2"/>
    <row r="17945" ht="12.75" x14ac:dyDescent="0.2"/>
    <row r="17946" ht="12.75" x14ac:dyDescent="0.2"/>
    <row r="17947" ht="12.75" x14ac:dyDescent="0.2"/>
    <row r="17948" ht="12.75" x14ac:dyDescent="0.2"/>
    <row r="17949" ht="12.75" x14ac:dyDescent="0.2"/>
    <row r="17950" ht="12.75" x14ac:dyDescent="0.2"/>
    <row r="17951" ht="12.75" x14ac:dyDescent="0.2"/>
    <row r="17952" ht="12.75" x14ac:dyDescent="0.2"/>
    <row r="17953" ht="12.75" x14ac:dyDescent="0.2"/>
    <row r="17954" ht="12.75" x14ac:dyDescent="0.2"/>
    <row r="17955" ht="12.75" x14ac:dyDescent="0.2"/>
    <row r="17956" ht="12.75" x14ac:dyDescent="0.2"/>
    <row r="17957" ht="12.75" x14ac:dyDescent="0.2"/>
    <row r="17958" ht="12.75" x14ac:dyDescent="0.2"/>
    <row r="17959" ht="12.75" x14ac:dyDescent="0.2"/>
    <row r="17960" ht="12.75" x14ac:dyDescent="0.2"/>
    <row r="17961" ht="12.75" x14ac:dyDescent="0.2"/>
    <row r="17962" ht="12.75" x14ac:dyDescent="0.2"/>
    <row r="17963" ht="12.75" x14ac:dyDescent="0.2"/>
    <row r="17964" ht="12.75" x14ac:dyDescent="0.2"/>
    <row r="17965" ht="12.75" x14ac:dyDescent="0.2"/>
    <row r="17966" ht="12.75" x14ac:dyDescent="0.2"/>
    <row r="17967" ht="12.75" x14ac:dyDescent="0.2"/>
    <row r="17968" ht="12.75" x14ac:dyDescent="0.2"/>
    <row r="17969" ht="12.75" x14ac:dyDescent="0.2"/>
    <row r="17970" ht="12.75" x14ac:dyDescent="0.2"/>
    <row r="17971" ht="12.75" x14ac:dyDescent="0.2"/>
    <row r="17972" ht="12.75" x14ac:dyDescent="0.2"/>
    <row r="17973" ht="12.75" x14ac:dyDescent="0.2"/>
    <row r="17974" ht="12.75" x14ac:dyDescent="0.2"/>
    <row r="17975" ht="12.75" x14ac:dyDescent="0.2"/>
    <row r="17976" ht="12.75" x14ac:dyDescent="0.2"/>
    <row r="17977" ht="12.75" x14ac:dyDescent="0.2"/>
    <row r="17978" ht="12.75" x14ac:dyDescent="0.2"/>
    <row r="17979" ht="12.75" x14ac:dyDescent="0.2"/>
    <row r="17980" ht="12.75" x14ac:dyDescent="0.2"/>
    <row r="17981" ht="12.75" x14ac:dyDescent="0.2"/>
    <row r="17982" ht="12.75" x14ac:dyDescent="0.2"/>
    <row r="17983" ht="12.75" x14ac:dyDescent="0.2"/>
    <row r="17984" ht="12.75" x14ac:dyDescent="0.2"/>
    <row r="17985" ht="12.75" x14ac:dyDescent="0.2"/>
    <row r="17986" ht="12.75" x14ac:dyDescent="0.2"/>
    <row r="17987" ht="12.75" x14ac:dyDescent="0.2"/>
    <row r="17988" ht="12.75" x14ac:dyDescent="0.2"/>
    <row r="17989" ht="12.75" x14ac:dyDescent="0.2"/>
    <row r="17990" ht="12.75" x14ac:dyDescent="0.2"/>
    <row r="17991" ht="12.75" x14ac:dyDescent="0.2"/>
    <row r="17992" ht="12.75" x14ac:dyDescent="0.2"/>
    <row r="17993" ht="12.75" x14ac:dyDescent="0.2"/>
    <row r="17994" ht="12.75" x14ac:dyDescent="0.2"/>
    <row r="17995" ht="12.75" x14ac:dyDescent="0.2"/>
    <row r="17996" ht="12.75" x14ac:dyDescent="0.2"/>
    <row r="17997" ht="12.75" x14ac:dyDescent="0.2"/>
    <row r="17998" ht="12.75" x14ac:dyDescent="0.2"/>
    <row r="17999" ht="12.75" x14ac:dyDescent="0.2"/>
    <row r="18000" ht="12.75" x14ac:dyDescent="0.2"/>
    <row r="18001" ht="12.75" x14ac:dyDescent="0.2"/>
    <row r="18002" ht="12.75" x14ac:dyDescent="0.2"/>
    <row r="18003" ht="12.75" x14ac:dyDescent="0.2"/>
    <row r="18004" ht="12.75" x14ac:dyDescent="0.2"/>
    <row r="18005" ht="12.75" x14ac:dyDescent="0.2"/>
    <row r="18006" ht="12.75" x14ac:dyDescent="0.2"/>
    <row r="18007" ht="12.75" x14ac:dyDescent="0.2"/>
    <row r="18008" ht="12.75" x14ac:dyDescent="0.2"/>
    <row r="18009" ht="12.75" x14ac:dyDescent="0.2"/>
    <row r="18010" ht="12.75" x14ac:dyDescent="0.2"/>
    <row r="18011" ht="12.75" x14ac:dyDescent="0.2"/>
    <row r="18012" ht="12.75" x14ac:dyDescent="0.2"/>
    <row r="18013" ht="12.75" x14ac:dyDescent="0.2"/>
    <row r="18014" ht="12.75" x14ac:dyDescent="0.2"/>
    <row r="18015" ht="12.75" x14ac:dyDescent="0.2"/>
    <row r="18016" ht="12.75" x14ac:dyDescent="0.2"/>
    <row r="18017" ht="12.75" x14ac:dyDescent="0.2"/>
    <row r="18018" ht="12.75" x14ac:dyDescent="0.2"/>
    <row r="18019" ht="12.75" x14ac:dyDescent="0.2"/>
    <row r="18020" ht="12.75" x14ac:dyDescent="0.2"/>
    <row r="18021" ht="12.75" x14ac:dyDescent="0.2"/>
    <row r="18022" ht="12.75" x14ac:dyDescent="0.2"/>
    <row r="18023" ht="12.75" x14ac:dyDescent="0.2"/>
    <row r="18024" ht="12.75" x14ac:dyDescent="0.2"/>
    <row r="18025" ht="12.75" x14ac:dyDescent="0.2"/>
    <row r="18026" ht="12.75" x14ac:dyDescent="0.2"/>
    <row r="18027" ht="12.75" x14ac:dyDescent="0.2"/>
    <row r="18028" ht="12.75" x14ac:dyDescent="0.2"/>
    <row r="18029" ht="12.75" x14ac:dyDescent="0.2"/>
    <row r="18030" ht="12.75" x14ac:dyDescent="0.2"/>
    <row r="18031" ht="12.75" x14ac:dyDescent="0.2"/>
    <row r="18032" ht="12.75" x14ac:dyDescent="0.2"/>
    <row r="18033" ht="12.75" x14ac:dyDescent="0.2"/>
    <row r="18034" ht="12.75" x14ac:dyDescent="0.2"/>
    <row r="18035" ht="12.75" x14ac:dyDescent="0.2"/>
    <row r="18036" ht="12.75" x14ac:dyDescent="0.2"/>
    <row r="18037" ht="12.75" x14ac:dyDescent="0.2"/>
    <row r="18038" ht="12.75" x14ac:dyDescent="0.2"/>
    <row r="18039" ht="12.75" x14ac:dyDescent="0.2"/>
    <row r="18040" ht="12.75" x14ac:dyDescent="0.2"/>
    <row r="18041" ht="12.75" x14ac:dyDescent="0.2"/>
    <row r="18042" ht="12.75" x14ac:dyDescent="0.2"/>
    <row r="18043" ht="12.75" x14ac:dyDescent="0.2"/>
    <row r="18044" ht="12.75" x14ac:dyDescent="0.2"/>
    <row r="18045" ht="12.75" x14ac:dyDescent="0.2"/>
    <row r="18046" ht="12.75" x14ac:dyDescent="0.2"/>
    <row r="18047" ht="12.75" x14ac:dyDescent="0.2"/>
    <row r="18048" ht="12.75" x14ac:dyDescent="0.2"/>
    <row r="18049" ht="12.75" x14ac:dyDescent="0.2"/>
    <row r="18050" ht="12.75" x14ac:dyDescent="0.2"/>
    <row r="18051" ht="12.75" x14ac:dyDescent="0.2"/>
    <row r="18052" ht="12.75" x14ac:dyDescent="0.2"/>
    <row r="18053" ht="12.75" x14ac:dyDescent="0.2"/>
    <row r="18054" ht="12.75" x14ac:dyDescent="0.2"/>
    <row r="18055" ht="12.75" x14ac:dyDescent="0.2"/>
    <row r="18056" ht="12.75" x14ac:dyDescent="0.2"/>
    <row r="18057" ht="12.75" x14ac:dyDescent="0.2"/>
    <row r="18058" ht="12.75" x14ac:dyDescent="0.2"/>
    <row r="18059" ht="12.75" x14ac:dyDescent="0.2"/>
    <row r="18060" ht="12.75" x14ac:dyDescent="0.2"/>
    <row r="18061" ht="12.75" x14ac:dyDescent="0.2"/>
    <row r="18062" ht="12.75" x14ac:dyDescent="0.2"/>
    <row r="18063" ht="12.75" x14ac:dyDescent="0.2"/>
    <row r="18064" ht="12.75" x14ac:dyDescent="0.2"/>
    <row r="18065" ht="12.75" x14ac:dyDescent="0.2"/>
    <row r="18066" ht="12.75" x14ac:dyDescent="0.2"/>
    <row r="18067" ht="12.75" x14ac:dyDescent="0.2"/>
    <row r="18068" ht="12.75" x14ac:dyDescent="0.2"/>
    <row r="18069" ht="12.75" x14ac:dyDescent="0.2"/>
    <row r="18070" ht="12.75" x14ac:dyDescent="0.2"/>
    <row r="18071" ht="12.75" x14ac:dyDescent="0.2"/>
    <row r="18072" ht="12.75" x14ac:dyDescent="0.2"/>
    <row r="18073" ht="12.75" x14ac:dyDescent="0.2"/>
    <row r="18074" ht="12.75" x14ac:dyDescent="0.2"/>
    <row r="18075" ht="12.75" x14ac:dyDescent="0.2"/>
    <row r="18076" ht="12.75" x14ac:dyDescent="0.2"/>
    <row r="18077" ht="12.75" x14ac:dyDescent="0.2"/>
    <row r="18078" ht="12.75" x14ac:dyDescent="0.2"/>
    <row r="18079" ht="12.75" x14ac:dyDescent="0.2"/>
    <row r="18080" ht="12.75" x14ac:dyDescent="0.2"/>
    <row r="18081" ht="12.75" x14ac:dyDescent="0.2"/>
    <row r="18082" ht="12.75" x14ac:dyDescent="0.2"/>
    <row r="18083" ht="12.75" x14ac:dyDescent="0.2"/>
    <row r="18084" ht="12.75" x14ac:dyDescent="0.2"/>
    <row r="18085" ht="12.75" x14ac:dyDescent="0.2"/>
    <row r="18086" ht="12.75" x14ac:dyDescent="0.2"/>
    <row r="18087" ht="12.75" x14ac:dyDescent="0.2"/>
    <row r="18088" ht="12.75" x14ac:dyDescent="0.2"/>
    <row r="18089" ht="12.75" x14ac:dyDescent="0.2"/>
    <row r="18090" ht="12.75" x14ac:dyDescent="0.2"/>
    <row r="18091" ht="12.75" x14ac:dyDescent="0.2"/>
    <row r="18092" ht="12.75" x14ac:dyDescent="0.2"/>
    <row r="18093" ht="12.75" x14ac:dyDescent="0.2"/>
    <row r="18094" ht="12.75" x14ac:dyDescent="0.2"/>
    <row r="18095" ht="12.75" x14ac:dyDescent="0.2"/>
    <row r="18096" ht="12.75" x14ac:dyDescent="0.2"/>
    <row r="18097" ht="12.75" x14ac:dyDescent="0.2"/>
    <row r="18098" ht="12.75" x14ac:dyDescent="0.2"/>
    <row r="18099" ht="12.75" x14ac:dyDescent="0.2"/>
    <row r="18100" ht="12.75" x14ac:dyDescent="0.2"/>
    <row r="18101" ht="12.75" x14ac:dyDescent="0.2"/>
    <row r="18102" ht="12.75" x14ac:dyDescent="0.2"/>
    <row r="18103" ht="12.75" x14ac:dyDescent="0.2"/>
    <row r="18104" ht="12.75" x14ac:dyDescent="0.2"/>
    <row r="18105" ht="12.75" x14ac:dyDescent="0.2"/>
    <row r="18106" ht="12.75" x14ac:dyDescent="0.2"/>
    <row r="18107" ht="12.75" x14ac:dyDescent="0.2"/>
    <row r="18108" ht="12.75" x14ac:dyDescent="0.2"/>
    <row r="18109" ht="12.75" x14ac:dyDescent="0.2"/>
    <row r="18110" ht="12.75" x14ac:dyDescent="0.2"/>
    <row r="18111" ht="12.75" x14ac:dyDescent="0.2"/>
    <row r="18112" ht="12.75" x14ac:dyDescent="0.2"/>
    <row r="18113" ht="12.75" x14ac:dyDescent="0.2"/>
    <row r="18114" ht="12.75" x14ac:dyDescent="0.2"/>
    <row r="18115" ht="12.75" x14ac:dyDescent="0.2"/>
    <row r="18116" ht="12.75" x14ac:dyDescent="0.2"/>
    <row r="18117" ht="12.75" x14ac:dyDescent="0.2"/>
    <row r="18118" ht="12.75" x14ac:dyDescent="0.2"/>
    <row r="18119" ht="12.75" x14ac:dyDescent="0.2"/>
    <row r="18120" ht="12.75" x14ac:dyDescent="0.2"/>
    <row r="18121" ht="12.75" x14ac:dyDescent="0.2"/>
    <row r="18122" ht="12.75" x14ac:dyDescent="0.2"/>
    <row r="18123" ht="12.75" x14ac:dyDescent="0.2"/>
    <row r="18124" ht="12.75" x14ac:dyDescent="0.2"/>
    <row r="18125" ht="12.75" x14ac:dyDescent="0.2"/>
    <row r="18126" ht="12.75" x14ac:dyDescent="0.2"/>
    <row r="18127" ht="12.75" x14ac:dyDescent="0.2"/>
    <row r="18128" ht="12.75" x14ac:dyDescent="0.2"/>
    <row r="18129" ht="12.75" x14ac:dyDescent="0.2"/>
    <row r="18130" ht="12.75" x14ac:dyDescent="0.2"/>
    <row r="18131" ht="12.75" x14ac:dyDescent="0.2"/>
    <row r="18132" ht="12.75" x14ac:dyDescent="0.2"/>
    <row r="18133" ht="12.75" x14ac:dyDescent="0.2"/>
    <row r="18134" ht="12.75" x14ac:dyDescent="0.2"/>
    <row r="18135" ht="12.75" x14ac:dyDescent="0.2"/>
    <row r="18136" ht="12.75" x14ac:dyDescent="0.2"/>
    <row r="18137" ht="12.75" x14ac:dyDescent="0.2"/>
    <row r="18138" ht="12.75" x14ac:dyDescent="0.2"/>
    <row r="18139" ht="12.75" x14ac:dyDescent="0.2"/>
    <row r="18140" ht="12.75" x14ac:dyDescent="0.2"/>
    <row r="18141" ht="12.75" x14ac:dyDescent="0.2"/>
    <row r="18142" ht="12.75" x14ac:dyDescent="0.2"/>
    <row r="18143" ht="12.75" x14ac:dyDescent="0.2"/>
    <row r="18144" ht="12.75" x14ac:dyDescent="0.2"/>
    <row r="18145" ht="12.75" x14ac:dyDescent="0.2"/>
    <row r="18146" ht="12.75" x14ac:dyDescent="0.2"/>
    <row r="18147" ht="12.75" x14ac:dyDescent="0.2"/>
    <row r="18148" ht="12.75" x14ac:dyDescent="0.2"/>
    <row r="18149" ht="12.75" x14ac:dyDescent="0.2"/>
    <row r="18150" ht="12.75" x14ac:dyDescent="0.2"/>
    <row r="18151" ht="12.75" x14ac:dyDescent="0.2"/>
    <row r="18152" ht="12.75" x14ac:dyDescent="0.2"/>
    <row r="18153" ht="12.75" x14ac:dyDescent="0.2"/>
    <row r="18154" ht="12.75" x14ac:dyDescent="0.2"/>
    <row r="18155" ht="12.75" x14ac:dyDescent="0.2"/>
    <row r="18156" ht="12.75" x14ac:dyDescent="0.2"/>
    <row r="18157" ht="12.75" x14ac:dyDescent="0.2"/>
    <row r="18158" ht="12.75" x14ac:dyDescent="0.2"/>
    <row r="18159" ht="12.75" x14ac:dyDescent="0.2"/>
    <row r="18160" ht="12.75" x14ac:dyDescent="0.2"/>
    <row r="18161" ht="12.75" x14ac:dyDescent="0.2"/>
    <row r="18162" ht="12.75" x14ac:dyDescent="0.2"/>
    <row r="18163" ht="12.75" x14ac:dyDescent="0.2"/>
    <row r="18164" ht="12.75" x14ac:dyDescent="0.2"/>
    <row r="18165" ht="12.75" x14ac:dyDescent="0.2"/>
    <row r="18166" ht="12.75" x14ac:dyDescent="0.2"/>
    <row r="18167" ht="12.75" x14ac:dyDescent="0.2"/>
    <row r="18168" ht="12.75" x14ac:dyDescent="0.2"/>
    <row r="18169" ht="12.75" x14ac:dyDescent="0.2"/>
    <row r="18170" ht="12.75" x14ac:dyDescent="0.2"/>
    <row r="18171" ht="12.75" x14ac:dyDescent="0.2"/>
    <row r="18172" ht="12.75" x14ac:dyDescent="0.2"/>
    <row r="18173" ht="12.75" x14ac:dyDescent="0.2"/>
    <row r="18174" ht="12.75" x14ac:dyDescent="0.2"/>
    <row r="18175" ht="12.75" x14ac:dyDescent="0.2"/>
    <row r="18176" ht="12.75" x14ac:dyDescent="0.2"/>
    <row r="18177" ht="12.75" x14ac:dyDescent="0.2"/>
    <row r="18178" ht="12.75" x14ac:dyDescent="0.2"/>
    <row r="18179" ht="12.75" x14ac:dyDescent="0.2"/>
    <row r="18180" ht="12.75" x14ac:dyDescent="0.2"/>
    <row r="18181" ht="12.75" x14ac:dyDescent="0.2"/>
    <row r="18182" ht="12.75" x14ac:dyDescent="0.2"/>
    <row r="18183" ht="12.75" x14ac:dyDescent="0.2"/>
    <row r="18184" ht="12.75" x14ac:dyDescent="0.2"/>
    <row r="18185" ht="12.75" x14ac:dyDescent="0.2"/>
    <row r="18186" ht="12.75" x14ac:dyDescent="0.2"/>
    <row r="18187" ht="12.75" x14ac:dyDescent="0.2"/>
    <row r="18188" ht="12.75" x14ac:dyDescent="0.2"/>
    <row r="18189" ht="12.75" x14ac:dyDescent="0.2"/>
    <row r="18190" ht="12.75" x14ac:dyDescent="0.2"/>
    <row r="18191" ht="12.75" x14ac:dyDescent="0.2"/>
    <row r="18192" ht="12.75" x14ac:dyDescent="0.2"/>
    <row r="18193" ht="12.75" x14ac:dyDescent="0.2"/>
    <row r="18194" ht="12.75" x14ac:dyDescent="0.2"/>
    <row r="18195" ht="12.75" x14ac:dyDescent="0.2"/>
    <row r="18196" ht="12.75" x14ac:dyDescent="0.2"/>
    <row r="18197" ht="12.75" x14ac:dyDescent="0.2"/>
    <row r="18198" ht="12.75" x14ac:dyDescent="0.2"/>
    <row r="18199" ht="12.75" x14ac:dyDescent="0.2"/>
    <row r="18200" ht="12.75" x14ac:dyDescent="0.2"/>
    <row r="18201" ht="12.75" x14ac:dyDescent="0.2"/>
    <row r="18202" ht="12.75" x14ac:dyDescent="0.2"/>
    <row r="18203" ht="12.75" x14ac:dyDescent="0.2"/>
    <row r="18204" ht="12.75" x14ac:dyDescent="0.2"/>
    <row r="18205" ht="12.75" x14ac:dyDescent="0.2"/>
    <row r="18206" ht="12.75" x14ac:dyDescent="0.2"/>
    <row r="18207" ht="12.75" x14ac:dyDescent="0.2"/>
    <row r="18208" ht="12.75" x14ac:dyDescent="0.2"/>
    <row r="18209" ht="12.75" x14ac:dyDescent="0.2"/>
    <row r="18210" ht="12.75" x14ac:dyDescent="0.2"/>
    <row r="18211" ht="12.75" x14ac:dyDescent="0.2"/>
    <row r="18212" ht="12.75" x14ac:dyDescent="0.2"/>
    <row r="18213" ht="12.75" x14ac:dyDescent="0.2"/>
    <row r="18214" ht="12.75" x14ac:dyDescent="0.2"/>
    <row r="18215" ht="12.75" x14ac:dyDescent="0.2"/>
    <row r="18216" ht="12.75" x14ac:dyDescent="0.2"/>
    <row r="18217" ht="12.75" x14ac:dyDescent="0.2"/>
    <row r="18218" ht="12.75" x14ac:dyDescent="0.2"/>
    <row r="18219" ht="12.75" x14ac:dyDescent="0.2"/>
    <row r="18220" ht="12.75" x14ac:dyDescent="0.2"/>
    <row r="18221" ht="12.75" x14ac:dyDescent="0.2"/>
    <row r="18222" ht="12.75" x14ac:dyDescent="0.2"/>
    <row r="18223" ht="12.75" x14ac:dyDescent="0.2"/>
    <row r="18224" ht="12.75" x14ac:dyDescent="0.2"/>
    <row r="18225" ht="12.75" x14ac:dyDescent="0.2"/>
    <row r="18226" ht="12.75" x14ac:dyDescent="0.2"/>
    <row r="18227" ht="12.75" x14ac:dyDescent="0.2"/>
    <row r="18228" ht="12.75" x14ac:dyDescent="0.2"/>
    <row r="18229" ht="12.75" x14ac:dyDescent="0.2"/>
    <row r="18230" ht="12.75" x14ac:dyDescent="0.2"/>
    <row r="18231" ht="12.75" x14ac:dyDescent="0.2"/>
    <row r="18232" ht="12.75" x14ac:dyDescent="0.2"/>
    <row r="18233" ht="12.75" x14ac:dyDescent="0.2"/>
    <row r="18234" ht="12.75" x14ac:dyDescent="0.2"/>
    <row r="18235" ht="12.75" x14ac:dyDescent="0.2"/>
    <row r="18236" ht="12.75" x14ac:dyDescent="0.2"/>
    <row r="18237" ht="12.75" x14ac:dyDescent="0.2"/>
    <row r="18238" ht="12.75" x14ac:dyDescent="0.2"/>
    <row r="18239" ht="12.75" x14ac:dyDescent="0.2"/>
    <row r="18240" ht="12.75" x14ac:dyDescent="0.2"/>
    <row r="18241" ht="12.75" x14ac:dyDescent="0.2"/>
    <row r="18242" ht="12.75" x14ac:dyDescent="0.2"/>
    <row r="18243" ht="12.75" x14ac:dyDescent="0.2"/>
    <row r="18244" ht="12.75" x14ac:dyDescent="0.2"/>
    <row r="18245" ht="12.75" x14ac:dyDescent="0.2"/>
    <row r="18246" ht="12.75" x14ac:dyDescent="0.2"/>
    <row r="18247" ht="12.75" x14ac:dyDescent="0.2"/>
    <row r="18248" ht="12.75" x14ac:dyDescent="0.2"/>
    <row r="18249" ht="12.75" x14ac:dyDescent="0.2"/>
    <row r="18250" ht="12.75" x14ac:dyDescent="0.2"/>
    <row r="18251" ht="12.75" x14ac:dyDescent="0.2"/>
    <row r="18252" ht="12.75" x14ac:dyDescent="0.2"/>
    <row r="18253" ht="12.75" x14ac:dyDescent="0.2"/>
    <row r="18254" ht="12.75" x14ac:dyDescent="0.2"/>
    <row r="18255" ht="12.75" x14ac:dyDescent="0.2"/>
    <row r="18256" ht="12.75" x14ac:dyDescent="0.2"/>
    <row r="18257" ht="12.75" x14ac:dyDescent="0.2"/>
    <row r="18258" ht="12.75" x14ac:dyDescent="0.2"/>
    <row r="18259" ht="12.75" x14ac:dyDescent="0.2"/>
    <row r="18260" ht="12.75" x14ac:dyDescent="0.2"/>
    <row r="18261" ht="12.75" x14ac:dyDescent="0.2"/>
    <row r="18262" ht="12.75" x14ac:dyDescent="0.2"/>
    <row r="18263" ht="12.75" x14ac:dyDescent="0.2"/>
    <row r="18264" ht="12.75" x14ac:dyDescent="0.2"/>
    <row r="18265" ht="12.75" x14ac:dyDescent="0.2"/>
    <row r="18266" ht="12.75" x14ac:dyDescent="0.2"/>
    <row r="18267" ht="12.75" x14ac:dyDescent="0.2"/>
    <row r="18268" ht="12.75" x14ac:dyDescent="0.2"/>
    <row r="18269" ht="12.75" x14ac:dyDescent="0.2"/>
    <row r="18270" ht="12.75" x14ac:dyDescent="0.2"/>
    <row r="18271" ht="12.75" x14ac:dyDescent="0.2"/>
    <row r="18272" ht="12.75" x14ac:dyDescent="0.2"/>
    <row r="18273" ht="12.75" x14ac:dyDescent="0.2"/>
    <row r="18274" ht="12.75" x14ac:dyDescent="0.2"/>
    <row r="18275" ht="12.75" x14ac:dyDescent="0.2"/>
    <row r="18276" ht="12.75" x14ac:dyDescent="0.2"/>
    <row r="18277" ht="12.75" x14ac:dyDescent="0.2"/>
    <row r="18278" ht="12.75" x14ac:dyDescent="0.2"/>
    <row r="18279" ht="12.75" x14ac:dyDescent="0.2"/>
    <row r="18280" ht="12.75" x14ac:dyDescent="0.2"/>
    <row r="18281" ht="12.75" x14ac:dyDescent="0.2"/>
    <row r="18282" ht="12.75" x14ac:dyDescent="0.2"/>
    <row r="18283" ht="12.75" x14ac:dyDescent="0.2"/>
    <row r="18284" ht="12.75" x14ac:dyDescent="0.2"/>
    <row r="18285" ht="12.75" x14ac:dyDescent="0.2"/>
    <row r="18286" ht="12.75" x14ac:dyDescent="0.2"/>
    <row r="18287" ht="12.75" x14ac:dyDescent="0.2"/>
    <row r="18288" ht="12.75" x14ac:dyDescent="0.2"/>
    <row r="18289" ht="12.75" x14ac:dyDescent="0.2"/>
    <row r="18290" ht="12.75" x14ac:dyDescent="0.2"/>
    <row r="18291" ht="12.75" x14ac:dyDescent="0.2"/>
    <row r="18292" ht="12.75" x14ac:dyDescent="0.2"/>
    <row r="18293" ht="12.75" x14ac:dyDescent="0.2"/>
    <row r="18294" ht="12.75" x14ac:dyDescent="0.2"/>
    <row r="18295" ht="12.75" x14ac:dyDescent="0.2"/>
    <row r="18296" ht="12.75" x14ac:dyDescent="0.2"/>
    <row r="18297" ht="12.75" x14ac:dyDescent="0.2"/>
    <row r="18298" ht="12.75" x14ac:dyDescent="0.2"/>
    <row r="18299" ht="12.75" x14ac:dyDescent="0.2"/>
    <row r="18300" ht="12.75" x14ac:dyDescent="0.2"/>
    <row r="18301" ht="12.75" x14ac:dyDescent="0.2"/>
    <row r="18302" ht="12.75" x14ac:dyDescent="0.2"/>
    <row r="18303" ht="12.75" x14ac:dyDescent="0.2"/>
    <row r="18304" ht="12.75" x14ac:dyDescent="0.2"/>
    <row r="18305" ht="12.75" x14ac:dyDescent="0.2"/>
    <row r="18306" ht="12.75" x14ac:dyDescent="0.2"/>
    <row r="18307" ht="12.75" x14ac:dyDescent="0.2"/>
    <row r="18308" ht="12.75" x14ac:dyDescent="0.2"/>
    <row r="18309" ht="12.75" x14ac:dyDescent="0.2"/>
    <row r="18310" ht="12.75" x14ac:dyDescent="0.2"/>
    <row r="18311" ht="12.75" x14ac:dyDescent="0.2"/>
    <row r="18312" ht="12.75" x14ac:dyDescent="0.2"/>
    <row r="18313" ht="12.75" x14ac:dyDescent="0.2"/>
    <row r="18314" ht="12.75" x14ac:dyDescent="0.2"/>
    <row r="18315" ht="12.75" x14ac:dyDescent="0.2"/>
    <row r="18316" ht="12.75" x14ac:dyDescent="0.2"/>
    <row r="18317" ht="12.75" x14ac:dyDescent="0.2"/>
    <row r="18318" ht="12.75" x14ac:dyDescent="0.2"/>
    <row r="18319" ht="12.75" x14ac:dyDescent="0.2"/>
    <row r="18320" ht="12.75" x14ac:dyDescent="0.2"/>
    <row r="18321" ht="12.75" x14ac:dyDescent="0.2"/>
    <row r="18322" ht="12.75" x14ac:dyDescent="0.2"/>
    <row r="18323" ht="12.75" x14ac:dyDescent="0.2"/>
    <row r="18324" ht="12.75" x14ac:dyDescent="0.2"/>
    <row r="18325" ht="12.75" x14ac:dyDescent="0.2"/>
    <row r="18326" ht="12.75" x14ac:dyDescent="0.2"/>
    <row r="18327" ht="12.75" x14ac:dyDescent="0.2"/>
    <row r="18328" ht="12.75" x14ac:dyDescent="0.2"/>
    <row r="18329" ht="12.75" x14ac:dyDescent="0.2"/>
    <row r="18330" ht="12.75" x14ac:dyDescent="0.2"/>
    <row r="18331" ht="12.75" x14ac:dyDescent="0.2"/>
    <row r="18332" ht="12.75" x14ac:dyDescent="0.2"/>
    <row r="18333" ht="12.75" x14ac:dyDescent="0.2"/>
    <row r="18334" ht="12.75" x14ac:dyDescent="0.2"/>
    <row r="18335" ht="12.75" x14ac:dyDescent="0.2"/>
    <row r="18336" ht="12.75" x14ac:dyDescent="0.2"/>
    <row r="18337" ht="12.75" x14ac:dyDescent="0.2"/>
    <row r="18338" ht="12.75" x14ac:dyDescent="0.2"/>
    <row r="18339" ht="12.75" x14ac:dyDescent="0.2"/>
    <row r="18340" ht="12.75" x14ac:dyDescent="0.2"/>
    <row r="18341" ht="12.75" x14ac:dyDescent="0.2"/>
    <row r="18342" ht="12.75" x14ac:dyDescent="0.2"/>
    <row r="18343" ht="12.75" x14ac:dyDescent="0.2"/>
    <row r="18344" ht="12.75" x14ac:dyDescent="0.2"/>
    <row r="18345" ht="12.75" x14ac:dyDescent="0.2"/>
    <row r="18346" ht="12.75" x14ac:dyDescent="0.2"/>
    <row r="18347" ht="12.75" x14ac:dyDescent="0.2"/>
    <row r="18348" ht="12.75" x14ac:dyDescent="0.2"/>
    <row r="18349" ht="12.75" x14ac:dyDescent="0.2"/>
    <row r="18350" ht="12.75" x14ac:dyDescent="0.2"/>
    <row r="18351" ht="12.75" x14ac:dyDescent="0.2"/>
    <row r="18352" ht="12.75" x14ac:dyDescent="0.2"/>
    <row r="18353" ht="12.75" x14ac:dyDescent="0.2"/>
    <row r="18354" ht="12.75" x14ac:dyDescent="0.2"/>
    <row r="18355" ht="12.75" x14ac:dyDescent="0.2"/>
    <row r="18356" ht="12.75" x14ac:dyDescent="0.2"/>
    <row r="18357" ht="12.75" x14ac:dyDescent="0.2"/>
    <row r="18358" ht="12.75" x14ac:dyDescent="0.2"/>
    <row r="18359" ht="12.75" x14ac:dyDescent="0.2"/>
    <row r="18360" ht="12.75" x14ac:dyDescent="0.2"/>
    <row r="18361" ht="12.75" x14ac:dyDescent="0.2"/>
    <row r="18362" ht="12.75" x14ac:dyDescent="0.2"/>
    <row r="18363" ht="12.75" x14ac:dyDescent="0.2"/>
    <row r="18364" ht="12.75" x14ac:dyDescent="0.2"/>
    <row r="18365" ht="12.75" x14ac:dyDescent="0.2"/>
    <row r="18366" ht="12.75" x14ac:dyDescent="0.2"/>
    <row r="18367" ht="12.75" x14ac:dyDescent="0.2"/>
    <row r="18368" ht="12.75" x14ac:dyDescent="0.2"/>
    <row r="18369" ht="12.75" x14ac:dyDescent="0.2"/>
    <row r="18370" ht="12.75" x14ac:dyDescent="0.2"/>
    <row r="18371" ht="12.75" x14ac:dyDescent="0.2"/>
    <row r="18372" ht="12.75" x14ac:dyDescent="0.2"/>
    <row r="18373" ht="12.75" x14ac:dyDescent="0.2"/>
    <row r="18374" ht="12.75" x14ac:dyDescent="0.2"/>
    <row r="18375" ht="12.75" x14ac:dyDescent="0.2"/>
    <row r="18376" ht="12.75" x14ac:dyDescent="0.2"/>
    <row r="18377" ht="12.75" x14ac:dyDescent="0.2"/>
    <row r="18378" ht="12.75" x14ac:dyDescent="0.2"/>
    <row r="18379" ht="12.75" x14ac:dyDescent="0.2"/>
    <row r="18380" ht="12.75" x14ac:dyDescent="0.2"/>
    <row r="18381" ht="12.75" x14ac:dyDescent="0.2"/>
    <row r="18382" ht="12.75" x14ac:dyDescent="0.2"/>
    <row r="18383" ht="12.75" x14ac:dyDescent="0.2"/>
    <row r="18384" ht="12.75" x14ac:dyDescent="0.2"/>
    <row r="18385" ht="12.75" x14ac:dyDescent="0.2"/>
    <row r="18386" ht="12.75" x14ac:dyDescent="0.2"/>
    <row r="18387" ht="12.75" x14ac:dyDescent="0.2"/>
    <row r="18388" ht="12.75" x14ac:dyDescent="0.2"/>
    <row r="18389" ht="12.75" x14ac:dyDescent="0.2"/>
    <row r="18390" ht="12.75" x14ac:dyDescent="0.2"/>
    <row r="18391" ht="12.75" x14ac:dyDescent="0.2"/>
    <row r="18392" ht="12.75" x14ac:dyDescent="0.2"/>
    <row r="18393" ht="12.75" x14ac:dyDescent="0.2"/>
    <row r="18394" ht="12.75" x14ac:dyDescent="0.2"/>
    <row r="18395" ht="12.75" x14ac:dyDescent="0.2"/>
    <row r="18396" ht="12.75" x14ac:dyDescent="0.2"/>
    <row r="18397" ht="12.75" x14ac:dyDescent="0.2"/>
    <row r="18398" ht="12.75" x14ac:dyDescent="0.2"/>
    <row r="18399" ht="12.75" x14ac:dyDescent="0.2"/>
    <row r="18400" ht="12.75" x14ac:dyDescent="0.2"/>
    <row r="18401" ht="12.75" x14ac:dyDescent="0.2"/>
    <row r="18402" ht="12.75" x14ac:dyDescent="0.2"/>
    <row r="18403" ht="12.75" x14ac:dyDescent="0.2"/>
    <row r="18404" ht="12.75" x14ac:dyDescent="0.2"/>
    <row r="18405" ht="12.75" x14ac:dyDescent="0.2"/>
    <row r="18406" ht="12.75" x14ac:dyDescent="0.2"/>
    <row r="18407" ht="12.75" x14ac:dyDescent="0.2"/>
    <row r="18408" ht="12.75" x14ac:dyDescent="0.2"/>
    <row r="18409" ht="12.75" x14ac:dyDescent="0.2"/>
    <row r="18410" ht="12.75" x14ac:dyDescent="0.2"/>
    <row r="18411" ht="12.75" x14ac:dyDescent="0.2"/>
    <row r="18412" ht="12.75" x14ac:dyDescent="0.2"/>
    <row r="18413" ht="12.75" x14ac:dyDescent="0.2"/>
    <row r="18414" ht="12.75" x14ac:dyDescent="0.2"/>
    <row r="18415" ht="12.75" x14ac:dyDescent="0.2"/>
    <row r="18416" ht="12.75" x14ac:dyDescent="0.2"/>
    <row r="18417" ht="12.75" x14ac:dyDescent="0.2"/>
    <row r="18418" ht="12.75" x14ac:dyDescent="0.2"/>
    <row r="18419" ht="12.75" x14ac:dyDescent="0.2"/>
    <row r="18420" ht="12.75" x14ac:dyDescent="0.2"/>
    <row r="18421" ht="12.75" x14ac:dyDescent="0.2"/>
    <row r="18422" ht="12.75" x14ac:dyDescent="0.2"/>
    <row r="18423" ht="12.75" x14ac:dyDescent="0.2"/>
    <row r="18424" ht="12.75" x14ac:dyDescent="0.2"/>
    <row r="18425" ht="12.75" x14ac:dyDescent="0.2"/>
    <row r="18426" ht="12.75" x14ac:dyDescent="0.2"/>
    <row r="18427" ht="12.75" x14ac:dyDescent="0.2"/>
    <row r="18428" ht="12.75" x14ac:dyDescent="0.2"/>
    <row r="18429" ht="12.75" x14ac:dyDescent="0.2"/>
    <row r="18430" ht="12.75" x14ac:dyDescent="0.2"/>
    <row r="18431" ht="12.75" x14ac:dyDescent="0.2"/>
    <row r="18432" ht="12.75" x14ac:dyDescent="0.2"/>
    <row r="18433" ht="12.75" x14ac:dyDescent="0.2"/>
    <row r="18434" ht="12.75" x14ac:dyDescent="0.2"/>
    <row r="18435" ht="12.75" x14ac:dyDescent="0.2"/>
    <row r="18436" ht="12.75" x14ac:dyDescent="0.2"/>
    <row r="18437" ht="12.75" x14ac:dyDescent="0.2"/>
    <row r="18438" ht="12.75" x14ac:dyDescent="0.2"/>
    <row r="18439" ht="12.75" x14ac:dyDescent="0.2"/>
    <row r="18440" ht="12.75" x14ac:dyDescent="0.2"/>
    <row r="18441" ht="12.75" x14ac:dyDescent="0.2"/>
    <row r="18442" ht="12.75" x14ac:dyDescent="0.2"/>
    <row r="18443" ht="12.75" x14ac:dyDescent="0.2"/>
    <row r="18444" ht="12.75" x14ac:dyDescent="0.2"/>
    <row r="18445" ht="12.75" x14ac:dyDescent="0.2"/>
    <row r="18446" ht="12.75" x14ac:dyDescent="0.2"/>
    <row r="18447" ht="12.75" x14ac:dyDescent="0.2"/>
    <row r="18448" ht="12.75" x14ac:dyDescent="0.2"/>
    <row r="18449" ht="12.75" x14ac:dyDescent="0.2"/>
    <row r="18450" ht="12.75" x14ac:dyDescent="0.2"/>
    <row r="18451" ht="12.75" x14ac:dyDescent="0.2"/>
    <row r="18452" ht="12.75" x14ac:dyDescent="0.2"/>
    <row r="18453" ht="12.75" x14ac:dyDescent="0.2"/>
    <row r="18454" ht="12.75" x14ac:dyDescent="0.2"/>
    <row r="18455" ht="12.75" x14ac:dyDescent="0.2"/>
    <row r="18456" ht="12.75" x14ac:dyDescent="0.2"/>
    <row r="18457" ht="12.75" x14ac:dyDescent="0.2"/>
    <row r="18458" ht="12.75" x14ac:dyDescent="0.2"/>
    <row r="18459" ht="12.75" x14ac:dyDescent="0.2"/>
    <row r="18460" ht="12.75" x14ac:dyDescent="0.2"/>
    <row r="18461" ht="12.75" x14ac:dyDescent="0.2"/>
    <row r="18462" ht="12.75" x14ac:dyDescent="0.2"/>
    <row r="18463" ht="12.75" x14ac:dyDescent="0.2"/>
    <row r="18464" ht="12.75" x14ac:dyDescent="0.2"/>
    <row r="18465" ht="12.75" x14ac:dyDescent="0.2"/>
    <row r="18466" ht="12.75" x14ac:dyDescent="0.2"/>
    <row r="18467" ht="12.75" x14ac:dyDescent="0.2"/>
    <row r="18468" ht="12.75" x14ac:dyDescent="0.2"/>
    <row r="18469" ht="12.75" x14ac:dyDescent="0.2"/>
    <row r="18470" ht="12.75" x14ac:dyDescent="0.2"/>
    <row r="18471" ht="12.75" x14ac:dyDescent="0.2"/>
    <row r="18472" ht="12.75" x14ac:dyDescent="0.2"/>
    <row r="18473" ht="12.75" x14ac:dyDescent="0.2"/>
    <row r="18474" ht="12.75" x14ac:dyDescent="0.2"/>
    <row r="18475" ht="12.75" x14ac:dyDescent="0.2"/>
    <row r="18476" ht="12.75" x14ac:dyDescent="0.2"/>
    <row r="18477" ht="12.75" x14ac:dyDescent="0.2"/>
    <row r="18478" ht="12.75" x14ac:dyDescent="0.2"/>
    <row r="18479" ht="12.75" x14ac:dyDescent="0.2"/>
    <row r="18480" ht="12.75" x14ac:dyDescent="0.2"/>
    <row r="18481" ht="12.75" x14ac:dyDescent="0.2"/>
    <row r="18482" ht="12.75" x14ac:dyDescent="0.2"/>
    <row r="18483" ht="12.75" x14ac:dyDescent="0.2"/>
    <row r="18484" ht="12.75" x14ac:dyDescent="0.2"/>
    <row r="18485" ht="12.75" x14ac:dyDescent="0.2"/>
    <row r="18486" ht="12.75" x14ac:dyDescent="0.2"/>
    <row r="18487" ht="12.75" x14ac:dyDescent="0.2"/>
    <row r="18488" ht="12.75" x14ac:dyDescent="0.2"/>
    <row r="18489" ht="12.75" x14ac:dyDescent="0.2"/>
    <row r="18490" ht="12.75" x14ac:dyDescent="0.2"/>
    <row r="18491" ht="12.75" x14ac:dyDescent="0.2"/>
    <row r="18492" ht="12.75" x14ac:dyDescent="0.2"/>
    <row r="18493" ht="12.75" x14ac:dyDescent="0.2"/>
    <row r="18494" ht="12.75" x14ac:dyDescent="0.2"/>
    <row r="18495" ht="12.75" x14ac:dyDescent="0.2"/>
    <row r="18496" ht="12.75" x14ac:dyDescent="0.2"/>
    <row r="18497" ht="12.75" x14ac:dyDescent="0.2"/>
    <row r="18498" ht="12.75" x14ac:dyDescent="0.2"/>
    <row r="18499" ht="12.75" x14ac:dyDescent="0.2"/>
    <row r="18500" ht="12.75" x14ac:dyDescent="0.2"/>
    <row r="18501" ht="12.75" x14ac:dyDescent="0.2"/>
    <row r="18502" ht="12.75" x14ac:dyDescent="0.2"/>
    <row r="18503" ht="12.75" x14ac:dyDescent="0.2"/>
    <row r="18504" ht="12.75" x14ac:dyDescent="0.2"/>
    <row r="18505" ht="12.75" x14ac:dyDescent="0.2"/>
    <row r="18506" ht="12.75" x14ac:dyDescent="0.2"/>
    <row r="18507" ht="12.75" x14ac:dyDescent="0.2"/>
    <row r="18508" ht="12.75" x14ac:dyDescent="0.2"/>
    <row r="18509" ht="12.75" x14ac:dyDescent="0.2"/>
    <row r="18510" ht="12.75" x14ac:dyDescent="0.2"/>
    <row r="18511" ht="12.75" x14ac:dyDescent="0.2"/>
    <row r="18512" ht="12.75" x14ac:dyDescent="0.2"/>
    <row r="18513" ht="12.75" x14ac:dyDescent="0.2"/>
    <row r="18514" ht="12.75" x14ac:dyDescent="0.2"/>
    <row r="18515" ht="12.75" x14ac:dyDescent="0.2"/>
    <row r="18516" ht="12.75" x14ac:dyDescent="0.2"/>
    <row r="18517" ht="12.75" x14ac:dyDescent="0.2"/>
    <row r="18518" ht="12.75" x14ac:dyDescent="0.2"/>
    <row r="18519" ht="12.75" x14ac:dyDescent="0.2"/>
    <row r="18520" ht="12.75" x14ac:dyDescent="0.2"/>
    <row r="18521" ht="12.75" x14ac:dyDescent="0.2"/>
    <row r="18522" ht="12.75" x14ac:dyDescent="0.2"/>
    <row r="18523" ht="12.75" x14ac:dyDescent="0.2"/>
    <row r="18524" ht="12.75" x14ac:dyDescent="0.2"/>
    <row r="18525" ht="12.75" x14ac:dyDescent="0.2"/>
    <row r="18526" ht="12.75" x14ac:dyDescent="0.2"/>
    <row r="18527" ht="12.75" x14ac:dyDescent="0.2"/>
    <row r="18528" ht="12.75" x14ac:dyDescent="0.2"/>
    <row r="18529" ht="12.75" x14ac:dyDescent="0.2"/>
    <row r="18530" ht="12.75" x14ac:dyDescent="0.2"/>
    <row r="18531" ht="12.75" x14ac:dyDescent="0.2"/>
    <row r="18532" ht="12.75" x14ac:dyDescent="0.2"/>
    <row r="18533" ht="12.75" x14ac:dyDescent="0.2"/>
    <row r="18534" ht="12.75" x14ac:dyDescent="0.2"/>
    <row r="18535" ht="12.75" x14ac:dyDescent="0.2"/>
    <row r="18536" ht="12.75" x14ac:dyDescent="0.2"/>
    <row r="18537" ht="12.75" x14ac:dyDescent="0.2"/>
    <row r="18538" ht="12.75" x14ac:dyDescent="0.2"/>
    <row r="18539" ht="12.75" x14ac:dyDescent="0.2"/>
    <row r="18540" ht="12.75" x14ac:dyDescent="0.2"/>
    <row r="18541" ht="12.75" x14ac:dyDescent="0.2"/>
    <row r="18542" ht="12.75" x14ac:dyDescent="0.2"/>
    <row r="18543" ht="12.75" x14ac:dyDescent="0.2"/>
    <row r="18544" ht="12.75" x14ac:dyDescent="0.2"/>
    <row r="18545" ht="12.75" x14ac:dyDescent="0.2"/>
    <row r="18546" ht="12.75" x14ac:dyDescent="0.2"/>
    <row r="18547" ht="12.75" x14ac:dyDescent="0.2"/>
    <row r="18548" ht="12.75" x14ac:dyDescent="0.2"/>
    <row r="18549" ht="12.75" x14ac:dyDescent="0.2"/>
    <row r="18550" ht="12.75" x14ac:dyDescent="0.2"/>
    <row r="18551" ht="12.75" x14ac:dyDescent="0.2"/>
    <row r="18552" ht="12.75" x14ac:dyDescent="0.2"/>
    <row r="18553" ht="12.75" x14ac:dyDescent="0.2"/>
    <row r="18554" ht="12.75" x14ac:dyDescent="0.2"/>
    <row r="18555" ht="12.75" x14ac:dyDescent="0.2"/>
    <row r="18556" ht="12.75" x14ac:dyDescent="0.2"/>
    <row r="18557" ht="12.75" x14ac:dyDescent="0.2"/>
    <row r="18558" ht="12.75" x14ac:dyDescent="0.2"/>
    <row r="18559" ht="12.75" x14ac:dyDescent="0.2"/>
    <row r="18560" ht="12.75" x14ac:dyDescent="0.2"/>
    <row r="18561" ht="12.75" x14ac:dyDescent="0.2"/>
    <row r="18562" ht="12.75" x14ac:dyDescent="0.2"/>
    <row r="18563" ht="12.75" x14ac:dyDescent="0.2"/>
    <row r="18564" ht="12.75" x14ac:dyDescent="0.2"/>
    <row r="18565" ht="12.75" x14ac:dyDescent="0.2"/>
    <row r="18566" ht="12.75" x14ac:dyDescent="0.2"/>
    <row r="18567" ht="12.75" x14ac:dyDescent="0.2"/>
    <row r="18568" ht="12.75" x14ac:dyDescent="0.2"/>
    <row r="18569" ht="12.75" x14ac:dyDescent="0.2"/>
    <row r="18570" ht="12.75" x14ac:dyDescent="0.2"/>
    <row r="18571" ht="12.75" x14ac:dyDescent="0.2"/>
    <row r="18572" ht="12.75" x14ac:dyDescent="0.2"/>
    <row r="18573" ht="12.75" x14ac:dyDescent="0.2"/>
    <row r="18574" ht="12.75" x14ac:dyDescent="0.2"/>
    <row r="18575" ht="12.75" x14ac:dyDescent="0.2"/>
    <row r="18576" ht="12.75" x14ac:dyDescent="0.2"/>
    <row r="18577" ht="12.75" x14ac:dyDescent="0.2"/>
    <row r="18578" ht="12.75" x14ac:dyDescent="0.2"/>
    <row r="18579" ht="12.75" x14ac:dyDescent="0.2"/>
    <row r="18580" ht="12.75" x14ac:dyDescent="0.2"/>
    <row r="18581" ht="12.75" x14ac:dyDescent="0.2"/>
    <row r="18582" ht="12.75" x14ac:dyDescent="0.2"/>
    <row r="18583" ht="12.75" x14ac:dyDescent="0.2"/>
    <row r="18584" ht="12.75" x14ac:dyDescent="0.2"/>
    <row r="18585" ht="12.75" x14ac:dyDescent="0.2"/>
    <row r="18586" ht="12.75" x14ac:dyDescent="0.2"/>
    <row r="18587" ht="12.75" x14ac:dyDescent="0.2"/>
    <row r="18588" ht="12.75" x14ac:dyDescent="0.2"/>
    <row r="18589" ht="12.75" x14ac:dyDescent="0.2"/>
    <row r="18590" ht="12.75" x14ac:dyDescent="0.2"/>
    <row r="18591" ht="12.75" x14ac:dyDescent="0.2"/>
    <row r="18592" ht="12.75" x14ac:dyDescent="0.2"/>
    <row r="18593" ht="12.75" x14ac:dyDescent="0.2"/>
    <row r="18594" ht="12.75" x14ac:dyDescent="0.2"/>
    <row r="18595" ht="12.75" x14ac:dyDescent="0.2"/>
    <row r="18596" ht="12.75" x14ac:dyDescent="0.2"/>
    <row r="18597" ht="12.75" x14ac:dyDescent="0.2"/>
    <row r="18598" ht="12.75" x14ac:dyDescent="0.2"/>
    <row r="18599" ht="12.75" x14ac:dyDescent="0.2"/>
    <row r="18600" ht="12.75" x14ac:dyDescent="0.2"/>
    <row r="18601" ht="12.75" x14ac:dyDescent="0.2"/>
    <row r="18602" ht="12.75" x14ac:dyDescent="0.2"/>
    <row r="18603" ht="12.75" x14ac:dyDescent="0.2"/>
    <row r="18604" ht="12.75" x14ac:dyDescent="0.2"/>
    <row r="18605" ht="12.75" x14ac:dyDescent="0.2"/>
    <row r="18606" ht="12.75" x14ac:dyDescent="0.2"/>
    <row r="18607" ht="12.75" x14ac:dyDescent="0.2"/>
    <row r="18608" ht="12.75" x14ac:dyDescent="0.2"/>
    <row r="18609" ht="12.75" x14ac:dyDescent="0.2"/>
    <row r="18610" ht="12.75" x14ac:dyDescent="0.2"/>
    <row r="18611" ht="12.75" x14ac:dyDescent="0.2"/>
    <row r="18612" ht="12.75" x14ac:dyDescent="0.2"/>
    <row r="18613" ht="12.75" x14ac:dyDescent="0.2"/>
    <row r="18614" ht="12.75" x14ac:dyDescent="0.2"/>
    <row r="18615" ht="12.75" x14ac:dyDescent="0.2"/>
    <row r="18616" ht="12.75" x14ac:dyDescent="0.2"/>
    <row r="18617" ht="12.75" x14ac:dyDescent="0.2"/>
    <row r="18618" ht="12.75" x14ac:dyDescent="0.2"/>
    <row r="18619" ht="12.75" x14ac:dyDescent="0.2"/>
    <row r="18620" ht="12.75" x14ac:dyDescent="0.2"/>
    <row r="18621" ht="12.75" x14ac:dyDescent="0.2"/>
    <row r="18622" ht="12.75" x14ac:dyDescent="0.2"/>
    <row r="18623" ht="12.75" x14ac:dyDescent="0.2"/>
    <row r="18624" ht="12.75" x14ac:dyDescent="0.2"/>
    <row r="18625" ht="12.75" x14ac:dyDescent="0.2"/>
    <row r="18626" ht="12.75" x14ac:dyDescent="0.2"/>
    <row r="18627" ht="12.75" x14ac:dyDescent="0.2"/>
    <row r="18628" ht="12.75" x14ac:dyDescent="0.2"/>
    <row r="18629" ht="12.75" x14ac:dyDescent="0.2"/>
    <row r="18630" ht="12.75" x14ac:dyDescent="0.2"/>
    <row r="18631" ht="12.75" x14ac:dyDescent="0.2"/>
    <row r="18632" ht="12.75" x14ac:dyDescent="0.2"/>
    <row r="18633" ht="12.75" x14ac:dyDescent="0.2"/>
    <row r="18634" ht="12.75" x14ac:dyDescent="0.2"/>
    <row r="18635" ht="12.75" x14ac:dyDescent="0.2"/>
    <row r="18636" ht="12.75" x14ac:dyDescent="0.2"/>
    <row r="18637" ht="12.75" x14ac:dyDescent="0.2"/>
    <row r="18638" ht="12.75" x14ac:dyDescent="0.2"/>
    <row r="18639" ht="12.75" x14ac:dyDescent="0.2"/>
    <row r="18640" ht="12.75" x14ac:dyDescent="0.2"/>
    <row r="18641" ht="12.75" x14ac:dyDescent="0.2"/>
    <row r="18642" ht="12.75" x14ac:dyDescent="0.2"/>
    <row r="18643" ht="12.75" x14ac:dyDescent="0.2"/>
    <row r="18644" ht="12.75" x14ac:dyDescent="0.2"/>
    <row r="18645" ht="12.75" x14ac:dyDescent="0.2"/>
    <row r="18646" ht="12.75" x14ac:dyDescent="0.2"/>
    <row r="18647" ht="12.75" x14ac:dyDescent="0.2"/>
    <row r="18648" ht="12.75" x14ac:dyDescent="0.2"/>
    <row r="18649" ht="12.75" x14ac:dyDescent="0.2"/>
    <row r="18650" ht="12.75" x14ac:dyDescent="0.2"/>
    <row r="18651" ht="12.75" x14ac:dyDescent="0.2"/>
    <row r="18652" ht="12.75" x14ac:dyDescent="0.2"/>
    <row r="18653" ht="12.75" x14ac:dyDescent="0.2"/>
    <row r="18654" ht="12.75" x14ac:dyDescent="0.2"/>
    <row r="18655" ht="12.75" x14ac:dyDescent="0.2"/>
    <row r="18656" ht="12.75" x14ac:dyDescent="0.2"/>
    <row r="18657" ht="12.75" x14ac:dyDescent="0.2"/>
    <row r="18658" ht="12.75" x14ac:dyDescent="0.2"/>
    <row r="18659" ht="12.75" x14ac:dyDescent="0.2"/>
    <row r="18660" ht="12.75" x14ac:dyDescent="0.2"/>
    <row r="18661" ht="12.75" x14ac:dyDescent="0.2"/>
    <row r="18662" ht="12.75" x14ac:dyDescent="0.2"/>
    <row r="18663" ht="12.75" x14ac:dyDescent="0.2"/>
    <row r="18664" ht="12.75" x14ac:dyDescent="0.2"/>
    <row r="18665" ht="12.75" x14ac:dyDescent="0.2"/>
    <row r="18666" ht="12.75" x14ac:dyDescent="0.2"/>
    <row r="18667" ht="12.75" x14ac:dyDescent="0.2"/>
    <row r="18668" ht="12.75" x14ac:dyDescent="0.2"/>
    <row r="18669" ht="12.75" x14ac:dyDescent="0.2"/>
    <row r="18670" ht="12.75" x14ac:dyDescent="0.2"/>
    <row r="18671" ht="12.75" x14ac:dyDescent="0.2"/>
    <row r="18672" ht="12.75" x14ac:dyDescent="0.2"/>
    <row r="18673" ht="12.75" x14ac:dyDescent="0.2"/>
    <row r="18674" ht="12.75" x14ac:dyDescent="0.2"/>
    <row r="18675" ht="12.75" x14ac:dyDescent="0.2"/>
    <row r="18676" ht="12.75" x14ac:dyDescent="0.2"/>
    <row r="18677" ht="12.75" x14ac:dyDescent="0.2"/>
    <row r="18678" ht="12.75" x14ac:dyDescent="0.2"/>
    <row r="18679" ht="12.75" x14ac:dyDescent="0.2"/>
    <row r="18680" ht="12.75" x14ac:dyDescent="0.2"/>
    <row r="18681" ht="12.75" x14ac:dyDescent="0.2"/>
    <row r="18682" ht="12.75" x14ac:dyDescent="0.2"/>
    <row r="18683" ht="12.75" x14ac:dyDescent="0.2"/>
    <row r="18684" ht="12.75" x14ac:dyDescent="0.2"/>
    <row r="18685" ht="12.75" x14ac:dyDescent="0.2"/>
    <row r="18686" ht="12.75" x14ac:dyDescent="0.2"/>
    <row r="18687" ht="12.75" x14ac:dyDescent="0.2"/>
    <row r="18688" ht="12.75" x14ac:dyDescent="0.2"/>
    <row r="18689" ht="12.75" x14ac:dyDescent="0.2"/>
    <row r="18690" ht="12.75" x14ac:dyDescent="0.2"/>
    <row r="18691" ht="12.75" x14ac:dyDescent="0.2"/>
    <row r="18692" ht="12.75" x14ac:dyDescent="0.2"/>
    <row r="18693" ht="12.75" x14ac:dyDescent="0.2"/>
    <row r="18694" ht="12.75" x14ac:dyDescent="0.2"/>
    <row r="18695" ht="12.75" x14ac:dyDescent="0.2"/>
    <row r="18696" ht="12.75" x14ac:dyDescent="0.2"/>
    <row r="18697" ht="12.75" x14ac:dyDescent="0.2"/>
    <row r="18698" ht="12.75" x14ac:dyDescent="0.2"/>
    <row r="18699" ht="12.75" x14ac:dyDescent="0.2"/>
    <row r="18700" ht="12.75" x14ac:dyDescent="0.2"/>
    <row r="18701" ht="12.75" x14ac:dyDescent="0.2"/>
    <row r="18702" ht="12.75" x14ac:dyDescent="0.2"/>
    <row r="18703" ht="12.75" x14ac:dyDescent="0.2"/>
    <row r="18704" ht="12.75" x14ac:dyDescent="0.2"/>
    <row r="18705" ht="12.75" x14ac:dyDescent="0.2"/>
    <row r="18706" ht="12.75" x14ac:dyDescent="0.2"/>
    <row r="18707" ht="12.75" x14ac:dyDescent="0.2"/>
    <row r="18708" ht="12.75" x14ac:dyDescent="0.2"/>
    <row r="18709" ht="12.75" x14ac:dyDescent="0.2"/>
    <row r="18710" ht="12.75" x14ac:dyDescent="0.2"/>
    <row r="18711" ht="12.75" x14ac:dyDescent="0.2"/>
    <row r="18712" ht="12.75" x14ac:dyDescent="0.2"/>
    <row r="18713" ht="12.75" x14ac:dyDescent="0.2"/>
    <row r="18714" ht="12.75" x14ac:dyDescent="0.2"/>
    <row r="18715" ht="12.75" x14ac:dyDescent="0.2"/>
    <row r="18716" ht="12.75" x14ac:dyDescent="0.2"/>
    <row r="18717" ht="12.75" x14ac:dyDescent="0.2"/>
    <row r="18718" ht="12.75" x14ac:dyDescent="0.2"/>
    <row r="18719" ht="12.75" x14ac:dyDescent="0.2"/>
    <row r="18720" ht="12.75" x14ac:dyDescent="0.2"/>
    <row r="18721" ht="12.75" x14ac:dyDescent="0.2"/>
    <row r="18722" ht="12.75" x14ac:dyDescent="0.2"/>
    <row r="18723" ht="12.75" x14ac:dyDescent="0.2"/>
    <row r="18724" ht="12.75" x14ac:dyDescent="0.2"/>
    <row r="18725" ht="12.75" x14ac:dyDescent="0.2"/>
    <row r="18726" ht="12.75" x14ac:dyDescent="0.2"/>
    <row r="18727" ht="12.75" x14ac:dyDescent="0.2"/>
    <row r="18728" ht="12.75" x14ac:dyDescent="0.2"/>
    <row r="18729" ht="12.75" x14ac:dyDescent="0.2"/>
    <row r="18730" ht="12.75" x14ac:dyDescent="0.2"/>
    <row r="18731" ht="12.75" x14ac:dyDescent="0.2"/>
    <row r="18732" ht="12.75" x14ac:dyDescent="0.2"/>
    <row r="18733" ht="12.75" x14ac:dyDescent="0.2"/>
    <row r="18734" ht="12.75" x14ac:dyDescent="0.2"/>
    <row r="18735" ht="12.75" x14ac:dyDescent="0.2"/>
    <row r="18736" ht="12.75" x14ac:dyDescent="0.2"/>
    <row r="18737" ht="12.75" x14ac:dyDescent="0.2"/>
    <row r="18738" ht="12.75" x14ac:dyDescent="0.2"/>
    <row r="18739" ht="12.75" x14ac:dyDescent="0.2"/>
    <row r="18740" ht="12.75" x14ac:dyDescent="0.2"/>
    <row r="18741" ht="12.75" x14ac:dyDescent="0.2"/>
    <row r="18742" ht="12.75" x14ac:dyDescent="0.2"/>
    <row r="18743" ht="12.75" x14ac:dyDescent="0.2"/>
    <row r="18744" ht="12.75" x14ac:dyDescent="0.2"/>
    <row r="18745" ht="12.75" x14ac:dyDescent="0.2"/>
    <row r="18746" ht="12.75" x14ac:dyDescent="0.2"/>
    <row r="18747" ht="12.75" x14ac:dyDescent="0.2"/>
    <row r="18748" ht="12.75" x14ac:dyDescent="0.2"/>
    <row r="18749" ht="12.75" x14ac:dyDescent="0.2"/>
    <row r="18750" ht="12.75" x14ac:dyDescent="0.2"/>
    <row r="18751" ht="12.75" x14ac:dyDescent="0.2"/>
    <row r="18752" ht="12.75" x14ac:dyDescent="0.2"/>
    <row r="18753" ht="12.75" x14ac:dyDescent="0.2"/>
    <row r="18754" ht="12.75" x14ac:dyDescent="0.2"/>
    <row r="18755" ht="12.75" x14ac:dyDescent="0.2"/>
    <row r="18756" ht="12.75" x14ac:dyDescent="0.2"/>
    <row r="18757" ht="12.75" x14ac:dyDescent="0.2"/>
    <row r="18758" ht="12.75" x14ac:dyDescent="0.2"/>
    <row r="18759" ht="12.75" x14ac:dyDescent="0.2"/>
    <row r="18760" ht="12.75" x14ac:dyDescent="0.2"/>
    <row r="18761" ht="12.75" x14ac:dyDescent="0.2"/>
    <row r="18762" ht="12.75" x14ac:dyDescent="0.2"/>
    <row r="18763" ht="12.75" x14ac:dyDescent="0.2"/>
    <row r="18764" ht="12.75" x14ac:dyDescent="0.2"/>
    <row r="18765" ht="12.75" x14ac:dyDescent="0.2"/>
    <row r="18766" ht="12.75" x14ac:dyDescent="0.2"/>
    <row r="18767" ht="12.75" x14ac:dyDescent="0.2"/>
    <row r="18768" ht="12.75" x14ac:dyDescent="0.2"/>
    <row r="18769" ht="12.75" x14ac:dyDescent="0.2"/>
    <row r="18770" ht="12.75" x14ac:dyDescent="0.2"/>
    <row r="18771" ht="12.75" x14ac:dyDescent="0.2"/>
    <row r="18772" ht="12.75" x14ac:dyDescent="0.2"/>
    <row r="18773" ht="12.75" x14ac:dyDescent="0.2"/>
    <row r="18774" ht="12.75" x14ac:dyDescent="0.2"/>
    <row r="18775" ht="12.75" x14ac:dyDescent="0.2"/>
    <row r="18776" ht="12.75" x14ac:dyDescent="0.2"/>
    <row r="18777" ht="12.75" x14ac:dyDescent="0.2"/>
    <row r="18778" ht="12.75" x14ac:dyDescent="0.2"/>
    <row r="18779" ht="12.75" x14ac:dyDescent="0.2"/>
    <row r="18780" ht="12.75" x14ac:dyDescent="0.2"/>
    <row r="18781" ht="12.75" x14ac:dyDescent="0.2"/>
    <row r="18782" ht="12.75" x14ac:dyDescent="0.2"/>
    <row r="18783" ht="12.75" x14ac:dyDescent="0.2"/>
    <row r="18784" ht="12.75" x14ac:dyDescent="0.2"/>
    <row r="18785" ht="12.75" x14ac:dyDescent="0.2"/>
    <row r="18786" ht="12.75" x14ac:dyDescent="0.2"/>
    <row r="18787" ht="12.75" x14ac:dyDescent="0.2"/>
    <row r="18788" ht="12.75" x14ac:dyDescent="0.2"/>
    <row r="18789" ht="12.75" x14ac:dyDescent="0.2"/>
    <row r="18790" ht="12.75" x14ac:dyDescent="0.2"/>
    <row r="18791" ht="12.75" x14ac:dyDescent="0.2"/>
    <row r="18792" ht="12.75" x14ac:dyDescent="0.2"/>
    <row r="18793" ht="12.75" x14ac:dyDescent="0.2"/>
    <row r="18794" ht="12.75" x14ac:dyDescent="0.2"/>
    <row r="18795" ht="12.75" x14ac:dyDescent="0.2"/>
    <row r="18796" ht="12.75" x14ac:dyDescent="0.2"/>
    <row r="18797" ht="12.75" x14ac:dyDescent="0.2"/>
    <row r="18798" ht="12.75" x14ac:dyDescent="0.2"/>
    <row r="18799" ht="12.75" x14ac:dyDescent="0.2"/>
    <row r="18800" ht="12.75" x14ac:dyDescent="0.2"/>
    <row r="18801" ht="12.75" x14ac:dyDescent="0.2"/>
    <row r="18802" ht="12.75" x14ac:dyDescent="0.2"/>
    <row r="18803" ht="12.75" x14ac:dyDescent="0.2"/>
    <row r="18804" ht="12.75" x14ac:dyDescent="0.2"/>
    <row r="18805" ht="12.75" x14ac:dyDescent="0.2"/>
    <row r="18806" ht="12.75" x14ac:dyDescent="0.2"/>
    <row r="18807" ht="12.75" x14ac:dyDescent="0.2"/>
    <row r="18808" ht="12.75" x14ac:dyDescent="0.2"/>
    <row r="18809" ht="12.75" x14ac:dyDescent="0.2"/>
    <row r="18810" ht="12.75" x14ac:dyDescent="0.2"/>
    <row r="18811" ht="12.75" x14ac:dyDescent="0.2"/>
    <row r="18812" ht="12.75" x14ac:dyDescent="0.2"/>
    <row r="18813" ht="12.75" x14ac:dyDescent="0.2"/>
    <row r="18814" ht="12.75" x14ac:dyDescent="0.2"/>
    <row r="18815" ht="12.75" x14ac:dyDescent="0.2"/>
    <row r="18816" ht="12.75" x14ac:dyDescent="0.2"/>
    <row r="18817" ht="12.75" x14ac:dyDescent="0.2"/>
    <row r="18818" ht="12.75" x14ac:dyDescent="0.2"/>
    <row r="18819" ht="12.75" x14ac:dyDescent="0.2"/>
    <row r="18820" ht="12.75" x14ac:dyDescent="0.2"/>
    <row r="18821" ht="12.75" x14ac:dyDescent="0.2"/>
    <row r="18822" ht="12.75" x14ac:dyDescent="0.2"/>
    <row r="18823" ht="12.75" x14ac:dyDescent="0.2"/>
    <row r="18824" ht="12.75" x14ac:dyDescent="0.2"/>
    <row r="18825" ht="12.75" x14ac:dyDescent="0.2"/>
    <row r="18826" ht="12.75" x14ac:dyDescent="0.2"/>
    <row r="18827" ht="12.75" x14ac:dyDescent="0.2"/>
    <row r="18828" ht="12.75" x14ac:dyDescent="0.2"/>
    <row r="18829" ht="12.75" x14ac:dyDescent="0.2"/>
    <row r="18830" ht="12.75" x14ac:dyDescent="0.2"/>
    <row r="18831" ht="12.75" x14ac:dyDescent="0.2"/>
    <row r="18832" ht="12.75" x14ac:dyDescent="0.2"/>
    <row r="18833" ht="12.75" x14ac:dyDescent="0.2"/>
    <row r="18834" ht="12.75" x14ac:dyDescent="0.2"/>
    <row r="18835" ht="12.75" x14ac:dyDescent="0.2"/>
    <row r="18836" ht="12.75" x14ac:dyDescent="0.2"/>
    <row r="18837" ht="12.75" x14ac:dyDescent="0.2"/>
    <row r="18838" ht="12.75" x14ac:dyDescent="0.2"/>
    <row r="18839" ht="12.75" x14ac:dyDescent="0.2"/>
    <row r="18840" ht="12.75" x14ac:dyDescent="0.2"/>
    <row r="18841" ht="12.75" x14ac:dyDescent="0.2"/>
    <row r="18842" ht="12.75" x14ac:dyDescent="0.2"/>
    <row r="18843" ht="12.75" x14ac:dyDescent="0.2"/>
    <row r="18844" ht="12.75" x14ac:dyDescent="0.2"/>
    <row r="18845" ht="12.75" x14ac:dyDescent="0.2"/>
    <row r="18846" ht="12.75" x14ac:dyDescent="0.2"/>
    <row r="18847" ht="12.75" x14ac:dyDescent="0.2"/>
    <row r="18848" ht="12.75" x14ac:dyDescent="0.2"/>
    <row r="18849" ht="12.75" x14ac:dyDescent="0.2"/>
    <row r="18850" ht="12.75" x14ac:dyDescent="0.2"/>
    <row r="18851" ht="12.75" x14ac:dyDescent="0.2"/>
    <row r="18852" ht="12.75" x14ac:dyDescent="0.2"/>
    <row r="18853" ht="12.75" x14ac:dyDescent="0.2"/>
    <row r="18854" ht="12.75" x14ac:dyDescent="0.2"/>
    <row r="18855" ht="12.75" x14ac:dyDescent="0.2"/>
    <row r="18856" ht="12.75" x14ac:dyDescent="0.2"/>
    <row r="18857" ht="12.75" x14ac:dyDescent="0.2"/>
    <row r="18858" ht="12.75" x14ac:dyDescent="0.2"/>
    <row r="18859" ht="12.75" x14ac:dyDescent="0.2"/>
    <row r="18860" ht="12.75" x14ac:dyDescent="0.2"/>
    <row r="18861" ht="12.75" x14ac:dyDescent="0.2"/>
    <row r="18862" ht="12.75" x14ac:dyDescent="0.2"/>
    <row r="18863" ht="12.75" x14ac:dyDescent="0.2"/>
    <row r="18864" ht="12.75" x14ac:dyDescent="0.2"/>
    <row r="18865" ht="12.75" x14ac:dyDescent="0.2"/>
    <row r="18866" ht="12.75" x14ac:dyDescent="0.2"/>
    <row r="18867" ht="12.75" x14ac:dyDescent="0.2"/>
    <row r="18868" ht="12.75" x14ac:dyDescent="0.2"/>
    <row r="18869" ht="12.75" x14ac:dyDescent="0.2"/>
    <row r="18870" ht="12.75" x14ac:dyDescent="0.2"/>
    <row r="18871" ht="12.75" x14ac:dyDescent="0.2"/>
    <row r="18872" ht="12.75" x14ac:dyDescent="0.2"/>
    <row r="18873" ht="12.75" x14ac:dyDescent="0.2"/>
    <row r="18874" ht="12.75" x14ac:dyDescent="0.2"/>
    <row r="18875" ht="12.75" x14ac:dyDescent="0.2"/>
    <row r="18876" ht="12.75" x14ac:dyDescent="0.2"/>
    <row r="18877" ht="12.75" x14ac:dyDescent="0.2"/>
    <row r="18878" ht="12.75" x14ac:dyDescent="0.2"/>
    <row r="18879" ht="12.75" x14ac:dyDescent="0.2"/>
    <row r="18880" ht="12.75" x14ac:dyDescent="0.2"/>
    <row r="18881" ht="12.75" x14ac:dyDescent="0.2"/>
    <row r="18882" ht="12.75" x14ac:dyDescent="0.2"/>
    <row r="18883" ht="12.75" x14ac:dyDescent="0.2"/>
    <row r="18884" ht="12.75" x14ac:dyDescent="0.2"/>
    <row r="18885" ht="12.75" x14ac:dyDescent="0.2"/>
    <row r="18886" ht="12.75" x14ac:dyDescent="0.2"/>
    <row r="18887" ht="12.75" x14ac:dyDescent="0.2"/>
    <row r="18888" ht="12.75" x14ac:dyDescent="0.2"/>
    <row r="18889" ht="12.75" x14ac:dyDescent="0.2"/>
    <row r="18890" ht="12.75" x14ac:dyDescent="0.2"/>
    <row r="18891" ht="12.75" x14ac:dyDescent="0.2"/>
    <row r="18892" ht="12.75" x14ac:dyDescent="0.2"/>
    <row r="18893" ht="12.75" x14ac:dyDescent="0.2"/>
    <row r="18894" ht="12.75" x14ac:dyDescent="0.2"/>
    <row r="18895" ht="12.75" x14ac:dyDescent="0.2"/>
    <row r="18896" ht="12.75" x14ac:dyDescent="0.2"/>
    <row r="18897" ht="12.75" x14ac:dyDescent="0.2"/>
    <row r="18898" ht="12.75" x14ac:dyDescent="0.2"/>
    <row r="18899" ht="12.75" x14ac:dyDescent="0.2"/>
    <row r="18900" ht="12.75" x14ac:dyDescent="0.2"/>
    <row r="18901" ht="12.75" x14ac:dyDescent="0.2"/>
    <row r="18902" ht="12.75" x14ac:dyDescent="0.2"/>
    <row r="18903" ht="12.75" x14ac:dyDescent="0.2"/>
    <row r="18904" ht="12.75" x14ac:dyDescent="0.2"/>
    <row r="18905" ht="12.75" x14ac:dyDescent="0.2"/>
    <row r="18906" ht="12.75" x14ac:dyDescent="0.2"/>
    <row r="18907" ht="12.75" x14ac:dyDescent="0.2"/>
    <row r="18908" ht="12.75" x14ac:dyDescent="0.2"/>
    <row r="18909" ht="12.75" x14ac:dyDescent="0.2"/>
    <row r="18910" ht="12.75" x14ac:dyDescent="0.2"/>
    <row r="18911" ht="12.75" x14ac:dyDescent="0.2"/>
    <row r="18912" ht="12.75" x14ac:dyDescent="0.2"/>
    <row r="18913" ht="12.75" x14ac:dyDescent="0.2"/>
    <row r="18914" ht="12.75" x14ac:dyDescent="0.2"/>
    <row r="18915" ht="12.75" x14ac:dyDescent="0.2"/>
    <row r="18916" ht="12.75" x14ac:dyDescent="0.2"/>
    <row r="18917" ht="12.75" x14ac:dyDescent="0.2"/>
    <row r="18918" ht="12.75" x14ac:dyDescent="0.2"/>
    <row r="18919" ht="12.75" x14ac:dyDescent="0.2"/>
    <row r="18920" ht="12.75" x14ac:dyDescent="0.2"/>
    <row r="18921" ht="12.75" x14ac:dyDescent="0.2"/>
    <row r="18922" ht="12.75" x14ac:dyDescent="0.2"/>
    <row r="18923" ht="12.75" x14ac:dyDescent="0.2"/>
    <row r="18924" ht="12.75" x14ac:dyDescent="0.2"/>
    <row r="18925" ht="12.75" x14ac:dyDescent="0.2"/>
    <row r="18926" ht="12.75" x14ac:dyDescent="0.2"/>
    <row r="18927" ht="12.75" x14ac:dyDescent="0.2"/>
    <row r="18928" ht="12.75" x14ac:dyDescent="0.2"/>
    <row r="18929" ht="12.75" x14ac:dyDescent="0.2"/>
    <row r="18930" ht="12.75" x14ac:dyDescent="0.2"/>
    <row r="18931" ht="12.75" x14ac:dyDescent="0.2"/>
    <row r="18932" ht="12.75" x14ac:dyDescent="0.2"/>
    <row r="18933" ht="12.75" x14ac:dyDescent="0.2"/>
    <row r="18934" ht="12.75" x14ac:dyDescent="0.2"/>
    <row r="18935" ht="12.75" x14ac:dyDescent="0.2"/>
    <row r="18936" ht="12.75" x14ac:dyDescent="0.2"/>
    <row r="18937" ht="12.75" x14ac:dyDescent="0.2"/>
    <row r="18938" ht="12.75" x14ac:dyDescent="0.2"/>
    <row r="18939" ht="12.75" x14ac:dyDescent="0.2"/>
    <row r="18940" ht="12.75" x14ac:dyDescent="0.2"/>
    <row r="18941" ht="12.75" x14ac:dyDescent="0.2"/>
    <row r="18942" ht="12.75" x14ac:dyDescent="0.2"/>
    <row r="18943" ht="12.75" x14ac:dyDescent="0.2"/>
    <row r="18944" ht="12.75" x14ac:dyDescent="0.2"/>
    <row r="18945" ht="12.75" x14ac:dyDescent="0.2"/>
    <row r="18946" ht="12.75" x14ac:dyDescent="0.2"/>
    <row r="18947" ht="12.75" x14ac:dyDescent="0.2"/>
    <row r="18948" ht="12.75" x14ac:dyDescent="0.2"/>
    <row r="18949" ht="12.75" x14ac:dyDescent="0.2"/>
    <row r="18950" ht="12.75" x14ac:dyDescent="0.2"/>
    <row r="18951" ht="12.75" x14ac:dyDescent="0.2"/>
    <row r="18952" ht="12.75" x14ac:dyDescent="0.2"/>
    <row r="18953" ht="12.75" x14ac:dyDescent="0.2"/>
    <row r="18954" ht="12.75" x14ac:dyDescent="0.2"/>
    <row r="18955" ht="12.75" x14ac:dyDescent="0.2"/>
    <row r="18956" ht="12.75" x14ac:dyDescent="0.2"/>
    <row r="18957" ht="12.75" x14ac:dyDescent="0.2"/>
    <row r="18958" ht="12.75" x14ac:dyDescent="0.2"/>
    <row r="18959" ht="12.75" x14ac:dyDescent="0.2"/>
    <row r="18960" ht="12.75" x14ac:dyDescent="0.2"/>
    <row r="18961" ht="12.75" x14ac:dyDescent="0.2"/>
    <row r="18962" ht="12.75" x14ac:dyDescent="0.2"/>
    <row r="18963" ht="12.75" x14ac:dyDescent="0.2"/>
    <row r="18964" ht="12.75" x14ac:dyDescent="0.2"/>
    <row r="18965" ht="12.75" x14ac:dyDescent="0.2"/>
    <row r="18966" ht="12.75" x14ac:dyDescent="0.2"/>
    <row r="18967" ht="12.75" x14ac:dyDescent="0.2"/>
    <row r="18968" ht="12.75" x14ac:dyDescent="0.2"/>
    <row r="18969" ht="12.75" x14ac:dyDescent="0.2"/>
    <row r="18970" ht="12.75" x14ac:dyDescent="0.2"/>
    <row r="18971" ht="12.75" x14ac:dyDescent="0.2"/>
    <row r="18972" ht="12.75" x14ac:dyDescent="0.2"/>
    <row r="18973" ht="12.75" x14ac:dyDescent="0.2"/>
    <row r="18974" ht="12.75" x14ac:dyDescent="0.2"/>
    <row r="18975" ht="12.75" x14ac:dyDescent="0.2"/>
    <row r="18976" ht="12.75" x14ac:dyDescent="0.2"/>
    <row r="18977" ht="12.75" x14ac:dyDescent="0.2"/>
    <row r="18978" ht="12.75" x14ac:dyDescent="0.2"/>
    <row r="18979" ht="12.75" x14ac:dyDescent="0.2"/>
    <row r="18980" ht="12.75" x14ac:dyDescent="0.2"/>
    <row r="18981" ht="12.75" x14ac:dyDescent="0.2"/>
    <row r="18982" ht="12.75" x14ac:dyDescent="0.2"/>
    <row r="18983" ht="12.75" x14ac:dyDescent="0.2"/>
    <row r="18984" ht="12.75" x14ac:dyDescent="0.2"/>
    <row r="18985" ht="12.75" x14ac:dyDescent="0.2"/>
    <row r="18986" ht="12.75" x14ac:dyDescent="0.2"/>
    <row r="18987" ht="12.75" x14ac:dyDescent="0.2"/>
    <row r="18988" ht="12.75" x14ac:dyDescent="0.2"/>
    <row r="18989" ht="12.75" x14ac:dyDescent="0.2"/>
    <row r="18990" ht="12.75" x14ac:dyDescent="0.2"/>
    <row r="18991" ht="12.75" x14ac:dyDescent="0.2"/>
    <row r="18992" ht="12.75" x14ac:dyDescent="0.2"/>
    <row r="18993" ht="12.75" x14ac:dyDescent="0.2"/>
    <row r="18994" ht="12.75" x14ac:dyDescent="0.2"/>
    <row r="18995" ht="12.75" x14ac:dyDescent="0.2"/>
    <row r="18996" ht="12.75" x14ac:dyDescent="0.2"/>
    <row r="18997" ht="12.75" x14ac:dyDescent="0.2"/>
    <row r="18998" ht="12.75" x14ac:dyDescent="0.2"/>
    <row r="18999" ht="12.75" x14ac:dyDescent="0.2"/>
    <row r="19000" ht="12.75" x14ac:dyDescent="0.2"/>
    <row r="19001" ht="12.75" x14ac:dyDescent="0.2"/>
    <row r="19002" ht="12.75" x14ac:dyDescent="0.2"/>
    <row r="19003" ht="12.75" x14ac:dyDescent="0.2"/>
    <row r="19004" ht="12.75" x14ac:dyDescent="0.2"/>
    <row r="19005" ht="12.75" x14ac:dyDescent="0.2"/>
    <row r="19006" ht="12.75" x14ac:dyDescent="0.2"/>
    <row r="19007" ht="12.75" x14ac:dyDescent="0.2"/>
    <row r="19008" ht="12.75" x14ac:dyDescent="0.2"/>
    <row r="19009" ht="12.75" x14ac:dyDescent="0.2"/>
    <row r="19010" ht="12.75" x14ac:dyDescent="0.2"/>
    <row r="19011" ht="12.75" x14ac:dyDescent="0.2"/>
    <row r="19012" ht="12.75" x14ac:dyDescent="0.2"/>
    <row r="19013" ht="12.75" x14ac:dyDescent="0.2"/>
    <row r="19014" ht="12.75" x14ac:dyDescent="0.2"/>
    <row r="19015" ht="12.75" x14ac:dyDescent="0.2"/>
    <row r="19016" ht="12.75" x14ac:dyDescent="0.2"/>
    <row r="19017" ht="12.75" x14ac:dyDescent="0.2"/>
    <row r="19018" ht="12.75" x14ac:dyDescent="0.2"/>
    <row r="19019" ht="12.75" x14ac:dyDescent="0.2"/>
    <row r="19020" ht="12.75" x14ac:dyDescent="0.2"/>
    <row r="19021" ht="12.75" x14ac:dyDescent="0.2"/>
    <row r="19022" ht="12.75" x14ac:dyDescent="0.2"/>
    <row r="19023" ht="12.75" x14ac:dyDescent="0.2"/>
    <row r="19024" ht="12.75" x14ac:dyDescent="0.2"/>
    <row r="19025" ht="12.75" x14ac:dyDescent="0.2"/>
    <row r="19026" ht="12.75" x14ac:dyDescent="0.2"/>
    <row r="19027" ht="12.75" x14ac:dyDescent="0.2"/>
    <row r="19028" ht="12.75" x14ac:dyDescent="0.2"/>
    <row r="19029" ht="12.75" x14ac:dyDescent="0.2"/>
    <row r="19030" ht="12.75" x14ac:dyDescent="0.2"/>
    <row r="19031" ht="12.75" x14ac:dyDescent="0.2"/>
    <row r="19032" ht="12.75" x14ac:dyDescent="0.2"/>
    <row r="19033" ht="12.75" x14ac:dyDescent="0.2"/>
    <row r="19034" ht="12.75" x14ac:dyDescent="0.2"/>
    <row r="19035" ht="12.75" x14ac:dyDescent="0.2"/>
    <row r="19036" ht="12.75" x14ac:dyDescent="0.2"/>
    <row r="19037" ht="12.75" x14ac:dyDescent="0.2"/>
    <row r="19038" ht="12.75" x14ac:dyDescent="0.2"/>
    <row r="19039" ht="12.75" x14ac:dyDescent="0.2"/>
    <row r="19040" ht="12.75" x14ac:dyDescent="0.2"/>
    <row r="19041" ht="12.75" x14ac:dyDescent="0.2"/>
    <row r="19042" ht="12.75" x14ac:dyDescent="0.2"/>
    <row r="19043" ht="12.75" x14ac:dyDescent="0.2"/>
    <row r="19044" ht="12.75" x14ac:dyDescent="0.2"/>
    <row r="19045" ht="12.75" x14ac:dyDescent="0.2"/>
    <row r="19046" ht="12.75" x14ac:dyDescent="0.2"/>
    <row r="19047" ht="12.75" x14ac:dyDescent="0.2"/>
    <row r="19048" ht="12.75" x14ac:dyDescent="0.2"/>
    <row r="19049" ht="12.75" x14ac:dyDescent="0.2"/>
    <row r="19050" ht="12.75" x14ac:dyDescent="0.2"/>
    <row r="19051" ht="12.75" x14ac:dyDescent="0.2"/>
    <row r="19052" ht="12.75" x14ac:dyDescent="0.2"/>
    <row r="19053" ht="12.75" x14ac:dyDescent="0.2"/>
    <row r="19054" ht="12.75" x14ac:dyDescent="0.2"/>
    <row r="19055" ht="12.75" x14ac:dyDescent="0.2"/>
    <row r="19056" ht="12.75" x14ac:dyDescent="0.2"/>
    <row r="19057" ht="12.75" x14ac:dyDescent="0.2"/>
    <row r="19058" ht="12.75" x14ac:dyDescent="0.2"/>
    <row r="19059" ht="12.75" x14ac:dyDescent="0.2"/>
    <row r="19060" ht="12.75" x14ac:dyDescent="0.2"/>
    <row r="19061" ht="12.75" x14ac:dyDescent="0.2"/>
    <row r="19062" ht="12.75" x14ac:dyDescent="0.2"/>
    <row r="19063" ht="12.75" x14ac:dyDescent="0.2"/>
    <row r="19064" ht="12.75" x14ac:dyDescent="0.2"/>
    <row r="19065" ht="12.75" x14ac:dyDescent="0.2"/>
    <row r="19066" ht="12.75" x14ac:dyDescent="0.2"/>
    <row r="19067" ht="12.75" x14ac:dyDescent="0.2"/>
    <row r="19068" ht="12.75" x14ac:dyDescent="0.2"/>
    <row r="19069" ht="12.75" x14ac:dyDescent="0.2"/>
    <row r="19070" ht="12.75" x14ac:dyDescent="0.2"/>
    <row r="19071" ht="12.75" x14ac:dyDescent="0.2"/>
    <row r="19072" ht="12.75" x14ac:dyDescent="0.2"/>
    <row r="19073" ht="12.75" x14ac:dyDescent="0.2"/>
    <row r="19074" ht="12.75" x14ac:dyDescent="0.2"/>
    <row r="19075" ht="12.75" x14ac:dyDescent="0.2"/>
    <row r="19076" ht="12.75" x14ac:dyDescent="0.2"/>
    <row r="19077" ht="12.75" x14ac:dyDescent="0.2"/>
    <row r="19078" ht="12.75" x14ac:dyDescent="0.2"/>
    <row r="19079" ht="12.75" x14ac:dyDescent="0.2"/>
    <row r="19080" ht="12.75" x14ac:dyDescent="0.2"/>
    <row r="19081" ht="12.75" x14ac:dyDescent="0.2"/>
    <row r="19082" ht="12.75" x14ac:dyDescent="0.2"/>
    <row r="19083" ht="12.75" x14ac:dyDescent="0.2"/>
    <row r="19084" ht="12.75" x14ac:dyDescent="0.2"/>
    <row r="19085" ht="12.75" x14ac:dyDescent="0.2"/>
    <row r="19086" ht="12.75" x14ac:dyDescent="0.2"/>
    <row r="19087" ht="12.75" x14ac:dyDescent="0.2"/>
    <row r="19088" ht="12.75" x14ac:dyDescent="0.2"/>
    <row r="19089" ht="12.75" x14ac:dyDescent="0.2"/>
    <row r="19090" ht="12.75" x14ac:dyDescent="0.2"/>
    <row r="19091" ht="12.75" x14ac:dyDescent="0.2"/>
    <row r="19092" ht="12.75" x14ac:dyDescent="0.2"/>
    <row r="19093" ht="12.75" x14ac:dyDescent="0.2"/>
    <row r="19094" ht="12.75" x14ac:dyDescent="0.2"/>
    <row r="19095" ht="12.75" x14ac:dyDescent="0.2"/>
    <row r="19096" ht="12.75" x14ac:dyDescent="0.2"/>
    <row r="19097" ht="12.75" x14ac:dyDescent="0.2"/>
    <row r="19098" ht="12.75" x14ac:dyDescent="0.2"/>
    <row r="19099" ht="12.75" x14ac:dyDescent="0.2"/>
    <row r="19100" ht="12.75" x14ac:dyDescent="0.2"/>
    <row r="19101" ht="12.75" x14ac:dyDescent="0.2"/>
    <row r="19102" ht="12.75" x14ac:dyDescent="0.2"/>
    <row r="19103" ht="12.75" x14ac:dyDescent="0.2"/>
    <row r="19104" ht="12.75" x14ac:dyDescent="0.2"/>
    <row r="19105" ht="12.75" x14ac:dyDescent="0.2"/>
    <row r="19106" ht="12.75" x14ac:dyDescent="0.2"/>
    <row r="19107" ht="12.75" x14ac:dyDescent="0.2"/>
    <row r="19108" ht="12.75" x14ac:dyDescent="0.2"/>
    <row r="19109" ht="12.75" x14ac:dyDescent="0.2"/>
    <row r="19110" ht="12.75" x14ac:dyDescent="0.2"/>
    <row r="19111" ht="12.75" x14ac:dyDescent="0.2"/>
    <row r="19112" ht="12.75" x14ac:dyDescent="0.2"/>
    <row r="19113" ht="12.75" x14ac:dyDescent="0.2"/>
    <row r="19114" ht="12.75" x14ac:dyDescent="0.2"/>
    <row r="19115" ht="12.75" x14ac:dyDescent="0.2"/>
    <row r="19116" ht="12.75" x14ac:dyDescent="0.2"/>
    <row r="19117" ht="12.75" x14ac:dyDescent="0.2"/>
    <row r="19118" ht="12.75" x14ac:dyDescent="0.2"/>
    <row r="19119" ht="12.75" x14ac:dyDescent="0.2"/>
    <row r="19120" ht="12.75" x14ac:dyDescent="0.2"/>
    <row r="19121" ht="12.75" x14ac:dyDescent="0.2"/>
    <row r="19122" ht="12.75" x14ac:dyDescent="0.2"/>
    <row r="19123" ht="12.75" x14ac:dyDescent="0.2"/>
    <row r="19124" ht="12.75" x14ac:dyDescent="0.2"/>
    <row r="19125" ht="12.75" x14ac:dyDescent="0.2"/>
    <row r="19126" ht="12.75" x14ac:dyDescent="0.2"/>
    <row r="19127" ht="12.75" x14ac:dyDescent="0.2"/>
    <row r="19128" ht="12.75" x14ac:dyDescent="0.2"/>
    <row r="19129" ht="12.75" x14ac:dyDescent="0.2"/>
    <row r="19130" ht="12.75" x14ac:dyDescent="0.2"/>
    <row r="19131" ht="12.75" x14ac:dyDescent="0.2"/>
    <row r="19132" ht="12.75" x14ac:dyDescent="0.2"/>
    <row r="19133" ht="12.75" x14ac:dyDescent="0.2"/>
    <row r="19134" ht="12.75" x14ac:dyDescent="0.2"/>
    <row r="19135" ht="12.75" x14ac:dyDescent="0.2"/>
    <row r="19136" ht="12.75" x14ac:dyDescent="0.2"/>
    <row r="19137" ht="12.75" x14ac:dyDescent="0.2"/>
    <row r="19138" ht="12.75" x14ac:dyDescent="0.2"/>
    <row r="19139" ht="12.75" x14ac:dyDescent="0.2"/>
    <row r="19140" ht="12.75" x14ac:dyDescent="0.2"/>
    <row r="19141" ht="12.75" x14ac:dyDescent="0.2"/>
    <row r="19142" ht="12.75" x14ac:dyDescent="0.2"/>
    <row r="19143" ht="12.75" x14ac:dyDescent="0.2"/>
    <row r="19144" ht="12.75" x14ac:dyDescent="0.2"/>
    <row r="19145" ht="12.75" x14ac:dyDescent="0.2"/>
    <row r="19146" ht="12.75" x14ac:dyDescent="0.2"/>
    <row r="19147" ht="12.75" x14ac:dyDescent="0.2"/>
    <row r="19148" ht="12.75" x14ac:dyDescent="0.2"/>
    <row r="19149" ht="12.75" x14ac:dyDescent="0.2"/>
    <row r="19150" ht="12.75" x14ac:dyDescent="0.2"/>
    <row r="19151" ht="12.75" x14ac:dyDescent="0.2"/>
    <row r="19152" ht="12.75" x14ac:dyDescent="0.2"/>
    <row r="19153" ht="12.75" x14ac:dyDescent="0.2"/>
    <row r="19154" ht="12.75" x14ac:dyDescent="0.2"/>
    <row r="19155" ht="12.75" x14ac:dyDescent="0.2"/>
    <row r="19156" ht="12.75" x14ac:dyDescent="0.2"/>
    <row r="19157" ht="12.75" x14ac:dyDescent="0.2"/>
    <row r="19158" ht="12.75" x14ac:dyDescent="0.2"/>
    <row r="19159" ht="12.75" x14ac:dyDescent="0.2"/>
    <row r="19160" ht="12.75" x14ac:dyDescent="0.2"/>
    <row r="19161" ht="12.75" x14ac:dyDescent="0.2"/>
    <row r="19162" ht="12.75" x14ac:dyDescent="0.2"/>
    <row r="19163" ht="12.75" x14ac:dyDescent="0.2"/>
    <row r="19164" ht="12.75" x14ac:dyDescent="0.2"/>
    <row r="19165" ht="12.75" x14ac:dyDescent="0.2"/>
    <row r="19166" ht="12.75" x14ac:dyDescent="0.2"/>
    <row r="19167" ht="12.75" x14ac:dyDescent="0.2"/>
    <row r="19168" ht="12.75" x14ac:dyDescent="0.2"/>
    <row r="19169" ht="12.75" x14ac:dyDescent="0.2"/>
    <row r="19170" ht="12.75" x14ac:dyDescent="0.2"/>
    <row r="19171" ht="12.75" x14ac:dyDescent="0.2"/>
    <row r="19172" ht="12.75" x14ac:dyDescent="0.2"/>
    <row r="19173" ht="12.75" x14ac:dyDescent="0.2"/>
    <row r="19174" ht="12.75" x14ac:dyDescent="0.2"/>
    <row r="19175" ht="12.75" x14ac:dyDescent="0.2"/>
    <row r="19176" ht="12.75" x14ac:dyDescent="0.2"/>
    <row r="19177" ht="12.75" x14ac:dyDescent="0.2"/>
    <row r="19178" ht="12.75" x14ac:dyDescent="0.2"/>
    <row r="19179" ht="12.75" x14ac:dyDescent="0.2"/>
    <row r="19180" ht="12.75" x14ac:dyDescent="0.2"/>
    <row r="19181" ht="12.75" x14ac:dyDescent="0.2"/>
    <row r="19182" ht="12.75" x14ac:dyDescent="0.2"/>
    <row r="19183" ht="12.75" x14ac:dyDescent="0.2"/>
    <row r="19184" ht="12.75" x14ac:dyDescent="0.2"/>
    <row r="19185" ht="12.75" x14ac:dyDescent="0.2"/>
    <row r="19186" ht="12.75" x14ac:dyDescent="0.2"/>
    <row r="19187" ht="12.75" x14ac:dyDescent="0.2"/>
    <row r="19188" ht="12.75" x14ac:dyDescent="0.2"/>
    <row r="19189" ht="12.75" x14ac:dyDescent="0.2"/>
    <row r="19190" ht="12.75" x14ac:dyDescent="0.2"/>
    <row r="19191" ht="12.75" x14ac:dyDescent="0.2"/>
    <row r="19192" ht="12.75" x14ac:dyDescent="0.2"/>
    <row r="19193" ht="12.75" x14ac:dyDescent="0.2"/>
    <row r="19194" ht="12.75" x14ac:dyDescent="0.2"/>
    <row r="19195" ht="12.75" x14ac:dyDescent="0.2"/>
    <row r="19196" ht="12.75" x14ac:dyDescent="0.2"/>
    <row r="19197" ht="12.75" x14ac:dyDescent="0.2"/>
    <row r="19198" ht="12.75" x14ac:dyDescent="0.2"/>
    <row r="19199" ht="12.75" x14ac:dyDescent="0.2"/>
    <row r="19200" ht="12.75" x14ac:dyDescent="0.2"/>
    <row r="19201" ht="12.75" x14ac:dyDescent="0.2"/>
    <row r="19202" ht="12.75" x14ac:dyDescent="0.2"/>
    <row r="19203" ht="12.75" x14ac:dyDescent="0.2"/>
    <row r="19204" ht="12.75" x14ac:dyDescent="0.2"/>
    <row r="19205" ht="12.75" x14ac:dyDescent="0.2"/>
    <row r="19206" ht="12.75" x14ac:dyDescent="0.2"/>
    <row r="19207" ht="12.75" x14ac:dyDescent="0.2"/>
    <row r="19208" ht="12.75" x14ac:dyDescent="0.2"/>
    <row r="19209" ht="12.75" x14ac:dyDescent="0.2"/>
    <row r="19210" ht="12.75" x14ac:dyDescent="0.2"/>
    <row r="19211" ht="12.75" x14ac:dyDescent="0.2"/>
    <row r="19212" ht="12.75" x14ac:dyDescent="0.2"/>
    <row r="19213" ht="12.75" x14ac:dyDescent="0.2"/>
    <row r="19214" ht="12.75" x14ac:dyDescent="0.2"/>
    <row r="19215" ht="12.75" x14ac:dyDescent="0.2"/>
    <row r="19216" ht="12.75" x14ac:dyDescent="0.2"/>
    <row r="19217" ht="12.75" x14ac:dyDescent="0.2"/>
    <row r="19218" ht="12.75" x14ac:dyDescent="0.2"/>
    <row r="19219" ht="12.75" x14ac:dyDescent="0.2"/>
    <row r="19220" ht="12.75" x14ac:dyDescent="0.2"/>
    <row r="19221" ht="12.75" x14ac:dyDescent="0.2"/>
    <row r="19222" ht="12.75" x14ac:dyDescent="0.2"/>
    <row r="19223" ht="12.75" x14ac:dyDescent="0.2"/>
    <row r="19224" ht="12.75" x14ac:dyDescent="0.2"/>
    <row r="19225" ht="12.75" x14ac:dyDescent="0.2"/>
    <row r="19226" ht="12.75" x14ac:dyDescent="0.2"/>
    <row r="19227" ht="12.75" x14ac:dyDescent="0.2"/>
    <row r="19228" ht="12.75" x14ac:dyDescent="0.2"/>
    <row r="19229" ht="12.75" x14ac:dyDescent="0.2"/>
    <row r="19230" ht="12.75" x14ac:dyDescent="0.2"/>
    <row r="19231" ht="12.75" x14ac:dyDescent="0.2"/>
    <row r="19232" ht="12.75" x14ac:dyDescent="0.2"/>
    <row r="19233" ht="12.75" x14ac:dyDescent="0.2"/>
    <row r="19234" ht="12.75" x14ac:dyDescent="0.2"/>
    <row r="19235" ht="12.75" x14ac:dyDescent="0.2"/>
    <row r="19236" ht="12.75" x14ac:dyDescent="0.2"/>
    <row r="19237" ht="12.75" x14ac:dyDescent="0.2"/>
    <row r="19238" ht="12.75" x14ac:dyDescent="0.2"/>
    <row r="19239" ht="12.75" x14ac:dyDescent="0.2"/>
    <row r="19240" ht="12.75" x14ac:dyDescent="0.2"/>
    <row r="19241" ht="12.75" x14ac:dyDescent="0.2"/>
    <row r="19242" ht="12.75" x14ac:dyDescent="0.2"/>
    <row r="19243" ht="12.75" x14ac:dyDescent="0.2"/>
    <row r="19244" ht="12.75" x14ac:dyDescent="0.2"/>
    <row r="19245" ht="12.75" x14ac:dyDescent="0.2"/>
    <row r="19246" ht="12.75" x14ac:dyDescent="0.2"/>
    <row r="19247" ht="12.75" x14ac:dyDescent="0.2"/>
    <row r="19248" ht="12.75" x14ac:dyDescent="0.2"/>
    <row r="19249" ht="12.75" x14ac:dyDescent="0.2"/>
    <row r="19250" ht="12.75" x14ac:dyDescent="0.2"/>
    <row r="19251" ht="12.75" x14ac:dyDescent="0.2"/>
    <row r="19252" ht="12.75" x14ac:dyDescent="0.2"/>
    <row r="19253" ht="12.75" x14ac:dyDescent="0.2"/>
    <row r="19254" ht="12.75" x14ac:dyDescent="0.2"/>
    <row r="19255" ht="12.75" x14ac:dyDescent="0.2"/>
    <row r="19256" ht="12.75" x14ac:dyDescent="0.2"/>
    <row r="19257" ht="12.75" x14ac:dyDescent="0.2"/>
    <row r="19258" ht="12.75" x14ac:dyDescent="0.2"/>
    <row r="19259" ht="12.75" x14ac:dyDescent="0.2"/>
    <row r="19260" ht="12.75" x14ac:dyDescent="0.2"/>
    <row r="19261" ht="12.75" x14ac:dyDescent="0.2"/>
    <row r="19262" ht="12.75" x14ac:dyDescent="0.2"/>
    <row r="19263" ht="12.75" x14ac:dyDescent="0.2"/>
    <row r="19264" ht="12.75" x14ac:dyDescent="0.2"/>
    <row r="19265" ht="12.75" x14ac:dyDescent="0.2"/>
    <row r="19266" ht="12.75" x14ac:dyDescent="0.2"/>
    <row r="19267" ht="12.75" x14ac:dyDescent="0.2"/>
    <row r="19268" ht="12.75" x14ac:dyDescent="0.2"/>
    <row r="19269" ht="12.75" x14ac:dyDescent="0.2"/>
    <row r="19270" ht="12.75" x14ac:dyDescent="0.2"/>
    <row r="19271" ht="12.75" x14ac:dyDescent="0.2"/>
    <row r="19272" ht="12.75" x14ac:dyDescent="0.2"/>
    <row r="19273" ht="12.75" x14ac:dyDescent="0.2"/>
    <row r="19274" ht="12.75" x14ac:dyDescent="0.2"/>
    <row r="19275" ht="12.75" x14ac:dyDescent="0.2"/>
    <row r="19276" ht="12.75" x14ac:dyDescent="0.2"/>
    <row r="19277" ht="12.75" x14ac:dyDescent="0.2"/>
    <row r="19278" ht="12.75" x14ac:dyDescent="0.2"/>
    <row r="19279" ht="12.75" x14ac:dyDescent="0.2"/>
    <row r="19280" ht="12.75" x14ac:dyDescent="0.2"/>
    <row r="19281" ht="12.75" x14ac:dyDescent="0.2"/>
    <row r="19282" ht="12.75" x14ac:dyDescent="0.2"/>
    <row r="19283" ht="12.75" x14ac:dyDescent="0.2"/>
    <row r="19284" ht="12.75" x14ac:dyDescent="0.2"/>
    <row r="19285" ht="12.75" x14ac:dyDescent="0.2"/>
    <row r="19286" ht="12.75" x14ac:dyDescent="0.2"/>
    <row r="19287" ht="12.75" x14ac:dyDescent="0.2"/>
    <row r="19288" ht="12.75" x14ac:dyDescent="0.2"/>
    <row r="19289" ht="12.75" x14ac:dyDescent="0.2"/>
    <row r="19290" ht="12.75" x14ac:dyDescent="0.2"/>
    <row r="19291" ht="12.75" x14ac:dyDescent="0.2"/>
    <row r="19292" ht="12.75" x14ac:dyDescent="0.2"/>
    <row r="19293" ht="12.75" x14ac:dyDescent="0.2"/>
    <row r="19294" ht="12.75" x14ac:dyDescent="0.2"/>
    <row r="19295" ht="12.75" x14ac:dyDescent="0.2"/>
    <row r="19296" ht="12.75" x14ac:dyDescent="0.2"/>
    <row r="19297" ht="12.75" x14ac:dyDescent="0.2"/>
    <row r="19298" ht="12.75" x14ac:dyDescent="0.2"/>
    <row r="19299" ht="12.75" x14ac:dyDescent="0.2"/>
    <row r="19300" ht="12.75" x14ac:dyDescent="0.2"/>
    <row r="19301" ht="12.75" x14ac:dyDescent="0.2"/>
    <row r="19302" ht="12.75" x14ac:dyDescent="0.2"/>
    <row r="19303" ht="12.75" x14ac:dyDescent="0.2"/>
    <row r="19304" ht="12.75" x14ac:dyDescent="0.2"/>
    <row r="19305" ht="12.75" x14ac:dyDescent="0.2"/>
    <row r="19306" ht="12.75" x14ac:dyDescent="0.2"/>
    <row r="19307" ht="12.75" x14ac:dyDescent="0.2"/>
    <row r="19308" ht="12.75" x14ac:dyDescent="0.2"/>
    <row r="19309" ht="12.75" x14ac:dyDescent="0.2"/>
    <row r="19310" ht="12.75" x14ac:dyDescent="0.2"/>
    <row r="19311" ht="12.75" x14ac:dyDescent="0.2"/>
    <row r="19312" ht="12.75" x14ac:dyDescent="0.2"/>
    <row r="19313" ht="12.75" x14ac:dyDescent="0.2"/>
    <row r="19314" ht="12.75" x14ac:dyDescent="0.2"/>
    <row r="19315" ht="12.75" x14ac:dyDescent="0.2"/>
    <row r="19316" ht="12.75" x14ac:dyDescent="0.2"/>
    <row r="19317" ht="12.75" x14ac:dyDescent="0.2"/>
    <row r="19318" ht="12.75" x14ac:dyDescent="0.2"/>
    <row r="19319" ht="12.75" x14ac:dyDescent="0.2"/>
    <row r="19320" ht="12.75" x14ac:dyDescent="0.2"/>
    <row r="19321" ht="12.75" x14ac:dyDescent="0.2"/>
    <row r="19322" ht="12.75" x14ac:dyDescent="0.2"/>
    <row r="19323" ht="12.75" x14ac:dyDescent="0.2"/>
    <row r="19324" ht="12.75" x14ac:dyDescent="0.2"/>
    <row r="19325" ht="12.75" x14ac:dyDescent="0.2"/>
    <row r="19326" ht="12.75" x14ac:dyDescent="0.2"/>
    <row r="19327" ht="12.75" x14ac:dyDescent="0.2"/>
    <row r="19328" ht="12.75" x14ac:dyDescent="0.2"/>
    <row r="19329" ht="12.75" x14ac:dyDescent="0.2"/>
    <row r="19330" ht="12.75" x14ac:dyDescent="0.2"/>
    <row r="19331" ht="12.75" x14ac:dyDescent="0.2"/>
    <row r="19332" ht="12.75" x14ac:dyDescent="0.2"/>
    <row r="19333" ht="12.75" x14ac:dyDescent="0.2"/>
    <row r="19334" ht="12.75" x14ac:dyDescent="0.2"/>
    <row r="19335" ht="12.75" x14ac:dyDescent="0.2"/>
    <row r="19336" ht="12.75" x14ac:dyDescent="0.2"/>
    <row r="19337" ht="12.75" x14ac:dyDescent="0.2"/>
    <row r="19338" ht="12.75" x14ac:dyDescent="0.2"/>
    <row r="19339" ht="12.75" x14ac:dyDescent="0.2"/>
    <row r="19340" ht="12.75" x14ac:dyDescent="0.2"/>
    <row r="19341" ht="12.75" x14ac:dyDescent="0.2"/>
    <row r="19342" ht="12.75" x14ac:dyDescent="0.2"/>
    <row r="19343" ht="12.75" x14ac:dyDescent="0.2"/>
    <row r="19344" ht="12.75" x14ac:dyDescent="0.2"/>
    <row r="19345" ht="12.75" x14ac:dyDescent="0.2"/>
    <row r="19346" ht="12.75" x14ac:dyDescent="0.2"/>
    <row r="19347" ht="12.75" x14ac:dyDescent="0.2"/>
    <row r="19348" ht="12.75" x14ac:dyDescent="0.2"/>
    <row r="19349" ht="12.75" x14ac:dyDescent="0.2"/>
    <row r="19350" ht="12.75" x14ac:dyDescent="0.2"/>
    <row r="19351" ht="12.75" x14ac:dyDescent="0.2"/>
    <row r="19352" ht="12.75" x14ac:dyDescent="0.2"/>
    <row r="19353" ht="12.75" x14ac:dyDescent="0.2"/>
    <row r="19354" ht="12.75" x14ac:dyDescent="0.2"/>
    <row r="19355" ht="12.75" x14ac:dyDescent="0.2"/>
    <row r="19356" ht="12.75" x14ac:dyDescent="0.2"/>
    <row r="19357" ht="12.75" x14ac:dyDescent="0.2"/>
    <row r="19358" ht="12.75" x14ac:dyDescent="0.2"/>
    <row r="19359" ht="12.75" x14ac:dyDescent="0.2"/>
    <row r="19360" ht="12.75" x14ac:dyDescent="0.2"/>
    <row r="19361" ht="12.75" x14ac:dyDescent="0.2"/>
    <row r="19362" ht="12.75" x14ac:dyDescent="0.2"/>
    <row r="19363" ht="12.75" x14ac:dyDescent="0.2"/>
    <row r="19364" ht="12.75" x14ac:dyDescent="0.2"/>
    <row r="19365" ht="12.75" x14ac:dyDescent="0.2"/>
    <row r="19366" ht="12.75" x14ac:dyDescent="0.2"/>
    <row r="19367" ht="12.75" x14ac:dyDescent="0.2"/>
    <row r="19368" ht="12.75" x14ac:dyDescent="0.2"/>
    <row r="19369" ht="12.75" x14ac:dyDescent="0.2"/>
    <row r="19370" ht="12.75" x14ac:dyDescent="0.2"/>
    <row r="19371" ht="12.75" x14ac:dyDescent="0.2"/>
    <row r="19372" ht="12.75" x14ac:dyDescent="0.2"/>
    <row r="19373" ht="12.75" x14ac:dyDescent="0.2"/>
    <row r="19374" ht="12.75" x14ac:dyDescent="0.2"/>
    <row r="19375" ht="12.75" x14ac:dyDescent="0.2"/>
    <row r="19376" ht="12.75" x14ac:dyDescent="0.2"/>
    <row r="19377" ht="12.75" x14ac:dyDescent="0.2"/>
    <row r="19378" ht="12.75" x14ac:dyDescent="0.2"/>
    <row r="19379" ht="12.75" x14ac:dyDescent="0.2"/>
    <row r="19380" ht="12.75" x14ac:dyDescent="0.2"/>
    <row r="19381" ht="12.75" x14ac:dyDescent="0.2"/>
    <row r="19382" ht="12.75" x14ac:dyDescent="0.2"/>
    <row r="19383" ht="12.75" x14ac:dyDescent="0.2"/>
    <row r="19384" ht="12.75" x14ac:dyDescent="0.2"/>
    <row r="19385" ht="12.75" x14ac:dyDescent="0.2"/>
    <row r="19386" ht="12.75" x14ac:dyDescent="0.2"/>
    <row r="19387" ht="12.75" x14ac:dyDescent="0.2"/>
    <row r="19388" ht="12.75" x14ac:dyDescent="0.2"/>
    <row r="19389" ht="12.75" x14ac:dyDescent="0.2"/>
    <row r="19390" ht="12.75" x14ac:dyDescent="0.2"/>
    <row r="19391" ht="12.75" x14ac:dyDescent="0.2"/>
    <row r="19392" ht="12.75" x14ac:dyDescent="0.2"/>
    <row r="19393" ht="12.75" x14ac:dyDescent="0.2"/>
    <row r="19394" ht="12.75" x14ac:dyDescent="0.2"/>
    <row r="19395" ht="12.75" x14ac:dyDescent="0.2"/>
    <row r="19396" ht="12.75" x14ac:dyDescent="0.2"/>
    <row r="19397" ht="12.75" x14ac:dyDescent="0.2"/>
    <row r="19398" ht="12.75" x14ac:dyDescent="0.2"/>
    <row r="19399" ht="12.75" x14ac:dyDescent="0.2"/>
    <row r="19400" ht="12.75" x14ac:dyDescent="0.2"/>
    <row r="19401" ht="12.75" x14ac:dyDescent="0.2"/>
    <row r="19402" ht="12.75" x14ac:dyDescent="0.2"/>
    <row r="19403" ht="12.75" x14ac:dyDescent="0.2"/>
    <row r="19404" ht="12.75" x14ac:dyDescent="0.2"/>
    <row r="19405" ht="12.75" x14ac:dyDescent="0.2"/>
    <row r="19406" ht="12.75" x14ac:dyDescent="0.2"/>
    <row r="19407" ht="12.75" x14ac:dyDescent="0.2"/>
    <row r="19408" ht="12.75" x14ac:dyDescent="0.2"/>
    <row r="19409" ht="12.75" x14ac:dyDescent="0.2"/>
    <row r="19410" ht="12.75" x14ac:dyDescent="0.2"/>
    <row r="19411" ht="12.75" x14ac:dyDescent="0.2"/>
    <row r="19412" ht="12.75" x14ac:dyDescent="0.2"/>
    <row r="19413" ht="12.75" x14ac:dyDescent="0.2"/>
    <row r="19414" ht="12.75" x14ac:dyDescent="0.2"/>
    <row r="19415" ht="12.75" x14ac:dyDescent="0.2"/>
    <row r="19416" ht="12.75" x14ac:dyDescent="0.2"/>
    <row r="19417" ht="12.75" x14ac:dyDescent="0.2"/>
    <row r="19418" ht="12.75" x14ac:dyDescent="0.2"/>
    <row r="19419" ht="12.75" x14ac:dyDescent="0.2"/>
    <row r="19420" ht="12.75" x14ac:dyDescent="0.2"/>
    <row r="19421" ht="12.75" x14ac:dyDescent="0.2"/>
    <row r="19422" ht="12.75" x14ac:dyDescent="0.2"/>
    <row r="19423" ht="12.75" x14ac:dyDescent="0.2"/>
    <row r="19424" ht="12.75" x14ac:dyDescent="0.2"/>
    <row r="19425" ht="12.75" x14ac:dyDescent="0.2"/>
    <row r="19426" ht="12.75" x14ac:dyDescent="0.2"/>
    <row r="19427" ht="12.75" x14ac:dyDescent="0.2"/>
    <row r="19428" ht="12.75" x14ac:dyDescent="0.2"/>
    <row r="19429" ht="12.75" x14ac:dyDescent="0.2"/>
    <row r="19430" ht="12.75" x14ac:dyDescent="0.2"/>
    <row r="19431" ht="12.75" x14ac:dyDescent="0.2"/>
    <row r="19432" ht="12.75" x14ac:dyDescent="0.2"/>
    <row r="19433" ht="12.75" x14ac:dyDescent="0.2"/>
    <row r="19434" ht="12.75" x14ac:dyDescent="0.2"/>
    <row r="19435" ht="12.75" x14ac:dyDescent="0.2"/>
    <row r="19436" ht="12.75" x14ac:dyDescent="0.2"/>
    <row r="19437" ht="12.75" x14ac:dyDescent="0.2"/>
    <row r="19438" ht="12.75" x14ac:dyDescent="0.2"/>
    <row r="19439" ht="12.75" x14ac:dyDescent="0.2"/>
    <row r="19440" ht="12.75" x14ac:dyDescent="0.2"/>
    <row r="19441" ht="12.75" x14ac:dyDescent="0.2"/>
    <row r="19442" ht="12.75" x14ac:dyDescent="0.2"/>
    <row r="19443" ht="12.75" x14ac:dyDescent="0.2"/>
    <row r="19444" ht="12.75" x14ac:dyDescent="0.2"/>
    <row r="19445" ht="12.75" x14ac:dyDescent="0.2"/>
    <row r="19446" ht="12.75" x14ac:dyDescent="0.2"/>
    <row r="19447" ht="12.75" x14ac:dyDescent="0.2"/>
    <row r="19448" ht="12.75" x14ac:dyDescent="0.2"/>
    <row r="19449" ht="12.75" x14ac:dyDescent="0.2"/>
    <row r="19450" ht="12.75" x14ac:dyDescent="0.2"/>
    <row r="19451" ht="12.75" x14ac:dyDescent="0.2"/>
    <row r="19452" ht="12.75" x14ac:dyDescent="0.2"/>
    <row r="19453" ht="12.75" x14ac:dyDescent="0.2"/>
    <row r="19454" ht="12.75" x14ac:dyDescent="0.2"/>
    <row r="19455" ht="12.75" x14ac:dyDescent="0.2"/>
    <row r="19456" ht="12.75" x14ac:dyDescent="0.2"/>
    <row r="19457" ht="12.75" x14ac:dyDescent="0.2"/>
    <row r="19458" ht="12.75" x14ac:dyDescent="0.2"/>
    <row r="19459" ht="12.75" x14ac:dyDescent="0.2"/>
    <row r="19460" ht="12.75" x14ac:dyDescent="0.2"/>
    <row r="19461" ht="12.75" x14ac:dyDescent="0.2"/>
    <row r="19462" ht="12.75" x14ac:dyDescent="0.2"/>
    <row r="19463" ht="12.75" x14ac:dyDescent="0.2"/>
    <row r="19464" ht="12.75" x14ac:dyDescent="0.2"/>
    <row r="19465" ht="12.75" x14ac:dyDescent="0.2"/>
    <row r="19466" ht="12.75" x14ac:dyDescent="0.2"/>
    <row r="19467" ht="12.75" x14ac:dyDescent="0.2"/>
    <row r="19468" ht="12.75" x14ac:dyDescent="0.2"/>
    <row r="19469" ht="12.75" x14ac:dyDescent="0.2"/>
    <row r="19470" ht="12.75" x14ac:dyDescent="0.2"/>
    <row r="19471" ht="12.75" x14ac:dyDescent="0.2"/>
    <row r="19472" ht="12.75" x14ac:dyDescent="0.2"/>
    <row r="19473" ht="12.75" x14ac:dyDescent="0.2"/>
    <row r="19474" ht="12.75" x14ac:dyDescent="0.2"/>
    <row r="19475" ht="12.75" x14ac:dyDescent="0.2"/>
    <row r="19476" ht="12.75" x14ac:dyDescent="0.2"/>
    <row r="19477" ht="12.75" x14ac:dyDescent="0.2"/>
    <row r="19478" ht="12.75" x14ac:dyDescent="0.2"/>
    <row r="19479" ht="12.75" x14ac:dyDescent="0.2"/>
    <row r="19480" ht="12.75" x14ac:dyDescent="0.2"/>
    <row r="19481" ht="12.75" x14ac:dyDescent="0.2"/>
    <row r="19482" ht="12.75" x14ac:dyDescent="0.2"/>
    <row r="19483" ht="12.75" x14ac:dyDescent="0.2"/>
    <row r="19484" ht="12.75" x14ac:dyDescent="0.2"/>
    <row r="19485" ht="12.75" x14ac:dyDescent="0.2"/>
    <row r="19486" ht="12.75" x14ac:dyDescent="0.2"/>
    <row r="19487" ht="12.75" x14ac:dyDescent="0.2"/>
    <row r="19488" ht="12.75" x14ac:dyDescent="0.2"/>
    <row r="19489" ht="12.75" x14ac:dyDescent="0.2"/>
    <row r="19490" ht="12.75" x14ac:dyDescent="0.2"/>
    <row r="19491" ht="12.75" x14ac:dyDescent="0.2"/>
    <row r="19492" ht="12.75" x14ac:dyDescent="0.2"/>
    <row r="19493" ht="12.75" x14ac:dyDescent="0.2"/>
    <row r="19494" ht="12.75" x14ac:dyDescent="0.2"/>
    <row r="19495" ht="12.75" x14ac:dyDescent="0.2"/>
    <row r="19496" ht="12.75" x14ac:dyDescent="0.2"/>
    <row r="19497" ht="12.75" x14ac:dyDescent="0.2"/>
    <row r="19498" ht="12.75" x14ac:dyDescent="0.2"/>
    <row r="19499" ht="12.75" x14ac:dyDescent="0.2"/>
    <row r="19500" ht="12.75" x14ac:dyDescent="0.2"/>
    <row r="19501" ht="12.75" x14ac:dyDescent="0.2"/>
    <row r="19502" ht="12.75" x14ac:dyDescent="0.2"/>
    <row r="19503" ht="12.75" x14ac:dyDescent="0.2"/>
    <row r="19504" ht="12.75" x14ac:dyDescent="0.2"/>
    <row r="19505" ht="12.75" x14ac:dyDescent="0.2"/>
    <row r="19506" ht="12.75" x14ac:dyDescent="0.2"/>
    <row r="19507" ht="12.75" x14ac:dyDescent="0.2"/>
    <row r="19508" ht="12.75" x14ac:dyDescent="0.2"/>
    <row r="19509" ht="12.75" x14ac:dyDescent="0.2"/>
    <row r="19510" ht="12.75" x14ac:dyDescent="0.2"/>
    <row r="19511" ht="12.75" x14ac:dyDescent="0.2"/>
    <row r="19512" ht="12.75" x14ac:dyDescent="0.2"/>
    <row r="19513" ht="12.75" x14ac:dyDescent="0.2"/>
    <row r="19514" ht="12.75" x14ac:dyDescent="0.2"/>
    <row r="19515" ht="12.75" x14ac:dyDescent="0.2"/>
    <row r="19516" ht="12.75" x14ac:dyDescent="0.2"/>
    <row r="19517" ht="12.75" x14ac:dyDescent="0.2"/>
    <row r="19518" ht="12.75" x14ac:dyDescent="0.2"/>
    <row r="19519" ht="12.75" x14ac:dyDescent="0.2"/>
    <row r="19520" ht="12.75" x14ac:dyDescent="0.2"/>
    <row r="19521" ht="12.75" x14ac:dyDescent="0.2"/>
    <row r="19522" ht="12.75" x14ac:dyDescent="0.2"/>
    <row r="19523" ht="12.75" x14ac:dyDescent="0.2"/>
    <row r="19524" ht="12.75" x14ac:dyDescent="0.2"/>
    <row r="19525" ht="12.75" x14ac:dyDescent="0.2"/>
    <row r="19526" ht="12.75" x14ac:dyDescent="0.2"/>
    <row r="19527" ht="12.75" x14ac:dyDescent="0.2"/>
    <row r="19528" ht="12.75" x14ac:dyDescent="0.2"/>
    <row r="19529" ht="12.75" x14ac:dyDescent="0.2"/>
    <row r="19530" ht="12.75" x14ac:dyDescent="0.2"/>
    <row r="19531" ht="12.75" x14ac:dyDescent="0.2"/>
    <row r="19532" ht="12.75" x14ac:dyDescent="0.2"/>
    <row r="19533" ht="12.75" x14ac:dyDescent="0.2"/>
    <row r="19534" ht="12.75" x14ac:dyDescent="0.2"/>
    <row r="19535" ht="12.75" x14ac:dyDescent="0.2"/>
    <row r="19536" ht="12.75" x14ac:dyDescent="0.2"/>
    <row r="19537" ht="12.75" x14ac:dyDescent="0.2"/>
    <row r="19538" ht="12.75" x14ac:dyDescent="0.2"/>
    <row r="19539" ht="12.75" x14ac:dyDescent="0.2"/>
    <row r="19540" ht="12.75" x14ac:dyDescent="0.2"/>
    <row r="19541" ht="12.75" x14ac:dyDescent="0.2"/>
    <row r="19542" ht="12.75" x14ac:dyDescent="0.2"/>
    <row r="19543" ht="12.75" x14ac:dyDescent="0.2"/>
    <row r="19544" ht="12.75" x14ac:dyDescent="0.2"/>
    <row r="19545" ht="12.75" x14ac:dyDescent="0.2"/>
    <row r="19546" ht="12.75" x14ac:dyDescent="0.2"/>
    <row r="19547" ht="12.75" x14ac:dyDescent="0.2"/>
    <row r="19548" ht="12.75" x14ac:dyDescent="0.2"/>
    <row r="19549" ht="12.75" x14ac:dyDescent="0.2"/>
    <row r="19550" ht="12.75" x14ac:dyDescent="0.2"/>
    <row r="19551" ht="12.75" x14ac:dyDescent="0.2"/>
    <row r="19552" ht="12.75" x14ac:dyDescent="0.2"/>
    <row r="19553" ht="12.75" x14ac:dyDescent="0.2"/>
    <row r="19554" ht="12.75" x14ac:dyDescent="0.2"/>
    <row r="19555" ht="12.75" x14ac:dyDescent="0.2"/>
    <row r="19556" ht="12.75" x14ac:dyDescent="0.2"/>
    <row r="19557" ht="12.75" x14ac:dyDescent="0.2"/>
    <row r="19558" ht="12.75" x14ac:dyDescent="0.2"/>
    <row r="19559" ht="12.75" x14ac:dyDescent="0.2"/>
    <row r="19560" ht="12.75" x14ac:dyDescent="0.2"/>
    <row r="19561" ht="12.75" x14ac:dyDescent="0.2"/>
    <row r="19562" ht="12.75" x14ac:dyDescent="0.2"/>
    <row r="19563" ht="12.75" x14ac:dyDescent="0.2"/>
    <row r="19564" ht="12.75" x14ac:dyDescent="0.2"/>
    <row r="19565" ht="12.75" x14ac:dyDescent="0.2"/>
    <row r="19566" ht="12.75" x14ac:dyDescent="0.2"/>
    <row r="19567" ht="12.75" x14ac:dyDescent="0.2"/>
    <row r="19568" ht="12.75" x14ac:dyDescent="0.2"/>
    <row r="19569" ht="12.75" x14ac:dyDescent="0.2"/>
    <row r="19570" ht="12.75" x14ac:dyDescent="0.2"/>
    <row r="19571" ht="12.75" x14ac:dyDescent="0.2"/>
    <row r="19572" ht="12.75" x14ac:dyDescent="0.2"/>
    <row r="19573" ht="12.75" x14ac:dyDescent="0.2"/>
    <row r="19574" ht="12.75" x14ac:dyDescent="0.2"/>
    <row r="19575" ht="12.75" x14ac:dyDescent="0.2"/>
    <row r="19576" ht="12.75" x14ac:dyDescent="0.2"/>
    <row r="19577" ht="12.75" x14ac:dyDescent="0.2"/>
    <row r="19578" ht="12.75" x14ac:dyDescent="0.2"/>
    <row r="19579" ht="12.75" x14ac:dyDescent="0.2"/>
    <row r="19580" ht="12.75" x14ac:dyDescent="0.2"/>
    <row r="19581" ht="12.75" x14ac:dyDescent="0.2"/>
    <row r="19582" ht="12.75" x14ac:dyDescent="0.2"/>
    <row r="19583" ht="12.75" x14ac:dyDescent="0.2"/>
    <row r="19584" ht="12.75" x14ac:dyDescent="0.2"/>
    <row r="19585" ht="12.75" x14ac:dyDescent="0.2"/>
    <row r="19586" ht="12.75" x14ac:dyDescent="0.2"/>
    <row r="19587" ht="12.75" x14ac:dyDescent="0.2"/>
    <row r="19588" ht="12.75" x14ac:dyDescent="0.2"/>
    <row r="19589" ht="12.75" x14ac:dyDescent="0.2"/>
    <row r="19590" ht="12.75" x14ac:dyDescent="0.2"/>
    <row r="19591" ht="12.75" x14ac:dyDescent="0.2"/>
    <row r="19592" ht="12.75" x14ac:dyDescent="0.2"/>
    <row r="19593" ht="12.75" x14ac:dyDescent="0.2"/>
    <row r="19594" ht="12.75" x14ac:dyDescent="0.2"/>
    <row r="19595" ht="12.75" x14ac:dyDescent="0.2"/>
    <row r="19596" ht="12.75" x14ac:dyDescent="0.2"/>
    <row r="19597" ht="12.75" x14ac:dyDescent="0.2"/>
    <row r="19598" ht="12.75" x14ac:dyDescent="0.2"/>
    <row r="19599" ht="12.75" x14ac:dyDescent="0.2"/>
    <row r="19600" ht="12.75" x14ac:dyDescent="0.2"/>
    <row r="19601" ht="12.75" x14ac:dyDescent="0.2"/>
    <row r="19602" ht="12.75" x14ac:dyDescent="0.2"/>
    <row r="19603" ht="12.75" x14ac:dyDescent="0.2"/>
    <row r="19604" ht="12.75" x14ac:dyDescent="0.2"/>
    <row r="19605" ht="12.75" x14ac:dyDescent="0.2"/>
    <row r="19606" ht="12.75" x14ac:dyDescent="0.2"/>
    <row r="19607" ht="12.75" x14ac:dyDescent="0.2"/>
    <row r="19608" ht="12.75" x14ac:dyDescent="0.2"/>
    <row r="19609" ht="12.75" x14ac:dyDescent="0.2"/>
    <row r="19610" ht="12.75" x14ac:dyDescent="0.2"/>
    <row r="19611" ht="12.75" x14ac:dyDescent="0.2"/>
    <row r="19612" ht="12.75" x14ac:dyDescent="0.2"/>
    <row r="19613" ht="12.75" x14ac:dyDescent="0.2"/>
    <row r="19614" ht="12.75" x14ac:dyDescent="0.2"/>
    <row r="19615" ht="12.75" x14ac:dyDescent="0.2"/>
    <row r="19616" ht="12.75" x14ac:dyDescent="0.2"/>
    <row r="19617" ht="12.75" x14ac:dyDescent="0.2"/>
    <row r="19618" ht="12.75" x14ac:dyDescent="0.2"/>
    <row r="19619" ht="12.75" x14ac:dyDescent="0.2"/>
    <row r="19620" ht="12.75" x14ac:dyDescent="0.2"/>
    <row r="19621" ht="12.75" x14ac:dyDescent="0.2"/>
    <row r="19622" ht="12.75" x14ac:dyDescent="0.2"/>
    <row r="19623" ht="12.75" x14ac:dyDescent="0.2"/>
    <row r="19624" ht="12.75" x14ac:dyDescent="0.2"/>
    <row r="19625" ht="12.75" x14ac:dyDescent="0.2"/>
    <row r="19626" ht="12.75" x14ac:dyDescent="0.2"/>
    <row r="19627" ht="12.75" x14ac:dyDescent="0.2"/>
    <row r="19628" ht="12.75" x14ac:dyDescent="0.2"/>
    <row r="19629" ht="12.75" x14ac:dyDescent="0.2"/>
    <row r="19630" ht="12.75" x14ac:dyDescent="0.2"/>
    <row r="19631" ht="12.75" x14ac:dyDescent="0.2"/>
    <row r="19632" ht="12.75" x14ac:dyDescent="0.2"/>
    <row r="19633" ht="12.75" x14ac:dyDescent="0.2"/>
    <row r="19634" ht="12.75" x14ac:dyDescent="0.2"/>
    <row r="19635" ht="12.75" x14ac:dyDescent="0.2"/>
    <row r="19636" ht="12.75" x14ac:dyDescent="0.2"/>
    <row r="19637" ht="12.75" x14ac:dyDescent="0.2"/>
    <row r="19638" ht="12.75" x14ac:dyDescent="0.2"/>
    <row r="19639" ht="12.75" x14ac:dyDescent="0.2"/>
    <row r="19640" ht="12.75" x14ac:dyDescent="0.2"/>
    <row r="19641" ht="12.75" x14ac:dyDescent="0.2"/>
    <row r="19642" ht="12.75" x14ac:dyDescent="0.2"/>
    <row r="19643" ht="12.75" x14ac:dyDescent="0.2"/>
    <row r="19644" ht="12.75" x14ac:dyDescent="0.2"/>
    <row r="19645" ht="12.75" x14ac:dyDescent="0.2"/>
    <row r="19646" ht="12.75" x14ac:dyDescent="0.2"/>
    <row r="19647" ht="12.75" x14ac:dyDescent="0.2"/>
    <row r="19648" ht="12.75" x14ac:dyDescent="0.2"/>
    <row r="19649" ht="12.75" x14ac:dyDescent="0.2"/>
    <row r="19650" ht="12.75" x14ac:dyDescent="0.2"/>
    <row r="19651" ht="12.75" x14ac:dyDescent="0.2"/>
    <row r="19652" ht="12.75" x14ac:dyDescent="0.2"/>
    <row r="19653" ht="12.75" x14ac:dyDescent="0.2"/>
    <row r="19654" ht="12.75" x14ac:dyDescent="0.2"/>
    <row r="19655" ht="12.75" x14ac:dyDescent="0.2"/>
    <row r="19656" ht="12.75" x14ac:dyDescent="0.2"/>
    <row r="19657" ht="12.75" x14ac:dyDescent="0.2"/>
    <row r="19658" ht="12.75" x14ac:dyDescent="0.2"/>
    <row r="19659" ht="12.75" x14ac:dyDescent="0.2"/>
    <row r="19660" ht="12.75" x14ac:dyDescent="0.2"/>
    <row r="19661" ht="12.75" x14ac:dyDescent="0.2"/>
    <row r="19662" ht="12.75" x14ac:dyDescent="0.2"/>
    <row r="19663" ht="12.75" x14ac:dyDescent="0.2"/>
    <row r="19664" ht="12.75" x14ac:dyDescent="0.2"/>
    <row r="19665" ht="12.75" x14ac:dyDescent="0.2"/>
    <row r="19666" ht="12.75" x14ac:dyDescent="0.2"/>
    <row r="19667" ht="12.75" x14ac:dyDescent="0.2"/>
    <row r="19668" ht="12.75" x14ac:dyDescent="0.2"/>
    <row r="19669" ht="12.75" x14ac:dyDescent="0.2"/>
    <row r="19670" ht="12.75" x14ac:dyDescent="0.2"/>
    <row r="19671" ht="12.75" x14ac:dyDescent="0.2"/>
    <row r="19672" ht="12.75" x14ac:dyDescent="0.2"/>
    <row r="19673" ht="12.75" x14ac:dyDescent="0.2"/>
    <row r="19674" ht="12.75" x14ac:dyDescent="0.2"/>
    <row r="19675" ht="12.75" x14ac:dyDescent="0.2"/>
    <row r="19676" ht="12.75" x14ac:dyDescent="0.2"/>
    <row r="19677" ht="12.75" x14ac:dyDescent="0.2"/>
    <row r="19678" ht="12.75" x14ac:dyDescent="0.2"/>
    <row r="19679" ht="12.75" x14ac:dyDescent="0.2"/>
    <row r="19680" ht="12.75" x14ac:dyDescent="0.2"/>
    <row r="19681" ht="12.75" x14ac:dyDescent="0.2"/>
    <row r="19682" ht="12.75" x14ac:dyDescent="0.2"/>
    <row r="19683" ht="12.75" x14ac:dyDescent="0.2"/>
    <row r="19684" ht="12.75" x14ac:dyDescent="0.2"/>
    <row r="19685" ht="12.75" x14ac:dyDescent="0.2"/>
    <row r="19686" ht="12.75" x14ac:dyDescent="0.2"/>
    <row r="19687" ht="12.75" x14ac:dyDescent="0.2"/>
    <row r="19688" ht="12.75" x14ac:dyDescent="0.2"/>
    <row r="19689" ht="12.75" x14ac:dyDescent="0.2"/>
    <row r="19690" ht="12.75" x14ac:dyDescent="0.2"/>
    <row r="19691" ht="12.75" x14ac:dyDescent="0.2"/>
    <row r="19692" ht="12.75" x14ac:dyDescent="0.2"/>
    <row r="19693" ht="12.75" x14ac:dyDescent="0.2"/>
    <row r="19694" ht="12.75" x14ac:dyDescent="0.2"/>
    <row r="19695" ht="12.75" x14ac:dyDescent="0.2"/>
    <row r="19696" ht="12.75" x14ac:dyDescent="0.2"/>
    <row r="19697" ht="12.75" x14ac:dyDescent="0.2"/>
    <row r="19698" ht="12.75" x14ac:dyDescent="0.2"/>
    <row r="19699" ht="12.75" x14ac:dyDescent="0.2"/>
    <row r="19700" ht="12.75" x14ac:dyDescent="0.2"/>
    <row r="19701" ht="12.75" x14ac:dyDescent="0.2"/>
    <row r="19702" ht="12.75" x14ac:dyDescent="0.2"/>
    <row r="19703" ht="12.75" x14ac:dyDescent="0.2"/>
    <row r="19704" ht="12.75" x14ac:dyDescent="0.2"/>
    <row r="19705" ht="12.75" x14ac:dyDescent="0.2"/>
    <row r="19706" ht="12.75" x14ac:dyDescent="0.2"/>
    <row r="19707" ht="12.75" x14ac:dyDescent="0.2"/>
    <row r="19708" ht="12.75" x14ac:dyDescent="0.2"/>
    <row r="19709" ht="12.75" x14ac:dyDescent="0.2"/>
    <row r="19710" ht="12.75" x14ac:dyDescent="0.2"/>
    <row r="19711" ht="12.75" x14ac:dyDescent="0.2"/>
    <row r="19712" ht="12.75" x14ac:dyDescent="0.2"/>
    <row r="19713" ht="12.75" x14ac:dyDescent="0.2"/>
    <row r="19714" ht="12.75" x14ac:dyDescent="0.2"/>
    <row r="19715" ht="12.75" x14ac:dyDescent="0.2"/>
    <row r="19716" ht="12.75" x14ac:dyDescent="0.2"/>
    <row r="19717" ht="12.75" x14ac:dyDescent="0.2"/>
    <row r="19718" ht="12.75" x14ac:dyDescent="0.2"/>
    <row r="19719" ht="12.75" x14ac:dyDescent="0.2"/>
    <row r="19720" ht="12.75" x14ac:dyDescent="0.2"/>
    <row r="19721" ht="12.75" x14ac:dyDescent="0.2"/>
    <row r="19722" ht="12.75" x14ac:dyDescent="0.2"/>
    <row r="19723" ht="12.75" x14ac:dyDescent="0.2"/>
    <row r="19724" ht="12.75" x14ac:dyDescent="0.2"/>
    <row r="19725" ht="12.75" x14ac:dyDescent="0.2"/>
    <row r="19726" ht="12.75" x14ac:dyDescent="0.2"/>
    <row r="19727" ht="12.75" x14ac:dyDescent="0.2"/>
    <row r="19728" ht="12.75" x14ac:dyDescent="0.2"/>
    <row r="19729" ht="12.75" x14ac:dyDescent="0.2"/>
    <row r="19730" ht="12.75" x14ac:dyDescent="0.2"/>
    <row r="19731" ht="12.75" x14ac:dyDescent="0.2"/>
    <row r="19732" ht="12.75" x14ac:dyDescent="0.2"/>
    <row r="19733" ht="12.75" x14ac:dyDescent="0.2"/>
    <row r="19734" ht="12.75" x14ac:dyDescent="0.2"/>
    <row r="19735" ht="12.75" x14ac:dyDescent="0.2"/>
    <row r="19736" ht="12.75" x14ac:dyDescent="0.2"/>
    <row r="19737" ht="12.75" x14ac:dyDescent="0.2"/>
    <row r="19738" ht="12.75" x14ac:dyDescent="0.2"/>
    <row r="19739" ht="12.75" x14ac:dyDescent="0.2"/>
    <row r="19740" ht="12.75" x14ac:dyDescent="0.2"/>
    <row r="19741" ht="12.75" x14ac:dyDescent="0.2"/>
    <row r="19742" ht="12.75" x14ac:dyDescent="0.2"/>
    <row r="19743" ht="12.75" x14ac:dyDescent="0.2"/>
    <row r="19744" ht="12.75" x14ac:dyDescent="0.2"/>
    <row r="19745" ht="12.75" x14ac:dyDescent="0.2"/>
    <row r="19746" ht="12.75" x14ac:dyDescent="0.2"/>
    <row r="19747" ht="12.75" x14ac:dyDescent="0.2"/>
    <row r="19748" ht="12.75" x14ac:dyDescent="0.2"/>
    <row r="19749" ht="12.75" x14ac:dyDescent="0.2"/>
    <row r="19750" ht="12.75" x14ac:dyDescent="0.2"/>
    <row r="19751" ht="12.75" x14ac:dyDescent="0.2"/>
    <row r="19752" ht="12.75" x14ac:dyDescent="0.2"/>
    <row r="19753" ht="12.75" x14ac:dyDescent="0.2"/>
    <row r="19754" ht="12.75" x14ac:dyDescent="0.2"/>
    <row r="19755" ht="12.75" x14ac:dyDescent="0.2"/>
    <row r="19756" ht="12.75" x14ac:dyDescent="0.2"/>
    <row r="19757" ht="12.75" x14ac:dyDescent="0.2"/>
    <row r="19758" ht="12.75" x14ac:dyDescent="0.2"/>
    <row r="19759" ht="12.75" x14ac:dyDescent="0.2"/>
    <row r="19760" ht="12.75" x14ac:dyDescent="0.2"/>
    <row r="19761" ht="12.75" x14ac:dyDescent="0.2"/>
    <row r="19762" ht="12.75" x14ac:dyDescent="0.2"/>
    <row r="19763" ht="12.75" x14ac:dyDescent="0.2"/>
    <row r="19764" ht="12.75" x14ac:dyDescent="0.2"/>
    <row r="19765" ht="12.75" x14ac:dyDescent="0.2"/>
    <row r="19766" ht="12.75" x14ac:dyDescent="0.2"/>
    <row r="19767" ht="12.75" x14ac:dyDescent="0.2"/>
    <row r="19768" ht="12.75" x14ac:dyDescent="0.2"/>
    <row r="19769" ht="12.75" x14ac:dyDescent="0.2"/>
    <row r="19770" ht="12.75" x14ac:dyDescent="0.2"/>
    <row r="19771" ht="12.75" x14ac:dyDescent="0.2"/>
    <row r="19772" ht="12.75" x14ac:dyDescent="0.2"/>
    <row r="19773" ht="12.75" x14ac:dyDescent="0.2"/>
    <row r="19774" ht="12.75" x14ac:dyDescent="0.2"/>
    <row r="19775" ht="12.75" x14ac:dyDescent="0.2"/>
    <row r="19776" ht="12.75" x14ac:dyDescent="0.2"/>
    <row r="19777" ht="12.75" x14ac:dyDescent="0.2"/>
    <row r="19778" ht="12.75" x14ac:dyDescent="0.2"/>
    <row r="19779" ht="12.75" x14ac:dyDescent="0.2"/>
    <row r="19780" ht="12.75" x14ac:dyDescent="0.2"/>
    <row r="19781" ht="12.75" x14ac:dyDescent="0.2"/>
    <row r="19782" ht="12.75" x14ac:dyDescent="0.2"/>
    <row r="19783" ht="12.75" x14ac:dyDescent="0.2"/>
    <row r="19784" ht="12.75" x14ac:dyDescent="0.2"/>
    <row r="19785" ht="12.75" x14ac:dyDescent="0.2"/>
    <row r="19786" ht="12.75" x14ac:dyDescent="0.2"/>
    <row r="19787" ht="12.75" x14ac:dyDescent="0.2"/>
    <row r="19788" ht="12.75" x14ac:dyDescent="0.2"/>
    <row r="19789" ht="12.75" x14ac:dyDescent="0.2"/>
    <row r="19790" ht="12.75" x14ac:dyDescent="0.2"/>
    <row r="19791" ht="12.75" x14ac:dyDescent="0.2"/>
    <row r="19792" ht="12.75" x14ac:dyDescent="0.2"/>
    <row r="19793" ht="12.75" x14ac:dyDescent="0.2"/>
    <row r="19794" ht="12.75" x14ac:dyDescent="0.2"/>
    <row r="19795" ht="12.75" x14ac:dyDescent="0.2"/>
    <row r="19796" ht="12.75" x14ac:dyDescent="0.2"/>
    <row r="19797" ht="12.75" x14ac:dyDescent="0.2"/>
    <row r="19798" ht="12.75" x14ac:dyDescent="0.2"/>
    <row r="19799" ht="12.75" x14ac:dyDescent="0.2"/>
    <row r="19800" ht="12.75" x14ac:dyDescent="0.2"/>
    <row r="19801" ht="12.75" x14ac:dyDescent="0.2"/>
    <row r="19802" ht="12.75" x14ac:dyDescent="0.2"/>
    <row r="19803" ht="12.75" x14ac:dyDescent="0.2"/>
    <row r="19804" ht="12.75" x14ac:dyDescent="0.2"/>
    <row r="19805" ht="12.75" x14ac:dyDescent="0.2"/>
    <row r="19806" ht="12.75" x14ac:dyDescent="0.2"/>
    <row r="19807" ht="12.75" x14ac:dyDescent="0.2"/>
    <row r="19808" ht="12.75" x14ac:dyDescent="0.2"/>
    <row r="19809" ht="12.75" x14ac:dyDescent="0.2"/>
    <row r="19810" ht="12.75" x14ac:dyDescent="0.2"/>
    <row r="19811" ht="12.75" x14ac:dyDescent="0.2"/>
    <row r="19812" ht="12.75" x14ac:dyDescent="0.2"/>
    <row r="19813" ht="12.75" x14ac:dyDescent="0.2"/>
    <row r="19814" ht="12.75" x14ac:dyDescent="0.2"/>
    <row r="19815" ht="12.75" x14ac:dyDescent="0.2"/>
    <row r="19816" ht="12.75" x14ac:dyDescent="0.2"/>
    <row r="19817" ht="12.75" x14ac:dyDescent="0.2"/>
    <row r="19818" ht="12.75" x14ac:dyDescent="0.2"/>
    <row r="19819" ht="12.75" x14ac:dyDescent="0.2"/>
    <row r="19820" ht="12.75" x14ac:dyDescent="0.2"/>
    <row r="19821" ht="12.75" x14ac:dyDescent="0.2"/>
    <row r="19822" ht="12.75" x14ac:dyDescent="0.2"/>
    <row r="19823" ht="12.75" x14ac:dyDescent="0.2"/>
    <row r="19824" ht="12.75" x14ac:dyDescent="0.2"/>
    <row r="19825" ht="12.75" x14ac:dyDescent="0.2"/>
    <row r="19826" ht="12.75" x14ac:dyDescent="0.2"/>
    <row r="19827" ht="12.75" x14ac:dyDescent="0.2"/>
    <row r="19828" ht="12.75" x14ac:dyDescent="0.2"/>
    <row r="19829" ht="12.75" x14ac:dyDescent="0.2"/>
    <row r="19830" ht="12.75" x14ac:dyDescent="0.2"/>
    <row r="19831" ht="12.75" x14ac:dyDescent="0.2"/>
    <row r="19832" ht="12.75" x14ac:dyDescent="0.2"/>
    <row r="19833" ht="12.75" x14ac:dyDescent="0.2"/>
    <row r="19834" ht="12.75" x14ac:dyDescent="0.2"/>
    <row r="19835" ht="12.75" x14ac:dyDescent="0.2"/>
    <row r="19836" ht="12.75" x14ac:dyDescent="0.2"/>
    <row r="19837" ht="12.75" x14ac:dyDescent="0.2"/>
    <row r="19838" ht="12.75" x14ac:dyDescent="0.2"/>
    <row r="19839" ht="12.75" x14ac:dyDescent="0.2"/>
    <row r="19840" ht="12.75" x14ac:dyDescent="0.2"/>
    <row r="19841" ht="12.75" x14ac:dyDescent="0.2"/>
    <row r="19842" ht="12.75" x14ac:dyDescent="0.2"/>
    <row r="19843" ht="12.75" x14ac:dyDescent="0.2"/>
    <row r="19844" ht="12.75" x14ac:dyDescent="0.2"/>
    <row r="19845" ht="12.75" x14ac:dyDescent="0.2"/>
    <row r="19846" ht="12.75" x14ac:dyDescent="0.2"/>
    <row r="19847" ht="12.75" x14ac:dyDescent="0.2"/>
    <row r="19848" ht="12.75" x14ac:dyDescent="0.2"/>
    <row r="19849" ht="12.75" x14ac:dyDescent="0.2"/>
    <row r="19850" ht="12.75" x14ac:dyDescent="0.2"/>
    <row r="19851" ht="12.75" x14ac:dyDescent="0.2"/>
    <row r="19852" ht="12.75" x14ac:dyDescent="0.2"/>
    <row r="19853" ht="12.75" x14ac:dyDescent="0.2"/>
    <row r="19854" ht="12.75" x14ac:dyDescent="0.2"/>
    <row r="19855" ht="12.75" x14ac:dyDescent="0.2"/>
    <row r="19856" ht="12.75" x14ac:dyDescent="0.2"/>
    <row r="19857" ht="12.75" x14ac:dyDescent="0.2"/>
    <row r="19858" ht="12.75" x14ac:dyDescent="0.2"/>
    <row r="19859" ht="12.75" x14ac:dyDescent="0.2"/>
    <row r="19860" ht="12.75" x14ac:dyDescent="0.2"/>
    <row r="19861" ht="12.75" x14ac:dyDescent="0.2"/>
    <row r="19862" ht="12.75" x14ac:dyDescent="0.2"/>
    <row r="19863" ht="12.75" x14ac:dyDescent="0.2"/>
    <row r="19864" ht="12.75" x14ac:dyDescent="0.2"/>
    <row r="19865" ht="12.75" x14ac:dyDescent="0.2"/>
    <row r="19866" ht="12.75" x14ac:dyDescent="0.2"/>
    <row r="19867" ht="12.75" x14ac:dyDescent="0.2"/>
    <row r="19868" ht="12.75" x14ac:dyDescent="0.2"/>
    <row r="19869" ht="12.75" x14ac:dyDescent="0.2"/>
    <row r="19870" ht="12.75" x14ac:dyDescent="0.2"/>
    <row r="19871" ht="12.75" x14ac:dyDescent="0.2"/>
    <row r="19872" ht="12.75" x14ac:dyDescent="0.2"/>
    <row r="19873" ht="12.75" x14ac:dyDescent="0.2"/>
    <row r="19874" ht="12.75" x14ac:dyDescent="0.2"/>
    <row r="19875" ht="12.75" x14ac:dyDescent="0.2"/>
    <row r="19876" ht="12.75" x14ac:dyDescent="0.2"/>
    <row r="19877" ht="12.75" x14ac:dyDescent="0.2"/>
    <row r="19878" ht="12.75" x14ac:dyDescent="0.2"/>
    <row r="19879" ht="12.75" x14ac:dyDescent="0.2"/>
    <row r="19880" ht="12.75" x14ac:dyDescent="0.2"/>
    <row r="19881" ht="12.75" x14ac:dyDescent="0.2"/>
    <row r="19882" ht="12.75" x14ac:dyDescent="0.2"/>
    <row r="19883" ht="12.75" x14ac:dyDescent="0.2"/>
    <row r="19884" ht="12.75" x14ac:dyDescent="0.2"/>
    <row r="19885" ht="12.75" x14ac:dyDescent="0.2"/>
    <row r="19886" ht="12.75" x14ac:dyDescent="0.2"/>
    <row r="19887" ht="12.75" x14ac:dyDescent="0.2"/>
    <row r="19888" ht="12.75" x14ac:dyDescent="0.2"/>
    <row r="19889" ht="12.75" x14ac:dyDescent="0.2"/>
    <row r="19890" ht="12.75" x14ac:dyDescent="0.2"/>
    <row r="19891" ht="12.75" x14ac:dyDescent="0.2"/>
    <row r="19892" ht="12.75" x14ac:dyDescent="0.2"/>
    <row r="19893" ht="12.75" x14ac:dyDescent="0.2"/>
    <row r="19894" ht="12.75" x14ac:dyDescent="0.2"/>
    <row r="19895" ht="12.75" x14ac:dyDescent="0.2"/>
    <row r="19896" ht="12.75" x14ac:dyDescent="0.2"/>
    <row r="19897" ht="12.75" x14ac:dyDescent="0.2"/>
    <row r="19898" ht="12.75" x14ac:dyDescent="0.2"/>
    <row r="19899" ht="12.75" x14ac:dyDescent="0.2"/>
    <row r="19900" ht="12.75" x14ac:dyDescent="0.2"/>
    <row r="19901" ht="12.75" x14ac:dyDescent="0.2"/>
    <row r="19902" ht="12.75" x14ac:dyDescent="0.2"/>
    <row r="19903" ht="12.75" x14ac:dyDescent="0.2"/>
    <row r="19904" ht="12.75" x14ac:dyDescent="0.2"/>
    <row r="19905" ht="12.75" x14ac:dyDescent="0.2"/>
    <row r="19906" ht="12.75" x14ac:dyDescent="0.2"/>
    <row r="19907" ht="12.75" x14ac:dyDescent="0.2"/>
    <row r="19908" ht="12.75" x14ac:dyDescent="0.2"/>
    <row r="19909" ht="12.75" x14ac:dyDescent="0.2"/>
    <row r="19910" ht="12.75" x14ac:dyDescent="0.2"/>
    <row r="19911" ht="12.75" x14ac:dyDescent="0.2"/>
    <row r="19912" ht="12.75" x14ac:dyDescent="0.2"/>
    <row r="19913" ht="12.75" x14ac:dyDescent="0.2"/>
    <row r="19914" ht="12.75" x14ac:dyDescent="0.2"/>
    <row r="19915" ht="12.75" x14ac:dyDescent="0.2"/>
    <row r="19916" ht="12.75" x14ac:dyDescent="0.2"/>
    <row r="19917" ht="12.75" x14ac:dyDescent="0.2"/>
    <row r="19918" ht="12.75" x14ac:dyDescent="0.2"/>
    <row r="19919" ht="12.75" x14ac:dyDescent="0.2"/>
    <row r="19920" ht="12.75" x14ac:dyDescent="0.2"/>
    <row r="19921" ht="12.75" x14ac:dyDescent="0.2"/>
    <row r="19922" ht="12.75" x14ac:dyDescent="0.2"/>
    <row r="19923" ht="12.75" x14ac:dyDescent="0.2"/>
    <row r="19924" ht="12.75" x14ac:dyDescent="0.2"/>
    <row r="19925" ht="12.75" x14ac:dyDescent="0.2"/>
    <row r="19926" ht="12.75" x14ac:dyDescent="0.2"/>
    <row r="19927" ht="12.75" x14ac:dyDescent="0.2"/>
    <row r="19928" ht="12.75" x14ac:dyDescent="0.2"/>
    <row r="19929" ht="12.75" x14ac:dyDescent="0.2"/>
    <row r="19930" ht="12.75" x14ac:dyDescent="0.2"/>
    <row r="19931" ht="12.75" x14ac:dyDescent="0.2"/>
    <row r="19932" ht="12.75" x14ac:dyDescent="0.2"/>
    <row r="19933" ht="12.75" x14ac:dyDescent="0.2"/>
    <row r="19934" ht="12.75" x14ac:dyDescent="0.2"/>
    <row r="19935" ht="12.75" x14ac:dyDescent="0.2"/>
    <row r="19936" ht="12.75" x14ac:dyDescent="0.2"/>
    <row r="19937" ht="12.75" x14ac:dyDescent="0.2"/>
    <row r="19938" ht="12.75" x14ac:dyDescent="0.2"/>
    <row r="19939" ht="12.75" x14ac:dyDescent="0.2"/>
    <row r="19940" ht="12.75" x14ac:dyDescent="0.2"/>
    <row r="19941" ht="12.75" x14ac:dyDescent="0.2"/>
    <row r="19942" ht="12.75" x14ac:dyDescent="0.2"/>
    <row r="19943" ht="12.75" x14ac:dyDescent="0.2"/>
    <row r="19944" ht="12.75" x14ac:dyDescent="0.2"/>
    <row r="19945" ht="12.75" x14ac:dyDescent="0.2"/>
    <row r="19946" ht="12.75" x14ac:dyDescent="0.2"/>
    <row r="19947" ht="12.75" x14ac:dyDescent="0.2"/>
    <row r="19948" ht="12.75" x14ac:dyDescent="0.2"/>
    <row r="19949" ht="12.75" x14ac:dyDescent="0.2"/>
    <row r="19950" ht="12.75" x14ac:dyDescent="0.2"/>
    <row r="19951" ht="12.75" x14ac:dyDescent="0.2"/>
    <row r="19952" ht="12.75" x14ac:dyDescent="0.2"/>
    <row r="19953" ht="12.75" x14ac:dyDescent="0.2"/>
    <row r="19954" ht="12.75" x14ac:dyDescent="0.2"/>
    <row r="19955" ht="12.75" x14ac:dyDescent="0.2"/>
    <row r="19956" ht="12.75" x14ac:dyDescent="0.2"/>
    <row r="19957" ht="12.75" x14ac:dyDescent="0.2"/>
    <row r="19958" ht="12.75" x14ac:dyDescent="0.2"/>
    <row r="19959" ht="12.75" x14ac:dyDescent="0.2"/>
    <row r="19960" ht="12.75" x14ac:dyDescent="0.2"/>
    <row r="19961" ht="12.75" x14ac:dyDescent="0.2"/>
    <row r="19962" ht="12.75" x14ac:dyDescent="0.2"/>
    <row r="19963" ht="12.75" x14ac:dyDescent="0.2"/>
    <row r="19964" ht="12.75" x14ac:dyDescent="0.2"/>
    <row r="19965" ht="12.75" x14ac:dyDescent="0.2"/>
    <row r="19966" ht="12.75" x14ac:dyDescent="0.2"/>
    <row r="19967" ht="12.75" x14ac:dyDescent="0.2"/>
    <row r="19968" ht="12.75" x14ac:dyDescent="0.2"/>
    <row r="19969" ht="12.75" x14ac:dyDescent="0.2"/>
    <row r="19970" ht="12.75" x14ac:dyDescent="0.2"/>
    <row r="19971" ht="12.75" x14ac:dyDescent="0.2"/>
    <row r="19972" ht="12.75" x14ac:dyDescent="0.2"/>
    <row r="19973" ht="12.75" x14ac:dyDescent="0.2"/>
    <row r="19974" ht="12.75" x14ac:dyDescent="0.2"/>
    <row r="19975" ht="12.75" x14ac:dyDescent="0.2"/>
    <row r="19976" ht="12.75" x14ac:dyDescent="0.2"/>
    <row r="19977" ht="12.75" x14ac:dyDescent="0.2"/>
    <row r="19978" ht="12.75" x14ac:dyDescent="0.2"/>
    <row r="19979" ht="12.75" x14ac:dyDescent="0.2"/>
    <row r="19980" ht="12.75" x14ac:dyDescent="0.2"/>
    <row r="19981" ht="12.75" x14ac:dyDescent="0.2"/>
    <row r="19982" ht="12.75" x14ac:dyDescent="0.2"/>
    <row r="19983" ht="12.75" x14ac:dyDescent="0.2"/>
    <row r="19984" ht="12.75" x14ac:dyDescent="0.2"/>
    <row r="19985" ht="12.75" x14ac:dyDescent="0.2"/>
    <row r="19986" ht="12.75" x14ac:dyDescent="0.2"/>
    <row r="19987" ht="12.75" x14ac:dyDescent="0.2"/>
    <row r="19988" ht="12.75" x14ac:dyDescent="0.2"/>
    <row r="19989" ht="12.75" x14ac:dyDescent="0.2"/>
    <row r="19990" ht="12.75" x14ac:dyDescent="0.2"/>
    <row r="19991" ht="12.75" x14ac:dyDescent="0.2"/>
    <row r="19992" ht="12.75" x14ac:dyDescent="0.2"/>
    <row r="19993" ht="12.75" x14ac:dyDescent="0.2"/>
    <row r="19994" ht="12.75" x14ac:dyDescent="0.2"/>
    <row r="19995" ht="12.75" x14ac:dyDescent="0.2"/>
    <row r="19996" ht="12.75" x14ac:dyDescent="0.2"/>
    <row r="19997" ht="12.75" x14ac:dyDescent="0.2"/>
    <row r="19998" ht="12.75" x14ac:dyDescent="0.2"/>
    <row r="19999" ht="12.75" x14ac:dyDescent="0.2"/>
    <row r="20000" ht="12.75" x14ac:dyDescent="0.2"/>
    <row r="20001" ht="12.75" x14ac:dyDescent="0.2"/>
    <row r="20002" ht="12.75" x14ac:dyDescent="0.2"/>
    <row r="20003" ht="12.75" x14ac:dyDescent="0.2"/>
    <row r="20004" ht="12.75" x14ac:dyDescent="0.2"/>
    <row r="20005" ht="12.75" x14ac:dyDescent="0.2"/>
    <row r="20006" ht="12.75" x14ac:dyDescent="0.2"/>
    <row r="20007" ht="12.75" x14ac:dyDescent="0.2"/>
    <row r="20008" ht="12.75" x14ac:dyDescent="0.2"/>
    <row r="20009" ht="12.75" x14ac:dyDescent="0.2"/>
    <row r="20010" ht="12.75" x14ac:dyDescent="0.2"/>
    <row r="20011" ht="12.75" x14ac:dyDescent="0.2"/>
    <row r="20012" ht="12.75" x14ac:dyDescent="0.2"/>
    <row r="20013" ht="12.75" x14ac:dyDescent="0.2"/>
    <row r="20014" ht="12.75" x14ac:dyDescent="0.2"/>
    <row r="20015" ht="12.75" x14ac:dyDescent="0.2"/>
    <row r="20016" ht="12.75" x14ac:dyDescent="0.2"/>
    <row r="20017" ht="12.75" x14ac:dyDescent="0.2"/>
    <row r="20018" ht="12.75" x14ac:dyDescent="0.2"/>
    <row r="20019" ht="12.75" x14ac:dyDescent="0.2"/>
    <row r="20020" ht="12.75" x14ac:dyDescent="0.2"/>
    <row r="20021" ht="12.75" x14ac:dyDescent="0.2"/>
    <row r="20022" ht="12.75" x14ac:dyDescent="0.2"/>
    <row r="20023" ht="12.75" x14ac:dyDescent="0.2"/>
    <row r="20024" ht="12.75" x14ac:dyDescent="0.2"/>
    <row r="20025" ht="12.75" x14ac:dyDescent="0.2"/>
    <row r="20026" ht="12.75" x14ac:dyDescent="0.2"/>
    <row r="20027" ht="12.75" x14ac:dyDescent="0.2"/>
    <row r="20028" ht="12.75" x14ac:dyDescent="0.2"/>
    <row r="20029" ht="12.75" x14ac:dyDescent="0.2"/>
    <row r="20030" ht="12.75" x14ac:dyDescent="0.2"/>
    <row r="20031" ht="12.75" x14ac:dyDescent="0.2"/>
    <row r="20032" ht="12.75" x14ac:dyDescent="0.2"/>
    <row r="20033" ht="12.75" x14ac:dyDescent="0.2"/>
    <row r="20034" ht="12.75" x14ac:dyDescent="0.2"/>
    <row r="20035" ht="12.75" x14ac:dyDescent="0.2"/>
    <row r="20036" ht="12.75" x14ac:dyDescent="0.2"/>
    <row r="20037" ht="12.75" x14ac:dyDescent="0.2"/>
    <row r="20038" ht="12.75" x14ac:dyDescent="0.2"/>
    <row r="20039" ht="12.75" x14ac:dyDescent="0.2"/>
    <row r="20040" ht="12.75" x14ac:dyDescent="0.2"/>
    <row r="20041" ht="12.75" x14ac:dyDescent="0.2"/>
    <row r="20042" ht="12.75" x14ac:dyDescent="0.2"/>
    <row r="20043" ht="12.75" x14ac:dyDescent="0.2"/>
    <row r="20044" ht="12.75" x14ac:dyDescent="0.2"/>
    <row r="20045" ht="12.75" x14ac:dyDescent="0.2"/>
    <row r="20046" ht="12.75" x14ac:dyDescent="0.2"/>
    <row r="20047" ht="12.75" x14ac:dyDescent="0.2"/>
    <row r="20048" ht="12.75" x14ac:dyDescent="0.2"/>
    <row r="20049" ht="12.75" x14ac:dyDescent="0.2"/>
    <row r="20050" ht="12.75" x14ac:dyDescent="0.2"/>
    <row r="20051" ht="12.75" x14ac:dyDescent="0.2"/>
    <row r="20052" ht="12.75" x14ac:dyDescent="0.2"/>
    <row r="20053" ht="12.75" x14ac:dyDescent="0.2"/>
    <row r="20054" ht="12.75" x14ac:dyDescent="0.2"/>
    <row r="20055" ht="12.75" x14ac:dyDescent="0.2"/>
    <row r="20056" ht="12.75" x14ac:dyDescent="0.2"/>
    <row r="20057" ht="12.75" x14ac:dyDescent="0.2"/>
    <row r="20058" ht="12.75" x14ac:dyDescent="0.2"/>
    <row r="20059" ht="12.75" x14ac:dyDescent="0.2"/>
    <row r="20060" ht="12.75" x14ac:dyDescent="0.2"/>
    <row r="20061" ht="12.75" x14ac:dyDescent="0.2"/>
    <row r="20062" ht="12.75" x14ac:dyDescent="0.2"/>
    <row r="20063" ht="12.75" x14ac:dyDescent="0.2"/>
    <row r="20064" ht="12.75" x14ac:dyDescent="0.2"/>
    <row r="20065" ht="12.75" x14ac:dyDescent="0.2"/>
    <row r="20066" ht="12.75" x14ac:dyDescent="0.2"/>
    <row r="20067" ht="12.75" x14ac:dyDescent="0.2"/>
    <row r="20068" ht="12.75" x14ac:dyDescent="0.2"/>
    <row r="20069" ht="12.75" x14ac:dyDescent="0.2"/>
    <row r="20070" ht="12.75" x14ac:dyDescent="0.2"/>
    <row r="20071" ht="12.75" x14ac:dyDescent="0.2"/>
    <row r="20072" ht="12.75" x14ac:dyDescent="0.2"/>
    <row r="20073" ht="12.75" x14ac:dyDescent="0.2"/>
    <row r="20074" ht="12.75" x14ac:dyDescent="0.2"/>
    <row r="20075" ht="12.75" x14ac:dyDescent="0.2"/>
    <row r="20076" ht="12.75" x14ac:dyDescent="0.2"/>
    <row r="20077" ht="12.75" x14ac:dyDescent="0.2"/>
    <row r="20078" ht="12.75" x14ac:dyDescent="0.2"/>
    <row r="20079" ht="12.75" x14ac:dyDescent="0.2"/>
    <row r="20080" ht="12.75" x14ac:dyDescent="0.2"/>
    <row r="20081" ht="12.75" x14ac:dyDescent="0.2"/>
    <row r="20082" ht="12.75" x14ac:dyDescent="0.2"/>
    <row r="20083" ht="12.75" x14ac:dyDescent="0.2"/>
    <row r="20084" ht="12.75" x14ac:dyDescent="0.2"/>
    <row r="20085" ht="12.75" x14ac:dyDescent="0.2"/>
    <row r="20086" ht="12.75" x14ac:dyDescent="0.2"/>
    <row r="20087" ht="12.75" x14ac:dyDescent="0.2"/>
    <row r="20088" ht="12.75" x14ac:dyDescent="0.2"/>
    <row r="20089" ht="12.75" x14ac:dyDescent="0.2"/>
    <row r="20090" ht="12.75" x14ac:dyDescent="0.2"/>
    <row r="20091" ht="12.75" x14ac:dyDescent="0.2"/>
    <row r="20092" ht="12.75" x14ac:dyDescent="0.2"/>
    <row r="20093" ht="12.75" x14ac:dyDescent="0.2"/>
    <row r="20094" ht="12.75" x14ac:dyDescent="0.2"/>
    <row r="20095" ht="12.75" x14ac:dyDescent="0.2"/>
    <row r="20096" ht="12.75" x14ac:dyDescent="0.2"/>
    <row r="20097" ht="12.75" x14ac:dyDescent="0.2"/>
    <row r="20098" ht="12.75" x14ac:dyDescent="0.2"/>
    <row r="20099" ht="12.75" x14ac:dyDescent="0.2"/>
    <row r="20100" ht="12.75" x14ac:dyDescent="0.2"/>
    <row r="20101" ht="12.75" x14ac:dyDescent="0.2"/>
    <row r="20102" ht="12.75" x14ac:dyDescent="0.2"/>
    <row r="20103" ht="12.75" x14ac:dyDescent="0.2"/>
    <row r="20104" ht="12.75" x14ac:dyDescent="0.2"/>
    <row r="20105" ht="12.75" x14ac:dyDescent="0.2"/>
    <row r="20106" ht="12.75" x14ac:dyDescent="0.2"/>
    <row r="20107" ht="12.75" x14ac:dyDescent="0.2"/>
    <row r="20108" ht="12.75" x14ac:dyDescent="0.2"/>
    <row r="20109" ht="12.75" x14ac:dyDescent="0.2"/>
    <row r="20110" ht="12.75" x14ac:dyDescent="0.2"/>
    <row r="20111" ht="12.75" x14ac:dyDescent="0.2"/>
    <row r="20112" ht="12.75" x14ac:dyDescent="0.2"/>
    <row r="20113" ht="12.75" x14ac:dyDescent="0.2"/>
    <row r="20114" ht="12.75" x14ac:dyDescent="0.2"/>
    <row r="20115" ht="12.75" x14ac:dyDescent="0.2"/>
    <row r="20116" ht="12.75" x14ac:dyDescent="0.2"/>
    <row r="20117" ht="12.75" x14ac:dyDescent="0.2"/>
    <row r="20118" ht="12.75" x14ac:dyDescent="0.2"/>
    <row r="20119" ht="12.75" x14ac:dyDescent="0.2"/>
    <row r="20120" ht="12.75" x14ac:dyDescent="0.2"/>
    <row r="20121" ht="12.75" x14ac:dyDescent="0.2"/>
    <row r="20122" ht="12.75" x14ac:dyDescent="0.2"/>
    <row r="20123" ht="12.75" x14ac:dyDescent="0.2"/>
    <row r="20124" ht="12.75" x14ac:dyDescent="0.2"/>
    <row r="20125" ht="12.75" x14ac:dyDescent="0.2"/>
    <row r="20126" ht="12.75" x14ac:dyDescent="0.2"/>
    <row r="20127" ht="12.75" x14ac:dyDescent="0.2"/>
    <row r="20128" ht="12.75" x14ac:dyDescent="0.2"/>
    <row r="20129" ht="12.75" x14ac:dyDescent="0.2"/>
    <row r="20130" ht="12.75" x14ac:dyDescent="0.2"/>
    <row r="20131" ht="12.75" x14ac:dyDescent="0.2"/>
    <row r="20132" ht="12.75" x14ac:dyDescent="0.2"/>
    <row r="20133" ht="12.75" x14ac:dyDescent="0.2"/>
    <row r="20134" ht="12.75" x14ac:dyDescent="0.2"/>
    <row r="20135" ht="12.75" x14ac:dyDescent="0.2"/>
    <row r="20136" ht="12.75" x14ac:dyDescent="0.2"/>
    <row r="20137" ht="12.75" x14ac:dyDescent="0.2"/>
    <row r="20138" ht="12.75" x14ac:dyDescent="0.2"/>
    <row r="20139" ht="12.75" x14ac:dyDescent="0.2"/>
    <row r="20140" ht="12.75" x14ac:dyDescent="0.2"/>
    <row r="20141" ht="12.75" x14ac:dyDescent="0.2"/>
    <row r="20142" ht="12.75" x14ac:dyDescent="0.2"/>
    <row r="20143" ht="12.75" x14ac:dyDescent="0.2"/>
    <row r="20144" ht="12.75" x14ac:dyDescent="0.2"/>
    <row r="20145" ht="12.75" x14ac:dyDescent="0.2"/>
    <row r="20146" ht="12.75" x14ac:dyDescent="0.2"/>
    <row r="20147" ht="12.75" x14ac:dyDescent="0.2"/>
    <row r="20148" ht="12.75" x14ac:dyDescent="0.2"/>
    <row r="20149" ht="12.75" x14ac:dyDescent="0.2"/>
    <row r="20150" ht="12.75" x14ac:dyDescent="0.2"/>
    <row r="20151" ht="12.75" x14ac:dyDescent="0.2"/>
    <row r="20152" ht="12.75" x14ac:dyDescent="0.2"/>
    <row r="20153" ht="12.75" x14ac:dyDescent="0.2"/>
    <row r="20154" ht="12.75" x14ac:dyDescent="0.2"/>
    <row r="20155" ht="12.75" x14ac:dyDescent="0.2"/>
    <row r="20156" ht="12.75" x14ac:dyDescent="0.2"/>
    <row r="20157" ht="12.75" x14ac:dyDescent="0.2"/>
    <row r="20158" ht="12.75" x14ac:dyDescent="0.2"/>
    <row r="20159" ht="12.75" x14ac:dyDescent="0.2"/>
    <row r="20160" ht="12.75" x14ac:dyDescent="0.2"/>
    <row r="20161" ht="12.75" x14ac:dyDescent="0.2"/>
    <row r="20162" ht="12.75" x14ac:dyDescent="0.2"/>
    <row r="20163" ht="12.75" x14ac:dyDescent="0.2"/>
    <row r="20164" ht="12.75" x14ac:dyDescent="0.2"/>
    <row r="20165" ht="12.75" x14ac:dyDescent="0.2"/>
    <row r="20166" ht="12.75" x14ac:dyDescent="0.2"/>
    <row r="20167" ht="12.75" x14ac:dyDescent="0.2"/>
    <row r="20168" ht="12.75" x14ac:dyDescent="0.2"/>
    <row r="20169" ht="12.75" x14ac:dyDescent="0.2"/>
    <row r="20170" ht="12.75" x14ac:dyDescent="0.2"/>
    <row r="20171" ht="12.75" x14ac:dyDescent="0.2"/>
    <row r="20172" ht="12.75" x14ac:dyDescent="0.2"/>
    <row r="20173" ht="12.75" x14ac:dyDescent="0.2"/>
    <row r="20174" ht="12.75" x14ac:dyDescent="0.2"/>
    <row r="20175" ht="12.75" x14ac:dyDescent="0.2"/>
    <row r="20176" ht="12.75" x14ac:dyDescent="0.2"/>
    <row r="20177" ht="12.75" x14ac:dyDescent="0.2"/>
    <row r="20178" ht="12.75" x14ac:dyDescent="0.2"/>
    <row r="20179" ht="12.75" x14ac:dyDescent="0.2"/>
    <row r="20180" ht="12.75" x14ac:dyDescent="0.2"/>
    <row r="20181" ht="12.75" x14ac:dyDescent="0.2"/>
    <row r="20182" ht="12.75" x14ac:dyDescent="0.2"/>
    <row r="20183" ht="12.75" x14ac:dyDescent="0.2"/>
    <row r="20184" ht="12.75" x14ac:dyDescent="0.2"/>
    <row r="20185" ht="12.75" x14ac:dyDescent="0.2"/>
    <row r="20186" ht="12.75" x14ac:dyDescent="0.2"/>
    <row r="20187" ht="12.75" x14ac:dyDescent="0.2"/>
    <row r="20188" ht="12.75" x14ac:dyDescent="0.2"/>
    <row r="20189" ht="12.75" x14ac:dyDescent="0.2"/>
    <row r="20190" ht="12.75" x14ac:dyDescent="0.2"/>
    <row r="20191" ht="12.75" x14ac:dyDescent="0.2"/>
    <row r="20192" ht="12.75" x14ac:dyDescent="0.2"/>
    <row r="20193" ht="12.75" x14ac:dyDescent="0.2"/>
    <row r="20194" ht="12.75" x14ac:dyDescent="0.2"/>
    <row r="20195" ht="12.75" x14ac:dyDescent="0.2"/>
    <row r="20196" ht="12.75" x14ac:dyDescent="0.2"/>
    <row r="20197" ht="12.75" x14ac:dyDescent="0.2"/>
    <row r="20198" ht="12.75" x14ac:dyDescent="0.2"/>
    <row r="20199" ht="12.75" x14ac:dyDescent="0.2"/>
    <row r="20200" ht="12.75" x14ac:dyDescent="0.2"/>
    <row r="20201" ht="12.75" x14ac:dyDescent="0.2"/>
    <row r="20202" ht="12.75" x14ac:dyDescent="0.2"/>
    <row r="20203" ht="12.75" x14ac:dyDescent="0.2"/>
    <row r="20204" ht="12.75" x14ac:dyDescent="0.2"/>
    <row r="20205" ht="12.75" x14ac:dyDescent="0.2"/>
    <row r="20206" ht="12.75" x14ac:dyDescent="0.2"/>
    <row r="20207" ht="12.75" x14ac:dyDescent="0.2"/>
    <row r="20208" ht="12.75" x14ac:dyDescent="0.2"/>
    <row r="20209" ht="12.75" x14ac:dyDescent="0.2"/>
    <row r="20210" ht="12.75" x14ac:dyDescent="0.2"/>
    <row r="20211" ht="12.75" x14ac:dyDescent="0.2"/>
    <row r="20212" ht="12.75" x14ac:dyDescent="0.2"/>
    <row r="20213" ht="12.75" x14ac:dyDescent="0.2"/>
    <row r="20214" ht="12.75" x14ac:dyDescent="0.2"/>
    <row r="20215" ht="12.75" x14ac:dyDescent="0.2"/>
    <row r="20216" ht="12.75" x14ac:dyDescent="0.2"/>
    <row r="20217" ht="12.75" x14ac:dyDescent="0.2"/>
    <row r="20218" ht="12.75" x14ac:dyDescent="0.2"/>
    <row r="20219" ht="12.75" x14ac:dyDescent="0.2"/>
    <row r="20220" ht="12.75" x14ac:dyDescent="0.2"/>
    <row r="20221" ht="12.75" x14ac:dyDescent="0.2"/>
    <row r="20222" ht="12.75" x14ac:dyDescent="0.2"/>
    <row r="20223" ht="12.75" x14ac:dyDescent="0.2"/>
    <row r="20224" ht="12.75" x14ac:dyDescent="0.2"/>
    <row r="20225" ht="12.75" x14ac:dyDescent="0.2"/>
    <row r="20226" ht="12.75" x14ac:dyDescent="0.2"/>
    <row r="20227" ht="12.75" x14ac:dyDescent="0.2"/>
    <row r="20228" ht="12.75" x14ac:dyDescent="0.2"/>
    <row r="20229" ht="12.75" x14ac:dyDescent="0.2"/>
    <row r="20230" ht="12.75" x14ac:dyDescent="0.2"/>
    <row r="20231" ht="12.75" x14ac:dyDescent="0.2"/>
    <row r="20232" ht="12.75" x14ac:dyDescent="0.2"/>
    <row r="20233" ht="12.75" x14ac:dyDescent="0.2"/>
    <row r="20234" ht="12.75" x14ac:dyDescent="0.2"/>
    <row r="20235" ht="12.75" x14ac:dyDescent="0.2"/>
    <row r="20236" ht="12.75" x14ac:dyDescent="0.2"/>
    <row r="20237" ht="12.75" x14ac:dyDescent="0.2"/>
    <row r="20238" ht="12.75" x14ac:dyDescent="0.2"/>
    <row r="20239" ht="12.75" x14ac:dyDescent="0.2"/>
    <row r="20240" ht="12.75" x14ac:dyDescent="0.2"/>
    <row r="20241" ht="12.75" x14ac:dyDescent="0.2"/>
    <row r="20242" ht="12.75" x14ac:dyDescent="0.2"/>
    <row r="20243" ht="12.75" x14ac:dyDescent="0.2"/>
    <row r="20244" ht="12.75" x14ac:dyDescent="0.2"/>
    <row r="20245" ht="12.75" x14ac:dyDescent="0.2"/>
    <row r="20246" ht="12.75" x14ac:dyDescent="0.2"/>
    <row r="20247" ht="12.75" x14ac:dyDescent="0.2"/>
    <row r="20248" ht="12.75" x14ac:dyDescent="0.2"/>
    <row r="20249" ht="12.75" x14ac:dyDescent="0.2"/>
    <row r="20250" ht="12.75" x14ac:dyDescent="0.2"/>
    <row r="20251" ht="12.75" x14ac:dyDescent="0.2"/>
    <row r="20252" ht="12.75" x14ac:dyDescent="0.2"/>
    <row r="20253" ht="12.75" x14ac:dyDescent="0.2"/>
    <row r="20254" ht="12.75" x14ac:dyDescent="0.2"/>
    <row r="20255" ht="12.75" x14ac:dyDescent="0.2"/>
    <row r="20256" ht="12.75" x14ac:dyDescent="0.2"/>
    <row r="20257" ht="12.75" x14ac:dyDescent="0.2"/>
    <row r="20258" ht="12.75" x14ac:dyDescent="0.2"/>
    <row r="20259" ht="12.75" x14ac:dyDescent="0.2"/>
    <row r="20260" ht="12.75" x14ac:dyDescent="0.2"/>
    <row r="20261" ht="12.75" x14ac:dyDescent="0.2"/>
    <row r="20262" ht="12.75" x14ac:dyDescent="0.2"/>
    <row r="20263" ht="12.75" x14ac:dyDescent="0.2"/>
    <row r="20264" ht="12.75" x14ac:dyDescent="0.2"/>
    <row r="20265" ht="12.75" x14ac:dyDescent="0.2"/>
    <row r="20266" ht="12.75" x14ac:dyDescent="0.2"/>
    <row r="20267" ht="12.75" x14ac:dyDescent="0.2"/>
    <row r="20268" ht="12.75" x14ac:dyDescent="0.2"/>
    <row r="20269" ht="12.75" x14ac:dyDescent="0.2"/>
    <row r="20270" ht="12.75" x14ac:dyDescent="0.2"/>
    <row r="20271" ht="12.75" x14ac:dyDescent="0.2"/>
    <row r="20272" ht="12.75" x14ac:dyDescent="0.2"/>
    <row r="20273" ht="12.75" x14ac:dyDescent="0.2"/>
    <row r="20274" ht="12.75" x14ac:dyDescent="0.2"/>
    <row r="20275" ht="12.75" x14ac:dyDescent="0.2"/>
    <row r="20276" ht="12.75" x14ac:dyDescent="0.2"/>
    <row r="20277" ht="12.75" x14ac:dyDescent="0.2"/>
    <row r="20278" ht="12.75" x14ac:dyDescent="0.2"/>
    <row r="20279" ht="12.75" x14ac:dyDescent="0.2"/>
    <row r="20280" ht="12.75" x14ac:dyDescent="0.2"/>
    <row r="20281" ht="12.75" x14ac:dyDescent="0.2"/>
    <row r="20282" ht="12.75" x14ac:dyDescent="0.2"/>
    <row r="20283" ht="12.75" x14ac:dyDescent="0.2"/>
    <row r="20284" ht="12.75" x14ac:dyDescent="0.2"/>
    <row r="20285" ht="12.75" x14ac:dyDescent="0.2"/>
    <row r="20286" ht="12.75" x14ac:dyDescent="0.2"/>
    <row r="20287" ht="12.75" x14ac:dyDescent="0.2"/>
    <row r="20288" ht="12.75" x14ac:dyDescent="0.2"/>
    <row r="20289" ht="12.75" x14ac:dyDescent="0.2"/>
    <row r="20290" ht="12.75" x14ac:dyDescent="0.2"/>
    <row r="20291" ht="12.75" x14ac:dyDescent="0.2"/>
    <row r="20292" ht="12.75" x14ac:dyDescent="0.2"/>
    <row r="20293" ht="12.75" x14ac:dyDescent="0.2"/>
    <row r="20294" ht="12.75" x14ac:dyDescent="0.2"/>
    <row r="20295" ht="12.75" x14ac:dyDescent="0.2"/>
    <row r="20296" ht="12.75" x14ac:dyDescent="0.2"/>
    <row r="20297" ht="12.75" x14ac:dyDescent="0.2"/>
    <row r="20298" ht="12.75" x14ac:dyDescent="0.2"/>
    <row r="20299" ht="12.75" x14ac:dyDescent="0.2"/>
    <row r="20300" ht="12.75" x14ac:dyDescent="0.2"/>
    <row r="20301" ht="12.75" x14ac:dyDescent="0.2"/>
    <row r="20302" ht="12.75" x14ac:dyDescent="0.2"/>
    <row r="20303" ht="12.75" x14ac:dyDescent="0.2"/>
    <row r="20304" ht="12.75" x14ac:dyDescent="0.2"/>
    <row r="20305" ht="12.75" x14ac:dyDescent="0.2"/>
    <row r="20306" ht="12.75" x14ac:dyDescent="0.2"/>
    <row r="20307" ht="12.75" x14ac:dyDescent="0.2"/>
    <row r="20308" ht="12.75" x14ac:dyDescent="0.2"/>
    <row r="20309" ht="12.75" x14ac:dyDescent="0.2"/>
    <row r="20310" ht="12.75" x14ac:dyDescent="0.2"/>
    <row r="20311" ht="12.75" x14ac:dyDescent="0.2"/>
    <row r="20312" ht="12.75" x14ac:dyDescent="0.2"/>
    <row r="20313" ht="12.75" x14ac:dyDescent="0.2"/>
    <row r="20314" ht="12.75" x14ac:dyDescent="0.2"/>
    <row r="20315" ht="12.75" x14ac:dyDescent="0.2"/>
    <row r="20316" ht="12.75" x14ac:dyDescent="0.2"/>
    <row r="20317" ht="12.75" x14ac:dyDescent="0.2"/>
    <row r="20318" ht="12.75" x14ac:dyDescent="0.2"/>
    <row r="20319" ht="12.75" x14ac:dyDescent="0.2"/>
    <row r="20320" ht="12.75" x14ac:dyDescent="0.2"/>
    <row r="20321" ht="12.75" x14ac:dyDescent="0.2"/>
    <row r="20322" ht="12.75" x14ac:dyDescent="0.2"/>
    <row r="20323" ht="12.75" x14ac:dyDescent="0.2"/>
    <row r="20324" ht="12.75" x14ac:dyDescent="0.2"/>
    <row r="20325" ht="12.75" x14ac:dyDescent="0.2"/>
    <row r="20326" ht="12.75" x14ac:dyDescent="0.2"/>
    <row r="20327" ht="12.75" x14ac:dyDescent="0.2"/>
    <row r="20328" ht="12.75" x14ac:dyDescent="0.2"/>
    <row r="20329" ht="12.75" x14ac:dyDescent="0.2"/>
    <row r="20330" ht="12.75" x14ac:dyDescent="0.2"/>
    <row r="20331" ht="12.75" x14ac:dyDescent="0.2"/>
    <row r="20332" ht="12.75" x14ac:dyDescent="0.2"/>
    <row r="20333" ht="12.75" x14ac:dyDescent="0.2"/>
    <row r="20334" ht="12.75" x14ac:dyDescent="0.2"/>
    <row r="20335" ht="12.75" x14ac:dyDescent="0.2"/>
    <row r="20336" ht="12.75" x14ac:dyDescent="0.2"/>
    <row r="20337" ht="12.75" x14ac:dyDescent="0.2"/>
    <row r="20338" ht="12.75" x14ac:dyDescent="0.2"/>
    <row r="20339" ht="12.75" x14ac:dyDescent="0.2"/>
    <row r="20340" ht="12.75" x14ac:dyDescent="0.2"/>
    <row r="20341" ht="12.75" x14ac:dyDescent="0.2"/>
    <row r="20342" ht="12.75" x14ac:dyDescent="0.2"/>
    <row r="20343" ht="12.75" x14ac:dyDescent="0.2"/>
    <row r="20344" ht="12.75" x14ac:dyDescent="0.2"/>
    <row r="20345" ht="12.75" x14ac:dyDescent="0.2"/>
    <row r="20346" ht="12.75" x14ac:dyDescent="0.2"/>
    <row r="20347" ht="12.75" x14ac:dyDescent="0.2"/>
    <row r="20348" ht="12.75" x14ac:dyDescent="0.2"/>
    <row r="20349" ht="12.75" x14ac:dyDescent="0.2"/>
    <row r="20350" ht="12.75" x14ac:dyDescent="0.2"/>
    <row r="20351" ht="12.75" x14ac:dyDescent="0.2"/>
    <row r="20352" ht="12.75" x14ac:dyDescent="0.2"/>
    <row r="20353" ht="12.75" x14ac:dyDescent="0.2"/>
    <row r="20354" ht="12.75" x14ac:dyDescent="0.2"/>
    <row r="20355" ht="12.75" x14ac:dyDescent="0.2"/>
    <row r="20356" ht="12.75" x14ac:dyDescent="0.2"/>
    <row r="20357" ht="12.75" x14ac:dyDescent="0.2"/>
    <row r="20358" ht="12.75" x14ac:dyDescent="0.2"/>
    <row r="20359" ht="12.75" x14ac:dyDescent="0.2"/>
    <row r="20360" ht="12.75" x14ac:dyDescent="0.2"/>
    <row r="20361" ht="12.75" x14ac:dyDescent="0.2"/>
    <row r="20362" ht="12.75" x14ac:dyDescent="0.2"/>
    <row r="20363" ht="12.75" x14ac:dyDescent="0.2"/>
    <row r="20364" ht="12.75" x14ac:dyDescent="0.2"/>
    <row r="20365" ht="12.75" x14ac:dyDescent="0.2"/>
    <row r="20366" ht="12.75" x14ac:dyDescent="0.2"/>
    <row r="20367" ht="12.75" x14ac:dyDescent="0.2"/>
    <row r="20368" ht="12.75" x14ac:dyDescent="0.2"/>
    <row r="20369" ht="12.75" x14ac:dyDescent="0.2"/>
    <row r="20370" ht="12.75" x14ac:dyDescent="0.2"/>
    <row r="20371" ht="12.75" x14ac:dyDescent="0.2"/>
    <row r="20372" ht="12.75" x14ac:dyDescent="0.2"/>
    <row r="20373" ht="12.75" x14ac:dyDescent="0.2"/>
    <row r="20374" ht="12.75" x14ac:dyDescent="0.2"/>
    <row r="20375" ht="12.75" x14ac:dyDescent="0.2"/>
    <row r="20376" ht="12.75" x14ac:dyDescent="0.2"/>
    <row r="20377" ht="12.75" x14ac:dyDescent="0.2"/>
    <row r="20378" ht="12.75" x14ac:dyDescent="0.2"/>
    <row r="20379" ht="12.75" x14ac:dyDescent="0.2"/>
    <row r="20380" ht="12.75" x14ac:dyDescent="0.2"/>
    <row r="20381" ht="12.75" x14ac:dyDescent="0.2"/>
    <row r="20382" ht="12.75" x14ac:dyDescent="0.2"/>
    <row r="20383" ht="12.75" x14ac:dyDescent="0.2"/>
    <row r="20384" ht="12.75" x14ac:dyDescent="0.2"/>
    <row r="20385" ht="12.75" x14ac:dyDescent="0.2"/>
    <row r="20386" ht="12.75" x14ac:dyDescent="0.2"/>
    <row r="20387" ht="12.75" x14ac:dyDescent="0.2"/>
    <row r="20388" ht="12.75" x14ac:dyDescent="0.2"/>
    <row r="20389" ht="12.75" x14ac:dyDescent="0.2"/>
    <row r="20390" ht="12.75" x14ac:dyDescent="0.2"/>
    <row r="20391" ht="12.75" x14ac:dyDescent="0.2"/>
    <row r="20392" ht="12.75" x14ac:dyDescent="0.2"/>
    <row r="20393" ht="12.75" x14ac:dyDescent="0.2"/>
    <row r="20394" ht="12.75" x14ac:dyDescent="0.2"/>
    <row r="20395" ht="12.75" x14ac:dyDescent="0.2"/>
    <row r="20396" ht="12.75" x14ac:dyDescent="0.2"/>
    <row r="20397" ht="12.75" x14ac:dyDescent="0.2"/>
    <row r="20398" ht="12.75" x14ac:dyDescent="0.2"/>
    <row r="20399" ht="12.75" x14ac:dyDescent="0.2"/>
    <row r="20400" ht="12.75" x14ac:dyDescent="0.2"/>
    <row r="20401" ht="12.75" x14ac:dyDescent="0.2"/>
    <row r="20402" ht="12.75" x14ac:dyDescent="0.2"/>
    <row r="20403" ht="12.75" x14ac:dyDescent="0.2"/>
    <row r="20404" ht="12.75" x14ac:dyDescent="0.2"/>
    <row r="20405" ht="12.75" x14ac:dyDescent="0.2"/>
    <row r="20406" ht="12.75" x14ac:dyDescent="0.2"/>
    <row r="20407" ht="12.75" x14ac:dyDescent="0.2"/>
    <row r="20408" ht="12.75" x14ac:dyDescent="0.2"/>
    <row r="20409" ht="12.75" x14ac:dyDescent="0.2"/>
    <row r="20410" ht="12.75" x14ac:dyDescent="0.2"/>
    <row r="20411" ht="12.75" x14ac:dyDescent="0.2"/>
    <row r="20412" ht="12.75" x14ac:dyDescent="0.2"/>
    <row r="20413" ht="12.75" x14ac:dyDescent="0.2"/>
    <row r="20414" ht="12.75" x14ac:dyDescent="0.2"/>
    <row r="20415" ht="12.75" x14ac:dyDescent="0.2"/>
    <row r="20416" ht="12.75" x14ac:dyDescent="0.2"/>
    <row r="20417" ht="12.75" x14ac:dyDescent="0.2"/>
    <row r="20418" ht="12.75" x14ac:dyDescent="0.2"/>
    <row r="20419" ht="12.75" x14ac:dyDescent="0.2"/>
    <row r="20420" ht="12.75" x14ac:dyDescent="0.2"/>
    <row r="20421" ht="12.75" x14ac:dyDescent="0.2"/>
    <row r="20422" ht="12.75" x14ac:dyDescent="0.2"/>
    <row r="20423" ht="12.75" x14ac:dyDescent="0.2"/>
    <row r="20424" ht="12.75" x14ac:dyDescent="0.2"/>
    <row r="20425" ht="12.75" x14ac:dyDescent="0.2"/>
    <row r="20426" ht="12.75" x14ac:dyDescent="0.2"/>
    <row r="20427" ht="12.75" x14ac:dyDescent="0.2"/>
    <row r="20428" ht="12.75" x14ac:dyDescent="0.2"/>
    <row r="20429" ht="12.75" x14ac:dyDescent="0.2"/>
    <row r="20430" ht="12.75" x14ac:dyDescent="0.2"/>
    <row r="20431" ht="12.75" x14ac:dyDescent="0.2"/>
    <row r="20432" ht="12.75" x14ac:dyDescent="0.2"/>
    <row r="20433" ht="12.75" x14ac:dyDescent="0.2"/>
    <row r="20434" ht="12.75" x14ac:dyDescent="0.2"/>
    <row r="20435" ht="12.75" x14ac:dyDescent="0.2"/>
    <row r="20436" ht="12.75" x14ac:dyDescent="0.2"/>
    <row r="20437" ht="12.75" x14ac:dyDescent="0.2"/>
    <row r="20438" ht="12.75" x14ac:dyDescent="0.2"/>
    <row r="20439" ht="12.75" x14ac:dyDescent="0.2"/>
    <row r="20440" ht="12.75" x14ac:dyDescent="0.2"/>
    <row r="20441" ht="12.75" x14ac:dyDescent="0.2"/>
    <row r="20442" ht="12.75" x14ac:dyDescent="0.2"/>
    <row r="20443" ht="12.75" x14ac:dyDescent="0.2"/>
    <row r="20444" ht="12.75" x14ac:dyDescent="0.2"/>
    <row r="20445" ht="12.75" x14ac:dyDescent="0.2"/>
    <row r="20446" ht="12.75" x14ac:dyDescent="0.2"/>
    <row r="20447" ht="12.75" x14ac:dyDescent="0.2"/>
    <row r="20448" ht="12.75" x14ac:dyDescent="0.2"/>
    <row r="20449" ht="12.75" x14ac:dyDescent="0.2"/>
    <row r="20450" ht="12.75" x14ac:dyDescent="0.2"/>
    <row r="20451" ht="12.75" x14ac:dyDescent="0.2"/>
    <row r="20452" ht="12.75" x14ac:dyDescent="0.2"/>
    <row r="20453" ht="12.75" x14ac:dyDescent="0.2"/>
    <row r="20454" ht="12.75" x14ac:dyDescent="0.2"/>
    <row r="20455" ht="12.75" x14ac:dyDescent="0.2"/>
    <row r="20456" ht="12.75" x14ac:dyDescent="0.2"/>
    <row r="20457" ht="12.75" x14ac:dyDescent="0.2"/>
    <row r="20458" ht="12.75" x14ac:dyDescent="0.2"/>
    <row r="20459" ht="12.75" x14ac:dyDescent="0.2"/>
    <row r="20460" ht="12.75" x14ac:dyDescent="0.2"/>
    <row r="20461" ht="12.75" x14ac:dyDescent="0.2"/>
    <row r="20462" ht="12.75" x14ac:dyDescent="0.2"/>
    <row r="20463" ht="12.75" x14ac:dyDescent="0.2"/>
    <row r="20464" ht="12.75" x14ac:dyDescent="0.2"/>
    <row r="20465" ht="12.75" x14ac:dyDescent="0.2"/>
    <row r="20466" ht="12.75" x14ac:dyDescent="0.2"/>
    <row r="20467" ht="12.75" x14ac:dyDescent="0.2"/>
    <row r="20468" ht="12.75" x14ac:dyDescent="0.2"/>
    <row r="20469" ht="12.75" x14ac:dyDescent="0.2"/>
    <row r="20470" ht="12.75" x14ac:dyDescent="0.2"/>
    <row r="20471" ht="12.75" x14ac:dyDescent="0.2"/>
    <row r="20472" ht="12.75" x14ac:dyDescent="0.2"/>
    <row r="20473" ht="12.75" x14ac:dyDescent="0.2"/>
    <row r="20474" ht="12.75" x14ac:dyDescent="0.2"/>
    <row r="20475" ht="12.75" x14ac:dyDescent="0.2"/>
    <row r="20476" ht="12.75" x14ac:dyDescent="0.2"/>
    <row r="20477" ht="12.75" x14ac:dyDescent="0.2"/>
    <row r="20478" ht="12.75" x14ac:dyDescent="0.2"/>
    <row r="20479" ht="12.75" x14ac:dyDescent="0.2"/>
    <row r="20480" ht="12.75" x14ac:dyDescent="0.2"/>
    <row r="20481" ht="12.75" x14ac:dyDescent="0.2"/>
    <row r="20482" ht="12.75" x14ac:dyDescent="0.2"/>
    <row r="20483" ht="12.75" x14ac:dyDescent="0.2"/>
    <row r="20484" ht="12.75" x14ac:dyDescent="0.2"/>
    <row r="20485" ht="12.75" x14ac:dyDescent="0.2"/>
    <row r="20486" ht="12.75" x14ac:dyDescent="0.2"/>
    <row r="20487" ht="12.75" x14ac:dyDescent="0.2"/>
    <row r="20488" ht="12.75" x14ac:dyDescent="0.2"/>
    <row r="20489" ht="12.75" x14ac:dyDescent="0.2"/>
    <row r="20490" ht="12.75" x14ac:dyDescent="0.2"/>
    <row r="20491" ht="12.75" x14ac:dyDescent="0.2"/>
    <row r="20492" ht="12.75" x14ac:dyDescent="0.2"/>
    <row r="20493" ht="12.75" x14ac:dyDescent="0.2"/>
    <row r="20494" ht="12.75" x14ac:dyDescent="0.2"/>
    <row r="20495" ht="12.75" x14ac:dyDescent="0.2"/>
    <row r="20496" ht="12.75" x14ac:dyDescent="0.2"/>
    <row r="20497" ht="12.75" x14ac:dyDescent="0.2"/>
    <row r="20498" ht="12.75" x14ac:dyDescent="0.2"/>
    <row r="20499" ht="12.75" x14ac:dyDescent="0.2"/>
    <row r="20500" ht="12.75" x14ac:dyDescent="0.2"/>
    <row r="20501" ht="12.75" x14ac:dyDescent="0.2"/>
    <row r="20502" ht="12.75" x14ac:dyDescent="0.2"/>
    <row r="20503" ht="12.75" x14ac:dyDescent="0.2"/>
    <row r="20504" ht="12.75" x14ac:dyDescent="0.2"/>
    <row r="20505" ht="12.75" x14ac:dyDescent="0.2"/>
    <row r="20506" ht="12.75" x14ac:dyDescent="0.2"/>
    <row r="20507" ht="12.75" x14ac:dyDescent="0.2"/>
    <row r="20508" ht="12.75" x14ac:dyDescent="0.2"/>
    <row r="20509" ht="12.75" x14ac:dyDescent="0.2"/>
    <row r="20510" ht="12.75" x14ac:dyDescent="0.2"/>
    <row r="20511" ht="12.75" x14ac:dyDescent="0.2"/>
    <row r="20512" ht="12.75" x14ac:dyDescent="0.2"/>
    <row r="20513" ht="12.75" x14ac:dyDescent="0.2"/>
    <row r="20514" ht="12.75" x14ac:dyDescent="0.2"/>
    <row r="20515" ht="12.75" x14ac:dyDescent="0.2"/>
    <row r="20516" ht="12.75" x14ac:dyDescent="0.2"/>
    <row r="20517" ht="12.75" x14ac:dyDescent="0.2"/>
    <row r="20518" ht="12.75" x14ac:dyDescent="0.2"/>
    <row r="20519" ht="12.75" x14ac:dyDescent="0.2"/>
    <row r="20520" ht="12.75" x14ac:dyDescent="0.2"/>
    <row r="20521" ht="12.75" x14ac:dyDescent="0.2"/>
    <row r="20522" ht="12.75" x14ac:dyDescent="0.2"/>
    <row r="20523" ht="12.75" x14ac:dyDescent="0.2"/>
    <row r="20524" ht="12.75" x14ac:dyDescent="0.2"/>
    <row r="20525" ht="12.75" x14ac:dyDescent="0.2"/>
    <row r="20526" ht="12.75" x14ac:dyDescent="0.2"/>
    <row r="20527" ht="12.75" x14ac:dyDescent="0.2"/>
    <row r="20528" ht="12.75" x14ac:dyDescent="0.2"/>
    <row r="20529" ht="12.75" x14ac:dyDescent="0.2"/>
    <row r="20530" ht="12.75" x14ac:dyDescent="0.2"/>
    <row r="20531" ht="12.75" x14ac:dyDescent="0.2"/>
    <row r="20532" ht="12.75" x14ac:dyDescent="0.2"/>
    <row r="20533" ht="12.75" x14ac:dyDescent="0.2"/>
    <row r="20534" ht="12.75" x14ac:dyDescent="0.2"/>
    <row r="20535" ht="12.75" x14ac:dyDescent="0.2"/>
    <row r="20536" ht="12.75" x14ac:dyDescent="0.2"/>
    <row r="20537" ht="12.75" x14ac:dyDescent="0.2"/>
    <row r="20538" ht="12.75" x14ac:dyDescent="0.2"/>
    <row r="20539" ht="12.75" x14ac:dyDescent="0.2"/>
    <row r="20540" ht="12.75" x14ac:dyDescent="0.2"/>
    <row r="20541" ht="12.75" x14ac:dyDescent="0.2"/>
    <row r="20542" ht="12.75" x14ac:dyDescent="0.2"/>
    <row r="20543" ht="12.75" x14ac:dyDescent="0.2"/>
    <row r="20544" ht="12.75" x14ac:dyDescent="0.2"/>
    <row r="20545" ht="12.75" x14ac:dyDescent="0.2"/>
    <row r="20546" ht="12.75" x14ac:dyDescent="0.2"/>
    <row r="20547" ht="12.75" x14ac:dyDescent="0.2"/>
    <row r="20548" ht="12.75" x14ac:dyDescent="0.2"/>
    <row r="20549" ht="12.75" x14ac:dyDescent="0.2"/>
    <row r="20550" ht="12.75" x14ac:dyDescent="0.2"/>
    <row r="20551" ht="12.75" x14ac:dyDescent="0.2"/>
    <row r="20552" ht="12.75" x14ac:dyDescent="0.2"/>
    <row r="20553" ht="12.75" x14ac:dyDescent="0.2"/>
    <row r="20554" ht="12.75" x14ac:dyDescent="0.2"/>
    <row r="20555" ht="12.75" x14ac:dyDescent="0.2"/>
    <row r="20556" ht="12.75" x14ac:dyDescent="0.2"/>
    <row r="20557" ht="12.75" x14ac:dyDescent="0.2"/>
    <row r="20558" ht="12.75" x14ac:dyDescent="0.2"/>
    <row r="20559" ht="12.75" x14ac:dyDescent="0.2"/>
    <row r="20560" ht="12.75" x14ac:dyDescent="0.2"/>
    <row r="20561" ht="12.75" x14ac:dyDescent="0.2"/>
    <row r="20562" ht="12.75" x14ac:dyDescent="0.2"/>
    <row r="20563" ht="12.75" x14ac:dyDescent="0.2"/>
    <row r="20564" ht="12.75" x14ac:dyDescent="0.2"/>
    <row r="20565" ht="12.75" x14ac:dyDescent="0.2"/>
    <row r="20566" ht="12.75" x14ac:dyDescent="0.2"/>
    <row r="20567" ht="12.75" x14ac:dyDescent="0.2"/>
    <row r="20568" ht="12.75" x14ac:dyDescent="0.2"/>
    <row r="20569" ht="12.75" x14ac:dyDescent="0.2"/>
    <row r="20570" ht="12.75" x14ac:dyDescent="0.2"/>
    <row r="20571" ht="12.75" x14ac:dyDescent="0.2"/>
    <row r="20572" ht="12.75" x14ac:dyDescent="0.2"/>
    <row r="20573" ht="12.75" x14ac:dyDescent="0.2"/>
    <row r="20574" ht="12.75" x14ac:dyDescent="0.2"/>
    <row r="20575" ht="12.75" x14ac:dyDescent="0.2"/>
    <row r="20576" ht="12.75" x14ac:dyDescent="0.2"/>
    <row r="20577" ht="12.75" x14ac:dyDescent="0.2"/>
    <row r="20578" ht="12.75" x14ac:dyDescent="0.2"/>
    <row r="20579" ht="12.75" x14ac:dyDescent="0.2"/>
    <row r="20580" ht="12.75" x14ac:dyDescent="0.2"/>
    <row r="20581" ht="12.75" x14ac:dyDescent="0.2"/>
    <row r="20582" ht="12.75" x14ac:dyDescent="0.2"/>
    <row r="20583" ht="12.75" x14ac:dyDescent="0.2"/>
    <row r="20584" ht="12.75" x14ac:dyDescent="0.2"/>
    <row r="20585" ht="12.75" x14ac:dyDescent="0.2"/>
    <row r="20586" ht="12.75" x14ac:dyDescent="0.2"/>
    <row r="20587" ht="12.75" x14ac:dyDescent="0.2"/>
    <row r="20588" ht="12.75" x14ac:dyDescent="0.2"/>
    <row r="20589" ht="12.75" x14ac:dyDescent="0.2"/>
    <row r="20590" ht="12.75" x14ac:dyDescent="0.2"/>
    <row r="20591" ht="12.75" x14ac:dyDescent="0.2"/>
    <row r="20592" ht="12.75" x14ac:dyDescent="0.2"/>
    <row r="20593" ht="12.75" x14ac:dyDescent="0.2"/>
    <row r="20594" ht="12.75" x14ac:dyDescent="0.2"/>
    <row r="20595" ht="12.75" x14ac:dyDescent="0.2"/>
    <row r="20596" ht="12.75" x14ac:dyDescent="0.2"/>
    <row r="20597" ht="12.75" x14ac:dyDescent="0.2"/>
    <row r="20598" ht="12.75" x14ac:dyDescent="0.2"/>
    <row r="20599" ht="12.75" x14ac:dyDescent="0.2"/>
    <row r="20600" ht="12.75" x14ac:dyDescent="0.2"/>
    <row r="20601" ht="12.75" x14ac:dyDescent="0.2"/>
    <row r="20602" ht="12.75" x14ac:dyDescent="0.2"/>
    <row r="20603" ht="12.75" x14ac:dyDescent="0.2"/>
    <row r="20604" ht="12.75" x14ac:dyDescent="0.2"/>
    <row r="20605" ht="12.75" x14ac:dyDescent="0.2"/>
    <row r="20606" ht="12.75" x14ac:dyDescent="0.2"/>
    <row r="20607" ht="12.75" x14ac:dyDescent="0.2"/>
    <row r="20608" ht="12.75" x14ac:dyDescent="0.2"/>
    <row r="20609" ht="12.75" x14ac:dyDescent="0.2"/>
    <row r="20610" ht="12.75" x14ac:dyDescent="0.2"/>
    <row r="20611" ht="12.75" x14ac:dyDescent="0.2"/>
    <row r="20612" ht="12.75" x14ac:dyDescent="0.2"/>
    <row r="20613" ht="12.75" x14ac:dyDescent="0.2"/>
    <row r="20614" ht="12.75" x14ac:dyDescent="0.2"/>
    <row r="20615" ht="12.75" x14ac:dyDescent="0.2"/>
    <row r="20616" ht="12.75" x14ac:dyDescent="0.2"/>
    <row r="20617" ht="12.75" x14ac:dyDescent="0.2"/>
    <row r="20618" ht="12.75" x14ac:dyDescent="0.2"/>
    <row r="20619" ht="12.75" x14ac:dyDescent="0.2"/>
    <row r="20620" ht="12.75" x14ac:dyDescent="0.2"/>
    <row r="20621" ht="12.75" x14ac:dyDescent="0.2"/>
    <row r="20622" ht="12.75" x14ac:dyDescent="0.2"/>
    <row r="20623" ht="12.75" x14ac:dyDescent="0.2"/>
    <row r="20624" ht="12.75" x14ac:dyDescent="0.2"/>
    <row r="20625" ht="12.75" x14ac:dyDescent="0.2"/>
    <row r="20626" ht="12.75" x14ac:dyDescent="0.2"/>
    <row r="20627" ht="12.75" x14ac:dyDescent="0.2"/>
    <row r="20628" ht="12.75" x14ac:dyDescent="0.2"/>
    <row r="20629" ht="12.75" x14ac:dyDescent="0.2"/>
    <row r="20630" ht="12.75" x14ac:dyDescent="0.2"/>
    <row r="20631" ht="12.75" x14ac:dyDescent="0.2"/>
    <row r="20632" ht="12.75" x14ac:dyDescent="0.2"/>
    <row r="20633" ht="12.75" x14ac:dyDescent="0.2"/>
    <row r="20634" ht="12.75" x14ac:dyDescent="0.2"/>
    <row r="20635" ht="12.75" x14ac:dyDescent="0.2"/>
    <row r="20636" ht="12.75" x14ac:dyDescent="0.2"/>
    <row r="20637" ht="12.75" x14ac:dyDescent="0.2"/>
    <row r="20638" ht="12.75" x14ac:dyDescent="0.2"/>
    <row r="20639" ht="12.75" x14ac:dyDescent="0.2"/>
    <row r="20640" ht="12.75" x14ac:dyDescent="0.2"/>
    <row r="20641" ht="12.75" x14ac:dyDescent="0.2"/>
    <row r="20642" ht="12.75" x14ac:dyDescent="0.2"/>
    <row r="20643" ht="12.75" x14ac:dyDescent="0.2"/>
    <row r="20644" ht="12.75" x14ac:dyDescent="0.2"/>
    <row r="20645" ht="12.75" x14ac:dyDescent="0.2"/>
    <row r="20646" ht="12.75" x14ac:dyDescent="0.2"/>
    <row r="20647" ht="12.75" x14ac:dyDescent="0.2"/>
    <row r="20648" ht="12.75" x14ac:dyDescent="0.2"/>
    <row r="20649" ht="12.75" x14ac:dyDescent="0.2"/>
    <row r="20650" ht="12.75" x14ac:dyDescent="0.2"/>
    <row r="20651" ht="12.75" x14ac:dyDescent="0.2"/>
    <row r="20652" ht="12.75" x14ac:dyDescent="0.2"/>
    <row r="20653" ht="12.75" x14ac:dyDescent="0.2"/>
    <row r="20654" ht="12.75" x14ac:dyDescent="0.2"/>
    <row r="20655" ht="12.75" x14ac:dyDescent="0.2"/>
    <row r="20656" ht="12.75" x14ac:dyDescent="0.2"/>
    <row r="20657" ht="12.75" x14ac:dyDescent="0.2"/>
    <row r="20658" ht="12.75" x14ac:dyDescent="0.2"/>
    <row r="20659" ht="12.75" x14ac:dyDescent="0.2"/>
    <row r="20660" ht="12.75" x14ac:dyDescent="0.2"/>
    <row r="20661" ht="12.75" x14ac:dyDescent="0.2"/>
    <row r="20662" ht="12.75" x14ac:dyDescent="0.2"/>
    <row r="20663" ht="12.75" x14ac:dyDescent="0.2"/>
    <row r="20664" ht="12.75" x14ac:dyDescent="0.2"/>
    <row r="20665" ht="12.75" x14ac:dyDescent="0.2"/>
    <row r="20666" ht="12.75" x14ac:dyDescent="0.2"/>
    <row r="20667" ht="12.75" x14ac:dyDescent="0.2"/>
    <row r="20668" ht="12.75" x14ac:dyDescent="0.2"/>
    <row r="20669" ht="12.75" x14ac:dyDescent="0.2"/>
    <row r="20670" ht="12.75" x14ac:dyDescent="0.2"/>
    <row r="20671" ht="12.75" x14ac:dyDescent="0.2"/>
    <row r="20672" ht="12.75" x14ac:dyDescent="0.2"/>
    <row r="20673" ht="12.75" x14ac:dyDescent="0.2"/>
    <row r="20674" ht="12.75" x14ac:dyDescent="0.2"/>
    <row r="20675" ht="12.75" x14ac:dyDescent="0.2"/>
    <row r="20676" ht="12.75" x14ac:dyDescent="0.2"/>
    <row r="20677" ht="12.75" x14ac:dyDescent="0.2"/>
    <row r="20678" ht="12.75" x14ac:dyDescent="0.2"/>
    <row r="20679" ht="12.75" x14ac:dyDescent="0.2"/>
    <row r="20680" ht="12.75" x14ac:dyDescent="0.2"/>
    <row r="20681" ht="12.75" x14ac:dyDescent="0.2"/>
    <row r="20682" ht="12.75" x14ac:dyDescent="0.2"/>
    <row r="20683" ht="12.75" x14ac:dyDescent="0.2"/>
    <row r="20684" ht="12.75" x14ac:dyDescent="0.2"/>
    <row r="20685" ht="12.75" x14ac:dyDescent="0.2"/>
    <row r="20686" ht="12.75" x14ac:dyDescent="0.2"/>
    <row r="20687" ht="12.75" x14ac:dyDescent="0.2"/>
    <row r="20688" ht="12.75" x14ac:dyDescent="0.2"/>
    <row r="20689" ht="12.75" x14ac:dyDescent="0.2"/>
    <row r="20690" ht="12.75" x14ac:dyDescent="0.2"/>
    <row r="20691" ht="12.75" x14ac:dyDescent="0.2"/>
    <row r="20692" ht="12.75" x14ac:dyDescent="0.2"/>
    <row r="20693" ht="12.75" x14ac:dyDescent="0.2"/>
    <row r="20694" ht="12.75" x14ac:dyDescent="0.2"/>
    <row r="20695" ht="12.75" x14ac:dyDescent="0.2"/>
    <row r="20696" ht="12.75" x14ac:dyDescent="0.2"/>
    <row r="20697" ht="12.75" x14ac:dyDescent="0.2"/>
    <row r="20698" ht="12.75" x14ac:dyDescent="0.2"/>
    <row r="20699" ht="12.75" x14ac:dyDescent="0.2"/>
    <row r="20700" ht="12.75" x14ac:dyDescent="0.2"/>
    <row r="20701" ht="12.75" x14ac:dyDescent="0.2"/>
    <row r="20702" ht="12.75" x14ac:dyDescent="0.2"/>
    <row r="20703" ht="12.75" x14ac:dyDescent="0.2"/>
    <row r="20704" ht="12.75" x14ac:dyDescent="0.2"/>
    <row r="20705" ht="12.75" x14ac:dyDescent="0.2"/>
    <row r="20706" ht="12.75" x14ac:dyDescent="0.2"/>
    <row r="20707" ht="12.75" x14ac:dyDescent="0.2"/>
    <row r="20708" ht="12.75" x14ac:dyDescent="0.2"/>
    <row r="20709" ht="12.75" x14ac:dyDescent="0.2"/>
    <row r="20710" ht="12.75" x14ac:dyDescent="0.2"/>
    <row r="20711" ht="12.75" x14ac:dyDescent="0.2"/>
    <row r="20712" ht="12.75" x14ac:dyDescent="0.2"/>
    <row r="20713" ht="12.75" x14ac:dyDescent="0.2"/>
    <row r="20714" ht="12.75" x14ac:dyDescent="0.2"/>
    <row r="20715" ht="12.75" x14ac:dyDescent="0.2"/>
    <row r="20716" ht="12.75" x14ac:dyDescent="0.2"/>
    <row r="20717" ht="12.75" x14ac:dyDescent="0.2"/>
    <row r="20718" ht="12.75" x14ac:dyDescent="0.2"/>
    <row r="20719" ht="12.75" x14ac:dyDescent="0.2"/>
    <row r="20720" ht="12.75" x14ac:dyDescent="0.2"/>
    <row r="20721" ht="12.75" x14ac:dyDescent="0.2"/>
    <row r="20722" ht="12.75" x14ac:dyDescent="0.2"/>
    <row r="20723" ht="12.75" x14ac:dyDescent="0.2"/>
    <row r="20724" ht="12.75" x14ac:dyDescent="0.2"/>
    <row r="20725" ht="12.75" x14ac:dyDescent="0.2"/>
    <row r="20726" ht="12.75" x14ac:dyDescent="0.2"/>
    <row r="20727" ht="12.75" x14ac:dyDescent="0.2"/>
    <row r="20728" ht="12.75" x14ac:dyDescent="0.2"/>
    <row r="20729" ht="12.75" x14ac:dyDescent="0.2"/>
    <row r="20730" ht="12.75" x14ac:dyDescent="0.2"/>
    <row r="20731" ht="12.75" x14ac:dyDescent="0.2"/>
    <row r="20732" ht="12.75" x14ac:dyDescent="0.2"/>
    <row r="20733" ht="12.75" x14ac:dyDescent="0.2"/>
    <row r="20734" ht="12.75" x14ac:dyDescent="0.2"/>
    <row r="20735" ht="12.75" x14ac:dyDescent="0.2"/>
    <row r="20736" ht="12.75" x14ac:dyDescent="0.2"/>
    <row r="20737" ht="12.75" x14ac:dyDescent="0.2"/>
    <row r="20738" ht="12.75" x14ac:dyDescent="0.2"/>
    <row r="20739" ht="12.75" x14ac:dyDescent="0.2"/>
    <row r="20740" ht="12.75" x14ac:dyDescent="0.2"/>
    <row r="20741" ht="12.75" x14ac:dyDescent="0.2"/>
    <row r="20742" ht="12.75" x14ac:dyDescent="0.2"/>
    <row r="20743" ht="12.75" x14ac:dyDescent="0.2"/>
    <row r="20744" ht="12.75" x14ac:dyDescent="0.2"/>
    <row r="20745" ht="12.75" x14ac:dyDescent="0.2"/>
    <row r="20746" ht="12.75" x14ac:dyDescent="0.2"/>
    <row r="20747" ht="12.75" x14ac:dyDescent="0.2"/>
    <row r="20748" ht="12.75" x14ac:dyDescent="0.2"/>
    <row r="20749" ht="12.75" x14ac:dyDescent="0.2"/>
    <row r="20750" ht="12.75" x14ac:dyDescent="0.2"/>
    <row r="20751" ht="12.75" x14ac:dyDescent="0.2"/>
    <row r="20752" ht="12.75" x14ac:dyDescent="0.2"/>
    <row r="20753" ht="12.75" x14ac:dyDescent="0.2"/>
    <row r="20754" ht="12.75" x14ac:dyDescent="0.2"/>
    <row r="20755" ht="12.75" x14ac:dyDescent="0.2"/>
    <row r="20756" ht="12.75" x14ac:dyDescent="0.2"/>
    <row r="20757" ht="12.75" x14ac:dyDescent="0.2"/>
    <row r="20758" ht="12.75" x14ac:dyDescent="0.2"/>
    <row r="20759" ht="12.75" x14ac:dyDescent="0.2"/>
    <row r="20760" ht="12.75" x14ac:dyDescent="0.2"/>
    <row r="20761" ht="12.75" x14ac:dyDescent="0.2"/>
    <row r="20762" ht="12.75" x14ac:dyDescent="0.2"/>
    <row r="20763" ht="12.75" x14ac:dyDescent="0.2"/>
    <row r="20764" ht="12.75" x14ac:dyDescent="0.2"/>
    <row r="20765" ht="12.75" x14ac:dyDescent="0.2"/>
    <row r="20766" ht="12.75" x14ac:dyDescent="0.2"/>
    <row r="20767" ht="12.75" x14ac:dyDescent="0.2"/>
    <row r="20768" ht="12.75" x14ac:dyDescent="0.2"/>
    <row r="20769" ht="12.75" x14ac:dyDescent="0.2"/>
    <row r="20770" ht="12.75" x14ac:dyDescent="0.2"/>
    <row r="20771" ht="12.75" x14ac:dyDescent="0.2"/>
    <row r="20772" ht="12.75" x14ac:dyDescent="0.2"/>
    <row r="20773" ht="12.75" x14ac:dyDescent="0.2"/>
    <row r="20774" ht="12.75" x14ac:dyDescent="0.2"/>
    <row r="20775" ht="12.75" x14ac:dyDescent="0.2"/>
    <row r="20776" ht="12.75" x14ac:dyDescent="0.2"/>
    <row r="20777" ht="12.75" x14ac:dyDescent="0.2"/>
    <row r="20778" ht="12.75" x14ac:dyDescent="0.2"/>
    <row r="20779" ht="12.75" x14ac:dyDescent="0.2"/>
    <row r="20780" ht="12.75" x14ac:dyDescent="0.2"/>
    <row r="20781" ht="12.75" x14ac:dyDescent="0.2"/>
    <row r="20782" ht="12.75" x14ac:dyDescent="0.2"/>
    <row r="20783" ht="12.75" x14ac:dyDescent="0.2"/>
    <row r="20784" ht="12.75" x14ac:dyDescent="0.2"/>
    <row r="20785" ht="12.75" x14ac:dyDescent="0.2"/>
    <row r="20786" ht="12.75" x14ac:dyDescent="0.2"/>
    <row r="20787" ht="12.75" x14ac:dyDescent="0.2"/>
    <row r="20788" ht="12.75" x14ac:dyDescent="0.2"/>
    <row r="20789" ht="12.75" x14ac:dyDescent="0.2"/>
    <row r="20790" ht="12.75" x14ac:dyDescent="0.2"/>
    <row r="20791" ht="12.75" x14ac:dyDescent="0.2"/>
    <row r="20792" ht="12.75" x14ac:dyDescent="0.2"/>
    <row r="20793" ht="12.75" x14ac:dyDescent="0.2"/>
    <row r="20794" ht="12.75" x14ac:dyDescent="0.2"/>
    <row r="20795" ht="12.75" x14ac:dyDescent="0.2"/>
    <row r="20796" ht="12.75" x14ac:dyDescent="0.2"/>
    <row r="20797" ht="12.75" x14ac:dyDescent="0.2"/>
    <row r="20798" ht="12.75" x14ac:dyDescent="0.2"/>
    <row r="20799" ht="12.75" x14ac:dyDescent="0.2"/>
    <row r="20800" ht="12.75" x14ac:dyDescent="0.2"/>
    <row r="20801" ht="12.75" x14ac:dyDescent="0.2"/>
    <row r="20802" ht="12.75" x14ac:dyDescent="0.2"/>
    <row r="20803" ht="12.75" x14ac:dyDescent="0.2"/>
    <row r="20804" ht="12.75" x14ac:dyDescent="0.2"/>
    <row r="20805" ht="12.75" x14ac:dyDescent="0.2"/>
    <row r="20806" ht="12.75" x14ac:dyDescent="0.2"/>
    <row r="20807" ht="12.75" x14ac:dyDescent="0.2"/>
    <row r="20808" ht="12.75" x14ac:dyDescent="0.2"/>
    <row r="20809" ht="12.75" x14ac:dyDescent="0.2"/>
    <row r="20810" ht="12.75" x14ac:dyDescent="0.2"/>
    <row r="20811" ht="12.75" x14ac:dyDescent="0.2"/>
    <row r="20812" ht="12.75" x14ac:dyDescent="0.2"/>
    <row r="20813" ht="12.75" x14ac:dyDescent="0.2"/>
    <row r="20814" ht="12.75" x14ac:dyDescent="0.2"/>
    <row r="20815" ht="12.75" x14ac:dyDescent="0.2"/>
    <row r="20816" ht="12.75" x14ac:dyDescent="0.2"/>
    <row r="20817" ht="12.75" x14ac:dyDescent="0.2"/>
    <row r="20818" ht="12.75" x14ac:dyDescent="0.2"/>
    <row r="20819" ht="12.75" x14ac:dyDescent="0.2"/>
    <row r="20820" ht="12.75" x14ac:dyDescent="0.2"/>
    <row r="20821" ht="12.75" x14ac:dyDescent="0.2"/>
    <row r="20822" ht="12.75" x14ac:dyDescent="0.2"/>
    <row r="20823" ht="12.75" x14ac:dyDescent="0.2"/>
    <row r="20824" ht="12.75" x14ac:dyDescent="0.2"/>
    <row r="20825" ht="12.75" x14ac:dyDescent="0.2"/>
    <row r="20826" ht="12.75" x14ac:dyDescent="0.2"/>
    <row r="20827" ht="12.75" x14ac:dyDescent="0.2"/>
    <row r="20828" ht="12.75" x14ac:dyDescent="0.2"/>
    <row r="20829" ht="12.75" x14ac:dyDescent="0.2"/>
    <row r="20830" ht="12.75" x14ac:dyDescent="0.2"/>
    <row r="20831" ht="12.75" x14ac:dyDescent="0.2"/>
    <row r="20832" ht="12.75" x14ac:dyDescent="0.2"/>
    <row r="20833" ht="12.75" x14ac:dyDescent="0.2"/>
    <row r="20834" ht="12.75" x14ac:dyDescent="0.2"/>
    <row r="20835" ht="12.75" x14ac:dyDescent="0.2"/>
    <row r="20836" ht="12.75" x14ac:dyDescent="0.2"/>
    <row r="20837" ht="12.75" x14ac:dyDescent="0.2"/>
    <row r="20838" ht="12.75" x14ac:dyDescent="0.2"/>
    <row r="20839" ht="12.75" x14ac:dyDescent="0.2"/>
    <row r="20840" ht="12.75" x14ac:dyDescent="0.2"/>
    <row r="20841" ht="12.75" x14ac:dyDescent="0.2"/>
    <row r="20842" ht="12.75" x14ac:dyDescent="0.2"/>
    <row r="20843" ht="12.75" x14ac:dyDescent="0.2"/>
    <row r="20844" ht="12.75" x14ac:dyDescent="0.2"/>
    <row r="20845" ht="12.75" x14ac:dyDescent="0.2"/>
    <row r="20846" ht="12.75" x14ac:dyDescent="0.2"/>
    <row r="20847" ht="12.75" x14ac:dyDescent="0.2"/>
    <row r="20848" ht="12.75" x14ac:dyDescent="0.2"/>
    <row r="20849" ht="12.75" x14ac:dyDescent="0.2"/>
    <row r="20850" ht="12.75" x14ac:dyDescent="0.2"/>
    <row r="20851" ht="12.75" x14ac:dyDescent="0.2"/>
    <row r="20852" ht="12.75" x14ac:dyDescent="0.2"/>
    <row r="20853" ht="12.75" x14ac:dyDescent="0.2"/>
    <row r="20854" ht="12.75" x14ac:dyDescent="0.2"/>
    <row r="20855" ht="12.75" x14ac:dyDescent="0.2"/>
    <row r="20856" ht="12.75" x14ac:dyDescent="0.2"/>
    <row r="20857" ht="12.75" x14ac:dyDescent="0.2"/>
    <row r="20858" ht="12.75" x14ac:dyDescent="0.2"/>
    <row r="20859" ht="12.75" x14ac:dyDescent="0.2"/>
    <row r="20860" ht="12.75" x14ac:dyDescent="0.2"/>
    <row r="20861" ht="12.75" x14ac:dyDescent="0.2"/>
    <row r="20862" ht="12.75" x14ac:dyDescent="0.2"/>
    <row r="20863" ht="12.75" x14ac:dyDescent="0.2"/>
    <row r="20864" ht="12.75" x14ac:dyDescent="0.2"/>
    <row r="20865" ht="12.75" x14ac:dyDescent="0.2"/>
    <row r="20866" ht="12.75" x14ac:dyDescent="0.2"/>
    <row r="20867" ht="12.75" x14ac:dyDescent="0.2"/>
    <row r="20868" ht="12.75" x14ac:dyDescent="0.2"/>
    <row r="20869" ht="12.75" x14ac:dyDescent="0.2"/>
    <row r="20870" ht="12.75" x14ac:dyDescent="0.2"/>
    <row r="20871" ht="12.75" x14ac:dyDescent="0.2"/>
    <row r="20872" ht="12.75" x14ac:dyDescent="0.2"/>
    <row r="20873" ht="12.75" x14ac:dyDescent="0.2"/>
    <row r="20874" ht="12.75" x14ac:dyDescent="0.2"/>
    <row r="20875" ht="12.75" x14ac:dyDescent="0.2"/>
    <row r="20876" ht="12.75" x14ac:dyDescent="0.2"/>
    <row r="20877" ht="12.75" x14ac:dyDescent="0.2"/>
    <row r="20878" ht="12.75" x14ac:dyDescent="0.2"/>
    <row r="20879" ht="12.75" x14ac:dyDescent="0.2"/>
    <row r="20880" ht="12.75" x14ac:dyDescent="0.2"/>
    <row r="20881" ht="12.75" x14ac:dyDescent="0.2"/>
    <row r="20882" ht="12.75" x14ac:dyDescent="0.2"/>
    <row r="20883" ht="12.75" x14ac:dyDescent="0.2"/>
    <row r="20884" ht="12.75" x14ac:dyDescent="0.2"/>
    <row r="20885" ht="12.75" x14ac:dyDescent="0.2"/>
    <row r="20886" ht="12.75" x14ac:dyDescent="0.2"/>
    <row r="20887" ht="12.75" x14ac:dyDescent="0.2"/>
    <row r="20888" ht="12.75" x14ac:dyDescent="0.2"/>
    <row r="20889" ht="12.75" x14ac:dyDescent="0.2"/>
    <row r="20890" ht="12.75" x14ac:dyDescent="0.2"/>
    <row r="20891" ht="12.75" x14ac:dyDescent="0.2"/>
    <row r="20892" ht="12.75" x14ac:dyDescent="0.2"/>
    <row r="20893" ht="12.75" x14ac:dyDescent="0.2"/>
    <row r="20894" ht="12.75" x14ac:dyDescent="0.2"/>
    <row r="20895" ht="12.75" x14ac:dyDescent="0.2"/>
    <row r="20896" ht="12.75" x14ac:dyDescent="0.2"/>
    <row r="20897" ht="12.75" x14ac:dyDescent="0.2"/>
    <row r="20898" ht="12.75" x14ac:dyDescent="0.2"/>
    <row r="20899" ht="12.75" x14ac:dyDescent="0.2"/>
    <row r="20900" ht="12.75" x14ac:dyDescent="0.2"/>
    <row r="20901" ht="12.75" x14ac:dyDescent="0.2"/>
    <row r="20902" ht="12.75" x14ac:dyDescent="0.2"/>
    <row r="20903" ht="12.75" x14ac:dyDescent="0.2"/>
    <row r="20904" ht="12.75" x14ac:dyDescent="0.2"/>
    <row r="20905" ht="12.75" x14ac:dyDescent="0.2"/>
    <row r="20906" ht="12.75" x14ac:dyDescent="0.2"/>
    <row r="20907" ht="12.75" x14ac:dyDescent="0.2"/>
    <row r="20908" ht="12.75" x14ac:dyDescent="0.2"/>
    <row r="20909" ht="12.75" x14ac:dyDescent="0.2"/>
    <row r="20910" ht="12.75" x14ac:dyDescent="0.2"/>
    <row r="20911" ht="12.75" x14ac:dyDescent="0.2"/>
    <row r="20912" ht="12.75" x14ac:dyDescent="0.2"/>
    <row r="20913" ht="12.75" x14ac:dyDescent="0.2"/>
    <row r="20914" ht="12.75" x14ac:dyDescent="0.2"/>
    <row r="20915" ht="12.75" x14ac:dyDescent="0.2"/>
    <row r="20916" ht="12.75" x14ac:dyDescent="0.2"/>
    <row r="20917" ht="12.75" x14ac:dyDescent="0.2"/>
    <row r="20918" ht="12.75" x14ac:dyDescent="0.2"/>
    <row r="20919" ht="12.75" x14ac:dyDescent="0.2"/>
    <row r="20920" ht="12.75" x14ac:dyDescent="0.2"/>
    <row r="20921" ht="12.75" x14ac:dyDescent="0.2"/>
    <row r="20922" ht="12.75" x14ac:dyDescent="0.2"/>
    <row r="20923" ht="12.75" x14ac:dyDescent="0.2"/>
    <row r="20924" ht="12.75" x14ac:dyDescent="0.2"/>
    <row r="20925" ht="12.75" x14ac:dyDescent="0.2"/>
    <row r="20926" ht="12.75" x14ac:dyDescent="0.2"/>
    <row r="20927" ht="12.75" x14ac:dyDescent="0.2"/>
    <row r="20928" ht="12.75" x14ac:dyDescent="0.2"/>
    <row r="20929" ht="12.75" x14ac:dyDescent="0.2"/>
    <row r="20930" ht="12.75" x14ac:dyDescent="0.2"/>
    <row r="20931" ht="12.75" x14ac:dyDescent="0.2"/>
    <row r="20932" ht="12.75" x14ac:dyDescent="0.2"/>
    <row r="20933" ht="12.75" x14ac:dyDescent="0.2"/>
    <row r="20934" ht="12.75" x14ac:dyDescent="0.2"/>
    <row r="20935" ht="12.75" x14ac:dyDescent="0.2"/>
    <row r="20936" ht="12.75" x14ac:dyDescent="0.2"/>
    <row r="20937" ht="12.75" x14ac:dyDescent="0.2"/>
    <row r="20938" ht="12.75" x14ac:dyDescent="0.2"/>
    <row r="20939" ht="12.75" x14ac:dyDescent="0.2"/>
    <row r="20940" ht="12.75" x14ac:dyDescent="0.2"/>
    <row r="20941" ht="12.75" x14ac:dyDescent="0.2"/>
    <row r="20942" ht="12.75" x14ac:dyDescent="0.2"/>
    <row r="20943" ht="12.75" x14ac:dyDescent="0.2"/>
    <row r="20944" ht="12.75" x14ac:dyDescent="0.2"/>
    <row r="20945" ht="12.75" x14ac:dyDescent="0.2"/>
    <row r="20946" ht="12.75" x14ac:dyDescent="0.2"/>
    <row r="20947" ht="12.75" x14ac:dyDescent="0.2"/>
    <row r="20948" ht="12.75" x14ac:dyDescent="0.2"/>
    <row r="20949" ht="12.75" x14ac:dyDescent="0.2"/>
    <row r="20950" ht="12.75" x14ac:dyDescent="0.2"/>
    <row r="20951" ht="12.75" x14ac:dyDescent="0.2"/>
    <row r="20952" ht="12.75" x14ac:dyDescent="0.2"/>
    <row r="20953" ht="12.75" x14ac:dyDescent="0.2"/>
    <row r="20954" ht="12.75" x14ac:dyDescent="0.2"/>
    <row r="20955" ht="12.75" x14ac:dyDescent="0.2"/>
    <row r="20956" ht="12.75" x14ac:dyDescent="0.2"/>
    <row r="20957" ht="12.75" x14ac:dyDescent="0.2"/>
    <row r="20958" ht="12.75" x14ac:dyDescent="0.2"/>
    <row r="20959" ht="12.75" x14ac:dyDescent="0.2"/>
    <row r="20960" ht="12.75" x14ac:dyDescent="0.2"/>
    <row r="20961" ht="12.75" x14ac:dyDescent="0.2"/>
    <row r="20962" ht="12.75" x14ac:dyDescent="0.2"/>
    <row r="20963" ht="12.75" x14ac:dyDescent="0.2"/>
    <row r="20964" ht="12.75" x14ac:dyDescent="0.2"/>
    <row r="20965" ht="12.75" x14ac:dyDescent="0.2"/>
    <row r="20966" ht="12.75" x14ac:dyDescent="0.2"/>
    <row r="20967" ht="12.75" x14ac:dyDescent="0.2"/>
    <row r="20968" ht="12.75" x14ac:dyDescent="0.2"/>
    <row r="20969" ht="12.75" x14ac:dyDescent="0.2"/>
    <row r="20970" ht="12.75" x14ac:dyDescent="0.2"/>
    <row r="20971" ht="12.75" x14ac:dyDescent="0.2"/>
    <row r="20972" ht="12.75" x14ac:dyDescent="0.2"/>
    <row r="20973" ht="12.75" x14ac:dyDescent="0.2"/>
    <row r="20974" ht="12.75" x14ac:dyDescent="0.2"/>
    <row r="20975" ht="12.75" x14ac:dyDescent="0.2"/>
    <row r="20976" ht="12.75" x14ac:dyDescent="0.2"/>
    <row r="20977" ht="12.75" x14ac:dyDescent="0.2"/>
    <row r="20978" ht="12.75" x14ac:dyDescent="0.2"/>
    <row r="20979" ht="12.75" x14ac:dyDescent="0.2"/>
    <row r="20980" ht="12.75" x14ac:dyDescent="0.2"/>
    <row r="20981" ht="12.75" x14ac:dyDescent="0.2"/>
    <row r="20982" ht="12.75" x14ac:dyDescent="0.2"/>
    <row r="20983" ht="12.75" x14ac:dyDescent="0.2"/>
    <row r="20984" ht="12.75" x14ac:dyDescent="0.2"/>
    <row r="20985" ht="12.75" x14ac:dyDescent="0.2"/>
    <row r="20986" ht="12.75" x14ac:dyDescent="0.2"/>
    <row r="20987" ht="12.75" x14ac:dyDescent="0.2"/>
    <row r="20988" ht="12.75" x14ac:dyDescent="0.2"/>
    <row r="20989" ht="12.75" x14ac:dyDescent="0.2"/>
    <row r="20990" ht="12.75" x14ac:dyDescent="0.2"/>
    <row r="20991" ht="12.75" x14ac:dyDescent="0.2"/>
    <row r="20992" ht="12.75" x14ac:dyDescent="0.2"/>
    <row r="20993" ht="12.75" x14ac:dyDescent="0.2"/>
    <row r="20994" ht="12.75" x14ac:dyDescent="0.2"/>
    <row r="20995" ht="12.75" x14ac:dyDescent="0.2"/>
    <row r="20996" ht="12.75" x14ac:dyDescent="0.2"/>
    <row r="20997" ht="12.75" x14ac:dyDescent="0.2"/>
    <row r="20998" ht="12.75" x14ac:dyDescent="0.2"/>
    <row r="20999" ht="12.75" x14ac:dyDescent="0.2"/>
    <row r="21000" ht="12.75" x14ac:dyDescent="0.2"/>
    <row r="21001" ht="12.75" x14ac:dyDescent="0.2"/>
    <row r="21002" ht="12.75" x14ac:dyDescent="0.2"/>
    <row r="21003" ht="12.75" x14ac:dyDescent="0.2"/>
    <row r="21004" ht="12.75" x14ac:dyDescent="0.2"/>
    <row r="21005" ht="12.75" x14ac:dyDescent="0.2"/>
    <row r="21006" ht="12.75" x14ac:dyDescent="0.2"/>
    <row r="21007" ht="12.75" x14ac:dyDescent="0.2"/>
    <row r="21008" ht="12.75" x14ac:dyDescent="0.2"/>
    <row r="21009" ht="12.75" x14ac:dyDescent="0.2"/>
    <row r="21010" ht="12.75" x14ac:dyDescent="0.2"/>
    <row r="21011" ht="12.75" x14ac:dyDescent="0.2"/>
    <row r="21012" ht="12.75" x14ac:dyDescent="0.2"/>
    <row r="21013" ht="12.75" x14ac:dyDescent="0.2"/>
    <row r="21014" ht="12.75" x14ac:dyDescent="0.2"/>
    <row r="21015" ht="12.75" x14ac:dyDescent="0.2"/>
    <row r="21016" ht="12.75" x14ac:dyDescent="0.2"/>
    <row r="21017" ht="12.75" x14ac:dyDescent="0.2"/>
    <row r="21018" ht="12.75" x14ac:dyDescent="0.2"/>
    <row r="21019" ht="12.75" x14ac:dyDescent="0.2"/>
    <row r="21020" ht="12.75" x14ac:dyDescent="0.2"/>
    <row r="21021" ht="12.75" x14ac:dyDescent="0.2"/>
    <row r="21022" ht="12.75" x14ac:dyDescent="0.2"/>
    <row r="21023" ht="12.75" x14ac:dyDescent="0.2"/>
    <row r="21024" ht="12.75" x14ac:dyDescent="0.2"/>
    <row r="21025" ht="12.75" x14ac:dyDescent="0.2"/>
    <row r="21026" ht="12.75" x14ac:dyDescent="0.2"/>
    <row r="21027" ht="12.75" x14ac:dyDescent="0.2"/>
    <row r="21028" ht="12.75" x14ac:dyDescent="0.2"/>
    <row r="21029" ht="12.75" x14ac:dyDescent="0.2"/>
    <row r="21030" ht="12.75" x14ac:dyDescent="0.2"/>
    <row r="21031" ht="12.75" x14ac:dyDescent="0.2"/>
    <row r="21032" ht="12.75" x14ac:dyDescent="0.2"/>
    <row r="21033" ht="12.75" x14ac:dyDescent="0.2"/>
    <row r="21034" ht="12.75" x14ac:dyDescent="0.2"/>
    <row r="21035" ht="12.75" x14ac:dyDescent="0.2"/>
    <row r="21036" ht="12.75" x14ac:dyDescent="0.2"/>
    <row r="21037" ht="12.75" x14ac:dyDescent="0.2"/>
    <row r="21038" ht="12.75" x14ac:dyDescent="0.2"/>
    <row r="21039" ht="12.75" x14ac:dyDescent="0.2"/>
    <row r="21040" ht="12.75" x14ac:dyDescent="0.2"/>
    <row r="21041" ht="12.75" x14ac:dyDescent="0.2"/>
    <row r="21042" ht="12.75" x14ac:dyDescent="0.2"/>
    <row r="21043" ht="12.75" x14ac:dyDescent="0.2"/>
    <row r="21044" ht="12.75" x14ac:dyDescent="0.2"/>
    <row r="21045" ht="12.75" x14ac:dyDescent="0.2"/>
    <row r="21046" ht="12.75" x14ac:dyDescent="0.2"/>
    <row r="21047" ht="12.75" x14ac:dyDescent="0.2"/>
    <row r="21048" ht="12.75" x14ac:dyDescent="0.2"/>
    <row r="21049" ht="12.75" x14ac:dyDescent="0.2"/>
    <row r="21050" ht="12.75" x14ac:dyDescent="0.2"/>
    <row r="21051" ht="12.75" x14ac:dyDescent="0.2"/>
    <row r="21052" ht="12.75" x14ac:dyDescent="0.2"/>
    <row r="21053" ht="12.75" x14ac:dyDescent="0.2"/>
    <row r="21054" ht="12.75" x14ac:dyDescent="0.2"/>
    <row r="21055" ht="12.75" x14ac:dyDescent="0.2"/>
    <row r="21056" ht="12.75" x14ac:dyDescent="0.2"/>
    <row r="21057" ht="12.75" x14ac:dyDescent="0.2"/>
    <row r="21058" ht="12.75" x14ac:dyDescent="0.2"/>
    <row r="21059" ht="12.75" x14ac:dyDescent="0.2"/>
    <row r="21060" ht="12.75" x14ac:dyDescent="0.2"/>
    <row r="21061" ht="12.75" x14ac:dyDescent="0.2"/>
    <row r="21062" ht="12.75" x14ac:dyDescent="0.2"/>
    <row r="21063" ht="12.75" x14ac:dyDescent="0.2"/>
    <row r="21064" ht="12.75" x14ac:dyDescent="0.2"/>
    <row r="21065" ht="12.75" x14ac:dyDescent="0.2"/>
    <row r="21066" ht="12.75" x14ac:dyDescent="0.2"/>
    <row r="21067" ht="12.75" x14ac:dyDescent="0.2"/>
    <row r="21068" ht="12.75" x14ac:dyDescent="0.2"/>
    <row r="21069" ht="12.75" x14ac:dyDescent="0.2"/>
    <row r="21070" ht="12.75" x14ac:dyDescent="0.2"/>
    <row r="21071" ht="12.75" x14ac:dyDescent="0.2"/>
    <row r="21072" ht="12.75" x14ac:dyDescent="0.2"/>
    <row r="21073" ht="12.75" x14ac:dyDescent="0.2"/>
    <row r="21074" ht="12.75" x14ac:dyDescent="0.2"/>
    <row r="21075" ht="12.75" x14ac:dyDescent="0.2"/>
    <row r="21076" ht="12.75" x14ac:dyDescent="0.2"/>
    <row r="21077" ht="12.75" x14ac:dyDescent="0.2"/>
    <row r="21078" ht="12.75" x14ac:dyDescent="0.2"/>
    <row r="21079" ht="12.75" x14ac:dyDescent="0.2"/>
    <row r="21080" ht="12.75" x14ac:dyDescent="0.2"/>
    <row r="21081" ht="12.75" x14ac:dyDescent="0.2"/>
    <row r="21082" ht="12.75" x14ac:dyDescent="0.2"/>
    <row r="21083" ht="12.75" x14ac:dyDescent="0.2"/>
    <row r="21084" ht="12.75" x14ac:dyDescent="0.2"/>
    <row r="21085" ht="12.75" x14ac:dyDescent="0.2"/>
    <row r="21086" ht="12.75" x14ac:dyDescent="0.2"/>
    <row r="21087" ht="12.75" x14ac:dyDescent="0.2"/>
    <row r="21088" ht="12.75" x14ac:dyDescent="0.2"/>
    <row r="21089" ht="12.75" x14ac:dyDescent="0.2"/>
    <row r="21090" ht="12.75" x14ac:dyDescent="0.2"/>
    <row r="21091" ht="12.75" x14ac:dyDescent="0.2"/>
    <row r="21092" ht="12.75" x14ac:dyDescent="0.2"/>
    <row r="21093" ht="12.75" x14ac:dyDescent="0.2"/>
    <row r="21094" ht="12.75" x14ac:dyDescent="0.2"/>
    <row r="21095" ht="12.75" x14ac:dyDescent="0.2"/>
    <row r="21096" ht="12.75" x14ac:dyDescent="0.2"/>
    <row r="21097" ht="12.75" x14ac:dyDescent="0.2"/>
    <row r="21098" ht="12.75" x14ac:dyDescent="0.2"/>
    <row r="21099" ht="12.75" x14ac:dyDescent="0.2"/>
    <row r="21100" ht="12.75" x14ac:dyDescent="0.2"/>
    <row r="21101" ht="12.75" x14ac:dyDescent="0.2"/>
    <row r="21102" ht="12.75" x14ac:dyDescent="0.2"/>
    <row r="21103" ht="12.75" x14ac:dyDescent="0.2"/>
    <row r="21104" ht="12.75" x14ac:dyDescent="0.2"/>
    <row r="21105" ht="12.75" x14ac:dyDescent="0.2"/>
    <row r="21106" ht="12.75" x14ac:dyDescent="0.2"/>
    <row r="21107" ht="12.75" x14ac:dyDescent="0.2"/>
    <row r="21108" ht="12.75" x14ac:dyDescent="0.2"/>
    <row r="21109" ht="12.75" x14ac:dyDescent="0.2"/>
    <row r="21110" ht="12.75" x14ac:dyDescent="0.2"/>
    <row r="21111" ht="12.75" x14ac:dyDescent="0.2"/>
    <row r="21112" ht="12.75" x14ac:dyDescent="0.2"/>
    <row r="21113" ht="12.75" x14ac:dyDescent="0.2"/>
    <row r="21114" ht="12.75" x14ac:dyDescent="0.2"/>
    <row r="21115" ht="12.75" x14ac:dyDescent="0.2"/>
    <row r="21116" ht="12.75" x14ac:dyDescent="0.2"/>
    <row r="21117" ht="12.75" x14ac:dyDescent="0.2"/>
    <row r="21118" ht="12.75" x14ac:dyDescent="0.2"/>
    <row r="21119" ht="12.75" x14ac:dyDescent="0.2"/>
    <row r="21120" ht="12.75" x14ac:dyDescent="0.2"/>
    <row r="21121" ht="12.75" x14ac:dyDescent="0.2"/>
    <row r="21122" ht="12.75" x14ac:dyDescent="0.2"/>
    <row r="21123" ht="12.75" x14ac:dyDescent="0.2"/>
    <row r="21124" ht="12.75" x14ac:dyDescent="0.2"/>
    <row r="21125" ht="12.75" x14ac:dyDescent="0.2"/>
    <row r="21126" ht="12.75" x14ac:dyDescent="0.2"/>
    <row r="21127" ht="12.75" x14ac:dyDescent="0.2"/>
    <row r="21128" ht="12.75" x14ac:dyDescent="0.2"/>
    <row r="21129" ht="12.75" x14ac:dyDescent="0.2"/>
    <row r="21130" ht="12.75" x14ac:dyDescent="0.2"/>
    <row r="21131" ht="12.75" x14ac:dyDescent="0.2"/>
    <row r="21132" ht="12.75" x14ac:dyDescent="0.2"/>
    <row r="21133" ht="12.75" x14ac:dyDescent="0.2"/>
    <row r="21134" ht="12.75" x14ac:dyDescent="0.2"/>
    <row r="21135" ht="12.75" x14ac:dyDescent="0.2"/>
    <row r="21136" ht="12.75" x14ac:dyDescent="0.2"/>
    <row r="21137" ht="12.75" x14ac:dyDescent="0.2"/>
    <row r="21138" ht="12.75" x14ac:dyDescent="0.2"/>
    <row r="21139" ht="12.75" x14ac:dyDescent="0.2"/>
    <row r="21140" ht="12.75" x14ac:dyDescent="0.2"/>
    <row r="21141" ht="12.75" x14ac:dyDescent="0.2"/>
    <row r="21142" ht="12.75" x14ac:dyDescent="0.2"/>
    <row r="21143" ht="12.75" x14ac:dyDescent="0.2"/>
    <row r="21144" ht="12.75" x14ac:dyDescent="0.2"/>
    <row r="21145" ht="12.75" x14ac:dyDescent="0.2"/>
    <row r="21146" ht="12.75" x14ac:dyDescent="0.2"/>
    <row r="21147" ht="12.75" x14ac:dyDescent="0.2"/>
    <row r="21148" ht="12.75" x14ac:dyDescent="0.2"/>
    <row r="21149" ht="12.75" x14ac:dyDescent="0.2"/>
    <row r="21150" ht="12.75" x14ac:dyDescent="0.2"/>
    <row r="21151" ht="12.75" x14ac:dyDescent="0.2"/>
    <row r="21152" ht="12.75" x14ac:dyDescent="0.2"/>
    <row r="21153" ht="12.75" x14ac:dyDescent="0.2"/>
    <row r="21154" ht="12.75" x14ac:dyDescent="0.2"/>
    <row r="21155" ht="12.75" x14ac:dyDescent="0.2"/>
    <row r="21156" ht="12.75" x14ac:dyDescent="0.2"/>
    <row r="21157" ht="12.75" x14ac:dyDescent="0.2"/>
    <row r="21158" ht="12.75" x14ac:dyDescent="0.2"/>
    <row r="21159" ht="12.75" x14ac:dyDescent="0.2"/>
    <row r="21160" ht="12.75" x14ac:dyDescent="0.2"/>
    <row r="21161" ht="12.75" x14ac:dyDescent="0.2"/>
    <row r="21162" ht="12.75" x14ac:dyDescent="0.2"/>
    <row r="21163" ht="12.75" x14ac:dyDescent="0.2"/>
    <row r="21164" ht="12.75" x14ac:dyDescent="0.2"/>
    <row r="21165" ht="12.75" x14ac:dyDescent="0.2"/>
    <row r="21166" ht="12.75" x14ac:dyDescent="0.2"/>
    <row r="21167" ht="12.75" x14ac:dyDescent="0.2"/>
    <row r="21168" ht="12.75" x14ac:dyDescent="0.2"/>
    <row r="21169" ht="12.75" x14ac:dyDescent="0.2"/>
    <row r="21170" ht="12.75" x14ac:dyDescent="0.2"/>
    <row r="21171" ht="12.75" x14ac:dyDescent="0.2"/>
    <row r="21172" ht="12.75" x14ac:dyDescent="0.2"/>
    <row r="21173" ht="12.75" x14ac:dyDescent="0.2"/>
    <row r="21174" ht="12.75" x14ac:dyDescent="0.2"/>
    <row r="21175" ht="12.75" x14ac:dyDescent="0.2"/>
    <row r="21176" ht="12.75" x14ac:dyDescent="0.2"/>
    <row r="21177" ht="12.75" x14ac:dyDescent="0.2"/>
    <row r="21178" ht="12.75" x14ac:dyDescent="0.2"/>
    <row r="21179" ht="12.75" x14ac:dyDescent="0.2"/>
    <row r="21180" ht="12.75" x14ac:dyDescent="0.2"/>
    <row r="21181" ht="12.75" x14ac:dyDescent="0.2"/>
    <row r="21182" ht="12.75" x14ac:dyDescent="0.2"/>
    <row r="21183" ht="12.75" x14ac:dyDescent="0.2"/>
    <row r="21184" ht="12.75" x14ac:dyDescent="0.2"/>
    <row r="21185" ht="12.75" x14ac:dyDescent="0.2"/>
    <row r="21186" ht="12.75" x14ac:dyDescent="0.2"/>
    <row r="21187" ht="12.75" x14ac:dyDescent="0.2"/>
    <row r="21188" ht="12.75" x14ac:dyDescent="0.2"/>
    <row r="21189" ht="12.75" x14ac:dyDescent="0.2"/>
    <row r="21190" ht="12.75" x14ac:dyDescent="0.2"/>
    <row r="21191" ht="12.75" x14ac:dyDescent="0.2"/>
    <row r="21192" ht="12.75" x14ac:dyDescent="0.2"/>
    <row r="21193" ht="12.75" x14ac:dyDescent="0.2"/>
    <row r="21194" ht="12.75" x14ac:dyDescent="0.2"/>
    <row r="21195" ht="12.75" x14ac:dyDescent="0.2"/>
    <row r="21196" ht="12.75" x14ac:dyDescent="0.2"/>
    <row r="21197" ht="12.75" x14ac:dyDescent="0.2"/>
    <row r="21198" ht="12.75" x14ac:dyDescent="0.2"/>
    <row r="21199" ht="12.75" x14ac:dyDescent="0.2"/>
    <row r="21200" ht="12.75" x14ac:dyDescent="0.2"/>
    <row r="21201" ht="12.75" x14ac:dyDescent="0.2"/>
    <row r="21202" ht="12.75" x14ac:dyDescent="0.2"/>
    <row r="21203" ht="12.75" x14ac:dyDescent="0.2"/>
    <row r="21204" ht="12.75" x14ac:dyDescent="0.2"/>
    <row r="21205" ht="12.75" x14ac:dyDescent="0.2"/>
    <row r="21206" ht="12.75" x14ac:dyDescent="0.2"/>
    <row r="21207" ht="12.75" x14ac:dyDescent="0.2"/>
    <row r="21208" ht="12.75" x14ac:dyDescent="0.2"/>
    <row r="21209" ht="12.75" x14ac:dyDescent="0.2"/>
    <row r="21210" ht="12.75" x14ac:dyDescent="0.2"/>
    <row r="21211" ht="12.75" x14ac:dyDescent="0.2"/>
    <row r="21212" ht="12.75" x14ac:dyDescent="0.2"/>
    <row r="21213" ht="12.75" x14ac:dyDescent="0.2"/>
    <row r="21214" ht="12.75" x14ac:dyDescent="0.2"/>
    <row r="21215" ht="12.75" x14ac:dyDescent="0.2"/>
    <row r="21216" ht="12.75" x14ac:dyDescent="0.2"/>
    <row r="21217" ht="12.75" x14ac:dyDescent="0.2"/>
    <row r="21218" ht="12.75" x14ac:dyDescent="0.2"/>
    <row r="21219" ht="12.75" x14ac:dyDescent="0.2"/>
    <row r="21220" ht="12.75" x14ac:dyDescent="0.2"/>
    <row r="21221" ht="12.75" x14ac:dyDescent="0.2"/>
    <row r="21222" ht="12.75" x14ac:dyDescent="0.2"/>
    <row r="21223" ht="12.75" x14ac:dyDescent="0.2"/>
    <row r="21224" ht="12.75" x14ac:dyDescent="0.2"/>
    <row r="21225" ht="12.75" x14ac:dyDescent="0.2"/>
    <row r="21226" ht="12.75" x14ac:dyDescent="0.2"/>
    <row r="21227" ht="12.75" x14ac:dyDescent="0.2"/>
    <row r="21228" ht="12.75" x14ac:dyDescent="0.2"/>
    <row r="21229" ht="12.75" x14ac:dyDescent="0.2"/>
    <row r="21230" ht="12.75" x14ac:dyDescent="0.2"/>
    <row r="21231" ht="12.75" x14ac:dyDescent="0.2"/>
    <row r="21232" ht="12.75" x14ac:dyDescent="0.2"/>
    <row r="21233" ht="12.75" x14ac:dyDescent="0.2"/>
    <row r="21234" ht="12.75" x14ac:dyDescent="0.2"/>
    <row r="21235" ht="12.75" x14ac:dyDescent="0.2"/>
    <row r="21236" ht="12.75" x14ac:dyDescent="0.2"/>
    <row r="21237" ht="12.75" x14ac:dyDescent="0.2"/>
    <row r="21238" ht="12.75" x14ac:dyDescent="0.2"/>
    <row r="21239" ht="12.75" x14ac:dyDescent="0.2"/>
    <row r="21240" ht="12.75" x14ac:dyDescent="0.2"/>
    <row r="21241" ht="12.75" x14ac:dyDescent="0.2"/>
    <row r="21242" ht="12.75" x14ac:dyDescent="0.2"/>
    <row r="21243" ht="12.75" x14ac:dyDescent="0.2"/>
    <row r="21244" ht="12.75" x14ac:dyDescent="0.2"/>
    <row r="21245" ht="12.75" x14ac:dyDescent="0.2"/>
    <row r="21246" ht="12.75" x14ac:dyDescent="0.2"/>
    <row r="21247" ht="12.75" x14ac:dyDescent="0.2"/>
    <row r="21248" ht="12.75" x14ac:dyDescent="0.2"/>
    <row r="21249" ht="12.75" x14ac:dyDescent="0.2"/>
    <row r="21250" ht="12.75" x14ac:dyDescent="0.2"/>
    <row r="21251" ht="12.75" x14ac:dyDescent="0.2"/>
    <row r="21252" ht="12.75" x14ac:dyDescent="0.2"/>
    <row r="21253" ht="12.75" x14ac:dyDescent="0.2"/>
    <row r="21254" ht="12.75" x14ac:dyDescent="0.2"/>
    <row r="21255" ht="12.75" x14ac:dyDescent="0.2"/>
    <row r="21256" ht="12.75" x14ac:dyDescent="0.2"/>
    <row r="21257" ht="12.75" x14ac:dyDescent="0.2"/>
    <row r="21258" ht="12.75" x14ac:dyDescent="0.2"/>
    <row r="21259" ht="12.75" x14ac:dyDescent="0.2"/>
    <row r="21260" ht="12.75" x14ac:dyDescent="0.2"/>
    <row r="21261" ht="12.75" x14ac:dyDescent="0.2"/>
    <row r="21262" ht="12.75" x14ac:dyDescent="0.2"/>
    <row r="21263" ht="12.75" x14ac:dyDescent="0.2"/>
    <row r="21264" ht="12.75" x14ac:dyDescent="0.2"/>
    <row r="21265" ht="12.75" x14ac:dyDescent="0.2"/>
    <row r="21266" ht="12.75" x14ac:dyDescent="0.2"/>
    <row r="21267" ht="12.75" x14ac:dyDescent="0.2"/>
    <row r="21268" ht="12.75" x14ac:dyDescent="0.2"/>
    <row r="21269" ht="12.75" x14ac:dyDescent="0.2"/>
    <row r="21270" ht="12.75" x14ac:dyDescent="0.2"/>
    <row r="21271" ht="12.75" x14ac:dyDescent="0.2"/>
    <row r="21272" ht="12.75" x14ac:dyDescent="0.2"/>
    <row r="21273" ht="12.75" x14ac:dyDescent="0.2"/>
    <row r="21274" ht="12.75" x14ac:dyDescent="0.2"/>
    <row r="21275" ht="12.75" x14ac:dyDescent="0.2"/>
    <row r="21276" ht="12.75" x14ac:dyDescent="0.2"/>
    <row r="21277" ht="12.75" x14ac:dyDescent="0.2"/>
    <row r="21278" ht="12.75" x14ac:dyDescent="0.2"/>
    <row r="21279" ht="12.75" x14ac:dyDescent="0.2"/>
    <row r="21280" ht="12.75" x14ac:dyDescent="0.2"/>
    <row r="21281" ht="12.75" x14ac:dyDescent="0.2"/>
    <row r="21282" ht="12.75" x14ac:dyDescent="0.2"/>
    <row r="21283" ht="12.75" x14ac:dyDescent="0.2"/>
    <row r="21284" ht="12.75" x14ac:dyDescent="0.2"/>
    <row r="21285" ht="12.75" x14ac:dyDescent="0.2"/>
    <row r="21286" ht="12.75" x14ac:dyDescent="0.2"/>
    <row r="21287" ht="12.75" x14ac:dyDescent="0.2"/>
    <row r="21288" ht="12.75" x14ac:dyDescent="0.2"/>
    <row r="21289" ht="12.75" x14ac:dyDescent="0.2"/>
    <row r="21290" ht="12.75" x14ac:dyDescent="0.2"/>
    <row r="21291" ht="12.75" x14ac:dyDescent="0.2"/>
    <row r="21292" ht="12.75" x14ac:dyDescent="0.2"/>
    <row r="21293" ht="12.75" x14ac:dyDescent="0.2"/>
    <row r="21294" ht="12.75" x14ac:dyDescent="0.2"/>
    <row r="21295" ht="12.75" x14ac:dyDescent="0.2"/>
    <row r="21296" ht="12.75" x14ac:dyDescent="0.2"/>
    <row r="21297" ht="12.75" x14ac:dyDescent="0.2"/>
    <row r="21298" ht="12.75" x14ac:dyDescent="0.2"/>
    <row r="21299" ht="12.75" x14ac:dyDescent="0.2"/>
    <row r="21300" ht="12.75" x14ac:dyDescent="0.2"/>
    <row r="21301" ht="12.75" x14ac:dyDescent="0.2"/>
    <row r="21302" ht="12.75" x14ac:dyDescent="0.2"/>
    <row r="21303" ht="12.75" x14ac:dyDescent="0.2"/>
    <row r="21304" ht="12.75" x14ac:dyDescent="0.2"/>
    <row r="21305" ht="12.75" x14ac:dyDescent="0.2"/>
    <row r="21306" ht="12.75" x14ac:dyDescent="0.2"/>
    <row r="21307" ht="12.75" x14ac:dyDescent="0.2"/>
    <row r="21308" ht="12.75" x14ac:dyDescent="0.2"/>
    <row r="21309" ht="12.75" x14ac:dyDescent="0.2"/>
    <row r="21310" ht="12.75" x14ac:dyDescent="0.2"/>
    <row r="21311" ht="12.75" x14ac:dyDescent="0.2"/>
    <row r="21312" ht="12.75" x14ac:dyDescent="0.2"/>
    <row r="21313" ht="12.75" x14ac:dyDescent="0.2"/>
    <row r="21314" ht="12.75" x14ac:dyDescent="0.2"/>
    <row r="21315" ht="12.75" x14ac:dyDescent="0.2"/>
    <row r="21316" ht="12.75" x14ac:dyDescent="0.2"/>
    <row r="21317" ht="12.75" x14ac:dyDescent="0.2"/>
    <row r="21318" ht="12.75" x14ac:dyDescent="0.2"/>
    <row r="21319" ht="12.75" x14ac:dyDescent="0.2"/>
    <row r="21320" ht="12.75" x14ac:dyDescent="0.2"/>
    <row r="21321" ht="12.75" x14ac:dyDescent="0.2"/>
    <row r="21322" ht="12.75" x14ac:dyDescent="0.2"/>
    <row r="21323" ht="12.75" x14ac:dyDescent="0.2"/>
    <row r="21324" ht="12.75" x14ac:dyDescent="0.2"/>
    <row r="21325" ht="12.75" x14ac:dyDescent="0.2"/>
    <row r="21326" ht="12.75" x14ac:dyDescent="0.2"/>
    <row r="21327" ht="12.75" x14ac:dyDescent="0.2"/>
    <row r="21328" ht="12.75" x14ac:dyDescent="0.2"/>
    <row r="21329" ht="12.75" x14ac:dyDescent="0.2"/>
    <row r="21330" ht="12.75" x14ac:dyDescent="0.2"/>
    <row r="21331" ht="12.75" x14ac:dyDescent="0.2"/>
    <row r="21332" ht="12.75" x14ac:dyDescent="0.2"/>
    <row r="21333" ht="12.75" x14ac:dyDescent="0.2"/>
    <row r="21334" ht="12.75" x14ac:dyDescent="0.2"/>
    <row r="21335" ht="12.75" x14ac:dyDescent="0.2"/>
    <row r="21336" ht="12.75" x14ac:dyDescent="0.2"/>
    <row r="21337" ht="12.75" x14ac:dyDescent="0.2"/>
    <row r="21338" ht="12.75" x14ac:dyDescent="0.2"/>
    <row r="21339" ht="12.75" x14ac:dyDescent="0.2"/>
    <row r="21340" ht="12.75" x14ac:dyDescent="0.2"/>
    <row r="21341" ht="12.75" x14ac:dyDescent="0.2"/>
    <row r="21342" ht="12.75" x14ac:dyDescent="0.2"/>
    <row r="21343" ht="12.75" x14ac:dyDescent="0.2"/>
    <row r="21344" ht="12.75" x14ac:dyDescent="0.2"/>
    <row r="21345" ht="12.75" x14ac:dyDescent="0.2"/>
    <row r="21346" ht="12.75" x14ac:dyDescent="0.2"/>
    <row r="21347" ht="12.75" x14ac:dyDescent="0.2"/>
    <row r="21348" ht="12.75" x14ac:dyDescent="0.2"/>
    <row r="21349" ht="12.75" x14ac:dyDescent="0.2"/>
    <row r="21350" ht="12.75" x14ac:dyDescent="0.2"/>
    <row r="21351" ht="12.75" x14ac:dyDescent="0.2"/>
    <row r="21352" ht="12.75" x14ac:dyDescent="0.2"/>
    <row r="21353" ht="12.75" x14ac:dyDescent="0.2"/>
    <row r="21354" ht="12.75" x14ac:dyDescent="0.2"/>
    <row r="21355" ht="12.75" x14ac:dyDescent="0.2"/>
    <row r="21356" ht="12.75" x14ac:dyDescent="0.2"/>
    <row r="21357" ht="12.75" x14ac:dyDescent="0.2"/>
    <row r="21358" ht="12.75" x14ac:dyDescent="0.2"/>
    <row r="21359" ht="12.75" x14ac:dyDescent="0.2"/>
    <row r="21360" ht="12.75" x14ac:dyDescent="0.2"/>
    <row r="21361" ht="12.75" x14ac:dyDescent="0.2"/>
    <row r="21362" ht="12.75" x14ac:dyDescent="0.2"/>
    <row r="21363" ht="12.75" x14ac:dyDescent="0.2"/>
    <row r="21364" ht="12.75" x14ac:dyDescent="0.2"/>
    <row r="21365" ht="12.75" x14ac:dyDescent="0.2"/>
    <row r="21366" ht="12.75" x14ac:dyDescent="0.2"/>
    <row r="21367" ht="12.75" x14ac:dyDescent="0.2"/>
    <row r="21368" ht="12.75" x14ac:dyDescent="0.2"/>
    <row r="21369" ht="12.75" x14ac:dyDescent="0.2"/>
    <row r="21370" ht="12.75" x14ac:dyDescent="0.2"/>
    <row r="21371" ht="12.75" x14ac:dyDescent="0.2"/>
    <row r="21372" ht="12.75" x14ac:dyDescent="0.2"/>
    <row r="21373" ht="12.75" x14ac:dyDescent="0.2"/>
    <row r="21374" ht="12.75" x14ac:dyDescent="0.2"/>
    <row r="21375" ht="12.75" x14ac:dyDescent="0.2"/>
    <row r="21376" ht="12.75" x14ac:dyDescent="0.2"/>
    <row r="21377" ht="12.75" x14ac:dyDescent="0.2"/>
    <row r="21378" ht="12.75" x14ac:dyDescent="0.2"/>
    <row r="21379" ht="12.75" x14ac:dyDescent="0.2"/>
    <row r="21380" ht="12.75" x14ac:dyDescent="0.2"/>
    <row r="21381" ht="12.75" x14ac:dyDescent="0.2"/>
    <row r="21382" ht="12.75" x14ac:dyDescent="0.2"/>
    <row r="21383" ht="12.75" x14ac:dyDescent="0.2"/>
    <row r="21384" ht="12.75" x14ac:dyDescent="0.2"/>
    <row r="21385" ht="12.75" x14ac:dyDescent="0.2"/>
    <row r="21386" ht="12.75" x14ac:dyDescent="0.2"/>
    <row r="21387" ht="12.75" x14ac:dyDescent="0.2"/>
    <row r="21388" ht="12.75" x14ac:dyDescent="0.2"/>
    <row r="21389" ht="12.75" x14ac:dyDescent="0.2"/>
    <row r="21390" ht="12.75" x14ac:dyDescent="0.2"/>
    <row r="21391" ht="12.75" x14ac:dyDescent="0.2"/>
    <row r="21392" ht="12.75" x14ac:dyDescent="0.2"/>
    <row r="21393" ht="12.75" x14ac:dyDescent="0.2"/>
    <row r="21394" ht="12.75" x14ac:dyDescent="0.2"/>
    <row r="21395" ht="12.75" x14ac:dyDescent="0.2"/>
    <row r="21396" ht="12.75" x14ac:dyDescent="0.2"/>
    <row r="21397" ht="12.75" x14ac:dyDescent="0.2"/>
    <row r="21398" ht="12.75" x14ac:dyDescent="0.2"/>
    <row r="21399" ht="12.75" x14ac:dyDescent="0.2"/>
    <row r="21400" ht="12.75" x14ac:dyDescent="0.2"/>
    <row r="21401" ht="12.75" x14ac:dyDescent="0.2"/>
    <row r="21402" ht="12.75" x14ac:dyDescent="0.2"/>
    <row r="21403" ht="12.75" x14ac:dyDescent="0.2"/>
    <row r="21404" ht="12.75" x14ac:dyDescent="0.2"/>
    <row r="21405" ht="12.75" x14ac:dyDescent="0.2"/>
    <row r="21406" ht="12.75" x14ac:dyDescent="0.2"/>
    <row r="21407" ht="12.75" x14ac:dyDescent="0.2"/>
    <row r="21408" ht="12.75" x14ac:dyDescent="0.2"/>
    <row r="21409" ht="12.75" x14ac:dyDescent="0.2"/>
    <row r="21410" ht="12.75" x14ac:dyDescent="0.2"/>
    <row r="21411" ht="12.75" x14ac:dyDescent="0.2"/>
    <row r="21412" ht="12.75" x14ac:dyDescent="0.2"/>
    <row r="21413" ht="12.75" x14ac:dyDescent="0.2"/>
    <row r="21414" ht="12.75" x14ac:dyDescent="0.2"/>
    <row r="21415" ht="12.75" x14ac:dyDescent="0.2"/>
    <row r="21416" ht="12.75" x14ac:dyDescent="0.2"/>
    <row r="21417" ht="12.75" x14ac:dyDescent="0.2"/>
    <row r="21418" ht="12.75" x14ac:dyDescent="0.2"/>
    <row r="21419" ht="12.75" x14ac:dyDescent="0.2"/>
    <row r="21420" ht="12.75" x14ac:dyDescent="0.2"/>
    <row r="21421" ht="12.75" x14ac:dyDescent="0.2"/>
    <row r="21422" ht="12.75" x14ac:dyDescent="0.2"/>
    <row r="21423" ht="12.75" x14ac:dyDescent="0.2"/>
    <row r="21424" ht="12.75" x14ac:dyDescent="0.2"/>
    <row r="21425" ht="12.75" x14ac:dyDescent="0.2"/>
    <row r="21426" ht="12.75" x14ac:dyDescent="0.2"/>
    <row r="21427" ht="12.75" x14ac:dyDescent="0.2"/>
    <row r="21428" ht="12.75" x14ac:dyDescent="0.2"/>
    <row r="21429" ht="12.75" x14ac:dyDescent="0.2"/>
    <row r="21430" ht="12.75" x14ac:dyDescent="0.2"/>
    <row r="21431" ht="12.75" x14ac:dyDescent="0.2"/>
    <row r="21432" ht="12.75" x14ac:dyDescent="0.2"/>
    <row r="21433" ht="12.75" x14ac:dyDescent="0.2"/>
    <row r="21434" ht="12.75" x14ac:dyDescent="0.2"/>
    <row r="21435" ht="12.75" x14ac:dyDescent="0.2"/>
    <row r="21436" ht="12.75" x14ac:dyDescent="0.2"/>
    <row r="21437" ht="12.75" x14ac:dyDescent="0.2"/>
    <row r="21438" ht="12.75" x14ac:dyDescent="0.2"/>
    <row r="21439" ht="12.75" x14ac:dyDescent="0.2"/>
    <row r="21440" ht="12.75" x14ac:dyDescent="0.2"/>
    <row r="21441" ht="12.75" x14ac:dyDescent="0.2"/>
    <row r="21442" ht="12.75" x14ac:dyDescent="0.2"/>
    <row r="21443" ht="12.75" x14ac:dyDescent="0.2"/>
    <row r="21444" ht="12.75" x14ac:dyDescent="0.2"/>
    <row r="21445" ht="12.75" x14ac:dyDescent="0.2"/>
    <row r="21446" ht="12.75" x14ac:dyDescent="0.2"/>
    <row r="21447" ht="12.75" x14ac:dyDescent="0.2"/>
    <row r="21448" ht="12.75" x14ac:dyDescent="0.2"/>
    <row r="21449" ht="12.75" x14ac:dyDescent="0.2"/>
    <row r="21450" ht="12.75" x14ac:dyDescent="0.2"/>
    <row r="21451" ht="12.75" x14ac:dyDescent="0.2"/>
    <row r="21452" ht="12.75" x14ac:dyDescent="0.2"/>
    <row r="21453" ht="12.75" x14ac:dyDescent="0.2"/>
    <row r="21454" ht="12.75" x14ac:dyDescent="0.2"/>
    <row r="21455" ht="12.75" x14ac:dyDescent="0.2"/>
    <row r="21456" ht="12.75" x14ac:dyDescent="0.2"/>
    <row r="21457" ht="12.75" x14ac:dyDescent="0.2"/>
    <row r="21458" ht="12.75" x14ac:dyDescent="0.2"/>
    <row r="21459" ht="12.75" x14ac:dyDescent="0.2"/>
    <row r="21460" ht="12.75" x14ac:dyDescent="0.2"/>
    <row r="21461" ht="12.75" x14ac:dyDescent="0.2"/>
    <row r="21462" ht="12.75" x14ac:dyDescent="0.2"/>
    <row r="21463" ht="12.75" x14ac:dyDescent="0.2"/>
    <row r="21464" ht="12.75" x14ac:dyDescent="0.2"/>
    <row r="21465" ht="12.75" x14ac:dyDescent="0.2"/>
    <row r="21466" ht="12.75" x14ac:dyDescent="0.2"/>
    <row r="21467" ht="12.75" x14ac:dyDescent="0.2"/>
    <row r="21468" ht="12.75" x14ac:dyDescent="0.2"/>
    <row r="21469" ht="12.75" x14ac:dyDescent="0.2"/>
    <row r="21470" ht="12.75" x14ac:dyDescent="0.2"/>
    <row r="21471" ht="12.75" x14ac:dyDescent="0.2"/>
    <row r="21472" ht="12.75" x14ac:dyDescent="0.2"/>
    <row r="21473" ht="12.75" x14ac:dyDescent="0.2"/>
    <row r="21474" ht="12.75" x14ac:dyDescent="0.2"/>
    <row r="21475" ht="12.75" x14ac:dyDescent="0.2"/>
    <row r="21476" ht="12.75" x14ac:dyDescent="0.2"/>
    <row r="21477" ht="12.75" x14ac:dyDescent="0.2"/>
    <row r="21478" ht="12.75" x14ac:dyDescent="0.2"/>
    <row r="21479" ht="12.75" x14ac:dyDescent="0.2"/>
    <row r="21480" ht="12.75" x14ac:dyDescent="0.2"/>
    <row r="21481" ht="12.75" x14ac:dyDescent="0.2"/>
    <row r="21482" ht="12.75" x14ac:dyDescent="0.2"/>
    <row r="21483" ht="12.75" x14ac:dyDescent="0.2"/>
    <row r="21484" ht="12.75" x14ac:dyDescent="0.2"/>
    <row r="21485" ht="12.75" x14ac:dyDescent="0.2"/>
    <row r="21486" ht="12.75" x14ac:dyDescent="0.2"/>
    <row r="21487" ht="12.75" x14ac:dyDescent="0.2"/>
    <row r="21488" ht="12.75" x14ac:dyDescent="0.2"/>
    <row r="21489" ht="12.75" x14ac:dyDescent="0.2"/>
    <row r="21490" ht="12.75" x14ac:dyDescent="0.2"/>
    <row r="21491" ht="12.75" x14ac:dyDescent="0.2"/>
    <row r="21492" ht="12.75" x14ac:dyDescent="0.2"/>
    <row r="21493" ht="12.75" x14ac:dyDescent="0.2"/>
    <row r="21494" ht="12.75" x14ac:dyDescent="0.2"/>
    <row r="21495" ht="12.75" x14ac:dyDescent="0.2"/>
    <row r="21496" ht="12.75" x14ac:dyDescent="0.2"/>
    <row r="21497" ht="12.75" x14ac:dyDescent="0.2"/>
    <row r="21498" ht="12.75" x14ac:dyDescent="0.2"/>
    <row r="21499" ht="12.75" x14ac:dyDescent="0.2"/>
    <row r="21500" ht="12.75" x14ac:dyDescent="0.2"/>
    <row r="21501" ht="12.75" x14ac:dyDescent="0.2"/>
    <row r="21502" ht="12.75" x14ac:dyDescent="0.2"/>
    <row r="21503" ht="12.75" x14ac:dyDescent="0.2"/>
    <row r="21504" ht="12.75" x14ac:dyDescent="0.2"/>
    <row r="21505" ht="12.75" x14ac:dyDescent="0.2"/>
    <row r="21506" ht="12.75" x14ac:dyDescent="0.2"/>
    <row r="21507" ht="12.75" x14ac:dyDescent="0.2"/>
    <row r="21508" ht="12.75" x14ac:dyDescent="0.2"/>
    <row r="21509" ht="12.75" x14ac:dyDescent="0.2"/>
    <row r="21510" ht="12.75" x14ac:dyDescent="0.2"/>
    <row r="21511" ht="12.75" x14ac:dyDescent="0.2"/>
    <row r="21512" ht="12.75" x14ac:dyDescent="0.2"/>
    <row r="21513" ht="12.75" x14ac:dyDescent="0.2"/>
    <row r="21514" ht="12.75" x14ac:dyDescent="0.2"/>
    <row r="21515" ht="12.75" x14ac:dyDescent="0.2"/>
    <row r="21516" ht="12.75" x14ac:dyDescent="0.2"/>
    <row r="21517" ht="12.75" x14ac:dyDescent="0.2"/>
    <row r="21518" ht="12.75" x14ac:dyDescent="0.2"/>
    <row r="21519" ht="12.75" x14ac:dyDescent="0.2"/>
    <row r="21520" ht="12.75" x14ac:dyDescent="0.2"/>
    <row r="21521" ht="12.75" x14ac:dyDescent="0.2"/>
    <row r="21522" ht="12.75" x14ac:dyDescent="0.2"/>
    <row r="21523" ht="12.75" x14ac:dyDescent="0.2"/>
    <row r="21524" ht="12.75" x14ac:dyDescent="0.2"/>
    <row r="21525" ht="12.75" x14ac:dyDescent="0.2"/>
    <row r="21526" ht="12.75" x14ac:dyDescent="0.2"/>
    <row r="21527" ht="12.75" x14ac:dyDescent="0.2"/>
    <row r="21528" ht="12.75" x14ac:dyDescent="0.2"/>
    <row r="21529" ht="12.75" x14ac:dyDescent="0.2"/>
    <row r="21530" ht="12.75" x14ac:dyDescent="0.2"/>
    <row r="21531" ht="12.75" x14ac:dyDescent="0.2"/>
    <row r="21532" ht="12.75" x14ac:dyDescent="0.2"/>
    <row r="21533" ht="12.75" x14ac:dyDescent="0.2"/>
    <row r="21534" ht="12.75" x14ac:dyDescent="0.2"/>
    <row r="21535" ht="12.75" x14ac:dyDescent="0.2"/>
    <row r="21536" ht="12.75" x14ac:dyDescent="0.2"/>
    <row r="21537" ht="12.75" x14ac:dyDescent="0.2"/>
    <row r="21538" ht="12.75" x14ac:dyDescent="0.2"/>
    <row r="21539" ht="12.75" x14ac:dyDescent="0.2"/>
    <row r="21540" ht="12.75" x14ac:dyDescent="0.2"/>
    <row r="21541" ht="12.75" x14ac:dyDescent="0.2"/>
    <row r="21542" ht="12.75" x14ac:dyDescent="0.2"/>
    <row r="21543" ht="12.75" x14ac:dyDescent="0.2"/>
    <row r="21544" ht="12.75" x14ac:dyDescent="0.2"/>
    <row r="21545" ht="12.75" x14ac:dyDescent="0.2"/>
    <row r="21546" ht="12.75" x14ac:dyDescent="0.2"/>
    <row r="21547" ht="12.75" x14ac:dyDescent="0.2"/>
    <row r="21548" ht="12.75" x14ac:dyDescent="0.2"/>
    <row r="21549" ht="12.75" x14ac:dyDescent="0.2"/>
    <row r="21550" ht="12.75" x14ac:dyDescent="0.2"/>
    <row r="21551" ht="12.75" x14ac:dyDescent="0.2"/>
    <row r="21552" ht="12.75" x14ac:dyDescent="0.2"/>
    <row r="21553" ht="12.75" x14ac:dyDescent="0.2"/>
    <row r="21554" ht="12.75" x14ac:dyDescent="0.2"/>
    <row r="21555" ht="12.75" x14ac:dyDescent="0.2"/>
    <row r="21556" ht="12.75" x14ac:dyDescent="0.2"/>
    <row r="21557" ht="12.75" x14ac:dyDescent="0.2"/>
    <row r="21558" ht="12.75" x14ac:dyDescent="0.2"/>
    <row r="21559" ht="12.75" x14ac:dyDescent="0.2"/>
    <row r="21560" ht="12.75" x14ac:dyDescent="0.2"/>
    <row r="21561" ht="12.75" x14ac:dyDescent="0.2"/>
    <row r="21562" ht="12.75" x14ac:dyDescent="0.2"/>
    <row r="21563" ht="12.75" x14ac:dyDescent="0.2"/>
    <row r="21564" ht="12.75" x14ac:dyDescent="0.2"/>
    <row r="21565" ht="12.75" x14ac:dyDescent="0.2"/>
    <row r="21566" ht="12.75" x14ac:dyDescent="0.2"/>
    <row r="21567" ht="12.75" x14ac:dyDescent="0.2"/>
    <row r="21568" ht="12.75" x14ac:dyDescent="0.2"/>
    <row r="21569" ht="12.75" x14ac:dyDescent="0.2"/>
    <row r="21570" ht="12.75" x14ac:dyDescent="0.2"/>
    <row r="21571" ht="12.75" x14ac:dyDescent="0.2"/>
    <row r="21572" ht="12.75" x14ac:dyDescent="0.2"/>
    <row r="21573" ht="12.75" x14ac:dyDescent="0.2"/>
    <row r="21574" ht="12.75" x14ac:dyDescent="0.2"/>
    <row r="21575" ht="12.75" x14ac:dyDescent="0.2"/>
    <row r="21576" ht="12.75" x14ac:dyDescent="0.2"/>
    <row r="21577" ht="12.75" x14ac:dyDescent="0.2"/>
    <row r="21578" ht="12.75" x14ac:dyDescent="0.2"/>
    <row r="21579" ht="12.75" x14ac:dyDescent="0.2"/>
    <row r="21580" ht="12.75" x14ac:dyDescent="0.2"/>
    <row r="21581" ht="12.75" x14ac:dyDescent="0.2"/>
    <row r="21582" ht="12.75" x14ac:dyDescent="0.2"/>
    <row r="21583" ht="12.75" x14ac:dyDescent="0.2"/>
    <row r="21584" ht="12.75" x14ac:dyDescent="0.2"/>
    <row r="21585" ht="12.75" x14ac:dyDescent="0.2"/>
    <row r="21586" ht="12.75" x14ac:dyDescent="0.2"/>
    <row r="21587" ht="12.75" x14ac:dyDescent="0.2"/>
    <row r="21588" ht="12.75" x14ac:dyDescent="0.2"/>
    <row r="21589" ht="12.75" x14ac:dyDescent="0.2"/>
    <row r="21590" ht="12.75" x14ac:dyDescent="0.2"/>
    <row r="21591" ht="12.75" x14ac:dyDescent="0.2"/>
    <row r="21592" ht="12.75" x14ac:dyDescent="0.2"/>
    <row r="21593" ht="12.75" x14ac:dyDescent="0.2"/>
    <row r="21594" ht="12.75" x14ac:dyDescent="0.2"/>
    <row r="21595" ht="12.75" x14ac:dyDescent="0.2"/>
    <row r="21596" ht="12.75" x14ac:dyDescent="0.2"/>
    <row r="21597" ht="12.75" x14ac:dyDescent="0.2"/>
    <row r="21598" ht="12.75" x14ac:dyDescent="0.2"/>
    <row r="21599" ht="12.75" x14ac:dyDescent="0.2"/>
    <row r="21600" ht="12.75" x14ac:dyDescent="0.2"/>
    <row r="21601" ht="12.75" x14ac:dyDescent="0.2"/>
    <row r="21602" ht="12.75" x14ac:dyDescent="0.2"/>
    <row r="21603" ht="12.75" x14ac:dyDescent="0.2"/>
    <row r="21604" ht="12.75" x14ac:dyDescent="0.2"/>
    <row r="21605" ht="12.75" x14ac:dyDescent="0.2"/>
    <row r="21606" ht="12.75" x14ac:dyDescent="0.2"/>
    <row r="21607" ht="12.75" x14ac:dyDescent="0.2"/>
    <row r="21608" ht="12.75" x14ac:dyDescent="0.2"/>
    <row r="21609" ht="12.75" x14ac:dyDescent="0.2"/>
    <row r="21610" ht="12.75" x14ac:dyDescent="0.2"/>
    <row r="21611" ht="12.75" x14ac:dyDescent="0.2"/>
    <row r="21612" ht="12.75" x14ac:dyDescent="0.2"/>
    <row r="21613" ht="12.75" x14ac:dyDescent="0.2"/>
    <row r="21614" ht="12.75" x14ac:dyDescent="0.2"/>
    <row r="21615" ht="12.75" x14ac:dyDescent="0.2"/>
    <row r="21616" ht="12.75" x14ac:dyDescent="0.2"/>
    <row r="21617" ht="12.75" x14ac:dyDescent="0.2"/>
    <row r="21618" ht="12.75" x14ac:dyDescent="0.2"/>
    <row r="21619" ht="12.75" x14ac:dyDescent="0.2"/>
    <row r="21620" ht="12.75" x14ac:dyDescent="0.2"/>
    <row r="21621" ht="12.75" x14ac:dyDescent="0.2"/>
    <row r="21622" ht="12.75" x14ac:dyDescent="0.2"/>
    <row r="21623" ht="12.75" x14ac:dyDescent="0.2"/>
    <row r="21624" ht="12.75" x14ac:dyDescent="0.2"/>
    <row r="21625" ht="12.75" x14ac:dyDescent="0.2"/>
    <row r="21626" ht="12.75" x14ac:dyDescent="0.2"/>
    <row r="21627" ht="12.75" x14ac:dyDescent="0.2"/>
    <row r="21628" ht="12.75" x14ac:dyDescent="0.2"/>
    <row r="21629" ht="12.75" x14ac:dyDescent="0.2"/>
    <row r="21630" ht="12.75" x14ac:dyDescent="0.2"/>
    <row r="21631" ht="12.75" x14ac:dyDescent="0.2"/>
    <row r="21632" ht="12.75" x14ac:dyDescent="0.2"/>
    <row r="21633" ht="12.75" x14ac:dyDescent="0.2"/>
    <row r="21634" ht="12.75" x14ac:dyDescent="0.2"/>
    <row r="21635" ht="12.75" x14ac:dyDescent="0.2"/>
    <row r="21636" ht="12.75" x14ac:dyDescent="0.2"/>
    <row r="21637" ht="12.75" x14ac:dyDescent="0.2"/>
    <row r="21638" ht="12.75" x14ac:dyDescent="0.2"/>
    <row r="21639" ht="12.75" x14ac:dyDescent="0.2"/>
    <row r="21640" ht="12.75" x14ac:dyDescent="0.2"/>
    <row r="21641" ht="12.75" x14ac:dyDescent="0.2"/>
    <row r="21642" ht="12.75" x14ac:dyDescent="0.2"/>
    <row r="21643" ht="12.75" x14ac:dyDescent="0.2"/>
    <row r="21644" ht="12.75" x14ac:dyDescent="0.2"/>
    <row r="21645" ht="12.75" x14ac:dyDescent="0.2"/>
    <row r="21646" ht="12.75" x14ac:dyDescent="0.2"/>
    <row r="21647" ht="12.75" x14ac:dyDescent="0.2"/>
    <row r="21648" ht="12.75" x14ac:dyDescent="0.2"/>
    <row r="21649" ht="12.75" x14ac:dyDescent="0.2"/>
    <row r="21650" ht="12.75" x14ac:dyDescent="0.2"/>
    <row r="21651" ht="12.75" x14ac:dyDescent="0.2"/>
    <row r="21652" ht="12.75" x14ac:dyDescent="0.2"/>
    <row r="21653" ht="12.75" x14ac:dyDescent="0.2"/>
    <row r="21654" ht="12.75" x14ac:dyDescent="0.2"/>
    <row r="21655" ht="12.75" x14ac:dyDescent="0.2"/>
    <row r="21656" ht="12.75" x14ac:dyDescent="0.2"/>
    <row r="21657" ht="12.75" x14ac:dyDescent="0.2"/>
    <row r="21658" ht="12.75" x14ac:dyDescent="0.2"/>
    <row r="21659" ht="12.75" x14ac:dyDescent="0.2"/>
    <row r="21660" ht="12.75" x14ac:dyDescent="0.2"/>
    <row r="21661" ht="12.75" x14ac:dyDescent="0.2"/>
    <row r="21662" ht="12.75" x14ac:dyDescent="0.2"/>
    <row r="21663" ht="12.75" x14ac:dyDescent="0.2"/>
    <row r="21664" ht="12.75" x14ac:dyDescent="0.2"/>
    <row r="21665" ht="12.75" x14ac:dyDescent="0.2"/>
    <row r="21666" ht="12.75" x14ac:dyDescent="0.2"/>
    <row r="21667" ht="12.75" x14ac:dyDescent="0.2"/>
    <row r="21668" ht="12.75" x14ac:dyDescent="0.2"/>
    <row r="21669" ht="12.75" x14ac:dyDescent="0.2"/>
    <row r="21670" ht="12.75" x14ac:dyDescent="0.2"/>
    <row r="21671" ht="12.75" x14ac:dyDescent="0.2"/>
    <row r="21672" ht="12.75" x14ac:dyDescent="0.2"/>
    <row r="21673" ht="12.75" x14ac:dyDescent="0.2"/>
    <row r="21674" ht="12.75" x14ac:dyDescent="0.2"/>
    <row r="21675" ht="12.75" x14ac:dyDescent="0.2"/>
    <row r="21676" ht="12.75" x14ac:dyDescent="0.2"/>
    <row r="21677" ht="12.75" x14ac:dyDescent="0.2"/>
    <row r="21678" ht="12.75" x14ac:dyDescent="0.2"/>
    <row r="21679" ht="12.75" x14ac:dyDescent="0.2"/>
    <row r="21680" ht="12.75" x14ac:dyDescent="0.2"/>
    <row r="21681" ht="12.75" x14ac:dyDescent="0.2"/>
    <row r="21682" ht="12.75" x14ac:dyDescent="0.2"/>
    <row r="21683" ht="12.75" x14ac:dyDescent="0.2"/>
    <row r="21684" ht="12.75" x14ac:dyDescent="0.2"/>
    <row r="21685" ht="12.75" x14ac:dyDescent="0.2"/>
    <row r="21686" ht="12.75" x14ac:dyDescent="0.2"/>
    <row r="21687" ht="12.75" x14ac:dyDescent="0.2"/>
    <row r="21688" ht="12.75" x14ac:dyDescent="0.2"/>
    <row r="21689" ht="12.75" x14ac:dyDescent="0.2"/>
    <row r="21690" ht="12.75" x14ac:dyDescent="0.2"/>
    <row r="21691" ht="12.75" x14ac:dyDescent="0.2"/>
    <row r="21692" ht="12.75" x14ac:dyDescent="0.2"/>
    <row r="21693" ht="12.75" x14ac:dyDescent="0.2"/>
    <row r="21694" ht="12.75" x14ac:dyDescent="0.2"/>
    <row r="21695" ht="12.75" x14ac:dyDescent="0.2"/>
    <row r="21696" ht="12.75" x14ac:dyDescent="0.2"/>
    <row r="21697" ht="12.75" x14ac:dyDescent="0.2"/>
    <row r="21698" ht="12.75" x14ac:dyDescent="0.2"/>
    <row r="21699" ht="12.75" x14ac:dyDescent="0.2"/>
    <row r="21700" ht="12.75" x14ac:dyDescent="0.2"/>
    <row r="21701" ht="12.75" x14ac:dyDescent="0.2"/>
    <row r="21702" ht="12.75" x14ac:dyDescent="0.2"/>
    <row r="21703" ht="12.75" x14ac:dyDescent="0.2"/>
    <row r="21704" ht="12.75" x14ac:dyDescent="0.2"/>
    <row r="21705" ht="12.75" x14ac:dyDescent="0.2"/>
    <row r="21706" ht="12.75" x14ac:dyDescent="0.2"/>
    <row r="21707" ht="12.75" x14ac:dyDescent="0.2"/>
    <row r="21708" ht="12.75" x14ac:dyDescent="0.2"/>
    <row r="21709" ht="12.75" x14ac:dyDescent="0.2"/>
    <row r="21710" ht="12.75" x14ac:dyDescent="0.2"/>
    <row r="21711" ht="12.75" x14ac:dyDescent="0.2"/>
    <row r="21712" ht="12.75" x14ac:dyDescent="0.2"/>
    <row r="21713" ht="12.75" x14ac:dyDescent="0.2"/>
    <row r="21714" ht="12.75" x14ac:dyDescent="0.2"/>
    <row r="21715" ht="12.75" x14ac:dyDescent="0.2"/>
    <row r="21716" ht="12.75" x14ac:dyDescent="0.2"/>
    <row r="21717" ht="12.75" x14ac:dyDescent="0.2"/>
    <row r="21718" ht="12.75" x14ac:dyDescent="0.2"/>
    <row r="21719" ht="12.75" x14ac:dyDescent="0.2"/>
    <row r="21720" ht="12.75" x14ac:dyDescent="0.2"/>
    <row r="21721" ht="12.75" x14ac:dyDescent="0.2"/>
    <row r="21722" ht="12.75" x14ac:dyDescent="0.2"/>
    <row r="21723" ht="12.75" x14ac:dyDescent="0.2"/>
    <row r="21724" ht="12.75" x14ac:dyDescent="0.2"/>
    <row r="21725" ht="12.75" x14ac:dyDescent="0.2"/>
    <row r="21726" ht="12.75" x14ac:dyDescent="0.2"/>
    <row r="21727" ht="12.75" x14ac:dyDescent="0.2"/>
    <row r="21728" ht="12.75" x14ac:dyDescent="0.2"/>
    <row r="21729" ht="12.75" x14ac:dyDescent="0.2"/>
    <row r="21730" ht="12.75" x14ac:dyDescent="0.2"/>
    <row r="21731" ht="12.75" x14ac:dyDescent="0.2"/>
    <row r="21732" ht="12.75" x14ac:dyDescent="0.2"/>
    <row r="21733" ht="12.75" x14ac:dyDescent="0.2"/>
    <row r="21734" ht="12.75" x14ac:dyDescent="0.2"/>
    <row r="21735" ht="12.75" x14ac:dyDescent="0.2"/>
    <row r="21736" ht="12.75" x14ac:dyDescent="0.2"/>
    <row r="21737" ht="12.75" x14ac:dyDescent="0.2"/>
    <row r="21738" ht="12.75" x14ac:dyDescent="0.2"/>
    <row r="21739" ht="12.75" x14ac:dyDescent="0.2"/>
    <row r="21740" ht="12.75" x14ac:dyDescent="0.2"/>
    <row r="21741" ht="12.75" x14ac:dyDescent="0.2"/>
    <row r="21742" ht="12.75" x14ac:dyDescent="0.2"/>
    <row r="21743" ht="12.75" x14ac:dyDescent="0.2"/>
    <row r="21744" ht="12.75" x14ac:dyDescent="0.2"/>
    <row r="21745" ht="12.75" x14ac:dyDescent="0.2"/>
    <row r="21746" ht="12.75" x14ac:dyDescent="0.2"/>
    <row r="21747" ht="12.75" x14ac:dyDescent="0.2"/>
    <row r="21748" ht="12.75" x14ac:dyDescent="0.2"/>
    <row r="21749" ht="12.75" x14ac:dyDescent="0.2"/>
    <row r="21750" ht="12.75" x14ac:dyDescent="0.2"/>
    <row r="21751" ht="12.75" x14ac:dyDescent="0.2"/>
    <row r="21752" ht="12.75" x14ac:dyDescent="0.2"/>
    <row r="21753" ht="12.75" x14ac:dyDescent="0.2"/>
    <row r="21754" ht="12.75" x14ac:dyDescent="0.2"/>
    <row r="21755" ht="12.75" x14ac:dyDescent="0.2"/>
    <row r="21756" ht="12.75" x14ac:dyDescent="0.2"/>
    <row r="21757" ht="12.75" x14ac:dyDescent="0.2"/>
    <row r="21758" ht="12.75" x14ac:dyDescent="0.2"/>
    <row r="21759" ht="12.75" x14ac:dyDescent="0.2"/>
    <row r="21760" ht="12.75" x14ac:dyDescent="0.2"/>
    <row r="21761" ht="12.75" x14ac:dyDescent="0.2"/>
    <row r="21762" ht="12.75" x14ac:dyDescent="0.2"/>
    <row r="21763" ht="12.75" x14ac:dyDescent="0.2"/>
    <row r="21764" ht="12.75" x14ac:dyDescent="0.2"/>
    <row r="21765" ht="12.75" x14ac:dyDescent="0.2"/>
    <row r="21766" ht="12.75" x14ac:dyDescent="0.2"/>
    <row r="21767" ht="12.75" x14ac:dyDescent="0.2"/>
    <row r="21768" ht="12.75" x14ac:dyDescent="0.2"/>
    <row r="21769" ht="12.75" x14ac:dyDescent="0.2"/>
    <row r="21770" ht="12.75" x14ac:dyDescent="0.2"/>
    <row r="21771" ht="12.75" x14ac:dyDescent="0.2"/>
    <row r="21772" ht="12.75" x14ac:dyDescent="0.2"/>
    <row r="21773" ht="12.75" x14ac:dyDescent="0.2"/>
    <row r="21774" ht="12.75" x14ac:dyDescent="0.2"/>
    <row r="21775" ht="12.75" x14ac:dyDescent="0.2"/>
    <row r="21776" ht="12.75" x14ac:dyDescent="0.2"/>
    <row r="21777" ht="12.75" x14ac:dyDescent="0.2"/>
    <row r="21778" ht="12.75" x14ac:dyDescent="0.2"/>
    <row r="21779" ht="12.75" x14ac:dyDescent="0.2"/>
    <row r="21780" ht="12.75" x14ac:dyDescent="0.2"/>
    <row r="21781" ht="12.75" x14ac:dyDescent="0.2"/>
    <row r="21782" ht="12.75" x14ac:dyDescent="0.2"/>
    <row r="21783" ht="12.75" x14ac:dyDescent="0.2"/>
    <row r="21784" ht="12.75" x14ac:dyDescent="0.2"/>
    <row r="21785" ht="12.75" x14ac:dyDescent="0.2"/>
    <row r="21786" ht="12.75" x14ac:dyDescent="0.2"/>
    <row r="21787" ht="12.75" x14ac:dyDescent="0.2"/>
    <row r="21788" ht="12.75" x14ac:dyDescent="0.2"/>
    <row r="21789" ht="12.75" x14ac:dyDescent="0.2"/>
    <row r="21790" ht="12.75" x14ac:dyDescent="0.2"/>
    <row r="21791" ht="12.75" x14ac:dyDescent="0.2"/>
    <row r="21792" ht="12.75" x14ac:dyDescent="0.2"/>
    <row r="21793" ht="12.75" x14ac:dyDescent="0.2"/>
    <row r="21794" ht="12.75" x14ac:dyDescent="0.2"/>
    <row r="21795" ht="12.75" x14ac:dyDescent="0.2"/>
    <row r="21796" ht="12.75" x14ac:dyDescent="0.2"/>
    <row r="21797" ht="12.75" x14ac:dyDescent="0.2"/>
    <row r="21798" ht="12.75" x14ac:dyDescent="0.2"/>
    <row r="21799" ht="12.75" x14ac:dyDescent="0.2"/>
    <row r="21800" ht="12.75" x14ac:dyDescent="0.2"/>
    <row r="21801" ht="12.75" x14ac:dyDescent="0.2"/>
    <row r="21802" ht="12.75" x14ac:dyDescent="0.2"/>
    <row r="21803" ht="12.75" x14ac:dyDescent="0.2"/>
    <row r="21804" ht="12.75" x14ac:dyDescent="0.2"/>
    <row r="21805" ht="12.75" x14ac:dyDescent="0.2"/>
    <row r="21806" ht="12.75" x14ac:dyDescent="0.2"/>
    <row r="21807" ht="12.75" x14ac:dyDescent="0.2"/>
    <row r="21808" ht="12.75" x14ac:dyDescent="0.2"/>
    <row r="21809" ht="12.75" x14ac:dyDescent="0.2"/>
    <row r="21810" ht="12.75" x14ac:dyDescent="0.2"/>
    <row r="21811" ht="12.75" x14ac:dyDescent="0.2"/>
    <row r="21812" ht="12.75" x14ac:dyDescent="0.2"/>
    <row r="21813" ht="12.75" x14ac:dyDescent="0.2"/>
    <row r="21814" ht="12.75" x14ac:dyDescent="0.2"/>
    <row r="21815" ht="12.75" x14ac:dyDescent="0.2"/>
    <row r="21816" ht="12.75" x14ac:dyDescent="0.2"/>
    <row r="21817" ht="12.75" x14ac:dyDescent="0.2"/>
    <row r="21818" ht="12.75" x14ac:dyDescent="0.2"/>
    <row r="21819" ht="12.75" x14ac:dyDescent="0.2"/>
    <row r="21820" ht="12.75" x14ac:dyDescent="0.2"/>
    <row r="21821" ht="12.75" x14ac:dyDescent="0.2"/>
    <row r="21822" ht="12.75" x14ac:dyDescent="0.2"/>
    <row r="21823" ht="12.75" x14ac:dyDescent="0.2"/>
    <row r="21824" ht="12.75" x14ac:dyDescent="0.2"/>
    <row r="21825" ht="12.75" x14ac:dyDescent="0.2"/>
    <row r="21826" ht="12.75" x14ac:dyDescent="0.2"/>
    <row r="21827" ht="12.75" x14ac:dyDescent="0.2"/>
    <row r="21828" ht="12.75" x14ac:dyDescent="0.2"/>
    <row r="21829" ht="12.75" x14ac:dyDescent="0.2"/>
    <row r="21830" ht="12.75" x14ac:dyDescent="0.2"/>
    <row r="21831" ht="12.75" x14ac:dyDescent="0.2"/>
    <row r="21832" ht="12.75" x14ac:dyDescent="0.2"/>
    <row r="21833" ht="12.75" x14ac:dyDescent="0.2"/>
    <row r="21834" ht="12.75" x14ac:dyDescent="0.2"/>
    <row r="21835" ht="12.75" x14ac:dyDescent="0.2"/>
    <row r="21836" ht="12.75" x14ac:dyDescent="0.2"/>
    <row r="21837" ht="12.75" x14ac:dyDescent="0.2"/>
    <row r="21838" ht="12.75" x14ac:dyDescent="0.2"/>
    <row r="21839" ht="12.75" x14ac:dyDescent="0.2"/>
    <row r="21840" ht="12.75" x14ac:dyDescent="0.2"/>
    <row r="21841" ht="12.75" x14ac:dyDescent="0.2"/>
    <row r="21842" ht="12.75" x14ac:dyDescent="0.2"/>
    <row r="21843" ht="12.75" x14ac:dyDescent="0.2"/>
    <row r="21844" ht="12.75" x14ac:dyDescent="0.2"/>
    <row r="21845" ht="12.75" x14ac:dyDescent="0.2"/>
    <row r="21846" ht="12.75" x14ac:dyDescent="0.2"/>
    <row r="21847" ht="12.75" x14ac:dyDescent="0.2"/>
    <row r="21848" ht="12.75" x14ac:dyDescent="0.2"/>
    <row r="21849" ht="12.75" x14ac:dyDescent="0.2"/>
    <row r="21850" ht="12.75" x14ac:dyDescent="0.2"/>
    <row r="21851" ht="12.75" x14ac:dyDescent="0.2"/>
    <row r="21852" ht="12.75" x14ac:dyDescent="0.2"/>
    <row r="21853" ht="12.75" x14ac:dyDescent="0.2"/>
    <row r="21854" ht="12.75" x14ac:dyDescent="0.2"/>
    <row r="21855" ht="12.75" x14ac:dyDescent="0.2"/>
    <row r="21856" ht="12.75" x14ac:dyDescent="0.2"/>
    <row r="21857" ht="12.75" x14ac:dyDescent="0.2"/>
    <row r="21858" ht="12.75" x14ac:dyDescent="0.2"/>
    <row r="21859" ht="12.75" x14ac:dyDescent="0.2"/>
    <row r="21860" ht="12.75" x14ac:dyDescent="0.2"/>
    <row r="21861" ht="12.75" x14ac:dyDescent="0.2"/>
    <row r="21862" ht="12.75" x14ac:dyDescent="0.2"/>
    <row r="21863" ht="12.75" x14ac:dyDescent="0.2"/>
    <row r="21864" ht="12.75" x14ac:dyDescent="0.2"/>
    <row r="21865" ht="12.75" x14ac:dyDescent="0.2"/>
    <row r="21866" ht="12.75" x14ac:dyDescent="0.2"/>
    <row r="21867" ht="12.75" x14ac:dyDescent="0.2"/>
    <row r="21868" ht="12.75" x14ac:dyDescent="0.2"/>
    <row r="21869" ht="12.75" x14ac:dyDescent="0.2"/>
    <row r="21870" ht="12.75" x14ac:dyDescent="0.2"/>
    <row r="21871" ht="12.75" x14ac:dyDescent="0.2"/>
    <row r="21872" ht="12.75" x14ac:dyDescent="0.2"/>
    <row r="21873" ht="12.75" x14ac:dyDescent="0.2"/>
    <row r="21874" ht="12.75" x14ac:dyDescent="0.2"/>
    <row r="21875" ht="12.75" x14ac:dyDescent="0.2"/>
    <row r="21876" ht="12.75" x14ac:dyDescent="0.2"/>
    <row r="21877" ht="12.75" x14ac:dyDescent="0.2"/>
    <row r="21878" ht="12.75" x14ac:dyDescent="0.2"/>
    <row r="21879" ht="12.75" x14ac:dyDescent="0.2"/>
    <row r="21880" ht="12.75" x14ac:dyDescent="0.2"/>
    <row r="21881" ht="12.75" x14ac:dyDescent="0.2"/>
    <row r="21882" ht="12.75" x14ac:dyDescent="0.2"/>
    <row r="21883" ht="12.75" x14ac:dyDescent="0.2"/>
    <row r="21884" ht="12.75" x14ac:dyDescent="0.2"/>
    <row r="21885" ht="12.75" x14ac:dyDescent="0.2"/>
    <row r="21886" ht="12.75" x14ac:dyDescent="0.2"/>
    <row r="21887" ht="12.75" x14ac:dyDescent="0.2"/>
    <row r="21888" ht="12.75" x14ac:dyDescent="0.2"/>
    <row r="21889" ht="12.75" x14ac:dyDescent="0.2"/>
    <row r="21890" ht="12.75" x14ac:dyDescent="0.2"/>
    <row r="21891" ht="12.75" x14ac:dyDescent="0.2"/>
    <row r="21892" ht="12.75" x14ac:dyDescent="0.2"/>
    <row r="21893" ht="12.75" x14ac:dyDescent="0.2"/>
    <row r="21894" ht="12.75" x14ac:dyDescent="0.2"/>
    <row r="21895" ht="12.75" x14ac:dyDescent="0.2"/>
    <row r="21896" ht="12.75" x14ac:dyDescent="0.2"/>
    <row r="21897" ht="12.75" x14ac:dyDescent="0.2"/>
    <row r="21898" ht="12.75" x14ac:dyDescent="0.2"/>
    <row r="21899" ht="12.75" x14ac:dyDescent="0.2"/>
    <row r="21900" ht="12.75" x14ac:dyDescent="0.2"/>
    <row r="21901" ht="12.75" x14ac:dyDescent="0.2"/>
    <row r="21902" ht="12.75" x14ac:dyDescent="0.2"/>
    <row r="21903" ht="12.75" x14ac:dyDescent="0.2"/>
    <row r="21904" ht="12.75" x14ac:dyDescent="0.2"/>
    <row r="21905" ht="12.75" x14ac:dyDescent="0.2"/>
    <row r="21906" ht="12.75" x14ac:dyDescent="0.2"/>
    <row r="21907" ht="12.75" x14ac:dyDescent="0.2"/>
    <row r="21908" ht="12.75" x14ac:dyDescent="0.2"/>
    <row r="21909" ht="12.75" x14ac:dyDescent="0.2"/>
    <row r="21910" ht="12.75" x14ac:dyDescent="0.2"/>
    <row r="21911" ht="12.75" x14ac:dyDescent="0.2"/>
    <row r="21912" ht="12.75" x14ac:dyDescent="0.2"/>
    <row r="21913" ht="12.75" x14ac:dyDescent="0.2"/>
    <row r="21914" ht="12.75" x14ac:dyDescent="0.2"/>
    <row r="21915" ht="12.75" x14ac:dyDescent="0.2"/>
    <row r="21916" ht="12.75" x14ac:dyDescent="0.2"/>
    <row r="21917" ht="12.75" x14ac:dyDescent="0.2"/>
    <row r="21918" ht="12.75" x14ac:dyDescent="0.2"/>
    <row r="21919" ht="12.75" x14ac:dyDescent="0.2"/>
    <row r="21920" ht="12.75" x14ac:dyDescent="0.2"/>
    <row r="21921" ht="12.75" x14ac:dyDescent="0.2"/>
    <row r="21922" ht="12.75" x14ac:dyDescent="0.2"/>
    <row r="21923" ht="12.75" x14ac:dyDescent="0.2"/>
    <row r="21924" ht="12.75" x14ac:dyDescent="0.2"/>
    <row r="21925" ht="12.75" x14ac:dyDescent="0.2"/>
    <row r="21926" ht="12.75" x14ac:dyDescent="0.2"/>
    <row r="21927" ht="12.75" x14ac:dyDescent="0.2"/>
    <row r="21928" ht="12.75" x14ac:dyDescent="0.2"/>
    <row r="21929" ht="12.75" x14ac:dyDescent="0.2"/>
    <row r="21930" ht="12.75" x14ac:dyDescent="0.2"/>
    <row r="21931" ht="12.75" x14ac:dyDescent="0.2"/>
    <row r="21932" ht="12.75" x14ac:dyDescent="0.2"/>
    <row r="21933" ht="12.75" x14ac:dyDescent="0.2"/>
    <row r="21934" ht="12.75" x14ac:dyDescent="0.2"/>
    <row r="21935" ht="12.75" x14ac:dyDescent="0.2"/>
    <row r="21936" ht="12.75" x14ac:dyDescent="0.2"/>
    <row r="21937" ht="12.75" x14ac:dyDescent="0.2"/>
    <row r="21938" ht="12.75" x14ac:dyDescent="0.2"/>
    <row r="21939" ht="12.75" x14ac:dyDescent="0.2"/>
    <row r="21940" ht="12.75" x14ac:dyDescent="0.2"/>
    <row r="21941" ht="12.75" x14ac:dyDescent="0.2"/>
    <row r="21942" ht="12.75" x14ac:dyDescent="0.2"/>
    <row r="21943" ht="12.75" x14ac:dyDescent="0.2"/>
    <row r="21944" ht="12.75" x14ac:dyDescent="0.2"/>
    <row r="21945" ht="12.75" x14ac:dyDescent="0.2"/>
    <row r="21946" ht="12.75" x14ac:dyDescent="0.2"/>
    <row r="21947" ht="12.75" x14ac:dyDescent="0.2"/>
    <row r="21948" ht="12.75" x14ac:dyDescent="0.2"/>
    <row r="21949" ht="12.75" x14ac:dyDescent="0.2"/>
    <row r="21950" ht="12.75" x14ac:dyDescent="0.2"/>
    <row r="21951" ht="12.75" x14ac:dyDescent="0.2"/>
    <row r="21952" ht="12.75" x14ac:dyDescent="0.2"/>
    <row r="21953" ht="12.75" x14ac:dyDescent="0.2"/>
    <row r="21954" ht="12.75" x14ac:dyDescent="0.2"/>
    <row r="21955" ht="12.75" x14ac:dyDescent="0.2"/>
    <row r="21956" ht="12.75" x14ac:dyDescent="0.2"/>
    <row r="21957" ht="12.75" x14ac:dyDescent="0.2"/>
    <row r="21958" ht="12.75" x14ac:dyDescent="0.2"/>
    <row r="21959" ht="12.75" x14ac:dyDescent="0.2"/>
    <row r="21960" ht="12.75" x14ac:dyDescent="0.2"/>
    <row r="21961" ht="12.75" x14ac:dyDescent="0.2"/>
    <row r="21962" ht="12.75" x14ac:dyDescent="0.2"/>
    <row r="21963" ht="12.75" x14ac:dyDescent="0.2"/>
    <row r="21964" ht="12.75" x14ac:dyDescent="0.2"/>
    <row r="21965" ht="12.75" x14ac:dyDescent="0.2"/>
    <row r="21966" ht="12.75" x14ac:dyDescent="0.2"/>
    <row r="21967" ht="12.75" x14ac:dyDescent="0.2"/>
    <row r="21968" ht="12.75" x14ac:dyDescent="0.2"/>
    <row r="21969" ht="12.75" x14ac:dyDescent="0.2"/>
    <row r="21970" ht="12.75" x14ac:dyDescent="0.2"/>
    <row r="21971" ht="12.75" x14ac:dyDescent="0.2"/>
    <row r="21972" ht="12.75" x14ac:dyDescent="0.2"/>
    <row r="21973" ht="12.75" x14ac:dyDescent="0.2"/>
    <row r="21974" ht="12.75" x14ac:dyDescent="0.2"/>
    <row r="21975" ht="12.75" x14ac:dyDescent="0.2"/>
    <row r="21976" ht="12.75" x14ac:dyDescent="0.2"/>
    <row r="21977" ht="12.75" x14ac:dyDescent="0.2"/>
    <row r="21978" ht="12.75" x14ac:dyDescent="0.2"/>
    <row r="21979" ht="12.75" x14ac:dyDescent="0.2"/>
    <row r="21980" ht="12.75" x14ac:dyDescent="0.2"/>
    <row r="21981" ht="12.75" x14ac:dyDescent="0.2"/>
    <row r="21982" ht="12.75" x14ac:dyDescent="0.2"/>
    <row r="21983" ht="12.75" x14ac:dyDescent="0.2"/>
    <row r="21984" ht="12.75" x14ac:dyDescent="0.2"/>
    <row r="21985" ht="12.75" x14ac:dyDescent="0.2"/>
    <row r="21986" ht="12.75" x14ac:dyDescent="0.2"/>
    <row r="21987" ht="12.75" x14ac:dyDescent="0.2"/>
    <row r="21988" ht="12.75" x14ac:dyDescent="0.2"/>
    <row r="21989" ht="12.75" x14ac:dyDescent="0.2"/>
    <row r="21990" ht="12.75" x14ac:dyDescent="0.2"/>
    <row r="21991" ht="12.75" x14ac:dyDescent="0.2"/>
    <row r="21992" ht="12.75" x14ac:dyDescent="0.2"/>
    <row r="21993" ht="12.75" x14ac:dyDescent="0.2"/>
    <row r="21994" ht="12.75" x14ac:dyDescent="0.2"/>
    <row r="21995" ht="12.75" x14ac:dyDescent="0.2"/>
    <row r="21996" ht="12.75" x14ac:dyDescent="0.2"/>
    <row r="21997" ht="12.75" x14ac:dyDescent="0.2"/>
    <row r="21998" ht="12.75" x14ac:dyDescent="0.2"/>
    <row r="21999" ht="12.75" x14ac:dyDescent="0.2"/>
    <row r="22000" ht="12.75" x14ac:dyDescent="0.2"/>
    <row r="22001" ht="12.75" x14ac:dyDescent="0.2"/>
    <row r="22002" ht="12.75" x14ac:dyDescent="0.2"/>
    <row r="22003" ht="12.75" x14ac:dyDescent="0.2"/>
    <row r="22004" ht="12.75" x14ac:dyDescent="0.2"/>
    <row r="22005" ht="12.75" x14ac:dyDescent="0.2"/>
    <row r="22006" ht="12.75" x14ac:dyDescent="0.2"/>
    <row r="22007" ht="12.75" x14ac:dyDescent="0.2"/>
    <row r="22008" ht="12.75" x14ac:dyDescent="0.2"/>
    <row r="22009" ht="12.75" x14ac:dyDescent="0.2"/>
    <row r="22010" ht="12.75" x14ac:dyDescent="0.2"/>
    <row r="22011" ht="12.75" x14ac:dyDescent="0.2"/>
    <row r="22012" ht="12.75" x14ac:dyDescent="0.2"/>
    <row r="22013" ht="12.75" x14ac:dyDescent="0.2"/>
    <row r="22014" ht="12.75" x14ac:dyDescent="0.2"/>
    <row r="22015" ht="12.75" x14ac:dyDescent="0.2"/>
    <row r="22016" ht="12.75" x14ac:dyDescent="0.2"/>
    <row r="22017" ht="12.75" x14ac:dyDescent="0.2"/>
    <row r="22018" ht="12.75" x14ac:dyDescent="0.2"/>
    <row r="22019" ht="12.75" x14ac:dyDescent="0.2"/>
    <row r="22020" ht="12.75" x14ac:dyDescent="0.2"/>
    <row r="22021" ht="12.75" x14ac:dyDescent="0.2"/>
    <row r="22022" ht="12.75" x14ac:dyDescent="0.2"/>
    <row r="22023" ht="12.75" x14ac:dyDescent="0.2"/>
    <row r="22024" ht="12.75" x14ac:dyDescent="0.2"/>
    <row r="22025" ht="12.75" x14ac:dyDescent="0.2"/>
    <row r="22026" ht="12.75" x14ac:dyDescent="0.2"/>
    <row r="22027" ht="12.75" x14ac:dyDescent="0.2"/>
    <row r="22028" ht="12.75" x14ac:dyDescent="0.2"/>
    <row r="22029" ht="12.75" x14ac:dyDescent="0.2"/>
    <row r="22030" ht="12.75" x14ac:dyDescent="0.2"/>
    <row r="22031" ht="12.75" x14ac:dyDescent="0.2"/>
    <row r="22032" ht="12.75" x14ac:dyDescent="0.2"/>
    <row r="22033" ht="12.75" x14ac:dyDescent="0.2"/>
    <row r="22034" ht="12.75" x14ac:dyDescent="0.2"/>
    <row r="22035" ht="12.75" x14ac:dyDescent="0.2"/>
    <row r="22036" ht="12.75" x14ac:dyDescent="0.2"/>
    <row r="22037" ht="12.75" x14ac:dyDescent="0.2"/>
    <row r="22038" ht="12.75" x14ac:dyDescent="0.2"/>
    <row r="22039" ht="12.75" x14ac:dyDescent="0.2"/>
    <row r="22040" ht="12.75" x14ac:dyDescent="0.2"/>
    <row r="22041" ht="12.75" x14ac:dyDescent="0.2"/>
    <row r="22042" ht="12.75" x14ac:dyDescent="0.2"/>
    <row r="22043" ht="12.75" x14ac:dyDescent="0.2"/>
    <row r="22044" ht="12.75" x14ac:dyDescent="0.2"/>
    <row r="22045" ht="12.75" x14ac:dyDescent="0.2"/>
    <row r="22046" ht="12.75" x14ac:dyDescent="0.2"/>
    <row r="22047" ht="12.75" x14ac:dyDescent="0.2"/>
    <row r="22048" ht="12.75" x14ac:dyDescent="0.2"/>
    <row r="22049" ht="12.75" x14ac:dyDescent="0.2"/>
    <row r="22050" ht="12.75" x14ac:dyDescent="0.2"/>
    <row r="22051" ht="12.75" x14ac:dyDescent="0.2"/>
    <row r="22052" ht="12.75" x14ac:dyDescent="0.2"/>
    <row r="22053" ht="12.75" x14ac:dyDescent="0.2"/>
    <row r="22054" ht="12.75" x14ac:dyDescent="0.2"/>
    <row r="22055" ht="12.75" x14ac:dyDescent="0.2"/>
    <row r="22056" ht="12.75" x14ac:dyDescent="0.2"/>
    <row r="22057" ht="12.75" x14ac:dyDescent="0.2"/>
    <row r="22058" ht="12.75" x14ac:dyDescent="0.2"/>
    <row r="22059" ht="12.75" x14ac:dyDescent="0.2"/>
    <row r="22060" ht="12.75" x14ac:dyDescent="0.2"/>
    <row r="22061" ht="12.75" x14ac:dyDescent="0.2"/>
    <row r="22062" ht="12.75" x14ac:dyDescent="0.2"/>
    <row r="22063" ht="12.75" x14ac:dyDescent="0.2"/>
    <row r="22064" ht="12.75" x14ac:dyDescent="0.2"/>
    <row r="22065" ht="12.75" x14ac:dyDescent="0.2"/>
    <row r="22066" ht="12.75" x14ac:dyDescent="0.2"/>
    <row r="22067" ht="12.75" x14ac:dyDescent="0.2"/>
    <row r="22068" ht="12.75" x14ac:dyDescent="0.2"/>
    <row r="22069" ht="12.75" x14ac:dyDescent="0.2"/>
    <row r="22070" ht="12.75" x14ac:dyDescent="0.2"/>
    <row r="22071" ht="12.75" x14ac:dyDescent="0.2"/>
    <row r="22072" ht="12.75" x14ac:dyDescent="0.2"/>
    <row r="22073" ht="12.75" x14ac:dyDescent="0.2"/>
    <row r="22074" ht="12.75" x14ac:dyDescent="0.2"/>
    <row r="22075" ht="12.75" x14ac:dyDescent="0.2"/>
    <row r="22076" ht="12.75" x14ac:dyDescent="0.2"/>
    <row r="22077" ht="12.75" x14ac:dyDescent="0.2"/>
    <row r="22078" ht="12.75" x14ac:dyDescent="0.2"/>
    <row r="22079" ht="12.75" x14ac:dyDescent="0.2"/>
    <row r="22080" ht="12.75" x14ac:dyDescent="0.2"/>
    <row r="22081" ht="12.75" x14ac:dyDescent="0.2"/>
    <row r="22082" ht="12.75" x14ac:dyDescent="0.2"/>
    <row r="22083" ht="12.75" x14ac:dyDescent="0.2"/>
    <row r="22084" ht="12.75" x14ac:dyDescent="0.2"/>
    <row r="22085" ht="12.75" x14ac:dyDescent="0.2"/>
    <row r="22086" ht="12.75" x14ac:dyDescent="0.2"/>
    <row r="22087" ht="12.75" x14ac:dyDescent="0.2"/>
    <row r="22088" ht="12.75" x14ac:dyDescent="0.2"/>
    <row r="22089" ht="12.75" x14ac:dyDescent="0.2"/>
    <row r="22090" ht="12.75" x14ac:dyDescent="0.2"/>
    <row r="22091" ht="12.75" x14ac:dyDescent="0.2"/>
    <row r="22092" ht="12.75" x14ac:dyDescent="0.2"/>
    <row r="22093" ht="12.75" x14ac:dyDescent="0.2"/>
    <row r="22094" ht="12.75" x14ac:dyDescent="0.2"/>
    <row r="22095" ht="12.75" x14ac:dyDescent="0.2"/>
    <row r="22096" ht="12.75" x14ac:dyDescent="0.2"/>
    <row r="22097" ht="12.75" x14ac:dyDescent="0.2"/>
    <row r="22098" ht="12.75" x14ac:dyDescent="0.2"/>
    <row r="22099" ht="12.75" x14ac:dyDescent="0.2"/>
    <row r="22100" ht="12.75" x14ac:dyDescent="0.2"/>
    <row r="22101" ht="12.75" x14ac:dyDescent="0.2"/>
    <row r="22102" ht="12.75" x14ac:dyDescent="0.2"/>
    <row r="22103" ht="12.75" x14ac:dyDescent="0.2"/>
    <row r="22104" ht="12.75" x14ac:dyDescent="0.2"/>
    <row r="22105" ht="12.75" x14ac:dyDescent="0.2"/>
    <row r="22106" ht="12.75" x14ac:dyDescent="0.2"/>
    <row r="22107" ht="12.75" x14ac:dyDescent="0.2"/>
    <row r="22108" ht="12.75" x14ac:dyDescent="0.2"/>
    <row r="22109" ht="12.75" x14ac:dyDescent="0.2"/>
    <row r="22110" ht="12.75" x14ac:dyDescent="0.2"/>
    <row r="22111" ht="12.75" x14ac:dyDescent="0.2"/>
    <row r="22112" ht="12.75" x14ac:dyDescent="0.2"/>
    <row r="22113" ht="12.75" x14ac:dyDescent="0.2"/>
    <row r="22114" ht="12.75" x14ac:dyDescent="0.2"/>
    <row r="22115" ht="12.75" x14ac:dyDescent="0.2"/>
    <row r="22116" ht="12.75" x14ac:dyDescent="0.2"/>
    <row r="22117" ht="12.75" x14ac:dyDescent="0.2"/>
    <row r="22118" ht="12.75" x14ac:dyDescent="0.2"/>
    <row r="22119" ht="12.75" x14ac:dyDescent="0.2"/>
    <row r="22120" ht="12.75" x14ac:dyDescent="0.2"/>
    <row r="22121" ht="12.75" x14ac:dyDescent="0.2"/>
    <row r="22122" ht="12.75" x14ac:dyDescent="0.2"/>
    <row r="22123" ht="12.75" x14ac:dyDescent="0.2"/>
    <row r="22124" ht="12.75" x14ac:dyDescent="0.2"/>
    <row r="22125" ht="12.75" x14ac:dyDescent="0.2"/>
    <row r="22126" ht="12.75" x14ac:dyDescent="0.2"/>
    <row r="22127" ht="12.75" x14ac:dyDescent="0.2"/>
    <row r="22128" ht="12.75" x14ac:dyDescent="0.2"/>
    <row r="22129" ht="12.75" x14ac:dyDescent="0.2"/>
    <row r="22130" ht="12.75" x14ac:dyDescent="0.2"/>
    <row r="22131" ht="12.75" x14ac:dyDescent="0.2"/>
    <row r="22132" ht="12.75" x14ac:dyDescent="0.2"/>
    <row r="22133" ht="12.75" x14ac:dyDescent="0.2"/>
    <row r="22134" ht="12.75" x14ac:dyDescent="0.2"/>
    <row r="22135" ht="12.75" x14ac:dyDescent="0.2"/>
    <row r="22136" ht="12.75" x14ac:dyDescent="0.2"/>
    <row r="22137" ht="12.75" x14ac:dyDescent="0.2"/>
    <row r="22138" ht="12.75" x14ac:dyDescent="0.2"/>
    <row r="22139" ht="12.75" x14ac:dyDescent="0.2"/>
    <row r="22140" ht="12.75" x14ac:dyDescent="0.2"/>
    <row r="22141" ht="12.75" x14ac:dyDescent="0.2"/>
    <row r="22142" ht="12.75" x14ac:dyDescent="0.2"/>
    <row r="22143" ht="12.75" x14ac:dyDescent="0.2"/>
    <row r="22144" ht="12.75" x14ac:dyDescent="0.2"/>
    <row r="22145" ht="12.75" x14ac:dyDescent="0.2"/>
    <row r="22146" ht="12.75" x14ac:dyDescent="0.2"/>
    <row r="22147" ht="12.75" x14ac:dyDescent="0.2"/>
    <row r="22148" ht="12.75" x14ac:dyDescent="0.2"/>
    <row r="22149" ht="12.75" x14ac:dyDescent="0.2"/>
    <row r="22150" ht="12.75" x14ac:dyDescent="0.2"/>
    <row r="22151" ht="12.75" x14ac:dyDescent="0.2"/>
    <row r="22152" ht="12.75" x14ac:dyDescent="0.2"/>
    <row r="22153" ht="12.75" x14ac:dyDescent="0.2"/>
    <row r="22154" ht="12.75" x14ac:dyDescent="0.2"/>
    <row r="22155" ht="12.75" x14ac:dyDescent="0.2"/>
    <row r="22156" ht="12.75" x14ac:dyDescent="0.2"/>
    <row r="22157" ht="12.75" x14ac:dyDescent="0.2"/>
    <row r="22158" ht="12.75" x14ac:dyDescent="0.2"/>
    <row r="22159" ht="12.75" x14ac:dyDescent="0.2"/>
    <row r="22160" ht="12.75" x14ac:dyDescent="0.2"/>
    <row r="22161" ht="12.75" x14ac:dyDescent="0.2"/>
    <row r="22162" ht="12.75" x14ac:dyDescent="0.2"/>
    <row r="22163" ht="12.75" x14ac:dyDescent="0.2"/>
    <row r="22164" ht="12.75" x14ac:dyDescent="0.2"/>
    <row r="22165" ht="12.75" x14ac:dyDescent="0.2"/>
    <row r="22166" ht="12.75" x14ac:dyDescent="0.2"/>
    <row r="22167" ht="12.75" x14ac:dyDescent="0.2"/>
    <row r="22168" ht="12.75" x14ac:dyDescent="0.2"/>
    <row r="22169" ht="12.75" x14ac:dyDescent="0.2"/>
    <row r="22170" ht="12.75" x14ac:dyDescent="0.2"/>
    <row r="22171" ht="12.75" x14ac:dyDescent="0.2"/>
    <row r="22172" ht="12.75" x14ac:dyDescent="0.2"/>
    <row r="22173" ht="12.75" x14ac:dyDescent="0.2"/>
    <row r="22174" ht="12.75" x14ac:dyDescent="0.2"/>
    <row r="22175" ht="12.75" x14ac:dyDescent="0.2"/>
    <row r="22176" ht="12.75" x14ac:dyDescent="0.2"/>
    <row r="22177" ht="12.75" x14ac:dyDescent="0.2"/>
    <row r="22178" ht="12.75" x14ac:dyDescent="0.2"/>
    <row r="22179" ht="12.75" x14ac:dyDescent="0.2"/>
    <row r="22180" ht="12.75" x14ac:dyDescent="0.2"/>
    <row r="22181" ht="12.75" x14ac:dyDescent="0.2"/>
    <row r="22182" ht="12.75" x14ac:dyDescent="0.2"/>
    <row r="22183" ht="12.75" x14ac:dyDescent="0.2"/>
    <row r="22184" ht="12.75" x14ac:dyDescent="0.2"/>
    <row r="22185" ht="12.75" x14ac:dyDescent="0.2"/>
    <row r="22186" ht="12.75" x14ac:dyDescent="0.2"/>
    <row r="22187" ht="12.75" x14ac:dyDescent="0.2"/>
    <row r="22188" ht="12.75" x14ac:dyDescent="0.2"/>
    <row r="22189" ht="12.75" x14ac:dyDescent="0.2"/>
    <row r="22190" ht="12.75" x14ac:dyDescent="0.2"/>
    <row r="22191" ht="12.75" x14ac:dyDescent="0.2"/>
    <row r="22192" ht="12.75" x14ac:dyDescent="0.2"/>
    <row r="22193" ht="12.75" x14ac:dyDescent="0.2"/>
    <row r="22194" ht="12.75" x14ac:dyDescent="0.2"/>
    <row r="22195" ht="12.75" x14ac:dyDescent="0.2"/>
    <row r="22196" ht="12.75" x14ac:dyDescent="0.2"/>
    <row r="22197" ht="12.75" x14ac:dyDescent="0.2"/>
    <row r="22198" ht="12.75" x14ac:dyDescent="0.2"/>
    <row r="22199" ht="12.75" x14ac:dyDescent="0.2"/>
    <row r="22200" ht="12.75" x14ac:dyDescent="0.2"/>
    <row r="22201" ht="12.75" x14ac:dyDescent="0.2"/>
    <row r="22202" ht="12.75" x14ac:dyDescent="0.2"/>
    <row r="22203" ht="12.75" x14ac:dyDescent="0.2"/>
    <row r="22204" ht="12.75" x14ac:dyDescent="0.2"/>
    <row r="22205" ht="12.75" x14ac:dyDescent="0.2"/>
    <row r="22206" ht="12.75" x14ac:dyDescent="0.2"/>
    <row r="22207" ht="12.75" x14ac:dyDescent="0.2"/>
    <row r="22208" ht="12.75" x14ac:dyDescent="0.2"/>
    <row r="22209" ht="12.75" x14ac:dyDescent="0.2"/>
    <row r="22210" ht="12.75" x14ac:dyDescent="0.2"/>
    <row r="22211" ht="12.75" x14ac:dyDescent="0.2"/>
    <row r="22212" ht="12.75" x14ac:dyDescent="0.2"/>
    <row r="22213" ht="12.75" x14ac:dyDescent="0.2"/>
    <row r="22214" ht="12.75" x14ac:dyDescent="0.2"/>
    <row r="22215" ht="12.75" x14ac:dyDescent="0.2"/>
    <row r="22216" ht="12.75" x14ac:dyDescent="0.2"/>
    <row r="22217" ht="12.75" x14ac:dyDescent="0.2"/>
    <row r="22218" ht="12.75" x14ac:dyDescent="0.2"/>
    <row r="22219" ht="12.75" x14ac:dyDescent="0.2"/>
    <row r="22220" ht="12.75" x14ac:dyDescent="0.2"/>
    <row r="22221" ht="12.75" x14ac:dyDescent="0.2"/>
    <row r="22222" ht="12.75" x14ac:dyDescent="0.2"/>
    <row r="22223" ht="12.75" x14ac:dyDescent="0.2"/>
    <row r="22224" ht="12.75" x14ac:dyDescent="0.2"/>
    <row r="22225" ht="12.75" x14ac:dyDescent="0.2"/>
    <row r="22226" ht="12.75" x14ac:dyDescent="0.2"/>
    <row r="22227" ht="12.75" x14ac:dyDescent="0.2"/>
    <row r="22228" ht="12.75" x14ac:dyDescent="0.2"/>
    <row r="22229" ht="12.75" x14ac:dyDescent="0.2"/>
    <row r="22230" ht="12.75" x14ac:dyDescent="0.2"/>
    <row r="22231" ht="12.75" x14ac:dyDescent="0.2"/>
    <row r="22232" ht="12.75" x14ac:dyDescent="0.2"/>
    <row r="22233" ht="12.75" x14ac:dyDescent="0.2"/>
    <row r="22234" ht="12.75" x14ac:dyDescent="0.2"/>
    <row r="22235" ht="12.75" x14ac:dyDescent="0.2"/>
    <row r="22236" ht="12.75" x14ac:dyDescent="0.2"/>
    <row r="22237" ht="12.75" x14ac:dyDescent="0.2"/>
    <row r="22238" ht="12.75" x14ac:dyDescent="0.2"/>
    <row r="22239" ht="12.75" x14ac:dyDescent="0.2"/>
    <row r="22240" ht="12.75" x14ac:dyDescent="0.2"/>
    <row r="22241" ht="12.75" x14ac:dyDescent="0.2"/>
    <row r="22242" ht="12.75" x14ac:dyDescent="0.2"/>
    <row r="22243" ht="12.75" x14ac:dyDescent="0.2"/>
    <row r="22244" ht="12.75" x14ac:dyDescent="0.2"/>
    <row r="22245" ht="12.75" x14ac:dyDescent="0.2"/>
    <row r="22246" ht="12.75" x14ac:dyDescent="0.2"/>
    <row r="22247" ht="12.75" x14ac:dyDescent="0.2"/>
    <row r="22248" ht="12.75" x14ac:dyDescent="0.2"/>
    <row r="22249" ht="12.75" x14ac:dyDescent="0.2"/>
    <row r="22250" ht="12.75" x14ac:dyDescent="0.2"/>
    <row r="22251" ht="12.75" x14ac:dyDescent="0.2"/>
    <row r="22252" ht="12.75" x14ac:dyDescent="0.2"/>
    <row r="22253" ht="12.75" x14ac:dyDescent="0.2"/>
    <row r="22254" ht="12.75" x14ac:dyDescent="0.2"/>
    <row r="22255" ht="12.75" x14ac:dyDescent="0.2"/>
    <row r="22256" ht="12.75" x14ac:dyDescent="0.2"/>
    <row r="22257" ht="12.75" x14ac:dyDescent="0.2"/>
    <row r="22258" ht="12.75" x14ac:dyDescent="0.2"/>
    <row r="22259" ht="12.75" x14ac:dyDescent="0.2"/>
    <row r="22260" ht="12.75" x14ac:dyDescent="0.2"/>
    <row r="22261" ht="12.75" x14ac:dyDescent="0.2"/>
    <row r="22262" ht="12.75" x14ac:dyDescent="0.2"/>
    <row r="22263" ht="12.75" x14ac:dyDescent="0.2"/>
    <row r="22264" ht="12.75" x14ac:dyDescent="0.2"/>
    <row r="22265" ht="12.75" x14ac:dyDescent="0.2"/>
    <row r="22266" ht="12.75" x14ac:dyDescent="0.2"/>
    <row r="22267" ht="12.75" x14ac:dyDescent="0.2"/>
    <row r="22268" ht="12.75" x14ac:dyDescent="0.2"/>
    <row r="22269" ht="12.75" x14ac:dyDescent="0.2"/>
    <row r="22270" ht="12.75" x14ac:dyDescent="0.2"/>
    <row r="22271" ht="12.75" x14ac:dyDescent="0.2"/>
    <row r="22272" ht="12.75" x14ac:dyDescent="0.2"/>
    <row r="22273" ht="12.75" x14ac:dyDescent="0.2"/>
    <row r="22274" ht="12.75" x14ac:dyDescent="0.2"/>
    <row r="22275" ht="12.75" x14ac:dyDescent="0.2"/>
    <row r="22276" ht="12.75" x14ac:dyDescent="0.2"/>
    <row r="22277" ht="12.75" x14ac:dyDescent="0.2"/>
    <row r="22278" ht="12.75" x14ac:dyDescent="0.2"/>
    <row r="22279" ht="12.75" x14ac:dyDescent="0.2"/>
    <row r="22280" ht="12.75" x14ac:dyDescent="0.2"/>
    <row r="22281" ht="12.75" x14ac:dyDescent="0.2"/>
    <row r="22282" ht="12.75" x14ac:dyDescent="0.2"/>
    <row r="22283" ht="12.75" x14ac:dyDescent="0.2"/>
    <row r="22284" ht="12.75" x14ac:dyDescent="0.2"/>
    <row r="22285" ht="12.75" x14ac:dyDescent="0.2"/>
    <row r="22286" ht="12.75" x14ac:dyDescent="0.2"/>
    <row r="22287" ht="12.75" x14ac:dyDescent="0.2"/>
    <row r="22288" ht="12.75" x14ac:dyDescent="0.2"/>
    <row r="22289" ht="12.75" x14ac:dyDescent="0.2"/>
    <row r="22290" ht="12.75" x14ac:dyDescent="0.2"/>
    <row r="22291" ht="12.75" x14ac:dyDescent="0.2"/>
    <row r="22292" ht="12.75" x14ac:dyDescent="0.2"/>
    <row r="22293" ht="12.75" x14ac:dyDescent="0.2"/>
    <row r="22294" ht="12.75" x14ac:dyDescent="0.2"/>
    <row r="22295" ht="12.75" x14ac:dyDescent="0.2"/>
    <row r="22296" ht="12.75" x14ac:dyDescent="0.2"/>
    <row r="22297" ht="12.75" x14ac:dyDescent="0.2"/>
    <row r="22298" ht="12.75" x14ac:dyDescent="0.2"/>
    <row r="22299" ht="12.75" x14ac:dyDescent="0.2"/>
    <row r="22300" ht="12.75" x14ac:dyDescent="0.2"/>
    <row r="22301" ht="12.75" x14ac:dyDescent="0.2"/>
    <row r="22302" ht="12.75" x14ac:dyDescent="0.2"/>
    <row r="22303" ht="12.75" x14ac:dyDescent="0.2"/>
    <row r="22304" ht="12.75" x14ac:dyDescent="0.2"/>
    <row r="22305" ht="12.75" x14ac:dyDescent="0.2"/>
    <row r="22306" ht="12.75" x14ac:dyDescent="0.2"/>
    <row r="22307" ht="12.75" x14ac:dyDescent="0.2"/>
    <row r="22308" ht="12.75" x14ac:dyDescent="0.2"/>
    <row r="22309" ht="12.75" x14ac:dyDescent="0.2"/>
    <row r="22310" ht="12.75" x14ac:dyDescent="0.2"/>
    <row r="22311" ht="12.75" x14ac:dyDescent="0.2"/>
    <row r="22312" ht="12.75" x14ac:dyDescent="0.2"/>
    <row r="22313" ht="12.75" x14ac:dyDescent="0.2"/>
    <row r="22314" ht="12.75" x14ac:dyDescent="0.2"/>
    <row r="22315" ht="12.75" x14ac:dyDescent="0.2"/>
    <row r="22316" ht="12.75" x14ac:dyDescent="0.2"/>
    <row r="22317" ht="12.75" x14ac:dyDescent="0.2"/>
    <row r="22318" ht="12.75" x14ac:dyDescent="0.2"/>
    <row r="22319" ht="12.75" x14ac:dyDescent="0.2"/>
    <row r="22320" ht="12.75" x14ac:dyDescent="0.2"/>
    <row r="22321" ht="12.75" x14ac:dyDescent="0.2"/>
    <row r="22322" ht="12.75" x14ac:dyDescent="0.2"/>
    <row r="22323" ht="12.75" x14ac:dyDescent="0.2"/>
    <row r="22324" ht="12.75" x14ac:dyDescent="0.2"/>
    <row r="22325" ht="12.75" x14ac:dyDescent="0.2"/>
    <row r="22326" ht="12.75" x14ac:dyDescent="0.2"/>
    <row r="22327" ht="12.75" x14ac:dyDescent="0.2"/>
    <row r="22328" ht="12.75" x14ac:dyDescent="0.2"/>
    <row r="22329" ht="12.75" x14ac:dyDescent="0.2"/>
    <row r="22330" ht="12.75" x14ac:dyDescent="0.2"/>
    <row r="22331" ht="12.75" x14ac:dyDescent="0.2"/>
    <row r="22332" ht="12.75" x14ac:dyDescent="0.2"/>
    <row r="22333" ht="12.75" x14ac:dyDescent="0.2"/>
    <row r="22334" ht="12.75" x14ac:dyDescent="0.2"/>
    <row r="22335" ht="12.75" x14ac:dyDescent="0.2"/>
    <row r="22336" ht="12.75" x14ac:dyDescent="0.2"/>
    <row r="22337" ht="12.75" x14ac:dyDescent="0.2"/>
    <row r="22338" ht="12.75" x14ac:dyDescent="0.2"/>
    <row r="22339" ht="12.75" x14ac:dyDescent="0.2"/>
    <row r="22340" ht="12.75" x14ac:dyDescent="0.2"/>
    <row r="22341" ht="12.75" x14ac:dyDescent="0.2"/>
    <row r="22342" ht="12.75" x14ac:dyDescent="0.2"/>
    <row r="22343" ht="12.75" x14ac:dyDescent="0.2"/>
    <row r="22344" ht="12.75" x14ac:dyDescent="0.2"/>
    <row r="22345" ht="12.75" x14ac:dyDescent="0.2"/>
    <row r="22346" ht="12.75" x14ac:dyDescent="0.2"/>
    <row r="22347" ht="12.75" x14ac:dyDescent="0.2"/>
    <row r="22348" ht="12.75" x14ac:dyDescent="0.2"/>
    <row r="22349" ht="12.75" x14ac:dyDescent="0.2"/>
    <row r="22350" ht="12.75" x14ac:dyDescent="0.2"/>
    <row r="22351" ht="12.75" x14ac:dyDescent="0.2"/>
    <row r="22352" ht="12.75" x14ac:dyDescent="0.2"/>
    <row r="22353" ht="12.75" x14ac:dyDescent="0.2"/>
    <row r="22354" ht="12.75" x14ac:dyDescent="0.2"/>
    <row r="22355" ht="12.75" x14ac:dyDescent="0.2"/>
    <row r="22356" ht="12.75" x14ac:dyDescent="0.2"/>
    <row r="22357" ht="12.75" x14ac:dyDescent="0.2"/>
    <row r="22358" ht="12.75" x14ac:dyDescent="0.2"/>
    <row r="22359" ht="12.75" x14ac:dyDescent="0.2"/>
    <row r="22360" ht="12.75" x14ac:dyDescent="0.2"/>
    <row r="22361" ht="12.75" x14ac:dyDescent="0.2"/>
    <row r="22362" ht="12.75" x14ac:dyDescent="0.2"/>
    <row r="22363" ht="12.75" x14ac:dyDescent="0.2"/>
    <row r="22364" ht="12.75" x14ac:dyDescent="0.2"/>
    <row r="22365" ht="12.75" x14ac:dyDescent="0.2"/>
    <row r="22366" ht="12.75" x14ac:dyDescent="0.2"/>
    <row r="22367" ht="12.75" x14ac:dyDescent="0.2"/>
    <row r="22368" ht="12.75" x14ac:dyDescent="0.2"/>
    <row r="22369" ht="12.75" x14ac:dyDescent="0.2"/>
    <row r="22370" ht="12.75" x14ac:dyDescent="0.2"/>
    <row r="22371" ht="12.75" x14ac:dyDescent="0.2"/>
    <row r="22372" ht="12.75" x14ac:dyDescent="0.2"/>
    <row r="22373" ht="12.75" x14ac:dyDescent="0.2"/>
    <row r="22374" ht="12.75" x14ac:dyDescent="0.2"/>
    <row r="22375" ht="12.75" x14ac:dyDescent="0.2"/>
    <row r="22376" ht="12.75" x14ac:dyDescent="0.2"/>
    <row r="22377" ht="12.75" x14ac:dyDescent="0.2"/>
    <row r="22378" ht="12.75" x14ac:dyDescent="0.2"/>
    <row r="22379" ht="12.75" x14ac:dyDescent="0.2"/>
    <row r="22380" ht="12.75" x14ac:dyDescent="0.2"/>
    <row r="22381" ht="12.75" x14ac:dyDescent="0.2"/>
    <row r="22382" ht="12.75" x14ac:dyDescent="0.2"/>
    <row r="22383" ht="12.75" x14ac:dyDescent="0.2"/>
    <row r="22384" ht="12.75" x14ac:dyDescent="0.2"/>
    <row r="22385" ht="12.75" x14ac:dyDescent="0.2"/>
    <row r="22386" ht="12.75" x14ac:dyDescent="0.2"/>
    <row r="22387" ht="12.75" x14ac:dyDescent="0.2"/>
    <row r="22388" ht="12.75" x14ac:dyDescent="0.2"/>
    <row r="22389" ht="12.75" x14ac:dyDescent="0.2"/>
    <row r="22390" ht="12.75" x14ac:dyDescent="0.2"/>
    <row r="22391" ht="12.75" x14ac:dyDescent="0.2"/>
    <row r="22392" ht="12.75" x14ac:dyDescent="0.2"/>
    <row r="22393" ht="12.75" x14ac:dyDescent="0.2"/>
    <row r="22394" ht="12.75" x14ac:dyDescent="0.2"/>
    <row r="22395" ht="12.75" x14ac:dyDescent="0.2"/>
    <row r="22396" ht="12.75" x14ac:dyDescent="0.2"/>
    <row r="22397" ht="12.75" x14ac:dyDescent="0.2"/>
    <row r="22398" ht="12.75" x14ac:dyDescent="0.2"/>
    <row r="22399" ht="12.75" x14ac:dyDescent="0.2"/>
    <row r="22400" ht="12.75" x14ac:dyDescent="0.2"/>
    <row r="22401" ht="12.75" x14ac:dyDescent="0.2"/>
    <row r="22402" ht="12.75" x14ac:dyDescent="0.2"/>
    <row r="22403" ht="12.75" x14ac:dyDescent="0.2"/>
    <row r="22404" ht="12.75" x14ac:dyDescent="0.2"/>
    <row r="22405" ht="12.75" x14ac:dyDescent="0.2"/>
    <row r="22406" ht="12.75" x14ac:dyDescent="0.2"/>
    <row r="22407" ht="12.75" x14ac:dyDescent="0.2"/>
    <row r="22408" ht="12.75" x14ac:dyDescent="0.2"/>
    <row r="22409" ht="12.75" x14ac:dyDescent="0.2"/>
    <row r="22410" ht="12.75" x14ac:dyDescent="0.2"/>
    <row r="22411" ht="12.75" x14ac:dyDescent="0.2"/>
    <row r="22412" ht="12.75" x14ac:dyDescent="0.2"/>
    <row r="22413" ht="12.75" x14ac:dyDescent="0.2"/>
    <row r="22414" ht="12.75" x14ac:dyDescent="0.2"/>
    <row r="22415" ht="12.75" x14ac:dyDescent="0.2"/>
    <row r="22416" ht="12.75" x14ac:dyDescent="0.2"/>
    <row r="22417" ht="12.75" x14ac:dyDescent="0.2"/>
    <row r="22418" ht="12.75" x14ac:dyDescent="0.2"/>
    <row r="22419" ht="12.75" x14ac:dyDescent="0.2"/>
    <row r="22420" ht="12.75" x14ac:dyDescent="0.2"/>
    <row r="22421" ht="12.75" x14ac:dyDescent="0.2"/>
    <row r="22422" ht="12.75" x14ac:dyDescent="0.2"/>
    <row r="22423" ht="12.75" x14ac:dyDescent="0.2"/>
    <row r="22424" ht="12.75" x14ac:dyDescent="0.2"/>
    <row r="22425" ht="12.75" x14ac:dyDescent="0.2"/>
    <row r="22426" ht="12.75" x14ac:dyDescent="0.2"/>
    <row r="22427" ht="12.75" x14ac:dyDescent="0.2"/>
    <row r="22428" ht="12.75" x14ac:dyDescent="0.2"/>
    <row r="22429" ht="12.75" x14ac:dyDescent="0.2"/>
    <row r="22430" ht="12.75" x14ac:dyDescent="0.2"/>
    <row r="22431" ht="12.75" x14ac:dyDescent="0.2"/>
    <row r="22432" ht="12.75" x14ac:dyDescent="0.2"/>
    <row r="22433" ht="12.75" x14ac:dyDescent="0.2"/>
    <row r="22434" ht="12.75" x14ac:dyDescent="0.2"/>
    <row r="22435" ht="12.75" x14ac:dyDescent="0.2"/>
    <row r="22436" ht="12.75" x14ac:dyDescent="0.2"/>
    <row r="22437" ht="12.75" x14ac:dyDescent="0.2"/>
    <row r="22438" ht="12.75" x14ac:dyDescent="0.2"/>
    <row r="22439" ht="12.75" x14ac:dyDescent="0.2"/>
    <row r="22440" ht="12.75" x14ac:dyDescent="0.2"/>
    <row r="22441" ht="12.75" x14ac:dyDescent="0.2"/>
    <row r="22442" ht="12.75" x14ac:dyDescent="0.2"/>
    <row r="22443" ht="12.75" x14ac:dyDescent="0.2"/>
    <row r="22444" ht="12.75" x14ac:dyDescent="0.2"/>
    <row r="22445" ht="12.75" x14ac:dyDescent="0.2"/>
    <row r="22446" ht="12.75" x14ac:dyDescent="0.2"/>
    <row r="22447" ht="12.75" x14ac:dyDescent="0.2"/>
    <row r="22448" ht="12.75" x14ac:dyDescent="0.2"/>
    <row r="22449" ht="12.75" x14ac:dyDescent="0.2"/>
    <row r="22450" ht="12.75" x14ac:dyDescent="0.2"/>
    <row r="22451" ht="12.75" x14ac:dyDescent="0.2"/>
    <row r="22452" ht="12.75" x14ac:dyDescent="0.2"/>
    <row r="22453" ht="12.75" x14ac:dyDescent="0.2"/>
    <row r="22454" ht="12.75" x14ac:dyDescent="0.2"/>
    <row r="22455" ht="12.75" x14ac:dyDescent="0.2"/>
    <row r="22456" ht="12.75" x14ac:dyDescent="0.2"/>
    <row r="22457" ht="12.75" x14ac:dyDescent="0.2"/>
    <row r="22458" ht="12.75" x14ac:dyDescent="0.2"/>
    <row r="22459" ht="12.75" x14ac:dyDescent="0.2"/>
    <row r="22460" ht="12.75" x14ac:dyDescent="0.2"/>
    <row r="22461" ht="12.75" x14ac:dyDescent="0.2"/>
    <row r="22462" ht="12.75" x14ac:dyDescent="0.2"/>
    <row r="22463" ht="12.75" x14ac:dyDescent="0.2"/>
    <row r="22464" ht="12.75" x14ac:dyDescent="0.2"/>
    <row r="22465" ht="12.75" x14ac:dyDescent="0.2"/>
    <row r="22466" ht="12.75" x14ac:dyDescent="0.2"/>
    <row r="22467" ht="12.75" x14ac:dyDescent="0.2"/>
    <row r="22468" ht="12.75" x14ac:dyDescent="0.2"/>
    <row r="22469" ht="12.75" x14ac:dyDescent="0.2"/>
    <row r="22470" ht="12.75" x14ac:dyDescent="0.2"/>
    <row r="22471" ht="12.75" x14ac:dyDescent="0.2"/>
    <row r="22472" ht="12.75" x14ac:dyDescent="0.2"/>
    <row r="22473" ht="12.75" x14ac:dyDescent="0.2"/>
    <row r="22474" ht="12.75" x14ac:dyDescent="0.2"/>
    <row r="22475" ht="12.75" x14ac:dyDescent="0.2"/>
    <row r="22476" ht="12.75" x14ac:dyDescent="0.2"/>
    <row r="22477" ht="12.75" x14ac:dyDescent="0.2"/>
    <row r="22478" ht="12.75" x14ac:dyDescent="0.2"/>
    <row r="22479" ht="12.75" x14ac:dyDescent="0.2"/>
    <row r="22480" ht="12.75" x14ac:dyDescent="0.2"/>
    <row r="22481" ht="12.75" x14ac:dyDescent="0.2"/>
    <row r="22482" ht="12.75" x14ac:dyDescent="0.2"/>
    <row r="22483" ht="12.75" x14ac:dyDescent="0.2"/>
    <row r="22484" ht="12.75" x14ac:dyDescent="0.2"/>
    <row r="22485" ht="12.75" x14ac:dyDescent="0.2"/>
    <row r="22486" ht="12.75" x14ac:dyDescent="0.2"/>
    <row r="22487" ht="12.75" x14ac:dyDescent="0.2"/>
    <row r="22488" ht="12.75" x14ac:dyDescent="0.2"/>
    <row r="22489" ht="12.75" x14ac:dyDescent="0.2"/>
    <row r="22490" ht="12.75" x14ac:dyDescent="0.2"/>
    <row r="22491" ht="12.75" x14ac:dyDescent="0.2"/>
    <row r="22492" ht="12.75" x14ac:dyDescent="0.2"/>
    <row r="22493" ht="12.75" x14ac:dyDescent="0.2"/>
    <row r="22494" ht="12.75" x14ac:dyDescent="0.2"/>
    <row r="22495" ht="12.75" x14ac:dyDescent="0.2"/>
    <row r="22496" ht="12.75" x14ac:dyDescent="0.2"/>
    <row r="22497" ht="12.75" x14ac:dyDescent="0.2"/>
    <row r="22498" ht="12.75" x14ac:dyDescent="0.2"/>
    <row r="22499" ht="12.75" x14ac:dyDescent="0.2"/>
    <row r="22500" ht="12.75" x14ac:dyDescent="0.2"/>
    <row r="22501" ht="12.75" x14ac:dyDescent="0.2"/>
    <row r="22502" ht="12.75" x14ac:dyDescent="0.2"/>
    <row r="22503" ht="12.75" x14ac:dyDescent="0.2"/>
    <row r="22504" ht="12.75" x14ac:dyDescent="0.2"/>
    <row r="22505" ht="12.75" x14ac:dyDescent="0.2"/>
    <row r="22506" ht="12.75" x14ac:dyDescent="0.2"/>
    <row r="22507" ht="12.75" x14ac:dyDescent="0.2"/>
    <row r="22508" ht="12.75" x14ac:dyDescent="0.2"/>
    <row r="22509" ht="12.75" x14ac:dyDescent="0.2"/>
    <row r="22510" ht="12.75" x14ac:dyDescent="0.2"/>
    <row r="22511" ht="12.75" x14ac:dyDescent="0.2"/>
    <row r="22512" ht="12.75" x14ac:dyDescent="0.2"/>
    <row r="22513" ht="12.75" x14ac:dyDescent="0.2"/>
    <row r="22514" ht="12.75" x14ac:dyDescent="0.2"/>
    <row r="22515" ht="12.75" x14ac:dyDescent="0.2"/>
    <row r="22516" ht="12.75" x14ac:dyDescent="0.2"/>
    <row r="22517" ht="12.75" x14ac:dyDescent="0.2"/>
    <row r="22518" ht="12.75" x14ac:dyDescent="0.2"/>
    <row r="22519" ht="12.75" x14ac:dyDescent="0.2"/>
    <row r="22520" ht="12.75" x14ac:dyDescent="0.2"/>
    <row r="22521" ht="12.75" x14ac:dyDescent="0.2"/>
    <row r="22522" ht="12.75" x14ac:dyDescent="0.2"/>
    <row r="22523" ht="12.75" x14ac:dyDescent="0.2"/>
    <row r="22524" ht="12.75" x14ac:dyDescent="0.2"/>
    <row r="22525" ht="12.75" x14ac:dyDescent="0.2"/>
    <row r="22526" ht="12.75" x14ac:dyDescent="0.2"/>
    <row r="22527" ht="12.75" x14ac:dyDescent="0.2"/>
    <row r="22528" ht="12.75" x14ac:dyDescent="0.2"/>
    <row r="22529" ht="12.75" x14ac:dyDescent="0.2"/>
    <row r="22530" ht="12.75" x14ac:dyDescent="0.2"/>
    <row r="22531" ht="12.75" x14ac:dyDescent="0.2"/>
    <row r="22532" ht="12.75" x14ac:dyDescent="0.2"/>
    <row r="22533" ht="12.75" x14ac:dyDescent="0.2"/>
    <row r="22534" ht="12.75" x14ac:dyDescent="0.2"/>
    <row r="22535" ht="12.75" x14ac:dyDescent="0.2"/>
    <row r="22536" ht="12.75" x14ac:dyDescent="0.2"/>
    <row r="22537" ht="12.75" x14ac:dyDescent="0.2"/>
    <row r="22538" ht="12.75" x14ac:dyDescent="0.2"/>
    <row r="22539" ht="12.75" x14ac:dyDescent="0.2"/>
    <row r="22540" ht="12.75" x14ac:dyDescent="0.2"/>
    <row r="22541" ht="12.75" x14ac:dyDescent="0.2"/>
    <row r="22542" ht="12.75" x14ac:dyDescent="0.2"/>
    <row r="22543" ht="12.75" x14ac:dyDescent="0.2"/>
    <row r="22544" ht="12.75" x14ac:dyDescent="0.2"/>
    <row r="22545" ht="12.75" x14ac:dyDescent="0.2"/>
    <row r="22546" ht="12.75" x14ac:dyDescent="0.2"/>
    <row r="22547" ht="12.75" x14ac:dyDescent="0.2"/>
    <row r="22548" ht="12.75" x14ac:dyDescent="0.2"/>
    <row r="22549" ht="12.75" x14ac:dyDescent="0.2"/>
    <row r="22550" ht="12.75" x14ac:dyDescent="0.2"/>
    <row r="22551" ht="12.75" x14ac:dyDescent="0.2"/>
    <row r="22552" ht="12.75" x14ac:dyDescent="0.2"/>
    <row r="22553" ht="12.75" x14ac:dyDescent="0.2"/>
    <row r="22554" ht="12.75" x14ac:dyDescent="0.2"/>
    <row r="22555" ht="12.75" x14ac:dyDescent="0.2"/>
    <row r="22556" ht="12.75" x14ac:dyDescent="0.2"/>
    <row r="22557" ht="12.75" x14ac:dyDescent="0.2"/>
    <row r="22558" ht="12.75" x14ac:dyDescent="0.2"/>
    <row r="22559" ht="12.75" x14ac:dyDescent="0.2"/>
    <row r="22560" ht="12.75" x14ac:dyDescent="0.2"/>
    <row r="22561" ht="12.75" x14ac:dyDescent="0.2"/>
    <row r="22562" ht="12.75" x14ac:dyDescent="0.2"/>
    <row r="22563" ht="12.75" x14ac:dyDescent="0.2"/>
    <row r="22564" ht="12.75" x14ac:dyDescent="0.2"/>
    <row r="22565" ht="12.75" x14ac:dyDescent="0.2"/>
    <row r="22566" ht="12.75" x14ac:dyDescent="0.2"/>
    <row r="22567" ht="12.75" x14ac:dyDescent="0.2"/>
    <row r="22568" ht="12.75" x14ac:dyDescent="0.2"/>
    <row r="22569" ht="12.75" x14ac:dyDescent="0.2"/>
    <row r="22570" ht="12.75" x14ac:dyDescent="0.2"/>
    <row r="22571" ht="12.75" x14ac:dyDescent="0.2"/>
    <row r="22572" ht="12.75" x14ac:dyDescent="0.2"/>
    <row r="22573" ht="12.75" x14ac:dyDescent="0.2"/>
    <row r="22574" ht="12.75" x14ac:dyDescent="0.2"/>
    <row r="22575" ht="12.75" x14ac:dyDescent="0.2"/>
    <row r="22576" ht="12.75" x14ac:dyDescent="0.2"/>
    <row r="22577" ht="12.75" x14ac:dyDescent="0.2"/>
    <row r="22578" ht="12.75" x14ac:dyDescent="0.2"/>
    <row r="22579" ht="12.75" x14ac:dyDescent="0.2"/>
    <row r="22580" ht="12.75" x14ac:dyDescent="0.2"/>
    <row r="22581" ht="12.75" x14ac:dyDescent="0.2"/>
    <row r="22582" ht="12.75" x14ac:dyDescent="0.2"/>
    <row r="22583" ht="12.75" x14ac:dyDescent="0.2"/>
    <row r="22584" ht="12.75" x14ac:dyDescent="0.2"/>
    <row r="22585" ht="12.75" x14ac:dyDescent="0.2"/>
    <row r="22586" ht="12.75" x14ac:dyDescent="0.2"/>
    <row r="22587" ht="12.75" x14ac:dyDescent="0.2"/>
    <row r="22588" ht="12.75" x14ac:dyDescent="0.2"/>
    <row r="22589" ht="12.75" x14ac:dyDescent="0.2"/>
    <row r="22590" ht="12.75" x14ac:dyDescent="0.2"/>
    <row r="22591" ht="12.75" x14ac:dyDescent="0.2"/>
    <row r="22592" ht="12.75" x14ac:dyDescent="0.2"/>
    <row r="22593" ht="12.75" x14ac:dyDescent="0.2"/>
    <row r="22594" ht="12.75" x14ac:dyDescent="0.2"/>
    <row r="22595" ht="12.75" x14ac:dyDescent="0.2"/>
    <row r="22596" ht="12.75" x14ac:dyDescent="0.2"/>
    <row r="22597" ht="12.75" x14ac:dyDescent="0.2"/>
    <row r="22598" ht="12.75" x14ac:dyDescent="0.2"/>
    <row r="22599" ht="12.75" x14ac:dyDescent="0.2"/>
    <row r="22600" ht="12.75" x14ac:dyDescent="0.2"/>
    <row r="22601" ht="12.75" x14ac:dyDescent="0.2"/>
    <row r="22602" ht="12.75" x14ac:dyDescent="0.2"/>
    <row r="22603" ht="12.75" x14ac:dyDescent="0.2"/>
    <row r="22604" ht="12.75" x14ac:dyDescent="0.2"/>
    <row r="22605" ht="12.75" x14ac:dyDescent="0.2"/>
    <row r="22606" ht="12.75" x14ac:dyDescent="0.2"/>
    <row r="22607" ht="12.75" x14ac:dyDescent="0.2"/>
    <row r="22608" ht="12.75" x14ac:dyDescent="0.2"/>
    <row r="22609" ht="12.75" x14ac:dyDescent="0.2"/>
    <row r="22610" ht="12.75" x14ac:dyDescent="0.2"/>
    <row r="22611" ht="12.75" x14ac:dyDescent="0.2"/>
    <row r="22612" ht="12.75" x14ac:dyDescent="0.2"/>
    <row r="22613" ht="12.75" x14ac:dyDescent="0.2"/>
    <row r="22614" ht="12.75" x14ac:dyDescent="0.2"/>
    <row r="22615" ht="12.75" x14ac:dyDescent="0.2"/>
    <row r="22616" ht="12.75" x14ac:dyDescent="0.2"/>
    <row r="22617" ht="12.75" x14ac:dyDescent="0.2"/>
    <row r="22618" ht="12.75" x14ac:dyDescent="0.2"/>
    <row r="22619" ht="12.75" x14ac:dyDescent="0.2"/>
    <row r="22620" ht="12.75" x14ac:dyDescent="0.2"/>
    <row r="22621" ht="12.75" x14ac:dyDescent="0.2"/>
    <row r="22622" ht="12.75" x14ac:dyDescent="0.2"/>
    <row r="22623" ht="12.75" x14ac:dyDescent="0.2"/>
    <row r="22624" ht="12.75" x14ac:dyDescent="0.2"/>
    <row r="22625" ht="12.75" x14ac:dyDescent="0.2"/>
    <row r="22626" ht="12.75" x14ac:dyDescent="0.2"/>
    <row r="22627" ht="12.75" x14ac:dyDescent="0.2"/>
    <row r="22628" ht="12.75" x14ac:dyDescent="0.2"/>
    <row r="22629" ht="12.75" x14ac:dyDescent="0.2"/>
    <row r="22630" ht="12.75" x14ac:dyDescent="0.2"/>
    <row r="22631" ht="12.75" x14ac:dyDescent="0.2"/>
    <row r="22632" ht="12.75" x14ac:dyDescent="0.2"/>
    <row r="22633" ht="12.75" x14ac:dyDescent="0.2"/>
    <row r="22634" ht="12.75" x14ac:dyDescent="0.2"/>
    <row r="22635" ht="12.75" x14ac:dyDescent="0.2"/>
    <row r="22636" ht="12.75" x14ac:dyDescent="0.2"/>
    <row r="22637" ht="12.75" x14ac:dyDescent="0.2"/>
    <row r="22638" ht="12.75" x14ac:dyDescent="0.2"/>
    <row r="22639" ht="12.75" x14ac:dyDescent="0.2"/>
    <row r="22640" ht="12.75" x14ac:dyDescent="0.2"/>
    <row r="22641" ht="12.75" x14ac:dyDescent="0.2"/>
    <row r="22642" ht="12.75" x14ac:dyDescent="0.2"/>
    <row r="22643" ht="12.75" x14ac:dyDescent="0.2"/>
    <row r="22644" ht="12.75" x14ac:dyDescent="0.2"/>
    <row r="22645" ht="12.75" x14ac:dyDescent="0.2"/>
    <row r="22646" ht="12.75" x14ac:dyDescent="0.2"/>
    <row r="22647" ht="12.75" x14ac:dyDescent="0.2"/>
    <row r="22648" ht="12.75" x14ac:dyDescent="0.2"/>
    <row r="22649" ht="12.75" x14ac:dyDescent="0.2"/>
    <row r="22650" ht="12.75" x14ac:dyDescent="0.2"/>
    <row r="22651" ht="12.75" x14ac:dyDescent="0.2"/>
    <row r="22652" ht="12.75" x14ac:dyDescent="0.2"/>
    <row r="22653" ht="12.75" x14ac:dyDescent="0.2"/>
    <row r="22654" ht="12.75" x14ac:dyDescent="0.2"/>
    <row r="22655" ht="12.75" x14ac:dyDescent="0.2"/>
    <row r="22656" ht="12.75" x14ac:dyDescent="0.2"/>
    <row r="22657" ht="12.75" x14ac:dyDescent="0.2"/>
    <row r="22658" ht="12.75" x14ac:dyDescent="0.2"/>
    <row r="22659" ht="12.75" x14ac:dyDescent="0.2"/>
    <row r="22660" ht="12.75" x14ac:dyDescent="0.2"/>
    <row r="22661" ht="12.75" x14ac:dyDescent="0.2"/>
    <row r="22662" ht="12.75" x14ac:dyDescent="0.2"/>
    <row r="22663" ht="12.75" x14ac:dyDescent="0.2"/>
    <row r="22664" ht="12.75" x14ac:dyDescent="0.2"/>
    <row r="22665" ht="12.75" x14ac:dyDescent="0.2"/>
    <row r="22666" ht="12.75" x14ac:dyDescent="0.2"/>
    <row r="22667" ht="12.75" x14ac:dyDescent="0.2"/>
    <row r="22668" ht="12.75" x14ac:dyDescent="0.2"/>
    <row r="22669" ht="12.75" x14ac:dyDescent="0.2"/>
    <row r="22670" ht="12.75" x14ac:dyDescent="0.2"/>
    <row r="22671" ht="12.75" x14ac:dyDescent="0.2"/>
    <row r="22672" ht="12.75" x14ac:dyDescent="0.2"/>
    <row r="22673" ht="12.75" x14ac:dyDescent="0.2"/>
    <row r="22674" ht="12.75" x14ac:dyDescent="0.2"/>
    <row r="22675" ht="12.75" x14ac:dyDescent="0.2"/>
    <row r="22676" ht="12.75" x14ac:dyDescent="0.2"/>
    <row r="22677" ht="12.75" x14ac:dyDescent="0.2"/>
    <row r="22678" ht="12.75" x14ac:dyDescent="0.2"/>
    <row r="22679" ht="12.75" x14ac:dyDescent="0.2"/>
    <row r="22680" ht="12.75" x14ac:dyDescent="0.2"/>
    <row r="22681" ht="12.75" x14ac:dyDescent="0.2"/>
    <row r="22682" ht="12.75" x14ac:dyDescent="0.2"/>
    <row r="22683" ht="12.75" x14ac:dyDescent="0.2"/>
    <row r="22684" ht="12.75" x14ac:dyDescent="0.2"/>
    <row r="22685" ht="12.75" x14ac:dyDescent="0.2"/>
    <row r="22686" ht="12.75" x14ac:dyDescent="0.2"/>
    <row r="22687" ht="12.75" x14ac:dyDescent="0.2"/>
    <row r="22688" ht="12.75" x14ac:dyDescent="0.2"/>
    <row r="22689" ht="12.75" x14ac:dyDescent="0.2"/>
    <row r="22690" ht="12.75" x14ac:dyDescent="0.2"/>
    <row r="22691" ht="12.75" x14ac:dyDescent="0.2"/>
    <row r="22692" ht="12.75" x14ac:dyDescent="0.2"/>
    <row r="22693" ht="12.75" x14ac:dyDescent="0.2"/>
    <row r="22694" ht="12.75" x14ac:dyDescent="0.2"/>
    <row r="22695" ht="12.75" x14ac:dyDescent="0.2"/>
    <row r="22696" ht="12.75" x14ac:dyDescent="0.2"/>
    <row r="22697" ht="12.75" x14ac:dyDescent="0.2"/>
    <row r="22698" ht="12.75" x14ac:dyDescent="0.2"/>
    <row r="22699" ht="12.75" x14ac:dyDescent="0.2"/>
    <row r="22700" ht="12.75" x14ac:dyDescent="0.2"/>
    <row r="22701" ht="12.75" x14ac:dyDescent="0.2"/>
    <row r="22702" ht="12.75" x14ac:dyDescent="0.2"/>
    <row r="22703" ht="12.75" x14ac:dyDescent="0.2"/>
    <row r="22704" ht="12.75" x14ac:dyDescent="0.2"/>
    <row r="22705" ht="12.75" x14ac:dyDescent="0.2"/>
    <row r="22706" ht="12.75" x14ac:dyDescent="0.2"/>
    <row r="22707" ht="12.75" x14ac:dyDescent="0.2"/>
    <row r="22708" ht="12.75" x14ac:dyDescent="0.2"/>
    <row r="22709" ht="12.75" x14ac:dyDescent="0.2"/>
    <row r="22710" ht="12.75" x14ac:dyDescent="0.2"/>
    <row r="22711" ht="12.75" x14ac:dyDescent="0.2"/>
    <row r="22712" ht="12.75" x14ac:dyDescent="0.2"/>
    <row r="22713" ht="12.75" x14ac:dyDescent="0.2"/>
    <row r="22714" ht="12.75" x14ac:dyDescent="0.2"/>
    <row r="22715" ht="12.75" x14ac:dyDescent="0.2"/>
    <row r="22716" ht="12.75" x14ac:dyDescent="0.2"/>
    <row r="22717" ht="12.75" x14ac:dyDescent="0.2"/>
    <row r="22718" ht="12.75" x14ac:dyDescent="0.2"/>
    <row r="22719" ht="12.75" x14ac:dyDescent="0.2"/>
    <row r="22720" ht="12.75" x14ac:dyDescent="0.2"/>
    <row r="22721" ht="12.75" x14ac:dyDescent="0.2"/>
    <row r="22722" ht="12.75" x14ac:dyDescent="0.2"/>
    <row r="22723" ht="12.75" x14ac:dyDescent="0.2"/>
    <row r="22724" ht="12.75" x14ac:dyDescent="0.2"/>
    <row r="22725" ht="12.75" x14ac:dyDescent="0.2"/>
    <row r="22726" ht="12.75" x14ac:dyDescent="0.2"/>
    <row r="22727" ht="12.75" x14ac:dyDescent="0.2"/>
    <row r="22728" ht="12.75" x14ac:dyDescent="0.2"/>
    <row r="22729" ht="12.75" x14ac:dyDescent="0.2"/>
    <row r="22730" ht="12.75" x14ac:dyDescent="0.2"/>
    <row r="22731" ht="12.75" x14ac:dyDescent="0.2"/>
    <row r="22732" ht="12.75" x14ac:dyDescent="0.2"/>
    <row r="22733" ht="12.75" x14ac:dyDescent="0.2"/>
    <row r="22734" ht="12.75" x14ac:dyDescent="0.2"/>
    <row r="22735" ht="12.75" x14ac:dyDescent="0.2"/>
    <row r="22736" ht="12.75" x14ac:dyDescent="0.2"/>
    <row r="22737" ht="12.75" x14ac:dyDescent="0.2"/>
    <row r="22738" ht="12.75" x14ac:dyDescent="0.2"/>
    <row r="22739" ht="12.75" x14ac:dyDescent="0.2"/>
    <row r="22740" ht="12.75" x14ac:dyDescent="0.2"/>
    <row r="22741" ht="12.75" x14ac:dyDescent="0.2"/>
    <row r="22742" ht="12.75" x14ac:dyDescent="0.2"/>
    <row r="22743" ht="12.75" x14ac:dyDescent="0.2"/>
    <row r="22744" ht="12.75" x14ac:dyDescent="0.2"/>
    <row r="22745" ht="12.75" x14ac:dyDescent="0.2"/>
    <row r="22746" ht="12.75" x14ac:dyDescent="0.2"/>
    <row r="22747" ht="12.75" x14ac:dyDescent="0.2"/>
    <row r="22748" ht="12.75" x14ac:dyDescent="0.2"/>
    <row r="22749" ht="12.75" x14ac:dyDescent="0.2"/>
    <row r="22750" ht="12.75" x14ac:dyDescent="0.2"/>
    <row r="22751" ht="12.75" x14ac:dyDescent="0.2"/>
    <row r="22752" ht="12.75" x14ac:dyDescent="0.2"/>
    <row r="22753" ht="12.75" x14ac:dyDescent="0.2"/>
    <row r="22754" ht="12.75" x14ac:dyDescent="0.2"/>
    <row r="22755" ht="12.75" x14ac:dyDescent="0.2"/>
    <row r="22756" ht="12.75" x14ac:dyDescent="0.2"/>
    <row r="22757" ht="12.75" x14ac:dyDescent="0.2"/>
    <row r="22758" ht="12.75" x14ac:dyDescent="0.2"/>
    <row r="22759" ht="12.75" x14ac:dyDescent="0.2"/>
    <row r="22760" ht="12.75" x14ac:dyDescent="0.2"/>
    <row r="22761" ht="12.75" x14ac:dyDescent="0.2"/>
    <row r="22762" ht="12.75" x14ac:dyDescent="0.2"/>
    <row r="22763" ht="12.75" x14ac:dyDescent="0.2"/>
    <row r="22764" ht="12.75" x14ac:dyDescent="0.2"/>
    <row r="22765" ht="12.75" x14ac:dyDescent="0.2"/>
    <row r="22766" ht="12.75" x14ac:dyDescent="0.2"/>
    <row r="22767" ht="12.75" x14ac:dyDescent="0.2"/>
    <row r="22768" ht="12.75" x14ac:dyDescent="0.2"/>
    <row r="22769" ht="12.75" x14ac:dyDescent="0.2"/>
    <row r="22770" ht="12.75" x14ac:dyDescent="0.2"/>
    <row r="22771" ht="12.75" x14ac:dyDescent="0.2"/>
    <row r="22772" ht="12.75" x14ac:dyDescent="0.2"/>
    <row r="22773" ht="12.75" x14ac:dyDescent="0.2"/>
    <row r="22774" ht="12.75" x14ac:dyDescent="0.2"/>
    <row r="22775" ht="12.75" x14ac:dyDescent="0.2"/>
    <row r="22776" ht="12.75" x14ac:dyDescent="0.2"/>
    <row r="22777" ht="12.75" x14ac:dyDescent="0.2"/>
    <row r="22778" ht="12.75" x14ac:dyDescent="0.2"/>
    <row r="22779" ht="12.75" x14ac:dyDescent="0.2"/>
    <row r="22780" ht="12.75" x14ac:dyDescent="0.2"/>
    <row r="22781" ht="12.75" x14ac:dyDescent="0.2"/>
    <row r="22782" ht="12.75" x14ac:dyDescent="0.2"/>
    <row r="22783" ht="12.75" x14ac:dyDescent="0.2"/>
    <row r="22784" ht="12.75" x14ac:dyDescent="0.2"/>
    <row r="22785" ht="12.75" x14ac:dyDescent="0.2"/>
    <row r="22786" ht="12.75" x14ac:dyDescent="0.2"/>
    <row r="22787" ht="12.75" x14ac:dyDescent="0.2"/>
    <row r="22788" ht="12.75" x14ac:dyDescent="0.2"/>
    <row r="22789" ht="12.75" x14ac:dyDescent="0.2"/>
    <row r="22790" ht="12.75" x14ac:dyDescent="0.2"/>
    <row r="22791" ht="12.75" x14ac:dyDescent="0.2"/>
    <row r="22792" ht="12.75" x14ac:dyDescent="0.2"/>
    <row r="22793" ht="12.75" x14ac:dyDescent="0.2"/>
    <row r="22794" ht="12.75" x14ac:dyDescent="0.2"/>
    <row r="22795" ht="12.75" x14ac:dyDescent="0.2"/>
    <row r="22796" ht="12.75" x14ac:dyDescent="0.2"/>
    <row r="22797" ht="12.75" x14ac:dyDescent="0.2"/>
    <row r="22798" ht="12.75" x14ac:dyDescent="0.2"/>
    <row r="22799" ht="12.75" x14ac:dyDescent="0.2"/>
    <row r="22800" ht="12.75" x14ac:dyDescent="0.2"/>
    <row r="22801" ht="12.75" x14ac:dyDescent="0.2"/>
    <row r="22802" ht="12.75" x14ac:dyDescent="0.2"/>
    <row r="22803" ht="12.75" x14ac:dyDescent="0.2"/>
    <row r="22804" ht="12.75" x14ac:dyDescent="0.2"/>
    <row r="22805" ht="12.75" x14ac:dyDescent="0.2"/>
    <row r="22806" ht="12.75" x14ac:dyDescent="0.2"/>
    <row r="22807" ht="12.75" x14ac:dyDescent="0.2"/>
    <row r="22808" ht="12.75" x14ac:dyDescent="0.2"/>
    <row r="22809" ht="12.75" x14ac:dyDescent="0.2"/>
    <row r="22810" ht="12.75" x14ac:dyDescent="0.2"/>
    <row r="22811" ht="12.75" x14ac:dyDescent="0.2"/>
    <row r="22812" ht="12.75" x14ac:dyDescent="0.2"/>
    <row r="22813" ht="12.75" x14ac:dyDescent="0.2"/>
    <row r="22814" ht="12.75" x14ac:dyDescent="0.2"/>
    <row r="22815" ht="12.75" x14ac:dyDescent="0.2"/>
    <row r="22816" ht="12.75" x14ac:dyDescent="0.2"/>
    <row r="22817" ht="12.75" x14ac:dyDescent="0.2"/>
    <row r="22818" ht="12.75" x14ac:dyDescent="0.2"/>
    <row r="22819" ht="12.75" x14ac:dyDescent="0.2"/>
    <row r="22820" ht="12.75" x14ac:dyDescent="0.2"/>
    <row r="22821" ht="12.75" x14ac:dyDescent="0.2"/>
    <row r="22822" ht="12.75" x14ac:dyDescent="0.2"/>
    <row r="22823" ht="12.75" x14ac:dyDescent="0.2"/>
    <row r="22824" ht="12.75" x14ac:dyDescent="0.2"/>
    <row r="22825" ht="12.75" x14ac:dyDescent="0.2"/>
    <row r="22826" ht="12.75" x14ac:dyDescent="0.2"/>
    <row r="22827" ht="12.75" x14ac:dyDescent="0.2"/>
    <row r="22828" ht="12.75" x14ac:dyDescent="0.2"/>
    <row r="22829" ht="12.75" x14ac:dyDescent="0.2"/>
    <row r="22830" ht="12.75" x14ac:dyDescent="0.2"/>
    <row r="22831" ht="12.75" x14ac:dyDescent="0.2"/>
    <row r="22832" ht="12.75" x14ac:dyDescent="0.2"/>
    <row r="22833" ht="12.75" x14ac:dyDescent="0.2"/>
    <row r="22834" ht="12.75" x14ac:dyDescent="0.2"/>
    <row r="22835" ht="12.75" x14ac:dyDescent="0.2"/>
    <row r="22836" ht="12.75" x14ac:dyDescent="0.2"/>
    <row r="22837" ht="12.75" x14ac:dyDescent="0.2"/>
    <row r="22838" ht="12.75" x14ac:dyDescent="0.2"/>
    <row r="22839" ht="12.75" x14ac:dyDescent="0.2"/>
    <row r="22840" ht="12.75" x14ac:dyDescent="0.2"/>
    <row r="22841" ht="12.75" x14ac:dyDescent="0.2"/>
    <row r="22842" ht="12.75" x14ac:dyDescent="0.2"/>
    <row r="22843" ht="12.75" x14ac:dyDescent="0.2"/>
    <row r="22844" ht="12.75" x14ac:dyDescent="0.2"/>
    <row r="22845" ht="12.75" x14ac:dyDescent="0.2"/>
    <row r="22846" ht="12.75" x14ac:dyDescent="0.2"/>
    <row r="22847" ht="12.75" x14ac:dyDescent="0.2"/>
    <row r="22848" ht="12.75" x14ac:dyDescent="0.2"/>
    <row r="22849" ht="12.75" x14ac:dyDescent="0.2"/>
    <row r="22850" ht="12.75" x14ac:dyDescent="0.2"/>
    <row r="22851" ht="12.75" x14ac:dyDescent="0.2"/>
    <row r="22852" ht="12.75" x14ac:dyDescent="0.2"/>
    <row r="22853" ht="12.75" x14ac:dyDescent="0.2"/>
    <row r="22854" ht="12.75" x14ac:dyDescent="0.2"/>
    <row r="22855" ht="12.75" x14ac:dyDescent="0.2"/>
    <row r="22856" ht="12.75" x14ac:dyDescent="0.2"/>
    <row r="22857" ht="12.75" x14ac:dyDescent="0.2"/>
    <row r="22858" ht="12.75" x14ac:dyDescent="0.2"/>
    <row r="22859" ht="12.75" x14ac:dyDescent="0.2"/>
    <row r="22860" ht="12.75" x14ac:dyDescent="0.2"/>
    <row r="22861" ht="12.75" x14ac:dyDescent="0.2"/>
    <row r="22862" ht="12.75" x14ac:dyDescent="0.2"/>
    <row r="22863" ht="12.75" x14ac:dyDescent="0.2"/>
    <row r="22864" ht="12.75" x14ac:dyDescent="0.2"/>
    <row r="22865" ht="12.75" x14ac:dyDescent="0.2"/>
    <row r="22866" ht="12.75" x14ac:dyDescent="0.2"/>
    <row r="22867" ht="12.75" x14ac:dyDescent="0.2"/>
    <row r="22868" ht="12.75" x14ac:dyDescent="0.2"/>
    <row r="22869" ht="12.75" x14ac:dyDescent="0.2"/>
    <row r="22870" ht="12.75" x14ac:dyDescent="0.2"/>
    <row r="22871" ht="12.75" x14ac:dyDescent="0.2"/>
    <row r="22872" ht="12.75" x14ac:dyDescent="0.2"/>
    <row r="22873" ht="12.75" x14ac:dyDescent="0.2"/>
    <row r="22874" ht="12.75" x14ac:dyDescent="0.2"/>
    <row r="22875" ht="12.75" x14ac:dyDescent="0.2"/>
    <row r="22876" ht="12.75" x14ac:dyDescent="0.2"/>
    <row r="22877" ht="12.75" x14ac:dyDescent="0.2"/>
    <row r="22878" ht="12.75" x14ac:dyDescent="0.2"/>
    <row r="22879" ht="12.75" x14ac:dyDescent="0.2"/>
    <row r="22880" ht="12.75" x14ac:dyDescent="0.2"/>
    <row r="22881" ht="12.75" x14ac:dyDescent="0.2"/>
    <row r="22882" ht="12.75" x14ac:dyDescent="0.2"/>
    <row r="22883" ht="12.75" x14ac:dyDescent="0.2"/>
    <row r="22884" ht="12.75" x14ac:dyDescent="0.2"/>
    <row r="22885" ht="12.75" x14ac:dyDescent="0.2"/>
    <row r="22886" ht="12.75" x14ac:dyDescent="0.2"/>
    <row r="22887" ht="12.75" x14ac:dyDescent="0.2"/>
    <row r="22888" ht="12.75" x14ac:dyDescent="0.2"/>
    <row r="22889" ht="12.75" x14ac:dyDescent="0.2"/>
    <row r="22890" ht="12.75" x14ac:dyDescent="0.2"/>
    <row r="22891" ht="12.75" x14ac:dyDescent="0.2"/>
    <row r="22892" ht="12.75" x14ac:dyDescent="0.2"/>
    <row r="22893" ht="12.75" x14ac:dyDescent="0.2"/>
    <row r="22894" ht="12.75" x14ac:dyDescent="0.2"/>
    <row r="22895" ht="12.75" x14ac:dyDescent="0.2"/>
    <row r="22896" ht="12.75" x14ac:dyDescent="0.2"/>
    <row r="22897" ht="12.75" x14ac:dyDescent="0.2"/>
    <row r="22898" ht="12.75" x14ac:dyDescent="0.2"/>
    <row r="22899" ht="12.75" x14ac:dyDescent="0.2"/>
    <row r="22900" ht="12.75" x14ac:dyDescent="0.2"/>
    <row r="22901" ht="12.75" x14ac:dyDescent="0.2"/>
    <row r="22902" ht="12.75" x14ac:dyDescent="0.2"/>
    <row r="22903" ht="12.75" x14ac:dyDescent="0.2"/>
    <row r="22904" ht="12.75" x14ac:dyDescent="0.2"/>
    <row r="22905" ht="12.75" x14ac:dyDescent="0.2"/>
    <row r="22906" ht="12.75" x14ac:dyDescent="0.2"/>
    <row r="22907" ht="12.75" x14ac:dyDescent="0.2"/>
    <row r="22908" ht="12.75" x14ac:dyDescent="0.2"/>
    <row r="22909" ht="12.75" x14ac:dyDescent="0.2"/>
    <row r="22910" ht="12.75" x14ac:dyDescent="0.2"/>
    <row r="22911" ht="12.75" x14ac:dyDescent="0.2"/>
    <row r="22912" ht="12.75" x14ac:dyDescent="0.2"/>
    <row r="22913" ht="12.75" x14ac:dyDescent="0.2"/>
    <row r="22914" ht="12.75" x14ac:dyDescent="0.2"/>
    <row r="22915" ht="12.75" x14ac:dyDescent="0.2"/>
    <row r="22916" ht="12.75" x14ac:dyDescent="0.2"/>
    <row r="22917" ht="12.75" x14ac:dyDescent="0.2"/>
    <row r="22918" ht="12.75" x14ac:dyDescent="0.2"/>
    <row r="22919" ht="12.75" x14ac:dyDescent="0.2"/>
    <row r="22920" ht="12.75" x14ac:dyDescent="0.2"/>
    <row r="22921" ht="12.75" x14ac:dyDescent="0.2"/>
    <row r="22922" ht="12.75" x14ac:dyDescent="0.2"/>
    <row r="22923" ht="12.75" x14ac:dyDescent="0.2"/>
    <row r="22924" ht="12.75" x14ac:dyDescent="0.2"/>
    <row r="22925" ht="12.75" x14ac:dyDescent="0.2"/>
    <row r="22926" ht="12.75" x14ac:dyDescent="0.2"/>
    <row r="22927" ht="12.75" x14ac:dyDescent="0.2"/>
    <row r="22928" ht="12.75" x14ac:dyDescent="0.2"/>
    <row r="22929" ht="12.75" x14ac:dyDescent="0.2"/>
    <row r="22930" ht="12.75" x14ac:dyDescent="0.2"/>
    <row r="22931" ht="12.75" x14ac:dyDescent="0.2"/>
    <row r="22932" ht="12.75" x14ac:dyDescent="0.2"/>
    <row r="22933" ht="12.75" x14ac:dyDescent="0.2"/>
    <row r="22934" ht="12.75" x14ac:dyDescent="0.2"/>
    <row r="22935" ht="12.75" x14ac:dyDescent="0.2"/>
    <row r="22936" ht="12.75" x14ac:dyDescent="0.2"/>
    <row r="22937" ht="12.75" x14ac:dyDescent="0.2"/>
    <row r="22938" ht="12.75" x14ac:dyDescent="0.2"/>
    <row r="22939" ht="12.75" x14ac:dyDescent="0.2"/>
    <row r="22940" ht="12.75" x14ac:dyDescent="0.2"/>
    <row r="22941" ht="12.75" x14ac:dyDescent="0.2"/>
    <row r="22942" ht="12.75" x14ac:dyDescent="0.2"/>
    <row r="22943" ht="12.75" x14ac:dyDescent="0.2"/>
    <row r="22944" ht="12.75" x14ac:dyDescent="0.2"/>
    <row r="22945" ht="12.75" x14ac:dyDescent="0.2"/>
    <row r="22946" ht="12.75" x14ac:dyDescent="0.2"/>
    <row r="22947" ht="12.75" x14ac:dyDescent="0.2"/>
    <row r="22948" ht="12.75" x14ac:dyDescent="0.2"/>
    <row r="22949" ht="12.75" x14ac:dyDescent="0.2"/>
    <row r="22950" ht="12.75" x14ac:dyDescent="0.2"/>
    <row r="22951" ht="12.75" x14ac:dyDescent="0.2"/>
    <row r="22952" ht="12.75" x14ac:dyDescent="0.2"/>
    <row r="22953" ht="12.75" x14ac:dyDescent="0.2"/>
    <row r="22954" ht="12.75" x14ac:dyDescent="0.2"/>
    <row r="22955" ht="12.75" x14ac:dyDescent="0.2"/>
    <row r="22956" ht="12.75" x14ac:dyDescent="0.2"/>
    <row r="22957" ht="12.75" x14ac:dyDescent="0.2"/>
    <row r="22958" ht="12.75" x14ac:dyDescent="0.2"/>
    <row r="22959" ht="12.75" x14ac:dyDescent="0.2"/>
    <row r="22960" ht="12.75" x14ac:dyDescent="0.2"/>
    <row r="22961" ht="12.75" x14ac:dyDescent="0.2"/>
    <row r="22962" ht="12.75" x14ac:dyDescent="0.2"/>
    <row r="22963" ht="12.75" x14ac:dyDescent="0.2"/>
    <row r="22964" ht="12.75" x14ac:dyDescent="0.2"/>
    <row r="22965" ht="12.75" x14ac:dyDescent="0.2"/>
    <row r="22966" ht="12.75" x14ac:dyDescent="0.2"/>
    <row r="22967" ht="12.75" x14ac:dyDescent="0.2"/>
    <row r="22968" ht="12.75" x14ac:dyDescent="0.2"/>
    <row r="22969" ht="12.75" x14ac:dyDescent="0.2"/>
    <row r="22970" ht="12.75" x14ac:dyDescent="0.2"/>
    <row r="22971" ht="12.75" x14ac:dyDescent="0.2"/>
    <row r="22972" ht="12.75" x14ac:dyDescent="0.2"/>
    <row r="22973" ht="12.75" x14ac:dyDescent="0.2"/>
    <row r="22974" ht="12.75" x14ac:dyDescent="0.2"/>
    <row r="22975" ht="12.75" x14ac:dyDescent="0.2"/>
    <row r="22976" ht="12.75" x14ac:dyDescent="0.2"/>
    <row r="22977" ht="12.75" x14ac:dyDescent="0.2"/>
    <row r="22978" ht="12.75" x14ac:dyDescent="0.2"/>
    <row r="22979" ht="12.75" x14ac:dyDescent="0.2"/>
    <row r="22980" ht="12.75" x14ac:dyDescent="0.2"/>
    <row r="22981" ht="12.75" x14ac:dyDescent="0.2"/>
    <row r="22982" ht="12.75" x14ac:dyDescent="0.2"/>
    <row r="22983" ht="12.75" x14ac:dyDescent="0.2"/>
    <row r="22984" ht="12.75" x14ac:dyDescent="0.2"/>
    <row r="22985" ht="12.75" x14ac:dyDescent="0.2"/>
    <row r="22986" ht="12.75" x14ac:dyDescent="0.2"/>
    <row r="22987" ht="12.75" x14ac:dyDescent="0.2"/>
    <row r="22988" ht="12.75" x14ac:dyDescent="0.2"/>
    <row r="22989" ht="12.75" x14ac:dyDescent="0.2"/>
    <row r="22990" ht="12.75" x14ac:dyDescent="0.2"/>
    <row r="22991" ht="12.75" x14ac:dyDescent="0.2"/>
    <row r="22992" ht="12.75" x14ac:dyDescent="0.2"/>
    <row r="22993" ht="12.75" x14ac:dyDescent="0.2"/>
    <row r="22994" ht="12.75" x14ac:dyDescent="0.2"/>
    <row r="22995" ht="12.75" x14ac:dyDescent="0.2"/>
    <row r="22996" ht="12.75" x14ac:dyDescent="0.2"/>
    <row r="22997" ht="12.75" x14ac:dyDescent="0.2"/>
    <row r="22998" ht="12.75" x14ac:dyDescent="0.2"/>
    <row r="22999" ht="12.75" x14ac:dyDescent="0.2"/>
    <row r="23000" ht="12.75" x14ac:dyDescent="0.2"/>
    <row r="23001" ht="12.75" x14ac:dyDescent="0.2"/>
    <row r="23002" ht="12.75" x14ac:dyDescent="0.2"/>
    <row r="23003" ht="12.75" x14ac:dyDescent="0.2"/>
    <row r="23004" ht="12.75" x14ac:dyDescent="0.2"/>
    <row r="23005" ht="12.75" x14ac:dyDescent="0.2"/>
    <row r="23006" ht="12.75" x14ac:dyDescent="0.2"/>
    <row r="23007" ht="12.75" x14ac:dyDescent="0.2"/>
    <row r="23008" ht="12.75" x14ac:dyDescent="0.2"/>
    <row r="23009" ht="12.75" x14ac:dyDescent="0.2"/>
    <row r="23010" ht="12.75" x14ac:dyDescent="0.2"/>
    <row r="23011" ht="12.75" x14ac:dyDescent="0.2"/>
    <row r="23012" ht="12.75" x14ac:dyDescent="0.2"/>
    <row r="23013" ht="12.75" x14ac:dyDescent="0.2"/>
    <row r="23014" ht="12.75" x14ac:dyDescent="0.2"/>
    <row r="23015" ht="12.75" x14ac:dyDescent="0.2"/>
    <row r="23016" ht="12.75" x14ac:dyDescent="0.2"/>
    <row r="23017" ht="12.75" x14ac:dyDescent="0.2"/>
    <row r="23018" ht="12.75" x14ac:dyDescent="0.2"/>
    <row r="23019" ht="12.75" x14ac:dyDescent="0.2"/>
    <row r="23020" ht="12.75" x14ac:dyDescent="0.2"/>
    <row r="23021" ht="12.75" x14ac:dyDescent="0.2"/>
    <row r="23022" ht="12.75" x14ac:dyDescent="0.2"/>
    <row r="23023" ht="12.75" x14ac:dyDescent="0.2"/>
    <row r="23024" ht="12.75" x14ac:dyDescent="0.2"/>
    <row r="23025" ht="12.75" x14ac:dyDescent="0.2"/>
    <row r="23026" ht="12.75" x14ac:dyDescent="0.2"/>
    <row r="23027" ht="12.75" x14ac:dyDescent="0.2"/>
    <row r="23028" ht="12.75" x14ac:dyDescent="0.2"/>
    <row r="23029" ht="12.75" x14ac:dyDescent="0.2"/>
    <row r="23030" ht="12.75" x14ac:dyDescent="0.2"/>
    <row r="23031" ht="12.75" x14ac:dyDescent="0.2"/>
    <row r="23032" ht="12.75" x14ac:dyDescent="0.2"/>
    <row r="23033" ht="12.75" x14ac:dyDescent="0.2"/>
    <row r="23034" ht="12.75" x14ac:dyDescent="0.2"/>
    <row r="23035" ht="12.75" x14ac:dyDescent="0.2"/>
    <row r="23036" ht="12.75" x14ac:dyDescent="0.2"/>
    <row r="23037" ht="12.75" x14ac:dyDescent="0.2"/>
    <row r="23038" ht="12.75" x14ac:dyDescent="0.2"/>
    <row r="23039" ht="12.75" x14ac:dyDescent="0.2"/>
    <row r="23040" ht="12.75" x14ac:dyDescent="0.2"/>
    <row r="23041" ht="12.75" x14ac:dyDescent="0.2"/>
    <row r="23042" ht="12.75" x14ac:dyDescent="0.2"/>
    <row r="23043" ht="12.75" x14ac:dyDescent="0.2"/>
    <row r="23044" ht="12.75" x14ac:dyDescent="0.2"/>
    <row r="23045" ht="12.75" x14ac:dyDescent="0.2"/>
    <row r="23046" ht="12.75" x14ac:dyDescent="0.2"/>
    <row r="23047" ht="12.75" x14ac:dyDescent="0.2"/>
    <row r="23048" ht="12.75" x14ac:dyDescent="0.2"/>
    <row r="23049" ht="12.75" x14ac:dyDescent="0.2"/>
    <row r="23050" ht="12.75" x14ac:dyDescent="0.2"/>
    <row r="23051" ht="12.75" x14ac:dyDescent="0.2"/>
    <row r="23052" ht="12.75" x14ac:dyDescent="0.2"/>
    <row r="23053" ht="12.75" x14ac:dyDescent="0.2"/>
    <row r="23054" ht="12.75" x14ac:dyDescent="0.2"/>
    <row r="23055" ht="12.75" x14ac:dyDescent="0.2"/>
    <row r="23056" ht="12.75" x14ac:dyDescent="0.2"/>
    <row r="23057" ht="12.75" x14ac:dyDescent="0.2"/>
    <row r="23058" ht="12.75" x14ac:dyDescent="0.2"/>
    <row r="23059" ht="12.75" x14ac:dyDescent="0.2"/>
    <row r="23060" ht="12.75" x14ac:dyDescent="0.2"/>
    <row r="23061" ht="12.75" x14ac:dyDescent="0.2"/>
    <row r="23062" ht="12.75" x14ac:dyDescent="0.2"/>
    <row r="23063" ht="12.75" x14ac:dyDescent="0.2"/>
    <row r="23064" ht="12.75" x14ac:dyDescent="0.2"/>
    <row r="23065" ht="12.75" x14ac:dyDescent="0.2"/>
    <row r="23066" ht="12.75" x14ac:dyDescent="0.2"/>
    <row r="23067" ht="12.75" x14ac:dyDescent="0.2"/>
    <row r="23068" ht="12.75" x14ac:dyDescent="0.2"/>
    <row r="23069" ht="12.75" x14ac:dyDescent="0.2"/>
    <row r="23070" ht="12.75" x14ac:dyDescent="0.2"/>
    <row r="23071" ht="12.75" x14ac:dyDescent="0.2"/>
    <row r="23072" ht="12.75" x14ac:dyDescent="0.2"/>
    <row r="23073" ht="12.75" x14ac:dyDescent="0.2"/>
    <row r="23074" ht="12.75" x14ac:dyDescent="0.2"/>
    <row r="23075" ht="12.75" x14ac:dyDescent="0.2"/>
    <row r="23076" ht="12.75" x14ac:dyDescent="0.2"/>
    <row r="23077" ht="12.75" x14ac:dyDescent="0.2"/>
    <row r="23078" ht="12.75" x14ac:dyDescent="0.2"/>
    <row r="23079" ht="12.75" x14ac:dyDescent="0.2"/>
    <row r="23080" ht="12.75" x14ac:dyDescent="0.2"/>
    <row r="23081" ht="12.75" x14ac:dyDescent="0.2"/>
    <row r="23082" ht="12.75" x14ac:dyDescent="0.2"/>
    <row r="23083" ht="12.75" x14ac:dyDescent="0.2"/>
    <row r="23084" ht="12.75" x14ac:dyDescent="0.2"/>
    <row r="23085" ht="12.75" x14ac:dyDescent="0.2"/>
    <row r="23086" ht="12.75" x14ac:dyDescent="0.2"/>
    <row r="23087" ht="12.75" x14ac:dyDescent="0.2"/>
    <row r="23088" ht="12.75" x14ac:dyDescent="0.2"/>
    <row r="23089" ht="12.75" x14ac:dyDescent="0.2"/>
    <row r="23090" ht="12.75" x14ac:dyDescent="0.2"/>
    <row r="23091" ht="12.75" x14ac:dyDescent="0.2"/>
    <row r="23092" ht="12.75" x14ac:dyDescent="0.2"/>
    <row r="23093" ht="12.75" x14ac:dyDescent="0.2"/>
    <row r="23094" ht="12.75" x14ac:dyDescent="0.2"/>
    <row r="23095" ht="12.75" x14ac:dyDescent="0.2"/>
    <row r="23096" ht="12.75" x14ac:dyDescent="0.2"/>
    <row r="23097" ht="12.75" x14ac:dyDescent="0.2"/>
    <row r="23098" ht="12.75" x14ac:dyDescent="0.2"/>
    <row r="23099" ht="12.75" x14ac:dyDescent="0.2"/>
    <row r="23100" ht="12.75" x14ac:dyDescent="0.2"/>
    <row r="23101" ht="12.75" x14ac:dyDescent="0.2"/>
    <row r="23102" ht="12.75" x14ac:dyDescent="0.2"/>
    <row r="23103" ht="12.75" x14ac:dyDescent="0.2"/>
    <row r="23104" ht="12.75" x14ac:dyDescent="0.2"/>
    <row r="23105" ht="12.75" x14ac:dyDescent="0.2"/>
    <row r="23106" ht="12.75" x14ac:dyDescent="0.2"/>
    <row r="23107" ht="12.75" x14ac:dyDescent="0.2"/>
    <row r="23108" ht="12.75" x14ac:dyDescent="0.2"/>
    <row r="23109" ht="12.75" x14ac:dyDescent="0.2"/>
    <row r="23110" ht="12.75" x14ac:dyDescent="0.2"/>
    <row r="23111" ht="12.75" x14ac:dyDescent="0.2"/>
    <row r="23112" ht="12.75" x14ac:dyDescent="0.2"/>
    <row r="23113" ht="12.75" x14ac:dyDescent="0.2"/>
    <row r="23114" ht="12.75" x14ac:dyDescent="0.2"/>
    <row r="23115" ht="12.75" x14ac:dyDescent="0.2"/>
    <row r="23116" ht="12.75" x14ac:dyDescent="0.2"/>
    <row r="23117" ht="12.75" x14ac:dyDescent="0.2"/>
    <row r="23118" ht="12.75" x14ac:dyDescent="0.2"/>
    <row r="23119" ht="12.75" x14ac:dyDescent="0.2"/>
    <row r="23120" ht="12.75" x14ac:dyDescent="0.2"/>
    <row r="23121" ht="12.75" x14ac:dyDescent="0.2"/>
    <row r="23122" ht="12.75" x14ac:dyDescent="0.2"/>
    <row r="23123" ht="12.75" x14ac:dyDescent="0.2"/>
    <row r="23124" ht="12.75" x14ac:dyDescent="0.2"/>
    <row r="23125" ht="12.75" x14ac:dyDescent="0.2"/>
    <row r="23126" ht="12.75" x14ac:dyDescent="0.2"/>
    <row r="23127" ht="12.75" x14ac:dyDescent="0.2"/>
    <row r="23128" ht="12.75" x14ac:dyDescent="0.2"/>
    <row r="23129" ht="12.75" x14ac:dyDescent="0.2"/>
    <row r="23130" ht="12.75" x14ac:dyDescent="0.2"/>
    <row r="23131" ht="12.75" x14ac:dyDescent="0.2"/>
    <row r="23132" ht="12.75" x14ac:dyDescent="0.2"/>
    <row r="23133" ht="12.75" x14ac:dyDescent="0.2"/>
    <row r="23134" ht="12.75" x14ac:dyDescent="0.2"/>
    <row r="23135" ht="12.75" x14ac:dyDescent="0.2"/>
    <row r="23136" ht="12.75" x14ac:dyDescent="0.2"/>
    <row r="23137" ht="12.75" x14ac:dyDescent="0.2"/>
    <row r="23138" ht="12.75" x14ac:dyDescent="0.2"/>
    <row r="23139" ht="12.75" x14ac:dyDescent="0.2"/>
    <row r="23140" ht="12.75" x14ac:dyDescent="0.2"/>
    <row r="23141" ht="12.75" x14ac:dyDescent="0.2"/>
    <row r="23142" ht="12.75" x14ac:dyDescent="0.2"/>
    <row r="23143" ht="12.75" x14ac:dyDescent="0.2"/>
    <row r="23144" ht="12.75" x14ac:dyDescent="0.2"/>
    <row r="23145" ht="12.75" x14ac:dyDescent="0.2"/>
    <row r="23146" ht="12.75" x14ac:dyDescent="0.2"/>
    <row r="23147" ht="12.75" x14ac:dyDescent="0.2"/>
    <row r="23148" ht="12.75" x14ac:dyDescent="0.2"/>
    <row r="23149" ht="12.75" x14ac:dyDescent="0.2"/>
    <row r="23150" ht="12.75" x14ac:dyDescent="0.2"/>
    <row r="23151" ht="12.75" x14ac:dyDescent="0.2"/>
    <row r="23152" ht="12.75" x14ac:dyDescent="0.2"/>
    <row r="23153" ht="12.75" x14ac:dyDescent="0.2"/>
    <row r="23154" ht="12.75" x14ac:dyDescent="0.2"/>
    <row r="23155" ht="12.75" x14ac:dyDescent="0.2"/>
    <row r="23156" ht="12.75" x14ac:dyDescent="0.2"/>
    <row r="23157" ht="12.75" x14ac:dyDescent="0.2"/>
    <row r="23158" ht="12.75" x14ac:dyDescent="0.2"/>
    <row r="23159" ht="12.75" x14ac:dyDescent="0.2"/>
    <row r="23160" ht="12.75" x14ac:dyDescent="0.2"/>
    <row r="23161" ht="12.75" x14ac:dyDescent="0.2"/>
    <row r="23162" ht="12.75" x14ac:dyDescent="0.2"/>
    <row r="23163" ht="12.75" x14ac:dyDescent="0.2"/>
    <row r="23164" ht="12.75" x14ac:dyDescent="0.2"/>
    <row r="23165" ht="12.75" x14ac:dyDescent="0.2"/>
    <row r="23166" ht="12.75" x14ac:dyDescent="0.2"/>
    <row r="23167" ht="12.75" x14ac:dyDescent="0.2"/>
    <row r="23168" ht="12.75" x14ac:dyDescent="0.2"/>
    <row r="23169" ht="12.75" x14ac:dyDescent="0.2"/>
    <row r="23170" ht="12.75" x14ac:dyDescent="0.2"/>
    <row r="23171" ht="12.75" x14ac:dyDescent="0.2"/>
    <row r="23172" ht="12.75" x14ac:dyDescent="0.2"/>
    <row r="23173" ht="12.75" x14ac:dyDescent="0.2"/>
    <row r="23174" ht="12.75" x14ac:dyDescent="0.2"/>
    <row r="23175" ht="12.75" x14ac:dyDescent="0.2"/>
    <row r="23176" ht="12.75" x14ac:dyDescent="0.2"/>
    <row r="23177" ht="12.75" x14ac:dyDescent="0.2"/>
    <row r="23178" ht="12.75" x14ac:dyDescent="0.2"/>
    <row r="23179" ht="12.75" x14ac:dyDescent="0.2"/>
    <row r="23180" ht="12.75" x14ac:dyDescent="0.2"/>
    <row r="23181" ht="12.75" x14ac:dyDescent="0.2"/>
    <row r="23182" ht="12.75" x14ac:dyDescent="0.2"/>
    <row r="23183" ht="12.75" x14ac:dyDescent="0.2"/>
    <row r="23184" ht="12.75" x14ac:dyDescent="0.2"/>
    <row r="23185" ht="12.75" x14ac:dyDescent="0.2"/>
    <row r="23186" ht="12.75" x14ac:dyDescent="0.2"/>
    <row r="23187" ht="12.75" x14ac:dyDescent="0.2"/>
    <row r="23188" ht="12.75" x14ac:dyDescent="0.2"/>
    <row r="23189" ht="12.75" x14ac:dyDescent="0.2"/>
    <row r="23190" ht="12.75" x14ac:dyDescent="0.2"/>
    <row r="23191" ht="12.75" x14ac:dyDescent="0.2"/>
    <row r="23192" ht="12.75" x14ac:dyDescent="0.2"/>
    <row r="23193" ht="12.75" x14ac:dyDescent="0.2"/>
    <row r="23194" ht="12.75" x14ac:dyDescent="0.2"/>
    <row r="23195" ht="12.75" x14ac:dyDescent="0.2"/>
    <row r="23196" ht="12.75" x14ac:dyDescent="0.2"/>
    <row r="23197" ht="12.75" x14ac:dyDescent="0.2"/>
    <row r="23198" ht="12.75" x14ac:dyDescent="0.2"/>
    <row r="23199" ht="12.75" x14ac:dyDescent="0.2"/>
    <row r="23200" ht="12.75" x14ac:dyDescent="0.2"/>
    <row r="23201" ht="12.75" x14ac:dyDescent="0.2"/>
    <row r="23202" ht="12.75" x14ac:dyDescent="0.2"/>
    <row r="23203" ht="12.75" x14ac:dyDescent="0.2"/>
    <row r="23204" ht="12.75" x14ac:dyDescent="0.2"/>
    <row r="23205" ht="12.75" x14ac:dyDescent="0.2"/>
    <row r="23206" ht="12.75" x14ac:dyDescent="0.2"/>
    <row r="23207" ht="12.75" x14ac:dyDescent="0.2"/>
    <row r="23208" ht="12.75" x14ac:dyDescent="0.2"/>
    <row r="23209" ht="12.75" x14ac:dyDescent="0.2"/>
    <row r="23210" ht="12.75" x14ac:dyDescent="0.2"/>
    <row r="23211" ht="12.75" x14ac:dyDescent="0.2"/>
    <row r="23212" ht="12.75" x14ac:dyDescent="0.2"/>
    <row r="23213" ht="12.75" x14ac:dyDescent="0.2"/>
    <row r="23214" ht="12.75" x14ac:dyDescent="0.2"/>
    <row r="23215" ht="12.75" x14ac:dyDescent="0.2"/>
    <row r="23216" ht="12.75" x14ac:dyDescent="0.2"/>
    <row r="23217" ht="12.75" x14ac:dyDescent="0.2"/>
    <row r="23218" ht="12.75" x14ac:dyDescent="0.2"/>
    <row r="23219" ht="12.75" x14ac:dyDescent="0.2"/>
    <row r="23220" ht="12.75" x14ac:dyDescent="0.2"/>
    <row r="23221" ht="12.75" x14ac:dyDescent="0.2"/>
    <row r="23222" ht="12.75" x14ac:dyDescent="0.2"/>
    <row r="23223" ht="12.75" x14ac:dyDescent="0.2"/>
    <row r="23224" ht="12.75" x14ac:dyDescent="0.2"/>
    <row r="23225" ht="12.75" x14ac:dyDescent="0.2"/>
    <row r="23226" ht="12.75" x14ac:dyDescent="0.2"/>
    <row r="23227" ht="12.75" x14ac:dyDescent="0.2"/>
    <row r="23228" ht="12.75" x14ac:dyDescent="0.2"/>
    <row r="23229" ht="12.75" x14ac:dyDescent="0.2"/>
    <row r="23230" ht="12.75" x14ac:dyDescent="0.2"/>
    <row r="23231" ht="12.75" x14ac:dyDescent="0.2"/>
    <row r="23232" ht="12.75" x14ac:dyDescent="0.2"/>
    <row r="23233" ht="12.75" x14ac:dyDescent="0.2"/>
    <row r="23234" ht="12.75" x14ac:dyDescent="0.2"/>
    <row r="23235" ht="12.75" x14ac:dyDescent="0.2"/>
    <row r="23236" ht="12.75" x14ac:dyDescent="0.2"/>
    <row r="23237" ht="12.75" x14ac:dyDescent="0.2"/>
    <row r="23238" ht="12.75" x14ac:dyDescent="0.2"/>
    <row r="23239" ht="12.75" x14ac:dyDescent="0.2"/>
    <row r="23240" ht="12.75" x14ac:dyDescent="0.2"/>
    <row r="23241" ht="12.75" x14ac:dyDescent="0.2"/>
    <row r="23242" ht="12.75" x14ac:dyDescent="0.2"/>
    <row r="23243" ht="12.75" x14ac:dyDescent="0.2"/>
    <row r="23244" ht="12.75" x14ac:dyDescent="0.2"/>
    <row r="23245" ht="12.75" x14ac:dyDescent="0.2"/>
    <row r="23246" ht="12.75" x14ac:dyDescent="0.2"/>
    <row r="23247" ht="12.75" x14ac:dyDescent="0.2"/>
    <row r="23248" ht="12.75" x14ac:dyDescent="0.2"/>
    <row r="23249" ht="12.75" x14ac:dyDescent="0.2"/>
    <row r="23250" ht="12.75" x14ac:dyDescent="0.2"/>
    <row r="23251" ht="12.75" x14ac:dyDescent="0.2"/>
    <row r="23252" ht="12.75" x14ac:dyDescent="0.2"/>
    <row r="23253" ht="12.75" x14ac:dyDescent="0.2"/>
    <row r="23254" ht="12.75" x14ac:dyDescent="0.2"/>
    <row r="23255" ht="12.75" x14ac:dyDescent="0.2"/>
    <row r="23256" ht="12.75" x14ac:dyDescent="0.2"/>
    <row r="23257" ht="12.75" x14ac:dyDescent="0.2"/>
    <row r="23258" ht="12.75" x14ac:dyDescent="0.2"/>
    <row r="23259" ht="12.75" x14ac:dyDescent="0.2"/>
    <row r="23260" ht="12.75" x14ac:dyDescent="0.2"/>
    <row r="23261" ht="12.75" x14ac:dyDescent="0.2"/>
    <row r="23262" ht="12.75" x14ac:dyDescent="0.2"/>
    <row r="23263" ht="12.75" x14ac:dyDescent="0.2"/>
    <row r="23264" ht="12.75" x14ac:dyDescent="0.2"/>
    <row r="23265" ht="12.75" x14ac:dyDescent="0.2"/>
    <row r="23266" ht="12.75" x14ac:dyDescent="0.2"/>
    <row r="23267" ht="12.75" x14ac:dyDescent="0.2"/>
    <row r="23268" ht="12.75" x14ac:dyDescent="0.2"/>
    <row r="23269" ht="12.75" x14ac:dyDescent="0.2"/>
    <row r="23270" ht="12.75" x14ac:dyDescent="0.2"/>
    <row r="23271" ht="12.75" x14ac:dyDescent="0.2"/>
    <row r="23272" ht="12.75" x14ac:dyDescent="0.2"/>
    <row r="23273" ht="12.75" x14ac:dyDescent="0.2"/>
    <row r="23274" ht="12.75" x14ac:dyDescent="0.2"/>
    <row r="23275" ht="12.75" x14ac:dyDescent="0.2"/>
    <row r="23276" ht="12.75" x14ac:dyDescent="0.2"/>
    <row r="23277" ht="12.75" x14ac:dyDescent="0.2"/>
    <row r="23278" ht="12.75" x14ac:dyDescent="0.2"/>
    <row r="23279" ht="12.75" x14ac:dyDescent="0.2"/>
    <row r="23280" ht="12.75" x14ac:dyDescent="0.2"/>
    <row r="23281" ht="12.75" x14ac:dyDescent="0.2"/>
    <row r="23282" ht="12.75" x14ac:dyDescent="0.2"/>
    <row r="23283" ht="12.75" x14ac:dyDescent="0.2"/>
    <row r="23284" ht="12.75" x14ac:dyDescent="0.2"/>
    <row r="23285" ht="12.75" x14ac:dyDescent="0.2"/>
    <row r="23286" ht="12.75" x14ac:dyDescent="0.2"/>
    <row r="23287" ht="12.75" x14ac:dyDescent="0.2"/>
    <row r="23288" ht="12.75" x14ac:dyDescent="0.2"/>
    <row r="23289" ht="12.75" x14ac:dyDescent="0.2"/>
    <row r="23290" ht="12.75" x14ac:dyDescent="0.2"/>
    <row r="23291" ht="12.75" x14ac:dyDescent="0.2"/>
    <row r="23292" ht="12.75" x14ac:dyDescent="0.2"/>
    <row r="23293" ht="12.75" x14ac:dyDescent="0.2"/>
    <row r="23294" ht="12.75" x14ac:dyDescent="0.2"/>
    <row r="23295" ht="12.75" x14ac:dyDescent="0.2"/>
    <row r="23296" ht="12.75" x14ac:dyDescent="0.2"/>
    <row r="23297" ht="12.75" x14ac:dyDescent="0.2"/>
    <row r="23298" ht="12.75" x14ac:dyDescent="0.2"/>
    <row r="23299" ht="12.75" x14ac:dyDescent="0.2"/>
    <row r="23300" ht="12.75" x14ac:dyDescent="0.2"/>
    <row r="23301" ht="12.75" x14ac:dyDescent="0.2"/>
    <row r="23302" ht="12.75" x14ac:dyDescent="0.2"/>
    <row r="23303" ht="12.75" x14ac:dyDescent="0.2"/>
    <row r="23304" ht="12.75" x14ac:dyDescent="0.2"/>
    <row r="23305" ht="12.75" x14ac:dyDescent="0.2"/>
    <row r="23306" ht="12.75" x14ac:dyDescent="0.2"/>
    <row r="23307" ht="12.75" x14ac:dyDescent="0.2"/>
    <row r="23308" ht="12.75" x14ac:dyDescent="0.2"/>
    <row r="23309" ht="12.75" x14ac:dyDescent="0.2"/>
    <row r="23310" ht="12.75" x14ac:dyDescent="0.2"/>
    <row r="23311" ht="12.75" x14ac:dyDescent="0.2"/>
    <row r="23312" ht="12.75" x14ac:dyDescent="0.2"/>
    <row r="23313" ht="12.75" x14ac:dyDescent="0.2"/>
    <row r="23314" ht="12.75" x14ac:dyDescent="0.2"/>
    <row r="23315" ht="12.75" x14ac:dyDescent="0.2"/>
    <row r="23316" ht="12.75" x14ac:dyDescent="0.2"/>
    <row r="23317" ht="12.75" x14ac:dyDescent="0.2"/>
    <row r="23318" ht="12.75" x14ac:dyDescent="0.2"/>
    <row r="23319" ht="12.75" x14ac:dyDescent="0.2"/>
    <row r="23320" ht="12.75" x14ac:dyDescent="0.2"/>
    <row r="23321" ht="12.75" x14ac:dyDescent="0.2"/>
    <row r="23322" ht="12.75" x14ac:dyDescent="0.2"/>
    <row r="23323" ht="12.75" x14ac:dyDescent="0.2"/>
    <row r="23324" ht="12.75" x14ac:dyDescent="0.2"/>
    <row r="23325" ht="12.75" x14ac:dyDescent="0.2"/>
    <row r="23326" ht="12.75" x14ac:dyDescent="0.2"/>
    <row r="23327" ht="12.75" x14ac:dyDescent="0.2"/>
    <row r="23328" ht="12.75" x14ac:dyDescent="0.2"/>
    <row r="23329" ht="12.75" x14ac:dyDescent="0.2"/>
    <row r="23330" ht="12.75" x14ac:dyDescent="0.2"/>
    <row r="23331" ht="12.75" x14ac:dyDescent="0.2"/>
    <row r="23332" ht="12.75" x14ac:dyDescent="0.2"/>
    <row r="23333" ht="12.75" x14ac:dyDescent="0.2"/>
    <row r="23334" ht="12.75" x14ac:dyDescent="0.2"/>
    <row r="23335" ht="12.75" x14ac:dyDescent="0.2"/>
    <row r="23336" ht="12.75" x14ac:dyDescent="0.2"/>
    <row r="23337" ht="12.75" x14ac:dyDescent="0.2"/>
    <row r="23338" ht="12.75" x14ac:dyDescent="0.2"/>
    <row r="23339" ht="12.75" x14ac:dyDescent="0.2"/>
    <row r="23340" ht="12.75" x14ac:dyDescent="0.2"/>
    <row r="23341" ht="12.75" x14ac:dyDescent="0.2"/>
    <row r="23342" ht="12.75" x14ac:dyDescent="0.2"/>
    <row r="23343" ht="12.75" x14ac:dyDescent="0.2"/>
    <row r="23344" ht="12.75" x14ac:dyDescent="0.2"/>
    <row r="23345" ht="12.75" x14ac:dyDescent="0.2"/>
    <row r="23346" ht="12.75" x14ac:dyDescent="0.2"/>
    <row r="23347" ht="12.75" x14ac:dyDescent="0.2"/>
    <row r="23348" ht="12.75" x14ac:dyDescent="0.2"/>
    <row r="23349" ht="12.75" x14ac:dyDescent="0.2"/>
    <row r="23350" ht="12.75" x14ac:dyDescent="0.2"/>
    <row r="23351" ht="12.75" x14ac:dyDescent="0.2"/>
    <row r="23352" ht="12.75" x14ac:dyDescent="0.2"/>
    <row r="23353" ht="12.75" x14ac:dyDescent="0.2"/>
    <row r="23354" ht="12.75" x14ac:dyDescent="0.2"/>
    <row r="23355" ht="12.75" x14ac:dyDescent="0.2"/>
    <row r="23356" ht="12.75" x14ac:dyDescent="0.2"/>
    <row r="23357" ht="12.75" x14ac:dyDescent="0.2"/>
    <row r="23358" ht="12.75" x14ac:dyDescent="0.2"/>
    <row r="23359" ht="12.75" x14ac:dyDescent="0.2"/>
    <row r="23360" ht="12.75" x14ac:dyDescent="0.2"/>
    <row r="23361" ht="12.75" x14ac:dyDescent="0.2"/>
    <row r="23362" ht="12.75" x14ac:dyDescent="0.2"/>
    <row r="23363" ht="12.75" x14ac:dyDescent="0.2"/>
    <row r="23364" ht="12.75" x14ac:dyDescent="0.2"/>
    <row r="23365" ht="12.75" x14ac:dyDescent="0.2"/>
    <row r="23366" ht="12.75" x14ac:dyDescent="0.2"/>
    <row r="23367" ht="12.75" x14ac:dyDescent="0.2"/>
    <row r="23368" ht="12.75" x14ac:dyDescent="0.2"/>
    <row r="23369" ht="12.75" x14ac:dyDescent="0.2"/>
    <row r="23370" ht="12.75" x14ac:dyDescent="0.2"/>
    <row r="23371" ht="12.75" x14ac:dyDescent="0.2"/>
    <row r="23372" ht="12.75" x14ac:dyDescent="0.2"/>
    <row r="23373" ht="12.75" x14ac:dyDescent="0.2"/>
    <row r="23374" ht="12.75" x14ac:dyDescent="0.2"/>
    <row r="23375" ht="12.75" x14ac:dyDescent="0.2"/>
    <row r="23376" ht="12.75" x14ac:dyDescent="0.2"/>
    <row r="23377" ht="12.75" x14ac:dyDescent="0.2"/>
    <row r="23378" ht="12.75" x14ac:dyDescent="0.2"/>
    <row r="23379" ht="12.75" x14ac:dyDescent="0.2"/>
    <row r="23380" ht="12.75" x14ac:dyDescent="0.2"/>
    <row r="23381" ht="12.75" x14ac:dyDescent="0.2"/>
    <row r="23382" ht="12.75" x14ac:dyDescent="0.2"/>
    <row r="23383" ht="12.75" x14ac:dyDescent="0.2"/>
    <row r="23384" ht="12.75" x14ac:dyDescent="0.2"/>
    <row r="23385" ht="12.75" x14ac:dyDescent="0.2"/>
    <row r="23386" ht="12.75" x14ac:dyDescent="0.2"/>
    <row r="23387" ht="12.75" x14ac:dyDescent="0.2"/>
    <row r="23388" ht="12.75" x14ac:dyDescent="0.2"/>
    <row r="23389" ht="12.75" x14ac:dyDescent="0.2"/>
    <row r="23390" ht="12.75" x14ac:dyDescent="0.2"/>
    <row r="23391" ht="12.75" x14ac:dyDescent="0.2"/>
    <row r="23392" ht="12.75" x14ac:dyDescent="0.2"/>
    <row r="23393" ht="12.75" x14ac:dyDescent="0.2"/>
    <row r="23394" ht="12.75" x14ac:dyDescent="0.2"/>
    <row r="23395" ht="12.75" x14ac:dyDescent="0.2"/>
    <row r="23396" ht="12.75" x14ac:dyDescent="0.2"/>
    <row r="23397" ht="12.75" x14ac:dyDescent="0.2"/>
    <row r="23398" ht="12.75" x14ac:dyDescent="0.2"/>
    <row r="23399" ht="12.75" x14ac:dyDescent="0.2"/>
    <row r="23400" ht="12.75" x14ac:dyDescent="0.2"/>
    <row r="23401" ht="12.75" x14ac:dyDescent="0.2"/>
    <row r="23402" ht="12.75" x14ac:dyDescent="0.2"/>
    <row r="23403" ht="12.75" x14ac:dyDescent="0.2"/>
    <row r="23404" ht="12.75" x14ac:dyDescent="0.2"/>
    <row r="23405" ht="12.75" x14ac:dyDescent="0.2"/>
    <row r="23406" ht="12.75" x14ac:dyDescent="0.2"/>
    <row r="23407" ht="12.75" x14ac:dyDescent="0.2"/>
    <row r="23408" ht="12.75" x14ac:dyDescent="0.2"/>
    <row r="23409" ht="12.75" x14ac:dyDescent="0.2"/>
    <row r="23410" ht="12.75" x14ac:dyDescent="0.2"/>
    <row r="23411" ht="12.75" x14ac:dyDescent="0.2"/>
    <row r="23412" ht="12.75" x14ac:dyDescent="0.2"/>
    <row r="23413" ht="12.75" x14ac:dyDescent="0.2"/>
    <row r="23414" ht="12.75" x14ac:dyDescent="0.2"/>
    <row r="23415" ht="12.75" x14ac:dyDescent="0.2"/>
    <row r="23416" ht="12.75" x14ac:dyDescent="0.2"/>
    <row r="23417" ht="12.75" x14ac:dyDescent="0.2"/>
    <row r="23418" ht="12.75" x14ac:dyDescent="0.2"/>
    <row r="23419" ht="12.75" x14ac:dyDescent="0.2"/>
    <row r="23420" ht="12.75" x14ac:dyDescent="0.2"/>
    <row r="23421" ht="12.75" x14ac:dyDescent="0.2"/>
    <row r="23422" ht="12.75" x14ac:dyDescent="0.2"/>
    <row r="23423" ht="12.75" x14ac:dyDescent="0.2"/>
    <row r="23424" ht="12.75" x14ac:dyDescent="0.2"/>
    <row r="23425" ht="12.75" x14ac:dyDescent="0.2"/>
    <row r="23426" ht="12.75" x14ac:dyDescent="0.2"/>
    <row r="23427" ht="12.75" x14ac:dyDescent="0.2"/>
    <row r="23428" ht="12.75" x14ac:dyDescent="0.2"/>
    <row r="23429" ht="12.75" x14ac:dyDescent="0.2"/>
    <row r="23430" ht="12.75" x14ac:dyDescent="0.2"/>
    <row r="23431" ht="12.75" x14ac:dyDescent="0.2"/>
    <row r="23432" ht="12.75" x14ac:dyDescent="0.2"/>
    <row r="23433" ht="12.75" x14ac:dyDescent="0.2"/>
    <row r="23434" ht="12.75" x14ac:dyDescent="0.2"/>
    <row r="23435" ht="12.75" x14ac:dyDescent="0.2"/>
    <row r="23436" ht="12.75" x14ac:dyDescent="0.2"/>
    <row r="23437" ht="12.75" x14ac:dyDescent="0.2"/>
    <row r="23438" ht="12.75" x14ac:dyDescent="0.2"/>
    <row r="23439" ht="12.75" x14ac:dyDescent="0.2"/>
    <row r="23440" ht="12.75" x14ac:dyDescent="0.2"/>
    <row r="23441" ht="12.75" x14ac:dyDescent="0.2"/>
    <row r="23442" ht="12.75" x14ac:dyDescent="0.2"/>
    <row r="23443" ht="12.75" x14ac:dyDescent="0.2"/>
    <row r="23444" ht="12.75" x14ac:dyDescent="0.2"/>
    <row r="23445" ht="12.75" x14ac:dyDescent="0.2"/>
    <row r="23446" ht="12.75" x14ac:dyDescent="0.2"/>
    <row r="23447" ht="12.75" x14ac:dyDescent="0.2"/>
    <row r="23448" ht="12.75" x14ac:dyDescent="0.2"/>
    <row r="23449" ht="12.75" x14ac:dyDescent="0.2"/>
    <row r="23450" ht="12.75" x14ac:dyDescent="0.2"/>
    <row r="23451" ht="12.75" x14ac:dyDescent="0.2"/>
    <row r="23452" ht="12.75" x14ac:dyDescent="0.2"/>
    <row r="23453" ht="12.75" x14ac:dyDescent="0.2"/>
    <row r="23454" ht="12.75" x14ac:dyDescent="0.2"/>
    <row r="23455" ht="12.75" x14ac:dyDescent="0.2"/>
    <row r="23456" ht="12.75" x14ac:dyDescent="0.2"/>
    <row r="23457" ht="12.75" x14ac:dyDescent="0.2"/>
    <row r="23458" ht="12.75" x14ac:dyDescent="0.2"/>
    <row r="23459" ht="12.75" x14ac:dyDescent="0.2"/>
    <row r="23460" ht="12.75" x14ac:dyDescent="0.2"/>
    <row r="23461" ht="12.75" x14ac:dyDescent="0.2"/>
    <row r="23462" ht="12.75" x14ac:dyDescent="0.2"/>
    <row r="23463" ht="12.75" x14ac:dyDescent="0.2"/>
    <row r="23464" ht="12.75" x14ac:dyDescent="0.2"/>
    <row r="23465" ht="12.75" x14ac:dyDescent="0.2"/>
    <row r="23466" ht="12.75" x14ac:dyDescent="0.2"/>
    <row r="23467" ht="12.75" x14ac:dyDescent="0.2"/>
    <row r="23468" ht="12.75" x14ac:dyDescent="0.2"/>
    <row r="23469" ht="12.75" x14ac:dyDescent="0.2"/>
    <row r="23470" ht="12.75" x14ac:dyDescent="0.2"/>
    <row r="23471" ht="12.75" x14ac:dyDescent="0.2"/>
    <row r="23472" ht="12.75" x14ac:dyDescent="0.2"/>
    <row r="23473" ht="12.75" x14ac:dyDescent="0.2"/>
    <row r="23474" ht="12.75" x14ac:dyDescent="0.2"/>
    <row r="23475" ht="12.75" x14ac:dyDescent="0.2"/>
    <row r="23476" ht="12.75" x14ac:dyDescent="0.2"/>
    <row r="23477" ht="12.75" x14ac:dyDescent="0.2"/>
    <row r="23478" ht="12.75" x14ac:dyDescent="0.2"/>
    <row r="23479" ht="12.75" x14ac:dyDescent="0.2"/>
    <row r="23480" ht="12.75" x14ac:dyDescent="0.2"/>
    <row r="23481" ht="12.75" x14ac:dyDescent="0.2"/>
    <row r="23482" ht="12.75" x14ac:dyDescent="0.2"/>
    <row r="23483" ht="12.75" x14ac:dyDescent="0.2"/>
    <row r="23484" ht="12.75" x14ac:dyDescent="0.2"/>
    <row r="23485" ht="12.75" x14ac:dyDescent="0.2"/>
    <row r="23486" ht="12.75" x14ac:dyDescent="0.2"/>
    <row r="23487" ht="12.75" x14ac:dyDescent="0.2"/>
    <row r="23488" ht="12.75" x14ac:dyDescent="0.2"/>
    <row r="23489" ht="12.75" x14ac:dyDescent="0.2"/>
    <row r="23490" ht="12.75" x14ac:dyDescent="0.2"/>
    <row r="23491" ht="12.75" x14ac:dyDescent="0.2"/>
    <row r="23492" ht="12.75" x14ac:dyDescent="0.2"/>
    <row r="23493" ht="12.75" x14ac:dyDescent="0.2"/>
    <row r="23494" ht="12.75" x14ac:dyDescent="0.2"/>
    <row r="23495" ht="12.75" x14ac:dyDescent="0.2"/>
    <row r="23496" ht="12.75" x14ac:dyDescent="0.2"/>
    <row r="23497" ht="12.75" x14ac:dyDescent="0.2"/>
    <row r="23498" ht="12.75" x14ac:dyDescent="0.2"/>
    <row r="23499" ht="12.75" x14ac:dyDescent="0.2"/>
    <row r="23500" ht="12.75" x14ac:dyDescent="0.2"/>
    <row r="23501" ht="12.75" x14ac:dyDescent="0.2"/>
    <row r="23502" ht="12.75" x14ac:dyDescent="0.2"/>
    <row r="23503" ht="12.75" x14ac:dyDescent="0.2"/>
    <row r="23504" ht="12.75" x14ac:dyDescent="0.2"/>
    <row r="23505" ht="12.75" x14ac:dyDescent="0.2"/>
    <row r="23506" ht="12.75" x14ac:dyDescent="0.2"/>
    <row r="23507" ht="12.75" x14ac:dyDescent="0.2"/>
    <row r="23508" ht="12.75" x14ac:dyDescent="0.2"/>
    <row r="23509" ht="12.75" x14ac:dyDescent="0.2"/>
    <row r="23510" ht="12.75" x14ac:dyDescent="0.2"/>
    <row r="23511" ht="12.75" x14ac:dyDescent="0.2"/>
    <row r="23512" ht="12.75" x14ac:dyDescent="0.2"/>
    <row r="23513" ht="12.75" x14ac:dyDescent="0.2"/>
    <row r="23514" ht="12.75" x14ac:dyDescent="0.2"/>
    <row r="23515" ht="12.75" x14ac:dyDescent="0.2"/>
    <row r="23516" ht="12.75" x14ac:dyDescent="0.2"/>
    <row r="23517" ht="12.75" x14ac:dyDescent="0.2"/>
    <row r="23518" ht="12.75" x14ac:dyDescent="0.2"/>
    <row r="23519" ht="12.75" x14ac:dyDescent="0.2"/>
    <row r="23520" ht="12.75" x14ac:dyDescent="0.2"/>
    <row r="23521" ht="12.75" x14ac:dyDescent="0.2"/>
    <row r="23522" ht="12.75" x14ac:dyDescent="0.2"/>
    <row r="23523" ht="12.75" x14ac:dyDescent="0.2"/>
    <row r="23524" ht="12.75" x14ac:dyDescent="0.2"/>
    <row r="23525" ht="12.75" x14ac:dyDescent="0.2"/>
    <row r="23526" ht="12.75" x14ac:dyDescent="0.2"/>
    <row r="23527" ht="12.75" x14ac:dyDescent="0.2"/>
    <row r="23528" ht="12.75" x14ac:dyDescent="0.2"/>
    <row r="23529" ht="12.75" x14ac:dyDescent="0.2"/>
    <row r="23530" ht="12.75" x14ac:dyDescent="0.2"/>
    <row r="23531" ht="12.75" x14ac:dyDescent="0.2"/>
    <row r="23532" ht="12.75" x14ac:dyDescent="0.2"/>
    <row r="23533" ht="12.75" x14ac:dyDescent="0.2"/>
    <row r="23534" ht="12.75" x14ac:dyDescent="0.2"/>
    <row r="23535" ht="12.75" x14ac:dyDescent="0.2"/>
    <row r="23536" ht="12.75" x14ac:dyDescent="0.2"/>
    <row r="23537" ht="12.75" x14ac:dyDescent="0.2"/>
    <row r="23538" ht="12.75" x14ac:dyDescent="0.2"/>
    <row r="23539" ht="12.75" x14ac:dyDescent="0.2"/>
    <row r="23540" ht="12.75" x14ac:dyDescent="0.2"/>
    <row r="23541" ht="12.75" x14ac:dyDescent="0.2"/>
    <row r="23542" ht="12.75" x14ac:dyDescent="0.2"/>
    <row r="23543" ht="12.75" x14ac:dyDescent="0.2"/>
    <row r="23544" ht="12.75" x14ac:dyDescent="0.2"/>
    <row r="23545" ht="12.75" x14ac:dyDescent="0.2"/>
    <row r="23546" ht="12.75" x14ac:dyDescent="0.2"/>
    <row r="23547" ht="12.75" x14ac:dyDescent="0.2"/>
    <row r="23548" ht="12.75" x14ac:dyDescent="0.2"/>
    <row r="23549" ht="12.75" x14ac:dyDescent="0.2"/>
    <row r="23550" ht="12.75" x14ac:dyDescent="0.2"/>
    <row r="23551" ht="12.75" x14ac:dyDescent="0.2"/>
    <row r="23552" ht="12.75" x14ac:dyDescent="0.2"/>
    <row r="23553" ht="12.75" x14ac:dyDescent="0.2"/>
    <row r="23554" ht="12.75" x14ac:dyDescent="0.2"/>
    <row r="23555" ht="12.75" x14ac:dyDescent="0.2"/>
    <row r="23556" ht="12.75" x14ac:dyDescent="0.2"/>
    <row r="23557" ht="12.75" x14ac:dyDescent="0.2"/>
    <row r="23558" ht="12.75" x14ac:dyDescent="0.2"/>
    <row r="23559" ht="12.75" x14ac:dyDescent="0.2"/>
    <row r="23560" ht="12.75" x14ac:dyDescent="0.2"/>
    <row r="23561" ht="12.75" x14ac:dyDescent="0.2"/>
    <row r="23562" ht="12.75" x14ac:dyDescent="0.2"/>
    <row r="23563" ht="12.75" x14ac:dyDescent="0.2"/>
    <row r="23564" ht="12.75" x14ac:dyDescent="0.2"/>
    <row r="23565" ht="12.75" x14ac:dyDescent="0.2"/>
    <row r="23566" ht="12.75" x14ac:dyDescent="0.2"/>
    <row r="23567" ht="12.75" x14ac:dyDescent="0.2"/>
    <row r="23568" ht="12.75" x14ac:dyDescent="0.2"/>
    <row r="23569" ht="12.75" x14ac:dyDescent="0.2"/>
    <row r="23570" ht="12.75" x14ac:dyDescent="0.2"/>
    <row r="23571" ht="12.75" x14ac:dyDescent="0.2"/>
    <row r="23572" ht="12.75" x14ac:dyDescent="0.2"/>
    <row r="23573" ht="12.75" x14ac:dyDescent="0.2"/>
    <row r="23574" ht="12.75" x14ac:dyDescent="0.2"/>
    <row r="23575" ht="12.75" x14ac:dyDescent="0.2"/>
    <row r="23576" ht="12.75" x14ac:dyDescent="0.2"/>
    <row r="23577" ht="12.75" x14ac:dyDescent="0.2"/>
    <row r="23578" ht="12.75" x14ac:dyDescent="0.2"/>
    <row r="23579" ht="12.75" x14ac:dyDescent="0.2"/>
    <row r="23580" ht="12.75" x14ac:dyDescent="0.2"/>
    <row r="23581" ht="12.75" x14ac:dyDescent="0.2"/>
    <row r="23582" ht="12.75" x14ac:dyDescent="0.2"/>
    <row r="23583" ht="12.75" x14ac:dyDescent="0.2"/>
    <row r="23584" ht="12.75" x14ac:dyDescent="0.2"/>
    <row r="23585" ht="12.75" x14ac:dyDescent="0.2"/>
    <row r="23586" ht="12.75" x14ac:dyDescent="0.2"/>
    <row r="23587" ht="12.75" x14ac:dyDescent="0.2"/>
    <row r="23588" ht="12.75" x14ac:dyDescent="0.2"/>
    <row r="23589" ht="12.75" x14ac:dyDescent="0.2"/>
    <row r="23590" ht="12.75" x14ac:dyDescent="0.2"/>
    <row r="23591" ht="12.75" x14ac:dyDescent="0.2"/>
    <row r="23592" ht="12.75" x14ac:dyDescent="0.2"/>
    <row r="23593" ht="12.75" x14ac:dyDescent="0.2"/>
    <row r="23594" ht="12.75" x14ac:dyDescent="0.2"/>
    <row r="23595" ht="12.75" x14ac:dyDescent="0.2"/>
    <row r="23596" ht="12.75" x14ac:dyDescent="0.2"/>
    <row r="23597" ht="12.75" x14ac:dyDescent="0.2"/>
    <row r="23598" ht="12.75" x14ac:dyDescent="0.2"/>
    <row r="23599" ht="12.75" x14ac:dyDescent="0.2"/>
    <row r="23600" ht="12.75" x14ac:dyDescent="0.2"/>
    <row r="23601" ht="12.75" x14ac:dyDescent="0.2"/>
    <row r="23602" ht="12.75" x14ac:dyDescent="0.2"/>
    <row r="23603" ht="12.75" x14ac:dyDescent="0.2"/>
    <row r="23604" ht="12.75" x14ac:dyDescent="0.2"/>
    <row r="23605" ht="12.75" x14ac:dyDescent="0.2"/>
    <row r="23606" ht="12.75" x14ac:dyDescent="0.2"/>
    <row r="23607" ht="12.75" x14ac:dyDescent="0.2"/>
    <row r="23608" ht="12.75" x14ac:dyDescent="0.2"/>
    <row r="23609" ht="12.75" x14ac:dyDescent="0.2"/>
    <row r="23610" ht="12.75" x14ac:dyDescent="0.2"/>
    <row r="23611" ht="12.75" x14ac:dyDescent="0.2"/>
    <row r="23612" ht="12.75" x14ac:dyDescent="0.2"/>
    <row r="23613" ht="12.75" x14ac:dyDescent="0.2"/>
    <row r="23614" ht="12.75" x14ac:dyDescent="0.2"/>
    <row r="23615" ht="12.75" x14ac:dyDescent="0.2"/>
    <row r="23616" ht="12.75" x14ac:dyDescent="0.2"/>
    <row r="23617" ht="12.75" x14ac:dyDescent="0.2"/>
    <row r="23618" ht="12.75" x14ac:dyDescent="0.2"/>
    <row r="23619" ht="12.75" x14ac:dyDescent="0.2"/>
    <row r="23620" ht="12.75" x14ac:dyDescent="0.2"/>
    <row r="23621" ht="12.75" x14ac:dyDescent="0.2"/>
    <row r="23622" ht="12.75" x14ac:dyDescent="0.2"/>
    <row r="23623" ht="12.75" x14ac:dyDescent="0.2"/>
    <row r="23624" ht="12.75" x14ac:dyDescent="0.2"/>
    <row r="23625" ht="12.75" x14ac:dyDescent="0.2"/>
    <row r="23626" ht="12.75" x14ac:dyDescent="0.2"/>
    <row r="23627" ht="12.75" x14ac:dyDescent="0.2"/>
    <row r="23628" ht="12.75" x14ac:dyDescent="0.2"/>
    <row r="23629" ht="12.75" x14ac:dyDescent="0.2"/>
    <row r="23630" ht="12.75" x14ac:dyDescent="0.2"/>
    <row r="23631" ht="12.75" x14ac:dyDescent="0.2"/>
    <row r="23632" ht="12.75" x14ac:dyDescent="0.2"/>
    <row r="23633" ht="12.75" x14ac:dyDescent="0.2"/>
    <row r="23634" ht="12.75" x14ac:dyDescent="0.2"/>
    <row r="23635" ht="12.75" x14ac:dyDescent="0.2"/>
    <row r="23636" ht="12.75" x14ac:dyDescent="0.2"/>
    <row r="23637" ht="12.75" x14ac:dyDescent="0.2"/>
    <row r="23638" ht="12.75" x14ac:dyDescent="0.2"/>
    <row r="23639" ht="12.75" x14ac:dyDescent="0.2"/>
    <row r="23640" ht="12.75" x14ac:dyDescent="0.2"/>
    <row r="23641" ht="12.75" x14ac:dyDescent="0.2"/>
    <row r="23642" ht="12.75" x14ac:dyDescent="0.2"/>
    <row r="23643" ht="12.75" x14ac:dyDescent="0.2"/>
    <row r="23644" ht="12.75" x14ac:dyDescent="0.2"/>
    <row r="23645" ht="12.75" x14ac:dyDescent="0.2"/>
    <row r="23646" ht="12.75" x14ac:dyDescent="0.2"/>
    <row r="23647" ht="12.75" x14ac:dyDescent="0.2"/>
    <row r="23648" ht="12.75" x14ac:dyDescent="0.2"/>
    <row r="23649" ht="12.75" x14ac:dyDescent="0.2"/>
    <row r="23650" ht="12.75" x14ac:dyDescent="0.2"/>
    <row r="23651" ht="12.75" x14ac:dyDescent="0.2"/>
    <row r="23652" ht="12.75" x14ac:dyDescent="0.2"/>
    <row r="23653" ht="12.75" x14ac:dyDescent="0.2"/>
    <row r="23654" ht="12.75" x14ac:dyDescent="0.2"/>
    <row r="23655" ht="12.75" x14ac:dyDescent="0.2"/>
    <row r="23656" ht="12.75" x14ac:dyDescent="0.2"/>
    <row r="23657" ht="12.75" x14ac:dyDescent="0.2"/>
    <row r="23658" ht="12.75" x14ac:dyDescent="0.2"/>
    <row r="23659" ht="12.75" x14ac:dyDescent="0.2"/>
    <row r="23660" ht="12.75" x14ac:dyDescent="0.2"/>
    <row r="23661" ht="12.75" x14ac:dyDescent="0.2"/>
    <row r="23662" ht="12.75" x14ac:dyDescent="0.2"/>
    <row r="23663" ht="12.75" x14ac:dyDescent="0.2"/>
    <row r="23664" ht="12.75" x14ac:dyDescent="0.2"/>
    <row r="23665" ht="12.75" x14ac:dyDescent="0.2"/>
    <row r="23666" ht="12.75" x14ac:dyDescent="0.2"/>
    <row r="23667" ht="12.75" x14ac:dyDescent="0.2"/>
    <row r="23668" ht="12.75" x14ac:dyDescent="0.2"/>
    <row r="23669" ht="12.75" x14ac:dyDescent="0.2"/>
    <row r="23670" ht="12.75" x14ac:dyDescent="0.2"/>
    <row r="23671" ht="12.75" x14ac:dyDescent="0.2"/>
    <row r="23672" ht="12.75" x14ac:dyDescent="0.2"/>
    <row r="23673" ht="12.75" x14ac:dyDescent="0.2"/>
    <row r="23674" ht="12.75" x14ac:dyDescent="0.2"/>
    <row r="23675" ht="12.75" x14ac:dyDescent="0.2"/>
    <row r="23676" ht="12.75" x14ac:dyDescent="0.2"/>
    <row r="23677" ht="12.75" x14ac:dyDescent="0.2"/>
    <row r="23678" ht="12.75" x14ac:dyDescent="0.2"/>
    <row r="23679" ht="12.75" x14ac:dyDescent="0.2"/>
    <row r="23680" ht="12.75" x14ac:dyDescent="0.2"/>
    <row r="23681" ht="12.75" x14ac:dyDescent="0.2"/>
    <row r="23682" ht="12.75" x14ac:dyDescent="0.2"/>
    <row r="23683" ht="12.75" x14ac:dyDescent="0.2"/>
    <row r="23684" ht="12.75" x14ac:dyDescent="0.2"/>
    <row r="23685" ht="12.75" x14ac:dyDescent="0.2"/>
    <row r="23686" ht="12.75" x14ac:dyDescent="0.2"/>
    <row r="23687" ht="12.75" x14ac:dyDescent="0.2"/>
    <row r="23688" ht="12.75" x14ac:dyDescent="0.2"/>
    <row r="23689" ht="12.75" x14ac:dyDescent="0.2"/>
    <row r="23690" ht="12.75" x14ac:dyDescent="0.2"/>
    <row r="23691" ht="12.75" x14ac:dyDescent="0.2"/>
    <row r="23692" ht="12.75" x14ac:dyDescent="0.2"/>
    <row r="23693" ht="12.75" x14ac:dyDescent="0.2"/>
    <row r="23694" ht="12.75" x14ac:dyDescent="0.2"/>
    <row r="23695" ht="12.75" x14ac:dyDescent="0.2"/>
    <row r="23696" ht="12.75" x14ac:dyDescent="0.2"/>
    <row r="23697" ht="12.75" x14ac:dyDescent="0.2"/>
    <row r="23698" ht="12.75" x14ac:dyDescent="0.2"/>
    <row r="23699" ht="12.75" x14ac:dyDescent="0.2"/>
    <row r="23700" ht="12.75" x14ac:dyDescent="0.2"/>
    <row r="23701" ht="12.75" x14ac:dyDescent="0.2"/>
    <row r="23702" ht="12.75" x14ac:dyDescent="0.2"/>
    <row r="23703" ht="12.75" x14ac:dyDescent="0.2"/>
    <row r="23704" ht="12.75" x14ac:dyDescent="0.2"/>
    <row r="23705" ht="12.75" x14ac:dyDescent="0.2"/>
    <row r="23706" ht="12.75" x14ac:dyDescent="0.2"/>
    <row r="23707" ht="12.75" x14ac:dyDescent="0.2"/>
    <row r="23708" ht="12.75" x14ac:dyDescent="0.2"/>
    <row r="23709" ht="12.75" x14ac:dyDescent="0.2"/>
    <row r="23710" ht="12.75" x14ac:dyDescent="0.2"/>
    <row r="23711" ht="12.75" x14ac:dyDescent="0.2"/>
    <row r="23712" ht="12.75" x14ac:dyDescent="0.2"/>
    <row r="23713" ht="12.75" x14ac:dyDescent="0.2"/>
    <row r="23714" ht="12.75" x14ac:dyDescent="0.2"/>
    <row r="23715" ht="12.75" x14ac:dyDescent="0.2"/>
    <row r="23716" ht="12.75" x14ac:dyDescent="0.2"/>
    <row r="23717" ht="12.75" x14ac:dyDescent="0.2"/>
    <row r="23718" ht="12.75" x14ac:dyDescent="0.2"/>
    <row r="23719" ht="12.75" x14ac:dyDescent="0.2"/>
    <row r="23720" ht="12.75" x14ac:dyDescent="0.2"/>
    <row r="23721" ht="12.75" x14ac:dyDescent="0.2"/>
    <row r="23722" ht="12.75" x14ac:dyDescent="0.2"/>
    <row r="23723" ht="12.75" x14ac:dyDescent="0.2"/>
    <row r="23724" ht="12.75" x14ac:dyDescent="0.2"/>
    <row r="23725" ht="12.75" x14ac:dyDescent="0.2"/>
    <row r="23726" ht="12.75" x14ac:dyDescent="0.2"/>
    <row r="23727" ht="12.75" x14ac:dyDescent="0.2"/>
    <row r="23728" ht="12.75" x14ac:dyDescent="0.2"/>
    <row r="23729" ht="12.75" x14ac:dyDescent="0.2"/>
    <row r="23730" ht="12.75" x14ac:dyDescent="0.2"/>
    <row r="23731" ht="12.75" x14ac:dyDescent="0.2"/>
    <row r="23732" ht="12.75" x14ac:dyDescent="0.2"/>
    <row r="23733" ht="12.75" x14ac:dyDescent="0.2"/>
    <row r="23734" ht="12.75" x14ac:dyDescent="0.2"/>
    <row r="23735" ht="12.75" x14ac:dyDescent="0.2"/>
    <row r="23736" ht="12.75" x14ac:dyDescent="0.2"/>
    <row r="23737" ht="12.75" x14ac:dyDescent="0.2"/>
    <row r="23738" ht="12.75" x14ac:dyDescent="0.2"/>
    <row r="23739" ht="12.75" x14ac:dyDescent="0.2"/>
    <row r="23740" ht="12.75" x14ac:dyDescent="0.2"/>
    <row r="23741" ht="12.75" x14ac:dyDescent="0.2"/>
    <row r="23742" ht="12.75" x14ac:dyDescent="0.2"/>
    <row r="23743" ht="12.75" x14ac:dyDescent="0.2"/>
    <row r="23744" ht="12.75" x14ac:dyDescent="0.2"/>
    <row r="23745" ht="12.75" x14ac:dyDescent="0.2"/>
    <row r="23746" ht="12.75" x14ac:dyDescent="0.2"/>
    <row r="23747" ht="12.75" x14ac:dyDescent="0.2"/>
    <row r="23748" ht="12.75" x14ac:dyDescent="0.2"/>
    <row r="23749" ht="12.75" x14ac:dyDescent="0.2"/>
    <row r="23750" ht="12.75" x14ac:dyDescent="0.2"/>
    <row r="23751" ht="12.75" x14ac:dyDescent="0.2"/>
    <row r="23752" ht="12.75" x14ac:dyDescent="0.2"/>
    <row r="23753" ht="12.75" x14ac:dyDescent="0.2"/>
    <row r="23754" ht="12.75" x14ac:dyDescent="0.2"/>
    <row r="23755" ht="12.75" x14ac:dyDescent="0.2"/>
    <row r="23756" ht="12.75" x14ac:dyDescent="0.2"/>
    <row r="23757" ht="12.75" x14ac:dyDescent="0.2"/>
    <row r="23758" ht="12.75" x14ac:dyDescent="0.2"/>
    <row r="23759" ht="12.75" x14ac:dyDescent="0.2"/>
    <row r="23760" ht="12.75" x14ac:dyDescent="0.2"/>
    <row r="23761" ht="12.75" x14ac:dyDescent="0.2"/>
    <row r="23762" ht="12.75" x14ac:dyDescent="0.2"/>
    <row r="23763" ht="12.75" x14ac:dyDescent="0.2"/>
    <row r="23764" ht="12.75" x14ac:dyDescent="0.2"/>
    <row r="23765" ht="12.75" x14ac:dyDescent="0.2"/>
    <row r="23766" ht="12.75" x14ac:dyDescent="0.2"/>
    <row r="23767" ht="12.75" x14ac:dyDescent="0.2"/>
    <row r="23768" ht="12.75" x14ac:dyDescent="0.2"/>
    <row r="23769" ht="12.75" x14ac:dyDescent="0.2"/>
    <row r="23770" ht="12.75" x14ac:dyDescent="0.2"/>
    <row r="23771" ht="12.75" x14ac:dyDescent="0.2"/>
    <row r="23772" ht="12.75" x14ac:dyDescent="0.2"/>
    <row r="23773" ht="12.75" x14ac:dyDescent="0.2"/>
    <row r="23774" ht="12.75" x14ac:dyDescent="0.2"/>
    <row r="23775" ht="12.75" x14ac:dyDescent="0.2"/>
    <row r="23776" ht="12.75" x14ac:dyDescent="0.2"/>
    <row r="23777" ht="12.75" x14ac:dyDescent="0.2"/>
    <row r="23778" ht="12.75" x14ac:dyDescent="0.2"/>
    <row r="23779" ht="12.75" x14ac:dyDescent="0.2"/>
    <row r="23780" ht="12.75" x14ac:dyDescent="0.2"/>
    <row r="23781" ht="12.75" x14ac:dyDescent="0.2"/>
    <row r="23782" ht="12.75" x14ac:dyDescent="0.2"/>
    <row r="23783" ht="12.75" x14ac:dyDescent="0.2"/>
    <row r="23784" ht="12.75" x14ac:dyDescent="0.2"/>
    <row r="23785" ht="12.75" x14ac:dyDescent="0.2"/>
    <row r="23786" ht="12.75" x14ac:dyDescent="0.2"/>
    <row r="23787" ht="12.75" x14ac:dyDescent="0.2"/>
    <row r="23788" ht="12.75" x14ac:dyDescent="0.2"/>
    <row r="23789" ht="12.75" x14ac:dyDescent="0.2"/>
    <row r="23790" ht="12.75" x14ac:dyDescent="0.2"/>
    <row r="23791" ht="12.75" x14ac:dyDescent="0.2"/>
    <row r="23792" ht="12.75" x14ac:dyDescent="0.2"/>
    <row r="23793" ht="12.75" x14ac:dyDescent="0.2"/>
    <row r="23794" ht="12.75" x14ac:dyDescent="0.2"/>
    <row r="23795" ht="12.75" x14ac:dyDescent="0.2"/>
    <row r="23796" ht="12.75" x14ac:dyDescent="0.2"/>
    <row r="23797" ht="12.75" x14ac:dyDescent="0.2"/>
    <row r="23798" ht="12.75" x14ac:dyDescent="0.2"/>
    <row r="23799" ht="12.75" x14ac:dyDescent="0.2"/>
    <row r="23800" ht="12.75" x14ac:dyDescent="0.2"/>
    <row r="23801" ht="12.75" x14ac:dyDescent="0.2"/>
    <row r="23802" ht="12.75" x14ac:dyDescent="0.2"/>
    <row r="23803" ht="12.75" x14ac:dyDescent="0.2"/>
    <row r="23804" ht="12.75" x14ac:dyDescent="0.2"/>
    <row r="23805" ht="12.75" x14ac:dyDescent="0.2"/>
    <row r="23806" ht="12.75" x14ac:dyDescent="0.2"/>
    <row r="23807" ht="12.75" x14ac:dyDescent="0.2"/>
    <row r="23808" ht="12.75" x14ac:dyDescent="0.2"/>
    <row r="23809" ht="12.75" x14ac:dyDescent="0.2"/>
    <row r="23810" ht="12.75" x14ac:dyDescent="0.2"/>
    <row r="23811" ht="12.75" x14ac:dyDescent="0.2"/>
    <row r="23812" ht="12.75" x14ac:dyDescent="0.2"/>
    <row r="23813" ht="12.75" x14ac:dyDescent="0.2"/>
    <row r="23814" ht="12.75" x14ac:dyDescent="0.2"/>
    <row r="23815" ht="12.75" x14ac:dyDescent="0.2"/>
    <row r="23816" ht="12.75" x14ac:dyDescent="0.2"/>
    <row r="23817" ht="12.75" x14ac:dyDescent="0.2"/>
    <row r="23818" ht="12.75" x14ac:dyDescent="0.2"/>
    <row r="23819" ht="12.75" x14ac:dyDescent="0.2"/>
    <row r="23820" ht="12.75" x14ac:dyDescent="0.2"/>
    <row r="23821" ht="12.75" x14ac:dyDescent="0.2"/>
    <row r="23822" ht="12.75" x14ac:dyDescent="0.2"/>
    <row r="23823" ht="12.75" x14ac:dyDescent="0.2"/>
    <row r="23824" ht="12.75" x14ac:dyDescent="0.2"/>
    <row r="23825" ht="12.75" x14ac:dyDescent="0.2"/>
    <row r="23826" ht="12.75" x14ac:dyDescent="0.2"/>
    <row r="23827" ht="12.75" x14ac:dyDescent="0.2"/>
    <row r="23828" ht="12.75" x14ac:dyDescent="0.2"/>
    <row r="23829" ht="12.75" x14ac:dyDescent="0.2"/>
    <row r="23830" ht="12.75" x14ac:dyDescent="0.2"/>
    <row r="23831" ht="12.75" x14ac:dyDescent="0.2"/>
    <row r="23832" ht="12.75" x14ac:dyDescent="0.2"/>
    <row r="23833" ht="12.75" x14ac:dyDescent="0.2"/>
    <row r="23834" ht="12.75" x14ac:dyDescent="0.2"/>
    <row r="23835" ht="12.75" x14ac:dyDescent="0.2"/>
    <row r="23836" ht="12.75" x14ac:dyDescent="0.2"/>
    <row r="23837" ht="12.75" x14ac:dyDescent="0.2"/>
    <row r="23838" ht="12.75" x14ac:dyDescent="0.2"/>
    <row r="23839" ht="12.75" x14ac:dyDescent="0.2"/>
    <row r="23840" ht="12.75" x14ac:dyDescent="0.2"/>
    <row r="23841" ht="12.75" x14ac:dyDescent="0.2"/>
    <row r="23842" ht="12.75" x14ac:dyDescent="0.2"/>
    <row r="23843" ht="12.75" x14ac:dyDescent="0.2"/>
    <row r="23844" ht="12.75" x14ac:dyDescent="0.2"/>
    <row r="23845" ht="12.75" x14ac:dyDescent="0.2"/>
    <row r="23846" ht="12.75" x14ac:dyDescent="0.2"/>
    <row r="23847" ht="12.75" x14ac:dyDescent="0.2"/>
    <row r="23848" ht="12.75" x14ac:dyDescent="0.2"/>
    <row r="23849" ht="12.75" x14ac:dyDescent="0.2"/>
    <row r="23850" ht="12.75" x14ac:dyDescent="0.2"/>
    <row r="23851" ht="12.75" x14ac:dyDescent="0.2"/>
    <row r="23852" ht="12.75" x14ac:dyDescent="0.2"/>
    <row r="23853" ht="12.75" x14ac:dyDescent="0.2"/>
    <row r="23854" ht="12.75" x14ac:dyDescent="0.2"/>
    <row r="23855" ht="12.75" x14ac:dyDescent="0.2"/>
    <row r="23856" ht="12.75" x14ac:dyDescent="0.2"/>
    <row r="23857" ht="12.75" x14ac:dyDescent="0.2"/>
    <row r="23858" ht="12.75" x14ac:dyDescent="0.2"/>
    <row r="23859" ht="12.75" x14ac:dyDescent="0.2"/>
    <row r="23860" ht="12.75" x14ac:dyDescent="0.2"/>
    <row r="23861" ht="12.75" x14ac:dyDescent="0.2"/>
    <row r="23862" ht="12.75" x14ac:dyDescent="0.2"/>
    <row r="23863" ht="12.75" x14ac:dyDescent="0.2"/>
    <row r="23864" ht="12.75" x14ac:dyDescent="0.2"/>
    <row r="23865" ht="12.75" x14ac:dyDescent="0.2"/>
    <row r="23866" ht="12.75" x14ac:dyDescent="0.2"/>
    <row r="23867" ht="12.75" x14ac:dyDescent="0.2"/>
    <row r="23868" ht="12.75" x14ac:dyDescent="0.2"/>
    <row r="23869" ht="12.75" x14ac:dyDescent="0.2"/>
    <row r="23870" ht="12.75" x14ac:dyDescent="0.2"/>
    <row r="23871" ht="12.75" x14ac:dyDescent="0.2"/>
    <row r="23872" ht="12.75" x14ac:dyDescent="0.2"/>
    <row r="23873" ht="12.75" x14ac:dyDescent="0.2"/>
    <row r="23874" ht="12.75" x14ac:dyDescent="0.2"/>
    <row r="23875" ht="12.75" x14ac:dyDescent="0.2"/>
    <row r="23876" ht="12.75" x14ac:dyDescent="0.2"/>
    <row r="23877" ht="12.75" x14ac:dyDescent="0.2"/>
    <row r="23878" ht="12.75" x14ac:dyDescent="0.2"/>
    <row r="23879" ht="12.75" x14ac:dyDescent="0.2"/>
    <row r="23880" ht="12.75" x14ac:dyDescent="0.2"/>
    <row r="23881" ht="12.75" x14ac:dyDescent="0.2"/>
    <row r="23882" ht="12.75" x14ac:dyDescent="0.2"/>
    <row r="23883" ht="12.75" x14ac:dyDescent="0.2"/>
    <row r="23884" ht="12.75" x14ac:dyDescent="0.2"/>
    <row r="23885" ht="12.75" x14ac:dyDescent="0.2"/>
    <row r="23886" ht="12.75" x14ac:dyDescent="0.2"/>
    <row r="23887" ht="12.75" x14ac:dyDescent="0.2"/>
    <row r="23888" ht="12.75" x14ac:dyDescent="0.2"/>
    <row r="23889" ht="12.75" x14ac:dyDescent="0.2"/>
    <row r="23890" ht="12.75" x14ac:dyDescent="0.2"/>
    <row r="23891" ht="12.75" x14ac:dyDescent="0.2"/>
    <row r="23892" ht="12.75" x14ac:dyDescent="0.2"/>
    <row r="23893" ht="12.75" x14ac:dyDescent="0.2"/>
    <row r="23894" ht="12.75" x14ac:dyDescent="0.2"/>
    <row r="23895" ht="12.75" x14ac:dyDescent="0.2"/>
    <row r="23896" ht="12.75" x14ac:dyDescent="0.2"/>
    <row r="23897" ht="12.75" x14ac:dyDescent="0.2"/>
    <row r="23898" ht="12.75" x14ac:dyDescent="0.2"/>
    <row r="23899" ht="12.75" x14ac:dyDescent="0.2"/>
    <row r="23900" ht="12.75" x14ac:dyDescent="0.2"/>
    <row r="23901" ht="12.75" x14ac:dyDescent="0.2"/>
    <row r="23902" ht="12.75" x14ac:dyDescent="0.2"/>
    <row r="23903" ht="12.75" x14ac:dyDescent="0.2"/>
    <row r="23904" ht="12.75" x14ac:dyDescent="0.2"/>
    <row r="23905" ht="12.75" x14ac:dyDescent="0.2"/>
    <row r="23906" ht="12.75" x14ac:dyDescent="0.2"/>
    <row r="23907" ht="12.75" x14ac:dyDescent="0.2"/>
    <row r="23908" ht="12.75" x14ac:dyDescent="0.2"/>
    <row r="23909" ht="12.75" x14ac:dyDescent="0.2"/>
    <row r="23910" ht="12.75" x14ac:dyDescent="0.2"/>
    <row r="23911" ht="12.75" x14ac:dyDescent="0.2"/>
    <row r="23912" ht="12.75" x14ac:dyDescent="0.2"/>
    <row r="23913" ht="12.75" x14ac:dyDescent="0.2"/>
    <row r="23914" ht="12.75" x14ac:dyDescent="0.2"/>
    <row r="23915" ht="12.75" x14ac:dyDescent="0.2"/>
    <row r="23916" ht="12.75" x14ac:dyDescent="0.2"/>
    <row r="23917" ht="12.75" x14ac:dyDescent="0.2"/>
    <row r="23918" ht="12.75" x14ac:dyDescent="0.2"/>
    <row r="23919" ht="12.75" x14ac:dyDescent="0.2"/>
    <row r="23920" ht="12.75" x14ac:dyDescent="0.2"/>
    <row r="23921" ht="12.75" x14ac:dyDescent="0.2"/>
    <row r="23922" ht="12.75" x14ac:dyDescent="0.2"/>
    <row r="23923" ht="12.75" x14ac:dyDescent="0.2"/>
    <row r="23924" ht="12.75" x14ac:dyDescent="0.2"/>
    <row r="23925" ht="12.75" x14ac:dyDescent="0.2"/>
    <row r="23926" ht="12.75" x14ac:dyDescent="0.2"/>
    <row r="23927" ht="12.75" x14ac:dyDescent="0.2"/>
    <row r="23928" ht="12.75" x14ac:dyDescent="0.2"/>
    <row r="23929" ht="12.75" x14ac:dyDescent="0.2"/>
    <row r="23930" ht="12.75" x14ac:dyDescent="0.2"/>
    <row r="23931" ht="12.75" x14ac:dyDescent="0.2"/>
    <row r="23932" ht="12.75" x14ac:dyDescent="0.2"/>
    <row r="23933" ht="12.75" x14ac:dyDescent="0.2"/>
    <row r="23934" ht="12.75" x14ac:dyDescent="0.2"/>
    <row r="23935" ht="12.75" x14ac:dyDescent="0.2"/>
    <row r="23936" ht="12.75" x14ac:dyDescent="0.2"/>
    <row r="23937" ht="12.75" x14ac:dyDescent="0.2"/>
    <row r="23938" ht="12.75" x14ac:dyDescent="0.2"/>
    <row r="23939" ht="12.75" x14ac:dyDescent="0.2"/>
    <row r="23940" ht="12.75" x14ac:dyDescent="0.2"/>
    <row r="23941" ht="12.75" x14ac:dyDescent="0.2"/>
    <row r="23942" ht="12.75" x14ac:dyDescent="0.2"/>
    <row r="23943" ht="12.75" x14ac:dyDescent="0.2"/>
    <row r="23944" ht="12.75" x14ac:dyDescent="0.2"/>
    <row r="23945" ht="12.75" x14ac:dyDescent="0.2"/>
    <row r="23946" ht="12.75" x14ac:dyDescent="0.2"/>
    <row r="23947" ht="12.75" x14ac:dyDescent="0.2"/>
    <row r="23948" ht="12.75" x14ac:dyDescent="0.2"/>
    <row r="23949" ht="12.75" x14ac:dyDescent="0.2"/>
    <row r="23950" ht="12.75" x14ac:dyDescent="0.2"/>
    <row r="23951" ht="12.75" x14ac:dyDescent="0.2"/>
    <row r="23952" ht="12.75" x14ac:dyDescent="0.2"/>
    <row r="23953" ht="12.75" x14ac:dyDescent="0.2"/>
    <row r="23954" ht="12.75" x14ac:dyDescent="0.2"/>
    <row r="23955" ht="12.75" x14ac:dyDescent="0.2"/>
    <row r="23956" ht="12.75" x14ac:dyDescent="0.2"/>
    <row r="23957" ht="12.75" x14ac:dyDescent="0.2"/>
    <row r="23958" ht="12.75" x14ac:dyDescent="0.2"/>
    <row r="23959" ht="12.75" x14ac:dyDescent="0.2"/>
    <row r="23960" ht="12.75" x14ac:dyDescent="0.2"/>
    <row r="23961" ht="12.75" x14ac:dyDescent="0.2"/>
    <row r="23962" ht="12.75" x14ac:dyDescent="0.2"/>
    <row r="23963" ht="12.75" x14ac:dyDescent="0.2"/>
    <row r="23964" ht="12.75" x14ac:dyDescent="0.2"/>
    <row r="23965" ht="12.75" x14ac:dyDescent="0.2"/>
    <row r="23966" ht="12.75" x14ac:dyDescent="0.2"/>
    <row r="23967" ht="12.75" x14ac:dyDescent="0.2"/>
    <row r="23968" ht="12.75" x14ac:dyDescent="0.2"/>
    <row r="23969" ht="12.75" x14ac:dyDescent="0.2"/>
    <row r="23970" ht="12.75" x14ac:dyDescent="0.2"/>
    <row r="23971" ht="12.75" x14ac:dyDescent="0.2"/>
    <row r="23972" ht="12.75" x14ac:dyDescent="0.2"/>
    <row r="23973" ht="12.75" x14ac:dyDescent="0.2"/>
    <row r="23974" ht="12.75" x14ac:dyDescent="0.2"/>
    <row r="23975" ht="12.75" x14ac:dyDescent="0.2"/>
    <row r="23976" ht="12.75" x14ac:dyDescent="0.2"/>
    <row r="23977" ht="12.75" x14ac:dyDescent="0.2"/>
    <row r="23978" ht="12.75" x14ac:dyDescent="0.2"/>
    <row r="23979" ht="12.75" x14ac:dyDescent="0.2"/>
    <row r="23980" ht="12.75" x14ac:dyDescent="0.2"/>
    <row r="23981" ht="12.75" x14ac:dyDescent="0.2"/>
    <row r="23982" ht="12.75" x14ac:dyDescent="0.2"/>
    <row r="23983" ht="12.75" x14ac:dyDescent="0.2"/>
    <row r="23984" ht="12.75" x14ac:dyDescent="0.2"/>
    <row r="23985" ht="12.75" x14ac:dyDescent="0.2"/>
    <row r="23986" ht="12.75" x14ac:dyDescent="0.2"/>
    <row r="23987" ht="12.75" x14ac:dyDescent="0.2"/>
    <row r="23988" ht="12.75" x14ac:dyDescent="0.2"/>
    <row r="23989" ht="12.75" x14ac:dyDescent="0.2"/>
    <row r="23990" ht="12.75" x14ac:dyDescent="0.2"/>
    <row r="23991" ht="12.75" x14ac:dyDescent="0.2"/>
    <row r="23992" ht="12.75" x14ac:dyDescent="0.2"/>
    <row r="23993" ht="12.75" x14ac:dyDescent="0.2"/>
    <row r="23994" ht="12.75" x14ac:dyDescent="0.2"/>
    <row r="23995" ht="12.75" x14ac:dyDescent="0.2"/>
    <row r="23996" ht="12.75" x14ac:dyDescent="0.2"/>
    <row r="23997" ht="12.75" x14ac:dyDescent="0.2"/>
    <row r="23998" ht="12.75" x14ac:dyDescent="0.2"/>
    <row r="23999" ht="12.75" x14ac:dyDescent="0.2"/>
    <row r="24000" ht="12.75" x14ac:dyDescent="0.2"/>
    <row r="24001" ht="12.75" x14ac:dyDescent="0.2"/>
    <row r="24002" ht="12.75" x14ac:dyDescent="0.2"/>
    <row r="24003" ht="12.75" x14ac:dyDescent="0.2"/>
    <row r="24004" ht="12.75" x14ac:dyDescent="0.2"/>
    <row r="24005" ht="12.75" x14ac:dyDescent="0.2"/>
    <row r="24006" ht="12.75" x14ac:dyDescent="0.2"/>
    <row r="24007" ht="12.75" x14ac:dyDescent="0.2"/>
    <row r="24008" ht="12.75" x14ac:dyDescent="0.2"/>
    <row r="24009" ht="12.75" x14ac:dyDescent="0.2"/>
    <row r="24010" ht="12.75" x14ac:dyDescent="0.2"/>
    <row r="24011" ht="12.75" x14ac:dyDescent="0.2"/>
    <row r="24012" ht="12.75" x14ac:dyDescent="0.2"/>
    <row r="24013" ht="12.75" x14ac:dyDescent="0.2"/>
    <row r="24014" ht="12.75" x14ac:dyDescent="0.2"/>
    <row r="24015" ht="12.75" x14ac:dyDescent="0.2"/>
    <row r="24016" ht="12.75" x14ac:dyDescent="0.2"/>
    <row r="24017" ht="12.75" x14ac:dyDescent="0.2"/>
    <row r="24018" ht="12.75" x14ac:dyDescent="0.2"/>
    <row r="24019" ht="12.75" x14ac:dyDescent="0.2"/>
    <row r="24020" ht="12.75" x14ac:dyDescent="0.2"/>
    <row r="24021" ht="12.75" x14ac:dyDescent="0.2"/>
    <row r="24022" ht="12.75" x14ac:dyDescent="0.2"/>
    <row r="24023" ht="12.75" x14ac:dyDescent="0.2"/>
    <row r="24024" ht="12.75" x14ac:dyDescent="0.2"/>
    <row r="24025" ht="12.75" x14ac:dyDescent="0.2"/>
    <row r="24026" ht="12.75" x14ac:dyDescent="0.2"/>
    <row r="24027" ht="12.75" x14ac:dyDescent="0.2"/>
    <row r="24028" ht="12.75" x14ac:dyDescent="0.2"/>
    <row r="24029" ht="12.75" x14ac:dyDescent="0.2"/>
    <row r="24030" ht="12.75" x14ac:dyDescent="0.2"/>
    <row r="24031" ht="12.75" x14ac:dyDescent="0.2"/>
    <row r="24032" ht="12.75" x14ac:dyDescent="0.2"/>
    <row r="24033" ht="12.75" x14ac:dyDescent="0.2"/>
    <row r="24034" ht="12.75" x14ac:dyDescent="0.2"/>
    <row r="24035" ht="12.75" x14ac:dyDescent="0.2"/>
    <row r="24036" ht="12.75" x14ac:dyDescent="0.2"/>
    <row r="24037" ht="12.75" x14ac:dyDescent="0.2"/>
    <row r="24038" ht="12.75" x14ac:dyDescent="0.2"/>
    <row r="24039" ht="12.75" x14ac:dyDescent="0.2"/>
    <row r="24040" ht="12.75" x14ac:dyDescent="0.2"/>
    <row r="24041" ht="12.75" x14ac:dyDescent="0.2"/>
    <row r="24042" ht="12.75" x14ac:dyDescent="0.2"/>
    <row r="24043" ht="12.75" x14ac:dyDescent="0.2"/>
    <row r="24044" ht="12.75" x14ac:dyDescent="0.2"/>
    <row r="24045" ht="12.75" x14ac:dyDescent="0.2"/>
    <row r="24046" ht="12.75" x14ac:dyDescent="0.2"/>
    <row r="24047" ht="12.75" x14ac:dyDescent="0.2"/>
    <row r="24048" ht="12.75" x14ac:dyDescent="0.2"/>
    <row r="24049" ht="12.75" x14ac:dyDescent="0.2"/>
    <row r="24050" ht="12.75" x14ac:dyDescent="0.2"/>
    <row r="24051" ht="12.75" x14ac:dyDescent="0.2"/>
    <row r="24052" ht="12.75" x14ac:dyDescent="0.2"/>
    <row r="24053" ht="12.75" x14ac:dyDescent="0.2"/>
    <row r="24054" ht="12.75" x14ac:dyDescent="0.2"/>
    <row r="24055" ht="12.75" x14ac:dyDescent="0.2"/>
    <row r="24056" ht="12.75" x14ac:dyDescent="0.2"/>
    <row r="24057" ht="12.75" x14ac:dyDescent="0.2"/>
    <row r="24058" ht="12.75" x14ac:dyDescent="0.2"/>
    <row r="24059" ht="12.75" x14ac:dyDescent="0.2"/>
    <row r="24060" ht="12.75" x14ac:dyDescent="0.2"/>
    <row r="24061" ht="12.75" x14ac:dyDescent="0.2"/>
    <row r="24062" ht="12.75" x14ac:dyDescent="0.2"/>
    <row r="24063" ht="12.75" x14ac:dyDescent="0.2"/>
    <row r="24064" ht="12.75" x14ac:dyDescent="0.2"/>
    <row r="24065" ht="12.75" x14ac:dyDescent="0.2"/>
    <row r="24066" ht="12.75" x14ac:dyDescent="0.2"/>
    <row r="24067" ht="12.75" x14ac:dyDescent="0.2"/>
    <row r="24068" ht="12.75" x14ac:dyDescent="0.2"/>
    <row r="24069" ht="12.75" x14ac:dyDescent="0.2"/>
    <row r="24070" ht="12.75" x14ac:dyDescent="0.2"/>
    <row r="24071" ht="12.75" x14ac:dyDescent="0.2"/>
    <row r="24072" ht="12.75" x14ac:dyDescent="0.2"/>
    <row r="24073" ht="12.75" x14ac:dyDescent="0.2"/>
    <row r="24074" ht="12.75" x14ac:dyDescent="0.2"/>
    <row r="24075" ht="12.75" x14ac:dyDescent="0.2"/>
    <row r="24076" ht="12.75" x14ac:dyDescent="0.2"/>
    <row r="24077" ht="12.75" x14ac:dyDescent="0.2"/>
    <row r="24078" ht="12.75" x14ac:dyDescent="0.2"/>
    <row r="24079" ht="12.75" x14ac:dyDescent="0.2"/>
    <row r="24080" ht="12.75" x14ac:dyDescent="0.2"/>
    <row r="24081" ht="12.75" x14ac:dyDescent="0.2"/>
    <row r="24082" ht="12.75" x14ac:dyDescent="0.2"/>
    <row r="24083" ht="12.75" x14ac:dyDescent="0.2"/>
    <row r="24084" ht="12.75" x14ac:dyDescent="0.2"/>
    <row r="24085" ht="12.75" x14ac:dyDescent="0.2"/>
    <row r="24086" ht="12.75" x14ac:dyDescent="0.2"/>
    <row r="24087" ht="12.75" x14ac:dyDescent="0.2"/>
    <row r="24088" ht="12.75" x14ac:dyDescent="0.2"/>
    <row r="24089" ht="12.75" x14ac:dyDescent="0.2"/>
    <row r="24090" ht="12.75" x14ac:dyDescent="0.2"/>
    <row r="24091" ht="12.75" x14ac:dyDescent="0.2"/>
    <row r="24092" ht="12.75" x14ac:dyDescent="0.2"/>
    <row r="24093" ht="12.75" x14ac:dyDescent="0.2"/>
    <row r="24094" ht="12.75" x14ac:dyDescent="0.2"/>
    <row r="24095" ht="12.75" x14ac:dyDescent="0.2"/>
    <row r="24096" ht="12.75" x14ac:dyDescent="0.2"/>
    <row r="24097" ht="12.75" x14ac:dyDescent="0.2"/>
    <row r="24098" ht="12.75" x14ac:dyDescent="0.2"/>
    <row r="24099" ht="12.75" x14ac:dyDescent="0.2"/>
    <row r="24100" ht="12.75" x14ac:dyDescent="0.2"/>
    <row r="24101" ht="12.75" x14ac:dyDescent="0.2"/>
    <row r="24102" ht="12.75" x14ac:dyDescent="0.2"/>
    <row r="24103" ht="12.75" x14ac:dyDescent="0.2"/>
    <row r="24104" ht="12.75" x14ac:dyDescent="0.2"/>
    <row r="24105" ht="12.75" x14ac:dyDescent="0.2"/>
    <row r="24106" ht="12.75" x14ac:dyDescent="0.2"/>
    <row r="24107" ht="12.75" x14ac:dyDescent="0.2"/>
    <row r="24108" ht="12.75" x14ac:dyDescent="0.2"/>
    <row r="24109" ht="12.75" x14ac:dyDescent="0.2"/>
    <row r="24110" ht="12.75" x14ac:dyDescent="0.2"/>
    <row r="24111" ht="12.75" x14ac:dyDescent="0.2"/>
    <row r="24112" ht="12.75" x14ac:dyDescent="0.2"/>
    <row r="24113" ht="12.75" x14ac:dyDescent="0.2"/>
    <row r="24114" ht="12.75" x14ac:dyDescent="0.2"/>
    <row r="24115" ht="12.75" x14ac:dyDescent="0.2"/>
    <row r="24116" ht="12.75" x14ac:dyDescent="0.2"/>
    <row r="24117" ht="12.75" x14ac:dyDescent="0.2"/>
    <row r="24118" ht="12.75" x14ac:dyDescent="0.2"/>
    <row r="24119" ht="12.75" x14ac:dyDescent="0.2"/>
    <row r="24120" ht="12.75" x14ac:dyDescent="0.2"/>
    <row r="24121" ht="12.75" x14ac:dyDescent="0.2"/>
    <row r="24122" ht="12.75" x14ac:dyDescent="0.2"/>
    <row r="24123" ht="12.75" x14ac:dyDescent="0.2"/>
    <row r="24124" ht="12.75" x14ac:dyDescent="0.2"/>
    <row r="24125" ht="12.75" x14ac:dyDescent="0.2"/>
    <row r="24126" ht="12.75" x14ac:dyDescent="0.2"/>
    <row r="24127" ht="12.75" x14ac:dyDescent="0.2"/>
    <row r="24128" ht="12.75" x14ac:dyDescent="0.2"/>
    <row r="24129" ht="12.75" x14ac:dyDescent="0.2"/>
    <row r="24130" ht="12.75" x14ac:dyDescent="0.2"/>
    <row r="24131" ht="12.75" x14ac:dyDescent="0.2"/>
    <row r="24132" ht="12.75" x14ac:dyDescent="0.2"/>
    <row r="24133" ht="12.75" x14ac:dyDescent="0.2"/>
    <row r="24134" ht="12.75" x14ac:dyDescent="0.2"/>
    <row r="24135" ht="12.75" x14ac:dyDescent="0.2"/>
    <row r="24136" ht="12.75" x14ac:dyDescent="0.2"/>
    <row r="24137" ht="12.75" x14ac:dyDescent="0.2"/>
    <row r="24138" ht="12.75" x14ac:dyDescent="0.2"/>
    <row r="24139" ht="12.75" x14ac:dyDescent="0.2"/>
    <row r="24140" ht="12.75" x14ac:dyDescent="0.2"/>
    <row r="24141" ht="12.75" x14ac:dyDescent="0.2"/>
    <row r="24142" ht="12.75" x14ac:dyDescent="0.2"/>
    <row r="24143" ht="12.75" x14ac:dyDescent="0.2"/>
    <row r="24144" ht="12.75" x14ac:dyDescent="0.2"/>
    <row r="24145" ht="12.75" x14ac:dyDescent="0.2"/>
    <row r="24146" ht="12.75" x14ac:dyDescent="0.2"/>
    <row r="24147" ht="12.75" x14ac:dyDescent="0.2"/>
    <row r="24148" ht="12.75" x14ac:dyDescent="0.2"/>
    <row r="24149" ht="12.75" x14ac:dyDescent="0.2"/>
    <row r="24150" ht="12.75" x14ac:dyDescent="0.2"/>
    <row r="24151" ht="12.75" x14ac:dyDescent="0.2"/>
    <row r="24152" ht="12.75" x14ac:dyDescent="0.2"/>
    <row r="24153" ht="12.75" x14ac:dyDescent="0.2"/>
    <row r="24154" ht="12.75" x14ac:dyDescent="0.2"/>
    <row r="24155" ht="12.75" x14ac:dyDescent="0.2"/>
    <row r="24156" ht="12.75" x14ac:dyDescent="0.2"/>
    <row r="24157" ht="12.75" x14ac:dyDescent="0.2"/>
    <row r="24158" ht="12.75" x14ac:dyDescent="0.2"/>
    <row r="24159" ht="12.75" x14ac:dyDescent="0.2"/>
    <row r="24160" ht="12.75" x14ac:dyDescent="0.2"/>
    <row r="24161" ht="12.75" x14ac:dyDescent="0.2"/>
    <row r="24162" ht="12.75" x14ac:dyDescent="0.2"/>
    <row r="24163" ht="12.75" x14ac:dyDescent="0.2"/>
    <row r="24164" ht="12.75" x14ac:dyDescent="0.2"/>
    <row r="24165" ht="12.75" x14ac:dyDescent="0.2"/>
    <row r="24166" ht="12.75" x14ac:dyDescent="0.2"/>
    <row r="24167" ht="12.75" x14ac:dyDescent="0.2"/>
    <row r="24168" ht="12.75" x14ac:dyDescent="0.2"/>
    <row r="24169" ht="12.75" x14ac:dyDescent="0.2"/>
    <row r="24170" ht="12.75" x14ac:dyDescent="0.2"/>
    <row r="24171" ht="12.75" x14ac:dyDescent="0.2"/>
    <row r="24172" ht="12.75" x14ac:dyDescent="0.2"/>
    <row r="24173" ht="12.75" x14ac:dyDescent="0.2"/>
    <row r="24174" ht="12.75" x14ac:dyDescent="0.2"/>
    <row r="24175" ht="12.75" x14ac:dyDescent="0.2"/>
    <row r="24176" ht="12.75" x14ac:dyDescent="0.2"/>
    <row r="24177" ht="12.75" x14ac:dyDescent="0.2"/>
    <row r="24178" ht="12.75" x14ac:dyDescent="0.2"/>
    <row r="24179" ht="12.75" x14ac:dyDescent="0.2"/>
    <row r="24180" ht="12.75" x14ac:dyDescent="0.2"/>
    <row r="24181" ht="12.75" x14ac:dyDescent="0.2"/>
    <row r="24182" ht="12.75" x14ac:dyDescent="0.2"/>
    <row r="24183" ht="12.75" x14ac:dyDescent="0.2"/>
    <row r="24184" ht="12.75" x14ac:dyDescent="0.2"/>
    <row r="24185" ht="12.75" x14ac:dyDescent="0.2"/>
    <row r="24186" ht="12.75" x14ac:dyDescent="0.2"/>
    <row r="24187" ht="12.75" x14ac:dyDescent="0.2"/>
    <row r="24188" ht="12.75" x14ac:dyDescent="0.2"/>
    <row r="24189" ht="12.75" x14ac:dyDescent="0.2"/>
    <row r="24190" ht="12.75" x14ac:dyDescent="0.2"/>
    <row r="24191" ht="12.75" x14ac:dyDescent="0.2"/>
    <row r="24192" ht="12.75" x14ac:dyDescent="0.2"/>
    <row r="24193" ht="12.75" x14ac:dyDescent="0.2"/>
    <row r="24194" ht="12.75" x14ac:dyDescent="0.2"/>
    <row r="24195" ht="12.75" x14ac:dyDescent="0.2"/>
    <row r="24196" ht="12.75" x14ac:dyDescent="0.2"/>
    <row r="24197" ht="12.75" x14ac:dyDescent="0.2"/>
    <row r="24198" ht="12.75" x14ac:dyDescent="0.2"/>
    <row r="24199" ht="12.75" x14ac:dyDescent="0.2"/>
    <row r="24200" ht="12.75" x14ac:dyDescent="0.2"/>
    <row r="24201" ht="12.75" x14ac:dyDescent="0.2"/>
    <row r="24202" ht="12.75" x14ac:dyDescent="0.2"/>
    <row r="24203" ht="12.75" x14ac:dyDescent="0.2"/>
    <row r="24204" ht="12.75" x14ac:dyDescent="0.2"/>
    <row r="24205" ht="12.75" x14ac:dyDescent="0.2"/>
    <row r="24206" ht="12.75" x14ac:dyDescent="0.2"/>
    <row r="24207" ht="12.75" x14ac:dyDescent="0.2"/>
    <row r="24208" ht="12.75" x14ac:dyDescent="0.2"/>
    <row r="24209" ht="12.75" x14ac:dyDescent="0.2"/>
    <row r="24210" ht="12.75" x14ac:dyDescent="0.2"/>
    <row r="24211" ht="12.75" x14ac:dyDescent="0.2"/>
    <row r="24212" ht="12.75" x14ac:dyDescent="0.2"/>
    <row r="24213" ht="12.75" x14ac:dyDescent="0.2"/>
    <row r="24214" ht="12.75" x14ac:dyDescent="0.2"/>
    <row r="24215" ht="12.75" x14ac:dyDescent="0.2"/>
    <row r="24216" ht="12.75" x14ac:dyDescent="0.2"/>
    <row r="24217" ht="12.75" x14ac:dyDescent="0.2"/>
    <row r="24218" ht="12.75" x14ac:dyDescent="0.2"/>
    <row r="24219" ht="12.75" x14ac:dyDescent="0.2"/>
    <row r="24220" ht="12.75" x14ac:dyDescent="0.2"/>
    <row r="24221" ht="12.75" x14ac:dyDescent="0.2"/>
    <row r="24222" ht="12.75" x14ac:dyDescent="0.2"/>
    <row r="24223" ht="12.75" x14ac:dyDescent="0.2"/>
    <row r="24224" ht="12.75" x14ac:dyDescent="0.2"/>
    <row r="24225" ht="12.75" x14ac:dyDescent="0.2"/>
    <row r="24226" ht="12.75" x14ac:dyDescent="0.2"/>
    <row r="24227" ht="12.75" x14ac:dyDescent="0.2"/>
    <row r="24228" ht="12.75" x14ac:dyDescent="0.2"/>
    <row r="24229" ht="12.75" x14ac:dyDescent="0.2"/>
    <row r="24230" ht="12.75" x14ac:dyDescent="0.2"/>
    <row r="24231" ht="12.75" x14ac:dyDescent="0.2"/>
    <row r="24232" ht="12.75" x14ac:dyDescent="0.2"/>
    <row r="24233" ht="12.75" x14ac:dyDescent="0.2"/>
    <row r="24234" ht="12.75" x14ac:dyDescent="0.2"/>
    <row r="24235" ht="12.75" x14ac:dyDescent="0.2"/>
    <row r="24236" ht="12.75" x14ac:dyDescent="0.2"/>
    <row r="24237" ht="12.75" x14ac:dyDescent="0.2"/>
    <row r="24238" ht="12.75" x14ac:dyDescent="0.2"/>
    <row r="24239" ht="12.75" x14ac:dyDescent="0.2"/>
    <row r="24240" ht="12.75" x14ac:dyDescent="0.2"/>
    <row r="24241" ht="12.75" x14ac:dyDescent="0.2"/>
    <row r="24242" ht="12.75" x14ac:dyDescent="0.2"/>
    <row r="24243" ht="12.75" x14ac:dyDescent="0.2"/>
    <row r="24244" ht="12.75" x14ac:dyDescent="0.2"/>
    <row r="24245" ht="12.75" x14ac:dyDescent="0.2"/>
    <row r="24246" ht="12.75" x14ac:dyDescent="0.2"/>
    <row r="24247" ht="12.75" x14ac:dyDescent="0.2"/>
    <row r="24248" ht="12.75" x14ac:dyDescent="0.2"/>
    <row r="24249" ht="12.75" x14ac:dyDescent="0.2"/>
    <row r="24250" ht="12.75" x14ac:dyDescent="0.2"/>
    <row r="24251" ht="12.75" x14ac:dyDescent="0.2"/>
    <row r="24252" ht="12.75" x14ac:dyDescent="0.2"/>
    <row r="24253" ht="12.75" x14ac:dyDescent="0.2"/>
    <row r="24254" ht="12.75" x14ac:dyDescent="0.2"/>
    <row r="24255" ht="12.75" x14ac:dyDescent="0.2"/>
    <row r="24256" ht="12.75" x14ac:dyDescent="0.2"/>
    <row r="24257" ht="12.75" x14ac:dyDescent="0.2"/>
    <row r="24258" ht="12.75" x14ac:dyDescent="0.2"/>
    <row r="24259" ht="12.75" x14ac:dyDescent="0.2"/>
    <row r="24260" ht="12.75" x14ac:dyDescent="0.2"/>
    <row r="24261" ht="12.75" x14ac:dyDescent="0.2"/>
    <row r="24262" ht="12.75" x14ac:dyDescent="0.2"/>
    <row r="24263" ht="12.75" x14ac:dyDescent="0.2"/>
    <row r="24264" ht="12.75" x14ac:dyDescent="0.2"/>
    <row r="24265" ht="12.75" x14ac:dyDescent="0.2"/>
    <row r="24266" ht="12.75" x14ac:dyDescent="0.2"/>
    <row r="24267" ht="12.75" x14ac:dyDescent="0.2"/>
    <row r="24268" ht="12.75" x14ac:dyDescent="0.2"/>
    <row r="24269" ht="12.75" x14ac:dyDescent="0.2"/>
    <row r="24270" ht="12.75" x14ac:dyDescent="0.2"/>
    <row r="24271" ht="12.75" x14ac:dyDescent="0.2"/>
    <row r="24272" ht="12.75" x14ac:dyDescent="0.2"/>
    <row r="24273" ht="12.75" x14ac:dyDescent="0.2"/>
    <row r="24274" ht="12.75" x14ac:dyDescent="0.2"/>
    <row r="24275" ht="12.75" x14ac:dyDescent="0.2"/>
    <row r="24276" ht="12.75" x14ac:dyDescent="0.2"/>
    <row r="24277" ht="12.75" x14ac:dyDescent="0.2"/>
    <row r="24278" ht="12.75" x14ac:dyDescent="0.2"/>
    <row r="24279" ht="12.75" x14ac:dyDescent="0.2"/>
    <row r="24280" ht="12.75" x14ac:dyDescent="0.2"/>
    <row r="24281" ht="12.75" x14ac:dyDescent="0.2"/>
    <row r="24282" ht="12.75" x14ac:dyDescent="0.2"/>
    <row r="24283" ht="12.75" x14ac:dyDescent="0.2"/>
    <row r="24284" ht="12.75" x14ac:dyDescent="0.2"/>
    <row r="24285" ht="12.75" x14ac:dyDescent="0.2"/>
    <row r="24286" ht="12.75" x14ac:dyDescent="0.2"/>
    <row r="24287" ht="12.75" x14ac:dyDescent="0.2"/>
    <row r="24288" ht="12.75" x14ac:dyDescent="0.2"/>
    <row r="24289" ht="12.75" x14ac:dyDescent="0.2"/>
    <row r="24290" ht="12.75" x14ac:dyDescent="0.2"/>
    <row r="24291" ht="12.75" x14ac:dyDescent="0.2"/>
    <row r="24292" ht="12.75" x14ac:dyDescent="0.2"/>
    <row r="24293" ht="12.75" x14ac:dyDescent="0.2"/>
    <row r="24294" ht="12.75" x14ac:dyDescent="0.2"/>
    <row r="24295" ht="12.75" x14ac:dyDescent="0.2"/>
    <row r="24296" ht="12.75" x14ac:dyDescent="0.2"/>
    <row r="24297" ht="12.75" x14ac:dyDescent="0.2"/>
    <row r="24298" ht="12.75" x14ac:dyDescent="0.2"/>
    <row r="24299" ht="12.75" x14ac:dyDescent="0.2"/>
    <row r="24300" ht="12.75" x14ac:dyDescent="0.2"/>
    <row r="24301" ht="12.75" x14ac:dyDescent="0.2"/>
    <row r="24302" ht="12.75" x14ac:dyDescent="0.2"/>
    <row r="24303" ht="12.75" x14ac:dyDescent="0.2"/>
    <row r="24304" ht="12.75" x14ac:dyDescent="0.2"/>
    <row r="24305" ht="12.75" x14ac:dyDescent="0.2"/>
    <row r="24306" ht="12.75" x14ac:dyDescent="0.2"/>
    <row r="24307" ht="12.75" x14ac:dyDescent="0.2"/>
    <row r="24308" ht="12.75" x14ac:dyDescent="0.2"/>
    <row r="24309" ht="12.75" x14ac:dyDescent="0.2"/>
    <row r="24310" ht="12.75" x14ac:dyDescent="0.2"/>
    <row r="24311" ht="12.75" x14ac:dyDescent="0.2"/>
    <row r="24312" ht="12.75" x14ac:dyDescent="0.2"/>
    <row r="24313" ht="12.75" x14ac:dyDescent="0.2"/>
    <row r="24314" ht="12.75" x14ac:dyDescent="0.2"/>
    <row r="24315" ht="12.75" x14ac:dyDescent="0.2"/>
    <row r="24316" ht="12.75" x14ac:dyDescent="0.2"/>
    <row r="24317" ht="12.75" x14ac:dyDescent="0.2"/>
    <row r="24318" ht="12.75" x14ac:dyDescent="0.2"/>
    <row r="24319" ht="12.75" x14ac:dyDescent="0.2"/>
    <row r="24320" ht="12.75" x14ac:dyDescent="0.2"/>
    <row r="24321" ht="12.75" x14ac:dyDescent="0.2"/>
    <row r="24322" ht="12.75" x14ac:dyDescent="0.2"/>
    <row r="24323" ht="12.75" x14ac:dyDescent="0.2"/>
    <row r="24324" ht="12.75" x14ac:dyDescent="0.2"/>
    <row r="24325" ht="12.75" x14ac:dyDescent="0.2"/>
    <row r="24326" ht="12.75" x14ac:dyDescent="0.2"/>
    <row r="24327" ht="12.75" x14ac:dyDescent="0.2"/>
    <row r="24328" ht="12.75" x14ac:dyDescent="0.2"/>
    <row r="24329" ht="12.75" x14ac:dyDescent="0.2"/>
    <row r="24330" ht="12.75" x14ac:dyDescent="0.2"/>
    <row r="24331" ht="12.75" x14ac:dyDescent="0.2"/>
    <row r="24332" ht="12.75" x14ac:dyDescent="0.2"/>
    <row r="24333" ht="12.75" x14ac:dyDescent="0.2"/>
    <row r="24334" ht="12.75" x14ac:dyDescent="0.2"/>
    <row r="24335" ht="12.75" x14ac:dyDescent="0.2"/>
    <row r="24336" ht="12.75" x14ac:dyDescent="0.2"/>
    <row r="24337" ht="12.75" x14ac:dyDescent="0.2"/>
    <row r="24338" ht="12.75" x14ac:dyDescent="0.2"/>
    <row r="24339" ht="12.75" x14ac:dyDescent="0.2"/>
    <row r="24340" ht="12.75" x14ac:dyDescent="0.2"/>
    <row r="24341" ht="12.75" x14ac:dyDescent="0.2"/>
    <row r="24342" ht="12.75" x14ac:dyDescent="0.2"/>
    <row r="24343" ht="12.75" x14ac:dyDescent="0.2"/>
    <row r="24344" ht="12.75" x14ac:dyDescent="0.2"/>
    <row r="24345" ht="12.75" x14ac:dyDescent="0.2"/>
    <row r="24346" ht="12.75" x14ac:dyDescent="0.2"/>
    <row r="24347" ht="12.75" x14ac:dyDescent="0.2"/>
    <row r="24348" ht="12.75" x14ac:dyDescent="0.2"/>
    <row r="24349" ht="12.75" x14ac:dyDescent="0.2"/>
    <row r="24350" ht="12.75" x14ac:dyDescent="0.2"/>
    <row r="24351" ht="12.75" x14ac:dyDescent="0.2"/>
    <row r="24352" ht="12.75" x14ac:dyDescent="0.2"/>
    <row r="24353" ht="12.75" x14ac:dyDescent="0.2"/>
    <row r="24354" ht="12.75" x14ac:dyDescent="0.2"/>
    <row r="24355" ht="12.75" x14ac:dyDescent="0.2"/>
    <row r="24356" ht="12.75" x14ac:dyDescent="0.2"/>
    <row r="24357" ht="12.75" x14ac:dyDescent="0.2"/>
    <row r="24358" ht="12.75" x14ac:dyDescent="0.2"/>
    <row r="24359" ht="12.75" x14ac:dyDescent="0.2"/>
    <row r="24360" ht="12.75" x14ac:dyDescent="0.2"/>
    <row r="24361" ht="12.75" x14ac:dyDescent="0.2"/>
    <row r="24362" ht="12.75" x14ac:dyDescent="0.2"/>
    <row r="24363" ht="12.75" x14ac:dyDescent="0.2"/>
    <row r="24364" ht="12.75" x14ac:dyDescent="0.2"/>
    <row r="24365" ht="12.75" x14ac:dyDescent="0.2"/>
    <row r="24366" ht="12.75" x14ac:dyDescent="0.2"/>
    <row r="24367" ht="12.75" x14ac:dyDescent="0.2"/>
    <row r="24368" ht="12.75" x14ac:dyDescent="0.2"/>
    <row r="24369" ht="12.75" x14ac:dyDescent="0.2"/>
    <row r="24370" ht="12.75" x14ac:dyDescent="0.2"/>
    <row r="24371" ht="12.75" x14ac:dyDescent="0.2"/>
    <row r="24372" ht="12.75" x14ac:dyDescent="0.2"/>
    <row r="24373" ht="12.75" x14ac:dyDescent="0.2"/>
    <row r="24374" ht="12.75" x14ac:dyDescent="0.2"/>
    <row r="24375" ht="12.75" x14ac:dyDescent="0.2"/>
    <row r="24376" ht="12.75" x14ac:dyDescent="0.2"/>
    <row r="24377" ht="12.75" x14ac:dyDescent="0.2"/>
    <row r="24378" ht="12.75" x14ac:dyDescent="0.2"/>
    <row r="24379" ht="12.75" x14ac:dyDescent="0.2"/>
    <row r="24380" ht="12.75" x14ac:dyDescent="0.2"/>
    <row r="24381" ht="12.75" x14ac:dyDescent="0.2"/>
    <row r="24382" ht="12.75" x14ac:dyDescent="0.2"/>
    <row r="24383" ht="12.75" x14ac:dyDescent="0.2"/>
    <row r="24384" ht="12.75" x14ac:dyDescent="0.2"/>
    <row r="24385" ht="12.75" x14ac:dyDescent="0.2"/>
    <row r="24386" ht="12.75" x14ac:dyDescent="0.2"/>
    <row r="24387" ht="12.75" x14ac:dyDescent="0.2"/>
    <row r="24388" ht="12.75" x14ac:dyDescent="0.2"/>
    <row r="24389" ht="12.75" x14ac:dyDescent="0.2"/>
    <row r="24390" ht="12.75" x14ac:dyDescent="0.2"/>
    <row r="24391" ht="12.75" x14ac:dyDescent="0.2"/>
    <row r="24392" ht="12.75" x14ac:dyDescent="0.2"/>
    <row r="24393" ht="12.75" x14ac:dyDescent="0.2"/>
    <row r="24394" ht="12.75" x14ac:dyDescent="0.2"/>
    <row r="24395" ht="12.75" x14ac:dyDescent="0.2"/>
    <row r="24396" ht="12.75" x14ac:dyDescent="0.2"/>
    <row r="24397" ht="12.75" x14ac:dyDescent="0.2"/>
    <row r="24398" ht="12.75" x14ac:dyDescent="0.2"/>
    <row r="24399" ht="12.75" x14ac:dyDescent="0.2"/>
    <row r="24400" ht="12.75" x14ac:dyDescent="0.2"/>
    <row r="24401" ht="12.75" x14ac:dyDescent="0.2"/>
    <row r="24402" ht="12.75" x14ac:dyDescent="0.2"/>
    <row r="24403" ht="12.75" x14ac:dyDescent="0.2"/>
    <row r="24404" ht="12.75" x14ac:dyDescent="0.2"/>
    <row r="24405" ht="12.75" x14ac:dyDescent="0.2"/>
    <row r="24406" ht="12.75" x14ac:dyDescent="0.2"/>
    <row r="24407" ht="12.75" x14ac:dyDescent="0.2"/>
    <row r="24408" ht="12.75" x14ac:dyDescent="0.2"/>
    <row r="24409" ht="12.75" x14ac:dyDescent="0.2"/>
    <row r="24410" ht="12.75" x14ac:dyDescent="0.2"/>
    <row r="24411" ht="12.75" x14ac:dyDescent="0.2"/>
    <row r="24412" ht="12.75" x14ac:dyDescent="0.2"/>
    <row r="24413" ht="12.75" x14ac:dyDescent="0.2"/>
    <row r="24414" ht="12.75" x14ac:dyDescent="0.2"/>
    <row r="24415" ht="12.75" x14ac:dyDescent="0.2"/>
    <row r="24416" ht="12.75" x14ac:dyDescent="0.2"/>
    <row r="24417" ht="12.75" x14ac:dyDescent="0.2"/>
    <row r="24418" ht="12.75" x14ac:dyDescent="0.2"/>
    <row r="24419" ht="12.75" x14ac:dyDescent="0.2"/>
    <row r="24420" ht="12.75" x14ac:dyDescent="0.2"/>
    <row r="24421" ht="12.75" x14ac:dyDescent="0.2"/>
    <row r="24422" ht="12.75" x14ac:dyDescent="0.2"/>
    <row r="24423" ht="12.75" x14ac:dyDescent="0.2"/>
    <row r="24424" ht="12.75" x14ac:dyDescent="0.2"/>
    <row r="24425" ht="12.75" x14ac:dyDescent="0.2"/>
    <row r="24426" ht="12.75" x14ac:dyDescent="0.2"/>
    <row r="24427" ht="12.75" x14ac:dyDescent="0.2"/>
    <row r="24428" ht="12.75" x14ac:dyDescent="0.2"/>
    <row r="24429" ht="12.75" x14ac:dyDescent="0.2"/>
    <row r="24430" ht="12.75" x14ac:dyDescent="0.2"/>
    <row r="24431" ht="12.75" x14ac:dyDescent="0.2"/>
    <row r="24432" ht="12.75" x14ac:dyDescent="0.2"/>
    <row r="24433" ht="12.75" x14ac:dyDescent="0.2"/>
    <row r="24434" ht="12.75" x14ac:dyDescent="0.2"/>
    <row r="24435" ht="12.75" x14ac:dyDescent="0.2"/>
    <row r="24436" ht="12.75" x14ac:dyDescent="0.2"/>
    <row r="24437" ht="12.75" x14ac:dyDescent="0.2"/>
    <row r="24438" ht="12.75" x14ac:dyDescent="0.2"/>
    <row r="24439" ht="12.75" x14ac:dyDescent="0.2"/>
    <row r="24440" ht="12.75" x14ac:dyDescent="0.2"/>
    <row r="24441" ht="12.75" x14ac:dyDescent="0.2"/>
    <row r="24442" ht="12.75" x14ac:dyDescent="0.2"/>
    <row r="24443" ht="12.75" x14ac:dyDescent="0.2"/>
    <row r="24444" ht="12.75" x14ac:dyDescent="0.2"/>
    <row r="24445" ht="12.75" x14ac:dyDescent="0.2"/>
    <row r="24446" ht="12.75" x14ac:dyDescent="0.2"/>
    <row r="24447" ht="12.75" x14ac:dyDescent="0.2"/>
    <row r="24448" ht="12.75" x14ac:dyDescent="0.2"/>
    <row r="24449" ht="12.75" x14ac:dyDescent="0.2"/>
    <row r="24450" ht="12.75" x14ac:dyDescent="0.2"/>
    <row r="24451" ht="12.75" x14ac:dyDescent="0.2"/>
    <row r="24452" ht="12.75" x14ac:dyDescent="0.2"/>
    <row r="24453" ht="12.75" x14ac:dyDescent="0.2"/>
    <row r="24454" ht="12.75" x14ac:dyDescent="0.2"/>
    <row r="24455" ht="12.75" x14ac:dyDescent="0.2"/>
    <row r="24456" ht="12.75" x14ac:dyDescent="0.2"/>
    <row r="24457" ht="12.75" x14ac:dyDescent="0.2"/>
    <row r="24458" ht="12.75" x14ac:dyDescent="0.2"/>
    <row r="24459" ht="12.75" x14ac:dyDescent="0.2"/>
    <row r="24460" ht="12.75" x14ac:dyDescent="0.2"/>
    <row r="24461" ht="12.75" x14ac:dyDescent="0.2"/>
    <row r="24462" ht="12.75" x14ac:dyDescent="0.2"/>
    <row r="24463" ht="12.75" x14ac:dyDescent="0.2"/>
    <row r="24464" ht="12.75" x14ac:dyDescent="0.2"/>
    <row r="24465" ht="12.75" x14ac:dyDescent="0.2"/>
    <row r="24466" ht="12.75" x14ac:dyDescent="0.2"/>
    <row r="24467" ht="12.75" x14ac:dyDescent="0.2"/>
    <row r="24468" ht="12.75" x14ac:dyDescent="0.2"/>
    <row r="24469" ht="12.75" x14ac:dyDescent="0.2"/>
    <row r="24470" ht="12.75" x14ac:dyDescent="0.2"/>
    <row r="24471" ht="12.75" x14ac:dyDescent="0.2"/>
    <row r="24472" ht="12.75" x14ac:dyDescent="0.2"/>
    <row r="24473" ht="12.75" x14ac:dyDescent="0.2"/>
    <row r="24474" ht="12.75" x14ac:dyDescent="0.2"/>
    <row r="24475" ht="12.75" x14ac:dyDescent="0.2"/>
    <row r="24476" ht="12.75" x14ac:dyDescent="0.2"/>
    <row r="24477" ht="12.75" x14ac:dyDescent="0.2"/>
    <row r="24478" ht="12.75" x14ac:dyDescent="0.2"/>
    <row r="24479" ht="12.75" x14ac:dyDescent="0.2"/>
    <row r="24480" ht="12.75" x14ac:dyDescent="0.2"/>
    <row r="24481" ht="12.75" x14ac:dyDescent="0.2"/>
    <row r="24482" ht="12.75" x14ac:dyDescent="0.2"/>
    <row r="24483" ht="12.75" x14ac:dyDescent="0.2"/>
    <row r="24484" ht="12.75" x14ac:dyDescent="0.2"/>
    <row r="24485" ht="12.75" x14ac:dyDescent="0.2"/>
    <row r="24486" ht="12.75" x14ac:dyDescent="0.2"/>
    <row r="24487" ht="12.75" x14ac:dyDescent="0.2"/>
    <row r="24488" ht="12.75" x14ac:dyDescent="0.2"/>
    <row r="24489" ht="12.75" x14ac:dyDescent="0.2"/>
    <row r="24490" ht="12.75" x14ac:dyDescent="0.2"/>
    <row r="24491" ht="12.75" x14ac:dyDescent="0.2"/>
    <row r="24492" ht="12.75" x14ac:dyDescent="0.2"/>
    <row r="24493" ht="12.75" x14ac:dyDescent="0.2"/>
    <row r="24494" ht="12.75" x14ac:dyDescent="0.2"/>
    <row r="24495" ht="12.75" x14ac:dyDescent="0.2"/>
    <row r="24496" ht="12.75" x14ac:dyDescent="0.2"/>
    <row r="24497" ht="12.75" x14ac:dyDescent="0.2"/>
    <row r="24498" ht="12.75" x14ac:dyDescent="0.2"/>
    <row r="24499" ht="12.75" x14ac:dyDescent="0.2"/>
    <row r="24500" ht="12.75" x14ac:dyDescent="0.2"/>
    <row r="24501" ht="12.75" x14ac:dyDescent="0.2"/>
    <row r="24502" ht="12.75" x14ac:dyDescent="0.2"/>
    <row r="24503" ht="12.75" x14ac:dyDescent="0.2"/>
    <row r="24504" ht="12.75" x14ac:dyDescent="0.2"/>
    <row r="24505" ht="12.75" x14ac:dyDescent="0.2"/>
    <row r="24506" ht="12.75" x14ac:dyDescent="0.2"/>
    <row r="24507" ht="12.75" x14ac:dyDescent="0.2"/>
    <row r="24508" ht="12.75" x14ac:dyDescent="0.2"/>
    <row r="24509" ht="12.75" x14ac:dyDescent="0.2"/>
    <row r="24510" ht="12.75" x14ac:dyDescent="0.2"/>
    <row r="24511" ht="12.75" x14ac:dyDescent="0.2"/>
    <row r="24512" ht="12.75" x14ac:dyDescent="0.2"/>
    <row r="24513" ht="12.75" x14ac:dyDescent="0.2"/>
    <row r="24514" ht="12.75" x14ac:dyDescent="0.2"/>
    <row r="24515" ht="12.75" x14ac:dyDescent="0.2"/>
    <row r="24516" ht="12.75" x14ac:dyDescent="0.2"/>
    <row r="24517" ht="12.75" x14ac:dyDescent="0.2"/>
    <row r="24518" ht="12.75" x14ac:dyDescent="0.2"/>
    <row r="24519" ht="12.75" x14ac:dyDescent="0.2"/>
    <row r="24520" ht="12.75" x14ac:dyDescent="0.2"/>
    <row r="24521" ht="12.75" x14ac:dyDescent="0.2"/>
    <row r="24522" ht="12.75" x14ac:dyDescent="0.2"/>
    <row r="24523" ht="12.75" x14ac:dyDescent="0.2"/>
    <row r="24524" ht="12.75" x14ac:dyDescent="0.2"/>
    <row r="24525" ht="12.75" x14ac:dyDescent="0.2"/>
    <row r="24526" ht="12.75" x14ac:dyDescent="0.2"/>
    <row r="24527" ht="12.75" x14ac:dyDescent="0.2"/>
    <row r="24528" ht="12.75" x14ac:dyDescent="0.2"/>
    <row r="24529" ht="12.75" x14ac:dyDescent="0.2"/>
    <row r="24530" ht="12.75" x14ac:dyDescent="0.2"/>
    <row r="24531" ht="12.75" x14ac:dyDescent="0.2"/>
    <row r="24532" ht="12.75" x14ac:dyDescent="0.2"/>
    <row r="24533" ht="12.75" x14ac:dyDescent="0.2"/>
    <row r="24534" ht="12.75" x14ac:dyDescent="0.2"/>
    <row r="24535" ht="12.75" x14ac:dyDescent="0.2"/>
    <row r="24536" ht="12.75" x14ac:dyDescent="0.2"/>
    <row r="24537" ht="12.75" x14ac:dyDescent="0.2"/>
    <row r="24538" ht="12.75" x14ac:dyDescent="0.2"/>
    <row r="24539" ht="12.75" x14ac:dyDescent="0.2"/>
    <row r="24540" ht="12.75" x14ac:dyDescent="0.2"/>
    <row r="24541" ht="12.75" x14ac:dyDescent="0.2"/>
    <row r="24542" ht="12.75" x14ac:dyDescent="0.2"/>
    <row r="24543" ht="12.75" x14ac:dyDescent="0.2"/>
    <row r="24544" ht="12.75" x14ac:dyDescent="0.2"/>
    <row r="24545" ht="12.75" x14ac:dyDescent="0.2"/>
    <row r="24546" ht="12.75" x14ac:dyDescent="0.2"/>
    <row r="24547" ht="12.75" x14ac:dyDescent="0.2"/>
    <row r="24548" ht="12.75" x14ac:dyDescent="0.2"/>
    <row r="24549" ht="12.75" x14ac:dyDescent="0.2"/>
    <row r="24550" ht="12.75" x14ac:dyDescent="0.2"/>
    <row r="24551" ht="12.75" x14ac:dyDescent="0.2"/>
    <row r="24552" ht="12.75" x14ac:dyDescent="0.2"/>
    <row r="24553" ht="12.75" x14ac:dyDescent="0.2"/>
    <row r="24554" ht="12.75" x14ac:dyDescent="0.2"/>
    <row r="24555" ht="12.75" x14ac:dyDescent="0.2"/>
    <row r="24556" ht="12.75" x14ac:dyDescent="0.2"/>
    <row r="24557" ht="12.75" x14ac:dyDescent="0.2"/>
    <row r="24558" ht="12.75" x14ac:dyDescent="0.2"/>
    <row r="24559" ht="12.75" x14ac:dyDescent="0.2"/>
    <row r="24560" ht="12.75" x14ac:dyDescent="0.2"/>
    <row r="24561" ht="12.75" x14ac:dyDescent="0.2"/>
    <row r="24562" ht="12.75" x14ac:dyDescent="0.2"/>
    <row r="24563" ht="12.75" x14ac:dyDescent="0.2"/>
    <row r="24564" ht="12.75" x14ac:dyDescent="0.2"/>
    <row r="24565" ht="12.75" x14ac:dyDescent="0.2"/>
    <row r="24566" ht="12.75" x14ac:dyDescent="0.2"/>
    <row r="24567" ht="12.75" x14ac:dyDescent="0.2"/>
    <row r="24568" ht="12.75" x14ac:dyDescent="0.2"/>
    <row r="24569" ht="12.75" x14ac:dyDescent="0.2"/>
    <row r="24570" ht="12.75" x14ac:dyDescent="0.2"/>
    <row r="24571" ht="12.75" x14ac:dyDescent="0.2"/>
    <row r="24572" ht="12.75" x14ac:dyDescent="0.2"/>
    <row r="24573" ht="12.75" x14ac:dyDescent="0.2"/>
    <row r="24574" ht="12.75" x14ac:dyDescent="0.2"/>
    <row r="24575" ht="12.75" x14ac:dyDescent="0.2"/>
    <row r="24576" ht="12.75" x14ac:dyDescent="0.2"/>
    <row r="24577" ht="12.75" x14ac:dyDescent="0.2"/>
    <row r="24578" ht="12.75" x14ac:dyDescent="0.2"/>
    <row r="24579" ht="12.75" x14ac:dyDescent="0.2"/>
    <row r="24580" ht="12.75" x14ac:dyDescent="0.2"/>
    <row r="24581" ht="12.75" x14ac:dyDescent="0.2"/>
    <row r="24582" ht="12.75" x14ac:dyDescent="0.2"/>
    <row r="24583" ht="12.75" x14ac:dyDescent="0.2"/>
    <row r="24584" ht="12.75" x14ac:dyDescent="0.2"/>
    <row r="24585" ht="12.75" x14ac:dyDescent="0.2"/>
    <row r="24586" ht="12.75" x14ac:dyDescent="0.2"/>
    <row r="24587" ht="12.75" x14ac:dyDescent="0.2"/>
    <row r="24588" ht="12.75" x14ac:dyDescent="0.2"/>
    <row r="24589" ht="12.75" x14ac:dyDescent="0.2"/>
    <row r="24590" ht="12.75" x14ac:dyDescent="0.2"/>
    <row r="24591" ht="12.75" x14ac:dyDescent="0.2"/>
    <row r="24592" ht="12.75" x14ac:dyDescent="0.2"/>
    <row r="24593" ht="12.75" x14ac:dyDescent="0.2"/>
    <row r="24594" ht="12.75" x14ac:dyDescent="0.2"/>
    <row r="24595" ht="12.75" x14ac:dyDescent="0.2"/>
    <row r="24596" ht="12.75" x14ac:dyDescent="0.2"/>
    <row r="24597" ht="12.75" x14ac:dyDescent="0.2"/>
    <row r="24598" ht="12.75" x14ac:dyDescent="0.2"/>
    <row r="24599" ht="12.75" x14ac:dyDescent="0.2"/>
    <row r="24600" ht="12.75" x14ac:dyDescent="0.2"/>
    <row r="24601" ht="12.75" x14ac:dyDescent="0.2"/>
    <row r="24602" ht="12.75" x14ac:dyDescent="0.2"/>
    <row r="24603" ht="12.75" x14ac:dyDescent="0.2"/>
    <row r="24604" ht="12.75" x14ac:dyDescent="0.2"/>
    <row r="24605" ht="12.75" x14ac:dyDescent="0.2"/>
    <row r="24606" ht="12.75" x14ac:dyDescent="0.2"/>
    <row r="24607" ht="12.75" x14ac:dyDescent="0.2"/>
    <row r="24608" ht="12.75" x14ac:dyDescent="0.2"/>
    <row r="24609" ht="12.75" x14ac:dyDescent="0.2"/>
    <row r="24610" ht="12.75" x14ac:dyDescent="0.2"/>
    <row r="24611" ht="12.75" x14ac:dyDescent="0.2"/>
    <row r="24612" ht="12.75" x14ac:dyDescent="0.2"/>
    <row r="24613" ht="12.75" x14ac:dyDescent="0.2"/>
    <row r="24614" ht="12.75" x14ac:dyDescent="0.2"/>
    <row r="24615" ht="12.75" x14ac:dyDescent="0.2"/>
    <row r="24616" ht="12.75" x14ac:dyDescent="0.2"/>
    <row r="24617" ht="12.75" x14ac:dyDescent="0.2"/>
    <row r="24618" ht="12.75" x14ac:dyDescent="0.2"/>
    <row r="24619" ht="12.75" x14ac:dyDescent="0.2"/>
    <row r="24620" ht="12.75" x14ac:dyDescent="0.2"/>
    <row r="24621" ht="12.75" x14ac:dyDescent="0.2"/>
    <row r="24622" ht="12.75" x14ac:dyDescent="0.2"/>
    <row r="24623" ht="12.75" x14ac:dyDescent="0.2"/>
    <row r="24624" ht="12.75" x14ac:dyDescent="0.2"/>
    <row r="24625" ht="12.75" x14ac:dyDescent="0.2"/>
    <row r="24626" ht="12.75" x14ac:dyDescent="0.2"/>
    <row r="24627" ht="12.75" x14ac:dyDescent="0.2"/>
    <row r="24628" ht="12.75" x14ac:dyDescent="0.2"/>
    <row r="24629" ht="12.75" x14ac:dyDescent="0.2"/>
    <row r="24630" ht="12.75" x14ac:dyDescent="0.2"/>
    <row r="24631" ht="12.75" x14ac:dyDescent="0.2"/>
    <row r="24632" ht="12.75" x14ac:dyDescent="0.2"/>
    <row r="24633" ht="12.75" x14ac:dyDescent="0.2"/>
    <row r="24634" ht="12.75" x14ac:dyDescent="0.2"/>
    <row r="24635" ht="12.75" x14ac:dyDescent="0.2"/>
    <row r="24636" ht="12.75" x14ac:dyDescent="0.2"/>
    <row r="24637" ht="12.75" x14ac:dyDescent="0.2"/>
    <row r="24638" ht="12.75" x14ac:dyDescent="0.2"/>
    <row r="24639" ht="12.75" x14ac:dyDescent="0.2"/>
    <row r="24640" ht="12.75" x14ac:dyDescent="0.2"/>
    <row r="24641" ht="12.75" x14ac:dyDescent="0.2"/>
    <row r="24642" ht="12.75" x14ac:dyDescent="0.2"/>
    <row r="24643" ht="12.75" x14ac:dyDescent="0.2"/>
    <row r="24644" ht="12.75" x14ac:dyDescent="0.2"/>
    <row r="24645" ht="12.75" x14ac:dyDescent="0.2"/>
    <row r="24646" ht="12.75" x14ac:dyDescent="0.2"/>
    <row r="24647" ht="12.75" x14ac:dyDescent="0.2"/>
    <row r="24648" ht="12.75" x14ac:dyDescent="0.2"/>
    <row r="24649" ht="12.75" x14ac:dyDescent="0.2"/>
    <row r="24650" ht="12.75" x14ac:dyDescent="0.2"/>
    <row r="24651" ht="12.75" x14ac:dyDescent="0.2"/>
    <row r="24652" ht="12.75" x14ac:dyDescent="0.2"/>
    <row r="24653" ht="12.75" x14ac:dyDescent="0.2"/>
    <row r="24654" ht="12.75" x14ac:dyDescent="0.2"/>
    <row r="24655" ht="12.75" x14ac:dyDescent="0.2"/>
    <row r="24656" ht="12.75" x14ac:dyDescent="0.2"/>
    <row r="24657" ht="12.75" x14ac:dyDescent="0.2"/>
    <row r="24658" ht="12.75" x14ac:dyDescent="0.2"/>
    <row r="24659" ht="12.75" x14ac:dyDescent="0.2"/>
    <row r="24660" ht="12.75" x14ac:dyDescent="0.2"/>
    <row r="24661" ht="12.75" x14ac:dyDescent="0.2"/>
    <row r="24662" ht="12.75" x14ac:dyDescent="0.2"/>
    <row r="24663" ht="12.75" x14ac:dyDescent="0.2"/>
    <row r="24664" ht="12.75" x14ac:dyDescent="0.2"/>
    <row r="24665" ht="12.75" x14ac:dyDescent="0.2"/>
    <row r="24666" ht="12.75" x14ac:dyDescent="0.2"/>
    <row r="24667" ht="12.75" x14ac:dyDescent="0.2"/>
    <row r="24668" ht="12.75" x14ac:dyDescent="0.2"/>
    <row r="24669" ht="12.75" x14ac:dyDescent="0.2"/>
    <row r="24670" ht="12.75" x14ac:dyDescent="0.2"/>
    <row r="24671" ht="12.75" x14ac:dyDescent="0.2"/>
    <row r="24672" ht="12.75" x14ac:dyDescent="0.2"/>
    <row r="24673" ht="12.75" x14ac:dyDescent="0.2"/>
    <row r="24674" ht="12.75" x14ac:dyDescent="0.2"/>
    <row r="24675" ht="12.75" x14ac:dyDescent="0.2"/>
    <row r="24676" ht="12.75" x14ac:dyDescent="0.2"/>
    <row r="24677" ht="12.75" x14ac:dyDescent="0.2"/>
    <row r="24678" ht="12.75" x14ac:dyDescent="0.2"/>
    <row r="24679" ht="12.75" x14ac:dyDescent="0.2"/>
    <row r="24680" ht="12.75" x14ac:dyDescent="0.2"/>
    <row r="24681" ht="12.75" x14ac:dyDescent="0.2"/>
    <row r="24682" ht="12.75" x14ac:dyDescent="0.2"/>
    <row r="24683" ht="12.75" x14ac:dyDescent="0.2"/>
    <row r="24684" ht="12.75" x14ac:dyDescent="0.2"/>
    <row r="24685" ht="12.75" x14ac:dyDescent="0.2"/>
    <row r="24686" ht="12.75" x14ac:dyDescent="0.2"/>
    <row r="24687" ht="12.75" x14ac:dyDescent="0.2"/>
    <row r="24688" ht="12.75" x14ac:dyDescent="0.2"/>
    <row r="24689" ht="12.75" x14ac:dyDescent="0.2"/>
    <row r="24690" ht="12.75" x14ac:dyDescent="0.2"/>
    <row r="24691" ht="12.75" x14ac:dyDescent="0.2"/>
    <row r="24692" ht="12.75" x14ac:dyDescent="0.2"/>
    <row r="24693" ht="12.75" x14ac:dyDescent="0.2"/>
    <row r="24694" ht="12.75" x14ac:dyDescent="0.2"/>
    <row r="24695" ht="12.75" x14ac:dyDescent="0.2"/>
    <row r="24696" ht="12.75" x14ac:dyDescent="0.2"/>
    <row r="24697" ht="12.75" x14ac:dyDescent="0.2"/>
    <row r="24698" ht="12.75" x14ac:dyDescent="0.2"/>
    <row r="24699" ht="12.75" x14ac:dyDescent="0.2"/>
    <row r="24700" ht="12.75" x14ac:dyDescent="0.2"/>
    <row r="24701" ht="12.75" x14ac:dyDescent="0.2"/>
    <row r="24702" ht="12.75" x14ac:dyDescent="0.2"/>
    <row r="24703" ht="12.75" x14ac:dyDescent="0.2"/>
    <row r="24704" ht="12.75" x14ac:dyDescent="0.2"/>
    <row r="24705" ht="12.75" x14ac:dyDescent="0.2"/>
    <row r="24706" ht="12.75" x14ac:dyDescent="0.2"/>
    <row r="24707" ht="12.75" x14ac:dyDescent="0.2"/>
    <row r="24708" ht="12.75" x14ac:dyDescent="0.2"/>
    <row r="24709" ht="12.75" x14ac:dyDescent="0.2"/>
    <row r="24710" ht="12.75" x14ac:dyDescent="0.2"/>
    <row r="24711" ht="12.75" x14ac:dyDescent="0.2"/>
    <row r="24712" ht="12.75" x14ac:dyDescent="0.2"/>
    <row r="24713" ht="12.75" x14ac:dyDescent="0.2"/>
    <row r="24714" ht="12.75" x14ac:dyDescent="0.2"/>
    <row r="24715" ht="12.75" x14ac:dyDescent="0.2"/>
    <row r="24716" ht="12.75" x14ac:dyDescent="0.2"/>
    <row r="24717" ht="12.75" x14ac:dyDescent="0.2"/>
    <row r="24718" ht="12.75" x14ac:dyDescent="0.2"/>
    <row r="24719" ht="12.75" x14ac:dyDescent="0.2"/>
    <row r="24720" ht="12.75" x14ac:dyDescent="0.2"/>
    <row r="24721" ht="12.75" x14ac:dyDescent="0.2"/>
    <row r="24722" ht="12.75" x14ac:dyDescent="0.2"/>
    <row r="24723" ht="12.75" x14ac:dyDescent="0.2"/>
    <row r="24724" ht="12.75" x14ac:dyDescent="0.2"/>
    <row r="24725" ht="12.75" x14ac:dyDescent="0.2"/>
    <row r="24726" ht="12.75" x14ac:dyDescent="0.2"/>
    <row r="24727" ht="12.75" x14ac:dyDescent="0.2"/>
    <row r="24728" ht="12.75" x14ac:dyDescent="0.2"/>
    <row r="24729" ht="12.75" x14ac:dyDescent="0.2"/>
    <row r="24730" ht="12.75" x14ac:dyDescent="0.2"/>
    <row r="24731" ht="12.75" x14ac:dyDescent="0.2"/>
    <row r="24732" ht="12.75" x14ac:dyDescent="0.2"/>
    <row r="24733" ht="12.75" x14ac:dyDescent="0.2"/>
    <row r="24734" ht="12.75" x14ac:dyDescent="0.2"/>
    <row r="24735" ht="12.75" x14ac:dyDescent="0.2"/>
    <row r="24736" ht="12.75" x14ac:dyDescent="0.2"/>
    <row r="24737" ht="12.75" x14ac:dyDescent="0.2"/>
    <row r="24738" ht="12.75" x14ac:dyDescent="0.2"/>
    <row r="24739" ht="12.75" x14ac:dyDescent="0.2"/>
    <row r="24740" ht="12.75" x14ac:dyDescent="0.2"/>
    <row r="24741" ht="12.75" x14ac:dyDescent="0.2"/>
    <row r="24742" ht="12.75" x14ac:dyDescent="0.2"/>
    <row r="24743" ht="12.75" x14ac:dyDescent="0.2"/>
    <row r="24744" ht="12.75" x14ac:dyDescent="0.2"/>
    <row r="24745" ht="12.75" x14ac:dyDescent="0.2"/>
    <row r="24746" ht="12.75" x14ac:dyDescent="0.2"/>
    <row r="24747" ht="12.75" x14ac:dyDescent="0.2"/>
    <row r="24748" ht="12.75" x14ac:dyDescent="0.2"/>
    <row r="24749" ht="12.75" x14ac:dyDescent="0.2"/>
    <row r="24750" ht="12.75" x14ac:dyDescent="0.2"/>
    <row r="24751" ht="12.75" x14ac:dyDescent="0.2"/>
    <row r="24752" ht="12.75" x14ac:dyDescent="0.2"/>
    <row r="24753" ht="12.75" x14ac:dyDescent="0.2"/>
    <row r="24754" ht="12.75" x14ac:dyDescent="0.2"/>
    <row r="24755" ht="12.75" x14ac:dyDescent="0.2"/>
    <row r="24756" ht="12.75" x14ac:dyDescent="0.2"/>
    <row r="24757" ht="12.75" x14ac:dyDescent="0.2"/>
    <row r="24758" ht="12.75" x14ac:dyDescent="0.2"/>
    <row r="24759" ht="12.75" x14ac:dyDescent="0.2"/>
    <row r="24760" ht="12.75" x14ac:dyDescent="0.2"/>
    <row r="24761" ht="12.75" x14ac:dyDescent="0.2"/>
    <row r="24762" ht="12.75" x14ac:dyDescent="0.2"/>
    <row r="24763" ht="12.75" x14ac:dyDescent="0.2"/>
    <row r="24764" ht="12.75" x14ac:dyDescent="0.2"/>
    <row r="24765" ht="12.75" x14ac:dyDescent="0.2"/>
    <row r="24766" ht="12.75" x14ac:dyDescent="0.2"/>
    <row r="24767" ht="12.75" x14ac:dyDescent="0.2"/>
    <row r="24768" ht="12.75" x14ac:dyDescent="0.2"/>
    <row r="24769" ht="12.75" x14ac:dyDescent="0.2"/>
    <row r="24770" ht="12.75" x14ac:dyDescent="0.2"/>
    <row r="24771" ht="12.75" x14ac:dyDescent="0.2"/>
    <row r="24772" ht="12.75" x14ac:dyDescent="0.2"/>
    <row r="24773" ht="12.75" x14ac:dyDescent="0.2"/>
    <row r="24774" ht="12.75" x14ac:dyDescent="0.2"/>
    <row r="24775" ht="12.75" x14ac:dyDescent="0.2"/>
    <row r="24776" ht="12.75" x14ac:dyDescent="0.2"/>
    <row r="24777" ht="12.75" x14ac:dyDescent="0.2"/>
    <row r="24778" ht="12.75" x14ac:dyDescent="0.2"/>
    <row r="24779" ht="12.75" x14ac:dyDescent="0.2"/>
    <row r="24780" ht="12.75" x14ac:dyDescent="0.2"/>
    <row r="24781" ht="12.75" x14ac:dyDescent="0.2"/>
    <row r="24782" ht="12.75" x14ac:dyDescent="0.2"/>
    <row r="24783" ht="12.75" x14ac:dyDescent="0.2"/>
    <row r="24784" ht="12.75" x14ac:dyDescent="0.2"/>
    <row r="24785" ht="12.75" x14ac:dyDescent="0.2"/>
    <row r="24786" ht="12.75" x14ac:dyDescent="0.2"/>
    <row r="24787" ht="12.75" x14ac:dyDescent="0.2"/>
    <row r="24788" ht="12.75" x14ac:dyDescent="0.2"/>
    <row r="24789" ht="12.75" x14ac:dyDescent="0.2"/>
    <row r="24790" ht="12.75" x14ac:dyDescent="0.2"/>
    <row r="24791" ht="12.75" x14ac:dyDescent="0.2"/>
    <row r="24792" ht="12.75" x14ac:dyDescent="0.2"/>
    <row r="24793" ht="12.75" x14ac:dyDescent="0.2"/>
    <row r="24794" ht="12.75" x14ac:dyDescent="0.2"/>
    <row r="24795" ht="12.75" x14ac:dyDescent="0.2"/>
    <row r="24796" ht="12.75" x14ac:dyDescent="0.2"/>
    <row r="24797" ht="12.75" x14ac:dyDescent="0.2"/>
    <row r="24798" ht="12.75" x14ac:dyDescent="0.2"/>
    <row r="24799" ht="12.75" x14ac:dyDescent="0.2"/>
    <row r="24800" ht="12.75" x14ac:dyDescent="0.2"/>
    <row r="24801" ht="12.75" x14ac:dyDescent="0.2"/>
    <row r="24802" ht="12.75" x14ac:dyDescent="0.2"/>
    <row r="24803" ht="12.75" x14ac:dyDescent="0.2"/>
    <row r="24804" ht="12.75" x14ac:dyDescent="0.2"/>
    <row r="24805" ht="12.75" x14ac:dyDescent="0.2"/>
    <row r="24806" ht="12.75" x14ac:dyDescent="0.2"/>
    <row r="24807" ht="12.75" x14ac:dyDescent="0.2"/>
    <row r="24808" ht="12.75" x14ac:dyDescent="0.2"/>
    <row r="24809" ht="12.75" x14ac:dyDescent="0.2"/>
    <row r="24810" ht="12.75" x14ac:dyDescent="0.2"/>
    <row r="24811" ht="12.75" x14ac:dyDescent="0.2"/>
    <row r="24812" ht="12.75" x14ac:dyDescent="0.2"/>
    <row r="24813" ht="12.75" x14ac:dyDescent="0.2"/>
    <row r="24814" ht="12.75" x14ac:dyDescent="0.2"/>
    <row r="24815" ht="12.75" x14ac:dyDescent="0.2"/>
    <row r="24816" ht="12.75" x14ac:dyDescent="0.2"/>
    <row r="24817" ht="12.75" x14ac:dyDescent="0.2"/>
    <row r="24818" ht="12.75" x14ac:dyDescent="0.2"/>
    <row r="24819" ht="12.75" x14ac:dyDescent="0.2"/>
    <row r="24820" ht="12.75" x14ac:dyDescent="0.2"/>
    <row r="24821" ht="12.75" x14ac:dyDescent="0.2"/>
    <row r="24822" ht="12.75" x14ac:dyDescent="0.2"/>
    <row r="24823" ht="12.75" x14ac:dyDescent="0.2"/>
    <row r="24824" ht="12.75" x14ac:dyDescent="0.2"/>
    <row r="24825" ht="12.75" x14ac:dyDescent="0.2"/>
    <row r="24826" ht="12.75" x14ac:dyDescent="0.2"/>
    <row r="24827" ht="12.75" x14ac:dyDescent="0.2"/>
    <row r="24828" ht="12.75" x14ac:dyDescent="0.2"/>
    <row r="24829" ht="12.75" x14ac:dyDescent="0.2"/>
    <row r="24830" ht="12.75" x14ac:dyDescent="0.2"/>
    <row r="24831" ht="12.75" x14ac:dyDescent="0.2"/>
    <row r="24832" ht="12.75" x14ac:dyDescent="0.2"/>
    <row r="24833" ht="12.75" x14ac:dyDescent="0.2"/>
    <row r="24834" ht="12.75" x14ac:dyDescent="0.2"/>
    <row r="24835" ht="12.75" x14ac:dyDescent="0.2"/>
    <row r="24836" ht="12.75" x14ac:dyDescent="0.2"/>
    <row r="24837" ht="12.75" x14ac:dyDescent="0.2"/>
    <row r="24838" ht="12.75" x14ac:dyDescent="0.2"/>
    <row r="24839" ht="12.75" x14ac:dyDescent="0.2"/>
    <row r="24840" ht="12.75" x14ac:dyDescent="0.2"/>
    <row r="24841" ht="12.75" x14ac:dyDescent="0.2"/>
    <row r="24842" ht="12.75" x14ac:dyDescent="0.2"/>
    <row r="24843" ht="12.75" x14ac:dyDescent="0.2"/>
    <row r="24844" ht="12.75" x14ac:dyDescent="0.2"/>
    <row r="24845" ht="12.75" x14ac:dyDescent="0.2"/>
    <row r="24846" ht="12.75" x14ac:dyDescent="0.2"/>
    <row r="24847" ht="12.75" x14ac:dyDescent="0.2"/>
    <row r="24848" ht="12.75" x14ac:dyDescent="0.2"/>
    <row r="24849" ht="12.75" x14ac:dyDescent="0.2"/>
    <row r="24850" ht="12.75" x14ac:dyDescent="0.2"/>
    <row r="24851" ht="12.75" x14ac:dyDescent="0.2"/>
    <row r="24852" ht="12.75" x14ac:dyDescent="0.2"/>
    <row r="24853" ht="12.75" x14ac:dyDescent="0.2"/>
    <row r="24854" ht="12.75" x14ac:dyDescent="0.2"/>
    <row r="24855" ht="12.75" x14ac:dyDescent="0.2"/>
    <row r="24856" ht="12.75" x14ac:dyDescent="0.2"/>
    <row r="24857" ht="12.75" x14ac:dyDescent="0.2"/>
    <row r="24858" ht="12.75" x14ac:dyDescent="0.2"/>
    <row r="24859" ht="12.75" x14ac:dyDescent="0.2"/>
    <row r="24860" ht="12.75" x14ac:dyDescent="0.2"/>
    <row r="24861" ht="12.75" x14ac:dyDescent="0.2"/>
    <row r="24862" ht="12.75" x14ac:dyDescent="0.2"/>
    <row r="24863" ht="12.75" x14ac:dyDescent="0.2"/>
    <row r="24864" ht="12.75" x14ac:dyDescent="0.2"/>
    <row r="24865" ht="12.75" x14ac:dyDescent="0.2"/>
    <row r="24866" ht="12.75" x14ac:dyDescent="0.2"/>
    <row r="24867" ht="12.75" x14ac:dyDescent="0.2"/>
    <row r="24868" ht="12.75" x14ac:dyDescent="0.2"/>
    <row r="24869" ht="12.75" x14ac:dyDescent="0.2"/>
    <row r="24870" ht="12.75" x14ac:dyDescent="0.2"/>
    <row r="24871" ht="12.75" x14ac:dyDescent="0.2"/>
    <row r="24872" ht="12.75" x14ac:dyDescent="0.2"/>
    <row r="24873" ht="12.75" x14ac:dyDescent="0.2"/>
    <row r="24874" ht="12.75" x14ac:dyDescent="0.2"/>
    <row r="24875" ht="12.75" x14ac:dyDescent="0.2"/>
    <row r="24876" ht="12.75" x14ac:dyDescent="0.2"/>
    <row r="24877" ht="12.75" x14ac:dyDescent="0.2"/>
    <row r="24878" ht="12.75" x14ac:dyDescent="0.2"/>
    <row r="24879" ht="12.75" x14ac:dyDescent="0.2"/>
    <row r="24880" ht="12.75" x14ac:dyDescent="0.2"/>
    <row r="24881" ht="12.75" x14ac:dyDescent="0.2"/>
    <row r="24882" ht="12.75" x14ac:dyDescent="0.2"/>
    <row r="24883" ht="12.75" x14ac:dyDescent="0.2"/>
    <row r="24884" ht="12.75" x14ac:dyDescent="0.2"/>
    <row r="24885" ht="12.75" x14ac:dyDescent="0.2"/>
    <row r="24886" ht="12.75" x14ac:dyDescent="0.2"/>
    <row r="24887" ht="12.75" x14ac:dyDescent="0.2"/>
    <row r="24888" ht="12.75" x14ac:dyDescent="0.2"/>
    <row r="24889" ht="12.75" x14ac:dyDescent="0.2"/>
    <row r="24890" ht="12.75" x14ac:dyDescent="0.2"/>
    <row r="24891" ht="12.75" x14ac:dyDescent="0.2"/>
    <row r="24892" ht="12.75" x14ac:dyDescent="0.2"/>
    <row r="24893" ht="12.75" x14ac:dyDescent="0.2"/>
    <row r="24894" ht="12.75" x14ac:dyDescent="0.2"/>
    <row r="24895" ht="12.75" x14ac:dyDescent="0.2"/>
    <row r="24896" ht="12.75" x14ac:dyDescent="0.2"/>
    <row r="24897" ht="12.75" x14ac:dyDescent="0.2"/>
    <row r="24898" ht="12.75" x14ac:dyDescent="0.2"/>
    <row r="24899" ht="12.75" x14ac:dyDescent="0.2"/>
    <row r="24900" ht="12.75" x14ac:dyDescent="0.2"/>
    <row r="24901" ht="12.75" x14ac:dyDescent="0.2"/>
    <row r="24902" ht="12.75" x14ac:dyDescent="0.2"/>
    <row r="24903" ht="12.75" x14ac:dyDescent="0.2"/>
    <row r="24904" ht="12.75" x14ac:dyDescent="0.2"/>
    <row r="24905" ht="12.75" x14ac:dyDescent="0.2"/>
    <row r="24906" ht="12.75" x14ac:dyDescent="0.2"/>
    <row r="24907" ht="12.75" x14ac:dyDescent="0.2"/>
    <row r="24908" ht="12.75" x14ac:dyDescent="0.2"/>
    <row r="24909" ht="12.75" x14ac:dyDescent="0.2"/>
    <row r="24910" ht="12.75" x14ac:dyDescent="0.2"/>
    <row r="24911" ht="12.75" x14ac:dyDescent="0.2"/>
    <row r="24912" ht="12.75" x14ac:dyDescent="0.2"/>
    <row r="24913" ht="12.75" x14ac:dyDescent="0.2"/>
    <row r="24914" ht="12.75" x14ac:dyDescent="0.2"/>
    <row r="24915" ht="12.75" x14ac:dyDescent="0.2"/>
    <row r="24916" ht="12.75" x14ac:dyDescent="0.2"/>
    <row r="24917" ht="12.75" x14ac:dyDescent="0.2"/>
    <row r="24918" ht="12.75" x14ac:dyDescent="0.2"/>
    <row r="24919" ht="12.75" x14ac:dyDescent="0.2"/>
    <row r="24920" ht="12.75" x14ac:dyDescent="0.2"/>
    <row r="24921" ht="12.75" x14ac:dyDescent="0.2"/>
    <row r="24922" ht="12.75" x14ac:dyDescent="0.2"/>
    <row r="24923" ht="12.75" x14ac:dyDescent="0.2"/>
    <row r="24924" ht="12.75" x14ac:dyDescent="0.2"/>
    <row r="24925" ht="12.75" x14ac:dyDescent="0.2"/>
    <row r="24926" ht="12.75" x14ac:dyDescent="0.2"/>
    <row r="24927" ht="12.75" x14ac:dyDescent="0.2"/>
    <row r="24928" ht="12.75" x14ac:dyDescent="0.2"/>
    <row r="24929" ht="12.75" x14ac:dyDescent="0.2"/>
    <row r="24930" ht="12.75" x14ac:dyDescent="0.2"/>
    <row r="24931" ht="12.75" x14ac:dyDescent="0.2"/>
    <row r="24932" ht="12.75" x14ac:dyDescent="0.2"/>
    <row r="24933" ht="12.75" x14ac:dyDescent="0.2"/>
    <row r="24934" ht="12.75" x14ac:dyDescent="0.2"/>
    <row r="24935" ht="12.75" x14ac:dyDescent="0.2"/>
    <row r="24936" ht="12.75" x14ac:dyDescent="0.2"/>
    <row r="24937" ht="12.75" x14ac:dyDescent="0.2"/>
    <row r="24938" ht="12.75" x14ac:dyDescent="0.2"/>
    <row r="24939" ht="12.75" x14ac:dyDescent="0.2"/>
    <row r="24940" ht="12.75" x14ac:dyDescent="0.2"/>
    <row r="24941" ht="12.75" x14ac:dyDescent="0.2"/>
    <row r="24942" ht="12.75" x14ac:dyDescent="0.2"/>
    <row r="24943" ht="12.75" x14ac:dyDescent="0.2"/>
    <row r="24944" ht="12.75" x14ac:dyDescent="0.2"/>
    <row r="24945" ht="12.75" x14ac:dyDescent="0.2"/>
    <row r="24946" ht="12.75" x14ac:dyDescent="0.2"/>
    <row r="24947" ht="12.75" x14ac:dyDescent="0.2"/>
    <row r="24948" ht="12.75" x14ac:dyDescent="0.2"/>
    <row r="24949" ht="12.75" x14ac:dyDescent="0.2"/>
    <row r="24950" ht="12.75" x14ac:dyDescent="0.2"/>
    <row r="24951" ht="12.75" x14ac:dyDescent="0.2"/>
    <row r="24952" ht="12.75" x14ac:dyDescent="0.2"/>
    <row r="24953" ht="12.75" x14ac:dyDescent="0.2"/>
    <row r="24954" ht="12.75" x14ac:dyDescent="0.2"/>
    <row r="24955" ht="12.75" x14ac:dyDescent="0.2"/>
    <row r="24956" ht="12.75" x14ac:dyDescent="0.2"/>
    <row r="24957" ht="12.75" x14ac:dyDescent="0.2"/>
    <row r="24958" ht="12.75" x14ac:dyDescent="0.2"/>
    <row r="24959" ht="12.75" x14ac:dyDescent="0.2"/>
    <row r="24960" ht="12.75" x14ac:dyDescent="0.2"/>
    <row r="24961" ht="12.75" x14ac:dyDescent="0.2"/>
    <row r="24962" ht="12.75" x14ac:dyDescent="0.2"/>
    <row r="24963" ht="12.75" x14ac:dyDescent="0.2"/>
    <row r="24964" ht="12.75" x14ac:dyDescent="0.2"/>
    <row r="24965" ht="12.75" x14ac:dyDescent="0.2"/>
    <row r="24966" ht="12.75" x14ac:dyDescent="0.2"/>
    <row r="24967" ht="12.75" x14ac:dyDescent="0.2"/>
    <row r="24968" ht="12.75" x14ac:dyDescent="0.2"/>
    <row r="24969" ht="12.75" x14ac:dyDescent="0.2"/>
    <row r="24970" ht="12.75" x14ac:dyDescent="0.2"/>
    <row r="24971" ht="12.75" x14ac:dyDescent="0.2"/>
    <row r="24972" ht="12.75" x14ac:dyDescent="0.2"/>
    <row r="24973" ht="12.75" x14ac:dyDescent="0.2"/>
    <row r="24974" ht="12.75" x14ac:dyDescent="0.2"/>
    <row r="24975" ht="12.75" x14ac:dyDescent="0.2"/>
    <row r="24976" ht="12.75" x14ac:dyDescent="0.2"/>
    <row r="24977" ht="12.75" x14ac:dyDescent="0.2"/>
    <row r="24978" ht="12.75" x14ac:dyDescent="0.2"/>
    <row r="24979" ht="12.75" x14ac:dyDescent="0.2"/>
    <row r="24980" ht="12.75" x14ac:dyDescent="0.2"/>
    <row r="24981" ht="12.75" x14ac:dyDescent="0.2"/>
    <row r="24982" ht="12.75" x14ac:dyDescent="0.2"/>
    <row r="24983" ht="12.75" x14ac:dyDescent="0.2"/>
    <row r="24984" ht="12.75" x14ac:dyDescent="0.2"/>
    <row r="24985" ht="12.75" x14ac:dyDescent="0.2"/>
    <row r="24986" ht="12.75" x14ac:dyDescent="0.2"/>
    <row r="24987" ht="12.75" x14ac:dyDescent="0.2"/>
    <row r="24988" ht="12.75" x14ac:dyDescent="0.2"/>
    <row r="24989" ht="12.75" x14ac:dyDescent="0.2"/>
    <row r="24990" ht="12.75" x14ac:dyDescent="0.2"/>
    <row r="24991" ht="12.75" x14ac:dyDescent="0.2"/>
    <row r="24992" ht="12.75" x14ac:dyDescent="0.2"/>
    <row r="24993" ht="12.75" x14ac:dyDescent="0.2"/>
    <row r="24994" ht="12.75" x14ac:dyDescent="0.2"/>
    <row r="24995" ht="12.75" x14ac:dyDescent="0.2"/>
    <row r="24996" ht="12.75" x14ac:dyDescent="0.2"/>
    <row r="24997" ht="12.75" x14ac:dyDescent="0.2"/>
    <row r="24998" ht="12.75" x14ac:dyDescent="0.2"/>
    <row r="24999" ht="12.75" x14ac:dyDescent="0.2"/>
    <row r="25000" ht="12.75" x14ac:dyDescent="0.2"/>
    <row r="25001" ht="12.75" x14ac:dyDescent="0.2"/>
    <row r="25002" ht="12.75" x14ac:dyDescent="0.2"/>
    <row r="25003" ht="12.75" x14ac:dyDescent="0.2"/>
    <row r="25004" ht="12.75" x14ac:dyDescent="0.2"/>
    <row r="25005" ht="12.75" x14ac:dyDescent="0.2"/>
    <row r="25006" ht="12.75" x14ac:dyDescent="0.2"/>
    <row r="25007" ht="12.75" x14ac:dyDescent="0.2"/>
    <row r="25008" ht="12.75" x14ac:dyDescent="0.2"/>
    <row r="25009" ht="12.75" x14ac:dyDescent="0.2"/>
    <row r="25010" ht="12.75" x14ac:dyDescent="0.2"/>
    <row r="25011" ht="12.75" x14ac:dyDescent="0.2"/>
    <row r="25012" ht="12.75" x14ac:dyDescent="0.2"/>
    <row r="25013" ht="12.75" x14ac:dyDescent="0.2"/>
    <row r="25014" ht="12.75" x14ac:dyDescent="0.2"/>
    <row r="25015" ht="12.75" x14ac:dyDescent="0.2"/>
    <row r="25016" ht="12.75" x14ac:dyDescent="0.2"/>
    <row r="25017" ht="12.75" x14ac:dyDescent="0.2"/>
    <row r="25018" ht="12.75" x14ac:dyDescent="0.2"/>
    <row r="25019" ht="12.75" x14ac:dyDescent="0.2"/>
    <row r="25020" ht="12.75" x14ac:dyDescent="0.2"/>
    <row r="25021" ht="12.75" x14ac:dyDescent="0.2"/>
    <row r="25022" ht="12.75" x14ac:dyDescent="0.2"/>
    <row r="25023" ht="12.75" x14ac:dyDescent="0.2"/>
    <row r="25024" ht="12.75" x14ac:dyDescent="0.2"/>
    <row r="25025" ht="12.75" x14ac:dyDescent="0.2"/>
    <row r="25026" ht="12.75" x14ac:dyDescent="0.2"/>
    <row r="25027" ht="12.75" x14ac:dyDescent="0.2"/>
    <row r="25028" ht="12.75" x14ac:dyDescent="0.2"/>
    <row r="25029" ht="12.75" x14ac:dyDescent="0.2"/>
    <row r="25030" ht="12.75" x14ac:dyDescent="0.2"/>
    <row r="25031" ht="12.75" x14ac:dyDescent="0.2"/>
    <row r="25032" ht="12.75" x14ac:dyDescent="0.2"/>
    <row r="25033" ht="12.75" x14ac:dyDescent="0.2"/>
    <row r="25034" ht="12.75" x14ac:dyDescent="0.2"/>
    <row r="25035" ht="12.75" x14ac:dyDescent="0.2"/>
    <row r="25036" ht="12.75" x14ac:dyDescent="0.2"/>
    <row r="25037" ht="12.75" x14ac:dyDescent="0.2"/>
    <row r="25038" ht="12.75" x14ac:dyDescent="0.2"/>
    <row r="25039" ht="12.75" x14ac:dyDescent="0.2"/>
    <row r="25040" ht="12.75" x14ac:dyDescent="0.2"/>
    <row r="25041" ht="12.75" x14ac:dyDescent="0.2"/>
    <row r="25042" ht="12.75" x14ac:dyDescent="0.2"/>
    <row r="25043" ht="12.75" x14ac:dyDescent="0.2"/>
    <row r="25044" ht="12.75" x14ac:dyDescent="0.2"/>
    <row r="25045" ht="12.75" x14ac:dyDescent="0.2"/>
    <row r="25046" ht="12.75" x14ac:dyDescent="0.2"/>
    <row r="25047" ht="12.75" x14ac:dyDescent="0.2"/>
    <row r="25048" ht="12.75" x14ac:dyDescent="0.2"/>
    <row r="25049" ht="12.75" x14ac:dyDescent="0.2"/>
    <row r="25050" ht="12.75" x14ac:dyDescent="0.2"/>
    <row r="25051" ht="12.75" x14ac:dyDescent="0.2"/>
    <row r="25052" ht="12.75" x14ac:dyDescent="0.2"/>
    <row r="25053" ht="12.75" x14ac:dyDescent="0.2"/>
    <row r="25054" ht="12.75" x14ac:dyDescent="0.2"/>
    <row r="25055" ht="12.75" x14ac:dyDescent="0.2"/>
    <row r="25056" ht="12.75" x14ac:dyDescent="0.2"/>
    <row r="25057" ht="12.75" x14ac:dyDescent="0.2"/>
    <row r="25058" ht="12.75" x14ac:dyDescent="0.2"/>
    <row r="25059" ht="12.75" x14ac:dyDescent="0.2"/>
    <row r="25060" ht="12.75" x14ac:dyDescent="0.2"/>
    <row r="25061" ht="12.75" x14ac:dyDescent="0.2"/>
    <row r="25062" ht="12.75" x14ac:dyDescent="0.2"/>
    <row r="25063" ht="12.75" x14ac:dyDescent="0.2"/>
    <row r="25064" ht="12.75" x14ac:dyDescent="0.2"/>
    <row r="25065" ht="12.75" x14ac:dyDescent="0.2"/>
    <row r="25066" ht="12.75" x14ac:dyDescent="0.2"/>
    <row r="25067" ht="12.75" x14ac:dyDescent="0.2"/>
    <row r="25068" ht="12.75" x14ac:dyDescent="0.2"/>
    <row r="25069" ht="12.75" x14ac:dyDescent="0.2"/>
    <row r="25070" ht="12.75" x14ac:dyDescent="0.2"/>
    <row r="25071" ht="12.75" x14ac:dyDescent="0.2"/>
    <row r="25072" ht="12.75" x14ac:dyDescent="0.2"/>
    <row r="25073" ht="12.75" x14ac:dyDescent="0.2"/>
    <row r="25074" ht="12.75" x14ac:dyDescent="0.2"/>
    <row r="25075" ht="12.75" x14ac:dyDescent="0.2"/>
    <row r="25076" ht="12.75" x14ac:dyDescent="0.2"/>
    <row r="25077" ht="12.75" x14ac:dyDescent="0.2"/>
    <row r="25078" ht="12.75" x14ac:dyDescent="0.2"/>
    <row r="25079" ht="12.75" x14ac:dyDescent="0.2"/>
    <row r="25080" ht="12.75" x14ac:dyDescent="0.2"/>
    <row r="25081" ht="12.75" x14ac:dyDescent="0.2"/>
    <row r="25082" ht="12.75" x14ac:dyDescent="0.2"/>
    <row r="25083" ht="12.75" x14ac:dyDescent="0.2"/>
    <row r="25084" ht="12.75" x14ac:dyDescent="0.2"/>
    <row r="25085" ht="12.75" x14ac:dyDescent="0.2"/>
    <row r="25086" ht="12.75" x14ac:dyDescent="0.2"/>
    <row r="25087" ht="12.75" x14ac:dyDescent="0.2"/>
    <row r="25088" ht="12.75" x14ac:dyDescent="0.2"/>
    <row r="25089" ht="12.75" x14ac:dyDescent="0.2"/>
    <row r="25090" ht="12.75" x14ac:dyDescent="0.2"/>
    <row r="25091" ht="12.75" x14ac:dyDescent="0.2"/>
    <row r="25092" ht="12.75" x14ac:dyDescent="0.2"/>
    <row r="25093" ht="12.75" x14ac:dyDescent="0.2"/>
    <row r="25094" ht="12.75" x14ac:dyDescent="0.2"/>
    <row r="25095" ht="12.75" x14ac:dyDescent="0.2"/>
    <row r="25096" ht="12.75" x14ac:dyDescent="0.2"/>
    <row r="25097" ht="12.75" x14ac:dyDescent="0.2"/>
    <row r="25098" ht="12.75" x14ac:dyDescent="0.2"/>
    <row r="25099" ht="12.75" x14ac:dyDescent="0.2"/>
    <row r="25100" ht="12.75" x14ac:dyDescent="0.2"/>
    <row r="25101" ht="12.75" x14ac:dyDescent="0.2"/>
    <row r="25102" ht="12.75" x14ac:dyDescent="0.2"/>
    <row r="25103" ht="12.75" x14ac:dyDescent="0.2"/>
    <row r="25104" ht="12.75" x14ac:dyDescent="0.2"/>
    <row r="25105" ht="12.75" x14ac:dyDescent="0.2"/>
    <row r="25106" ht="12.75" x14ac:dyDescent="0.2"/>
    <row r="25107" ht="12.75" x14ac:dyDescent="0.2"/>
    <row r="25108" ht="12.75" x14ac:dyDescent="0.2"/>
    <row r="25109" ht="12.75" x14ac:dyDescent="0.2"/>
    <row r="25110" ht="12.75" x14ac:dyDescent="0.2"/>
    <row r="25111" ht="12.75" x14ac:dyDescent="0.2"/>
    <row r="25112" ht="12.75" x14ac:dyDescent="0.2"/>
    <row r="25113" ht="12.75" x14ac:dyDescent="0.2"/>
    <row r="25114" ht="12.75" x14ac:dyDescent="0.2"/>
    <row r="25115" ht="12.75" x14ac:dyDescent="0.2"/>
    <row r="25116" ht="12.75" x14ac:dyDescent="0.2"/>
    <row r="25117" ht="12.75" x14ac:dyDescent="0.2"/>
    <row r="25118" ht="12.75" x14ac:dyDescent="0.2"/>
    <row r="25119" ht="12.75" x14ac:dyDescent="0.2"/>
    <row r="25120" ht="12.75" x14ac:dyDescent="0.2"/>
    <row r="25121" ht="12.75" x14ac:dyDescent="0.2"/>
    <row r="25122" ht="12.75" x14ac:dyDescent="0.2"/>
    <row r="25123" ht="12.75" x14ac:dyDescent="0.2"/>
    <row r="25124" ht="12.75" x14ac:dyDescent="0.2"/>
    <row r="25125" ht="12.75" x14ac:dyDescent="0.2"/>
    <row r="25126" ht="12.75" x14ac:dyDescent="0.2"/>
    <row r="25127" ht="12.75" x14ac:dyDescent="0.2"/>
    <row r="25128" ht="12.75" x14ac:dyDescent="0.2"/>
    <row r="25129" ht="12.75" x14ac:dyDescent="0.2"/>
    <row r="25130" ht="12.75" x14ac:dyDescent="0.2"/>
    <row r="25131" ht="12.75" x14ac:dyDescent="0.2"/>
    <row r="25132" ht="12.75" x14ac:dyDescent="0.2"/>
    <row r="25133" ht="12.75" x14ac:dyDescent="0.2"/>
    <row r="25134" ht="12.75" x14ac:dyDescent="0.2"/>
    <row r="25135" ht="12.75" x14ac:dyDescent="0.2"/>
    <row r="25136" ht="12.75" x14ac:dyDescent="0.2"/>
    <row r="25137" ht="12.75" x14ac:dyDescent="0.2"/>
    <row r="25138" ht="12.75" x14ac:dyDescent="0.2"/>
    <row r="25139" ht="12.75" x14ac:dyDescent="0.2"/>
    <row r="25140" ht="12.75" x14ac:dyDescent="0.2"/>
    <row r="25141" ht="12.75" x14ac:dyDescent="0.2"/>
    <row r="25142" ht="12.75" x14ac:dyDescent="0.2"/>
    <row r="25143" ht="12.75" x14ac:dyDescent="0.2"/>
    <row r="25144" ht="12.75" x14ac:dyDescent="0.2"/>
    <row r="25145" ht="12.75" x14ac:dyDescent="0.2"/>
    <row r="25146" ht="12.75" x14ac:dyDescent="0.2"/>
    <row r="25147" ht="12.75" x14ac:dyDescent="0.2"/>
    <row r="25148" ht="12.75" x14ac:dyDescent="0.2"/>
    <row r="25149" ht="12.75" x14ac:dyDescent="0.2"/>
    <row r="25150" ht="12.75" x14ac:dyDescent="0.2"/>
    <row r="25151" ht="12.75" x14ac:dyDescent="0.2"/>
    <row r="25152" ht="12.75" x14ac:dyDescent="0.2"/>
    <row r="25153" ht="12.75" x14ac:dyDescent="0.2"/>
    <row r="25154" ht="12.75" x14ac:dyDescent="0.2"/>
    <row r="25155" ht="12.75" x14ac:dyDescent="0.2"/>
    <row r="25156" ht="12.75" x14ac:dyDescent="0.2"/>
    <row r="25157" ht="12.75" x14ac:dyDescent="0.2"/>
    <row r="25158" ht="12.75" x14ac:dyDescent="0.2"/>
    <row r="25159" ht="12.75" x14ac:dyDescent="0.2"/>
    <row r="25160" ht="12.75" x14ac:dyDescent="0.2"/>
    <row r="25161" ht="12.75" x14ac:dyDescent="0.2"/>
    <row r="25162" ht="12.75" x14ac:dyDescent="0.2"/>
    <row r="25163" ht="12.75" x14ac:dyDescent="0.2"/>
    <row r="25164" ht="12.75" x14ac:dyDescent="0.2"/>
    <row r="25165" ht="12.75" x14ac:dyDescent="0.2"/>
    <row r="25166" ht="12.75" x14ac:dyDescent="0.2"/>
    <row r="25167" ht="12.75" x14ac:dyDescent="0.2"/>
    <row r="25168" ht="12.75" x14ac:dyDescent="0.2"/>
    <row r="25169" ht="12.75" x14ac:dyDescent="0.2"/>
    <row r="25170" ht="12.75" x14ac:dyDescent="0.2"/>
    <row r="25171" ht="12.75" x14ac:dyDescent="0.2"/>
    <row r="25172" ht="12.75" x14ac:dyDescent="0.2"/>
    <row r="25173" ht="12.75" x14ac:dyDescent="0.2"/>
    <row r="25174" ht="12.75" x14ac:dyDescent="0.2"/>
    <row r="25175" ht="12.75" x14ac:dyDescent="0.2"/>
    <row r="25176" ht="12.75" x14ac:dyDescent="0.2"/>
    <row r="25177" ht="12.75" x14ac:dyDescent="0.2"/>
    <row r="25178" ht="12.75" x14ac:dyDescent="0.2"/>
    <row r="25179" ht="12.75" x14ac:dyDescent="0.2"/>
    <row r="25180" ht="12.75" x14ac:dyDescent="0.2"/>
    <row r="25181" ht="12.75" x14ac:dyDescent="0.2"/>
    <row r="25182" ht="12.75" x14ac:dyDescent="0.2"/>
    <row r="25183" ht="12.75" x14ac:dyDescent="0.2"/>
    <row r="25184" ht="12.75" x14ac:dyDescent="0.2"/>
    <row r="25185" ht="12.75" x14ac:dyDescent="0.2"/>
    <row r="25186" ht="12.75" x14ac:dyDescent="0.2"/>
    <row r="25187" ht="12.75" x14ac:dyDescent="0.2"/>
    <row r="25188" ht="12.75" x14ac:dyDescent="0.2"/>
    <row r="25189" ht="12.75" x14ac:dyDescent="0.2"/>
    <row r="25190" ht="12.75" x14ac:dyDescent="0.2"/>
    <row r="25191" ht="12.75" x14ac:dyDescent="0.2"/>
    <row r="25192" ht="12.75" x14ac:dyDescent="0.2"/>
    <row r="25193" ht="12.75" x14ac:dyDescent="0.2"/>
    <row r="25194" ht="12.75" x14ac:dyDescent="0.2"/>
    <row r="25195" ht="12.75" x14ac:dyDescent="0.2"/>
    <row r="25196" ht="12.75" x14ac:dyDescent="0.2"/>
    <row r="25197" ht="12.75" x14ac:dyDescent="0.2"/>
    <row r="25198" ht="12.75" x14ac:dyDescent="0.2"/>
    <row r="25199" ht="12.75" x14ac:dyDescent="0.2"/>
    <row r="25200" ht="12.75" x14ac:dyDescent="0.2"/>
    <row r="25201" ht="12.75" x14ac:dyDescent="0.2"/>
    <row r="25202" ht="12.75" x14ac:dyDescent="0.2"/>
    <row r="25203" ht="12.75" x14ac:dyDescent="0.2"/>
    <row r="25204" ht="12.75" x14ac:dyDescent="0.2"/>
    <row r="25205" ht="12.75" x14ac:dyDescent="0.2"/>
    <row r="25206" ht="12.75" x14ac:dyDescent="0.2"/>
    <row r="25207" ht="12.75" x14ac:dyDescent="0.2"/>
    <row r="25208" ht="12.75" x14ac:dyDescent="0.2"/>
    <row r="25209" ht="12.75" x14ac:dyDescent="0.2"/>
    <row r="25210" ht="12.75" x14ac:dyDescent="0.2"/>
    <row r="25211" ht="12.75" x14ac:dyDescent="0.2"/>
    <row r="25212" ht="12.75" x14ac:dyDescent="0.2"/>
    <row r="25213" ht="12.75" x14ac:dyDescent="0.2"/>
    <row r="25214" ht="12.75" x14ac:dyDescent="0.2"/>
    <row r="25215" ht="12.75" x14ac:dyDescent="0.2"/>
    <row r="25216" ht="12.75" x14ac:dyDescent="0.2"/>
    <row r="25217" ht="12.75" x14ac:dyDescent="0.2"/>
    <row r="25218" ht="12.75" x14ac:dyDescent="0.2"/>
    <row r="25219" ht="12.75" x14ac:dyDescent="0.2"/>
    <row r="25220" ht="12.75" x14ac:dyDescent="0.2"/>
    <row r="25221" ht="12.75" x14ac:dyDescent="0.2"/>
    <row r="25222" ht="12.75" x14ac:dyDescent="0.2"/>
    <row r="25223" ht="12.75" x14ac:dyDescent="0.2"/>
    <row r="25224" ht="12.75" x14ac:dyDescent="0.2"/>
    <row r="25225" ht="12.75" x14ac:dyDescent="0.2"/>
    <row r="25226" ht="12.75" x14ac:dyDescent="0.2"/>
    <row r="25227" ht="12.75" x14ac:dyDescent="0.2"/>
    <row r="25228" ht="12.75" x14ac:dyDescent="0.2"/>
    <row r="25229" ht="12.75" x14ac:dyDescent="0.2"/>
    <row r="25230" ht="12.75" x14ac:dyDescent="0.2"/>
    <row r="25231" ht="12.75" x14ac:dyDescent="0.2"/>
    <row r="25232" ht="12.75" x14ac:dyDescent="0.2"/>
    <row r="25233" ht="12.75" x14ac:dyDescent="0.2"/>
    <row r="25234" ht="12.75" x14ac:dyDescent="0.2"/>
    <row r="25235" ht="12.75" x14ac:dyDescent="0.2"/>
    <row r="25236" ht="12.75" x14ac:dyDescent="0.2"/>
    <row r="25237" ht="12.75" x14ac:dyDescent="0.2"/>
    <row r="25238" ht="12.75" x14ac:dyDescent="0.2"/>
    <row r="25239" ht="12.75" x14ac:dyDescent="0.2"/>
    <row r="25240" ht="12.75" x14ac:dyDescent="0.2"/>
    <row r="25241" ht="12.75" x14ac:dyDescent="0.2"/>
    <row r="25242" ht="12.75" x14ac:dyDescent="0.2"/>
    <row r="25243" ht="12.75" x14ac:dyDescent="0.2"/>
    <row r="25244" ht="12.75" x14ac:dyDescent="0.2"/>
    <row r="25245" ht="12.75" x14ac:dyDescent="0.2"/>
    <row r="25246" ht="12.75" x14ac:dyDescent="0.2"/>
    <row r="25247" ht="12.75" x14ac:dyDescent="0.2"/>
    <row r="25248" ht="12.75" x14ac:dyDescent="0.2"/>
    <row r="25249" ht="12.75" x14ac:dyDescent="0.2"/>
    <row r="25250" ht="12.75" x14ac:dyDescent="0.2"/>
    <row r="25251" ht="12.75" x14ac:dyDescent="0.2"/>
    <row r="25252" ht="12.75" x14ac:dyDescent="0.2"/>
    <row r="25253" ht="12.75" x14ac:dyDescent="0.2"/>
    <row r="25254" ht="12.75" x14ac:dyDescent="0.2"/>
    <row r="25255" ht="12.75" x14ac:dyDescent="0.2"/>
    <row r="25256" ht="12.75" x14ac:dyDescent="0.2"/>
    <row r="25257" ht="12.75" x14ac:dyDescent="0.2"/>
    <row r="25258" ht="12.75" x14ac:dyDescent="0.2"/>
    <row r="25259" ht="12.75" x14ac:dyDescent="0.2"/>
    <row r="25260" ht="12.75" x14ac:dyDescent="0.2"/>
    <row r="25261" ht="12.75" x14ac:dyDescent="0.2"/>
    <row r="25262" ht="12.75" x14ac:dyDescent="0.2"/>
    <row r="25263" ht="12.75" x14ac:dyDescent="0.2"/>
    <row r="25264" ht="12.75" x14ac:dyDescent="0.2"/>
    <row r="25265" ht="12.75" x14ac:dyDescent="0.2"/>
    <row r="25266" ht="12.75" x14ac:dyDescent="0.2"/>
    <row r="25267" ht="12.75" x14ac:dyDescent="0.2"/>
    <row r="25268" ht="12.75" x14ac:dyDescent="0.2"/>
    <row r="25269" ht="12.75" x14ac:dyDescent="0.2"/>
    <row r="25270" ht="12.75" x14ac:dyDescent="0.2"/>
    <row r="25271" ht="12.75" x14ac:dyDescent="0.2"/>
    <row r="25272" ht="12.75" x14ac:dyDescent="0.2"/>
    <row r="25273" ht="12.75" x14ac:dyDescent="0.2"/>
    <row r="25274" ht="12.75" x14ac:dyDescent="0.2"/>
    <row r="25275" ht="12.75" x14ac:dyDescent="0.2"/>
    <row r="25276" ht="12.75" x14ac:dyDescent="0.2"/>
    <row r="25277" ht="12.75" x14ac:dyDescent="0.2"/>
    <row r="25278" ht="12.75" x14ac:dyDescent="0.2"/>
    <row r="25279" ht="12.75" x14ac:dyDescent="0.2"/>
    <row r="25280" ht="12.75" x14ac:dyDescent="0.2"/>
    <row r="25281" ht="12.75" x14ac:dyDescent="0.2"/>
    <row r="25282" ht="12.75" x14ac:dyDescent="0.2"/>
    <row r="25283" ht="12.75" x14ac:dyDescent="0.2"/>
    <row r="25284" ht="12.75" x14ac:dyDescent="0.2"/>
    <row r="25285" ht="12.75" x14ac:dyDescent="0.2"/>
    <row r="25286" ht="12.75" x14ac:dyDescent="0.2"/>
    <row r="25287" ht="12.75" x14ac:dyDescent="0.2"/>
    <row r="25288" ht="12.75" x14ac:dyDescent="0.2"/>
    <row r="25289" ht="12.75" x14ac:dyDescent="0.2"/>
    <row r="25290" ht="12.75" x14ac:dyDescent="0.2"/>
    <row r="25291" ht="12.75" x14ac:dyDescent="0.2"/>
    <row r="25292" ht="12.75" x14ac:dyDescent="0.2"/>
    <row r="25293" ht="12.75" x14ac:dyDescent="0.2"/>
    <row r="25294" ht="12.75" x14ac:dyDescent="0.2"/>
    <row r="25295" ht="12.75" x14ac:dyDescent="0.2"/>
    <row r="25296" ht="12.75" x14ac:dyDescent="0.2"/>
    <row r="25297" ht="12.75" x14ac:dyDescent="0.2"/>
    <row r="25298" ht="12.75" x14ac:dyDescent="0.2"/>
    <row r="25299" ht="12.75" x14ac:dyDescent="0.2"/>
    <row r="25300" ht="12.75" x14ac:dyDescent="0.2"/>
    <row r="25301" ht="12.75" x14ac:dyDescent="0.2"/>
    <row r="25302" ht="12.75" x14ac:dyDescent="0.2"/>
    <row r="25303" ht="12.75" x14ac:dyDescent="0.2"/>
    <row r="25304" ht="12.75" x14ac:dyDescent="0.2"/>
    <row r="25305" ht="12.75" x14ac:dyDescent="0.2"/>
    <row r="25306" ht="12.75" x14ac:dyDescent="0.2"/>
    <row r="25307" ht="12.75" x14ac:dyDescent="0.2"/>
    <row r="25308" ht="12.75" x14ac:dyDescent="0.2"/>
    <row r="25309" ht="12.75" x14ac:dyDescent="0.2"/>
    <row r="25310" ht="12.75" x14ac:dyDescent="0.2"/>
    <row r="25311" ht="12.75" x14ac:dyDescent="0.2"/>
    <row r="25312" ht="12.75" x14ac:dyDescent="0.2"/>
    <row r="25313" ht="12.75" x14ac:dyDescent="0.2"/>
    <row r="25314" ht="12.75" x14ac:dyDescent="0.2"/>
    <row r="25315" ht="12.75" x14ac:dyDescent="0.2"/>
    <row r="25316" ht="12.75" x14ac:dyDescent="0.2"/>
    <row r="25317" ht="12.75" x14ac:dyDescent="0.2"/>
    <row r="25318" ht="12.75" x14ac:dyDescent="0.2"/>
    <row r="25319" ht="12.75" x14ac:dyDescent="0.2"/>
    <row r="25320" ht="12.75" x14ac:dyDescent="0.2"/>
    <row r="25321" ht="12.75" x14ac:dyDescent="0.2"/>
    <row r="25322" ht="12.75" x14ac:dyDescent="0.2"/>
    <row r="25323" ht="12.75" x14ac:dyDescent="0.2"/>
    <row r="25324" ht="12.75" x14ac:dyDescent="0.2"/>
    <row r="25325" ht="12.75" x14ac:dyDescent="0.2"/>
    <row r="25326" ht="12.75" x14ac:dyDescent="0.2"/>
    <row r="25327" ht="12.75" x14ac:dyDescent="0.2"/>
    <row r="25328" ht="12.75" x14ac:dyDescent="0.2"/>
    <row r="25329" ht="12.75" x14ac:dyDescent="0.2"/>
    <row r="25330" ht="12.75" x14ac:dyDescent="0.2"/>
    <row r="25331" ht="12.75" x14ac:dyDescent="0.2"/>
    <row r="25332" ht="12.75" x14ac:dyDescent="0.2"/>
    <row r="25333" ht="12.75" x14ac:dyDescent="0.2"/>
    <row r="25334" ht="12.75" x14ac:dyDescent="0.2"/>
    <row r="25335" ht="12.75" x14ac:dyDescent="0.2"/>
    <row r="25336" ht="12.75" x14ac:dyDescent="0.2"/>
    <row r="25337" ht="12.75" x14ac:dyDescent="0.2"/>
    <row r="25338" ht="12.75" x14ac:dyDescent="0.2"/>
    <row r="25339" ht="12.75" x14ac:dyDescent="0.2"/>
    <row r="25340" ht="12.75" x14ac:dyDescent="0.2"/>
    <row r="25341" ht="12.75" x14ac:dyDescent="0.2"/>
    <row r="25342" ht="12.75" x14ac:dyDescent="0.2"/>
    <row r="25343" ht="12.75" x14ac:dyDescent="0.2"/>
    <row r="25344" ht="12.75" x14ac:dyDescent="0.2"/>
    <row r="25345" ht="12.75" x14ac:dyDescent="0.2"/>
    <row r="25346" ht="12.75" x14ac:dyDescent="0.2"/>
    <row r="25347" ht="12.75" x14ac:dyDescent="0.2"/>
    <row r="25348" ht="12.75" x14ac:dyDescent="0.2"/>
    <row r="25349" ht="12.75" x14ac:dyDescent="0.2"/>
    <row r="25350" ht="12.75" x14ac:dyDescent="0.2"/>
    <row r="25351" ht="12.75" x14ac:dyDescent="0.2"/>
    <row r="25352" ht="12.75" x14ac:dyDescent="0.2"/>
    <row r="25353" ht="12.75" x14ac:dyDescent="0.2"/>
    <row r="25354" ht="12.75" x14ac:dyDescent="0.2"/>
    <row r="25355" ht="12.75" x14ac:dyDescent="0.2"/>
    <row r="25356" ht="12.75" x14ac:dyDescent="0.2"/>
    <row r="25357" ht="12.75" x14ac:dyDescent="0.2"/>
    <row r="25358" ht="12.75" x14ac:dyDescent="0.2"/>
    <row r="25359" ht="12.75" x14ac:dyDescent="0.2"/>
    <row r="25360" ht="12.75" x14ac:dyDescent="0.2"/>
    <row r="25361" ht="12.75" x14ac:dyDescent="0.2"/>
    <row r="25362" ht="12.75" x14ac:dyDescent="0.2"/>
    <row r="25363" ht="12.75" x14ac:dyDescent="0.2"/>
    <row r="25364" ht="12.75" x14ac:dyDescent="0.2"/>
    <row r="25365" ht="12.75" x14ac:dyDescent="0.2"/>
    <row r="25366" ht="12.75" x14ac:dyDescent="0.2"/>
    <row r="25367" ht="12.75" x14ac:dyDescent="0.2"/>
    <row r="25368" ht="12.75" x14ac:dyDescent="0.2"/>
    <row r="25369" ht="12.75" x14ac:dyDescent="0.2"/>
    <row r="25370" ht="12.75" x14ac:dyDescent="0.2"/>
    <row r="25371" ht="12.75" x14ac:dyDescent="0.2"/>
    <row r="25372" ht="12.75" x14ac:dyDescent="0.2"/>
    <row r="25373" ht="12.75" x14ac:dyDescent="0.2"/>
    <row r="25374" ht="12.75" x14ac:dyDescent="0.2"/>
    <row r="25375" ht="12.75" x14ac:dyDescent="0.2"/>
    <row r="25376" ht="12.75" x14ac:dyDescent="0.2"/>
    <row r="25377" ht="12.75" x14ac:dyDescent="0.2"/>
    <row r="25378" ht="12.75" x14ac:dyDescent="0.2"/>
    <row r="25379" ht="12.75" x14ac:dyDescent="0.2"/>
    <row r="25380" ht="12.75" x14ac:dyDescent="0.2"/>
    <row r="25381" ht="12.75" x14ac:dyDescent="0.2"/>
    <row r="25382" ht="12.75" x14ac:dyDescent="0.2"/>
    <row r="25383" ht="12.75" x14ac:dyDescent="0.2"/>
    <row r="25384" ht="12.75" x14ac:dyDescent="0.2"/>
    <row r="25385" ht="12.75" x14ac:dyDescent="0.2"/>
    <row r="25386" ht="12.75" x14ac:dyDescent="0.2"/>
    <row r="25387" ht="12.75" x14ac:dyDescent="0.2"/>
    <row r="25388" ht="12.75" x14ac:dyDescent="0.2"/>
    <row r="25389" ht="12.75" x14ac:dyDescent="0.2"/>
    <row r="25390" ht="12.75" x14ac:dyDescent="0.2"/>
    <row r="25391" ht="12.75" x14ac:dyDescent="0.2"/>
    <row r="25392" ht="12.75" x14ac:dyDescent="0.2"/>
    <row r="25393" ht="12.75" x14ac:dyDescent="0.2"/>
    <row r="25394" ht="12.75" x14ac:dyDescent="0.2"/>
    <row r="25395" ht="12.75" x14ac:dyDescent="0.2"/>
    <row r="25396" ht="12.75" x14ac:dyDescent="0.2"/>
    <row r="25397" ht="12.75" x14ac:dyDescent="0.2"/>
    <row r="25398" ht="12.75" x14ac:dyDescent="0.2"/>
    <row r="25399" ht="12.75" x14ac:dyDescent="0.2"/>
    <row r="25400" ht="12.75" x14ac:dyDescent="0.2"/>
    <row r="25401" ht="12.75" x14ac:dyDescent="0.2"/>
    <row r="25402" ht="12.75" x14ac:dyDescent="0.2"/>
    <row r="25403" ht="12.75" x14ac:dyDescent="0.2"/>
    <row r="25404" ht="12.75" x14ac:dyDescent="0.2"/>
    <row r="25405" ht="12.75" x14ac:dyDescent="0.2"/>
    <row r="25406" ht="12.75" x14ac:dyDescent="0.2"/>
    <row r="25407" ht="12.75" x14ac:dyDescent="0.2"/>
    <row r="25408" ht="12.75" x14ac:dyDescent="0.2"/>
    <row r="25409" ht="12.75" x14ac:dyDescent="0.2"/>
    <row r="25410" ht="12.75" x14ac:dyDescent="0.2"/>
    <row r="25411" ht="12.75" x14ac:dyDescent="0.2"/>
    <row r="25412" ht="12.75" x14ac:dyDescent="0.2"/>
    <row r="25413" ht="12.75" x14ac:dyDescent="0.2"/>
    <row r="25414" ht="12.75" x14ac:dyDescent="0.2"/>
    <row r="25415" ht="12.75" x14ac:dyDescent="0.2"/>
    <row r="25416" ht="12.75" x14ac:dyDescent="0.2"/>
    <row r="25417" ht="12.75" x14ac:dyDescent="0.2"/>
    <row r="25418" ht="12.75" x14ac:dyDescent="0.2"/>
    <row r="25419" ht="12.75" x14ac:dyDescent="0.2"/>
    <row r="25420" ht="12.75" x14ac:dyDescent="0.2"/>
    <row r="25421" ht="12.75" x14ac:dyDescent="0.2"/>
    <row r="25422" ht="12.75" x14ac:dyDescent="0.2"/>
    <row r="25423" ht="12.75" x14ac:dyDescent="0.2"/>
    <row r="25424" ht="12.75" x14ac:dyDescent="0.2"/>
    <row r="25425" ht="12.75" x14ac:dyDescent="0.2"/>
    <row r="25426" ht="12.75" x14ac:dyDescent="0.2"/>
    <row r="25427" ht="12.75" x14ac:dyDescent="0.2"/>
    <row r="25428" ht="12.75" x14ac:dyDescent="0.2"/>
    <row r="25429" ht="12.75" x14ac:dyDescent="0.2"/>
    <row r="25430" ht="12.75" x14ac:dyDescent="0.2"/>
    <row r="25431" ht="12.75" x14ac:dyDescent="0.2"/>
    <row r="25432" ht="12.75" x14ac:dyDescent="0.2"/>
    <row r="25433" ht="12.75" x14ac:dyDescent="0.2"/>
    <row r="25434" ht="12.75" x14ac:dyDescent="0.2"/>
    <row r="25435" ht="12.75" x14ac:dyDescent="0.2"/>
    <row r="25436" ht="12.75" x14ac:dyDescent="0.2"/>
    <row r="25437" ht="12.75" x14ac:dyDescent="0.2"/>
    <row r="25438" ht="12.75" x14ac:dyDescent="0.2"/>
    <row r="25439" ht="12.75" x14ac:dyDescent="0.2"/>
    <row r="25440" ht="12.75" x14ac:dyDescent="0.2"/>
    <row r="25441" ht="12.75" x14ac:dyDescent="0.2"/>
    <row r="25442" ht="12.75" x14ac:dyDescent="0.2"/>
    <row r="25443" ht="12.75" x14ac:dyDescent="0.2"/>
    <row r="25444" ht="12.75" x14ac:dyDescent="0.2"/>
    <row r="25445" ht="12.75" x14ac:dyDescent="0.2"/>
    <row r="25446" ht="12.75" x14ac:dyDescent="0.2"/>
    <row r="25447" ht="12.75" x14ac:dyDescent="0.2"/>
    <row r="25448" ht="12.75" x14ac:dyDescent="0.2"/>
    <row r="25449" ht="12.75" x14ac:dyDescent="0.2"/>
    <row r="25450" ht="12.75" x14ac:dyDescent="0.2"/>
    <row r="25451" ht="12.75" x14ac:dyDescent="0.2"/>
    <row r="25452" ht="12.75" x14ac:dyDescent="0.2"/>
    <row r="25453" ht="12.75" x14ac:dyDescent="0.2"/>
    <row r="25454" ht="12.75" x14ac:dyDescent="0.2"/>
    <row r="25455" ht="12.75" x14ac:dyDescent="0.2"/>
    <row r="25456" ht="12.75" x14ac:dyDescent="0.2"/>
    <row r="25457" ht="12.75" x14ac:dyDescent="0.2"/>
    <row r="25458" ht="12.75" x14ac:dyDescent="0.2"/>
    <row r="25459" ht="12.75" x14ac:dyDescent="0.2"/>
    <row r="25460" ht="12.75" x14ac:dyDescent="0.2"/>
    <row r="25461" ht="12.75" x14ac:dyDescent="0.2"/>
    <row r="25462" ht="12.75" x14ac:dyDescent="0.2"/>
    <row r="25463" ht="12.75" x14ac:dyDescent="0.2"/>
    <row r="25464" ht="12.75" x14ac:dyDescent="0.2"/>
    <row r="25465" ht="12.75" x14ac:dyDescent="0.2"/>
    <row r="25466" ht="12.75" x14ac:dyDescent="0.2"/>
    <row r="25467" ht="12.75" x14ac:dyDescent="0.2"/>
    <row r="25468" ht="12.75" x14ac:dyDescent="0.2"/>
    <row r="25469" ht="12.75" x14ac:dyDescent="0.2"/>
    <row r="25470" ht="12.75" x14ac:dyDescent="0.2"/>
    <row r="25471" ht="12.75" x14ac:dyDescent="0.2"/>
    <row r="25472" ht="12.75" x14ac:dyDescent="0.2"/>
    <row r="25473" ht="12.75" x14ac:dyDescent="0.2"/>
    <row r="25474" ht="12.75" x14ac:dyDescent="0.2"/>
    <row r="25475" ht="12.75" x14ac:dyDescent="0.2"/>
    <row r="25476" ht="12.75" x14ac:dyDescent="0.2"/>
    <row r="25477" ht="12.75" x14ac:dyDescent="0.2"/>
    <row r="25478" ht="12.75" x14ac:dyDescent="0.2"/>
    <row r="25479" ht="12.75" x14ac:dyDescent="0.2"/>
    <row r="25480" ht="12.75" x14ac:dyDescent="0.2"/>
    <row r="25481" ht="12.75" x14ac:dyDescent="0.2"/>
    <row r="25482" ht="12.75" x14ac:dyDescent="0.2"/>
    <row r="25483" ht="12.75" x14ac:dyDescent="0.2"/>
    <row r="25484" ht="12.75" x14ac:dyDescent="0.2"/>
    <row r="25485" ht="12.75" x14ac:dyDescent="0.2"/>
    <row r="25486" ht="12.75" x14ac:dyDescent="0.2"/>
    <row r="25487" ht="12.75" x14ac:dyDescent="0.2"/>
    <row r="25488" ht="12.75" x14ac:dyDescent="0.2"/>
    <row r="25489" ht="12.75" x14ac:dyDescent="0.2"/>
    <row r="25490" ht="12.75" x14ac:dyDescent="0.2"/>
    <row r="25491" ht="12.75" x14ac:dyDescent="0.2"/>
    <row r="25492" ht="12.75" x14ac:dyDescent="0.2"/>
    <row r="25493" ht="12.75" x14ac:dyDescent="0.2"/>
    <row r="25494" ht="12.75" x14ac:dyDescent="0.2"/>
    <row r="25495" ht="12.75" x14ac:dyDescent="0.2"/>
    <row r="25496" ht="12.75" x14ac:dyDescent="0.2"/>
    <row r="25497" ht="12.75" x14ac:dyDescent="0.2"/>
    <row r="25498" ht="12.75" x14ac:dyDescent="0.2"/>
    <row r="25499" ht="12.75" x14ac:dyDescent="0.2"/>
    <row r="25500" ht="12.75" x14ac:dyDescent="0.2"/>
    <row r="25501" ht="12.75" x14ac:dyDescent="0.2"/>
    <row r="25502" ht="12.75" x14ac:dyDescent="0.2"/>
    <row r="25503" ht="12.75" x14ac:dyDescent="0.2"/>
    <row r="25504" ht="12.75" x14ac:dyDescent="0.2"/>
    <row r="25505" ht="12.75" x14ac:dyDescent="0.2"/>
    <row r="25506" ht="12.75" x14ac:dyDescent="0.2"/>
    <row r="25507" ht="12.75" x14ac:dyDescent="0.2"/>
    <row r="25508" ht="12.75" x14ac:dyDescent="0.2"/>
    <row r="25509" ht="12.75" x14ac:dyDescent="0.2"/>
    <row r="25510" ht="12.75" x14ac:dyDescent="0.2"/>
    <row r="25511" ht="12.75" x14ac:dyDescent="0.2"/>
    <row r="25512" ht="12.75" x14ac:dyDescent="0.2"/>
    <row r="25513" ht="12.75" x14ac:dyDescent="0.2"/>
    <row r="25514" ht="12.75" x14ac:dyDescent="0.2"/>
    <row r="25515" ht="12.75" x14ac:dyDescent="0.2"/>
    <row r="25516" ht="12.75" x14ac:dyDescent="0.2"/>
    <row r="25517" ht="12.75" x14ac:dyDescent="0.2"/>
    <row r="25518" ht="12.75" x14ac:dyDescent="0.2"/>
    <row r="25519" ht="12.75" x14ac:dyDescent="0.2"/>
    <row r="25520" ht="12.75" x14ac:dyDescent="0.2"/>
    <row r="25521" ht="12.75" x14ac:dyDescent="0.2"/>
    <row r="25522" ht="12.75" x14ac:dyDescent="0.2"/>
    <row r="25523" ht="12.75" x14ac:dyDescent="0.2"/>
    <row r="25524" ht="12.75" x14ac:dyDescent="0.2"/>
    <row r="25525" ht="12.75" x14ac:dyDescent="0.2"/>
    <row r="25526" ht="12.75" x14ac:dyDescent="0.2"/>
    <row r="25527" ht="12.75" x14ac:dyDescent="0.2"/>
    <row r="25528" ht="12.75" x14ac:dyDescent="0.2"/>
    <row r="25529" ht="12.75" x14ac:dyDescent="0.2"/>
    <row r="25530" ht="12.75" x14ac:dyDescent="0.2"/>
    <row r="25531" ht="12.75" x14ac:dyDescent="0.2"/>
    <row r="25532" ht="12.75" x14ac:dyDescent="0.2"/>
    <row r="25533" ht="12.75" x14ac:dyDescent="0.2"/>
    <row r="25534" ht="12.75" x14ac:dyDescent="0.2"/>
    <row r="25535" ht="12.75" x14ac:dyDescent="0.2"/>
    <row r="25536" ht="12.75" x14ac:dyDescent="0.2"/>
    <row r="25537" ht="12.75" x14ac:dyDescent="0.2"/>
    <row r="25538" ht="12.75" x14ac:dyDescent="0.2"/>
    <row r="25539" ht="12.75" x14ac:dyDescent="0.2"/>
    <row r="25540" ht="12.75" x14ac:dyDescent="0.2"/>
    <row r="25541" ht="12.75" x14ac:dyDescent="0.2"/>
    <row r="25542" ht="12.75" x14ac:dyDescent="0.2"/>
    <row r="25543" ht="12.75" x14ac:dyDescent="0.2"/>
    <row r="25544" ht="12.75" x14ac:dyDescent="0.2"/>
    <row r="25545" ht="12.75" x14ac:dyDescent="0.2"/>
    <row r="25546" ht="12.75" x14ac:dyDescent="0.2"/>
    <row r="25547" ht="12.75" x14ac:dyDescent="0.2"/>
    <row r="25548" ht="12.75" x14ac:dyDescent="0.2"/>
    <row r="25549" ht="12.75" x14ac:dyDescent="0.2"/>
    <row r="25550" ht="12.75" x14ac:dyDescent="0.2"/>
    <row r="25551" ht="12.75" x14ac:dyDescent="0.2"/>
    <row r="25552" ht="12.75" x14ac:dyDescent="0.2"/>
    <row r="25553" ht="12.75" x14ac:dyDescent="0.2"/>
    <row r="25554" ht="12.75" x14ac:dyDescent="0.2"/>
    <row r="25555" ht="12.75" x14ac:dyDescent="0.2"/>
    <row r="25556" ht="12.75" x14ac:dyDescent="0.2"/>
    <row r="25557" ht="12.75" x14ac:dyDescent="0.2"/>
    <row r="25558" ht="12.75" x14ac:dyDescent="0.2"/>
    <row r="25559" ht="12.75" x14ac:dyDescent="0.2"/>
    <row r="25560" ht="12.75" x14ac:dyDescent="0.2"/>
    <row r="25561" ht="12.75" x14ac:dyDescent="0.2"/>
    <row r="25562" ht="12.75" x14ac:dyDescent="0.2"/>
    <row r="25563" ht="12.75" x14ac:dyDescent="0.2"/>
    <row r="25564" ht="12.75" x14ac:dyDescent="0.2"/>
    <row r="25565" ht="12.75" x14ac:dyDescent="0.2"/>
    <row r="25566" ht="12.75" x14ac:dyDescent="0.2"/>
    <row r="25567" ht="12.75" x14ac:dyDescent="0.2"/>
    <row r="25568" ht="12.75" x14ac:dyDescent="0.2"/>
    <row r="25569" ht="12.75" x14ac:dyDescent="0.2"/>
    <row r="25570" ht="12.75" x14ac:dyDescent="0.2"/>
    <row r="25571" ht="12.75" x14ac:dyDescent="0.2"/>
    <row r="25572" ht="12.75" x14ac:dyDescent="0.2"/>
    <row r="25573" ht="12.75" x14ac:dyDescent="0.2"/>
    <row r="25574" ht="12.75" x14ac:dyDescent="0.2"/>
    <row r="25575" ht="12.75" x14ac:dyDescent="0.2"/>
    <row r="25576" ht="12.75" x14ac:dyDescent="0.2"/>
    <row r="25577" ht="12.75" x14ac:dyDescent="0.2"/>
    <row r="25578" ht="12.75" x14ac:dyDescent="0.2"/>
    <row r="25579" ht="12.75" x14ac:dyDescent="0.2"/>
    <row r="25580" ht="12.75" x14ac:dyDescent="0.2"/>
    <row r="25581" ht="12.75" x14ac:dyDescent="0.2"/>
    <row r="25582" ht="12.75" x14ac:dyDescent="0.2"/>
    <row r="25583" ht="12.75" x14ac:dyDescent="0.2"/>
    <row r="25584" ht="12.75" x14ac:dyDescent="0.2"/>
    <row r="25585" ht="12.75" x14ac:dyDescent="0.2"/>
    <row r="25586" ht="12.75" x14ac:dyDescent="0.2"/>
    <row r="25587" ht="12.75" x14ac:dyDescent="0.2"/>
    <row r="25588" ht="12.75" x14ac:dyDescent="0.2"/>
    <row r="25589" ht="12.75" x14ac:dyDescent="0.2"/>
    <row r="25590" ht="12.75" x14ac:dyDescent="0.2"/>
    <row r="25591" ht="12.75" x14ac:dyDescent="0.2"/>
    <row r="25592" ht="12.75" x14ac:dyDescent="0.2"/>
    <row r="25593" ht="12.75" x14ac:dyDescent="0.2"/>
    <row r="25594" ht="12.75" x14ac:dyDescent="0.2"/>
    <row r="25595" ht="12.75" x14ac:dyDescent="0.2"/>
    <row r="25596" ht="12.75" x14ac:dyDescent="0.2"/>
    <row r="25597" ht="12.75" x14ac:dyDescent="0.2"/>
    <row r="25598" ht="12.75" x14ac:dyDescent="0.2"/>
    <row r="25599" ht="12.75" x14ac:dyDescent="0.2"/>
    <row r="25600" ht="12.75" x14ac:dyDescent="0.2"/>
    <row r="25601" ht="12.75" x14ac:dyDescent="0.2"/>
    <row r="25602" ht="12.75" x14ac:dyDescent="0.2"/>
    <row r="25603" ht="12.75" x14ac:dyDescent="0.2"/>
    <row r="25604" ht="12.75" x14ac:dyDescent="0.2"/>
    <row r="25605" ht="12.75" x14ac:dyDescent="0.2"/>
    <row r="25606" ht="12.75" x14ac:dyDescent="0.2"/>
    <row r="25607" ht="12.75" x14ac:dyDescent="0.2"/>
    <row r="25608" ht="12.75" x14ac:dyDescent="0.2"/>
    <row r="25609" ht="12.75" x14ac:dyDescent="0.2"/>
    <row r="25610" ht="12.75" x14ac:dyDescent="0.2"/>
    <row r="25611" ht="12.75" x14ac:dyDescent="0.2"/>
    <row r="25612" ht="12.75" x14ac:dyDescent="0.2"/>
    <row r="25613" ht="12.75" x14ac:dyDescent="0.2"/>
    <row r="25614" ht="12.75" x14ac:dyDescent="0.2"/>
    <row r="25615" ht="12.75" x14ac:dyDescent="0.2"/>
    <row r="25616" ht="12.75" x14ac:dyDescent="0.2"/>
    <row r="25617" ht="12.75" x14ac:dyDescent="0.2"/>
    <row r="25618" ht="12.75" x14ac:dyDescent="0.2"/>
    <row r="25619" ht="12.75" x14ac:dyDescent="0.2"/>
    <row r="25620" ht="12.75" x14ac:dyDescent="0.2"/>
    <row r="25621" ht="12.75" x14ac:dyDescent="0.2"/>
    <row r="25622" ht="12.75" x14ac:dyDescent="0.2"/>
    <row r="25623" ht="12.75" x14ac:dyDescent="0.2"/>
    <row r="25624" ht="12.75" x14ac:dyDescent="0.2"/>
    <row r="25625" ht="12.75" x14ac:dyDescent="0.2"/>
    <row r="25626" ht="12.75" x14ac:dyDescent="0.2"/>
    <row r="25627" ht="12.75" x14ac:dyDescent="0.2"/>
    <row r="25628" ht="12.75" x14ac:dyDescent="0.2"/>
    <row r="25629" ht="12.75" x14ac:dyDescent="0.2"/>
    <row r="25630" ht="12.75" x14ac:dyDescent="0.2"/>
    <row r="25631" ht="12.75" x14ac:dyDescent="0.2"/>
    <row r="25632" ht="12.75" x14ac:dyDescent="0.2"/>
    <row r="25633" ht="12.75" x14ac:dyDescent="0.2"/>
    <row r="25634" ht="12.75" x14ac:dyDescent="0.2"/>
    <row r="25635" ht="12.75" x14ac:dyDescent="0.2"/>
    <row r="25636" ht="12.75" x14ac:dyDescent="0.2"/>
    <row r="25637" ht="12.75" x14ac:dyDescent="0.2"/>
    <row r="25638" ht="12.75" x14ac:dyDescent="0.2"/>
    <row r="25639" ht="12.75" x14ac:dyDescent="0.2"/>
    <row r="25640" ht="12.75" x14ac:dyDescent="0.2"/>
    <row r="25641" ht="12.75" x14ac:dyDescent="0.2"/>
    <row r="25642" ht="12.75" x14ac:dyDescent="0.2"/>
    <row r="25643" ht="12.75" x14ac:dyDescent="0.2"/>
    <row r="25644" ht="12.75" x14ac:dyDescent="0.2"/>
    <row r="25645" ht="12.75" x14ac:dyDescent="0.2"/>
    <row r="25646" ht="12.75" x14ac:dyDescent="0.2"/>
    <row r="25647" ht="12.75" x14ac:dyDescent="0.2"/>
    <row r="25648" ht="12.75" x14ac:dyDescent="0.2"/>
    <row r="25649" ht="12.75" x14ac:dyDescent="0.2"/>
    <row r="25650" ht="12.75" x14ac:dyDescent="0.2"/>
    <row r="25651" ht="12.75" x14ac:dyDescent="0.2"/>
    <row r="25652" ht="12.75" x14ac:dyDescent="0.2"/>
    <row r="25653" ht="12.75" x14ac:dyDescent="0.2"/>
    <row r="25654" ht="12.75" x14ac:dyDescent="0.2"/>
    <row r="25655" ht="12.75" x14ac:dyDescent="0.2"/>
    <row r="25656" ht="12.75" x14ac:dyDescent="0.2"/>
    <row r="25657" ht="12.75" x14ac:dyDescent="0.2"/>
    <row r="25658" ht="12.75" x14ac:dyDescent="0.2"/>
    <row r="25659" ht="12.75" x14ac:dyDescent="0.2"/>
    <row r="25660" ht="12.75" x14ac:dyDescent="0.2"/>
    <row r="25661" ht="12.75" x14ac:dyDescent="0.2"/>
    <row r="25662" ht="12.75" x14ac:dyDescent="0.2"/>
    <row r="25663" ht="12.75" x14ac:dyDescent="0.2"/>
    <row r="25664" ht="12.75" x14ac:dyDescent="0.2"/>
    <row r="25665" ht="12.75" x14ac:dyDescent="0.2"/>
    <row r="25666" ht="12.75" x14ac:dyDescent="0.2"/>
    <row r="25667" ht="12.75" x14ac:dyDescent="0.2"/>
    <row r="25668" ht="12.75" x14ac:dyDescent="0.2"/>
    <row r="25669" ht="12.75" x14ac:dyDescent="0.2"/>
    <row r="25670" ht="12.75" x14ac:dyDescent="0.2"/>
    <row r="25671" ht="12.75" x14ac:dyDescent="0.2"/>
    <row r="25672" ht="12.75" x14ac:dyDescent="0.2"/>
    <row r="25673" ht="12.75" x14ac:dyDescent="0.2"/>
    <row r="25674" ht="12.75" x14ac:dyDescent="0.2"/>
    <row r="25675" ht="12.75" x14ac:dyDescent="0.2"/>
    <row r="25676" ht="12.75" x14ac:dyDescent="0.2"/>
    <row r="25677" ht="12.75" x14ac:dyDescent="0.2"/>
    <row r="25678" ht="12.75" x14ac:dyDescent="0.2"/>
    <row r="25679" ht="12.75" x14ac:dyDescent="0.2"/>
    <row r="25680" ht="12.75" x14ac:dyDescent="0.2"/>
    <row r="25681" ht="12.75" x14ac:dyDescent="0.2"/>
    <row r="25682" ht="12.75" x14ac:dyDescent="0.2"/>
    <row r="25683" ht="12.75" x14ac:dyDescent="0.2"/>
    <row r="25684" ht="12.75" x14ac:dyDescent="0.2"/>
    <row r="25685" ht="12.75" x14ac:dyDescent="0.2"/>
    <row r="25686" ht="12.75" x14ac:dyDescent="0.2"/>
    <row r="25687" ht="12.75" x14ac:dyDescent="0.2"/>
    <row r="25688" ht="12.75" x14ac:dyDescent="0.2"/>
    <row r="25689" ht="12.75" x14ac:dyDescent="0.2"/>
    <row r="25690" ht="12.75" x14ac:dyDescent="0.2"/>
    <row r="25691" ht="12.75" x14ac:dyDescent="0.2"/>
    <row r="25692" ht="12.75" x14ac:dyDescent="0.2"/>
    <row r="25693" ht="12.75" x14ac:dyDescent="0.2"/>
    <row r="25694" ht="12.75" x14ac:dyDescent="0.2"/>
    <row r="25695" ht="12.75" x14ac:dyDescent="0.2"/>
    <row r="25696" ht="12.75" x14ac:dyDescent="0.2"/>
    <row r="25697" ht="12.75" x14ac:dyDescent="0.2"/>
    <row r="25698" ht="12.75" x14ac:dyDescent="0.2"/>
    <row r="25699" ht="12.75" x14ac:dyDescent="0.2"/>
    <row r="25700" ht="12.75" x14ac:dyDescent="0.2"/>
    <row r="25701" ht="12.75" x14ac:dyDescent="0.2"/>
    <row r="25702" ht="12.75" x14ac:dyDescent="0.2"/>
    <row r="25703" ht="12.75" x14ac:dyDescent="0.2"/>
    <row r="25704" ht="12.75" x14ac:dyDescent="0.2"/>
    <row r="25705" ht="12.75" x14ac:dyDescent="0.2"/>
    <row r="25706" ht="12.75" x14ac:dyDescent="0.2"/>
    <row r="25707" ht="12.75" x14ac:dyDescent="0.2"/>
    <row r="25708" ht="12.75" x14ac:dyDescent="0.2"/>
    <row r="25709" ht="12.75" x14ac:dyDescent="0.2"/>
    <row r="25710" ht="12.75" x14ac:dyDescent="0.2"/>
    <row r="25711" ht="12.75" x14ac:dyDescent="0.2"/>
    <row r="25712" ht="12.75" x14ac:dyDescent="0.2"/>
    <row r="25713" ht="12.75" x14ac:dyDescent="0.2"/>
    <row r="25714" ht="12.75" x14ac:dyDescent="0.2"/>
    <row r="25715" ht="12.75" x14ac:dyDescent="0.2"/>
    <row r="25716" ht="12.75" x14ac:dyDescent="0.2"/>
    <row r="25717" ht="12.75" x14ac:dyDescent="0.2"/>
    <row r="25718" ht="12.75" x14ac:dyDescent="0.2"/>
    <row r="25719" ht="12.75" x14ac:dyDescent="0.2"/>
    <row r="25720" ht="12.75" x14ac:dyDescent="0.2"/>
    <row r="25721" ht="12.75" x14ac:dyDescent="0.2"/>
    <row r="25722" ht="12.75" x14ac:dyDescent="0.2"/>
    <row r="25723" ht="12.75" x14ac:dyDescent="0.2"/>
    <row r="25724" ht="12.75" x14ac:dyDescent="0.2"/>
    <row r="25725" ht="12.75" x14ac:dyDescent="0.2"/>
    <row r="25726" ht="12.75" x14ac:dyDescent="0.2"/>
    <row r="25727" ht="12.75" x14ac:dyDescent="0.2"/>
    <row r="25728" ht="12.75" x14ac:dyDescent="0.2"/>
    <row r="25729" ht="12.75" x14ac:dyDescent="0.2"/>
    <row r="25730" ht="12.75" x14ac:dyDescent="0.2"/>
    <row r="25731" ht="12.75" x14ac:dyDescent="0.2"/>
    <row r="25732" ht="12.75" x14ac:dyDescent="0.2"/>
    <row r="25733" ht="12.75" x14ac:dyDescent="0.2"/>
    <row r="25734" ht="12.75" x14ac:dyDescent="0.2"/>
    <row r="25735" ht="12.75" x14ac:dyDescent="0.2"/>
    <row r="25736" ht="12.75" x14ac:dyDescent="0.2"/>
    <row r="25737" ht="12.75" x14ac:dyDescent="0.2"/>
    <row r="25738" ht="12.75" x14ac:dyDescent="0.2"/>
    <row r="25739" ht="12.75" x14ac:dyDescent="0.2"/>
    <row r="25740" ht="12.75" x14ac:dyDescent="0.2"/>
    <row r="25741" ht="12.75" x14ac:dyDescent="0.2"/>
    <row r="25742" ht="12.75" x14ac:dyDescent="0.2"/>
    <row r="25743" ht="12.75" x14ac:dyDescent="0.2"/>
    <row r="25744" ht="12.75" x14ac:dyDescent="0.2"/>
    <row r="25745" ht="12.75" x14ac:dyDescent="0.2"/>
    <row r="25746" ht="12.75" x14ac:dyDescent="0.2"/>
    <row r="25747" ht="12.75" x14ac:dyDescent="0.2"/>
    <row r="25748" ht="12.75" x14ac:dyDescent="0.2"/>
    <row r="25749" ht="12.75" x14ac:dyDescent="0.2"/>
    <row r="25750" ht="12.75" x14ac:dyDescent="0.2"/>
    <row r="25751" ht="12.75" x14ac:dyDescent="0.2"/>
    <row r="25752" ht="12.75" x14ac:dyDescent="0.2"/>
    <row r="25753" ht="12.75" x14ac:dyDescent="0.2"/>
    <row r="25754" ht="12.75" x14ac:dyDescent="0.2"/>
    <row r="25755" ht="12.75" x14ac:dyDescent="0.2"/>
    <row r="25756" ht="12.75" x14ac:dyDescent="0.2"/>
    <row r="25757" ht="12.75" x14ac:dyDescent="0.2"/>
    <row r="25758" ht="12.75" x14ac:dyDescent="0.2"/>
    <row r="25759" ht="12.75" x14ac:dyDescent="0.2"/>
    <row r="25760" ht="12.75" x14ac:dyDescent="0.2"/>
    <row r="25761" ht="12.75" x14ac:dyDescent="0.2"/>
    <row r="25762" ht="12.75" x14ac:dyDescent="0.2"/>
    <row r="25763" ht="12.75" x14ac:dyDescent="0.2"/>
    <row r="25764" ht="12.75" x14ac:dyDescent="0.2"/>
    <row r="25765" ht="12.75" x14ac:dyDescent="0.2"/>
    <row r="25766" ht="12.75" x14ac:dyDescent="0.2"/>
    <row r="25767" ht="12.75" x14ac:dyDescent="0.2"/>
    <row r="25768" ht="12.75" x14ac:dyDescent="0.2"/>
    <row r="25769" ht="12.75" x14ac:dyDescent="0.2"/>
    <row r="25770" ht="12.75" x14ac:dyDescent="0.2"/>
    <row r="25771" ht="12.75" x14ac:dyDescent="0.2"/>
    <row r="25772" ht="12.75" x14ac:dyDescent="0.2"/>
    <row r="25773" ht="12.75" x14ac:dyDescent="0.2"/>
    <row r="25774" ht="12.75" x14ac:dyDescent="0.2"/>
    <row r="25775" ht="12.75" x14ac:dyDescent="0.2"/>
    <row r="25776" ht="12.75" x14ac:dyDescent="0.2"/>
    <row r="25777" ht="12.75" x14ac:dyDescent="0.2"/>
    <row r="25778" ht="12.75" x14ac:dyDescent="0.2"/>
    <row r="25779" ht="12.75" x14ac:dyDescent="0.2"/>
    <row r="25780" ht="12.75" x14ac:dyDescent="0.2"/>
    <row r="25781" ht="12.75" x14ac:dyDescent="0.2"/>
    <row r="25782" ht="12.75" x14ac:dyDescent="0.2"/>
    <row r="25783" ht="12.75" x14ac:dyDescent="0.2"/>
    <row r="25784" ht="12.75" x14ac:dyDescent="0.2"/>
    <row r="25785" ht="12.75" x14ac:dyDescent="0.2"/>
    <row r="25786" ht="12.75" x14ac:dyDescent="0.2"/>
    <row r="25787" ht="12.75" x14ac:dyDescent="0.2"/>
    <row r="25788" ht="12.75" x14ac:dyDescent="0.2"/>
    <row r="25789" ht="12.75" x14ac:dyDescent="0.2"/>
    <row r="25790" ht="12.75" x14ac:dyDescent="0.2"/>
    <row r="25791" ht="12.75" x14ac:dyDescent="0.2"/>
    <row r="25792" ht="12.75" x14ac:dyDescent="0.2"/>
    <row r="25793" ht="12.75" x14ac:dyDescent="0.2"/>
    <row r="25794" ht="12.75" x14ac:dyDescent="0.2"/>
    <row r="25795" ht="12.75" x14ac:dyDescent="0.2"/>
    <row r="25796" ht="12.75" x14ac:dyDescent="0.2"/>
    <row r="25797" ht="12.75" x14ac:dyDescent="0.2"/>
    <row r="25798" ht="12.75" x14ac:dyDescent="0.2"/>
    <row r="25799" ht="12.75" x14ac:dyDescent="0.2"/>
    <row r="25800" ht="12.75" x14ac:dyDescent="0.2"/>
    <row r="25801" ht="12.75" x14ac:dyDescent="0.2"/>
    <row r="25802" ht="12.75" x14ac:dyDescent="0.2"/>
    <row r="25803" ht="12.75" x14ac:dyDescent="0.2"/>
    <row r="25804" ht="12.75" x14ac:dyDescent="0.2"/>
    <row r="25805" ht="12.75" x14ac:dyDescent="0.2"/>
    <row r="25806" ht="12.75" x14ac:dyDescent="0.2"/>
    <row r="25807" ht="12.75" x14ac:dyDescent="0.2"/>
    <row r="25808" ht="12.75" x14ac:dyDescent="0.2"/>
    <row r="25809" ht="12.75" x14ac:dyDescent="0.2"/>
    <row r="25810" ht="12.75" x14ac:dyDescent="0.2"/>
    <row r="25811" ht="12.75" x14ac:dyDescent="0.2"/>
    <row r="25812" ht="12.75" x14ac:dyDescent="0.2"/>
    <row r="25813" ht="12.75" x14ac:dyDescent="0.2"/>
    <row r="25814" ht="12.75" x14ac:dyDescent="0.2"/>
    <row r="25815" ht="12.75" x14ac:dyDescent="0.2"/>
    <row r="25816" ht="12.75" x14ac:dyDescent="0.2"/>
    <row r="25817" ht="12.75" x14ac:dyDescent="0.2"/>
    <row r="25818" ht="12.75" x14ac:dyDescent="0.2"/>
    <row r="25819" ht="12.75" x14ac:dyDescent="0.2"/>
    <row r="25820" ht="12.75" x14ac:dyDescent="0.2"/>
    <row r="25821" ht="12.75" x14ac:dyDescent="0.2"/>
    <row r="25822" ht="12.75" x14ac:dyDescent="0.2"/>
    <row r="25823" ht="12.75" x14ac:dyDescent="0.2"/>
    <row r="25824" ht="12.75" x14ac:dyDescent="0.2"/>
    <row r="25825" ht="12.75" x14ac:dyDescent="0.2"/>
    <row r="25826" ht="12.75" x14ac:dyDescent="0.2"/>
    <row r="25827" ht="12.75" x14ac:dyDescent="0.2"/>
    <row r="25828" ht="12.75" x14ac:dyDescent="0.2"/>
    <row r="25829" ht="12.75" x14ac:dyDescent="0.2"/>
    <row r="25830" ht="12.75" x14ac:dyDescent="0.2"/>
    <row r="25831" ht="12.75" x14ac:dyDescent="0.2"/>
    <row r="25832" ht="12.75" x14ac:dyDescent="0.2"/>
    <row r="25833" ht="12.75" x14ac:dyDescent="0.2"/>
    <row r="25834" ht="12.75" x14ac:dyDescent="0.2"/>
    <row r="25835" ht="12.75" x14ac:dyDescent="0.2"/>
    <row r="25836" ht="12.75" x14ac:dyDescent="0.2"/>
    <row r="25837" ht="12.75" x14ac:dyDescent="0.2"/>
    <row r="25838" ht="12.75" x14ac:dyDescent="0.2"/>
    <row r="25839" ht="12.75" x14ac:dyDescent="0.2"/>
    <row r="25840" ht="12.75" x14ac:dyDescent="0.2"/>
    <row r="25841" ht="12.75" x14ac:dyDescent="0.2"/>
    <row r="25842" ht="12.75" x14ac:dyDescent="0.2"/>
    <row r="25843" ht="12.75" x14ac:dyDescent="0.2"/>
    <row r="25844" ht="12.75" x14ac:dyDescent="0.2"/>
    <row r="25845" ht="12.75" x14ac:dyDescent="0.2"/>
    <row r="25846" ht="12.75" x14ac:dyDescent="0.2"/>
    <row r="25847" ht="12.75" x14ac:dyDescent="0.2"/>
    <row r="25848" ht="12.75" x14ac:dyDescent="0.2"/>
    <row r="25849" ht="12.75" x14ac:dyDescent="0.2"/>
    <row r="25850" ht="12.75" x14ac:dyDescent="0.2"/>
    <row r="25851" ht="12.75" x14ac:dyDescent="0.2"/>
    <row r="25852" ht="12.75" x14ac:dyDescent="0.2"/>
    <row r="25853" ht="12.75" x14ac:dyDescent="0.2"/>
    <row r="25854" ht="12.75" x14ac:dyDescent="0.2"/>
    <row r="25855" ht="12.75" x14ac:dyDescent="0.2"/>
    <row r="25856" ht="12.75" x14ac:dyDescent="0.2"/>
    <row r="25857" ht="12.75" x14ac:dyDescent="0.2"/>
    <row r="25858" ht="12.75" x14ac:dyDescent="0.2"/>
    <row r="25859" ht="12.75" x14ac:dyDescent="0.2"/>
    <row r="25860" ht="12.75" x14ac:dyDescent="0.2"/>
    <row r="25861" ht="12.75" x14ac:dyDescent="0.2"/>
    <row r="25862" ht="12.75" x14ac:dyDescent="0.2"/>
    <row r="25863" ht="12.75" x14ac:dyDescent="0.2"/>
    <row r="25864" ht="12.75" x14ac:dyDescent="0.2"/>
    <row r="25865" ht="12.75" x14ac:dyDescent="0.2"/>
    <row r="25866" ht="12.75" x14ac:dyDescent="0.2"/>
    <row r="25867" ht="12.75" x14ac:dyDescent="0.2"/>
    <row r="25868" ht="12.75" x14ac:dyDescent="0.2"/>
    <row r="25869" ht="12.75" x14ac:dyDescent="0.2"/>
    <row r="25870" ht="12.75" x14ac:dyDescent="0.2"/>
    <row r="25871" ht="12.75" x14ac:dyDescent="0.2"/>
    <row r="25872" ht="12.75" x14ac:dyDescent="0.2"/>
    <row r="25873" ht="12.75" x14ac:dyDescent="0.2"/>
    <row r="25874" ht="12.75" x14ac:dyDescent="0.2"/>
    <row r="25875" ht="12.75" x14ac:dyDescent="0.2"/>
    <row r="25876" ht="12.75" x14ac:dyDescent="0.2"/>
    <row r="25877" ht="12.75" x14ac:dyDescent="0.2"/>
    <row r="25878" ht="12.75" x14ac:dyDescent="0.2"/>
    <row r="25879" ht="12.75" x14ac:dyDescent="0.2"/>
    <row r="25880" ht="12.75" x14ac:dyDescent="0.2"/>
    <row r="25881" ht="12.75" x14ac:dyDescent="0.2"/>
    <row r="25882" ht="12.75" x14ac:dyDescent="0.2"/>
    <row r="25883" ht="12.75" x14ac:dyDescent="0.2"/>
    <row r="25884" ht="12.75" x14ac:dyDescent="0.2"/>
    <row r="25885" ht="12.75" x14ac:dyDescent="0.2"/>
    <row r="25886" ht="12.75" x14ac:dyDescent="0.2"/>
    <row r="25887" ht="12.75" x14ac:dyDescent="0.2"/>
    <row r="25888" ht="12.75" x14ac:dyDescent="0.2"/>
    <row r="25889" ht="12.75" x14ac:dyDescent="0.2"/>
    <row r="25890" ht="12.75" x14ac:dyDescent="0.2"/>
    <row r="25891" ht="12.75" x14ac:dyDescent="0.2"/>
    <row r="25892" ht="12.75" x14ac:dyDescent="0.2"/>
    <row r="25893" ht="12.75" x14ac:dyDescent="0.2"/>
    <row r="25894" ht="12.75" x14ac:dyDescent="0.2"/>
    <row r="25895" ht="12.75" x14ac:dyDescent="0.2"/>
    <row r="25896" ht="12.75" x14ac:dyDescent="0.2"/>
    <row r="25897" ht="12.75" x14ac:dyDescent="0.2"/>
    <row r="25898" ht="12.75" x14ac:dyDescent="0.2"/>
    <row r="25899" ht="12.75" x14ac:dyDescent="0.2"/>
    <row r="25900" ht="12.75" x14ac:dyDescent="0.2"/>
    <row r="25901" ht="12.75" x14ac:dyDescent="0.2"/>
    <row r="25902" ht="12.75" x14ac:dyDescent="0.2"/>
    <row r="25903" ht="12.75" x14ac:dyDescent="0.2"/>
    <row r="25904" ht="12.75" x14ac:dyDescent="0.2"/>
    <row r="25905" ht="12.75" x14ac:dyDescent="0.2"/>
    <row r="25906" ht="12.75" x14ac:dyDescent="0.2"/>
    <row r="25907" ht="12.75" x14ac:dyDescent="0.2"/>
    <row r="25908" ht="12.75" x14ac:dyDescent="0.2"/>
    <row r="25909" ht="12.75" x14ac:dyDescent="0.2"/>
    <row r="25910" ht="12.75" x14ac:dyDescent="0.2"/>
    <row r="25911" ht="12.75" x14ac:dyDescent="0.2"/>
    <row r="25912" ht="12.75" x14ac:dyDescent="0.2"/>
    <row r="25913" ht="12.75" x14ac:dyDescent="0.2"/>
    <row r="25914" ht="12.75" x14ac:dyDescent="0.2"/>
    <row r="25915" ht="12.75" x14ac:dyDescent="0.2"/>
    <row r="25916" ht="12.75" x14ac:dyDescent="0.2"/>
    <row r="25917" ht="12.75" x14ac:dyDescent="0.2"/>
    <row r="25918" ht="12.75" x14ac:dyDescent="0.2"/>
    <row r="25919" ht="12.75" x14ac:dyDescent="0.2"/>
    <row r="25920" ht="12.75" x14ac:dyDescent="0.2"/>
    <row r="25921" ht="12.75" x14ac:dyDescent="0.2"/>
    <row r="25922" ht="12.75" x14ac:dyDescent="0.2"/>
    <row r="25923" ht="12.75" x14ac:dyDescent="0.2"/>
    <row r="25924" ht="12.75" x14ac:dyDescent="0.2"/>
    <row r="25925" ht="12.75" x14ac:dyDescent="0.2"/>
    <row r="25926" ht="12.75" x14ac:dyDescent="0.2"/>
    <row r="25927" ht="12.75" x14ac:dyDescent="0.2"/>
    <row r="25928" ht="12.75" x14ac:dyDescent="0.2"/>
    <row r="25929" ht="12.75" x14ac:dyDescent="0.2"/>
    <row r="25930" ht="12.75" x14ac:dyDescent="0.2"/>
    <row r="25931" ht="12.75" x14ac:dyDescent="0.2"/>
    <row r="25932" ht="12.75" x14ac:dyDescent="0.2"/>
    <row r="25933" ht="12.75" x14ac:dyDescent="0.2"/>
    <row r="25934" ht="12.75" x14ac:dyDescent="0.2"/>
    <row r="25935" ht="12.75" x14ac:dyDescent="0.2"/>
    <row r="25936" ht="12.75" x14ac:dyDescent="0.2"/>
    <row r="25937" ht="12.75" x14ac:dyDescent="0.2"/>
    <row r="25938" ht="12.75" x14ac:dyDescent="0.2"/>
    <row r="25939" ht="12.75" x14ac:dyDescent="0.2"/>
    <row r="25940" ht="12.75" x14ac:dyDescent="0.2"/>
    <row r="25941" ht="12.75" x14ac:dyDescent="0.2"/>
    <row r="25942" ht="12.75" x14ac:dyDescent="0.2"/>
    <row r="25943" ht="12.75" x14ac:dyDescent="0.2"/>
    <row r="25944" ht="12.75" x14ac:dyDescent="0.2"/>
    <row r="25945" ht="12.75" x14ac:dyDescent="0.2"/>
    <row r="25946" ht="12.75" x14ac:dyDescent="0.2"/>
    <row r="25947" ht="12.75" x14ac:dyDescent="0.2"/>
    <row r="25948" ht="12.75" x14ac:dyDescent="0.2"/>
    <row r="25949" ht="12.75" x14ac:dyDescent="0.2"/>
    <row r="25950" ht="12.75" x14ac:dyDescent="0.2"/>
    <row r="25951" ht="12.75" x14ac:dyDescent="0.2"/>
    <row r="25952" ht="12.75" x14ac:dyDescent="0.2"/>
    <row r="25953" ht="12.75" x14ac:dyDescent="0.2"/>
    <row r="25954" ht="12.75" x14ac:dyDescent="0.2"/>
    <row r="25955" ht="12.75" x14ac:dyDescent="0.2"/>
    <row r="25956" ht="12.75" x14ac:dyDescent="0.2"/>
    <row r="25957" ht="12.75" x14ac:dyDescent="0.2"/>
    <row r="25958" ht="12.75" x14ac:dyDescent="0.2"/>
    <row r="25959" ht="12.75" x14ac:dyDescent="0.2"/>
    <row r="25960" ht="12.75" x14ac:dyDescent="0.2"/>
    <row r="25961" ht="12.75" x14ac:dyDescent="0.2"/>
    <row r="25962" ht="12.75" x14ac:dyDescent="0.2"/>
    <row r="25963" ht="12.75" x14ac:dyDescent="0.2"/>
    <row r="25964" ht="12.75" x14ac:dyDescent="0.2"/>
    <row r="25965" ht="12.75" x14ac:dyDescent="0.2"/>
    <row r="25966" ht="12.75" x14ac:dyDescent="0.2"/>
    <row r="25967" ht="12.75" x14ac:dyDescent="0.2"/>
    <row r="25968" ht="12.75" x14ac:dyDescent="0.2"/>
    <row r="25969" ht="12.75" x14ac:dyDescent="0.2"/>
    <row r="25970" ht="12.75" x14ac:dyDescent="0.2"/>
    <row r="25971" ht="12.75" x14ac:dyDescent="0.2"/>
    <row r="25972" ht="12.75" x14ac:dyDescent="0.2"/>
    <row r="25973" ht="12.75" x14ac:dyDescent="0.2"/>
    <row r="25974" ht="12.75" x14ac:dyDescent="0.2"/>
    <row r="25975" ht="12.75" x14ac:dyDescent="0.2"/>
    <row r="25976" ht="12.75" x14ac:dyDescent="0.2"/>
    <row r="25977" ht="12.75" x14ac:dyDescent="0.2"/>
    <row r="25978" ht="12.75" x14ac:dyDescent="0.2"/>
    <row r="25979" ht="12.75" x14ac:dyDescent="0.2"/>
    <row r="25980" ht="12.75" x14ac:dyDescent="0.2"/>
    <row r="25981" ht="12.75" x14ac:dyDescent="0.2"/>
    <row r="25982" ht="12.75" x14ac:dyDescent="0.2"/>
    <row r="25983" ht="12.75" x14ac:dyDescent="0.2"/>
    <row r="25984" ht="12.75" x14ac:dyDescent="0.2"/>
    <row r="25985" ht="12.75" x14ac:dyDescent="0.2"/>
    <row r="25986" ht="12.75" x14ac:dyDescent="0.2"/>
    <row r="25987" ht="12.75" x14ac:dyDescent="0.2"/>
    <row r="25988" ht="12.75" x14ac:dyDescent="0.2"/>
    <row r="25989" ht="12.75" x14ac:dyDescent="0.2"/>
    <row r="25990" ht="12.75" x14ac:dyDescent="0.2"/>
    <row r="25991" ht="12.75" x14ac:dyDescent="0.2"/>
    <row r="25992" ht="12.75" x14ac:dyDescent="0.2"/>
    <row r="25993" ht="12.75" x14ac:dyDescent="0.2"/>
    <row r="25994" ht="12.75" x14ac:dyDescent="0.2"/>
    <row r="25995" ht="12.75" x14ac:dyDescent="0.2"/>
    <row r="25996" ht="12.75" x14ac:dyDescent="0.2"/>
    <row r="25997" ht="12.75" x14ac:dyDescent="0.2"/>
    <row r="25998" ht="12.75" x14ac:dyDescent="0.2"/>
    <row r="25999" ht="12.75" x14ac:dyDescent="0.2"/>
    <row r="26000" ht="12.75" x14ac:dyDescent="0.2"/>
    <row r="26001" ht="12.75" x14ac:dyDescent="0.2"/>
    <row r="26002" ht="12.75" x14ac:dyDescent="0.2"/>
    <row r="26003" ht="12.75" x14ac:dyDescent="0.2"/>
    <row r="26004" ht="12.75" x14ac:dyDescent="0.2"/>
    <row r="26005" ht="12.75" x14ac:dyDescent="0.2"/>
    <row r="26006" ht="12.75" x14ac:dyDescent="0.2"/>
    <row r="26007" ht="12.75" x14ac:dyDescent="0.2"/>
    <row r="26008" ht="12.75" x14ac:dyDescent="0.2"/>
    <row r="26009" ht="12.75" x14ac:dyDescent="0.2"/>
    <row r="26010" ht="12.75" x14ac:dyDescent="0.2"/>
    <row r="26011" ht="12.75" x14ac:dyDescent="0.2"/>
    <row r="26012" ht="12.75" x14ac:dyDescent="0.2"/>
    <row r="26013" ht="12.75" x14ac:dyDescent="0.2"/>
    <row r="26014" ht="12.75" x14ac:dyDescent="0.2"/>
    <row r="26015" ht="12.75" x14ac:dyDescent="0.2"/>
    <row r="26016" ht="12.75" x14ac:dyDescent="0.2"/>
    <row r="26017" ht="12.75" x14ac:dyDescent="0.2"/>
    <row r="26018" ht="12.75" x14ac:dyDescent="0.2"/>
    <row r="26019" ht="12.75" x14ac:dyDescent="0.2"/>
    <row r="26020" ht="12.75" x14ac:dyDescent="0.2"/>
    <row r="26021" ht="12.75" x14ac:dyDescent="0.2"/>
    <row r="26022" ht="12.75" x14ac:dyDescent="0.2"/>
    <row r="26023" ht="12.75" x14ac:dyDescent="0.2"/>
    <row r="26024" ht="12.75" x14ac:dyDescent="0.2"/>
    <row r="26025" ht="12.75" x14ac:dyDescent="0.2"/>
    <row r="26026" ht="12.75" x14ac:dyDescent="0.2"/>
    <row r="26027" ht="12.75" x14ac:dyDescent="0.2"/>
    <row r="26028" ht="12.75" x14ac:dyDescent="0.2"/>
    <row r="26029" ht="12.75" x14ac:dyDescent="0.2"/>
    <row r="26030" ht="12.75" x14ac:dyDescent="0.2"/>
    <row r="26031" ht="12.75" x14ac:dyDescent="0.2"/>
    <row r="26032" ht="12.75" x14ac:dyDescent="0.2"/>
    <row r="26033" ht="12.75" x14ac:dyDescent="0.2"/>
    <row r="26034" ht="12.75" x14ac:dyDescent="0.2"/>
    <row r="26035" ht="12.75" x14ac:dyDescent="0.2"/>
    <row r="26036" ht="12.75" x14ac:dyDescent="0.2"/>
    <row r="26037" ht="12.75" x14ac:dyDescent="0.2"/>
    <row r="26038" ht="12.75" x14ac:dyDescent="0.2"/>
    <row r="26039" ht="12.75" x14ac:dyDescent="0.2"/>
    <row r="26040" ht="12.75" x14ac:dyDescent="0.2"/>
    <row r="26041" ht="12.75" x14ac:dyDescent="0.2"/>
    <row r="26042" ht="12.75" x14ac:dyDescent="0.2"/>
    <row r="26043" ht="12.75" x14ac:dyDescent="0.2"/>
    <row r="26044" ht="12.75" x14ac:dyDescent="0.2"/>
    <row r="26045" ht="12.75" x14ac:dyDescent="0.2"/>
    <row r="26046" ht="12.75" x14ac:dyDescent="0.2"/>
    <row r="26047" ht="12.75" x14ac:dyDescent="0.2"/>
    <row r="26048" ht="12.75" x14ac:dyDescent="0.2"/>
    <row r="26049" ht="12.75" x14ac:dyDescent="0.2"/>
    <row r="26050" ht="12.75" x14ac:dyDescent="0.2"/>
    <row r="26051" ht="12.75" x14ac:dyDescent="0.2"/>
    <row r="26052" ht="12.75" x14ac:dyDescent="0.2"/>
    <row r="26053" ht="12.75" x14ac:dyDescent="0.2"/>
    <row r="26054" ht="12.75" x14ac:dyDescent="0.2"/>
    <row r="26055" ht="12.75" x14ac:dyDescent="0.2"/>
    <row r="26056" ht="12.75" x14ac:dyDescent="0.2"/>
    <row r="26057" ht="12.75" x14ac:dyDescent="0.2"/>
    <row r="26058" ht="12.75" x14ac:dyDescent="0.2"/>
    <row r="26059" ht="12.75" x14ac:dyDescent="0.2"/>
    <row r="26060" ht="12.75" x14ac:dyDescent="0.2"/>
    <row r="26061" ht="12.75" x14ac:dyDescent="0.2"/>
    <row r="26062" ht="12.75" x14ac:dyDescent="0.2"/>
    <row r="26063" ht="12.75" x14ac:dyDescent="0.2"/>
    <row r="26064" ht="12.75" x14ac:dyDescent="0.2"/>
    <row r="26065" ht="12.75" x14ac:dyDescent="0.2"/>
    <row r="26066" ht="12.75" x14ac:dyDescent="0.2"/>
    <row r="26067" ht="12.75" x14ac:dyDescent="0.2"/>
    <row r="26068" ht="12.75" x14ac:dyDescent="0.2"/>
    <row r="26069" ht="12.75" x14ac:dyDescent="0.2"/>
    <row r="26070" ht="12.75" x14ac:dyDescent="0.2"/>
    <row r="26071" ht="12.75" x14ac:dyDescent="0.2"/>
    <row r="26072" ht="12.75" x14ac:dyDescent="0.2"/>
    <row r="26073" ht="12.75" x14ac:dyDescent="0.2"/>
    <row r="26074" ht="12.75" x14ac:dyDescent="0.2"/>
    <row r="26075" ht="12.75" x14ac:dyDescent="0.2"/>
    <row r="26076" ht="12.75" x14ac:dyDescent="0.2"/>
    <row r="26077" ht="12.75" x14ac:dyDescent="0.2"/>
    <row r="26078" ht="12.75" x14ac:dyDescent="0.2"/>
    <row r="26079" ht="12.75" x14ac:dyDescent="0.2"/>
    <row r="26080" ht="12.75" x14ac:dyDescent="0.2"/>
    <row r="26081" ht="12.75" x14ac:dyDescent="0.2"/>
    <row r="26082" ht="12.75" x14ac:dyDescent="0.2"/>
    <row r="26083" ht="12.75" x14ac:dyDescent="0.2"/>
    <row r="26084" ht="12.75" x14ac:dyDescent="0.2"/>
    <row r="26085" ht="12.75" x14ac:dyDescent="0.2"/>
    <row r="26086" ht="12.75" x14ac:dyDescent="0.2"/>
    <row r="26087" ht="12.75" x14ac:dyDescent="0.2"/>
    <row r="26088" ht="12.75" x14ac:dyDescent="0.2"/>
    <row r="26089" ht="12.75" x14ac:dyDescent="0.2"/>
    <row r="26090" ht="12.75" x14ac:dyDescent="0.2"/>
    <row r="26091" ht="12.75" x14ac:dyDescent="0.2"/>
    <row r="26092" ht="12.75" x14ac:dyDescent="0.2"/>
    <row r="26093" ht="12.75" x14ac:dyDescent="0.2"/>
    <row r="26094" ht="12.75" x14ac:dyDescent="0.2"/>
    <row r="26095" ht="12.75" x14ac:dyDescent="0.2"/>
    <row r="26096" ht="12.75" x14ac:dyDescent="0.2"/>
    <row r="26097" ht="12.75" x14ac:dyDescent="0.2"/>
    <row r="26098" ht="12.75" x14ac:dyDescent="0.2"/>
    <row r="26099" ht="12.75" x14ac:dyDescent="0.2"/>
    <row r="26100" ht="12.75" x14ac:dyDescent="0.2"/>
    <row r="26101" ht="12.75" x14ac:dyDescent="0.2"/>
    <row r="26102" ht="12.75" x14ac:dyDescent="0.2"/>
    <row r="26103" ht="12.75" x14ac:dyDescent="0.2"/>
    <row r="26104" ht="12.75" x14ac:dyDescent="0.2"/>
    <row r="26105" ht="12.75" x14ac:dyDescent="0.2"/>
    <row r="26106" ht="12.75" x14ac:dyDescent="0.2"/>
    <row r="26107" ht="12.75" x14ac:dyDescent="0.2"/>
    <row r="26108" ht="12.75" x14ac:dyDescent="0.2"/>
    <row r="26109" ht="12.75" x14ac:dyDescent="0.2"/>
    <row r="26110" ht="12.75" x14ac:dyDescent="0.2"/>
    <row r="26111" ht="12.75" x14ac:dyDescent="0.2"/>
    <row r="26112" ht="12.75" x14ac:dyDescent="0.2"/>
    <row r="26113" ht="12.75" x14ac:dyDescent="0.2"/>
    <row r="26114" ht="12.75" x14ac:dyDescent="0.2"/>
    <row r="26115" ht="12.75" x14ac:dyDescent="0.2"/>
    <row r="26116" ht="12.75" x14ac:dyDescent="0.2"/>
    <row r="26117" ht="12.75" x14ac:dyDescent="0.2"/>
    <row r="26118" ht="12.75" x14ac:dyDescent="0.2"/>
    <row r="26119" ht="12.75" x14ac:dyDescent="0.2"/>
    <row r="26120" ht="12.75" x14ac:dyDescent="0.2"/>
    <row r="26121" ht="12.75" x14ac:dyDescent="0.2"/>
    <row r="26122" ht="12.75" x14ac:dyDescent="0.2"/>
    <row r="26123" ht="12.75" x14ac:dyDescent="0.2"/>
    <row r="26124" ht="12.75" x14ac:dyDescent="0.2"/>
    <row r="26125" ht="12.75" x14ac:dyDescent="0.2"/>
    <row r="26126" ht="12.75" x14ac:dyDescent="0.2"/>
    <row r="26127" ht="12.75" x14ac:dyDescent="0.2"/>
    <row r="26128" ht="12.75" x14ac:dyDescent="0.2"/>
    <row r="26129" ht="12.75" x14ac:dyDescent="0.2"/>
    <row r="26130" ht="12.75" x14ac:dyDescent="0.2"/>
    <row r="26131" ht="12.75" x14ac:dyDescent="0.2"/>
    <row r="26132" ht="12.75" x14ac:dyDescent="0.2"/>
    <row r="26133" ht="12.75" x14ac:dyDescent="0.2"/>
    <row r="26134" ht="12.75" x14ac:dyDescent="0.2"/>
    <row r="26135" ht="12.75" x14ac:dyDescent="0.2"/>
    <row r="26136" ht="12.75" x14ac:dyDescent="0.2"/>
    <row r="26137" ht="12.75" x14ac:dyDescent="0.2"/>
    <row r="26138" ht="12.75" x14ac:dyDescent="0.2"/>
    <row r="26139" ht="12.75" x14ac:dyDescent="0.2"/>
    <row r="26140" ht="12.75" x14ac:dyDescent="0.2"/>
    <row r="26141" ht="12.75" x14ac:dyDescent="0.2"/>
    <row r="26142" ht="12.75" x14ac:dyDescent="0.2"/>
    <row r="26143" ht="12.75" x14ac:dyDescent="0.2"/>
    <row r="26144" ht="12.75" x14ac:dyDescent="0.2"/>
    <row r="26145" ht="12.75" x14ac:dyDescent="0.2"/>
    <row r="26146" ht="12.75" x14ac:dyDescent="0.2"/>
    <row r="26147" ht="12.75" x14ac:dyDescent="0.2"/>
    <row r="26148" ht="12.75" x14ac:dyDescent="0.2"/>
    <row r="26149" ht="12.75" x14ac:dyDescent="0.2"/>
    <row r="26150" ht="12.75" x14ac:dyDescent="0.2"/>
    <row r="26151" ht="12.75" x14ac:dyDescent="0.2"/>
    <row r="26152" ht="12.75" x14ac:dyDescent="0.2"/>
    <row r="26153" ht="12.75" x14ac:dyDescent="0.2"/>
    <row r="26154" ht="12.75" x14ac:dyDescent="0.2"/>
    <row r="26155" ht="12.75" x14ac:dyDescent="0.2"/>
    <row r="26156" ht="12.75" x14ac:dyDescent="0.2"/>
    <row r="26157" ht="12.75" x14ac:dyDescent="0.2"/>
    <row r="26158" ht="12.75" x14ac:dyDescent="0.2"/>
    <row r="26159" ht="12.75" x14ac:dyDescent="0.2"/>
    <row r="26160" ht="12.75" x14ac:dyDescent="0.2"/>
    <row r="26161" ht="12.75" x14ac:dyDescent="0.2"/>
    <row r="26162" ht="12.75" x14ac:dyDescent="0.2"/>
    <row r="26163" ht="12.75" x14ac:dyDescent="0.2"/>
    <row r="26164" ht="12.75" x14ac:dyDescent="0.2"/>
    <row r="26165" ht="12.75" x14ac:dyDescent="0.2"/>
    <row r="26166" ht="12.75" x14ac:dyDescent="0.2"/>
    <row r="26167" ht="12.75" x14ac:dyDescent="0.2"/>
    <row r="26168" ht="12.75" x14ac:dyDescent="0.2"/>
    <row r="26169" ht="12.75" x14ac:dyDescent="0.2"/>
    <row r="26170" ht="12.75" x14ac:dyDescent="0.2"/>
    <row r="26171" ht="12.75" x14ac:dyDescent="0.2"/>
    <row r="26172" ht="12.75" x14ac:dyDescent="0.2"/>
    <row r="26173" ht="12.75" x14ac:dyDescent="0.2"/>
    <row r="26174" ht="12.75" x14ac:dyDescent="0.2"/>
    <row r="26175" ht="12.75" x14ac:dyDescent="0.2"/>
    <row r="26176" ht="12.75" x14ac:dyDescent="0.2"/>
    <row r="26177" ht="12.75" x14ac:dyDescent="0.2"/>
    <row r="26178" ht="12.75" x14ac:dyDescent="0.2"/>
    <row r="26179" ht="12.75" x14ac:dyDescent="0.2"/>
    <row r="26180" ht="12.75" x14ac:dyDescent="0.2"/>
    <row r="26181" ht="12.75" x14ac:dyDescent="0.2"/>
    <row r="26182" ht="12.75" x14ac:dyDescent="0.2"/>
    <row r="26183" ht="12.75" x14ac:dyDescent="0.2"/>
    <row r="26184" ht="12.75" x14ac:dyDescent="0.2"/>
    <row r="26185" ht="12.75" x14ac:dyDescent="0.2"/>
    <row r="26186" ht="12.75" x14ac:dyDescent="0.2"/>
    <row r="26187" ht="12.75" x14ac:dyDescent="0.2"/>
    <row r="26188" ht="12.75" x14ac:dyDescent="0.2"/>
    <row r="26189" ht="12.75" x14ac:dyDescent="0.2"/>
    <row r="26190" ht="12.75" x14ac:dyDescent="0.2"/>
    <row r="26191" ht="12.75" x14ac:dyDescent="0.2"/>
    <row r="26192" ht="12.75" x14ac:dyDescent="0.2"/>
    <row r="26193" ht="12.75" x14ac:dyDescent="0.2"/>
    <row r="26194" ht="12.75" x14ac:dyDescent="0.2"/>
    <row r="26195" ht="12.75" x14ac:dyDescent="0.2"/>
    <row r="26196" ht="12.75" x14ac:dyDescent="0.2"/>
    <row r="26197" ht="12.75" x14ac:dyDescent="0.2"/>
    <row r="26198" ht="12.75" x14ac:dyDescent="0.2"/>
    <row r="26199" ht="12.75" x14ac:dyDescent="0.2"/>
    <row r="26200" ht="12.75" x14ac:dyDescent="0.2"/>
    <row r="26201" ht="12.75" x14ac:dyDescent="0.2"/>
    <row r="26202" ht="12.75" x14ac:dyDescent="0.2"/>
    <row r="26203" ht="12.75" x14ac:dyDescent="0.2"/>
    <row r="26204" ht="12.75" x14ac:dyDescent="0.2"/>
    <row r="26205" ht="12.75" x14ac:dyDescent="0.2"/>
    <row r="26206" ht="12.75" x14ac:dyDescent="0.2"/>
    <row r="26207" ht="12.75" x14ac:dyDescent="0.2"/>
    <row r="26208" ht="12.75" x14ac:dyDescent="0.2"/>
    <row r="26209" ht="12.75" x14ac:dyDescent="0.2"/>
    <row r="26210" ht="12.75" x14ac:dyDescent="0.2"/>
    <row r="26211" ht="12.75" x14ac:dyDescent="0.2"/>
    <row r="26212" ht="12.75" x14ac:dyDescent="0.2"/>
    <row r="26213" ht="12.75" x14ac:dyDescent="0.2"/>
    <row r="26214" ht="12.75" x14ac:dyDescent="0.2"/>
    <row r="26215" ht="12.75" x14ac:dyDescent="0.2"/>
    <row r="26216" ht="12.75" x14ac:dyDescent="0.2"/>
    <row r="26217" ht="12.75" x14ac:dyDescent="0.2"/>
    <row r="26218" ht="12.75" x14ac:dyDescent="0.2"/>
    <row r="26219" ht="12.75" x14ac:dyDescent="0.2"/>
    <row r="26220" ht="12.75" x14ac:dyDescent="0.2"/>
    <row r="26221" ht="12.75" x14ac:dyDescent="0.2"/>
    <row r="26222" ht="12.75" x14ac:dyDescent="0.2"/>
    <row r="26223" ht="12.75" x14ac:dyDescent="0.2"/>
    <row r="26224" ht="12.75" x14ac:dyDescent="0.2"/>
    <row r="26225" ht="12.75" x14ac:dyDescent="0.2"/>
    <row r="26226" ht="12.75" x14ac:dyDescent="0.2"/>
    <row r="26227" ht="12.75" x14ac:dyDescent="0.2"/>
    <row r="26228" ht="12.75" x14ac:dyDescent="0.2"/>
    <row r="26229" ht="12.75" x14ac:dyDescent="0.2"/>
    <row r="26230" ht="12.75" x14ac:dyDescent="0.2"/>
    <row r="26231" ht="12.75" x14ac:dyDescent="0.2"/>
    <row r="26232" ht="12.75" x14ac:dyDescent="0.2"/>
    <row r="26233" ht="12.75" x14ac:dyDescent="0.2"/>
    <row r="26234" ht="12.75" x14ac:dyDescent="0.2"/>
    <row r="26235" ht="12.75" x14ac:dyDescent="0.2"/>
    <row r="26236" ht="12.75" x14ac:dyDescent="0.2"/>
    <row r="26237" ht="12.75" x14ac:dyDescent="0.2"/>
    <row r="26238" ht="12.75" x14ac:dyDescent="0.2"/>
    <row r="26239" ht="12.75" x14ac:dyDescent="0.2"/>
    <row r="26240" ht="12.75" x14ac:dyDescent="0.2"/>
    <row r="26241" ht="12.75" x14ac:dyDescent="0.2"/>
    <row r="26242" ht="12.75" x14ac:dyDescent="0.2"/>
    <row r="26243" ht="12.75" x14ac:dyDescent="0.2"/>
    <row r="26244" ht="12.75" x14ac:dyDescent="0.2"/>
    <row r="26245" ht="12.75" x14ac:dyDescent="0.2"/>
    <row r="26246" ht="12.75" x14ac:dyDescent="0.2"/>
    <row r="26247" ht="12.75" x14ac:dyDescent="0.2"/>
    <row r="26248" ht="12.75" x14ac:dyDescent="0.2"/>
    <row r="26249" ht="12.75" x14ac:dyDescent="0.2"/>
    <row r="26250" ht="12.75" x14ac:dyDescent="0.2"/>
    <row r="26251" ht="12.75" x14ac:dyDescent="0.2"/>
    <row r="26252" ht="12.75" x14ac:dyDescent="0.2"/>
    <row r="26253" ht="12.75" x14ac:dyDescent="0.2"/>
    <row r="26254" ht="12.75" x14ac:dyDescent="0.2"/>
    <row r="26255" ht="12.75" x14ac:dyDescent="0.2"/>
    <row r="26256" ht="12.75" x14ac:dyDescent="0.2"/>
    <row r="26257" ht="12.75" x14ac:dyDescent="0.2"/>
    <row r="26258" ht="12.75" x14ac:dyDescent="0.2"/>
    <row r="26259" ht="12.75" x14ac:dyDescent="0.2"/>
    <row r="26260" ht="12.75" x14ac:dyDescent="0.2"/>
    <row r="26261" ht="12.75" x14ac:dyDescent="0.2"/>
    <row r="26262" ht="12.75" x14ac:dyDescent="0.2"/>
    <row r="26263" ht="12.75" x14ac:dyDescent="0.2"/>
    <row r="26264" ht="12.75" x14ac:dyDescent="0.2"/>
    <row r="26265" ht="12.75" x14ac:dyDescent="0.2"/>
    <row r="26266" ht="12.75" x14ac:dyDescent="0.2"/>
    <row r="26267" ht="12.75" x14ac:dyDescent="0.2"/>
    <row r="26268" ht="12.75" x14ac:dyDescent="0.2"/>
    <row r="26269" ht="12.75" x14ac:dyDescent="0.2"/>
    <row r="26270" ht="12.75" x14ac:dyDescent="0.2"/>
    <row r="26271" ht="12.75" x14ac:dyDescent="0.2"/>
    <row r="26272" ht="12.75" x14ac:dyDescent="0.2"/>
    <row r="26273" ht="12.75" x14ac:dyDescent="0.2"/>
    <row r="26274" ht="12.75" x14ac:dyDescent="0.2"/>
    <row r="26275" ht="12.75" x14ac:dyDescent="0.2"/>
    <row r="26276" ht="12.75" x14ac:dyDescent="0.2"/>
    <row r="26277" ht="12.75" x14ac:dyDescent="0.2"/>
    <row r="26278" ht="12.75" x14ac:dyDescent="0.2"/>
    <row r="26279" ht="12.75" x14ac:dyDescent="0.2"/>
    <row r="26280" ht="12.75" x14ac:dyDescent="0.2"/>
    <row r="26281" ht="12.75" x14ac:dyDescent="0.2"/>
    <row r="26282" ht="12.75" x14ac:dyDescent="0.2"/>
    <row r="26283" ht="12.75" x14ac:dyDescent="0.2"/>
    <row r="26284" ht="12.75" x14ac:dyDescent="0.2"/>
    <row r="26285" ht="12.75" x14ac:dyDescent="0.2"/>
    <row r="26286" ht="12.75" x14ac:dyDescent="0.2"/>
    <row r="26287" ht="12.75" x14ac:dyDescent="0.2"/>
    <row r="26288" ht="12.75" x14ac:dyDescent="0.2"/>
    <row r="26289" ht="12.75" x14ac:dyDescent="0.2"/>
    <row r="26290" ht="12.75" x14ac:dyDescent="0.2"/>
    <row r="26291" ht="12.75" x14ac:dyDescent="0.2"/>
    <row r="26292" ht="12.75" x14ac:dyDescent="0.2"/>
    <row r="26293" ht="12.75" x14ac:dyDescent="0.2"/>
    <row r="26294" ht="12.75" x14ac:dyDescent="0.2"/>
    <row r="26295" ht="12.75" x14ac:dyDescent="0.2"/>
    <row r="26296" ht="12.75" x14ac:dyDescent="0.2"/>
    <row r="26297" ht="12.75" x14ac:dyDescent="0.2"/>
    <row r="26298" ht="12.75" x14ac:dyDescent="0.2"/>
    <row r="26299" ht="12.75" x14ac:dyDescent="0.2"/>
    <row r="26300" ht="12.75" x14ac:dyDescent="0.2"/>
    <row r="26301" ht="12.75" x14ac:dyDescent="0.2"/>
    <row r="26302" ht="12.75" x14ac:dyDescent="0.2"/>
    <row r="26303" ht="12.75" x14ac:dyDescent="0.2"/>
    <row r="26304" ht="12.75" x14ac:dyDescent="0.2"/>
    <row r="26305" ht="12.75" x14ac:dyDescent="0.2"/>
    <row r="26306" ht="12.75" x14ac:dyDescent="0.2"/>
    <row r="26307" ht="12.75" x14ac:dyDescent="0.2"/>
    <row r="26308" ht="12.75" x14ac:dyDescent="0.2"/>
    <row r="26309" ht="12.75" x14ac:dyDescent="0.2"/>
    <row r="26310" ht="12.75" x14ac:dyDescent="0.2"/>
    <row r="26311" ht="12.75" x14ac:dyDescent="0.2"/>
    <row r="26312" ht="12.75" x14ac:dyDescent="0.2"/>
    <row r="26313" ht="12.75" x14ac:dyDescent="0.2"/>
    <row r="26314" ht="12.75" x14ac:dyDescent="0.2"/>
    <row r="26315" ht="12.75" x14ac:dyDescent="0.2"/>
    <row r="26316" ht="12.75" x14ac:dyDescent="0.2"/>
    <row r="26317" ht="12.75" x14ac:dyDescent="0.2"/>
    <row r="26318" ht="12.75" x14ac:dyDescent="0.2"/>
    <row r="26319" ht="12.75" x14ac:dyDescent="0.2"/>
    <row r="26320" ht="12.75" x14ac:dyDescent="0.2"/>
    <row r="26321" ht="12.75" x14ac:dyDescent="0.2"/>
    <row r="26322" ht="12.75" x14ac:dyDescent="0.2"/>
    <row r="26323" ht="12.75" x14ac:dyDescent="0.2"/>
    <row r="26324" ht="12.75" x14ac:dyDescent="0.2"/>
    <row r="26325" ht="12.75" x14ac:dyDescent="0.2"/>
    <row r="26326" ht="12.75" x14ac:dyDescent="0.2"/>
    <row r="26327" ht="12.75" x14ac:dyDescent="0.2"/>
    <row r="26328" ht="12.75" x14ac:dyDescent="0.2"/>
    <row r="26329" ht="12.75" x14ac:dyDescent="0.2"/>
    <row r="26330" ht="12.75" x14ac:dyDescent="0.2"/>
    <row r="26331" ht="12.75" x14ac:dyDescent="0.2"/>
    <row r="26332" ht="12.75" x14ac:dyDescent="0.2"/>
    <row r="26333" ht="12.75" x14ac:dyDescent="0.2"/>
    <row r="26334" ht="12.75" x14ac:dyDescent="0.2"/>
    <row r="26335" ht="12.75" x14ac:dyDescent="0.2"/>
    <row r="26336" ht="12.75" x14ac:dyDescent="0.2"/>
    <row r="26337" ht="12.75" x14ac:dyDescent="0.2"/>
    <row r="26338" ht="12.75" x14ac:dyDescent="0.2"/>
    <row r="26339" ht="12.75" x14ac:dyDescent="0.2"/>
    <row r="26340" ht="12.75" x14ac:dyDescent="0.2"/>
    <row r="26341" ht="12.75" x14ac:dyDescent="0.2"/>
    <row r="26342" ht="12.75" x14ac:dyDescent="0.2"/>
    <row r="26343" ht="12.75" x14ac:dyDescent="0.2"/>
    <row r="26344" ht="12.75" x14ac:dyDescent="0.2"/>
    <row r="26345" ht="12.75" x14ac:dyDescent="0.2"/>
    <row r="26346" ht="12.75" x14ac:dyDescent="0.2"/>
    <row r="26347" ht="12.75" x14ac:dyDescent="0.2"/>
    <row r="26348" ht="12.75" x14ac:dyDescent="0.2"/>
    <row r="26349" ht="12.75" x14ac:dyDescent="0.2"/>
    <row r="26350" ht="12.75" x14ac:dyDescent="0.2"/>
    <row r="26351" ht="12.75" x14ac:dyDescent="0.2"/>
    <row r="26352" ht="12.75" x14ac:dyDescent="0.2"/>
    <row r="26353" ht="12.75" x14ac:dyDescent="0.2"/>
    <row r="26354" ht="12.75" x14ac:dyDescent="0.2"/>
    <row r="26355" ht="12.75" x14ac:dyDescent="0.2"/>
    <row r="26356" ht="12.75" x14ac:dyDescent="0.2"/>
    <row r="26357" ht="12.75" x14ac:dyDescent="0.2"/>
    <row r="26358" ht="12.75" x14ac:dyDescent="0.2"/>
    <row r="26359" ht="12.75" x14ac:dyDescent="0.2"/>
    <row r="26360" ht="12.75" x14ac:dyDescent="0.2"/>
    <row r="26361" ht="12.75" x14ac:dyDescent="0.2"/>
    <row r="26362" ht="12.75" x14ac:dyDescent="0.2"/>
    <row r="26363" ht="12.75" x14ac:dyDescent="0.2"/>
    <row r="26364" ht="12.75" x14ac:dyDescent="0.2"/>
    <row r="26365" ht="12.75" x14ac:dyDescent="0.2"/>
    <row r="26366" ht="12.75" x14ac:dyDescent="0.2"/>
    <row r="26367" ht="12.75" x14ac:dyDescent="0.2"/>
    <row r="26368" ht="12.75" x14ac:dyDescent="0.2"/>
    <row r="26369" ht="12.75" x14ac:dyDescent="0.2"/>
    <row r="26370" ht="12.75" x14ac:dyDescent="0.2"/>
    <row r="26371" ht="12.75" x14ac:dyDescent="0.2"/>
    <row r="26372" ht="12.75" x14ac:dyDescent="0.2"/>
    <row r="26373" ht="12.75" x14ac:dyDescent="0.2"/>
    <row r="26374" ht="12.75" x14ac:dyDescent="0.2"/>
    <row r="26375" ht="12.75" x14ac:dyDescent="0.2"/>
    <row r="26376" ht="12.75" x14ac:dyDescent="0.2"/>
    <row r="26377" ht="12.75" x14ac:dyDescent="0.2"/>
    <row r="26378" ht="12.75" x14ac:dyDescent="0.2"/>
    <row r="26379" ht="12.75" x14ac:dyDescent="0.2"/>
    <row r="26380" ht="12.75" x14ac:dyDescent="0.2"/>
    <row r="26381" ht="12.75" x14ac:dyDescent="0.2"/>
    <row r="26382" ht="12.75" x14ac:dyDescent="0.2"/>
    <row r="26383" ht="12.75" x14ac:dyDescent="0.2"/>
    <row r="26384" ht="12.75" x14ac:dyDescent="0.2"/>
    <row r="26385" ht="12.75" x14ac:dyDescent="0.2"/>
    <row r="26386" ht="12.75" x14ac:dyDescent="0.2"/>
    <row r="26387" ht="12.75" x14ac:dyDescent="0.2"/>
    <row r="26388" ht="12.75" x14ac:dyDescent="0.2"/>
    <row r="26389" ht="12.75" x14ac:dyDescent="0.2"/>
    <row r="26390" ht="12.75" x14ac:dyDescent="0.2"/>
    <row r="26391" ht="12.75" x14ac:dyDescent="0.2"/>
    <row r="26392" ht="12.75" x14ac:dyDescent="0.2"/>
    <row r="26393" ht="12.75" x14ac:dyDescent="0.2"/>
    <row r="26394" ht="12.75" x14ac:dyDescent="0.2"/>
    <row r="26395" ht="12.75" x14ac:dyDescent="0.2"/>
    <row r="26396" ht="12.75" x14ac:dyDescent="0.2"/>
    <row r="26397" ht="12.75" x14ac:dyDescent="0.2"/>
    <row r="26398" ht="12.75" x14ac:dyDescent="0.2"/>
    <row r="26399" ht="12.75" x14ac:dyDescent="0.2"/>
    <row r="26400" ht="12.75" x14ac:dyDescent="0.2"/>
    <row r="26401" ht="12.75" x14ac:dyDescent="0.2"/>
    <row r="26402" ht="12.75" x14ac:dyDescent="0.2"/>
    <row r="26403" ht="12.75" x14ac:dyDescent="0.2"/>
    <row r="26404" ht="12.75" x14ac:dyDescent="0.2"/>
    <row r="26405" ht="12.75" x14ac:dyDescent="0.2"/>
    <row r="26406" ht="12.75" x14ac:dyDescent="0.2"/>
    <row r="26407" ht="12.75" x14ac:dyDescent="0.2"/>
    <row r="26408" ht="12.75" x14ac:dyDescent="0.2"/>
    <row r="26409" ht="12.75" x14ac:dyDescent="0.2"/>
    <row r="26410" ht="12.75" x14ac:dyDescent="0.2"/>
    <row r="26411" ht="12.75" x14ac:dyDescent="0.2"/>
    <row r="26412" ht="12.75" x14ac:dyDescent="0.2"/>
    <row r="26413" ht="12.75" x14ac:dyDescent="0.2"/>
    <row r="26414" ht="12.75" x14ac:dyDescent="0.2"/>
    <row r="26415" ht="12.75" x14ac:dyDescent="0.2"/>
    <row r="26416" ht="12.75" x14ac:dyDescent="0.2"/>
    <row r="26417" ht="12.75" x14ac:dyDescent="0.2"/>
    <row r="26418" ht="12.75" x14ac:dyDescent="0.2"/>
    <row r="26419" ht="12.75" x14ac:dyDescent="0.2"/>
    <row r="26420" ht="12.75" x14ac:dyDescent="0.2"/>
    <row r="26421" ht="12.75" x14ac:dyDescent="0.2"/>
    <row r="26422" ht="12.75" x14ac:dyDescent="0.2"/>
    <row r="26423" ht="12.75" x14ac:dyDescent="0.2"/>
    <row r="26424" ht="12.75" x14ac:dyDescent="0.2"/>
    <row r="26425" ht="12.75" x14ac:dyDescent="0.2"/>
    <row r="26426" ht="12.75" x14ac:dyDescent="0.2"/>
    <row r="26427" ht="12.75" x14ac:dyDescent="0.2"/>
    <row r="26428" ht="12.75" x14ac:dyDescent="0.2"/>
    <row r="26429" ht="12.75" x14ac:dyDescent="0.2"/>
    <row r="26430" ht="12.75" x14ac:dyDescent="0.2"/>
    <row r="26431" ht="12.75" x14ac:dyDescent="0.2"/>
    <row r="26432" ht="12.75" x14ac:dyDescent="0.2"/>
    <row r="26433" ht="12.75" x14ac:dyDescent="0.2"/>
    <row r="26434" ht="12.75" x14ac:dyDescent="0.2"/>
    <row r="26435" ht="12.75" x14ac:dyDescent="0.2"/>
    <row r="26436" ht="12.75" x14ac:dyDescent="0.2"/>
    <row r="26437" ht="12.75" x14ac:dyDescent="0.2"/>
    <row r="26438" ht="12.75" x14ac:dyDescent="0.2"/>
    <row r="26439" ht="12.75" x14ac:dyDescent="0.2"/>
    <row r="26440" ht="12.75" x14ac:dyDescent="0.2"/>
    <row r="26441" ht="12.75" x14ac:dyDescent="0.2"/>
    <row r="26442" ht="12.75" x14ac:dyDescent="0.2"/>
    <row r="26443" ht="12.75" x14ac:dyDescent="0.2"/>
    <row r="26444" ht="12.75" x14ac:dyDescent="0.2"/>
    <row r="26445" ht="12.75" x14ac:dyDescent="0.2"/>
    <row r="26446" ht="12.75" x14ac:dyDescent="0.2"/>
    <row r="26447" ht="12.75" x14ac:dyDescent="0.2"/>
    <row r="26448" ht="12.75" x14ac:dyDescent="0.2"/>
    <row r="26449" ht="12.75" x14ac:dyDescent="0.2"/>
    <row r="26450" ht="12.75" x14ac:dyDescent="0.2"/>
    <row r="26451" ht="12.75" x14ac:dyDescent="0.2"/>
    <row r="26452" ht="12.75" x14ac:dyDescent="0.2"/>
    <row r="26453" ht="12.75" x14ac:dyDescent="0.2"/>
    <row r="26454" ht="12.75" x14ac:dyDescent="0.2"/>
    <row r="26455" ht="12.75" x14ac:dyDescent="0.2"/>
    <row r="26456" ht="12.75" x14ac:dyDescent="0.2"/>
    <row r="26457" ht="12.75" x14ac:dyDescent="0.2"/>
    <row r="26458" ht="12.75" x14ac:dyDescent="0.2"/>
    <row r="26459" ht="12.75" x14ac:dyDescent="0.2"/>
    <row r="26460" ht="12.75" x14ac:dyDescent="0.2"/>
    <row r="26461" ht="12.75" x14ac:dyDescent="0.2"/>
    <row r="26462" ht="12.75" x14ac:dyDescent="0.2"/>
    <row r="26463" ht="12.75" x14ac:dyDescent="0.2"/>
    <row r="26464" ht="12.75" x14ac:dyDescent="0.2"/>
    <row r="26465" ht="12.75" x14ac:dyDescent="0.2"/>
    <row r="26466" ht="12.75" x14ac:dyDescent="0.2"/>
    <row r="26467" ht="12.75" x14ac:dyDescent="0.2"/>
    <row r="26468" ht="12.75" x14ac:dyDescent="0.2"/>
    <row r="26469" ht="12.75" x14ac:dyDescent="0.2"/>
    <row r="26470" ht="12.75" x14ac:dyDescent="0.2"/>
    <row r="26471" ht="12.75" x14ac:dyDescent="0.2"/>
    <row r="26472" ht="12.75" x14ac:dyDescent="0.2"/>
    <row r="26473" ht="12.75" x14ac:dyDescent="0.2"/>
    <row r="26474" ht="12.75" x14ac:dyDescent="0.2"/>
    <row r="26475" ht="12.75" x14ac:dyDescent="0.2"/>
    <row r="26476" ht="12.75" x14ac:dyDescent="0.2"/>
    <row r="26477" ht="12.75" x14ac:dyDescent="0.2"/>
    <row r="26478" ht="12.75" x14ac:dyDescent="0.2"/>
    <row r="26479" ht="12.75" x14ac:dyDescent="0.2"/>
    <row r="26480" ht="12.75" x14ac:dyDescent="0.2"/>
    <row r="26481" ht="12.75" x14ac:dyDescent="0.2"/>
    <row r="26482" ht="12.75" x14ac:dyDescent="0.2"/>
    <row r="26483" ht="12.75" x14ac:dyDescent="0.2"/>
    <row r="26484" ht="12.75" x14ac:dyDescent="0.2"/>
    <row r="26485" ht="12.75" x14ac:dyDescent="0.2"/>
    <row r="26486" ht="12.75" x14ac:dyDescent="0.2"/>
    <row r="26487" ht="12.75" x14ac:dyDescent="0.2"/>
    <row r="26488" ht="12.75" x14ac:dyDescent="0.2"/>
    <row r="26489" ht="12.75" x14ac:dyDescent="0.2"/>
    <row r="26490" ht="12.75" x14ac:dyDescent="0.2"/>
    <row r="26491" ht="12.75" x14ac:dyDescent="0.2"/>
    <row r="26492" ht="12.75" x14ac:dyDescent="0.2"/>
    <row r="26493" ht="12.75" x14ac:dyDescent="0.2"/>
    <row r="26494" ht="12.75" x14ac:dyDescent="0.2"/>
    <row r="26495" ht="12.75" x14ac:dyDescent="0.2"/>
    <row r="26496" ht="12.75" x14ac:dyDescent="0.2"/>
    <row r="26497" ht="12.75" x14ac:dyDescent="0.2"/>
    <row r="26498" ht="12.75" x14ac:dyDescent="0.2"/>
    <row r="26499" ht="12.75" x14ac:dyDescent="0.2"/>
    <row r="26500" ht="12.75" x14ac:dyDescent="0.2"/>
    <row r="26501" ht="12.75" x14ac:dyDescent="0.2"/>
    <row r="26502" ht="12.75" x14ac:dyDescent="0.2"/>
    <row r="26503" ht="12.75" x14ac:dyDescent="0.2"/>
    <row r="26504" ht="12.75" x14ac:dyDescent="0.2"/>
    <row r="26505" ht="12.75" x14ac:dyDescent="0.2"/>
    <row r="26506" ht="12.75" x14ac:dyDescent="0.2"/>
    <row r="26507" ht="12.75" x14ac:dyDescent="0.2"/>
    <row r="26508" ht="12.75" x14ac:dyDescent="0.2"/>
    <row r="26509" ht="12.75" x14ac:dyDescent="0.2"/>
    <row r="26510" ht="12.75" x14ac:dyDescent="0.2"/>
    <row r="26511" ht="12.75" x14ac:dyDescent="0.2"/>
    <row r="26512" ht="12.75" x14ac:dyDescent="0.2"/>
    <row r="26513" ht="12.75" x14ac:dyDescent="0.2"/>
    <row r="26514" ht="12.75" x14ac:dyDescent="0.2"/>
    <row r="26515" ht="12.75" x14ac:dyDescent="0.2"/>
    <row r="26516" ht="12.75" x14ac:dyDescent="0.2"/>
    <row r="26517" ht="12.75" x14ac:dyDescent="0.2"/>
    <row r="26518" ht="12.75" x14ac:dyDescent="0.2"/>
    <row r="26519" ht="12.75" x14ac:dyDescent="0.2"/>
    <row r="26520" ht="12.75" x14ac:dyDescent="0.2"/>
    <row r="26521" ht="12.75" x14ac:dyDescent="0.2"/>
    <row r="26522" ht="12.75" x14ac:dyDescent="0.2"/>
    <row r="26523" ht="12.75" x14ac:dyDescent="0.2"/>
    <row r="26524" ht="12.75" x14ac:dyDescent="0.2"/>
    <row r="26525" ht="12.75" x14ac:dyDescent="0.2"/>
    <row r="26526" ht="12.75" x14ac:dyDescent="0.2"/>
    <row r="26527" ht="12.75" x14ac:dyDescent="0.2"/>
    <row r="26528" ht="12.75" x14ac:dyDescent="0.2"/>
    <row r="26529" ht="12.75" x14ac:dyDescent="0.2"/>
    <row r="26530" ht="12.75" x14ac:dyDescent="0.2"/>
    <row r="26531" ht="12.75" x14ac:dyDescent="0.2"/>
    <row r="26532" ht="12.75" x14ac:dyDescent="0.2"/>
    <row r="26533" ht="12.75" x14ac:dyDescent="0.2"/>
    <row r="26534" ht="12.75" x14ac:dyDescent="0.2"/>
    <row r="26535" ht="12.75" x14ac:dyDescent="0.2"/>
    <row r="26536" ht="12.75" x14ac:dyDescent="0.2"/>
    <row r="26537" ht="12.75" x14ac:dyDescent="0.2"/>
    <row r="26538" ht="12.75" x14ac:dyDescent="0.2"/>
    <row r="26539" ht="12.75" x14ac:dyDescent="0.2"/>
    <row r="26540" ht="12.75" x14ac:dyDescent="0.2"/>
    <row r="26541" ht="12.75" x14ac:dyDescent="0.2"/>
    <row r="26542" ht="12.75" x14ac:dyDescent="0.2"/>
    <row r="26543" ht="12.75" x14ac:dyDescent="0.2"/>
    <row r="26544" ht="12.75" x14ac:dyDescent="0.2"/>
    <row r="26545" ht="12.75" x14ac:dyDescent="0.2"/>
    <row r="26546" ht="12.75" x14ac:dyDescent="0.2"/>
    <row r="26547" ht="12.75" x14ac:dyDescent="0.2"/>
    <row r="26548" ht="12.75" x14ac:dyDescent="0.2"/>
    <row r="26549" ht="12.75" x14ac:dyDescent="0.2"/>
    <row r="26550" ht="12.75" x14ac:dyDescent="0.2"/>
    <row r="26551" ht="12.75" x14ac:dyDescent="0.2"/>
    <row r="26552" ht="12.75" x14ac:dyDescent="0.2"/>
    <row r="26553" ht="12.75" x14ac:dyDescent="0.2"/>
    <row r="26554" ht="12.75" x14ac:dyDescent="0.2"/>
    <row r="26555" ht="12.75" x14ac:dyDescent="0.2"/>
    <row r="26556" ht="12.75" x14ac:dyDescent="0.2"/>
    <row r="26557" ht="12.75" x14ac:dyDescent="0.2"/>
    <row r="26558" ht="12.75" x14ac:dyDescent="0.2"/>
    <row r="26559" ht="12.75" x14ac:dyDescent="0.2"/>
    <row r="26560" ht="12.75" x14ac:dyDescent="0.2"/>
    <row r="26561" ht="12.75" x14ac:dyDescent="0.2"/>
    <row r="26562" ht="12.75" x14ac:dyDescent="0.2"/>
    <row r="26563" ht="12.75" x14ac:dyDescent="0.2"/>
    <row r="26564" ht="12.75" x14ac:dyDescent="0.2"/>
    <row r="26565" ht="12.75" x14ac:dyDescent="0.2"/>
    <row r="26566" ht="12.75" x14ac:dyDescent="0.2"/>
    <row r="26567" ht="12.75" x14ac:dyDescent="0.2"/>
    <row r="26568" ht="12.75" x14ac:dyDescent="0.2"/>
    <row r="26569" ht="12.75" x14ac:dyDescent="0.2"/>
    <row r="26570" ht="12.75" x14ac:dyDescent="0.2"/>
    <row r="26571" ht="12.75" x14ac:dyDescent="0.2"/>
    <row r="26572" ht="12.75" x14ac:dyDescent="0.2"/>
    <row r="26573" ht="12.75" x14ac:dyDescent="0.2"/>
    <row r="26574" ht="12.75" x14ac:dyDescent="0.2"/>
    <row r="26575" ht="12.75" x14ac:dyDescent="0.2"/>
    <row r="26576" ht="12.75" x14ac:dyDescent="0.2"/>
    <row r="26577" ht="12.75" x14ac:dyDescent="0.2"/>
    <row r="26578" ht="12.75" x14ac:dyDescent="0.2"/>
    <row r="26579" ht="12.75" x14ac:dyDescent="0.2"/>
    <row r="26580" ht="12.75" x14ac:dyDescent="0.2"/>
    <row r="26581" ht="12.75" x14ac:dyDescent="0.2"/>
    <row r="26582" ht="12.75" x14ac:dyDescent="0.2"/>
    <row r="26583" ht="12.75" x14ac:dyDescent="0.2"/>
    <row r="26584" ht="12.75" x14ac:dyDescent="0.2"/>
    <row r="26585" ht="12.75" x14ac:dyDescent="0.2"/>
    <row r="26586" ht="12.75" x14ac:dyDescent="0.2"/>
    <row r="26587" ht="12.75" x14ac:dyDescent="0.2"/>
    <row r="26588" ht="12.75" x14ac:dyDescent="0.2"/>
    <row r="26589" ht="12.75" x14ac:dyDescent="0.2"/>
    <row r="26590" ht="12.75" x14ac:dyDescent="0.2"/>
    <row r="26591" ht="12.75" x14ac:dyDescent="0.2"/>
    <row r="26592" ht="12.75" x14ac:dyDescent="0.2"/>
    <row r="26593" ht="12.75" x14ac:dyDescent="0.2"/>
    <row r="26594" ht="12.75" x14ac:dyDescent="0.2"/>
    <row r="26595" ht="12.75" x14ac:dyDescent="0.2"/>
    <row r="26596" ht="12.75" x14ac:dyDescent="0.2"/>
    <row r="26597" ht="12.75" x14ac:dyDescent="0.2"/>
    <row r="26598" ht="12.75" x14ac:dyDescent="0.2"/>
    <row r="26599" ht="12.75" x14ac:dyDescent="0.2"/>
    <row r="26600" ht="12.75" x14ac:dyDescent="0.2"/>
    <row r="26601" ht="12.75" x14ac:dyDescent="0.2"/>
    <row r="26602" ht="12.75" x14ac:dyDescent="0.2"/>
    <row r="26603" ht="12.75" x14ac:dyDescent="0.2"/>
    <row r="26604" ht="12.75" x14ac:dyDescent="0.2"/>
    <row r="26605" ht="12.75" x14ac:dyDescent="0.2"/>
    <row r="26606" ht="12.75" x14ac:dyDescent="0.2"/>
    <row r="26607" ht="12.75" x14ac:dyDescent="0.2"/>
    <row r="26608" ht="12.75" x14ac:dyDescent="0.2"/>
    <row r="26609" ht="12.75" x14ac:dyDescent="0.2"/>
    <row r="26610" ht="12.75" x14ac:dyDescent="0.2"/>
    <row r="26611" ht="12.75" x14ac:dyDescent="0.2"/>
    <row r="26612" ht="12.75" x14ac:dyDescent="0.2"/>
    <row r="26613" ht="12.75" x14ac:dyDescent="0.2"/>
    <row r="26614" ht="12.75" x14ac:dyDescent="0.2"/>
    <row r="26615" ht="12.75" x14ac:dyDescent="0.2"/>
    <row r="26616" ht="12.75" x14ac:dyDescent="0.2"/>
    <row r="26617" ht="12.75" x14ac:dyDescent="0.2"/>
    <row r="26618" ht="12.75" x14ac:dyDescent="0.2"/>
    <row r="26619" ht="12.75" x14ac:dyDescent="0.2"/>
    <row r="26620" ht="12.75" x14ac:dyDescent="0.2"/>
    <row r="26621" ht="12.75" x14ac:dyDescent="0.2"/>
    <row r="26622" ht="12.75" x14ac:dyDescent="0.2"/>
    <row r="26623" ht="12.75" x14ac:dyDescent="0.2"/>
    <row r="26624" ht="12.75" x14ac:dyDescent="0.2"/>
    <row r="26625" ht="12.75" x14ac:dyDescent="0.2"/>
    <row r="26626" ht="12.75" x14ac:dyDescent="0.2"/>
    <row r="26627" ht="12.75" x14ac:dyDescent="0.2"/>
    <row r="26628" ht="12.75" x14ac:dyDescent="0.2"/>
    <row r="26629" ht="12.75" x14ac:dyDescent="0.2"/>
    <row r="26630" ht="12.75" x14ac:dyDescent="0.2"/>
    <row r="26631" ht="12.75" x14ac:dyDescent="0.2"/>
    <row r="26632" ht="12.75" x14ac:dyDescent="0.2"/>
    <row r="26633" ht="12.75" x14ac:dyDescent="0.2"/>
    <row r="26634" ht="12.75" x14ac:dyDescent="0.2"/>
    <row r="26635" ht="12.75" x14ac:dyDescent="0.2"/>
    <row r="26636" ht="12.75" x14ac:dyDescent="0.2"/>
    <row r="26637" ht="12.75" x14ac:dyDescent="0.2"/>
    <row r="26638" ht="12.75" x14ac:dyDescent="0.2"/>
    <row r="26639" ht="12.75" x14ac:dyDescent="0.2"/>
    <row r="26640" ht="12.75" x14ac:dyDescent="0.2"/>
    <row r="26641" ht="12.75" x14ac:dyDescent="0.2"/>
    <row r="26642" ht="12.75" x14ac:dyDescent="0.2"/>
    <row r="26643" ht="12.75" x14ac:dyDescent="0.2"/>
    <row r="26644" ht="12.75" x14ac:dyDescent="0.2"/>
    <row r="26645" ht="12.75" x14ac:dyDescent="0.2"/>
    <row r="26646" ht="12.75" x14ac:dyDescent="0.2"/>
    <row r="26647" ht="12.75" x14ac:dyDescent="0.2"/>
    <row r="26648" ht="12.75" x14ac:dyDescent="0.2"/>
    <row r="26649" ht="12.75" x14ac:dyDescent="0.2"/>
    <row r="26650" ht="12.75" x14ac:dyDescent="0.2"/>
    <row r="26651" ht="12.75" x14ac:dyDescent="0.2"/>
    <row r="26652" ht="12.75" x14ac:dyDescent="0.2"/>
    <row r="26653" ht="12.75" x14ac:dyDescent="0.2"/>
    <row r="26654" ht="12.75" x14ac:dyDescent="0.2"/>
    <row r="26655" ht="12.75" x14ac:dyDescent="0.2"/>
    <row r="26656" ht="12.75" x14ac:dyDescent="0.2"/>
    <row r="26657" ht="12.75" x14ac:dyDescent="0.2"/>
    <row r="26658" ht="12.75" x14ac:dyDescent="0.2"/>
    <row r="26659" ht="12.75" x14ac:dyDescent="0.2"/>
    <row r="26660" ht="12.75" x14ac:dyDescent="0.2"/>
    <row r="26661" ht="12.75" x14ac:dyDescent="0.2"/>
    <row r="26662" ht="12.75" x14ac:dyDescent="0.2"/>
    <row r="26663" ht="12.75" x14ac:dyDescent="0.2"/>
    <row r="26664" ht="12.75" x14ac:dyDescent="0.2"/>
    <row r="26665" ht="12.75" x14ac:dyDescent="0.2"/>
    <row r="26666" ht="12.75" x14ac:dyDescent="0.2"/>
    <row r="26667" ht="12.75" x14ac:dyDescent="0.2"/>
    <row r="26668" ht="12.75" x14ac:dyDescent="0.2"/>
    <row r="26669" ht="12.75" x14ac:dyDescent="0.2"/>
    <row r="26670" ht="12.75" x14ac:dyDescent="0.2"/>
    <row r="26671" ht="12.75" x14ac:dyDescent="0.2"/>
    <row r="26672" ht="12.75" x14ac:dyDescent="0.2"/>
    <row r="26673" ht="12.75" x14ac:dyDescent="0.2"/>
    <row r="26674" ht="12.75" x14ac:dyDescent="0.2"/>
    <row r="26675" ht="12.75" x14ac:dyDescent="0.2"/>
    <row r="26676" ht="12.75" x14ac:dyDescent="0.2"/>
    <row r="26677" ht="12.75" x14ac:dyDescent="0.2"/>
    <row r="26678" ht="12.75" x14ac:dyDescent="0.2"/>
    <row r="26679" ht="12.75" x14ac:dyDescent="0.2"/>
    <row r="26680" ht="12.75" x14ac:dyDescent="0.2"/>
    <row r="26681" ht="12.75" x14ac:dyDescent="0.2"/>
    <row r="26682" ht="12.75" x14ac:dyDescent="0.2"/>
    <row r="26683" ht="12.75" x14ac:dyDescent="0.2"/>
    <row r="26684" ht="12.75" x14ac:dyDescent="0.2"/>
    <row r="26685" ht="12.75" x14ac:dyDescent="0.2"/>
    <row r="26686" ht="12.75" x14ac:dyDescent="0.2"/>
    <row r="26687" ht="12.75" x14ac:dyDescent="0.2"/>
    <row r="26688" ht="12.75" x14ac:dyDescent="0.2"/>
    <row r="26689" ht="12.75" x14ac:dyDescent="0.2"/>
    <row r="26690" ht="12.75" x14ac:dyDescent="0.2"/>
    <row r="26691" ht="12.75" x14ac:dyDescent="0.2"/>
    <row r="26692" ht="12.75" x14ac:dyDescent="0.2"/>
    <row r="26693" ht="12.75" x14ac:dyDescent="0.2"/>
    <row r="26694" ht="12.75" x14ac:dyDescent="0.2"/>
    <row r="26695" ht="12.75" x14ac:dyDescent="0.2"/>
    <row r="26696" ht="12.75" x14ac:dyDescent="0.2"/>
    <row r="26697" ht="12.75" x14ac:dyDescent="0.2"/>
    <row r="26698" ht="12.75" x14ac:dyDescent="0.2"/>
    <row r="26699" ht="12.75" x14ac:dyDescent="0.2"/>
    <row r="26700" ht="12.75" x14ac:dyDescent="0.2"/>
    <row r="26701" ht="12.75" x14ac:dyDescent="0.2"/>
    <row r="26702" ht="12.75" x14ac:dyDescent="0.2"/>
    <row r="26703" ht="12.75" x14ac:dyDescent="0.2"/>
    <row r="26704" ht="12.75" x14ac:dyDescent="0.2"/>
    <row r="26705" ht="12.75" x14ac:dyDescent="0.2"/>
    <row r="26706" ht="12.75" x14ac:dyDescent="0.2"/>
    <row r="26707" ht="12.75" x14ac:dyDescent="0.2"/>
    <row r="26708" ht="12.75" x14ac:dyDescent="0.2"/>
    <row r="26709" ht="12.75" x14ac:dyDescent="0.2"/>
    <row r="26710" ht="12.75" x14ac:dyDescent="0.2"/>
    <row r="26711" ht="12.75" x14ac:dyDescent="0.2"/>
    <row r="26712" ht="12.75" x14ac:dyDescent="0.2"/>
    <row r="26713" ht="12.75" x14ac:dyDescent="0.2"/>
    <row r="26714" ht="12.75" x14ac:dyDescent="0.2"/>
    <row r="26715" ht="12.75" x14ac:dyDescent="0.2"/>
    <row r="26716" ht="12.75" x14ac:dyDescent="0.2"/>
    <row r="26717" ht="12.75" x14ac:dyDescent="0.2"/>
    <row r="26718" ht="12.75" x14ac:dyDescent="0.2"/>
    <row r="26719" ht="12.75" x14ac:dyDescent="0.2"/>
    <row r="26720" ht="12.75" x14ac:dyDescent="0.2"/>
    <row r="26721" ht="12.75" x14ac:dyDescent="0.2"/>
    <row r="26722" ht="12.75" x14ac:dyDescent="0.2"/>
    <row r="26723" ht="12.75" x14ac:dyDescent="0.2"/>
    <row r="26724" ht="12.75" x14ac:dyDescent="0.2"/>
    <row r="26725" ht="12.75" x14ac:dyDescent="0.2"/>
    <row r="26726" ht="12.75" x14ac:dyDescent="0.2"/>
    <row r="26727" ht="12.75" x14ac:dyDescent="0.2"/>
    <row r="26728" ht="12.75" x14ac:dyDescent="0.2"/>
    <row r="26729" ht="12.75" x14ac:dyDescent="0.2"/>
    <row r="26730" ht="12.75" x14ac:dyDescent="0.2"/>
    <row r="26731" ht="12.75" x14ac:dyDescent="0.2"/>
    <row r="26732" ht="12.75" x14ac:dyDescent="0.2"/>
    <row r="26733" ht="12.75" x14ac:dyDescent="0.2"/>
    <row r="26734" ht="12.75" x14ac:dyDescent="0.2"/>
    <row r="26735" ht="12.75" x14ac:dyDescent="0.2"/>
    <row r="26736" ht="12.75" x14ac:dyDescent="0.2"/>
    <row r="26737" ht="12.75" x14ac:dyDescent="0.2"/>
    <row r="26738" ht="12.75" x14ac:dyDescent="0.2"/>
    <row r="26739" ht="12.75" x14ac:dyDescent="0.2"/>
    <row r="26740" ht="12.75" x14ac:dyDescent="0.2"/>
    <row r="26741" ht="12.75" x14ac:dyDescent="0.2"/>
    <row r="26742" ht="12.75" x14ac:dyDescent="0.2"/>
    <row r="26743" ht="12.75" x14ac:dyDescent="0.2"/>
    <row r="26744" ht="12.75" x14ac:dyDescent="0.2"/>
    <row r="26745" ht="12.75" x14ac:dyDescent="0.2"/>
    <row r="26746" ht="12.75" x14ac:dyDescent="0.2"/>
    <row r="26747" ht="12.75" x14ac:dyDescent="0.2"/>
    <row r="26748" ht="12.75" x14ac:dyDescent="0.2"/>
    <row r="26749" ht="12.75" x14ac:dyDescent="0.2"/>
    <row r="26750" ht="12.75" x14ac:dyDescent="0.2"/>
    <row r="26751" ht="12.75" x14ac:dyDescent="0.2"/>
    <row r="26752" ht="12.75" x14ac:dyDescent="0.2"/>
    <row r="26753" ht="12.75" x14ac:dyDescent="0.2"/>
    <row r="26754" ht="12.75" x14ac:dyDescent="0.2"/>
    <row r="26755" ht="12.75" x14ac:dyDescent="0.2"/>
    <row r="26756" ht="12.75" x14ac:dyDescent="0.2"/>
    <row r="26757" ht="12.75" x14ac:dyDescent="0.2"/>
    <row r="26758" ht="12.75" x14ac:dyDescent="0.2"/>
    <row r="26759" ht="12.75" x14ac:dyDescent="0.2"/>
    <row r="26760" ht="12.75" x14ac:dyDescent="0.2"/>
    <row r="26761" ht="12.75" x14ac:dyDescent="0.2"/>
    <row r="26762" ht="12.75" x14ac:dyDescent="0.2"/>
    <row r="26763" ht="12.75" x14ac:dyDescent="0.2"/>
    <row r="26764" ht="12.75" x14ac:dyDescent="0.2"/>
    <row r="26765" ht="12.75" x14ac:dyDescent="0.2"/>
    <row r="26766" ht="12.75" x14ac:dyDescent="0.2"/>
    <row r="26767" ht="12.75" x14ac:dyDescent="0.2"/>
    <row r="26768" ht="12.75" x14ac:dyDescent="0.2"/>
    <row r="26769" ht="12.75" x14ac:dyDescent="0.2"/>
    <row r="26770" ht="12.75" x14ac:dyDescent="0.2"/>
    <row r="26771" ht="12.75" x14ac:dyDescent="0.2"/>
    <row r="26772" ht="12.75" x14ac:dyDescent="0.2"/>
    <row r="26773" ht="12.75" x14ac:dyDescent="0.2"/>
    <row r="26774" ht="12.75" x14ac:dyDescent="0.2"/>
    <row r="26775" ht="12.75" x14ac:dyDescent="0.2"/>
    <row r="26776" ht="12.75" x14ac:dyDescent="0.2"/>
    <row r="26777" ht="12.75" x14ac:dyDescent="0.2"/>
    <row r="26778" ht="12.75" x14ac:dyDescent="0.2"/>
    <row r="26779" ht="12.75" x14ac:dyDescent="0.2"/>
    <row r="26780" ht="12.75" x14ac:dyDescent="0.2"/>
    <row r="26781" ht="12.75" x14ac:dyDescent="0.2"/>
    <row r="26782" ht="12.75" x14ac:dyDescent="0.2"/>
    <row r="26783" ht="12.75" x14ac:dyDescent="0.2"/>
    <row r="26784" ht="12.75" x14ac:dyDescent="0.2"/>
    <row r="26785" ht="12.75" x14ac:dyDescent="0.2"/>
    <row r="26786" ht="12.75" x14ac:dyDescent="0.2"/>
    <row r="26787" ht="12.75" x14ac:dyDescent="0.2"/>
    <row r="26788" ht="12.75" x14ac:dyDescent="0.2"/>
    <row r="26789" ht="12.75" x14ac:dyDescent="0.2"/>
    <row r="26790" ht="12.75" x14ac:dyDescent="0.2"/>
    <row r="26791" ht="12.75" x14ac:dyDescent="0.2"/>
    <row r="26792" ht="12.75" x14ac:dyDescent="0.2"/>
    <row r="26793" ht="12.75" x14ac:dyDescent="0.2"/>
    <row r="26794" ht="12.75" x14ac:dyDescent="0.2"/>
    <row r="26795" ht="12.75" x14ac:dyDescent="0.2"/>
    <row r="26796" ht="12.75" x14ac:dyDescent="0.2"/>
    <row r="26797" ht="12.75" x14ac:dyDescent="0.2"/>
    <row r="26798" ht="12.75" x14ac:dyDescent="0.2"/>
    <row r="26799" ht="12.75" x14ac:dyDescent="0.2"/>
    <row r="26800" ht="12.75" x14ac:dyDescent="0.2"/>
    <row r="26801" ht="12.75" x14ac:dyDescent="0.2"/>
    <row r="26802" ht="12.75" x14ac:dyDescent="0.2"/>
    <row r="26803" ht="12.75" x14ac:dyDescent="0.2"/>
    <row r="26804" ht="12.75" x14ac:dyDescent="0.2"/>
    <row r="26805" ht="12.75" x14ac:dyDescent="0.2"/>
    <row r="26806" ht="12.75" x14ac:dyDescent="0.2"/>
    <row r="26807" ht="12.75" x14ac:dyDescent="0.2"/>
    <row r="26808" ht="12.75" x14ac:dyDescent="0.2"/>
    <row r="26809" ht="12.75" x14ac:dyDescent="0.2"/>
    <row r="26810" ht="12.75" x14ac:dyDescent="0.2"/>
    <row r="26811" ht="12.75" x14ac:dyDescent="0.2"/>
    <row r="26812" ht="12.75" x14ac:dyDescent="0.2"/>
    <row r="26813" ht="12.75" x14ac:dyDescent="0.2"/>
    <row r="26814" ht="12.75" x14ac:dyDescent="0.2"/>
    <row r="26815" ht="12.75" x14ac:dyDescent="0.2"/>
    <row r="26816" ht="12.75" x14ac:dyDescent="0.2"/>
    <row r="26817" ht="12.75" x14ac:dyDescent="0.2"/>
    <row r="26818" ht="12.75" x14ac:dyDescent="0.2"/>
    <row r="26819" ht="12.75" x14ac:dyDescent="0.2"/>
    <row r="26820" ht="12.75" x14ac:dyDescent="0.2"/>
    <row r="26821" ht="12.75" x14ac:dyDescent="0.2"/>
    <row r="26822" ht="12.75" x14ac:dyDescent="0.2"/>
    <row r="26823" ht="12.75" x14ac:dyDescent="0.2"/>
    <row r="26824" ht="12.75" x14ac:dyDescent="0.2"/>
    <row r="26825" ht="12.75" x14ac:dyDescent="0.2"/>
    <row r="26826" ht="12.75" x14ac:dyDescent="0.2"/>
    <row r="26827" ht="12.75" x14ac:dyDescent="0.2"/>
    <row r="26828" ht="12.75" x14ac:dyDescent="0.2"/>
    <row r="26829" ht="12.75" x14ac:dyDescent="0.2"/>
    <row r="26830" ht="12.75" x14ac:dyDescent="0.2"/>
    <row r="26831" ht="12.75" x14ac:dyDescent="0.2"/>
    <row r="26832" ht="12.75" x14ac:dyDescent="0.2"/>
    <row r="26833" ht="12.75" x14ac:dyDescent="0.2"/>
    <row r="26834" ht="12.75" x14ac:dyDescent="0.2"/>
    <row r="26835" ht="12.75" x14ac:dyDescent="0.2"/>
    <row r="26836" ht="12.75" x14ac:dyDescent="0.2"/>
    <row r="26837" ht="12.75" x14ac:dyDescent="0.2"/>
    <row r="26838" ht="12.75" x14ac:dyDescent="0.2"/>
    <row r="26839" ht="12.75" x14ac:dyDescent="0.2"/>
    <row r="26840" ht="12.75" x14ac:dyDescent="0.2"/>
    <row r="26841" ht="12.75" x14ac:dyDescent="0.2"/>
    <row r="26842" ht="12.75" x14ac:dyDescent="0.2"/>
    <row r="26843" ht="12.75" x14ac:dyDescent="0.2"/>
    <row r="26844" ht="12.75" x14ac:dyDescent="0.2"/>
    <row r="26845" ht="12.75" x14ac:dyDescent="0.2"/>
    <row r="26846" ht="12.75" x14ac:dyDescent="0.2"/>
    <row r="26847" ht="12.75" x14ac:dyDescent="0.2"/>
    <row r="26848" ht="12.75" x14ac:dyDescent="0.2"/>
    <row r="26849" ht="12.75" x14ac:dyDescent="0.2"/>
    <row r="26850" ht="12.75" x14ac:dyDescent="0.2"/>
    <row r="26851" ht="12.75" x14ac:dyDescent="0.2"/>
    <row r="26852" ht="12.75" x14ac:dyDescent="0.2"/>
    <row r="26853" ht="12.75" x14ac:dyDescent="0.2"/>
    <row r="26854" ht="12.75" x14ac:dyDescent="0.2"/>
    <row r="26855" ht="12.75" x14ac:dyDescent="0.2"/>
    <row r="26856" ht="12.75" x14ac:dyDescent="0.2"/>
    <row r="26857" ht="12.75" x14ac:dyDescent="0.2"/>
    <row r="26858" ht="12.75" x14ac:dyDescent="0.2"/>
    <row r="26859" ht="12.75" x14ac:dyDescent="0.2"/>
    <row r="26860" ht="12.75" x14ac:dyDescent="0.2"/>
    <row r="26861" ht="12.75" x14ac:dyDescent="0.2"/>
    <row r="26862" ht="12.75" x14ac:dyDescent="0.2"/>
    <row r="26863" ht="12.75" x14ac:dyDescent="0.2"/>
    <row r="26864" ht="12.75" x14ac:dyDescent="0.2"/>
    <row r="26865" ht="12.75" x14ac:dyDescent="0.2"/>
    <row r="26866" ht="12.75" x14ac:dyDescent="0.2"/>
    <row r="26867" ht="12.75" x14ac:dyDescent="0.2"/>
    <row r="26868" ht="12.75" x14ac:dyDescent="0.2"/>
    <row r="26869" ht="12.75" x14ac:dyDescent="0.2"/>
    <row r="26870" ht="12.75" x14ac:dyDescent="0.2"/>
    <row r="26871" ht="12.75" x14ac:dyDescent="0.2"/>
    <row r="26872" ht="12.75" x14ac:dyDescent="0.2"/>
    <row r="26873" ht="12.75" x14ac:dyDescent="0.2"/>
    <row r="26874" ht="12.75" x14ac:dyDescent="0.2"/>
    <row r="26875" ht="12.75" x14ac:dyDescent="0.2"/>
    <row r="26876" ht="12.75" x14ac:dyDescent="0.2"/>
    <row r="26877" ht="12.75" x14ac:dyDescent="0.2"/>
    <row r="26878" ht="12.75" x14ac:dyDescent="0.2"/>
    <row r="26879" ht="12.75" x14ac:dyDescent="0.2"/>
    <row r="26880" ht="12.75" x14ac:dyDescent="0.2"/>
    <row r="26881" ht="12.75" x14ac:dyDescent="0.2"/>
    <row r="26882" ht="12.75" x14ac:dyDescent="0.2"/>
    <row r="26883" ht="12.75" x14ac:dyDescent="0.2"/>
    <row r="26884" ht="12.75" x14ac:dyDescent="0.2"/>
    <row r="26885" ht="12.75" x14ac:dyDescent="0.2"/>
    <row r="26886" ht="12.75" x14ac:dyDescent="0.2"/>
    <row r="26887" ht="12.75" x14ac:dyDescent="0.2"/>
    <row r="26888" ht="12.75" x14ac:dyDescent="0.2"/>
    <row r="26889" ht="12.75" x14ac:dyDescent="0.2"/>
    <row r="26890" ht="12.75" x14ac:dyDescent="0.2"/>
    <row r="26891" ht="12.75" x14ac:dyDescent="0.2"/>
    <row r="26892" ht="12.75" x14ac:dyDescent="0.2"/>
    <row r="26893" ht="12.75" x14ac:dyDescent="0.2"/>
    <row r="26894" ht="12.75" x14ac:dyDescent="0.2"/>
    <row r="26895" ht="12.75" x14ac:dyDescent="0.2"/>
    <row r="26896" ht="12.75" x14ac:dyDescent="0.2"/>
    <row r="26897" ht="12.75" x14ac:dyDescent="0.2"/>
    <row r="26898" ht="12.75" x14ac:dyDescent="0.2"/>
    <row r="26899" ht="12.75" x14ac:dyDescent="0.2"/>
    <row r="26900" ht="12.75" x14ac:dyDescent="0.2"/>
    <row r="26901" ht="12.75" x14ac:dyDescent="0.2"/>
    <row r="26902" ht="12.75" x14ac:dyDescent="0.2"/>
    <row r="26903" ht="12.75" x14ac:dyDescent="0.2"/>
    <row r="26904" ht="12.75" x14ac:dyDescent="0.2"/>
    <row r="26905" ht="12.75" x14ac:dyDescent="0.2"/>
    <row r="26906" ht="12.75" x14ac:dyDescent="0.2"/>
    <row r="26907" ht="12.75" x14ac:dyDescent="0.2"/>
    <row r="26908" ht="12.75" x14ac:dyDescent="0.2"/>
    <row r="26909" ht="12.75" x14ac:dyDescent="0.2"/>
    <row r="26910" ht="12.75" x14ac:dyDescent="0.2"/>
    <row r="26911" ht="12.75" x14ac:dyDescent="0.2"/>
    <row r="26912" ht="12.75" x14ac:dyDescent="0.2"/>
    <row r="26913" ht="12.75" x14ac:dyDescent="0.2"/>
    <row r="26914" ht="12.75" x14ac:dyDescent="0.2"/>
    <row r="26915" ht="12.75" x14ac:dyDescent="0.2"/>
    <row r="26916" ht="12.75" x14ac:dyDescent="0.2"/>
    <row r="26917" ht="12.75" x14ac:dyDescent="0.2"/>
    <row r="26918" ht="12.75" x14ac:dyDescent="0.2"/>
    <row r="26919" ht="12.75" x14ac:dyDescent="0.2"/>
    <row r="26920" ht="12.75" x14ac:dyDescent="0.2"/>
    <row r="26921" ht="12.75" x14ac:dyDescent="0.2"/>
    <row r="26922" ht="12.75" x14ac:dyDescent="0.2"/>
    <row r="26923" ht="12.75" x14ac:dyDescent="0.2"/>
    <row r="26924" ht="12.75" x14ac:dyDescent="0.2"/>
    <row r="26925" ht="12.75" x14ac:dyDescent="0.2"/>
    <row r="26926" ht="12.75" x14ac:dyDescent="0.2"/>
    <row r="26927" ht="12.75" x14ac:dyDescent="0.2"/>
    <row r="26928" ht="12.75" x14ac:dyDescent="0.2"/>
    <row r="26929" ht="12.75" x14ac:dyDescent="0.2"/>
    <row r="26930" ht="12.75" x14ac:dyDescent="0.2"/>
    <row r="26931" ht="12.75" x14ac:dyDescent="0.2"/>
    <row r="26932" ht="12.75" x14ac:dyDescent="0.2"/>
    <row r="26933" ht="12.75" x14ac:dyDescent="0.2"/>
    <row r="26934" ht="12.75" x14ac:dyDescent="0.2"/>
    <row r="26935" ht="12.75" x14ac:dyDescent="0.2"/>
    <row r="26936" ht="12.75" x14ac:dyDescent="0.2"/>
    <row r="26937" ht="12.75" x14ac:dyDescent="0.2"/>
    <row r="26938" ht="12.75" x14ac:dyDescent="0.2"/>
    <row r="26939" ht="12.75" x14ac:dyDescent="0.2"/>
    <row r="26940" ht="12.75" x14ac:dyDescent="0.2"/>
    <row r="26941" ht="12.75" x14ac:dyDescent="0.2"/>
    <row r="26942" ht="12.75" x14ac:dyDescent="0.2"/>
    <row r="26943" ht="12.75" x14ac:dyDescent="0.2"/>
    <row r="26944" ht="12.75" x14ac:dyDescent="0.2"/>
    <row r="26945" ht="12.75" x14ac:dyDescent="0.2"/>
    <row r="26946" ht="12.75" x14ac:dyDescent="0.2"/>
    <row r="26947" ht="12.75" x14ac:dyDescent="0.2"/>
    <row r="26948" ht="12.75" x14ac:dyDescent="0.2"/>
    <row r="26949" ht="12.75" x14ac:dyDescent="0.2"/>
    <row r="26950" ht="12.75" x14ac:dyDescent="0.2"/>
    <row r="26951" ht="12.75" x14ac:dyDescent="0.2"/>
    <row r="26952" ht="12.75" x14ac:dyDescent="0.2"/>
    <row r="26953" ht="12.75" x14ac:dyDescent="0.2"/>
    <row r="26954" ht="12.75" x14ac:dyDescent="0.2"/>
    <row r="26955" ht="12.75" x14ac:dyDescent="0.2"/>
    <row r="26956" ht="12.75" x14ac:dyDescent="0.2"/>
    <row r="26957" ht="12.75" x14ac:dyDescent="0.2"/>
    <row r="26958" ht="12.75" x14ac:dyDescent="0.2"/>
    <row r="26959" ht="12.75" x14ac:dyDescent="0.2"/>
    <row r="26960" ht="12.75" x14ac:dyDescent="0.2"/>
    <row r="26961" ht="12.75" x14ac:dyDescent="0.2"/>
    <row r="26962" ht="12.75" x14ac:dyDescent="0.2"/>
    <row r="26963" ht="12.75" x14ac:dyDescent="0.2"/>
    <row r="26964" ht="12.75" x14ac:dyDescent="0.2"/>
    <row r="26965" ht="12.75" x14ac:dyDescent="0.2"/>
    <row r="26966" ht="12.75" x14ac:dyDescent="0.2"/>
    <row r="26967" ht="12.75" x14ac:dyDescent="0.2"/>
    <row r="26968" ht="12.75" x14ac:dyDescent="0.2"/>
    <row r="26969" ht="12.75" x14ac:dyDescent="0.2"/>
    <row r="26970" ht="12.75" x14ac:dyDescent="0.2"/>
    <row r="26971" ht="12.75" x14ac:dyDescent="0.2"/>
    <row r="26972" ht="12.75" x14ac:dyDescent="0.2"/>
    <row r="26973" ht="12.75" x14ac:dyDescent="0.2"/>
    <row r="26974" ht="12.75" x14ac:dyDescent="0.2"/>
    <row r="26975" ht="12.75" x14ac:dyDescent="0.2"/>
    <row r="26976" ht="12.75" x14ac:dyDescent="0.2"/>
    <row r="26977" ht="12.75" x14ac:dyDescent="0.2"/>
    <row r="26978" ht="12.75" x14ac:dyDescent="0.2"/>
    <row r="26979" ht="12.75" x14ac:dyDescent="0.2"/>
    <row r="26980" ht="12.75" x14ac:dyDescent="0.2"/>
    <row r="26981" ht="12.75" x14ac:dyDescent="0.2"/>
    <row r="26982" ht="12.75" x14ac:dyDescent="0.2"/>
    <row r="26983" ht="12.75" x14ac:dyDescent="0.2"/>
    <row r="26984" ht="12.75" x14ac:dyDescent="0.2"/>
    <row r="26985" ht="12.75" x14ac:dyDescent="0.2"/>
    <row r="26986" ht="12.75" x14ac:dyDescent="0.2"/>
    <row r="26987" ht="12.75" x14ac:dyDescent="0.2"/>
    <row r="26988" ht="12.75" x14ac:dyDescent="0.2"/>
    <row r="26989" ht="12.75" x14ac:dyDescent="0.2"/>
    <row r="26990" ht="12.75" x14ac:dyDescent="0.2"/>
    <row r="26991" ht="12.75" x14ac:dyDescent="0.2"/>
    <row r="26992" ht="12.75" x14ac:dyDescent="0.2"/>
    <row r="26993" ht="12.75" x14ac:dyDescent="0.2"/>
    <row r="26994" ht="12.75" x14ac:dyDescent="0.2"/>
    <row r="26995" ht="12.75" x14ac:dyDescent="0.2"/>
    <row r="26996" ht="12.75" x14ac:dyDescent="0.2"/>
    <row r="26997" ht="12.75" x14ac:dyDescent="0.2"/>
    <row r="26998" ht="12.75" x14ac:dyDescent="0.2"/>
    <row r="26999" ht="12.75" x14ac:dyDescent="0.2"/>
    <row r="27000" ht="12.75" x14ac:dyDescent="0.2"/>
    <row r="27001" ht="12.75" x14ac:dyDescent="0.2"/>
    <row r="27002" ht="12.75" x14ac:dyDescent="0.2"/>
    <row r="27003" ht="12.75" x14ac:dyDescent="0.2"/>
    <row r="27004" ht="12.75" x14ac:dyDescent="0.2"/>
    <row r="27005" ht="12.75" x14ac:dyDescent="0.2"/>
    <row r="27006" ht="12.75" x14ac:dyDescent="0.2"/>
    <row r="27007" ht="12.75" x14ac:dyDescent="0.2"/>
    <row r="27008" ht="12.75" x14ac:dyDescent="0.2"/>
    <row r="27009" ht="12.75" x14ac:dyDescent="0.2"/>
    <row r="27010" ht="12.75" x14ac:dyDescent="0.2"/>
    <row r="27011" ht="12.75" x14ac:dyDescent="0.2"/>
    <row r="27012" ht="12.75" x14ac:dyDescent="0.2"/>
    <row r="27013" ht="12.75" x14ac:dyDescent="0.2"/>
    <row r="27014" ht="12.75" x14ac:dyDescent="0.2"/>
    <row r="27015" ht="12.75" x14ac:dyDescent="0.2"/>
    <row r="27016" ht="12.75" x14ac:dyDescent="0.2"/>
    <row r="27017" ht="12.75" x14ac:dyDescent="0.2"/>
    <row r="27018" ht="12.75" x14ac:dyDescent="0.2"/>
    <row r="27019" ht="12.75" x14ac:dyDescent="0.2"/>
    <row r="27020" ht="12.75" x14ac:dyDescent="0.2"/>
    <row r="27021" ht="12.75" x14ac:dyDescent="0.2"/>
    <row r="27022" ht="12.75" x14ac:dyDescent="0.2"/>
    <row r="27023" ht="12.75" x14ac:dyDescent="0.2"/>
    <row r="27024" ht="12.75" x14ac:dyDescent="0.2"/>
    <row r="27025" ht="12.75" x14ac:dyDescent="0.2"/>
    <row r="27026" ht="12.75" x14ac:dyDescent="0.2"/>
    <row r="27027" ht="12.75" x14ac:dyDescent="0.2"/>
    <row r="27028" ht="12.75" x14ac:dyDescent="0.2"/>
    <row r="27029" ht="12.75" x14ac:dyDescent="0.2"/>
    <row r="27030" ht="12.75" x14ac:dyDescent="0.2"/>
    <row r="27031" ht="12.75" x14ac:dyDescent="0.2"/>
    <row r="27032" ht="12.75" x14ac:dyDescent="0.2"/>
    <row r="27033" ht="12.75" x14ac:dyDescent="0.2"/>
    <row r="27034" ht="12.75" x14ac:dyDescent="0.2"/>
    <row r="27035" ht="12.75" x14ac:dyDescent="0.2"/>
    <row r="27036" ht="12.75" x14ac:dyDescent="0.2"/>
    <row r="27037" ht="12.75" x14ac:dyDescent="0.2"/>
    <row r="27038" ht="12.75" x14ac:dyDescent="0.2"/>
    <row r="27039" ht="12.75" x14ac:dyDescent="0.2"/>
    <row r="27040" ht="12.75" x14ac:dyDescent="0.2"/>
    <row r="27041" ht="12.75" x14ac:dyDescent="0.2"/>
    <row r="27042" ht="12.75" x14ac:dyDescent="0.2"/>
    <row r="27043" ht="12.75" x14ac:dyDescent="0.2"/>
    <row r="27044" ht="12.75" x14ac:dyDescent="0.2"/>
    <row r="27045" ht="12.75" x14ac:dyDescent="0.2"/>
    <row r="27046" ht="12.75" x14ac:dyDescent="0.2"/>
    <row r="27047" ht="12.75" x14ac:dyDescent="0.2"/>
    <row r="27048" ht="12.75" x14ac:dyDescent="0.2"/>
    <row r="27049" ht="12.75" x14ac:dyDescent="0.2"/>
    <row r="27050" ht="12.75" x14ac:dyDescent="0.2"/>
    <row r="27051" ht="12.75" x14ac:dyDescent="0.2"/>
    <row r="27052" ht="12.75" x14ac:dyDescent="0.2"/>
    <row r="27053" ht="12.75" x14ac:dyDescent="0.2"/>
    <row r="27054" ht="12.75" x14ac:dyDescent="0.2"/>
    <row r="27055" ht="12.75" x14ac:dyDescent="0.2"/>
    <row r="27056" ht="12.75" x14ac:dyDescent="0.2"/>
    <row r="27057" ht="12.75" x14ac:dyDescent="0.2"/>
    <row r="27058" ht="12.75" x14ac:dyDescent="0.2"/>
    <row r="27059" ht="12.75" x14ac:dyDescent="0.2"/>
    <row r="27060" ht="12.75" x14ac:dyDescent="0.2"/>
    <row r="27061" ht="12.75" x14ac:dyDescent="0.2"/>
    <row r="27062" ht="12.75" x14ac:dyDescent="0.2"/>
    <row r="27063" ht="12.75" x14ac:dyDescent="0.2"/>
    <row r="27064" ht="12.75" x14ac:dyDescent="0.2"/>
    <row r="27065" ht="12.75" x14ac:dyDescent="0.2"/>
    <row r="27066" ht="12.75" x14ac:dyDescent="0.2"/>
    <row r="27067" ht="12.75" x14ac:dyDescent="0.2"/>
    <row r="27068" ht="12.75" x14ac:dyDescent="0.2"/>
    <row r="27069" ht="12.75" x14ac:dyDescent="0.2"/>
    <row r="27070" ht="12.75" x14ac:dyDescent="0.2"/>
    <row r="27071" ht="12.75" x14ac:dyDescent="0.2"/>
    <row r="27072" ht="12.75" x14ac:dyDescent="0.2"/>
    <row r="27073" ht="12.75" x14ac:dyDescent="0.2"/>
    <row r="27074" ht="12.75" x14ac:dyDescent="0.2"/>
    <row r="27075" ht="12.75" x14ac:dyDescent="0.2"/>
    <row r="27076" ht="12.75" x14ac:dyDescent="0.2"/>
    <row r="27077" ht="12.75" x14ac:dyDescent="0.2"/>
    <row r="27078" ht="12.75" x14ac:dyDescent="0.2"/>
    <row r="27079" ht="12.75" x14ac:dyDescent="0.2"/>
    <row r="27080" ht="12.75" x14ac:dyDescent="0.2"/>
    <row r="27081" ht="12.75" x14ac:dyDescent="0.2"/>
    <row r="27082" ht="12.75" x14ac:dyDescent="0.2"/>
    <row r="27083" ht="12.75" x14ac:dyDescent="0.2"/>
    <row r="27084" ht="12.75" x14ac:dyDescent="0.2"/>
    <row r="27085" ht="12.75" x14ac:dyDescent="0.2"/>
    <row r="27086" ht="12.75" x14ac:dyDescent="0.2"/>
    <row r="27087" ht="12.75" x14ac:dyDescent="0.2"/>
    <row r="27088" ht="12.75" x14ac:dyDescent="0.2"/>
    <row r="27089" ht="12.75" x14ac:dyDescent="0.2"/>
    <row r="27090" ht="12.75" x14ac:dyDescent="0.2"/>
    <row r="27091" ht="12.75" x14ac:dyDescent="0.2"/>
    <row r="27092" ht="12.75" x14ac:dyDescent="0.2"/>
    <row r="27093" ht="12.75" x14ac:dyDescent="0.2"/>
    <row r="27094" ht="12.75" x14ac:dyDescent="0.2"/>
    <row r="27095" ht="12.75" x14ac:dyDescent="0.2"/>
    <row r="27096" ht="12.75" x14ac:dyDescent="0.2"/>
    <row r="27097" ht="12.75" x14ac:dyDescent="0.2"/>
    <row r="27098" ht="12.75" x14ac:dyDescent="0.2"/>
    <row r="27099" ht="12.75" x14ac:dyDescent="0.2"/>
    <row r="27100" ht="12.75" x14ac:dyDescent="0.2"/>
    <row r="27101" ht="12.75" x14ac:dyDescent="0.2"/>
    <row r="27102" ht="12.75" x14ac:dyDescent="0.2"/>
    <row r="27103" ht="12.75" x14ac:dyDescent="0.2"/>
    <row r="27104" ht="12.75" x14ac:dyDescent="0.2"/>
    <row r="27105" ht="12.75" x14ac:dyDescent="0.2"/>
    <row r="27106" ht="12.75" x14ac:dyDescent="0.2"/>
    <row r="27107" ht="12.75" x14ac:dyDescent="0.2"/>
    <row r="27108" ht="12.75" x14ac:dyDescent="0.2"/>
    <row r="27109" ht="12.75" x14ac:dyDescent="0.2"/>
    <row r="27110" ht="12.75" x14ac:dyDescent="0.2"/>
    <row r="27111" ht="12.75" x14ac:dyDescent="0.2"/>
    <row r="27112" ht="12.75" x14ac:dyDescent="0.2"/>
    <row r="27113" ht="12.75" x14ac:dyDescent="0.2"/>
    <row r="27114" ht="12.75" x14ac:dyDescent="0.2"/>
    <row r="27115" ht="12.75" x14ac:dyDescent="0.2"/>
    <row r="27116" ht="12.75" x14ac:dyDescent="0.2"/>
    <row r="27117" ht="12.75" x14ac:dyDescent="0.2"/>
    <row r="27118" ht="12.75" x14ac:dyDescent="0.2"/>
    <row r="27119" ht="12.75" x14ac:dyDescent="0.2"/>
    <row r="27120" ht="12.75" x14ac:dyDescent="0.2"/>
    <row r="27121" ht="12.75" x14ac:dyDescent="0.2"/>
    <row r="27122" ht="12.75" x14ac:dyDescent="0.2"/>
    <row r="27123" ht="12.75" x14ac:dyDescent="0.2"/>
    <row r="27124" ht="12.75" x14ac:dyDescent="0.2"/>
    <row r="27125" ht="12.75" x14ac:dyDescent="0.2"/>
    <row r="27126" ht="12.75" x14ac:dyDescent="0.2"/>
    <row r="27127" ht="12.75" x14ac:dyDescent="0.2"/>
    <row r="27128" ht="12.75" x14ac:dyDescent="0.2"/>
    <row r="27129" ht="12.75" x14ac:dyDescent="0.2"/>
    <row r="27130" ht="12.75" x14ac:dyDescent="0.2"/>
    <row r="27131" ht="12.75" x14ac:dyDescent="0.2"/>
    <row r="27132" ht="12.75" x14ac:dyDescent="0.2"/>
    <row r="27133" ht="12.75" x14ac:dyDescent="0.2"/>
    <row r="27134" ht="12.75" x14ac:dyDescent="0.2"/>
    <row r="27135" ht="12.75" x14ac:dyDescent="0.2"/>
    <row r="27136" ht="12.75" x14ac:dyDescent="0.2"/>
    <row r="27137" ht="12.75" x14ac:dyDescent="0.2"/>
    <row r="27138" ht="12.75" x14ac:dyDescent="0.2"/>
    <row r="27139" ht="12.75" x14ac:dyDescent="0.2"/>
    <row r="27140" ht="12.75" x14ac:dyDescent="0.2"/>
    <row r="27141" ht="12.75" x14ac:dyDescent="0.2"/>
    <row r="27142" ht="12.75" x14ac:dyDescent="0.2"/>
    <row r="27143" ht="12.75" x14ac:dyDescent="0.2"/>
    <row r="27144" ht="12.75" x14ac:dyDescent="0.2"/>
    <row r="27145" ht="12.75" x14ac:dyDescent="0.2"/>
    <row r="27146" ht="12.75" x14ac:dyDescent="0.2"/>
    <row r="27147" ht="12.75" x14ac:dyDescent="0.2"/>
    <row r="27148" ht="12.75" x14ac:dyDescent="0.2"/>
    <row r="27149" ht="12.75" x14ac:dyDescent="0.2"/>
    <row r="27150" ht="12.75" x14ac:dyDescent="0.2"/>
    <row r="27151" ht="12.75" x14ac:dyDescent="0.2"/>
    <row r="27152" ht="12.75" x14ac:dyDescent="0.2"/>
    <row r="27153" ht="12.75" x14ac:dyDescent="0.2"/>
    <row r="27154" ht="12.75" x14ac:dyDescent="0.2"/>
    <row r="27155" ht="12.75" x14ac:dyDescent="0.2"/>
    <row r="27156" ht="12.75" x14ac:dyDescent="0.2"/>
    <row r="27157" ht="12.75" x14ac:dyDescent="0.2"/>
    <row r="27158" ht="12.75" x14ac:dyDescent="0.2"/>
    <row r="27159" ht="12.75" x14ac:dyDescent="0.2"/>
    <row r="27160" ht="12.75" x14ac:dyDescent="0.2"/>
    <row r="27161" ht="12.75" x14ac:dyDescent="0.2"/>
    <row r="27162" ht="12.75" x14ac:dyDescent="0.2"/>
    <row r="27163" ht="12.75" x14ac:dyDescent="0.2"/>
    <row r="27164" ht="12.75" x14ac:dyDescent="0.2"/>
    <row r="27165" ht="12.75" x14ac:dyDescent="0.2"/>
    <row r="27166" ht="12.75" x14ac:dyDescent="0.2"/>
    <row r="27167" ht="12.75" x14ac:dyDescent="0.2"/>
    <row r="27168" ht="12.75" x14ac:dyDescent="0.2"/>
    <row r="27169" ht="12.75" x14ac:dyDescent="0.2"/>
    <row r="27170" ht="12.75" x14ac:dyDescent="0.2"/>
    <row r="27171" ht="12.75" x14ac:dyDescent="0.2"/>
    <row r="27172" ht="12.75" x14ac:dyDescent="0.2"/>
    <row r="27173" ht="12.75" x14ac:dyDescent="0.2"/>
    <row r="27174" ht="12.75" x14ac:dyDescent="0.2"/>
    <row r="27175" ht="12.75" x14ac:dyDescent="0.2"/>
    <row r="27176" ht="12.75" x14ac:dyDescent="0.2"/>
    <row r="27177" ht="12.75" x14ac:dyDescent="0.2"/>
    <row r="27178" ht="12.75" x14ac:dyDescent="0.2"/>
    <row r="27179" ht="12.75" x14ac:dyDescent="0.2"/>
    <row r="27180" ht="12.75" x14ac:dyDescent="0.2"/>
    <row r="27181" ht="12.75" x14ac:dyDescent="0.2"/>
    <row r="27182" ht="12.75" x14ac:dyDescent="0.2"/>
    <row r="27183" ht="12.75" x14ac:dyDescent="0.2"/>
    <row r="27184" ht="12.75" x14ac:dyDescent="0.2"/>
    <row r="27185" ht="12.75" x14ac:dyDescent="0.2"/>
    <row r="27186" ht="12.75" x14ac:dyDescent="0.2"/>
    <row r="27187" ht="12.75" x14ac:dyDescent="0.2"/>
    <row r="27188" ht="12.75" x14ac:dyDescent="0.2"/>
    <row r="27189" ht="12.75" x14ac:dyDescent="0.2"/>
    <row r="27190" ht="12.75" x14ac:dyDescent="0.2"/>
    <row r="27191" ht="12.75" x14ac:dyDescent="0.2"/>
    <row r="27192" ht="12.75" x14ac:dyDescent="0.2"/>
    <row r="27193" ht="12.75" x14ac:dyDescent="0.2"/>
    <row r="27194" ht="12.75" x14ac:dyDescent="0.2"/>
    <row r="27195" ht="12.75" x14ac:dyDescent="0.2"/>
    <row r="27196" ht="12.75" x14ac:dyDescent="0.2"/>
    <row r="27197" ht="12.75" x14ac:dyDescent="0.2"/>
    <row r="27198" ht="12.75" x14ac:dyDescent="0.2"/>
    <row r="27199" ht="12.75" x14ac:dyDescent="0.2"/>
    <row r="27200" ht="12.75" x14ac:dyDescent="0.2"/>
    <row r="27201" ht="12.75" x14ac:dyDescent="0.2"/>
    <row r="27202" ht="12.75" x14ac:dyDescent="0.2"/>
    <row r="27203" ht="12.75" x14ac:dyDescent="0.2"/>
    <row r="27204" ht="12.75" x14ac:dyDescent="0.2"/>
    <row r="27205" ht="12.75" x14ac:dyDescent="0.2"/>
    <row r="27206" ht="12.75" x14ac:dyDescent="0.2"/>
    <row r="27207" ht="12.75" x14ac:dyDescent="0.2"/>
    <row r="27208" ht="12.75" x14ac:dyDescent="0.2"/>
    <row r="27209" ht="12.75" x14ac:dyDescent="0.2"/>
    <row r="27210" ht="12.75" x14ac:dyDescent="0.2"/>
    <row r="27211" ht="12.75" x14ac:dyDescent="0.2"/>
    <row r="27212" ht="12.75" x14ac:dyDescent="0.2"/>
    <row r="27213" ht="12.75" x14ac:dyDescent="0.2"/>
    <row r="27214" ht="12.75" x14ac:dyDescent="0.2"/>
    <row r="27215" ht="12.75" x14ac:dyDescent="0.2"/>
    <row r="27216" ht="12.75" x14ac:dyDescent="0.2"/>
    <row r="27217" ht="12.75" x14ac:dyDescent="0.2"/>
    <row r="27218" ht="12.75" x14ac:dyDescent="0.2"/>
    <row r="27219" ht="12.75" x14ac:dyDescent="0.2"/>
    <row r="27220" ht="12.75" x14ac:dyDescent="0.2"/>
    <row r="27221" ht="12.75" x14ac:dyDescent="0.2"/>
    <row r="27222" ht="12.75" x14ac:dyDescent="0.2"/>
    <row r="27223" ht="12.75" x14ac:dyDescent="0.2"/>
    <row r="27224" ht="12.75" x14ac:dyDescent="0.2"/>
    <row r="27225" ht="12.75" x14ac:dyDescent="0.2"/>
    <row r="27226" ht="12.75" x14ac:dyDescent="0.2"/>
    <row r="27227" ht="12.75" x14ac:dyDescent="0.2"/>
    <row r="27228" ht="12.75" x14ac:dyDescent="0.2"/>
    <row r="27229" ht="12.75" x14ac:dyDescent="0.2"/>
    <row r="27230" ht="12.75" x14ac:dyDescent="0.2"/>
    <row r="27231" ht="12.75" x14ac:dyDescent="0.2"/>
    <row r="27232" ht="12.75" x14ac:dyDescent="0.2"/>
    <row r="27233" ht="12.75" x14ac:dyDescent="0.2"/>
    <row r="27234" ht="12.75" x14ac:dyDescent="0.2"/>
    <row r="27235" ht="12.75" x14ac:dyDescent="0.2"/>
    <row r="27236" ht="12.75" x14ac:dyDescent="0.2"/>
    <row r="27237" ht="12.75" x14ac:dyDescent="0.2"/>
    <row r="27238" ht="12.75" x14ac:dyDescent="0.2"/>
    <row r="27239" ht="12.75" x14ac:dyDescent="0.2"/>
    <row r="27240" ht="12.75" x14ac:dyDescent="0.2"/>
    <row r="27241" ht="12.75" x14ac:dyDescent="0.2"/>
    <row r="27242" ht="12.75" x14ac:dyDescent="0.2"/>
    <row r="27243" ht="12.75" x14ac:dyDescent="0.2"/>
    <row r="27244" ht="12.75" x14ac:dyDescent="0.2"/>
    <row r="27245" ht="12.75" x14ac:dyDescent="0.2"/>
    <row r="27246" ht="12.75" x14ac:dyDescent="0.2"/>
    <row r="27247" ht="12.75" x14ac:dyDescent="0.2"/>
    <row r="27248" ht="12.75" x14ac:dyDescent="0.2"/>
    <row r="27249" ht="12.75" x14ac:dyDescent="0.2"/>
    <row r="27250" ht="12.75" x14ac:dyDescent="0.2"/>
    <row r="27251" ht="12.75" x14ac:dyDescent="0.2"/>
    <row r="27252" ht="12.75" x14ac:dyDescent="0.2"/>
    <row r="27253" ht="12.75" x14ac:dyDescent="0.2"/>
    <row r="27254" ht="12.75" x14ac:dyDescent="0.2"/>
    <row r="27255" ht="12.75" x14ac:dyDescent="0.2"/>
    <row r="27256" ht="12.75" x14ac:dyDescent="0.2"/>
    <row r="27257" ht="12.75" x14ac:dyDescent="0.2"/>
    <row r="27258" ht="12.75" x14ac:dyDescent="0.2"/>
    <row r="27259" ht="12.75" x14ac:dyDescent="0.2"/>
    <row r="27260" ht="12.75" x14ac:dyDescent="0.2"/>
    <row r="27261" ht="12.75" x14ac:dyDescent="0.2"/>
    <row r="27262" ht="12.75" x14ac:dyDescent="0.2"/>
    <row r="27263" ht="12.75" x14ac:dyDescent="0.2"/>
    <row r="27264" ht="12.75" x14ac:dyDescent="0.2"/>
    <row r="27265" ht="12.75" x14ac:dyDescent="0.2"/>
    <row r="27266" ht="12.75" x14ac:dyDescent="0.2"/>
    <row r="27267" ht="12.75" x14ac:dyDescent="0.2"/>
    <row r="27268" ht="12.75" x14ac:dyDescent="0.2"/>
    <row r="27269" ht="12.75" x14ac:dyDescent="0.2"/>
    <row r="27270" ht="12.75" x14ac:dyDescent="0.2"/>
    <row r="27271" ht="12.75" x14ac:dyDescent="0.2"/>
    <row r="27272" ht="12.75" x14ac:dyDescent="0.2"/>
    <row r="27273" ht="12.75" x14ac:dyDescent="0.2"/>
    <row r="27274" ht="12.75" x14ac:dyDescent="0.2"/>
    <row r="27275" ht="12.75" x14ac:dyDescent="0.2"/>
    <row r="27276" ht="12.75" x14ac:dyDescent="0.2"/>
    <row r="27277" ht="12.75" x14ac:dyDescent="0.2"/>
    <row r="27278" ht="12.75" x14ac:dyDescent="0.2"/>
    <row r="27279" ht="12.75" x14ac:dyDescent="0.2"/>
    <row r="27280" ht="12.75" x14ac:dyDescent="0.2"/>
    <row r="27281" ht="12.75" x14ac:dyDescent="0.2"/>
    <row r="27282" ht="12.75" x14ac:dyDescent="0.2"/>
    <row r="27283" ht="12.75" x14ac:dyDescent="0.2"/>
    <row r="27284" ht="12.75" x14ac:dyDescent="0.2"/>
    <row r="27285" ht="12.75" x14ac:dyDescent="0.2"/>
    <row r="27286" ht="12.75" x14ac:dyDescent="0.2"/>
    <row r="27287" ht="12.75" x14ac:dyDescent="0.2"/>
    <row r="27288" ht="12.75" x14ac:dyDescent="0.2"/>
    <row r="27289" ht="12.75" x14ac:dyDescent="0.2"/>
    <row r="27290" ht="12.75" x14ac:dyDescent="0.2"/>
    <row r="27291" ht="12.75" x14ac:dyDescent="0.2"/>
    <row r="27292" ht="12.75" x14ac:dyDescent="0.2"/>
    <row r="27293" ht="12.75" x14ac:dyDescent="0.2"/>
    <row r="27294" ht="12.75" x14ac:dyDescent="0.2"/>
    <row r="27295" ht="12.75" x14ac:dyDescent="0.2"/>
    <row r="27296" ht="12.75" x14ac:dyDescent="0.2"/>
    <row r="27297" ht="12.75" x14ac:dyDescent="0.2"/>
    <row r="27298" ht="12.75" x14ac:dyDescent="0.2"/>
    <row r="27299" ht="12.75" x14ac:dyDescent="0.2"/>
    <row r="27300" ht="12.75" x14ac:dyDescent="0.2"/>
    <row r="27301" ht="12.75" x14ac:dyDescent="0.2"/>
    <row r="27302" ht="12.75" x14ac:dyDescent="0.2"/>
    <row r="27303" ht="12.75" x14ac:dyDescent="0.2"/>
    <row r="27304" ht="12.75" x14ac:dyDescent="0.2"/>
    <row r="27305" ht="12.75" x14ac:dyDescent="0.2"/>
    <row r="27306" ht="12.75" x14ac:dyDescent="0.2"/>
    <row r="27307" ht="12.75" x14ac:dyDescent="0.2"/>
    <row r="27308" ht="12.75" x14ac:dyDescent="0.2"/>
    <row r="27309" ht="12.75" x14ac:dyDescent="0.2"/>
    <row r="27310" ht="12.75" x14ac:dyDescent="0.2"/>
    <row r="27311" ht="12.75" x14ac:dyDescent="0.2"/>
    <row r="27312" ht="12.75" x14ac:dyDescent="0.2"/>
    <row r="27313" ht="12.75" x14ac:dyDescent="0.2"/>
    <row r="27314" ht="12.75" x14ac:dyDescent="0.2"/>
    <row r="27315" ht="12.75" x14ac:dyDescent="0.2"/>
    <row r="27316" ht="12.75" x14ac:dyDescent="0.2"/>
    <row r="27317" ht="12.75" x14ac:dyDescent="0.2"/>
    <row r="27318" ht="12.75" x14ac:dyDescent="0.2"/>
    <row r="27319" ht="12.75" x14ac:dyDescent="0.2"/>
    <row r="27320" ht="12.75" x14ac:dyDescent="0.2"/>
    <row r="27321" ht="12.75" x14ac:dyDescent="0.2"/>
    <row r="27322" ht="12.75" x14ac:dyDescent="0.2"/>
    <row r="27323" ht="12.75" x14ac:dyDescent="0.2"/>
    <row r="27324" ht="12.75" x14ac:dyDescent="0.2"/>
    <row r="27325" ht="12.75" x14ac:dyDescent="0.2"/>
    <row r="27326" ht="12.75" x14ac:dyDescent="0.2"/>
    <row r="27327" ht="12.75" x14ac:dyDescent="0.2"/>
    <row r="27328" ht="12.75" x14ac:dyDescent="0.2"/>
    <row r="27329" ht="12.75" x14ac:dyDescent="0.2"/>
    <row r="27330" ht="12.75" x14ac:dyDescent="0.2"/>
    <row r="27331" ht="12.75" x14ac:dyDescent="0.2"/>
    <row r="27332" ht="12.75" x14ac:dyDescent="0.2"/>
    <row r="27333" ht="12.75" x14ac:dyDescent="0.2"/>
    <row r="27334" ht="12.75" x14ac:dyDescent="0.2"/>
    <row r="27335" ht="12.75" x14ac:dyDescent="0.2"/>
    <row r="27336" ht="12.75" x14ac:dyDescent="0.2"/>
    <row r="27337" ht="12.75" x14ac:dyDescent="0.2"/>
    <row r="27338" ht="12.75" x14ac:dyDescent="0.2"/>
    <row r="27339" ht="12.75" x14ac:dyDescent="0.2"/>
    <row r="27340" ht="12.75" x14ac:dyDescent="0.2"/>
    <row r="27341" ht="12.75" x14ac:dyDescent="0.2"/>
    <row r="27342" ht="12.75" x14ac:dyDescent="0.2"/>
    <row r="27343" ht="12.75" x14ac:dyDescent="0.2"/>
    <row r="27344" ht="12.75" x14ac:dyDescent="0.2"/>
    <row r="27345" ht="12.75" x14ac:dyDescent="0.2"/>
    <row r="27346" ht="12.75" x14ac:dyDescent="0.2"/>
    <row r="27347" ht="12.75" x14ac:dyDescent="0.2"/>
    <row r="27348" ht="12.75" x14ac:dyDescent="0.2"/>
    <row r="27349" ht="12.75" x14ac:dyDescent="0.2"/>
    <row r="27350" ht="12.75" x14ac:dyDescent="0.2"/>
    <row r="27351" ht="12.75" x14ac:dyDescent="0.2"/>
    <row r="27352" ht="12.75" x14ac:dyDescent="0.2"/>
    <row r="27353" ht="12.75" x14ac:dyDescent="0.2"/>
    <row r="27354" ht="12.75" x14ac:dyDescent="0.2"/>
    <row r="27355" ht="12.75" x14ac:dyDescent="0.2"/>
    <row r="27356" ht="12.75" x14ac:dyDescent="0.2"/>
    <row r="27357" ht="12.75" x14ac:dyDescent="0.2"/>
    <row r="27358" ht="12.75" x14ac:dyDescent="0.2"/>
    <row r="27359" ht="12.75" x14ac:dyDescent="0.2"/>
    <row r="27360" ht="12.75" x14ac:dyDescent="0.2"/>
    <row r="27361" ht="12.75" x14ac:dyDescent="0.2"/>
    <row r="27362" ht="12.75" x14ac:dyDescent="0.2"/>
    <row r="27363" ht="12.75" x14ac:dyDescent="0.2"/>
    <row r="27364" ht="12.75" x14ac:dyDescent="0.2"/>
    <row r="27365" ht="12.75" x14ac:dyDescent="0.2"/>
    <row r="27366" ht="12.75" x14ac:dyDescent="0.2"/>
    <row r="27367" ht="12.75" x14ac:dyDescent="0.2"/>
    <row r="27368" ht="12.75" x14ac:dyDescent="0.2"/>
    <row r="27369" ht="12.75" x14ac:dyDescent="0.2"/>
    <row r="27370" ht="12.75" x14ac:dyDescent="0.2"/>
    <row r="27371" ht="12.75" x14ac:dyDescent="0.2"/>
    <row r="27372" ht="12.75" x14ac:dyDescent="0.2"/>
    <row r="27373" ht="12.75" x14ac:dyDescent="0.2"/>
    <row r="27374" ht="12.75" x14ac:dyDescent="0.2"/>
    <row r="27375" ht="12.75" x14ac:dyDescent="0.2"/>
    <row r="27376" ht="12.75" x14ac:dyDescent="0.2"/>
    <row r="27377" ht="12.75" x14ac:dyDescent="0.2"/>
    <row r="27378" ht="12.75" x14ac:dyDescent="0.2"/>
    <row r="27379" ht="12.75" x14ac:dyDescent="0.2"/>
    <row r="27380" ht="12.75" x14ac:dyDescent="0.2"/>
    <row r="27381" ht="12.75" x14ac:dyDescent="0.2"/>
    <row r="27382" ht="12.75" x14ac:dyDescent="0.2"/>
    <row r="27383" ht="12.75" x14ac:dyDescent="0.2"/>
    <row r="27384" ht="12.75" x14ac:dyDescent="0.2"/>
    <row r="27385" ht="12.75" x14ac:dyDescent="0.2"/>
    <row r="27386" ht="12.75" x14ac:dyDescent="0.2"/>
    <row r="27387" ht="12.75" x14ac:dyDescent="0.2"/>
    <row r="27388" ht="12.75" x14ac:dyDescent="0.2"/>
    <row r="27389" ht="12.75" x14ac:dyDescent="0.2"/>
    <row r="27390" ht="12.75" x14ac:dyDescent="0.2"/>
    <row r="27391" ht="12.75" x14ac:dyDescent="0.2"/>
    <row r="27392" ht="12.75" x14ac:dyDescent="0.2"/>
    <row r="27393" ht="12.75" x14ac:dyDescent="0.2"/>
    <row r="27394" ht="12.75" x14ac:dyDescent="0.2"/>
    <row r="27395" ht="12.75" x14ac:dyDescent="0.2"/>
    <row r="27396" ht="12.75" x14ac:dyDescent="0.2"/>
    <row r="27397" ht="12.75" x14ac:dyDescent="0.2"/>
    <row r="27398" ht="12.75" x14ac:dyDescent="0.2"/>
    <row r="27399" ht="12.75" x14ac:dyDescent="0.2"/>
    <row r="27400" ht="12.75" x14ac:dyDescent="0.2"/>
    <row r="27401" ht="12.75" x14ac:dyDescent="0.2"/>
    <row r="27402" ht="12.75" x14ac:dyDescent="0.2"/>
    <row r="27403" ht="12.75" x14ac:dyDescent="0.2"/>
    <row r="27404" ht="12.75" x14ac:dyDescent="0.2"/>
    <row r="27405" ht="12.75" x14ac:dyDescent="0.2"/>
    <row r="27406" ht="12.75" x14ac:dyDescent="0.2"/>
    <row r="27407" ht="12.75" x14ac:dyDescent="0.2"/>
    <row r="27408" ht="12.75" x14ac:dyDescent="0.2"/>
    <row r="27409" ht="12.75" x14ac:dyDescent="0.2"/>
    <row r="27410" ht="12.75" x14ac:dyDescent="0.2"/>
    <row r="27411" ht="12.75" x14ac:dyDescent="0.2"/>
    <row r="27412" ht="12.75" x14ac:dyDescent="0.2"/>
    <row r="27413" ht="12.75" x14ac:dyDescent="0.2"/>
    <row r="27414" ht="12.75" x14ac:dyDescent="0.2"/>
    <row r="27415" ht="12.75" x14ac:dyDescent="0.2"/>
    <row r="27416" ht="12.75" x14ac:dyDescent="0.2"/>
    <row r="27417" ht="12.75" x14ac:dyDescent="0.2"/>
    <row r="27418" ht="12.75" x14ac:dyDescent="0.2"/>
    <row r="27419" ht="12.75" x14ac:dyDescent="0.2"/>
    <row r="27420" ht="12.75" x14ac:dyDescent="0.2"/>
    <row r="27421" ht="12.75" x14ac:dyDescent="0.2"/>
    <row r="27422" ht="12.75" x14ac:dyDescent="0.2"/>
    <row r="27423" ht="12.75" x14ac:dyDescent="0.2"/>
    <row r="27424" ht="12.75" x14ac:dyDescent="0.2"/>
    <row r="27425" ht="12.75" x14ac:dyDescent="0.2"/>
    <row r="27426" ht="12.75" x14ac:dyDescent="0.2"/>
    <row r="27427" ht="12.75" x14ac:dyDescent="0.2"/>
    <row r="27428" ht="12.75" x14ac:dyDescent="0.2"/>
    <row r="27429" ht="12.75" x14ac:dyDescent="0.2"/>
    <row r="27430" ht="12.75" x14ac:dyDescent="0.2"/>
    <row r="27431" ht="12.75" x14ac:dyDescent="0.2"/>
    <row r="27432" ht="12.75" x14ac:dyDescent="0.2"/>
    <row r="27433" ht="12.75" x14ac:dyDescent="0.2"/>
    <row r="27434" ht="12.75" x14ac:dyDescent="0.2"/>
    <row r="27435" ht="12.75" x14ac:dyDescent="0.2"/>
    <row r="27436" ht="12.75" x14ac:dyDescent="0.2"/>
    <row r="27437" ht="12.75" x14ac:dyDescent="0.2"/>
    <row r="27438" ht="12.75" x14ac:dyDescent="0.2"/>
    <row r="27439" ht="12.75" x14ac:dyDescent="0.2"/>
    <row r="27440" ht="12.75" x14ac:dyDescent="0.2"/>
    <row r="27441" ht="12.75" x14ac:dyDescent="0.2"/>
    <row r="27442" ht="12.75" x14ac:dyDescent="0.2"/>
    <row r="27443" ht="12.75" x14ac:dyDescent="0.2"/>
    <row r="27444" ht="12.75" x14ac:dyDescent="0.2"/>
    <row r="27445" ht="12.75" x14ac:dyDescent="0.2"/>
    <row r="27446" ht="12.75" x14ac:dyDescent="0.2"/>
    <row r="27447" ht="12.75" x14ac:dyDescent="0.2"/>
    <row r="27448" ht="12.75" x14ac:dyDescent="0.2"/>
    <row r="27449" ht="12.75" x14ac:dyDescent="0.2"/>
    <row r="27450" ht="12.75" x14ac:dyDescent="0.2"/>
    <row r="27451" ht="12.75" x14ac:dyDescent="0.2"/>
    <row r="27452" ht="12.75" x14ac:dyDescent="0.2"/>
    <row r="27453" ht="12.75" x14ac:dyDescent="0.2"/>
    <row r="27454" ht="12.75" x14ac:dyDescent="0.2"/>
    <row r="27455" ht="12.75" x14ac:dyDescent="0.2"/>
    <row r="27456" ht="12.75" x14ac:dyDescent="0.2"/>
    <row r="27457" ht="12.75" x14ac:dyDescent="0.2"/>
    <row r="27458" ht="12.75" x14ac:dyDescent="0.2"/>
    <row r="27459" ht="12.75" x14ac:dyDescent="0.2"/>
    <row r="27460" ht="12.75" x14ac:dyDescent="0.2"/>
    <row r="27461" ht="12.75" x14ac:dyDescent="0.2"/>
    <row r="27462" ht="12.75" x14ac:dyDescent="0.2"/>
    <row r="27463" ht="12.75" x14ac:dyDescent="0.2"/>
    <row r="27464" ht="12.75" x14ac:dyDescent="0.2"/>
    <row r="27465" ht="12.75" x14ac:dyDescent="0.2"/>
    <row r="27466" ht="12.75" x14ac:dyDescent="0.2"/>
    <row r="27467" ht="12.75" x14ac:dyDescent="0.2"/>
    <row r="27468" ht="12.75" x14ac:dyDescent="0.2"/>
    <row r="27469" ht="12.75" x14ac:dyDescent="0.2"/>
    <row r="27470" ht="12.75" x14ac:dyDescent="0.2"/>
    <row r="27471" ht="12.75" x14ac:dyDescent="0.2"/>
    <row r="27472" ht="12.75" x14ac:dyDescent="0.2"/>
    <row r="27473" ht="12.75" x14ac:dyDescent="0.2"/>
    <row r="27474" ht="12.75" x14ac:dyDescent="0.2"/>
    <row r="27475" ht="12.75" x14ac:dyDescent="0.2"/>
    <row r="27476" ht="12.75" x14ac:dyDescent="0.2"/>
    <row r="27477" ht="12.75" x14ac:dyDescent="0.2"/>
    <row r="27478" ht="12.75" x14ac:dyDescent="0.2"/>
    <row r="27479" ht="12.75" x14ac:dyDescent="0.2"/>
    <row r="27480" ht="12.75" x14ac:dyDescent="0.2"/>
    <row r="27481" ht="12.75" x14ac:dyDescent="0.2"/>
    <row r="27482" ht="12.75" x14ac:dyDescent="0.2"/>
    <row r="27483" ht="12.75" x14ac:dyDescent="0.2"/>
    <row r="27484" ht="12.75" x14ac:dyDescent="0.2"/>
    <row r="27485" ht="12.75" x14ac:dyDescent="0.2"/>
    <row r="27486" ht="12.75" x14ac:dyDescent="0.2"/>
    <row r="27487" ht="12.75" x14ac:dyDescent="0.2"/>
    <row r="27488" ht="12.75" x14ac:dyDescent="0.2"/>
    <row r="27489" ht="12.75" x14ac:dyDescent="0.2"/>
    <row r="27490" ht="12.75" x14ac:dyDescent="0.2"/>
    <row r="27491" ht="12.75" x14ac:dyDescent="0.2"/>
    <row r="27492" ht="12.75" x14ac:dyDescent="0.2"/>
    <row r="27493" ht="12.75" x14ac:dyDescent="0.2"/>
    <row r="27494" ht="12.75" x14ac:dyDescent="0.2"/>
    <row r="27495" ht="12.75" x14ac:dyDescent="0.2"/>
    <row r="27496" ht="12.75" x14ac:dyDescent="0.2"/>
    <row r="27497" ht="12.75" x14ac:dyDescent="0.2"/>
    <row r="27498" ht="12.75" x14ac:dyDescent="0.2"/>
    <row r="27499" ht="12.75" x14ac:dyDescent="0.2"/>
    <row r="27500" ht="12.75" x14ac:dyDescent="0.2"/>
    <row r="27501" ht="12.75" x14ac:dyDescent="0.2"/>
    <row r="27502" ht="12.75" x14ac:dyDescent="0.2"/>
    <row r="27503" ht="12.75" x14ac:dyDescent="0.2"/>
    <row r="27504" ht="12.75" x14ac:dyDescent="0.2"/>
    <row r="27505" ht="12.75" x14ac:dyDescent="0.2"/>
    <row r="27506" ht="12.75" x14ac:dyDescent="0.2"/>
    <row r="27507" ht="12.75" x14ac:dyDescent="0.2"/>
    <row r="27508" ht="12.75" x14ac:dyDescent="0.2"/>
    <row r="27509" ht="12.75" x14ac:dyDescent="0.2"/>
    <row r="27510" ht="12.75" x14ac:dyDescent="0.2"/>
    <row r="27511" ht="12.75" x14ac:dyDescent="0.2"/>
    <row r="27512" ht="12.75" x14ac:dyDescent="0.2"/>
    <row r="27513" ht="12.75" x14ac:dyDescent="0.2"/>
    <row r="27514" ht="12.75" x14ac:dyDescent="0.2"/>
    <row r="27515" ht="12.75" x14ac:dyDescent="0.2"/>
    <row r="27516" ht="12.75" x14ac:dyDescent="0.2"/>
    <row r="27517" ht="12.75" x14ac:dyDescent="0.2"/>
    <row r="27518" ht="12.75" x14ac:dyDescent="0.2"/>
    <row r="27519" ht="12.75" x14ac:dyDescent="0.2"/>
    <row r="27520" ht="12.75" x14ac:dyDescent="0.2"/>
    <row r="27521" ht="12.75" x14ac:dyDescent="0.2"/>
    <row r="27522" ht="12.75" x14ac:dyDescent="0.2"/>
    <row r="27523" ht="12.75" x14ac:dyDescent="0.2"/>
    <row r="27524" ht="12.75" x14ac:dyDescent="0.2"/>
    <row r="27525" ht="12.75" x14ac:dyDescent="0.2"/>
    <row r="27526" ht="12.75" x14ac:dyDescent="0.2"/>
    <row r="27527" ht="12.75" x14ac:dyDescent="0.2"/>
    <row r="27528" ht="12.75" x14ac:dyDescent="0.2"/>
    <row r="27529" ht="12.75" x14ac:dyDescent="0.2"/>
    <row r="27530" ht="12.75" x14ac:dyDescent="0.2"/>
    <row r="27531" ht="12.75" x14ac:dyDescent="0.2"/>
    <row r="27532" ht="12.75" x14ac:dyDescent="0.2"/>
    <row r="27533" ht="12.75" x14ac:dyDescent="0.2"/>
    <row r="27534" ht="12.75" x14ac:dyDescent="0.2"/>
    <row r="27535" ht="12.75" x14ac:dyDescent="0.2"/>
    <row r="27536" ht="12.75" x14ac:dyDescent="0.2"/>
    <row r="27537" ht="12.75" x14ac:dyDescent="0.2"/>
    <row r="27538" ht="12.75" x14ac:dyDescent="0.2"/>
    <row r="27539" ht="12.75" x14ac:dyDescent="0.2"/>
    <row r="27540" ht="12.75" x14ac:dyDescent="0.2"/>
    <row r="27541" ht="12.75" x14ac:dyDescent="0.2"/>
    <row r="27542" ht="12.75" x14ac:dyDescent="0.2"/>
    <row r="27543" ht="12.75" x14ac:dyDescent="0.2"/>
    <row r="27544" ht="12.75" x14ac:dyDescent="0.2"/>
    <row r="27545" ht="12.75" x14ac:dyDescent="0.2"/>
    <row r="27546" ht="12.75" x14ac:dyDescent="0.2"/>
    <row r="27547" ht="12.75" x14ac:dyDescent="0.2"/>
    <row r="27548" ht="12.75" x14ac:dyDescent="0.2"/>
    <row r="27549" ht="12.75" x14ac:dyDescent="0.2"/>
    <row r="27550" ht="12.75" x14ac:dyDescent="0.2"/>
    <row r="27551" ht="12.75" x14ac:dyDescent="0.2"/>
    <row r="27552" ht="12.75" x14ac:dyDescent="0.2"/>
    <row r="27553" ht="12.75" x14ac:dyDescent="0.2"/>
    <row r="27554" ht="12.75" x14ac:dyDescent="0.2"/>
    <row r="27555" ht="12.75" x14ac:dyDescent="0.2"/>
    <row r="27556" ht="12.75" x14ac:dyDescent="0.2"/>
    <row r="27557" ht="12.75" x14ac:dyDescent="0.2"/>
    <row r="27558" ht="12.75" x14ac:dyDescent="0.2"/>
    <row r="27559" ht="12.75" x14ac:dyDescent="0.2"/>
    <row r="27560" ht="12.75" x14ac:dyDescent="0.2"/>
    <row r="27561" ht="12.75" x14ac:dyDescent="0.2"/>
    <row r="27562" ht="12.75" x14ac:dyDescent="0.2"/>
    <row r="27563" ht="12.75" x14ac:dyDescent="0.2"/>
    <row r="27564" ht="12.75" x14ac:dyDescent="0.2"/>
    <row r="27565" ht="12.75" x14ac:dyDescent="0.2"/>
    <row r="27566" ht="12.75" x14ac:dyDescent="0.2"/>
    <row r="27567" ht="12.75" x14ac:dyDescent="0.2"/>
    <row r="27568" ht="12.75" x14ac:dyDescent="0.2"/>
    <row r="27569" ht="12.75" x14ac:dyDescent="0.2"/>
    <row r="27570" ht="12.75" x14ac:dyDescent="0.2"/>
    <row r="27571" ht="12.75" x14ac:dyDescent="0.2"/>
    <row r="27572" ht="12.75" x14ac:dyDescent="0.2"/>
    <row r="27573" ht="12.75" x14ac:dyDescent="0.2"/>
    <row r="27574" ht="12.75" x14ac:dyDescent="0.2"/>
    <row r="27575" ht="12.75" x14ac:dyDescent="0.2"/>
    <row r="27576" ht="12.75" x14ac:dyDescent="0.2"/>
    <row r="27577" ht="12.75" x14ac:dyDescent="0.2"/>
    <row r="27578" ht="12.75" x14ac:dyDescent="0.2"/>
    <row r="27579" ht="12.75" x14ac:dyDescent="0.2"/>
    <row r="27580" ht="12.75" x14ac:dyDescent="0.2"/>
    <row r="27581" ht="12.75" x14ac:dyDescent="0.2"/>
    <row r="27582" ht="12.75" x14ac:dyDescent="0.2"/>
    <row r="27583" ht="12.75" x14ac:dyDescent="0.2"/>
    <row r="27584" ht="12.75" x14ac:dyDescent="0.2"/>
    <row r="27585" ht="12.75" x14ac:dyDescent="0.2"/>
    <row r="27586" ht="12.75" x14ac:dyDescent="0.2"/>
    <row r="27587" ht="12.75" x14ac:dyDescent="0.2"/>
    <row r="27588" ht="12.75" x14ac:dyDescent="0.2"/>
    <row r="27589" ht="12.75" x14ac:dyDescent="0.2"/>
    <row r="27590" ht="12.75" x14ac:dyDescent="0.2"/>
    <row r="27591" ht="12.75" x14ac:dyDescent="0.2"/>
    <row r="27592" ht="12.75" x14ac:dyDescent="0.2"/>
    <row r="27593" ht="12.75" x14ac:dyDescent="0.2"/>
    <row r="27594" ht="12.75" x14ac:dyDescent="0.2"/>
    <row r="27595" ht="12.75" x14ac:dyDescent="0.2"/>
    <row r="27596" ht="12.75" x14ac:dyDescent="0.2"/>
    <row r="27597" ht="12.75" x14ac:dyDescent="0.2"/>
    <row r="27598" ht="12.75" x14ac:dyDescent="0.2"/>
    <row r="27599" ht="12.75" x14ac:dyDescent="0.2"/>
    <row r="27600" ht="12.75" x14ac:dyDescent="0.2"/>
    <row r="27601" ht="12.75" x14ac:dyDescent="0.2"/>
    <row r="27602" ht="12.75" x14ac:dyDescent="0.2"/>
    <row r="27603" ht="12.75" x14ac:dyDescent="0.2"/>
    <row r="27604" ht="12.75" x14ac:dyDescent="0.2"/>
    <row r="27605" ht="12.75" x14ac:dyDescent="0.2"/>
    <row r="27606" ht="12.75" x14ac:dyDescent="0.2"/>
    <row r="27607" ht="12.75" x14ac:dyDescent="0.2"/>
    <row r="27608" ht="12.75" x14ac:dyDescent="0.2"/>
    <row r="27609" ht="12.75" x14ac:dyDescent="0.2"/>
    <row r="27610" ht="12.75" x14ac:dyDescent="0.2"/>
    <row r="27611" ht="12.75" x14ac:dyDescent="0.2"/>
    <row r="27612" ht="12.75" x14ac:dyDescent="0.2"/>
    <row r="27613" ht="12.75" x14ac:dyDescent="0.2"/>
    <row r="27614" ht="12.75" x14ac:dyDescent="0.2"/>
    <row r="27615" ht="12.75" x14ac:dyDescent="0.2"/>
    <row r="27616" ht="12.75" x14ac:dyDescent="0.2"/>
    <row r="27617" ht="12.75" x14ac:dyDescent="0.2"/>
    <row r="27618" ht="12.75" x14ac:dyDescent="0.2"/>
    <row r="27619" ht="12.75" x14ac:dyDescent="0.2"/>
    <row r="27620" ht="12.75" x14ac:dyDescent="0.2"/>
    <row r="27621" ht="12.75" x14ac:dyDescent="0.2"/>
    <row r="27622" ht="12.75" x14ac:dyDescent="0.2"/>
    <row r="27623" ht="12.75" x14ac:dyDescent="0.2"/>
    <row r="27624" ht="12.75" x14ac:dyDescent="0.2"/>
    <row r="27625" ht="12.75" x14ac:dyDescent="0.2"/>
    <row r="27626" ht="12.75" x14ac:dyDescent="0.2"/>
    <row r="27627" ht="12.75" x14ac:dyDescent="0.2"/>
    <row r="27628" ht="12.75" x14ac:dyDescent="0.2"/>
    <row r="27629" ht="12.75" x14ac:dyDescent="0.2"/>
    <row r="27630" ht="12.75" x14ac:dyDescent="0.2"/>
    <row r="27631" ht="12.75" x14ac:dyDescent="0.2"/>
    <row r="27632" ht="12.75" x14ac:dyDescent="0.2"/>
    <row r="27633" ht="12.75" x14ac:dyDescent="0.2"/>
    <row r="27634" ht="12.75" x14ac:dyDescent="0.2"/>
    <row r="27635" ht="12.75" x14ac:dyDescent="0.2"/>
    <row r="27636" ht="12.75" x14ac:dyDescent="0.2"/>
    <row r="27637" ht="12.75" x14ac:dyDescent="0.2"/>
    <row r="27638" ht="12.75" x14ac:dyDescent="0.2"/>
    <row r="27639" ht="12.75" x14ac:dyDescent="0.2"/>
    <row r="27640" ht="12.75" x14ac:dyDescent="0.2"/>
    <row r="27641" ht="12.75" x14ac:dyDescent="0.2"/>
    <row r="27642" ht="12.75" x14ac:dyDescent="0.2"/>
    <row r="27643" ht="12.75" x14ac:dyDescent="0.2"/>
    <row r="27644" ht="12.75" x14ac:dyDescent="0.2"/>
    <row r="27645" ht="12.75" x14ac:dyDescent="0.2"/>
    <row r="27646" ht="12.75" x14ac:dyDescent="0.2"/>
    <row r="27647" ht="12.75" x14ac:dyDescent="0.2"/>
    <row r="27648" ht="12.75" x14ac:dyDescent="0.2"/>
    <row r="27649" ht="12.75" x14ac:dyDescent="0.2"/>
    <row r="27650" ht="12.75" x14ac:dyDescent="0.2"/>
    <row r="27651" ht="12.75" x14ac:dyDescent="0.2"/>
    <row r="27652" ht="12.75" x14ac:dyDescent="0.2"/>
    <row r="27653" ht="12.75" x14ac:dyDescent="0.2"/>
    <row r="27654" ht="12.75" x14ac:dyDescent="0.2"/>
    <row r="27655" ht="12.75" x14ac:dyDescent="0.2"/>
    <row r="27656" ht="12.75" x14ac:dyDescent="0.2"/>
    <row r="27657" ht="12.75" x14ac:dyDescent="0.2"/>
    <row r="27658" ht="12.75" x14ac:dyDescent="0.2"/>
    <row r="27659" ht="12.75" x14ac:dyDescent="0.2"/>
    <row r="27660" ht="12.75" x14ac:dyDescent="0.2"/>
    <row r="27661" ht="12.75" x14ac:dyDescent="0.2"/>
    <row r="27662" ht="12.75" x14ac:dyDescent="0.2"/>
    <row r="27663" ht="12.75" x14ac:dyDescent="0.2"/>
    <row r="27664" ht="12.75" x14ac:dyDescent="0.2"/>
    <row r="27665" ht="12.75" x14ac:dyDescent="0.2"/>
    <row r="27666" ht="12.75" x14ac:dyDescent="0.2"/>
    <row r="27667" ht="12.75" x14ac:dyDescent="0.2"/>
    <row r="27668" ht="12.75" x14ac:dyDescent="0.2"/>
    <row r="27669" ht="12.75" x14ac:dyDescent="0.2"/>
    <row r="27670" ht="12.75" x14ac:dyDescent="0.2"/>
    <row r="27671" ht="12.75" x14ac:dyDescent="0.2"/>
    <row r="27672" ht="12.75" x14ac:dyDescent="0.2"/>
    <row r="27673" ht="12.75" x14ac:dyDescent="0.2"/>
    <row r="27674" ht="12.75" x14ac:dyDescent="0.2"/>
    <row r="27675" ht="12.75" x14ac:dyDescent="0.2"/>
    <row r="27676" ht="12.75" x14ac:dyDescent="0.2"/>
    <row r="27677" ht="12.75" x14ac:dyDescent="0.2"/>
    <row r="27678" ht="12.75" x14ac:dyDescent="0.2"/>
    <row r="27679" ht="12.75" x14ac:dyDescent="0.2"/>
    <row r="27680" ht="12.75" x14ac:dyDescent="0.2"/>
    <row r="27681" ht="12.75" x14ac:dyDescent="0.2"/>
    <row r="27682" ht="12.75" x14ac:dyDescent="0.2"/>
    <row r="27683" ht="12.75" x14ac:dyDescent="0.2"/>
    <row r="27684" ht="12.75" x14ac:dyDescent="0.2"/>
    <row r="27685" ht="12.75" x14ac:dyDescent="0.2"/>
    <row r="27686" ht="12.75" x14ac:dyDescent="0.2"/>
    <row r="27687" ht="12.75" x14ac:dyDescent="0.2"/>
    <row r="27688" ht="12.75" x14ac:dyDescent="0.2"/>
    <row r="27689" ht="12.75" x14ac:dyDescent="0.2"/>
    <row r="27690" ht="12.75" x14ac:dyDescent="0.2"/>
    <row r="27691" ht="12.75" x14ac:dyDescent="0.2"/>
    <row r="27692" ht="12.75" x14ac:dyDescent="0.2"/>
    <row r="27693" ht="12.75" x14ac:dyDescent="0.2"/>
    <row r="27694" ht="12.75" x14ac:dyDescent="0.2"/>
    <row r="27695" ht="12.75" x14ac:dyDescent="0.2"/>
    <row r="27696" ht="12.75" x14ac:dyDescent="0.2"/>
    <row r="27697" ht="12.75" x14ac:dyDescent="0.2"/>
    <row r="27698" ht="12.75" x14ac:dyDescent="0.2"/>
    <row r="27699" ht="12.75" x14ac:dyDescent="0.2"/>
    <row r="27700" ht="12.75" x14ac:dyDescent="0.2"/>
    <row r="27701" ht="12.75" x14ac:dyDescent="0.2"/>
    <row r="27702" ht="12.75" x14ac:dyDescent="0.2"/>
    <row r="27703" ht="12.75" x14ac:dyDescent="0.2"/>
    <row r="27704" ht="12.75" x14ac:dyDescent="0.2"/>
    <row r="27705" ht="12.75" x14ac:dyDescent="0.2"/>
    <row r="27706" ht="12.75" x14ac:dyDescent="0.2"/>
    <row r="27707" ht="12.75" x14ac:dyDescent="0.2"/>
    <row r="27708" ht="12.75" x14ac:dyDescent="0.2"/>
    <row r="27709" ht="12.75" x14ac:dyDescent="0.2"/>
    <row r="27710" ht="12.75" x14ac:dyDescent="0.2"/>
    <row r="27711" ht="12.75" x14ac:dyDescent="0.2"/>
    <row r="27712" ht="12.75" x14ac:dyDescent="0.2"/>
    <row r="27713" ht="12.75" x14ac:dyDescent="0.2"/>
    <row r="27714" ht="12.75" x14ac:dyDescent="0.2"/>
    <row r="27715" ht="12.75" x14ac:dyDescent="0.2"/>
    <row r="27716" ht="12.75" x14ac:dyDescent="0.2"/>
    <row r="27717" ht="12.75" x14ac:dyDescent="0.2"/>
    <row r="27718" ht="12.75" x14ac:dyDescent="0.2"/>
    <row r="27719" ht="12.75" x14ac:dyDescent="0.2"/>
    <row r="27720" ht="12.75" x14ac:dyDescent="0.2"/>
    <row r="27721" ht="12.75" x14ac:dyDescent="0.2"/>
    <row r="27722" ht="12.75" x14ac:dyDescent="0.2"/>
    <row r="27723" ht="12.75" x14ac:dyDescent="0.2"/>
    <row r="27724" ht="12.75" x14ac:dyDescent="0.2"/>
    <row r="27725" ht="12.75" x14ac:dyDescent="0.2"/>
    <row r="27726" ht="12.75" x14ac:dyDescent="0.2"/>
    <row r="27727" ht="12.75" x14ac:dyDescent="0.2"/>
    <row r="27728" ht="12.75" x14ac:dyDescent="0.2"/>
    <row r="27729" ht="12.75" x14ac:dyDescent="0.2"/>
    <row r="27730" ht="12.75" x14ac:dyDescent="0.2"/>
    <row r="27731" ht="12.75" x14ac:dyDescent="0.2"/>
    <row r="27732" ht="12.75" x14ac:dyDescent="0.2"/>
    <row r="27733" ht="12.75" x14ac:dyDescent="0.2"/>
    <row r="27734" ht="12.75" x14ac:dyDescent="0.2"/>
    <row r="27735" ht="12.75" x14ac:dyDescent="0.2"/>
    <row r="27736" ht="12.75" x14ac:dyDescent="0.2"/>
    <row r="27737" ht="12.75" x14ac:dyDescent="0.2"/>
    <row r="27738" ht="12.75" x14ac:dyDescent="0.2"/>
    <row r="27739" ht="12.75" x14ac:dyDescent="0.2"/>
    <row r="27740" ht="12.75" x14ac:dyDescent="0.2"/>
    <row r="27741" ht="12.75" x14ac:dyDescent="0.2"/>
    <row r="27742" ht="12.75" x14ac:dyDescent="0.2"/>
    <row r="27743" ht="12.75" x14ac:dyDescent="0.2"/>
    <row r="27744" ht="12.75" x14ac:dyDescent="0.2"/>
    <row r="27745" ht="12.75" x14ac:dyDescent="0.2"/>
    <row r="27746" ht="12.75" x14ac:dyDescent="0.2"/>
    <row r="27747" ht="12.75" x14ac:dyDescent="0.2"/>
    <row r="27748" ht="12.75" x14ac:dyDescent="0.2"/>
    <row r="27749" ht="12.75" x14ac:dyDescent="0.2"/>
    <row r="27750" ht="12.75" x14ac:dyDescent="0.2"/>
    <row r="27751" ht="12.75" x14ac:dyDescent="0.2"/>
    <row r="27752" ht="12.75" x14ac:dyDescent="0.2"/>
    <row r="27753" ht="12.75" x14ac:dyDescent="0.2"/>
    <row r="27754" ht="12.75" x14ac:dyDescent="0.2"/>
    <row r="27755" ht="12.75" x14ac:dyDescent="0.2"/>
    <row r="27756" ht="12.75" x14ac:dyDescent="0.2"/>
    <row r="27757" ht="12.75" x14ac:dyDescent="0.2"/>
    <row r="27758" ht="12.75" x14ac:dyDescent="0.2"/>
    <row r="27759" ht="12.75" x14ac:dyDescent="0.2"/>
    <row r="27760" ht="12.75" x14ac:dyDescent="0.2"/>
    <row r="27761" ht="12.75" x14ac:dyDescent="0.2"/>
    <row r="27762" ht="12.75" x14ac:dyDescent="0.2"/>
    <row r="27763" ht="12.75" x14ac:dyDescent="0.2"/>
    <row r="27764" ht="12.75" x14ac:dyDescent="0.2"/>
    <row r="27765" ht="12.75" x14ac:dyDescent="0.2"/>
    <row r="27766" ht="12.75" x14ac:dyDescent="0.2"/>
    <row r="27767" ht="12.75" x14ac:dyDescent="0.2"/>
    <row r="27768" ht="12.75" x14ac:dyDescent="0.2"/>
    <row r="27769" ht="12.75" x14ac:dyDescent="0.2"/>
    <row r="27770" ht="12.75" x14ac:dyDescent="0.2"/>
    <row r="27771" ht="12.75" x14ac:dyDescent="0.2"/>
    <row r="27772" ht="12.75" x14ac:dyDescent="0.2"/>
    <row r="27773" ht="12.75" x14ac:dyDescent="0.2"/>
    <row r="27774" ht="12.75" x14ac:dyDescent="0.2"/>
    <row r="27775" ht="12.75" x14ac:dyDescent="0.2"/>
    <row r="27776" ht="12.75" x14ac:dyDescent="0.2"/>
    <row r="27777" ht="12.75" x14ac:dyDescent="0.2"/>
    <row r="27778" ht="12.75" x14ac:dyDescent="0.2"/>
    <row r="27779" ht="12.75" x14ac:dyDescent="0.2"/>
    <row r="27780" ht="12.75" x14ac:dyDescent="0.2"/>
    <row r="27781" ht="12.75" x14ac:dyDescent="0.2"/>
    <row r="27782" ht="12.75" x14ac:dyDescent="0.2"/>
    <row r="27783" ht="12.75" x14ac:dyDescent="0.2"/>
    <row r="27784" ht="12.75" x14ac:dyDescent="0.2"/>
    <row r="27785" ht="12.75" x14ac:dyDescent="0.2"/>
    <row r="27786" ht="12.75" x14ac:dyDescent="0.2"/>
    <row r="27787" ht="12.75" x14ac:dyDescent="0.2"/>
    <row r="27788" ht="12.75" x14ac:dyDescent="0.2"/>
    <row r="27789" ht="12.75" x14ac:dyDescent="0.2"/>
    <row r="27790" ht="12.75" x14ac:dyDescent="0.2"/>
    <row r="27791" ht="12.75" x14ac:dyDescent="0.2"/>
    <row r="27792" ht="12.75" x14ac:dyDescent="0.2"/>
    <row r="27793" ht="12.75" x14ac:dyDescent="0.2"/>
    <row r="27794" ht="12.75" x14ac:dyDescent="0.2"/>
    <row r="27795" ht="12.75" x14ac:dyDescent="0.2"/>
    <row r="27796" ht="12.75" x14ac:dyDescent="0.2"/>
    <row r="27797" ht="12.75" x14ac:dyDescent="0.2"/>
    <row r="27798" ht="12.75" x14ac:dyDescent="0.2"/>
    <row r="27799" ht="12.75" x14ac:dyDescent="0.2"/>
    <row r="27800" ht="12.75" x14ac:dyDescent="0.2"/>
    <row r="27801" ht="12.75" x14ac:dyDescent="0.2"/>
    <row r="27802" ht="12.75" x14ac:dyDescent="0.2"/>
    <row r="27803" ht="12.75" x14ac:dyDescent="0.2"/>
    <row r="27804" ht="12.75" x14ac:dyDescent="0.2"/>
    <row r="27805" ht="12.75" x14ac:dyDescent="0.2"/>
    <row r="27806" ht="12.75" x14ac:dyDescent="0.2"/>
    <row r="27807" ht="12.75" x14ac:dyDescent="0.2"/>
    <row r="27808" ht="12.75" x14ac:dyDescent="0.2"/>
    <row r="27809" ht="12.75" x14ac:dyDescent="0.2"/>
    <row r="27810" ht="12.75" x14ac:dyDescent="0.2"/>
    <row r="27811" ht="12.75" x14ac:dyDescent="0.2"/>
    <row r="27812" ht="12.75" x14ac:dyDescent="0.2"/>
    <row r="27813" ht="12.75" x14ac:dyDescent="0.2"/>
    <row r="27814" ht="12.75" x14ac:dyDescent="0.2"/>
    <row r="27815" ht="12.75" x14ac:dyDescent="0.2"/>
    <row r="27816" ht="12.75" x14ac:dyDescent="0.2"/>
    <row r="27817" ht="12.75" x14ac:dyDescent="0.2"/>
    <row r="27818" ht="12.75" x14ac:dyDescent="0.2"/>
    <row r="27819" ht="12.75" x14ac:dyDescent="0.2"/>
    <row r="27820" ht="12.75" x14ac:dyDescent="0.2"/>
    <row r="27821" ht="12.75" x14ac:dyDescent="0.2"/>
    <row r="27822" ht="12.75" x14ac:dyDescent="0.2"/>
    <row r="27823" ht="12.75" x14ac:dyDescent="0.2"/>
    <row r="27824" ht="12.75" x14ac:dyDescent="0.2"/>
    <row r="27825" ht="12.75" x14ac:dyDescent="0.2"/>
    <row r="27826" ht="12.75" x14ac:dyDescent="0.2"/>
    <row r="27827" ht="12.75" x14ac:dyDescent="0.2"/>
    <row r="27828" ht="12.75" x14ac:dyDescent="0.2"/>
    <row r="27829" ht="12.75" x14ac:dyDescent="0.2"/>
    <row r="27830" ht="12.75" x14ac:dyDescent="0.2"/>
    <row r="27831" ht="12.75" x14ac:dyDescent="0.2"/>
    <row r="27832" ht="12.75" x14ac:dyDescent="0.2"/>
    <row r="27833" ht="12.75" x14ac:dyDescent="0.2"/>
    <row r="27834" ht="12.75" x14ac:dyDescent="0.2"/>
    <row r="27835" ht="12.75" x14ac:dyDescent="0.2"/>
    <row r="27836" ht="12.75" x14ac:dyDescent="0.2"/>
    <row r="27837" ht="12.75" x14ac:dyDescent="0.2"/>
    <row r="27838" ht="12.75" x14ac:dyDescent="0.2"/>
    <row r="27839" ht="12.75" x14ac:dyDescent="0.2"/>
    <row r="27840" ht="12.75" x14ac:dyDescent="0.2"/>
    <row r="27841" ht="12.75" x14ac:dyDescent="0.2"/>
    <row r="27842" ht="12.75" x14ac:dyDescent="0.2"/>
    <row r="27843" ht="12.75" x14ac:dyDescent="0.2"/>
    <row r="27844" ht="12.75" x14ac:dyDescent="0.2"/>
    <row r="27845" ht="12.75" x14ac:dyDescent="0.2"/>
    <row r="27846" ht="12.75" x14ac:dyDescent="0.2"/>
    <row r="27847" ht="12.75" x14ac:dyDescent="0.2"/>
    <row r="27848" ht="12.75" x14ac:dyDescent="0.2"/>
    <row r="27849" ht="12.75" x14ac:dyDescent="0.2"/>
    <row r="27850" ht="12.75" x14ac:dyDescent="0.2"/>
    <row r="27851" ht="12.75" x14ac:dyDescent="0.2"/>
    <row r="27852" ht="12.75" x14ac:dyDescent="0.2"/>
    <row r="27853" ht="12.75" x14ac:dyDescent="0.2"/>
    <row r="27854" ht="12.75" x14ac:dyDescent="0.2"/>
    <row r="27855" ht="12.75" x14ac:dyDescent="0.2"/>
    <row r="27856" ht="12.75" x14ac:dyDescent="0.2"/>
    <row r="27857" ht="12.75" x14ac:dyDescent="0.2"/>
    <row r="27858" ht="12.75" x14ac:dyDescent="0.2"/>
    <row r="27859" ht="12.75" x14ac:dyDescent="0.2"/>
    <row r="27860" ht="12.75" x14ac:dyDescent="0.2"/>
    <row r="27861" ht="12.75" x14ac:dyDescent="0.2"/>
    <row r="27862" ht="12.75" x14ac:dyDescent="0.2"/>
    <row r="27863" ht="12.75" x14ac:dyDescent="0.2"/>
    <row r="27864" ht="12.75" x14ac:dyDescent="0.2"/>
    <row r="27865" ht="12.75" x14ac:dyDescent="0.2"/>
    <row r="27866" ht="12.75" x14ac:dyDescent="0.2"/>
    <row r="27867" ht="12.75" x14ac:dyDescent="0.2"/>
    <row r="27868" ht="12.75" x14ac:dyDescent="0.2"/>
    <row r="27869" ht="12.75" x14ac:dyDescent="0.2"/>
    <row r="27870" ht="12.75" x14ac:dyDescent="0.2"/>
    <row r="27871" ht="12.75" x14ac:dyDescent="0.2"/>
    <row r="27872" ht="12.75" x14ac:dyDescent="0.2"/>
    <row r="27873" ht="12.75" x14ac:dyDescent="0.2"/>
    <row r="27874" ht="12.75" x14ac:dyDescent="0.2"/>
    <row r="27875" ht="12.75" x14ac:dyDescent="0.2"/>
    <row r="27876" ht="12.75" x14ac:dyDescent="0.2"/>
    <row r="27877" ht="12.75" x14ac:dyDescent="0.2"/>
    <row r="27878" ht="12.75" x14ac:dyDescent="0.2"/>
    <row r="27879" ht="12.75" x14ac:dyDescent="0.2"/>
    <row r="27880" ht="12.75" x14ac:dyDescent="0.2"/>
    <row r="27881" ht="12.75" x14ac:dyDescent="0.2"/>
    <row r="27882" ht="12.75" x14ac:dyDescent="0.2"/>
    <row r="27883" ht="12.75" x14ac:dyDescent="0.2"/>
    <row r="27884" ht="12.75" x14ac:dyDescent="0.2"/>
    <row r="27885" ht="12.75" x14ac:dyDescent="0.2"/>
    <row r="27886" ht="12.75" x14ac:dyDescent="0.2"/>
    <row r="27887" ht="12.75" x14ac:dyDescent="0.2"/>
    <row r="27888" ht="12.75" x14ac:dyDescent="0.2"/>
    <row r="27889" ht="12.75" x14ac:dyDescent="0.2"/>
    <row r="27890" ht="12.75" x14ac:dyDescent="0.2"/>
    <row r="27891" ht="12.75" x14ac:dyDescent="0.2"/>
    <row r="27892" ht="12.75" x14ac:dyDescent="0.2"/>
    <row r="27893" ht="12.75" x14ac:dyDescent="0.2"/>
    <row r="27894" ht="12.75" x14ac:dyDescent="0.2"/>
    <row r="27895" ht="12.75" x14ac:dyDescent="0.2"/>
    <row r="27896" ht="12.75" x14ac:dyDescent="0.2"/>
    <row r="27897" ht="12.75" x14ac:dyDescent="0.2"/>
    <row r="27898" ht="12.75" x14ac:dyDescent="0.2"/>
    <row r="27899" ht="12.75" x14ac:dyDescent="0.2"/>
    <row r="27900" ht="12.75" x14ac:dyDescent="0.2"/>
    <row r="27901" ht="12.75" x14ac:dyDescent="0.2"/>
    <row r="27902" ht="12.75" x14ac:dyDescent="0.2"/>
    <row r="27903" ht="12.75" x14ac:dyDescent="0.2"/>
    <row r="27904" ht="12.75" x14ac:dyDescent="0.2"/>
    <row r="27905" ht="12.75" x14ac:dyDescent="0.2"/>
    <row r="27906" ht="12.75" x14ac:dyDescent="0.2"/>
    <row r="27907" ht="12.75" x14ac:dyDescent="0.2"/>
    <row r="27908" ht="12.75" x14ac:dyDescent="0.2"/>
    <row r="27909" ht="12.75" x14ac:dyDescent="0.2"/>
    <row r="27910" ht="12.75" x14ac:dyDescent="0.2"/>
    <row r="27911" ht="12.75" x14ac:dyDescent="0.2"/>
    <row r="27912" ht="12.75" x14ac:dyDescent="0.2"/>
    <row r="27913" ht="12.75" x14ac:dyDescent="0.2"/>
    <row r="27914" ht="12.75" x14ac:dyDescent="0.2"/>
    <row r="27915" ht="12.75" x14ac:dyDescent="0.2"/>
    <row r="27916" ht="12.75" x14ac:dyDescent="0.2"/>
    <row r="27917" ht="12.75" x14ac:dyDescent="0.2"/>
    <row r="27918" ht="12.75" x14ac:dyDescent="0.2"/>
    <row r="27919" ht="12.75" x14ac:dyDescent="0.2"/>
    <row r="27920" ht="12.75" x14ac:dyDescent="0.2"/>
    <row r="27921" ht="12.75" x14ac:dyDescent="0.2"/>
    <row r="27922" ht="12.75" x14ac:dyDescent="0.2"/>
    <row r="27923" ht="12.75" x14ac:dyDescent="0.2"/>
    <row r="27924" ht="12.75" x14ac:dyDescent="0.2"/>
    <row r="27925" ht="12.75" x14ac:dyDescent="0.2"/>
    <row r="27926" ht="12.75" x14ac:dyDescent="0.2"/>
    <row r="27927" ht="12.75" x14ac:dyDescent="0.2"/>
    <row r="27928" ht="12.75" x14ac:dyDescent="0.2"/>
    <row r="27929" ht="12.75" x14ac:dyDescent="0.2"/>
    <row r="27930" ht="12.75" x14ac:dyDescent="0.2"/>
    <row r="27931" ht="12.75" x14ac:dyDescent="0.2"/>
    <row r="27932" ht="12.75" x14ac:dyDescent="0.2"/>
    <row r="27933" ht="12.75" x14ac:dyDescent="0.2"/>
    <row r="27934" ht="12.75" x14ac:dyDescent="0.2"/>
    <row r="27935" ht="12.75" x14ac:dyDescent="0.2"/>
    <row r="27936" ht="12.75" x14ac:dyDescent="0.2"/>
    <row r="27937" ht="12.75" x14ac:dyDescent="0.2"/>
    <row r="27938" ht="12.75" x14ac:dyDescent="0.2"/>
    <row r="27939" ht="12.75" x14ac:dyDescent="0.2"/>
    <row r="27940" ht="12.75" x14ac:dyDescent="0.2"/>
    <row r="27941" ht="12.75" x14ac:dyDescent="0.2"/>
    <row r="27942" ht="12.75" x14ac:dyDescent="0.2"/>
    <row r="27943" ht="12.75" x14ac:dyDescent="0.2"/>
    <row r="27944" ht="12.75" x14ac:dyDescent="0.2"/>
    <row r="27945" ht="12.75" x14ac:dyDescent="0.2"/>
    <row r="27946" ht="12.75" x14ac:dyDescent="0.2"/>
    <row r="27947" ht="12.75" x14ac:dyDescent="0.2"/>
    <row r="27948" ht="12.75" x14ac:dyDescent="0.2"/>
    <row r="27949" ht="12.75" x14ac:dyDescent="0.2"/>
    <row r="27950" ht="12.75" x14ac:dyDescent="0.2"/>
    <row r="27951" ht="12.75" x14ac:dyDescent="0.2"/>
    <row r="27952" ht="12.75" x14ac:dyDescent="0.2"/>
    <row r="27953" ht="12.75" x14ac:dyDescent="0.2"/>
    <row r="27954" ht="12.75" x14ac:dyDescent="0.2"/>
    <row r="27955" ht="12.75" x14ac:dyDescent="0.2"/>
    <row r="27956" ht="12.75" x14ac:dyDescent="0.2"/>
    <row r="27957" ht="12.75" x14ac:dyDescent="0.2"/>
    <row r="27958" ht="12.75" x14ac:dyDescent="0.2"/>
    <row r="27959" ht="12.75" x14ac:dyDescent="0.2"/>
    <row r="27960" ht="12.75" x14ac:dyDescent="0.2"/>
    <row r="27961" ht="12.75" x14ac:dyDescent="0.2"/>
    <row r="27962" ht="12.75" x14ac:dyDescent="0.2"/>
    <row r="27963" ht="12.75" x14ac:dyDescent="0.2"/>
    <row r="27964" ht="12.75" x14ac:dyDescent="0.2"/>
    <row r="27965" ht="12.75" x14ac:dyDescent="0.2"/>
    <row r="27966" ht="12.75" x14ac:dyDescent="0.2"/>
    <row r="27967" ht="12.75" x14ac:dyDescent="0.2"/>
    <row r="27968" ht="12.75" x14ac:dyDescent="0.2"/>
    <row r="27969" ht="12.75" x14ac:dyDescent="0.2"/>
    <row r="27970" ht="12.75" x14ac:dyDescent="0.2"/>
    <row r="27971" ht="12.75" x14ac:dyDescent="0.2"/>
    <row r="27972" ht="12.75" x14ac:dyDescent="0.2"/>
    <row r="27973" ht="12.75" x14ac:dyDescent="0.2"/>
    <row r="27974" ht="12.75" x14ac:dyDescent="0.2"/>
    <row r="27975" ht="12.75" x14ac:dyDescent="0.2"/>
    <row r="27976" ht="12.75" x14ac:dyDescent="0.2"/>
    <row r="27977" ht="12.75" x14ac:dyDescent="0.2"/>
    <row r="27978" ht="12.75" x14ac:dyDescent="0.2"/>
    <row r="27979" ht="12.75" x14ac:dyDescent="0.2"/>
    <row r="27980" ht="12.75" x14ac:dyDescent="0.2"/>
    <row r="27981" ht="12.75" x14ac:dyDescent="0.2"/>
    <row r="27982" ht="12.75" x14ac:dyDescent="0.2"/>
    <row r="27983" ht="12.75" x14ac:dyDescent="0.2"/>
    <row r="27984" ht="12.75" x14ac:dyDescent="0.2"/>
    <row r="27985" ht="12.75" x14ac:dyDescent="0.2"/>
    <row r="27986" ht="12.75" x14ac:dyDescent="0.2"/>
    <row r="27987" ht="12.75" x14ac:dyDescent="0.2"/>
    <row r="27988" ht="12.75" x14ac:dyDescent="0.2"/>
    <row r="27989" ht="12.75" x14ac:dyDescent="0.2"/>
    <row r="27990" ht="12.75" x14ac:dyDescent="0.2"/>
    <row r="27991" ht="12.75" x14ac:dyDescent="0.2"/>
    <row r="27992" ht="12.75" x14ac:dyDescent="0.2"/>
    <row r="27993" ht="12.75" x14ac:dyDescent="0.2"/>
    <row r="27994" ht="12.75" x14ac:dyDescent="0.2"/>
    <row r="27995" ht="12.75" x14ac:dyDescent="0.2"/>
    <row r="27996" ht="12.75" x14ac:dyDescent="0.2"/>
    <row r="27997" ht="12.75" x14ac:dyDescent="0.2"/>
    <row r="27998" ht="12.75" x14ac:dyDescent="0.2"/>
    <row r="27999" ht="12.75" x14ac:dyDescent="0.2"/>
    <row r="28000" ht="12.75" x14ac:dyDescent="0.2"/>
    <row r="28001" ht="12.75" x14ac:dyDescent="0.2"/>
    <row r="28002" ht="12.75" x14ac:dyDescent="0.2"/>
    <row r="28003" ht="12.75" x14ac:dyDescent="0.2"/>
    <row r="28004" ht="12.75" x14ac:dyDescent="0.2"/>
    <row r="28005" ht="12.75" x14ac:dyDescent="0.2"/>
    <row r="28006" ht="12.75" x14ac:dyDescent="0.2"/>
    <row r="28007" ht="12.75" x14ac:dyDescent="0.2"/>
    <row r="28008" ht="12.75" x14ac:dyDescent="0.2"/>
    <row r="28009" ht="12.75" x14ac:dyDescent="0.2"/>
    <row r="28010" ht="12.75" x14ac:dyDescent="0.2"/>
    <row r="28011" ht="12.75" x14ac:dyDescent="0.2"/>
    <row r="28012" ht="12.75" x14ac:dyDescent="0.2"/>
    <row r="28013" ht="12.75" x14ac:dyDescent="0.2"/>
    <row r="28014" ht="12.75" x14ac:dyDescent="0.2"/>
    <row r="28015" ht="12.75" x14ac:dyDescent="0.2"/>
    <row r="28016" ht="12.75" x14ac:dyDescent="0.2"/>
    <row r="28017" ht="12.75" x14ac:dyDescent="0.2"/>
    <row r="28018" ht="12.75" x14ac:dyDescent="0.2"/>
    <row r="28019" ht="12.75" x14ac:dyDescent="0.2"/>
    <row r="28020" ht="12.75" x14ac:dyDescent="0.2"/>
    <row r="28021" ht="12.75" x14ac:dyDescent="0.2"/>
    <row r="28022" ht="12.75" x14ac:dyDescent="0.2"/>
    <row r="28023" ht="12.75" x14ac:dyDescent="0.2"/>
    <row r="28024" ht="12.75" x14ac:dyDescent="0.2"/>
    <row r="28025" ht="12.75" x14ac:dyDescent="0.2"/>
    <row r="28026" ht="12.75" x14ac:dyDescent="0.2"/>
    <row r="28027" ht="12.75" x14ac:dyDescent="0.2"/>
    <row r="28028" ht="12.75" x14ac:dyDescent="0.2"/>
    <row r="28029" ht="12.75" x14ac:dyDescent="0.2"/>
    <row r="28030" ht="12.75" x14ac:dyDescent="0.2"/>
    <row r="28031" ht="12.75" x14ac:dyDescent="0.2"/>
    <row r="28032" ht="12.75" x14ac:dyDescent="0.2"/>
    <row r="28033" ht="12.75" x14ac:dyDescent="0.2"/>
    <row r="28034" ht="12.75" x14ac:dyDescent="0.2"/>
    <row r="28035" ht="12.75" x14ac:dyDescent="0.2"/>
    <row r="28036" ht="12.75" x14ac:dyDescent="0.2"/>
    <row r="28037" ht="12.75" x14ac:dyDescent="0.2"/>
    <row r="28038" ht="12.75" x14ac:dyDescent="0.2"/>
    <row r="28039" ht="12.75" x14ac:dyDescent="0.2"/>
    <row r="28040" ht="12.75" x14ac:dyDescent="0.2"/>
    <row r="28041" ht="12.75" x14ac:dyDescent="0.2"/>
    <row r="28042" ht="12.75" x14ac:dyDescent="0.2"/>
    <row r="28043" ht="12.75" x14ac:dyDescent="0.2"/>
    <row r="28044" ht="12.75" x14ac:dyDescent="0.2"/>
    <row r="28045" ht="12.75" x14ac:dyDescent="0.2"/>
    <row r="28046" ht="12.75" x14ac:dyDescent="0.2"/>
    <row r="28047" ht="12.75" x14ac:dyDescent="0.2"/>
    <row r="28048" ht="12.75" x14ac:dyDescent="0.2"/>
    <row r="28049" ht="12.75" x14ac:dyDescent="0.2"/>
    <row r="28050" ht="12.75" x14ac:dyDescent="0.2"/>
    <row r="28051" ht="12.75" x14ac:dyDescent="0.2"/>
    <row r="28052" ht="12.75" x14ac:dyDescent="0.2"/>
    <row r="28053" ht="12.75" x14ac:dyDescent="0.2"/>
    <row r="28054" ht="12.75" x14ac:dyDescent="0.2"/>
    <row r="28055" ht="12.75" x14ac:dyDescent="0.2"/>
    <row r="28056" ht="12.75" x14ac:dyDescent="0.2"/>
    <row r="28057" ht="12.75" x14ac:dyDescent="0.2"/>
    <row r="28058" ht="12.75" x14ac:dyDescent="0.2"/>
    <row r="28059" ht="12.75" x14ac:dyDescent="0.2"/>
    <row r="28060" ht="12.75" x14ac:dyDescent="0.2"/>
    <row r="28061" ht="12.75" x14ac:dyDescent="0.2"/>
    <row r="28062" ht="12.75" x14ac:dyDescent="0.2"/>
    <row r="28063" ht="12.75" x14ac:dyDescent="0.2"/>
    <row r="28064" ht="12.75" x14ac:dyDescent="0.2"/>
    <row r="28065" ht="12.75" x14ac:dyDescent="0.2"/>
    <row r="28066" ht="12.75" x14ac:dyDescent="0.2"/>
    <row r="28067" ht="12.75" x14ac:dyDescent="0.2"/>
    <row r="28068" ht="12.75" x14ac:dyDescent="0.2"/>
    <row r="28069" ht="12.75" x14ac:dyDescent="0.2"/>
    <row r="28070" ht="12.75" x14ac:dyDescent="0.2"/>
    <row r="28071" ht="12.75" x14ac:dyDescent="0.2"/>
    <row r="28072" ht="12.75" x14ac:dyDescent="0.2"/>
    <row r="28073" ht="12.75" x14ac:dyDescent="0.2"/>
    <row r="28074" ht="12.75" x14ac:dyDescent="0.2"/>
    <row r="28075" ht="12.75" x14ac:dyDescent="0.2"/>
    <row r="28076" ht="12.75" x14ac:dyDescent="0.2"/>
    <row r="28077" ht="12.75" x14ac:dyDescent="0.2"/>
    <row r="28078" ht="12.75" x14ac:dyDescent="0.2"/>
    <row r="28079" ht="12.75" x14ac:dyDescent="0.2"/>
    <row r="28080" ht="12.75" x14ac:dyDescent="0.2"/>
    <row r="28081" ht="12.75" x14ac:dyDescent="0.2"/>
    <row r="28082" ht="12.75" x14ac:dyDescent="0.2"/>
    <row r="28083" ht="12.75" x14ac:dyDescent="0.2"/>
    <row r="28084" ht="12.75" x14ac:dyDescent="0.2"/>
    <row r="28085" ht="12.75" x14ac:dyDescent="0.2"/>
    <row r="28086" ht="12.75" x14ac:dyDescent="0.2"/>
    <row r="28087" ht="12.75" x14ac:dyDescent="0.2"/>
    <row r="28088" ht="12.75" x14ac:dyDescent="0.2"/>
    <row r="28089" ht="12.75" x14ac:dyDescent="0.2"/>
    <row r="28090" ht="12.75" x14ac:dyDescent="0.2"/>
    <row r="28091" ht="12.75" x14ac:dyDescent="0.2"/>
    <row r="28092" ht="12.75" x14ac:dyDescent="0.2"/>
    <row r="28093" ht="12.75" x14ac:dyDescent="0.2"/>
    <row r="28094" ht="12.75" x14ac:dyDescent="0.2"/>
    <row r="28095" ht="12.75" x14ac:dyDescent="0.2"/>
    <row r="28096" ht="12.75" x14ac:dyDescent="0.2"/>
    <row r="28097" ht="12.75" x14ac:dyDescent="0.2"/>
    <row r="28098" ht="12.75" x14ac:dyDescent="0.2"/>
    <row r="28099" ht="12.75" x14ac:dyDescent="0.2"/>
    <row r="28100" ht="12.75" x14ac:dyDescent="0.2"/>
    <row r="28101" ht="12.75" x14ac:dyDescent="0.2"/>
    <row r="28102" ht="12.75" x14ac:dyDescent="0.2"/>
    <row r="28103" ht="12.75" x14ac:dyDescent="0.2"/>
    <row r="28104" ht="12.75" x14ac:dyDescent="0.2"/>
    <row r="28105" ht="12.75" x14ac:dyDescent="0.2"/>
    <row r="28106" ht="12.75" x14ac:dyDescent="0.2"/>
    <row r="28107" ht="12.75" x14ac:dyDescent="0.2"/>
    <row r="28108" ht="12.75" x14ac:dyDescent="0.2"/>
    <row r="28109" ht="12.75" x14ac:dyDescent="0.2"/>
    <row r="28110" ht="12.75" x14ac:dyDescent="0.2"/>
    <row r="28111" ht="12.75" x14ac:dyDescent="0.2"/>
    <row r="28112" ht="12.75" x14ac:dyDescent="0.2"/>
    <row r="28113" ht="12.75" x14ac:dyDescent="0.2"/>
    <row r="28114" ht="12.75" x14ac:dyDescent="0.2"/>
    <row r="28115" ht="12.75" x14ac:dyDescent="0.2"/>
    <row r="28116" ht="12.75" x14ac:dyDescent="0.2"/>
    <row r="28117" ht="12.75" x14ac:dyDescent="0.2"/>
    <row r="28118" ht="12.75" x14ac:dyDescent="0.2"/>
    <row r="28119" ht="12.75" x14ac:dyDescent="0.2"/>
    <row r="28120" ht="12.75" x14ac:dyDescent="0.2"/>
    <row r="28121" ht="12.75" x14ac:dyDescent="0.2"/>
    <row r="28122" ht="12.75" x14ac:dyDescent="0.2"/>
    <row r="28123" ht="12.75" x14ac:dyDescent="0.2"/>
    <row r="28124" ht="12.75" x14ac:dyDescent="0.2"/>
    <row r="28125" ht="12.75" x14ac:dyDescent="0.2"/>
    <row r="28126" ht="12.75" x14ac:dyDescent="0.2"/>
    <row r="28127" ht="12.75" x14ac:dyDescent="0.2"/>
    <row r="28128" ht="12.75" x14ac:dyDescent="0.2"/>
    <row r="28129" ht="12.75" x14ac:dyDescent="0.2"/>
    <row r="28130" ht="12.75" x14ac:dyDescent="0.2"/>
    <row r="28131" ht="12.75" x14ac:dyDescent="0.2"/>
    <row r="28132" ht="12.75" x14ac:dyDescent="0.2"/>
    <row r="28133" ht="12.75" x14ac:dyDescent="0.2"/>
    <row r="28134" ht="12.75" x14ac:dyDescent="0.2"/>
    <row r="28135" ht="12.75" x14ac:dyDescent="0.2"/>
    <row r="28136" ht="12.75" x14ac:dyDescent="0.2"/>
    <row r="28137" ht="12.75" x14ac:dyDescent="0.2"/>
    <row r="28138" ht="12.75" x14ac:dyDescent="0.2"/>
    <row r="28139" ht="12.75" x14ac:dyDescent="0.2"/>
    <row r="28140" ht="12.75" x14ac:dyDescent="0.2"/>
    <row r="28141" ht="12.75" x14ac:dyDescent="0.2"/>
    <row r="28142" ht="12.75" x14ac:dyDescent="0.2"/>
    <row r="28143" ht="12.75" x14ac:dyDescent="0.2"/>
    <row r="28144" ht="12.75" x14ac:dyDescent="0.2"/>
    <row r="28145" ht="12.75" x14ac:dyDescent="0.2"/>
    <row r="28146" ht="12.75" x14ac:dyDescent="0.2"/>
    <row r="28147" ht="12.75" x14ac:dyDescent="0.2"/>
    <row r="28148" ht="12.75" x14ac:dyDescent="0.2"/>
    <row r="28149" ht="12.75" x14ac:dyDescent="0.2"/>
    <row r="28150" ht="12.75" x14ac:dyDescent="0.2"/>
    <row r="28151" ht="12.75" x14ac:dyDescent="0.2"/>
    <row r="28152" ht="12.75" x14ac:dyDescent="0.2"/>
    <row r="28153" ht="12.75" x14ac:dyDescent="0.2"/>
    <row r="28154" ht="12.75" x14ac:dyDescent="0.2"/>
    <row r="28155" ht="12.75" x14ac:dyDescent="0.2"/>
    <row r="28156" ht="12.75" x14ac:dyDescent="0.2"/>
    <row r="28157" ht="12.75" x14ac:dyDescent="0.2"/>
    <row r="28158" ht="12.75" x14ac:dyDescent="0.2"/>
    <row r="28159" ht="12.75" x14ac:dyDescent="0.2"/>
    <row r="28160" ht="12.75" x14ac:dyDescent="0.2"/>
    <row r="28161" ht="12.75" x14ac:dyDescent="0.2"/>
    <row r="28162" ht="12.75" x14ac:dyDescent="0.2"/>
    <row r="28163" ht="12.75" x14ac:dyDescent="0.2"/>
    <row r="28164" ht="12.75" x14ac:dyDescent="0.2"/>
    <row r="28165" ht="12.75" x14ac:dyDescent="0.2"/>
    <row r="28166" ht="12.75" x14ac:dyDescent="0.2"/>
    <row r="28167" ht="12.75" x14ac:dyDescent="0.2"/>
    <row r="28168" ht="12.75" x14ac:dyDescent="0.2"/>
    <row r="28169" ht="12.75" x14ac:dyDescent="0.2"/>
    <row r="28170" ht="12.75" x14ac:dyDescent="0.2"/>
    <row r="28171" ht="12.75" x14ac:dyDescent="0.2"/>
    <row r="28172" ht="12.75" x14ac:dyDescent="0.2"/>
    <row r="28173" ht="12.75" x14ac:dyDescent="0.2"/>
    <row r="28174" ht="12.75" x14ac:dyDescent="0.2"/>
    <row r="28175" ht="12.75" x14ac:dyDescent="0.2"/>
    <row r="28176" ht="12.75" x14ac:dyDescent="0.2"/>
    <row r="28177" ht="12.75" x14ac:dyDescent="0.2"/>
    <row r="28178" ht="12.75" x14ac:dyDescent="0.2"/>
    <row r="28179" ht="12.75" x14ac:dyDescent="0.2"/>
    <row r="28180" ht="12.75" x14ac:dyDescent="0.2"/>
    <row r="28181" ht="12.75" x14ac:dyDescent="0.2"/>
    <row r="28182" ht="12.75" x14ac:dyDescent="0.2"/>
    <row r="28183" ht="12.75" x14ac:dyDescent="0.2"/>
    <row r="28184" ht="12.75" x14ac:dyDescent="0.2"/>
    <row r="28185" ht="12.75" x14ac:dyDescent="0.2"/>
    <row r="28186" ht="12.75" x14ac:dyDescent="0.2"/>
    <row r="28187" ht="12.75" x14ac:dyDescent="0.2"/>
    <row r="28188" ht="12.75" x14ac:dyDescent="0.2"/>
    <row r="28189" ht="12.75" x14ac:dyDescent="0.2"/>
    <row r="28190" ht="12.75" x14ac:dyDescent="0.2"/>
    <row r="28191" ht="12.75" x14ac:dyDescent="0.2"/>
    <row r="28192" ht="12.75" x14ac:dyDescent="0.2"/>
    <row r="28193" ht="12.75" x14ac:dyDescent="0.2"/>
    <row r="28194" ht="12.75" x14ac:dyDescent="0.2"/>
    <row r="28195" ht="12.75" x14ac:dyDescent="0.2"/>
    <row r="28196" ht="12.75" x14ac:dyDescent="0.2"/>
    <row r="28197" ht="12.75" x14ac:dyDescent="0.2"/>
    <row r="28198" ht="12.75" x14ac:dyDescent="0.2"/>
    <row r="28199" ht="12.75" x14ac:dyDescent="0.2"/>
    <row r="28200" ht="12.75" x14ac:dyDescent="0.2"/>
    <row r="28201" ht="12.75" x14ac:dyDescent="0.2"/>
    <row r="28202" ht="12.75" x14ac:dyDescent="0.2"/>
    <row r="28203" ht="12.75" x14ac:dyDescent="0.2"/>
    <row r="28204" ht="12.75" x14ac:dyDescent="0.2"/>
    <row r="28205" ht="12.75" x14ac:dyDescent="0.2"/>
    <row r="28206" ht="12.75" x14ac:dyDescent="0.2"/>
    <row r="28207" ht="12.75" x14ac:dyDescent="0.2"/>
    <row r="28208" ht="12.75" x14ac:dyDescent="0.2"/>
    <row r="28209" ht="12.75" x14ac:dyDescent="0.2"/>
    <row r="28210" ht="12.75" x14ac:dyDescent="0.2"/>
    <row r="28211" ht="12.75" x14ac:dyDescent="0.2"/>
    <row r="28212" ht="12.75" x14ac:dyDescent="0.2"/>
    <row r="28213" ht="12.75" x14ac:dyDescent="0.2"/>
    <row r="28214" ht="12.75" x14ac:dyDescent="0.2"/>
    <row r="28215" ht="12.75" x14ac:dyDescent="0.2"/>
    <row r="28216" ht="12.75" x14ac:dyDescent="0.2"/>
    <row r="28217" ht="12.75" x14ac:dyDescent="0.2"/>
    <row r="28218" ht="12.75" x14ac:dyDescent="0.2"/>
    <row r="28219" ht="12.75" x14ac:dyDescent="0.2"/>
    <row r="28220" ht="12.75" x14ac:dyDescent="0.2"/>
    <row r="28221" ht="12.75" x14ac:dyDescent="0.2"/>
    <row r="28222" ht="12.75" x14ac:dyDescent="0.2"/>
    <row r="28223" ht="12.75" x14ac:dyDescent="0.2"/>
    <row r="28224" ht="12.75" x14ac:dyDescent="0.2"/>
    <row r="28225" ht="12.75" x14ac:dyDescent="0.2"/>
    <row r="28226" ht="12.75" x14ac:dyDescent="0.2"/>
    <row r="28227" ht="12.75" x14ac:dyDescent="0.2"/>
    <row r="28228" ht="12.75" x14ac:dyDescent="0.2"/>
    <row r="28229" ht="12.75" x14ac:dyDescent="0.2"/>
    <row r="28230" ht="12.75" x14ac:dyDescent="0.2"/>
    <row r="28231" ht="12.75" x14ac:dyDescent="0.2"/>
    <row r="28232" ht="12.75" x14ac:dyDescent="0.2"/>
    <row r="28233" ht="12.75" x14ac:dyDescent="0.2"/>
    <row r="28234" ht="12.75" x14ac:dyDescent="0.2"/>
    <row r="28235" ht="12.75" x14ac:dyDescent="0.2"/>
    <row r="28236" ht="12.75" x14ac:dyDescent="0.2"/>
    <row r="28237" ht="12.75" x14ac:dyDescent="0.2"/>
    <row r="28238" ht="12.75" x14ac:dyDescent="0.2"/>
    <row r="28239" ht="12.75" x14ac:dyDescent="0.2"/>
    <row r="28240" ht="12.75" x14ac:dyDescent="0.2"/>
    <row r="28241" ht="12.75" x14ac:dyDescent="0.2"/>
    <row r="28242" ht="12.75" x14ac:dyDescent="0.2"/>
    <row r="28243" ht="12.75" x14ac:dyDescent="0.2"/>
    <row r="28244" ht="12.75" x14ac:dyDescent="0.2"/>
    <row r="28245" ht="12.75" x14ac:dyDescent="0.2"/>
    <row r="28246" ht="12.75" x14ac:dyDescent="0.2"/>
    <row r="28247" ht="12.75" x14ac:dyDescent="0.2"/>
    <row r="28248" ht="12.75" x14ac:dyDescent="0.2"/>
    <row r="28249" ht="12.75" x14ac:dyDescent="0.2"/>
    <row r="28250" ht="12.75" x14ac:dyDescent="0.2"/>
    <row r="28251" ht="12.75" x14ac:dyDescent="0.2"/>
    <row r="28252" ht="12.75" x14ac:dyDescent="0.2"/>
    <row r="28253" ht="12.75" x14ac:dyDescent="0.2"/>
    <row r="28254" ht="12.75" x14ac:dyDescent="0.2"/>
    <row r="28255" ht="12.75" x14ac:dyDescent="0.2"/>
    <row r="28256" ht="12.75" x14ac:dyDescent="0.2"/>
    <row r="28257" ht="12.75" x14ac:dyDescent="0.2"/>
    <row r="28258" ht="12.75" x14ac:dyDescent="0.2"/>
    <row r="28259" ht="12.75" x14ac:dyDescent="0.2"/>
    <row r="28260" ht="12.75" x14ac:dyDescent="0.2"/>
    <row r="28261" ht="12.75" x14ac:dyDescent="0.2"/>
    <row r="28262" ht="12.75" x14ac:dyDescent="0.2"/>
    <row r="28263" ht="12.75" x14ac:dyDescent="0.2"/>
    <row r="28264" ht="12.75" x14ac:dyDescent="0.2"/>
    <row r="28265" ht="12.75" x14ac:dyDescent="0.2"/>
    <row r="28266" ht="12.75" x14ac:dyDescent="0.2"/>
    <row r="28267" ht="12.75" x14ac:dyDescent="0.2"/>
    <row r="28268" ht="12.75" x14ac:dyDescent="0.2"/>
    <row r="28269" ht="12.75" x14ac:dyDescent="0.2"/>
    <row r="28270" ht="12.75" x14ac:dyDescent="0.2"/>
    <row r="28271" ht="12.75" x14ac:dyDescent="0.2"/>
    <row r="28272" ht="12.75" x14ac:dyDescent="0.2"/>
    <row r="28273" ht="12.75" x14ac:dyDescent="0.2"/>
    <row r="28274" ht="12.75" x14ac:dyDescent="0.2"/>
    <row r="28275" ht="12.75" x14ac:dyDescent="0.2"/>
    <row r="28276" ht="12.75" x14ac:dyDescent="0.2"/>
    <row r="28277" ht="12.75" x14ac:dyDescent="0.2"/>
    <row r="28278" ht="12.75" x14ac:dyDescent="0.2"/>
    <row r="28279" ht="12.75" x14ac:dyDescent="0.2"/>
    <row r="28280" ht="12.75" x14ac:dyDescent="0.2"/>
    <row r="28281" ht="12.75" x14ac:dyDescent="0.2"/>
    <row r="28282" ht="12.75" x14ac:dyDescent="0.2"/>
    <row r="28283" ht="12.75" x14ac:dyDescent="0.2"/>
    <row r="28284" ht="12.75" x14ac:dyDescent="0.2"/>
    <row r="28285" ht="12.75" x14ac:dyDescent="0.2"/>
    <row r="28286" ht="12.75" x14ac:dyDescent="0.2"/>
    <row r="28287" ht="12.75" x14ac:dyDescent="0.2"/>
    <row r="28288" ht="12.75" x14ac:dyDescent="0.2"/>
    <row r="28289" ht="12.75" x14ac:dyDescent="0.2"/>
    <row r="28290" ht="12.75" x14ac:dyDescent="0.2"/>
    <row r="28291" ht="12.75" x14ac:dyDescent="0.2"/>
    <row r="28292" ht="12.75" x14ac:dyDescent="0.2"/>
    <row r="28293" ht="12.75" x14ac:dyDescent="0.2"/>
    <row r="28294" ht="12.75" x14ac:dyDescent="0.2"/>
    <row r="28295" ht="12.75" x14ac:dyDescent="0.2"/>
    <row r="28296" ht="12.75" x14ac:dyDescent="0.2"/>
    <row r="28297" ht="12.75" x14ac:dyDescent="0.2"/>
    <row r="28298" ht="12.75" x14ac:dyDescent="0.2"/>
    <row r="28299" ht="12.75" x14ac:dyDescent="0.2"/>
    <row r="28300" ht="12.75" x14ac:dyDescent="0.2"/>
    <row r="28301" ht="12.75" x14ac:dyDescent="0.2"/>
    <row r="28302" ht="12.75" x14ac:dyDescent="0.2"/>
    <row r="28303" ht="12.75" x14ac:dyDescent="0.2"/>
    <row r="28304" ht="12.75" x14ac:dyDescent="0.2"/>
    <row r="28305" ht="12.75" x14ac:dyDescent="0.2"/>
    <row r="28306" ht="12.75" x14ac:dyDescent="0.2"/>
    <row r="28307" ht="12.75" x14ac:dyDescent="0.2"/>
    <row r="28308" ht="12.75" x14ac:dyDescent="0.2"/>
    <row r="28309" ht="12.75" x14ac:dyDescent="0.2"/>
    <row r="28310" ht="12.75" x14ac:dyDescent="0.2"/>
    <row r="28311" ht="12.75" x14ac:dyDescent="0.2"/>
    <row r="28312" ht="12.75" x14ac:dyDescent="0.2"/>
    <row r="28313" ht="12.75" x14ac:dyDescent="0.2"/>
    <row r="28314" ht="12.75" x14ac:dyDescent="0.2"/>
    <row r="28315" ht="12.75" x14ac:dyDescent="0.2"/>
    <row r="28316" ht="12.75" x14ac:dyDescent="0.2"/>
    <row r="28317" ht="12.75" x14ac:dyDescent="0.2"/>
    <row r="28318" ht="12.75" x14ac:dyDescent="0.2"/>
    <row r="28319" ht="12.75" x14ac:dyDescent="0.2"/>
    <row r="28320" ht="12.75" x14ac:dyDescent="0.2"/>
    <row r="28321" ht="12.75" x14ac:dyDescent="0.2"/>
    <row r="28322" ht="12.75" x14ac:dyDescent="0.2"/>
    <row r="28323" ht="12.75" x14ac:dyDescent="0.2"/>
    <row r="28324" ht="12.75" x14ac:dyDescent="0.2"/>
    <row r="28325" ht="12.75" x14ac:dyDescent="0.2"/>
    <row r="28326" ht="12.75" x14ac:dyDescent="0.2"/>
    <row r="28327" ht="12.75" x14ac:dyDescent="0.2"/>
    <row r="28328" ht="12.75" x14ac:dyDescent="0.2"/>
    <row r="28329" ht="12.75" x14ac:dyDescent="0.2"/>
    <row r="28330" ht="12.75" x14ac:dyDescent="0.2"/>
    <row r="28331" ht="12.75" x14ac:dyDescent="0.2"/>
    <row r="28332" ht="12.75" x14ac:dyDescent="0.2"/>
    <row r="28333" ht="12.75" x14ac:dyDescent="0.2"/>
    <row r="28334" ht="12.75" x14ac:dyDescent="0.2"/>
    <row r="28335" ht="12.75" x14ac:dyDescent="0.2"/>
    <row r="28336" ht="12.75" x14ac:dyDescent="0.2"/>
    <row r="28337" ht="12.75" x14ac:dyDescent="0.2"/>
    <row r="28338" ht="12.75" x14ac:dyDescent="0.2"/>
    <row r="28339" ht="12.75" x14ac:dyDescent="0.2"/>
    <row r="28340" ht="12.75" x14ac:dyDescent="0.2"/>
    <row r="28341" ht="12.75" x14ac:dyDescent="0.2"/>
    <row r="28342" ht="12.75" x14ac:dyDescent="0.2"/>
    <row r="28343" ht="12.75" x14ac:dyDescent="0.2"/>
    <row r="28344" ht="12.75" x14ac:dyDescent="0.2"/>
    <row r="28345" ht="12.75" x14ac:dyDescent="0.2"/>
    <row r="28346" ht="12.75" x14ac:dyDescent="0.2"/>
    <row r="28347" ht="12.75" x14ac:dyDescent="0.2"/>
    <row r="28348" ht="12.75" x14ac:dyDescent="0.2"/>
    <row r="28349" ht="12.75" x14ac:dyDescent="0.2"/>
    <row r="28350" ht="12.75" x14ac:dyDescent="0.2"/>
    <row r="28351" ht="12.75" x14ac:dyDescent="0.2"/>
    <row r="28352" ht="12.75" x14ac:dyDescent="0.2"/>
    <row r="28353" ht="12.75" x14ac:dyDescent="0.2"/>
    <row r="28354" ht="12.75" x14ac:dyDescent="0.2"/>
    <row r="28355" ht="12.75" x14ac:dyDescent="0.2"/>
    <row r="28356" ht="12.75" x14ac:dyDescent="0.2"/>
    <row r="28357" ht="12.75" x14ac:dyDescent="0.2"/>
    <row r="28358" ht="12.75" x14ac:dyDescent="0.2"/>
    <row r="28359" ht="12.75" x14ac:dyDescent="0.2"/>
    <row r="28360" ht="12.75" x14ac:dyDescent="0.2"/>
    <row r="28361" ht="12.75" x14ac:dyDescent="0.2"/>
    <row r="28362" ht="12.75" x14ac:dyDescent="0.2"/>
    <row r="28363" ht="12.75" x14ac:dyDescent="0.2"/>
    <row r="28364" ht="12.75" x14ac:dyDescent="0.2"/>
    <row r="28365" ht="12.75" x14ac:dyDescent="0.2"/>
    <row r="28366" ht="12.75" x14ac:dyDescent="0.2"/>
    <row r="28367" ht="12.75" x14ac:dyDescent="0.2"/>
    <row r="28368" ht="12.75" x14ac:dyDescent="0.2"/>
    <row r="28369" ht="12.75" x14ac:dyDescent="0.2"/>
    <row r="28370" ht="12.75" x14ac:dyDescent="0.2"/>
    <row r="28371" ht="12.75" x14ac:dyDescent="0.2"/>
    <row r="28372" ht="12.75" x14ac:dyDescent="0.2"/>
    <row r="28373" ht="12.75" x14ac:dyDescent="0.2"/>
    <row r="28374" ht="12.75" x14ac:dyDescent="0.2"/>
    <row r="28375" ht="12.75" x14ac:dyDescent="0.2"/>
    <row r="28376" ht="12.75" x14ac:dyDescent="0.2"/>
    <row r="28377" ht="12.75" x14ac:dyDescent="0.2"/>
    <row r="28378" ht="12.75" x14ac:dyDescent="0.2"/>
    <row r="28379" ht="12.75" x14ac:dyDescent="0.2"/>
    <row r="28380" ht="12.75" x14ac:dyDescent="0.2"/>
    <row r="28381" ht="12.75" x14ac:dyDescent="0.2"/>
    <row r="28382" ht="12.75" x14ac:dyDescent="0.2"/>
    <row r="28383" ht="12.75" x14ac:dyDescent="0.2"/>
    <row r="28384" ht="12.75" x14ac:dyDescent="0.2"/>
    <row r="28385" ht="12.75" x14ac:dyDescent="0.2"/>
    <row r="28386" ht="12.75" x14ac:dyDescent="0.2"/>
    <row r="28387" ht="12.75" x14ac:dyDescent="0.2"/>
    <row r="28388" ht="12.75" x14ac:dyDescent="0.2"/>
    <row r="28389" ht="12.75" x14ac:dyDescent="0.2"/>
    <row r="28390" ht="12.75" x14ac:dyDescent="0.2"/>
    <row r="28391" ht="12.75" x14ac:dyDescent="0.2"/>
    <row r="28392" ht="12.75" x14ac:dyDescent="0.2"/>
    <row r="28393" ht="12.75" x14ac:dyDescent="0.2"/>
    <row r="28394" ht="12.75" x14ac:dyDescent="0.2"/>
    <row r="28395" ht="12.75" x14ac:dyDescent="0.2"/>
    <row r="28396" ht="12.75" x14ac:dyDescent="0.2"/>
    <row r="28397" ht="12.75" x14ac:dyDescent="0.2"/>
    <row r="28398" ht="12.75" x14ac:dyDescent="0.2"/>
    <row r="28399" ht="12.75" x14ac:dyDescent="0.2"/>
    <row r="28400" ht="12.75" x14ac:dyDescent="0.2"/>
    <row r="28401" ht="12.75" x14ac:dyDescent="0.2"/>
    <row r="28402" ht="12.75" x14ac:dyDescent="0.2"/>
    <row r="28403" ht="12.75" x14ac:dyDescent="0.2"/>
    <row r="28404" ht="12.75" x14ac:dyDescent="0.2"/>
    <row r="28405" ht="12.75" x14ac:dyDescent="0.2"/>
    <row r="28406" ht="12.75" x14ac:dyDescent="0.2"/>
    <row r="28407" ht="12.75" x14ac:dyDescent="0.2"/>
    <row r="28408" ht="12.75" x14ac:dyDescent="0.2"/>
    <row r="28409" ht="12.75" x14ac:dyDescent="0.2"/>
    <row r="28410" ht="12.75" x14ac:dyDescent="0.2"/>
    <row r="28411" ht="12.75" x14ac:dyDescent="0.2"/>
    <row r="28412" ht="12.75" x14ac:dyDescent="0.2"/>
    <row r="28413" ht="12.75" x14ac:dyDescent="0.2"/>
    <row r="28414" ht="12.75" x14ac:dyDescent="0.2"/>
    <row r="28415" ht="12.75" x14ac:dyDescent="0.2"/>
    <row r="28416" ht="12.75" x14ac:dyDescent="0.2"/>
    <row r="28417" ht="12.75" x14ac:dyDescent="0.2"/>
    <row r="28418" ht="12.75" x14ac:dyDescent="0.2"/>
    <row r="28419" ht="12.75" x14ac:dyDescent="0.2"/>
    <row r="28420" ht="12.75" x14ac:dyDescent="0.2"/>
    <row r="28421" ht="12.75" x14ac:dyDescent="0.2"/>
    <row r="28422" ht="12.75" x14ac:dyDescent="0.2"/>
    <row r="28423" ht="12.75" x14ac:dyDescent="0.2"/>
    <row r="28424" ht="12.75" x14ac:dyDescent="0.2"/>
    <row r="28425" ht="12.75" x14ac:dyDescent="0.2"/>
    <row r="28426" ht="12.75" x14ac:dyDescent="0.2"/>
    <row r="28427" ht="12.75" x14ac:dyDescent="0.2"/>
    <row r="28428" ht="12.75" x14ac:dyDescent="0.2"/>
    <row r="28429" ht="12.75" x14ac:dyDescent="0.2"/>
    <row r="28430" ht="12.75" x14ac:dyDescent="0.2"/>
    <row r="28431" ht="12.75" x14ac:dyDescent="0.2"/>
    <row r="28432" ht="12.75" x14ac:dyDescent="0.2"/>
    <row r="28433" ht="12.75" x14ac:dyDescent="0.2"/>
    <row r="28434" ht="12.75" x14ac:dyDescent="0.2"/>
    <row r="28435" ht="12.75" x14ac:dyDescent="0.2"/>
    <row r="28436" ht="12.75" x14ac:dyDescent="0.2"/>
    <row r="28437" ht="12.75" x14ac:dyDescent="0.2"/>
    <row r="28438" ht="12.75" x14ac:dyDescent="0.2"/>
    <row r="28439" ht="12.75" x14ac:dyDescent="0.2"/>
    <row r="28440" ht="12.75" x14ac:dyDescent="0.2"/>
    <row r="28441" ht="12.75" x14ac:dyDescent="0.2"/>
    <row r="28442" ht="12.75" x14ac:dyDescent="0.2"/>
    <row r="28443" ht="12.75" x14ac:dyDescent="0.2"/>
    <row r="28444" ht="12.75" x14ac:dyDescent="0.2"/>
    <row r="28445" ht="12.75" x14ac:dyDescent="0.2"/>
    <row r="28446" ht="12.75" x14ac:dyDescent="0.2"/>
    <row r="28447" ht="12.75" x14ac:dyDescent="0.2"/>
    <row r="28448" ht="12.75" x14ac:dyDescent="0.2"/>
    <row r="28449" ht="12.75" x14ac:dyDescent="0.2"/>
    <row r="28450" ht="12.75" x14ac:dyDescent="0.2"/>
    <row r="28451" ht="12.75" x14ac:dyDescent="0.2"/>
    <row r="28452" ht="12.75" x14ac:dyDescent="0.2"/>
    <row r="28453" ht="12.75" x14ac:dyDescent="0.2"/>
    <row r="28454" ht="12.75" x14ac:dyDescent="0.2"/>
    <row r="28455" ht="12.75" x14ac:dyDescent="0.2"/>
    <row r="28456" ht="12.75" x14ac:dyDescent="0.2"/>
    <row r="28457" ht="12.75" x14ac:dyDescent="0.2"/>
    <row r="28458" ht="12.75" x14ac:dyDescent="0.2"/>
    <row r="28459" ht="12.75" x14ac:dyDescent="0.2"/>
    <row r="28460" ht="12.75" x14ac:dyDescent="0.2"/>
    <row r="28461" ht="12.75" x14ac:dyDescent="0.2"/>
    <row r="28462" ht="12.75" x14ac:dyDescent="0.2"/>
    <row r="28463" ht="12.75" x14ac:dyDescent="0.2"/>
    <row r="28464" ht="12.75" x14ac:dyDescent="0.2"/>
    <row r="28465" ht="12.75" x14ac:dyDescent="0.2"/>
    <row r="28466" ht="12.75" x14ac:dyDescent="0.2"/>
    <row r="28467" ht="12.75" x14ac:dyDescent="0.2"/>
    <row r="28468" ht="12.75" x14ac:dyDescent="0.2"/>
    <row r="28469" ht="12.75" x14ac:dyDescent="0.2"/>
    <row r="28470" ht="12.75" x14ac:dyDescent="0.2"/>
    <row r="28471" ht="12.75" x14ac:dyDescent="0.2"/>
    <row r="28472" ht="12.75" x14ac:dyDescent="0.2"/>
    <row r="28473" ht="12.75" x14ac:dyDescent="0.2"/>
    <row r="28474" ht="12.75" x14ac:dyDescent="0.2"/>
    <row r="28475" ht="12.75" x14ac:dyDescent="0.2"/>
    <row r="28476" ht="12.75" x14ac:dyDescent="0.2"/>
    <row r="28477" ht="12.75" x14ac:dyDescent="0.2"/>
    <row r="28478" ht="12.75" x14ac:dyDescent="0.2"/>
    <row r="28479" ht="12.75" x14ac:dyDescent="0.2"/>
    <row r="28480" ht="12.75" x14ac:dyDescent="0.2"/>
    <row r="28481" ht="12.75" x14ac:dyDescent="0.2"/>
    <row r="28482" ht="12.75" x14ac:dyDescent="0.2"/>
    <row r="28483" ht="12.75" x14ac:dyDescent="0.2"/>
    <row r="28484" ht="12.75" x14ac:dyDescent="0.2"/>
    <row r="28485" ht="12.75" x14ac:dyDescent="0.2"/>
    <row r="28486" ht="12.75" x14ac:dyDescent="0.2"/>
    <row r="28487" ht="12.75" x14ac:dyDescent="0.2"/>
    <row r="28488" ht="12.75" x14ac:dyDescent="0.2"/>
    <row r="28489" ht="12.75" x14ac:dyDescent="0.2"/>
    <row r="28490" ht="12.75" x14ac:dyDescent="0.2"/>
    <row r="28491" ht="12.75" x14ac:dyDescent="0.2"/>
    <row r="28492" ht="12.75" x14ac:dyDescent="0.2"/>
    <row r="28493" ht="12.75" x14ac:dyDescent="0.2"/>
    <row r="28494" ht="12.75" x14ac:dyDescent="0.2"/>
    <row r="28495" ht="12.75" x14ac:dyDescent="0.2"/>
    <row r="28496" ht="12.75" x14ac:dyDescent="0.2"/>
    <row r="28497" ht="12.75" x14ac:dyDescent="0.2"/>
    <row r="28498" ht="12.75" x14ac:dyDescent="0.2"/>
    <row r="28499" ht="12.75" x14ac:dyDescent="0.2"/>
    <row r="28500" ht="12.75" x14ac:dyDescent="0.2"/>
    <row r="28501" ht="12.75" x14ac:dyDescent="0.2"/>
    <row r="28502" ht="12.75" x14ac:dyDescent="0.2"/>
    <row r="28503" ht="12.75" x14ac:dyDescent="0.2"/>
    <row r="28504" ht="12.75" x14ac:dyDescent="0.2"/>
    <row r="28505" ht="12.75" x14ac:dyDescent="0.2"/>
    <row r="28506" ht="12.75" x14ac:dyDescent="0.2"/>
    <row r="28507" ht="12.75" x14ac:dyDescent="0.2"/>
    <row r="28508" ht="12.75" x14ac:dyDescent="0.2"/>
    <row r="28509" ht="12.75" x14ac:dyDescent="0.2"/>
    <row r="28510" ht="12.75" x14ac:dyDescent="0.2"/>
    <row r="28511" ht="12.75" x14ac:dyDescent="0.2"/>
    <row r="28512" ht="12.75" x14ac:dyDescent="0.2"/>
    <row r="28513" ht="12.75" x14ac:dyDescent="0.2"/>
    <row r="28514" ht="12.75" x14ac:dyDescent="0.2"/>
    <row r="28515" ht="12.75" x14ac:dyDescent="0.2"/>
    <row r="28516" ht="12.75" x14ac:dyDescent="0.2"/>
    <row r="28517" ht="12.75" x14ac:dyDescent="0.2"/>
    <row r="28518" ht="12.75" x14ac:dyDescent="0.2"/>
    <row r="28519" ht="12.75" x14ac:dyDescent="0.2"/>
    <row r="28520" ht="12.75" x14ac:dyDescent="0.2"/>
    <row r="28521" ht="12.75" x14ac:dyDescent="0.2"/>
    <row r="28522" ht="12.75" x14ac:dyDescent="0.2"/>
    <row r="28523" ht="12.75" x14ac:dyDescent="0.2"/>
    <row r="28524" ht="12.75" x14ac:dyDescent="0.2"/>
    <row r="28525" ht="12.75" x14ac:dyDescent="0.2"/>
    <row r="28526" ht="12.75" x14ac:dyDescent="0.2"/>
    <row r="28527" ht="12.75" x14ac:dyDescent="0.2"/>
    <row r="28528" ht="12.75" x14ac:dyDescent="0.2"/>
    <row r="28529" ht="12.75" x14ac:dyDescent="0.2"/>
    <row r="28530" ht="12.75" x14ac:dyDescent="0.2"/>
    <row r="28531" ht="12.75" x14ac:dyDescent="0.2"/>
    <row r="28532" ht="12.75" x14ac:dyDescent="0.2"/>
    <row r="28533" ht="12.75" x14ac:dyDescent="0.2"/>
    <row r="28534" ht="12.75" x14ac:dyDescent="0.2"/>
    <row r="28535" ht="12.75" x14ac:dyDescent="0.2"/>
    <row r="28536" ht="12.75" x14ac:dyDescent="0.2"/>
    <row r="28537" ht="12.75" x14ac:dyDescent="0.2"/>
    <row r="28538" ht="12.75" x14ac:dyDescent="0.2"/>
    <row r="28539" ht="12.75" x14ac:dyDescent="0.2"/>
    <row r="28540" ht="12.75" x14ac:dyDescent="0.2"/>
    <row r="28541" ht="12.75" x14ac:dyDescent="0.2"/>
    <row r="28542" ht="12.75" x14ac:dyDescent="0.2"/>
    <row r="28543" ht="12.75" x14ac:dyDescent="0.2"/>
    <row r="28544" ht="12.75" x14ac:dyDescent="0.2"/>
    <row r="28545" ht="12.75" x14ac:dyDescent="0.2"/>
    <row r="28546" ht="12.75" x14ac:dyDescent="0.2"/>
    <row r="28547" ht="12.75" x14ac:dyDescent="0.2"/>
    <row r="28548" ht="12.75" x14ac:dyDescent="0.2"/>
    <row r="28549" ht="12.75" x14ac:dyDescent="0.2"/>
    <row r="28550" ht="12.75" x14ac:dyDescent="0.2"/>
    <row r="28551" ht="12.75" x14ac:dyDescent="0.2"/>
    <row r="28552" ht="12.75" x14ac:dyDescent="0.2"/>
    <row r="28553" ht="12.75" x14ac:dyDescent="0.2"/>
    <row r="28554" ht="12.75" x14ac:dyDescent="0.2"/>
    <row r="28555" ht="12.75" x14ac:dyDescent="0.2"/>
    <row r="28556" ht="12.75" x14ac:dyDescent="0.2"/>
    <row r="28557" ht="12.75" x14ac:dyDescent="0.2"/>
    <row r="28558" ht="12.75" x14ac:dyDescent="0.2"/>
    <row r="28559" ht="12.75" x14ac:dyDescent="0.2"/>
    <row r="28560" ht="12.75" x14ac:dyDescent="0.2"/>
    <row r="28561" ht="12.75" x14ac:dyDescent="0.2"/>
    <row r="28562" ht="12.75" x14ac:dyDescent="0.2"/>
    <row r="28563" ht="12.75" x14ac:dyDescent="0.2"/>
    <row r="28564" ht="12.75" x14ac:dyDescent="0.2"/>
    <row r="28565" ht="12.75" x14ac:dyDescent="0.2"/>
    <row r="28566" ht="12.75" x14ac:dyDescent="0.2"/>
    <row r="28567" ht="12.75" x14ac:dyDescent="0.2"/>
    <row r="28568" ht="12.75" x14ac:dyDescent="0.2"/>
    <row r="28569" ht="12.75" x14ac:dyDescent="0.2"/>
    <row r="28570" ht="12.75" x14ac:dyDescent="0.2"/>
    <row r="28571" ht="12.75" x14ac:dyDescent="0.2"/>
    <row r="28572" ht="12.75" x14ac:dyDescent="0.2"/>
    <row r="28573" ht="12.75" x14ac:dyDescent="0.2"/>
    <row r="28574" ht="12.75" x14ac:dyDescent="0.2"/>
    <row r="28575" ht="12.75" x14ac:dyDescent="0.2"/>
    <row r="28576" ht="12.75" x14ac:dyDescent="0.2"/>
    <row r="28577" ht="12.75" x14ac:dyDescent="0.2"/>
    <row r="28578" ht="12.75" x14ac:dyDescent="0.2"/>
    <row r="28579" ht="12.75" x14ac:dyDescent="0.2"/>
    <row r="28580" ht="12.75" x14ac:dyDescent="0.2"/>
    <row r="28581" ht="12.75" x14ac:dyDescent="0.2"/>
    <row r="28582" ht="12.75" x14ac:dyDescent="0.2"/>
    <row r="28583" ht="12.75" x14ac:dyDescent="0.2"/>
    <row r="28584" ht="12.75" x14ac:dyDescent="0.2"/>
    <row r="28585" ht="12.75" x14ac:dyDescent="0.2"/>
    <row r="28586" ht="12.75" x14ac:dyDescent="0.2"/>
    <row r="28587" ht="12.75" x14ac:dyDescent="0.2"/>
    <row r="28588" ht="12.75" x14ac:dyDescent="0.2"/>
    <row r="28589" ht="12.75" x14ac:dyDescent="0.2"/>
    <row r="28590" ht="12.75" x14ac:dyDescent="0.2"/>
    <row r="28591" ht="12.75" x14ac:dyDescent="0.2"/>
    <row r="28592" ht="12.75" x14ac:dyDescent="0.2"/>
    <row r="28593" ht="12.75" x14ac:dyDescent="0.2"/>
    <row r="28594" ht="12.75" x14ac:dyDescent="0.2"/>
    <row r="28595" ht="12.75" x14ac:dyDescent="0.2"/>
    <row r="28596" ht="12.75" x14ac:dyDescent="0.2"/>
    <row r="28597" ht="12.75" x14ac:dyDescent="0.2"/>
    <row r="28598" ht="12.75" x14ac:dyDescent="0.2"/>
    <row r="28599" ht="12.75" x14ac:dyDescent="0.2"/>
    <row r="28600" ht="12.75" x14ac:dyDescent="0.2"/>
    <row r="28601" ht="12.75" x14ac:dyDescent="0.2"/>
    <row r="28602" ht="12.75" x14ac:dyDescent="0.2"/>
    <row r="28603" ht="12.75" x14ac:dyDescent="0.2"/>
    <row r="28604" ht="12.75" x14ac:dyDescent="0.2"/>
    <row r="28605" ht="12.75" x14ac:dyDescent="0.2"/>
    <row r="28606" ht="12.75" x14ac:dyDescent="0.2"/>
    <row r="28607" ht="12.75" x14ac:dyDescent="0.2"/>
    <row r="28608" ht="12.75" x14ac:dyDescent="0.2"/>
    <row r="28609" ht="12.75" x14ac:dyDescent="0.2"/>
    <row r="28610" ht="12.75" x14ac:dyDescent="0.2"/>
    <row r="28611" ht="12.75" x14ac:dyDescent="0.2"/>
    <row r="28612" ht="12.75" x14ac:dyDescent="0.2"/>
    <row r="28613" ht="12.75" x14ac:dyDescent="0.2"/>
    <row r="28614" ht="12.75" x14ac:dyDescent="0.2"/>
    <row r="28615" ht="12.75" x14ac:dyDescent="0.2"/>
    <row r="28616" ht="12.75" x14ac:dyDescent="0.2"/>
    <row r="28617" ht="12.75" x14ac:dyDescent="0.2"/>
    <row r="28618" ht="12.75" x14ac:dyDescent="0.2"/>
    <row r="28619" ht="12.75" x14ac:dyDescent="0.2"/>
    <row r="28620" ht="12.75" x14ac:dyDescent="0.2"/>
    <row r="28621" ht="12.75" x14ac:dyDescent="0.2"/>
    <row r="28622" ht="12.75" x14ac:dyDescent="0.2"/>
    <row r="28623" ht="12.75" x14ac:dyDescent="0.2"/>
    <row r="28624" ht="12.75" x14ac:dyDescent="0.2"/>
    <row r="28625" ht="12.75" x14ac:dyDescent="0.2"/>
    <row r="28626" ht="12.75" x14ac:dyDescent="0.2"/>
    <row r="28627" ht="12.75" x14ac:dyDescent="0.2"/>
    <row r="28628" ht="12.75" x14ac:dyDescent="0.2"/>
    <row r="28629" ht="12.75" x14ac:dyDescent="0.2"/>
    <row r="28630" ht="12.75" x14ac:dyDescent="0.2"/>
    <row r="28631" ht="12.75" x14ac:dyDescent="0.2"/>
    <row r="28632" ht="12.75" x14ac:dyDescent="0.2"/>
    <row r="28633" ht="12.75" x14ac:dyDescent="0.2"/>
    <row r="28634" ht="12.75" x14ac:dyDescent="0.2"/>
    <row r="28635" ht="12.75" x14ac:dyDescent="0.2"/>
    <row r="28636" ht="12.75" x14ac:dyDescent="0.2"/>
    <row r="28637" ht="12.75" x14ac:dyDescent="0.2"/>
    <row r="28638" ht="12.75" x14ac:dyDescent="0.2"/>
    <row r="28639" ht="12.75" x14ac:dyDescent="0.2"/>
    <row r="28640" ht="12.75" x14ac:dyDescent="0.2"/>
    <row r="28641" ht="12.75" x14ac:dyDescent="0.2"/>
    <row r="28642" ht="12.75" x14ac:dyDescent="0.2"/>
    <row r="28643" ht="12.75" x14ac:dyDescent="0.2"/>
    <row r="28644" ht="12.75" x14ac:dyDescent="0.2"/>
    <row r="28645" ht="12.75" x14ac:dyDescent="0.2"/>
    <row r="28646" ht="12.75" x14ac:dyDescent="0.2"/>
    <row r="28647" ht="12.75" x14ac:dyDescent="0.2"/>
    <row r="28648" ht="12.75" x14ac:dyDescent="0.2"/>
    <row r="28649" ht="12.75" x14ac:dyDescent="0.2"/>
    <row r="28650" ht="12.75" x14ac:dyDescent="0.2"/>
    <row r="28651" ht="12.75" x14ac:dyDescent="0.2"/>
    <row r="28652" ht="12.75" x14ac:dyDescent="0.2"/>
    <row r="28653" ht="12.75" x14ac:dyDescent="0.2"/>
    <row r="28654" ht="12.75" x14ac:dyDescent="0.2"/>
    <row r="28655" ht="12.75" x14ac:dyDescent="0.2"/>
    <row r="28656" ht="12.75" x14ac:dyDescent="0.2"/>
    <row r="28657" ht="12.75" x14ac:dyDescent="0.2"/>
    <row r="28658" ht="12.75" x14ac:dyDescent="0.2"/>
    <row r="28659" ht="12.75" x14ac:dyDescent="0.2"/>
    <row r="28660" ht="12.75" x14ac:dyDescent="0.2"/>
    <row r="28661" ht="12.75" x14ac:dyDescent="0.2"/>
    <row r="28662" ht="12.75" x14ac:dyDescent="0.2"/>
    <row r="28663" ht="12.75" x14ac:dyDescent="0.2"/>
    <row r="28664" ht="12.75" x14ac:dyDescent="0.2"/>
    <row r="28665" ht="12.75" x14ac:dyDescent="0.2"/>
    <row r="28666" ht="12.75" x14ac:dyDescent="0.2"/>
    <row r="28667" ht="12.75" x14ac:dyDescent="0.2"/>
    <row r="28668" ht="12.75" x14ac:dyDescent="0.2"/>
    <row r="28669" ht="12.75" x14ac:dyDescent="0.2"/>
    <row r="28670" ht="12.75" x14ac:dyDescent="0.2"/>
    <row r="28671" ht="12.75" x14ac:dyDescent="0.2"/>
    <row r="28672" ht="12.75" x14ac:dyDescent="0.2"/>
    <row r="28673" ht="12.75" x14ac:dyDescent="0.2"/>
    <row r="28674" ht="12.75" x14ac:dyDescent="0.2"/>
    <row r="28675" ht="12.75" x14ac:dyDescent="0.2"/>
    <row r="28676" ht="12.75" x14ac:dyDescent="0.2"/>
    <row r="28677" ht="12.75" x14ac:dyDescent="0.2"/>
    <row r="28678" ht="12.75" x14ac:dyDescent="0.2"/>
    <row r="28679" ht="12.75" x14ac:dyDescent="0.2"/>
    <row r="28680" ht="12.75" x14ac:dyDescent="0.2"/>
    <row r="28681" ht="12.75" x14ac:dyDescent="0.2"/>
    <row r="28682" ht="12.75" x14ac:dyDescent="0.2"/>
    <row r="28683" ht="12.75" x14ac:dyDescent="0.2"/>
    <row r="28684" ht="12.75" x14ac:dyDescent="0.2"/>
    <row r="28685" ht="12.75" x14ac:dyDescent="0.2"/>
    <row r="28686" ht="12.75" x14ac:dyDescent="0.2"/>
    <row r="28687" ht="12.75" x14ac:dyDescent="0.2"/>
    <row r="28688" ht="12.75" x14ac:dyDescent="0.2"/>
    <row r="28689" ht="12.75" x14ac:dyDescent="0.2"/>
    <row r="28690" ht="12.75" x14ac:dyDescent="0.2"/>
    <row r="28691" ht="12.75" x14ac:dyDescent="0.2"/>
    <row r="28692" ht="12.75" x14ac:dyDescent="0.2"/>
    <row r="28693" ht="12.75" x14ac:dyDescent="0.2"/>
    <row r="28694" ht="12.75" x14ac:dyDescent="0.2"/>
    <row r="28695" ht="12.75" x14ac:dyDescent="0.2"/>
    <row r="28696" ht="12.75" x14ac:dyDescent="0.2"/>
    <row r="28697" ht="12.75" x14ac:dyDescent="0.2"/>
    <row r="28698" ht="12.75" x14ac:dyDescent="0.2"/>
    <row r="28699" ht="12.75" x14ac:dyDescent="0.2"/>
    <row r="28700" ht="12.75" x14ac:dyDescent="0.2"/>
    <row r="28701" ht="12.75" x14ac:dyDescent="0.2"/>
    <row r="28702" ht="12.75" x14ac:dyDescent="0.2"/>
    <row r="28703" ht="12.75" x14ac:dyDescent="0.2"/>
    <row r="28704" ht="12.75" x14ac:dyDescent="0.2"/>
    <row r="28705" ht="12.75" x14ac:dyDescent="0.2"/>
    <row r="28706" ht="12.75" x14ac:dyDescent="0.2"/>
    <row r="28707" ht="12.75" x14ac:dyDescent="0.2"/>
    <row r="28708" ht="12.75" x14ac:dyDescent="0.2"/>
    <row r="28709" ht="12.75" x14ac:dyDescent="0.2"/>
    <row r="28710" ht="12.75" x14ac:dyDescent="0.2"/>
    <row r="28711" ht="12.75" x14ac:dyDescent="0.2"/>
    <row r="28712" ht="12.75" x14ac:dyDescent="0.2"/>
    <row r="28713" ht="12.75" x14ac:dyDescent="0.2"/>
    <row r="28714" ht="12.75" x14ac:dyDescent="0.2"/>
    <row r="28715" ht="12.75" x14ac:dyDescent="0.2"/>
    <row r="28716" ht="12.75" x14ac:dyDescent="0.2"/>
    <row r="28717" ht="12.75" x14ac:dyDescent="0.2"/>
    <row r="28718" ht="12.75" x14ac:dyDescent="0.2"/>
    <row r="28719" ht="12.75" x14ac:dyDescent="0.2"/>
    <row r="28720" ht="12.75" x14ac:dyDescent="0.2"/>
    <row r="28721" ht="12.75" x14ac:dyDescent="0.2"/>
    <row r="28722" ht="12.75" x14ac:dyDescent="0.2"/>
    <row r="28723" ht="12.75" x14ac:dyDescent="0.2"/>
    <row r="28724" ht="12.75" x14ac:dyDescent="0.2"/>
    <row r="28725" ht="12.75" x14ac:dyDescent="0.2"/>
    <row r="28726" ht="12.75" x14ac:dyDescent="0.2"/>
    <row r="28727" ht="12.75" x14ac:dyDescent="0.2"/>
    <row r="28728" ht="12.75" x14ac:dyDescent="0.2"/>
    <row r="28729" ht="12.75" x14ac:dyDescent="0.2"/>
    <row r="28730" ht="12.75" x14ac:dyDescent="0.2"/>
    <row r="28731" ht="12.75" x14ac:dyDescent="0.2"/>
    <row r="28732" ht="12.75" x14ac:dyDescent="0.2"/>
    <row r="28733" ht="12.75" x14ac:dyDescent="0.2"/>
    <row r="28734" ht="12.75" x14ac:dyDescent="0.2"/>
    <row r="28735" ht="12.75" x14ac:dyDescent="0.2"/>
    <row r="28736" ht="12.75" x14ac:dyDescent="0.2"/>
    <row r="28737" ht="12.75" x14ac:dyDescent="0.2"/>
    <row r="28738" ht="12.75" x14ac:dyDescent="0.2"/>
    <row r="28739" ht="12.75" x14ac:dyDescent="0.2"/>
    <row r="28740" ht="12.75" x14ac:dyDescent="0.2"/>
    <row r="28741" ht="12.75" x14ac:dyDescent="0.2"/>
    <row r="28742" ht="12.75" x14ac:dyDescent="0.2"/>
    <row r="28743" ht="12.75" x14ac:dyDescent="0.2"/>
    <row r="28744" ht="12.75" x14ac:dyDescent="0.2"/>
    <row r="28745" ht="12.75" x14ac:dyDescent="0.2"/>
    <row r="28746" ht="12.75" x14ac:dyDescent="0.2"/>
    <row r="28747" ht="12.75" x14ac:dyDescent="0.2"/>
    <row r="28748" ht="12.75" x14ac:dyDescent="0.2"/>
    <row r="28749" ht="12.75" x14ac:dyDescent="0.2"/>
    <row r="28750" ht="12.75" x14ac:dyDescent="0.2"/>
    <row r="28751" ht="12.75" x14ac:dyDescent="0.2"/>
    <row r="28752" ht="12.75" x14ac:dyDescent="0.2"/>
    <row r="28753" ht="12.75" x14ac:dyDescent="0.2"/>
    <row r="28754" ht="12.75" x14ac:dyDescent="0.2"/>
    <row r="28755" ht="12.75" x14ac:dyDescent="0.2"/>
    <row r="28756" ht="12.75" x14ac:dyDescent="0.2"/>
    <row r="28757" ht="12.75" x14ac:dyDescent="0.2"/>
    <row r="28758" ht="12.75" x14ac:dyDescent="0.2"/>
    <row r="28759" ht="12.75" x14ac:dyDescent="0.2"/>
    <row r="28760" ht="12.75" x14ac:dyDescent="0.2"/>
    <row r="28761" ht="12.75" x14ac:dyDescent="0.2"/>
    <row r="28762" ht="12.75" x14ac:dyDescent="0.2"/>
    <row r="28763" ht="12.75" x14ac:dyDescent="0.2"/>
    <row r="28764" ht="12.75" x14ac:dyDescent="0.2"/>
    <row r="28765" ht="12.75" x14ac:dyDescent="0.2"/>
    <row r="28766" ht="12.75" x14ac:dyDescent="0.2"/>
    <row r="28767" ht="12.75" x14ac:dyDescent="0.2"/>
    <row r="28768" ht="12.75" x14ac:dyDescent="0.2"/>
    <row r="28769" ht="12.75" x14ac:dyDescent="0.2"/>
    <row r="28770" ht="12.75" x14ac:dyDescent="0.2"/>
    <row r="28771" ht="12.75" x14ac:dyDescent="0.2"/>
    <row r="28772" ht="12.75" x14ac:dyDescent="0.2"/>
    <row r="28773" ht="12.75" x14ac:dyDescent="0.2"/>
    <row r="28774" ht="12.75" x14ac:dyDescent="0.2"/>
    <row r="28775" ht="12.75" x14ac:dyDescent="0.2"/>
    <row r="28776" ht="12.75" x14ac:dyDescent="0.2"/>
    <row r="28777" ht="12.75" x14ac:dyDescent="0.2"/>
    <row r="28778" ht="12.75" x14ac:dyDescent="0.2"/>
    <row r="28779" ht="12.75" x14ac:dyDescent="0.2"/>
    <row r="28780" ht="12.75" x14ac:dyDescent="0.2"/>
    <row r="28781" ht="12.75" x14ac:dyDescent="0.2"/>
    <row r="28782" ht="12.75" x14ac:dyDescent="0.2"/>
    <row r="28783" ht="12.75" x14ac:dyDescent="0.2"/>
    <row r="28784" ht="12.75" x14ac:dyDescent="0.2"/>
    <row r="28785" ht="12.75" x14ac:dyDescent="0.2"/>
    <row r="28786" ht="12.75" x14ac:dyDescent="0.2"/>
    <row r="28787" ht="12.75" x14ac:dyDescent="0.2"/>
    <row r="28788" ht="12.75" x14ac:dyDescent="0.2"/>
    <row r="28789" ht="12.75" x14ac:dyDescent="0.2"/>
    <row r="28790" ht="12.75" x14ac:dyDescent="0.2"/>
    <row r="28791" ht="12.75" x14ac:dyDescent="0.2"/>
    <row r="28792" ht="12.75" x14ac:dyDescent="0.2"/>
    <row r="28793" ht="12.75" x14ac:dyDescent="0.2"/>
    <row r="28794" ht="12.75" x14ac:dyDescent="0.2"/>
    <row r="28795" ht="12.75" x14ac:dyDescent="0.2"/>
    <row r="28796" ht="12.75" x14ac:dyDescent="0.2"/>
    <row r="28797" ht="12.75" x14ac:dyDescent="0.2"/>
    <row r="28798" ht="12.75" x14ac:dyDescent="0.2"/>
    <row r="28799" ht="12.75" x14ac:dyDescent="0.2"/>
    <row r="28800" ht="12.75" x14ac:dyDescent="0.2"/>
    <row r="28801" ht="12.75" x14ac:dyDescent="0.2"/>
    <row r="28802" ht="12.75" x14ac:dyDescent="0.2"/>
    <row r="28803" ht="12.75" x14ac:dyDescent="0.2"/>
    <row r="28804" ht="12.75" x14ac:dyDescent="0.2"/>
    <row r="28805" ht="12.75" x14ac:dyDescent="0.2"/>
    <row r="28806" ht="12.75" x14ac:dyDescent="0.2"/>
    <row r="28807" ht="12.75" x14ac:dyDescent="0.2"/>
    <row r="28808" ht="12.75" x14ac:dyDescent="0.2"/>
    <row r="28809" ht="12.75" x14ac:dyDescent="0.2"/>
    <row r="28810" ht="12.75" x14ac:dyDescent="0.2"/>
    <row r="28811" ht="12.75" x14ac:dyDescent="0.2"/>
    <row r="28812" ht="12.75" x14ac:dyDescent="0.2"/>
    <row r="28813" ht="12.75" x14ac:dyDescent="0.2"/>
    <row r="28814" ht="12.75" x14ac:dyDescent="0.2"/>
    <row r="28815" ht="12.75" x14ac:dyDescent="0.2"/>
    <row r="28816" ht="12.75" x14ac:dyDescent="0.2"/>
    <row r="28817" ht="12.75" x14ac:dyDescent="0.2"/>
    <row r="28818" ht="12.75" x14ac:dyDescent="0.2"/>
    <row r="28819" ht="12.75" x14ac:dyDescent="0.2"/>
    <row r="28820" ht="12.75" x14ac:dyDescent="0.2"/>
    <row r="28821" ht="12.75" x14ac:dyDescent="0.2"/>
    <row r="28822" ht="12.75" x14ac:dyDescent="0.2"/>
    <row r="28823" ht="12.75" x14ac:dyDescent="0.2"/>
    <row r="28824" ht="12.75" x14ac:dyDescent="0.2"/>
    <row r="28825" ht="12.75" x14ac:dyDescent="0.2"/>
    <row r="28826" ht="12.75" x14ac:dyDescent="0.2"/>
    <row r="28827" ht="12.75" x14ac:dyDescent="0.2"/>
    <row r="28828" ht="12.75" x14ac:dyDescent="0.2"/>
    <row r="28829" ht="12.75" x14ac:dyDescent="0.2"/>
    <row r="28830" ht="12.75" x14ac:dyDescent="0.2"/>
    <row r="28831" ht="12.75" x14ac:dyDescent="0.2"/>
    <row r="28832" ht="12.75" x14ac:dyDescent="0.2"/>
    <row r="28833" ht="12.75" x14ac:dyDescent="0.2"/>
    <row r="28834" ht="12.75" x14ac:dyDescent="0.2"/>
    <row r="28835" ht="12.75" x14ac:dyDescent="0.2"/>
    <row r="28836" ht="12.75" x14ac:dyDescent="0.2"/>
    <row r="28837" ht="12.75" x14ac:dyDescent="0.2"/>
    <row r="28838" ht="12.75" x14ac:dyDescent="0.2"/>
    <row r="28839" ht="12.75" x14ac:dyDescent="0.2"/>
    <row r="28840" ht="12.75" x14ac:dyDescent="0.2"/>
    <row r="28841" ht="12.75" x14ac:dyDescent="0.2"/>
    <row r="28842" ht="12.75" x14ac:dyDescent="0.2"/>
    <row r="28843" ht="12.75" x14ac:dyDescent="0.2"/>
    <row r="28844" ht="12.75" x14ac:dyDescent="0.2"/>
    <row r="28845" ht="12.75" x14ac:dyDescent="0.2"/>
    <row r="28846" ht="12.75" x14ac:dyDescent="0.2"/>
    <row r="28847" ht="12.75" x14ac:dyDescent="0.2"/>
    <row r="28848" ht="12.75" x14ac:dyDescent="0.2"/>
    <row r="28849" ht="12.75" x14ac:dyDescent="0.2"/>
    <row r="28850" ht="12.75" x14ac:dyDescent="0.2"/>
    <row r="28851" ht="12.75" x14ac:dyDescent="0.2"/>
    <row r="28852" ht="12.75" x14ac:dyDescent="0.2"/>
    <row r="28853" ht="12.75" x14ac:dyDescent="0.2"/>
    <row r="28854" ht="12.75" x14ac:dyDescent="0.2"/>
    <row r="28855" ht="12.75" x14ac:dyDescent="0.2"/>
    <row r="28856" ht="12.75" x14ac:dyDescent="0.2"/>
    <row r="28857" ht="12.75" x14ac:dyDescent="0.2"/>
    <row r="28858" ht="12.75" x14ac:dyDescent="0.2"/>
    <row r="28859" ht="12.75" x14ac:dyDescent="0.2"/>
    <row r="28860" ht="12.75" x14ac:dyDescent="0.2"/>
    <row r="28861" ht="12.75" x14ac:dyDescent="0.2"/>
    <row r="28862" ht="12.75" x14ac:dyDescent="0.2"/>
    <row r="28863" ht="12.75" x14ac:dyDescent="0.2"/>
    <row r="28864" ht="12.75" x14ac:dyDescent="0.2"/>
    <row r="28865" ht="12.75" x14ac:dyDescent="0.2"/>
    <row r="28866" ht="12.75" x14ac:dyDescent="0.2"/>
    <row r="28867" ht="12.75" x14ac:dyDescent="0.2"/>
    <row r="28868" ht="12.75" x14ac:dyDescent="0.2"/>
    <row r="28869" ht="12.75" x14ac:dyDescent="0.2"/>
    <row r="28870" ht="12.75" x14ac:dyDescent="0.2"/>
    <row r="28871" ht="12.75" x14ac:dyDescent="0.2"/>
    <row r="28872" ht="12.75" x14ac:dyDescent="0.2"/>
    <row r="28873" ht="12.75" x14ac:dyDescent="0.2"/>
    <row r="28874" ht="12.75" x14ac:dyDescent="0.2"/>
    <row r="28875" ht="12.75" x14ac:dyDescent="0.2"/>
    <row r="28876" ht="12.75" x14ac:dyDescent="0.2"/>
    <row r="28877" ht="12.75" x14ac:dyDescent="0.2"/>
    <row r="28878" ht="12.75" x14ac:dyDescent="0.2"/>
    <row r="28879" ht="12.75" x14ac:dyDescent="0.2"/>
    <row r="28880" ht="12.75" x14ac:dyDescent="0.2"/>
    <row r="28881" ht="12.75" x14ac:dyDescent="0.2"/>
    <row r="28882" ht="12.75" x14ac:dyDescent="0.2"/>
    <row r="28883" ht="12.75" x14ac:dyDescent="0.2"/>
    <row r="28884" ht="12.75" x14ac:dyDescent="0.2"/>
    <row r="28885" ht="12.75" x14ac:dyDescent="0.2"/>
    <row r="28886" ht="12.75" x14ac:dyDescent="0.2"/>
    <row r="28887" ht="12.75" x14ac:dyDescent="0.2"/>
    <row r="28888" ht="12.75" x14ac:dyDescent="0.2"/>
    <row r="28889" ht="12.75" x14ac:dyDescent="0.2"/>
    <row r="28890" ht="12.75" x14ac:dyDescent="0.2"/>
    <row r="28891" ht="12.75" x14ac:dyDescent="0.2"/>
    <row r="28892" ht="12.75" x14ac:dyDescent="0.2"/>
    <row r="28893" ht="12.75" x14ac:dyDescent="0.2"/>
    <row r="28894" ht="12.75" x14ac:dyDescent="0.2"/>
    <row r="28895" ht="12.75" x14ac:dyDescent="0.2"/>
    <row r="28896" ht="12.75" x14ac:dyDescent="0.2"/>
    <row r="28897" ht="12.75" x14ac:dyDescent="0.2"/>
    <row r="28898" ht="12.75" x14ac:dyDescent="0.2"/>
    <row r="28899" ht="12.75" x14ac:dyDescent="0.2"/>
    <row r="28900" ht="12.75" x14ac:dyDescent="0.2"/>
    <row r="28901" ht="12.75" x14ac:dyDescent="0.2"/>
    <row r="28902" ht="12.75" x14ac:dyDescent="0.2"/>
    <row r="28903" ht="12.75" x14ac:dyDescent="0.2"/>
    <row r="28904" ht="12.75" x14ac:dyDescent="0.2"/>
    <row r="28905" ht="12.75" x14ac:dyDescent="0.2"/>
    <row r="28906" ht="12.75" x14ac:dyDescent="0.2"/>
    <row r="28907" ht="12.75" x14ac:dyDescent="0.2"/>
    <row r="28908" ht="12.75" x14ac:dyDescent="0.2"/>
    <row r="28909" ht="12.75" x14ac:dyDescent="0.2"/>
    <row r="28910" ht="12.75" x14ac:dyDescent="0.2"/>
    <row r="28911" ht="12.75" x14ac:dyDescent="0.2"/>
    <row r="28912" ht="12.75" x14ac:dyDescent="0.2"/>
    <row r="28913" ht="12.75" x14ac:dyDescent="0.2"/>
    <row r="28914" ht="12.75" x14ac:dyDescent="0.2"/>
    <row r="28915" ht="12.75" x14ac:dyDescent="0.2"/>
    <row r="28916" ht="12.75" x14ac:dyDescent="0.2"/>
    <row r="28917" ht="12.75" x14ac:dyDescent="0.2"/>
    <row r="28918" ht="12.75" x14ac:dyDescent="0.2"/>
    <row r="28919" ht="12.75" x14ac:dyDescent="0.2"/>
    <row r="28920" ht="12.75" x14ac:dyDescent="0.2"/>
    <row r="28921" ht="12.75" x14ac:dyDescent="0.2"/>
    <row r="28922" ht="12.75" x14ac:dyDescent="0.2"/>
    <row r="28923" ht="12.75" x14ac:dyDescent="0.2"/>
    <row r="28924" ht="12.75" x14ac:dyDescent="0.2"/>
    <row r="28925" ht="12.75" x14ac:dyDescent="0.2"/>
    <row r="28926" ht="12.75" x14ac:dyDescent="0.2"/>
    <row r="28927" ht="12.75" x14ac:dyDescent="0.2"/>
    <row r="28928" ht="12.75" x14ac:dyDescent="0.2"/>
    <row r="28929" ht="12.75" x14ac:dyDescent="0.2"/>
    <row r="28930" ht="12.75" x14ac:dyDescent="0.2"/>
    <row r="28931" ht="12.75" x14ac:dyDescent="0.2"/>
    <row r="28932" ht="12.75" x14ac:dyDescent="0.2"/>
    <row r="28933" ht="12.75" x14ac:dyDescent="0.2"/>
    <row r="28934" ht="12.75" x14ac:dyDescent="0.2"/>
    <row r="28935" ht="12.75" x14ac:dyDescent="0.2"/>
    <row r="28936" ht="12.75" x14ac:dyDescent="0.2"/>
    <row r="28937" ht="12.75" x14ac:dyDescent="0.2"/>
    <row r="28938" ht="12.75" x14ac:dyDescent="0.2"/>
    <row r="28939" ht="12.75" x14ac:dyDescent="0.2"/>
    <row r="28940" ht="12.75" x14ac:dyDescent="0.2"/>
    <row r="28941" ht="12.75" x14ac:dyDescent="0.2"/>
    <row r="28942" ht="12.75" x14ac:dyDescent="0.2"/>
    <row r="28943" ht="12.75" x14ac:dyDescent="0.2"/>
    <row r="28944" ht="12.75" x14ac:dyDescent="0.2"/>
    <row r="28945" ht="12.75" x14ac:dyDescent="0.2"/>
    <row r="28946" ht="12.75" x14ac:dyDescent="0.2"/>
    <row r="28947" ht="12.75" x14ac:dyDescent="0.2"/>
    <row r="28948" ht="12.75" x14ac:dyDescent="0.2"/>
    <row r="28949" ht="12.75" x14ac:dyDescent="0.2"/>
    <row r="28950" ht="12.75" x14ac:dyDescent="0.2"/>
    <row r="28951" ht="12.75" x14ac:dyDescent="0.2"/>
    <row r="28952" ht="12.75" x14ac:dyDescent="0.2"/>
    <row r="28953" ht="12.75" x14ac:dyDescent="0.2"/>
    <row r="28954" ht="12.75" x14ac:dyDescent="0.2"/>
    <row r="28955" ht="12.75" x14ac:dyDescent="0.2"/>
    <row r="28956" ht="12.75" x14ac:dyDescent="0.2"/>
    <row r="28957" ht="12.75" x14ac:dyDescent="0.2"/>
    <row r="28958" ht="12.75" x14ac:dyDescent="0.2"/>
    <row r="28959" ht="12.75" x14ac:dyDescent="0.2"/>
    <row r="28960" ht="12.75" x14ac:dyDescent="0.2"/>
    <row r="28961" ht="12.75" x14ac:dyDescent="0.2"/>
    <row r="28962" ht="12.75" x14ac:dyDescent="0.2"/>
    <row r="28963" ht="12.75" x14ac:dyDescent="0.2"/>
    <row r="28964" ht="12.75" x14ac:dyDescent="0.2"/>
    <row r="28965" ht="12.75" x14ac:dyDescent="0.2"/>
    <row r="28966" ht="12.75" x14ac:dyDescent="0.2"/>
    <row r="28967" ht="12.75" x14ac:dyDescent="0.2"/>
    <row r="28968" ht="12.75" x14ac:dyDescent="0.2"/>
    <row r="28969" ht="12.75" x14ac:dyDescent="0.2"/>
    <row r="28970" ht="12.75" x14ac:dyDescent="0.2"/>
    <row r="28971" ht="12.75" x14ac:dyDescent="0.2"/>
    <row r="28972" ht="12.75" x14ac:dyDescent="0.2"/>
    <row r="28973" ht="12.75" x14ac:dyDescent="0.2"/>
    <row r="28974" ht="12.75" x14ac:dyDescent="0.2"/>
    <row r="28975" ht="12.75" x14ac:dyDescent="0.2"/>
    <row r="28976" ht="12.75" x14ac:dyDescent="0.2"/>
    <row r="28977" ht="12.75" x14ac:dyDescent="0.2"/>
    <row r="28978" ht="12.75" x14ac:dyDescent="0.2"/>
    <row r="28979" ht="12.75" x14ac:dyDescent="0.2"/>
    <row r="28980" ht="12.75" x14ac:dyDescent="0.2"/>
    <row r="28981" ht="12.75" x14ac:dyDescent="0.2"/>
    <row r="28982" ht="12.75" x14ac:dyDescent="0.2"/>
    <row r="28983" ht="12.75" x14ac:dyDescent="0.2"/>
    <row r="28984" ht="12.75" x14ac:dyDescent="0.2"/>
    <row r="28985" ht="12.75" x14ac:dyDescent="0.2"/>
    <row r="28986" ht="12.75" x14ac:dyDescent="0.2"/>
    <row r="28987" ht="12.75" x14ac:dyDescent="0.2"/>
    <row r="28988" ht="12.75" x14ac:dyDescent="0.2"/>
    <row r="28989" ht="12.75" x14ac:dyDescent="0.2"/>
    <row r="28990" ht="12.75" x14ac:dyDescent="0.2"/>
    <row r="28991" ht="12.75" x14ac:dyDescent="0.2"/>
    <row r="28992" ht="12.75" x14ac:dyDescent="0.2"/>
    <row r="28993" ht="12.75" x14ac:dyDescent="0.2"/>
    <row r="28994" ht="12.75" x14ac:dyDescent="0.2"/>
    <row r="28995" ht="12.75" x14ac:dyDescent="0.2"/>
    <row r="28996" ht="12.75" x14ac:dyDescent="0.2"/>
    <row r="28997" ht="12.75" x14ac:dyDescent="0.2"/>
    <row r="28998" ht="12.75" x14ac:dyDescent="0.2"/>
    <row r="28999" ht="12.75" x14ac:dyDescent="0.2"/>
    <row r="29000" ht="12.75" x14ac:dyDescent="0.2"/>
    <row r="29001" ht="12.75" x14ac:dyDescent="0.2"/>
    <row r="29002" ht="12.75" x14ac:dyDescent="0.2"/>
    <row r="29003" ht="12.75" x14ac:dyDescent="0.2"/>
    <row r="29004" ht="12.75" x14ac:dyDescent="0.2"/>
    <row r="29005" ht="12.75" x14ac:dyDescent="0.2"/>
    <row r="29006" ht="12.75" x14ac:dyDescent="0.2"/>
    <row r="29007" ht="12.75" x14ac:dyDescent="0.2"/>
    <row r="29008" ht="12.75" x14ac:dyDescent="0.2"/>
    <row r="29009" ht="12.75" x14ac:dyDescent="0.2"/>
    <row r="29010" ht="12.75" x14ac:dyDescent="0.2"/>
    <row r="29011" ht="12.75" x14ac:dyDescent="0.2"/>
    <row r="29012" ht="12.75" x14ac:dyDescent="0.2"/>
    <row r="29013" ht="12.75" x14ac:dyDescent="0.2"/>
    <row r="29014" ht="12.75" x14ac:dyDescent="0.2"/>
    <row r="29015" ht="12.75" x14ac:dyDescent="0.2"/>
    <row r="29016" ht="12.75" x14ac:dyDescent="0.2"/>
    <row r="29017" ht="12.75" x14ac:dyDescent="0.2"/>
    <row r="29018" ht="12.75" x14ac:dyDescent="0.2"/>
    <row r="29019" ht="12.75" x14ac:dyDescent="0.2"/>
    <row r="29020" ht="12.75" x14ac:dyDescent="0.2"/>
    <row r="29021" ht="12.75" x14ac:dyDescent="0.2"/>
    <row r="29022" ht="12.75" x14ac:dyDescent="0.2"/>
    <row r="29023" ht="12.75" x14ac:dyDescent="0.2"/>
    <row r="29024" ht="12.75" x14ac:dyDescent="0.2"/>
    <row r="29025" ht="12.75" x14ac:dyDescent="0.2"/>
    <row r="29026" ht="12.75" x14ac:dyDescent="0.2"/>
    <row r="29027" ht="12.75" x14ac:dyDescent="0.2"/>
    <row r="29028" ht="12.75" x14ac:dyDescent="0.2"/>
    <row r="29029" ht="12.75" x14ac:dyDescent="0.2"/>
    <row r="29030" ht="12.75" x14ac:dyDescent="0.2"/>
    <row r="29031" ht="12.75" x14ac:dyDescent="0.2"/>
    <row r="29032" ht="12.75" x14ac:dyDescent="0.2"/>
    <row r="29033" ht="12.75" x14ac:dyDescent="0.2"/>
    <row r="29034" ht="12.75" x14ac:dyDescent="0.2"/>
    <row r="29035" ht="12.75" x14ac:dyDescent="0.2"/>
    <row r="29036" ht="12.75" x14ac:dyDescent="0.2"/>
    <row r="29037" ht="12.75" x14ac:dyDescent="0.2"/>
    <row r="29038" ht="12.75" x14ac:dyDescent="0.2"/>
    <row r="29039" ht="12.75" x14ac:dyDescent="0.2"/>
    <row r="29040" ht="12.75" x14ac:dyDescent="0.2"/>
    <row r="29041" ht="12.75" x14ac:dyDescent="0.2"/>
    <row r="29042" ht="12.75" x14ac:dyDescent="0.2"/>
    <row r="29043" ht="12.75" x14ac:dyDescent="0.2"/>
    <row r="29044" ht="12.75" x14ac:dyDescent="0.2"/>
    <row r="29045" ht="12.75" x14ac:dyDescent="0.2"/>
    <row r="29046" ht="12.75" x14ac:dyDescent="0.2"/>
    <row r="29047" ht="12.75" x14ac:dyDescent="0.2"/>
    <row r="29048" ht="12.75" x14ac:dyDescent="0.2"/>
    <row r="29049" ht="12.75" x14ac:dyDescent="0.2"/>
    <row r="29050" ht="12.75" x14ac:dyDescent="0.2"/>
    <row r="29051" ht="12.75" x14ac:dyDescent="0.2"/>
    <row r="29052" ht="12.75" x14ac:dyDescent="0.2"/>
    <row r="29053" ht="12.75" x14ac:dyDescent="0.2"/>
    <row r="29054" ht="12.75" x14ac:dyDescent="0.2"/>
    <row r="29055" ht="12.75" x14ac:dyDescent="0.2"/>
    <row r="29056" ht="12.75" x14ac:dyDescent="0.2"/>
    <row r="29057" ht="12.75" x14ac:dyDescent="0.2"/>
    <row r="29058" ht="12.75" x14ac:dyDescent="0.2"/>
    <row r="29059" ht="12.75" x14ac:dyDescent="0.2"/>
    <row r="29060" ht="12.75" x14ac:dyDescent="0.2"/>
    <row r="29061" ht="12.75" x14ac:dyDescent="0.2"/>
    <row r="29062" ht="12.75" x14ac:dyDescent="0.2"/>
    <row r="29063" ht="12.75" x14ac:dyDescent="0.2"/>
    <row r="29064" ht="12.75" x14ac:dyDescent="0.2"/>
    <row r="29065" ht="12.75" x14ac:dyDescent="0.2"/>
    <row r="29066" ht="12.75" x14ac:dyDescent="0.2"/>
    <row r="29067" ht="12.75" x14ac:dyDescent="0.2"/>
    <row r="29068" ht="12.75" x14ac:dyDescent="0.2"/>
    <row r="29069" ht="12.75" x14ac:dyDescent="0.2"/>
    <row r="29070" ht="12.75" x14ac:dyDescent="0.2"/>
    <row r="29071" ht="12.75" x14ac:dyDescent="0.2"/>
    <row r="29072" ht="12.75" x14ac:dyDescent="0.2"/>
    <row r="29073" ht="12.75" x14ac:dyDescent="0.2"/>
    <row r="29074" ht="12.75" x14ac:dyDescent="0.2"/>
    <row r="29075" ht="12.75" x14ac:dyDescent="0.2"/>
    <row r="29076" ht="12.75" x14ac:dyDescent="0.2"/>
    <row r="29077" ht="12.75" x14ac:dyDescent="0.2"/>
    <row r="29078" ht="12.75" x14ac:dyDescent="0.2"/>
    <row r="29079" ht="12.75" x14ac:dyDescent="0.2"/>
    <row r="29080" ht="12.75" x14ac:dyDescent="0.2"/>
    <row r="29081" ht="12.75" x14ac:dyDescent="0.2"/>
    <row r="29082" ht="12.75" x14ac:dyDescent="0.2"/>
    <row r="29083" ht="12.75" x14ac:dyDescent="0.2"/>
    <row r="29084" ht="12.75" x14ac:dyDescent="0.2"/>
    <row r="29085" ht="12.75" x14ac:dyDescent="0.2"/>
    <row r="29086" ht="12.75" x14ac:dyDescent="0.2"/>
    <row r="29087" ht="12.75" x14ac:dyDescent="0.2"/>
    <row r="29088" ht="12.75" x14ac:dyDescent="0.2"/>
    <row r="29089" ht="12.75" x14ac:dyDescent="0.2"/>
    <row r="29090" ht="12.75" x14ac:dyDescent="0.2"/>
    <row r="29091" ht="12.75" x14ac:dyDescent="0.2"/>
    <row r="29092" ht="12.75" x14ac:dyDescent="0.2"/>
    <row r="29093" ht="12.75" x14ac:dyDescent="0.2"/>
    <row r="29094" ht="12.75" x14ac:dyDescent="0.2"/>
    <row r="29095" ht="12.75" x14ac:dyDescent="0.2"/>
    <row r="29096" ht="12.75" x14ac:dyDescent="0.2"/>
    <row r="29097" ht="12.75" x14ac:dyDescent="0.2"/>
    <row r="29098" ht="12.75" x14ac:dyDescent="0.2"/>
    <row r="29099" ht="12.75" x14ac:dyDescent="0.2"/>
    <row r="29100" ht="12.75" x14ac:dyDescent="0.2"/>
    <row r="29101" ht="12.75" x14ac:dyDescent="0.2"/>
    <row r="29102" ht="12.75" x14ac:dyDescent="0.2"/>
    <row r="29103" ht="12.75" x14ac:dyDescent="0.2"/>
    <row r="29104" ht="12.75" x14ac:dyDescent="0.2"/>
    <row r="29105" ht="12.75" x14ac:dyDescent="0.2"/>
    <row r="29106" ht="12.75" x14ac:dyDescent="0.2"/>
    <row r="29107" ht="12.75" x14ac:dyDescent="0.2"/>
    <row r="29108" ht="12.75" x14ac:dyDescent="0.2"/>
    <row r="29109" ht="12.75" x14ac:dyDescent="0.2"/>
    <row r="29110" ht="12.75" x14ac:dyDescent="0.2"/>
    <row r="29111" ht="12.75" x14ac:dyDescent="0.2"/>
    <row r="29112" ht="12.75" x14ac:dyDescent="0.2"/>
    <row r="29113" ht="12.75" x14ac:dyDescent="0.2"/>
    <row r="29114" ht="12.75" x14ac:dyDescent="0.2"/>
    <row r="29115" ht="12.75" x14ac:dyDescent="0.2"/>
    <row r="29116" ht="12.75" x14ac:dyDescent="0.2"/>
    <row r="29117" ht="12.75" x14ac:dyDescent="0.2"/>
    <row r="29118" ht="12.75" x14ac:dyDescent="0.2"/>
    <row r="29119" ht="12.75" x14ac:dyDescent="0.2"/>
    <row r="29120" ht="12.75" x14ac:dyDescent="0.2"/>
    <row r="29121" ht="12.75" x14ac:dyDescent="0.2"/>
    <row r="29122" ht="12.75" x14ac:dyDescent="0.2"/>
    <row r="29123" ht="12.75" x14ac:dyDescent="0.2"/>
    <row r="29124" ht="12.75" x14ac:dyDescent="0.2"/>
    <row r="29125" ht="12.75" x14ac:dyDescent="0.2"/>
    <row r="29126" ht="12.75" x14ac:dyDescent="0.2"/>
    <row r="29127" ht="12.75" x14ac:dyDescent="0.2"/>
    <row r="29128" ht="12.75" x14ac:dyDescent="0.2"/>
    <row r="29129" ht="12.75" x14ac:dyDescent="0.2"/>
    <row r="29130" ht="12.75" x14ac:dyDescent="0.2"/>
    <row r="29131" ht="12.75" x14ac:dyDescent="0.2"/>
    <row r="29132" ht="12.75" x14ac:dyDescent="0.2"/>
    <row r="29133" ht="12.75" x14ac:dyDescent="0.2"/>
    <row r="29134" ht="12.75" x14ac:dyDescent="0.2"/>
    <row r="29135" ht="12.75" x14ac:dyDescent="0.2"/>
    <row r="29136" ht="12.75" x14ac:dyDescent="0.2"/>
    <row r="29137" ht="12.75" x14ac:dyDescent="0.2"/>
    <row r="29138" ht="12.75" x14ac:dyDescent="0.2"/>
    <row r="29139" ht="12.75" x14ac:dyDescent="0.2"/>
    <row r="29140" ht="12.75" x14ac:dyDescent="0.2"/>
    <row r="29141" ht="12.75" x14ac:dyDescent="0.2"/>
    <row r="29142" ht="12.75" x14ac:dyDescent="0.2"/>
    <row r="29143" ht="12.75" x14ac:dyDescent="0.2"/>
    <row r="29144" ht="12.75" x14ac:dyDescent="0.2"/>
    <row r="29145" ht="12.75" x14ac:dyDescent="0.2"/>
    <row r="29146" ht="12.75" x14ac:dyDescent="0.2"/>
    <row r="29147" ht="12.75" x14ac:dyDescent="0.2"/>
    <row r="29148" ht="12.75" x14ac:dyDescent="0.2"/>
    <row r="29149" ht="12.75" x14ac:dyDescent="0.2"/>
    <row r="29150" ht="12.75" x14ac:dyDescent="0.2"/>
    <row r="29151" ht="12.75" x14ac:dyDescent="0.2"/>
    <row r="29152" ht="12.75" x14ac:dyDescent="0.2"/>
    <row r="29153" ht="12.75" x14ac:dyDescent="0.2"/>
    <row r="29154" ht="12.75" x14ac:dyDescent="0.2"/>
    <row r="29155" ht="12.75" x14ac:dyDescent="0.2"/>
    <row r="29156" ht="12.75" x14ac:dyDescent="0.2"/>
    <row r="29157" ht="12.75" x14ac:dyDescent="0.2"/>
    <row r="29158" ht="12.75" x14ac:dyDescent="0.2"/>
    <row r="29159" ht="12.75" x14ac:dyDescent="0.2"/>
    <row r="29160" ht="12.75" x14ac:dyDescent="0.2"/>
    <row r="29161" ht="12.75" x14ac:dyDescent="0.2"/>
    <row r="29162" ht="12.75" x14ac:dyDescent="0.2"/>
    <row r="29163" ht="12.75" x14ac:dyDescent="0.2"/>
    <row r="29164" ht="12.75" x14ac:dyDescent="0.2"/>
    <row r="29165" ht="12.75" x14ac:dyDescent="0.2"/>
    <row r="29166" ht="12.75" x14ac:dyDescent="0.2"/>
    <row r="29167" ht="12.75" x14ac:dyDescent="0.2"/>
    <row r="29168" ht="12.75" x14ac:dyDescent="0.2"/>
    <row r="29169" ht="12.75" x14ac:dyDescent="0.2"/>
    <row r="29170" ht="12.75" x14ac:dyDescent="0.2"/>
    <row r="29171" ht="12.75" x14ac:dyDescent="0.2"/>
    <row r="29172" ht="12.75" x14ac:dyDescent="0.2"/>
    <row r="29173" ht="12.75" x14ac:dyDescent="0.2"/>
    <row r="29174" ht="12.75" x14ac:dyDescent="0.2"/>
    <row r="29175" ht="12.75" x14ac:dyDescent="0.2"/>
    <row r="29176" ht="12.75" x14ac:dyDescent="0.2"/>
    <row r="29177" ht="12.75" x14ac:dyDescent="0.2"/>
    <row r="29178" ht="12.75" x14ac:dyDescent="0.2"/>
    <row r="29179" ht="12.75" x14ac:dyDescent="0.2"/>
    <row r="29180" ht="12.75" x14ac:dyDescent="0.2"/>
    <row r="29181" ht="12.75" x14ac:dyDescent="0.2"/>
    <row r="29182" ht="12.75" x14ac:dyDescent="0.2"/>
    <row r="29183" ht="12.75" x14ac:dyDescent="0.2"/>
    <row r="29184" ht="12.75" x14ac:dyDescent="0.2"/>
    <row r="29185" ht="12.75" x14ac:dyDescent="0.2"/>
    <row r="29186" ht="12.75" x14ac:dyDescent="0.2"/>
    <row r="29187" ht="12.75" x14ac:dyDescent="0.2"/>
    <row r="29188" ht="12.75" x14ac:dyDescent="0.2"/>
    <row r="29189" ht="12.75" x14ac:dyDescent="0.2"/>
    <row r="29190" ht="12.75" x14ac:dyDescent="0.2"/>
    <row r="29191" ht="12.75" x14ac:dyDescent="0.2"/>
    <row r="29192" ht="12.75" x14ac:dyDescent="0.2"/>
    <row r="29193" ht="12.75" x14ac:dyDescent="0.2"/>
    <row r="29194" ht="12.75" x14ac:dyDescent="0.2"/>
    <row r="29195" ht="12.75" x14ac:dyDescent="0.2"/>
    <row r="29196" ht="12.75" x14ac:dyDescent="0.2"/>
    <row r="29197" ht="12.75" x14ac:dyDescent="0.2"/>
    <row r="29198" ht="12.75" x14ac:dyDescent="0.2"/>
    <row r="29199" ht="12.75" x14ac:dyDescent="0.2"/>
    <row r="29200" ht="12.75" x14ac:dyDescent="0.2"/>
    <row r="29201" ht="12.75" x14ac:dyDescent="0.2"/>
    <row r="29202" ht="12.75" x14ac:dyDescent="0.2"/>
    <row r="29203" ht="12.75" x14ac:dyDescent="0.2"/>
    <row r="29204" ht="12.75" x14ac:dyDescent="0.2"/>
    <row r="29205" ht="12.75" x14ac:dyDescent="0.2"/>
    <row r="29206" ht="12.75" x14ac:dyDescent="0.2"/>
    <row r="29207" ht="12.75" x14ac:dyDescent="0.2"/>
    <row r="29208" ht="12.75" x14ac:dyDescent="0.2"/>
    <row r="29209" ht="12.75" x14ac:dyDescent="0.2"/>
    <row r="29210" ht="12.75" x14ac:dyDescent="0.2"/>
    <row r="29211" ht="12.75" x14ac:dyDescent="0.2"/>
    <row r="29212" ht="12.75" x14ac:dyDescent="0.2"/>
    <row r="29213" ht="12.75" x14ac:dyDescent="0.2"/>
    <row r="29214" ht="12.75" x14ac:dyDescent="0.2"/>
    <row r="29215" ht="12.75" x14ac:dyDescent="0.2"/>
    <row r="29216" ht="12.75" x14ac:dyDescent="0.2"/>
    <row r="29217" ht="12.75" x14ac:dyDescent="0.2"/>
    <row r="29218" ht="12.75" x14ac:dyDescent="0.2"/>
    <row r="29219" ht="12.75" x14ac:dyDescent="0.2"/>
    <row r="29220" ht="12.75" x14ac:dyDescent="0.2"/>
    <row r="29221" ht="12.75" x14ac:dyDescent="0.2"/>
    <row r="29222" ht="12.75" x14ac:dyDescent="0.2"/>
    <row r="29223" ht="12.75" x14ac:dyDescent="0.2"/>
    <row r="29224" ht="12.75" x14ac:dyDescent="0.2"/>
    <row r="29225" ht="12.75" x14ac:dyDescent="0.2"/>
    <row r="29226" ht="12.75" x14ac:dyDescent="0.2"/>
    <row r="29227" ht="12.75" x14ac:dyDescent="0.2"/>
    <row r="29228" ht="12.75" x14ac:dyDescent="0.2"/>
    <row r="29229" ht="12.75" x14ac:dyDescent="0.2"/>
    <row r="29230" ht="12.75" x14ac:dyDescent="0.2"/>
    <row r="29231" ht="12.75" x14ac:dyDescent="0.2"/>
    <row r="29232" ht="12.75" x14ac:dyDescent="0.2"/>
    <row r="29233" ht="12.75" x14ac:dyDescent="0.2"/>
    <row r="29234" ht="12.75" x14ac:dyDescent="0.2"/>
    <row r="29235" ht="12.75" x14ac:dyDescent="0.2"/>
    <row r="29236" ht="12.75" x14ac:dyDescent="0.2"/>
    <row r="29237" ht="12.75" x14ac:dyDescent="0.2"/>
    <row r="29238" ht="12.75" x14ac:dyDescent="0.2"/>
    <row r="29239" ht="12.75" x14ac:dyDescent="0.2"/>
    <row r="29240" ht="12.75" x14ac:dyDescent="0.2"/>
    <row r="29241" ht="12.75" x14ac:dyDescent="0.2"/>
    <row r="29242" ht="12.75" x14ac:dyDescent="0.2"/>
    <row r="29243" ht="12.75" x14ac:dyDescent="0.2"/>
    <row r="29244" ht="12.75" x14ac:dyDescent="0.2"/>
    <row r="29245" ht="12.75" x14ac:dyDescent="0.2"/>
    <row r="29246" ht="12.75" x14ac:dyDescent="0.2"/>
    <row r="29247" ht="12.75" x14ac:dyDescent="0.2"/>
    <row r="29248" ht="12.75" x14ac:dyDescent="0.2"/>
    <row r="29249" ht="12.75" x14ac:dyDescent="0.2"/>
    <row r="29250" ht="12.75" x14ac:dyDescent="0.2"/>
    <row r="29251" ht="12.75" x14ac:dyDescent="0.2"/>
    <row r="29252" ht="12.75" x14ac:dyDescent="0.2"/>
    <row r="29253" ht="12.75" x14ac:dyDescent="0.2"/>
    <row r="29254" ht="12.75" x14ac:dyDescent="0.2"/>
    <row r="29255" ht="12.75" x14ac:dyDescent="0.2"/>
    <row r="29256" ht="12.75" x14ac:dyDescent="0.2"/>
    <row r="29257" ht="12.75" x14ac:dyDescent="0.2"/>
    <row r="29258" ht="12.75" x14ac:dyDescent="0.2"/>
    <row r="29259" ht="12.75" x14ac:dyDescent="0.2"/>
    <row r="29260" ht="12.75" x14ac:dyDescent="0.2"/>
    <row r="29261" ht="12.75" x14ac:dyDescent="0.2"/>
    <row r="29262" ht="12.75" x14ac:dyDescent="0.2"/>
    <row r="29263" ht="12.75" x14ac:dyDescent="0.2"/>
    <row r="29264" ht="12.75" x14ac:dyDescent="0.2"/>
    <row r="29265" ht="12.75" x14ac:dyDescent="0.2"/>
    <row r="29266" ht="12.75" x14ac:dyDescent="0.2"/>
    <row r="29267" ht="12.75" x14ac:dyDescent="0.2"/>
    <row r="29268" ht="12.75" x14ac:dyDescent="0.2"/>
    <row r="29269" ht="12.75" x14ac:dyDescent="0.2"/>
    <row r="29270" ht="12.75" x14ac:dyDescent="0.2"/>
    <row r="29271" ht="12.75" x14ac:dyDescent="0.2"/>
    <row r="29272" ht="12.75" x14ac:dyDescent="0.2"/>
    <row r="29273" ht="12.75" x14ac:dyDescent="0.2"/>
    <row r="29274" ht="12.75" x14ac:dyDescent="0.2"/>
    <row r="29275" ht="12.75" x14ac:dyDescent="0.2"/>
    <row r="29276" ht="12.75" x14ac:dyDescent="0.2"/>
    <row r="29277" ht="12.75" x14ac:dyDescent="0.2"/>
    <row r="29278" ht="12.75" x14ac:dyDescent="0.2"/>
    <row r="29279" ht="12.75" x14ac:dyDescent="0.2"/>
    <row r="29280" ht="12.75" x14ac:dyDescent="0.2"/>
    <row r="29281" ht="12.75" x14ac:dyDescent="0.2"/>
    <row r="29282" ht="12.75" x14ac:dyDescent="0.2"/>
    <row r="29283" ht="12.75" x14ac:dyDescent="0.2"/>
    <row r="29284" ht="12.75" x14ac:dyDescent="0.2"/>
    <row r="29285" ht="12.75" x14ac:dyDescent="0.2"/>
    <row r="29286" ht="12.75" x14ac:dyDescent="0.2"/>
    <row r="29287" ht="12.75" x14ac:dyDescent="0.2"/>
    <row r="29288" ht="12.75" x14ac:dyDescent="0.2"/>
    <row r="29289" ht="12.75" x14ac:dyDescent="0.2"/>
    <row r="29290" ht="12.75" x14ac:dyDescent="0.2"/>
    <row r="29291" ht="12.75" x14ac:dyDescent="0.2"/>
    <row r="29292" ht="12.75" x14ac:dyDescent="0.2"/>
    <row r="29293" ht="12.75" x14ac:dyDescent="0.2"/>
    <row r="29294" ht="12.75" x14ac:dyDescent="0.2"/>
    <row r="29295" ht="12.75" x14ac:dyDescent="0.2"/>
    <row r="29296" ht="12.75" x14ac:dyDescent="0.2"/>
    <row r="29297" ht="12.75" x14ac:dyDescent="0.2"/>
    <row r="29298" ht="12.75" x14ac:dyDescent="0.2"/>
    <row r="29299" ht="12.75" x14ac:dyDescent="0.2"/>
    <row r="29300" ht="12.75" x14ac:dyDescent="0.2"/>
    <row r="29301" ht="12.75" x14ac:dyDescent="0.2"/>
    <row r="29302" ht="12.75" x14ac:dyDescent="0.2"/>
    <row r="29303" ht="12.75" x14ac:dyDescent="0.2"/>
    <row r="29304" ht="12.75" x14ac:dyDescent="0.2"/>
    <row r="29305" ht="12.75" x14ac:dyDescent="0.2"/>
    <row r="29306" ht="12.75" x14ac:dyDescent="0.2"/>
    <row r="29307" ht="12.75" x14ac:dyDescent="0.2"/>
    <row r="29308" ht="12.75" x14ac:dyDescent="0.2"/>
    <row r="29309" ht="12.75" x14ac:dyDescent="0.2"/>
    <row r="29310" ht="12.75" x14ac:dyDescent="0.2"/>
    <row r="29311" ht="12.75" x14ac:dyDescent="0.2"/>
    <row r="29312" ht="12.75" x14ac:dyDescent="0.2"/>
    <row r="29313" ht="12.75" x14ac:dyDescent="0.2"/>
    <row r="29314" ht="12.75" x14ac:dyDescent="0.2"/>
    <row r="29315" ht="12.75" x14ac:dyDescent="0.2"/>
    <row r="29316" ht="12.75" x14ac:dyDescent="0.2"/>
    <row r="29317" ht="12.75" x14ac:dyDescent="0.2"/>
    <row r="29318" ht="12.75" x14ac:dyDescent="0.2"/>
    <row r="29319" ht="12.75" x14ac:dyDescent="0.2"/>
    <row r="29320" ht="12.75" x14ac:dyDescent="0.2"/>
    <row r="29321" ht="12.75" x14ac:dyDescent="0.2"/>
    <row r="29322" ht="12.75" x14ac:dyDescent="0.2"/>
    <row r="29323" ht="12.75" x14ac:dyDescent="0.2"/>
    <row r="29324" ht="12.75" x14ac:dyDescent="0.2"/>
    <row r="29325" ht="12.75" x14ac:dyDescent="0.2"/>
    <row r="29326" ht="12.75" x14ac:dyDescent="0.2"/>
    <row r="29327" ht="12.75" x14ac:dyDescent="0.2"/>
    <row r="29328" ht="12.75" x14ac:dyDescent="0.2"/>
    <row r="29329" ht="12.75" x14ac:dyDescent="0.2"/>
    <row r="29330" ht="12.75" x14ac:dyDescent="0.2"/>
    <row r="29331" ht="12.75" x14ac:dyDescent="0.2"/>
    <row r="29332" ht="12.75" x14ac:dyDescent="0.2"/>
    <row r="29333" ht="12.75" x14ac:dyDescent="0.2"/>
    <row r="29334" ht="12.75" x14ac:dyDescent="0.2"/>
    <row r="29335" ht="12.75" x14ac:dyDescent="0.2"/>
    <row r="29336" ht="12.75" x14ac:dyDescent="0.2"/>
    <row r="29337" ht="12.75" x14ac:dyDescent="0.2"/>
    <row r="29338" ht="12.75" x14ac:dyDescent="0.2"/>
    <row r="29339" ht="12.75" x14ac:dyDescent="0.2"/>
    <row r="29340" ht="12.75" x14ac:dyDescent="0.2"/>
    <row r="29341" ht="12.75" x14ac:dyDescent="0.2"/>
    <row r="29342" ht="12.75" x14ac:dyDescent="0.2"/>
    <row r="29343" ht="12.75" x14ac:dyDescent="0.2"/>
    <row r="29344" ht="12.75" x14ac:dyDescent="0.2"/>
    <row r="29345" ht="12.75" x14ac:dyDescent="0.2"/>
    <row r="29346" ht="12.75" x14ac:dyDescent="0.2"/>
    <row r="29347" ht="12.75" x14ac:dyDescent="0.2"/>
    <row r="29348" ht="12.75" x14ac:dyDescent="0.2"/>
    <row r="29349" ht="12.75" x14ac:dyDescent="0.2"/>
    <row r="29350" ht="12.75" x14ac:dyDescent="0.2"/>
    <row r="29351" ht="12.75" x14ac:dyDescent="0.2"/>
    <row r="29352" ht="12.75" x14ac:dyDescent="0.2"/>
    <row r="29353" ht="12.75" x14ac:dyDescent="0.2"/>
    <row r="29354" ht="12.75" x14ac:dyDescent="0.2"/>
    <row r="29355" ht="12.75" x14ac:dyDescent="0.2"/>
    <row r="29356" ht="12.75" x14ac:dyDescent="0.2"/>
    <row r="29357" ht="12.75" x14ac:dyDescent="0.2"/>
    <row r="29358" ht="12.75" x14ac:dyDescent="0.2"/>
    <row r="29359" ht="12.75" x14ac:dyDescent="0.2"/>
    <row r="29360" ht="12.75" x14ac:dyDescent="0.2"/>
    <row r="29361" ht="12.75" x14ac:dyDescent="0.2"/>
    <row r="29362" ht="12.75" x14ac:dyDescent="0.2"/>
    <row r="29363" ht="12.75" x14ac:dyDescent="0.2"/>
    <row r="29364" ht="12.75" x14ac:dyDescent="0.2"/>
    <row r="29365" ht="12.75" x14ac:dyDescent="0.2"/>
    <row r="29366" ht="12.75" x14ac:dyDescent="0.2"/>
    <row r="29367" ht="12.75" x14ac:dyDescent="0.2"/>
    <row r="29368" ht="12.75" x14ac:dyDescent="0.2"/>
    <row r="29369" ht="12.75" x14ac:dyDescent="0.2"/>
    <row r="29370" ht="12.75" x14ac:dyDescent="0.2"/>
    <row r="29371" ht="12.75" x14ac:dyDescent="0.2"/>
    <row r="29372" ht="12.75" x14ac:dyDescent="0.2"/>
    <row r="29373" ht="12.75" x14ac:dyDescent="0.2"/>
    <row r="29374" ht="12.75" x14ac:dyDescent="0.2"/>
    <row r="29375" ht="12.75" x14ac:dyDescent="0.2"/>
    <row r="29376" ht="12.75" x14ac:dyDescent="0.2"/>
    <row r="29377" ht="12.75" x14ac:dyDescent="0.2"/>
    <row r="29378" ht="12.75" x14ac:dyDescent="0.2"/>
    <row r="29379" ht="12.75" x14ac:dyDescent="0.2"/>
    <row r="29380" ht="12.75" x14ac:dyDescent="0.2"/>
    <row r="29381" ht="12.75" x14ac:dyDescent="0.2"/>
    <row r="29382" ht="12.75" x14ac:dyDescent="0.2"/>
    <row r="29383" ht="12.75" x14ac:dyDescent="0.2"/>
    <row r="29384" ht="12.75" x14ac:dyDescent="0.2"/>
    <row r="29385" ht="12.75" x14ac:dyDescent="0.2"/>
    <row r="29386" ht="12.75" x14ac:dyDescent="0.2"/>
    <row r="29387" ht="12.75" x14ac:dyDescent="0.2"/>
    <row r="29388" ht="12.75" x14ac:dyDescent="0.2"/>
    <row r="29389" ht="12.75" x14ac:dyDescent="0.2"/>
    <row r="29390" ht="12.75" x14ac:dyDescent="0.2"/>
    <row r="29391" ht="12.75" x14ac:dyDescent="0.2"/>
    <row r="29392" ht="12.75" x14ac:dyDescent="0.2"/>
    <row r="29393" ht="12.75" x14ac:dyDescent="0.2"/>
    <row r="29394" ht="12.75" x14ac:dyDescent="0.2"/>
    <row r="29395" ht="12.75" x14ac:dyDescent="0.2"/>
    <row r="29396" ht="12.75" x14ac:dyDescent="0.2"/>
    <row r="29397" ht="12.75" x14ac:dyDescent="0.2"/>
    <row r="29398" ht="12.75" x14ac:dyDescent="0.2"/>
    <row r="29399" ht="12.75" x14ac:dyDescent="0.2"/>
    <row r="29400" ht="12.75" x14ac:dyDescent="0.2"/>
    <row r="29401" ht="12.75" x14ac:dyDescent="0.2"/>
    <row r="29402" ht="12.75" x14ac:dyDescent="0.2"/>
    <row r="29403" ht="12.75" x14ac:dyDescent="0.2"/>
    <row r="29404" ht="12.75" x14ac:dyDescent="0.2"/>
    <row r="29405" ht="12.75" x14ac:dyDescent="0.2"/>
    <row r="29406" ht="12.75" x14ac:dyDescent="0.2"/>
    <row r="29407" ht="12.75" x14ac:dyDescent="0.2"/>
    <row r="29408" ht="12.75" x14ac:dyDescent="0.2"/>
    <row r="29409" ht="12.75" x14ac:dyDescent="0.2"/>
    <row r="29410" ht="12.75" x14ac:dyDescent="0.2"/>
    <row r="29411" ht="12.75" x14ac:dyDescent="0.2"/>
    <row r="29412" ht="12.75" x14ac:dyDescent="0.2"/>
    <row r="29413" ht="12.75" x14ac:dyDescent="0.2"/>
    <row r="29414" ht="12.75" x14ac:dyDescent="0.2"/>
    <row r="29415" ht="12.75" x14ac:dyDescent="0.2"/>
    <row r="29416" ht="12.75" x14ac:dyDescent="0.2"/>
    <row r="29417" ht="12.75" x14ac:dyDescent="0.2"/>
    <row r="29418" ht="12.75" x14ac:dyDescent="0.2"/>
    <row r="29419" ht="12.75" x14ac:dyDescent="0.2"/>
    <row r="29420" ht="12.75" x14ac:dyDescent="0.2"/>
    <row r="29421" ht="12.75" x14ac:dyDescent="0.2"/>
    <row r="29422" ht="12.75" x14ac:dyDescent="0.2"/>
    <row r="29423" ht="12.75" x14ac:dyDescent="0.2"/>
    <row r="29424" ht="12.75" x14ac:dyDescent="0.2"/>
    <row r="29425" ht="12.75" x14ac:dyDescent="0.2"/>
    <row r="29426" ht="12.75" x14ac:dyDescent="0.2"/>
    <row r="29427" ht="12.75" x14ac:dyDescent="0.2"/>
    <row r="29428" ht="12.75" x14ac:dyDescent="0.2"/>
    <row r="29429" ht="12.75" x14ac:dyDescent="0.2"/>
    <row r="29430" ht="12.75" x14ac:dyDescent="0.2"/>
    <row r="29431" ht="12.75" x14ac:dyDescent="0.2"/>
    <row r="29432" ht="12.75" x14ac:dyDescent="0.2"/>
    <row r="29433" ht="12.75" x14ac:dyDescent="0.2"/>
    <row r="29434" ht="12.75" x14ac:dyDescent="0.2"/>
    <row r="29435" ht="12.75" x14ac:dyDescent="0.2"/>
    <row r="29436" ht="12.75" x14ac:dyDescent="0.2"/>
    <row r="29437" ht="12.75" x14ac:dyDescent="0.2"/>
    <row r="29438" ht="12.75" x14ac:dyDescent="0.2"/>
    <row r="29439" ht="12.75" x14ac:dyDescent="0.2"/>
    <row r="29440" ht="12.75" x14ac:dyDescent="0.2"/>
    <row r="29441" ht="12.75" x14ac:dyDescent="0.2"/>
    <row r="29442" ht="12.75" x14ac:dyDescent="0.2"/>
    <row r="29443" ht="12.75" x14ac:dyDescent="0.2"/>
    <row r="29444" ht="12.75" x14ac:dyDescent="0.2"/>
    <row r="29445" ht="12.75" x14ac:dyDescent="0.2"/>
    <row r="29446" ht="12.75" x14ac:dyDescent="0.2"/>
    <row r="29447" ht="12.75" x14ac:dyDescent="0.2"/>
    <row r="29448" ht="12.75" x14ac:dyDescent="0.2"/>
    <row r="29449" ht="12.75" x14ac:dyDescent="0.2"/>
    <row r="29450" ht="12.75" x14ac:dyDescent="0.2"/>
    <row r="29451" ht="12.75" x14ac:dyDescent="0.2"/>
    <row r="29452" ht="12.75" x14ac:dyDescent="0.2"/>
    <row r="29453" ht="12.75" x14ac:dyDescent="0.2"/>
    <row r="29454" ht="12.75" x14ac:dyDescent="0.2"/>
    <row r="29455" ht="12.75" x14ac:dyDescent="0.2"/>
    <row r="29456" ht="12.75" x14ac:dyDescent="0.2"/>
    <row r="29457" ht="12.75" x14ac:dyDescent="0.2"/>
    <row r="29458" ht="12.75" x14ac:dyDescent="0.2"/>
    <row r="29459" ht="12.75" x14ac:dyDescent="0.2"/>
    <row r="29460" ht="12.75" x14ac:dyDescent="0.2"/>
    <row r="29461" ht="12.75" x14ac:dyDescent="0.2"/>
    <row r="29462" ht="12.75" x14ac:dyDescent="0.2"/>
    <row r="29463" ht="12.75" x14ac:dyDescent="0.2"/>
    <row r="29464" ht="12.75" x14ac:dyDescent="0.2"/>
    <row r="29465" ht="12.75" x14ac:dyDescent="0.2"/>
    <row r="29466" ht="12.75" x14ac:dyDescent="0.2"/>
    <row r="29467" ht="12.75" x14ac:dyDescent="0.2"/>
    <row r="29468" ht="12.75" x14ac:dyDescent="0.2"/>
    <row r="29469" ht="12.75" x14ac:dyDescent="0.2"/>
    <row r="29470" ht="12.75" x14ac:dyDescent="0.2"/>
    <row r="29471" ht="12.75" x14ac:dyDescent="0.2"/>
    <row r="29472" ht="12.75" x14ac:dyDescent="0.2"/>
    <row r="29473" ht="12.75" x14ac:dyDescent="0.2"/>
    <row r="29474" ht="12.75" x14ac:dyDescent="0.2"/>
    <row r="29475" ht="12.75" x14ac:dyDescent="0.2"/>
    <row r="29476" ht="12.75" x14ac:dyDescent="0.2"/>
    <row r="29477" ht="12.75" x14ac:dyDescent="0.2"/>
    <row r="29478" ht="12.75" x14ac:dyDescent="0.2"/>
    <row r="29479" ht="12.75" x14ac:dyDescent="0.2"/>
    <row r="29480" ht="12.75" x14ac:dyDescent="0.2"/>
    <row r="29481" ht="12.75" x14ac:dyDescent="0.2"/>
    <row r="29482" ht="12.75" x14ac:dyDescent="0.2"/>
    <row r="29483" ht="12.75" x14ac:dyDescent="0.2"/>
    <row r="29484" ht="12.75" x14ac:dyDescent="0.2"/>
    <row r="29485" ht="12.75" x14ac:dyDescent="0.2"/>
    <row r="29486" ht="12.75" x14ac:dyDescent="0.2"/>
    <row r="29487" ht="12.75" x14ac:dyDescent="0.2"/>
    <row r="29488" ht="12.75" x14ac:dyDescent="0.2"/>
    <row r="29489" ht="12.75" x14ac:dyDescent="0.2"/>
    <row r="29490" ht="12.75" x14ac:dyDescent="0.2"/>
    <row r="29491" ht="12.75" x14ac:dyDescent="0.2"/>
    <row r="29492" ht="12.75" x14ac:dyDescent="0.2"/>
    <row r="29493" ht="12.75" x14ac:dyDescent="0.2"/>
    <row r="29494" ht="12.75" x14ac:dyDescent="0.2"/>
    <row r="29495" ht="12.75" x14ac:dyDescent="0.2"/>
    <row r="29496" ht="12.75" x14ac:dyDescent="0.2"/>
    <row r="29497" ht="12.75" x14ac:dyDescent="0.2"/>
    <row r="29498" ht="12.75" x14ac:dyDescent="0.2"/>
    <row r="29499" ht="12.75" x14ac:dyDescent="0.2"/>
    <row r="29500" ht="12.75" x14ac:dyDescent="0.2"/>
    <row r="29501" ht="12.75" x14ac:dyDescent="0.2"/>
    <row r="29502" ht="12.75" x14ac:dyDescent="0.2"/>
    <row r="29503" ht="12.75" x14ac:dyDescent="0.2"/>
    <row r="29504" ht="12.75" x14ac:dyDescent="0.2"/>
    <row r="29505" ht="12.75" x14ac:dyDescent="0.2"/>
    <row r="29506" ht="12.75" x14ac:dyDescent="0.2"/>
    <row r="29507" ht="12.75" x14ac:dyDescent="0.2"/>
    <row r="29508" ht="12.75" x14ac:dyDescent="0.2"/>
    <row r="29509" ht="12.75" x14ac:dyDescent="0.2"/>
    <row r="29510" ht="12.75" x14ac:dyDescent="0.2"/>
    <row r="29511" ht="12.75" x14ac:dyDescent="0.2"/>
    <row r="29512" ht="12.75" x14ac:dyDescent="0.2"/>
    <row r="29513" ht="12.75" x14ac:dyDescent="0.2"/>
    <row r="29514" ht="12.75" x14ac:dyDescent="0.2"/>
    <row r="29515" ht="12.75" x14ac:dyDescent="0.2"/>
    <row r="29516" ht="12.75" x14ac:dyDescent="0.2"/>
    <row r="29517" ht="12.75" x14ac:dyDescent="0.2"/>
    <row r="29518" ht="12.75" x14ac:dyDescent="0.2"/>
    <row r="29519" ht="12.75" x14ac:dyDescent="0.2"/>
    <row r="29520" ht="12.75" x14ac:dyDescent="0.2"/>
    <row r="29521" ht="12.75" x14ac:dyDescent="0.2"/>
    <row r="29522" ht="12.75" x14ac:dyDescent="0.2"/>
    <row r="29523" ht="12.75" x14ac:dyDescent="0.2"/>
    <row r="29524" ht="12.75" x14ac:dyDescent="0.2"/>
    <row r="29525" ht="12.75" x14ac:dyDescent="0.2"/>
    <row r="29526" ht="12.75" x14ac:dyDescent="0.2"/>
    <row r="29527" ht="12.75" x14ac:dyDescent="0.2"/>
    <row r="29528" ht="12.75" x14ac:dyDescent="0.2"/>
    <row r="29529" ht="12.75" x14ac:dyDescent="0.2"/>
    <row r="29530" ht="12.75" x14ac:dyDescent="0.2"/>
    <row r="29531" ht="12.75" x14ac:dyDescent="0.2"/>
    <row r="29532" ht="12.75" x14ac:dyDescent="0.2"/>
    <row r="29533" ht="12.75" x14ac:dyDescent="0.2"/>
    <row r="29534" ht="12.75" x14ac:dyDescent="0.2"/>
    <row r="29535" ht="12.75" x14ac:dyDescent="0.2"/>
    <row r="29536" ht="12.75" x14ac:dyDescent="0.2"/>
    <row r="29537" ht="12.75" x14ac:dyDescent="0.2"/>
    <row r="29538" ht="12.75" x14ac:dyDescent="0.2"/>
    <row r="29539" ht="12.75" x14ac:dyDescent="0.2"/>
    <row r="29540" ht="12.75" x14ac:dyDescent="0.2"/>
    <row r="29541" ht="12.75" x14ac:dyDescent="0.2"/>
    <row r="29542" ht="12.75" x14ac:dyDescent="0.2"/>
    <row r="29543" ht="12.75" x14ac:dyDescent="0.2"/>
    <row r="29544" ht="12.75" x14ac:dyDescent="0.2"/>
    <row r="29545" ht="12.75" x14ac:dyDescent="0.2"/>
    <row r="29546" ht="12.75" x14ac:dyDescent="0.2"/>
    <row r="29547" ht="12.75" x14ac:dyDescent="0.2"/>
    <row r="29548" ht="12.75" x14ac:dyDescent="0.2"/>
    <row r="29549" ht="12.75" x14ac:dyDescent="0.2"/>
    <row r="29550" ht="12.75" x14ac:dyDescent="0.2"/>
    <row r="29551" ht="12.75" x14ac:dyDescent="0.2"/>
    <row r="29552" ht="12.75" x14ac:dyDescent="0.2"/>
    <row r="29553" ht="12.75" x14ac:dyDescent="0.2"/>
    <row r="29554" ht="12.75" x14ac:dyDescent="0.2"/>
    <row r="29555" ht="12.75" x14ac:dyDescent="0.2"/>
    <row r="29556" ht="12.75" x14ac:dyDescent="0.2"/>
    <row r="29557" ht="12.75" x14ac:dyDescent="0.2"/>
    <row r="29558" ht="12.75" x14ac:dyDescent="0.2"/>
    <row r="29559" ht="12.75" x14ac:dyDescent="0.2"/>
    <row r="29560" ht="12.75" x14ac:dyDescent="0.2"/>
    <row r="29561" ht="12.75" x14ac:dyDescent="0.2"/>
    <row r="29562" ht="12.75" x14ac:dyDescent="0.2"/>
    <row r="29563" ht="12.75" x14ac:dyDescent="0.2"/>
    <row r="29564" ht="12.75" x14ac:dyDescent="0.2"/>
    <row r="29565" ht="12.75" x14ac:dyDescent="0.2"/>
    <row r="29566" ht="12.75" x14ac:dyDescent="0.2"/>
    <row r="29567" ht="12.75" x14ac:dyDescent="0.2"/>
    <row r="29568" ht="12.75" x14ac:dyDescent="0.2"/>
    <row r="29569" ht="12.75" x14ac:dyDescent="0.2"/>
    <row r="29570" ht="12.75" x14ac:dyDescent="0.2"/>
    <row r="29571" ht="12.75" x14ac:dyDescent="0.2"/>
    <row r="29572" ht="12.75" x14ac:dyDescent="0.2"/>
    <row r="29573" ht="12.75" x14ac:dyDescent="0.2"/>
    <row r="29574" ht="12.75" x14ac:dyDescent="0.2"/>
    <row r="29575" ht="12.75" x14ac:dyDescent="0.2"/>
    <row r="29576" ht="12.75" x14ac:dyDescent="0.2"/>
    <row r="29577" ht="12.75" x14ac:dyDescent="0.2"/>
    <row r="29578" ht="12.75" x14ac:dyDescent="0.2"/>
    <row r="29579" ht="12.75" x14ac:dyDescent="0.2"/>
    <row r="29580" ht="12.75" x14ac:dyDescent="0.2"/>
    <row r="29581" ht="12.75" x14ac:dyDescent="0.2"/>
    <row r="29582" ht="12.75" x14ac:dyDescent="0.2"/>
    <row r="29583" ht="12.75" x14ac:dyDescent="0.2"/>
    <row r="29584" ht="12.75" x14ac:dyDescent="0.2"/>
    <row r="29585" ht="12.75" x14ac:dyDescent="0.2"/>
    <row r="29586" ht="12.75" x14ac:dyDescent="0.2"/>
    <row r="29587" ht="12.75" x14ac:dyDescent="0.2"/>
    <row r="29588" ht="12.75" x14ac:dyDescent="0.2"/>
    <row r="29589" ht="12.75" x14ac:dyDescent="0.2"/>
    <row r="29590" ht="12.75" x14ac:dyDescent="0.2"/>
    <row r="29591" ht="12.75" x14ac:dyDescent="0.2"/>
    <row r="29592" ht="12.75" x14ac:dyDescent="0.2"/>
    <row r="29593" ht="12.75" x14ac:dyDescent="0.2"/>
    <row r="29594" ht="12.75" x14ac:dyDescent="0.2"/>
    <row r="29595" ht="12.75" x14ac:dyDescent="0.2"/>
    <row r="29596" ht="12.75" x14ac:dyDescent="0.2"/>
    <row r="29597" ht="12.75" x14ac:dyDescent="0.2"/>
    <row r="29598" ht="12.75" x14ac:dyDescent="0.2"/>
    <row r="29599" ht="12.75" x14ac:dyDescent="0.2"/>
    <row r="29600" ht="12.75" x14ac:dyDescent="0.2"/>
    <row r="29601" ht="12.75" x14ac:dyDescent="0.2"/>
    <row r="29602" ht="12.75" x14ac:dyDescent="0.2"/>
    <row r="29603" ht="12.75" x14ac:dyDescent="0.2"/>
    <row r="29604" ht="12.75" x14ac:dyDescent="0.2"/>
    <row r="29605" ht="12.75" x14ac:dyDescent="0.2"/>
    <row r="29606" ht="12.75" x14ac:dyDescent="0.2"/>
    <row r="29607" ht="12.75" x14ac:dyDescent="0.2"/>
    <row r="29608" ht="12.75" x14ac:dyDescent="0.2"/>
    <row r="29609" ht="12.75" x14ac:dyDescent="0.2"/>
    <row r="29610" ht="12.75" x14ac:dyDescent="0.2"/>
    <row r="29611" ht="12.75" x14ac:dyDescent="0.2"/>
    <row r="29612" ht="12.75" x14ac:dyDescent="0.2"/>
    <row r="29613" ht="12.75" x14ac:dyDescent="0.2"/>
    <row r="29614" ht="12.75" x14ac:dyDescent="0.2"/>
    <row r="29615" ht="12.75" x14ac:dyDescent="0.2"/>
    <row r="29616" ht="12.75" x14ac:dyDescent="0.2"/>
    <row r="29617" ht="12.75" x14ac:dyDescent="0.2"/>
    <row r="29618" ht="12.75" x14ac:dyDescent="0.2"/>
    <row r="29619" ht="12.75" x14ac:dyDescent="0.2"/>
    <row r="29620" ht="12.75" x14ac:dyDescent="0.2"/>
    <row r="29621" ht="12.75" x14ac:dyDescent="0.2"/>
    <row r="29622" ht="12.75" x14ac:dyDescent="0.2"/>
    <row r="29623" ht="12.75" x14ac:dyDescent="0.2"/>
    <row r="29624" ht="12.75" x14ac:dyDescent="0.2"/>
    <row r="29625" ht="12.75" x14ac:dyDescent="0.2"/>
    <row r="29626" ht="12.75" x14ac:dyDescent="0.2"/>
    <row r="29627" ht="12.75" x14ac:dyDescent="0.2"/>
    <row r="29628" ht="12.75" x14ac:dyDescent="0.2"/>
    <row r="29629" ht="12.75" x14ac:dyDescent="0.2"/>
    <row r="29630" ht="12.75" x14ac:dyDescent="0.2"/>
    <row r="29631" ht="12.75" x14ac:dyDescent="0.2"/>
    <row r="29632" ht="12.75" x14ac:dyDescent="0.2"/>
    <row r="29633" ht="12.75" x14ac:dyDescent="0.2"/>
    <row r="29634" ht="12.75" x14ac:dyDescent="0.2"/>
    <row r="29635" ht="12.75" x14ac:dyDescent="0.2"/>
    <row r="29636" ht="12.75" x14ac:dyDescent="0.2"/>
    <row r="29637" ht="12.75" x14ac:dyDescent="0.2"/>
    <row r="29638" ht="12.75" x14ac:dyDescent="0.2"/>
    <row r="29639" ht="12.75" x14ac:dyDescent="0.2"/>
    <row r="29640" ht="12.75" x14ac:dyDescent="0.2"/>
    <row r="29641" ht="12.75" x14ac:dyDescent="0.2"/>
    <row r="29642" ht="12.75" x14ac:dyDescent="0.2"/>
    <row r="29643" ht="12.75" x14ac:dyDescent="0.2"/>
    <row r="29644" ht="12.75" x14ac:dyDescent="0.2"/>
    <row r="29645" ht="12.75" x14ac:dyDescent="0.2"/>
    <row r="29646" ht="12.75" x14ac:dyDescent="0.2"/>
    <row r="29647" ht="12.75" x14ac:dyDescent="0.2"/>
    <row r="29648" ht="12.75" x14ac:dyDescent="0.2"/>
    <row r="29649" ht="12.75" x14ac:dyDescent="0.2"/>
    <row r="29650" ht="12.75" x14ac:dyDescent="0.2"/>
    <row r="29651" ht="12.75" x14ac:dyDescent="0.2"/>
    <row r="29652" ht="12.75" x14ac:dyDescent="0.2"/>
    <row r="29653" ht="12.75" x14ac:dyDescent="0.2"/>
    <row r="29654" ht="12.75" x14ac:dyDescent="0.2"/>
    <row r="29655" ht="12.75" x14ac:dyDescent="0.2"/>
    <row r="29656" ht="12.75" x14ac:dyDescent="0.2"/>
    <row r="29657" ht="12.75" x14ac:dyDescent="0.2"/>
    <row r="29658" ht="12.75" x14ac:dyDescent="0.2"/>
    <row r="29659" ht="12.75" x14ac:dyDescent="0.2"/>
    <row r="29660" ht="12.75" x14ac:dyDescent="0.2"/>
    <row r="29661" ht="12.75" x14ac:dyDescent="0.2"/>
    <row r="29662" ht="12.75" x14ac:dyDescent="0.2"/>
    <row r="29663" ht="12.75" x14ac:dyDescent="0.2"/>
    <row r="29664" ht="12.75" x14ac:dyDescent="0.2"/>
    <row r="29665" ht="12.75" x14ac:dyDescent="0.2"/>
    <row r="29666" ht="12.75" x14ac:dyDescent="0.2"/>
    <row r="29667" ht="12.75" x14ac:dyDescent="0.2"/>
    <row r="29668" ht="12.75" x14ac:dyDescent="0.2"/>
    <row r="29669" ht="12.75" x14ac:dyDescent="0.2"/>
    <row r="29670" ht="12.75" x14ac:dyDescent="0.2"/>
    <row r="29671" ht="12.75" x14ac:dyDescent="0.2"/>
    <row r="29672" ht="12.75" x14ac:dyDescent="0.2"/>
    <row r="29673" ht="12.75" x14ac:dyDescent="0.2"/>
    <row r="29674" ht="12.75" x14ac:dyDescent="0.2"/>
    <row r="29675" ht="12.75" x14ac:dyDescent="0.2"/>
    <row r="29676" ht="12.75" x14ac:dyDescent="0.2"/>
    <row r="29677" ht="12.75" x14ac:dyDescent="0.2"/>
    <row r="29678" ht="12.75" x14ac:dyDescent="0.2"/>
    <row r="29679" ht="12.75" x14ac:dyDescent="0.2"/>
    <row r="29680" ht="12.75" x14ac:dyDescent="0.2"/>
    <row r="29681" ht="12.75" x14ac:dyDescent="0.2"/>
    <row r="29682" ht="12.75" x14ac:dyDescent="0.2"/>
    <row r="29683" ht="12.75" x14ac:dyDescent="0.2"/>
    <row r="29684" ht="12.75" x14ac:dyDescent="0.2"/>
    <row r="29685" ht="12.75" x14ac:dyDescent="0.2"/>
    <row r="29686" ht="12.75" x14ac:dyDescent="0.2"/>
    <row r="29687" ht="12.75" x14ac:dyDescent="0.2"/>
    <row r="29688" ht="12.75" x14ac:dyDescent="0.2"/>
    <row r="29689" ht="12.75" x14ac:dyDescent="0.2"/>
    <row r="29690" ht="12.75" x14ac:dyDescent="0.2"/>
    <row r="29691" ht="12.75" x14ac:dyDescent="0.2"/>
    <row r="29692" ht="12.75" x14ac:dyDescent="0.2"/>
    <row r="29693" ht="12.75" x14ac:dyDescent="0.2"/>
    <row r="29694" ht="12.75" x14ac:dyDescent="0.2"/>
    <row r="29695" ht="12.75" x14ac:dyDescent="0.2"/>
    <row r="29696" ht="12.75" x14ac:dyDescent="0.2"/>
    <row r="29697" ht="12.75" x14ac:dyDescent="0.2"/>
    <row r="29698" ht="12.75" x14ac:dyDescent="0.2"/>
    <row r="29699" ht="12.75" x14ac:dyDescent="0.2"/>
    <row r="29700" ht="12.75" x14ac:dyDescent="0.2"/>
    <row r="29701" ht="12.75" x14ac:dyDescent="0.2"/>
    <row r="29702" ht="12.75" x14ac:dyDescent="0.2"/>
    <row r="29703" ht="12.75" x14ac:dyDescent="0.2"/>
    <row r="29704" ht="12.75" x14ac:dyDescent="0.2"/>
    <row r="29705" ht="12.75" x14ac:dyDescent="0.2"/>
    <row r="29706" ht="12.75" x14ac:dyDescent="0.2"/>
    <row r="29707" ht="12.75" x14ac:dyDescent="0.2"/>
    <row r="29708" ht="12.75" x14ac:dyDescent="0.2"/>
    <row r="29709" ht="12.75" x14ac:dyDescent="0.2"/>
    <row r="29710" ht="12.75" x14ac:dyDescent="0.2"/>
    <row r="29711" ht="12.75" x14ac:dyDescent="0.2"/>
    <row r="29712" ht="12.75" x14ac:dyDescent="0.2"/>
    <row r="29713" ht="12.75" x14ac:dyDescent="0.2"/>
    <row r="29714" ht="12.75" x14ac:dyDescent="0.2"/>
    <row r="29715" ht="12.75" x14ac:dyDescent="0.2"/>
    <row r="29716" ht="12.75" x14ac:dyDescent="0.2"/>
    <row r="29717" ht="12.75" x14ac:dyDescent="0.2"/>
    <row r="29718" ht="12.75" x14ac:dyDescent="0.2"/>
    <row r="29719" ht="12.75" x14ac:dyDescent="0.2"/>
    <row r="29720" ht="12.75" x14ac:dyDescent="0.2"/>
    <row r="29721" ht="12.75" x14ac:dyDescent="0.2"/>
    <row r="29722" ht="12.75" x14ac:dyDescent="0.2"/>
    <row r="29723" ht="12.75" x14ac:dyDescent="0.2"/>
    <row r="29724" ht="12.75" x14ac:dyDescent="0.2"/>
    <row r="29725" ht="12.75" x14ac:dyDescent="0.2"/>
    <row r="29726" ht="12.75" x14ac:dyDescent="0.2"/>
    <row r="29727" ht="12.75" x14ac:dyDescent="0.2"/>
    <row r="29728" ht="12.75" x14ac:dyDescent="0.2"/>
    <row r="29729" ht="12.75" x14ac:dyDescent="0.2"/>
    <row r="29730" ht="12.75" x14ac:dyDescent="0.2"/>
    <row r="29731" ht="12.75" x14ac:dyDescent="0.2"/>
    <row r="29732" ht="12.75" x14ac:dyDescent="0.2"/>
    <row r="29733" ht="12.75" x14ac:dyDescent="0.2"/>
    <row r="29734" ht="12.75" x14ac:dyDescent="0.2"/>
    <row r="29735" ht="12.75" x14ac:dyDescent="0.2"/>
    <row r="29736" ht="12.75" x14ac:dyDescent="0.2"/>
    <row r="29737" ht="12.75" x14ac:dyDescent="0.2"/>
    <row r="29738" ht="12.75" x14ac:dyDescent="0.2"/>
    <row r="29739" ht="12.75" x14ac:dyDescent="0.2"/>
    <row r="29740" ht="12.75" x14ac:dyDescent="0.2"/>
    <row r="29741" ht="12.75" x14ac:dyDescent="0.2"/>
    <row r="29742" ht="12.75" x14ac:dyDescent="0.2"/>
    <row r="29743" ht="12.75" x14ac:dyDescent="0.2"/>
    <row r="29744" ht="12.75" x14ac:dyDescent="0.2"/>
    <row r="29745" ht="12.75" x14ac:dyDescent="0.2"/>
    <row r="29746" ht="12.75" x14ac:dyDescent="0.2"/>
    <row r="29747" ht="12.75" x14ac:dyDescent="0.2"/>
    <row r="29748" ht="12.75" x14ac:dyDescent="0.2"/>
    <row r="29749" ht="12.75" x14ac:dyDescent="0.2"/>
    <row r="29750" ht="12.75" x14ac:dyDescent="0.2"/>
    <row r="29751" ht="12.75" x14ac:dyDescent="0.2"/>
    <row r="29752" ht="12.75" x14ac:dyDescent="0.2"/>
    <row r="29753" ht="12.75" x14ac:dyDescent="0.2"/>
    <row r="29754" ht="12.75" x14ac:dyDescent="0.2"/>
    <row r="29755" ht="12.75" x14ac:dyDescent="0.2"/>
    <row r="29756" ht="12.75" x14ac:dyDescent="0.2"/>
    <row r="29757" ht="12.75" x14ac:dyDescent="0.2"/>
    <row r="29758" ht="12.75" x14ac:dyDescent="0.2"/>
    <row r="29759" ht="12.75" x14ac:dyDescent="0.2"/>
    <row r="29760" ht="12.75" x14ac:dyDescent="0.2"/>
    <row r="29761" ht="12.75" x14ac:dyDescent="0.2"/>
    <row r="29762" ht="12.75" x14ac:dyDescent="0.2"/>
    <row r="29763" ht="12.75" x14ac:dyDescent="0.2"/>
    <row r="29764" ht="12.75" x14ac:dyDescent="0.2"/>
    <row r="29765" ht="12.75" x14ac:dyDescent="0.2"/>
    <row r="29766" ht="12.75" x14ac:dyDescent="0.2"/>
    <row r="29767" ht="12.75" x14ac:dyDescent="0.2"/>
    <row r="29768" ht="12.75" x14ac:dyDescent="0.2"/>
    <row r="29769" ht="12.75" x14ac:dyDescent="0.2"/>
    <row r="29770" ht="12.75" x14ac:dyDescent="0.2"/>
    <row r="29771" ht="12.75" x14ac:dyDescent="0.2"/>
    <row r="29772" ht="12.75" x14ac:dyDescent="0.2"/>
    <row r="29773" ht="12.75" x14ac:dyDescent="0.2"/>
    <row r="29774" ht="12.75" x14ac:dyDescent="0.2"/>
    <row r="29775" ht="12.75" x14ac:dyDescent="0.2"/>
    <row r="29776" ht="12.75" x14ac:dyDescent="0.2"/>
    <row r="29777" ht="12.75" x14ac:dyDescent="0.2"/>
    <row r="29778" ht="12.75" x14ac:dyDescent="0.2"/>
    <row r="29779" ht="12.75" x14ac:dyDescent="0.2"/>
    <row r="29780" ht="12.75" x14ac:dyDescent="0.2"/>
    <row r="29781" ht="12.75" x14ac:dyDescent="0.2"/>
    <row r="29782" ht="12.75" x14ac:dyDescent="0.2"/>
    <row r="29783" ht="12.75" x14ac:dyDescent="0.2"/>
    <row r="29784" ht="12.75" x14ac:dyDescent="0.2"/>
    <row r="29785" ht="12.75" x14ac:dyDescent="0.2"/>
    <row r="29786" ht="12.75" x14ac:dyDescent="0.2"/>
    <row r="29787" ht="12.75" x14ac:dyDescent="0.2"/>
    <row r="29788" ht="12.75" x14ac:dyDescent="0.2"/>
    <row r="29789" ht="12.75" x14ac:dyDescent="0.2"/>
    <row r="29790" ht="12.75" x14ac:dyDescent="0.2"/>
    <row r="29791" ht="12.75" x14ac:dyDescent="0.2"/>
    <row r="29792" ht="12.75" x14ac:dyDescent="0.2"/>
    <row r="29793" ht="12.75" x14ac:dyDescent="0.2"/>
    <row r="29794" ht="12.75" x14ac:dyDescent="0.2"/>
    <row r="29795" ht="12.75" x14ac:dyDescent="0.2"/>
    <row r="29796" ht="12.75" x14ac:dyDescent="0.2"/>
    <row r="29797" ht="12.75" x14ac:dyDescent="0.2"/>
    <row r="29798" ht="12.75" x14ac:dyDescent="0.2"/>
    <row r="29799" ht="12.75" x14ac:dyDescent="0.2"/>
    <row r="29800" ht="12.75" x14ac:dyDescent="0.2"/>
    <row r="29801" ht="12.75" x14ac:dyDescent="0.2"/>
    <row r="29802" ht="12.75" x14ac:dyDescent="0.2"/>
    <row r="29803" ht="12.75" x14ac:dyDescent="0.2"/>
    <row r="29804" ht="12.75" x14ac:dyDescent="0.2"/>
    <row r="29805" ht="12.75" x14ac:dyDescent="0.2"/>
    <row r="29806" ht="12.75" x14ac:dyDescent="0.2"/>
    <row r="29807" ht="12.75" x14ac:dyDescent="0.2"/>
    <row r="29808" ht="12.75" x14ac:dyDescent="0.2"/>
    <row r="29809" ht="12.75" x14ac:dyDescent="0.2"/>
    <row r="29810" ht="12.75" x14ac:dyDescent="0.2"/>
    <row r="29811" ht="12.75" x14ac:dyDescent="0.2"/>
    <row r="29812" ht="12.75" x14ac:dyDescent="0.2"/>
    <row r="29813" ht="12.75" x14ac:dyDescent="0.2"/>
    <row r="29814" ht="12.75" x14ac:dyDescent="0.2"/>
    <row r="29815" ht="12.75" x14ac:dyDescent="0.2"/>
    <row r="29816" ht="12.75" x14ac:dyDescent="0.2"/>
    <row r="29817" ht="12.75" x14ac:dyDescent="0.2"/>
    <row r="29818" ht="12.75" x14ac:dyDescent="0.2"/>
    <row r="29819" ht="12.75" x14ac:dyDescent="0.2"/>
    <row r="29820" ht="12.75" x14ac:dyDescent="0.2"/>
    <row r="29821" ht="12.75" x14ac:dyDescent="0.2"/>
    <row r="29822" ht="12.75" x14ac:dyDescent="0.2"/>
    <row r="29823" ht="12.75" x14ac:dyDescent="0.2"/>
    <row r="29824" ht="12.75" x14ac:dyDescent="0.2"/>
    <row r="29825" ht="12.75" x14ac:dyDescent="0.2"/>
    <row r="29826" ht="12.75" x14ac:dyDescent="0.2"/>
    <row r="29827" ht="12.75" x14ac:dyDescent="0.2"/>
    <row r="29828" ht="12.75" x14ac:dyDescent="0.2"/>
    <row r="29829" ht="12.75" x14ac:dyDescent="0.2"/>
    <row r="29830" ht="12.75" x14ac:dyDescent="0.2"/>
    <row r="29831" ht="12.75" x14ac:dyDescent="0.2"/>
    <row r="29832" ht="12.75" x14ac:dyDescent="0.2"/>
    <row r="29833" ht="12.75" x14ac:dyDescent="0.2"/>
    <row r="29834" ht="12.75" x14ac:dyDescent="0.2"/>
    <row r="29835" ht="12.75" x14ac:dyDescent="0.2"/>
    <row r="29836" ht="12.75" x14ac:dyDescent="0.2"/>
    <row r="29837" ht="12.75" x14ac:dyDescent="0.2"/>
    <row r="29838" ht="12.75" x14ac:dyDescent="0.2"/>
    <row r="29839" ht="12.75" x14ac:dyDescent="0.2"/>
    <row r="29840" ht="12.75" x14ac:dyDescent="0.2"/>
    <row r="29841" ht="12.75" x14ac:dyDescent="0.2"/>
    <row r="29842" ht="12.75" x14ac:dyDescent="0.2"/>
    <row r="29843" ht="12.75" x14ac:dyDescent="0.2"/>
    <row r="29844" ht="12.75" x14ac:dyDescent="0.2"/>
    <row r="29845" ht="12.75" x14ac:dyDescent="0.2"/>
    <row r="29846" ht="12.75" x14ac:dyDescent="0.2"/>
    <row r="29847" ht="12.75" x14ac:dyDescent="0.2"/>
    <row r="29848" ht="12.75" x14ac:dyDescent="0.2"/>
    <row r="29849" ht="12.75" x14ac:dyDescent="0.2"/>
    <row r="29850" ht="12.75" x14ac:dyDescent="0.2"/>
    <row r="29851" ht="12.75" x14ac:dyDescent="0.2"/>
    <row r="29852" ht="12.75" x14ac:dyDescent="0.2"/>
    <row r="29853" ht="12.75" x14ac:dyDescent="0.2"/>
    <row r="29854" ht="12.75" x14ac:dyDescent="0.2"/>
    <row r="29855" ht="12.75" x14ac:dyDescent="0.2"/>
    <row r="29856" ht="12.75" x14ac:dyDescent="0.2"/>
    <row r="29857" ht="12.75" x14ac:dyDescent="0.2"/>
    <row r="29858" ht="12.75" x14ac:dyDescent="0.2"/>
    <row r="29859" ht="12.75" x14ac:dyDescent="0.2"/>
    <row r="29860" ht="12.75" x14ac:dyDescent="0.2"/>
    <row r="29861" ht="12.75" x14ac:dyDescent="0.2"/>
    <row r="29862" ht="12.75" x14ac:dyDescent="0.2"/>
    <row r="29863" ht="12.75" x14ac:dyDescent="0.2"/>
    <row r="29864" ht="12.75" x14ac:dyDescent="0.2"/>
    <row r="29865" ht="12.75" x14ac:dyDescent="0.2"/>
    <row r="29866" ht="12.75" x14ac:dyDescent="0.2"/>
    <row r="29867" ht="12.75" x14ac:dyDescent="0.2"/>
    <row r="29868" ht="12.75" x14ac:dyDescent="0.2"/>
    <row r="29869" ht="12.75" x14ac:dyDescent="0.2"/>
    <row r="29870" ht="12.75" x14ac:dyDescent="0.2"/>
    <row r="29871" ht="12.75" x14ac:dyDescent="0.2"/>
    <row r="29872" ht="12.75" x14ac:dyDescent="0.2"/>
    <row r="29873" ht="12.75" x14ac:dyDescent="0.2"/>
    <row r="29874" ht="12.75" x14ac:dyDescent="0.2"/>
    <row r="29875" ht="12.75" x14ac:dyDescent="0.2"/>
    <row r="29876" ht="12.75" x14ac:dyDescent="0.2"/>
    <row r="29877" ht="12.75" x14ac:dyDescent="0.2"/>
    <row r="29878" ht="12.75" x14ac:dyDescent="0.2"/>
    <row r="29879" ht="12.75" x14ac:dyDescent="0.2"/>
    <row r="29880" ht="12.75" x14ac:dyDescent="0.2"/>
    <row r="29881" ht="12.75" x14ac:dyDescent="0.2"/>
    <row r="29882" ht="12.75" x14ac:dyDescent="0.2"/>
    <row r="29883" ht="12.75" x14ac:dyDescent="0.2"/>
    <row r="29884" ht="12.75" x14ac:dyDescent="0.2"/>
    <row r="29885" ht="12.75" x14ac:dyDescent="0.2"/>
    <row r="29886" ht="12.75" x14ac:dyDescent="0.2"/>
    <row r="29887" ht="12.75" x14ac:dyDescent="0.2"/>
    <row r="29888" ht="12.75" x14ac:dyDescent="0.2"/>
    <row r="29889" ht="12.75" x14ac:dyDescent="0.2"/>
    <row r="29890" ht="12.75" x14ac:dyDescent="0.2"/>
    <row r="29891" ht="12.75" x14ac:dyDescent="0.2"/>
    <row r="29892" ht="12.75" x14ac:dyDescent="0.2"/>
    <row r="29893" ht="12.75" x14ac:dyDescent="0.2"/>
    <row r="29894" ht="12.75" x14ac:dyDescent="0.2"/>
    <row r="29895" ht="12.75" x14ac:dyDescent="0.2"/>
    <row r="29896" ht="12.75" x14ac:dyDescent="0.2"/>
    <row r="29897" ht="12.75" x14ac:dyDescent="0.2"/>
    <row r="29898" ht="12.75" x14ac:dyDescent="0.2"/>
    <row r="29899" ht="12.75" x14ac:dyDescent="0.2"/>
    <row r="29900" ht="12.75" x14ac:dyDescent="0.2"/>
    <row r="29901" ht="12.75" x14ac:dyDescent="0.2"/>
    <row r="29902" ht="12.75" x14ac:dyDescent="0.2"/>
    <row r="29903" ht="12.75" x14ac:dyDescent="0.2"/>
    <row r="29904" ht="12.75" x14ac:dyDescent="0.2"/>
    <row r="29905" ht="12.75" x14ac:dyDescent="0.2"/>
    <row r="29906" ht="12.75" x14ac:dyDescent="0.2"/>
    <row r="29907" ht="12.75" x14ac:dyDescent="0.2"/>
    <row r="29908" ht="12.75" x14ac:dyDescent="0.2"/>
    <row r="29909" ht="12.75" x14ac:dyDescent="0.2"/>
    <row r="29910" ht="12.75" x14ac:dyDescent="0.2"/>
    <row r="29911" ht="12.75" x14ac:dyDescent="0.2"/>
    <row r="29912" ht="12.75" x14ac:dyDescent="0.2"/>
    <row r="29913" ht="12.75" x14ac:dyDescent="0.2"/>
    <row r="29914" ht="12.75" x14ac:dyDescent="0.2"/>
    <row r="29915" ht="12.75" x14ac:dyDescent="0.2"/>
    <row r="29916" ht="12.75" x14ac:dyDescent="0.2"/>
    <row r="29917" ht="12.75" x14ac:dyDescent="0.2"/>
    <row r="29918" ht="12.75" x14ac:dyDescent="0.2"/>
    <row r="29919" ht="12.75" x14ac:dyDescent="0.2"/>
    <row r="29920" ht="12.75" x14ac:dyDescent="0.2"/>
    <row r="29921" ht="12.75" x14ac:dyDescent="0.2"/>
    <row r="29922" ht="12.75" x14ac:dyDescent="0.2"/>
    <row r="29923" ht="12.75" x14ac:dyDescent="0.2"/>
    <row r="29924" ht="12.75" x14ac:dyDescent="0.2"/>
    <row r="29925" ht="12.75" x14ac:dyDescent="0.2"/>
    <row r="29926" ht="12.75" x14ac:dyDescent="0.2"/>
    <row r="29927" ht="12.75" x14ac:dyDescent="0.2"/>
    <row r="29928" ht="12.75" x14ac:dyDescent="0.2"/>
    <row r="29929" ht="12.75" x14ac:dyDescent="0.2"/>
    <row r="29930" ht="12.75" x14ac:dyDescent="0.2"/>
    <row r="29931" ht="12.75" x14ac:dyDescent="0.2"/>
    <row r="29932" ht="12.75" x14ac:dyDescent="0.2"/>
    <row r="29933" ht="12.75" x14ac:dyDescent="0.2"/>
    <row r="29934" ht="12.75" x14ac:dyDescent="0.2"/>
    <row r="29935" ht="12.75" x14ac:dyDescent="0.2"/>
    <row r="29936" ht="12.75" x14ac:dyDescent="0.2"/>
    <row r="29937" ht="12.75" x14ac:dyDescent="0.2"/>
    <row r="29938" ht="12.75" x14ac:dyDescent="0.2"/>
    <row r="29939" ht="12.75" x14ac:dyDescent="0.2"/>
    <row r="29940" ht="12.75" x14ac:dyDescent="0.2"/>
    <row r="29941" ht="12.75" x14ac:dyDescent="0.2"/>
    <row r="29942" ht="12.75" x14ac:dyDescent="0.2"/>
    <row r="29943" ht="12.75" x14ac:dyDescent="0.2"/>
    <row r="29944" ht="12.75" x14ac:dyDescent="0.2"/>
    <row r="29945" ht="12.75" x14ac:dyDescent="0.2"/>
    <row r="29946" ht="12.75" x14ac:dyDescent="0.2"/>
    <row r="29947" ht="12.75" x14ac:dyDescent="0.2"/>
    <row r="29948" ht="12.75" x14ac:dyDescent="0.2"/>
    <row r="29949" ht="12.75" x14ac:dyDescent="0.2"/>
    <row r="29950" ht="12.75" x14ac:dyDescent="0.2"/>
    <row r="29951" ht="12.75" x14ac:dyDescent="0.2"/>
    <row r="29952" ht="12.75" x14ac:dyDescent="0.2"/>
    <row r="29953" ht="12.75" x14ac:dyDescent="0.2"/>
    <row r="29954" ht="12.75" x14ac:dyDescent="0.2"/>
    <row r="29955" ht="12.75" x14ac:dyDescent="0.2"/>
    <row r="29956" ht="12.75" x14ac:dyDescent="0.2"/>
    <row r="29957" ht="12.75" x14ac:dyDescent="0.2"/>
    <row r="29958" ht="12.75" x14ac:dyDescent="0.2"/>
    <row r="29959" ht="12.75" x14ac:dyDescent="0.2"/>
    <row r="29960" ht="12.75" x14ac:dyDescent="0.2"/>
    <row r="29961" ht="12.75" x14ac:dyDescent="0.2"/>
    <row r="29962" ht="12.75" x14ac:dyDescent="0.2"/>
    <row r="29963" ht="12.75" x14ac:dyDescent="0.2"/>
    <row r="29964" ht="12.75" x14ac:dyDescent="0.2"/>
    <row r="29965" ht="12.75" x14ac:dyDescent="0.2"/>
    <row r="29966" ht="12.75" x14ac:dyDescent="0.2"/>
    <row r="29967" ht="12.75" x14ac:dyDescent="0.2"/>
    <row r="29968" ht="12.75" x14ac:dyDescent="0.2"/>
    <row r="29969" ht="12.75" x14ac:dyDescent="0.2"/>
    <row r="29970" ht="12.75" x14ac:dyDescent="0.2"/>
    <row r="29971" ht="12.75" x14ac:dyDescent="0.2"/>
    <row r="29972" ht="12.75" x14ac:dyDescent="0.2"/>
    <row r="29973" ht="12.75" x14ac:dyDescent="0.2"/>
    <row r="29974" ht="12.75" x14ac:dyDescent="0.2"/>
    <row r="29975" ht="12.75" x14ac:dyDescent="0.2"/>
    <row r="29976" ht="12.75" x14ac:dyDescent="0.2"/>
    <row r="29977" ht="12.75" x14ac:dyDescent="0.2"/>
    <row r="29978" ht="12.75" x14ac:dyDescent="0.2"/>
    <row r="29979" ht="12.75" x14ac:dyDescent="0.2"/>
    <row r="29980" ht="12.75" x14ac:dyDescent="0.2"/>
    <row r="29981" ht="12.75" x14ac:dyDescent="0.2"/>
    <row r="29982" ht="12.75" x14ac:dyDescent="0.2"/>
    <row r="29983" ht="12.75" x14ac:dyDescent="0.2"/>
    <row r="29984" ht="12.75" x14ac:dyDescent="0.2"/>
    <row r="29985" ht="12.75" x14ac:dyDescent="0.2"/>
    <row r="29986" ht="12.75" x14ac:dyDescent="0.2"/>
    <row r="29987" ht="12.75" x14ac:dyDescent="0.2"/>
    <row r="29988" ht="12.75" x14ac:dyDescent="0.2"/>
    <row r="29989" ht="12.75" x14ac:dyDescent="0.2"/>
    <row r="29990" ht="12.75" x14ac:dyDescent="0.2"/>
    <row r="29991" ht="12.75" x14ac:dyDescent="0.2"/>
    <row r="29992" ht="12.75" x14ac:dyDescent="0.2"/>
    <row r="29993" ht="12.75" x14ac:dyDescent="0.2"/>
    <row r="29994" ht="12.75" x14ac:dyDescent="0.2"/>
    <row r="29995" ht="12.75" x14ac:dyDescent="0.2"/>
    <row r="29996" ht="12.75" x14ac:dyDescent="0.2"/>
    <row r="29997" ht="12.75" x14ac:dyDescent="0.2"/>
    <row r="29998" ht="12.75" x14ac:dyDescent="0.2"/>
    <row r="29999" ht="12.75" x14ac:dyDescent="0.2"/>
    <row r="30000" ht="12.75" x14ac:dyDescent="0.2"/>
    <row r="30001" ht="12.75" x14ac:dyDescent="0.2"/>
    <row r="30002" ht="12.75" x14ac:dyDescent="0.2"/>
    <row r="30003" ht="12.75" x14ac:dyDescent="0.2"/>
    <row r="30004" ht="12.75" x14ac:dyDescent="0.2"/>
    <row r="30005" ht="12.75" x14ac:dyDescent="0.2"/>
    <row r="30006" ht="12.75" x14ac:dyDescent="0.2"/>
    <row r="30007" ht="12.75" x14ac:dyDescent="0.2"/>
    <row r="30008" ht="12.75" x14ac:dyDescent="0.2"/>
    <row r="30009" ht="12.75" x14ac:dyDescent="0.2"/>
    <row r="30010" ht="12.75" x14ac:dyDescent="0.2"/>
    <row r="30011" ht="12.75" x14ac:dyDescent="0.2"/>
    <row r="30012" ht="12.75" x14ac:dyDescent="0.2"/>
    <row r="30013" ht="12.75" x14ac:dyDescent="0.2"/>
    <row r="30014" ht="12.75" x14ac:dyDescent="0.2"/>
    <row r="30015" ht="12.75" x14ac:dyDescent="0.2"/>
    <row r="30016" ht="12.75" x14ac:dyDescent="0.2"/>
    <row r="30017" ht="12.75" x14ac:dyDescent="0.2"/>
    <row r="30018" ht="12.75" x14ac:dyDescent="0.2"/>
    <row r="30019" ht="12.75" x14ac:dyDescent="0.2"/>
    <row r="30020" ht="12.75" x14ac:dyDescent="0.2"/>
    <row r="30021" ht="12.75" x14ac:dyDescent="0.2"/>
    <row r="30022" ht="12.75" x14ac:dyDescent="0.2"/>
    <row r="30023" ht="12.75" x14ac:dyDescent="0.2"/>
    <row r="30024" ht="12.75" x14ac:dyDescent="0.2"/>
    <row r="30025" ht="12.75" x14ac:dyDescent="0.2"/>
    <row r="30026" ht="12.75" x14ac:dyDescent="0.2"/>
    <row r="30027" ht="12.75" x14ac:dyDescent="0.2"/>
    <row r="30028" ht="12.75" x14ac:dyDescent="0.2"/>
    <row r="30029" ht="12.75" x14ac:dyDescent="0.2"/>
    <row r="30030" ht="12.75" x14ac:dyDescent="0.2"/>
    <row r="30031" ht="12.75" x14ac:dyDescent="0.2"/>
    <row r="30032" ht="12.75" x14ac:dyDescent="0.2"/>
    <row r="30033" ht="12.75" x14ac:dyDescent="0.2"/>
    <row r="30034" ht="12.75" x14ac:dyDescent="0.2"/>
    <row r="30035" ht="12.75" x14ac:dyDescent="0.2"/>
    <row r="30036" ht="12.75" x14ac:dyDescent="0.2"/>
    <row r="30037" ht="12.75" x14ac:dyDescent="0.2"/>
    <row r="30038" ht="12.75" x14ac:dyDescent="0.2"/>
    <row r="30039" ht="12.75" x14ac:dyDescent="0.2"/>
    <row r="30040" ht="12.75" x14ac:dyDescent="0.2"/>
    <row r="30041" ht="12.75" x14ac:dyDescent="0.2"/>
    <row r="30042" ht="12.75" x14ac:dyDescent="0.2"/>
    <row r="30043" ht="12.75" x14ac:dyDescent="0.2"/>
    <row r="30044" ht="12.75" x14ac:dyDescent="0.2"/>
    <row r="30045" ht="12.75" x14ac:dyDescent="0.2"/>
    <row r="30046" ht="12.75" x14ac:dyDescent="0.2"/>
    <row r="30047" ht="12.75" x14ac:dyDescent="0.2"/>
    <row r="30048" ht="12.75" x14ac:dyDescent="0.2"/>
    <row r="30049" ht="12.75" x14ac:dyDescent="0.2"/>
    <row r="30050" ht="12.75" x14ac:dyDescent="0.2"/>
    <row r="30051" ht="12.75" x14ac:dyDescent="0.2"/>
    <row r="30052" ht="12.75" x14ac:dyDescent="0.2"/>
    <row r="30053" ht="12.75" x14ac:dyDescent="0.2"/>
    <row r="30054" ht="12.75" x14ac:dyDescent="0.2"/>
    <row r="30055" ht="12.75" x14ac:dyDescent="0.2"/>
    <row r="30056" ht="12.75" x14ac:dyDescent="0.2"/>
    <row r="30057" ht="12.75" x14ac:dyDescent="0.2"/>
    <row r="30058" ht="12.75" x14ac:dyDescent="0.2"/>
    <row r="30059" ht="12.75" x14ac:dyDescent="0.2"/>
    <row r="30060" ht="12.75" x14ac:dyDescent="0.2"/>
    <row r="30061" ht="12.75" x14ac:dyDescent="0.2"/>
    <row r="30062" ht="12.75" x14ac:dyDescent="0.2"/>
    <row r="30063" ht="12.75" x14ac:dyDescent="0.2"/>
    <row r="30064" ht="12.75" x14ac:dyDescent="0.2"/>
    <row r="30065" ht="12.75" x14ac:dyDescent="0.2"/>
    <row r="30066" ht="12.75" x14ac:dyDescent="0.2"/>
    <row r="30067" ht="12.75" x14ac:dyDescent="0.2"/>
    <row r="30068" ht="12.75" x14ac:dyDescent="0.2"/>
    <row r="30069" ht="12.75" x14ac:dyDescent="0.2"/>
    <row r="30070" ht="12.75" x14ac:dyDescent="0.2"/>
    <row r="30071" ht="12.75" x14ac:dyDescent="0.2"/>
    <row r="30072" ht="12.75" x14ac:dyDescent="0.2"/>
    <row r="30073" ht="12.75" x14ac:dyDescent="0.2"/>
    <row r="30074" ht="12.75" x14ac:dyDescent="0.2"/>
    <row r="30075" ht="12.75" x14ac:dyDescent="0.2"/>
    <row r="30076" ht="12.75" x14ac:dyDescent="0.2"/>
    <row r="30077" ht="12.75" x14ac:dyDescent="0.2"/>
    <row r="30078" ht="12.75" x14ac:dyDescent="0.2"/>
    <row r="30079" ht="12.75" x14ac:dyDescent="0.2"/>
    <row r="30080" ht="12.75" x14ac:dyDescent="0.2"/>
    <row r="30081" ht="12.75" x14ac:dyDescent="0.2"/>
    <row r="30082" ht="12.75" x14ac:dyDescent="0.2"/>
    <row r="30083" ht="12.75" x14ac:dyDescent="0.2"/>
    <row r="30084" ht="12.75" x14ac:dyDescent="0.2"/>
    <row r="30085" ht="12.75" x14ac:dyDescent="0.2"/>
    <row r="30086" ht="12.75" x14ac:dyDescent="0.2"/>
    <row r="30087" ht="12.75" x14ac:dyDescent="0.2"/>
    <row r="30088" ht="12.75" x14ac:dyDescent="0.2"/>
    <row r="30089" ht="12.75" x14ac:dyDescent="0.2"/>
    <row r="30090" ht="12.75" x14ac:dyDescent="0.2"/>
    <row r="30091" ht="12.75" x14ac:dyDescent="0.2"/>
    <row r="30092" ht="12.75" x14ac:dyDescent="0.2"/>
    <row r="30093" ht="12.75" x14ac:dyDescent="0.2"/>
    <row r="30094" ht="12.75" x14ac:dyDescent="0.2"/>
    <row r="30095" ht="12.75" x14ac:dyDescent="0.2"/>
    <row r="30096" ht="12.75" x14ac:dyDescent="0.2"/>
    <row r="30097" ht="12.75" x14ac:dyDescent="0.2"/>
    <row r="30098" ht="12.75" x14ac:dyDescent="0.2"/>
    <row r="30099" ht="12.75" x14ac:dyDescent="0.2"/>
    <row r="30100" ht="12.75" x14ac:dyDescent="0.2"/>
    <row r="30101" ht="12.75" x14ac:dyDescent="0.2"/>
    <row r="30102" ht="12.75" x14ac:dyDescent="0.2"/>
    <row r="30103" ht="12.75" x14ac:dyDescent="0.2"/>
    <row r="30104" ht="12.75" x14ac:dyDescent="0.2"/>
    <row r="30105" ht="12.75" x14ac:dyDescent="0.2"/>
    <row r="30106" ht="12.75" x14ac:dyDescent="0.2"/>
    <row r="30107" ht="12.75" x14ac:dyDescent="0.2"/>
    <row r="30108" ht="12.75" x14ac:dyDescent="0.2"/>
    <row r="30109" ht="12.75" x14ac:dyDescent="0.2"/>
    <row r="30110" ht="12.75" x14ac:dyDescent="0.2"/>
    <row r="30111" ht="12.75" x14ac:dyDescent="0.2"/>
    <row r="30112" ht="12.75" x14ac:dyDescent="0.2"/>
    <row r="30113" ht="12.75" x14ac:dyDescent="0.2"/>
    <row r="30114" ht="12.75" x14ac:dyDescent="0.2"/>
    <row r="30115" ht="12.75" x14ac:dyDescent="0.2"/>
    <row r="30116" ht="12.75" x14ac:dyDescent="0.2"/>
    <row r="30117" ht="12.75" x14ac:dyDescent="0.2"/>
    <row r="30118" ht="12.75" x14ac:dyDescent="0.2"/>
    <row r="30119" ht="12.75" x14ac:dyDescent="0.2"/>
    <row r="30120" ht="12.75" x14ac:dyDescent="0.2"/>
    <row r="30121" ht="12.75" x14ac:dyDescent="0.2"/>
    <row r="30122" ht="12.75" x14ac:dyDescent="0.2"/>
    <row r="30123" ht="12.75" x14ac:dyDescent="0.2"/>
    <row r="30124" ht="12.75" x14ac:dyDescent="0.2"/>
    <row r="30125" ht="12.75" x14ac:dyDescent="0.2"/>
    <row r="30126" ht="12.75" x14ac:dyDescent="0.2"/>
    <row r="30127" ht="12.75" x14ac:dyDescent="0.2"/>
    <row r="30128" ht="12.75" x14ac:dyDescent="0.2"/>
    <row r="30129" ht="12.75" x14ac:dyDescent="0.2"/>
    <row r="30130" ht="12.75" x14ac:dyDescent="0.2"/>
    <row r="30131" ht="12.75" x14ac:dyDescent="0.2"/>
    <row r="30132" ht="12.75" x14ac:dyDescent="0.2"/>
    <row r="30133" ht="12.75" x14ac:dyDescent="0.2"/>
    <row r="30134" ht="12.75" x14ac:dyDescent="0.2"/>
    <row r="30135" ht="12.75" x14ac:dyDescent="0.2"/>
    <row r="30136" ht="12.75" x14ac:dyDescent="0.2"/>
    <row r="30137" ht="12.75" x14ac:dyDescent="0.2"/>
    <row r="30138" ht="12.75" x14ac:dyDescent="0.2"/>
    <row r="30139" ht="12.75" x14ac:dyDescent="0.2"/>
    <row r="30140" ht="12.75" x14ac:dyDescent="0.2"/>
    <row r="30141" ht="12.75" x14ac:dyDescent="0.2"/>
    <row r="30142" ht="12.75" x14ac:dyDescent="0.2"/>
    <row r="30143" ht="12.75" x14ac:dyDescent="0.2"/>
    <row r="30144" ht="12.75" x14ac:dyDescent="0.2"/>
    <row r="30145" ht="12.75" x14ac:dyDescent="0.2"/>
    <row r="30146" ht="12.75" x14ac:dyDescent="0.2"/>
    <row r="30147" ht="12.75" x14ac:dyDescent="0.2"/>
    <row r="30148" ht="12.75" x14ac:dyDescent="0.2"/>
    <row r="30149" ht="12.75" x14ac:dyDescent="0.2"/>
    <row r="30150" ht="12.75" x14ac:dyDescent="0.2"/>
    <row r="30151" ht="12.75" x14ac:dyDescent="0.2"/>
    <row r="30152" ht="12.75" x14ac:dyDescent="0.2"/>
    <row r="30153" ht="12.75" x14ac:dyDescent="0.2"/>
    <row r="30154" ht="12.75" x14ac:dyDescent="0.2"/>
    <row r="30155" ht="12.75" x14ac:dyDescent="0.2"/>
    <row r="30156" ht="12.75" x14ac:dyDescent="0.2"/>
    <row r="30157" ht="12.75" x14ac:dyDescent="0.2"/>
    <row r="30158" ht="12.75" x14ac:dyDescent="0.2"/>
    <row r="30159" ht="12.75" x14ac:dyDescent="0.2"/>
    <row r="30160" ht="12.75" x14ac:dyDescent="0.2"/>
    <row r="30161" ht="12.75" x14ac:dyDescent="0.2"/>
    <row r="30162" ht="12.75" x14ac:dyDescent="0.2"/>
    <row r="30163" ht="12.75" x14ac:dyDescent="0.2"/>
    <row r="30164" ht="12.75" x14ac:dyDescent="0.2"/>
    <row r="30165" ht="12.75" x14ac:dyDescent="0.2"/>
    <row r="30166" ht="12.75" x14ac:dyDescent="0.2"/>
    <row r="30167" ht="12.75" x14ac:dyDescent="0.2"/>
    <row r="30168" ht="12.75" x14ac:dyDescent="0.2"/>
    <row r="30169" ht="12.75" x14ac:dyDescent="0.2"/>
    <row r="30170" ht="12.75" x14ac:dyDescent="0.2"/>
    <row r="30171" ht="12.75" x14ac:dyDescent="0.2"/>
    <row r="30172" ht="12.75" x14ac:dyDescent="0.2"/>
    <row r="30173" ht="12.75" x14ac:dyDescent="0.2"/>
    <row r="30174" ht="12.75" x14ac:dyDescent="0.2"/>
    <row r="30175" ht="12.75" x14ac:dyDescent="0.2"/>
    <row r="30176" ht="12.75" x14ac:dyDescent="0.2"/>
    <row r="30177" ht="12.75" x14ac:dyDescent="0.2"/>
    <row r="30178" ht="12.75" x14ac:dyDescent="0.2"/>
    <row r="30179" ht="12.75" x14ac:dyDescent="0.2"/>
    <row r="30180" ht="12.75" x14ac:dyDescent="0.2"/>
    <row r="30181" ht="12.75" x14ac:dyDescent="0.2"/>
    <row r="30182" ht="12.75" x14ac:dyDescent="0.2"/>
    <row r="30183" ht="12.75" x14ac:dyDescent="0.2"/>
    <row r="30184" ht="12.75" x14ac:dyDescent="0.2"/>
    <row r="30185" ht="12.75" x14ac:dyDescent="0.2"/>
    <row r="30186" ht="12.75" x14ac:dyDescent="0.2"/>
    <row r="30187" ht="12.75" x14ac:dyDescent="0.2"/>
    <row r="30188" ht="12.75" x14ac:dyDescent="0.2"/>
    <row r="30189" ht="12.75" x14ac:dyDescent="0.2"/>
    <row r="30190" ht="12.75" x14ac:dyDescent="0.2"/>
    <row r="30191" ht="12.75" x14ac:dyDescent="0.2"/>
    <row r="30192" ht="12.75" x14ac:dyDescent="0.2"/>
    <row r="30193" ht="12.75" x14ac:dyDescent="0.2"/>
    <row r="30194" ht="12.75" x14ac:dyDescent="0.2"/>
    <row r="30195" ht="12.75" x14ac:dyDescent="0.2"/>
    <row r="30196" ht="12.75" x14ac:dyDescent="0.2"/>
    <row r="30197" ht="12.75" x14ac:dyDescent="0.2"/>
    <row r="30198" ht="12.75" x14ac:dyDescent="0.2"/>
    <row r="30199" ht="12.75" x14ac:dyDescent="0.2"/>
    <row r="30200" ht="12.75" x14ac:dyDescent="0.2"/>
    <row r="30201" ht="12.75" x14ac:dyDescent="0.2"/>
    <row r="30202" ht="12.75" x14ac:dyDescent="0.2"/>
    <row r="30203" ht="12.75" x14ac:dyDescent="0.2"/>
    <row r="30204" ht="12.75" x14ac:dyDescent="0.2"/>
    <row r="30205" ht="12.75" x14ac:dyDescent="0.2"/>
    <row r="30206" ht="12.75" x14ac:dyDescent="0.2"/>
    <row r="30207" ht="12.75" x14ac:dyDescent="0.2"/>
    <row r="30208" ht="12.75" x14ac:dyDescent="0.2"/>
    <row r="30209" ht="12.75" x14ac:dyDescent="0.2"/>
    <row r="30210" ht="12.75" x14ac:dyDescent="0.2"/>
    <row r="30211" ht="12.75" x14ac:dyDescent="0.2"/>
    <row r="30212" ht="12.75" x14ac:dyDescent="0.2"/>
    <row r="30213" ht="12.75" x14ac:dyDescent="0.2"/>
    <row r="30214" ht="12.75" x14ac:dyDescent="0.2"/>
    <row r="30215" ht="12.75" x14ac:dyDescent="0.2"/>
    <row r="30216" ht="12.75" x14ac:dyDescent="0.2"/>
    <row r="30217" ht="12.75" x14ac:dyDescent="0.2"/>
    <row r="30218" ht="12.75" x14ac:dyDescent="0.2"/>
    <row r="30219" ht="12.75" x14ac:dyDescent="0.2"/>
    <row r="30220" ht="12.75" x14ac:dyDescent="0.2"/>
    <row r="30221" ht="12.75" x14ac:dyDescent="0.2"/>
    <row r="30222" ht="12.75" x14ac:dyDescent="0.2"/>
    <row r="30223" ht="12.75" x14ac:dyDescent="0.2"/>
    <row r="30224" ht="12.75" x14ac:dyDescent="0.2"/>
    <row r="30225" ht="12.75" x14ac:dyDescent="0.2"/>
    <row r="30226" ht="12.75" x14ac:dyDescent="0.2"/>
    <row r="30227" ht="12.75" x14ac:dyDescent="0.2"/>
    <row r="30228" ht="12.75" x14ac:dyDescent="0.2"/>
    <row r="30229" ht="12.75" x14ac:dyDescent="0.2"/>
    <row r="30230" ht="12.75" x14ac:dyDescent="0.2"/>
    <row r="30231" ht="12.75" x14ac:dyDescent="0.2"/>
    <row r="30232" ht="12.75" x14ac:dyDescent="0.2"/>
    <row r="30233" ht="12.75" x14ac:dyDescent="0.2"/>
    <row r="30234" ht="12.75" x14ac:dyDescent="0.2"/>
    <row r="30235" ht="12.75" x14ac:dyDescent="0.2"/>
    <row r="30236" ht="12.75" x14ac:dyDescent="0.2"/>
    <row r="30237" ht="12.75" x14ac:dyDescent="0.2"/>
    <row r="30238" ht="12.75" x14ac:dyDescent="0.2"/>
    <row r="30239" ht="12.75" x14ac:dyDescent="0.2"/>
    <row r="30240" ht="12.75" x14ac:dyDescent="0.2"/>
    <row r="30241" ht="12.75" x14ac:dyDescent="0.2"/>
    <row r="30242" ht="12.75" x14ac:dyDescent="0.2"/>
    <row r="30243" ht="12.75" x14ac:dyDescent="0.2"/>
    <row r="30244" ht="12.75" x14ac:dyDescent="0.2"/>
    <row r="30245" ht="12.75" x14ac:dyDescent="0.2"/>
    <row r="30246" ht="12.75" x14ac:dyDescent="0.2"/>
    <row r="30247" ht="12.75" x14ac:dyDescent="0.2"/>
    <row r="30248" ht="12.75" x14ac:dyDescent="0.2"/>
    <row r="30249" ht="12.75" x14ac:dyDescent="0.2"/>
    <row r="30250" ht="12.75" x14ac:dyDescent="0.2"/>
    <row r="30251" ht="12.75" x14ac:dyDescent="0.2"/>
    <row r="30252" ht="12.75" x14ac:dyDescent="0.2"/>
    <row r="30253" ht="12.75" x14ac:dyDescent="0.2"/>
    <row r="30254" ht="12.75" x14ac:dyDescent="0.2"/>
    <row r="30255" ht="12.75" x14ac:dyDescent="0.2"/>
    <row r="30256" ht="12.75" x14ac:dyDescent="0.2"/>
    <row r="30257" ht="12.75" x14ac:dyDescent="0.2"/>
    <row r="30258" ht="12.75" x14ac:dyDescent="0.2"/>
    <row r="30259" ht="12.75" x14ac:dyDescent="0.2"/>
    <row r="30260" ht="12.75" x14ac:dyDescent="0.2"/>
    <row r="30261" ht="12.75" x14ac:dyDescent="0.2"/>
    <row r="30262" ht="12.75" x14ac:dyDescent="0.2"/>
    <row r="30263" ht="12.75" x14ac:dyDescent="0.2"/>
    <row r="30264" ht="12.75" x14ac:dyDescent="0.2"/>
    <row r="30265" ht="12.75" x14ac:dyDescent="0.2"/>
    <row r="30266" ht="12.75" x14ac:dyDescent="0.2"/>
    <row r="30267" ht="12.75" x14ac:dyDescent="0.2"/>
    <row r="30268" ht="12.75" x14ac:dyDescent="0.2"/>
    <row r="30269" ht="12.75" x14ac:dyDescent="0.2"/>
    <row r="30270" ht="12.75" x14ac:dyDescent="0.2"/>
    <row r="30271" ht="12.75" x14ac:dyDescent="0.2"/>
    <row r="30272" ht="12.75" x14ac:dyDescent="0.2"/>
    <row r="30273" ht="12.75" x14ac:dyDescent="0.2"/>
    <row r="30274" ht="12.75" x14ac:dyDescent="0.2"/>
    <row r="30275" ht="12.75" x14ac:dyDescent="0.2"/>
    <row r="30276" ht="12.75" x14ac:dyDescent="0.2"/>
    <row r="30277" ht="12.75" x14ac:dyDescent="0.2"/>
    <row r="30278" ht="12.75" x14ac:dyDescent="0.2"/>
    <row r="30279" ht="12.75" x14ac:dyDescent="0.2"/>
    <row r="30280" ht="12.75" x14ac:dyDescent="0.2"/>
    <row r="30281" ht="12.75" x14ac:dyDescent="0.2"/>
    <row r="30282" ht="12.75" x14ac:dyDescent="0.2"/>
    <row r="30283" ht="12.75" x14ac:dyDescent="0.2"/>
    <row r="30284" ht="12.75" x14ac:dyDescent="0.2"/>
    <row r="30285" ht="12.75" x14ac:dyDescent="0.2"/>
    <row r="30286" ht="12.75" x14ac:dyDescent="0.2"/>
    <row r="30287" ht="12.75" x14ac:dyDescent="0.2"/>
    <row r="30288" ht="12.75" x14ac:dyDescent="0.2"/>
    <row r="30289" ht="12.75" x14ac:dyDescent="0.2"/>
    <row r="30290" ht="12.75" x14ac:dyDescent="0.2"/>
    <row r="30291" ht="12.75" x14ac:dyDescent="0.2"/>
    <row r="30292" ht="12.75" x14ac:dyDescent="0.2"/>
    <row r="30293" ht="12.75" x14ac:dyDescent="0.2"/>
    <row r="30294" ht="12.75" x14ac:dyDescent="0.2"/>
    <row r="30295" ht="12.75" x14ac:dyDescent="0.2"/>
    <row r="30296" ht="12.75" x14ac:dyDescent="0.2"/>
    <row r="30297" ht="12.75" x14ac:dyDescent="0.2"/>
    <row r="30298" ht="12.75" x14ac:dyDescent="0.2"/>
    <row r="30299" ht="12.75" x14ac:dyDescent="0.2"/>
    <row r="30300" ht="12.75" x14ac:dyDescent="0.2"/>
    <row r="30301" ht="12.75" x14ac:dyDescent="0.2"/>
    <row r="30302" ht="12.75" x14ac:dyDescent="0.2"/>
    <row r="30303" ht="12.75" x14ac:dyDescent="0.2"/>
    <row r="30304" ht="12.75" x14ac:dyDescent="0.2"/>
    <row r="30305" ht="12.75" x14ac:dyDescent="0.2"/>
    <row r="30306" ht="12.75" x14ac:dyDescent="0.2"/>
    <row r="30307" ht="12.75" x14ac:dyDescent="0.2"/>
    <row r="30308" ht="12.75" x14ac:dyDescent="0.2"/>
    <row r="30309" ht="12.75" x14ac:dyDescent="0.2"/>
    <row r="30310" ht="12.75" x14ac:dyDescent="0.2"/>
    <row r="30311" ht="12.75" x14ac:dyDescent="0.2"/>
    <row r="30312" ht="12.75" x14ac:dyDescent="0.2"/>
    <row r="30313" ht="12.75" x14ac:dyDescent="0.2"/>
    <row r="30314" ht="12.75" x14ac:dyDescent="0.2"/>
    <row r="30315" ht="12.75" x14ac:dyDescent="0.2"/>
    <row r="30316" ht="12.75" x14ac:dyDescent="0.2"/>
    <row r="30317" ht="12.75" x14ac:dyDescent="0.2"/>
    <row r="30318" ht="12.75" x14ac:dyDescent="0.2"/>
    <row r="30319" ht="12.75" x14ac:dyDescent="0.2"/>
    <row r="30320" ht="12.75" x14ac:dyDescent="0.2"/>
    <row r="30321" ht="12.75" x14ac:dyDescent="0.2"/>
    <row r="30322" ht="12.75" x14ac:dyDescent="0.2"/>
    <row r="30323" ht="12.75" x14ac:dyDescent="0.2"/>
    <row r="30324" ht="12.75" x14ac:dyDescent="0.2"/>
    <row r="30325" ht="12.75" x14ac:dyDescent="0.2"/>
    <row r="30326" ht="12.75" x14ac:dyDescent="0.2"/>
    <row r="30327" ht="12.75" x14ac:dyDescent="0.2"/>
    <row r="30328" ht="12.75" x14ac:dyDescent="0.2"/>
    <row r="30329" ht="12.75" x14ac:dyDescent="0.2"/>
    <row r="30330" ht="12.75" x14ac:dyDescent="0.2"/>
    <row r="30331" ht="12.75" x14ac:dyDescent="0.2"/>
    <row r="30332" ht="12.75" x14ac:dyDescent="0.2"/>
    <row r="30333" ht="12.75" x14ac:dyDescent="0.2"/>
    <row r="30334" ht="12.75" x14ac:dyDescent="0.2"/>
    <row r="30335" ht="12.75" x14ac:dyDescent="0.2"/>
    <row r="30336" ht="12.75" x14ac:dyDescent="0.2"/>
    <row r="30337" ht="12.75" x14ac:dyDescent="0.2"/>
    <row r="30338" ht="12.75" x14ac:dyDescent="0.2"/>
    <row r="30339" ht="12.75" x14ac:dyDescent="0.2"/>
    <row r="30340" ht="12.75" x14ac:dyDescent="0.2"/>
    <row r="30341" ht="12.75" x14ac:dyDescent="0.2"/>
    <row r="30342" ht="12.75" x14ac:dyDescent="0.2"/>
    <row r="30343" ht="12.75" x14ac:dyDescent="0.2"/>
    <row r="30344" ht="12.75" x14ac:dyDescent="0.2"/>
    <row r="30345" ht="12.75" x14ac:dyDescent="0.2"/>
    <row r="30346" ht="12.75" x14ac:dyDescent="0.2"/>
    <row r="30347" ht="12.75" x14ac:dyDescent="0.2"/>
    <row r="30348" ht="12.75" x14ac:dyDescent="0.2"/>
    <row r="30349" ht="12.75" x14ac:dyDescent="0.2"/>
    <row r="30350" ht="12.75" x14ac:dyDescent="0.2"/>
    <row r="30351" ht="12.75" x14ac:dyDescent="0.2"/>
    <row r="30352" ht="12.75" x14ac:dyDescent="0.2"/>
    <row r="30353" ht="12.75" x14ac:dyDescent="0.2"/>
    <row r="30354" ht="12.75" x14ac:dyDescent="0.2"/>
    <row r="30355" ht="12.75" x14ac:dyDescent="0.2"/>
    <row r="30356" ht="12.75" x14ac:dyDescent="0.2"/>
    <row r="30357" ht="12.75" x14ac:dyDescent="0.2"/>
    <row r="30358" ht="12.75" x14ac:dyDescent="0.2"/>
    <row r="30359" ht="12.75" x14ac:dyDescent="0.2"/>
    <row r="30360" ht="12.75" x14ac:dyDescent="0.2"/>
    <row r="30361" ht="12.75" x14ac:dyDescent="0.2"/>
    <row r="30362" ht="12.75" x14ac:dyDescent="0.2"/>
    <row r="30363" ht="12.75" x14ac:dyDescent="0.2"/>
    <row r="30364" ht="12.75" x14ac:dyDescent="0.2"/>
    <row r="30365" ht="12.75" x14ac:dyDescent="0.2"/>
    <row r="30366" ht="12.75" x14ac:dyDescent="0.2"/>
    <row r="30367" ht="12.75" x14ac:dyDescent="0.2"/>
    <row r="30368" ht="12.75" x14ac:dyDescent="0.2"/>
    <row r="30369" ht="12.75" x14ac:dyDescent="0.2"/>
    <row r="30370" ht="12.75" x14ac:dyDescent="0.2"/>
    <row r="30371" ht="12.75" x14ac:dyDescent="0.2"/>
    <row r="30372" ht="12.75" x14ac:dyDescent="0.2"/>
    <row r="30373" ht="12.75" x14ac:dyDescent="0.2"/>
    <row r="30374" ht="12.75" x14ac:dyDescent="0.2"/>
    <row r="30375" ht="12.75" x14ac:dyDescent="0.2"/>
    <row r="30376" ht="12.75" x14ac:dyDescent="0.2"/>
    <row r="30377" ht="12.75" x14ac:dyDescent="0.2"/>
    <row r="30378" ht="12.75" x14ac:dyDescent="0.2"/>
    <row r="30379" ht="12.75" x14ac:dyDescent="0.2"/>
    <row r="30380" ht="12.75" x14ac:dyDescent="0.2"/>
    <row r="30381" ht="12.75" x14ac:dyDescent="0.2"/>
    <row r="30382" ht="12.75" x14ac:dyDescent="0.2"/>
    <row r="30383" ht="12.75" x14ac:dyDescent="0.2"/>
    <row r="30384" ht="12.75" x14ac:dyDescent="0.2"/>
    <row r="30385" ht="12.75" x14ac:dyDescent="0.2"/>
    <row r="30386" ht="12.75" x14ac:dyDescent="0.2"/>
    <row r="30387" ht="12.75" x14ac:dyDescent="0.2"/>
    <row r="30388" ht="12.75" x14ac:dyDescent="0.2"/>
    <row r="30389" ht="12.75" x14ac:dyDescent="0.2"/>
    <row r="30390" ht="12.75" x14ac:dyDescent="0.2"/>
    <row r="30391" ht="12.75" x14ac:dyDescent="0.2"/>
    <row r="30392" ht="12.75" x14ac:dyDescent="0.2"/>
    <row r="30393" ht="12.75" x14ac:dyDescent="0.2"/>
    <row r="30394" ht="12.75" x14ac:dyDescent="0.2"/>
    <row r="30395" ht="12.75" x14ac:dyDescent="0.2"/>
    <row r="30396" ht="12.75" x14ac:dyDescent="0.2"/>
    <row r="30397" ht="12.75" x14ac:dyDescent="0.2"/>
    <row r="30398" ht="12.75" x14ac:dyDescent="0.2"/>
    <row r="30399" ht="12.75" x14ac:dyDescent="0.2"/>
    <row r="30400" ht="12.75" x14ac:dyDescent="0.2"/>
    <row r="30401" ht="12.75" x14ac:dyDescent="0.2"/>
    <row r="30402" ht="12.75" x14ac:dyDescent="0.2"/>
    <row r="30403" ht="12.75" x14ac:dyDescent="0.2"/>
    <row r="30404" ht="12.75" x14ac:dyDescent="0.2"/>
    <row r="30405" ht="12.75" x14ac:dyDescent="0.2"/>
    <row r="30406" ht="12.75" x14ac:dyDescent="0.2"/>
    <row r="30407" ht="12.75" x14ac:dyDescent="0.2"/>
    <row r="30408" ht="12.75" x14ac:dyDescent="0.2"/>
    <row r="30409" ht="12.75" x14ac:dyDescent="0.2"/>
    <row r="30410" ht="12.75" x14ac:dyDescent="0.2"/>
    <row r="30411" ht="12.75" x14ac:dyDescent="0.2"/>
    <row r="30412" ht="12.75" x14ac:dyDescent="0.2"/>
    <row r="30413" ht="12.75" x14ac:dyDescent="0.2"/>
    <row r="30414" ht="12.75" x14ac:dyDescent="0.2"/>
    <row r="30415" ht="12.75" x14ac:dyDescent="0.2"/>
    <row r="30416" ht="12.75" x14ac:dyDescent="0.2"/>
    <row r="30417" ht="12.75" x14ac:dyDescent="0.2"/>
    <row r="30418" ht="12.75" x14ac:dyDescent="0.2"/>
    <row r="30419" ht="12.75" x14ac:dyDescent="0.2"/>
    <row r="30420" ht="12.75" x14ac:dyDescent="0.2"/>
    <row r="30421" ht="12.75" x14ac:dyDescent="0.2"/>
    <row r="30422" ht="12.75" x14ac:dyDescent="0.2"/>
    <row r="30423" ht="12.75" x14ac:dyDescent="0.2"/>
    <row r="30424" ht="12.75" x14ac:dyDescent="0.2"/>
    <row r="30425" ht="12.75" x14ac:dyDescent="0.2"/>
    <row r="30426" ht="12.75" x14ac:dyDescent="0.2"/>
    <row r="30427" ht="12.75" x14ac:dyDescent="0.2"/>
    <row r="30428" ht="12.75" x14ac:dyDescent="0.2"/>
    <row r="30429" ht="12.75" x14ac:dyDescent="0.2"/>
    <row r="30430" ht="12.75" x14ac:dyDescent="0.2"/>
    <row r="30431" ht="12.75" x14ac:dyDescent="0.2"/>
    <row r="30432" ht="12.75" x14ac:dyDescent="0.2"/>
    <row r="30433" ht="12.75" x14ac:dyDescent="0.2"/>
    <row r="30434" ht="12.75" x14ac:dyDescent="0.2"/>
    <row r="30435" ht="12.75" x14ac:dyDescent="0.2"/>
    <row r="30436" ht="12.75" x14ac:dyDescent="0.2"/>
    <row r="30437" ht="12.75" x14ac:dyDescent="0.2"/>
    <row r="30438" ht="12.75" x14ac:dyDescent="0.2"/>
    <row r="30439" ht="12.75" x14ac:dyDescent="0.2"/>
    <row r="30440" ht="12.75" x14ac:dyDescent="0.2"/>
    <row r="30441" ht="12.75" x14ac:dyDescent="0.2"/>
    <row r="30442" ht="12.75" x14ac:dyDescent="0.2"/>
    <row r="30443" ht="12.75" x14ac:dyDescent="0.2"/>
    <row r="30444" ht="12.75" x14ac:dyDescent="0.2"/>
    <row r="30445" ht="12.75" x14ac:dyDescent="0.2"/>
    <row r="30446" ht="12.75" x14ac:dyDescent="0.2"/>
    <row r="30447" ht="12.75" x14ac:dyDescent="0.2"/>
    <row r="30448" ht="12.75" x14ac:dyDescent="0.2"/>
    <row r="30449" ht="12.75" x14ac:dyDescent="0.2"/>
    <row r="30450" ht="12.75" x14ac:dyDescent="0.2"/>
    <row r="30451" ht="12.75" x14ac:dyDescent="0.2"/>
    <row r="30452" ht="12.75" x14ac:dyDescent="0.2"/>
    <row r="30453" ht="12.75" x14ac:dyDescent="0.2"/>
    <row r="30454" ht="12.75" x14ac:dyDescent="0.2"/>
    <row r="30455" ht="12.75" x14ac:dyDescent="0.2"/>
    <row r="30456" ht="12.75" x14ac:dyDescent="0.2"/>
    <row r="30457" ht="12.75" x14ac:dyDescent="0.2"/>
    <row r="30458" ht="12.75" x14ac:dyDescent="0.2"/>
    <row r="30459" ht="12.75" x14ac:dyDescent="0.2"/>
    <row r="30460" ht="12.75" x14ac:dyDescent="0.2"/>
    <row r="30461" ht="12.75" x14ac:dyDescent="0.2"/>
    <row r="30462" ht="12.75" x14ac:dyDescent="0.2"/>
    <row r="30463" ht="12.75" x14ac:dyDescent="0.2"/>
    <row r="30464" ht="12.75" x14ac:dyDescent="0.2"/>
    <row r="30465" ht="12.75" x14ac:dyDescent="0.2"/>
    <row r="30466" ht="12.75" x14ac:dyDescent="0.2"/>
    <row r="30467" ht="12.75" x14ac:dyDescent="0.2"/>
    <row r="30468" ht="12.75" x14ac:dyDescent="0.2"/>
    <row r="30469" ht="12.75" x14ac:dyDescent="0.2"/>
    <row r="30470" ht="12.75" x14ac:dyDescent="0.2"/>
    <row r="30471" ht="12.75" x14ac:dyDescent="0.2"/>
    <row r="30472" ht="12.75" x14ac:dyDescent="0.2"/>
    <row r="30473" ht="12.75" x14ac:dyDescent="0.2"/>
    <row r="30474" ht="12.75" x14ac:dyDescent="0.2"/>
    <row r="30475" ht="12.75" x14ac:dyDescent="0.2"/>
    <row r="30476" ht="12.75" x14ac:dyDescent="0.2"/>
    <row r="30477" ht="12.75" x14ac:dyDescent="0.2"/>
    <row r="30478" ht="12.75" x14ac:dyDescent="0.2"/>
    <row r="30479" ht="12.75" x14ac:dyDescent="0.2"/>
    <row r="30480" ht="12.75" x14ac:dyDescent="0.2"/>
    <row r="30481" ht="12.75" x14ac:dyDescent="0.2"/>
    <row r="30482" ht="12.75" x14ac:dyDescent="0.2"/>
    <row r="30483" ht="12.75" x14ac:dyDescent="0.2"/>
    <row r="30484" ht="12.75" x14ac:dyDescent="0.2"/>
    <row r="30485" ht="12.75" x14ac:dyDescent="0.2"/>
    <row r="30486" ht="12.75" x14ac:dyDescent="0.2"/>
    <row r="30487" ht="12.75" x14ac:dyDescent="0.2"/>
    <row r="30488" ht="12.75" x14ac:dyDescent="0.2"/>
    <row r="30489" ht="12.75" x14ac:dyDescent="0.2"/>
    <row r="30490" ht="12.75" x14ac:dyDescent="0.2"/>
    <row r="30491" ht="12.75" x14ac:dyDescent="0.2"/>
    <row r="30492" ht="12.75" x14ac:dyDescent="0.2"/>
    <row r="30493" ht="12.75" x14ac:dyDescent="0.2"/>
    <row r="30494" ht="12.75" x14ac:dyDescent="0.2"/>
    <row r="30495" ht="12.75" x14ac:dyDescent="0.2"/>
    <row r="30496" ht="12.75" x14ac:dyDescent="0.2"/>
    <row r="30497" ht="12.75" x14ac:dyDescent="0.2"/>
    <row r="30498" ht="12.75" x14ac:dyDescent="0.2"/>
    <row r="30499" ht="12.75" x14ac:dyDescent="0.2"/>
    <row r="30500" ht="12.75" x14ac:dyDescent="0.2"/>
    <row r="30501" ht="12.75" x14ac:dyDescent="0.2"/>
    <row r="30502" ht="12.75" x14ac:dyDescent="0.2"/>
    <row r="30503" ht="12.75" x14ac:dyDescent="0.2"/>
    <row r="30504" ht="12.75" x14ac:dyDescent="0.2"/>
    <row r="30505" ht="12.75" x14ac:dyDescent="0.2"/>
    <row r="30506" ht="12.75" x14ac:dyDescent="0.2"/>
    <row r="30507" ht="12.75" x14ac:dyDescent="0.2"/>
    <row r="30508" ht="12.75" x14ac:dyDescent="0.2"/>
    <row r="30509" ht="12.75" x14ac:dyDescent="0.2"/>
    <row r="30510" ht="12.75" x14ac:dyDescent="0.2"/>
    <row r="30511" ht="12.75" x14ac:dyDescent="0.2"/>
    <row r="30512" ht="12.75" x14ac:dyDescent="0.2"/>
    <row r="30513" ht="12.75" x14ac:dyDescent="0.2"/>
    <row r="30514" ht="12.75" x14ac:dyDescent="0.2"/>
    <row r="30515" ht="12.75" x14ac:dyDescent="0.2"/>
    <row r="30516" ht="12.75" x14ac:dyDescent="0.2"/>
    <row r="30517" ht="12.75" x14ac:dyDescent="0.2"/>
    <row r="30518" ht="12.75" x14ac:dyDescent="0.2"/>
    <row r="30519" ht="12.75" x14ac:dyDescent="0.2"/>
    <row r="30520" ht="12.75" x14ac:dyDescent="0.2"/>
    <row r="30521" ht="12.75" x14ac:dyDescent="0.2"/>
    <row r="30522" ht="12.75" x14ac:dyDescent="0.2"/>
    <row r="30523" ht="12.75" x14ac:dyDescent="0.2"/>
    <row r="30524" ht="12.75" x14ac:dyDescent="0.2"/>
    <row r="30525" ht="12.75" x14ac:dyDescent="0.2"/>
    <row r="30526" ht="12.75" x14ac:dyDescent="0.2"/>
    <row r="30527" ht="12.75" x14ac:dyDescent="0.2"/>
    <row r="30528" ht="12.75" x14ac:dyDescent="0.2"/>
    <row r="30529" ht="12.75" x14ac:dyDescent="0.2"/>
    <row r="30530" ht="12.75" x14ac:dyDescent="0.2"/>
    <row r="30531" ht="12.75" x14ac:dyDescent="0.2"/>
    <row r="30532" ht="12.75" x14ac:dyDescent="0.2"/>
    <row r="30533" ht="12.75" x14ac:dyDescent="0.2"/>
    <row r="30534" ht="12.75" x14ac:dyDescent="0.2"/>
    <row r="30535" ht="12.75" x14ac:dyDescent="0.2"/>
    <row r="30536" ht="12.75" x14ac:dyDescent="0.2"/>
    <row r="30537" ht="12.75" x14ac:dyDescent="0.2"/>
    <row r="30538" ht="12.75" x14ac:dyDescent="0.2"/>
    <row r="30539" ht="12.75" x14ac:dyDescent="0.2"/>
    <row r="30540" ht="12.75" x14ac:dyDescent="0.2"/>
    <row r="30541" ht="12.75" x14ac:dyDescent="0.2"/>
    <row r="30542" ht="12.75" x14ac:dyDescent="0.2"/>
    <row r="30543" ht="12.75" x14ac:dyDescent="0.2"/>
    <row r="30544" ht="12.75" x14ac:dyDescent="0.2"/>
    <row r="30545" ht="12.75" x14ac:dyDescent="0.2"/>
    <row r="30546" ht="12.75" x14ac:dyDescent="0.2"/>
    <row r="30547" ht="12.75" x14ac:dyDescent="0.2"/>
    <row r="30548" ht="12.75" x14ac:dyDescent="0.2"/>
    <row r="30549" ht="12.75" x14ac:dyDescent="0.2"/>
    <row r="30550" ht="12.75" x14ac:dyDescent="0.2"/>
    <row r="30551" ht="12.75" x14ac:dyDescent="0.2"/>
    <row r="30552" ht="12.75" x14ac:dyDescent="0.2"/>
    <row r="30553" ht="12.75" x14ac:dyDescent="0.2"/>
    <row r="30554" ht="12.75" x14ac:dyDescent="0.2"/>
    <row r="30555" ht="12.75" x14ac:dyDescent="0.2"/>
    <row r="30556" ht="12.75" x14ac:dyDescent="0.2"/>
    <row r="30557" ht="12.75" x14ac:dyDescent="0.2"/>
    <row r="30558" ht="12.75" x14ac:dyDescent="0.2"/>
    <row r="30559" ht="12.75" x14ac:dyDescent="0.2"/>
    <row r="30560" ht="12.75" x14ac:dyDescent="0.2"/>
    <row r="30561" ht="12.75" x14ac:dyDescent="0.2"/>
    <row r="30562" ht="12.75" x14ac:dyDescent="0.2"/>
    <row r="30563" ht="12.75" x14ac:dyDescent="0.2"/>
    <row r="30564" ht="12.75" x14ac:dyDescent="0.2"/>
    <row r="30565" ht="12.75" x14ac:dyDescent="0.2"/>
    <row r="30566" ht="12.75" x14ac:dyDescent="0.2"/>
    <row r="30567" ht="12.75" x14ac:dyDescent="0.2"/>
    <row r="30568" ht="12.75" x14ac:dyDescent="0.2"/>
    <row r="30569" ht="12.75" x14ac:dyDescent="0.2"/>
    <row r="30570" ht="12.75" x14ac:dyDescent="0.2"/>
    <row r="30571" ht="12.75" x14ac:dyDescent="0.2"/>
    <row r="30572" ht="12.75" x14ac:dyDescent="0.2"/>
    <row r="30573" ht="12.75" x14ac:dyDescent="0.2"/>
    <row r="30574" ht="12.75" x14ac:dyDescent="0.2"/>
    <row r="30575" ht="12.75" x14ac:dyDescent="0.2"/>
    <row r="30576" ht="12.75" x14ac:dyDescent="0.2"/>
    <row r="30577" ht="12.75" x14ac:dyDescent="0.2"/>
    <row r="30578" ht="12.75" x14ac:dyDescent="0.2"/>
    <row r="30579" ht="12.75" x14ac:dyDescent="0.2"/>
    <row r="30580" ht="12.75" x14ac:dyDescent="0.2"/>
    <row r="30581" ht="12.75" x14ac:dyDescent="0.2"/>
    <row r="30582" ht="12.75" x14ac:dyDescent="0.2"/>
    <row r="30583" ht="12.75" x14ac:dyDescent="0.2"/>
    <row r="30584" ht="12.75" x14ac:dyDescent="0.2"/>
    <row r="30585" ht="12.75" x14ac:dyDescent="0.2"/>
    <row r="30586" ht="12.75" x14ac:dyDescent="0.2"/>
    <row r="30587" ht="12.75" x14ac:dyDescent="0.2"/>
    <row r="30588" ht="12.75" x14ac:dyDescent="0.2"/>
    <row r="30589" ht="12.75" x14ac:dyDescent="0.2"/>
    <row r="30590" ht="12.75" x14ac:dyDescent="0.2"/>
    <row r="30591" ht="12.75" x14ac:dyDescent="0.2"/>
    <row r="30592" ht="12.75" x14ac:dyDescent="0.2"/>
    <row r="30593" ht="12.75" x14ac:dyDescent="0.2"/>
    <row r="30594" ht="12.75" x14ac:dyDescent="0.2"/>
    <row r="30595" ht="12.75" x14ac:dyDescent="0.2"/>
    <row r="30596" ht="12.75" x14ac:dyDescent="0.2"/>
    <row r="30597" ht="12.75" x14ac:dyDescent="0.2"/>
    <row r="30598" ht="12.75" x14ac:dyDescent="0.2"/>
    <row r="30599" ht="12.75" x14ac:dyDescent="0.2"/>
    <row r="30600" ht="12.75" x14ac:dyDescent="0.2"/>
    <row r="30601" ht="12.75" x14ac:dyDescent="0.2"/>
    <row r="30602" ht="12.75" x14ac:dyDescent="0.2"/>
    <row r="30603" ht="12.75" x14ac:dyDescent="0.2"/>
    <row r="30604" ht="12.75" x14ac:dyDescent="0.2"/>
    <row r="30605" ht="12.75" x14ac:dyDescent="0.2"/>
    <row r="30606" ht="12.75" x14ac:dyDescent="0.2"/>
    <row r="30607" ht="12.75" x14ac:dyDescent="0.2"/>
    <row r="30608" ht="12.75" x14ac:dyDescent="0.2"/>
    <row r="30609" ht="12.75" x14ac:dyDescent="0.2"/>
    <row r="30610" ht="12.75" x14ac:dyDescent="0.2"/>
    <row r="30611" ht="12.75" x14ac:dyDescent="0.2"/>
    <row r="30612" ht="12.75" x14ac:dyDescent="0.2"/>
    <row r="30613" ht="12.75" x14ac:dyDescent="0.2"/>
    <row r="30614" ht="12.75" x14ac:dyDescent="0.2"/>
    <row r="30615" ht="12.75" x14ac:dyDescent="0.2"/>
    <row r="30616" ht="12.75" x14ac:dyDescent="0.2"/>
    <row r="30617" ht="12.75" x14ac:dyDescent="0.2"/>
    <row r="30618" ht="12.75" x14ac:dyDescent="0.2"/>
    <row r="30619" ht="12.75" x14ac:dyDescent="0.2"/>
    <row r="30620" ht="12.75" x14ac:dyDescent="0.2"/>
    <row r="30621" ht="12.75" x14ac:dyDescent="0.2"/>
    <row r="30622" ht="12.75" x14ac:dyDescent="0.2"/>
    <row r="30623" ht="12.75" x14ac:dyDescent="0.2"/>
    <row r="30624" ht="12.75" x14ac:dyDescent="0.2"/>
    <row r="30625" ht="12.75" x14ac:dyDescent="0.2"/>
    <row r="30626" ht="12.75" x14ac:dyDescent="0.2"/>
    <row r="30627" ht="12.75" x14ac:dyDescent="0.2"/>
    <row r="30628" ht="12.75" x14ac:dyDescent="0.2"/>
    <row r="30629" ht="12.75" x14ac:dyDescent="0.2"/>
    <row r="30630" ht="12.75" x14ac:dyDescent="0.2"/>
    <row r="30631" ht="12.75" x14ac:dyDescent="0.2"/>
    <row r="30632" ht="12.75" x14ac:dyDescent="0.2"/>
    <row r="30633" ht="12.75" x14ac:dyDescent="0.2"/>
    <row r="30634" ht="12.75" x14ac:dyDescent="0.2"/>
    <row r="30635" ht="12.75" x14ac:dyDescent="0.2"/>
    <row r="30636" ht="12.75" x14ac:dyDescent="0.2"/>
    <row r="30637" ht="12.75" x14ac:dyDescent="0.2"/>
    <row r="30638" ht="12.75" x14ac:dyDescent="0.2"/>
    <row r="30639" ht="12.75" x14ac:dyDescent="0.2"/>
    <row r="30640" ht="12.75" x14ac:dyDescent="0.2"/>
    <row r="30641" ht="12.75" x14ac:dyDescent="0.2"/>
    <row r="30642" ht="12.75" x14ac:dyDescent="0.2"/>
    <row r="30643" ht="12.75" x14ac:dyDescent="0.2"/>
    <row r="30644" ht="12.75" x14ac:dyDescent="0.2"/>
    <row r="30645" ht="12.75" x14ac:dyDescent="0.2"/>
    <row r="30646" ht="12.75" x14ac:dyDescent="0.2"/>
    <row r="30647" ht="12.75" x14ac:dyDescent="0.2"/>
    <row r="30648" ht="12.75" x14ac:dyDescent="0.2"/>
    <row r="30649" ht="12.75" x14ac:dyDescent="0.2"/>
    <row r="30650" ht="12.75" x14ac:dyDescent="0.2"/>
    <row r="30651" ht="12.75" x14ac:dyDescent="0.2"/>
    <row r="30652" ht="12.75" x14ac:dyDescent="0.2"/>
    <row r="30653" ht="12.75" x14ac:dyDescent="0.2"/>
    <row r="30654" ht="12.75" x14ac:dyDescent="0.2"/>
    <row r="30655" ht="12.75" x14ac:dyDescent="0.2"/>
    <row r="30656" ht="12.75" x14ac:dyDescent="0.2"/>
    <row r="30657" ht="12.75" x14ac:dyDescent="0.2"/>
    <row r="30658" ht="12.75" x14ac:dyDescent="0.2"/>
    <row r="30659" ht="12.75" x14ac:dyDescent="0.2"/>
    <row r="30660" ht="12.75" x14ac:dyDescent="0.2"/>
    <row r="30661" ht="12.75" x14ac:dyDescent="0.2"/>
    <row r="30662" ht="12.75" x14ac:dyDescent="0.2"/>
    <row r="30663" ht="12.75" x14ac:dyDescent="0.2"/>
    <row r="30664" ht="12.75" x14ac:dyDescent="0.2"/>
    <row r="30665" ht="12.75" x14ac:dyDescent="0.2"/>
    <row r="30666" ht="12.75" x14ac:dyDescent="0.2"/>
    <row r="30667" ht="12.75" x14ac:dyDescent="0.2"/>
    <row r="30668" ht="12.75" x14ac:dyDescent="0.2"/>
    <row r="30669" ht="12.75" x14ac:dyDescent="0.2"/>
    <row r="30670" ht="12.75" x14ac:dyDescent="0.2"/>
    <row r="30671" ht="12.75" x14ac:dyDescent="0.2"/>
    <row r="30672" ht="12.75" x14ac:dyDescent="0.2"/>
    <row r="30673" ht="12.75" x14ac:dyDescent="0.2"/>
    <row r="30674" ht="12.75" x14ac:dyDescent="0.2"/>
    <row r="30675" ht="12.75" x14ac:dyDescent="0.2"/>
    <row r="30676" ht="12.75" x14ac:dyDescent="0.2"/>
    <row r="30677" ht="12.75" x14ac:dyDescent="0.2"/>
    <row r="30678" ht="12.75" x14ac:dyDescent="0.2"/>
    <row r="30679" ht="12.75" x14ac:dyDescent="0.2"/>
    <row r="30680" ht="12.75" x14ac:dyDescent="0.2"/>
    <row r="30681" ht="12.75" x14ac:dyDescent="0.2"/>
    <row r="30682" ht="12.75" x14ac:dyDescent="0.2"/>
    <row r="30683" ht="12.75" x14ac:dyDescent="0.2"/>
    <row r="30684" ht="12.75" x14ac:dyDescent="0.2"/>
    <row r="30685" ht="12.75" x14ac:dyDescent="0.2"/>
    <row r="30686" ht="12.75" x14ac:dyDescent="0.2"/>
    <row r="30687" ht="12.75" x14ac:dyDescent="0.2"/>
    <row r="30688" ht="12.75" x14ac:dyDescent="0.2"/>
    <row r="30689" ht="12.75" x14ac:dyDescent="0.2"/>
    <row r="30690" ht="12.75" x14ac:dyDescent="0.2"/>
    <row r="30691" ht="12.75" x14ac:dyDescent="0.2"/>
    <row r="30692" ht="12.75" x14ac:dyDescent="0.2"/>
    <row r="30693" ht="12.75" x14ac:dyDescent="0.2"/>
    <row r="30694" ht="12.75" x14ac:dyDescent="0.2"/>
    <row r="30695" ht="12.75" x14ac:dyDescent="0.2"/>
    <row r="30696" ht="12.75" x14ac:dyDescent="0.2"/>
    <row r="30697" ht="12.75" x14ac:dyDescent="0.2"/>
    <row r="30698" ht="12.75" x14ac:dyDescent="0.2"/>
    <row r="30699" ht="12.75" x14ac:dyDescent="0.2"/>
    <row r="30700" ht="12.75" x14ac:dyDescent="0.2"/>
    <row r="30701" ht="12.75" x14ac:dyDescent="0.2"/>
    <row r="30702" ht="12.75" x14ac:dyDescent="0.2"/>
    <row r="30703" ht="12.75" x14ac:dyDescent="0.2"/>
    <row r="30704" ht="12.75" x14ac:dyDescent="0.2"/>
    <row r="30705" ht="12.75" x14ac:dyDescent="0.2"/>
    <row r="30706" ht="12.75" x14ac:dyDescent="0.2"/>
    <row r="30707" ht="12.75" x14ac:dyDescent="0.2"/>
    <row r="30708" ht="12.75" x14ac:dyDescent="0.2"/>
    <row r="30709" ht="12.75" x14ac:dyDescent="0.2"/>
    <row r="30710" ht="12.75" x14ac:dyDescent="0.2"/>
    <row r="30711" ht="12.75" x14ac:dyDescent="0.2"/>
    <row r="30712" ht="12.75" x14ac:dyDescent="0.2"/>
    <row r="30713" ht="12.75" x14ac:dyDescent="0.2"/>
    <row r="30714" ht="12.75" x14ac:dyDescent="0.2"/>
    <row r="30715" ht="12.75" x14ac:dyDescent="0.2"/>
    <row r="30716" ht="12.75" x14ac:dyDescent="0.2"/>
    <row r="30717" ht="12.75" x14ac:dyDescent="0.2"/>
    <row r="30718" ht="12.75" x14ac:dyDescent="0.2"/>
    <row r="30719" ht="12.75" x14ac:dyDescent="0.2"/>
    <row r="30720" ht="12.75" x14ac:dyDescent="0.2"/>
    <row r="30721" ht="12.75" x14ac:dyDescent="0.2"/>
    <row r="30722" ht="12.75" x14ac:dyDescent="0.2"/>
    <row r="30723" ht="12.75" x14ac:dyDescent="0.2"/>
    <row r="30724" ht="12.75" x14ac:dyDescent="0.2"/>
    <row r="30725" ht="12.75" x14ac:dyDescent="0.2"/>
    <row r="30726" ht="12.75" x14ac:dyDescent="0.2"/>
    <row r="30727" ht="12.75" x14ac:dyDescent="0.2"/>
    <row r="30728" ht="12.75" x14ac:dyDescent="0.2"/>
    <row r="30729" ht="12.75" x14ac:dyDescent="0.2"/>
    <row r="30730" ht="12.75" x14ac:dyDescent="0.2"/>
    <row r="30731" ht="12.75" x14ac:dyDescent="0.2"/>
    <row r="30732" ht="12.75" x14ac:dyDescent="0.2"/>
    <row r="30733" ht="12.75" x14ac:dyDescent="0.2"/>
    <row r="30734" ht="12.75" x14ac:dyDescent="0.2"/>
    <row r="30735" ht="12.75" x14ac:dyDescent="0.2"/>
    <row r="30736" ht="12.75" x14ac:dyDescent="0.2"/>
    <row r="30737" ht="12.75" x14ac:dyDescent="0.2"/>
    <row r="30738" ht="12.75" x14ac:dyDescent="0.2"/>
    <row r="30739" ht="12.75" x14ac:dyDescent="0.2"/>
    <row r="30740" ht="12.75" x14ac:dyDescent="0.2"/>
    <row r="30741" ht="12.75" x14ac:dyDescent="0.2"/>
    <row r="30742" ht="12.75" x14ac:dyDescent="0.2"/>
    <row r="30743" ht="12.75" x14ac:dyDescent="0.2"/>
    <row r="30744" ht="12.75" x14ac:dyDescent="0.2"/>
    <row r="30745" ht="12.75" x14ac:dyDescent="0.2"/>
    <row r="30746" ht="12.75" x14ac:dyDescent="0.2"/>
    <row r="30747" ht="12.75" x14ac:dyDescent="0.2"/>
    <row r="30748" ht="12.75" x14ac:dyDescent="0.2"/>
    <row r="30749" ht="12.75" x14ac:dyDescent="0.2"/>
    <row r="30750" ht="12.75" x14ac:dyDescent="0.2"/>
    <row r="30751" ht="12.75" x14ac:dyDescent="0.2"/>
    <row r="30752" ht="12.75" x14ac:dyDescent="0.2"/>
    <row r="30753" ht="12.75" x14ac:dyDescent="0.2"/>
    <row r="30754" ht="12.75" x14ac:dyDescent="0.2"/>
    <row r="30755" ht="12.75" x14ac:dyDescent="0.2"/>
    <row r="30756" ht="12.75" x14ac:dyDescent="0.2"/>
    <row r="30757" ht="12.75" x14ac:dyDescent="0.2"/>
    <row r="30758" ht="12.75" x14ac:dyDescent="0.2"/>
    <row r="30759" ht="12.75" x14ac:dyDescent="0.2"/>
    <row r="30760" ht="12.75" x14ac:dyDescent="0.2"/>
    <row r="30761" ht="12.75" x14ac:dyDescent="0.2"/>
    <row r="30762" ht="12.75" x14ac:dyDescent="0.2"/>
    <row r="30763" ht="12.75" x14ac:dyDescent="0.2"/>
    <row r="30764" ht="12.75" x14ac:dyDescent="0.2"/>
    <row r="30765" ht="12.75" x14ac:dyDescent="0.2"/>
    <row r="30766" ht="12.75" x14ac:dyDescent="0.2"/>
    <row r="30767" ht="12.75" x14ac:dyDescent="0.2"/>
    <row r="30768" ht="12.75" x14ac:dyDescent="0.2"/>
    <row r="30769" ht="12.75" x14ac:dyDescent="0.2"/>
    <row r="30770" ht="12.75" x14ac:dyDescent="0.2"/>
    <row r="30771" ht="12.75" x14ac:dyDescent="0.2"/>
    <row r="30772" ht="12.75" x14ac:dyDescent="0.2"/>
    <row r="30773" ht="12.75" x14ac:dyDescent="0.2"/>
    <row r="30774" ht="12.75" x14ac:dyDescent="0.2"/>
    <row r="30775" ht="12.75" x14ac:dyDescent="0.2"/>
    <row r="30776" ht="12.75" x14ac:dyDescent="0.2"/>
    <row r="30777" ht="12.75" x14ac:dyDescent="0.2"/>
    <row r="30778" ht="12.75" x14ac:dyDescent="0.2"/>
    <row r="30779" ht="12.75" x14ac:dyDescent="0.2"/>
    <row r="30780" ht="12.75" x14ac:dyDescent="0.2"/>
    <row r="30781" ht="12.75" x14ac:dyDescent="0.2"/>
    <row r="30782" ht="12.75" x14ac:dyDescent="0.2"/>
    <row r="30783" ht="12.75" x14ac:dyDescent="0.2"/>
    <row r="30784" ht="12.75" x14ac:dyDescent="0.2"/>
    <row r="30785" ht="12.75" x14ac:dyDescent="0.2"/>
    <row r="30786" ht="12.75" x14ac:dyDescent="0.2"/>
    <row r="30787" ht="12.75" x14ac:dyDescent="0.2"/>
    <row r="30788" ht="12.75" x14ac:dyDescent="0.2"/>
    <row r="30789" ht="12.75" x14ac:dyDescent="0.2"/>
    <row r="30790" ht="12.75" x14ac:dyDescent="0.2"/>
    <row r="30791" ht="12.75" x14ac:dyDescent="0.2"/>
    <row r="30792" ht="12.75" x14ac:dyDescent="0.2"/>
    <row r="30793" ht="12.75" x14ac:dyDescent="0.2"/>
    <row r="30794" ht="12.75" x14ac:dyDescent="0.2"/>
    <row r="30795" ht="12.75" x14ac:dyDescent="0.2"/>
    <row r="30796" ht="12.75" x14ac:dyDescent="0.2"/>
    <row r="30797" ht="12.75" x14ac:dyDescent="0.2"/>
    <row r="30798" ht="12.75" x14ac:dyDescent="0.2"/>
    <row r="30799" ht="12.75" x14ac:dyDescent="0.2"/>
    <row r="30800" ht="12.75" x14ac:dyDescent="0.2"/>
    <row r="30801" ht="12.75" x14ac:dyDescent="0.2"/>
    <row r="30802" ht="12.75" x14ac:dyDescent="0.2"/>
    <row r="30803" ht="12.75" x14ac:dyDescent="0.2"/>
    <row r="30804" ht="12.75" x14ac:dyDescent="0.2"/>
    <row r="30805" ht="12.75" x14ac:dyDescent="0.2"/>
    <row r="30806" ht="12.75" x14ac:dyDescent="0.2"/>
    <row r="30807" ht="12.75" x14ac:dyDescent="0.2"/>
    <row r="30808" ht="12.75" x14ac:dyDescent="0.2"/>
    <row r="30809" ht="12.75" x14ac:dyDescent="0.2"/>
    <row r="30810" ht="12.75" x14ac:dyDescent="0.2"/>
    <row r="30811" ht="12.75" x14ac:dyDescent="0.2"/>
    <row r="30812" ht="12.75" x14ac:dyDescent="0.2"/>
    <row r="30813" ht="12.75" x14ac:dyDescent="0.2"/>
    <row r="30814" ht="12.75" x14ac:dyDescent="0.2"/>
    <row r="30815" ht="12.75" x14ac:dyDescent="0.2"/>
    <row r="30816" ht="12.75" x14ac:dyDescent="0.2"/>
    <row r="30817" ht="12.75" x14ac:dyDescent="0.2"/>
    <row r="30818" ht="12.75" x14ac:dyDescent="0.2"/>
    <row r="30819" ht="12.75" x14ac:dyDescent="0.2"/>
    <row r="30820" ht="12.75" x14ac:dyDescent="0.2"/>
    <row r="30821" ht="12.75" x14ac:dyDescent="0.2"/>
    <row r="30822" ht="12.75" x14ac:dyDescent="0.2"/>
    <row r="30823" ht="12.75" x14ac:dyDescent="0.2"/>
    <row r="30824" ht="12.75" x14ac:dyDescent="0.2"/>
    <row r="30825" ht="12.75" x14ac:dyDescent="0.2"/>
    <row r="30826" ht="12.75" x14ac:dyDescent="0.2"/>
    <row r="30827" ht="12.75" x14ac:dyDescent="0.2"/>
    <row r="30828" ht="12.75" x14ac:dyDescent="0.2"/>
    <row r="30829" ht="12.75" x14ac:dyDescent="0.2"/>
    <row r="30830" ht="12.75" x14ac:dyDescent="0.2"/>
    <row r="30831" ht="12.75" x14ac:dyDescent="0.2"/>
    <row r="30832" ht="12.75" x14ac:dyDescent="0.2"/>
    <row r="30833" ht="12.75" x14ac:dyDescent="0.2"/>
    <row r="30834" ht="12.75" x14ac:dyDescent="0.2"/>
    <row r="30835" ht="12.75" x14ac:dyDescent="0.2"/>
    <row r="30836" ht="12.75" x14ac:dyDescent="0.2"/>
    <row r="30837" ht="12.75" x14ac:dyDescent="0.2"/>
    <row r="30838" ht="12.75" x14ac:dyDescent="0.2"/>
    <row r="30839" ht="12.75" x14ac:dyDescent="0.2"/>
    <row r="30840" ht="12.75" x14ac:dyDescent="0.2"/>
    <row r="30841" ht="12.75" x14ac:dyDescent="0.2"/>
    <row r="30842" ht="12.75" x14ac:dyDescent="0.2"/>
    <row r="30843" ht="12.75" x14ac:dyDescent="0.2"/>
    <row r="30844" ht="12.75" x14ac:dyDescent="0.2"/>
    <row r="30845" ht="12.75" x14ac:dyDescent="0.2"/>
    <row r="30846" ht="12.75" x14ac:dyDescent="0.2"/>
    <row r="30847" ht="12.75" x14ac:dyDescent="0.2"/>
    <row r="30848" ht="12.75" x14ac:dyDescent="0.2"/>
    <row r="30849" ht="12.75" x14ac:dyDescent="0.2"/>
    <row r="30850" ht="12.75" x14ac:dyDescent="0.2"/>
    <row r="30851" ht="12.75" x14ac:dyDescent="0.2"/>
    <row r="30852" ht="12.75" x14ac:dyDescent="0.2"/>
    <row r="30853" ht="12.75" x14ac:dyDescent="0.2"/>
    <row r="30854" ht="12.75" x14ac:dyDescent="0.2"/>
    <row r="30855" ht="12.75" x14ac:dyDescent="0.2"/>
    <row r="30856" ht="12.75" x14ac:dyDescent="0.2"/>
    <row r="30857" ht="12.75" x14ac:dyDescent="0.2"/>
    <row r="30858" ht="12.75" x14ac:dyDescent="0.2"/>
    <row r="30859" ht="12.75" x14ac:dyDescent="0.2"/>
    <row r="30860" ht="12.75" x14ac:dyDescent="0.2"/>
    <row r="30861" ht="12.75" x14ac:dyDescent="0.2"/>
    <row r="30862" ht="12.75" x14ac:dyDescent="0.2"/>
    <row r="30863" ht="12.75" x14ac:dyDescent="0.2"/>
    <row r="30864" ht="12.75" x14ac:dyDescent="0.2"/>
    <row r="30865" ht="12.75" x14ac:dyDescent="0.2"/>
    <row r="30866" ht="12.75" x14ac:dyDescent="0.2"/>
    <row r="30867" ht="12.75" x14ac:dyDescent="0.2"/>
    <row r="30868" ht="12.75" x14ac:dyDescent="0.2"/>
    <row r="30869" ht="12.75" x14ac:dyDescent="0.2"/>
    <row r="30870" ht="12.75" x14ac:dyDescent="0.2"/>
    <row r="30871" ht="12.75" x14ac:dyDescent="0.2"/>
    <row r="30872" ht="12.75" x14ac:dyDescent="0.2"/>
    <row r="30873" ht="12.75" x14ac:dyDescent="0.2"/>
    <row r="30874" ht="12.75" x14ac:dyDescent="0.2"/>
    <row r="30875" ht="12.75" x14ac:dyDescent="0.2"/>
    <row r="30876" ht="12.75" x14ac:dyDescent="0.2"/>
    <row r="30877" ht="12.75" x14ac:dyDescent="0.2"/>
    <row r="30878" ht="12.75" x14ac:dyDescent="0.2"/>
    <row r="30879" ht="12.75" x14ac:dyDescent="0.2"/>
    <row r="30880" ht="12.75" x14ac:dyDescent="0.2"/>
    <row r="30881" ht="12.75" x14ac:dyDescent="0.2"/>
    <row r="30882" ht="12.75" x14ac:dyDescent="0.2"/>
    <row r="30883" ht="12.75" x14ac:dyDescent="0.2"/>
    <row r="30884" ht="12.75" x14ac:dyDescent="0.2"/>
    <row r="30885" ht="12.75" x14ac:dyDescent="0.2"/>
    <row r="30886" ht="12.75" x14ac:dyDescent="0.2"/>
    <row r="30887" ht="12.75" x14ac:dyDescent="0.2"/>
    <row r="30888" ht="12.75" x14ac:dyDescent="0.2"/>
    <row r="30889" ht="12.75" x14ac:dyDescent="0.2"/>
    <row r="30890" ht="12.75" x14ac:dyDescent="0.2"/>
    <row r="30891" ht="12.75" x14ac:dyDescent="0.2"/>
    <row r="30892" ht="12.75" x14ac:dyDescent="0.2"/>
    <row r="30893" ht="12.75" x14ac:dyDescent="0.2"/>
    <row r="30894" ht="12.75" x14ac:dyDescent="0.2"/>
    <row r="30895" ht="12.75" x14ac:dyDescent="0.2"/>
    <row r="30896" ht="12.75" x14ac:dyDescent="0.2"/>
    <row r="30897" ht="12.75" x14ac:dyDescent="0.2"/>
    <row r="30898" ht="12.75" x14ac:dyDescent="0.2"/>
    <row r="30899" ht="12.75" x14ac:dyDescent="0.2"/>
    <row r="30900" ht="12.75" x14ac:dyDescent="0.2"/>
    <row r="30901" ht="12.75" x14ac:dyDescent="0.2"/>
    <row r="30902" ht="12.75" x14ac:dyDescent="0.2"/>
    <row r="30903" ht="12.75" x14ac:dyDescent="0.2"/>
    <row r="30904" ht="12.75" x14ac:dyDescent="0.2"/>
    <row r="30905" ht="12.75" x14ac:dyDescent="0.2"/>
    <row r="30906" ht="12.75" x14ac:dyDescent="0.2"/>
    <row r="30907" ht="12.75" x14ac:dyDescent="0.2"/>
    <row r="30908" ht="12.75" x14ac:dyDescent="0.2"/>
    <row r="30909" ht="12.75" x14ac:dyDescent="0.2"/>
    <row r="30910" ht="12.75" x14ac:dyDescent="0.2"/>
    <row r="30911" ht="12.75" x14ac:dyDescent="0.2"/>
    <row r="30912" ht="12.75" x14ac:dyDescent="0.2"/>
    <row r="30913" ht="12.75" x14ac:dyDescent="0.2"/>
    <row r="30914" ht="12.75" x14ac:dyDescent="0.2"/>
    <row r="30915" ht="12.75" x14ac:dyDescent="0.2"/>
    <row r="30916" ht="12.75" x14ac:dyDescent="0.2"/>
    <row r="30917" ht="12.75" x14ac:dyDescent="0.2"/>
    <row r="30918" ht="12.75" x14ac:dyDescent="0.2"/>
    <row r="30919" ht="12.75" x14ac:dyDescent="0.2"/>
    <row r="30920" ht="12.75" x14ac:dyDescent="0.2"/>
    <row r="30921" ht="12.75" x14ac:dyDescent="0.2"/>
    <row r="30922" ht="12.75" x14ac:dyDescent="0.2"/>
    <row r="30923" ht="12.75" x14ac:dyDescent="0.2"/>
    <row r="30924" ht="12.75" x14ac:dyDescent="0.2"/>
    <row r="30925" ht="12.75" x14ac:dyDescent="0.2"/>
    <row r="30926" ht="12.75" x14ac:dyDescent="0.2"/>
    <row r="30927" ht="12.75" x14ac:dyDescent="0.2"/>
    <row r="30928" ht="12.75" x14ac:dyDescent="0.2"/>
    <row r="30929" ht="12.75" x14ac:dyDescent="0.2"/>
    <row r="30930" ht="12.75" x14ac:dyDescent="0.2"/>
    <row r="30931" ht="12.75" x14ac:dyDescent="0.2"/>
    <row r="30932" ht="12.75" x14ac:dyDescent="0.2"/>
    <row r="30933" ht="12.75" x14ac:dyDescent="0.2"/>
    <row r="30934" ht="12.75" x14ac:dyDescent="0.2"/>
    <row r="30935" ht="12.75" x14ac:dyDescent="0.2"/>
    <row r="30936" ht="12.75" x14ac:dyDescent="0.2"/>
    <row r="30937" ht="12.75" x14ac:dyDescent="0.2"/>
    <row r="30938" ht="12.75" x14ac:dyDescent="0.2"/>
    <row r="30939" ht="12.75" x14ac:dyDescent="0.2"/>
    <row r="30940" ht="12.75" x14ac:dyDescent="0.2"/>
    <row r="30941" ht="12.75" x14ac:dyDescent="0.2"/>
    <row r="30942" ht="12.75" x14ac:dyDescent="0.2"/>
    <row r="30943" ht="12.75" x14ac:dyDescent="0.2"/>
    <row r="30944" ht="12.75" x14ac:dyDescent="0.2"/>
    <row r="30945" ht="12.75" x14ac:dyDescent="0.2"/>
    <row r="30946" ht="12.75" x14ac:dyDescent="0.2"/>
    <row r="30947" ht="12.75" x14ac:dyDescent="0.2"/>
    <row r="30948" ht="12.75" x14ac:dyDescent="0.2"/>
    <row r="30949" ht="12.75" x14ac:dyDescent="0.2"/>
    <row r="30950" ht="12.75" x14ac:dyDescent="0.2"/>
    <row r="30951" ht="12.75" x14ac:dyDescent="0.2"/>
    <row r="30952" ht="12.75" x14ac:dyDescent="0.2"/>
    <row r="30953" ht="12.75" x14ac:dyDescent="0.2"/>
    <row r="30954" ht="12.75" x14ac:dyDescent="0.2"/>
    <row r="30955" ht="12.75" x14ac:dyDescent="0.2"/>
    <row r="30956" ht="12.75" x14ac:dyDescent="0.2"/>
    <row r="30957" ht="12.75" x14ac:dyDescent="0.2"/>
    <row r="30958" ht="12.75" x14ac:dyDescent="0.2"/>
    <row r="30959" ht="12.75" x14ac:dyDescent="0.2"/>
    <row r="30960" ht="12.75" x14ac:dyDescent="0.2"/>
    <row r="30961" ht="12.75" x14ac:dyDescent="0.2"/>
    <row r="30962" ht="12.75" x14ac:dyDescent="0.2"/>
    <row r="30963" ht="12.75" x14ac:dyDescent="0.2"/>
    <row r="30964" ht="12.75" x14ac:dyDescent="0.2"/>
    <row r="30965" ht="12.75" x14ac:dyDescent="0.2"/>
    <row r="30966" ht="12.75" x14ac:dyDescent="0.2"/>
    <row r="30967" ht="12.75" x14ac:dyDescent="0.2"/>
    <row r="30968" ht="12.75" x14ac:dyDescent="0.2"/>
    <row r="30969" ht="12.75" x14ac:dyDescent="0.2"/>
    <row r="30970" ht="12.75" x14ac:dyDescent="0.2"/>
    <row r="30971" ht="12.75" x14ac:dyDescent="0.2"/>
    <row r="30972" ht="12.75" x14ac:dyDescent="0.2"/>
    <row r="30973" ht="12.75" x14ac:dyDescent="0.2"/>
    <row r="30974" ht="12.75" x14ac:dyDescent="0.2"/>
    <row r="30975" ht="12.75" x14ac:dyDescent="0.2"/>
    <row r="30976" ht="12.75" x14ac:dyDescent="0.2"/>
    <row r="30977" ht="12.75" x14ac:dyDescent="0.2"/>
    <row r="30978" ht="12.75" x14ac:dyDescent="0.2"/>
    <row r="30979" ht="12.75" x14ac:dyDescent="0.2"/>
    <row r="30980" ht="12.75" x14ac:dyDescent="0.2"/>
    <row r="30981" ht="12.75" x14ac:dyDescent="0.2"/>
    <row r="30982" ht="12.75" x14ac:dyDescent="0.2"/>
    <row r="30983" ht="12.75" x14ac:dyDescent="0.2"/>
    <row r="30984" ht="12.75" x14ac:dyDescent="0.2"/>
    <row r="30985" ht="12.75" x14ac:dyDescent="0.2"/>
    <row r="30986" ht="12.75" x14ac:dyDescent="0.2"/>
    <row r="30987" ht="12.75" x14ac:dyDescent="0.2"/>
    <row r="30988" ht="12.75" x14ac:dyDescent="0.2"/>
    <row r="30989" ht="12.75" x14ac:dyDescent="0.2"/>
    <row r="30990" ht="12.75" x14ac:dyDescent="0.2"/>
    <row r="30991" ht="12.75" x14ac:dyDescent="0.2"/>
    <row r="30992" ht="12.75" x14ac:dyDescent="0.2"/>
    <row r="30993" ht="12.75" x14ac:dyDescent="0.2"/>
    <row r="30994" ht="12.75" x14ac:dyDescent="0.2"/>
    <row r="30995" ht="12.75" x14ac:dyDescent="0.2"/>
    <row r="30996" ht="12.75" x14ac:dyDescent="0.2"/>
    <row r="30997" ht="12.75" x14ac:dyDescent="0.2"/>
    <row r="30998" ht="12.75" x14ac:dyDescent="0.2"/>
    <row r="30999" ht="12.75" x14ac:dyDescent="0.2"/>
    <row r="31000" ht="12.75" x14ac:dyDescent="0.2"/>
    <row r="31001" ht="12.75" x14ac:dyDescent="0.2"/>
    <row r="31002" ht="12.75" x14ac:dyDescent="0.2"/>
    <row r="31003" ht="12.75" x14ac:dyDescent="0.2"/>
    <row r="31004" ht="12.75" x14ac:dyDescent="0.2"/>
    <row r="31005" ht="12.75" x14ac:dyDescent="0.2"/>
    <row r="31006" ht="12.75" x14ac:dyDescent="0.2"/>
    <row r="31007" ht="12.75" x14ac:dyDescent="0.2"/>
    <row r="31008" ht="12.75" x14ac:dyDescent="0.2"/>
    <row r="31009" ht="12.75" x14ac:dyDescent="0.2"/>
    <row r="31010" ht="12.75" x14ac:dyDescent="0.2"/>
    <row r="31011" ht="12.75" x14ac:dyDescent="0.2"/>
    <row r="31012" ht="12.75" x14ac:dyDescent="0.2"/>
    <row r="31013" ht="12.75" x14ac:dyDescent="0.2"/>
    <row r="31014" ht="12.75" x14ac:dyDescent="0.2"/>
    <row r="31015" ht="12.75" x14ac:dyDescent="0.2"/>
    <row r="31016" ht="12.75" x14ac:dyDescent="0.2"/>
    <row r="31017" ht="12.75" x14ac:dyDescent="0.2"/>
    <row r="31018" ht="12.75" x14ac:dyDescent="0.2"/>
    <row r="31019" ht="12.75" x14ac:dyDescent="0.2"/>
    <row r="31020" ht="12.75" x14ac:dyDescent="0.2"/>
    <row r="31021" ht="12.75" x14ac:dyDescent="0.2"/>
    <row r="31022" ht="12.75" x14ac:dyDescent="0.2"/>
    <row r="31023" ht="12.75" x14ac:dyDescent="0.2"/>
    <row r="31024" ht="12.75" x14ac:dyDescent="0.2"/>
    <row r="31025" ht="12.75" x14ac:dyDescent="0.2"/>
    <row r="31026" ht="12.75" x14ac:dyDescent="0.2"/>
    <row r="31027" ht="12.75" x14ac:dyDescent="0.2"/>
    <row r="31028" ht="12.75" x14ac:dyDescent="0.2"/>
    <row r="31029" ht="12.75" x14ac:dyDescent="0.2"/>
    <row r="31030" ht="12.75" x14ac:dyDescent="0.2"/>
    <row r="31031" ht="12.75" x14ac:dyDescent="0.2"/>
    <row r="31032" ht="12.75" x14ac:dyDescent="0.2"/>
    <row r="31033" ht="12.75" x14ac:dyDescent="0.2"/>
    <row r="31034" ht="12.75" x14ac:dyDescent="0.2"/>
    <row r="31035" ht="12.75" x14ac:dyDescent="0.2"/>
    <row r="31036" ht="12.75" x14ac:dyDescent="0.2"/>
    <row r="31037" ht="12.75" x14ac:dyDescent="0.2"/>
    <row r="31038" ht="12.75" x14ac:dyDescent="0.2"/>
    <row r="31039" ht="12.75" x14ac:dyDescent="0.2"/>
    <row r="31040" ht="12.75" x14ac:dyDescent="0.2"/>
    <row r="31041" ht="12.75" x14ac:dyDescent="0.2"/>
    <row r="31042" ht="12.75" x14ac:dyDescent="0.2"/>
    <row r="31043" ht="12.75" x14ac:dyDescent="0.2"/>
    <row r="31044" ht="12.75" x14ac:dyDescent="0.2"/>
    <row r="31045" ht="12.75" x14ac:dyDescent="0.2"/>
    <row r="31046" ht="12.75" x14ac:dyDescent="0.2"/>
    <row r="31047" ht="12.75" x14ac:dyDescent="0.2"/>
    <row r="31048" ht="12.75" x14ac:dyDescent="0.2"/>
    <row r="31049" ht="12.75" x14ac:dyDescent="0.2"/>
    <row r="31050" ht="12.75" x14ac:dyDescent="0.2"/>
    <row r="31051" ht="12.75" x14ac:dyDescent="0.2"/>
    <row r="31052" ht="12.75" x14ac:dyDescent="0.2"/>
    <row r="31053" ht="12.75" x14ac:dyDescent="0.2"/>
    <row r="31054" ht="12.75" x14ac:dyDescent="0.2"/>
    <row r="31055" ht="12.75" x14ac:dyDescent="0.2"/>
    <row r="31056" ht="12.75" x14ac:dyDescent="0.2"/>
    <row r="31057" ht="12.75" x14ac:dyDescent="0.2"/>
    <row r="31058" ht="12.75" x14ac:dyDescent="0.2"/>
    <row r="31059" ht="12.75" x14ac:dyDescent="0.2"/>
    <row r="31060" ht="12.75" x14ac:dyDescent="0.2"/>
    <row r="31061" ht="12.75" x14ac:dyDescent="0.2"/>
    <row r="31062" ht="12.75" x14ac:dyDescent="0.2"/>
    <row r="31063" ht="12.75" x14ac:dyDescent="0.2"/>
    <row r="31064" ht="12.75" x14ac:dyDescent="0.2"/>
    <row r="31065" ht="12.75" x14ac:dyDescent="0.2"/>
    <row r="31066" ht="12.75" x14ac:dyDescent="0.2"/>
    <row r="31067" ht="12.75" x14ac:dyDescent="0.2"/>
    <row r="31068" ht="12.75" x14ac:dyDescent="0.2"/>
    <row r="31069" ht="12.75" x14ac:dyDescent="0.2"/>
    <row r="31070" ht="12.75" x14ac:dyDescent="0.2"/>
    <row r="31071" ht="12.75" x14ac:dyDescent="0.2"/>
    <row r="31072" ht="12.75" x14ac:dyDescent="0.2"/>
    <row r="31073" ht="12.75" x14ac:dyDescent="0.2"/>
    <row r="31074" ht="12.75" x14ac:dyDescent="0.2"/>
    <row r="31075" ht="12.75" x14ac:dyDescent="0.2"/>
    <row r="31076" ht="12.75" x14ac:dyDescent="0.2"/>
    <row r="31077" ht="12.75" x14ac:dyDescent="0.2"/>
    <row r="31078" ht="12.75" x14ac:dyDescent="0.2"/>
    <row r="31079" ht="12.75" x14ac:dyDescent="0.2"/>
    <row r="31080" ht="12.75" x14ac:dyDescent="0.2"/>
    <row r="31081" ht="12.75" x14ac:dyDescent="0.2"/>
    <row r="31082" ht="12.75" x14ac:dyDescent="0.2"/>
    <row r="31083" ht="12.75" x14ac:dyDescent="0.2"/>
    <row r="31084" ht="12.75" x14ac:dyDescent="0.2"/>
    <row r="31085" ht="12.75" x14ac:dyDescent="0.2"/>
    <row r="31086" ht="12.75" x14ac:dyDescent="0.2"/>
    <row r="31087" ht="12.75" x14ac:dyDescent="0.2"/>
    <row r="31088" ht="12.75" x14ac:dyDescent="0.2"/>
    <row r="31089" ht="12.75" x14ac:dyDescent="0.2"/>
    <row r="31090" ht="12.75" x14ac:dyDescent="0.2"/>
    <row r="31091" ht="12.75" x14ac:dyDescent="0.2"/>
    <row r="31092" ht="12.75" x14ac:dyDescent="0.2"/>
    <row r="31093" ht="12.75" x14ac:dyDescent="0.2"/>
    <row r="31094" ht="12.75" x14ac:dyDescent="0.2"/>
    <row r="31095" ht="12.75" x14ac:dyDescent="0.2"/>
    <row r="31096" ht="12.75" x14ac:dyDescent="0.2"/>
    <row r="31097" ht="12.75" x14ac:dyDescent="0.2"/>
    <row r="31098" ht="12.75" x14ac:dyDescent="0.2"/>
    <row r="31099" ht="12.75" x14ac:dyDescent="0.2"/>
    <row r="31100" ht="12.75" x14ac:dyDescent="0.2"/>
    <row r="31101" ht="12.75" x14ac:dyDescent="0.2"/>
    <row r="31102" ht="12.75" x14ac:dyDescent="0.2"/>
    <row r="31103" ht="12.75" x14ac:dyDescent="0.2"/>
    <row r="31104" ht="12.75" x14ac:dyDescent="0.2"/>
    <row r="31105" ht="12.75" x14ac:dyDescent="0.2"/>
    <row r="31106" ht="12.75" x14ac:dyDescent="0.2"/>
    <row r="31107" ht="12.75" x14ac:dyDescent="0.2"/>
    <row r="31108" ht="12.75" x14ac:dyDescent="0.2"/>
    <row r="31109" ht="12.75" x14ac:dyDescent="0.2"/>
    <row r="31110" ht="12.75" x14ac:dyDescent="0.2"/>
    <row r="31111" ht="12.75" x14ac:dyDescent="0.2"/>
    <row r="31112" ht="12.75" x14ac:dyDescent="0.2"/>
    <row r="31113" ht="12.75" x14ac:dyDescent="0.2"/>
    <row r="31114" ht="12.75" x14ac:dyDescent="0.2"/>
    <row r="31115" ht="12.75" x14ac:dyDescent="0.2"/>
    <row r="31116" ht="12.75" x14ac:dyDescent="0.2"/>
    <row r="31117" ht="12.75" x14ac:dyDescent="0.2"/>
    <row r="31118" ht="12.75" x14ac:dyDescent="0.2"/>
    <row r="31119" ht="12.75" x14ac:dyDescent="0.2"/>
    <row r="31120" ht="12.75" x14ac:dyDescent="0.2"/>
    <row r="31121" ht="12.75" x14ac:dyDescent="0.2"/>
    <row r="31122" ht="12.75" x14ac:dyDescent="0.2"/>
    <row r="31123" ht="12.75" x14ac:dyDescent="0.2"/>
    <row r="31124" ht="12.75" x14ac:dyDescent="0.2"/>
    <row r="31125" ht="12.75" x14ac:dyDescent="0.2"/>
    <row r="31126" ht="12.75" x14ac:dyDescent="0.2"/>
    <row r="31127" ht="12.75" x14ac:dyDescent="0.2"/>
    <row r="31128" ht="12.75" x14ac:dyDescent="0.2"/>
    <row r="31129" ht="12.75" x14ac:dyDescent="0.2"/>
    <row r="31130" ht="12.75" x14ac:dyDescent="0.2"/>
    <row r="31131" ht="12.75" x14ac:dyDescent="0.2"/>
    <row r="31132" ht="12.75" x14ac:dyDescent="0.2"/>
    <row r="31133" ht="12.75" x14ac:dyDescent="0.2"/>
    <row r="31134" ht="12.75" x14ac:dyDescent="0.2"/>
    <row r="31135" ht="12.75" x14ac:dyDescent="0.2"/>
    <row r="31136" ht="12.75" x14ac:dyDescent="0.2"/>
    <row r="31137" ht="12.75" x14ac:dyDescent="0.2"/>
    <row r="31138" ht="12.75" x14ac:dyDescent="0.2"/>
    <row r="31139" ht="12.75" x14ac:dyDescent="0.2"/>
    <row r="31140" ht="12.75" x14ac:dyDescent="0.2"/>
    <row r="31141" ht="12.75" x14ac:dyDescent="0.2"/>
    <row r="31142" ht="12.75" x14ac:dyDescent="0.2"/>
    <row r="31143" ht="12.75" x14ac:dyDescent="0.2"/>
    <row r="31144" ht="12.75" x14ac:dyDescent="0.2"/>
    <row r="31145" ht="12.75" x14ac:dyDescent="0.2"/>
    <row r="31146" ht="12.75" x14ac:dyDescent="0.2"/>
    <row r="31147" ht="12.75" x14ac:dyDescent="0.2"/>
    <row r="31148" ht="12.75" x14ac:dyDescent="0.2"/>
    <row r="31149" ht="12.75" x14ac:dyDescent="0.2"/>
    <row r="31150" ht="12.75" x14ac:dyDescent="0.2"/>
    <row r="31151" ht="12.75" x14ac:dyDescent="0.2"/>
    <row r="31152" ht="12.75" x14ac:dyDescent="0.2"/>
    <row r="31153" ht="12.75" x14ac:dyDescent="0.2"/>
    <row r="31154" ht="12.75" x14ac:dyDescent="0.2"/>
    <row r="31155" ht="12.75" x14ac:dyDescent="0.2"/>
    <row r="31156" ht="12.75" x14ac:dyDescent="0.2"/>
    <row r="31157" ht="12.75" x14ac:dyDescent="0.2"/>
    <row r="31158" ht="12.75" x14ac:dyDescent="0.2"/>
    <row r="31159" ht="12.75" x14ac:dyDescent="0.2"/>
    <row r="31160" ht="12.75" x14ac:dyDescent="0.2"/>
    <row r="31161" ht="12.75" x14ac:dyDescent="0.2"/>
    <row r="31162" ht="12.75" x14ac:dyDescent="0.2"/>
    <row r="31163" ht="12.75" x14ac:dyDescent="0.2"/>
    <row r="31164" ht="12.75" x14ac:dyDescent="0.2"/>
    <row r="31165" ht="12.75" x14ac:dyDescent="0.2"/>
    <row r="31166" ht="12.75" x14ac:dyDescent="0.2"/>
    <row r="31167" ht="12.75" x14ac:dyDescent="0.2"/>
    <row r="31168" ht="12.75" x14ac:dyDescent="0.2"/>
    <row r="31169" ht="12.75" x14ac:dyDescent="0.2"/>
    <row r="31170" ht="12.75" x14ac:dyDescent="0.2"/>
    <row r="31171" ht="12.75" x14ac:dyDescent="0.2"/>
    <row r="31172" ht="12.75" x14ac:dyDescent="0.2"/>
    <row r="31173" ht="12.75" x14ac:dyDescent="0.2"/>
    <row r="31174" ht="12.75" x14ac:dyDescent="0.2"/>
    <row r="31175" ht="12.75" x14ac:dyDescent="0.2"/>
    <row r="31176" ht="12.75" x14ac:dyDescent="0.2"/>
    <row r="31177" ht="12.75" x14ac:dyDescent="0.2"/>
    <row r="31178" ht="12.75" x14ac:dyDescent="0.2"/>
    <row r="31179" ht="12.75" x14ac:dyDescent="0.2"/>
    <row r="31180" ht="12.75" x14ac:dyDescent="0.2"/>
    <row r="31181" ht="12.75" x14ac:dyDescent="0.2"/>
    <row r="31182" ht="12.75" x14ac:dyDescent="0.2"/>
    <row r="31183" ht="12.75" x14ac:dyDescent="0.2"/>
    <row r="31184" ht="12.75" x14ac:dyDescent="0.2"/>
    <row r="31185" ht="12.75" x14ac:dyDescent="0.2"/>
    <row r="31186" ht="12.75" x14ac:dyDescent="0.2"/>
    <row r="31187" ht="12.75" x14ac:dyDescent="0.2"/>
    <row r="31188" ht="12.75" x14ac:dyDescent="0.2"/>
    <row r="31189" ht="12.75" x14ac:dyDescent="0.2"/>
    <row r="31190" ht="12.75" x14ac:dyDescent="0.2"/>
    <row r="31191" ht="12.75" x14ac:dyDescent="0.2"/>
    <row r="31192" ht="12.75" x14ac:dyDescent="0.2"/>
    <row r="31193" ht="12.75" x14ac:dyDescent="0.2"/>
    <row r="31194" ht="12.75" x14ac:dyDescent="0.2"/>
    <row r="31195" ht="12.75" x14ac:dyDescent="0.2"/>
    <row r="31196" ht="12.75" x14ac:dyDescent="0.2"/>
    <row r="31197" ht="12.75" x14ac:dyDescent="0.2"/>
    <row r="31198" ht="12.75" x14ac:dyDescent="0.2"/>
    <row r="31199" ht="12.75" x14ac:dyDescent="0.2"/>
    <row r="31200" ht="12.75" x14ac:dyDescent="0.2"/>
    <row r="31201" ht="12.75" x14ac:dyDescent="0.2"/>
    <row r="31202" ht="12.75" x14ac:dyDescent="0.2"/>
    <row r="31203" ht="12.75" x14ac:dyDescent="0.2"/>
    <row r="31204" ht="12.75" x14ac:dyDescent="0.2"/>
    <row r="31205" ht="12.75" x14ac:dyDescent="0.2"/>
    <row r="31206" ht="12.75" x14ac:dyDescent="0.2"/>
    <row r="31207" ht="12.75" x14ac:dyDescent="0.2"/>
    <row r="31208" ht="12.75" x14ac:dyDescent="0.2"/>
    <row r="31209" ht="12.75" x14ac:dyDescent="0.2"/>
    <row r="31210" ht="12.75" x14ac:dyDescent="0.2"/>
    <row r="31211" ht="12.75" x14ac:dyDescent="0.2"/>
    <row r="31212" ht="12.75" x14ac:dyDescent="0.2"/>
    <row r="31213" ht="12.75" x14ac:dyDescent="0.2"/>
    <row r="31214" ht="12.75" x14ac:dyDescent="0.2"/>
    <row r="31215" ht="12.75" x14ac:dyDescent="0.2"/>
    <row r="31216" ht="12.75" x14ac:dyDescent="0.2"/>
    <row r="31217" ht="12.75" x14ac:dyDescent="0.2"/>
    <row r="31218" ht="12.75" x14ac:dyDescent="0.2"/>
    <row r="31219" ht="12.75" x14ac:dyDescent="0.2"/>
    <row r="31220" ht="12.75" x14ac:dyDescent="0.2"/>
    <row r="31221" ht="12.75" x14ac:dyDescent="0.2"/>
    <row r="31222" ht="12.75" x14ac:dyDescent="0.2"/>
    <row r="31223" ht="12.75" x14ac:dyDescent="0.2"/>
    <row r="31224" ht="12.75" x14ac:dyDescent="0.2"/>
    <row r="31225" ht="12.75" x14ac:dyDescent="0.2"/>
    <row r="31226" ht="12.75" x14ac:dyDescent="0.2"/>
    <row r="31227" ht="12.75" x14ac:dyDescent="0.2"/>
    <row r="31228" ht="12.75" x14ac:dyDescent="0.2"/>
    <row r="31229" ht="12.75" x14ac:dyDescent="0.2"/>
    <row r="31230" ht="12.75" x14ac:dyDescent="0.2"/>
    <row r="31231" ht="12.75" x14ac:dyDescent="0.2"/>
    <row r="31232" ht="12.75" x14ac:dyDescent="0.2"/>
    <row r="31233" ht="12.75" x14ac:dyDescent="0.2"/>
    <row r="31234" ht="12.75" x14ac:dyDescent="0.2"/>
    <row r="31235" ht="12.75" x14ac:dyDescent="0.2"/>
    <row r="31236" ht="12.75" x14ac:dyDescent="0.2"/>
    <row r="31237" ht="12.75" x14ac:dyDescent="0.2"/>
    <row r="31238" ht="12.75" x14ac:dyDescent="0.2"/>
    <row r="31239" ht="12.75" x14ac:dyDescent="0.2"/>
    <row r="31240" ht="12.75" x14ac:dyDescent="0.2"/>
    <row r="31241" ht="12.75" x14ac:dyDescent="0.2"/>
    <row r="31242" ht="12.75" x14ac:dyDescent="0.2"/>
    <row r="31243" ht="12.75" x14ac:dyDescent="0.2"/>
    <row r="31244" ht="12.75" x14ac:dyDescent="0.2"/>
    <row r="31245" ht="12.75" x14ac:dyDescent="0.2"/>
    <row r="31246" ht="12.75" x14ac:dyDescent="0.2"/>
    <row r="31247" ht="12.75" x14ac:dyDescent="0.2"/>
    <row r="31248" ht="12.75" x14ac:dyDescent="0.2"/>
    <row r="31249" ht="12.75" x14ac:dyDescent="0.2"/>
    <row r="31250" ht="12.75" x14ac:dyDescent="0.2"/>
    <row r="31251" ht="12.75" x14ac:dyDescent="0.2"/>
    <row r="31252" ht="12.75" x14ac:dyDescent="0.2"/>
    <row r="31253" ht="12.75" x14ac:dyDescent="0.2"/>
    <row r="31254" ht="12.75" x14ac:dyDescent="0.2"/>
    <row r="31255" ht="12.75" x14ac:dyDescent="0.2"/>
    <row r="31256" ht="12.75" x14ac:dyDescent="0.2"/>
    <row r="31257" ht="12.75" x14ac:dyDescent="0.2"/>
    <row r="31258" ht="12.75" x14ac:dyDescent="0.2"/>
    <row r="31259" ht="12.75" x14ac:dyDescent="0.2"/>
    <row r="31260" ht="12.75" x14ac:dyDescent="0.2"/>
    <row r="31261" ht="12.75" x14ac:dyDescent="0.2"/>
    <row r="31262" ht="12.75" x14ac:dyDescent="0.2"/>
    <row r="31263" ht="12.75" x14ac:dyDescent="0.2"/>
    <row r="31264" ht="12.75" x14ac:dyDescent="0.2"/>
    <row r="31265" ht="12.75" x14ac:dyDescent="0.2"/>
    <row r="31266" ht="12.75" x14ac:dyDescent="0.2"/>
    <row r="31267" ht="12.75" x14ac:dyDescent="0.2"/>
    <row r="31268" ht="12.75" x14ac:dyDescent="0.2"/>
    <row r="31269" ht="12.75" x14ac:dyDescent="0.2"/>
    <row r="31270" ht="12.75" x14ac:dyDescent="0.2"/>
    <row r="31271" ht="12.75" x14ac:dyDescent="0.2"/>
    <row r="31272" ht="12.75" x14ac:dyDescent="0.2"/>
    <row r="31273" ht="12.75" x14ac:dyDescent="0.2"/>
    <row r="31274" ht="12.75" x14ac:dyDescent="0.2"/>
    <row r="31275" ht="12.75" x14ac:dyDescent="0.2"/>
    <row r="31276" ht="12.75" x14ac:dyDescent="0.2"/>
    <row r="31277" ht="12.75" x14ac:dyDescent="0.2"/>
    <row r="31278" ht="12.75" x14ac:dyDescent="0.2"/>
    <row r="31279" ht="12.75" x14ac:dyDescent="0.2"/>
    <row r="31280" ht="12.75" x14ac:dyDescent="0.2"/>
    <row r="31281" ht="12.75" x14ac:dyDescent="0.2"/>
    <row r="31282" ht="12.75" x14ac:dyDescent="0.2"/>
    <row r="31283" ht="12.75" x14ac:dyDescent="0.2"/>
    <row r="31284" ht="12.75" x14ac:dyDescent="0.2"/>
    <row r="31285" ht="12.75" x14ac:dyDescent="0.2"/>
    <row r="31286" ht="12.75" x14ac:dyDescent="0.2"/>
    <row r="31287" ht="12.75" x14ac:dyDescent="0.2"/>
    <row r="31288" ht="12.75" x14ac:dyDescent="0.2"/>
    <row r="31289" ht="12.75" x14ac:dyDescent="0.2"/>
    <row r="31290" ht="12.75" x14ac:dyDescent="0.2"/>
    <row r="31291" ht="12.75" x14ac:dyDescent="0.2"/>
    <row r="31292" ht="12.75" x14ac:dyDescent="0.2"/>
    <row r="31293" ht="12.75" x14ac:dyDescent="0.2"/>
    <row r="31294" ht="12.75" x14ac:dyDescent="0.2"/>
    <row r="31295" ht="12.75" x14ac:dyDescent="0.2"/>
    <row r="31296" ht="12.75" x14ac:dyDescent="0.2"/>
    <row r="31297" ht="12.75" x14ac:dyDescent="0.2"/>
    <row r="31298" ht="12.75" x14ac:dyDescent="0.2"/>
    <row r="31299" ht="12.75" x14ac:dyDescent="0.2"/>
    <row r="31300" ht="12.75" x14ac:dyDescent="0.2"/>
    <row r="31301" ht="12.75" x14ac:dyDescent="0.2"/>
    <row r="31302" ht="12.75" x14ac:dyDescent="0.2"/>
    <row r="31303" ht="12.75" x14ac:dyDescent="0.2"/>
    <row r="31304" ht="12.75" x14ac:dyDescent="0.2"/>
    <row r="31305" ht="12.75" x14ac:dyDescent="0.2"/>
    <row r="31306" ht="12.75" x14ac:dyDescent="0.2"/>
    <row r="31307" ht="12.75" x14ac:dyDescent="0.2"/>
    <row r="31308" ht="12.75" x14ac:dyDescent="0.2"/>
    <row r="31309" ht="12.75" x14ac:dyDescent="0.2"/>
    <row r="31310" ht="12.75" x14ac:dyDescent="0.2"/>
    <row r="31311" ht="12.75" x14ac:dyDescent="0.2"/>
    <row r="31312" ht="12.75" x14ac:dyDescent="0.2"/>
    <row r="31313" ht="12.75" x14ac:dyDescent="0.2"/>
    <row r="31314" ht="12.75" x14ac:dyDescent="0.2"/>
    <row r="31315" ht="12.75" x14ac:dyDescent="0.2"/>
    <row r="31316" ht="12.75" x14ac:dyDescent="0.2"/>
    <row r="31317" ht="12.75" x14ac:dyDescent="0.2"/>
    <row r="31318" ht="12.75" x14ac:dyDescent="0.2"/>
    <row r="31319" ht="12.75" x14ac:dyDescent="0.2"/>
    <row r="31320" ht="12.75" x14ac:dyDescent="0.2"/>
    <row r="31321" ht="12.75" x14ac:dyDescent="0.2"/>
    <row r="31322" ht="12.75" x14ac:dyDescent="0.2"/>
    <row r="31323" ht="12.75" x14ac:dyDescent="0.2"/>
    <row r="31324" ht="12.75" x14ac:dyDescent="0.2"/>
    <row r="31325" ht="12.75" x14ac:dyDescent="0.2"/>
    <row r="31326" ht="12.75" x14ac:dyDescent="0.2"/>
    <row r="31327" ht="12.75" x14ac:dyDescent="0.2"/>
    <row r="31328" ht="12.75" x14ac:dyDescent="0.2"/>
    <row r="31329" ht="12.75" x14ac:dyDescent="0.2"/>
    <row r="31330" ht="12.75" x14ac:dyDescent="0.2"/>
    <row r="31331" ht="12.75" x14ac:dyDescent="0.2"/>
    <row r="31332" ht="12.75" x14ac:dyDescent="0.2"/>
    <row r="31333" ht="12.75" x14ac:dyDescent="0.2"/>
    <row r="31334" ht="12.75" x14ac:dyDescent="0.2"/>
    <row r="31335" ht="12.75" x14ac:dyDescent="0.2"/>
    <row r="31336" ht="12.75" x14ac:dyDescent="0.2"/>
    <row r="31337" ht="12.75" x14ac:dyDescent="0.2"/>
    <row r="31338" ht="12.75" x14ac:dyDescent="0.2"/>
    <row r="31339" ht="12.75" x14ac:dyDescent="0.2"/>
    <row r="31340" ht="12.75" x14ac:dyDescent="0.2"/>
    <row r="31341" ht="12.75" x14ac:dyDescent="0.2"/>
    <row r="31342" ht="12.75" x14ac:dyDescent="0.2"/>
    <row r="31343" ht="12.75" x14ac:dyDescent="0.2"/>
    <row r="31344" ht="12.75" x14ac:dyDescent="0.2"/>
    <row r="31345" ht="12.75" x14ac:dyDescent="0.2"/>
    <row r="31346" ht="12.75" x14ac:dyDescent="0.2"/>
    <row r="31347" ht="12.75" x14ac:dyDescent="0.2"/>
    <row r="31348" ht="12.75" x14ac:dyDescent="0.2"/>
    <row r="31349" ht="12.75" x14ac:dyDescent="0.2"/>
    <row r="31350" ht="12.75" x14ac:dyDescent="0.2"/>
    <row r="31351" ht="12.75" x14ac:dyDescent="0.2"/>
    <row r="31352" ht="12.75" x14ac:dyDescent="0.2"/>
    <row r="31353" ht="12.75" x14ac:dyDescent="0.2"/>
    <row r="31354" ht="12.75" x14ac:dyDescent="0.2"/>
    <row r="31355" ht="12.75" x14ac:dyDescent="0.2"/>
    <row r="31356" ht="12.75" x14ac:dyDescent="0.2"/>
    <row r="31357" ht="12.75" x14ac:dyDescent="0.2"/>
    <row r="31358" ht="12.75" x14ac:dyDescent="0.2"/>
    <row r="31359" ht="12.75" x14ac:dyDescent="0.2"/>
    <row r="31360" ht="12.75" x14ac:dyDescent="0.2"/>
    <row r="31361" ht="12.75" x14ac:dyDescent="0.2"/>
    <row r="31362" ht="12.75" x14ac:dyDescent="0.2"/>
    <row r="31363" ht="12.75" x14ac:dyDescent="0.2"/>
    <row r="31364" ht="12.75" x14ac:dyDescent="0.2"/>
    <row r="31365" ht="12.75" x14ac:dyDescent="0.2"/>
    <row r="31366" ht="12.75" x14ac:dyDescent="0.2"/>
    <row r="31367" ht="12.75" x14ac:dyDescent="0.2"/>
    <row r="31368" ht="12.75" x14ac:dyDescent="0.2"/>
    <row r="31369" ht="12.75" x14ac:dyDescent="0.2"/>
    <row r="31370" ht="12.75" x14ac:dyDescent="0.2"/>
    <row r="31371" ht="12.75" x14ac:dyDescent="0.2"/>
    <row r="31372" ht="12.75" x14ac:dyDescent="0.2"/>
    <row r="31373" ht="12.75" x14ac:dyDescent="0.2"/>
    <row r="31374" ht="12.75" x14ac:dyDescent="0.2"/>
    <row r="31375" ht="12.75" x14ac:dyDescent="0.2"/>
    <row r="31376" ht="12.75" x14ac:dyDescent="0.2"/>
    <row r="31377" ht="12.75" x14ac:dyDescent="0.2"/>
    <row r="31378" ht="12.75" x14ac:dyDescent="0.2"/>
    <row r="31379" ht="12.75" x14ac:dyDescent="0.2"/>
    <row r="31380" ht="12.75" x14ac:dyDescent="0.2"/>
    <row r="31381" ht="12.75" x14ac:dyDescent="0.2"/>
    <row r="31382" ht="12.75" x14ac:dyDescent="0.2"/>
    <row r="31383" ht="12.75" x14ac:dyDescent="0.2"/>
    <row r="31384" ht="12.75" x14ac:dyDescent="0.2"/>
    <row r="31385" ht="12.75" x14ac:dyDescent="0.2"/>
    <row r="31386" ht="12.75" x14ac:dyDescent="0.2"/>
    <row r="31387" ht="12.75" x14ac:dyDescent="0.2"/>
    <row r="31388" ht="12.75" x14ac:dyDescent="0.2"/>
    <row r="31389" ht="12.75" x14ac:dyDescent="0.2"/>
    <row r="31390" ht="12.75" x14ac:dyDescent="0.2"/>
    <row r="31391" ht="12.75" x14ac:dyDescent="0.2"/>
    <row r="31392" ht="12.75" x14ac:dyDescent="0.2"/>
    <row r="31393" ht="12.75" x14ac:dyDescent="0.2"/>
    <row r="31394" ht="12.75" x14ac:dyDescent="0.2"/>
    <row r="31395" ht="12.75" x14ac:dyDescent="0.2"/>
    <row r="31396" ht="12.75" x14ac:dyDescent="0.2"/>
    <row r="31397" ht="12.75" x14ac:dyDescent="0.2"/>
    <row r="31398" ht="12.75" x14ac:dyDescent="0.2"/>
    <row r="31399" ht="12.75" x14ac:dyDescent="0.2"/>
    <row r="31400" ht="12.75" x14ac:dyDescent="0.2"/>
    <row r="31401" ht="12.75" x14ac:dyDescent="0.2"/>
    <row r="31402" ht="12.75" x14ac:dyDescent="0.2"/>
    <row r="31403" ht="12.75" x14ac:dyDescent="0.2"/>
    <row r="31404" ht="12.75" x14ac:dyDescent="0.2"/>
    <row r="31405" ht="12.75" x14ac:dyDescent="0.2"/>
    <row r="31406" ht="12.75" x14ac:dyDescent="0.2"/>
    <row r="31407" ht="12.75" x14ac:dyDescent="0.2"/>
    <row r="31408" ht="12.75" x14ac:dyDescent="0.2"/>
    <row r="31409" ht="12.75" x14ac:dyDescent="0.2"/>
    <row r="31410" ht="12.75" x14ac:dyDescent="0.2"/>
    <row r="31411" ht="12.75" x14ac:dyDescent="0.2"/>
    <row r="31412" ht="12.75" x14ac:dyDescent="0.2"/>
    <row r="31413" ht="12.75" x14ac:dyDescent="0.2"/>
    <row r="31414" ht="12.75" x14ac:dyDescent="0.2"/>
    <row r="31415" ht="12.75" x14ac:dyDescent="0.2"/>
    <row r="31416" ht="12.75" x14ac:dyDescent="0.2"/>
    <row r="31417" ht="12.75" x14ac:dyDescent="0.2"/>
    <row r="31418" ht="12.75" x14ac:dyDescent="0.2"/>
    <row r="31419" ht="12.75" x14ac:dyDescent="0.2"/>
    <row r="31420" ht="12.75" x14ac:dyDescent="0.2"/>
    <row r="31421" ht="12.75" x14ac:dyDescent="0.2"/>
    <row r="31422" ht="12.75" x14ac:dyDescent="0.2"/>
    <row r="31423" ht="12.75" x14ac:dyDescent="0.2"/>
    <row r="31424" ht="12.75" x14ac:dyDescent="0.2"/>
    <row r="31425" ht="12.75" x14ac:dyDescent="0.2"/>
    <row r="31426" ht="12.75" x14ac:dyDescent="0.2"/>
    <row r="31427" ht="12.75" x14ac:dyDescent="0.2"/>
    <row r="31428" ht="12.75" x14ac:dyDescent="0.2"/>
    <row r="31429" ht="12.75" x14ac:dyDescent="0.2"/>
    <row r="31430" ht="12.75" x14ac:dyDescent="0.2"/>
    <row r="31431" ht="12.75" x14ac:dyDescent="0.2"/>
    <row r="31432" ht="12.75" x14ac:dyDescent="0.2"/>
    <row r="31433" ht="12.75" x14ac:dyDescent="0.2"/>
    <row r="31434" ht="12.75" x14ac:dyDescent="0.2"/>
    <row r="31435" ht="12.75" x14ac:dyDescent="0.2"/>
    <row r="31436" ht="12.75" x14ac:dyDescent="0.2"/>
    <row r="31437" ht="12.75" x14ac:dyDescent="0.2"/>
    <row r="31438" ht="12.75" x14ac:dyDescent="0.2"/>
    <row r="31439" ht="12.75" x14ac:dyDescent="0.2"/>
    <row r="31440" ht="12.75" x14ac:dyDescent="0.2"/>
    <row r="31441" ht="12.75" x14ac:dyDescent="0.2"/>
    <row r="31442" ht="12.75" x14ac:dyDescent="0.2"/>
    <row r="31443" ht="12.75" x14ac:dyDescent="0.2"/>
    <row r="31444" ht="12.75" x14ac:dyDescent="0.2"/>
    <row r="31445" ht="12.75" x14ac:dyDescent="0.2"/>
    <row r="31446" ht="12.75" x14ac:dyDescent="0.2"/>
    <row r="31447" ht="12.75" x14ac:dyDescent="0.2"/>
    <row r="31448" ht="12.75" x14ac:dyDescent="0.2"/>
    <row r="31449" ht="12.75" x14ac:dyDescent="0.2"/>
    <row r="31450" ht="12.75" x14ac:dyDescent="0.2"/>
    <row r="31451" ht="12.75" x14ac:dyDescent="0.2"/>
    <row r="31452" ht="12.75" x14ac:dyDescent="0.2"/>
    <row r="31453" ht="12.75" x14ac:dyDescent="0.2"/>
    <row r="31454" ht="12.75" x14ac:dyDescent="0.2"/>
    <row r="31455" ht="12.75" x14ac:dyDescent="0.2"/>
    <row r="31456" ht="12.75" x14ac:dyDescent="0.2"/>
    <row r="31457" ht="12.75" x14ac:dyDescent="0.2"/>
    <row r="31458" ht="12.75" x14ac:dyDescent="0.2"/>
    <row r="31459" ht="12.75" x14ac:dyDescent="0.2"/>
    <row r="31460" ht="12.75" x14ac:dyDescent="0.2"/>
    <row r="31461" ht="12.75" x14ac:dyDescent="0.2"/>
    <row r="31462" ht="12.75" x14ac:dyDescent="0.2"/>
    <row r="31463" ht="12.75" x14ac:dyDescent="0.2"/>
    <row r="31464" ht="12.75" x14ac:dyDescent="0.2"/>
    <row r="31465" ht="12.75" x14ac:dyDescent="0.2"/>
    <row r="31466" ht="12.75" x14ac:dyDescent="0.2"/>
    <row r="31467" ht="12.75" x14ac:dyDescent="0.2"/>
    <row r="31468" ht="12.75" x14ac:dyDescent="0.2"/>
    <row r="31469" ht="12.75" x14ac:dyDescent="0.2"/>
    <row r="31470" ht="12.75" x14ac:dyDescent="0.2"/>
    <row r="31471" ht="12.75" x14ac:dyDescent="0.2"/>
    <row r="31472" ht="12.75" x14ac:dyDescent="0.2"/>
    <row r="31473" ht="12.75" x14ac:dyDescent="0.2"/>
    <row r="31474" ht="12.75" x14ac:dyDescent="0.2"/>
    <row r="31475" ht="12.75" x14ac:dyDescent="0.2"/>
    <row r="31476" ht="12.75" x14ac:dyDescent="0.2"/>
    <row r="31477" ht="12.75" x14ac:dyDescent="0.2"/>
    <row r="31478" ht="12.75" x14ac:dyDescent="0.2"/>
    <row r="31479" ht="12.75" x14ac:dyDescent="0.2"/>
    <row r="31480" ht="12.75" x14ac:dyDescent="0.2"/>
    <row r="31481" ht="12.75" x14ac:dyDescent="0.2"/>
    <row r="31482" ht="12.75" x14ac:dyDescent="0.2"/>
    <row r="31483" ht="12.75" x14ac:dyDescent="0.2"/>
    <row r="31484" ht="12.75" x14ac:dyDescent="0.2"/>
    <row r="31485" ht="12.75" x14ac:dyDescent="0.2"/>
    <row r="31486" ht="12.75" x14ac:dyDescent="0.2"/>
    <row r="31487" ht="12.75" x14ac:dyDescent="0.2"/>
    <row r="31488" ht="12.75" x14ac:dyDescent="0.2"/>
    <row r="31489" ht="12.75" x14ac:dyDescent="0.2"/>
    <row r="31490" ht="12.75" x14ac:dyDescent="0.2"/>
    <row r="31491" ht="12.75" x14ac:dyDescent="0.2"/>
    <row r="31492" ht="12.75" x14ac:dyDescent="0.2"/>
    <row r="31493" ht="12.75" x14ac:dyDescent="0.2"/>
    <row r="31494" ht="12.75" x14ac:dyDescent="0.2"/>
    <row r="31495" ht="12.75" x14ac:dyDescent="0.2"/>
    <row r="31496" ht="12.75" x14ac:dyDescent="0.2"/>
    <row r="31497" ht="12.75" x14ac:dyDescent="0.2"/>
    <row r="31498" ht="12.75" x14ac:dyDescent="0.2"/>
    <row r="31499" ht="12.75" x14ac:dyDescent="0.2"/>
    <row r="31500" ht="12.75" x14ac:dyDescent="0.2"/>
    <row r="31501" ht="12.75" x14ac:dyDescent="0.2"/>
    <row r="31502" ht="12.75" x14ac:dyDescent="0.2"/>
    <row r="31503" ht="12.75" x14ac:dyDescent="0.2"/>
    <row r="31504" ht="12.75" x14ac:dyDescent="0.2"/>
    <row r="31505" ht="12.75" x14ac:dyDescent="0.2"/>
    <row r="31506" ht="12.75" x14ac:dyDescent="0.2"/>
    <row r="31507" ht="12.75" x14ac:dyDescent="0.2"/>
    <row r="31508" ht="12.75" x14ac:dyDescent="0.2"/>
    <row r="31509" ht="12.75" x14ac:dyDescent="0.2"/>
    <row r="31510" ht="12.75" x14ac:dyDescent="0.2"/>
    <row r="31511" ht="12.75" x14ac:dyDescent="0.2"/>
    <row r="31512" ht="12.75" x14ac:dyDescent="0.2"/>
    <row r="31513" ht="12.75" x14ac:dyDescent="0.2"/>
    <row r="31514" ht="12.75" x14ac:dyDescent="0.2"/>
    <row r="31515" ht="12.75" x14ac:dyDescent="0.2"/>
    <row r="31516" ht="12.75" x14ac:dyDescent="0.2"/>
    <row r="31517" ht="12.75" x14ac:dyDescent="0.2"/>
    <row r="31518" ht="12.75" x14ac:dyDescent="0.2"/>
    <row r="31519" ht="12.75" x14ac:dyDescent="0.2"/>
    <row r="31520" ht="12.75" x14ac:dyDescent="0.2"/>
    <row r="31521" ht="12.75" x14ac:dyDescent="0.2"/>
    <row r="31522" ht="12.75" x14ac:dyDescent="0.2"/>
    <row r="31523" ht="12.75" x14ac:dyDescent="0.2"/>
    <row r="31524" ht="12.75" x14ac:dyDescent="0.2"/>
    <row r="31525" ht="12.75" x14ac:dyDescent="0.2"/>
    <row r="31526" ht="12.75" x14ac:dyDescent="0.2"/>
    <row r="31527" ht="12.75" x14ac:dyDescent="0.2"/>
    <row r="31528" ht="12.75" x14ac:dyDescent="0.2"/>
    <row r="31529" ht="12.75" x14ac:dyDescent="0.2"/>
    <row r="31530" ht="12.75" x14ac:dyDescent="0.2"/>
    <row r="31531" ht="12.75" x14ac:dyDescent="0.2"/>
    <row r="31532" ht="12.75" x14ac:dyDescent="0.2"/>
    <row r="31533" ht="12.75" x14ac:dyDescent="0.2"/>
    <row r="31534" ht="12.75" x14ac:dyDescent="0.2"/>
    <row r="31535" ht="12.75" x14ac:dyDescent="0.2"/>
    <row r="31536" ht="12.75" x14ac:dyDescent="0.2"/>
    <row r="31537" ht="12.75" x14ac:dyDescent="0.2"/>
    <row r="31538" ht="12.75" x14ac:dyDescent="0.2"/>
    <row r="31539" ht="12.75" x14ac:dyDescent="0.2"/>
    <row r="31540" ht="12.75" x14ac:dyDescent="0.2"/>
    <row r="31541" ht="12.75" x14ac:dyDescent="0.2"/>
    <row r="31542" ht="12.75" x14ac:dyDescent="0.2"/>
    <row r="31543" ht="12.75" x14ac:dyDescent="0.2"/>
    <row r="31544" ht="12.75" x14ac:dyDescent="0.2"/>
    <row r="31545" ht="12.75" x14ac:dyDescent="0.2"/>
    <row r="31546" ht="12.75" x14ac:dyDescent="0.2"/>
    <row r="31547" ht="12.75" x14ac:dyDescent="0.2"/>
    <row r="31548" ht="12.75" x14ac:dyDescent="0.2"/>
    <row r="31549" ht="12.75" x14ac:dyDescent="0.2"/>
    <row r="31550" ht="12.75" x14ac:dyDescent="0.2"/>
    <row r="31551" ht="12.75" x14ac:dyDescent="0.2"/>
    <row r="31552" ht="12.75" x14ac:dyDescent="0.2"/>
    <row r="31553" ht="12.75" x14ac:dyDescent="0.2"/>
    <row r="31554" ht="12.75" x14ac:dyDescent="0.2"/>
    <row r="31555" ht="12.75" x14ac:dyDescent="0.2"/>
    <row r="31556" ht="12.75" x14ac:dyDescent="0.2"/>
    <row r="31557" ht="12.75" x14ac:dyDescent="0.2"/>
    <row r="31558" ht="12.75" x14ac:dyDescent="0.2"/>
    <row r="31559" ht="12.75" x14ac:dyDescent="0.2"/>
    <row r="31560" ht="12.75" x14ac:dyDescent="0.2"/>
    <row r="31561" ht="12.75" x14ac:dyDescent="0.2"/>
    <row r="31562" ht="12.75" x14ac:dyDescent="0.2"/>
    <row r="31563" ht="12.75" x14ac:dyDescent="0.2"/>
    <row r="31564" ht="12.75" x14ac:dyDescent="0.2"/>
    <row r="31565" ht="12.75" x14ac:dyDescent="0.2"/>
    <row r="31566" ht="12.75" x14ac:dyDescent="0.2"/>
    <row r="31567" ht="12.75" x14ac:dyDescent="0.2"/>
    <row r="31568" ht="12.75" x14ac:dyDescent="0.2"/>
    <row r="31569" ht="12.75" x14ac:dyDescent="0.2"/>
    <row r="31570" ht="12.75" x14ac:dyDescent="0.2"/>
    <row r="31571" ht="12.75" x14ac:dyDescent="0.2"/>
    <row r="31572" ht="12.75" x14ac:dyDescent="0.2"/>
    <row r="31573" ht="12.75" x14ac:dyDescent="0.2"/>
    <row r="31574" ht="12.75" x14ac:dyDescent="0.2"/>
    <row r="31575" ht="12.75" x14ac:dyDescent="0.2"/>
    <row r="31576" ht="12.75" x14ac:dyDescent="0.2"/>
    <row r="31577" ht="12.75" x14ac:dyDescent="0.2"/>
    <row r="31578" ht="12.75" x14ac:dyDescent="0.2"/>
    <row r="31579" ht="12.75" x14ac:dyDescent="0.2"/>
    <row r="31580" ht="12.75" x14ac:dyDescent="0.2"/>
    <row r="31581" ht="12.75" x14ac:dyDescent="0.2"/>
    <row r="31582" ht="12.75" x14ac:dyDescent="0.2"/>
    <row r="31583" ht="12.75" x14ac:dyDescent="0.2"/>
    <row r="31584" ht="12.75" x14ac:dyDescent="0.2"/>
    <row r="31585" ht="12.75" x14ac:dyDescent="0.2"/>
    <row r="31586" ht="12.75" x14ac:dyDescent="0.2"/>
    <row r="31587" ht="12.75" x14ac:dyDescent="0.2"/>
    <row r="31588" ht="12.75" x14ac:dyDescent="0.2"/>
    <row r="31589" ht="12.75" x14ac:dyDescent="0.2"/>
    <row r="31590" ht="12.75" x14ac:dyDescent="0.2"/>
    <row r="31591" ht="12.75" x14ac:dyDescent="0.2"/>
    <row r="31592" ht="12.75" x14ac:dyDescent="0.2"/>
    <row r="31593" ht="12.75" x14ac:dyDescent="0.2"/>
    <row r="31594" ht="12.75" x14ac:dyDescent="0.2"/>
    <row r="31595" ht="12.75" x14ac:dyDescent="0.2"/>
    <row r="31596" ht="12.75" x14ac:dyDescent="0.2"/>
    <row r="31597" ht="12.75" x14ac:dyDescent="0.2"/>
    <row r="31598" ht="12.75" x14ac:dyDescent="0.2"/>
    <row r="31599" ht="12.75" x14ac:dyDescent="0.2"/>
    <row r="31600" ht="12.75" x14ac:dyDescent="0.2"/>
    <row r="31601" ht="12.75" x14ac:dyDescent="0.2"/>
    <row r="31602" ht="12.75" x14ac:dyDescent="0.2"/>
    <row r="31603" ht="12.75" x14ac:dyDescent="0.2"/>
    <row r="31604" ht="12.75" x14ac:dyDescent="0.2"/>
    <row r="31605" ht="12.75" x14ac:dyDescent="0.2"/>
    <row r="31606" ht="12.75" x14ac:dyDescent="0.2"/>
    <row r="31607" ht="12.75" x14ac:dyDescent="0.2"/>
    <row r="31608" ht="12.75" x14ac:dyDescent="0.2"/>
    <row r="31609" ht="12.75" x14ac:dyDescent="0.2"/>
    <row r="31610" ht="12.75" x14ac:dyDescent="0.2"/>
    <row r="31611" ht="12.75" x14ac:dyDescent="0.2"/>
    <row r="31612" ht="12.75" x14ac:dyDescent="0.2"/>
    <row r="31613" ht="12.75" x14ac:dyDescent="0.2"/>
    <row r="31614" ht="12.75" x14ac:dyDescent="0.2"/>
    <row r="31615" ht="12.75" x14ac:dyDescent="0.2"/>
    <row r="31616" ht="12.75" x14ac:dyDescent="0.2"/>
    <row r="31617" ht="12.75" x14ac:dyDescent="0.2"/>
    <row r="31618" ht="12.75" x14ac:dyDescent="0.2"/>
    <row r="31619" ht="12.75" x14ac:dyDescent="0.2"/>
    <row r="31620" ht="12.75" x14ac:dyDescent="0.2"/>
    <row r="31621" ht="12.75" x14ac:dyDescent="0.2"/>
    <row r="31622" ht="12.75" x14ac:dyDescent="0.2"/>
    <row r="31623" ht="12.75" x14ac:dyDescent="0.2"/>
    <row r="31624" ht="12.75" x14ac:dyDescent="0.2"/>
    <row r="31625" ht="12.75" x14ac:dyDescent="0.2"/>
    <row r="31626" ht="12.75" x14ac:dyDescent="0.2"/>
    <row r="31627" ht="12.75" x14ac:dyDescent="0.2"/>
    <row r="31628" ht="12.75" x14ac:dyDescent="0.2"/>
    <row r="31629" ht="12.75" x14ac:dyDescent="0.2"/>
    <row r="31630" ht="12.75" x14ac:dyDescent="0.2"/>
    <row r="31631" ht="12.75" x14ac:dyDescent="0.2"/>
    <row r="31632" ht="12.75" x14ac:dyDescent="0.2"/>
    <row r="31633" ht="12.75" x14ac:dyDescent="0.2"/>
    <row r="31634" ht="12.75" x14ac:dyDescent="0.2"/>
    <row r="31635" ht="12.75" x14ac:dyDescent="0.2"/>
    <row r="31636" ht="12.75" x14ac:dyDescent="0.2"/>
    <row r="31637" ht="12.75" x14ac:dyDescent="0.2"/>
    <row r="31638" ht="12.75" x14ac:dyDescent="0.2"/>
    <row r="31639" ht="12.75" x14ac:dyDescent="0.2"/>
    <row r="31640" ht="12.75" x14ac:dyDescent="0.2"/>
    <row r="31641" ht="12.75" x14ac:dyDescent="0.2"/>
    <row r="31642" ht="12.75" x14ac:dyDescent="0.2"/>
    <row r="31643" ht="12.75" x14ac:dyDescent="0.2"/>
    <row r="31644" ht="12.75" x14ac:dyDescent="0.2"/>
    <row r="31645" ht="12.75" x14ac:dyDescent="0.2"/>
    <row r="31646" ht="12.75" x14ac:dyDescent="0.2"/>
    <row r="31647" ht="12.75" x14ac:dyDescent="0.2"/>
    <row r="31648" ht="12.75" x14ac:dyDescent="0.2"/>
    <row r="31649" ht="12.75" x14ac:dyDescent="0.2"/>
    <row r="31650" ht="12.75" x14ac:dyDescent="0.2"/>
    <row r="31651" ht="12.75" x14ac:dyDescent="0.2"/>
    <row r="31652" ht="12.75" x14ac:dyDescent="0.2"/>
    <row r="31653" ht="12.75" x14ac:dyDescent="0.2"/>
    <row r="31654" ht="12.75" x14ac:dyDescent="0.2"/>
    <row r="31655" ht="12.75" x14ac:dyDescent="0.2"/>
    <row r="31656" ht="12.75" x14ac:dyDescent="0.2"/>
    <row r="31657" ht="12.75" x14ac:dyDescent="0.2"/>
    <row r="31658" ht="12.75" x14ac:dyDescent="0.2"/>
    <row r="31659" ht="12.75" x14ac:dyDescent="0.2"/>
    <row r="31660" ht="12.75" x14ac:dyDescent="0.2"/>
    <row r="31661" ht="12.75" x14ac:dyDescent="0.2"/>
    <row r="31662" ht="12.75" x14ac:dyDescent="0.2"/>
    <row r="31663" ht="12.75" x14ac:dyDescent="0.2"/>
    <row r="31664" ht="12.75" x14ac:dyDescent="0.2"/>
    <row r="31665" ht="12.75" x14ac:dyDescent="0.2"/>
    <row r="31666" ht="12.75" x14ac:dyDescent="0.2"/>
    <row r="31667" ht="12.75" x14ac:dyDescent="0.2"/>
    <row r="31668" ht="12.75" x14ac:dyDescent="0.2"/>
    <row r="31669" ht="12.75" x14ac:dyDescent="0.2"/>
    <row r="31670" ht="12.75" x14ac:dyDescent="0.2"/>
    <row r="31671" ht="12.75" x14ac:dyDescent="0.2"/>
    <row r="31672" ht="12.75" x14ac:dyDescent="0.2"/>
    <row r="31673" ht="12.75" x14ac:dyDescent="0.2"/>
    <row r="31674" ht="12.75" x14ac:dyDescent="0.2"/>
    <row r="31675" ht="12.75" x14ac:dyDescent="0.2"/>
    <row r="31676" ht="12.75" x14ac:dyDescent="0.2"/>
    <row r="31677" ht="12.75" x14ac:dyDescent="0.2"/>
    <row r="31678" ht="12.75" x14ac:dyDescent="0.2"/>
    <row r="31679" ht="12.75" x14ac:dyDescent="0.2"/>
    <row r="31680" ht="12.75" x14ac:dyDescent="0.2"/>
    <row r="31681" ht="12.75" x14ac:dyDescent="0.2"/>
    <row r="31682" ht="12.75" x14ac:dyDescent="0.2"/>
    <row r="31683" ht="12.75" x14ac:dyDescent="0.2"/>
    <row r="31684" ht="12.75" x14ac:dyDescent="0.2"/>
    <row r="31685" ht="12.75" x14ac:dyDescent="0.2"/>
    <row r="31686" ht="12.75" x14ac:dyDescent="0.2"/>
    <row r="31687" ht="12.75" x14ac:dyDescent="0.2"/>
    <row r="31688" ht="12.75" x14ac:dyDescent="0.2"/>
    <row r="31689" ht="12.75" x14ac:dyDescent="0.2"/>
    <row r="31690" ht="12.75" x14ac:dyDescent="0.2"/>
    <row r="31691" ht="12.75" x14ac:dyDescent="0.2"/>
    <row r="31692" ht="12.75" x14ac:dyDescent="0.2"/>
    <row r="31693" ht="12.75" x14ac:dyDescent="0.2"/>
    <row r="31694" ht="12.75" x14ac:dyDescent="0.2"/>
    <row r="31695" ht="12.75" x14ac:dyDescent="0.2"/>
    <row r="31696" ht="12.75" x14ac:dyDescent="0.2"/>
    <row r="31697" ht="12.75" x14ac:dyDescent="0.2"/>
    <row r="31698" ht="12.75" x14ac:dyDescent="0.2"/>
    <row r="31699" ht="12.75" x14ac:dyDescent="0.2"/>
    <row r="31700" ht="12.75" x14ac:dyDescent="0.2"/>
    <row r="31701" ht="12.75" x14ac:dyDescent="0.2"/>
    <row r="31702" ht="12.75" x14ac:dyDescent="0.2"/>
    <row r="31703" ht="12.75" x14ac:dyDescent="0.2"/>
    <row r="31704" ht="12.75" x14ac:dyDescent="0.2"/>
    <row r="31705" ht="12.75" x14ac:dyDescent="0.2"/>
    <row r="31706" ht="12.75" x14ac:dyDescent="0.2"/>
    <row r="31707" ht="12.75" x14ac:dyDescent="0.2"/>
    <row r="31708" ht="12.75" x14ac:dyDescent="0.2"/>
    <row r="31709" ht="12.75" x14ac:dyDescent="0.2"/>
    <row r="31710" ht="12.75" x14ac:dyDescent="0.2"/>
    <row r="31711" ht="12.75" x14ac:dyDescent="0.2"/>
    <row r="31712" ht="12.75" x14ac:dyDescent="0.2"/>
    <row r="31713" ht="12.75" x14ac:dyDescent="0.2"/>
    <row r="31714" ht="12.75" x14ac:dyDescent="0.2"/>
    <row r="31715" ht="12.75" x14ac:dyDescent="0.2"/>
    <row r="31716" ht="12.75" x14ac:dyDescent="0.2"/>
    <row r="31717" ht="12.75" x14ac:dyDescent="0.2"/>
    <row r="31718" ht="12.75" x14ac:dyDescent="0.2"/>
    <row r="31719" ht="12.75" x14ac:dyDescent="0.2"/>
    <row r="31720" ht="12.75" x14ac:dyDescent="0.2"/>
    <row r="31721" ht="12.75" x14ac:dyDescent="0.2"/>
    <row r="31722" ht="12.75" x14ac:dyDescent="0.2"/>
    <row r="31723" ht="12.75" x14ac:dyDescent="0.2"/>
    <row r="31724" ht="12.75" x14ac:dyDescent="0.2"/>
    <row r="31725" ht="12.75" x14ac:dyDescent="0.2"/>
    <row r="31726" ht="12.75" x14ac:dyDescent="0.2"/>
    <row r="31727" ht="12.75" x14ac:dyDescent="0.2"/>
    <row r="31728" ht="12.75" x14ac:dyDescent="0.2"/>
    <row r="31729" ht="12.75" x14ac:dyDescent="0.2"/>
    <row r="31730" ht="12.75" x14ac:dyDescent="0.2"/>
    <row r="31731" ht="12.75" x14ac:dyDescent="0.2"/>
    <row r="31732" ht="12.75" x14ac:dyDescent="0.2"/>
    <row r="31733" ht="12.75" x14ac:dyDescent="0.2"/>
    <row r="31734" ht="12.75" x14ac:dyDescent="0.2"/>
    <row r="31735" ht="12.75" x14ac:dyDescent="0.2"/>
    <row r="31736" ht="12.75" x14ac:dyDescent="0.2"/>
    <row r="31737" ht="12.75" x14ac:dyDescent="0.2"/>
    <row r="31738" ht="12.75" x14ac:dyDescent="0.2"/>
    <row r="31739" ht="12.75" x14ac:dyDescent="0.2"/>
    <row r="31740" ht="12.75" x14ac:dyDescent="0.2"/>
    <row r="31741" ht="12.75" x14ac:dyDescent="0.2"/>
    <row r="31742" ht="12.75" x14ac:dyDescent="0.2"/>
    <row r="31743" ht="12.75" x14ac:dyDescent="0.2"/>
    <row r="31744" ht="12.75" x14ac:dyDescent="0.2"/>
    <row r="31745" ht="12.75" x14ac:dyDescent="0.2"/>
    <row r="31746" ht="12.75" x14ac:dyDescent="0.2"/>
    <row r="31747" ht="12.75" x14ac:dyDescent="0.2"/>
    <row r="31748" ht="12.75" x14ac:dyDescent="0.2"/>
    <row r="31749" ht="12.75" x14ac:dyDescent="0.2"/>
    <row r="31750" ht="12.75" x14ac:dyDescent="0.2"/>
    <row r="31751" ht="12.75" x14ac:dyDescent="0.2"/>
    <row r="31752" ht="12.75" x14ac:dyDescent="0.2"/>
    <row r="31753" ht="12.75" x14ac:dyDescent="0.2"/>
    <row r="31754" ht="12.75" x14ac:dyDescent="0.2"/>
    <row r="31755" ht="12.75" x14ac:dyDescent="0.2"/>
    <row r="31756" ht="12.75" x14ac:dyDescent="0.2"/>
    <row r="31757" ht="12.75" x14ac:dyDescent="0.2"/>
    <row r="31758" ht="12.75" x14ac:dyDescent="0.2"/>
    <row r="31759" ht="12.75" x14ac:dyDescent="0.2"/>
    <row r="31760" ht="12.75" x14ac:dyDescent="0.2"/>
    <row r="31761" ht="12.75" x14ac:dyDescent="0.2"/>
    <row r="31762" ht="12.75" x14ac:dyDescent="0.2"/>
    <row r="31763" ht="12.75" x14ac:dyDescent="0.2"/>
    <row r="31764" ht="12.75" x14ac:dyDescent="0.2"/>
    <row r="31765" ht="12.75" x14ac:dyDescent="0.2"/>
    <row r="31766" ht="12.75" x14ac:dyDescent="0.2"/>
    <row r="31767" ht="12.75" x14ac:dyDescent="0.2"/>
    <row r="31768" ht="12.75" x14ac:dyDescent="0.2"/>
    <row r="31769" ht="12.75" x14ac:dyDescent="0.2"/>
    <row r="31770" ht="12.75" x14ac:dyDescent="0.2"/>
    <row r="31771" ht="12.75" x14ac:dyDescent="0.2"/>
    <row r="31772" ht="12.75" x14ac:dyDescent="0.2"/>
    <row r="31773" ht="12.75" x14ac:dyDescent="0.2"/>
    <row r="31774" ht="12.75" x14ac:dyDescent="0.2"/>
    <row r="31775" ht="12.75" x14ac:dyDescent="0.2"/>
    <row r="31776" ht="12.75" x14ac:dyDescent="0.2"/>
    <row r="31777" ht="12.75" x14ac:dyDescent="0.2"/>
    <row r="31778" ht="12.75" x14ac:dyDescent="0.2"/>
    <row r="31779" ht="12.75" x14ac:dyDescent="0.2"/>
    <row r="31780" ht="12.75" x14ac:dyDescent="0.2"/>
    <row r="31781" ht="12.75" x14ac:dyDescent="0.2"/>
    <row r="31782" ht="12.75" x14ac:dyDescent="0.2"/>
    <row r="31783" ht="12.75" x14ac:dyDescent="0.2"/>
    <row r="31784" ht="12.75" x14ac:dyDescent="0.2"/>
    <row r="31785" ht="12.75" x14ac:dyDescent="0.2"/>
    <row r="31786" ht="12.75" x14ac:dyDescent="0.2"/>
    <row r="31787" ht="12.75" x14ac:dyDescent="0.2"/>
    <row r="31788" ht="12.75" x14ac:dyDescent="0.2"/>
    <row r="31789" ht="12.75" x14ac:dyDescent="0.2"/>
    <row r="31790" ht="12.75" x14ac:dyDescent="0.2"/>
    <row r="31791" ht="12.75" x14ac:dyDescent="0.2"/>
    <row r="31792" ht="12.75" x14ac:dyDescent="0.2"/>
    <row r="31793" ht="12.75" x14ac:dyDescent="0.2"/>
    <row r="31794" ht="12.75" x14ac:dyDescent="0.2"/>
    <row r="31795" ht="12.75" x14ac:dyDescent="0.2"/>
    <row r="31796" ht="12.75" x14ac:dyDescent="0.2"/>
    <row r="31797" ht="12.75" x14ac:dyDescent="0.2"/>
    <row r="31798" ht="12.75" x14ac:dyDescent="0.2"/>
    <row r="31799" ht="12.75" x14ac:dyDescent="0.2"/>
    <row r="31800" ht="12.75" x14ac:dyDescent="0.2"/>
    <row r="31801" ht="12.75" x14ac:dyDescent="0.2"/>
    <row r="31802" ht="12.75" x14ac:dyDescent="0.2"/>
    <row r="31803" ht="12.75" x14ac:dyDescent="0.2"/>
    <row r="31804" ht="12.75" x14ac:dyDescent="0.2"/>
    <row r="31805" ht="12.75" x14ac:dyDescent="0.2"/>
    <row r="31806" ht="12.75" x14ac:dyDescent="0.2"/>
    <row r="31807" ht="12.75" x14ac:dyDescent="0.2"/>
    <row r="31808" ht="12.75" x14ac:dyDescent="0.2"/>
    <row r="31809" ht="12.75" x14ac:dyDescent="0.2"/>
    <row r="31810" ht="12.75" x14ac:dyDescent="0.2"/>
    <row r="31811" ht="12.75" x14ac:dyDescent="0.2"/>
    <row r="31812" ht="12.75" x14ac:dyDescent="0.2"/>
    <row r="31813" ht="12.75" x14ac:dyDescent="0.2"/>
    <row r="31814" ht="12.75" x14ac:dyDescent="0.2"/>
    <row r="31815" ht="12.75" x14ac:dyDescent="0.2"/>
    <row r="31816" ht="12.75" x14ac:dyDescent="0.2"/>
    <row r="31817" ht="12.75" x14ac:dyDescent="0.2"/>
    <row r="31818" ht="12.75" x14ac:dyDescent="0.2"/>
    <row r="31819" ht="12.75" x14ac:dyDescent="0.2"/>
    <row r="31820" ht="12.75" x14ac:dyDescent="0.2"/>
    <row r="31821" ht="12.75" x14ac:dyDescent="0.2"/>
    <row r="31822" ht="12.75" x14ac:dyDescent="0.2"/>
    <row r="31823" ht="12.75" x14ac:dyDescent="0.2"/>
    <row r="31824" ht="12.75" x14ac:dyDescent="0.2"/>
    <row r="31825" ht="12.75" x14ac:dyDescent="0.2"/>
    <row r="31826" ht="12.75" x14ac:dyDescent="0.2"/>
    <row r="31827" ht="12.75" x14ac:dyDescent="0.2"/>
    <row r="31828" ht="12.75" x14ac:dyDescent="0.2"/>
    <row r="31829" ht="12.75" x14ac:dyDescent="0.2"/>
    <row r="31830" ht="12.75" x14ac:dyDescent="0.2"/>
    <row r="31831" ht="12.75" x14ac:dyDescent="0.2"/>
    <row r="31832" ht="12.75" x14ac:dyDescent="0.2"/>
    <row r="31833" ht="12.75" x14ac:dyDescent="0.2"/>
    <row r="31834" ht="12.75" x14ac:dyDescent="0.2"/>
    <row r="31835" ht="12.75" x14ac:dyDescent="0.2"/>
    <row r="31836" ht="12.75" x14ac:dyDescent="0.2"/>
    <row r="31837" ht="12.75" x14ac:dyDescent="0.2"/>
    <row r="31838" ht="12.75" x14ac:dyDescent="0.2"/>
    <row r="31839" ht="12.75" x14ac:dyDescent="0.2"/>
    <row r="31840" ht="12.75" x14ac:dyDescent="0.2"/>
    <row r="31841" ht="12.75" x14ac:dyDescent="0.2"/>
    <row r="31842" ht="12.75" x14ac:dyDescent="0.2"/>
    <row r="31843" ht="12.75" x14ac:dyDescent="0.2"/>
    <row r="31844" ht="12.75" x14ac:dyDescent="0.2"/>
    <row r="31845" ht="12.75" x14ac:dyDescent="0.2"/>
    <row r="31846" ht="12.75" x14ac:dyDescent="0.2"/>
    <row r="31847" ht="12.75" x14ac:dyDescent="0.2"/>
    <row r="31848" ht="12.75" x14ac:dyDescent="0.2"/>
    <row r="31849" ht="12.75" x14ac:dyDescent="0.2"/>
    <row r="31850" ht="12.75" x14ac:dyDescent="0.2"/>
    <row r="31851" ht="12.75" x14ac:dyDescent="0.2"/>
    <row r="31852" ht="12.75" x14ac:dyDescent="0.2"/>
    <row r="31853" ht="12.75" x14ac:dyDescent="0.2"/>
    <row r="31854" ht="12.75" x14ac:dyDescent="0.2"/>
    <row r="31855" ht="12.75" x14ac:dyDescent="0.2"/>
    <row r="31856" ht="12.75" x14ac:dyDescent="0.2"/>
    <row r="31857" ht="12.75" x14ac:dyDescent="0.2"/>
    <row r="31858" ht="12.75" x14ac:dyDescent="0.2"/>
    <row r="31859" ht="12.75" x14ac:dyDescent="0.2"/>
    <row r="31860" ht="12.75" x14ac:dyDescent="0.2"/>
    <row r="31861" ht="12.75" x14ac:dyDescent="0.2"/>
    <row r="31862" ht="12.75" x14ac:dyDescent="0.2"/>
    <row r="31863" ht="12.75" x14ac:dyDescent="0.2"/>
    <row r="31864" ht="12.75" x14ac:dyDescent="0.2"/>
    <row r="31865" ht="12.75" x14ac:dyDescent="0.2"/>
    <row r="31866" ht="12.75" x14ac:dyDescent="0.2"/>
    <row r="31867" ht="12.75" x14ac:dyDescent="0.2"/>
    <row r="31868" ht="12.75" x14ac:dyDescent="0.2"/>
    <row r="31869" ht="12.75" x14ac:dyDescent="0.2"/>
    <row r="31870" ht="12.75" x14ac:dyDescent="0.2"/>
    <row r="31871" ht="12.75" x14ac:dyDescent="0.2"/>
    <row r="31872" ht="12.75" x14ac:dyDescent="0.2"/>
    <row r="31873" ht="12.75" x14ac:dyDescent="0.2"/>
    <row r="31874" ht="12.75" x14ac:dyDescent="0.2"/>
    <row r="31875" ht="12.75" x14ac:dyDescent="0.2"/>
    <row r="31876" ht="12.75" x14ac:dyDescent="0.2"/>
    <row r="31877" ht="12.75" x14ac:dyDescent="0.2"/>
    <row r="31878" ht="12.75" x14ac:dyDescent="0.2"/>
    <row r="31879" ht="12.75" x14ac:dyDescent="0.2"/>
    <row r="31880" ht="12.75" x14ac:dyDescent="0.2"/>
    <row r="31881" ht="12.75" x14ac:dyDescent="0.2"/>
    <row r="31882" ht="12.75" x14ac:dyDescent="0.2"/>
    <row r="31883" ht="12.75" x14ac:dyDescent="0.2"/>
    <row r="31884" ht="12.75" x14ac:dyDescent="0.2"/>
    <row r="31885" ht="12.75" x14ac:dyDescent="0.2"/>
    <row r="31886" ht="12.75" x14ac:dyDescent="0.2"/>
    <row r="31887" ht="12.75" x14ac:dyDescent="0.2"/>
    <row r="31888" ht="12.75" x14ac:dyDescent="0.2"/>
    <row r="31889" ht="12.75" x14ac:dyDescent="0.2"/>
    <row r="31890" ht="12.75" x14ac:dyDescent="0.2"/>
    <row r="31891" ht="12.75" x14ac:dyDescent="0.2"/>
    <row r="31892" ht="12.75" x14ac:dyDescent="0.2"/>
    <row r="31893" ht="12.75" x14ac:dyDescent="0.2"/>
    <row r="31894" ht="12.75" x14ac:dyDescent="0.2"/>
    <row r="31895" ht="12.75" x14ac:dyDescent="0.2"/>
    <row r="31896" ht="12.75" x14ac:dyDescent="0.2"/>
    <row r="31897" ht="12.75" x14ac:dyDescent="0.2"/>
    <row r="31898" ht="12.75" x14ac:dyDescent="0.2"/>
    <row r="31899" ht="12.75" x14ac:dyDescent="0.2"/>
    <row r="31900" ht="12.75" x14ac:dyDescent="0.2"/>
    <row r="31901" ht="12.75" x14ac:dyDescent="0.2"/>
    <row r="31902" ht="12.75" x14ac:dyDescent="0.2"/>
    <row r="31903" ht="12.75" x14ac:dyDescent="0.2"/>
    <row r="31904" ht="12.75" x14ac:dyDescent="0.2"/>
    <row r="31905" ht="12.75" x14ac:dyDescent="0.2"/>
    <row r="31906" ht="12.75" x14ac:dyDescent="0.2"/>
    <row r="31907" ht="12.75" x14ac:dyDescent="0.2"/>
    <row r="31908" ht="12.75" x14ac:dyDescent="0.2"/>
    <row r="31909" ht="12.75" x14ac:dyDescent="0.2"/>
    <row r="31910" ht="12.75" x14ac:dyDescent="0.2"/>
    <row r="31911" ht="12.75" x14ac:dyDescent="0.2"/>
    <row r="31912" ht="12.75" x14ac:dyDescent="0.2"/>
    <row r="31913" ht="12.75" x14ac:dyDescent="0.2"/>
    <row r="31914" ht="12.75" x14ac:dyDescent="0.2"/>
    <row r="31915" ht="12.75" x14ac:dyDescent="0.2"/>
    <row r="31916" ht="12.75" x14ac:dyDescent="0.2"/>
    <row r="31917" ht="12.75" x14ac:dyDescent="0.2"/>
    <row r="31918" ht="12.75" x14ac:dyDescent="0.2"/>
    <row r="31919" ht="12.75" x14ac:dyDescent="0.2"/>
    <row r="31920" ht="12.75" x14ac:dyDescent="0.2"/>
    <row r="31921" ht="12.75" x14ac:dyDescent="0.2"/>
    <row r="31922" ht="12.75" x14ac:dyDescent="0.2"/>
    <row r="31923" ht="12.75" x14ac:dyDescent="0.2"/>
    <row r="31924" ht="12.75" x14ac:dyDescent="0.2"/>
    <row r="31925" ht="12.75" x14ac:dyDescent="0.2"/>
    <row r="31926" ht="12.75" x14ac:dyDescent="0.2"/>
    <row r="31927" ht="12.75" x14ac:dyDescent="0.2"/>
    <row r="31928" ht="12.75" x14ac:dyDescent="0.2"/>
    <row r="31929" ht="12.75" x14ac:dyDescent="0.2"/>
    <row r="31930" ht="12.75" x14ac:dyDescent="0.2"/>
    <row r="31931" ht="12.75" x14ac:dyDescent="0.2"/>
    <row r="31932" ht="12.75" x14ac:dyDescent="0.2"/>
    <row r="31933" ht="12.75" x14ac:dyDescent="0.2"/>
    <row r="31934" ht="12.75" x14ac:dyDescent="0.2"/>
    <row r="31935" ht="12.75" x14ac:dyDescent="0.2"/>
    <row r="31936" ht="12.75" x14ac:dyDescent="0.2"/>
    <row r="31937" ht="12.75" x14ac:dyDescent="0.2"/>
    <row r="31938" ht="12.75" x14ac:dyDescent="0.2"/>
    <row r="31939" ht="12.75" x14ac:dyDescent="0.2"/>
    <row r="31940" ht="12.75" x14ac:dyDescent="0.2"/>
    <row r="31941" ht="12.75" x14ac:dyDescent="0.2"/>
    <row r="31942" ht="12.75" x14ac:dyDescent="0.2"/>
    <row r="31943" ht="12.75" x14ac:dyDescent="0.2"/>
    <row r="31944" ht="12.75" x14ac:dyDescent="0.2"/>
    <row r="31945" ht="12.75" x14ac:dyDescent="0.2"/>
    <row r="31946" ht="12.75" x14ac:dyDescent="0.2"/>
    <row r="31947" ht="12.75" x14ac:dyDescent="0.2"/>
    <row r="31948" ht="12.75" x14ac:dyDescent="0.2"/>
    <row r="31949" ht="12.75" x14ac:dyDescent="0.2"/>
    <row r="31950" ht="12.75" x14ac:dyDescent="0.2"/>
    <row r="31951" ht="12.75" x14ac:dyDescent="0.2"/>
    <row r="31952" ht="12.75" x14ac:dyDescent="0.2"/>
    <row r="31953" ht="12.75" x14ac:dyDescent="0.2"/>
    <row r="31954" ht="12.75" x14ac:dyDescent="0.2"/>
    <row r="31955" ht="12.75" x14ac:dyDescent="0.2"/>
    <row r="31956" ht="12.75" x14ac:dyDescent="0.2"/>
    <row r="31957" ht="12.75" x14ac:dyDescent="0.2"/>
    <row r="31958" ht="12.75" x14ac:dyDescent="0.2"/>
    <row r="31959" ht="12.75" x14ac:dyDescent="0.2"/>
    <row r="31960" ht="12.75" x14ac:dyDescent="0.2"/>
    <row r="31961" ht="12.75" x14ac:dyDescent="0.2"/>
    <row r="31962" ht="12.75" x14ac:dyDescent="0.2"/>
    <row r="31963" ht="12.75" x14ac:dyDescent="0.2"/>
    <row r="31964" ht="12.75" x14ac:dyDescent="0.2"/>
    <row r="31965" ht="12.75" x14ac:dyDescent="0.2"/>
    <row r="31966" ht="12.75" x14ac:dyDescent="0.2"/>
    <row r="31967" ht="12.75" x14ac:dyDescent="0.2"/>
    <row r="31968" ht="12.75" x14ac:dyDescent="0.2"/>
    <row r="31969" ht="12.75" x14ac:dyDescent="0.2"/>
    <row r="31970" ht="12.75" x14ac:dyDescent="0.2"/>
    <row r="31971" ht="12.75" x14ac:dyDescent="0.2"/>
    <row r="31972" ht="12.75" x14ac:dyDescent="0.2"/>
    <row r="31973" ht="12.75" x14ac:dyDescent="0.2"/>
    <row r="31974" ht="12.75" x14ac:dyDescent="0.2"/>
    <row r="31975" ht="12.75" x14ac:dyDescent="0.2"/>
    <row r="31976" ht="12.75" x14ac:dyDescent="0.2"/>
    <row r="31977" ht="12.75" x14ac:dyDescent="0.2"/>
    <row r="31978" ht="12.75" x14ac:dyDescent="0.2"/>
    <row r="31979" ht="12.75" x14ac:dyDescent="0.2"/>
    <row r="31980" ht="12.75" x14ac:dyDescent="0.2"/>
    <row r="31981" ht="12.75" x14ac:dyDescent="0.2"/>
    <row r="31982" ht="12.75" x14ac:dyDescent="0.2"/>
    <row r="31983" ht="12.75" x14ac:dyDescent="0.2"/>
    <row r="31984" ht="12.75" x14ac:dyDescent="0.2"/>
    <row r="31985" ht="12.75" x14ac:dyDescent="0.2"/>
    <row r="31986" ht="12.75" x14ac:dyDescent="0.2"/>
    <row r="31987" ht="12.75" x14ac:dyDescent="0.2"/>
    <row r="31988" ht="12.75" x14ac:dyDescent="0.2"/>
    <row r="31989" ht="12.75" x14ac:dyDescent="0.2"/>
    <row r="31990" ht="12.75" x14ac:dyDescent="0.2"/>
    <row r="31991" ht="12.75" x14ac:dyDescent="0.2"/>
    <row r="31992" ht="12.75" x14ac:dyDescent="0.2"/>
    <row r="31993" ht="12.75" x14ac:dyDescent="0.2"/>
    <row r="31994" ht="12.75" x14ac:dyDescent="0.2"/>
    <row r="31995" ht="12.75" x14ac:dyDescent="0.2"/>
    <row r="31996" ht="12.75" x14ac:dyDescent="0.2"/>
    <row r="31997" ht="12.75" x14ac:dyDescent="0.2"/>
    <row r="31998" ht="12.75" x14ac:dyDescent="0.2"/>
    <row r="31999" ht="12.75" x14ac:dyDescent="0.2"/>
    <row r="32000" ht="12.75" x14ac:dyDescent="0.2"/>
    <row r="32001" ht="12.75" x14ac:dyDescent="0.2"/>
    <row r="32002" ht="12.75" x14ac:dyDescent="0.2"/>
    <row r="32003" ht="12.75" x14ac:dyDescent="0.2"/>
    <row r="32004" ht="12.75" x14ac:dyDescent="0.2"/>
    <row r="32005" ht="12.75" x14ac:dyDescent="0.2"/>
    <row r="32006" ht="12.75" x14ac:dyDescent="0.2"/>
    <row r="32007" ht="12.75" x14ac:dyDescent="0.2"/>
    <row r="32008" ht="12.75" x14ac:dyDescent="0.2"/>
    <row r="32009" ht="12.75" x14ac:dyDescent="0.2"/>
    <row r="32010" ht="12.75" x14ac:dyDescent="0.2"/>
    <row r="32011" ht="12.75" x14ac:dyDescent="0.2"/>
    <row r="32012" ht="12.75" x14ac:dyDescent="0.2"/>
    <row r="32013" ht="12.75" x14ac:dyDescent="0.2"/>
    <row r="32014" ht="12.75" x14ac:dyDescent="0.2"/>
    <row r="32015" ht="12.75" x14ac:dyDescent="0.2"/>
    <row r="32016" ht="12.75" x14ac:dyDescent="0.2"/>
    <row r="32017" ht="12.75" x14ac:dyDescent="0.2"/>
    <row r="32018" ht="12.75" x14ac:dyDescent="0.2"/>
    <row r="32019" ht="12.75" x14ac:dyDescent="0.2"/>
    <row r="32020" ht="12.75" x14ac:dyDescent="0.2"/>
    <row r="32021" ht="12.75" x14ac:dyDescent="0.2"/>
    <row r="32022" ht="12.75" x14ac:dyDescent="0.2"/>
    <row r="32023" ht="12.75" x14ac:dyDescent="0.2"/>
    <row r="32024" ht="12.75" x14ac:dyDescent="0.2"/>
    <row r="32025" ht="12.75" x14ac:dyDescent="0.2"/>
    <row r="32026" ht="12.75" x14ac:dyDescent="0.2"/>
    <row r="32027" ht="12.75" x14ac:dyDescent="0.2"/>
    <row r="32028" ht="12.75" x14ac:dyDescent="0.2"/>
    <row r="32029" ht="12.75" x14ac:dyDescent="0.2"/>
    <row r="32030" ht="12.75" x14ac:dyDescent="0.2"/>
    <row r="32031" ht="12.75" x14ac:dyDescent="0.2"/>
    <row r="32032" ht="12.75" x14ac:dyDescent="0.2"/>
    <row r="32033" ht="12.75" x14ac:dyDescent="0.2"/>
    <row r="32034" ht="12.75" x14ac:dyDescent="0.2"/>
    <row r="32035" ht="12.75" x14ac:dyDescent="0.2"/>
    <row r="32036" ht="12.75" x14ac:dyDescent="0.2"/>
    <row r="32037" ht="12.75" x14ac:dyDescent="0.2"/>
    <row r="32038" ht="12.75" x14ac:dyDescent="0.2"/>
    <row r="32039" ht="12.75" x14ac:dyDescent="0.2"/>
    <row r="32040" ht="12.75" x14ac:dyDescent="0.2"/>
    <row r="32041" ht="12.75" x14ac:dyDescent="0.2"/>
    <row r="32042" ht="12.75" x14ac:dyDescent="0.2"/>
    <row r="32043" ht="12.75" x14ac:dyDescent="0.2"/>
    <row r="32044" ht="12.75" x14ac:dyDescent="0.2"/>
    <row r="32045" ht="12.75" x14ac:dyDescent="0.2"/>
    <row r="32046" ht="12.75" x14ac:dyDescent="0.2"/>
    <row r="32047" ht="12.75" x14ac:dyDescent="0.2"/>
    <row r="32048" ht="12.75" x14ac:dyDescent="0.2"/>
    <row r="32049" ht="12.75" x14ac:dyDescent="0.2"/>
    <row r="32050" ht="12.75" x14ac:dyDescent="0.2"/>
    <row r="32051" ht="12.75" x14ac:dyDescent="0.2"/>
    <row r="32052" ht="12.75" x14ac:dyDescent="0.2"/>
    <row r="32053" ht="12.75" x14ac:dyDescent="0.2"/>
    <row r="32054" ht="12.75" x14ac:dyDescent="0.2"/>
    <row r="32055" ht="12.75" x14ac:dyDescent="0.2"/>
    <row r="32056" ht="12.75" x14ac:dyDescent="0.2"/>
    <row r="32057" ht="12.75" x14ac:dyDescent="0.2"/>
    <row r="32058" ht="12.75" x14ac:dyDescent="0.2"/>
    <row r="32059" ht="12.75" x14ac:dyDescent="0.2"/>
    <row r="32060" ht="12.75" x14ac:dyDescent="0.2"/>
    <row r="32061" ht="12.75" x14ac:dyDescent="0.2"/>
    <row r="32062" ht="12.75" x14ac:dyDescent="0.2"/>
    <row r="32063" ht="12.75" x14ac:dyDescent="0.2"/>
    <row r="32064" ht="12.75" x14ac:dyDescent="0.2"/>
    <row r="32065" ht="12.75" x14ac:dyDescent="0.2"/>
    <row r="32066" ht="12.75" x14ac:dyDescent="0.2"/>
    <row r="32067" ht="12.75" x14ac:dyDescent="0.2"/>
    <row r="32068" ht="12.75" x14ac:dyDescent="0.2"/>
    <row r="32069" ht="12.75" x14ac:dyDescent="0.2"/>
    <row r="32070" ht="12.75" x14ac:dyDescent="0.2"/>
    <row r="32071" ht="12.75" x14ac:dyDescent="0.2"/>
    <row r="32072" ht="12.75" x14ac:dyDescent="0.2"/>
    <row r="32073" ht="12.75" x14ac:dyDescent="0.2"/>
    <row r="32074" ht="12.75" x14ac:dyDescent="0.2"/>
    <row r="32075" ht="12.75" x14ac:dyDescent="0.2"/>
    <row r="32076" ht="12.75" x14ac:dyDescent="0.2"/>
    <row r="32077" ht="12.75" x14ac:dyDescent="0.2"/>
    <row r="32078" ht="12.75" x14ac:dyDescent="0.2"/>
    <row r="32079" ht="12.75" x14ac:dyDescent="0.2"/>
    <row r="32080" ht="12.75" x14ac:dyDescent="0.2"/>
    <row r="32081" ht="12.75" x14ac:dyDescent="0.2"/>
    <row r="32082" ht="12.75" x14ac:dyDescent="0.2"/>
    <row r="32083" ht="12.75" x14ac:dyDescent="0.2"/>
    <row r="32084" ht="12.75" x14ac:dyDescent="0.2"/>
    <row r="32085" ht="12.75" x14ac:dyDescent="0.2"/>
    <row r="32086" ht="12.75" x14ac:dyDescent="0.2"/>
    <row r="32087" ht="12.75" x14ac:dyDescent="0.2"/>
    <row r="32088" ht="12.75" x14ac:dyDescent="0.2"/>
    <row r="32089" ht="12.75" x14ac:dyDescent="0.2"/>
    <row r="32090" ht="12.75" x14ac:dyDescent="0.2"/>
    <row r="32091" ht="12.75" x14ac:dyDescent="0.2"/>
    <row r="32092" ht="12.75" x14ac:dyDescent="0.2"/>
    <row r="32093" ht="12.75" x14ac:dyDescent="0.2"/>
    <row r="32094" ht="12.75" x14ac:dyDescent="0.2"/>
    <row r="32095" ht="12.75" x14ac:dyDescent="0.2"/>
    <row r="32096" ht="12.75" x14ac:dyDescent="0.2"/>
    <row r="32097" ht="12.75" x14ac:dyDescent="0.2"/>
    <row r="32098" ht="12.75" x14ac:dyDescent="0.2"/>
    <row r="32099" ht="12.75" x14ac:dyDescent="0.2"/>
    <row r="32100" ht="12.75" x14ac:dyDescent="0.2"/>
    <row r="32101" ht="12.75" x14ac:dyDescent="0.2"/>
    <row r="32102" ht="12.75" x14ac:dyDescent="0.2"/>
    <row r="32103" ht="12.75" x14ac:dyDescent="0.2"/>
    <row r="32104" ht="12.75" x14ac:dyDescent="0.2"/>
    <row r="32105" ht="12.75" x14ac:dyDescent="0.2"/>
    <row r="32106" ht="12.75" x14ac:dyDescent="0.2"/>
    <row r="32107" ht="12.75" x14ac:dyDescent="0.2"/>
    <row r="32108" ht="12.75" x14ac:dyDescent="0.2"/>
    <row r="32109" ht="12.75" x14ac:dyDescent="0.2"/>
    <row r="32110" ht="12.75" x14ac:dyDescent="0.2"/>
    <row r="32111" ht="12.75" x14ac:dyDescent="0.2"/>
    <row r="32112" ht="12.75" x14ac:dyDescent="0.2"/>
    <row r="32113" ht="12.75" x14ac:dyDescent="0.2"/>
    <row r="32114" ht="12.75" x14ac:dyDescent="0.2"/>
    <row r="32115" ht="12.75" x14ac:dyDescent="0.2"/>
    <row r="32116" ht="12.75" x14ac:dyDescent="0.2"/>
    <row r="32117" ht="12.75" x14ac:dyDescent="0.2"/>
    <row r="32118" ht="12.75" x14ac:dyDescent="0.2"/>
    <row r="32119" ht="12.75" x14ac:dyDescent="0.2"/>
    <row r="32120" ht="12.75" x14ac:dyDescent="0.2"/>
    <row r="32121" ht="12.75" x14ac:dyDescent="0.2"/>
    <row r="32122" ht="12.75" x14ac:dyDescent="0.2"/>
    <row r="32123" ht="12.75" x14ac:dyDescent="0.2"/>
    <row r="32124" ht="12.75" x14ac:dyDescent="0.2"/>
    <row r="32125" ht="12.75" x14ac:dyDescent="0.2"/>
    <row r="32126" ht="12.75" x14ac:dyDescent="0.2"/>
    <row r="32127" ht="12.75" x14ac:dyDescent="0.2"/>
    <row r="32128" ht="12.75" x14ac:dyDescent="0.2"/>
    <row r="32129" ht="12.75" x14ac:dyDescent="0.2"/>
    <row r="32130" ht="12.75" x14ac:dyDescent="0.2"/>
    <row r="32131" ht="12.75" x14ac:dyDescent="0.2"/>
    <row r="32132" ht="12.75" x14ac:dyDescent="0.2"/>
    <row r="32133" ht="12.75" x14ac:dyDescent="0.2"/>
    <row r="32134" ht="12.75" x14ac:dyDescent="0.2"/>
    <row r="32135" ht="12.75" x14ac:dyDescent="0.2"/>
    <row r="32136" ht="12.75" x14ac:dyDescent="0.2"/>
    <row r="32137" ht="12.75" x14ac:dyDescent="0.2"/>
    <row r="32138" ht="12.75" x14ac:dyDescent="0.2"/>
    <row r="32139" ht="12.75" x14ac:dyDescent="0.2"/>
    <row r="32140" ht="12.75" x14ac:dyDescent="0.2"/>
    <row r="32141" ht="12.75" x14ac:dyDescent="0.2"/>
    <row r="32142" ht="12.75" x14ac:dyDescent="0.2"/>
    <row r="32143" ht="12.75" x14ac:dyDescent="0.2"/>
    <row r="32144" ht="12.75" x14ac:dyDescent="0.2"/>
    <row r="32145" ht="12.75" x14ac:dyDescent="0.2"/>
    <row r="32146" ht="12.75" x14ac:dyDescent="0.2"/>
    <row r="32147" ht="12.75" x14ac:dyDescent="0.2"/>
    <row r="32148" ht="12.75" x14ac:dyDescent="0.2"/>
    <row r="32149" ht="12.75" x14ac:dyDescent="0.2"/>
    <row r="32150" ht="12.75" x14ac:dyDescent="0.2"/>
    <row r="32151" ht="12.75" x14ac:dyDescent="0.2"/>
    <row r="32152" ht="12.75" x14ac:dyDescent="0.2"/>
    <row r="32153" ht="12.75" x14ac:dyDescent="0.2"/>
    <row r="32154" ht="12.75" x14ac:dyDescent="0.2"/>
    <row r="32155" ht="12.75" x14ac:dyDescent="0.2"/>
    <row r="32156" ht="12.75" x14ac:dyDescent="0.2"/>
    <row r="32157" ht="12.75" x14ac:dyDescent="0.2"/>
    <row r="32158" ht="12.75" x14ac:dyDescent="0.2"/>
    <row r="32159" ht="12.75" x14ac:dyDescent="0.2"/>
    <row r="32160" ht="12.75" x14ac:dyDescent="0.2"/>
    <row r="32161" ht="12.75" x14ac:dyDescent="0.2"/>
    <row r="32162" ht="12.75" x14ac:dyDescent="0.2"/>
    <row r="32163" ht="12.75" x14ac:dyDescent="0.2"/>
    <row r="32164" ht="12.75" x14ac:dyDescent="0.2"/>
    <row r="32165" ht="12.75" x14ac:dyDescent="0.2"/>
    <row r="32166" ht="12.75" x14ac:dyDescent="0.2"/>
    <row r="32167" ht="12.75" x14ac:dyDescent="0.2"/>
    <row r="32168" ht="12.75" x14ac:dyDescent="0.2"/>
    <row r="32169" ht="12.75" x14ac:dyDescent="0.2"/>
    <row r="32170" ht="12.75" x14ac:dyDescent="0.2"/>
    <row r="32171" ht="12.75" x14ac:dyDescent="0.2"/>
    <row r="32172" ht="12.75" x14ac:dyDescent="0.2"/>
    <row r="32173" ht="12.75" x14ac:dyDescent="0.2"/>
    <row r="32174" ht="12.75" x14ac:dyDescent="0.2"/>
    <row r="32175" ht="12.75" x14ac:dyDescent="0.2"/>
    <row r="32176" ht="12.75" x14ac:dyDescent="0.2"/>
    <row r="32177" ht="12.75" x14ac:dyDescent="0.2"/>
    <row r="32178" ht="12.75" x14ac:dyDescent="0.2"/>
    <row r="32179" ht="12.75" x14ac:dyDescent="0.2"/>
    <row r="32180" ht="12.75" x14ac:dyDescent="0.2"/>
    <row r="32181" ht="12.75" x14ac:dyDescent="0.2"/>
    <row r="32182" ht="12.75" x14ac:dyDescent="0.2"/>
    <row r="32183" ht="12.75" x14ac:dyDescent="0.2"/>
    <row r="32184" ht="12.75" x14ac:dyDescent="0.2"/>
    <row r="32185" ht="12.75" x14ac:dyDescent="0.2"/>
    <row r="32186" ht="12.75" x14ac:dyDescent="0.2"/>
    <row r="32187" ht="12.75" x14ac:dyDescent="0.2"/>
    <row r="32188" ht="12.75" x14ac:dyDescent="0.2"/>
    <row r="32189" ht="12.75" x14ac:dyDescent="0.2"/>
    <row r="32190" ht="12.75" x14ac:dyDescent="0.2"/>
    <row r="32191" ht="12.75" x14ac:dyDescent="0.2"/>
    <row r="32192" ht="12.75" x14ac:dyDescent="0.2"/>
    <row r="32193" ht="12.75" x14ac:dyDescent="0.2"/>
    <row r="32194" ht="12.75" x14ac:dyDescent="0.2"/>
    <row r="32195" ht="12.75" x14ac:dyDescent="0.2"/>
    <row r="32196" ht="12.75" x14ac:dyDescent="0.2"/>
    <row r="32197" ht="12.75" x14ac:dyDescent="0.2"/>
    <row r="32198" ht="12.75" x14ac:dyDescent="0.2"/>
    <row r="32199" ht="12.75" x14ac:dyDescent="0.2"/>
    <row r="32200" ht="12.75" x14ac:dyDescent="0.2"/>
    <row r="32201" ht="12.75" x14ac:dyDescent="0.2"/>
    <row r="32202" ht="12.75" x14ac:dyDescent="0.2"/>
    <row r="32203" ht="12.75" x14ac:dyDescent="0.2"/>
    <row r="32204" ht="12.75" x14ac:dyDescent="0.2"/>
    <row r="32205" ht="12.75" x14ac:dyDescent="0.2"/>
    <row r="32206" ht="12.75" x14ac:dyDescent="0.2"/>
    <row r="32207" ht="12.75" x14ac:dyDescent="0.2"/>
    <row r="32208" ht="12.75" x14ac:dyDescent="0.2"/>
    <row r="32209" ht="12.75" x14ac:dyDescent="0.2"/>
    <row r="32210" ht="12.75" x14ac:dyDescent="0.2"/>
    <row r="32211" ht="12.75" x14ac:dyDescent="0.2"/>
    <row r="32212" ht="12.75" x14ac:dyDescent="0.2"/>
    <row r="32213" ht="12.75" x14ac:dyDescent="0.2"/>
    <row r="32214" ht="12.75" x14ac:dyDescent="0.2"/>
    <row r="32215" ht="12.75" x14ac:dyDescent="0.2"/>
    <row r="32216" ht="12.75" x14ac:dyDescent="0.2"/>
    <row r="32217" ht="12.75" x14ac:dyDescent="0.2"/>
    <row r="32218" ht="12.75" x14ac:dyDescent="0.2"/>
    <row r="32219" ht="12.75" x14ac:dyDescent="0.2"/>
    <row r="32220" ht="12.75" x14ac:dyDescent="0.2"/>
    <row r="32221" ht="12.75" x14ac:dyDescent="0.2"/>
    <row r="32222" ht="12.75" x14ac:dyDescent="0.2"/>
    <row r="32223" ht="12.75" x14ac:dyDescent="0.2"/>
    <row r="32224" ht="12.75" x14ac:dyDescent="0.2"/>
    <row r="32225" ht="12.75" x14ac:dyDescent="0.2"/>
    <row r="32226" ht="12.75" x14ac:dyDescent="0.2"/>
    <row r="32227" ht="12.75" x14ac:dyDescent="0.2"/>
    <row r="32228" ht="12.75" x14ac:dyDescent="0.2"/>
    <row r="32229" ht="12.75" x14ac:dyDescent="0.2"/>
    <row r="32230" ht="12.75" x14ac:dyDescent="0.2"/>
    <row r="32231" ht="12.75" x14ac:dyDescent="0.2"/>
    <row r="32232" ht="12.75" x14ac:dyDescent="0.2"/>
    <row r="32233" ht="12.75" x14ac:dyDescent="0.2"/>
    <row r="32234" ht="12.75" x14ac:dyDescent="0.2"/>
    <row r="32235" ht="12.75" x14ac:dyDescent="0.2"/>
    <row r="32236" ht="12.75" x14ac:dyDescent="0.2"/>
    <row r="32237" ht="12.75" x14ac:dyDescent="0.2"/>
    <row r="32238" ht="12.75" x14ac:dyDescent="0.2"/>
    <row r="32239" ht="12.75" x14ac:dyDescent="0.2"/>
    <row r="32240" ht="12.75" x14ac:dyDescent="0.2"/>
    <row r="32241" ht="12.75" x14ac:dyDescent="0.2"/>
    <row r="32242" ht="12.75" x14ac:dyDescent="0.2"/>
    <row r="32243" ht="12.75" x14ac:dyDescent="0.2"/>
    <row r="32244" ht="12.75" x14ac:dyDescent="0.2"/>
    <row r="32245" ht="12.75" x14ac:dyDescent="0.2"/>
    <row r="32246" ht="12.75" x14ac:dyDescent="0.2"/>
    <row r="32247" ht="12.75" x14ac:dyDescent="0.2"/>
    <row r="32248" ht="12.75" x14ac:dyDescent="0.2"/>
    <row r="32249" ht="12.75" x14ac:dyDescent="0.2"/>
    <row r="32250" ht="12.75" x14ac:dyDescent="0.2"/>
    <row r="32251" ht="12.75" x14ac:dyDescent="0.2"/>
    <row r="32252" ht="12.75" x14ac:dyDescent="0.2"/>
    <row r="32253" ht="12.75" x14ac:dyDescent="0.2"/>
    <row r="32254" ht="12.75" x14ac:dyDescent="0.2"/>
    <row r="32255" ht="12.75" x14ac:dyDescent="0.2"/>
    <row r="32256" ht="12.75" x14ac:dyDescent="0.2"/>
    <row r="32257" ht="12.75" x14ac:dyDescent="0.2"/>
    <row r="32258" ht="12.75" x14ac:dyDescent="0.2"/>
    <row r="32259" ht="12.75" x14ac:dyDescent="0.2"/>
    <row r="32260" ht="12.75" x14ac:dyDescent="0.2"/>
    <row r="32261" ht="12.75" x14ac:dyDescent="0.2"/>
    <row r="32262" ht="12.75" x14ac:dyDescent="0.2"/>
    <row r="32263" ht="12.75" x14ac:dyDescent="0.2"/>
    <row r="32264" ht="12.75" x14ac:dyDescent="0.2"/>
    <row r="32265" ht="12.75" x14ac:dyDescent="0.2"/>
    <row r="32266" ht="12.75" x14ac:dyDescent="0.2"/>
    <row r="32267" ht="12.75" x14ac:dyDescent="0.2"/>
    <row r="32268" ht="12.75" x14ac:dyDescent="0.2"/>
    <row r="32269" ht="12.75" x14ac:dyDescent="0.2"/>
    <row r="32270" ht="12.75" x14ac:dyDescent="0.2"/>
    <row r="32271" ht="12.75" x14ac:dyDescent="0.2"/>
    <row r="32272" ht="12.75" x14ac:dyDescent="0.2"/>
    <row r="32273" ht="12.75" x14ac:dyDescent="0.2"/>
    <row r="32274" ht="12.75" x14ac:dyDescent="0.2"/>
    <row r="32275" ht="12.75" x14ac:dyDescent="0.2"/>
    <row r="32276" ht="12.75" x14ac:dyDescent="0.2"/>
    <row r="32277" ht="12.75" x14ac:dyDescent="0.2"/>
    <row r="32278" ht="12.75" x14ac:dyDescent="0.2"/>
    <row r="32279" ht="12.75" x14ac:dyDescent="0.2"/>
    <row r="32280" ht="12.75" x14ac:dyDescent="0.2"/>
    <row r="32281" ht="12.75" x14ac:dyDescent="0.2"/>
    <row r="32282" ht="12.75" x14ac:dyDescent="0.2"/>
    <row r="32283" ht="12.75" x14ac:dyDescent="0.2"/>
    <row r="32284" ht="12.75" x14ac:dyDescent="0.2"/>
    <row r="32285" ht="12.75" x14ac:dyDescent="0.2"/>
    <row r="32286" ht="12.75" x14ac:dyDescent="0.2"/>
    <row r="32287" ht="12.75" x14ac:dyDescent="0.2"/>
    <row r="32288" ht="12.75" x14ac:dyDescent="0.2"/>
    <row r="32289" ht="12.75" x14ac:dyDescent="0.2"/>
    <row r="32290" ht="12.75" x14ac:dyDescent="0.2"/>
    <row r="32291" ht="12.75" x14ac:dyDescent="0.2"/>
    <row r="32292" ht="12.75" x14ac:dyDescent="0.2"/>
    <row r="32293" ht="12.75" x14ac:dyDescent="0.2"/>
    <row r="32294" ht="12.75" x14ac:dyDescent="0.2"/>
    <row r="32295" ht="12.75" x14ac:dyDescent="0.2"/>
    <row r="32296" ht="12.75" x14ac:dyDescent="0.2"/>
    <row r="32297" ht="12.75" x14ac:dyDescent="0.2"/>
    <row r="32298" ht="12.75" x14ac:dyDescent="0.2"/>
    <row r="32299" ht="12.75" x14ac:dyDescent="0.2"/>
    <row r="32300" ht="12.75" x14ac:dyDescent="0.2"/>
    <row r="32301" ht="12.75" x14ac:dyDescent="0.2"/>
    <row r="32302" ht="12.75" x14ac:dyDescent="0.2"/>
    <row r="32303" ht="12.75" x14ac:dyDescent="0.2"/>
    <row r="32304" ht="12.75" x14ac:dyDescent="0.2"/>
    <row r="32305" ht="12.75" x14ac:dyDescent="0.2"/>
    <row r="32306" ht="12.75" x14ac:dyDescent="0.2"/>
    <row r="32307" ht="12.75" x14ac:dyDescent="0.2"/>
    <row r="32308" ht="12.75" x14ac:dyDescent="0.2"/>
    <row r="32309" ht="12.75" x14ac:dyDescent="0.2"/>
    <row r="32310" ht="12.75" x14ac:dyDescent="0.2"/>
    <row r="32311" ht="12.75" x14ac:dyDescent="0.2"/>
    <row r="32312" ht="12.75" x14ac:dyDescent="0.2"/>
    <row r="32313" ht="12.75" x14ac:dyDescent="0.2"/>
    <row r="32314" ht="12.75" x14ac:dyDescent="0.2"/>
    <row r="32315" ht="12.75" x14ac:dyDescent="0.2"/>
    <row r="32316" ht="12.75" x14ac:dyDescent="0.2"/>
    <row r="32317" ht="12.75" x14ac:dyDescent="0.2"/>
    <row r="32318" ht="12.75" x14ac:dyDescent="0.2"/>
    <row r="32319" ht="12.75" x14ac:dyDescent="0.2"/>
    <row r="32320" ht="12.75" x14ac:dyDescent="0.2"/>
    <row r="32321" ht="12.75" x14ac:dyDescent="0.2"/>
    <row r="32322" ht="12.75" x14ac:dyDescent="0.2"/>
    <row r="32323" ht="12.75" x14ac:dyDescent="0.2"/>
    <row r="32324" ht="12.75" x14ac:dyDescent="0.2"/>
    <row r="32325" ht="12.75" x14ac:dyDescent="0.2"/>
    <row r="32326" ht="12.75" x14ac:dyDescent="0.2"/>
    <row r="32327" ht="12.75" x14ac:dyDescent="0.2"/>
    <row r="32328" ht="12.75" x14ac:dyDescent="0.2"/>
    <row r="32329" ht="12.75" x14ac:dyDescent="0.2"/>
    <row r="32330" ht="12.75" x14ac:dyDescent="0.2"/>
    <row r="32331" ht="12.75" x14ac:dyDescent="0.2"/>
    <row r="32332" ht="12.75" x14ac:dyDescent="0.2"/>
    <row r="32333" ht="12.75" x14ac:dyDescent="0.2"/>
    <row r="32334" ht="12.75" x14ac:dyDescent="0.2"/>
    <row r="32335" ht="12.75" x14ac:dyDescent="0.2"/>
    <row r="32336" ht="12.75" x14ac:dyDescent="0.2"/>
    <row r="32337" ht="12.75" x14ac:dyDescent="0.2"/>
    <row r="32338" ht="12.75" x14ac:dyDescent="0.2"/>
    <row r="32339" ht="12.75" x14ac:dyDescent="0.2"/>
    <row r="32340" ht="12.75" x14ac:dyDescent="0.2"/>
    <row r="32341" ht="12.75" x14ac:dyDescent="0.2"/>
    <row r="32342" ht="12.75" x14ac:dyDescent="0.2"/>
    <row r="32343" ht="12.75" x14ac:dyDescent="0.2"/>
    <row r="32344" ht="12.75" x14ac:dyDescent="0.2"/>
    <row r="32345" ht="12.75" x14ac:dyDescent="0.2"/>
    <row r="32346" ht="12.75" x14ac:dyDescent="0.2"/>
    <row r="32347" ht="12.75" x14ac:dyDescent="0.2"/>
    <row r="32348" ht="12.75" x14ac:dyDescent="0.2"/>
    <row r="32349" ht="12.75" x14ac:dyDescent="0.2"/>
    <row r="32350" ht="12.75" x14ac:dyDescent="0.2"/>
    <row r="32351" ht="12.75" x14ac:dyDescent="0.2"/>
    <row r="32352" ht="12.75" x14ac:dyDescent="0.2"/>
    <row r="32353" ht="12.75" x14ac:dyDescent="0.2"/>
    <row r="32354" ht="12.75" x14ac:dyDescent="0.2"/>
    <row r="32355" ht="12.75" x14ac:dyDescent="0.2"/>
    <row r="32356" ht="12.75" x14ac:dyDescent="0.2"/>
    <row r="32357" ht="12.75" x14ac:dyDescent="0.2"/>
    <row r="32358" ht="12.75" x14ac:dyDescent="0.2"/>
    <row r="32359" ht="12.75" x14ac:dyDescent="0.2"/>
    <row r="32360" ht="12.75" x14ac:dyDescent="0.2"/>
    <row r="32361" ht="12.75" x14ac:dyDescent="0.2"/>
    <row r="32362" ht="12.75" x14ac:dyDescent="0.2"/>
    <row r="32363" ht="12.75" x14ac:dyDescent="0.2"/>
    <row r="32364" ht="12.75" x14ac:dyDescent="0.2"/>
    <row r="32365" ht="12.75" x14ac:dyDescent="0.2"/>
    <row r="32366" ht="12.75" x14ac:dyDescent="0.2"/>
    <row r="32367" ht="12.75" x14ac:dyDescent="0.2"/>
    <row r="32368" ht="12.75" x14ac:dyDescent="0.2"/>
    <row r="32369" ht="12.75" x14ac:dyDescent="0.2"/>
    <row r="32370" ht="12.75" x14ac:dyDescent="0.2"/>
    <row r="32371" ht="12.75" x14ac:dyDescent="0.2"/>
    <row r="32372" ht="12.75" x14ac:dyDescent="0.2"/>
    <row r="32373" ht="12.75" x14ac:dyDescent="0.2"/>
    <row r="32374" ht="12.75" x14ac:dyDescent="0.2"/>
    <row r="32375" ht="12.75" x14ac:dyDescent="0.2"/>
    <row r="32376" ht="12.75" x14ac:dyDescent="0.2"/>
    <row r="32377" ht="12.75" x14ac:dyDescent="0.2"/>
    <row r="32378" ht="12.75" x14ac:dyDescent="0.2"/>
    <row r="32379" ht="12.75" x14ac:dyDescent="0.2"/>
    <row r="32380" ht="12.75" x14ac:dyDescent="0.2"/>
    <row r="32381" ht="12.75" x14ac:dyDescent="0.2"/>
    <row r="32382" ht="12.75" x14ac:dyDescent="0.2"/>
    <row r="32383" ht="12.75" x14ac:dyDescent="0.2"/>
    <row r="32384" ht="12.75" x14ac:dyDescent="0.2"/>
    <row r="32385" ht="12.75" x14ac:dyDescent="0.2"/>
    <row r="32386" ht="12.75" x14ac:dyDescent="0.2"/>
    <row r="32387" ht="12.75" x14ac:dyDescent="0.2"/>
    <row r="32388" ht="12.75" x14ac:dyDescent="0.2"/>
    <row r="32389" ht="12.75" x14ac:dyDescent="0.2"/>
    <row r="32390" ht="12.75" x14ac:dyDescent="0.2"/>
    <row r="32391" ht="12.75" x14ac:dyDescent="0.2"/>
    <row r="32392" ht="12.75" x14ac:dyDescent="0.2"/>
    <row r="32393" ht="12.75" x14ac:dyDescent="0.2"/>
    <row r="32394" ht="12.75" x14ac:dyDescent="0.2"/>
    <row r="32395" ht="12.75" x14ac:dyDescent="0.2"/>
    <row r="32396" ht="12.75" x14ac:dyDescent="0.2"/>
    <row r="32397" ht="12.75" x14ac:dyDescent="0.2"/>
    <row r="32398" ht="12.75" x14ac:dyDescent="0.2"/>
    <row r="32399" ht="12.75" x14ac:dyDescent="0.2"/>
    <row r="32400" ht="12.75" x14ac:dyDescent="0.2"/>
    <row r="32401" ht="12.75" x14ac:dyDescent="0.2"/>
    <row r="32402" ht="12.75" x14ac:dyDescent="0.2"/>
    <row r="32403" ht="12.75" x14ac:dyDescent="0.2"/>
    <row r="32404" ht="12.75" x14ac:dyDescent="0.2"/>
    <row r="32405" ht="12.75" x14ac:dyDescent="0.2"/>
    <row r="32406" ht="12.75" x14ac:dyDescent="0.2"/>
    <row r="32407" ht="12.75" x14ac:dyDescent="0.2"/>
    <row r="32408" ht="12.75" x14ac:dyDescent="0.2"/>
    <row r="32409" ht="12.75" x14ac:dyDescent="0.2"/>
    <row r="32410" ht="12.75" x14ac:dyDescent="0.2"/>
    <row r="32411" ht="12.75" x14ac:dyDescent="0.2"/>
    <row r="32412" ht="12.75" x14ac:dyDescent="0.2"/>
    <row r="32413" ht="12.75" x14ac:dyDescent="0.2"/>
    <row r="32414" ht="12.75" x14ac:dyDescent="0.2"/>
    <row r="32415" ht="12.75" x14ac:dyDescent="0.2"/>
    <row r="32416" ht="12.75" x14ac:dyDescent="0.2"/>
    <row r="32417" ht="12.75" x14ac:dyDescent="0.2"/>
    <row r="32418" ht="12.75" x14ac:dyDescent="0.2"/>
    <row r="32419" ht="12.75" x14ac:dyDescent="0.2"/>
    <row r="32420" ht="12.75" x14ac:dyDescent="0.2"/>
    <row r="32421" ht="12.75" x14ac:dyDescent="0.2"/>
    <row r="32422" ht="12.75" x14ac:dyDescent="0.2"/>
    <row r="32423" ht="12.75" x14ac:dyDescent="0.2"/>
    <row r="32424" ht="12.75" x14ac:dyDescent="0.2"/>
    <row r="32425" ht="12.75" x14ac:dyDescent="0.2"/>
    <row r="32426" ht="12.75" x14ac:dyDescent="0.2"/>
    <row r="32427" ht="12.75" x14ac:dyDescent="0.2"/>
    <row r="32428" ht="12.75" x14ac:dyDescent="0.2"/>
    <row r="32429" ht="12.75" x14ac:dyDescent="0.2"/>
    <row r="32430" ht="12.75" x14ac:dyDescent="0.2"/>
    <row r="32431" ht="12.75" x14ac:dyDescent="0.2"/>
    <row r="32432" ht="12.75" x14ac:dyDescent="0.2"/>
    <row r="32433" ht="12.75" x14ac:dyDescent="0.2"/>
    <row r="32434" ht="12.75" x14ac:dyDescent="0.2"/>
    <row r="32435" ht="12.75" x14ac:dyDescent="0.2"/>
    <row r="32436" ht="12.75" x14ac:dyDescent="0.2"/>
    <row r="32437" ht="12.75" x14ac:dyDescent="0.2"/>
    <row r="32438" ht="12.75" x14ac:dyDescent="0.2"/>
    <row r="32439" ht="12.75" x14ac:dyDescent="0.2"/>
    <row r="32440" ht="12.75" x14ac:dyDescent="0.2"/>
    <row r="32441" ht="12.75" x14ac:dyDescent="0.2"/>
    <row r="32442" ht="12.75" x14ac:dyDescent="0.2"/>
    <row r="32443" ht="12.75" x14ac:dyDescent="0.2"/>
    <row r="32444" ht="12.75" x14ac:dyDescent="0.2"/>
    <row r="32445" ht="12.75" x14ac:dyDescent="0.2"/>
    <row r="32446" ht="12.75" x14ac:dyDescent="0.2"/>
    <row r="32447" ht="12.75" x14ac:dyDescent="0.2"/>
    <row r="32448" ht="12.75" x14ac:dyDescent="0.2"/>
    <row r="32449" ht="12.75" x14ac:dyDescent="0.2"/>
    <row r="32450" ht="12.75" x14ac:dyDescent="0.2"/>
    <row r="32451" ht="12.75" x14ac:dyDescent="0.2"/>
    <row r="32452" ht="12.75" x14ac:dyDescent="0.2"/>
    <row r="32453" ht="12.75" x14ac:dyDescent="0.2"/>
    <row r="32454" ht="12.75" x14ac:dyDescent="0.2"/>
    <row r="32455" ht="12.75" x14ac:dyDescent="0.2"/>
    <row r="32456" ht="12.75" x14ac:dyDescent="0.2"/>
    <row r="32457" ht="12.75" x14ac:dyDescent="0.2"/>
    <row r="32458" ht="12.75" x14ac:dyDescent="0.2"/>
    <row r="32459" ht="12.75" x14ac:dyDescent="0.2"/>
    <row r="32460" ht="12.75" x14ac:dyDescent="0.2"/>
    <row r="32461" ht="12.75" x14ac:dyDescent="0.2"/>
    <row r="32462" ht="12.75" x14ac:dyDescent="0.2"/>
    <row r="32463" ht="12.75" x14ac:dyDescent="0.2"/>
    <row r="32464" ht="12.75" x14ac:dyDescent="0.2"/>
    <row r="32465" ht="12.75" x14ac:dyDescent="0.2"/>
    <row r="32466" ht="12.75" x14ac:dyDescent="0.2"/>
    <row r="32467" ht="12.75" x14ac:dyDescent="0.2"/>
    <row r="32468" ht="12.75" x14ac:dyDescent="0.2"/>
    <row r="32469" ht="12.75" x14ac:dyDescent="0.2"/>
    <row r="32470" ht="12.75" x14ac:dyDescent="0.2"/>
    <row r="32471" ht="12.75" x14ac:dyDescent="0.2"/>
    <row r="32472" ht="12.75" x14ac:dyDescent="0.2"/>
    <row r="32473" ht="12.75" x14ac:dyDescent="0.2"/>
    <row r="32474" ht="12.75" x14ac:dyDescent="0.2"/>
    <row r="32475" ht="12.75" x14ac:dyDescent="0.2"/>
    <row r="32476" ht="12.75" x14ac:dyDescent="0.2"/>
    <row r="32477" ht="12.75" x14ac:dyDescent="0.2"/>
    <row r="32478" ht="12.75" x14ac:dyDescent="0.2"/>
    <row r="32479" ht="12.75" x14ac:dyDescent="0.2"/>
    <row r="32480" ht="12.75" x14ac:dyDescent="0.2"/>
    <row r="32481" ht="12.75" x14ac:dyDescent="0.2"/>
    <row r="32482" ht="12.75" x14ac:dyDescent="0.2"/>
    <row r="32483" ht="12.75" x14ac:dyDescent="0.2"/>
    <row r="32484" ht="12.75" x14ac:dyDescent="0.2"/>
    <row r="32485" ht="12.75" x14ac:dyDescent="0.2"/>
    <row r="32486" ht="12.75" x14ac:dyDescent="0.2"/>
    <row r="32487" ht="12.75" x14ac:dyDescent="0.2"/>
    <row r="32488" ht="12.75" x14ac:dyDescent="0.2"/>
    <row r="32489" ht="12.75" x14ac:dyDescent="0.2"/>
    <row r="32490" ht="12.75" x14ac:dyDescent="0.2"/>
    <row r="32491" ht="12.75" x14ac:dyDescent="0.2"/>
    <row r="32492" ht="12.75" x14ac:dyDescent="0.2"/>
    <row r="32493" ht="12.75" x14ac:dyDescent="0.2"/>
    <row r="32494" ht="12.75" x14ac:dyDescent="0.2"/>
    <row r="32495" ht="12.75" x14ac:dyDescent="0.2"/>
    <row r="32496" ht="12.75" x14ac:dyDescent="0.2"/>
    <row r="32497" ht="12.75" x14ac:dyDescent="0.2"/>
    <row r="32498" ht="12.75" x14ac:dyDescent="0.2"/>
    <row r="32499" ht="12.75" x14ac:dyDescent="0.2"/>
    <row r="32500" ht="12.75" x14ac:dyDescent="0.2"/>
    <row r="32501" ht="12.75" x14ac:dyDescent="0.2"/>
    <row r="32502" ht="12.75" x14ac:dyDescent="0.2"/>
    <row r="32503" ht="12.75" x14ac:dyDescent="0.2"/>
    <row r="32504" ht="12.75" x14ac:dyDescent="0.2"/>
    <row r="32505" ht="12.75" x14ac:dyDescent="0.2"/>
    <row r="32506" ht="12.75" x14ac:dyDescent="0.2"/>
    <row r="32507" ht="12.75" x14ac:dyDescent="0.2"/>
    <row r="32508" ht="12.75" x14ac:dyDescent="0.2"/>
    <row r="32509" ht="12.75" x14ac:dyDescent="0.2"/>
    <row r="32510" ht="12.75" x14ac:dyDescent="0.2"/>
    <row r="32511" ht="12.75" x14ac:dyDescent="0.2"/>
    <row r="32512" ht="12.75" x14ac:dyDescent="0.2"/>
    <row r="32513" ht="12.75" x14ac:dyDescent="0.2"/>
    <row r="32514" ht="12.75" x14ac:dyDescent="0.2"/>
    <row r="32515" ht="12.75" x14ac:dyDescent="0.2"/>
    <row r="32516" ht="12.75" x14ac:dyDescent="0.2"/>
    <row r="32517" ht="12.75" x14ac:dyDescent="0.2"/>
    <row r="32518" ht="12.75" x14ac:dyDescent="0.2"/>
    <row r="32519" ht="12.75" x14ac:dyDescent="0.2"/>
    <row r="32520" ht="12.75" x14ac:dyDescent="0.2"/>
    <row r="32521" ht="12.75" x14ac:dyDescent="0.2"/>
    <row r="32522" ht="12.75" x14ac:dyDescent="0.2"/>
    <row r="32523" ht="12.75" x14ac:dyDescent="0.2"/>
    <row r="32524" ht="12.75" x14ac:dyDescent="0.2"/>
    <row r="32525" ht="12.75" x14ac:dyDescent="0.2"/>
    <row r="32526" ht="12.75" x14ac:dyDescent="0.2"/>
    <row r="32527" ht="12.75" x14ac:dyDescent="0.2"/>
    <row r="32528" ht="12.75" x14ac:dyDescent="0.2"/>
    <row r="32529" ht="12.75" x14ac:dyDescent="0.2"/>
    <row r="32530" ht="12.75" x14ac:dyDescent="0.2"/>
    <row r="32531" ht="12.75" x14ac:dyDescent="0.2"/>
    <row r="32532" ht="12.75" x14ac:dyDescent="0.2"/>
    <row r="32533" ht="12.75" x14ac:dyDescent="0.2"/>
    <row r="32534" ht="12.75" x14ac:dyDescent="0.2"/>
    <row r="32535" ht="12.75" x14ac:dyDescent="0.2"/>
    <row r="32536" ht="12.75" x14ac:dyDescent="0.2"/>
    <row r="32537" ht="12.75" x14ac:dyDescent="0.2"/>
    <row r="32538" ht="12.75" x14ac:dyDescent="0.2"/>
    <row r="32539" ht="12.75" x14ac:dyDescent="0.2"/>
    <row r="32540" ht="12.75" x14ac:dyDescent="0.2"/>
    <row r="32541" ht="12.75" x14ac:dyDescent="0.2"/>
    <row r="32542" ht="12.75" x14ac:dyDescent="0.2"/>
    <row r="32543" ht="12.75" x14ac:dyDescent="0.2"/>
    <row r="32544" ht="12.75" x14ac:dyDescent="0.2"/>
    <row r="32545" ht="12.75" x14ac:dyDescent="0.2"/>
    <row r="32546" ht="12.75" x14ac:dyDescent="0.2"/>
    <row r="32547" ht="12.75" x14ac:dyDescent="0.2"/>
    <row r="32548" ht="12.75" x14ac:dyDescent="0.2"/>
    <row r="32549" ht="12.75" x14ac:dyDescent="0.2"/>
    <row r="32550" ht="12.75" x14ac:dyDescent="0.2"/>
    <row r="32551" ht="12.75" x14ac:dyDescent="0.2"/>
    <row r="32552" ht="12.75" x14ac:dyDescent="0.2"/>
    <row r="32553" ht="12.75" x14ac:dyDescent="0.2"/>
    <row r="32554" ht="12.75" x14ac:dyDescent="0.2"/>
    <row r="32555" ht="12.75" x14ac:dyDescent="0.2"/>
    <row r="32556" ht="12.75" x14ac:dyDescent="0.2"/>
    <row r="32557" ht="12.75" x14ac:dyDescent="0.2"/>
    <row r="32558" ht="12.75" x14ac:dyDescent="0.2"/>
    <row r="32559" ht="12.75" x14ac:dyDescent="0.2"/>
    <row r="32560" ht="12.75" x14ac:dyDescent="0.2"/>
    <row r="32561" ht="12.75" x14ac:dyDescent="0.2"/>
    <row r="32562" ht="12.75" x14ac:dyDescent="0.2"/>
    <row r="32563" ht="12.75" x14ac:dyDescent="0.2"/>
    <row r="32564" ht="12.75" x14ac:dyDescent="0.2"/>
    <row r="32565" ht="12.75" x14ac:dyDescent="0.2"/>
    <row r="32566" ht="12.75" x14ac:dyDescent="0.2"/>
    <row r="32567" ht="12.75" x14ac:dyDescent="0.2"/>
    <row r="32568" ht="12.75" x14ac:dyDescent="0.2"/>
    <row r="32569" ht="12.75" x14ac:dyDescent="0.2"/>
    <row r="32570" ht="12.75" x14ac:dyDescent="0.2"/>
    <row r="32571" ht="12.75" x14ac:dyDescent="0.2"/>
    <row r="32572" ht="12.75" x14ac:dyDescent="0.2"/>
    <row r="32573" ht="12.75" x14ac:dyDescent="0.2"/>
    <row r="32574" ht="12.75" x14ac:dyDescent="0.2"/>
    <row r="32575" ht="12.75" x14ac:dyDescent="0.2"/>
    <row r="32576" ht="12.75" x14ac:dyDescent="0.2"/>
    <row r="32577" ht="12.75" x14ac:dyDescent="0.2"/>
    <row r="32578" ht="12.75" x14ac:dyDescent="0.2"/>
    <row r="32579" ht="12.75" x14ac:dyDescent="0.2"/>
    <row r="32580" ht="12.75" x14ac:dyDescent="0.2"/>
    <row r="32581" ht="12.75" x14ac:dyDescent="0.2"/>
    <row r="32582" ht="12.75" x14ac:dyDescent="0.2"/>
    <row r="32583" ht="12.75" x14ac:dyDescent="0.2"/>
    <row r="32584" ht="12.75" x14ac:dyDescent="0.2"/>
    <row r="32585" ht="12.75" x14ac:dyDescent="0.2"/>
    <row r="32586" ht="12.75" x14ac:dyDescent="0.2"/>
    <row r="32587" ht="12.75" x14ac:dyDescent="0.2"/>
    <row r="32588" ht="12.75" x14ac:dyDescent="0.2"/>
    <row r="32589" ht="12.75" x14ac:dyDescent="0.2"/>
    <row r="32590" ht="12.75" x14ac:dyDescent="0.2"/>
    <row r="32591" ht="12.75" x14ac:dyDescent="0.2"/>
    <row r="32592" ht="12.75" x14ac:dyDescent="0.2"/>
    <row r="32593" ht="12.75" x14ac:dyDescent="0.2"/>
    <row r="32594" ht="12.75" x14ac:dyDescent="0.2"/>
    <row r="32595" ht="12.75" x14ac:dyDescent="0.2"/>
    <row r="32596" ht="12.75" x14ac:dyDescent="0.2"/>
    <row r="32597" ht="12.75" x14ac:dyDescent="0.2"/>
    <row r="32598" ht="12.75" x14ac:dyDescent="0.2"/>
    <row r="32599" ht="12.75" x14ac:dyDescent="0.2"/>
    <row r="32600" ht="12.75" x14ac:dyDescent="0.2"/>
    <row r="32601" ht="12.75" x14ac:dyDescent="0.2"/>
    <row r="32602" ht="12.75" x14ac:dyDescent="0.2"/>
    <row r="32603" ht="12.75" x14ac:dyDescent="0.2"/>
    <row r="32604" ht="12.75" x14ac:dyDescent="0.2"/>
    <row r="32605" ht="12.75" x14ac:dyDescent="0.2"/>
    <row r="32606" ht="12.75" x14ac:dyDescent="0.2"/>
    <row r="32607" ht="12.75" x14ac:dyDescent="0.2"/>
    <row r="32608" ht="12.75" x14ac:dyDescent="0.2"/>
    <row r="32609" ht="12.75" x14ac:dyDescent="0.2"/>
    <row r="32610" ht="12.75" x14ac:dyDescent="0.2"/>
    <row r="32611" ht="12.75" x14ac:dyDescent="0.2"/>
    <row r="32612" ht="12.75" x14ac:dyDescent="0.2"/>
    <row r="32613" ht="12.75" x14ac:dyDescent="0.2"/>
    <row r="32614" ht="12.75" x14ac:dyDescent="0.2"/>
    <row r="32615" ht="12.75" x14ac:dyDescent="0.2"/>
    <row r="32616" ht="12.75" x14ac:dyDescent="0.2"/>
    <row r="32617" ht="12.75" x14ac:dyDescent="0.2"/>
    <row r="32618" ht="12.75" x14ac:dyDescent="0.2"/>
    <row r="32619" ht="12.75" x14ac:dyDescent="0.2"/>
    <row r="32620" ht="12.75" x14ac:dyDescent="0.2"/>
    <row r="32621" ht="12.75" x14ac:dyDescent="0.2"/>
    <row r="32622" ht="12.75" x14ac:dyDescent="0.2"/>
    <row r="32623" ht="12.75" x14ac:dyDescent="0.2"/>
    <row r="32624" ht="12.75" x14ac:dyDescent="0.2"/>
    <row r="32625" ht="12.75" x14ac:dyDescent="0.2"/>
    <row r="32626" ht="12.75" x14ac:dyDescent="0.2"/>
    <row r="32627" ht="12.75" x14ac:dyDescent="0.2"/>
    <row r="32628" ht="12.75" x14ac:dyDescent="0.2"/>
    <row r="32629" ht="12.75" x14ac:dyDescent="0.2"/>
    <row r="32630" ht="12.75" x14ac:dyDescent="0.2"/>
    <row r="32631" ht="12.75" x14ac:dyDescent="0.2"/>
    <row r="32632" ht="12.75" x14ac:dyDescent="0.2"/>
    <row r="32633" ht="12.75" x14ac:dyDescent="0.2"/>
    <row r="32634" ht="12.75" x14ac:dyDescent="0.2"/>
    <row r="32635" ht="12.75" x14ac:dyDescent="0.2"/>
    <row r="32636" ht="12.75" x14ac:dyDescent="0.2"/>
    <row r="32637" ht="12.75" x14ac:dyDescent="0.2"/>
    <row r="32638" ht="12.75" x14ac:dyDescent="0.2"/>
    <row r="32639" ht="12.75" x14ac:dyDescent="0.2"/>
    <row r="32640" ht="12.75" x14ac:dyDescent="0.2"/>
    <row r="32641" ht="12.75" x14ac:dyDescent="0.2"/>
    <row r="32642" ht="12.75" x14ac:dyDescent="0.2"/>
    <row r="32643" ht="12.75" x14ac:dyDescent="0.2"/>
    <row r="32644" ht="12.75" x14ac:dyDescent="0.2"/>
    <row r="32645" ht="12.75" x14ac:dyDescent="0.2"/>
    <row r="32646" ht="12.75" x14ac:dyDescent="0.2"/>
    <row r="32647" ht="12.75" x14ac:dyDescent="0.2"/>
    <row r="32648" ht="12.75" x14ac:dyDescent="0.2"/>
    <row r="32649" ht="12.75" x14ac:dyDescent="0.2"/>
    <row r="32650" ht="12.75" x14ac:dyDescent="0.2"/>
    <row r="32651" ht="12.75" x14ac:dyDescent="0.2"/>
    <row r="32652" ht="12.75" x14ac:dyDescent="0.2"/>
    <row r="32653" ht="12.75" x14ac:dyDescent="0.2"/>
    <row r="32654" ht="12.75" x14ac:dyDescent="0.2"/>
    <row r="32655" ht="12.75" x14ac:dyDescent="0.2"/>
    <row r="32656" ht="12.75" x14ac:dyDescent="0.2"/>
    <row r="32657" ht="12.75" x14ac:dyDescent="0.2"/>
    <row r="32658" ht="12.75" x14ac:dyDescent="0.2"/>
    <row r="32659" ht="12.75" x14ac:dyDescent="0.2"/>
    <row r="32660" ht="12.75" x14ac:dyDescent="0.2"/>
    <row r="32661" ht="12.75" x14ac:dyDescent="0.2"/>
    <row r="32662" ht="12.75" x14ac:dyDescent="0.2"/>
    <row r="32663" ht="12.75" x14ac:dyDescent="0.2"/>
    <row r="32664" ht="12.75" x14ac:dyDescent="0.2"/>
    <row r="32665" ht="12.75" x14ac:dyDescent="0.2"/>
    <row r="32666" ht="12.75" x14ac:dyDescent="0.2"/>
    <row r="32667" ht="12.75" x14ac:dyDescent="0.2"/>
    <row r="32668" ht="12.75" x14ac:dyDescent="0.2"/>
    <row r="32669" ht="12.75" x14ac:dyDescent="0.2"/>
    <row r="32670" ht="12.75" x14ac:dyDescent="0.2"/>
    <row r="32671" ht="12.75" x14ac:dyDescent="0.2"/>
    <row r="32672" ht="12.75" x14ac:dyDescent="0.2"/>
    <row r="32673" ht="12.75" x14ac:dyDescent="0.2"/>
    <row r="32674" ht="12.75" x14ac:dyDescent="0.2"/>
    <row r="32675" ht="12.75" x14ac:dyDescent="0.2"/>
    <row r="32676" ht="12.75" x14ac:dyDescent="0.2"/>
    <row r="32677" ht="12.75" x14ac:dyDescent="0.2"/>
    <row r="32678" ht="12.75" x14ac:dyDescent="0.2"/>
    <row r="32679" ht="12.75" x14ac:dyDescent="0.2"/>
    <row r="32680" ht="12.75" x14ac:dyDescent="0.2"/>
    <row r="32681" ht="12.75" x14ac:dyDescent="0.2"/>
    <row r="32682" ht="12.75" x14ac:dyDescent="0.2"/>
    <row r="32683" ht="12.75" x14ac:dyDescent="0.2"/>
    <row r="32684" ht="12.75" x14ac:dyDescent="0.2"/>
    <row r="32685" ht="12.75" x14ac:dyDescent="0.2"/>
    <row r="32686" ht="12.75" x14ac:dyDescent="0.2"/>
    <row r="32687" ht="12.75" x14ac:dyDescent="0.2"/>
    <row r="32688" ht="12.75" x14ac:dyDescent="0.2"/>
    <row r="32689" ht="12.75" x14ac:dyDescent="0.2"/>
    <row r="32690" ht="12.75" x14ac:dyDescent="0.2"/>
    <row r="32691" ht="12.75" x14ac:dyDescent="0.2"/>
    <row r="32692" ht="12.75" x14ac:dyDescent="0.2"/>
    <row r="32693" ht="12.75" x14ac:dyDescent="0.2"/>
    <row r="32694" ht="12.75" x14ac:dyDescent="0.2"/>
    <row r="32695" ht="12.75" x14ac:dyDescent="0.2"/>
    <row r="32696" ht="12.75" x14ac:dyDescent="0.2"/>
    <row r="32697" ht="12.75" x14ac:dyDescent="0.2"/>
    <row r="32698" ht="12.75" x14ac:dyDescent="0.2"/>
    <row r="32699" ht="12.75" x14ac:dyDescent="0.2"/>
    <row r="32700" ht="12.75" x14ac:dyDescent="0.2"/>
    <row r="32701" ht="12.75" x14ac:dyDescent="0.2"/>
    <row r="32702" ht="12.75" x14ac:dyDescent="0.2"/>
    <row r="32703" ht="12.75" x14ac:dyDescent="0.2"/>
    <row r="32704" ht="12.75" x14ac:dyDescent="0.2"/>
    <row r="32705" ht="12.75" x14ac:dyDescent="0.2"/>
    <row r="32706" ht="12.75" x14ac:dyDescent="0.2"/>
    <row r="32707" ht="12.75" x14ac:dyDescent="0.2"/>
    <row r="32708" ht="12.75" x14ac:dyDescent="0.2"/>
    <row r="32709" ht="12.75" x14ac:dyDescent="0.2"/>
    <row r="32710" ht="12.75" x14ac:dyDescent="0.2"/>
    <row r="32711" ht="12.75" x14ac:dyDescent="0.2"/>
    <row r="32712" ht="12.75" x14ac:dyDescent="0.2"/>
    <row r="32713" ht="12.75" x14ac:dyDescent="0.2"/>
    <row r="32714" ht="12.75" x14ac:dyDescent="0.2"/>
    <row r="32715" ht="12.75" x14ac:dyDescent="0.2"/>
    <row r="32716" ht="12.75" x14ac:dyDescent="0.2"/>
    <row r="32717" ht="12.75" x14ac:dyDescent="0.2"/>
    <row r="32718" ht="12.75" x14ac:dyDescent="0.2"/>
    <row r="32719" ht="12.75" x14ac:dyDescent="0.2"/>
    <row r="32720" ht="12.75" x14ac:dyDescent="0.2"/>
    <row r="32721" ht="12.75" x14ac:dyDescent="0.2"/>
    <row r="32722" ht="12.75" x14ac:dyDescent="0.2"/>
    <row r="32723" ht="12.75" x14ac:dyDescent="0.2"/>
    <row r="32724" ht="12.75" x14ac:dyDescent="0.2"/>
    <row r="32725" ht="12.75" x14ac:dyDescent="0.2"/>
    <row r="32726" ht="12.75" x14ac:dyDescent="0.2"/>
    <row r="32727" ht="12.75" x14ac:dyDescent="0.2"/>
    <row r="32728" ht="12.75" x14ac:dyDescent="0.2"/>
    <row r="32729" ht="12.75" x14ac:dyDescent="0.2"/>
    <row r="32730" ht="12.75" x14ac:dyDescent="0.2"/>
    <row r="32731" ht="12.75" x14ac:dyDescent="0.2"/>
    <row r="32732" ht="12.75" x14ac:dyDescent="0.2"/>
    <row r="32733" ht="12.75" x14ac:dyDescent="0.2"/>
    <row r="32734" ht="12.75" x14ac:dyDescent="0.2"/>
    <row r="32735" ht="12.75" x14ac:dyDescent="0.2"/>
    <row r="32736" ht="12.75" x14ac:dyDescent="0.2"/>
    <row r="32737" ht="12.75" x14ac:dyDescent="0.2"/>
    <row r="32738" ht="12.75" x14ac:dyDescent="0.2"/>
    <row r="32739" ht="12.75" x14ac:dyDescent="0.2"/>
    <row r="32740" ht="12.75" x14ac:dyDescent="0.2"/>
    <row r="32741" ht="12.75" x14ac:dyDescent="0.2"/>
    <row r="32742" ht="12.75" x14ac:dyDescent="0.2"/>
    <row r="32743" ht="12.75" x14ac:dyDescent="0.2"/>
    <row r="32744" ht="12.75" x14ac:dyDescent="0.2"/>
    <row r="32745" ht="12.75" x14ac:dyDescent="0.2"/>
    <row r="32746" ht="12.75" x14ac:dyDescent="0.2"/>
    <row r="32747" ht="12.75" x14ac:dyDescent="0.2"/>
    <row r="32748" ht="12.75" x14ac:dyDescent="0.2"/>
    <row r="32749" ht="12.75" x14ac:dyDescent="0.2"/>
    <row r="32750" ht="12.75" x14ac:dyDescent="0.2"/>
    <row r="32751" ht="12.75" x14ac:dyDescent="0.2"/>
    <row r="32752" ht="12.75" x14ac:dyDescent="0.2"/>
    <row r="32753" ht="12.75" x14ac:dyDescent="0.2"/>
    <row r="32754" ht="12.75" x14ac:dyDescent="0.2"/>
    <row r="32755" ht="12.75" x14ac:dyDescent="0.2"/>
    <row r="32756" ht="12.75" x14ac:dyDescent="0.2"/>
    <row r="32757" ht="12.75" x14ac:dyDescent="0.2"/>
    <row r="32758" ht="12.75" x14ac:dyDescent="0.2"/>
    <row r="32759" ht="12.75" x14ac:dyDescent="0.2"/>
    <row r="32760" ht="12.75" x14ac:dyDescent="0.2"/>
    <row r="32761" ht="12.75" x14ac:dyDescent="0.2"/>
    <row r="32762" ht="12.75" x14ac:dyDescent="0.2"/>
    <row r="32763" ht="12.75" x14ac:dyDescent="0.2"/>
    <row r="32764" ht="12.75" x14ac:dyDescent="0.2"/>
    <row r="32765" ht="12.75" x14ac:dyDescent="0.2"/>
    <row r="32766" ht="12.75" x14ac:dyDescent="0.2"/>
    <row r="32767" ht="12.75" x14ac:dyDescent="0.2"/>
    <row r="32768" ht="12.75" x14ac:dyDescent="0.2"/>
    <row r="32769" ht="12.75" x14ac:dyDescent="0.2"/>
    <row r="32770" ht="12.75" x14ac:dyDescent="0.2"/>
    <row r="32771" ht="12.75" x14ac:dyDescent="0.2"/>
    <row r="32772" ht="12.75" x14ac:dyDescent="0.2"/>
    <row r="32773" ht="12.75" x14ac:dyDescent="0.2"/>
    <row r="32774" ht="12.75" x14ac:dyDescent="0.2"/>
    <row r="32775" ht="12.75" x14ac:dyDescent="0.2"/>
    <row r="32776" ht="12.75" x14ac:dyDescent="0.2"/>
    <row r="32777" ht="12.75" x14ac:dyDescent="0.2"/>
    <row r="32778" ht="12.75" x14ac:dyDescent="0.2"/>
    <row r="32779" ht="12.75" x14ac:dyDescent="0.2"/>
    <row r="32780" ht="12.75" x14ac:dyDescent="0.2"/>
    <row r="32781" ht="12.75" x14ac:dyDescent="0.2"/>
    <row r="32782" ht="12.75" x14ac:dyDescent="0.2"/>
    <row r="32783" ht="12.75" x14ac:dyDescent="0.2"/>
    <row r="32784" ht="12.75" x14ac:dyDescent="0.2"/>
    <row r="32785" ht="12.75" x14ac:dyDescent="0.2"/>
    <row r="32786" ht="12.75" x14ac:dyDescent="0.2"/>
    <row r="32787" ht="12.75" x14ac:dyDescent="0.2"/>
    <row r="32788" ht="12.75" x14ac:dyDescent="0.2"/>
    <row r="32789" ht="12.75" x14ac:dyDescent="0.2"/>
    <row r="32790" ht="12.75" x14ac:dyDescent="0.2"/>
    <row r="32791" ht="12.75" x14ac:dyDescent="0.2"/>
    <row r="32792" ht="12.75" x14ac:dyDescent="0.2"/>
    <row r="32793" ht="12.75" x14ac:dyDescent="0.2"/>
    <row r="32794" ht="12.75" x14ac:dyDescent="0.2"/>
    <row r="32795" ht="12.75" x14ac:dyDescent="0.2"/>
    <row r="32796" ht="12.75" x14ac:dyDescent="0.2"/>
    <row r="32797" ht="12.75" x14ac:dyDescent="0.2"/>
    <row r="32798" ht="12.75" x14ac:dyDescent="0.2"/>
    <row r="32799" ht="12.75" x14ac:dyDescent="0.2"/>
    <row r="32800" ht="12.75" x14ac:dyDescent="0.2"/>
    <row r="32801" ht="12.75" x14ac:dyDescent="0.2"/>
    <row r="32802" ht="12.75" x14ac:dyDescent="0.2"/>
    <row r="32803" ht="12.75" x14ac:dyDescent="0.2"/>
    <row r="32804" ht="12.75" x14ac:dyDescent="0.2"/>
    <row r="32805" ht="12.75" x14ac:dyDescent="0.2"/>
    <row r="32806" ht="12.75" x14ac:dyDescent="0.2"/>
    <row r="32807" ht="12.75" x14ac:dyDescent="0.2"/>
    <row r="32808" ht="12.75" x14ac:dyDescent="0.2"/>
    <row r="32809" ht="12.75" x14ac:dyDescent="0.2"/>
    <row r="32810" ht="12.75" x14ac:dyDescent="0.2"/>
    <row r="32811" ht="12.75" x14ac:dyDescent="0.2"/>
    <row r="32812" ht="12.75" x14ac:dyDescent="0.2"/>
    <row r="32813" ht="12.75" x14ac:dyDescent="0.2"/>
    <row r="32814" ht="12.75" x14ac:dyDescent="0.2"/>
    <row r="32815" ht="12.75" x14ac:dyDescent="0.2"/>
    <row r="32816" ht="12.75" x14ac:dyDescent="0.2"/>
    <row r="32817" ht="12.75" x14ac:dyDescent="0.2"/>
    <row r="32818" ht="12.75" x14ac:dyDescent="0.2"/>
    <row r="32819" ht="12.75" x14ac:dyDescent="0.2"/>
    <row r="32820" ht="12.75" x14ac:dyDescent="0.2"/>
    <row r="32821" ht="12.75" x14ac:dyDescent="0.2"/>
    <row r="32822" ht="12.75" x14ac:dyDescent="0.2"/>
    <row r="32823" ht="12.75" x14ac:dyDescent="0.2"/>
    <row r="32824" ht="12.75" x14ac:dyDescent="0.2"/>
    <row r="32825" ht="12.75" x14ac:dyDescent="0.2"/>
    <row r="32826" ht="12.75" x14ac:dyDescent="0.2"/>
    <row r="32827" ht="12.75" x14ac:dyDescent="0.2"/>
    <row r="32828" ht="12.75" x14ac:dyDescent="0.2"/>
    <row r="32829" ht="12.75" x14ac:dyDescent="0.2"/>
    <row r="32830" ht="12.75" x14ac:dyDescent="0.2"/>
    <row r="32831" ht="12.75" x14ac:dyDescent="0.2"/>
    <row r="32832" ht="12.75" x14ac:dyDescent="0.2"/>
    <row r="32833" ht="12.75" x14ac:dyDescent="0.2"/>
    <row r="32834" ht="12.75" x14ac:dyDescent="0.2"/>
    <row r="32835" ht="12.75" x14ac:dyDescent="0.2"/>
    <row r="32836" ht="12.75" x14ac:dyDescent="0.2"/>
    <row r="32837" ht="12.75" x14ac:dyDescent="0.2"/>
    <row r="32838" ht="12.75" x14ac:dyDescent="0.2"/>
    <row r="32839" ht="12.75" x14ac:dyDescent="0.2"/>
    <row r="32840" ht="12.75" x14ac:dyDescent="0.2"/>
    <row r="32841" ht="12.75" x14ac:dyDescent="0.2"/>
    <row r="32842" ht="12.75" x14ac:dyDescent="0.2"/>
    <row r="32843" ht="12.75" x14ac:dyDescent="0.2"/>
    <row r="32844" ht="12.75" x14ac:dyDescent="0.2"/>
    <row r="32845" ht="12.75" x14ac:dyDescent="0.2"/>
    <row r="32846" ht="12.75" x14ac:dyDescent="0.2"/>
    <row r="32847" ht="12.75" x14ac:dyDescent="0.2"/>
    <row r="32848" ht="12.75" x14ac:dyDescent="0.2"/>
    <row r="32849" ht="12.75" x14ac:dyDescent="0.2"/>
    <row r="32850" ht="12.75" x14ac:dyDescent="0.2"/>
    <row r="32851" ht="12.75" x14ac:dyDescent="0.2"/>
    <row r="32852" ht="12.75" x14ac:dyDescent="0.2"/>
    <row r="32853" ht="12.75" x14ac:dyDescent="0.2"/>
    <row r="32854" ht="12.75" x14ac:dyDescent="0.2"/>
    <row r="32855" ht="12.75" x14ac:dyDescent="0.2"/>
    <row r="32856" ht="12.75" x14ac:dyDescent="0.2"/>
    <row r="32857" ht="12.75" x14ac:dyDescent="0.2"/>
    <row r="32858" ht="12.75" x14ac:dyDescent="0.2"/>
    <row r="32859" ht="12.75" x14ac:dyDescent="0.2"/>
    <row r="32860" ht="12.75" x14ac:dyDescent="0.2"/>
    <row r="32861" ht="12.75" x14ac:dyDescent="0.2"/>
    <row r="32862" ht="12.75" x14ac:dyDescent="0.2"/>
    <row r="32863" ht="12.75" x14ac:dyDescent="0.2"/>
    <row r="32864" ht="12.75" x14ac:dyDescent="0.2"/>
    <row r="32865" ht="12.75" x14ac:dyDescent="0.2"/>
    <row r="32866" ht="12.75" x14ac:dyDescent="0.2"/>
    <row r="32867" ht="12.75" x14ac:dyDescent="0.2"/>
    <row r="32868" ht="12.75" x14ac:dyDescent="0.2"/>
    <row r="32869" ht="12.75" x14ac:dyDescent="0.2"/>
    <row r="32870" ht="12.75" x14ac:dyDescent="0.2"/>
    <row r="32871" ht="12.75" x14ac:dyDescent="0.2"/>
    <row r="32872" ht="12.75" x14ac:dyDescent="0.2"/>
    <row r="32873" ht="12.75" x14ac:dyDescent="0.2"/>
    <row r="32874" ht="12.75" x14ac:dyDescent="0.2"/>
    <row r="32875" ht="12.75" x14ac:dyDescent="0.2"/>
    <row r="32876" ht="12.75" x14ac:dyDescent="0.2"/>
    <row r="32877" ht="12.75" x14ac:dyDescent="0.2"/>
    <row r="32878" ht="12.75" x14ac:dyDescent="0.2"/>
    <row r="32879" ht="12.75" x14ac:dyDescent="0.2"/>
    <row r="32880" ht="12.75" x14ac:dyDescent="0.2"/>
    <row r="32881" ht="12.75" x14ac:dyDescent="0.2"/>
    <row r="32882" ht="12.75" x14ac:dyDescent="0.2"/>
    <row r="32883" ht="12.75" x14ac:dyDescent="0.2"/>
    <row r="32884" ht="12.75" x14ac:dyDescent="0.2"/>
    <row r="32885" ht="12.75" x14ac:dyDescent="0.2"/>
    <row r="32886" ht="12.75" x14ac:dyDescent="0.2"/>
    <row r="32887" ht="12.75" x14ac:dyDescent="0.2"/>
    <row r="32888" ht="12.75" x14ac:dyDescent="0.2"/>
    <row r="32889" ht="12.75" x14ac:dyDescent="0.2"/>
    <row r="32890" ht="12.75" x14ac:dyDescent="0.2"/>
    <row r="32891" ht="12.75" x14ac:dyDescent="0.2"/>
    <row r="32892" ht="12.75" x14ac:dyDescent="0.2"/>
    <row r="32893" ht="12.75" x14ac:dyDescent="0.2"/>
    <row r="32894" ht="12.75" x14ac:dyDescent="0.2"/>
    <row r="32895" ht="12.75" x14ac:dyDescent="0.2"/>
    <row r="32896" ht="12.75" x14ac:dyDescent="0.2"/>
    <row r="32897" ht="12.75" x14ac:dyDescent="0.2"/>
    <row r="32898" ht="12.75" x14ac:dyDescent="0.2"/>
    <row r="32899" ht="12.75" x14ac:dyDescent="0.2"/>
    <row r="32900" ht="12.75" x14ac:dyDescent="0.2"/>
    <row r="32901" ht="12.75" x14ac:dyDescent="0.2"/>
    <row r="32902" ht="12.75" x14ac:dyDescent="0.2"/>
    <row r="32903" ht="12.75" x14ac:dyDescent="0.2"/>
    <row r="32904" ht="12.75" x14ac:dyDescent="0.2"/>
    <row r="32905" ht="12.75" x14ac:dyDescent="0.2"/>
    <row r="32906" ht="12.75" x14ac:dyDescent="0.2"/>
    <row r="32907" ht="12.75" x14ac:dyDescent="0.2"/>
    <row r="32908" ht="12.75" x14ac:dyDescent="0.2"/>
    <row r="32909" ht="12.75" x14ac:dyDescent="0.2"/>
    <row r="32910" ht="12.75" x14ac:dyDescent="0.2"/>
    <row r="32911" ht="12.75" x14ac:dyDescent="0.2"/>
    <row r="32912" ht="12.75" x14ac:dyDescent="0.2"/>
    <row r="32913" ht="12.75" x14ac:dyDescent="0.2"/>
    <row r="32914" ht="12.75" x14ac:dyDescent="0.2"/>
    <row r="32915" ht="12.75" x14ac:dyDescent="0.2"/>
    <row r="32916" ht="12.75" x14ac:dyDescent="0.2"/>
    <row r="32917" ht="12.75" x14ac:dyDescent="0.2"/>
    <row r="32918" ht="12.75" x14ac:dyDescent="0.2"/>
    <row r="32919" ht="12.75" x14ac:dyDescent="0.2"/>
    <row r="32920" ht="12.75" x14ac:dyDescent="0.2"/>
    <row r="32921" ht="12.75" x14ac:dyDescent="0.2"/>
    <row r="32922" ht="12.75" x14ac:dyDescent="0.2"/>
    <row r="32923" ht="12.75" x14ac:dyDescent="0.2"/>
    <row r="32924" ht="12.75" x14ac:dyDescent="0.2"/>
    <row r="32925" ht="12.75" x14ac:dyDescent="0.2"/>
    <row r="32926" ht="12.75" x14ac:dyDescent="0.2"/>
    <row r="32927" ht="12.75" x14ac:dyDescent="0.2"/>
    <row r="32928" ht="12.75" x14ac:dyDescent="0.2"/>
    <row r="32929" ht="12.75" x14ac:dyDescent="0.2"/>
    <row r="32930" ht="12.75" x14ac:dyDescent="0.2"/>
    <row r="32931" ht="12.75" x14ac:dyDescent="0.2"/>
    <row r="32932" ht="12.75" x14ac:dyDescent="0.2"/>
    <row r="32933" ht="12.75" x14ac:dyDescent="0.2"/>
    <row r="32934" ht="12.75" x14ac:dyDescent="0.2"/>
    <row r="32935" ht="12.75" x14ac:dyDescent="0.2"/>
    <row r="32936" ht="12.75" x14ac:dyDescent="0.2"/>
    <row r="32937" ht="12.75" x14ac:dyDescent="0.2"/>
    <row r="32938" ht="12.75" x14ac:dyDescent="0.2"/>
    <row r="32939" ht="12.75" x14ac:dyDescent="0.2"/>
    <row r="32940" ht="12.75" x14ac:dyDescent="0.2"/>
    <row r="32941" ht="12.75" x14ac:dyDescent="0.2"/>
    <row r="32942" ht="12.75" x14ac:dyDescent="0.2"/>
    <row r="32943" ht="12.75" x14ac:dyDescent="0.2"/>
    <row r="32944" ht="12.75" x14ac:dyDescent="0.2"/>
    <row r="32945" ht="12.75" x14ac:dyDescent="0.2"/>
    <row r="32946" ht="12.75" x14ac:dyDescent="0.2"/>
    <row r="32947" ht="12.75" x14ac:dyDescent="0.2"/>
    <row r="32948" ht="12.75" x14ac:dyDescent="0.2"/>
    <row r="32949" ht="12.75" x14ac:dyDescent="0.2"/>
    <row r="32950" ht="12.75" x14ac:dyDescent="0.2"/>
    <row r="32951" ht="12.75" x14ac:dyDescent="0.2"/>
    <row r="32952" ht="12.75" x14ac:dyDescent="0.2"/>
    <row r="32953" ht="12.75" x14ac:dyDescent="0.2"/>
    <row r="32954" ht="12.75" x14ac:dyDescent="0.2"/>
    <row r="32955" ht="12.75" x14ac:dyDescent="0.2"/>
    <row r="32956" ht="12.75" x14ac:dyDescent="0.2"/>
    <row r="32957" ht="12.75" x14ac:dyDescent="0.2"/>
    <row r="32958" ht="12.75" x14ac:dyDescent="0.2"/>
    <row r="32959" ht="12.75" x14ac:dyDescent="0.2"/>
    <row r="32960" ht="12.75" x14ac:dyDescent="0.2"/>
    <row r="32961" ht="12.75" x14ac:dyDescent="0.2"/>
    <row r="32962" ht="12.75" x14ac:dyDescent="0.2"/>
    <row r="32963" ht="12.75" x14ac:dyDescent="0.2"/>
    <row r="32964" ht="12.75" x14ac:dyDescent="0.2"/>
    <row r="32965" ht="12.75" x14ac:dyDescent="0.2"/>
    <row r="32966" ht="12.75" x14ac:dyDescent="0.2"/>
    <row r="32967" ht="12.75" x14ac:dyDescent="0.2"/>
    <row r="32968" ht="12.75" x14ac:dyDescent="0.2"/>
    <row r="32969" ht="12.75" x14ac:dyDescent="0.2"/>
    <row r="32970" ht="12.75" x14ac:dyDescent="0.2"/>
    <row r="32971" ht="12.75" x14ac:dyDescent="0.2"/>
    <row r="32972" ht="12.75" x14ac:dyDescent="0.2"/>
    <row r="32973" ht="12.75" x14ac:dyDescent="0.2"/>
    <row r="32974" ht="12.75" x14ac:dyDescent="0.2"/>
    <row r="32975" ht="12.75" x14ac:dyDescent="0.2"/>
    <row r="32976" ht="12.75" x14ac:dyDescent="0.2"/>
    <row r="32977" ht="12.75" x14ac:dyDescent="0.2"/>
    <row r="32978" ht="12.75" x14ac:dyDescent="0.2"/>
    <row r="32979" ht="12.75" x14ac:dyDescent="0.2"/>
    <row r="32980" ht="12.75" x14ac:dyDescent="0.2"/>
    <row r="32981" ht="12.75" x14ac:dyDescent="0.2"/>
    <row r="32982" ht="12.75" x14ac:dyDescent="0.2"/>
    <row r="32983" ht="12.75" x14ac:dyDescent="0.2"/>
    <row r="32984" ht="12.75" x14ac:dyDescent="0.2"/>
    <row r="32985" ht="12.75" x14ac:dyDescent="0.2"/>
    <row r="32986" ht="12.75" x14ac:dyDescent="0.2"/>
    <row r="32987" ht="12.75" x14ac:dyDescent="0.2"/>
    <row r="32988" ht="12.75" x14ac:dyDescent="0.2"/>
    <row r="32989" ht="12.75" x14ac:dyDescent="0.2"/>
    <row r="32990" ht="12.75" x14ac:dyDescent="0.2"/>
    <row r="32991" ht="12.75" x14ac:dyDescent="0.2"/>
    <row r="32992" ht="12.75" x14ac:dyDescent="0.2"/>
    <row r="32993" ht="12.75" x14ac:dyDescent="0.2"/>
    <row r="32994" ht="12.75" x14ac:dyDescent="0.2"/>
    <row r="32995" ht="12.75" x14ac:dyDescent="0.2"/>
    <row r="32996" ht="12.75" x14ac:dyDescent="0.2"/>
    <row r="32997" ht="12.75" x14ac:dyDescent="0.2"/>
    <row r="32998" ht="12.75" x14ac:dyDescent="0.2"/>
    <row r="32999" ht="12.75" x14ac:dyDescent="0.2"/>
    <row r="33000" ht="12.75" x14ac:dyDescent="0.2"/>
    <row r="33001" ht="12.75" x14ac:dyDescent="0.2"/>
    <row r="33002" ht="12.75" x14ac:dyDescent="0.2"/>
    <row r="33003" ht="12.75" x14ac:dyDescent="0.2"/>
    <row r="33004" ht="12.75" x14ac:dyDescent="0.2"/>
    <row r="33005" ht="12.75" x14ac:dyDescent="0.2"/>
    <row r="33006" ht="12.75" x14ac:dyDescent="0.2"/>
    <row r="33007" ht="12.75" x14ac:dyDescent="0.2"/>
    <row r="33008" ht="12.75" x14ac:dyDescent="0.2"/>
    <row r="33009" ht="12.75" x14ac:dyDescent="0.2"/>
    <row r="33010" ht="12.75" x14ac:dyDescent="0.2"/>
    <row r="33011" ht="12.75" x14ac:dyDescent="0.2"/>
    <row r="33012" ht="12.75" x14ac:dyDescent="0.2"/>
    <row r="33013" ht="12.75" x14ac:dyDescent="0.2"/>
    <row r="33014" ht="12.75" x14ac:dyDescent="0.2"/>
    <row r="33015" ht="12.75" x14ac:dyDescent="0.2"/>
    <row r="33016" ht="12.75" x14ac:dyDescent="0.2"/>
    <row r="33017" ht="12.75" x14ac:dyDescent="0.2"/>
    <row r="33018" ht="12.75" x14ac:dyDescent="0.2"/>
    <row r="33019" ht="12.75" x14ac:dyDescent="0.2"/>
    <row r="33020" ht="12.75" x14ac:dyDescent="0.2"/>
    <row r="33021" ht="12.75" x14ac:dyDescent="0.2"/>
    <row r="33022" ht="12.75" x14ac:dyDescent="0.2"/>
    <row r="33023" ht="12.75" x14ac:dyDescent="0.2"/>
    <row r="33024" ht="12.75" x14ac:dyDescent="0.2"/>
    <row r="33025" ht="12.75" x14ac:dyDescent="0.2"/>
    <row r="33026" ht="12.75" x14ac:dyDescent="0.2"/>
    <row r="33027" ht="12.75" x14ac:dyDescent="0.2"/>
    <row r="33028" ht="12.75" x14ac:dyDescent="0.2"/>
    <row r="33029" ht="12.75" x14ac:dyDescent="0.2"/>
    <row r="33030" ht="12.75" x14ac:dyDescent="0.2"/>
    <row r="33031" ht="12.75" x14ac:dyDescent="0.2"/>
    <row r="33032" ht="12.75" x14ac:dyDescent="0.2"/>
    <row r="33033" ht="12.75" x14ac:dyDescent="0.2"/>
    <row r="33034" ht="12.75" x14ac:dyDescent="0.2"/>
    <row r="33035" ht="12.75" x14ac:dyDescent="0.2"/>
    <row r="33036" ht="12.75" x14ac:dyDescent="0.2"/>
    <row r="33037" ht="12.75" x14ac:dyDescent="0.2"/>
    <row r="33038" ht="12.75" x14ac:dyDescent="0.2"/>
    <row r="33039" ht="12.75" x14ac:dyDescent="0.2"/>
    <row r="33040" ht="12.75" x14ac:dyDescent="0.2"/>
    <row r="33041" ht="12.75" x14ac:dyDescent="0.2"/>
    <row r="33042" ht="12.75" x14ac:dyDescent="0.2"/>
    <row r="33043" ht="12.75" x14ac:dyDescent="0.2"/>
    <row r="33044" ht="12.75" x14ac:dyDescent="0.2"/>
    <row r="33045" ht="12.75" x14ac:dyDescent="0.2"/>
    <row r="33046" ht="12.75" x14ac:dyDescent="0.2"/>
    <row r="33047" ht="12.75" x14ac:dyDescent="0.2"/>
    <row r="33048" ht="12.75" x14ac:dyDescent="0.2"/>
    <row r="33049" ht="12.75" x14ac:dyDescent="0.2"/>
    <row r="33050" ht="12.75" x14ac:dyDescent="0.2"/>
    <row r="33051" ht="12.75" x14ac:dyDescent="0.2"/>
    <row r="33052" ht="12.75" x14ac:dyDescent="0.2"/>
    <row r="33053" ht="12.75" x14ac:dyDescent="0.2"/>
    <row r="33054" ht="12.75" x14ac:dyDescent="0.2"/>
    <row r="33055" ht="12.75" x14ac:dyDescent="0.2"/>
    <row r="33056" ht="12.75" x14ac:dyDescent="0.2"/>
    <row r="33057" ht="12.75" x14ac:dyDescent="0.2"/>
    <row r="33058" ht="12.75" x14ac:dyDescent="0.2"/>
    <row r="33059" ht="12.75" x14ac:dyDescent="0.2"/>
    <row r="33060" ht="12.75" x14ac:dyDescent="0.2"/>
    <row r="33061" ht="12.75" x14ac:dyDescent="0.2"/>
    <row r="33062" ht="12.75" x14ac:dyDescent="0.2"/>
    <row r="33063" ht="12.75" x14ac:dyDescent="0.2"/>
    <row r="33064" ht="12.75" x14ac:dyDescent="0.2"/>
    <row r="33065" ht="12.75" x14ac:dyDescent="0.2"/>
    <row r="33066" ht="12.75" x14ac:dyDescent="0.2"/>
    <row r="33067" ht="12.75" x14ac:dyDescent="0.2"/>
    <row r="33068" ht="12.75" x14ac:dyDescent="0.2"/>
    <row r="33069" ht="12.75" x14ac:dyDescent="0.2"/>
    <row r="33070" ht="12.75" x14ac:dyDescent="0.2"/>
    <row r="33071" ht="12.75" x14ac:dyDescent="0.2"/>
    <row r="33072" ht="12.75" x14ac:dyDescent="0.2"/>
    <row r="33073" ht="12.75" x14ac:dyDescent="0.2"/>
    <row r="33074" ht="12.75" x14ac:dyDescent="0.2"/>
    <row r="33075" ht="12.75" x14ac:dyDescent="0.2"/>
    <row r="33076" ht="12.75" x14ac:dyDescent="0.2"/>
    <row r="33077" ht="12.75" x14ac:dyDescent="0.2"/>
    <row r="33078" ht="12.75" x14ac:dyDescent="0.2"/>
    <row r="33079" ht="12.75" x14ac:dyDescent="0.2"/>
    <row r="33080" ht="12.75" x14ac:dyDescent="0.2"/>
    <row r="33081" ht="12.75" x14ac:dyDescent="0.2"/>
    <row r="33082" ht="12.75" x14ac:dyDescent="0.2"/>
    <row r="33083" ht="12.75" x14ac:dyDescent="0.2"/>
    <row r="33084" ht="12.75" x14ac:dyDescent="0.2"/>
    <row r="33085" ht="12.75" x14ac:dyDescent="0.2"/>
    <row r="33086" ht="12.75" x14ac:dyDescent="0.2"/>
    <row r="33087" ht="12.75" x14ac:dyDescent="0.2"/>
    <row r="33088" ht="12.75" x14ac:dyDescent="0.2"/>
    <row r="33089" ht="12.75" x14ac:dyDescent="0.2"/>
    <row r="33090" ht="12.75" x14ac:dyDescent="0.2"/>
    <row r="33091" ht="12.75" x14ac:dyDescent="0.2"/>
    <row r="33092" ht="12.75" x14ac:dyDescent="0.2"/>
    <row r="33093" ht="12.75" x14ac:dyDescent="0.2"/>
    <row r="33094" ht="12.75" x14ac:dyDescent="0.2"/>
    <row r="33095" ht="12.75" x14ac:dyDescent="0.2"/>
    <row r="33096" ht="12.75" x14ac:dyDescent="0.2"/>
    <row r="33097" ht="12.75" x14ac:dyDescent="0.2"/>
    <row r="33098" ht="12.75" x14ac:dyDescent="0.2"/>
    <row r="33099" ht="12.75" x14ac:dyDescent="0.2"/>
    <row r="33100" ht="12.75" x14ac:dyDescent="0.2"/>
    <row r="33101" ht="12.75" x14ac:dyDescent="0.2"/>
    <row r="33102" ht="12.75" x14ac:dyDescent="0.2"/>
    <row r="33103" ht="12.75" x14ac:dyDescent="0.2"/>
    <row r="33104" ht="12.75" x14ac:dyDescent="0.2"/>
    <row r="33105" ht="12.75" x14ac:dyDescent="0.2"/>
    <row r="33106" ht="12.75" x14ac:dyDescent="0.2"/>
    <row r="33107" ht="12.75" x14ac:dyDescent="0.2"/>
    <row r="33108" ht="12.75" x14ac:dyDescent="0.2"/>
    <row r="33109" ht="12.75" x14ac:dyDescent="0.2"/>
    <row r="33110" ht="12.75" x14ac:dyDescent="0.2"/>
    <row r="33111" ht="12.75" x14ac:dyDescent="0.2"/>
    <row r="33112" ht="12.75" x14ac:dyDescent="0.2"/>
    <row r="33113" ht="12.75" x14ac:dyDescent="0.2"/>
    <row r="33114" ht="12.75" x14ac:dyDescent="0.2"/>
    <row r="33115" ht="12.75" x14ac:dyDescent="0.2"/>
    <row r="33116" ht="12.75" x14ac:dyDescent="0.2"/>
    <row r="33117" ht="12.75" x14ac:dyDescent="0.2"/>
    <row r="33118" ht="12.75" x14ac:dyDescent="0.2"/>
    <row r="33119" ht="12.75" x14ac:dyDescent="0.2"/>
    <row r="33120" ht="12.75" x14ac:dyDescent="0.2"/>
    <row r="33121" ht="12.75" x14ac:dyDescent="0.2"/>
    <row r="33122" ht="12.75" x14ac:dyDescent="0.2"/>
    <row r="33123" ht="12.75" x14ac:dyDescent="0.2"/>
    <row r="33124" ht="12.75" x14ac:dyDescent="0.2"/>
    <row r="33125" ht="12.75" x14ac:dyDescent="0.2"/>
    <row r="33126" ht="12.75" x14ac:dyDescent="0.2"/>
    <row r="33127" ht="12.75" x14ac:dyDescent="0.2"/>
    <row r="33128" ht="12.75" x14ac:dyDescent="0.2"/>
    <row r="33129" ht="12.75" x14ac:dyDescent="0.2"/>
    <row r="33130" ht="12.75" x14ac:dyDescent="0.2"/>
    <row r="33131" ht="12.75" x14ac:dyDescent="0.2"/>
    <row r="33132" ht="12.75" x14ac:dyDescent="0.2"/>
    <row r="33133" ht="12.75" x14ac:dyDescent="0.2"/>
    <row r="33134" ht="12.75" x14ac:dyDescent="0.2"/>
    <row r="33135" ht="12.75" x14ac:dyDescent="0.2"/>
    <row r="33136" ht="12.75" x14ac:dyDescent="0.2"/>
    <row r="33137" ht="12.75" x14ac:dyDescent="0.2"/>
    <row r="33138" ht="12.75" x14ac:dyDescent="0.2"/>
    <row r="33139" ht="12.75" x14ac:dyDescent="0.2"/>
    <row r="33140" ht="12.75" x14ac:dyDescent="0.2"/>
    <row r="33141" ht="12.75" x14ac:dyDescent="0.2"/>
    <row r="33142" ht="12.75" x14ac:dyDescent="0.2"/>
    <row r="33143" ht="12.75" x14ac:dyDescent="0.2"/>
    <row r="33144" ht="12.75" x14ac:dyDescent="0.2"/>
    <row r="33145" ht="12.75" x14ac:dyDescent="0.2"/>
    <row r="33146" ht="12.75" x14ac:dyDescent="0.2"/>
    <row r="33147" ht="12.75" x14ac:dyDescent="0.2"/>
    <row r="33148" ht="12.75" x14ac:dyDescent="0.2"/>
    <row r="33149" ht="12.75" x14ac:dyDescent="0.2"/>
    <row r="33150" ht="12.75" x14ac:dyDescent="0.2"/>
    <row r="33151" ht="12.75" x14ac:dyDescent="0.2"/>
    <row r="33152" ht="12.75" x14ac:dyDescent="0.2"/>
    <row r="33153" ht="12.75" x14ac:dyDescent="0.2"/>
    <row r="33154" ht="12.75" x14ac:dyDescent="0.2"/>
    <row r="33155" ht="12.75" x14ac:dyDescent="0.2"/>
    <row r="33156" ht="12.75" x14ac:dyDescent="0.2"/>
    <row r="33157" ht="12.75" x14ac:dyDescent="0.2"/>
    <row r="33158" ht="12.75" x14ac:dyDescent="0.2"/>
    <row r="33159" ht="12.75" x14ac:dyDescent="0.2"/>
    <row r="33160" ht="12.75" x14ac:dyDescent="0.2"/>
    <row r="33161" ht="12.75" x14ac:dyDescent="0.2"/>
    <row r="33162" ht="12.75" x14ac:dyDescent="0.2"/>
    <row r="33163" ht="12.75" x14ac:dyDescent="0.2"/>
    <row r="33164" ht="12.75" x14ac:dyDescent="0.2"/>
    <row r="33165" ht="12.75" x14ac:dyDescent="0.2"/>
    <row r="33166" ht="12.75" x14ac:dyDescent="0.2"/>
    <row r="33167" ht="12.75" x14ac:dyDescent="0.2"/>
    <row r="33168" ht="12.75" x14ac:dyDescent="0.2"/>
    <row r="33169" ht="12.75" x14ac:dyDescent="0.2"/>
    <row r="33170" ht="12.75" x14ac:dyDescent="0.2"/>
    <row r="33171" ht="12.75" x14ac:dyDescent="0.2"/>
    <row r="33172" ht="12.75" x14ac:dyDescent="0.2"/>
    <row r="33173" ht="12.75" x14ac:dyDescent="0.2"/>
    <row r="33174" ht="12.75" x14ac:dyDescent="0.2"/>
    <row r="33175" ht="12.75" x14ac:dyDescent="0.2"/>
    <row r="33176" ht="12.75" x14ac:dyDescent="0.2"/>
    <row r="33177" ht="12.75" x14ac:dyDescent="0.2"/>
    <row r="33178" ht="12.75" x14ac:dyDescent="0.2"/>
    <row r="33179" ht="12.75" x14ac:dyDescent="0.2"/>
    <row r="33180" ht="12.75" x14ac:dyDescent="0.2"/>
    <row r="33181" ht="12.75" x14ac:dyDescent="0.2"/>
    <row r="33182" ht="12.75" x14ac:dyDescent="0.2"/>
    <row r="33183" ht="12.75" x14ac:dyDescent="0.2"/>
    <row r="33184" ht="12.75" x14ac:dyDescent="0.2"/>
    <row r="33185" ht="12.75" x14ac:dyDescent="0.2"/>
    <row r="33186" ht="12.75" x14ac:dyDescent="0.2"/>
    <row r="33187" ht="12.75" x14ac:dyDescent="0.2"/>
    <row r="33188" ht="12.75" x14ac:dyDescent="0.2"/>
    <row r="33189" ht="12.75" x14ac:dyDescent="0.2"/>
    <row r="33190" ht="12.75" x14ac:dyDescent="0.2"/>
    <row r="33191" ht="12.75" x14ac:dyDescent="0.2"/>
    <row r="33192" ht="12.75" x14ac:dyDescent="0.2"/>
    <row r="33193" ht="12.75" x14ac:dyDescent="0.2"/>
    <row r="33194" ht="12.75" x14ac:dyDescent="0.2"/>
    <row r="33195" ht="12.75" x14ac:dyDescent="0.2"/>
    <row r="33196" ht="12.75" x14ac:dyDescent="0.2"/>
    <row r="33197" ht="12.75" x14ac:dyDescent="0.2"/>
    <row r="33198" ht="12.75" x14ac:dyDescent="0.2"/>
    <row r="33199" ht="12.75" x14ac:dyDescent="0.2"/>
    <row r="33200" ht="12.75" x14ac:dyDescent="0.2"/>
    <row r="33201" ht="12.75" x14ac:dyDescent="0.2"/>
    <row r="33202" ht="12.75" x14ac:dyDescent="0.2"/>
    <row r="33203" ht="12.75" x14ac:dyDescent="0.2"/>
    <row r="33204" ht="12.75" x14ac:dyDescent="0.2"/>
    <row r="33205" ht="12.75" x14ac:dyDescent="0.2"/>
    <row r="33206" ht="12.75" x14ac:dyDescent="0.2"/>
    <row r="33207" ht="12.75" x14ac:dyDescent="0.2"/>
    <row r="33208" ht="12.75" x14ac:dyDescent="0.2"/>
    <row r="33209" ht="12.75" x14ac:dyDescent="0.2"/>
    <row r="33210" ht="12.75" x14ac:dyDescent="0.2"/>
    <row r="33211" ht="12.75" x14ac:dyDescent="0.2"/>
    <row r="33212" ht="12.75" x14ac:dyDescent="0.2"/>
    <row r="33213" ht="12.75" x14ac:dyDescent="0.2"/>
    <row r="33214" ht="12.75" x14ac:dyDescent="0.2"/>
    <row r="33215" ht="12.75" x14ac:dyDescent="0.2"/>
    <row r="33216" ht="12.75" x14ac:dyDescent="0.2"/>
    <row r="33217" ht="12.75" x14ac:dyDescent="0.2"/>
    <row r="33218" ht="12.75" x14ac:dyDescent="0.2"/>
    <row r="33219" ht="12.75" x14ac:dyDescent="0.2"/>
    <row r="33220" ht="12.75" x14ac:dyDescent="0.2"/>
    <row r="33221" ht="12.75" x14ac:dyDescent="0.2"/>
    <row r="33222" ht="12.75" x14ac:dyDescent="0.2"/>
    <row r="33223" ht="12.75" x14ac:dyDescent="0.2"/>
    <row r="33224" ht="12.75" x14ac:dyDescent="0.2"/>
    <row r="33225" ht="12.75" x14ac:dyDescent="0.2"/>
    <row r="33226" ht="12.75" x14ac:dyDescent="0.2"/>
    <row r="33227" ht="12.75" x14ac:dyDescent="0.2"/>
    <row r="33228" ht="12.75" x14ac:dyDescent="0.2"/>
    <row r="33229" ht="12.75" x14ac:dyDescent="0.2"/>
    <row r="33230" ht="12.75" x14ac:dyDescent="0.2"/>
    <row r="33231" ht="12.75" x14ac:dyDescent="0.2"/>
    <row r="33232" ht="12.75" x14ac:dyDescent="0.2"/>
    <row r="33233" ht="12.75" x14ac:dyDescent="0.2"/>
    <row r="33234" ht="12.75" x14ac:dyDescent="0.2"/>
    <row r="33235" ht="12.75" x14ac:dyDescent="0.2"/>
    <row r="33236" ht="12.75" x14ac:dyDescent="0.2"/>
    <row r="33237" ht="12.75" x14ac:dyDescent="0.2"/>
    <row r="33238" ht="12.75" x14ac:dyDescent="0.2"/>
    <row r="33239" ht="12.75" x14ac:dyDescent="0.2"/>
    <row r="33240" ht="12.75" x14ac:dyDescent="0.2"/>
    <row r="33241" ht="12.75" x14ac:dyDescent="0.2"/>
    <row r="33242" ht="12.75" x14ac:dyDescent="0.2"/>
    <row r="33243" ht="12.75" x14ac:dyDescent="0.2"/>
    <row r="33244" ht="12.75" x14ac:dyDescent="0.2"/>
    <row r="33245" ht="12.75" x14ac:dyDescent="0.2"/>
    <row r="33246" ht="12.75" x14ac:dyDescent="0.2"/>
    <row r="33247" ht="12.75" x14ac:dyDescent="0.2"/>
    <row r="33248" ht="12.75" x14ac:dyDescent="0.2"/>
    <row r="33249" ht="12.75" x14ac:dyDescent="0.2"/>
    <row r="33250" ht="12.75" x14ac:dyDescent="0.2"/>
    <row r="33251" ht="12.75" x14ac:dyDescent="0.2"/>
    <row r="33252" ht="12.75" x14ac:dyDescent="0.2"/>
    <row r="33253" ht="12.75" x14ac:dyDescent="0.2"/>
    <row r="33254" ht="12.75" x14ac:dyDescent="0.2"/>
    <row r="33255" ht="12.75" x14ac:dyDescent="0.2"/>
    <row r="33256" ht="12.75" x14ac:dyDescent="0.2"/>
    <row r="33257" ht="12.75" x14ac:dyDescent="0.2"/>
    <row r="33258" ht="12.75" x14ac:dyDescent="0.2"/>
    <row r="33259" ht="12.75" x14ac:dyDescent="0.2"/>
    <row r="33260" ht="12.75" x14ac:dyDescent="0.2"/>
    <row r="33261" ht="12.75" x14ac:dyDescent="0.2"/>
    <row r="33262" ht="12.75" x14ac:dyDescent="0.2"/>
    <row r="33263" ht="12.75" x14ac:dyDescent="0.2"/>
    <row r="33264" ht="12.75" x14ac:dyDescent="0.2"/>
    <row r="33265" ht="12.75" x14ac:dyDescent="0.2"/>
    <row r="33266" ht="12.75" x14ac:dyDescent="0.2"/>
    <row r="33267" ht="12.75" x14ac:dyDescent="0.2"/>
    <row r="33268" ht="12.75" x14ac:dyDescent="0.2"/>
    <row r="33269" ht="12.75" x14ac:dyDescent="0.2"/>
    <row r="33270" ht="12.75" x14ac:dyDescent="0.2"/>
    <row r="33271" ht="12.75" x14ac:dyDescent="0.2"/>
    <row r="33272" ht="12.75" x14ac:dyDescent="0.2"/>
    <row r="33273" ht="12.75" x14ac:dyDescent="0.2"/>
    <row r="33274" ht="12.75" x14ac:dyDescent="0.2"/>
    <row r="33275" ht="12.75" x14ac:dyDescent="0.2"/>
    <row r="33276" ht="12.75" x14ac:dyDescent="0.2"/>
    <row r="33277" ht="12.75" x14ac:dyDescent="0.2"/>
    <row r="33278" ht="12.75" x14ac:dyDescent="0.2"/>
    <row r="33279" ht="12.75" x14ac:dyDescent="0.2"/>
    <row r="33280" ht="12.75" x14ac:dyDescent="0.2"/>
    <row r="33281" ht="12.75" x14ac:dyDescent="0.2"/>
    <row r="33282" ht="12.75" x14ac:dyDescent="0.2"/>
    <row r="33283" ht="12.75" x14ac:dyDescent="0.2"/>
    <row r="33284" ht="12.75" x14ac:dyDescent="0.2"/>
    <row r="33285" ht="12.75" x14ac:dyDescent="0.2"/>
    <row r="33286" ht="12.75" x14ac:dyDescent="0.2"/>
    <row r="33287" ht="12.75" x14ac:dyDescent="0.2"/>
    <row r="33288" ht="12.75" x14ac:dyDescent="0.2"/>
    <row r="33289" ht="12.75" x14ac:dyDescent="0.2"/>
    <row r="33290" ht="12.75" x14ac:dyDescent="0.2"/>
    <row r="33291" ht="12.75" x14ac:dyDescent="0.2"/>
    <row r="33292" ht="12.75" x14ac:dyDescent="0.2"/>
    <row r="33293" ht="12.75" x14ac:dyDescent="0.2"/>
    <row r="33294" ht="12.75" x14ac:dyDescent="0.2"/>
    <row r="33295" ht="12.75" x14ac:dyDescent="0.2"/>
    <row r="33296" ht="12.75" x14ac:dyDescent="0.2"/>
    <row r="33297" ht="12.75" x14ac:dyDescent="0.2"/>
    <row r="33298" ht="12.75" x14ac:dyDescent="0.2"/>
    <row r="33299" ht="12.75" x14ac:dyDescent="0.2"/>
    <row r="33300" ht="12.75" x14ac:dyDescent="0.2"/>
    <row r="33301" ht="12.75" x14ac:dyDescent="0.2"/>
    <row r="33302" ht="12.75" x14ac:dyDescent="0.2"/>
    <row r="33303" ht="12.75" x14ac:dyDescent="0.2"/>
    <row r="33304" ht="12.75" x14ac:dyDescent="0.2"/>
    <row r="33305" ht="12.75" x14ac:dyDescent="0.2"/>
    <row r="33306" ht="12.75" x14ac:dyDescent="0.2"/>
    <row r="33307" ht="12.75" x14ac:dyDescent="0.2"/>
    <row r="33308" ht="12.75" x14ac:dyDescent="0.2"/>
    <row r="33309" ht="12.75" x14ac:dyDescent="0.2"/>
    <row r="33310" ht="12.75" x14ac:dyDescent="0.2"/>
    <row r="33311" ht="12.75" x14ac:dyDescent="0.2"/>
    <row r="33312" ht="12.75" x14ac:dyDescent="0.2"/>
    <row r="33313" ht="12.75" x14ac:dyDescent="0.2"/>
    <row r="33314" ht="12.75" x14ac:dyDescent="0.2"/>
    <row r="33315" ht="12.75" x14ac:dyDescent="0.2"/>
    <row r="33316" ht="12.75" x14ac:dyDescent="0.2"/>
    <row r="33317" ht="12.75" x14ac:dyDescent="0.2"/>
    <row r="33318" ht="12.75" x14ac:dyDescent="0.2"/>
    <row r="33319" ht="12.75" x14ac:dyDescent="0.2"/>
    <row r="33320" ht="12.75" x14ac:dyDescent="0.2"/>
    <row r="33321" ht="12.75" x14ac:dyDescent="0.2"/>
    <row r="33322" ht="12.75" x14ac:dyDescent="0.2"/>
    <row r="33323" ht="12.75" x14ac:dyDescent="0.2"/>
    <row r="33324" ht="12.75" x14ac:dyDescent="0.2"/>
    <row r="33325" ht="12.75" x14ac:dyDescent="0.2"/>
    <row r="33326" ht="12.75" x14ac:dyDescent="0.2"/>
    <row r="33327" ht="12.75" x14ac:dyDescent="0.2"/>
    <row r="33328" ht="12.75" x14ac:dyDescent="0.2"/>
    <row r="33329" ht="12.75" x14ac:dyDescent="0.2"/>
    <row r="33330" ht="12.75" x14ac:dyDescent="0.2"/>
    <row r="33331" ht="12.75" x14ac:dyDescent="0.2"/>
    <row r="33332" ht="12.75" x14ac:dyDescent="0.2"/>
    <row r="33333" ht="12.75" x14ac:dyDescent="0.2"/>
    <row r="33334" ht="12.75" x14ac:dyDescent="0.2"/>
    <row r="33335" ht="12.75" x14ac:dyDescent="0.2"/>
    <row r="33336" ht="12.75" x14ac:dyDescent="0.2"/>
    <row r="33337" ht="12.75" x14ac:dyDescent="0.2"/>
    <row r="33338" ht="12.75" x14ac:dyDescent="0.2"/>
    <row r="33339" ht="12.75" x14ac:dyDescent="0.2"/>
    <row r="33340" ht="12.75" x14ac:dyDescent="0.2"/>
    <row r="33341" ht="12.75" x14ac:dyDescent="0.2"/>
    <row r="33342" ht="12.75" x14ac:dyDescent="0.2"/>
    <row r="33343" ht="12.75" x14ac:dyDescent="0.2"/>
    <row r="33344" ht="12.75" x14ac:dyDescent="0.2"/>
    <row r="33345" ht="12.75" x14ac:dyDescent="0.2"/>
    <row r="33346" ht="12.75" x14ac:dyDescent="0.2"/>
    <row r="33347" ht="12.75" x14ac:dyDescent="0.2"/>
    <row r="33348" ht="12.75" x14ac:dyDescent="0.2"/>
    <row r="33349" ht="12.75" x14ac:dyDescent="0.2"/>
    <row r="33350" ht="12.75" x14ac:dyDescent="0.2"/>
    <row r="33351" ht="12.75" x14ac:dyDescent="0.2"/>
    <row r="33352" ht="12.75" x14ac:dyDescent="0.2"/>
    <row r="33353" ht="12.75" x14ac:dyDescent="0.2"/>
    <row r="33354" ht="12.75" x14ac:dyDescent="0.2"/>
    <row r="33355" ht="12.75" x14ac:dyDescent="0.2"/>
    <row r="33356" ht="12.75" x14ac:dyDescent="0.2"/>
    <row r="33357" ht="12.75" x14ac:dyDescent="0.2"/>
    <row r="33358" ht="12.75" x14ac:dyDescent="0.2"/>
    <row r="33359" ht="12.75" x14ac:dyDescent="0.2"/>
    <row r="33360" ht="12.75" x14ac:dyDescent="0.2"/>
    <row r="33361" ht="12.75" x14ac:dyDescent="0.2"/>
    <row r="33362" ht="12.75" x14ac:dyDescent="0.2"/>
    <row r="33363" ht="12.75" x14ac:dyDescent="0.2"/>
    <row r="33364" ht="12.75" x14ac:dyDescent="0.2"/>
    <row r="33365" ht="12.75" x14ac:dyDescent="0.2"/>
    <row r="33366" ht="12.75" x14ac:dyDescent="0.2"/>
    <row r="33367" ht="12.75" x14ac:dyDescent="0.2"/>
    <row r="33368" ht="12.75" x14ac:dyDescent="0.2"/>
    <row r="33369" ht="12.75" x14ac:dyDescent="0.2"/>
    <row r="33370" ht="12.75" x14ac:dyDescent="0.2"/>
    <row r="33371" ht="12.75" x14ac:dyDescent="0.2"/>
    <row r="33372" ht="12.75" x14ac:dyDescent="0.2"/>
    <row r="33373" ht="12.75" x14ac:dyDescent="0.2"/>
    <row r="33374" ht="12.75" x14ac:dyDescent="0.2"/>
    <row r="33375" ht="12.75" x14ac:dyDescent="0.2"/>
    <row r="33376" ht="12.75" x14ac:dyDescent="0.2"/>
    <row r="33377" ht="12.75" x14ac:dyDescent="0.2"/>
    <row r="33378" ht="12.75" x14ac:dyDescent="0.2"/>
    <row r="33379" ht="12.75" x14ac:dyDescent="0.2"/>
    <row r="33380" ht="12.75" x14ac:dyDescent="0.2"/>
    <row r="33381" ht="12.75" x14ac:dyDescent="0.2"/>
    <row r="33382" ht="12.75" x14ac:dyDescent="0.2"/>
    <row r="33383" ht="12.75" x14ac:dyDescent="0.2"/>
    <row r="33384" ht="12.75" x14ac:dyDescent="0.2"/>
    <row r="33385" ht="12.75" x14ac:dyDescent="0.2"/>
    <row r="33386" ht="12.75" x14ac:dyDescent="0.2"/>
    <row r="33387" ht="12.75" x14ac:dyDescent="0.2"/>
    <row r="33388" ht="12.75" x14ac:dyDescent="0.2"/>
    <row r="33389" ht="12.75" x14ac:dyDescent="0.2"/>
    <row r="33390" ht="12.75" x14ac:dyDescent="0.2"/>
    <row r="33391" ht="12.75" x14ac:dyDescent="0.2"/>
    <row r="33392" ht="12.75" x14ac:dyDescent="0.2"/>
    <row r="33393" ht="12.75" x14ac:dyDescent="0.2"/>
    <row r="33394" ht="12.75" x14ac:dyDescent="0.2"/>
    <row r="33395" ht="12.75" x14ac:dyDescent="0.2"/>
    <row r="33396" ht="12.75" x14ac:dyDescent="0.2"/>
    <row r="33397" ht="12.75" x14ac:dyDescent="0.2"/>
    <row r="33398" ht="12.75" x14ac:dyDescent="0.2"/>
    <row r="33399" ht="12.75" x14ac:dyDescent="0.2"/>
    <row r="33400" ht="12.75" x14ac:dyDescent="0.2"/>
    <row r="33401" ht="12.75" x14ac:dyDescent="0.2"/>
    <row r="33402" ht="12.75" x14ac:dyDescent="0.2"/>
    <row r="33403" ht="12.75" x14ac:dyDescent="0.2"/>
    <row r="33404" ht="12.75" x14ac:dyDescent="0.2"/>
    <row r="33405" ht="12.75" x14ac:dyDescent="0.2"/>
    <row r="33406" ht="12.75" x14ac:dyDescent="0.2"/>
    <row r="33407" ht="12.75" x14ac:dyDescent="0.2"/>
    <row r="33408" ht="12.75" x14ac:dyDescent="0.2"/>
    <row r="33409" ht="12.75" x14ac:dyDescent="0.2"/>
    <row r="33410" ht="12.75" x14ac:dyDescent="0.2"/>
    <row r="33411" ht="12.75" x14ac:dyDescent="0.2"/>
    <row r="33412" ht="12.75" x14ac:dyDescent="0.2"/>
    <row r="33413" ht="12.75" x14ac:dyDescent="0.2"/>
    <row r="33414" ht="12.75" x14ac:dyDescent="0.2"/>
    <row r="33415" ht="12.75" x14ac:dyDescent="0.2"/>
    <row r="33416" ht="12.75" x14ac:dyDescent="0.2"/>
    <row r="33417" ht="12.75" x14ac:dyDescent="0.2"/>
    <row r="33418" ht="12.75" x14ac:dyDescent="0.2"/>
    <row r="33419" ht="12.75" x14ac:dyDescent="0.2"/>
    <row r="33420" ht="12.75" x14ac:dyDescent="0.2"/>
    <row r="33421" ht="12.75" x14ac:dyDescent="0.2"/>
    <row r="33422" ht="12.75" x14ac:dyDescent="0.2"/>
    <row r="33423" ht="12.75" x14ac:dyDescent="0.2"/>
    <row r="33424" ht="12.75" x14ac:dyDescent="0.2"/>
    <row r="33425" ht="12.75" x14ac:dyDescent="0.2"/>
    <row r="33426" ht="12.75" x14ac:dyDescent="0.2"/>
    <row r="33427" ht="12.75" x14ac:dyDescent="0.2"/>
    <row r="33428" ht="12.75" x14ac:dyDescent="0.2"/>
    <row r="33429" ht="12.75" x14ac:dyDescent="0.2"/>
    <row r="33430" ht="12.75" x14ac:dyDescent="0.2"/>
    <row r="33431" ht="12.75" x14ac:dyDescent="0.2"/>
    <row r="33432" ht="12.75" x14ac:dyDescent="0.2"/>
    <row r="33433" ht="12.75" x14ac:dyDescent="0.2"/>
    <row r="33434" ht="12.75" x14ac:dyDescent="0.2"/>
    <row r="33435" ht="12.75" x14ac:dyDescent="0.2"/>
    <row r="33436" ht="12.75" x14ac:dyDescent="0.2"/>
    <row r="33437" ht="12.75" x14ac:dyDescent="0.2"/>
    <row r="33438" ht="12.75" x14ac:dyDescent="0.2"/>
    <row r="33439" ht="12.75" x14ac:dyDescent="0.2"/>
    <row r="33440" ht="12.75" x14ac:dyDescent="0.2"/>
    <row r="33441" ht="12.75" x14ac:dyDescent="0.2"/>
    <row r="33442" ht="12.75" x14ac:dyDescent="0.2"/>
    <row r="33443" ht="12.75" x14ac:dyDescent="0.2"/>
    <row r="33444" ht="12.75" x14ac:dyDescent="0.2"/>
    <row r="33445" ht="12.75" x14ac:dyDescent="0.2"/>
    <row r="33446" ht="12.75" x14ac:dyDescent="0.2"/>
    <row r="33447" ht="12.75" x14ac:dyDescent="0.2"/>
    <row r="33448" ht="12.75" x14ac:dyDescent="0.2"/>
    <row r="33449" ht="12.75" x14ac:dyDescent="0.2"/>
    <row r="33450" ht="12.75" x14ac:dyDescent="0.2"/>
    <row r="33451" ht="12.75" x14ac:dyDescent="0.2"/>
    <row r="33452" ht="12.75" x14ac:dyDescent="0.2"/>
    <row r="33453" ht="12.75" x14ac:dyDescent="0.2"/>
    <row r="33454" ht="12.75" x14ac:dyDescent="0.2"/>
    <row r="33455" ht="12.75" x14ac:dyDescent="0.2"/>
    <row r="33456" ht="12.75" x14ac:dyDescent="0.2"/>
    <row r="33457" ht="12.75" x14ac:dyDescent="0.2"/>
    <row r="33458" ht="12.75" x14ac:dyDescent="0.2"/>
    <row r="33459" ht="12.75" x14ac:dyDescent="0.2"/>
    <row r="33460" ht="12.75" x14ac:dyDescent="0.2"/>
    <row r="33461" ht="12.75" x14ac:dyDescent="0.2"/>
    <row r="33462" ht="12.75" x14ac:dyDescent="0.2"/>
    <row r="33463" ht="12.75" x14ac:dyDescent="0.2"/>
    <row r="33464" ht="12.75" x14ac:dyDescent="0.2"/>
    <row r="33465" ht="12.75" x14ac:dyDescent="0.2"/>
    <row r="33466" ht="12.75" x14ac:dyDescent="0.2"/>
    <row r="33467" ht="12.75" x14ac:dyDescent="0.2"/>
    <row r="33468" ht="12.75" x14ac:dyDescent="0.2"/>
    <row r="33469" ht="12.75" x14ac:dyDescent="0.2"/>
    <row r="33470" ht="12.75" x14ac:dyDescent="0.2"/>
    <row r="33471" ht="12.75" x14ac:dyDescent="0.2"/>
    <row r="33472" ht="12.75" x14ac:dyDescent="0.2"/>
    <row r="33473" ht="12.75" x14ac:dyDescent="0.2"/>
    <row r="33474" ht="12.75" x14ac:dyDescent="0.2"/>
    <row r="33475" ht="12.75" x14ac:dyDescent="0.2"/>
    <row r="33476" ht="12.75" x14ac:dyDescent="0.2"/>
    <row r="33477" ht="12.75" x14ac:dyDescent="0.2"/>
    <row r="33478" ht="12.75" x14ac:dyDescent="0.2"/>
    <row r="33479" ht="12.75" x14ac:dyDescent="0.2"/>
    <row r="33480" ht="12.75" x14ac:dyDescent="0.2"/>
    <row r="33481" ht="12.75" x14ac:dyDescent="0.2"/>
    <row r="33482" ht="12.75" x14ac:dyDescent="0.2"/>
    <row r="33483" ht="12.75" x14ac:dyDescent="0.2"/>
    <row r="33484" ht="12.75" x14ac:dyDescent="0.2"/>
    <row r="33485" ht="12.75" x14ac:dyDescent="0.2"/>
    <row r="33486" ht="12.75" x14ac:dyDescent="0.2"/>
    <row r="33487" ht="12.75" x14ac:dyDescent="0.2"/>
    <row r="33488" ht="12.75" x14ac:dyDescent="0.2"/>
    <row r="33489" ht="12.75" x14ac:dyDescent="0.2"/>
    <row r="33490" ht="12.75" x14ac:dyDescent="0.2"/>
    <row r="33491" ht="12.75" x14ac:dyDescent="0.2"/>
    <row r="33492" ht="12.75" x14ac:dyDescent="0.2"/>
    <row r="33493" ht="12.75" x14ac:dyDescent="0.2"/>
    <row r="33494" ht="12.75" x14ac:dyDescent="0.2"/>
    <row r="33495" ht="12.75" x14ac:dyDescent="0.2"/>
    <row r="33496" ht="12.75" x14ac:dyDescent="0.2"/>
    <row r="33497" ht="12.75" x14ac:dyDescent="0.2"/>
    <row r="33498" ht="12.75" x14ac:dyDescent="0.2"/>
    <row r="33499" ht="12.75" x14ac:dyDescent="0.2"/>
    <row r="33500" ht="12.75" x14ac:dyDescent="0.2"/>
    <row r="33501" ht="12.75" x14ac:dyDescent="0.2"/>
    <row r="33502" ht="12.75" x14ac:dyDescent="0.2"/>
    <row r="33503" ht="12.75" x14ac:dyDescent="0.2"/>
    <row r="33504" ht="12.75" x14ac:dyDescent="0.2"/>
    <row r="33505" ht="12.75" x14ac:dyDescent="0.2"/>
    <row r="33506" ht="12.75" x14ac:dyDescent="0.2"/>
    <row r="33507" ht="12.75" x14ac:dyDescent="0.2"/>
    <row r="33508" ht="12.75" x14ac:dyDescent="0.2"/>
    <row r="33509" ht="12.75" x14ac:dyDescent="0.2"/>
    <row r="33510" ht="12.75" x14ac:dyDescent="0.2"/>
    <row r="33511" ht="12.75" x14ac:dyDescent="0.2"/>
    <row r="33512" ht="12.75" x14ac:dyDescent="0.2"/>
    <row r="33513" ht="12.75" x14ac:dyDescent="0.2"/>
    <row r="33514" ht="12.75" x14ac:dyDescent="0.2"/>
    <row r="33515" ht="12.75" x14ac:dyDescent="0.2"/>
    <row r="33516" ht="12.75" x14ac:dyDescent="0.2"/>
    <row r="33517" ht="12.75" x14ac:dyDescent="0.2"/>
    <row r="33518" ht="12.75" x14ac:dyDescent="0.2"/>
    <row r="33519" ht="12.75" x14ac:dyDescent="0.2"/>
    <row r="33520" ht="12.75" x14ac:dyDescent="0.2"/>
    <row r="33521" ht="12.75" x14ac:dyDescent="0.2"/>
    <row r="33522" ht="12.75" x14ac:dyDescent="0.2"/>
    <row r="33523" ht="12.75" x14ac:dyDescent="0.2"/>
    <row r="33524" ht="12.75" x14ac:dyDescent="0.2"/>
    <row r="33525" ht="12.75" x14ac:dyDescent="0.2"/>
    <row r="33526" ht="12.75" x14ac:dyDescent="0.2"/>
    <row r="33527" ht="12.75" x14ac:dyDescent="0.2"/>
    <row r="33528" ht="12.75" x14ac:dyDescent="0.2"/>
    <row r="33529" ht="12.75" x14ac:dyDescent="0.2"/>
    <row r="33530" ht="12.75" x14ac:dyDescent="0.2"/>
    <row r="33531" ht="12.75" x14ac:dyDescent="0.2"/>
    <row r="33532" ht="12.75" x14ac:dyDescent="0.2"/>
    <row r="33533" ht="12.75" x14ac:dyDescent="0.2"/>
    <row r="33534" ht="12.75" x14ac:dyDescent="0.2"/>
    <row r="33535" ht="12.75" x14ac:dyDescent="0.2"/>
    <row r="33536" ht="12.75" x14ac:dyDescent="0.2"/>
    <row r="33537" ht="12.75" x14ac:dyDescent="0.2"/>
    <row r="33538" ht="12.75" x14ac:dyDescent="0.2"/>
    <row r="33539" ht="12.75" x14ac:dyDescent="0.2"/>
    <row r="33540" ht="12.75" x14ac:dyDescent="0.2"/>
    <row r="33541" ht="12.75" x14ac:dyDescent="0.2"/>
    <row r="33542" ht="12.75" x14ac:dyDescent="0.2"/>
    <row r="33543" ht="12.75" x14ac:dyDescent="0.2"/>
    <row r="33544" ht="12.75" x14ac:dyDescent="0.2"/>
    <row r="33545" ht="12.75" x14ac:dyDescent="0.2"/>
    <row r="33546" ht="12.75" x14ac:dyDescent="0.2"/>
    <row r="33547" ht="12.75" x14ac:dyDescent="0.2"/>
    <row r="33548" ht="12.75" x14ac:dyDescent="0.2"/>
    <row r="33549" ht="12.75" x14ac:dyDescent="0.2"/>
    <row r="33550" ht="12.75" x14ac:dyDescent="0.2"/>
    <row r="33551" ht="12.75" x14ac:dyDescent="0.2"/>
    <row r="33552" ht="12.75" x14ac:dyDescent="0.2"/>
    <row r="33553" ht="12.75" x14ac:dyDescent="0.2"/>
    <row r="33554" ht="12.75" x14ac:dyDescent="0.2"/>
    <row r="33555" ht="12.75" x14ac:dyDescent="0.2"/>
    <row r="33556" ht="12.75" x14ac:dyDescent="0.2"/>
    <row r="33557" ht="12.75" x14ac:dyDescent="0.2"/>
    <row r="33558" ht="12.75" x14ac:dyDescent="0.2"/>
    <row r="33559" ht="12.75" x14ac:dyDescent="0.2"/>
    <row r="33560" ht="12.75" x14ac:dyDescent="0.2"/>
    <row r="33561" ht="12.75" x14ac:dyDescent="0.2"/>
    <row r="33562" ht="12.75" x14ac:dyDescent="0.2"/>
    <row r="33563" ht="12.75" x14ac:dyDescent="0.2"/>
    <row r="33564" ht="12.75" x14ac:dyDescent="0.2"/>
    <row r="33565" ht="12.75" x14ac:dyDescent="0.2"/>
    <row r="33566" ht="12.75" x14ac:dyDescent="0.2"/>
    <row r="33567" ht="12.75" x14ac:dyDescent="0.2"/>
    <row r="33568" ht="12.75" x14ac:dyDescent="0.2"/>
    <row r="33569" ht="12.75" x14ac:dyDescent="0.2"/>
    <row r="33570" ht="12.75" x14ac:dyDescent="0.2"/>
    <row r="33571" ht="12.75" x14ac:dyDescent="0.2"/>
    <row r="33572" ht="12.75" x14ac:dyDescent="0.2"/>
    <row r="33573" ht="12.75" x14ac:dyDescent="0.2"/>
    <row r="33574" ht="12.75" x14ac:dyDescent="0.2"/>
    <row r="33575" ht="12.75" x14ac:dyDescent="0.2"/>
    <row r="33576" ht="12.75" x14ac:dyDescent="0.2"/>
    <row r="33577" ht="12.75" x14ac:dyDescent="0.2"/>
    <row r="33578" ht="12.75" x14ac:dyDescent="0.2"/>
    <row r="33579" ht="12.75" x14ac:dyDescent="0.2"/>
    <row r="33580" ht="12.75" x14ac:dyDescent="0.2"/>
    <row r="33581" ht="12.75" x14ac:dyDescent="0.2"/>
    <row r="33582" ht="12.75" x14ac:dyDescent="0.2"/>
    <row r="33583" ht="12.75" x14ac:dyDescent="0.2"/>
    <row r="33584" ht="12.75" x14ac:dyDescent="0.2"/>
    <row r="33585" ht="12.75" x14ac:dyDescent="0.2"/>
    <row r="33586" ht="12.75" x14ac:dyDescent="0.2"/>
    <row r="33587" ht="12.75" x14ac:dyDescent="0.2"/>
    <row r="33588" ht="12.75" x14ac:dyDescent="0.2"/>
    <row r="33589" ht="12.75" x14ac:dyDescent="0.2"/>
    <row r="33590" ht="12.75" x14ac:dyDescent="0.2"/>
    <row r="33591" ht="12.75" x14ac:dyDescent="0.2"/>
    <row r="33592" ht="12.75" x14ac:dyDescent="0.2"/>
    <row r="33593" ht="12.75" x14ac:dyDescent="0.2"/>
    <row r="33594" ht="12.75" x14ac:dyDescent="0.2"/>
    <row r="33595" ht="12.75" x14ac:dyDescent="0.2"/>
    <row r="33596" ht="12.75" x14ac:dyDescent="0.2"/>
    <row r="33597" ht="12.75" x14ac:dyDescent="0.2"/>
    <row r="33598" ht="12.75" x14ac:dyDescent="0.2"/>
    <row r="33599" ht="12.75" x14ac:dyDescent="0.2"/>
    <row r="33600" ht="12.75" x14ac:dyDescent="0.2"/>
    <row r="33601" ht="12.75" x14ac:dyDescent="0.2"/>
    <row r="33602" ht="12.75" x14ac:dyDescent="0.2"/>
    <row r="33603" ht="12.75" x14ac:dyDescent="0.2"/>
    <row r="33604" ht="12.75" x14ac:dyDescent="0.2"/>
    <row r="33605" ht="12.75" x14ac:dyDescent="0.2"/>
    <row r="33606" ht="12.75" x14ac:dyDescent="0.2"/>
    <row r="33607" ht="12.75" x14ac:dyDescent="0.2"/>
    <row r="33608" ht="12.75" x14ac:dyDescent="0.2"/>
    <row r="33609" ht="12.75" x14ac:dyDescent="0.2"/>
    <row r="33610" ht="12.75" x14ac:dyDescent="0.2"/>
    <row r="33611" ht="12.75" x14ac:dyDescent="0.2"/>
    <row r="33612" ht="12.75" x14ac:dyDescent="0.2"/>
    <row r="33613" ht="12.75" x14ac:dyDescent="0.2"/>
    <row r="33614" ht="12.75" x14ac:dyDescent="0.2"/>
    <row r="33615" ht="12.75" x14ac:dyDescent="0.2"/>
    <row r="33616" ht="12.75" x14ac:dyDescent="0.2"/>
    <row r="33617" ht="12.75" x14ac:dyDescent="0.2"/>
    <row r="33618" ht="12.75" x14ac:dyDescent="0.2"/>
    <row r="33619" ht="12.75" x14ac:dyDescent="0.2"/>
    <row r="33620" ht="12.75" x14ac:dyDescent="0.2"/>
    <row r="33621" ht="12.75" x14ac:dyDescent="0.2"/>
    <row r="33622" ht="12.75" x14ac:dyDescent="0.2"/>
    <row r="33623" ht="12.75" x14ac:dyDescent="0.2"/>
    <row r="33624" ht="12.75" x14ac:dyDescent="0.2"/>
    <row r="33625" ht="12.75" x14ac:dyDescent="0.2"/>
    <row r="33626" ht="12.75" x14ac:dyDescent="0.2"/>
    <row r="33627" ht="12.75" x14ac:dyDescent="0.2"/>
    <row r="33628" ht="12.75" x14ac:dyDescent="0.2"/>
    <row r="33629" ht="12.75" x14ac:dyDescent="0.2"/>
    <row r="33630" ht="12.75" x14ac:dyDescent="0.2"/>
    <row r="33631" ht="12.75" x14ac:dyDescent="0.2"/>
    <row r="33632" ht="12.75" x14ac:dyDescent="0.2"/>
    <row r="33633" ht="12.75" x14ac:dyDescent="0.2"/>
    <row r="33634" ht="12.75" x14ac:dyDescent="0.2"/>
    <row r="33635" ht="12.75" x14ac:dyDescent="0.2"/>
    <row r="33636" ht="12.75" x14ac:dyDescent="0.2"/>
    <row r="33637" ht="12.75" x14ac:dyDescent="0.2"/>
    <row r="33638" ht="12.75" x14ac:dyDescent="0.2"/>
    <row r="33639" ht="12.75" x14ac:dyDescent="0.2"/>
    <row r="33640" ht="12.75" x14ac:dyDescent="0.2"/>
    <row r="33641" ht="12.75" x14ac:dyDescent="0.2"/>
    <row r="33642" ht="12.75" x14ac:dyDescent="0.2"/>
    <row r="33643" ht="12.75" x14ac:dyDescent="0.2"/>
    <row r="33644" ht="12.75" x14ac:dyDescent="0.2"/>
    <row r="33645" ht="12.75" x14ac:dyDescent="0.2"/>
    <row r="33646" ht="12.75" x14ac:dyDescent="0.2"/>
    <row r="33647" ht="12.75" x14ac:dyDescent="0.2"/>
    <row r="33648" ht="12.75" x14ac:dyDescent="0.2"/>
    <row r="33649" ht="12.75" x14ac:dyDescent="0.2"/>
    <row r="33650" ht="12.75" x14ac:dyDescent="0.2"/>
    <row r="33651" ht="12.75" x14ac:dyDescent="0.2"/>
    <row r="33652" ht="12.75" x14ac:dyDescent="0.2"/>
    <row r="33653" ht="12.75" x14ac:dyDescent="0.2"/>
    <row r="33654" ht="12.75" x14ac:dyDescent="0.2"/>
    <row r="33655" ht="12.75" x14ac:dyDescent="0.2"/>
    <row r="33656" ht="12.75" x14ac:dyDescent="0.2"/>
    <row r="33657" ht="12.75" x14ac:dyDescent="0.2"/>
    <row r="33658" ht="12.75" x14ac:dyDescent="0.2"/>
    <row r="33659" ht="12.75" x14ac:dyDescent="0.2"/>
    <row r="33660" ht="12.75" x14ac:dyDescent="0.2"/>
    <row r="33661" ht="12.75" x14ac:dyDescent="0.2"/>
    <row r="33662" ht="12.75" x14ac:dyDescent="0.2"/>
    <row r="33663" ht="12.75" x14ac:dyDescent="0.2"/>
    <row r="33664" ht="12.75" x14ac:dyDescent="0.2"/>
    <row r="33665" ht="12.75" x14ac:dyDescent="0.2"/>
    <row r="33666" ht="12.75" x14ac:dyDescent="0.2"/>
    <row r="33667" ht="12.75" x14ac:dyDescent="0.2"/>
    <row r="33668" ht="12.75" x14ac:dyDescent="0.2"/>
    <row r="33669" ht="12.75" x14ac:dyDescent="0.2"/>
    <row r="33670" ht="12.75" x14ac:dyDescent="0.2"/>
    <row r="33671" ht="12.75" x14ac:dyDescent="0.2"/>
    <row r="33672" ht="12.75" x14ac:dyDescent="0.2"/>
    <row r="33673" ht="12.75" x14ac:dyDescent="0.2"/>
    <row r="33674" ht="12.75" x14ac:dyDescent="0.2"/>
    <row r="33675" ht="12.75" x14ac:dyDescent="0.2"/>
    <row r="33676" ht="12.75" x14ac:dyDescent="0.2"/>
    <row r="33677" ht="12.75" x14ac:dyDescent="0.2"/>
    <row r="33678" ht="12.75" x14ac:dyDescent="0.2"/>
    <row r="33679" ht="12.75" x14ac:dyDescent="0.2"/>
    <row r="33680" ht="12.75" x14ac:dyDescent="0.2"/>
    <row r="33681" ht="12.75" x14ac:dyDescent="0.2"/>
    <row r="33682" ht="12.75" x14ac:dyDescent="0.2"/>
    <row r="33683" ht="12.75" x14ac:dyDescent="0.2"/>
    <row r="33684" ht="12.75" x14ac:dyDescent="0.2"/>
    <row r="33685" ht="12.75" x14ac:dyDescent="0.2"/>
    <row r="33686" ht="12.75" x14ac:dyDescent="0.2"/>
    <row r="33687" ht="12.75" x14ac:dyDescent="0.2"/>
    <row r="33688" ht="12.75" x14ac:dyDescent="0.2"/>
    <row r="33689" ht="12.75" x14ac:dyDescent="0.2"/>
    <row r="33690" ht="12.75" x14ac:dyDescent="0.2"/>
    <row r="33691" ht="12.75" x14ac:dyDescent="0.2"/>
    <row r="33692" ht="12.75" x14ac:dyDescent="0.2"/>
    <row r="33693" ht="12.75" x14ac:dyDescent="0.2"/>
    <row r="33694" ht="12.75" x14ac:dyDescent="0.2"/>
    <row r="33695" ht="12.75" x14ac:dyDescent="0.2"/>
    <row r="33696" ht="12.75" x14ac:dyDescent="0.2"/>
    <row r="33697" ht="12.75" x14ac:dyDescent="0.2"/>
    <row r="33698" ht="12.75" x14ac:dyDescent="0.2"/>
    <row r="33699" ht="12.75" x14ac:dyDescent="0.2"/>
    <row r="33700" ht="12.75" x14ac:dyDescent="0.2"/>
    <row r="33701" ht="12.75" x14ac:dyDescent="0.2"/>
    <row r="33702" ht="12.75" x14ac:dyDescent="0.2"/>
    <row r="33703" ht="12.75" x14ac:dyDescent="0.2"/>
    <row r="33704" ht="12.75" x14ac:dyDescent="0.2"/>
    <row r="33705" ht="12.75" x14ac:dyDescent="0.2"/>
    <row r="33706" ht="12.75" x14ac:dyDescent="0.2"/>
    <row r="33707" ht="12.75" x14ac:dyDescent="0.2"/>
    <row r="33708" ht="12.75" x14ac:dyDescent="0.2"/>
    <row r="33709" ht="12.75" x14ac:dyDescent="0.2"/>
    <row r="33710" ht="12.75" x14ac:dyDescent="0.2"/>
    <row r="33711" ht="12.75" x14ac:dyDescent="0.2"/>
    <row r="33712" ht="12.75" x14ac:dyDescent="0.2"/>
    <row r="33713" ht="12.75" x14ac:dyDescent="0.2"/>
    <row r="33714" ht="12.75" x14ac:dyDescent="0.2"/>
    <row r="33715" ht="12.75" x14ac:dyDescent="0.2"/>
    <row r="33716" ht="12.75" x14ac:dyDescent="0.2"/>
    <row r="33717" ht="12.75" x14ac:dyDescent="0.2"/>
    <row r="33718" ht="12.75" x14ac:dyDescent="0.2"/>
    <row r="33719" ht="12.75" x14ac:dyDescent="0.2"/>
    <row r="33720" ht="12.75" x14ac:dyDescent="0.2"/>
    <row r="33721" ht="12.75" x14ac:dyDescent="0.2"/>
    <row r="33722" ht="12.75" x14ac:dyDescent="0.2"/>
    <row r="33723" ht="12.75" x14ac:dyDescent="0.2"/>
    <row r="33724" ht="12.75" x14ac:dyDescent="0.2"/>
    <row r="33725" ht="12.75" x14ac:dyDescent="0.2"/>
    <row r="33726" ht="12.75" x14ac:dyDescent="0.2"/>
    <row r="33727" ht="12.75" x14ac:dyDescent="0.2"/>
    <row r="33728" ht="12.75" x14ac:dyDescent="0.2"/>
    <row r="33729" ht="12.75" x14ac:dyDescent="0.2"/>
    <row r="33730" ht="12.75" x14ac:dyDescent="0.2"/>
    <row r="33731" ht="12.75" x14ac:dyDescent="0.2"/>
    <row r="33732" ht="12.75" x14ac:dyDescent="0.2"/>
    <row r="33733" ht="12.75" x14ac:dyDescent="0.2"/>
    <row r="33734" ht="12.75" x14ac:dyDescent="0.2"/>
    <row r="33735" ht="12.75" x14ac:dyDescent="0.2"/>
    <row r="33736" ht="12.75" x14ac:dyDescent="0.2"/>
    <row r="33737" ht="12.75" x14ac:dyDescent="0.2"/>
    <row r="33738" ht="12.75" x14ac:dyDescent="0.2"/>
    <row r="33739" ht="12.75" x14ac:dyDescent="0.2"/>
    <row r="33740" ht="12.75" x14ac:dyDescent="0.2"/>
    <row r="33741" ht="12.75" x14ac:dyDescent="0.2"/>
    <row r="33742" ht="12.75" x14ac:dyDescent="0.2"/>
    <row r="33743" ht="12.75" x14ac:dyDescent="0.2"/>
    <row r="33744" ht="12.75" x14ac:dyDescent="0.2"/>
    <row r="33745" ht="12.75" x14ac:dyDescent="0.2"/>
    <row r="33746" ht="12.75" x14ac:dyDescent="0.2"/>
    <row r="33747" ht="12.75" x14ac:dyDescent="0.2"/>
    <row r="33748" ht="12.75" x14ac:dyDescent="0.2"/>
    <row r="33749" ht="12.75" x14ac:dyDescent="0.2"/>
    <row r="33750" ht="12.75" x14ac:dyDescent="0.2"/>
    <row r="33751" ht="12.75" x14ac:dyDescent="0.2"/>
    <row r="33752" ht="12.75" x14ac:dyDescent="0.2"/>
    <row r="33753" ht="12.75" x14ac:dyDescent="0.2"/>
    <row r="33754" ht="12.75" x14ac:dyDescent="0.2"/>
    <row r="33755" ht="12.75" x14ac:dyDescent="0.2"/>
    <row r="33756" ht="12.75" x14ac:dyDescent="0.2"/>
    <row r="33757" ht="12.75" x14ac:dyDescent="0.2"/>
    <row r="33758" ht="12.75" x14ac:dyDescent="0.2"/>
    <row r="33759" ht="12.75" x14ac:dyDescent="0.2"/>
    <row r="33760" ht="12.75" x14ac:dyDescent="0.2"/>
    <row r="33761" ht="12.75" x14ac:dyDescent="0.2"/>
    <row r="33762" ht="12.75" x14ac:dyDescent="0.2"/>
    <row r="33763" ht="12.75" x14ac:dyDescent="0.2"/>
    <row r="33764" ht="12.75" x14ac:dyDescent="0.2"/>
    <row r="33765" ht="12.75" x14ac:dyDescent="0.2"/>
    <row r="33766" ht="12.75" x14ac:dyDescent="0.2"/>
    <row r="33767" ht="12.75" x14ac:dyDescent="0.2"/>
    <row r="33768" ht="12.75" x14ac:dyDescent="0.2"/>
    <row r="33769" ht="12.75" x14ac:dyDescent="0.2"/>
    <row r="33770" ht="12.75" x14ac:dyDescent="0.2"/>
    <row r="33771" ht="12.75" x14ac:dyDescent="0.2"/>
    <row r="33772" ht="12.75" x14ac:dyDescent="0.2"/>
    <row r="33773" ht="12.75" x14ac:dyDescent="0.2"/>
    <row r="33774" ht="12.75" x14ac:dyDescent="0.2"/>
    <row r="33775" ht="12.75" x14ac:dyDescent="0.2"/>
    <row r="33776" ht="12.75" x14ac:dyDescent="0.2"/>
    <row r="33777" ht="12.75" x14ac:dyDescent="0.2"/>
    <row r="33778" ht="12.75" x14ac:dyDescent="0.2"/>
    <row r="33779" ht="12.75" x14ac:dyDescent="0.2"/>
    <row r="33780" ht="12.75" x14ac:dyDescent="0.2"/>
    <row r="33781" ht="12.75" x14ac:dyDescent="0.2"/>
    <row r="33782" ht="12.75" x14ac:dyDescent="0.2"/>
    <row r="33783" ht="12.75" x14ac:dyDescent="0.2"/>
    <row r="33784" ht="12.75" x14ac:dyDescent="0.2"/>
    <row r="33785" ht="12.75" x14ac:dyDescent="0.2"/>
    <row r="33786" ht="12.75" x14ac:dyDescent="0.2"/>
    <row r="33787" ht="12.75" x14ac:dyDescent="0.2"/>
    <row r="33788" ht="12.75" x14ac:dyDescent="0.2"/>
    <row r="33789" ht="12.75" x14ac:dyDescent="0.2"/>
    <row r="33790" ht="12.75" x14ac:dyDescent="0.2"/>
    <row r="33791" ht="12.75" x14ac:dyDescent="0.2"/>
    <row r="33792" ht="12.75" x14ac:dyDescent="0.2"/>
    <row r="33793" ht="12.75" x14ac:dyDescent="0.2"/>
    <row r="33794" ht="12.75" x14ac:dyDescent="0.2"/>
    <row r="33795" ht="12.75" x14ac:dyDescent="0.2"/>
    <row r="33796" ht="12.75" x14ac:dyDescent="0.2"/>
    <row r="33797" ht="12.75" x14ac:dyDescent="0.2"/>
    <row r="33798" ht="12.75" x14ac:dyDescent="0.2"/>
    <row r="33799" ht="12.75" x14ac:dyDescent="0.2"/>
    <row r="33800" ht="12.75" x14ac:dyDescent="0.2"/>
    <row r="33801" ht="12.75" x14ac:dyDescent="0.2"/>
    <row r="33802" ht="12.75" x14ac:dyDescent="0.2"/>
    <row r="33803" ht="12.75" x14ac:dyDescent="0.2"/>
    <row r="33804" ht="12.75" x14ac:dyDescent="0.2"/>
    <row r="33805" ht="12.75" x14ac:dyDescent="0.2"/>
    <row r="33806" ht="12.75" x14ac:dyDescent="0.2"/>
    <row r="33807" ht="12.75" x14ac:dyDescent="0.2"/>
    <row r="33808" ht="12.75" x14ac:dyDescent="0.2"/>
    <row r="33809" ht="12.75" x14ac:dyDescent="0.2"/>
    <row r="33810" ht="12.75" x14ac:dyDescent="0.2"/>
    <row r="33811" ht="12.75" x14ac:dyDescent="0.2"/>
    <row r="33812" ht="12.75" x14ac:dyDescent="0.2"/>
    <row r="33813" ht="12.75" x14ac:dyDescent="0.2"/>
    <row r="33814" ht="12.75" x14ac:dyDescent="0.2"/>
    <row r="33815" ht="12.75" x14ac:dyDescent="0.2"/>
    <row r="33816" ht="12.75" x14ac:dyDescent="0.2"/>
    <row r="33817" ht="12.75" x14ac:dyDescent="0.2"/>
    <row r="33818" ht="12.75" x14ac:dyDescent="0.2"/>
    <row r="33819" ht="12.75" x14ac:dyDescent="0.2"/>
    <row r="33820" ht="12.75" x14ac:dyDescent="0.2"/>
    <row r="33821" ht="12.75" x14ac:dyDescent="0.2"/>
    <row r="33822" ht="12.75" x14ac:dyDescent="0.2"/>
    <row r="33823" ht="12.75" x14ac:dyDescent="0.2"/>
    <row r="33824" ht="12.75" x14ac:dyDescent="0.2"/>
    <row r="33825" ht="12.75" x14ac:dyDescent="0.2"/>
    <row r="33826" ht="12.75" x14ac:dyDescent="0.2"/>
    <row r="33827" ht="12.75" x14ac:dyDescent="0.2"/>
    <row r="33828" ht="12.75" x14ac:dyDescent="0.2"/>
    <row r="33829" ht="12.75" x14ac:dyDescent="0.2"/>
    <row r="33830" ht="12.75" x14ac:dyDescent="0.2"/>
    <row r="33831" ht="12.75" x14ac:dyDescent="0.2"/>
    <row r="33832" ht="12.75" x14ac:dyDescent="0.2"/>
    <row r="33833" ht="12.75" x14ac:dyDescent="0.2"/>
    <row r="33834" ht="12.75" x14ac:dyDescent="0.2"/>
    <row r="33835" ht="12.75" x14ac:dyDescent="0.2"/>
    <row r="33836" ht="12.75" x14ac:dyDescent="0.2"/>
    <row r="33837" ht="12.75" x14ac:dyDescent="0.2"/>
    <row r="33838" ht="12.75" x14ac:dyDescent="0.2"/>
    <row r="33839" ht="12.75" x14ac:dyDescent="0.2"/>
    <row r="33840" ht="12.75" x14ac:dyDescent="0.2"/>
    <row r="33841" ht="12.75" x14ac:dyDescent="0.2"/>
    <row r="33842" ht="12.75" x14ac:dyDescent="0.2"/>
    <row r="33843" ht="12.75" x14ac:dyDescent="0.2"/>
    <row r="33844" ht="12.75" x14ac:dyDescent="0.2"/>
    <row r="33845" ht="12.75" x14ac:dyDescent="0.2"/>
    <row r="33846" ht="12.75" x14ac:dyDescent="0.2"/>
    <row r="33847" ht="12.75" x14ac:dyDescent="0.2"/>
    <row r="33848" ht="12.75" x14ac:dyDescent="0.2"/>
    <row r="33849" ht="12.75" x14ac:dyDescent="0.2"/>
    <row r="33850" ht="12.75" x14ac:dyDescent="0.2"/>
    <row r="33851" ht="12.75" x14ac:dyDescent="0.2"/>
    <row r="33852" ht="12.75" x14ac:dyDescent="0.2"/>
    <row r="33853" ht="12.75" x14ac:dyDescent="0.2"/>
    <row r="33854" ht="12.75" x14ac:dyDescent="0.2"/>
    <row r="33855" ht="12.75" x14ac:dyDescent="0.2"/>
    <row r="33856" ht="12.75" x14ac:dyDescent="0.2"/>
    <row r="33857" ht="12.75" x14ac:dyDescent="0.2"/>
    <row r="33858" ht="12.75" x14ac:dyDescent="0.2"/>
    <row r="33859" ht="12.75" x14ac:dyDescent="0.2"/>
    <row r="33860" ht="12.75" x14ac:dyDescent="0.2"/>
    <row r="33861" ht="12.75" x14ac:dyDescent="0.2"/>
    <row r="33862" ht="12.75" x14ac:dyDescent="0.2"/>
    <row r="33863" ht="12.75" x14ac:dyDescent="0.2"/>
    <row r="33864" ht="12.75" x14ac:dyDescent="0.2"/>
    <row r="33865" ht="12.75" x14ac:dyDescent="0.2"/>
    <row r="33866" ht="12.75" x14ac:dyDescent="0.2"/>
    <row r="33867" ht="12.75" x14ac:dyDescent="0.2"/>
    <row r="33868" ht="12.75" x14ac:dyDescent="0.2"/>
    <row r="33869" ht="12.75" x14ac:dyDescent="0.2"/>
    <row r="33870" ht="12.75" x14ac:dyDescent="0.2"/>
    <row r="33871" ht="12.75" x14ac:dyDescent="0.2"/>
    <row r="33872" ht="12.75" x14ac:dyDescent="0.2"/>
    <row r="33873" ht="12.75" x14ac:dyDescent="0.2"/>
    <row r="33874" ht="12.75" x14ac:dyDescent="0.2"/>
    <row r="33875" ht="12.75" x14ac:dyDescent="0.2"/>
    <row r="33876" ht="12.75" x14ac:dyDescent="0.2"/>
    <row r="33877" ht="12.75" x14ac:dyDescent="0.2"/>
    <row r="33878" ht="12.75" x14ac:dyDescent="0.2"/>
    <row r="33879" ht="12.75" x14ac:dyDescent="0.2"/>
    <row r="33880" ht="12.75" x14ac:dyDescent="0.2"/>
    <row r="33881" ht="12.75" x14ac:dyDescent="0.2"/>
    <row r="33882" ht="12.75" x14ac:dyDescent="0.2"/>
    <row r="33883" ht="12.75" x14ac:dyDescent="0.2"/>
    <row r="33884" ht="12.75" x14ac:dyDescent="0.2"/>
    <row r="33885" ht="12.75" x14ac:dyDescent="0.2"/>
    <row r="33886" ht="12.75" x14ac:dyDescent="0.2"/>
    <row r="33887" ht="12.75" x14ac:dyDescent="0.2"/>
    <row r="33888" ht="12.75" x14ac:dyDescent="0.2"/>
    <row r="33889" ht="12.75" x14ac:dyDescent="0.2"/>
    <row r="33890" ht="12.75" x14ac:dyDescent="0.2"/>
    <row r="33891" ht="12.75" x14ac:dyDescent="0.2"/>
    <row r="33892" ht="12.75" x14ac:dyDescent="0.2"/>
    <row r="33893" ht="12.75" x14ac:dyDescent="0.2"/>
    <row r="33894" ht="12.75" x14ac:dyDescent="0.2"/>
    <row r="33895" ht="12.75" x14ac:dyDescent="0.2"/>
    <row r="33896" ht="12.75" x14ac:dyDescent="0.2"/>
    <row r="33897" ht="12.75" x14ac:dyDescent="0.2"/>
    <row r="33898" ht="12.75" x14ac:dyDescent="0.2"/>
    <row r="33899" ht="12.75" x14ac:dyDescent="0.2"/>
    <row r="33900" ht="12.75" x14ac:dyDescent="0.2"/>
    <row r="33901" ht="12.75" x14ac:dyDescent="0.2"/>
    <row r="33902" ht="12.75" x14ac:dyDescent="0.2"/>
    <row r="33903" ht="12.75" x14ac:dyDescent="0.2"/>
    <row r="33904" ht="12.75" x14ac:dyDescent="0.2"/>
    <row r="33905" ht="12.75" x14ac:dyDescent="0.2"/>
    <row r="33906" ht="12.75" x14ac:dyDescent="0.2"/>
    <row r="33907" ht="12.75" x14ac:dyDescent="0.2"/>
    <row r="33908" ht="12.75" x14ac:dyDescent="0.2"/>
    <row r="33909" ht="12.75" x14ac:dyDescent="0.2"/>
    <row r="33910" ht="12.75" x14ac:dyDescent="0.2"/>
    <row r="33911" ht="12.75" x14ac:dyDescent="0.2"/>
    <row r="33912" ht="12.75" x14ac:dyDescent="0.2"/>
    <row r="33913" ht="12.75" x14ac:dyDescent="0.2"/>
    <row r="33914" ht="12.75" x14ac:dyDescent="0.2"/>
    <row r="33915" ht="12.75" x14ac:dyDescent="0.2"/>
    <row r="33916" ht="12.75" x14ac:dyDescent="0.2"/>
    <row r="33917" ht="12.75" x14ac:dyDescent="0.2"/>
    <row r="33918" ht="12.75" x14ac:dyDescent="0.2"/>
    <row r="33919" ht="12.75" x14ac:dyDescent="0.2"/>
    <row r="33920" ht="12.75" x14ac:dyDescent="0.2"/>
    <row r="33921" ht="12.75" x14ac:dyDescent="0.2"/>
    <row r="33922" ht="12.75" x14ac:dyDescent="0.2"/>
    <row r="33923" ht="12.75" x14ac:dyDescent="0.2"/>
    <row r="33924" ht="12.75" x14ac:dyDescent="0.2"/>
    <row r="33925" ht="12.75" x14ac:dyDescent="0.2"/>
    <row r="33926" ht="12.75" x14ac:dyDescent="0.2"/>
    <row r="33927" ht="12.75" x14ac:dyDescent="0.2"/>
    <row r="33928" ht="12.75" x14ac:dyDescent="0.2"/>
    <row r="33929" ht="12.75" x14ac:dyDescent="0.2"/>
    <row r="33930" ht="12.75" x14ac:dyDescent="0.2"/>
    <row r="33931" ht="12.75" x14ac:dyDescent="0.2"/>
    <row r="33932" ht="12.75" x14ac:dyDescent="0.2"/>
    <row r="33933" ht="12.75" x14ac:dyDescent="0.2"/>
    <row r="33934" ht="12.75" x14ac:dyDescent="0.2"/>
    <row r="33935" ht="12.75" x14ac:dyDescent="0.2"/>
    <row r="33936" ht="12.75" x14ac:dyDescent="0.2"/>
    <row r="33937" ht="12.75" x14ac:dyDescent="0.2"/>
    <row r="33938" ht="12.75" x14ac:dyDescent="0.2"/>
    <row r="33939" ht="12.75" x14ac:dyDescent="0.2"/>
    <row r="33940" ht="12.75" x14ac:dyDescent="0.2"/>
    <row r="33941" ht="12.75" x14ac:dyDescent="0.2"/>
    <row r="33942" ht="12.75" x14ac:dyDescent="0.2"/>
    <row r="33943" ht="12.75" x14ac:dyDescent="0.2"/>
    <row r="33944" ht="12.75" x14ac:dyDescent="0.2"/>
    <row r="33945" ht="12.75" x14ac:dyDescent="0.2"/>
    <row r="33946" ht="12.75" x14ac:dyDescent="0.2"/>
    <row r="33947" ht="12.75" x14ac:dyDescent="0.2"/>
    <row r="33948" ht="12.75" x14ac:dyDescent="0.2"/>
    <row r="33949" ht="12.75" x14ac:dyDescent="0.2"/>
    <row r="33950" ht="12.75" x14ac:dyDescent="0.2"/>
    <row r="33951" ht="12.75" x14ac:dyDescent="0.2"/>
    <row r="33952" ht="12.75" x14ac:dyDescent="0.2"/>
    <row r="33953" ht="12.75" x14ac:dyDescent="0.2"/>
    <row r="33954" ht="12.75" x14ac:dyDescent="0.2"/>
    <row r="33955" ht="12.75" x14ac:dyDescent="0.2"/>
    <row r="33956" ht="12.75" x14ac:dyDescent="0.2"/>
    <row r="33957" ht="12.75" x14ac:dyDescent="0.2"/>
    <row r="33958" ht="12.75" x14ac:dyDescent="0.2"/>
    <row r="33959" ht="12.75" x14ac:dyDescent="0.2"/>
    <row r="33960" ht="12.75" x14ac:dyDescent="0.2"/>
    <row r="33961" ht="12.75" x14ac:dyDescent="0.2"/>
    <row r="33962" ht="12.75" x14ac:dyDescent="0.2"/>
    <row r="33963" ht="12.75" x14ac:dyDescent="0.2"/>
    <row r="33964" ht="12.75" x14ac:dyDescent="0.2"/>
    <row r="33965" ht="12.75" x14ac:dyDescent="0.2"/>
    <row r="33966" ht="12.75" x14ac:dyDescent="0.2"/>
    <row r="33967" ht="12.75" x14ac:dyDescent="0.2"/>
    <row r="33968" ht="12.75" x14ac:dyDescent="0.2"/>
    <row r="33969" ht="12.75" x14ac:dyDescent="0.2"/>
    <row r="33970" ht="12.75" x14ac:dyDescent="0.2"/>
    <row r="33971" ht="12.75" x14ac:dyDescent="0.2"/>
    <row r="33972" ht="12.75" x14ac:dyDescent="0.2"/>
    <row r="33973" ht="12.75" x14ac:dyDescent="0.2"/>
    <row r="33974" ht="12.75" x14ac:dyDescent="0.2"/>
    <row r="33975" ht="12.75" x14ac:dyDescent="0.2"/>
    <row r="33976" ht="12.75" x14ac:dyDescent="0.2"/>
    <row r="33977" ht="12.75" x14ac:dyDescent="0.2"/>
    <row r="33978" ht="12.75" x14ac:dyDescent="0.2"/>
    <row r="33979" ht="12.75" x14ac:dyDescent="0.2"/>
    <row r="33980" ht="12.75" x14ac:dyDescent="0.2"/>
    <row r="33981" ht="12.75" x14ac:dyDescent="0.2"/>
    <row r="33982" ht="12.75" x14ac:dyDescent="0.2"/>
    <row r="33983" ht="12.75" x14ac:dyDescent="0.2"/>
    <row r="33984" ht="12.75" x14ac:dyDescent="0.2"/>
    <row r="33985" ht="12.75" x14ac:dyDescent="0.2"/>
    <row r="33986" ht="12.75" x14ac:dyDescent="0.2"/>
    <row r="33987" ht="12.75" x14ac:dyDescent="0.2"/>
    <row r="33988" ht="12.75" x14ac:dyDescent="0.2"/>
    <row r="33989" ht="12.75" x14ac:dyDescent="0.2"/>
    <row r="33990" ht="12.75" x14ac:dyDescent="0.2"/>
    <row r="33991" ht="12.75" x14ac:dyDescent="0.2"/>
    <row r="33992" ht="12.75" x14ac:dyDescent="0.2"/>
    <row r="33993" ht="12.75" x14ac:dyDescent="0.2"/>
    <row r="33994" ht="12.75" x14ac:dyDescent="0.2"/>
    <row r="33995" ht="12.75" x14ac:dyDescent="0.2"/>
    <row r="33996" ht="12.75" x14ac:dyDescent="0.2"/>
    <row r="33997" ht="12.75" x14ac:dyDescent="0.2"/>
    <row r="33998" ht="12.75" x14ac:dyDescent="0.2"/>
    <row r="33999" ht="12.75" x14ac:dyDescent="0.2"/>
    <row r="34000" ht="12.75" x14ac:dyDescent="0.2"/>
    <row r="34001" ht="12.75" x14ac:dyDescent="0.2"/>
    <row r="34002" ht="12.75" x14ac:dyDescent="0.2"/>
    <row r="34003" ht="12.75" x14ac:dyDescent="0.2"/>
    <row r="34004" ht="12.75" x14ac:dyDescent="0.2"/>
    <row r="34005" ht="12.75" x14ac:dyDescent="0.2"/>
    <row r="34006" ht="12.75" x14ac:dyDescent="0.2"/>
    <row r="34007" ht="12.75" x14ac:dyDescent="0.2"/>
    <row r="34008" ht="12.75" x14ac:dyDescent="0.2"/>
    <row r="34009" ht="12.75" x14ac:dyDescent="0.2"/>
    <row r="34010" ht="12.75" x14ac:dyDescent="0.2"/>
    <row r="34011" ht="12.75" x14ac:dyDescent="0.2"/>
    <row r="34012" ht="12.75" x14ac:dyDescent="0.2"/>
    <row r="34013" ht="12.75" x14ac:dyDescent="0.2"/>
    <row r="34014" ht="12.75" x14ac:dyDescent="0.2"/>
    <row r="34015" ht="12.75" x14ac:dyDescent="0.2"/>
    <row r="34016" ht="12.75" x14ac:dyDescent="0.2"/>
    <row r="34017" ht="12.75" x14ac:dyDescent="0.2"/>
    <row r="34018" ht="12.75" x14ac:dyDescent="0.2"/>
    <row r="34019" ht="12.75" x14ac:dyDescent="0.2"/>
    <row r="34020" ht="12.75" x14ac:dyDescent="0.2"/>
    <row r="34021" ht="12.75" x14ac:dyDescent="0.2"/>
    <row r="34022" ht="12.75" x14ac:dyDescent="0.2"/>
    <row r="34023" ht="12.75" x14ac:dyDescent="0.2"/>
    <row r="34024" ht="12.75" x14ac:dyDescent="0.2"/>
    <row r="34025" ht="12.75" x14ac:dyDescent="0.2"/>
    <row r="34026" ht="12.75" x14ac:dyDescent="0.2"/>
    <row r="34027" ht="12.75" x14ac:dyDescent="0.2"/>
    <row r="34028" ht="12.75" x14ac:dyDescent="0.2"/>
    <row r="34029" ht="12.75" x14ac:dyDescent="0.2"/>
    <row r="34030" ht="12.75" x14ac:dyDescent="0.2"/>
    <row r="34031" ht="12.75" x14ac:dyDescent="0.2"/>
    <row r="34032" ht="12.75" x14ac:dyDescent="0.2"/>
    <row r="34033" ht="12.75" x14ac:dyDescent="0.2"/>
    <row r="34034" ht="12.75" x14ac:dyDescent="0.2"/>
    <row r="34035" ht="12.75" x14ac:dyDescent="0.2"/>
    <row r="34036" ht="12.75" x14ac:dyDescent="0.2"/>
    <row r="34037" ht="12.75" x14ac:dyDescent="0.2"/>
    <row r="34038" ht="12.75" x14ac:dyDescent="0.2"/>
    <row r="34039" ht="12.75" x14ac:dyDescent="0.2"/>
    <row r="34040" ht="12.75" x14ac:dyDescent="0.2"/>
    <row r="34041" ht="12.75" x14ac:dyDescent="0.2"/>
    <row r="34042" ht="12.75" x14ac:dyDescent="0.2"/>
    <row r="34043" ht="12.75" x14ac:dyDescent="0.2"/>
    <row r="34044" ht="12.75" x14ac:dyDescent="0.2"/>
    <row r="34045" ht="12.75" x14ac:dyDescent="0.2"/>
    <row r="34046" ht="12.75" x14ac:dyDescent="0.2"/>
    <row r="34047" ht="12.75" x14ac:dyDescent="0.2"/>
    <row r="34048" ht="12.75" x14ac:dyDescent="0.2"/>
    <row r="34049" ht="12.75" x14ac:dyDescent="0.2"/>
    <row r="34050" ht="12.75" x14ac:dyDescent="0.2"/>
    <row r="34051" ht="12.75" x14ac:dyDescent="0.2"/>
    <row r="34052" ht="12.75" x14ac:dyDescent="0.2"/>
    <row r="34053" ht="12.75" x14ac:dyDescent="0.2"/>
    <row r="34054" ht="12.75" x14ac:dyDescent="0.2"/>
    <row r="34055" ht="12.75" x14ac:dyDescent="0.2"/>
    <row r="34056" ht="12.75" x14ac:dyDescent="0.2"/>
    <row r="34057" ht="12.75" x14ac:dyDescent="0.2"/>
    <row r="34058" ht="12.75" x14ac:dyDescent="0.2"/>
    <row r="34059" ht="12.75" x14ac:dyDescent="0.2"/>
    <row r="34060" ht="12.75" x14ac:dyDescent="0.2"/>
    <row r="34061" ht="12.75" x14ac:dyDescent="0.2"/>
    <row r="34062" ht="12.75" x14ac:dyDescent="0.2"/>
    <row r="34063" ht="12.75" x14ac:dyDescent="0.2"/>
    <row r="34064" ht="12.75" x14ac:dyDescent="0.2"/>
    <row r="34065" ht="12.75" x14ac:dyDescent="0.2"/>
    <row r="34066" ht="12.75" x14ac:dyDescent="0.2"/>
    <row r="34067" ht="12.75" x14ac:dyDescent="0.2"/>
    <row r="34068" ht="12.75" x14ac:dyDescent="0.2"/>
    <row r="34069" ht="12.75" x14ac:dyDescent="0.2"/>
    <row r="34070" ht="12.75" x14ac:dyDescent="0.2"/>
    <row r="34071" ht="12.75" x14ac:dyDescent="0.2"/>
    <row r="34072" ht="12.75" x14ac:dyDescent="0.2"/>
    <row r="34073" ht="12.75" x14ac:dyDescent="0.2"/>
    <row r="34074" ht="12.75" x14ac:dyDescent="0.2"/>
    <row r="34075" ht="12.75" x14ac:dyDescent="0.2"/>
    <row r="34076" ht="12.75" x14ac:dyDescent="0.2"/>
    <row r="34077" ht="12.75" x14ac:dyDescent="0.2"/>
    <row r="34078" ht="12.75" x14ac:dyDescent="0.2"/>
    <row r="34079" ht="12.75" x14ac:dyDescent="0.2"/>
    <row r="34080" ht="12.75" x14ac:dyDescent="0.2"/>
    <row r="34081" ht="12.75" x14ac:dyDescent="0.2"/>
    <row r="34082" ht="12.75" x14ac:dyDescent="0.2"/>
    <row r="34083" ht="12.75" x14ac:dyDescent="0.2"/>
    <row r="34084" ht="12.75" x14ac:dyDescent="0.2"/>
    <row r="34085" ht="12.75" x14ac:dyDescent="0.2"/>
    <row r="34086" ht="12.75" x14ac:dyDescent="0.2"/>
    <row r="34087" ht="12.75" x14ac:dyDescent="0.2"/>
    <row r="34088" ht="12.75" x14ac:dyDescent="0.2"/>
    <row r="34089" ht="12.75" x14ac:dyDescent="0.2"/>
    <row r="34090" ht="12.75" x14ac:dyDescent="0.2"/>
    <row r="34091" ht="12.75" x14ac:dyDescent="0.2"/>
    <row r="34092" ht="12.75" x14ac:dyDescent="0.2"/>
    <row r="34093" ht="12.75" x14ac:dyDescent="0.2"/>
    <row r="34094" ht="12.75" x14ac:dyDescent="0.2"/>
    <row r="34095" ht="12.75" x14ac:dyDescent="0.2"/>
    <row r="34096" ht="12.75" x14ac:dyDescent="0.2"/>
    <row r="34097" ht="12.75" x14ac:dyDescent="0.2"/>
    <row r="34098" ht="12.75" x14ac:dyDescent="0.2"/>
    <row r="34099" ht="12.75" x14ac:dyDescent="0.2"/>
    <row r="34100" ht="12.75" x14ac:dyDescent="0.2"/>
    <row r="34101" ht="12.75" x14ac:dyDescent="0.2"/>
    <row r="34102" ht="12.75" x14ac:dyDescent="0.2"/>
    <row r="34103" ht="12.75" x14ac:dyDescent="0.2"/>
    <row r="34104" ht="12.75" x14ac:dyDescent="0.2"/>
    <row r="34105" ht="12.75" x14ac:dyDescent="0.2"/>
    <row r="34106" ht="12.75" x14ac:dyDescent="0.2"/>
    <row r="34107" ht="12.75" x14ac:dyDescent="0.2"/>
    <row r="34108" ht="12.75" x14ac:dyDescent="0.2"/>
    <row r="34109" ht="12.75" x14ac:dyDescent="0.2"/>
    <row r="34110" ht="12.75" x14ac:dyDescent="0.2"/>
    <row r="34111" ht="12.75" x14ac:dyDescent="0.2"/>
    <row r="34112" ht="12.75" x14ac:dyDescent="0.2"/>
    <row r="34113" ht="12.75" x14ac:dyDescent="0.2"/>
    <row r="34114" ht="12.75" x14ac:dyDescent="0.2"/>
    <row r="34115" ht="12.75" x14ac:dyDescent="0.2"/>
    <row r="34116" ht="12.75" x14ac:dyDescent="0.2"/>
    <row r="34117" ht="12.75" x14ac:dyDescent="0.2"/>
    <row r="34118" ht="12.75" x14ac:dyDescent="0.2"/>
    <row r="34119" ht="12.75" x14ac:dyDescent="0.2"/>
    <row r="34120" ht="12.75" x14ac:dyDescent="0.2"/>
    <row r="34121" ht="12.75" x14ac:dyDescent="0.2"/>
    <row r="34122" ht="12.75" x14ac:dyDescent="0.2"/>
    <row r="34123" ht="12.75" x14ac:dyDescent="0.2"/>
    <row r="34124" ht="12.75" x14ac:dyDescent="0.2"/>
    <row r="34125" ht="12.75" x14ac:dyDescent="0.2"/>
    <row r="34126" ht="12.75" x14ac:dyDescent="0.2"/>
    <row r="34127" ht="12.75" x14ac:dyDescent="0.2"/>
    <row r="34128" ht="12.75" x14ac:dyDescent="0.2"/>
    <row r="34129" ht="12.75" x14ac:dyDescent="0.2"/>
    <row r="34130" ht="12.75" x14ac:dyDescent="0.2"/>
    <row r="34131" ht="12.75" x14ac:dyDescent="0.2"/>
    <row r="34132" ht="12.75" x14ac:dyDescent="0.2"/>
    <row r="34133" ht="12.75" x14ac:dyDescent="0.2"/>
    <row r="34134" ht="12.75" x14ac:dyDescent="0.2"/>
    <row r="34135" ht="12.75" x14ac:dyDescent="0.2"/>
    <row r="34136" ht="12.75" x14ac:dyDescent="0.2"/>
    <row r="34137" ht="12.75" x14ac:dyDescent="0.2"/>
    <row r="34138" ht="12.75" x14ac:dyDescent="0.2"/>
    <row r="34139" ht="12.75" x14ac:dyDescent="0.2"/>
    <row r="34140" ht="12.75" x14ac:dyDescent="0.2"/>
    <row r="34141" ht="12.75" x14ac:dyDescent="0.2"/>
    <row r="34142" ht="12.75" x14ac:dyDescent="0.2"/>
    <row r="34143" ht="12.75" x14ac:dyDescent="0.2"/>
    <row r="34144" ht="12.75" x14ac:dyDescent="0.2"/>
    <row r="34145" ht="12.75" x14ac:dyDescent="0.2"/>
    <row r="34146" ht="12.75" x14ac:dyDescent="0.2"/>
    <row r="34147" ht="12.75" x14ac:dyDescent="0.2"/>
    <row r="34148" ht="12.75" x14ac:dyDescent="0.2"/>
    <row r="34149" ht="12.75" x14ac:dyDescent="0.2"/>
    <row r="34150" ht="12.75" x14ac:dyDescent="0.2"/>
    <row r="34151" ht="12.75" x14ac:dyDescent="0.2"/>
    <row r="34152" ht="12.75" x14ac:dyDescent="0.2"/>
    <row r="34153" ht="12.75" x14ac:dyDescent="0.2"/>
    <row r="34154" ht="12.75" x14ac:dyDescent="0.2"/>
    <row r="34155" ht="12.75" x14ac:dyDescent="0.2"/>
    <row r="34156" ht="12.75" x14ac:dyDescent="0.2"/>
    <row r="34157" ht="12.75" x14ac:dyDescent="0.2"/>
    <row r="34158" ht="12.75" x14ac:dyDescent="0.2"/>
    <row r="34159" ht="12.75" x14ac:dyDescent="0.2"/>
    <row r="34160" ht="12.75" x14ac:dyDescent="0.2"/>
    <row r="34161" ht="12.75" x14ac:dyDescent="0.2"/>
    <row r="34162" ht="12.75" x14ac:dyDescent="0.2"/>
    <row r="34163" ht="12.75" x14ac:dyDescent="0.2"/>
    <row r="34164" ht="12.75" x14ac:dyDescent="0.2"/>
    <row r="34165" ht="12.75" x14ac:dyDescent="0.2"/>
    <row r="34166" ht="12.75" x14ac:dyDescent="0.2"/>
    <row r="34167" ht="12.75" x14ac:dyDescent="0.2"/>
    <row r="34168" ht="12.75" x14ac:dyDescent="0.2"/>
    <row r="34169" ht="12.75" x14ac:dyDescent="0.2"/>
    <row r="34170" ht="12.75" x14ac:dyDescent="0.2"/>
    <row r="34171" ht="12.75" x14ac:dyDescent="0.2"/>
    <row r="34172" ht="12.75" x14ac:dyDescent="0.2"/>
    <row r="34173" ht="12.75" x14ac:dyDescent="0.2"/>
    <row r="34174" ht="12.75" x14ac:dyDescent="0.2"/>
    <row r="34175" ht="12.75" x14ac:dyDescent="0.2"/>
    <row r="34176" ht="12.75" x14ac:dyDescent="0.2"/>
    <row r="34177" ht="12.75" x14ac:dyDescent="0.2"/>
    <row r="34178" ht="12.75" x14ac:dyDescent="0.2"/>
    <row r="34179" ht="12.75" x14ac:dyDescent="0.2"/>
    <row r="34180" ht="12.75" x14ac:dyDescent="0.2"/>
    <row r="34181" ht="12.75" x14ac:dyDescent="0.2"/>
    <row r="34182" ht="12.75" x14ac:dyDescent="0.2"/>
    <row r="34183" ht="12.75" x14ac:dyDescent="0.2"/>
    <row r="34184" ht="12.75" x14ac:dyDescent="0.2"/>
    <row r="34185" ht="12.75" x14ac:dyDescent="0.2"/>
    <row r="34186" ht="12.75" x14ac:dyDescent="0.2"/>
    <row r="34187" ht="12.75" x14ac:dyDescent="0.2"/>
    <row r="34188" ht="12.75" x14ac:dyDescent="0.2"/>
    <row r="34189" ht="12.75" x14ac:dyDescent="0.2"/>
    <row r="34190" ht="12.75" x14ac:dyDescent="0.2"/>
    <row r="34191" ht="12.75" x14ac:dyDescent="0.2"/>
    <row r="34192" ht="12.75" x14ac:dyDescent="0.2"/>
    <row r="34193" ht="12.75" x14ac:dyDescent="0.2"/>
    <row r="34194" ht="12.75" x14ac:dyDescent="0.2"/>
    <row r="34195" ht="12.75" x14ac:dyDescent="0.2"/>
    <row r="34196" ht="12.75" x14ac:dyDescent="0.2"/>
    <row r="34197" ht="12.75" x14ac:dyDescent="0.2"/>
    <row r="34198" ht="12.75" x14ac:dyDescent="0.2"/>
    <row r="34199" ht="12.75" x14ac:dyDescent="0.2"/>
    <row r="34200" ht="12.75" x14ac:dyDescent="0.2"/>
    <row r="34201" ht="12.75" x14ac:dyDescent="0.2"/>
    <row r="34202" ht="12.75" x14ac:dyDescent="0.2"/>
    <row r="34203" ht="12.75" x14ac:dyDescent="0.2"/>
    <row r="34204" ht="12.75" x14ac:dyDescent="0.2"/>
    <row r="34205" ht="12.75" x14ac:dyDescent="0.2"/>
    <row r="34206" ht="12.75" x14ac:dyDescent="0.2"/>
    <row r="34207" ht="12.75" x14ac:dyDescent="0.2"/>
    <row r="34208" ht="12.75" x14ac:dyDescent="0.2"/>
    <row r="34209" ht="12.75" x14ac:dyDescent="0.2"/>
    <row r="34210" ht="12.75" x14ac:dyDescent="0.2"/>
    <row r="34211" ht="12.75" x14ac:dyDescent="0.2"/>
    <row r="34212" ht="12.75" x14ac:dyDescent="0.2"/>
    <row r="34213" ht="12.75" x14ac:dyDescent="0.2"/>
    <row r="34214" ht="12.75" x14ac:dyDescent="0.2"/>
    <row r="34215" ht="12.75" x14ac:dyDescent="0.2"/>
    <row r="34216" ht="12.75" x14ac:dyDescent="0.2"/>
    <row r="34217" ht="12.75" x14ac:dyDescent="0.2"/>
    <row r="34218" ht="12.75" x14ac:dyDescent="0.2"/>
    <row r="34219" ht="12.75" x14ac:dyDescent="0.2"/>
    <row r="34220" ht="12.75" x14ac:dyDescent="0.2"/>
    <row r="34221" ht="12.75" x14ac:dyDescent="0.2"/>
    <row r="34222" ht="12.75" x14ac:dyDescent="0.2"/>
    <row r="34223" ht="12.75" x14ac:dyDescent="0.2"/>
    <row r="34224" ht="12.75" x14ac:dyDescent="0.2"/>
    <row r="34225" ht="12.75" x14ac:dyDescent="0.2"/>
    <row r="34226" ht="12.75" x14ac:dyDescent="0.2"/>
    <row r="34227" ht="12.75" x14ac:dyDescent="0.2"/>
    <row r="34228" ht="12.75" x14ac:dyDescent="0.2"/>
    <row r="34229" ht="12.75" x14ac:dyDescent="0.2"/>
    <row r="34230" ht="12.75" x14ac:dyDescent="0.2"/>
    <row r="34231" ht="12.75" x14ac:dyDescent="0.2"/>
    <row r="34232" ht="12.75" x14ac:dyDescent="0.2"/>
    <row r="34233" ht="12.75" x14ac:dyDescent="0.2"/>
    <row r="34234" ht="12.75" x14ac:dyDescent="0.2"/>
    <row r="34235" ht="12.75" x14ac:dyDescent="0.2"/>
    <row r="34236" ht="12.75" x14ac:dyDescent="0.2"/>
    <row r="34237" ht="12.75" x14ac:dyDescent="0.2"/>
    <row r="34238" ht="12.75" x14ac:dyDescent="0.2"/>
    <row r="34239" ht="12.75" x14ac:dyDescent="0.2"/>
    <row r="34240" ht="12.75" x14ac:dyDescent="0.2"/>
    <row r="34241" ht="12.75" x14ac:dyDescent="0.2"/>
    <row r="34242" ht="12.75" x14ac:dyDescent="0.2"/>
    <row r="34243" ht="12.75" x14ac:dyDescent="0.2"/>
    <row r="34244" ht="12.75" x14ac:dyDescent="0.2"/>
    <row r="34245" ht="12.75" x14ac:dyDescent="0.2"/>
    <row r="34246" ht="12.75" x14ac:dyDescent="0.2"/>
    <row r="34247" ht="12.75" x14ac:dyDescent="0.2"/>
    <row r="34248" ht="12.75" x14ac:dyDescent="0.2"/>
    <row r="34249" ht="12.75" x14ac:dyDescent="0.2"/>
    <row r="34250" ht="12.75" x14ac:dyDescent="0.2"/>
    <row r="34251" ht="12.75" x14ac:dyDescent="0.2"/>
    <row r="34252" ht="12.75" x14ac:dyDescent="0.2"/>
    <row r="34253" ht="12.75" x14ac:dyDescent="0.2"/>
    <row r="34254" ht="12.75" x14ac:dyDescent="0.2"/>
    <row r="34255" ht="12.75" x14ac:dyDescent="0.2"/>
    <row r="34256" ht="12.75" x14ac:dyDescent="0.2"/>
    <row r="34257" ht="12.75" x14ac:dyDescent="0.2"/>
    <row r="34258" ht="12.75" x14ac:dyDescent="0.2"/>
    <row r="34259" ht="12.75" x14ac:dyDescent="0.2"/>
    <row r="34260" ht="12.75" x14ac:dyDescent="0.2"/>
    <row r="34261" ht="12.75" x14ac:dyDescent="0.2"/>
    <row r="34262" ht="12.75" x14ac:dyDescent="0.2"/>
    <row r="34263" ht="12.75" x14ac:dyDescent="0.2"/>
    <row r="34264" ht="12.75" x14ac:dyDescent="0.2"/>
    <row r="34265" ht="12.75" x14ac:dyDescent="0.2"/>
    <row r="34266" ht="12.75" x14ac:dyDescent="0.2"/>
    <row r="34267" ht="12.75" x14ac:dyDescent="0.2"/>
    <row r="34268" ht="12.75" x14ac:dyDescent="0.2"/>
    <row r="34269" ht="12.75" x14ac:dyDescent="0.2"/>
    <row r="34270" ht="12.75" x14ac:dyDescent="0.2"/>
    <row r="34271" ht="12.75" x14ac:dyDescent="0.2"/>
    <row r="34272" ht="12.75" x14ac:dyDescent="0.2"/>
    <row r="34273" ht="12.75" x14ac:dyDescent="0.2"/>
    <row r="34274" ht="12.75" x14ac:dyDescent="0.2"/>
    <row r="34275" ht="12.75" x14ac:dyDescent="0.2"/>
    <row r="34276" ht="12.75" x14ac:dyDescent="0.2"/>
    <row r="34277" ht="12.75" x14ac:dyDescent="0.2"/>
    <row r="34278" ht="12.75" x14ac:dyDescent="0.2"/>
    <row r="34279" ht="12.75" x14ac:dyDescent="0.2"/>
    <row r="34280" ht="12.75" x14ac:dyDescent="0.2"/>
    <row r="34281" ht="12.75" x14ac:dyDescent="0.2"/>
    <row r="34282" ht="12.75" x14ac:dyDescent="0.2"/>
    <row r="34283" ht="12.75" x14ac:dyDescent="0.2"/>
    <row r="34284" ht="12.75" x14ac:dyDescent="0.2"/>
    <row r="34285" ht="12.75" x14ac:dyDescent="0.2"/>
    <row r="34286" ht="12.75" x14ac:dyDescent="0.2"/>
    <row r="34287" ht="12.75" x14ac:dyDescent="0.2"/>
    <row r="34288" ht="12.75" x14ac:dyDescent="0.2"/>
    <row r="34289" ht="12.75" x14ac:dyDescent="0.2"/>
    <row r="34290" ht="12.75" x14ac:dyDescent="0.2"/>
    <row r="34291" ht="12.75" x14ac:dyDescent="0.2"/>
    <row r="34292" ht="12.75" x14ac:dyDescent="0.2"/>
    <row r="34293" ht="12.75" x14ac:dyDescent="0.2"/>
    <row r="34294" ht="12.75" x14ac:dyDescent="0.2"/>
    <row r="34295" ht="12.75" x14ac:dyDescent="0.2"/>
    <row r="34296" ht="12.75" x14ac:dyDescent="0.2"/>
    <row r="34297" ht="12.75" x14ac:dyDescent="0.2"/>
    <row r="34298" ht="12.75" x14ac:dyDescent="0.2"/>
    <row r="34299" ht="12.75" x14ac:dyDescent="0.2"/>
    <row r="34300" ht="12.75" x14ac:dyDescent="0.2"/>
    <row r="34301" ht="12.75" x14ac:dyDescent="0.2"/>
    <row r="34302" ht="12.75" x14ac:dyDescent="0.2"/>
    <row r="34303" ht="12.75" x14ac:dyDescent="0.2"/>
    <row r="34304" ht="12.75" x14ac:dyDescent="0.2"/>
    <row r="34305" ht="12.75" x14ac:dyDescent="0.2"/>
    <row r="34306" ht="12.75" x14ac:dyDescent="0.2"/>
    <row r="34307" ht="12.75" x14ac:dyDescent="0.2"/>
    <row r="34308" ht="12.75" x14ac:dyDescent="0.2"/>
    <row r="34309" ht="12.75" x14ac:dyDescent="0.2"/>
    <row r="34310" ht="12.75" x14ac:dyDescent="0.2"/>
    <row r="34311" ht="12.75" x14ac:dyDescent="0.2"/>
    <row r="34312" ht="12.75" x14ac:dyDescent="0.2"/>
    <row r="34313" ht="12.75" x14ac:dyDescent="0.2"/>
    <row r="34314" ht="12.75" x14ac:dyDescent="0.2"/>
    <row r="34315" ht="12.75" x14ac:dyDescent="0.2"/>
    <row r="34316" ht="12.75" x14ac:dyDescent="0.2"/>
    <row r="34317" ht="12.75" x14ac:dyDescent="0.2"/>
    <row r="34318" ht="12.75" x14ac:dyDescent="0.2"/>
    <row r="34319" ht="12.75" x14ac:dyDescent="0.2"/>
    <row r="34320" ht="12.75" x14ac:dyDescent="0.2"/>
    <row r="34321" ht="12.75" x14ac:dyDescent="0.2"/>
    <row r="34322" ht="12.75" x14ac:dyDescent="0.2"/>
    <row r="34323" ht="12.75" x14ac:dyDescent="0.2"/>
    <row r="34324" ht="12.75" x14ac:dyDescent="0.2"/>
    <row r="34325" ht="12.75" x14ac:dyDescent="0.2"/>
    <row r="34326" ht="12.75" x14ac:dyDescent="0.2"/>
    <row r="34327" ht="12.75" x14ac:dyDescent="0.2"/>
    <row r="34328" ht="12.75" x14ac:dyDescent="0.2"/>
    <row r="34329" ht="12.75" x14ac:dyDescent="0.2"/>
    <row r="34330" ht="12.75" x14ac:dyDescent="0.2"/>
    <row r="34331" ht="12.75" x14ac:dyDescent="0.2"/>
    <row r="34332" ht="12.75" x14ac:dyDescent="0.2"/>
    <row r="34333" ht="12.75" x14ac:dyDescent="0.2"/>
    <row r="34334" ht="12.75" x14ac:dyDescent="0.2"/>
    <row r="34335" ht="12.75" x14ac:dyDescent="0.2"/>
    <row r="34336" ht="12.75" x14ac:dyDescent="0.2"/>
    <row r="34337" ht="12.75" x14ac:dyDescent="0.2"/>
    <row r="34338" ht="12.75" x14ac:dyDescent="0.2"/>
    <row r="34339" ht="12.75" x14ac:dyDescent="0.2"/>
    <row r="34340" ht="12.75" x14ac:dyDescent="0.2"/>
    <row r="34341" ht="12.75" x14ac:dyDescent="0.2"/>
    <row r="34342" ht="12.75" x14ac:dyDescent="0.2"/>
    <row r="34343" ht="12.75" x14ac:dyDescent="0.2"/>
    <row r="34344" ht="12.75" x14ac:dyDescent="0.2"/>
    <row r="34345" ht="12.75" x14ac:dyDescent="0.2"/>
    <row r="34346" ht="12.75" x14ac:dyDescent="0.2"/>
    <row r="34347" ht="12.75" x14ac:dyDescent="0.2"/>
    <row r="34348" ht="12.75" x14ac:dyDescent="0.2"/>
    <row r="34349" ht="12.75" x14ac:dyDescent="0.2"/>
    <row r="34350" ht="12.75" x14ac:dyDescent="0.2"/>
    <row r="34351" ht="12.75" x14ac:dyDescent="0.2"/>
    <row r="34352" ht="12.75" x14ac:dyDescent="0.2"/>
    <row r="34353" ht="12.75" x14ac:dyDescent="0.2"/>
    <row r="34354" ht="12.75" x14ac:dyDescent="0.2"/>
    <row r="34355" ht="12.75" x14ac:dyDescent="0.2"/>
    <row r="34356" ht="12.75" x14ac:dyDescent="0.2"/>
    <row r="34357" ht="12.75" x14ac:dyDescent="0.2"/>
    <row r="34358" ht="12.75" x14ac:dyDescent="0.2"/>
    <row r="34359" ht="12.75" x14ac:dyDescent="0.2"/>
    <row r="34360" ht="12.75" x14ac:dyDescent="0.2"/>
    <row r="34361" ht="12.75" x14ac:dyDescent="0.2"/>
    <row r="34362" ht="12.75" x14ac:dyDescent="0.2"/>
    <row r="34363" ht="12.75" x14ac:dyDescent="0.2"/>
    <row r="34364" ht="12.75" x14ac:dyDescent="0.2"/>
    <row r="34365" ht="12.75" x14ac:dyDescent="0.2"/>
    <row r="34366" ht="12.75" x14ac:dyDescent="0.2"/>
    <row r="34367" ht="12.75" x14ac:dyDescent="0.2"/>
    <row r="34368" ht="12.75" x14ac:dyDescent="0.2"/>
    <row r="34369" ht="12.75" x14ac:dyDescent="0.2"/>
    <row r="34370" ht="12.75" x14ac:dyDescent="0.2"/>
    <row r="34371" ht="12.75" x14ac:dyDescent="0.2"/>
    <row r="34372" ht="12.75" x14ac:dyDescent="0.2"/>
    <row r="34373" ht="12.75" x14ac:dyDescent="0.2"/>
    <row r="34374" ht="12.75" x14ac:dyDescent="0.2"/>
    <row r="34375" ht="12.75" x14ac:dyDescent="0.2"/>
    <row r="34376" ht="12.75" x14ac:dyDescent="0.2"/>
    <row r="34377" ht="12.75" x14ac:dyDescent="0.2"/>
    <row r="34378" ht="12.75" x14ac:dyDescent="0.2"/>
    <row r="34379" ht="12.75" x14ac:dyDescent="0.2"/>
    <row r="34380" ht="12.75" x14ac:dyDescent="0.2"/>
    <row r="34381" ht="12.75" x14ac:dyDescent="0.2"/>
    <row r="34382" ht="12.75" x14ac:dyDescent="0.2"/>
    <row r="34383" ht="12.75" x14ac:dyDescent="0.2"/>
    <row r="34384" ht="12.75" x14ac:dyDescent="0.2"/>
    <row r="34385" ht="12.75" x14ac:dyDescent="0.2"/>
    <row r="34386" ht="12.75" x14ac:dyDescent="0.2"/>
    <row r="34387" ht="12.75" x14ac:dyDescent="0.2"/>
    <row r="34388" ht="12.75" x14ac:dyDescent="0.2"/>
    <row r="34389" ht="12.75" x14ac:dyDescent="0.2"/>
    <row r="34390" ht="12.75" x14ac:dyDescent="0.2"/>
    <row r="34391" ht="12.75" x14ac:dyDescent="0.2"/>
    <row r="34392" ht="12.75" x14ac:dyDescent="0.2"/>
    <row r="34393" ht="12.75" x14ac:dyDescent="0.2"/>
    <row r="34394" ht="12.75" x14ac:dyDescent="0.2"/>
    <row r="34395" ht="12.75" x14ac:dyDescent="0.2"/>
    <row r="34396" ht="12.75" x14ac:dyDescent="0.2"/>
    <row r="34397" ht="12.75" x14ac:dyDescent="0.2"/>
    <row r="34398" ht="12.75" x14ac:dyDescent="0.2"/>
    <row r="34399" ht="12.75" x14ac:dyDescent="0.2"/>
    <row r="34400" ht="12.75" x14ac:dyDescent="0.2"/>
    <row r="34401" ht="12.75" x14ac:dyDescent="0.2"/>
    <row r="34402" ht="12.75" x14ac:dyDescent="0.2"/>
    <row r="34403" ht="12.75" x14ac:dyDescent="0.2"/>
    <row r="34404" ht="12.75" x14ac:dyDescent="0.2"/>
    <row r="34405" ht="12.75" x14ac:dyDescent="0.2"/>
    <row r="34406" ht="12.75" x14ac:dyDescent="0.2"/>
    <row r="34407" ht="12.75" x14ac:dyDescent="0.2"/>
    <row r="34408" ht="12.75" x14ac:dyDescent="0.2"/>
    <row r="34409" ht="12.75" x14ac:dyDescent="0.2"/>
    <row r="34410" ht="12.75" x14ac:dyDescent="0.2"/>
    <row r="34411" ht="12.75" x14ac:dyDescent="0.2"/>
    <row r="34412" ht="12.75" x14ac:dyDescent="0.2"/>
    <row r="34413" ht="12.75" x14ac:dyDescent="0.2"/>
    <row r="34414" ht="12.75" x14ac:dyDescent="0.2"/>
    <row r="34415" ht="12.75" x14ac:dyDescent="0.2"/>
    <row r="34416" ht="12.75" x14ac:dyDescent="0.2"/>
    <row r="34417" ht="12.75" x14ac:dyDescent="0.2"/>
    <row r="34418" ht="12.75" x14ac:dyDescent="0.2"/>
    <row r="34419" ht="12.75" x14ac:dyDescent="0.2"/>
    <row r="34420" ht="12.75" x14ac:dyDescent="0.2"/>
    <row r="34421" ht="12.75" x14ac:dyDescent="0.2"/>
    <row r="34422" ht="12.75" x14ac:dyDescent="0.2"/>
    <row r="34423" ht="12.75" x14ac:dyDescent="0.2"/>
    <row r="34424" ht="12.75" x14ac:dyDescent="0.2"/>
    <row r="34425" ht="12.75" x14ac:dyDescent="0.2"/>
    <row r="34426" ht="12.75" x14ac:dyDescent="0.2"/>
    <row r="34427" ht="12.75" x14ac:dyDescent="0.2"/>
    <row r="34428" ht="12.75" x14ac:dyDescent="0.2"/>
    <row r="34429" ht="12.75" x14ac:dyDescent="0.2"/>
    <row r="34430" ht="12.75" x14ac:dyDescent="0.2"/>
    <row r="34431" ht="12.75" x14ac:dyDescent="0.2"/>
    <row r="34432" ht="12.75" x14ac:dyDescent="0.2"/>
    <row r="34433" ht="12.75" x14ac:dyDescent="0.2"/>
    <row r="34434" ht="12.75" x14ac:dyDescent="0.2"/>
    <row r="34435" ht="12.75" x14ac:dyDescent="0.2"/>
    <row r="34436" ht="12.75" x14ac:dyDescent="0.2"/>
    <row r="34437" ht="12.75" x14ac:dyDescent="0.2"/>
    <row r="34438" ht="12.75" x14ac:dyDescent="0.2"/>
    <row r="34439" ht="12.75" x14ac:dyDescent="0.2"/>
    <row r="34440" ht="12.75" x14ac:dyDescent="0.2"/>
    <row r="34441" ht="12.75" x14ac:dyDescent="0.2"/>
    <row r="34442" ht="12.75" x14ac:dyDescent="0.2"/>
    <row r="34443" ht="12.75" x14ac:dyDescent="0.2"/>
    <row r="34444" ht="12.75" x14ac:dyDescent="0.2"/>
    <row r="34445" ht="12.75" x14ac:dyDescent="0.2"/>
    <row r="34446" ht="12.75" x14ac:dyDescent="0.2"/>
    <row r="34447" ht="12.75" x14ac:dyDescent="0.2"/>
    <row r="34448" ht="12.75" x14ac:dyDescent="0.2"/>
    <row r="34449" ht="12.75" x14ac:dyDescent="0.2"/>
    <row r="34450" ht="12.75" x14ac:dyDescent="0.2"/>
    <row r="34451" ht="12.75" x14ac:dyDescent="0.2"/>
    <row r="34452" ht="12.75" x14ac:dyDescent="0.2"/>
    <row r="34453" ht="12.75" x14ac:dyDescent="0.2"/>
    <row r="34454" ht="12.75" x14ac:dyDescent="0.2"/>
    <row r="34455" ht="12.75" x14ac:dyDescent="0.2"/>
    <row r="34456" ht="12.75" x14ac:dyDescent="0.2"/>
    <row r="34457" ht="12.75" x14ac:dyDescent="0.2"/>
    <row r="34458" ht="12.75" x14ac:dyDescent="0.2"/>
    <row r="34459" ht="12.75" x14ac:dyDescent="0.2"/>
    <row r="34460" ht="12.75" x14ac:dyDescent="0.2"/>
    <row r="34461" ht="12.75" x14ac:dyDescent="0.2"/>
    <row r="34462" ht="12.75" x14ac:dyDescent="0.2"/>
    <row r="34463" ht="12.75" x14ac:dyDescent="0.2"/>
    <row r="34464" ht="12.75" x14ac:dyDescent="0.2"/>
    <row r="34465" ht="12.75" x14ac:dyDescent="0.2"/>
    <row r="34466" ht="12.75" x14ac:dyDescent="0.2"/>
    <row r="34467" ht="12.75" x14ac:dyDescent="0.2"/>
    <row r="34468" ht="12.75" x14ac:dyDescent="0.2"/>
    <row r="34469" ht="12.75" x14ac:dyDescent="0.2"/>
    <row r="34470" ht="12.75" x14ac:dyDescent="0.2"/>
    <row r="34471" ht="12.75" x14ac:dyDescent="0.2"/>
    <row r="34472" ht="12.75" x14ac:dyDescent="0.2"/>
    <row r="34473" ht="12.75" x14ac:dyDescent="0.2"/>
    <row r="34474" ht="12.75" x14ac:dyDescent="0.2"/>
    <row r="34475" ht="12.75" x14ac:dyDescent="0.2"/>
    <row r="34476" ht="12.75" x14ac:dyDescent="0.2"/>
    <row r="34477" ht="12.75" x14ac:dyDescent="0.2"/>
    <row r="34478" ht="12.75" x14ac:dyDescent="0.2"/>
    <row r="34479" ht="12.75" x14ac:dyDescent="0.2"/>
    <row r="34480" ht="12.75" x14ac:dyDescent="0.2"/>
    <row r="34481" ht="12.75" x14ac:dyDescent="0.2"/>
    <row r="34482" ht="12.75" x14ac:dyDescent="0.2"/>
    <row r="34483" ht="12.75" x14ac:dyDescent="0.2"/>
    <row r="34484" ht="12.75" x14ac:dyDescent="0.2"/>
    <row r="34485" ht="12.75" x14ac:dyDescent="0.2"/>
    <row r="34486" ht="12.75" x14ac:dyDescent="0.2"/>
    <row r="34487" ht="12.75" x14ac:dyDescent="0.2"/>
    <row r="34488" ht="12.75" x14ac:dyDescent="0.2"/>
    <row r="34489" ht="12.75" x14ac:dyDescent="0.2"/>
    <row r="34490" ht="12.75" x14ac:dyDescent="0.2"/>
    <row r="34491" ht="12.75" x14ac:dyDescent="0.2"/>
    <row r="34492" ht="12.75" x14ac:dyDescent="0.2"/>
    <row r="34493" ht="12.75" x14ac:dyDescent="0.2"/>
    <row r="34494" ht="12.75" x14ac:dyDescent="0.2"/>
    <row r="34495" ht="12.75" x14ac:dyDescent="0.2"/>
    <row r="34496" ht="12.75" x14ac:dyDescent="0.2"/>
    <row r="34497" ht="12.75" x14ac:dyDescent="0.2"/>
    <row r="34498" ht="12.75" x14ac:dyDescent="0.2"/>
    <row r="34499" ht="12.75" x14ac:dyDescent="0.2"/>
    <row r="34500" ht="12.75" x14ac:dyDescent="0.2"/>
    <row r="34501" ht="12.75" x14ac:dyDescent="0.2"/>
    <row r="34502" ht="12.75" x14ac:dyDescent="0.2"/>
    <row r="34503" ht="12.75" x14ac:dyDescent="0.2"/>
    <row r="34504" ht="12.75" x14ac:dyDescent="0.2"/>
    <row r="34505" ht="12.75" x14ac:dyDescent="0.2"/>
    <row r="34506" ht="12.75" x14ac:dyDescent="0.2"/>
    <row r="34507" ht="12.75" x14ac:dyDescent="0.2"/>
    <row r="34508" ht="12.75" x14ac:dyDescent="0.2"/>
    <row r="34509" ht="12.75" x14ac:dyDescent="0.2"/>
    <row r="34510" ht="12.75" x14ac:dyDescent="0.2"/>
    <row r="34511" ht="12.75" x14ac:dyDescent="0.2"/>
    <row r="34512" ht="12.75" x14ac:dyDescent="0.2"/>
    <row r="34513" ht="12.75" x14ac:dyDescent="0.2"/>
    <row r="34514" ht="12.75" x14ac:dyDescent="0.2"/>
    <row r="34515" ht="12.75" x14ac:dyDescent="0.2"/>
    <row r="34516" ht="12.75" x14ac:dyDescent="0.2"/>
    <row r="34517" ht="12.75" x14ac:dyDescent="0.2"/>
    <row r="34518" ht="12.75" x14ac:dyDescent="0.2"/>
    <row r="34519" ht="12.75" x14ac:dyDescent="0.2"/>
    <row r="34520" ht="12.75" x14ac:dyDescent="0.2"/>
    <row r="34521" ht="12.75" x14ac:dyDescent="0.2"/>
    <row r="34522" ht="12.75" x14ac:dyDescent="0.2"/>
    <row r="34523" ht="12.75" x14ac:dyDescent="0.2"/>
    <row r="34524" ht="12.75" x14ac:dyDescent="0.2"/>
    <row r="34525" ht="12.75" x14ac:dyDescent="0.2"/>
    <row r="34526" ht="12.75" x14ac:dyDescent="0.2"/>
    <row r="34527" ht="12.75" x14ac:dyDescent="0.2"/>
    <row r="34528" ht="12.75" x14ac:dyDescent="0.2"/>
    <row r="34529" ht="12.75" x14ac:dyDescent="0.2"/>
    <row r="34530" ht="12.75" x14ac:dyDescent="0.2"/>
    <row r="34531" ht="12.75" x14ac:dyDescent="0.2"/>
    <row r="34532" ht="12.75" x14ac:dyDescent="0.2"/>
    <row r="34533" ht="12.75" x14ac:dyDescent="0.2"/>
    <row r="34534" ht="12.75" x14ac:dyDescent="0.2"/>
    <row r="34535" ht="12.75" x14ac:dyDescent="0.2"/>
    <row r="34536" ht="12.75" x14ac:dyDescent="0.2"/>
    <row r="34537" ht="12.75" x14ac:dyDescent="0.2"/>
    <row r="34538" ht="12.75" x14ac:dyDescent="0.2"/>
    <row r="34539" ht="12.75" x14ac:dyDescent="0.2"/>
    <row r="34540" ht="12.75" x14ac:dyDescent="0.2"/>
    <row r="34541" ht="12.75" x14ac:dyDescent="0.2"/>
    <row r="34542" ht="12.75" x14ac:dyDescent="0.2"/>
    <row r="34543" ht="12.75" x14ac:dyDescent="0.2"/>
    <row r="34544" ht="12.75" x14ac:dyDescent="0.2"/>
    <row r="34545" ht="12.75" x14ac:dyDescent="0.2"/>
    <row r="34546" ht="12.75" x14ac:dyDescent="0.2"/>
    <row r="34547" ht="12.75" x14ac:dyDescent="0.2"/>
    <row r="34548" ht="12.75" x14ac:dyDescent="0.2"/>
    <row r="34549" ht="12.75" x14ac:dyDescent="0.2"/>
    <row r="34550" ht="12.75" x14ac:dyDescent="0.2"/>
    <row r="34551" ht="12.75" x14ac:dyDescent="0.2"/>
    <row r="34552" ht="12.75" x14ac:dyDescent="0.2"/>
    <row r="34553" ht="12.75" x14ac:dyDescent="0.2"/>
    <row r="34554" ht="12.75" x14ac:dyDescent="0.2"/>
    <row r="34555" ht="12.75" x14ac:dyDescent="0.2"/>
    <row r="34556" ht="12.75" x14ac:dyDescent="0.2"/>
    <row r="34557" ht="12.75" x14ac:dyDescent="0.2"/>
    <row r="34558" ht="12.75" x14ac:dyDescent="0.2"/>
    <row r="34559" ht="12.75" x14ac:dyDescent="0.2"/>
    <row r="34560" ht="12.75" x14ac:dyDescent="0.2"/>
    <row r="34561" ht="12.75" x14ac:dyDescent="0.2"/>
    <row r="34562" ht="12.75" x14ac:dyDescent="0.2"/>
    <row r="34563" ht="12.75" x14ac:dyDescent="0.2"/>
    <row r="34564" ht="12.75" x14ac:dyDescent="0.2"/>
    <row r="34565" ht="12.75" x14ac:dyDescent="0.2"/>
    <row r="34566" ht="12.75" x14ac:dyDescent="0.2"/>
    <row r="34567" ht="12.75" x14ac:dyDescent="0.2"/>
    <row r="34568" ht="12.75" x14ac:dyDescent="0.2"/>
    <row r="34569" ht="12.75" x14ac:dyDescent="0.2"/>
    <row r="34570" ht="12.75" x14ac:dyDescent="0.2"/>
    <row r="34571" ht="12.75" x14ac:dyDescent="0.2"/>
    <row r="34572" ht="12.75" x14ac:dyDescent="0.2"/>
    <row r="34573" ht="12.75" x14ac:dyDescent="0.2"/>
    <row r="34574" ht="12.75" x14ac:dyDescent="0.2"/>
    <row r="34575" ht="12.75" x14ac:dyDescent="0.2"/>
    <row r="34576" ht="12.75" x14ac:dyDescent="0.2"/>
    <row r="34577" ht="12.75" x14ac:dyDescent="0.2"/>
    <row r="34578" ht="12.75" x14ac:dyDescent="0.2"/>
    <row r="34579" ht="12.75" x14ac:dyDescent="0.2"/>
    <row r="34580" ht="12.75" x14ac:dyDescent="0.2"/>
    <row r="34581" ht="12.75" x14ac:dyDescent="0.2"/>
    <row r="34582" ht="12.75" x14ac:dyDescent="0.2"/>
    <row r="34583" ht="12.75" x14ac:dyDescent="0.2"/>
    <row r="34584" ht="12.75" x14ac:dyDescent="0.2"/>
    <row r="34585" ht="12.75" x14ac:dyDescent="0.2"/>
    <row r="34586" ht="12.75" x14ac:dyDescent="0.2"/>
    <row r="34587" ht="12.75" x14ac:dyDescent="0.2"/>
    <row r="34588" ht="12.75" x14ac:dyDescent="0.2"/>
    <row r="34589" ht="12.75" x14ac:dyDescent="0.2"/>
    <row r="34590" ht="12.75" x14ac:dyDescent="0.2"/>
    <row r="34591" ht="12.75" x14ac:dyDescent="0.2"/>
    <row r="34592" ht="12.75" x14ac:dyDescent="0.2"/>
    <row r="34593" ht="12.75" x14ac:dyDescent="0.2"/>
    <row r="34594" ht="12.75" x14ac:dyDescent="0.2"/>
    <row r="34595" ht="12.75" x14ac:dyDescent="0.2"/>
    <row r="34596" ht="12.75" x14ac:dyDescent="0.2"/>
    <row r="34597" ht="12.75" x14ac:dyDescent="0.2"/>
    <row r="34598" ht="12.75" x14ac:dyDescent="0.2"/>
    <row r="34599" ht="12.75" x14ac:dyDescent="0.2"/>
    <row r="34600" ht="12.75" x14ac:dyDescent="0.2"/>
    <row r="34601" ht="12.75" x14ac:dyDescent="0.2"/>
    <row r="34602" ht="12.75" x14ac:dyDescent="0.2"/>
    <row r="34603" ht="12.75" x14ac:dyDescent="0.2"/>
    <row r="34604" ht="12.75" x14ac:dyDescent="0.2"/>
    <row r="34605" ht="12.75" x14ac:dyDescent="0.2"/>
    <row r="34606" ht="12.75" x14ac:dyDescent="0.2"/>
    <row r="34607" ht="12.75" x14ac:dyDescent="0.2"/>
    <row r="34608" ht="12.75" x14ac:dyDescent="0.2"/>
    <row r="34609" ht="12.75" x14ac:dyDescent="0.2"/>
    <row r="34610" ht="12.75" x14ac:dyDescent="0.2"/>
    <row r="34611" ht="12.75" x14ac:dyDescent="0.2"/>
    <row r="34612" ht="12.75" x14ac:dyDescent="0.2"/>
    <row r="34613" ht="12.75" x14ac:dyDescent="0.2"/>
    <row r="34614" ht="12.75" x14ac:dyDescent="0.2"/>
    <row r="34615" ht="12.75" x14ac:dyDescent="0.2"/>
    <row r="34616" ht="12.75" x14ac:dyDescent="0.2"/>
    <row r="34617" ht="12.75" x14ac:dyDescent="0.2"/>
    <row r="34618" ht="12.75" x14ac:dyDescent="0.2"/>
    <row r="34619" ht="12.75" x14ac:dyDescent="0.2"/>
    <row r="34620" ht="12.75" x14ac:dyDescent="0.2"/>
    <row r="34621" ht="12.75" x14ac:dyDescent="0.2"/>
    <row r="34622" ht="12.75" x14ac:dyDescent="0.2"/>
    <row r="34623" ht="12.75" x14ac:dyDescent="0.2"/>
    <row r="34624" ht="12.75" x14ac:dyDescent="0.2"/>
    <row r="34625" ht="12.75" x14ac:dyDescent="0.2"/>
    <row r="34626" ht="12.75" x14ac:dyDescent="0.2"/>
    <row r="34627" ht="12.75" x14ac:dyDescent="0.2"/>
    <row r="34628" ht="12.75" x14ac:dyDescent="0.2"/>
    <row r="34629" ht="12.75" x14ac:dyDescent="0.2"/>
    <row r="34630" ht="12.75" x14ac:dyDescent="0.2"/>
    <row r="34631" ht="12.75" x14ac:dyDescent="0.2"/>
    <row r="34632" ht="12.75" x14ac:dyDescent="0.2"/>
    <row r="34633" ht="12.75" x14ac:dyDescent="0.2"/>
    <row r="34634" ht="12.75" x14ac:dyDescent="0.2"/>
    <row r="34635" ht="12.75" x14ac:dyDescent="0.2"/>
    <row r="34636" ht="12.75" x14ac:dyDescent="0.2"/>
    <row r="34637" ht="12.75" x14ac:dyDescent="0.2"/>
    <row r="34638" ht="12.75" x14ac:dyDescent="0.2"/>
    <row r="34639" ht="12.75" x14ac:dyDescent="0.2"/>
    <row r="34640" ht="12.75" x14ac:dyDescent="0.2"/>
    <row r="34641" ht="12.75" x14ac:dyDescent="0.2"/>
    <row r="34642" ht="12.75" x14ac:dyDescent="0.2"/>
    <row r="34643" ht="12.75" x14ac:dyDescent="0.2"/>
    <row r="34644" ht="12.75" x14ac:dyDescent="0.2"/>
    <row r="34645" ht="12.75" x14ac:dyDescent="0.2"/>
    <row r="34646" ht="12.75" x14ac:dyDescent="0.2"/>
    <row r="34647" ht="12.75" x14ac:dyDescent="0.2"/>
    <row r="34648" ht="12.75" x14ac:dyDescent="0.2"/>
    <row r="34649" ht="12.75" x14ac:dyDescent="0.2"/>
    <row r="34650" ht="12.75" x14ac:dyDescent="0.2"/>
    <row r="34651" ht="12.75" x14ac:dyDescent="0.2"/>
    <row r="34652" ht="12.75" x14ac:dyDescent="0.2"/>
    <row r="34653" ht="12.75" x14ac:dyDescent="0.2"/>
    <row r="34654" ht="12.75" x14ac:dyDescent="0.2"/>
    <row r="34655" ht="12.75" x14ac:dyDescent="0.2"/>
    <row r="34656" ht="12.75" x14ac:dyDescent="0.2"/>
    <row r="34657" ht="12.75" x14ac:dyDescent="0.2"/>
    <row r="34658" ht="12.75" x14ac:dyDescent="0.2"/>
    <row r="34659" ht="12.75" x14ac:dyDescent="0.2"/>
    <row r="34660" ht="12.75" x14ac:dyDescent="0.2"/>
    <row r="34661" ht="12.75" x14ac:dyDescent="0.2"/>
    <row r="34662" ht="12.75" x14ac:dyDescent="0.2"/>
    <row r="34663" ht="12.75" x14ac:dyDescent="0.2"/>
    <row r="34664" ht="12.75" x14ac:dyDescent="0.2"/>
    <row r="34665" ht="12.75" x14ac:dyDescent="0.2"/>
    <row r="34666" ht="12.75" x14ac:dyDescent="0.2"/>
    <row r="34667" ht="12.75" x14ac:dyDescent="0.2"/>
    <row r="34668" ht="12.75" x14ac:dyDescent="0.2"/>
    <row r="34669" ht="12.75" x14ac:dyDescent="0.2"/>
    <row r="34670" ht="12.75" x14ac:dyDescent="0.2"/>
    <row r="34671" ht="12.75" x14ac:dyDescent="0.2"/>
    <row r="34672" ht="12.75" x14ac:dyDescent="0.2"/>
    <row r="34673" ht="12.75" x14ac:dyDescent="0.2"/>
    <row r="34674" ht="12.75" x14ac:dyDescent="0.2"/>
    <row r="34675" ht="12.75" x14ac:dyDescent="0.2"/>
    <row r="34676" ht="12.75" x14ac:dyDescent="0.2"/>
    <row r="34677" ht="12.75" x14ac:dyDescent="0.2"/>
    <row r="34678" ht="12.75" x14ac:dyDescent="0.2"/>
    <row r="34679" ht="12.75" x14ac:dyDescent="0.2"/>
    <row r="34680" ht="12.75" x14ac:dyDescent="0.2"/>
    <row r="34681" ht="12.75" x14ac:dyDescent="0.2"/>
    <row r="34682" ht="12.75" x14ac:dyDescent="0.2"/>
    <row r="34683" ht="12.75" x14ac:dyDescent="0.2"/>
    <row r="34684" ht="12.75" x14ac:dyDescent="0.2"/>
    <row r="34685" ht="12.75" x14ac:dyDescent="0.2"/>
    <row r="34686" ht="12.75" x14ac:dyDescent="0.2"/>
    <row r="34687" ht="12.75" x14ac:dyDescent="0.2"/>
    <row r="34688" ht="12.75" x14ac:dyDescent="0.2"/>
    <row r="34689" ht="12.75" x14ac:dyDescent="0.2"/>
    <row r="34690" ht="12.75" x14ac:dyDescent="0.2"/>
    <row r="34691" ht="12.75" x14ac:dyDescent="0.2"/>
    <row r="34692" ht="12.75" x14ac:dyDescent="0.2"/>
    <row r="34693" ht="12.75" x14ac:dyDescent="0.2"/>
    <row r="34694" ht="12.75" x14ac:dyDescent="0.2"/>
    <row r="34695" ht="12.75" x14ac:dyDescent="0.2"/>
    <row r="34696" ht="12.75" x14ac:dyDescent="0.2"/>
    <row r="34697" ht="12.75" x14ac:dyDescent="0.2"/>
    <row r="34698" ht="12.75" x14ac:dyDescent="0.2"/>
    <row r="34699" ht="12.75" x14ac:dyDescent="0.2"/>
    <row r="34700" ht="12.75" x14ac:dyDescent="0.2"/>
    <row r="34701" ht="12.75" x14ac:dyDescent="0.2"/>
    <row r="34702" ht="12.75" x14ac:dyDescent="0.2"/>
    <row r="34703" ht="12.75" x14ac:dyDescent="0.2"/>
    <row r="34704" ht="12.75" x14ac:dyDescent="0.2"/>
    <row r="34705" ht="12.75" x14ac:dyDescent="0.2"/>
    <row r="34706" ht="12.75" x14ac:dyDescent="0.2"/>
    <row r="34707" ht="12.75" x14ac:dyDescent="0.2"/>
    <row r="34708" ht="12.75" x14ac:dyDescent="0.2"/>
    <row r="34709" ht="12.75" x14ac:dyDescent="0.2"/>
    <row r="34710" ht="12.75" x14ac:dyDescent="0.2"/>
    <row r="34711" ht="12.75" x14ac:dyDescent="0.2"/>
    <row r="34712" ht="12.75" x14ac:dyDescent="0.2"/>
    <row r="34713" ht="12.75" x14ac:dyDescent="0.2"/>
    <row r="34714" ht="12.75" x14ac:dyDescent="0.2"/>
    <row r="34715" ht="12.75" x14ac:dyDescent="0.2"/>
    <row r="34716" ht="12.75" x14ac:dyDescent="0.2"/>
    <row r="34717" ht="12.75" x14ac:dyDescent="0.2"/>
    <row r="34718" ht="12.75" x14ac:dyDescent="0.2"/>
    <row r="34719" ht="12.75" x14ac:dyDescent="0.2"/>
    <row r="34720" ht="12.75" x14ac:dyDescent="0.2"/>
    <row r="34721" ht="12.75" x14ac:dyDescent="0.2"/>
    <row r="34722" ht="12.75" x14ac:dyDescent="0.2"/>
    <row r="34723" ht="12.75" x14ac:dyDescent="0.2"/>
    <row r="34724" ht="12.75" x14ac:dyDescent="0.2"/>
    <row r="34725" ht="12.75" x14ac:dyDescent="0.2"/>
    <row r="34726" ht="12.75" x14ac:dyDescent="0.2"/>
    <row r="34727" ht="12.75" x14ac:dyDescent="0.2"/>
    <row r="34728" ht="12.75" x14ac:dyDescent="0.2"/>
    <row r="34729" ht="12.75" x14ac:dyDescent="0.2"/>
    <row r="34730" ht="12.75" x14ac:dyDescent="0.2"/>
    <row r="34731" ht="12.75" x14ac:dyDescent="0.2"/>
    <row r="34732" ht="12.75" x14ac:dyDescent="0.2"/>
    <row r="34733" ht="12.75" x14ac:dyDescent="0.2"/>
    <row r="34734" ht="12.75" x14ac:dyDescent="0.2"/>
    <row r="34735" ht="12.75" x14ac:dyDescent="0.2"/>
    <row r="34736" ht="12.75" x14ac:dyDescent="0.2"/>
    <row r="34737" ht="12.75" x14ac:dyDescent="0.2"/>
    <row r="34738" ht="12.75" x14ac:dyDescent="0.2"/>
    <row r="34739" ht="12.75" x14ac:dyDescent="0.2"/>
    <row r="34740" ht="12.75" x14ac:dyDescent="0.2"/>
    <row r="34741" ht="12.75" x14ac:dyDescent="0.2"/>
    <row r="34742" ht="12.75" x14ac:dyDescent="0.2"/>
    <row r="34743" ht="12.75" x14ac:dyDescent="0.2"/>
    <row r="34744" ht="12.75" x14ac:dyDescent="0.2"/>
    <row r="34745" ht="12.75" x14ac:dyDescent="0.2"/>
    <row r="34746" ht="12.75" x14ac:dyDescent="0.2"/>
    <row r="34747" ht="12.75" x14ac:dyDescent="0.2"/>
    <row r="34748" ht="12.75" x14ac:dyDescent="0.2"/>
    <row r="34749" ht="12.75" x14ac:dyDescent="0.2"/>
    <row r="34750" ht="12.75" x14ac:dyDescent="0.2"/>
    <row r="34751" ht="12.75" x14ac:dyDescent="0.2"/>
    <row r="34752" ht="12.75" x14ac:dyDescent="0.2"/>
    <row r="34753" ht="12.75" x14ac:dyDescent="0.2"/>
    <row r="34754" ht="12.75" x14ac:dyDescent="0.2"/>
    <row r="34755" ht="12.75" x14ac:dyDescent="0.2"/>
    <row r="34756" ht="12.75" x14ac:dyDescent="0.2"/>
    <row r="34757" ht="12.75" x14ac:dyDescent="0.2"/>
    <row r="34758" ht="12.75" x14ac:dyDescent="0.2"/>
    <row r="34759" ht="12.75" x14ac:dyDescent="0.2"/>
    <row r="34760" ht="12.75" x14ac:dyDescent="0.2"/>
    <row r="34761" ht="12.75" x14ac:dyDescent="0.2"/>
    <row r="34762" ht="12.75" x14ac:dyDescent="0.2"/>
    <row r="34763" ht="12.75" x14ac:dyDescent="0.2"/>
    <row r="34764" ht="12.75" x14ac:dyDescent="0.2"/>
    <row r="34765" ht="12.75" x14ac:dyDescent="0.2"/>
    <row r="34766" ht="12.75" x14ac:dyDescent="0.2"/>
    <row r="34767" ht="12.75" x14ac:dyDescent="0.2"/>
    <row r="34768" ht="12.75" x14ac:dyDescent="0.2"/>
    <row r="34769" ht="12.75" x14ac:dyDescent="0.2"/>
    <row r="34770" ht="12.75" x14ac:dyDescent="0.2"/>
    <row r="34771" ht="12.75" x14ac:dyDescent="0.2"/>
    <row r="34772" ht="12.75" x14ac:dyDescent="0.2"/>
    <row r="34773" ht="12.75" x14ac:dyDescent="0.2"/>
    <row r="34774" ht="12.75" x14ac:dyDescent="0.2"/>
    <row r="34775" ht="12.75" x14ac:dyDescent="0.2"/>
    <row r="34776" ht="12.75" x14ac:dyDescent="0.2"/>
    <row r="34777" ht="12.75" x14ac:dyDescent="0.2"/>
    <row r="34778" ht="12.75" x14ac:dyDescent="0.2"/>
    <row r="34779" ht="12.75" x14ac:dyDescent="0.2"/>
    <row r="34780" ht="12.75" x14ac:dyDescent="0.2"/>
    <row r="34781" ht="12.75" x14ac:dyDescent="0.2"/>
    <row r="34782" ht="12.75" x14ac:dyDescent="0.2"/>
    <row r="34783" ht="12.75" x14ac:dyDescent="0.2"/>
    <row r="34784" ht="12.75" x14ac:dyDescent="0.2"/>
    <row r="34785" ht="12.75" x14ac:dyDescent="0.2"/>
    <row r="34786" ht="12.75" x14ac:dyDescent="0.2"/>
    <row r="34787" ht="12.75" x14ac:dyDescent="0.2"/>
    <row r="34788" ht="12.75" x14ac:dyDescent="0.2"/>
    <row r="34789" ht="12.75" x14ac:dyDescent="0.2"/>
    <row r="34790" ht="12.75" x14ac:dyDescent="0.2"/>
    <row r="34791" ht="12.75" x14ac:dyDescent="0.2"/>
    <row r="34792" ht="12.75" x14ac:dyDescent="0.2"/>
    <row r="34793" ht="12.75" x14ac:dyDescent="0.2"/>
    <row r="34794" ht="12.75" x14ac:dyDescent="0.2"/>
    <row r="34795" ht="12.75" x14ac:dyDescent="0.2"/>
    <row r="34796" ht="12.75" x14ac:dyDescent="0.2"/>
    <row r="34797" ht="12.75" x14ac:dyDescent="0.2"/>
    <row r="34798" ht="12.75" x14ac:dyDescent="0.2"/>
    <row r="34799" ht="12.75" x14ac:dyDescent="0.2"/>
    <row r="34800" ht="12.75" x14ac:dyDescent="0.2"/>
    <row r="34801" ht="12.75" x14ac:dyDescent="0.2"/>
    <row r="34802" ht="12.75" x14ac:dyDescent="0.2"/>
    <row r="34803" ht="12.75" x14ac:dyDescent="0.2"/>
    <row r="34804" ht="12.75" x14ac:dyDescent="0.2"/>
    <row r="34805" ht="12.75" x14ac:dyDescent="0.2"/>
    <row r="34806" ht="12.75" x14ac:dyDescent="0.2"/>
    <row r="34807" ht="12.75" x14ac:dyDescent="0.2"/>
    <row r="34808" ht="12.75" x14ac:dyDescent="0.2"/>
    <row r="34809" ht="12.75" x14ac:dyDescent="0.2"/>
    <row r="34810" ht="12.75" x14ac:dyDescent="0.2"/>
    <row r="34811" ht="12.75" x14ac:dyDescent="0.2"/>
    <row r="34812" ht="12.75" x14ac:dyDescent="0.2"/>
    <row r="34813" ht="12.75" x14ac:dyDescent="0.2"/>
    <row r="34814" ht="12.75" x14ac:dyDescent="0.2"/>
    <row r="34815" ht="12.75" x14ac:dyDescent="0.2"/>
    <row r="34816" ht="12.75" x14ac:dyDescent="0.2"/>
    <row r="34817" ht="12.75" x14ac:dyDescent="0.2"/>
    <row r="34818" ht="12.75" x14ac:dyDescent="0.2"/>
    <row r="34819" ht="12.75" x14ac:dyDescent="0.2"/>
    <row r="34820" ht="12.75" x14ac:dyDescent="0.2"/>
    <row r="34821" ht="12.75" x14ac:dyDescent="0.2"/>
    <row r="34822" ht="12.75" x14ac:dyDescent="0.2"/>
    <row r="34823" ht="12.75" x14ac:dyDescent="0.2"/>
    <row r="34824" ht="12.75" x14ac:dyDescent="0.2"/>
    <row r="34825" ht="12.75" x14ac:dyDescent="0.2"/>
    <row r="34826" ht="12.75" x14ac:dyDescent="0.2"/>
    <row r="34827" ht="12.75" x14ac:dyDescent="0.2"/>
    <row r="34828" ht="12.75" x14ac:dyDescent="0.2"/>
    <row r="34829" ht="12.75" x14ac:dyDescent="0.2"/>
    <row r="34830" ht="12.75" x14ac:dyDescent="0.2"/>
    <row r="34831" ht="12.75" x14ac:dyDescent="0.2"/>
    <row r="34832" ht="12.75" x14ac:dyDescent="0.2"/>
    <row r="34833" ht="12.75" x14ac:dyDescent="0.2"/>
    <row r="34834" ht="12.75" x14ac:dyDescent="0.2"/>
    <row r="34835" ht="12.75" x14ac:dyDescent="0.2"/>
    <row r="34836" ht="12.75" x14ac:dyDescent="0.2"/>
    <row r="34837" ht="12.75" x14ac:dyDescent="0.2"/>
    <row r="34838" ht="12.75" x14ac:dyDescent="0.2"/>
    <row r="34839" ht="12.75" x14ac:dyDescent="0.2"/>
    <row r="34840" ht="12.75" x14ac:dyDescent="0.2"/>
    <row r="34841" ht="12.75" x14ac:dyDescent="0.2"/>
    <row r="34842" ht="12.75" x14ac:dyDescent="0.2"/>
    <row r="34843" ht="12.75" x14ac:dyDescent="0.2"/>
    <row r="34844" ht="12.75" x14ac:dyDescent="0.2"/>
    <row r="34845" ht="12.75" x14ac:dyDescent="0.2"/>
    <row r="34846" ht="12.75" x14ac:dyDescent="0.2"/>
    <row r="34847" ht="12.75" x14ac:dyDescent="0.2"/>
    <row r="34848" ht="12.75" x14ac:dyDescent="0.2"/>
    <row r="34849" ht="12.75" x14ac:dyDescent="0.2"/>
    <row r="34850" ht="12.75" x14ac:dyDescent="0.2"/>
    <row r="34851" ht="12.75" x14ac:dyDescent="0.2"/>
    <row r="34852" ht="12.75" x14ac:dyDescent="0.2"/>
    <row r="34853" ht="12.75" x14ac:dyDescent="0.2"/>
    <row r="34854" ht="12.75" x14ac:dyDescent="0.2"/>
    <row r="34855" ht="12.75" x14ac:dyDescent="0.2"/>
    <row r="34856" ht="12.75" x14ac:dyDescent="0.2"/>
    <row r="34857" ht="12.75" x14ac:dyDescent="0.2"/>
    <row r="34858" ht="12.75" x14ac:dyDescent="0.2"/>
    <row r="34859" ht="12.75" x14ac:dyDescent="0.2"/>
    <row r="34860" ht="12.75" x14ac:dyDescent="0.2"/>
    <row r="34861" ht="12.75" x14ac:dyDescent="0.2"/>
    <row r="34862" ht="12.75" x14ac:dyDescent="0.2"/>
    <row r="34863" ht="12.75" x14ac:dyDescent="0.2"/>
    <row r="34864" ht="12.75" x14ac:dyDescent="0.2"/>
    <row r="34865" ht="12.75" x14ac:dyDescent="0.2"/>
    <row r="34866" ht="12.75" x14ac:dyDescent="0.2"/>
    <row r="34867" ht="12.75" x14ac:dyDescent="0.2"/>
    <row r="34868" ht="12.75" x14ac:dyDescent="0.2"/>
    <row r="34869" ht="12.75" x14ac:dyDescent="0.2"/>
    <row r="34870" ht="12.75" x14ac:dyDescent="0.2"/>
    <row r="34871" ht="12.75" x14ac:dyDescent="0.2"/>
    <row r="34872" ht="12.75" x14ac:dyDescent="0.2"/>
    <row r="34873" ht="12.75" x14ac:dyDescent="0.2"/>
    <row r="34874" ht="12.75" x14ac:dyDescent="0.2"/>
    <row r="34875" ht="12.75" x14ac:dyDescent="0.2"/>
    <row r="34876" ht="12.75" x14ac:dyDescent="0.2"/>
    <row r="34877" ht="12.75" x14ac:dyDescent="0.2"/>
    <row r="34878" ht="12.75" x14ac:dyDescent="0.2"/>
    <row r="34879" ht="12.75" x14ac:dyDescent="0.2"/>
    <row r="34880" ht="12.75" x14ac:dyDescent="0.2"/>
    <row r="34881" ht="12.75" x14ac:dyDescent="0.2"/>
    <row r="34882" ht="12.75" x14ac:dyDescent="0.2"/>
    <row r="34883" ht="12.75" x14ac:dyDescent="0.2"/>
    <row r="34884" ht="12.75" x14ac:dyDescent="0.2"/>
    <row r="34885" ht="12.75" x14ac:dyDescent="0.2"/>
    <row r="34886" ht="12.75" x14ac:dyDescent="0.2"/>
    <row r="34887" ht="12.75" x14ac:dyDescent="0.2"/>
    <row r="34888" ht="12.75" x14ac:dyDescent="0.2"/>
    <row r="34889" ht="12.75" x14ac:dyDescent="0.2"/>
    <row r="34890" ht="12.75" x14ac:dyDescent="0.2"/>
    <row r="34891" ht="12.75" x14ac:dyDescent="0.2"/>
    <row r="34892" ht="12.75" x14ac:dyDescent="0.2"/>
    <row r="34893" ht="12.75" x14ac:dyDescent="0.2"/>
    <row r="34894" ht="12.75" x14ac:dyDescent="0.2"/>
    <row r="34895" ht="12.75" x14ac:dyDescent="0.2"/>
    <row r="34896" ht="12.75" x14ac:dyDescent="0.2"/>
    <row r="34897" ht="12.75" x14ac:dyDescent="0.2"/>
    <row r="34898" ht="12.75" x14ac:dyDescent="0.2"/>
    <row r="34899" ht="12.75" x14ac:dyDescent="0.2"/>
    <row r="34900" ht="12.75" x14ac:dyDescent="0.2"/>
    <row r="34901" ht="12.75" x14ac:dyDescent="0.2"/>
    <row r="34902" ht="12.75" x14ac:dyDescent="0.2"/>
    <row r="34903" ht="12.75" x14ac:dyDescent="0.2"/>
    <row r="34904" ht="12.75" x14ac:dyDescent="0.2"/>
    <row r="34905" ht="12.75" x14ac:dyDescent="0.2"/>
    <row r="34906" ht="12.75" x14ac:dyDescent="0.2"/>
    <row r="34907" ht="12.75" x14ac:dyDescent="0.2"/>
    <row r="34908" ht="12.75" x14ac:dyDescent="0.2"/>
    <row r="34909" ht="12.75" x14ac:dyDescent="0.2"/>
    <row r="34910" ht="12.75" x14ac:dyDescent="0.2"/>
    <row r="34911" ht="12.75" x14ac:dyDescent="0.2"/>
    <row r="34912" ht="12.75" x14ac:dyDescent="0.2"/>
    <row r="34913" ht="12.75" x14ac:dyDescent="0.2"/>
    <row r="34914" ht="12.75" x14ac:dyDescent="0.2"/>
    <row r="34915" ht="12.75" x14ac:dyDescent="0.2"/>
    <row r="34916" ht="12.75" x14ac:dyDescent="0.2"/>
    <row r="34917" ht="12.75" x14ac:dyDescent="0.2"/>
    <row r="34918" ht="12.75" x14ac:dyDescent="0.2"/>
    <row r="34919" ht="12.75" x14ac:dyDescent="0.2"/>
    <row r="34920" ht="12.75" x14ac:dyDescent="0.2"/>
    <row r="34921" ht="12.75" x14ac:dyDescent="0.2"/>
    <row r="34922" ht="12.75" x14ac:dyDescent="0.2"/>
    <row r="34923" ht="12.75" x14ac:dyDescent="0.2"/>
    <row r="34924" ht="12.75" x14ac:dyDescent="0.2"/>
    <row r="34925" ht="12.75" x14ac:dyDescent="0.2"/>
    <row r="34926" ht="12.75" x14ac:dyDescent="0.2"/>
    <row r="34927" ht="12.75" x14ac:dyDescent="0.2"/>
    <row r="34928" ht="12.75" x14ac:dyDescent="0.2"/>
    <row r="34929" ht="12.75" x14ac:dyDescent="0.2"/>
    <row r="34930" ht="12.75" x14ac:dyDescent="0.2"/>
    <row r="34931" ht="12.75" x14ac:dyDescent="0.2"/>
    <row r="34932" ht="12.75" x14ac:dyDescent="0.2"/>
    <row r="34933" ht="12.75" x14ac:dyDescent="0.2"/>
    <row r="34934" ht="12.75" x14ac:dyDescent="0.2"/>
    <row r="34935" ht="12.75" x14ac:dyDescent="0.2"/>
    <row r="34936" ht="12.75" x14ac:dyDescent="0.2"/>
    <row r="34937" ht="12.75" x14ac:dyDescent="0.2"/>
    <row r="34938" ht="12.75" x14ac:dyDescent="0.2"/>
    <row r="34939" ht="12.75" x14ac:dyDescent="0.2"/>
    <row r="34940" ht="12.75" x14ac:dyDescent="0.2"/>
    <row r="34941" ht="12.75" x14ac:dyDescent="0.2"/>
    <row r="34942" ht="12.75" x14ac:dyDescent="0.2"/>
    <row r="34943" ht="12.75" x14ac:dyDescent="0.2"/>
    <row r="34944" ht="12.75" x14ac:dyDescent="0.2"/>
    <row r="34945" ht="12.75" x14ac:dyDescent="0.2"/>
    <row r="34946" ht="12.75" x14ac:dyDescent="0.2"/>
    <row r="34947" ht="12.75" x14ac:dyDescent="0.2"/>
    <row r="34948" ht="12.75" x14ac:dyDescent="0.2"/>
    <row r="34949" ht="12.75" x14ac:dyDescent="0.2"/>
    <row r="34950" ht="12.75" x14ac:dyDescent="0.2"/>
    <row r="34951" ht="12.75" x14ac:dyDescent="0.2"/>
    <row r="34952" ht="12.75" x14ac:dyDescent="0.2"/>
    <row r="34953" ht="12.75" x14ac:dyDescent="0.2"/>
    <row r="34954" ht="12.75" x14ac:dyDescent="0.2"/>
    <row r="34955" ht="12.75" x14ac:dyDescent="0.2"/>
    <row r="34956" ht="12.75" x14ac:dyDescent="0.2"/>
    <row r="34957" ht="12.75" x14ac:dyDescent="0.2"/>
    <row r="34958" ht="12.75" x14ac:dyDescent="0.2"/>
    <row r="34959" ht="12.75" x14ac:dyDescent="0.2"/>
    <row r="34960" ht="12.75" x14ac:dyDescent="0.2"/>
    <row r="34961" ht="12.75" x14ac:dyDescent="0.2"/>
    <row r="34962" ht="12.75" x14ac:dyDescent="0.2"/>
    <row r="34963" ht="12.75" x14ac:dyDescent="0.2"/>
    <row r="34964" ht="12.75" x14ac:dyDescent="0.2"/>
    <row r="34965" ht="12.75" x14ac:dyDescent="0.2"/>
    <row r="34966" ht="12.75" x14ac:dyDescent="0.2"/>
    <row r="34967" ht="12.75" x14ac:dyDescent="0.2"/>
    <row r="34968" ht="12.75" x14ac:dyDescent="0.2"/>
    <row r="34969" ht="12.75" x14ac:dyDescent="0.2"/>
    <row r="34970" ht="12.75" x14ac:dyDescent="0.2"/>
    <row r="34971" ht="12.75" x14ac:dyDescent="0.2"/>
    <row r="34972" ht="12.75" x14ac:dyDescent="0.2"/>
    <row r="34973" ht="12.75" x14ac:dyDescent="0.2"/>
    <row r="34974" ht="12.75" x14ac:dyDescent="0.2"/>
    <row r="34975" ht="12.75" x14ac:dyDescent="0.2"/>
    <row r="34976" ht="12.75" x14ac:dyDescent="0.2"/>
    <row r="34977" ht="12.75" x14ac:dyDescent="0.2"/>
    <row r="34978" ht="12.75" x14ac:dyDescent="0.2"/>
    <row r="34979" ht="12.75" x14ac:dyDescent="0.2"/>
    <row r="34980" ht="12.75" x14ac:dyDescent="0.2"/>
    <row r="34981" ht="12.75" x14ac:dyDescent="0.2"/>
    <row r="34982" ht="12.75" x14ac:dyDescent="0.2"/>
    <row r="34983" ht="12.75" x14ac:dyDescent="0.2"/>
    <row r="34984" ht="12.75" x14ac:dyDescent="0.2"/>
    <row r="34985" ht="12.75" x14ac:dyDescent="0.2"/>
    <row r="34986" ht="12.75" x14ac:dyDescent="0.2"/>
    <row r="34987" ht="12.75" x14ac:dyDescent="0.2"/>
    <row r="34988" ht="12.75" x14ac:dyDescent="0.2"/>
    <row r="34989" ht="12.75" x14ac:dyDescent="0.2"/>
    <row r="34990" ht="12.75" x14ac:dyDescent="0.2"/>
    <row r="34991" ht="12.75" x14ac:dyDescent="0.2"/>
    <row r="34992" ht="12.75" x14ac:dyDescent="0.2"/>
    <row r="34993" ht="12.75" x14ac:dyDescent="0.2"/>
    <row r="34994" ht="12.75" x14ac:dyDescent="0.2"/>
    <row r="34995" ht="12.75" x14ac:dyDescent="0.2"/>
    <row r="34996" ht="12.75" x14ac:dyDescent="0.2"/>
    <row r="34997" ht="12.75" x14ac:dyDescent="0.2"/>
    <row r="34998" ht="12.75" x14ac:dyDescent="0.2"/>
    <row r="34999" ht="12.75" x14ac:dyDescent="0.2"/>
    <row r="35000" ht="12.75" x14ac:dyDescent="0.2"/>
    <row r="35001" ht="12.75" x14ac:dyDescent="0.2"/>
    <row r="35002" ht="12.75" x14ac:dyDescent="0.2"/>
    <row r="35003" ht="12.75" x14ac:dyDescent="0.2"/>
    <row r="35004" ht="12.75" x14ac:dyDescent="0.2"/>
    <row r="35005" ht="12.75" x14ac:dyDescent="0.2"/>
    <row r="35006" ht="12.75" x14ac:dyDescent="0.2"/>
    <row r="35007" ht="12.75" x14ac:dyDescent="0.2"/>
    <row r="35008" ht="12.75" x14ac:dyDescent="0.2"/>
    <row r="35009" ht="12.75" x14ac:dyDescent="0.2"/>
    <row r="35010" ht="12.75" x14ac:dyDescent="0.2"/>
    <row r="35011" ht="12.75" x14ac:dyDescent="0.2"/>
    <row r="35012" ht="12.75" x14ac:dyDescent="0.2"/>
    <row r="35013" ht="12.75" x14ac:dyDescent="0.2"/>
    <row r="35014" ht="12.75" x14ac:dyDescent="0.2"/>
    <row r="35015" ht="12.75" x14ac:dyDescent="0.2"/>
    <row r="35016" ht="12.75" x14ac:dyDescent="0.2"/>
    <row r="35017" ht="12.75" x14ac:dyDescent="0.2"/>
    <row r="35018" ht="12.75" x14ac:dyDescent="0.2"/>
    <row r="35019" ht="12.75" x14ac:dyDescent="0.2"/>
    <row r="35020" ht="12.75" x14ac:dyDescent="0.2"/>
    <row r="35021" ht="12.75" x14ac:dyDescent="0.2"/>
    <row r="35022" ht="12.75" x14ac:dyDescent="0.2"/>
    <row r="35023" ht="12.75" x14ac:dyDescent="0.2"/>
    <row r="35024" ht="12.75" x14ac:dyDescent="0.2"/>
    <row r="35025" ht="12.75" x14ac:dyDescent="0.2"/>
    <row r="35026" ht="12.75" x14ac:dyDescent="0.2"/>
    <row r="35027" ht="12.75" x14ac:dyDescent="0.2"/>
    <row r="35028" ht="12.75" x14ac:dyDescent="0.2"/>
    <row r="35029" ht="12.75" x14ac:dyDescent="0.2"/>
    <row r="35030" ht="12.75" x14ac:dyDescent="0.2"/>
    <row r="35031" ht="12.75" x14ac:dyDescent="0.2"/>
    <row r="35032" ht="12.75" x14ac:dyDescent="0.2"/>
    <row r="35033" ht="12.75" x14ac:dyDescent="0.2"/>
    <row r="35034" ht="12.75" x14ac:dyDescent="0.2"/>
    <row r="35035" ht="12.75" x14ac:dyDescent="0.2"/>
    <row r="35036" ht="12.75" x14ac:dyDescent="0.2"/>
    <row r="35037" ht="12.75" x14ac:dyDescent="0.2"/>
    <row r="35038" ht="12.75" x14ac:dyDescent="0.2"/>
    <row r="35039" ht="12.75" x14ac:dyDescent="0.2"/>
    <row r="35040" ht="12.75" x14ac:dyDescent="0.2"/>
    <row r="35041" ht="12.75" x14ac:dyDescent="0.2"/>
    <row r="35042" ht="12.75" x14ac:dyDescent="0.2"/>
    <row r="35043" ht="12.75" x14ac:dyDescent="0.2"/>
    <row r="35044" ht="12.75" x14ac:dyDescent="0.2"/>
    <row r="35045" ht="12.75" x14ac:dyDescent="0.2"/>
    <row r="35046" ht="12.75" x14ac:dyDescent="0.2"/>
    <row r="35047" ht="12.75" x14ac:dyDescent="0.2"/>
    <row r="35048" ht="12.75" x14ac:dyDescent="0.2"/>
    <row r="35049" ht="12.75" x14ac:dyDescent="0.2"/>
    <row r="35050" ht="12.75" x14ac:dyDescent="0.2"/>
    <row r="35051" ht="12.75" x14ac:dyDescent="0.2"/>
    <row r="35052" ht="12.75" x14ac:dyDescent="0.2"/>
    <row r="35053" ht="12.75" x14ac:dyDescent="0.2"/>
    <row r="35054" ht="12.75" x14ac:dyDescent="0.2"/>
    <row r="35055" ht="12.75" x14ac:dyDescent="0.2"/>
    <row r="35056" ht="12.75" x14ac:dyDescent="0.2"/>
    <row r="35057" ht="12.75" x14ac:dyDescent="0.2"/>
    <row r="35058" ht="12.75" x14ac:dyDescent="0.2"/>
    <row r="35059" ht="12.75" x14ac:dyDescent="0.2"/>
    <row r="35060" ht="12.75" x14ac:dyDescent="0.2"/>
    <row r="35061" ht="12.75" x14ac:dyDescent="0.2"/>
    <row r="35062" ht="12.75" x14ac:dyDescent="0.2"/>
    <row r="35063" ht="12.75" x14ac:dyDescent="0.2"/>
    <row r="35064" ht="12.75" x14ac:dyDescent="0.2"/>
    <row r="35065" ht="12.75" x14ac:dyDescent="0.2"/>
    <row r="35066" ht="12.75" x14ac:dyDescent="0.2"/>
    <row r="35067" ht="12.75" x14ac:dyDescent="0.2"/>
    <row r="35068" ht="12.75" x14ac:dyDescent="0.2"/>
    <row r="35069" ht="12.75" x14ac:dyDescent="0.2"/>
    <row r="35070" ht="12.75" x14ac:dyDescent="0.2"/>
    <row r="35071" ht="12.75" x14ac:dyDescent="0.2"/>
    <row r="35072" ht="12.75" x14ac:dyDescent="0.2"/>
    <row r="35073" ht="12.75" x14ac:dyDescent="0.2"/>
    <row r="35074" ht="12.75" x14ac:dyDescent="0.2"/>
    <row r="35075" ht="12.75" x14ac:dyDescent="0.2"/>
    <row r="35076" ht="12.75" x14ac:dyDescent="0.2"/>
    <row r="35077" ht="12.75" x14ac:dyDescent="0.2"/>
    <row r="35078" ht="12.75" x14ac:dyDescent="0.2"/>
    <row r="35079" ht="12.75" x14ac:dyDescent="0.2"/>
    <row r="35080" ht="12.75" x14ac:dyDescent="0.2"/>
    <row r="35081" ht="12.75" x14ac:dyDescent="0.2"/>
    <row r="35082" ht="12.75" x14ac:dyDescent="0.2"/>
    <row r="35083" ht="12.75" x14ac:dyDescent="0.2"/>
    <row r="35084" ht="12.75" x14ac:dyDescent="0.2"/>
    <row r="35085" ht="12.75" x14ac:dyDescent="0.2"/>
    <row r="35086" ht="12.75" x14ac:dyDescent="0.2"/>
    <row r="35087" ht="12.75" x14ac:dyDescent="0.2"/>
    <row r="35088" ht="12.75" x14ac:dyDescent="0.2"/>
    <row r="35089" ht="12.75" x14ac:dyDescent="0.2"/>
    <row r="35090" ht="12.75" x14ac:dyDescent="0.2"/>
    <row r="35091" ht="12.75" x14ac:dyDescent="0.2"/>
    <row r="35092" ht="12.75" x14ac:dyDescent="0.2"/>
    <row r="35093" ht="12.75" x14ac:dyDescent="0.2"/>
    <row r="35094" ht="12.75" x14ac:dyDescent="0.2"/>
    <row r="35095" ht="12.75" x14ac:dyDescent="0.2"/>
    <row r="35096" ht="12.75" x14ac:dyDescent="0.2"/>
    <row r="35097" ht="12.75" x14ac:dyDescent="0.2"/>
    <row r="35098" ht="12.75" x14ac:dyDescent="0.2"/>
    <row r="35099" ht="12.75" x14ac:dyDescent="0.2"/>
    <row r="35100" ht="12.75" x14ac:dyDescent="0.2"/>
    <row r="35101" ht="12.75" x14ac:dyDescent="0.2"/>
    <row r="35102" ht="12.75" x14ac:dyDescent="0.2"/>
    <row r="35103" ht="12.75" x14ac:dyDescent="0.2"/>
    <row r="35104" ht="12.75" x14ac:dyDescent="0.2"/>
    <row r="35105" ht="12.75" x14ac:dyDescent="0.2"/>
    <row r="35106" ht="12.75" x14ac:dyDescent="0.2"/>
    <row r="35107" ht="12.75" x14ac:dyDescent="0.2"/>
    <row r="35108" ht="12.75" x14ac:dyDescent="0.2"/>
    <row r="35109" ht="12.75" x14ac:dyDescent="0.2"/>
    <row r="35110" ht="12.75" x14ac:dyDescent="0.2"/>
    <row r="35111" ht="12.75" x14ac:dyDescent="0.2"/>
    <row r="35112" ht="12.75" x14ac:dyDescent="0.2"/>
    <row r="35113" ht="12.75" x14ac:dyDescent="0.2"/>
    <row r="35114" ht="12.75" x14ac:dyDescent="0.2"/>
    <row r="35115" ht="12.75" x14ac:dyDescent="0.2"/>
    <row r="35116" ht="12.75" x14ac:dyDescent="0.2"/>
    <row r="35117" ht="12.75" x14ac:dyDescent="0.2"/>
    <row r="35118" ht="12.75" x14ac:dyDescent="0.2"/>
    <row r="35119" ht="12.75" x14ac:dyDescent="0.2"/>
    <row r="35120" ht="12.75" x14ac:dyDescent="0.2"/>
    <row r="35121" ht="12.75" x14ac:dyDescent="0.2"/>
    <row r="35122" ht="12.75" x14ac:dyDescent="0.2"/>
    <row r="35123" ht="12.75" x14ac:dyDescent="0.2"/>
    <row r="35124" ht="12.75" x14ac:dyDescent="0.2"/>
    <row r="35125" ht="12.75" x14ac:dyDescent="0.2"/>
    <row r="35126" ht="12.75" x14ac:dyDescent="0.2"/>
    <row r="35127" ht="12.75" x14ac:dyDescent="0.2"/>
    <row r="35128" ht="12.75" x14ac:dyDescent="0.2"/>
    <row r="35129" ht="12.75" x14ac:dyDescent="0.2"/>
    <row r="35130" ht="12.75" x14ac:dyDescent="0.2"/>
    <row r="35131" ht="12.75" x14ac:dyDescent="0.2"/>
    <row r="35132" ht="12.75" x14ac:dyDescent="0.2"/>
    <row r="35133" ht="12.75" x14ac:dyDescent="0.2"/>
    <row r="35134" ht="12.75" x14ac:dyDescent="0.2"/>
    <row r="35135" ht="12.75" x14ac:dyDescent="0.2"/>
    <row r="35136" ht="12.75" x14ac:dyDescent="0.2"/>
    <row r="35137" ht="12.75" x14ac:dyDescent="0.2"/>
    <row r="35138" ht="12.75" x14ac:dyDescent="0.2"/>
    <row r="35139" ht="12.75" x14ac:dyDescent="0.2"/>
    <row r="35140" ht="12.75" x14ac:dyDescent="0.2"/>
    <row r="35141" ht="12.75" x14ac:dyDescent="0.2"/>
    <row r="35142" ht="12.75" x14ac:dyDescent="0.2"/>
    <row r="35143" ht="12.75" x14ac:dyDescent="0.2"/>
    <row r="35144" ht="12.75" x14ac:dyDescent="0.2"/>
    <row r="35145" ht="12.75" x14ac:dyDescent="0.2"/>
    <row r="35146" ht="12.75" x14ac:dyDescent="0.2"/>
    <row r="35147" ht="12.75" x14ac:dyDescent="0.2"/>
    <row r="35148" ht="12.75" x14ac:dyDescent="0.2"/>
    <row r="35149" ht="12.75" x14ac:dyDescent="0.2"/>
    <row r="35150" ht="12.75" x14ac:dyDescent="0.2"/>
    <row r="35151" ht="12.75" x14ac:dyDescent="0.2"/>
    <row r="35152" ht="12.75" x14ac:dyDescent="0.2"/>
    <row r="35153" ht="12.75" x14ac:dyDescent="0.2"/>
    <row r="35154" ht="12.75" x14ac:dyDescent="0.2"/>
    <row r="35155" ht="12.75" x14ac:dyDescent="0.2"/>
    <row r="35156" ht="12.75" x14ac:dyDescent="0.2"/>
    <row r="35157" ht="12.75" x14ac:dyDescent="0.2"/>
    <row r="35158" ht="12.75" x14ac:dyDescent="0.2"/>
    <row r="35159" ht="12.75" x14ac:dyDescent="0.2"/>
    <row r="35160" ht="12.75" x14ac:dyDescent="0.2"/>
    <row r="35161" ht="12.75" x14ac:dyDescent="0.2"/>
    <row r="35162" ht="12.75" x14ac:dyDescent="0.2"/>
    <row r="35163" ht="12.75" x14ac:dyDescent="0.2"/>
    <row r="35164" ht="12.75" x14ac:dyDescent="0.2"/>
    <row r="35165" ht="12.75" x14ac:dyDescent="0.2"/>
    <row r="35166" ht="12.75" x14ac:dyDescent="0.2"/>
    <row r="35167" ht="12.75" x14ac:dyDescent="0.2"/>
    <row r="35168" ht="12.75" x14ac:dyDescent="0.2"/>
    <row r="35169" ht="12.75" x14ac:dyDescent="0.2"/>
    <row r="35170" ht="12.75" x14ac:dyDescent="0.2"/>
    <row r="35171" ht="12.75" x14ac:dyDescent="0.2"/>
    <row r="35172" ht="12.75" x14ac:dyDescent="0.2"/>
    <row r="35173" ht="12.75" x14ac:dyDescent="0.2"/>
    <row r="35174" ht="12.75" x14ac:dyDescent="0.2"/>
    <row r="35175" ht="12.75" x14ac:dyDescent="0.2"/>
    <row r="35176" ht="12.75" x14ac:dyDescent="0.2"/>
    <row r="35177" ht="12.75" x14ac:dyDescent="0.2"/>
    <row r="35178" ht="12.75" x14ac:dyDescent="0.2"/>
    <row r="35179" ht="12.75" x14ac:dyDescent="0.2"/>
    <row r="35180" ht="12.75" x14ac:dyDescent="0.2"/>
    <row r="35181" ht="12.75" x14ac:dyDescent="0.2"/>
    <row r="35182" ht="12.75" x14ac:dyDescent="0.2"/>
    <row r="35183" ht="12.75" x14ac:dyDescent="0.2"/>
    <row r="35184" ht="12.75" x14ac:dyDescent="0.2"/>
    <row r="35185" ht="12.75" x14ac:dyDescent="0.2"/>
    <row r="35186" ht="12.75" x14ac:dyDescent="0.2"/>
    <row r="35187" ht="12.75" x14ac:dyDescent="0.2"/>
    <row r="35188" ht="12.75" x14ac:dyDescent="0.2"/>
    <row r="35189" ht="12.75" x14ac:dyDescent="0.2"/>
    <row r="35190" ht="12.75" x14ac:dyDescent="0.2"/>
    <row r="35191" ht="12.75" x14ac:dyDescent="0.2"/>
    <row r="35192" ht="12.75" x14ac:dyDescent="0.2"/>
    <row r="35193" ht="12.75" x14ac:dyDescent="0.2"/>
    <row r="35194" ht="12.75" x14ac:dyDescent="0.2"/>
    <row r="35195" ht="12.75" x14ac:dyDescent="0.2"/>
    <row r="35196" ht="12.75" x14ac:dyDescent="0.2"/>
    <row r="35197" ht="12.75" x14ac:dyDescent="0.2"/>
    <row r="35198" ht="12.75" x14ac:dyDescent="0.2"/>
    <row r="35199" ht="12.75" x14ac:dyDescent="0.2"/>
    <row r="35200" ht="12.75" x14ac:dyDescent="0.2"/>
    <row r="35201" ht="12.75" x14ac:dyDescent="0.2"/>
    <row r="35202" ht="12.75" x14ac:dyDescent="0.2"/>
    <row r="35203" ht="12.75" x14ac:dyDescent="0.2"/>
    <row r="35204" ht="12.75" x14ac:dyDescent="0.2"/>
    <row r="35205" ht="12.75" x14ac:dyDescent="0.2"/>
    <row r="35206" ht="12.75" x14ac:dyDescent="0.2"/>
    <row r="35207" ht="12.75" x14ac:dyDescent="0.2"/>
    <row r="35208" ht="12.75" x14ac:dyDescent="0.2"/>
    <row r="35209" ht="12.75" x14ac:dyDescent="0.2"/>
    <row r="35210" ht="12.75" x14ac:dyDescent="0.2"/>
    <row r="35211" ht="12.75" x14ac:dyDescent="0.2"/>
    <row r="35212" ht="12.75" x14ac:dyDescent="0.2"/>
    <row r="35213" ht="12.75" x14ac:dyDescent="0.2"/>
    <row r="35214" ht="12.75" x14ac:dyDescent="0.2"/>
    <row r="35215" ht="12.75" x14ac:dyDescent="0.2"/>
    <row r="35216" ht="12.75" x14ac:dyDescent="0.2"/>
    <row r="35217" ht="12.75" x14ac:dyDescent="0.2"/>
    <row r="35218" ht="12.75" x14ac:dyDescent="0.2"/>
    <row r="35219" ht="12.75" x14ac:dyDescent="0.2"/>
    <row r="35220" ht="12.75" x14ac:dyDescent="0.2"/>
    <row r="35221" ht="12.75" x14ac:dyDescent="0.2"/>
    <row r="35222" ht="12.75" x14ac:dyDescent="0.2"/>
    <row r="35223" ht="12.75" x14ac:dyDescent="0.2"/>
    <row r="35224" ht="12.75" x14ac:dyDescent="0.2"/>
    <row r="35225" ht="12.75" x14ac:dyDescent="0.2"/>
    <row r="35226" ht="12.75" x14ac:dyDescent="0.2"/>
    <row r="35227" ht="12.75" x14ac:dyDescent="0.2"/>
    <row r="35228" ht="12.75" x14ac:dyDescent="0.2"/>
    <row r="35229" ht="12.75" x14ac:dyDescent="0.2"/>
    <row r="35230" ht="12.75" x14ac:dyDescent="0.2"/>
    <row r="35231" ht="12.75" x14ac:dyDescent="0.2"/>
    <row r="35232" ht="12.75" x14ac:dyDescent="0.2"/>
    <row r="35233" ht="12.75" x14ac:dyDescent="0.2"/>
    <row r="35234" ht="12.75" x14ac:dyDescent="0.2"/>
    <row r="35235" ht="12.75" x14ac:dyDescent="0.2"/>
    <row r="35236" ht="12.75" x14ac:dyDescent="0.2"/>
    <row r="35237" ht="12.75" x14ac:dyDescent="0.2"/>
    <row r="35238" ht="12.75" x14ac:dyDescent="0.2"/>
    <row r="35239" ht="12.75" x14ac:dyDescent="0.2"/>
    <row r="35240" ht="12.75" x14ac:dyDescent="0.2"/>
    <row r="35241" ht="12.75" x14ac:dyDescent="0.2"/>
    <row r="35242" ht="12.75" x14ac:dyDescent="0.2"/>
    <row r="35243" ht="12.75" x14ac:dyDescent="0.2"/>
    <row r="35244" ht="12.75" x14ac:dyDescent="0.2"/>
    <row r="35245" ht="12.75" x14ac:dyDescent="0.2"/>
    <row r="35246" ht="12.75" x14ac:dyDescent="0.2"/>
    <row r="35247" ht="12.75" x14ac:dyDescent="0.2"/>
    <row r="35248" ht="12.75" x14ac:dyDescent="0.2"/>
    <row r="35249" ht="12.75" x14ac:dyDescent="0.2"/>
    <row r="35250" ht="12.75" x14ac:dyDescent="0.2"/>
    <row r="35251" ht="12.75" x14ac:dyDescent="0.2"/>
    <row r="35252" ht="12.75" x14ac:dyDescent="0.2"/>
    <row r="35253" ht="12.75" x14ac:dyDescent="0.2"/>
    <row r="35254" ht="12.75" x14ac:dyDescent="0.2"/>
    <row r="35255" ht="12.75" x14ac:dyDescent="0.2"/>
    <row r="35256" ht="12.75" x14ac:dyDescent="0.2"/>
    <row r="35257" ht="12.75" x14ac:dyDescent="0.2"/>
    <row r="35258" ht="12.75" x14ac:dyDescent="0.2"/>
    <row r="35259" ht="12.75" x14ac:dyDescent="0.2"/>
    <row r="35260" ht="12.75" x14ac:dyDescent="0.2"/>
    <row r="35261" ht="12.75" x14ac:dyDescent="0.2"/>
    <row r="35262" ht="12.75" x14ac:dyDescent="0.2"/>
    <row r="35263" ht="12.75" x14ac:dyDescent="0.2"/>
    <row r="35264" ht="12.75" x14ac:dyDescent="0.2"/>
    <row r="35265" ht="12.75" x14ac:dyDescent="0.2"/>
    <row r="35266" ht="12.75" x14ac:dyDescent="0.2"/>
    <row r="35267" ht="12.75" x14ac:dyDescent="0.2"/>
    <row r="35268" ht="12.75" x14ac:dyDescent="0.2"/>
    <row r="35269" ht="12.75" x14ac:dyDescent="0.2"/>
    <row r="35270" ht="12.75" x14ac:dyDescent="0.2"/>
    <row r="35271" ht="12.75" x14ac:dyDescent="0.2"/>
    <row r="35272" ht="12.75" x14ac:dyDescent="0.2"/>
    <row r="35273" ht="12.75" x14ac:dyDescent="0.2"/>
    <row r="35274" ht="12.75" x14ac:dyDescent="0.2"/>
    <row r="35275" ht="12.75" x14ac:dyDescent="0.2"/>
    <row r="35276" ht="12.75" x14ac:dyDescent="0.2"/>
    <row r="35277" ht="12.75" x14ac:dyDescent="0.2"/>
    <row r="35278" ht="12.75" x14ac:dyDescent="0.2"/>
    <row r="35279" ht="12.75" x14ac:dyDescent="0.2"/>
    <row r="35280" ht="12.75" x14ac:dyDescent="0.2"/>
    <row r="35281" ht="12.75" x14ac:dyDescent="0.2"/>
    <row r="35282" ht="12.75" x14ac:dyDescent="0.2"/>
    <row r="35283" ht="12.75" x14ac:dyDescent="0.2"/>
    <row r="35284" ht="12.75" x14ac:dyDescent="0.2"/>
    <row r="35285" ht="12.75" x14ac:dyDescent="0.2"/>
    <row r="35286" ht="12.75" x14ac:dyDescent="0.2"/>
    <row r="35287" ht="12.75" x14ac:dyDescent="0.2"/>
    <row r="35288" ht="12.75" x14ac:dyDescent="0.2"/>
    <row r="35289" ht="12.75" x14ac:dyDescent="0.2"/>
    <row r="35290" ht="12.75" x14ac:dyDescent="0.2"/>
    <row r="35291" ht="12.75" x14ac:dyDescent="0.2"/>
    <row r="35292" ht="12.75" x14ac:dyDescent="0.2"/>
    <row r="35293" ht="12.75" x14ac:dyDescent="0.2"/>
    <row r="35294" ht="12.75" x14ac:dyDescent="0.2"/>
    <row r="35295" ht="12.75" x14ac:dyDescent="0.2"/>
    <row r="35296" ht="12.75" x14ac:dyDescent="0.2"/>
    <row r="35297" ht="12.75" x14ac:dyDescent="0.2"/>
    <row r="35298" ht="12.75" x14ac:dyDescent="0.2"/>
    <row r="35299" ht="12.75" x14ac:dyDescent="0.2"/>
    <row r="35300" ht="12.75" x14ac:dyDescent="0.2"/>
    <row r="35301" ht="12.75" x14ac:dyDescent="0.2"/>
    <row r="35302" ht="12.75" x14ac:dyDescent="0.2"/>
    <row r="35303" ht="12.75" x14ac:dyDescent="0.2"/>
    <row r="35304" ht="12.75" x14ac:dyDescent="0.2"/>
    <row r="35305" ht="12.75" x14ac:dyDescent="0.2"/>
    <row r="35306" ht="12.75" x14ac:dyDescent="0.2"/>
    <row r="35307" ht="12.75" x14ac:dyDescent="0.2"/>
    <row r="35308" ht="12.75" x14ac:dyDescent="0.2"/>
    <row r="35309" ht="12.75" x14ac:dyDescent="0.2"/>
    <row r="35310" ht="12.75" x14ac:dyDescent="0.2"/>
    <row r="35311" ht="12.75" x14ac:dyDescent="0.2"/>
    <row r="35312" ht="12.75" x14ac:dyDescent="0.2"/>
    <row r="35313" ht="12.75" x14ac:dyDescent="0.2"/>
    <row r="35314" ht="12.75" x14ac:dyDescent="0.2"/>
    <row r="35315" ht="12.75" x14ac:dyDescent="0.2"/>
    <row r="35316" ht="12.75" x14ac:dyDescent="0.2"/>
    <row r="35317" ht="12.75" x14ac:dyDescent="0.2"/>
    <row r="35318" ht="12.75" x14ac:dyDescent="0.2"/>
    <row r="35319" ht="12.75" x14ac:dyDescent="0.2"/>
    <row r="35320" ht="12.75" x14ac:dyDescent="0.2"/>
    <row r="35321" ht="12.75" x14ac:dyDescent="0.2"/>
    <row r="35322" ht="12.75" x14ac:dyDescent="0.2"/>
    <row r="35323" ht="12.75" x14ac:dyDescent="0.2"/>
    <row r="35324" ht="12.75" x14ac:dyDescent="0.2"/>
    <row r="35325" ht="12.75" x14ac:dyDescent="0.2"/>
    <row r="35326" ht="12.75" x14ac:dyDescent="0.2"/>
    <row r="35327" ht="12.75" x14ac:dyDescent="0.2"/>
    <row r="35328" ht="12.75" x14ac:dyDescent="0.2"/>
    <row r="35329" ht="12.75" x14ac:dyDescent="0.2"/>
    <row r="35330" ht="12.75" x14ac:dyDescent="0.2"/>
    <row r="35331" ht="12.75" x14ac:dyDescent="0.2"/>
    <row r="35332" ht="12.75" x14ac:dyDescent="0.2"/>
    <row r="35333" ht="12.75" x14ac:dyDescent="0.2"/>
    <row r="35334" ht="12.75" x14ac:dyDescent="0.2"/>
    <row r="35335" ht="12.75" x14ac:dyDescent="0.2"/>
    <row r="35336" ht="12.75" x14ac:dyDescent="0.2"/>
    <row r="35337" ht="12.75" x14ac:dyDescent="0.2"/>
    <row r="35338" ht="12.75" x14ac:dyDescent="0.2"/>
    <row r="35339" ht="12.75" x14ac:dyDescent="0.2"/>
    <row r="35340" ht="12.75" x14ac:dyDescent="0.2"/>
    <row r="35341" ht="12.75" x14ac:dyDescent="0.2"/>
    <row r="35342" ht="12.75" x14ac:dyDescent="0.2"/>
    <row r="35343" ht="12.75" x14ac:dyDescent="0.2"/>
    <row r="35344" ht="12.75" x14ac:dyDescent="0.2"/>
    <row r="35345" ht="12.75" x14ac:dyDescent="0.2"/>
    <row r="35346" ht="12.75" x14ac:dyDescent="0.2"/>
    <row r="35347" ht="12.75" x14ac:dyDescent="0.2"/>
    <row r="35348" ht="12.75" x14ac:dyDescent="0.2"/>
    <row r="35349" ht="12.75" x14ac:dyDescent="0.2"/>
    <row r="35350" ht="12.75" x14ac:dyDescent="0.2"/>
    <row r="35351" ht="12.75" x14ac:dyDescent="0.2"/>
    <row r="35352" ht="12.75" x14ac:dyDescent="0.2"/>
    <row r="35353" ht="12.75" x14ac:dyDescent="0.2"/>
    <row r="35354" ht="12.75" x14ac:dyDescent="0.2"/>
    <row r="35355" ht="12.75" x14ac:dyDescent="0.2"/>
    <row r="35356" ht="12.75" x14ac:dyDescent="0.2"/>
    <row r="35357" ht="12.75" x14ac:dyDescent="0.2"/>
    <row r="35358" ht="12.75" x14ac:dyDescent="0.2"/>
    <row r="35359" ht="12.75" x14ac:dyDescent="0.2"/>
    <row r="35360" ht="12.75" x14ac:dyDescent="0.2"/>
    <row r="35361" ht="12.75" x14ac:dyDescent="0.2"/>
    <row r="35362" ht="12.75" x14ac:dyDescent="0.2"/>
    <row r="35363" ht="12.75" x14ac:dyDescent="0.2"/>
    <row r="35364" ht="12.75" x14ac:dyDescent="0.2"/>
    <row r="35365" ht="12.75" x14ac:dyDescent="0.2"/>
    <row r="35366" ht="12.75" x14ac:dyDescent="0.2"/>
    <row r="35367" ht="12.75" x14ac:dyDescent="0.2"/>
    <row r="35368" ht="12.75" x14ac:dyDescent="0.2"/>
    <row r="35369" ht="12.75" x14ac:dyDescent="0.2"/>
    <row r="35370" ht="12.75" x14ac:dyDescent="0.2"/>
    <row r="35371" ht="12.75" x14ac:dyDescent="0.2"/>
    <row r="35372" ht="12.75" x14ac:dyDescent="0.2"/>
    <row r="35373" ht="12.75" x14ac:dyDescent="0.2"/>
    <row r="35374" ht="12.75" x14ac:dyDescent="0.2"/>
    <row r="35375" ht="12.75" x14ac:dyDescent="0.2"/>
    <row r="35376" ht="12.75" x14ac:dyDescent="0.2"/>
    <row r="35377" ht="12.75" x14ac:dyDescent="0.2"/>
    <row r="35378" ht="12.75" x14ac:dyDescent="0.2"/>
    <row r="35379" ht="12.75" x14ac:dyDescent="0.2"/>
    <row r="35380" ht="12.75" x14ac:dyDescent="0.2"/>
    <row r="35381" ht="12.75" x14ac:dyDescent="0.2"/>
    <row r="35382" ht="12.75" x14ac:dyDescent="0.2"/>
    <row r="35383" ht="12.75" x14ac:dyDescent="0.2"/>
    <row r="35384" ht="12.75" x14ac:dyDescent="0.2"/>
    <row r="35385" ht="12.75" x14ac:dyDescent="0.2"/>
    <row r="35386" ht="12.75" x14ac:dyDescent="0.2"/>
    <row r="35387" ht="12.75" x14ac:dyDescent="0.2"/>
    <row r="35388" ht="12.75" x14ac:dyDescent="0.2"/>
    <row r="35389" ht="12.75" x14ac:dyDescent="0.2"/>
    <row r="35390" ht="12.75" x14ac:dyDescent="0.2"/>
    <row r="35391" ht="12.75" x14ac:dyDescent="0.2"/>
    <row r="35392" ht="12.75" x14ac:dyDescent="0.2"/>
    <row r="35393" ht="12.75" x14ac:dyDescent="0.2"/>
    <row r="35394" ht="12.75" x14ac:dyDescent="0.2"/>
    <row r="35395" ht="12.75" x14ac:dyDescent="0.2"/>
    <row r="35396" ht="12.75" x14ac:dyDescent="0.2"/>
    <row r="35397" ht="12.75" x14ac:dyDescent="0.2"/>
    <row r="35398" ht="12.75" x14ac:dyDescent="0.2"/>
    <row r="35399" ht="12.75" x14ac:dyDescent="0.2"/>
    <row r="35400" ht="12.75" x14ac:dyDescent="0.2"/>
    <row r="35401" ht="12.75" x14ac:dyDescent="0.2"/>
    <row r="35402" ht="12.75" x14ac:dyDescent="0.2"/>
    <row r="35403" ht="12.75" x14ac:dyDescent="0.2"/>
    <row r="35404" ht="12.75" x14ac:dyDescent="0.2"/>
    <row r="35405" ht="12.75" x14ac:dyDescent="0.2"/>
    <row r="35406" ht="12.75" x14ac:dyDescent="0.2"/>
    <row r="35407" ht="12.75" x14ac:dyDescent="0.2"/>
    <row r="35408" ht="12.75" x14ac:dyDescent="0.2"/>
    <row r="35409" ht="12.75" x14ac:dyDescent="0.2"/>
    <row r="35410" ht="12.75" x14ac:dyDescent="0.2"/>
    <row r="35411" ht="12.75" x14ac:dyDescent="0.2"/>
    <row r="35412" ht="12.75" x14ac:dyDescent="0.2"/>
    <row r="35413" ht="12.75" x14ac:dyDescent="0.2"/>
    <row r="35414" ht="12.75" x14ac:dyDescent="0.2"/>
    <row r="35415" ht="12.75" x14ac:dyDescent="0.2"/>
    <row r="35416" ht="12.75" x14ac:dyDescent="0.2"/>
    <row r="35417" ht="12.75" x14ac:dyDescent="0.2"/>
    <row r="35418" ht="12.75" x14ac:dyDescent="0.2"/>
    <row r="35419" ht="12.75" x14ac:dyDescent="0.2"/>
    <row r="35420" ht="12.75" x14ac:dyDescent="0.2"/>
    <row r="35421" ht="12.75" x14ac:dyDescent="0.2"/>
    <row r="35422" ht="12.75" x14ac:dyDescent="0.2"/>
    <row r="35423" ht="12.75" x14ac:dyDescent="0.2"/>
    <row r="35424" ht="12.75" x14ac:dyDescent="0.2"/>
    <row r="35425" ht="12.75" x14ac:dyDescent="0.2"/>
    <row r="35426" ht="12.75" x14ac:dyDescent="0.2"/>
    <row r="35427" ht="12.75" x14ac:dyDescent="0.2"/>
    <row r="35428" ht="12.75" x14ac:dyDescent="0.2"/>
    <row r="35429" ht="12.75" x14ac:dyDescent="0.2"/>
    <row r="35430" ht="12.75" x14ac:dyDescent="0.2"/>
    <row r="35431" ht="12.75" x14ac:dyDescent="0.2"/>
    <row r="35432" ht="12.75" x14ac:dyDescent="0.2"/>
    <row r="35433" ht="12.75" x14ac:dyDescent="0.2"/>
    <row r="35434" ht="12.75" x14ac:dyDescent="0.2"/>
    <row r="35435" ht="12.75" x14ac:dyDescent="0.2"/>
    <row r="35436" ht="12.75" x14ac:dyDescent="0.2"/>
    <row r="35437" ht="12.75" x14ac:dyDescent="0.2"/>
    <row r="35438" ht="12.75" x14ac:dyDescent="0.2"/>
    <row r="35439" ht="12.75" x14ac:dyDescent="0.2"/>
    <row r="35440" ht="12.75" x14ac:dyDescent="0.2"/>
    <row r="35441" ht="12.75" x14ac:dyDescent="0.2"/>
    <row r="35442" ht="12.75" x14ac:dyDescent="0.2"/>
    <row r="35443" ht="12.75" x14ac:dyDescent="0.2"/>
    <row r="35444" ht="12.75" x14ac:dyDescent="0.2"/>
    <row r="35445" ht="12.75" x14ac:dyDescent="0.2"/>
    <row r="35446" ht="12.75" x14ac:dyDescent="0.2"/>
    <row r="35447" ht="12.75" x14ac:dyDescent="0.2"/>
    <row r="35448" ht="12.75" x14ac:dyDescent="0.2"/>
    <row r="35449" ht="12.75" x14ac:dyDescent="0.2"/>
    <row r="35450" ht="12.75" x14ac:dyDescent="0.2"/>
    <row r="35451" ht="12.75" x14ac:dyDescent="0.2"/>
    <row r="35452" ht="12.75" x14ac:dyDescent="0.2"/>
    <row r="35453" ht="12.75" x14ac:dyDescent="0.2"/>
    <row r="35454" ht="12.75" x14ac:dyDescent="0.2"/>
    <row r="35455" ht="12.75" x14ac:dyDescent="0.2"/>
    <row r="35456" ht="12.75" x14ac:dyDescent="0.2"/>
    <row r="35457" ht="12.75" x14ac:dyDescent="0.2"/>
    <row r="35458" ht="12.75" x14ac:dyDescent="0.2"/>
    <row r="35459" ht="12.75" x14ac:dyDescent="0.2"/>
    <row r="35460" ht="12.75" x14ac:dyDescent="0.2"/>
    <row r="35461" ht="12.75" x14ac:dyDescent="0.2"/>
    <row r="35462" ht="12.75" x14ac:dyDescent="0.2"/>
    <row r="35463" ht="12.75" x14ac:dyDescent="0.2"/>
    <row r="35464" ht="12.75" x14ac:dyDescent="0.2"/>
    <row r="35465" ht="12.75" x14ac:dyDescent="0.2"/>
    <row r="35466" ht="12.75" x14ac:dyDescent="0.2"/>
    <row r="35467" ht="12.75" x14ac:dyDescent="0.2"/>
    <row r="35468" ht="12.75" x14ac:dyDescent="0.2"/>
    <row r="35469" ht="12.75" x14ac:dyDescent="0.2"/>
    <row r="35470" ht="12.75" x14ac:dyDescent="0.2"/>
    <row r="35471" ht="12.75" x14ac:dyDescent="0.2"/>
    <row r="35472" ht="12.75" x14ac:dyDescent="0.2"/>
    <row r="35473" ht="12.75" x14ac:dyDescent="0.2"/>
    <row r="35474" ht="12.75" x14ac:dyDescent="0.2"/>
    <row r="35475" ht="12.75" x14ac:dyDescent="0.2"/>
    <row r="35476" ht="12.75" x14ac:dyDescent="0.2"/>
    <row r="35477" ht="12.75" x14ac:dyDescent="0.2"/>
    <row r="35478" ht="12.75" x14ac:dyDescent="0.2"/>
    <row r="35479" ht="12.75" x14ac:dyDescent="0.2"/>
    <row r="35480" ht="12.75" x14ac:dyDescent="0.2"/>
    <row r="35481" ht="12.75" x14ac:dyDescent="0.2"/>
    <row r="35482" ht="12.75" x14ac:dyDescent="0.2"/>
    <row r="35483" ht="12.75" x14ac:dyDescent="0.2"/>
    <row r="35484" ht="12.75" x14ac:dyDescent="0.2"/>
    <row r="35485" ht="12.75" x14ac:dyDescent="0.2"/>
    <row r="35486" ht="12.75" x14ac:dyDescent="0.2"/>
    <row r="35487" ht="12.75" x14ac:dyDescent="0.2"/>
    <row r="35488" ht="12.75" x14ac:dyDescent="0.2"/>
    <row r="35489" ht="12.75" x14ac:dyDescent="0.2"/>
    <row r="35490" ht="12.75" x14ac:dyDescent="0.2"/>
    <row r="35491" ht="12.75" x14ac:dyDescent="0.2"/>
    <row r="35492" ht="12.75" x14ac:dyDescent="0.2"/>
    <row r="35493" ht="12.75" x14ac:dyDescent="0.2"/>
    <row r="35494" ht="12.75" x14ac:dyDescent="0.2"/>
    <row r="35495" ht="12.75" x14ac:dyDescent="0.2"/>
    <row r="35496" ht="12.75" x14ac:dyDescent="0.2"/>
    <row r="35497" ht="12.75" x14ac:dyDescent="0.2"/>
    <row r="35498" ht="12.75" x14ac:dyDescent="0.2"/>
    <row r="35499" ht="12.75" x14ac:dyDescent="0.2"/>
    <row r="35500" ht="12.75" x14ac:dyDescent="0.2"/>
    <row r="35501" ht="12.75" x14ac:dyDescent="0.2"/>
    <row r="35502" ht="12.75" x14ac:dyDescent="0.2"/>
    <row r="35503" ht="12.75" x14ac:dyDescent="0.2"/>
    <row r="35504" ht="12.75" x14ac:dyDescent="0.2"/>
    <row r="35505" ht="12.75" x14ac:dyDescent="0.2"/>
    <row r="35506" ht="12.75" x14ac:dyDescent="0.2"/>
    <row r="35507" ht="12.75" x14ac:dyDescent="0.2"/>
    <row r="35508" ht="12.75" x14ac:dyDescent="0.2"/>
    <row r="35509" ht="12.75" x14ac:dyDescent="0.2"/>
    <row r="35510" ht="12.75" x14ac:dyDescent="0.2"/>
    <row r="35511" ht="12.75" x14ac:dyDescent="0.2"/>
    <row r="35512" ht="12.75" x14ac:dyDescent="0.2"/>
    <row r="35513" ht="12.75" x14ac:dyDescent="0.2"/>
    <row r="35514" ht="12.75" x14ac:dyDescent="0.2"/>
    <row r="35515" ht="12.75" x14ac:dyDescent="0.2"/>
    <row r="35516" ht="12.75" x14ac:dyDescent="0.2"/>
    <row r="35517" ht="12.75" x14ac:dyDescent="0.2"/>
    <row r="35518" ht="12.75" x14ac:dyDescent="0.2"/>
    <row r="35519" ht="12.75" x14ac:dyDescent="0.2"/>
    <row r="35520" ht="12.75" x14ac:dyDescent="0.2"/>
    <row r="35521" ht="12.75" x14ac:dyDescent="0.2"/>
    <row r="35522" ht="12.75" x14ac:dyDescent="0.2"/>
    <row r="35523" ht="12.75" x14ac:dyDescent="0.2"/>
    <row r="35524" ht="12.75" x14ac:dyDescent="0.2"/>
    <row r="35525" ht="12.75" x14ac:dyDescent="0.2"/>
    <row r="35526" ht="12.75" x14ac:dyDescent="0.2"/>
    <row r="35527" ht="12.75" x14ac:dyDescent="0.2"/>
    <row r="35528" ht="12.75" x14ac:dyDescent="0.2"/>
    <row r="35529" ht="12.75" x14ac:dyDescent="0.2"/>
    <row r="35530" ht="12.75" x14ac:dyDescent="0.2"/>
    <row r="35531" ht="12.75" x14ac:dyDescent="0.2"/>
    <row r="35532" ht="12.75" x14ac:dyDescent="0.2"/>
    <row r="35533" ht="12.75" x14ac:dyDescent="0.2"/>
    <row r="35534" ht="12.75" x14ac:dyDescent="0.2"/>
    <row r="35535" ht="12.75" x14ac:dyDescent="0.2"/>
    <row r="35536" ht="12.75" x14ac:dyDescent="0.2"/>
    <row r="35537" ht="12.75" x14ac:dyDescent="0.2"/>
    <row r="35538" ht="12.75" x14ac:dyDescent="0.2"/>
    <row r="35539" ht="12.75" x14ac:dyDescent="0.2"/>
    <row r="35540" ht="12.75" x14ac:dyDescent="0.2"/>
    <row r="35541" ht="12.75" x14ac:dyDescent="0.2"/>
    <row r="35542" ht="12.75" x14ac:dyDescent="0.2"/>
    <row r="35543" ht="12.75" x14ac:dyDescent="0.2"/>
    <row r="35544" ht="12.75" x14ac:dyDescent="0.2"/>
    <row r="35545" ht="12.75" x14ac:dyDescent="0.2"/>
    <row r="35546" ht="12.75" x14ac:dyDescent="0.2"/>
    <row r="35547" ht="12.75" x14ac:dyDescent="0.2"/>
    <row r="35548" ht="12.75" x14ac:dyDescent="0.2"/>
    <row r="35549" ht="12.75" x14ac:dyDescent="0.2"/>
    <row r="35550" ht="12.75" x14ac:dyDescent="0.2"/>
    <row r="35551" ht="12.75" x14ac:dyDescent="0.2"/>
    <row r="35552" ht="12.75" x14ac:dyDescent="0.2"/>
    <row r="35553" ht="12.75" x14ac:dyDescent="0.2"/>
    <row r="35554" ht="12.75" x14ac:dyDescent="0.2"/>
    <row r="35555" ht="12.75" x14ac:dyDescent="0.2"/>
    <row r="35556" ht="12.75" x14ac:dyDescent="0.2"/>
    <row r="35557" ht="12.75" x14ac:dyDescent="0.2"/>
    <row r="35558" ht="12.75" x14ac:dyDescent="0.2"/>
    <row r="35559" ht="12.75" x14ac:dyDescent="0.2"/>
    <row r="35560" ht="12.75" x14ac:dyDescent="0.2"/>
    <row r="35561" ht="12.75" x14ac:dyDescent="0.2"/>
    <row r="35562" ht="12.75" x14ac:dyDescent="0.2"/>
    <row r="35563" ht="12.75" x14ac:dyDescent="0.2"/>
    <row r="35564" ht="12.75" x14ac:dyDescent="0.2"/>
    <row r="35565" ht="12.75" x14ac:dyDescent="0.2"/>
    <row r="35566" ht="12.75" x14ac:dyDescent="0.2"/>
    <row r="35567" ht="12.75" x14ac:dyDescent="0.2"/>
    <row r="35568" ht="12.75" x14ac:dyDescent="0.2"/>
    <row r="35569" ht="12.75" x14ac:dyDescent="0.2"/>
    <row r="35570" ht="12.75" x14ac:dyDescent="0.2"/>
    <row r="35571" ht="12.75" x14ac:dyDescent="0.2"/>
    <row r="35572" ht="12.75" x14ac:dyDescent="0.2"/>
    <row r="35573" ht="12.75" x14ac:dyDescent="0.2"/>
    <row r="35574" ht="12.75" x14ac:dyDescent="0.2"/>
    <row r="35575" ht="12.75" x14ac:dyDescent="0.2"/>
    <row r="35576" ht="12.75" x14ac:dyDescent="0.2"/>
    <row r="35577" ht="12.75" x14ac:dyDescent="0.2"/>
    <row r="35578" ht="12.75" x14ac:dyDescent="0.2"/>
    <row r="35579" ht="12.75" x14ac:dyDescent="0.2"/>
    <row r="35580" ht="12.75" x14ac:dyDescent="0.2"/>
    <row r="35581" ht="12.75" x14ac:dyDescent="0.2"/>
    <row r="35582" ht="12.75" x14ac:dyDescent="0.2"/>
    <row r="35583" ht="12.75" x14ac:dyDescent="0.2"/>
    <row r="35584" ht="12.75" x14ac:dyDescent="0.2"/>
    <row r="35585" ht="12.75" x14ac:dyDescent="0.2"/>
    <row r="35586" ht="12.75" x14ac:dyDescent="0.2"/>
    <row r="35587" ht="12.75" x14ac:dyDescent="0.2"/>
    <row r="35588" ht="12.75" x14ac:dyDescent="0.2"/>
    <row r="35589" ht="12.75" x14ac:dyDescent="0.2"/>
    <row r="35590" ht="12.75" x14ac:dyDescent="0.2"/>
    <row r="35591" ht="12.75" x14ac:dyDescent="0.2"/>
    <row r="35592" ht="12.75" x14ac:dyDescent="0.2"/>
    <row r="35593" ht="12.75" x14ac:dyDescent="0.2"/>
    <row r="35594" ht="12.75" x14ac:dyDescent="0.2"/>
    <row r="35595" ht="12.75" x14ac:dyDescent="0.2"/>
    <row r="35596" ht="12.75" x14ac:dyDescent="0.2"/>
    <row r="35597" ht="12.75" x14ac:dyDescent="0.2"/>
    <row r="35598" ht="12.75" x14ac:dyDescent="0.2"/>
    <row r="35599" ht="12.75" x14ac:dyDescent="0.2"/>
    <row r="35600" ht="12.75" x14ac:dyDescent="0.2"/>
    <row r="35601" ht="12.75" x14ac:dyDescent="0.2"/>
    <row r="35602" ht="12.75" x14ac:dyDescent="0.2"/>
    <row r="35603" ht="12.75" x14ac:dyDescent="0.2"/>
    <row r="35604" ht="12.75" x14ac:dyDescent="0.2"/>
    <row r="35605" ht="12.75" x14ac:dyDescent="0.2"/>
    <row r="35606" ht="12.75" x14ac:dyDescent="0.2"/>
    <row r="35607" ht="12.75" x14ac:dyDescent="0.2"/>
    <row r="35608" ht="12.75" x14ac:dyDescent="0.2"/>
    <row r="35609" ht="12.75" x14ac:dyDescent="0.2"/>
    <row r="35610" ht="12.75" x14ac:dyDescent="0.2"/>
    <row r="35611" ht="12.75" x14ac:dyDescent="0.2"/>
    <row r="35612" ht="12.75" x14ac:dyDescent="0.2"/>
    <row r="35613" ht="12.75" x14ac:dyDescent="0.2"/>
    <row r="35614" ht="12.75" x14ac:dyDescent="0.2"/>
    <row r="35615" ht="12.75" x14ac:dyDescent="0.2"/>
    <row r="35616" ht="12.75" x14ac:dyDescent="0.2"/>
    <row r="35617" ht="12.75" x14ac:dyDescent="0.2"/>
    <row r="35618" ht="12.75" x14ac:dyDescent="0.2"/>
    <row r="35619" ht="12.75" x14ac:dyDescent="0.2"/>
    <row r="35620" ht="12.75" x14ac:dyDescent="0.2"/>
    <row r="35621" ht="12.75" x14ac:dyDescent="0.2"/>
    <row r="35622" ht="12.75" x14ac:dyDescent="0.2"/>
    <row r="35623" ht="12.75" x14ac:dyDescent="0.2"/>
    <row r="35624" ht="12.75" x14ac:dyDescent="0.2"/>
    <row r="35625" ht="12.75" x14ac:dyDescent="0.2"/>
    <row r="35626" ht="12.75" x14ac:dyDescent="0.2"/>
    <row r="35627" ht="12.75" x14ac:dyDescent="0.2"/>
    <row r="35628" ht="12.75" x14ac:dyDescent="0.2"/>
    <row r="35629" ht="12.75" x14ac:dyDescent="0.2"/>
    <row r="35630" ht="12.75" x14ac:dyDescent="0.2"/>
    <row r="35631" ht="12.75" x14ac:dyDescent="0.2"/>
    <row r="35632" ht="12.75" x14ac:dyDescent="0.2"/>
    <row r="35633" ht="12.75" x14ac:dyDescent="0.2"/>
    <row r="35634" ht="12.75" x14ac:dyDescent="0.2"/>
    <row r="35635" ht="12.75" x14ac:dyDescent="0.2"/>
    <row r="35636" ht="12.75" x14ac:dyDescent="0.2"/>
    <row r="35637" ht="12.75" x14ac:dyDescent="0.2"/>
    <row r="35638" ht="12.75" x14ac:dyDescent="0.2"/>
    <row r="35639" ht="12.75" x14ac:dyDescent="0.2"/>
    <row r="35640" ht="12.75" x14ac:dyDescent="0.2"/>
    <row r="35641" ht="12.75" x14ac:dyDescent="0.2"/>
    <row r="35642" ht="12.75" x14ac:dyDescent="0.2"/>
    <row r="35643" ht="12.75" x14ac:dyDescent="0.2"/>
    <row r="35644" ht="12.75" x14ac:dyDescent="0.2"/>
    <row r="35645" ht="12.75" x14ac:dyDescent="0.2"/>
    <row r="35646" ht="12.75" x14ac:dyDescent="0.2"/>
    <row r="35647" ht="12.75" x14ac:dyDescent="0.2"/>
    <row r="35648" ht="12.75" x14ac:dyDescent="0.2"/>
    <row r="35649" ht="12.75" x14ac:dyDescent="0.2"/>
    <row r="35650" ht="12.75" x14ac:dyDescent="0.2"/>
    <row r="35651" ht="12.75" x14ac:dyDescent="0.2"/>
    <row r="35652" ht="12.75" x14ac:dyDescent="0.2"/>
    <row r="35653" ht="12.75" x14ac:dyDescent="0.2"/>
    <row r="35654" ht="12.75" x14ac:dyDescent="0.2"/>
    <row r="35655" ht="12.75" x14ac:dyDescent="0.2"/>
    <row r="35656" ht="12.75" x14ac:dyDescent="0.2"/>
    <row r="35657" ht="12.75" x14ac:dyDescent="0.2"/>
    <row r="35658" ht="12.75" x14ac:dyDescent="0.2"/>
    <row r="35659" ht="12.75" x14ac:dyDescent="0.2"/>
    <row r="35660" ht="12.75" x14ac:dyDescent="0.2"/>
    <row r="35661" ht="12.75" x14ac:dyDescent="0.2"/>
    <row r="35662" ht="12.75" x14ac:dyDescent="0.2"/>
    <row r="35663" ht="12.75" x14ac:dyDescent="0.2"/>
    <row r="35664" ht="12.75" x14ac:dyDescent="0.2"/>
    <row r="35665" ht="12.75" x14ac:dyDescent="0.2"/>
    <row r="35666" ht="12.75" x14ac:dyDescent="0.2"/>
    <row r="35667" ht="12.75" x14ac:dyDescent="0.2"/>
    <row r="35668" ht="12.75" x14ac:dyDescent="0.2"/>
    <row r="35669" ht="12.75" x14ac:dyDescent="0.2"/>
    <row r="35670" ht="12.75" x14ac:dyDescent="0.2"/>
    <row r="35671" ht="12.75" x14ac:dyDescent="0.2"/>
    <row r="35672" ht="12.75" x14ac:dyDescent="0.2"/>
    <row r="35673" ht="12.75" x14ac:dyDescent="0.2"/>
    <row r="35674" ht="12.75" x14ac:dyDescent="0.2"/>
    <row r="35675" ht="12.75" x14ac:dyDescent="0.2"/>
    <row r="35676" ht="12.75" x14ac:dyDescent="0.2"/>
    <row r="35677" ht="12.75" x14ac:dyDescent="0.2"/>
    <row r="35678" ht="12.75" x14ac:dyDescent="0.2"/>
    <row r="35679" ht="12.75" x14ac:dyDescent="0.2"/>
    <row r="35680" ht="12.75" x14ac:dyDescent="0.2"/>
    <row r="35681" ht="12.75" x14ac:dyDescent="0.2"/>
    <row r="35682" ht="12.75" x14ac:dyDescent="0.2"/>
    <row r="35683" ht="12.75" x14ac:dyDescent="0.2"/>
    <row r="35684" ht="12.75" x14ac:dyDescent="0.2"/>
    <row r="35685" ht="12.75" x14ac:dyDescent="0.2"/>
    <row r="35686" ht="12.75" x14ac:dyDescent="0.2"/>
    <row r="35687" ht="12.75" x14ac:dyDescent="0.2"/>
    <row r="35688" ht="12.75" x14ac:dyDescent="0.2"/>
    <row r="35689" ht="12.75" x14ac:dyDescent="0.2"/>
    <row r="35690" ht="12.75" x14ac:dyDescent="0.2"/>
    <row r="35691" ht="12.75" x14ac:dyDescent="0.2"/>
    <row r="35692" ht="12.75" x14ac:dyDescent="0.2"/>
    <row r="35693" ht="12.75" x14ac:dyDescent="0.2"/>
    <row r="35694" ht="12.75" x14ac:dyDescent="0.2"/>
    <row r="35695" ht="12.75" x14ac:dyDescent="0.2"/>
    <row r="35696" ht="12.75" x14ac:dyDescent="0.2"/>
    <row r="35697" ht="12.75" x14ac:dyDescent="0.2"/>
    <row r="35698" ht="12.75" x14ac:dyDescent="0.2"/>
    <row r="35699" ht="12.75" x14ac:dyDescent="0.2"/>
    <row r="35700" ht="12.75" x14ac:dyDescent="0.2"/>
    <row r="35701" ht="12.75" x14ac:dyDescent="0.2"/>
    <row r="35702" ht="12.75" x14ac:dyDescent="0.2"/>
    <row r="35703" ht="12.75" x14ac:dyDescent="0.2"/>
    <row r="35704" ht="12.75" x14ac:dyDescent="0.2"/>
    <row r="35705" ht="12.75" x14ac:dyDescent="0.2"/>
    <row r="35706" ht="12.75" x14ac:dyDescent="0.2"/>
    <row r="35707" ht="12.75" x14ac:dyDescent="0.2"/>
    <row r="35708" ht="12.75" x14ac:dyDescent="0.2"/>
    <row r="35709" ht="12.75" x14ac:dyDescent="0.2"/>
    <row r="35710" ht="12.75" x14ac:dyDescent="0.2"/>
    <row r="35711" ht="12.75" x14ac:dyDescent="0.2"/>
    <row r="35712" ht="12.75" x14ac:dyDescent="0.2"/>
    <row r="35713" ht="12.75" x14ac:dyDescent="0.2"/>
    <row r="35714" ht="12.75" x14ac:dyDescent="0.2"/>
    <row r="35715" ht="12.75" x14ac:dyDescent="0.2"/>
    <row r="35716" ht="12.75" x14ac:dyDescent="0.2"/>
    <row r="35717" ht="12.75" x14ac:dyDescent="0.2"/>
    <row r="35718" ht="12.75" x14ac:dyDescent="0.2"/>
    <row r="35719" ht="12.75" x14ac:dyDescent="0.2"/>
    <row r="35720" ht="12.75" x14ac:dyDescent="0.2"/>
    <row r="35721" ht="12.75" x14ac:dyDescent="0.2"/>
    <row r="35722" ht="12.75" x14ac:dyDescent="0.2"/>
    <row r="35723" ht="12.75" x14ac:dyDescent="0.2"/>
    <row r="35724" ht="12.75" x14ac:dyDescent="0.2"/>
    <row r="35725" ht="12.75" x14ac:dyDescent="0.2"/>
    <row r="35726" ht="12.75" x14ac:dyDescent="0.2"/>
    <row r="35727" ht="12.75" x14ac:dyDescent="0.2"/>
    <row r="35728" ht="12.75" x14ac:dyDescent="0.2"/>
    <row r="35729" ht="12.75" x14ac:dyDescent="0.2"/>
    <row r="35730" ht="12.75" x14ac:dyDescent="0.2"/>
    <row r="35731" ht="12.75" x14ac:dyDescent="0.2"/>
    <row r="35732" ht="12.75" x14ac:dyDescent="0.2"/>
    <row r="35733" ht="12.75" x14ac:dyDescent="0.2"/>
    <row r="35734" ht="12.75" x14ac:dyDescent="0.2"/>
    <row r="35735" ht="12.75" x14ac:dyDescent="0.2"/>
    <row r="35736" ht="12.75" x14ac:dyDescent="0.2"/>
    <row r="35737" ht="12.75" x14ac:dyDescent="0.2"/>
    <row r="35738" ht="12.75" x14ac:dyDescent="0.2"/>
    <row r="35739" ht="12.75" x14ac:dyDescent="0.2"/>
    <row r="35740" ht="12.75" x14ac:dyDescent="0.2"/>
    <row r="35741" ht="12.75" x14ac:dyDescent="0.2"/>
    <row r="35742" ht="12.75" x14ac:dyDescent="0.2"/>
    <row r="35743" ht="12.75" x14ac:dyDescent="0.2"/>
    <row r="35744" ht="12.75" x14ac:dyDescent="0.2"/>
    <row r="35745" ht="12.75" x14ac:dyDescent="0.2"/>
    <row r="35746" ht="12.75" x14ac:dyDescent="0.2"/>
    <row r="35747" ht="12.75" x14ac:dyDescent="0.2"/>
    <row r="35748" ht="12.75" x14ac:dyDescent="0.2"/>
    <row r="35749" ht="12.75" x14ac:dyDescent="0.2"/>
    <row r="35750" ht="12.75" x14ac:dyDescent="0.2"/>
    <row r="35751" ht="12.75" x14ac:dyDescent="0.2"/>
    <row r="35752" ht="12.75" x14ac:dyDescent="0.2"/>
    <row r="35753" ht="12.75" x14ac:dyDescent="0.2"/>
    <row r="35754" ht="12.75" x14ac:dyDescent="0.2"/>
    <row r="35755" ht="12.75" x14ac:dyDescent="0.2"/>
    <row r="35756" ht="12.75" x14ac:dyDescent="0.2"/>
    <row r="35757" ht="12.75" x14ac:dyDescent="0.2"/>
    <row r="35758" ht="12.75" x14ac:dyDescent="0.2"/>
    <row r="35759" ht="12.75" x14ac:dyDescent="0.2"/>
    <row r="35760" ht="12.75" x14ac:dyDescent="0.2"/>
    <row r="35761" ht="12.75" x14ac:dyDescent="0.2"/>
    <row r="35762" ht="12.75" x14ac:dyDescent="0.2"/>
    <row r="35763" ht="12.75" x14ac:dyDescent="0.2"/>
    <row r="35764" ht="12.75" x14ac:dyDescent="0.2"/>
    <row r="35765" ht="12.75" x14ac:dyDescent="0.2"/>
    <row r="35766" ht="12.75" x14ac:dyDescent="0.2"/>
    <row r="35767" ht="12.75" x14ac:dyDescent="0.2"/>
    <row r="35768" ht="12.75" x14ac:dyDescent="0.2"/>
    <row r="35769" ht="12.75" x14ac:dyDescent="0.2"/>
    <row r="35770" ht="12.75" x14ac:dyDescent="0.2"/>
    <row r="35771" ht="12.75" x14ac:dyDescent="0.2"/>
    <row r="35772" ht="12.75" x14ac:dyDescent="0.2"/>
    <row r="35773" ht="12.75" x14ac:dyDescent="0.2"/>
    <row r="35774" ht="12.75" x14ac:dyDescent="0.2"/>
    <row r="35775" ht="12.75" x14ac:dyDescent="0.2"/>
    <row r="35776" ht="12.75" x14ac:dyDescent="0.2"/>
    <row r="35777" ht="12.75" x14ac:dyDescent="0.2"/>
    <row r="35778" ht="12.75" x14ac:dyDescent="0.2"/>
    <row r="35779" ht="12.75" x14ac:dyDescent="0.2"/>
    <row r="35780" ht="12.75" x14ac:dyDescent="0.2"/>
    <row r="35781" ht="12.75" x14ac:dyDescent="0.2"/>
    <row r="35782" ht="12.75" x14ac:dyDescent="0.2"/>
    <row r="35783" ht="12.75" x14ac:dyDescent="0.2"/>
    <row r="35784" ht="12.75" x14ac:dyDescent="0.2"/>
    <row r="35785" ht="12.75" x14ac:dyDescent="0.2"/>
    <row r="35786" ht="12.75" x14ac:dyDescent="0.2"/>
    <row r="35787" ht="12.75" x14ac:dyDescent="0.2"/>
    <row r="35788" ht="12.75" x14ac:dyDescent="0.2"/>
    <row r="35789" ht="12.75" x14ac:dyDescent="0.2"/>
    <row r="35790" ht="12.75" x14ac:dyDescent="0.2"/>
    <row r="35791" ht="12.75" x14ac:dyDescent="0.2"/>
    <row r="35792" ht="12.75" x14ac:dyDescent="0.2"/>
    <row r="35793" ht="12.75" x14ac:dyDescent="0.2"/>
    <row r="35794" ht="12.75" x14ac:dyDescent="0.2"/>
    <row r="35795" ht="12.75" x14ac:dyDescent="0.2"/>
    <row r="35796" ht="12.75" x14ac:dyDescent="0.2"/>
    <row r="35797" ht="12.75" x14ac:dyDescent="0.2"/>
    <row r="35798" ht="12.75" x14ac:dyDescent="0.2"/>
    <row r="35799" ht="12.75" x14ac:dyDescent="0.2"/>
    <row r="35800" ht="12.75" x14ac:dyDescent="0.2"/>
    <row r="35801" ht="12.75" x14ac:dyDescent="0.2"/>
    <row r="35802" ht="12.75" x14ac:dyDescent="0.2"/>
    <row r="35803" ht="12.75" x14ac:dyDescent="0.2"/>
    <row r="35804" ht="12.75" x14ac:dyDescent="0.2"/>
    <row r="35805" ht="12.75" x14ac:dyDescent="0.2"/>
    <row r="35806" ht="12.75" x14ac:dyDescent="0.2"/>
    <row r="35807" ht="12.75" x14ac:dyDescent="0.2"/>
    <row r="35808" ht="12.75" x14ac:dyDescent="0.2"/>
    <row r="35809" ht="12.75" x14ac:dyDescent="0.2"/>
    <row r="35810" ht="12.75" x14ac:dyDescent="0.2"/>
    <row r="35811" ht="12.75" x14ac:dyDescent="0.2"/>
    <row r="35812" ht="12.75" x14ac:dyDescent="0.2"/>
    <row r="35813" ht="12.75" x14ac:dyDescent="0.2"/>
    <row r="35814" ht="12.75" x14ac:dyDescent="0.2"/>
    <row r="35815" ht="12.75" x14ac:dyDescent="0.2"/>
    <row r="35816" ht="12.75" x14ac:dyDescent="0.2"/>
    <row r="35817" ht="12.75" x14ac:dyDescent="0.2"/>
    <row r="35818" ht="12.75" x14ac:dyDescent="0.2"/>
    <row r="35819" ht="12.75" x14ac:dyDescent="0.2"/>
    <row r="35820" ht="12.75" x14ac:dyDescent="0.2"/>
    <row r="35821" ht="12.75" x14ac:dyDescent="0.2"/>
    <row r="35822" ht="12.75" x14ac:dyDescent="0.2"/>
    <row r="35823" ht="12.75" x14ac:dyDescent="0.2"/>
    <row r="35824" ht="12.75" x14ac:dyDescent="0.2"/>
    <row r="35825" ht="12.75" x14ac:dyDescent="0.2"/>
    <row r="35826" ht="12.75" x14ac:dyDescent="0.2"/>
    <row r="35827" ht="12.75" x14ac:dyDescent="0.2"/>
    <row r="35828" ht="12.75" x14ac:dyDescent="0.2"/>
    <row r="35829" ht="12.75" x14ac:dyDescent="0.2"/>
    <row r="35830" ht="12.75" x14ac:dyDescent="0.2"/>
    <row r="35831" ht="12.75" x14ac:dyDescent="0.2"/>
    <row r="35832" ht="12.75" x14ac:dyDescent="0.2"/>
    <row r="35833" ht="12.75" x14ac:dyDescent="0.2"/>
    <row r="35834" ht="12.75" x14ac:dyDescent="0.2"/>
    <row r="35835" ht="12.75" x14ac:dyDescent="0.2"/>
    <row r="35836" ht="12.75" x14ac:dyDescent="0.2"/>
    <row r="35837" ht="12.75" x14ac:dyDescent="0.2"/>
    <row r="35838" ht="12.75" x14ac:dyDescent="0.2"/>
    <row r="35839" ht="12.75" x14ac:dyDescent="0.2"/>
    <row r="35840" ht="12.75" x14ac:dyDescent="0.2"/>
    <row r="35841" ht="12.75" x14ac:dyDescent="0.2"/>
    <row r="35842" ht="12.75" x14ac:dyDescent="0.2"/>
    <row r="35843" ht="12.75" x14ac:dyDescent="0.2"/>
    <row r="35844" ht="12.75" x14ac:dyDescent="0.2"/>
    <row r="35845" ht="12.75" x14ac:dyDescent="0.2"/>
    <row r="35846" ht="12.75" x14ac:dyDescent="0.2"/>
    <row r="35847" ht="12.75" x14ac:dyDescent="0.2"/>
    <row r="35848" ht="12.75" x14ac:dyDescent="0.2"/>
    <row r="35849" ht="12.75" x14ac:dyDescent="0.2"/>
    <row r="35850" ht="12.75" x14ac:dyDescent="0.2"/>
    <row r="35851" ht="12.75" x14ac:dyDescent="0.2"/>
    <row r="35852" ht="12.75" x14ac:dyDescent="0.2"/>
    <row r="35853" ht="12.75" x14ac:dyDescent="0.2"/>
    <row r="35854" ht="12.75" x14ac:dyDescent="0.2"/>
    <row r="35855" ht="12.75" x14ac:dyDescent="0.2"/>
    <row r="35856" ht="12.75" x14ac:dyDescent="0.2"/>
    <row r="35857" ht="12.75" x14ac:dyDescent="0.2"/>
    <row r="35858" ht="12.75" x14ac:dyDescent="0.2"/>
    <row r="35859" ht="12.75" x14ac:dyDescent="0.2"/>
    <row r="35860" ht="12.75" x14ac:dyDescent="0.2"/>
    <row r="35861" ht="12.75" x14ac:dyDescent="0.2"/>
    <row r="35862" ht="12.75" x14ac:dyDescent="0.2"/>
    <row r="35863" ht="12.75" x14ac:dyDescent="0.2"/>
    <row r="35864" ht="12.75" x14ac:dyDescent="0.2"/>
    <row r="35865" ht="12.75" x14ac:dyDescent="0.2"/>
    <row r="35866" ht="12.75" x14ac:dyDescent="0.2"/>
    <row r="35867" ht="12.75" x14ac:dyDescent="0.2"/>
    <row r="35868" ht="12.75" x14ac:dyDescent="0.2"/>
    <row r="35869" ht="12.75" x14ac:dyDescent="0.2"/>
    <row r="35870" ht="12.75" x14ac:dyDescent="0.2"/>
    <row r="35871" ht="12.75" x14ac:dyDescent="0.2"/>
    <row r="35872" ht="12.75" x14ac:dyDescent="0.2"/>
    <row r="35873" ht="12.75" x14ac:dyDescent="0.2"/>
    <row r="35874" ht="12.75" x14ac:dyDescent="0.2"/>
    <row r="35875" ht="12.75" x14ac:dyDescent="0.2"/>
    <row r="35876" ht="12.75" x14ac:dyDescent="0.2"/>
    <row r="35877" ht="12.75" x14ac:dyDescent="0.2"/>
    <row r="35878" ht="12.75" x14ac:dyDescent="0.2"/>
    <row r="35879" ht="12.75" x14ac:dyDescent="0.2"/>
    <row r="35880" ht="12.75" x14ac:dyDescent="0.2"/>
    <row r="35881" ht="12.75" x14ac:dyDescent="0.2"/>
    <row r="35882" ht="12.75" x14ac:dyDescent="0.2"/>
    <row r="35883" ht="12.75" x14ac:dyDescent="0.2"/>
    <row r="35884" ht="12.75" x14ac:dyDescent="0.2"/>
    <row r="35885" ht="12.75" x14ac:dyDescent="0.2"/>
    <row r="35886" ht="12.75" x14ac:dyDescent="0.2"/>
    <row r="35887" ht="12.75" x14ac:dyDescent="0.2"/>
    <row r="35888" ht="12.75" x14ac:dyDescent="0.2"/>
    <row r="35889" ht="12.75" x14ac:dyDescent="0.2"/>
    <row r="35890" ht="12.75" x14ac:dyDescent="0.2"/>
    <row r="35891" ht="12.75" x14ac:dyDescent="0.2"/>
    <row r="35892" ht="12.75" x14ac:dyDescent="0.2"/>
    <row r="35893" ht="12.75" x14ac:dyDescent="0.2"/>
    <row r="35894" ht="12.75" x14ac:dyDescent="0.2"/>
    <row r="35895" ht="12.75" x14ac:dyDescent="0.2"/>
    <row r="35896" ht="12.75" x14ac:dyDescent="0.2"/>
    <row r="35897" ht="12.75" x14ac:dyDescent="0.2"/>
    <row r="35898" ht="12.75" x14ac:dyDescent="0.2"/>
    <row r="35899" ht="12.75" x14ac:dyDescent="0.2"/>
    <row r="35900" ht="12.75" x14ac:dyDescent="0.2"/>
    <row r="35901" ht="12.75" x14ac:dyDescent="0.2"/>
    <row r="35902" ht="12.75" x14ac:dyDescent="0.2"/>
    <row r="35903" ht="12.75" x14ac:dyDescent="0.2"/>
    <row r="35904" ht="12.75" x14ac:dyDescent="0.2"/>
    <row r="35905" ht="12.75" x14ac:dyDescent="0.2"/>
    <row r="35906" ht="12.75" x14ac:dyDescent="0.2"/>
    <row r="35907" ht="12.75" x14ac:dyDescent="0.2"/>
    <row r="35908" ht="12.75" x14ac:dyDescent="0.2"/>
    <row r="35909" ht="12.75" x14ac:dyDescent="0.2"/>
    <row r="35910" ht="12.75" x14ac:dyDescent="0.2"/>
    <row r="35911" ht="12.75" x14ac:dyDescent="0.2"/>
    <row r="35912" ht="12.75" x14ac:dyDescent="0.2"/>
    <row r="35913" ht="12.75" x14ac:dyDescent="0.2"/>
    <row r="35914" ht="12.75" x14ac:dyDescent="0.2"/>
    <row r="35915" ht="12.75" x14ac:dyDescent="0.2"/>
    <row r="35916" ht="12.75" x14ac:dyDescent="0.2"/>
    <row r="35917" ht="12.75" x14ac:dyDescent="0.2"/>
    <row r="35918" ht="12.75" x14ac:dyDescent="0.2"/>
    <row r="35919" ht="12.75" x14ac:dyDescent="0.2"/>
    <row r="35920" ht="12.75" x14ac:dyDescent="0.2"/>
    <row r="35921" ht="12.75" x14ac:dyDescent="0.2"/>
    <row r="35922" ht="12.75" x14ac:dyDescent="0.2"/>
    <row r="35923" ht="12.75" x14ac:dyDescent="0.2"/>
    <row r="35924" ht="12.75" x14ac:dyDescent="0.2"/>
    <row r="35925" ht="12.75" x14ac:dyDescent="0.2"/>
    <row r="35926" ht="12.75" x14ac:dyDescent="0.2"/>
    <row r="35927" ht="12.75" x14ac:dyDescent="0.2"/>
    <row r="35928" ht="12.75" x14ac:dyDescent="0.2"/>
    <row r="35929" ht="12.75" x14ac:dyDescent="0.2"/>
    <row r="35930" ht="12.75" x14ac:dyDescent="0.2"/>
    <row r="35931" ht="12.75" x14ac:dyDescent="0.2"/>
    <row r="35932" ht="12.75" x14ac:dyDescent="0.2"/>
    <row r="35933" ht="12.75" x14ac:dyDescent="0.2"/>
    <row r="35934" ht="12.75" x14ac:dyDescent="0.2"/>
    <row r="35935" ht="12.75" x14ac:dyDescent="0.2"/>
    <row r="35936" ht="12.75" x14ac:dyDescent="0.2"/>
    <row r="35937" ht="12.75" x14ac:dyDescent="0.2"/>
    <row r="35938" ht="12.75" x14ac:dyDescent="0.2"/>
    <row r="35939" ht="12.75" x14ac:dyDescent="0.2"/>
    <row r="35940" ht="12.75" x14ac:dyDescent="0.2"/>
    <row r="35941" ht="12.75" x14ac:dyDescent="0.2"/>
    <row r="35942" ht="12.75" x14ac:dyDescent="0.2"/>
    <row r="35943" ht="12.75" x14ac:dyDescent="0.2"/>
    <row r="35944" ht="12.75" x14ac:dyDescent="0.2"/>
    <row r="35945" ht="12.75" x14ac:dyDescent="0.2"/>
    <row r="35946" ht="12.75" x14ac:dyDescent="0.2"/>
    <row r="35947" ht="12.75" x14ac:dyDescent="0.2"/>
    <row r="35948" ht="12.75" x14ac:dyDescent="0.2"/>
    <row r="35949" ht="12.75" x14ac:dyDescent="0.2"/>
    <row r="35950" ht="12.75" x14ac:dyDescent="0.2"/>
    <row r="35951" ht="12.75" x14ac:dyDescent="0.2"/>
    <row r="35952" ht="12.75" x14ac:dyDescent="0.2"/>
    <row r="35953" ht="12.75" x14ac:dyDescent="0.2"/>
    <row r="35954" ht="12.75" x14ac:dyDescent="0.2"/>
    <row r="35955" ht="12.75" x14ac:dyDescent="0.2"/>
    <row r="35956" ht="12.75" x14ac:dyDescent="0.2"/>
    <row r="35957" ht="12.75" x14ac:dyDescent="0.2"/>
    <row r="35958" ht="12.75" x14ac:dyDescent="0.2"/>
    <row r="35959" ht="12.75" x14ac:dyDescent="0.2"/>
    <row r="35960" ht="12.75" x14ac:dyDescent="0.2"/>
    <row r="35961" ht="12.75" x14ac:dyDescent="0.2"/>
    <row r="35962" ht="12.75" x14ac:dyDescent="0.2"/>
    <row r="35963" ht="12.75" x14ac:dyDescent="0.2"/>
    <row r="35964" ht="12.75" x14ac:dyDescent="0.2"/>
    <row r="35965" ht="12.75" x14ac:dyDescent="0.2"/>
    <row r="35966" ht="12.75" x14ac:dyDescent="0.2"/>
    <row r="35967" ht="12.75" x14ac:dyDescent="0.2"/>
    <row r="35968" ht="12.75" x14ac:dyDescent="0.2"/>
    <row r="35969" ht="12.75" x14ac:dyDescent="0.2"/>
    <row r="35970" ht="12.75" x14ac:dyDescent="0.2"/>
    <row r="35971" ht="12.75" x14ac:dyDescent="0.2"/>
    <row r="35972" ht="12.75" x14ac:dyDescent="0.2"/>
    <row r="35973" ht="12.75" x14ac:dyDescent="0.2"/>
    <row r="35974" ht="12.75" x14ac:dyDescent="0.2"/>
    <row r="35975" ht="12.75" x14ac:dyDescent="0.2"/>
    <row r="35976" ht="12.75" x14ac:dyDescent="0.2"/>
    <row r="35977" ht="12.75" x14ac:dyDescent="0.2"/>
    <row r="35978" ht="12.75" x14ac:dyDescent="0.2"/>
    <row r="35979" ht="12.75" x14ac:dyDescent="0.2"/>
    <row r="35980" ht="12.75" x14ac:dyDescent="0.2"/>
    <row r="35981" ht="12.75" x14ac:dyDescent="0.2"/>
    <row r="35982" ht="12.75" x14ac:dyDescent="0.2"/>
    <row r="35983" ht="12.75" x14ac:dyDescent="0.2"/>
    <row r="35984" ht="12.75" x14ac:dyDescent="0.2"/>
    <row r="35985" ht="12.75" x14ac:dyDescent="0.2"/>
    <row r="35986" ht="12.75" x14ac:dyDescent="0.2"/>
    <row r="35987" ht="12.75" x14ac:dyDescent="0.2"/>
    <row r="35988" ht="12.75" x14ac:dyDescent="0.2"/>
    <row r="35989" ht="12.75" x14ac:dyDescent="0.2"/>
    <row r="35990" ht="12.75" x14ac:dyDescent="0.2"/>
    <row r="35991" ht="12.75" x14ac:dyDescent="0.2"/>
    <row r="35992" ht="12.75" x14ac:dyDescent="0.2"/>
    <row r="35993" ht="12.75" x14ac:dyDescent="0.2"/>
    <row r="35994" ht="12.75" x14ac:dyDescent="0.2"/>
    <row r="35995" ht="12.75" x14ac:dyDescent="0.2"/>
    <row r="35996" ht="12.75" x14ac:dyDescent="0.2"/>
    <row r="35997" ht="12.75" x14ac:dyDescent="0.2"/>
    <row r="35998" ht="12.75" x14ac:dyDescent="0.2"/>
    <row r="35999" ht="12.75" x14ac:dyDescent="0.2"/>
    <row r="36000" ht="12.75" x14ac:dyDescent="0.2"/>
    <row r="36001" ht="12.75" x14ac:dyDescent="0.2"/>
    <row r="36002" ht="12.75" x14ac:dyDescent="0.2"/>
    <row r="36003" ht="12.75" x14ac:dyDescent="0.2"/>
    <row r="36004" ht="12.75" x14ac:dyDescent="0.2"/>
    <row r="36005" ht="12.75" x14ac:dyDescent="0.2"/>
    <row r="36006" ht="12.75" x14ac:dyDescent="0.2"/>
    <row r="36007" ht="12.75" x14ac:dyDescent="0.2"/>
    <row r="36008" ht="12.75" x14ac:dyDescent="0.2"/>
    <row r="36009" ht="12.75" x14ac:dyDescent="0.2"/>
    <row r="36010" ht="12.75" x14ac:dyDescent="0.2"/>
    <row r="36011" ht="12.75" x14ac:dyDescent="0.2"/>
    <row r="36012" ht="12.75" x14ac:dyDescent="0.2"/>
    <row r="36013" ht="12.75" x14ac:dyDescent="0.2"/>
    <row r="36014" ht="12.75" x14ac:dyDescent="0.2"/>
    <row r="36015" ht="12.75" x14ac:dyDescent="0.2"/>
    <row r="36016" ht="12.75" x14ac:dyDescent="0.2"/>
    <row r="36017" ht="12.75" x14ac:dyDescent="0.2"/>
    <row r="36018" ht="12.75" x14ac:dyDescent="0.2"/>
    <row r="36019" ht="12.75" x14ac:dyDescent="0.2"/>
    <row r="36020" ht="12.75" x14ac:dyDescent="0.2"/>
    <row r="36021" ht="12.75" x14ac:dyDescent="0.2"/>
    <row r="36022" ht="12.75" x14ac:dyDescent="0.2"/>
    <row r="36023" ht="12.75" x14ac:dyDescent="0.2"/>
    <row r="36024" ht="12.75" x14ac:dyDescent="0.2"/>
    <row r="36025" ht="12.75" x14ac:dyDescent="0.2"/>
    <row r="36026" ht="12.75" x14ac:dyDescent="0.2"/>
    <row r="36027" ht="12.75" x14ac:dyDescent="0.2"/>
    <row r="36028" ht="12.75" x14ac:dyDescent="0.2"/>
    <row r="36029" ht="12.75" x14ac:dyDescent="0.2"/>
    <row r="36030" ht="12.75" x14ac:dyDescent="0.2"/>
    <row r="36031" ht="12.75" x14ac:dyDescent="0.2"/>
    <row r="36032" ht="12.75" x14ac:dyDescent="0.2"/>
    <row r="36033" ht="12.75" x14ac:dyDescent="0.2"/>
    <row r="36034" ht="12.75" x14ac:dyDescent="0.2"/>
    <row r="36035" ht="12.75" x14ac:dyDescent="0.2"/>
    <row r="36036" ht="12.75" x14ac:dyDescent="0.2"/>
    <row r="36037" ht="12.75" x14ac:dyDescent="0.2"/>
    <row r="36038" ht="12.75" x14ac:dyDescent="0.2"/>
    <row r="36039" ht="12.75" x14ac:dyDescent="0.2"/>
    <row r="36040" ht="12.75" x14ac:dyDescent="0.2"/>
    <row r="36041" ht="12.75" x14ac:dyDescent="0.2"/>
    <row r="36042" ht="12.75" x14ac:dyDescent="0.2"/>
    <row r="36043" ht="12.75" x14ac:dyDescent="0.2"/>
    <row r="36044" ht="12.75" x14ac:dyDescent="0.2"/>
    <row r="36045" ht="12.75" x14ac:dyDescent="0.2"/>
    <row r="36046" ht="12.75" x14ac:dyDescent="0.2"/>
    <row r="36047" ht="12.75" x14ac:dyDescent="0.2"/>
    <row r="36048" ht="12.75" x14ac:dyDescent="0.2"/>
    <row r="36049" ht="12.75" x14ac:dyDescent="0.2"/>
    <row r="36050" ht="12.75" x14ac:dyDescent="0.2"/>
    <row r="36051" ht="12.75" x14ac:dyDescent="0.2"/>
    <row r="36052" ht="12.75" x14ac:dyDescent="0.2"/>
    <row r="36053" ht="12.75" x14ac:dyDescent="0.2"/>
    <row r="36054" ht="12.75" x14ac:dyDescent="0.2"/>
    <row r="36055" ht="12.75" x14ac:dyDescent="0.2"/>
    <row r="36056" ht="12.75" x14ac:dyDescent="0.2"/>
    <row r="36057" ht="12.75" x14ac:dyDescent="0.2"/>
    <row r="36058" ht="12.75" x14ac:dyDescent="0.2"/>
    <row r="36059" ht="12.75" x14ac:dyDescent="0.2"/>
    <row r="36060" ht="12.75" x14ac:dyDescent="0.2"/>
    <row r="36061" ht="12.75" x14ac:dyDescent="0.2"/>
    <row r="36062" ht="12.75" x14ac:dyDescent="0.2"/>
    <row r="36063" ht="12.75" x14ac:dyDescent="0.2"/>
    <row r="36064" ht="12.75" x14ac:dyDescent="0.2"/>
    <row r="36065" ht="12.75" x14ac:dyDescent="0.2"/>
    <row r="36066" ht="12.75" x14ac:dyDescent="0.2"/>
    <row r="36067" ht="12.75" x14ac:dyDescent="0.2"/>
    <row r="36068" ht="12.75" x14ac:dyDescent="0.2"/>
    <row r="36069" ht="12.75" x14ac:dyDescent="0.2"/>
    <row r="36070" ht="12.75" x14ac:dyDescent="0.2"/>
    <row r="36071" ht="12.75" x14ac:dyDescent="0.2"/>
    <row r="36072" ht="12.75" x14ac:dyDescent="0.2"/>
    <row r="36073" ht="12.75" x14ac:dyDescent="0.2"/>
    <row r="36074" ht="12.75" x14ac:dyDescent="0.2"/>
    <row r="36075" ht="12.75" x14ac:dyDescent="0.2"/>
    <row r="36076" ht="12.75" x14ac:dyDescent="0.2"/>
    <row r="36077" ht="12.75" x14ac:dyDescent="0.2"/>
    <row r="36078" ht="12.75" x14ac:dyDescent="0.2"/>
    <row r="36079" ht="12.75" x14ac:dyDescent="0.2"/>
    <row r="36080" ht="12.75" x14ac:dyDescent="0.2"/>
    <row r="36081" ht="12.75" x14ac:dyDescent="0.2"/>
    <row r="36082" ht="12.75" x14ac:dyDescent="0.2"/>
    <row r="36083" ht="12.75" x14ac:dyDescent="0.2"/>
    <row r="36084" ht="12.75" x14ac:dyDescent="0.2"/>
    <row r="36085" ht="12.75" x14ac:dyDescent="0.2"/>
    <row r="36086" ht="12.75" x14ac:dyDescent="0.2"/>
    <row r="36087" ht="12.75" x14ac:dyDescent="0.2"/>
    <row r="36088" ht="12.75" x14ac:dyDescent="0.2"/>
    <row r="36089" ht="12.75" x14ac:dyDescent="0.2"/>
    <row r="36090" ht="12.75" x14ac:dyDescent="0.2"/>
    <row r="36091" ht="12.75" x14ac:dyDescent="0.2"/>
    <row r="36092" ht="12.75" x14ac:dyDescent="0.2"/>
    <row r="36093" ht="12.75" x14ac:dyDescent="0.2"/>
    <row r="36094" ht="12.75" x14ac:dyDescent="0.2"/>
    <row r="36095" ht="12.75" x14ac:dyDescent="0.2"/>
    <row r="36096" ht="12.75" x14ac:dyDescent="0.2"/>
    <row r="36097" ht="12.75" x14ac:dyDescent="0.2"/>
    <row r="36098" ht="12.75" x14ac:dyDescent="0.2"/>
    <row r="36099" ht="12.75" x14ac:dyDescent="0.2"/>
    <row r="36100" ht="12.75" x14ac:dyDescent="0.2"/>
    <row r="36101" ht="12.75" x14ac:dyDescent="0.2"/>
    <row r="36102" ht="12.75" x14ac:dyDescent="0.2"/>
    <row r="36103" ht="12.75" x14ac:dyDescent="0.2"/>
    <row r="36104" ht="12.75" x14ac:dyDescent="0.2"/>
    <row r="36105" ht="12.75" x14ac:dyDescent="0.2"/>
    <row r="36106" ht="12.75" x14ac:dyDescent="0.2"/>
    <row r="36107" ht="12.75" x14ac:dyDescent="0.2"/>
    <row r="36108" ht="12.75" x14ac:dyDescent="0.2"/>
    <row r="36109" ht="12.75" x14ac:dyDescent="0.2"/>
    <row r="36110" ht="12.75" x14ac:dyDescent="0.2"/>
    <row r="36111" ht="12.75" x14ac:dyDescent="0.2"/>
    <row r="36112" ht="12.75" x14ac:dyDescent="0.2"/>
    <row r="36113" ht="12.75" x14ac:dyDescent="0.2"/>
    <row r="36114" ht="12.75" x14ac:dyDescent="0.2"/>
    <row r="36115" ht="12.75" x14ac:dyDescent="0.2"/>
    <row r="36116" ht="12.75" x14ac:dyDescent="0.2"/>
    <row r="36117" ht="12.75" x14ac:dyDescent="0.2"/>
    <row r="36118" ht="12.75" x14ac:dyDescent="0.2"/>
    <row r="36119" ht="12.75" x14ac:dyDescent="0.2"/>
    <row r="36120" ht="12.75" x14ac:dyDescent="0.2"/>
    <row r="36121" ht="12.75" x14ac:dyDescent="0.2"/>
    <row r="36122" ht="12.75" x14ac:dyDescent="0.2"/>
    <row r="36123" ht="12.75" x14ac:dyDescent="0.2"/>
    <row r="36124" ht="12.75" x14ac:dyDescent="0.2"/>
    <row r="36125" ht="12.75" x14ac:dyDescent="0.2"/>
    <row r="36126" ht="12.75" x14ac:dyDescent="0.2"/>
    <row r="36127" ht="12.75" x14ac:dyDescent="0.2"/>
    <row r="36128" ht="12.75" x14ac:dyDescent="0.2"/>
    <row r="36129" ht="12.75" x14ac:dyDescent="0.2"/>
    <row r="36130" ht="12.75" x14ac:dyDescent="0.2"/>
    <row r="36131" ht="12.75" x14ac:dyDescent="0.2"/>
    <row r="36132" ht="12.75" x14ac:dyDescent="0.2"/>
    <row r="36133" ht="12.75" x14ac:dyDescent="0.2"/>
    <row r="36134" ht="12.75" x14ac:dyDescent="0.2"/>
    <row r="36135" ht="12.75" x14ac:dyDescent="0.2"/>
    <row r="36136" ht="12.75" x14ac:dyDescent="0.2"/>
    <row r="36137" ht="12.75" x14ac:dyDescent="0.2"/>
    <row r="36138" ht="12.75" x14ac:dyDescent="0.2"/>
    <row r="36139" ht="12.75" x14ac:dyDescent="0.2"/>
    <row r="36140" ht="12.75" x14ac:dyDescent="0.2"/>
    <row r="36141" ht="12.75" x14ac:dyDescent="0.2"/>
    <row r="36142" ht="12.75" x14ac:dyDescent="0.2"/>
    <row r="36143" ht="12.75" x14ac:dyDescent="0.2"/>
    <row r="36144" ht="12.75" x14ac:dyDescent="0.2"/>
    <row r="36145" ht="12.75" x14ac:dyDescent="0.2"/>
    <row r="36146" ht="12.75" x14ac:dyDescent="0.2"/>
    <row r="36147" ht="12.75" x14ac:dyDescent="0.2"/>
    <row r="36148" ht="12.75" x14ac:dyDescent="0.2"/>
    <row r="36149" ht="12.75" x14ac:dyDescent="0.2"/>
    <row r="36150" ht="12.75" x14ac:dyDescent="0.2"/>
    <row r="36151" ht="12.75" x14ac:dyDescent="0.2"/>
    <row r="36152" ht="12.75" x14ac:dyDescent="0.2"/>
    <row r="36153" ht="12.75" x14ac:dyDescent="0.2"/>
    <row r="36154" ht="12.75" x14ac:dyDescent="0.2"/>
    <row r="36155" ht="12.75" x14ac:dyDescent="0.2"/>
    <row r="36156" ht="12.75" x14ac:dyDescent="0.2"/>
    <row r="36157" ht="12.75" x14ac:dyDescent="0.2"/>
    <row r="36158" ht="12.75" x14ac:dyDescent="0.2"/>
    <row r="36159" ht="12.75" x14ac:dyDescent="0.2"/>
    <row r="36160" ht="12.75" x14ac:dyDescent="0.2"/>
    <row r="36161" ht="12.75" x14ac:dyDescent="0.2"/>
    <row r="36162" ht="12.75" x14ac:dyDescent="0.2"/>
    <row r="36163" ht="12.75" x14ac:dyDescent="0.2"/>
    <row r="36164" ht="12.75" x14ac:dyDescent="0.2"/>
    <row r="36165" ht="12.75" x14ac:dyDescent="0.2"/>
    <row r="36166" ht="12.75" x14ac:dyDescent="0.2"/>
    <row r="36167" ht="12.75" x14ac:dyDescent="0.2"/>
    <row r="36168" ht="12.75" x14ac:dyDescent="0.2"/>
    <row r="36169" ht="12.75" x14ac:dyDescent="0.2"/>
    <row r="36170" ht="12.75" x14ac:dyDescent="0.2"/>
    <row r="36171" ht="12.75" x14ac:dyDescent="0.2"/>
    <row r="36172" ht="12.75" x14ac:dyDescent="0.2"/>
    <row r="36173" ht="12.75" x14ac:dyDescent="0.2"/>
    <row r="36174" ht="12.75" x14ac:dyDescent="0.2"/>
    <row r="36175" ht="12.75" x14ac:dyDescent="0.2"/>
    <row r="36176" ht="12.75" x14ac:dyDescent="0.2"/>
    <row r="36177" ht="12.75" x14ac:dyDescent="0.2"/>
    <row r="36178" ht="12.75" x14ac:dyDescent="0.2"/>
    <row r="36179" ht="12.75" x14ac:dyDescent="0.2"/>
    <row r="36180" ht="12.75" x14ac:dyDescent="0.2"/>
    <row r="36181" ht="12.75" x14ac:dyDescent="0.2"/>
    <row r="36182" ht="12.75" x14ac:dyDescent="0.2"/>
    <row r="36183" ht="12.75" x14ac:dyDescent="0.2"/>
    <row r="36184" ht="12.75" x14ac:dyDescent="0.2"/>
    <row r="36185" ht="12.75" x14ac:dyDescent="0.2"/>
    <row r="36186" ht="12.75" x14ac:dyDescent="0.2"/>
    <row r="36187" ht="12.75" x14ac:dyDescent="0.2"/>
    <row r="36188" ht="12.75" x14ac:dyDescent="0.2"/>
    <row r="36189" ht="12.75" x14ac:dyDescent="0.2"/>
    <row r="36190" ht="12.75" x14ac:dyDescent="0.2"/>
    <row r="36191" ht="12.75" x14ac:dyDescent="0.2"/>
    <row r="36192" ht="12.75" x14ac:dyDescent="0.2"/>
    <row r="36193" ht="12.75" x14ac:dyDescent="0.2"/>
    <row r="36194" ht="12.75" x14ac:dyDescent="0.2"/>
    <row r="36195" ht="12.75" x14ac:dyDescent="0.2"/>
    <row r="36196" ht="12.75" x14ac:dyDescent="0.2"/>
    <row r="36197" ht="12.75" x14ac:dyDescent="0.2"/>
    <row r="36198" ht="12.75" x14ac:dyDescent="0.2"/>
    <row r="36199" ht="12.75" x14ac:dyDescent="0.2"/>
    <row r="36200" ht="12.75" x14ac:dyDescent="0.2"/>
    <row r="36201" ht="12.75" x14ac:dyDescent="0.2"/>
    <row r="36202" ht="12.75" x14ac:dyDescent="0.2"/>
    <row r="36203" ht="12.75" x14ac:dyDescent="0.2"/>
    <row r="36204" ht="12.75" x14ac:dyDescent="0.2"/>
    <row r="36205" ht="12.75" x14ac:dyDescent="0.2"/>
    <row r="36206" ht="12.75" x14ac:dyDescent="0.2"/>
    <row r="36207" ht="12.75" x14ac:dyDescent="0.2"/>
    <row r="36208" ht="12.75" x14ac:dyDescent="0.2"/>
    <row r="36209" ht="12.75" x14ac:dyDescent="0.2"/>
    <row r="36210" ht="12.75" x14ac:dyDescent="0.2"/>
    <row r="36211" ht="12.75" x14ac:dyDescent="0.2"/>
    <row r="36212" ht="12.75" x14ac:dyDescent="0.2"/>
    <row r="36213" ht="12.75" x14ac:dyDescent="0.2"/>
    <row r="36214" ht="12.75" x14ac:dyDescent="0.2"/>
    <row r="36215" ht="12.75" x14ac:dyDescent="0.2"/>
    <row r="36216" ht="12.75" x14ac:dyDescent="0.2"/>
    <row r="36217" ht="12.75" x14ac:dyDescent="0.2"/>
    <row r="36218" ht="12.75" x14ac:dyDescent="0.2"/>
    <row r="36219" ht="12.75" x14ac:dyDescent="0.2"/>
    <row r="36220" ht="12.75" x14ac:dyDescent="0.2"/>
    <row r="36221" ht="12.75" x14ac:dyDescent="0.2"/>
    <row r="36222" ht="12.75" x14ac:dyDescent="0.2"/>
    <row r="36223" ht="12.75" x14ac:dyDescent="0.2"/>
    <row r="36224" ht="12.75" x14ac:dyDescent="0.2"/>
    <row r="36225" ht="12.75" x14ac:dyDescent="0.2"/>
    <row r="36226" ht="12.75" x14ac:dyDescent="0.2"/>
    <row r="36227" ht="12.75" x14ac:dyDescent="0.2"/>
    <row r="36228" ht="12.75" x14ac:dyDescent="0.2"/>
    <row r="36229" ht="12.75" x14ac:dyDescent="0.2"/>
    <row r="36230" ht="12.75" x14ac:dyDescent="0.2"/>
    <row r="36231" ht="12.75" x14ac:dyDescent="0.2"/>
    <row r="36232" ht="12.75" x14ac:dyDescent="0.2"/>
    <row r="36233" ht="12.75" x14ac:dyDescent="0.2"/>
    <row r="36234" ht="12.75" x14ac:dyDescent="0.2"/>
    <row r="36235" ht="12.75" x14ac:dyDescent="0.2"/>
    <row r="36236" ht="12.75" x14ac:dyDescent="0.2"/>
    <row r="36237" ht="12.75" x14ac:dyDescent="0.2"/>
    <row r="36238" ht="12.75" x14ac:dyDescent="0.2"/>
    <row r="36239" ht="12.75" x14ac:dyDescent="0.2"/>
    <row r="36240" ht="12.75" x14ac:dyDescent="0.2"/>
    <row r="36241" ht="12.75" x14ac:dyDescent="0.2"/>
    <row r="36242" ht="12.75" x14ac:dyDescent="0.2"/>
    <row r="36243" ht="12.75" x14ac:dyDescent="0.2"/>
    <row r="36244" ht="12.75" x14ac:dyDescent="0.2"/>
    <row r="36245" ht="12.75" x14ac:dyDescent="0.2"/>
    <row r="36246" ht="12.75" x14ac:dyDescent="0.2"/>
    <row r="36247" ht="12.75" x14ac:dyDescent="0.2"/>
    <row r="36248" ht="12.75" x14ac:dyDescent="0.2"/>
    <row r="36249" ht="12.75" x14ac:dyDescent="0.2"/>
    <row r="36250" ht="12.75" x14ac:dyDescent="0.2"/>
    <row r="36251" ht="12.75" x14ac:dyDescent="0.2"/>
    <row r="36252" ht="12.75" x14ac:dyDescent="0.2"/>
    <row r="36253" ht="12.75" x14ac:dyDescent="0.2"/>
    <row r="36254" ht="12.75" x14ac:dyDescent="0.2"/>
    <row r="36255" ht="12.75" x14ac:dyDescent="0.2"/>
    <row r="36256" ht="12.75" x14ac:dyDescent="0.2"/>
    <row r="36257" ht="12.75" x14ac:dyDescent="0.2"/>
    <row r="36258" ht="12.75" x14ac:dyDescent="0.2"/>
    <row r="36259" ht="12.75" x14ac:dyDescent="0.2"/>
    <row r="36260" ht="12.75" x14ac:dyDescent="0.2"/>
    <row r="36261" ht="12.75" x14ac:dyDescent="0.2"/>
    <row r="36262" ht="12.75" x14ac:dyDescent="0.2"/>
    <row r="36263" ht="12.75" x14ac:dyDescent="0.2"/>
    <row r="36264" ht="12.75" x14ac:dyDescent="0.2"/>
    <row r="36265" ht="12.75" x14ac:dyDescent="0.2"/>
    <row r="36266" ht="12.75" x14ac:dyDescent="0.2"/>
    <row r="36267" ht="12.75" x14ac:dyDescent="0.2"/>
    <row r="36268" ht="12.75" x14ac:dyDescent="0.2"/>
    <row r="36269" ht="12.75" x14ac:dyDescent="0.2"/>
    <row r="36270" ht="12.75" x14ac:dyDescent="0.2"/>
    <row r="36271" ht="12.75" x14ac:dyDescent="0.2"/>
    <row r="36272" ht="12.75" x14ac:dyDescent="0.2"/>
    <row r="36273" ht="12.75" x14ac:dyDescent="0.2"/>
    <row r="36274" ht="12.75" x14ac:dyDescent="0.2"/>
    <row r="36275" ht="12.75" x14ac:dyDescent="0.2"/>
    <row r="36276" ht="12.75" x14ac:dyDescent="0.2"/>
    <row r="36277" ht="12.75" x14ac:dyDescent="0.2"/>
    <row r="36278" ht="12.75" x14ac:dyDescent="0.2"/>
    <row r="36279" ht="12.75" x14ac:dyDescent="0.2"/>
    <row r="36280" ht="12.75" x14ac:dyDescent="0.2"/>
    <row r="36281" ht="12.75" x14ac:dyDescent="0.2"/>
    <row r="36282" ht="12.75" x14ac:dyDescent="0.2"/>
    <row r="36283" ht="12.75" x14ac:dyDescent="0.2"/>
    <row r="36284" ht="12.75" x14ac:dyDescent="0.2"/>
    <row r="36285" ht="12.75" x14ac:dyDescent="0.2"/>
    <row r="36286" ht="12.75" x14ac:dyDescent="0.2"/>
    <row r="36287" ht="12.75" x14ac:dyDescent="0.2"/>
    <row r="36288" ht="12.75" x14ac:dyDescent="0.2"/>
    <row r="36289" ht="12.75" x14ac:dyDescent="0.2"/>
    <row r="36290" ht="12.75" x14ac:dyDescent="0.2"/>
    <row r="36291" ht="12.75" x14ac:dyDescent="0.2"/>
    <row r="36292" ht="12.75" x14ac:dyDescent="0.2"/>
    <row r="36293" ht="12.75" x14ac:dyDescent="0.2"/>
    <row r="36294" ht="12.75" x14ac:dyDescent="0.2"/>
    <row r="36295" ht="12.75" x14ac:dyDescent="0.2"/>
    <row r="36296" ht="12.75" x14ac:dyDescent="0.2"/>
    <row r="36297" ht="12.75" x14ac:dyDescent="0.2"/>
    <row r="36298" ht="12.75" x14ac:dyDescent="0.2"/>
    <row r="36299" ht="12.75" x14ac:dyDescent="0.2"/>
    <row r="36300" ht="12.75" x14ac:dyDescent="0.2"/>
    <row r="36301" ht="12.75" x14ac:dyDescent="0.2"/>
    <row r="36302" ht="12.75" x14ac:dyDescent="0.2"/>
    <row r="36303" ht="12.75" x14ac:dyDescent="0.2"/>
    <row r="36304" ht="12.75" x14ac:dyDescent="0.2"/>
    <row r="36305" ht="12.75" x14ac:dyDescent="0.2"/>
    <row r="36306" ht="12.75" x14ac:dyDescent="0.2"/>
    <row r="36307" ht="12.75" x14ac:dyDescent="0.2"/>
    <row r="36308" ht="12.75" x14ac:dyDescent="0.2"/>
    <row r="36309" ht="12.75" x14ac:dyDescent="0.2"/>
    <row r="36310" ht="12.75" x14ac:dyDescent="0.2"/>
    <row r="36311" ht="12.75" x14ac:dyDescent="0.2"/>
    <row r="36312" ht="12.75" x14ac:dyDescent="0.2"/>
    <row r="36313" ht="12.75" x14ac:dyDescent="0.2"/>
    <row r="36314" ht="12.75" x14ac:dyDescent="0.2"/>
    <row r="36315" ht="12.75" x14ac:dyDescent="0.2"/>
    <row r="36316" ht="12.75" x14ac:dyDescent="0.2"/>
    <row r="36317" ht="12.75" x14ac:dyDescent="0.2"/>
    <row r="36318" ht="12.75" x14ac:dyDescent="0.2"/>
    <row r="36319" ht="12.75" x14ac:dyDescent="0.2"/>
    <row r="36320" ht="12.75" x14ac:dyDescent="0.2"/>
    <row r="36321" ht="12.75" x14ac:dyDescent="0.2"/>
    <row r="36322" ht="12.75" x14ac:dyDescent="0.2"/>
    <row r="36323" ht="12.75" x14ac:dyDescent="0.2"/>
    <row r="36324" ht="12.75" x14ac:dyDescent="0.2"/>
    <row r="36325" ht="12.75" x14ac:dyDescent="0.2"/>
    <row r="36326" ht="12.75" x14ac:dyDescent="0.2"/>
    <row r="36327" ht="12.75" x14ac:dyDescent="0.2"/>
    <row r="36328" ht="12.75" x14ac:dyDescent="0.2"/>
    <row r="36329" ht="12.75" x14ac:dyDescent="0.2"/>
    <row r="36330" ht="12.75" x14ac:dyDescent="0.2"/>
    <row r="36331" ht="12.75" x14ac:dyDescent="0.2"/>
    <row r="36332" ht="12.75" x14ac:dyDescent="0.2"/>
    <row r="36333" ht="12.75" x14ac:dyDescent="0.2"/>
    <row r="36334" ht="12.75" x14ac:dyDescent="0.2"/>
    <row r="36335" ht="12.75" x14ac:dyDescent="0.2"/>
    <row r="36336" ht="12.75" x14ac:dyDescent="0.2"/>
    <row r="36337" ht="12.75" x14ac:dyDescent="0.2"/>
    <row r="36338" ht="12.75" x14ac:dyDescent="0.2"/>
    <row r="36339" ht="12.75" x14ac:dyDescent="0.2"/>
    <row r="36340" ht="12.75" x14ac:dyDescent="0.2"/>
    <row r="36341" ht="12.75" x14ac:dyDescent="0.2"/>
    <row r="36342" ht="12.75" x14ac:dyDescent="0.2"/>
    <row r="36343" ht="12.75" x14ac:dyDescent="0.2"/>
    <row r="36344" ht="12.75" x14ac:dyDescent="0.2"/>
    <row r="36345" ht="12.75" x14ac:dyDescent="0.2"/>
    <row r="36346" ht="12.75" x14ac:dyDescent="0.2"/>
    <row r="36347" ht="12.75" x14ac:dyDescent="0.2"/>
    <row r="36348" ht="12.75" x14ac:dyDescent="0.2"/>
    <row r="36349" ht="12.75" x14ac:dyDescent="0.2"/>
    <row r="36350" ht="12.75" x14ac:dyDescent="0.2"/>
    <row r="36351" ht="12.75" x14ac:dyDescent="0.2"/>
    <row r="36352" ht="12.75" x14ac:dyDescent="0.2"/>
    <row r="36353" ht="12.75" x14ac:dyDescent="0.2"/>
    <row r="36354" ht="12.75" x14ac:dyDescent="0.2"/>
    <row r="36355" ht="12.75" x14ac:dyDescent="0.2"/>
    <row r="36356" ht="12.75" x14ac:dyDescent="0.2"/>
    <row r="36357" ht="12.75" x14ac:dyDescent="0.2"/>
    <row r="36358" ht="12.75" x14ac:dyDescent="0.2"/>
    <row r="36359" ht="12.75" x14ac:dyDescent="0.2"/>
    <row r="36360" ht="12.75" x14ac:dyDescent="0.2"/>
    <row r="36361" ht="12.75" x14ac:dyDescent="0.2"/>
    <row r="36362" ht="12.75" x14ac:dyDescent="0.2"/>
    <row r="36363" ht="12.75" x14ac:dyDescent="0.2"/>
    <row r="36364" ht="12.75" x14ac:dyDescent="0.2"/>
    <row r="36365" ht="12.75" x14ac:dyDescent="0.2"/>
    <row r="36366" ht="12.75" x14ac:dyDescent="0.2"/>
    <row r="36367" ht="12.75" x14ac:dyDescent="0.2"/>
    <row r="36368" ht="12.75" x14ac:dyDescent="0.2"/>
    <row r="36369" ht="12.75" x14ac:dyDescent="0.2"/>
    <row r="36370" ht="12.75" x14ac:dyDescent="0.2"/>
    <row r="36371" ht="12.75" x14ac:dyDescent="0.2"/>
    <row r="36372" ht="12.75" x14ac:dyDescent="0.2"/>
    <row r="36373" ht="12.75" x14ac:dyDescent="0.2"/>
    <row r="36374" ht="12.75" x14ac:dyDescent="0.2"/>
    <row r="36375" ht="12.75" x14ac:dyDescent="0.2"/>
    <row r="36376" ht="12.75" x14ac:dyDescent="0.2"/>
    <row r="36377" ht="12.75" x14ac:dyDescent="0.2"/>
    <row r="36378" ht="12.75" x14ac:dyDescent="0.2"/>
    <row r="36379" ht="12.75" x14ac:dyDescent="0.2"/>
    <row r="36380" ht="12.75" x14ac:dyDescent="0.2"/>
    <row r="36381" ht="12.75" x14ac:dyDescent="0.2"/>
    <row r="36382" ht="12.75" x14ac:dyDescent="0.2"/>
    <row r="36383" ht="12.75" x14ac:dyDescent="0.2"/>
    <row r="36384" ht="12.75" x14ac:dyDescent="0.2"/>
    <row r="36385" ht="12.75" x14ac:dyDescent="0.2"/>
    <row r="36386" ht="12.75" x14ac:dyDescent="0.2"/>
    <row r="36387" ht="12.75" x14ac:dyDescent="0.2"/>
    <row r="36388" ht="12.75" x14ac:dyDescent="0.2"/>
    <row r="36389" ht="12.75" x14ac:dyDescent="0.2"/>
    <row r="36390" ht="12.75" x14ac:dyDescent="0.2"/>
    <row r="36391" ht="12.75" x14ac:dyDescent="0.2"/>
    <row r="36392" ht="12.75" x14ac:dyDescent="0.2"/>
    <row r="36393" ht="12.75" x14ac:dyDescent="0.2"/>
    <row r="36394" ht="12.75" x14ac:dyDescent="0.2"/>
    <row r="36395" ht="12.75" x14ac:dyDescent="0.2"/>
    <row r="36396" ht="12.75" x14ac:dyDescent="0.2"/>
    <row r="36397" ht="12.75" x14ac:dyDescent="0.2"/>
    <row r="36398" ht="12.75" x14ac:dyDescent="0.2"/>
    <row r="36399" ht="12.75" x14ac:dyDescent="0.2"/>
    <row r="36400" ht="12.75" x14ac:dyDescent="0.2"/>
    <row r="36401" ht="12.75" x14ac:dyDescent="0.2"/>
    <row r="36402" ht="12.75" x14ac:dyDescent="0.2"/>
    <row r="36403" ht="12.75" x14ac:dyDescent="0.2"/>
    <row r="36404" ht="12.75" x14ac:dyDescent="0.2"/>
    <row r="36405" ht="12.75" x14ac:dyDescent="0.2"/>
    <row r="36406" ht="12.75" x14ac:dyDescent="0.2"/>
    <row r="36407" ht="12.75" x14ac:dyDescent="0.2"/>
    <row r="36408" ht="12.75" x14ac:dyDescent="0.2"/>
    <row r="36409" ht="12.75" x14ac:dyDescent="0.2"/>
    <row r="36410" ht="12.75" x14ac:dyDescent="0.2"/>
    <row r="36411" ht="12.75" x14ac:dyDescent="0.2"/>
    <row r="36412" ht="12.75" x14ac:dyDescent="0.2"/>
    <row r="36413" ht="12.75" x14ac:dyDescent="0.2"/>
    <row r="36414" ht="12.75" x14ac:dyDescent="0.2"/>
    <row r="36415" ht="12.75" x14ac:dyDescent="0.2"/>
    <row r="36416" ht="12.75" x14ac:dyDescent="0.2"/>
    <row r="36417" ht="12.75" x14ac:dyDescent="0.2"/>
    <row r="36418" ht="12.75" x14ac:dyDescent="0.2"/>
    <row r="36419" ht="12.75" x14ac:dyDescent="0.2"/>
    <row r="36420" ht="12.75" x14ac:dyDescent="0.2"/>
    <row r="36421" ht="12.75" x14ac:dyDescent="0.2"/>
    <row r="36422" ht="12.75" x14ac:dyDescent="0.2"/>
    <row r="36423" ht="12.75" x14ac:dyDescent="0.2"/>
    <row r="36424" ht="12.75" x14ac:dyDescent="0.2"/>
    <row r="36425" ht="12.75" x14ac:dyDescent="0.2"/>
    <row r="36426" ht="12.75" x14ac:dyDescent="0.2"/>
    <row r="36427" ht="12.75" x14ac:dyDescent="0.2"/>
    <row r="36428" ht="12.75" x14ac:dyDescent="0.2"/>
    <row r="36429" ht="12.75" x14ac:dyDescent="0.2"/>
    <row r="36430" ht="12.75" x14ac:dyDescent="0.2"/>
    <row r="36431" ht="12.75" x14ac:dyDescent="0.2"/>
    <row r="36432" ht="12.75" x14ac:dyDescent="0.2"/>
    <row r="36433" ht="12.75" x14ac:dyDescent="0.2"/>
    <row r="36434" ht="12.75" x14ac:dyDescent="0.2"/>
    <row r="36435" ht="12.75" x14ac:dyDescent="0.2"/>
    <row r="36436" ht="12.75" x14ac:dyDescent="0.2"/>
    <row r="36437" ht="12.75" x14ac:dyDescent="0.2"/>
    <row r="36438" ht="12.75" x14ac:dyDescent="0.2"/>
    <row r="36439" ht="12.75" x14ac:dyDescent="0.2"/>
    <row r="36440" ht="12.75" x14ac:dyDescent="0.2"/>
    <row r="36441" ht="12.75" x14ac:dyDescent="0.2"/>
    <row r="36442" ht="12.75" x14ac:dyDescent="0.2"/>
    <row r="36443" ht="12.75" x14ac:dyDescent="0.2"/>
    <row r="36444" ht="12.75" x14ac:dyDescent="0.2"/>
    <row r="36445" ht="12.75" x14ac:dyDescent="0.2"/>
    <row r="36446" ht="12.75" x14ac:dyDescent="0.2"/>
    <row r="36447" ht="12.75" x14ac:dyDescent="0.2"/>
    <row r="36448" ht="12.75" x14ac:dyDescent="0.2"/>
    <row r="36449" ht="12.75" x14ac:dyDescent="0.2"/>
    <row r="36450" ht="12.75" x14ac:dyDescent="0.2"/>
    <row r="36451" ht="12.75" x14ac:dyDescent="0.2"/>
    <row r="36452" ht="12.75" x14ac:dyDescent="0.2"/>
    <row r="36453" ht="12.75" x14ac:dyDescent="0.2"/>
    <row r="36454" ht="12.75" x14ac:dyDescent="0.2"/>
    <row r="36455" ht="12.75" x14ac:dyDescent="0.2"/>
    <row r="36456" ht="12.75" x14ac:dyDescent="0.2"/>
    <row r="36457" ht="12.75" x14ac:dyDescent="0.2"/>
    <row r="36458" ht="12.75" x14ac:dyDescent="0.2"/>
    <row r="36459" ht="12.75" x14ac:dyDescent="0.2"/>
    <row r="36460" ht="12.75" x14ac:dyDescent="0.2"/>
    <row r="36461" ht="12.75" x14ac:dyDescent="0.2"/>
    <row r="36462" ht="12.75" x14ac:dyDescent="0.2"/>
    <row r="36463" ht="12.75" x14ac:dyDescent="0.2"/>
    <row r="36464" ht="12.75" x14ac:dyDescent="0.2"/>
    <row r="36465" ht="12.75" x14ac:dyDescent="0.2"/>
    <row r="36466" ht="12.75" x14ac:dyDescent="0.2"/>
    <row r="36467" ht="12.75" x14ac:dyDescent="0.2"/>
    <row r="36468" ht="12.75" x14ac:dyDescent="0.2"/>
    <row r="36469" ht="12.75" x14ac:dyDescent="0.2"/>
    <row r="36470" ht="12.75" x14ac:dyDescent="0.2"/>
    <row r="36471" ht="12.75" x14ac:dyDescent="0.2"/>
    <row r="36472" ht="12.75" x14ac:dyDescent="0.2"/>
    <row r="36473" ht="12.75" x14ac:dyDescent="0.2"/>
    <row r="36474" ht="12.75" x14ac:dyDescent="0.2"/>
    <row r="36475" ht="12.75" x14ac:dyDescent="0.2"/>
    <row r="36476" ht="12.75" x14ac:dyDescent="0.2"/>
    <row r="36477" ht="12.75" x14ac:dyDescent="0.2"/>
    <row r="36478" ht="12.75" x14ac:dyDescent="0.2"/>
    <row r="36479" ht="12.75" x14ac:dyDescent="0.2"/>
    <row r="36480" ht="12.75" x14ac:dyDescent="0.2"/>
    <row r="36481" ht="12.75" x14ac:dyDescent="0.2"/>
    <row r="36482" ht="12.75" x14ac:dyDescent="0.2"/>
    <row r="36483" ht="12.75" x14ac:dyDescent="0.2"/>
    <row r="36484" ht="12.75" x14ac:dyDescent="0.2"/>
    <row r="36485" ht="12.75" x14ac:dyDescent="0.2"/>
    <row r="36486" ht="12.75" x14ac:dyDescent="0.2"/>
    <row r="36487" ht="12.75" x14ac:dyDescent="0.2"/>
    <row r="36488" ht="12.75" x14ac:dyDescent="0.2"/>
    <row r="36489" ht="12.75" x14ac:dyDescent="0.2"/>
    <row r="36490" ht="12.75" x14ac:dyDescent="0.2"/>
    <row r="36491" ht="12.75" x14ac:dyDescent="0.2"/>
    <row r="36492" ht="12.75" x14ac:dyDescent="0.2"/>
    <row r="36493" ht="12.75" x14ac:dyDescent="0.2"/>
    <row r="36494" ht="12.75" x14ac:dyDescent="0.2"/>
    <row r="36495" ht="12.75" x14ac:dyDescent="0.2"/>
    <row r="36496" ht="12.75" x14ac:dyDescent="0.2"/>
    <row r="36497" ht="12.75" x14ac:dyDescent="0.2"/>
    <row r="36498" ht="12.75" x14ac:dyDescent="0.2"/>
    <row r="36499" ht="12.75" x14ac:dyDescent="0.2"/>
    <row r="36500" ht="12.75" x14ac:dyDescent="0.2"/>
    <row r="36501" ht="12.75" x14ac:dyDescent="0.2"/>
    <row r="36502" ht="12.75" x14ac:dyDescent="0.2"/>
    <row r="36503" ht="12.75" x14ac:dyDescent="0.2"/>
    <row r="36504" ht="12.75" x14ac:dyDescent="0.2"/>
    <row r="36505" ht="12.75" x14ac:dyDescent="0.2"/>
    <row r="36506" ht="12.75" x14ac:dyDescent="0.2"/>
    <row r="36507" ht="12.75" x14ac:dyDescent="0.2"/>
    <row r="36508" ht="12.75" x14ac:dyDescent="0.2"/>
    <row r="36509" ht="12.75" x14ac:dyDescent="0.2"/>
    <row r="36510" ht="12.75" x14ac:dyDescent="0.2"/>
    <row r="36511" ht="12.75" x14ac:dyDescent="0.2"/>
    <row r="36512" ht="12.75" x14ac:dyDescent="0.2"/>
    <row r="36513" ht="12.75" x14ac:dyDescent="0.2"/>
    <row r="36514" ht="12.75" x14ac:dyDescent="0.2"/>
    <row r="36515" ht="12.75" x14ac:dyDescent="0.2"/>
    <row r="36516" ht="12.75" x14ac:dyDescent="0.2"/>
    <row r="36517" ht="12.75" x14ac:dyDescent="0.2"/>
    <row r="36518" ht="12.75" x14ac:dyDescent="0.2"/>
    <row r="36519" ht="12.75" x14ac:dyDescent="0.2"/>
    <row r="36520" ht="12.75" x14ac:dyDescent="0.2"/>
    <row r="36521" ht="12.75" x14ac:dyDescent="0.2"/>
    <row r="36522" ht="12.75" x14ac:dyDescent="0.2"/>
    <row r="36523" ht="12.75" x14ac:dyDescent="0.2"/>
    <row r="36524" ht="12.75" x14ac:dyDescent="0.2"/>
    <row r="36525" ht="12.75" x14ac:dyDescent="0.2"/>
    <row r="36526" ht="12.75" x14ac:dyDescent="0.2"/>
    <row r="36527" ht="12.75" x14ac:dyDescent="0.2"/>
    <row r="36528" ht="12.75" x14ac:dyDescent="0.2"/>
    <row r="36529" ht="12.75" x14ac:dyDescent="0.2"/>
    <row r="36530" ht="12.75" x14ac:dyDescent="0.2"/>
    <row r="36531" ht="12.75" x14ac:dyDescent="0.2"/>
    <row r="36532" ht="12.75" x14ac:dyDescent="0.2"/>
    <row r="36533" ht="12.75" x14ac:dyDescent="0.2"/>
    <row r="36534" ht="12.75" x14ac:dyDescent="0.2"/>
    <row r="36535" ht="12.75" x14ac:dyDescent="0.2"/>
    <row r="36536" ht="12.75" x14ac:dyDescent="0.2"/>
    <row r="36537" ht="12.75" x14ac:dyDescent="0.2"/>
    <row r="36538" ht="12.75" x14ac:dyDescent="0.2"/>
    <row r="36539" ht="12.75" x14ac:dyDescent="0.2"/>
    <row r="36540" ht="12.75" x14ac:dyDescent="0.2"/>
    <row r="36541" ht="12.75" x14ac:dyDescent="0.2"/>
    <row r="36542" ht="12.75" x14ac:dyDescent="0.2"/>
    <row r="36543" ht="12.75" x14ac:dyDescent="0.2"/>
    <row r="36544" ht="12.75" x14ac:dyDescent="0.2"/>
    <row r="36545" ht="12.75" x14ac:dyDescent="0.2"/>
    <row r="36546" ht="12.75" x14ac:dyDescent="0.2"/>
    <row r="36547" ht="12.75" x14ac:dyDescent="0.2"/>
    <row r="36548" ht="12.75" x14ac:dyDescent="0.2"/>
    <row r="36549" ht="12.75" x14ac:dyDescent="0.2"/>
    <row r="36550" ht="12.75" x14ac:dyDescent="0.2"/>
    <row r="36551" ht="12.75" x14ac:dyDescent="0.2"/>
    <row r="36552" ht="12.75" x14ac:dyDescent="0.2"/>
    <row r="36553" ht="12.75" x14ac:dyDescent="0.2"/>
    <row r="36554" ht="12.75" x14ac:dyDescent="0.2"/>
    <row r="36555" ht="12.75" x14ac:dyDescent="0.2"/>
    <row r="36556" ht="12.75" x14ac:dyDescent="0.2"/>
    <row r="36557" ht="12.75" x14ac:dyDescent="0.2"/>
    <row r="36558" ht="12.75" x14ac:dyDescent="0.2"/>
    <row r="36559" ht="12.75" x14ac:dyDescent="0.2"/>
    <row r="36560" ht="12.75" x14ac:dyDescent="0.2"/>
    <row r="36561" ht="12.75" x14ac:dyDescent="0.2"/>
    <row r="36562" ht="12.75" x14ac:dyDescent="0.2"/>
    <row r="36563" ht="12.75" x14ac:dyDescent="0.2"/>
    <row r="36564" ht="12.75" x14ac:dyDescent="0.2"/>
    <row r="36565" ht="12.75" x14ac:dyDescent="0.2"/>
    <row r="36566" ht="12.75" x14ac:dyDescent="0.2"/>
    <row r="36567" ht="12.75" x14ac:dyDescent="0.2"/>
    <row r="36568" ht="12.75" x14ac:dyDescent="0.2"/>
    <row r="36569" ht="12.75" x14ac:dyDescent="0.2"/>
    <row r="36570" ht="12.75" x14ac:dyDescent="0.2"/>
    <row r="36571" ht="12.75" x14ac:dyDescent="0.2"/>
    <row r="36572" ht="12.75" x14ac:dyDescent="0.2"/>
    <row r="36573" ht="12.75" x14ac:dyDescent="0.2"/>
    <row r="36574" ht="12.75" x14ac:dyDescent="0.2"/>
    <row r="36575" ht="12.75" x14ac:dyDescent="0.2"/>
    <row r="36576" ht="12.75" x14ac:dyDescent="0.2"/>
    <row r="36577" ht="12.75" x14ac:dyDescent="0.2"/>
    <row r="36578" ht="12.75" x14ac:dyDescent="0.2"/>
    <row r="36579" ht="12.75" x14ac:dyDescent="0.2"/>
    <row r="36580" ht="12.75" x14ac:dyDescent="0.2"/>
    <row r="36581" ht="12.75" x14ac:dyDescent="0.2"/>
    <row r="36582" ht="12.75" x14ac:dyDescent="0.2"/>
    <row r="36583" ht="12.75" x14ac:dyDescent="0.2"/>
    <row r="36584" ht="12.75" x14ac:dyDescent="0.2"/>
    <row r="36585" ht="12.75" x14ac:dyDescent="0.2"/>
    <row r="36586" ht="12.75" x14ac:dyDescent="0.2"/>
    <row r="36587" ht="12.75" x14ac:dyDescent="0.2"/>
    <row r="36588" ht="12.75" x14ac:dyDescent="0.2"/>
    <row r="36589" ht="12.75" x14ac:dyDescent="0.2"/>
    <row r="36590" ht="12.75" x14ac:dyDescent="0.2"/>
    <row r="36591" ht="12.75" x14ac:dyDescent="0.2"/>
    <row r="36592" ht="12.75" x14ac:dyDescent="0.2"/>
    <row r="36593" ht="12.75" x14ac:dyDescent="0.2"/>
    <row r="36594" ht="12.75" x14ac:dyDescent="0.2"/>
    <row r="36595" ht="12.75" x14ac:dyDescent="0.2"/>
    <row r="36596" ht="12.75" x14ac:dyDescent="0.2"/>
    <row r="36597" ht="12.75" x14ac:dyDescent="0.2"/>
    <row r="36598" ht="12.75" x14ac:dyDescent="0.2"/>
    <row r="36599" ht="12.75" x14ac:dyDescent="0.2"/>
    <row r="36600" ht="12.75" x14ac:dyDescent="0.2"/>
    <row r="36601" ht="12.75" x14ac:dyDescent="0.2"/>
    <row r="36602" ht="12.75" x14ac:dyDescent="0.2"/>
    <row r="36603" ht="12.75" x14ac:dyDescent="0.2"/>
    <row r="36604" ht="12.75" x14ac:dyDescent="0.2"/>
    <row r="36605" ht="12.75" x14ac:dyDescent="0.2"/>
    <row r="36606" ht="12.75" x14ac:dyDescent="0.2"/>
    <row r="36607" ht="12.75" x14ac:dyDescent="0.2"/>
    <row r="36608" ht="12.75" x14ac:dyDescent="0.2"/>
    <row r="36609" ht="12.75" x14ac:dyDescent="0.2"/>
    <row r="36610" ht="12.75" x14ac:dyDescent="0.2"/>
    <row r="36611" ht="12.75" x14ac:dyDescent="0.2"/>
    <row r="36612" ht="12.75" x14ac:dyDescent="0.2"/>
    <row r="36613" ht="12.75" x14ac:dyDescent="0.2"/>
    <row r="36614" ht="12.75" x14ac:dyDescent="0.2"/>
    <row r="36615" ht="12.75" x14ac:dyDescent="0.2"/>
    <row r="36616" ht="12.75" x14ac:dyDescent="0.2"/>
    <row r="36617" ht="12.75" x14ac:dyDescent="0.2"/>
    <row r="36618" ht="12.75" x14ac:dyDescent="0.2"/>
    <row r="36619" ht="12.75" x14ac:dyDescent="0.2"/>
    <row r="36620" ht="12.75" x14ac:dyDescent="0.2"/>
    <row r="36621" ht="12.75" x14ac:dyDescent="0.2"/>
    <row r="36622" ht="12.75" x14ac:dyDescent="0.2"/>
    <row r="36623" ht="12.75" x14ac:dyDescent="0.2"/>
    <row r="36624" ht="12.75" x14ac:dyDescent="0.2"/>
    <row r="36625" ht="12.75" x14ac:dyDescent="0.2"/>
    <row r="36626" ht="12.75" x14ac:dyDescent="0.2"/>
    <row r="36627" ht="12.75" x14ac:dyDescent="0.2"/>
    <row r="36628" ht="12.75" x14ac:dyDescent="0.2"/>
    <row r="36629" ht="12.75" x14ac:dyDescent="0.2"/>
    <row r="36630" ht="12.75" x14ac:dyDescent="0.2"/>
    <row r="36631" ht="12.75" x14ac:dyDescent="0.2"/>
    <row r="36632" ht="12.75" x14ac:dyDescent="0.2"/>
    <row r="36633" ht="12.75" x14ac:dyDescent="0.2"/>
    <row r="36634" ht="12.75" x14ac:dyDescent="0.2"/>
    <row r="36635" ht="12.75" x14ac:dyDescent="0.2"/>
    <row r="36636" ht="12.75" x14ac:dyDescent="0.2"/>
    <row r="36637" ht="12.75" x14ac:dyDescent="0.2"/>
    <row r="36638" ht="12.75" x14ac:dyDescent="0.2"/>
    <row r="36639" ht="12.75" x14ac:dyDescent="0.2"/>
    <row r="36640" ht="12.75" x14ac:dyDescent="0.2"/>
    <row r="36641" ht="12.75" x14ac:dyDescent="0.2"/>
    <row r="36642" ht="12.75" x14ac:dyDescent="0.2"/>
    <row r="36643" ht="12.75" x14ac:dyDescent="0.2"/>
    <row r="36644" ht="12.75" x14ac:dyDescent="0.2"/>
    <row r="36645" ht="12.75" x14ac:dyDescent="0.2"/>
    <row r="36646" ht="12.75" x14ac:dyDescent="0.2"/>
    <row r="36647" ht="12.75" x14ac:dyDescent="0.2"/>
    <row r="36648" ht="12.75" x14ac:dyDescent="0.2"/>
    <row r="36649" ht="12.75" x14ac:dyDescent="0.2"/>
    <row r="36650" ht="12.75" x14ac:dyDescent="0.2"/>
    <row r="36651" ht="12.75" x14ac:dyDescent="0.2"/>
    <row r="36652" ht="12.75" x14ac:dyDescent="0.2"/>
    <row r="36653" ht="12.75" x14ac:dyDescent="0.2"/>
    <row r="36654" ht="12.75" x14ac:dyDescent="0.2"/>
    <row r="36655" ht="12.75" x14ac:dyDescent="0.2"/>
    <row r="36656" ht="12.75" x14ac:dyDescent="0.2"/>
    <row r="36657" ht="12.75" x14ac:dyDescent="0.2"/>
    <row r="36658" ht="12.75" x14ac:dyDescent="0.2"/>
    <row r="36659" ht="12.75" x14ac:dyDescent="0.2"/>
    <row r="36660" ht="12.75" x14ac:dyDescent="0.2"/>
    <row r="36661" ht="12.75" x14ac:dyDescent="0.2"/>
    <row r="36662" ht="12.75" x14ac:dyDescent="0.2"/>
    <row r="36663" ht="12.75" x14ac:dyDescent="0.2"/>
    <row r="36664" ht="12.75" x14ac:dyDescent="0.2"/>
    <row r="36665" ht="12.75" x14ac:dyDescent="0.2"/>
    <row r="36666" ht="12.75" x14ac:dyDescent="0.2"/>
    <row r="36667" ht="12.75" x14ac:dyDescent="0.2"/>
    <row r="36668" ht="12.75" x14ac:dyDescent="0.2"/>
    <row r="36669" ht="12.75" x14ac:dyDescent="0.2"/>
    <row r="36670" ht="12.75" x14ac:dyDescent="0.2"/>
    <row r="36671" ht="12.75" x14ac:dyDescent="0.2"/>
    <row r="36672" ht="12.75" x14ac:dyDescent="0.2"/>
    <row r="36673" ht="12.75" x14ac:dyDescent="0.2"/>
    <row r="36674" ht="12.75" x14ac:dyDescent="0.2"/>
    <row r="36675" ht="12.75" x14ac:dyDescent="0.2"/>
    <row r="36676" ht="12.75" x14ac:dyDescent="0.2"/>
    <row r="36677" ht="12.75" x14ac:dyDescent="0.2"/>
    <row r="36678" ht="12.75" x14ac:dyDescent="0.2"/>
    <row r="36679" ht="12.75" x14ac:dyDescent="0.2"/>
    <row r="36680" ht="12.75" x14ac:dyDescent="0.2"/>
    <row r="36681" ht="12.75" x14ac:dyDescent="0.2"/>
    <row r="36682" ht="12.75" x14ac:dyDescent="0.2"/>
    <row r="36683" ht="12.75" x14ac:dyDescent="0.2"/>
    <row r="36684" ht="12.75" x14ac:dyDescent="0.2"/>
    <row r="36685" ht="12.75" x14ac:dyDescent="0.2"/>
    <row r="36686" ht="12.75" x14ac:dyDescent="0.2"/>
    <row r="36687" ht="12.75" x14ac:dyDescent="0.2"/>
    <row r="36688" ht="12.75" x14ac:dyDescent="0.2"/>
    <row r="36689" ht="12.75" x14ac:dyDescent="0.2"/>
    <row r="36690" ht="12.75" x14ac:dyDescent="0.2"/>
    <row r="36691" ht="12.75" x14ac:dyDescent="0.2"/>
    <row r="36692" ht="12.75" x14ac:dyDescent="0.2"/>
    <row r="36693" ht="12.75" x14ac:dyDescent="0.2"/>
    <row r="36694" ht="12.75" x14ac:dyDescent="0.2"/>
    <row r="36695" ht="12.75" x14ac:dyDescent="0.2"/>
    <row r="36696" ht="12.75" x14ac:dyDescent="0.2"/>
    <row r="36697" ht="12.75" x14ac:dyDescent="0.2"/>
    <row r="36698" ht="12.75" x14ac:dyDescent="0.2"/>
    <row r="36699" ht="12.75" x14ac:dyDescent="0.2"/>
    <row r="36700" ht="12.75" x14ac:dyDescent="0.2"/>
    <row r="36701" ht="12.75" x14ac:dyDescent="0.2"/>
    <row r="36702" ht="12.75" x14ac:dyDescent="0.2"/>
    <row r="36703" ht="12.75" x14ac:dyDescent="0.2"/>
    <row r="36704" ht="12.75" x14ac:dyDescent="0.2"/>
    <row r="36705" ht="12.75" x14ac:dyDescent="0.2"/>
    <row r="36706" ht="12.75" x14ac:dyDescent="0.2"/>
    <row r="36707" ht="12.75" x14ac:dyDescent="0.2"/>
    <row r="36708" ht="12.75" x14ac:dyDescent="0.2"/>
    <row r="36709" ht="12.75" x14ac:dyDescent="0.2"/>
    <row r="36710" ht="12.75" x14ac:dyDescent="0.2"/>
    <row r="36711" ht="12.75" x14ac:dyDescent="0.2"/>
    <row r="36712" ht="12.75" x14ac:dyDescent="0.2"/>
    <row r="36713" ht="12.75" x14ac:dyDescent="0.2"/>
    <row r="36714" ht="12.75" x14ac:dyDescent="0.2"/>
    <row r="36715" ht="12.75" x14ac:dyDescent="0.2"/>
    <row r="36716" ht="12.75" x14ac:dyDescent="0.2"/>
    <row r="36717" ht="12.75" x14ac:dyDescent="0.2"/>
    <row r="36718" ht="12.75" x14ac:dyDescent="0.2"/>
    <row r="36719" ht="12.75" x14ac:dyDescent="0.2"/>
    <row r="36720" ht="12.75" x14ac:dyDescent="0.2"/>
    <row r="36721" ht="12.75" x14ac:dyDescent="0.2"/>
    <row r="36722" ht="12.75" x14ac:dyDescent="0.2"/>
    <row r="36723" ht="12.75" x14ac:dyDescent="0.2"/>
    <row r="36724" ht="12.75" x14ac:dyDescent="0.2"/>
    <row r="36725" ht="12.75" x14ac:dyDescent="0.2"/>
    <row r="36726" ht="12.75" x14ac:dyDescent="0.2"/>
    <row r="36727" ht="12.75" x14ac:dyDescent="0.2"/>
    <row r="36728" ht="12.75" x14ac:dyDescent="0.2"/>
    <row r="36729" ht="12.75" x14ac:dyDescent="0.2"/>
    <row r="36730" ht="12.75" x14ac:dyDescent="0.2"/>
    <row r="36731" ht="12.75" x14ac:dyDescent="0.2"/>
    <row r="36732" ht="12.75" x14ac:dyDescent="0.2"/>
    <row r="36733" ht="12.75" x14ac:dyDescent="0.2"/>
    <row r="36734" ht="12.75" x14ac:dyDescent="0.2"/>
    <row r="36735" ht="12.75" x14ac:dyDescent="0.2"/>
    <row r="36736" ht="12.75" x14ac:dyDescent="0.2"/>
    <row r="36737" ht="12.75" x14ac:dyDescent="0.2"/>
    <row r="36738" ht="12.75" x14ac:dyDescent="0.2"/>
    <row r="36739" ht="12.75" x14ac:dyDescent="0.2"/>
    <row r="36740" ht="12.75" x14ac:dyDescent="0.2"/>
    <row r="36741" ht="12.75" x14ac:dyDescent="0.2"/>
    <row r="36742" ht="12.75" x14ac:dyDescent="0.2"/>
    <row r="36743" ht="12.75" x14ac:dyDescent="0.2"/>
    <row r="36744" ht="12.75" x14ac:dyDescent="0.2"/>
    <row r="36745" ht="12.75" x14ac:dyDescent="0.2"/>
    <row r="36746" ht="12.75" x14ac:dyDescent="0.2"/>
    <row r="36747" ht="12.75" x14ac:dyDescent="0.2"/>
    <row r="36748" ht="12.75" x14ac:dyDescent="0.2"/>
    <row r="36749" ht="12.75" x14ac:dyDescent="0.2"/>
    <row r="36750" ht="12.75" x14ac:dyDescent="0.2"/>
    <row r="36751" ht="12.75" x14ac:dyDescent="0.2"/>
    <row r="36752" ht="12.75" x14ac:dyDescent="0.2"/>
    <row r="36753" ht="12.75" x14ac:dyDescent="0.2"/>
    <row r="36754" ht="12.75" x14ac:dyDescent="0.2"/>
    <row r="36755" ht="12.75" x14ac:dyDescent="0.2"/>
    <row r="36756" ht="12.75" x14ac:dyDescent="0.2"/>
    <row r="36757" ht="12.75" x14ac:dyDescent="0.2"/>
    <row r="36758" ht="12.75" x14ac:dyDescent="0.2"/>
    <row r="36759" ht="12.75" x14ac:dyDescent="0.2"/>
    <row r="36760" ht="12.75" x14ac:dyDescent="0.2"/>
    <row r="36761" ht="12.75" x14ac:dyDescent="0.2"/>
    <row r="36762" ht="12.75" x14ac:dyDescent="0.2"/>
    <row r="36763" ht="12.75" x14ac:dyDescent="0.2"/>
    <row r="36764" ht="12.75" x14ac:dyDescent="0.2"/>
    <row r="36765" ht="12.75" x14ac:dyDescent="0.2"/>
    <row r="36766" ht="12.75" x14ac:dyDescent="0.2"/>
    <row r="36767" ht="12.75" x14ac:dyDescent="0.2"/>
    <row r="36768" ht="12.75" x14ac:dyDescent="0.2"/>
    <row r="36769" ht="12.75" x14ac:dyDescent="0.2"/>
    <row r="36770" ht="12.75" x14ac:dyDescent="0.2"/>
    <row r="36771" ht="12.75" x14ac:dyDescent="0.2"/>
    <row r="36772" ht="12.75" x14ac:dyDescent="0.2"/>
    <row r="36773" ht="12.75" x14ac:dyDescent="0.2"/>
    <row r="36774" ht="12.75" x14ac:dyDescent="0.2"/>
    <row r="36775" ht="12.75" x14ac:dyDescent="0.2"/>
    <row r="36776" ht="12.75" x14ac:dyDescent="0.2"/>
    <row r="36777" ht="12.75" x14ac:dyDescent="0.2"/>
    <row r="36778" ht="12.75" x14ac:dyDescent="0.2"/>
    <row r="36779" ht="12.75" x14ac:dyDescent="0.2"/>
    <row r="36780" ht="12.75" x14ac:dyDescent="0.2"/>
    <row r="36781" ht="12.75" x14ac:dyDescent="0.2"/>
    <row r="36782" ht="12.75" x14ac:dyDescent="0.2"/>
    <row r="36783" ht="12.75" x14ac:dyDescent="0.2"/>
    <row r="36784" ht="12.75" x14ac:dyDescent="0.2"/>
    <row r="36785" ht="12.75" x14ac:dyDescent="0.2"/>
    <row r="36786" ht="12.75" x14ac:dyDescent="0.2"/>
    <row r="36787" ht="12.75" x14ac:dyDescent="0.2"/>
    <row r="36788" ht="12.75" x14ac:dyDescent="0.2"/>
    <row r="36789" ht="12.75" x14ac:dyDescent="0.2"/>
    <row r="36790" ht="12.75" x14ac:dyDescent="0.2"/>
    <row r="36791" ht="12.75" x14ac:dyDescent="0.2"/>
    <row r="36792" ht="12.75" x14ac:dyDescent="0.2"/>
    <row r="36793" ht="12.75" x14ac:dyDescent="0.2"/>
    <row r="36794" ht="12.75" x14ac:dyDescent="0.2"/>
    <row r="36795" ht="12.75" x14ac:dyDescent="0.2"/>
    <row r="36796" ht="12.75" x14ac:dyDescent="0.2"/>
    <row r="36797" ht="12.75" x14ac:dyDescent="0.2"/>
    <row r="36798" ht="12.75" x14ac:dyDescent="0.2"/>
    <row r="36799" ht="12.75" x14ac:dyDescent="0.2"/>
    <row r="36800" ht="12.75" x14ac:dyDescent="0.2"/>
    <row r="36801" ht="12.75" x14ac:dyDescent="0.2"/>
    <row r="36802" ht="12.75" x14ac:dyDescent="0.2"/>
    <row r="36803" ht="12.75" x14ac:dyDescent="0.2"/>
    <row r="36804" ht="12.75" x14ac:dyDescent="0.2"/>
    <row r="36805" ht="12.75" x14ac:dyDescent="0.2"/>
    <row r="36806" ht="12.75" x14ac:dyDescent="0.2"/>
    <row r="36807" ht="12.75" x14ac:dyDescent="0.2"/>
    <row r="36808" ht="12.75" x14ac:dyDescent="0.2"/>
    <row r="36809" ht="12.75" x14ac:dyDescent="0.2"/>
    <row r="36810" ht="12.75" x14ac:dyDescent="0.2"/>
    <row r="36811" ht="12.75" x14ac:dyDescent="0.2"/>
    <row r="36812" ht="12.75" x14ac:dyDescent="0.2"/>
    <row r="36813" ht="12.75" x14ac:dyDescent="0.2"/>
    <row r="36814" ht="12.75" x14ac:dyDescent="0.2"/>
    <row r="36815" ht="12.75" x14ac:dyDescent="0.2"/>
    <row r="36816" ht="12.75" x14ac:dyDescent="0.2"/>
    <row r="36817" ht="12.75" x14ac:dyDescent="0.2"/>
    <row r="36818" ht="12.75" x14ac:dyDescent="0.2"/>
    <row r="36819" ht="12.75" x14ac:dyDescent="0.2"/>
    <row r="36820" ht="12.75" x14ac:dyDescent="0.2"/>
    <row r="36821" ht="12.75" x14ac:dyDescent="0.2"/>
    <row r="36822" ht="12.75" x14ac:dyDescent="0.2"/>
    <row r="36823" ht="12.75" x14ac:dyDescent="0.2"/>
    <row r="36824" ht="12.75" x14ac:dyDescent="0.2"/>
    <row r="36825" ht="12.75" x14ac:dyDescent="0.2"/>
    <row r="36826" ht="12.75" x14ac:dyDescent="0.2"/>
    <row r="36827" ht="12.75" x14ac:dyDescent="0.2"/>
    <row r="36828" ht="12.75" x14ac:dyDescent="0.2"/>
    <row r="36829" ht="12.75" x14ac:dyDescent="0.2"/>
    <row r="36830" ht="12.75" x14ac:dyDescent="0.2"/>
    <row r="36831" ht="12.75" x14ac:dyDescent="0.2"/>
    <row r="36832" ht="12.75" x14ac:dyDescent="0.2"/>
    <row r="36833" ht="12.75" x14ac:dyDescent="0.2"/>
    <row r="36834" ht="12.75" x14ac:dyDescent="0.2"/>
    <row r="36835" ht="12.75" x14ac:dyDescent="0.2"/>
    <row r="36836" ht="12.75" x14ac:dyDescent="0.2"/>
    <row r="36837" ht="12.75" x14ac:dyDescent="0.2"/>
    <row r="36838" ht="12.75" x14ac:dyDescent="0.2"/>
    <row r="36839" ht="12.75" x14ac:dyDescent="0.2"/>
    <row r="36840" ht="12.75" x14ac:dyDescent="0.2"/>
    <row r="36841" ht="12.75" x14ac:dyDescent="0.2"/>
    <row r="36842" ht="12.75" x14ac:dyDescent="0.2"/>
    <row r="36843" ht="12.75" x14ac:dyDescent="0.2"/>
    <row r="36844" ht="12.75" x14ac:dyDescent="0.2"/>
    <row r="36845" ht="12.75" x14ac:dyDescent="0.2"/>
    <row r="36846" ht="12.75" x14ac:dyDescent="0.2"/>
    <row r="36847" ht="12.75" x14ac:dyDescent="0.2"/>
    <row r="36848" ht="12.75" x14ac:dyDescent="0.2"/>
    <row r="36849" ht="12.75" x14ac:dyDescent="0.2"/>
    <row r="36850" ht="12.75" x14ac:dyDescent="0.2"/>
    <row r="36851" ht="12.75" x14ac:dyDescent="0.2"/>
    <row r="36852" ht="12.75" x14ac:dyDescent="0.2"/>
    <row r="36853" ht="12.75" x14ac:dyDescent="0.2"/>
    <row r="36854" ht="12.75" x14ac:dyDescent="0.2"/>
    <row r="36855" ht="12.75" x14ac:dyDescent="0.2"/>
    <row r="36856" ht="12.75" x14ac:dyDescent="0.2"/>
    <row r="36857" ht="12.75" x14ac:dyDescent="0.2"/>
    <row r="36858" ht="12.75" x14ac:dyDescent="0.2"/>
    <row r="36859" ht="12.75" x14ac:dyDescent="0.2"/>
    <row r="36860" ht="12.75" x14ac:dyDescent="0.2"/>
    <row r="36861" ht="12.75" x14ac:dyDescent="0.2"/>
    <row r="36862" ht="12.75" x14ac:dyDescent="0.2"/>
    <row r="36863" ht="12.75" x14ac:dyDescent="0.2"/>
    <row r="36864" ht="12.75" x14ac:dyDescent="0.2"/>
    <row r="36865" ht="12.75" x14ac:dyDescent="0.2"/>
    <row r="36866" ht="12.75" x14ac:dyDescent="0.2"/>
    <row r="36867" ht="12.75" x14ac:dyDescent="0.2"/>
    <row r="36868" ht="12.75" x14ac:dyDescent="0.2"/>
    <row r="36869" ht="12.75" x14ac:dyDescent="0.2"/>
    <row r="36870" ht="12.75" x14ac:dyDescent="0.2"/>
    <row r="36871" ht="12.75" x14ac:dyDescent="0.2"/>
    <row r="36872" ht="12.75" x14ac:dyDescent="0.2"/>
    <row r="36873" ht="12.75" x14ac:dyDescent="0.2"/>
    <row r="36874" ht="12.75" x14ac:dyDescent="0.2"/>
    <row r="36875" ht="12.75" x14ac:dyDescent="0.2"/>
    <row r="36876" ht="12.75" x14ac:dyDescent="0.2"/>
    <row r="36877" ht="12.75" x14ac:dyDescent="0.2"/>
    <row r="36878" ht="12.75" x14ac:dyDescent="0.2"/>
    <row r="36879" ht="12.75" x14ac:dyDescent="0.2"/>
    <row r="36880" ht="12.75" x14ac:dyDescent="0.2"/>
    <row r="36881" ht="12.75" x14ac:dyDescent="0.2"/>
    <row r="36882" ht="12.75" x14ac:dyDescent="0.2"/>
    <row r="36883" ht="12.75" x14ac:dyDescent="0.2"/>
    <row r="36884" ht="12.75" x14ac:dyDescent="0.2"/>
    <row r="36885" ht="12.75" x14ac:dyDescent="0.2"/>
    <row r="36886" ht="12.75" x14ac:dyDescent="0.2"/>
    <row r="36887" ht="12.75" x14ac:dyDescent="0.2"/>
    <row r="36888" ht="12.75" x14ac:dyDescent="0.2"/>
    <row r="36889" ht="12.75" x14ac:dyDescent="0.2"/>
    <row r="36890" ht="12.75" x14ac:dyDescent="0.2"/>
    <row r="36891" ht="12.75" x14ac:dyDescent="0.2"/>
    <row r="36892" ht="12.75" x14ac:dyDescent="0.2"/>
    <row r="36893" ht="12.75" x14ac:dyDescent="0.2"/>
    <row r="36894" ht="12.75" x14ac:dyDescent="0.2"/>
    <row r="36895" ht="12.75" x14ac:dyDescent="0.2"/>
    <row r="36896" ht="12.75" x14ac:dyDescent="0.2"/>
    <row r="36897" ht="12.75" x14ac:dyDescent="0.2"/>
    <row r="36898" ht="12.75" x14ac:dyDescent="0.2"/>
    <row r="36899" ht="12.75" x14ac:dyDescent="0.2"/>
    <row r="36900" ht="12.75" x14ac:dyDescent="0.2"/>
    <row r="36901" ht="12.75" x14ac:dyDescent="0.2"/>
    <row r="36902" ht="12.75" x14ac:dyDescent="0.2"/>
    <row r="36903" ht="12.75" x14ac:dyDescent="0.2"/>
    <row r="36904" ht="12.75" x14ac:dyDescent="0.2"/>
    <row r="36905" ht="12.75" x14ac:dyDescent="0.2"/>
    <row r="36906" ht="12.75" x14ac:dyDescent="0.2"/>
    <row r="36907" ht="12.75" x14ac:dyDescent="0.2"/>
    <row r="36908" ht="12.75" x14ac:dyDescent="0.2"/>
    <row r="36909" ht="12.75" x14ac:dyDescent="0.2"/>
    <row r="36910" ht="12.75" x14ac:dyDescent="0.2"/>
    <row r="36911" ht="12.75" x14ac:dyDescent="0.2"/>
    <row r="36912" ht="12.75" x14ac:dyDescent="0.2"/>
    <row r="36913" ht="12.75" x14ac:dyDescent="0.2"/>
    <row r="36914" ht="12.75" x14ac:dyDescent="0.2"/>
    <row r="36915" ht="12.75" x14ac:dyDescent="0.2"/>
    <row r="36916" ht="12.75" x14ac:dyDescent="0.2"/>
    <row r="36917" ht="12.75" x14ac:dyDescent="0.2"/>
    <row r="36918" ht="12.75" x14ac:dyDescent="0.2"/>
    <row r="36919" ht="12.75" x14ac:dyDescent="0.2"/>
    <row r="36920" ht="12.75" x14ac:dyDescent="0.2"/>
    <row r="36921" ht="12.75" x14ac:dyDescent="0.2"/>
    <row r="36922" ht="12.75" x14ac:dyDescent="0.2"/>
    <row r="36923" ht="12.75" x14ac:dyDescent="0.2"/>
    <row r="36924" ht="12.75" x14ac:dyDescent="0.2"/>
    <row r="36925" ht="12.75" x14ac:dyDescent="0.2"/>
    <row r="36926" ht="12.75" x14ac:dyDescent="0.2"/>
    <row r="36927" ht="12.75" x14ac:dyDescent="0.2"/>
    <row r="36928" ht="12.75" x14ac:dyDescent="0.2"/>
    <row r="36929" ht="12.75" x14ac:dyDescent="0.2"/>
    <row r="36930" ht="12.75" x14ac:dyDescent="0.2"/>
    <row r="36931" ht="12.75" x14ac:dyDescent="0.2"/>
    <row r="36932" ht="12.75" x14ac:dyDescent="0.2"/>
    <row r="36933" ht="12.75" x14ac:dyDescent="0.2"/>
    <row r="36934" ht="12.75" x14ac:dyDescent="0.2"/>
    <row r="36935" ht="12.75" x14ac:dyDescent="0.2"/>
    <row r="36936" ht="12.75" x14ac:dyDescent="0.2"/>
    <row r="36937" ht="12.75" x14ac:dyDescent="0.2"/>
    <row r="36938" ht="12.75" x14ac:dyDescent="0.2"/>
    <row r="36939" ht="12.75" x14ac:dyDescent="0.2"/>
    <row r="36940" ht="12.75" x14ac:dyDescent="0.2"/>
    <row r="36941" ht="12.75" x14ac:dyDescent="0.2"/>
    <row r="36942" ht="12.75" x14ac:dyDescent="0.2"/>
    <row r="36943" ht="12.75" x14ac:dyDescent="0.2"/>
    <row r="36944" ht="12.75" x14ac:dyDescent="0.2"/>
    <row r="36945" ht="12.75" x14ac:dyDescent="0.2"/>
    <row r="36946" ht="12.75" x14ac:dyDescent="0.2"/>
    <row r="36947" ht="12.75" x14ac:dyDescent="0.2"/>
    <row r="36948" ht="12.75" x14ac:dyDescent="0.2"/>
    <row r="36949" ht="12.75" x14ac:dyDescent="0.2"/>
    <row r="36950" ht="12.75" x14ac:dyDescent="0.2"/>
    <row r="36951" ht="12.75" x14ac:dyDescent="0.2"/>
    <row r="36952" ht="12.75" x14ac:dyDescent="0.2"/>
    <row r="36953" ht="12.75" x14ac:dyDescent="0.2"/>
    <row r="36954" ht="12.75" x14ac:dyDescent="0.2"/>
    <row r="36955" ht="12.75" x14ac:dyDescent="0.2"/>
    <row r="36956" ht="12.75" x14ac:dyDescent="0.2"/>
    <row r="36957" ht="12.75" x14ac:dyDescent="0.2"/>
    <row r="36958" ht="12.75" x14ac:dyDescent="0.2"/>
    <row r="36959" ht="12.75" x14ac:dyDescent="0.2"/>
    <row r="36960" ht="12.75" x14ac:dyDescent="0.2"/>
    <row r="36961" ht="12.75" x14ac:dyDescent="0.2"/>
    <row r="36962" ht="12.75" x14ac:dyDescent="0.2"/>
    <row r="36963" ht="12.75" x14ac:dyDescent="0.2"/>
    <row r="36964" ht="12.75" x14ac:dyDescent="0.2"/>
    <row r="36965" ht="12.75" x14ac:dyDescent="0.2"/>
    <row r="36966" ht="12.75" x14ac:dyDescent="0.2"/>
    <row r="36967" ht="12.75" x14ac:dyDescent="0.2"/>
    <row r="36968" ht="12.75" x14ac:dyDescent="0.2"/>
    <row r="36969" ht="12.75" x14ac:dyDescent="0.2"/>
    <row r="36970" ht="12.75" x14ac:dyDescent="0.2"/>
    <row r="36971" ht="12.75" x14ac:dyDescent="0.2"/>
    <row r="36972" ht="12.75" x14ac:dyDescent="0.2"/>
    <row r="36973" ht="12.75" x14ac:dyDescent="0.2"/>
    <row r="36974" ht="12.75" x14ac:dyDescent="0.2"/>
    <row r="36975" ht="12.75" x14ac:dyDescent="0.2"/>
    <row r="36976" ht="12.75" x14ac:dyDescent="0.2"/>
    <row r="36977" ht="12.75" x14ac:dyDescent="0.2"/>
    <row r="36978" ht="12.75" x14ac:dyDescent="0.2"/>
    <row r="36979" ht="12.75" x14ac:dyDescent="0.2"/>
    <row r="36980" ht="12.75" x14ac:dyDescent="0.2"/>
    <row r="36981" ht="12.75" x14ac:dyDescent="0.2"/>
    <row r="36982" ht="12.75" x14ac:dyDescent="0.2"/>
    <row r="36983" ht="12.75" x14ac:dyDescent="0.2"/>
    <row r="36984" ht="12.75" x14ac:dyDescent="0.2"/>
    <row r="36985" ht="12.75" x14ac:dyDescent="0.2"/>
    <row r="36986" ht="12.75" x14ac:dyDescent="0.2"/>
    <row r="36987" ht="12.75" x14ac:dyDescent="0.2"/>
    <row r="36988" ht="12.75" x14ac:dyDescent="0.2"/>
    <row r="36989" ht="12.75" x14ac:dyDescent="0.2"/>
    <row r="36990" ht="12.75" x14ac:dyDescent="0.2"/>
    <row r="36991" ht="12.75" x14ac:dyDescent="0.2"/>
    <row r="36992" ht="12.75" x14ac:dyDescent="0.2"/>
    <row r="36993" ht="12.75" x14ac:dyDescent="0.2"/>
    <row r="36994" ht="12.75" x14ac:dyDescent="0.2"/>
    <row r="36995" ht="12.75" x14ac:dyDescent="0.2"/>
    <row r="36996" ht="12.75" x14ac:dyDescent="0.2"/>
    <row r="36997" ht="12.75" x14ac:dyDescent="0.2"/>
    <row r="36998" ht="12.75" x14ac:dyDescent="0.2"/>
    <row r="36999" ht="12.75" x14ac:dyDescent="0.2"/>
    <row r="37000" ht="12.75" x14ac:dyDescent="0.2"/>
    <row r="37001" ht="12.75" x14ac:dyDescent="0.2"/>
    <row r="37002" ht="12.75" x14ac:dyDescent="0.2"/>
    <row r="37003" ht="12.75" x14ac:dyDescent="0.2"/>
    <row r="37004" ht="12.75" x14ac:dyDescent="0.2"/>
    <row r="37005" ht="12.75" x14ac:dyDescent="0.2"/>
    <row r="37006" ht="12.75" x14ac:dyDescent="0.2"/>
    <row r="37007" ht="12.75" x14ac:dyDescent="0.2"/>
    <row r="37008" ht="12.75" x14ac:dyDescent="0.2"/>
    <row r="37009" ht="12.75" x14ac:dyDescent="0.2"/>
    <row r="37010" ht="12.75" x14ac:dyDescent="0.2"/>
    <row r="37011" ht="12.75" x14ac:dyDescent="0.2"/>
    <row r="37012" ht="12.75" x14ac:dyDescent="0.2"/>
    <row r="37013" ht="12.75" x14ac:dyDescent="0.2"/>
    <row r="37014" ht="12.75" x14ac:dyDescent="0.2"/>
    <row r="37015" ht="12.75" x14ac:dyDescent="0.2"/>
    <row r="37016" ht="12.75" x14ac:dyDescent="0.2"/>
    <row r="37017" ht="12.75" x14ac:dyDescent="0.2"/>
    <row r="37018" ht="12.75" x14ac:dyDescent="0.2"/>
    <row r="37019" ht="12.75" x14ac:dyDescent="0.2"/>
    <row r="37020" ht="12.75" x14ac:dyDescent="0.2"/>
    <row r="37021" ht="12.75" x14ac:dyDescent="0.2"/>
    <row r="37022" ht="12.75" x14ac:dyDescent="0.2"/>
    <row r="37023" ht="12.75" x14ac:dyDescent="0.2"/>
    <row r="37024" ht="12.75" x14ac:dyDescent="0.2"/>
    <row r="37025" ht="12.75" x14ac:dyDescent="0.2"/>
    <row r="37026" ht="12.75" x14ac:dyDescent="0.2"/>
    <row r="37027" ht="12.75" x14ac:dyDescent="0.2"/>
    <row r="37028" ht="12.75" x14ac:dyDescent="0.2"/>
    <row r="37029" ht="12.75" x14ac:dyDescent="0.2"/>
    <row r="37030" ht="12.75" x14ac:dyDescent="0.2"/>
    <row r="37031" ht="12.75" x14ac:dyDescent="0.2"/>
    <row r="37032" ht="12.75" x14ac:dyDescent="0.2"/>
    <row r="37033" ht="12.75" x14ac:dyDescent="0.2"/>
    <row r="37034" ht="12.75" x14ac:dyDescent="0.2"/>
    <row r="37035" ht="12.75" x14ac:dyDescent="0.2"/>
    <row r="37036" ht="12.75" x14ac:dyDescent="0.2"/>
    <row r="37037" ht="12.75" x14ac:dyDescent="0.2"/>
    <row r="37038" ht="12.75" x14ac:dyDescent="0.2"/>
    <row r="37039" ht="12.75" x14ac:dyDescent="0.2"/>
    <row r="37040" ht="12.75" x14ac:dyDescent="0.2"/>
    <row r="37041" ht="12.75" x14ac:dyDescent="0.2"/>
    <row r="37042" ht="12.75" x14ac:dyDescent="0.2"/>
    <row r="37043" ht="12.75" x14ac:dyDescent="0.2"/>
    <row r="37044" ht="12.75" x14ac:dyDescent="0.2"/>
    <row r="37045" ht="12.75" x14ac:dyDescent="0.2"/>
    <row r="37046" ht="12.75" x14ac:dyDescent="0.2"/>
    <row r="37047" ht="12.75" x14ac:dyDescent="0.2"/>
    <row r="37048" ht="12.75" x14ac:dyDescent="0.2"/>
    <row r="37049" ht="12.75" x14ac:dyDescent="0.2"/>
    <row r="37050" ht="12.75" x14ac:dyDescent="0.2"/>
    <row r="37051" ht="12.75" x14ac:dyDescent="0.2"/>
    <row r="37052" ht="12.75" x14ac:dyDescent="0.2"/>
    <row r="37053" ht="12.75" x14ac:dyDescent="0.2"/>
    <row r="37054" ht="12.75" x14ac:dyDescent="0.2"/>
    <row r="37055" ht="12.75" x14ac:dyDescent="0.2"/>
    <row r="37056" ht="12.75" x14ac:dyDescent="0.2"/>
    <row r="37057" ht="12.75" x14ac:dyDescent="0.2"/>
    <row r="37058" ht="12.75" x14ac:dyDescent="0.2"/>
    <row r="37059" ht="12.75" x14ac:dyDescent="0.2"/>
    <row r="37060" ht="12.75" x14ac:dyDescent="0.2"/>
    <row r="37061" ht="12.75" x14ac:dyDescent="0.2"/>
    <row r="37062" ht="12.75" x14ac:dyDescent="0.2"/>
    <row r="37063" ht="12.75" x14ac:dyDescent="0.2"/>
    <row r="37064" ht="12.75" x14ac:dyDescent="0.2"/>
    <row r="37065" ht="12.75" x14ac:dyDescent="0.2"/>
    <row r="37066" ht="12.75" x14ac:dyDescent="0.2"/>
    <row r="37067" ht="12.75" x14ac:dyDescent="0.2"/>
    <row r="37068" ht="12.75" x14ac:dyDescent="0.2"/>
    <row r="37069" ht="12.75" x14ac:dyDescent="0.2"/>
    <row r="37070" ht="12.75" x14ac:dyDescent="0.2"/>
    <row r="37071" ht="12.75" x14ac:dyDescent="0.2"/>
    <row r="37072" ht="12.75" x14ac:dyDescent="0.2"/>
    <row r="37073" ht="12.75" x14ac:dyDescent="0.2"/>
    <row r="37074" ht="12.75" x14ac:dyDescent="0.2"/>
    <row r="37075" ht="12.75" x14ac:dyDescent="0.2"/>
    <row r="37076" ht="12.75" x14ac:dyDescent="0.2"/>
    <row r="37077" ht="12.75" x14ac:dyDescent="0.2"/>
    <row r="37078" ht="12.75" x14ac:dyDescent="0.2"/>
    <row r="37079" ht="12.75" x14ac:dyDescent="0.2"/>
    <row r="37080" ht="12.75" x14ac:dyDescent="0.2"/>
    <row r="37081" ht="12.75" x14ac:dyDescent="0.2"/>
    <row r="37082" ht="12.75" x14ac:dyDescent="0.2"/>
    <row r="37083" ht="12.75" x14ac:dyDescent="0.2"/>
    <row r="37084" ht="12.75" x14ac:dyDescent="0.2"/>
    <row r="37085" ht="12.75" x14ac:dyDescent="0.2"/>
    <row r="37086" ht="12.75" x14ac:dyDescent="0.2"/>
    <row r="37087" ht="12.75" x14ac:dyDescent="0.2"/>
    <row r="37088" ht="12.75" x14ac:dyDescent="0.2"/>
    <row r="37089" ht="12.75" x14ac:dyDescent="0.2"/>
    <row r="37090" ht="12.75" x14ac:dyDescent="0.2"/>
    <row r="37091" ht="12.75" x14ac:dyDescent="0.2"/>
    <row r="37092" ht="12.75" x14ac:dyDescent="0.2"/>
    <row r="37093" ht="12.75" x14ac:dyDescent="0.2"/>
    <row r="37094" ht="12.75" x14ac:dyDescent="0.2"/>
    <row r="37095" ht="12.75" x14ac:dyDescent="0.2"/>
    <row r="37096" ht="12.75" x14ac:dyDescent="0.2"/>
    <row r="37097" ht="12.75" x14ac:dyDescent="0.2"/>
    <row r="37098" ht="12.75" x14ac:dyDescent="0.2"/>
    <row r="37099" ht="12.75" x14ac:dyDescent="0.2"/>
    <row r="37100" ht="12.75" x14ac:dyDescent="0.2"/>
    <row r="37101" ht="12.75" x14ac:dyDescent="0.2"/>
    <row r="37102" ht="12.75" x14ac:dyDescent="0.2"/>
    <row r="37103" ht="12.75" x14ac:dyDescent="0.2"/>
    <row r="37104" ht="12.75" x14ac:dyDescent="0.2"/>
    <row r="37105" ht="12.75" x14ac:dyDescent="0.2"/>
    <row r="37106" ht="12.75" x14ac:dyDescent="0.2"/>
    <row r="37107" ht="12.75" x14ac:dyDescent="0.2"/>
    <row r="37108" ht="12.75" x14ac:dyDescent="0.2"/>
    <row r="37109" ht="12.75" x14ac:dyDescent="0.2"/>
    <row r="37110" ht="12.75" x14ac:dyDescent="0.2"/>
    <row r="37111" ht="12.75" x14ac:dyDescent="0.2"/>
    <row r="37112" ht="12.75" x14ac:dyDescent="0.2"/>
    <row r="37113" ht="12.75" x14ac:dyDescent="0.2"/>
    <row r="37114" ht="12.75" x14ac:dyDescent="0.2"/>
    <row r="37115" ht="12.75" x14ac:dyDescent="0.2"/>
    <row r="37116" ht="12.75" x14ac:dyDescent="0.2"/>
    <row r="37117" ht="12.75" x14ac:dyDescent="0.2"/>
    <row r="37118" ht="12.75" x14ac:dyDescent="0.2"/>
    <row r="37119" ht="12.75" x14ac:dyDescent="0.2"/>
    <row r="37120" ht="12.75" x14ac:dyDescent="0.2"/>
    <row r="37121" ht="12.75" x14ac:dyDescent="0.2"/>
    <row r="37122" ht="12.75" x14ac:dyDescent="0.2"/>
    <row r="37123" ht="12.75" x14ac:dyDescent="0.2"/>
    <row r="37124" ht="12.75" x14ac:dyDescent="0.2"/>
    <row r="37125" ht="12.75" x14ac:dyDescent="0.2"/>
    <row r="37126" ht="12.75" x14ac:dyDescent="0.2"/>
    <row r="37127" ht="12.75" x14ac:dyDescent="0.2"/>
    <row r="37128" ht="12.75" x14ac:dyDescent="0.2"/>
    <row r="37129" ht="12.75" x14ac:dyDescent="0.2"/>
    <row r="37130" ht="12.75" x14ac:dyDescent="0.2"/>
    <row r="37131" ht="12.75" x14ac:dyDescent="0.2"/>
    <row r="37132" ht="12.75" x14ac:dyDescent="0.2"/>
    <row r="37133" ht="12.75" x14ac:dyDescent="0.2"/>
    <row r="37134" ht="12.75" x14ac:dyDescent="0.2"/>
    <row r="37135" ht="12.75" x14ac:dyDescent="0.2"/>
    <row r="37136" ht="12.75" x14ac:dyDescent="0.2"/>
    <row r="37137" ht="12.75" x14ac:dyDescent="0.2"/>
    <row r="37138" ht="12.75" x14ac:dyDescent="0.2"/>
    <row r="37139" ht="12.75" x14ac:dyDescent="0.2"/>
    <row r="37140" ht="12.75" x14ac:dyDescent="0.2"/>
    <row r="37141" ht="12.75" x14ac:dyDescent="0.2"/>
    <row r="37142" ht="12.75" x14ac:dyDescent="0.2"/>
    <row r="37143" ht="12.75" x14ac:dyDescent="0.2"/>
    <row r="37144" ht="12.75" x14ac:dyDescent="0.2"/>
    <row r="37145" ht="12.75" x14ac:dyDescent="0.2"/>
    <row r="37146" ht="12.75" x14ac:dyDescent="0.2"/>
    <row r="37147" ht="12.75" x14ac:dyDescent="0.2"/>
    <row r="37148" ht="12.75" x14ac:dyDescent="0.2"/>
    <row r="37149" ht="12.75" x14ac:dyDescent="0.2"/>
    <row r="37150" ht="12.75" x14ac:dyDescent="0.2"/>
    <row r="37151" ht="12.75" x14ac:dyDescent="0.2"/>
    <row r="37152" ht="12.75" x14ac:dyDescent="0.2"/>
    <row r="37153" ht="12.75" x14ac:dyDescent="0.2"/>
    <row r="37154" ht="12.75" x14ac:dyDescent="0.2"/>
    <row r="37155" ht="12.75" x14ac:dyDescent="0.2"/>
    <row r="37156" ht="12.75" x14ac:dyDescent="0.2"/>
    <row r="37157" ht="12.75" x14ac:dyDescent="0.2"/>
    <row r="37158" ht="12.75" x14ac:dyDescent="0.2"/>
    <row r="37159" ht="12.75" x14ac:dyDescent="0.2"/>
    <row r="37160" ht="12.75" x14ac:dyDescent="0.2"/>
    <row r="37161" ht="12.75" x14ac:dyDescent="0.2"/>
    <row r="37162" ht="12.75" x14ac:dyDescent="0.2"/>
    <row r="37163" ht="12.75" x14ac:dyDescent="0.2"/>
    <row r="37164" ht="12.75" x14ac:dyDescent="0.2"/>
    <row r="37165" ht="12.75" x14ac:dyDescent="0.2"/>
    <row r="37166" ht="12.75" x14ac:dyDescent="0.2"/>
    <row r="37167" ht="12.75" x14ac:dyDescent="0.2"/>
    <row r="37168" ht="12.75" x14ac:dyDescent="0.2"/>
    <row r="37169" ht="12.75" x14ac:dyDescent="0.2"/>
    <row r="37170" ht="12.75" x14ac:dyDescent="0.2"/>
    <row r="37171" ht="12.75" x14ac:dyDescent="0.2"/>
    <row r="37172" ht="12.75" x14ac:dyDescent="0.2"/>
    <row r="37173" ht="12.75" x14ac:dyDescent="0.2"/>
    <row r="37174" ht="12.75" x14ac:dyDescent="0.2"/>
    <row r="37175" ht="12.75" x14ac:dyDescent="0.2"/>
    <row r="37176" ht="12.75" x14ac:dyDescent="0.2"/>
    <row r="37177" ht="12.75" x14ac:dyDescent="0.2"/>
    <row r="37178" ht="12.75" x14ac:dyDescent="0.2"/>
    <row r="37179" ht="12.75" x14ac:dyDescent="0.2"/>
    <row r="37180" ht="12.75" x14ac:dyDescent="0.2"/>
    <row r="37181" ht="12.75" x14ac:dyDescent="0.2"/>
    <row r="37182" ht="12.75" x14ac:dyDescent="0.2"/>
    <row r="37183" ht="12.75" x14ac:dyDescent="0.2"/>
    <row r="37184" ht="12.75" x14ac:dyDescent="0.2"/>
    <row r="37185" ht="12.75" x14ac:dyDescent="0.2"/>
    <row r="37186" ht="12.75" x14ac:dyDescent="0.2"/>
    <row r="37187" ht="12.75" x14ac:dyDescent="0.2"/>
    <row r="37188" ht="12.75" x14ac:dyDescent="0.2"/>
    <row r="37189" ht="12.75" x14ac:dyDescent="0.2"/>
    <row r="37190" ht="12.75" x14ac:dyDescent="0.2"/>
    <row r="37191" ht="12.75" x14ac:dyDescent="0.2"/>
    <row r="37192" ht="12.75" x14ac:dyDescent="0.2"/>
    <row r="37193" ht="12.75" x14ac:dyDescent="0.2"/>
    <row r="37194" ht="12.75" x14ac:dyDescent="0.2"/>
    <row r="37195" ht="12.75" x14ac:dyDescent="0.2"/>
    <row r="37196" ht="12.75" x14ac:dyDescent="0.2"/>
    <row r="37197" ht="12.75" x14ac:dyDescent="0.2"/>
    <row r="37198" ht="12.75" x14ac:dyDescent="0.2"/>
    <row r="37199" ht="12.75" x14ac:dyDescent="0.2"/>
    <row r="37200" ht="12.75" x14ac:dyDescent="0.2"/>
    <row r="37201" ht="12.75" x14ac:dyDescent="0.2"/>
    <row r="37202" ht="12.75" x14ac:dyDescent="0.2"/>
    <row r="37203" ht="12.75" x14ac:dyDescent="0.2"/>
    <row r="37204" ht="12.75" x14ac:dyDescent="0.2"/>
    <row r="37205" ht="12.75" x14ac:dyDescent="0.2"/>
    <row r="37206" ht="12.75" x14ac:dyDescent="0.2"/>
    <row r="37207" ht="12.75" x14ac:dyDescent="0.2"/>
    <row r="37208" ht="12.75" x14ac:dyDescent="0.2"/>
    <row r="37209" ht="12.75" x14ac:dyDescent="0.2"/>
    <row r="37210" ht="12.75" x14ac:dyDescent="0.2"/>
    <row r="37211" ht="12.75" x14ac:dyDescent="0.2"/>
    <row r="37212" ht="12.75" x14ac:dyDescent="0.2"/>
    <row r="37213" ht="12.75" x14ac:dyDescent="0.2"/>
    <row r="37214" ht="12.75" x14ac:dyDescent="0.2"/>
    <row r="37215" ht="12.75" x14ac:dyDescent="0.2"/>
    <row r="37216" ht="12.75" x14ac:dyDescent="0.2"/>
    <row r="37217" ht="12.75" x14ac:dyDescent="0.2"/>
    <row r="37218" ht="12.75" x14ac:dyDescent="0.2"/>
    <row r="37219" ht="12.75" x14ac:dyDescent="0.2"/>
    <row r="37220" ht="12.75" x14ac:dyDescent="0.2"/>
    <row r="37221" ht="12.75" x14ac:dyDescent="0.2"/>
    <row r="37222" ht="12.75" x14ac:dyDescent="0.2"/>
    <row r="37223" ht="12.75" x14ac:dyDescent="0.2"/>
    <row r="37224" ht="12.75" x14ac:dyDescent="0.2"/>
    <row r="37225" ht="12.75" x14ac:dyDescent="0.2"/>
    <row r="37226" ht="12.75" x14ac:dyDescent="0.2"/>
    <row r="37227" ht="12.75" x14ac:dyDescent="0.2"/>
    <row r="37228" ht="12.75" x14ac:dyDescent="0.2"/>
    <row r="37229" ht="12.75" x14ac:dyDescent="0.2"/>
    <row r="37230" ht="12.75" x14ac:dyDescent="0.2"/>
    <row r="37231" ht="12.75" x14ac:dyDescent="0.2"/>
    <row r="37232" ht="12.75" x14ac:dyDescent="0.2"/>
    <row r="37233" ht="12.75" x14ac:dyDescent="0.2"/>
    <row r="37234" ht="12.75" x14ac:dyDescent="0.2"/>
    <row r="37235" ht="12.75" x14ac:dyDescent="0.2"/>
    <row r="37236" ht="12.75" x14ac:dyDescent="0.2"/>
    <row r="37237" ht="12.75" x14ac:dyDescent="0.2"/>
    <row r="37238" ht="12.75" x14ac:dyDescent="0.2"/>
    <row r="37239" ht="12.75" x14ac:dyDescent="0.2"/>
    <row r="37240" ht="12.75" x14ac:dyDescent="0.2"/>
    <row r="37241" ht="12.75" x14ac:dyDescent="0.2"/>
    <row r="37242" ht="12.75" x14ac:dyDescent="0.2"/>
    <row r="37243" ht="12.75" x14ac:dyDescent="0.2"/>
    <row r="37244" ht="12.75" x14ac:dyDescent="0.2"/>
    <row r="37245" ht="12.75" x14ac:dyDescent="0.2"/>
    <row r="37246" ht="12.75" x14ac:dyDescent="0.2"/>
    <row r="37247" ht="12.75" x14ac:dyDescent="0.2"/>
    <row r="37248" ht="12.75" x14ac:dyDescent="0.2"/>
    <row r="37249" ht="12.75" x14ac:dyDescent="0.2"/>
    <row r="37250" ht="12.75" x14ac:dyDescent="0.2"/>
    <row r="37251" ht="12.75" x14ac:dyDescent="0.2"/>
    <row r="37252" ht="12.75" x14ac:dyDescent="0.2"/>
    <row r="37253" ht="12.75" x14ac:dyDescent="0.2"/>
    <row r="37254" ht="12.75" x14ac:dyDescent="0.2"/>
    <row r="37255" ht="12.75" x14ac:dyDescent="0.2"/>
    <row r="37256" ht="12.75" x14ac:dyDescent="0.2"/>
    <row r="37257" ht="12.75" x14ac:dyDescent="0.2"/>
    <row r="37258" ht="12.75" x14ac:dyDescent="0.2"/>
    <row r="37259" ht="12.75" x14ac:dyDescent="0.2"/>
    <row r="37260" ht="12.75" x14ac:dyDescent="0.2"/>
    <row r="37261" ht="12.75" x14ac:dyDescent="0.2"/>
    <row r="37262" ht="12.75" x14ac:dyDescent="0.2"/>
    <row r="37263" ht="12.75" x14ac:dyDescent="0.2"/>
    <row r="37264" ht="12.75" x14ac:dyDescent="0.2"/>
    <row r="37265" ht="12.75" x14ac:dyDescent="0.2"/>
    <row r="37266" ht="12.75" x14ac:dyDescent="0.2"/>
    <row r="37267" ht="12.75" x14ac:dyDescent="0.2"/>
    <row r="37268" ht="12.75" x14ac:dyDescent="0.2"/>
    <row r="37269" ht="12.75" x14ac:dyDescent="0.2"/>
    <row r="37270" ht="12.75" x14ac:dyDescent="0.2"/>
    <row r="37271" ht="12.75" x14ac:dyDescent="0.2"/>
    <row r="37272" ht="12.75" x14ac:dyDescent="0.2"/>
    <row r="37273" ht="12.75" x14ac:dyDescent="0.2"/>
    <row r="37274" ht="12.75" x14ac:dyDescent="0.2"/>
    <row r="37275" ht="12.75" x14ac:dyDescent="0.2"/>
    <row r="37276" ht="12.75" x14ac:dyDescent="0.2"/>
    <row r="37277" ht="12.75" x14ac:dyDescent="0.2"/>
    <row r="37278" ht="12.75" x14ac:dyDescent="0.2"/>
    <row r="37279" ht="12.75" x14ac:dyDescent="0.2"/>
    <row r="37280" ht="12.75" x14ac:dyDescent="0.2"/>
    <row r="37281" ht="12.75" x14ac:dyDescent="0.2"/>
    <row r="37282" ht="12.75" x14ac:dyDescent="0.2"/>
    <row r="37283" ht="12.75" x14ac:dyDescent="0.2"/>
    <row r="37284" ht="12.75" x14ac:dyDescent="0.2"/>
    <row r="37285" ht="12.75" x14ac:dyDescent="0.2"/>
    <row r="37286" ht="12.75" x14ac:dyDescent="0.2"/>
    <row r="37287" ht="12.75" x14ac:dyDescent="0.2"/>
    <row r="37288" ht="12.75" x14ac:dyDescent="0.2"/>
    <row r="37289" ht="12.75" x14ac:dyDescent="0.2"/>
    <row r="37290" ht="12.75" x14ac:dyDescent="0.2"/>
    <row r="37291" ht="12.75" x14ac:dyDescent="0.2"/>
    <row r="37292" ht="12.75" x14ac:dyDescent="0.2"/>
    <row r="37293" ht="12.75" x14ac:dyDescent="0.2"/>
    <row r="37294" ht="12.75" x14ac:dyDescent="0.2"/>
    <row r="37295" ht="12.75" x14ac:dyDescent="0.2"/>
    <row r="37296" ht="12.75" x14ac:dyDescent="0.2"/>
    <row r="37297" ht="12.75" x14ac:dyDescent="0.2"/>
    <row r="37298" ht="12.75" x14ac:dyDescent="0.2"/>
    <row r="37299" ht="12.75" x14ac:dyDescent="0.2"/>
    <row r="37300" ht="12.75" x14ac:dyDescent="0.2"/>
    <row r="37301" ht="12.75" x14ac:dyDescent="0.2"/>
    <row r="37302" ht="12.75" x14ac:dyDescent="0.2"/>
    <row r="37303" ht="12.75" x14ac:dyDescent="0.2"/>
    <row r="37304" ht="12.75" x14ac:dyDescent="0.2"/>
    <row r="37305" ht="12.75" x14ac:dyDescent="0.2"/>
    <row r="37306" ht="12.75" x14ac:dyDescent="0.2"/>
    <row r="37307" ht="12.75" x14ac:dyDescent="0.2"/>
    <row r="37308" ht="12.75" x14ac:dyDescent="0.2"/>
    <row r="37309" ht="12.75" x14ac:dyDescent="0.2"/>
    <row r="37310" ht="12.75" x14ac:dyDescent="0.2"/>
    <row r="37311" ht="12.75" x14ac:dyDescent="0.2"/>
    <row r="37312" ht="12.75" x14ac:dyDescent="0.2"/>
    <row r="37313" ht="12.75" x14ac:dyDescent="0.2"/>
    <row r="37314" ht="12.75" x14ac:dyDescent="0.2"/>
    <row r="37315" ht="12.75" x14ac:dyDescent="0.2"/>
    <row r="37316" ht="12.75" x14ac:dyDescent="0.2"/>
    <row r="37317" ht="12.75" x14ac:dyDescent="0.2"/>
    <row r="37318" ht="12.75" x14ac:dyDescent="0.2"/>
    <row r="37319" ht="12.75" x14ac:dyDescent="0.2"/>
    <row r="37320" ht="12.75" x14ac:dyDescent="0.2"/>
    <row r="37321" ht="12.75" x14ac:dyDescent="0.2"/>
    <row r="37322" ht="12.75" x14ac:dyDescent="0.2"/>
    <row r="37323" ht="12.75" x14ac:dyDescent="0.2"/>
    <row r="37324" ht="12.75" x14ac:dyDescent="0.2"/>
    <row r="37325" ht="12.75" x14ac:dyDescent="0.2"/>
    <row r="37326" ht="12.75" x14ac:dyDescent="0.2"/>
    <row r="37327" ht="12.75" x14ac:dyDescent="0.2"/>
    <row r="37328" ht="12.75" x14ac:dyDescent="0.2"/>
    <row r="37329" ht="12.75" x14ac:dyDescent="0.2"/>
    <row r="37330" ht="12.75" x14ac:dyDescent="0.2"/>
    <row r="37331" ht="12.75" x14ac:dyDescent="0.2"/>
    <row r="37332" ht="12.75" x14ac:dyDescent="0.2"/>
    <row r="37333" ht="12.75" x14ac:dyDescent="0.2"/>
    <row r="37334" ht="12.75" x14ac:dyDescent="0.2"/>
    <row r="37335" ht="12.75" x14ac:dyDescent="0.2"/>
    <row r="37336" ht="12.75" x14ac:dyDescent="0.2"/>
    <row r="37337" ht="12.75" x14ac:dyDescent="0.2"/>
    <row r="37338" ht="12.75" x14ac:dyDescent="0.2"/>
    <row r="37339" ht="12.75" x14ac:dyDescent="0.2"/>
    <row r="37340" ht="12.75" x14ac:dyDescent="0.2"/>
    <row r="37341" ht="12.75" x14ac:dyDescent="0.2"/>
    <row r="37342" ht="12.75" x14ac:dyDescent="0.2"/>
    <row r="37343" ht="12.75" x14ac:dyDescent="0.2"/>
    <row r="37344" ht="12.75" x14ac:dyDescent="0.2"/>
    <row r="37345" ht="12.75" x14ac:dyDescent="0.2"/>
    <row r="37346" ht="12.75" x14ac:dyDescent="0.2"/>
    <row r="37347" ht="12.75" x14ac:dyDescent="0.2"/>
    <row r="37348" ht="12.75" x14ac:dyDescent="0.2"/>
    <row r="37349" ht="12.75" x14ac:dyDescent="0.2"/>
    <row r="37350" ht="12.75" x14ac:dyDescent="0.2"/>
    <row r="37351" ht="12.75" x14ac:dyDescent="0.2"/>
    <row r="37352" ht="12.75" x14ac:dyDescent="0.2"/>
    <row r="37353" ht="12.75" x14ac:dyDescent="0.2"/>
    <row r="37354" ht="12.75" x14ac:dyDescent="0.2"/>
    <row r="37355" ht="12.75" x14ac:dyDescent="0.2"/>
    <row r="37356" ht="12.75" x14ac:dyDescent="0.2"/>
    <row r="37357" ht="12.75" x14ac:dyDescent="0.2"/>
    <row r="37358" ht="12.75" x14ac:dyDescent="0.2"/>
    <row r="37359" ht="12.75" x14ac:dyDescent="0.2"/>
    <row r="37360" ht="12.75" x14ac:dyDescent="0.2"/>
    <row r="37361" ht="12.75" x14ac:dyDescent="0.2"/>
    <row r="37362" ht="12.75" x14ac:dyDescent="0.2"/>
    <row r="37363" ht="12.75" x14ac:dyDescent="0.2"/>
    <row r="37364" ht="12.75" x14ac:dyDescent="0.2"/>
    <row r="37365" ht="12.75" x14ac:dyDescent="0.2"/>
    <row r="37366" ht="12.75" x14ac:dyDescent="0.2"/>
    <row r="37367" ht="12.75" x14ac:dyDescent="0.2"/>
    <row r="37368" ht="12.75" x14ac:dyDescent="0.2"/>
    <row r="37369" ht="12.75" x14ac:dyDescent="0.2"/>
    <row r="37370" ht="12.75" x14ac:dyDescent="0.2"/>
    <row r="37371" ht="12.75" x14ac:dyDescent="0.2"/>
    <row r="37372" ht="12.75" x14ac:dyDescent="0.2"/>
    <row r="37373" ht="12.75" x14ac:dyDescent="0.2"/>
    <row r="37374" ht="12.75" x14ac:dyDescent="0.2"/>
    <row r="37375" ht="12.75" x14ac:dyDescent="0.2"/>
    <row r="37376" ht="12.75" x14ac:dyDescent="0.2"/>
    <row r="37377" ht="12.75" x14ac:dyDescent="0.2"/>
    <row r="37378" ht="12.75" x14ac:dyDescent="0.2"/>
    <row r="37379" ht="12.75" x14ac:dyDescent="0.2"/>
    <row r="37380" ht="12.75" x14ac:dyDescent="0.2"/>
    <row r="37381" ht="12.75" x14ac:dyDescent="0.2"/>
    <row r="37382" ht="12.75" x14ac:dyDescent="0.2"/>
    <row r="37383" ht="12.75" x14ac:dyDescent="0.2"/>
    <row r="37384" ht="12.75" x14ac:dyDescent="0.2"/>
    <row r="37385" ht="12.75" x14ac:dyDescent="0.2"/>
    <row r="37386" ht="12.75" x14ac:dyDescent="0.2"/>
    <row r="37387" ht="12.75" x14ac:dyDescent="0.2"/>
    <row r="37388" ht="12.75" x14ac:dyDescent="0.2"/>
    <row r="37389" ht="12.75" x14ac:dyDescent="0.2"/>
    <row r="37390" ht="12.75" x14ac:dyDescent="0.2"/>
    <row r="37391" ht="12.75" x14ac:dyDescent="0.2"/>
    <row r="37392" ht="12.75" x14ac:dyDescent="0.2"/>
    <row r="37393" ht="12.75" x14ac:dyDescent="0.2"/>
    <row r="37394" ht="12.75" x14ac:dyDescent="0.2"/>
    <row r="37395" ht="12.75" x14ac:dyDescent="0.2"/>
    <row r="37396" ht="12.75" x14ac:dyDescent="0.2"/>
    <row r="37397" ht="12.75" x14ac:dyDescent="0.2"/>
    <row r="37398" ht="12.75" x14ac:dyDescent="0.2"/>
    <row r="37399" ht="12.75" x14ac:dyDescent="0.2"/>
    <row r="37400" ht="12.75" x14ac:dyDescent="0.2"/>
    <row r="37401" ht="12.75" x14ac:dyDescent="0.2"/>
    <row r="37402" ht="12.75" x14ac:dyDescent="0.2"/>
    <row r="37403" ht="12.75" x14ac:dyDescent="0.2"/>
    <row r="37404" ht="12.75" x14ac:dyDescent="0.2"/>
    <row r="37405" ht="12.75" x14ac:dyDescent="0.2"/>
    <row r="37406" ht="12.75" x14ac:dyDescent="0.2"/>
    <row r="37407" ht="12.75" x14ac:dyDescent="0.2"/>
    <row r="37408" ht="12.75" x14ac:dyDescent="0.2"/>
    <row r="37409" ht="12.75" x14ac:dyDescent="0.2"/>
    <row r="37410" ht="12.75" x14ac:dyDescent="0.2"/>
    <row r="37411" ht="12.75" x14ac:dyDescent="0.2"/>
    <row r="37412" ht="12.75" x14ac:dyDescent="0.2"/>
    <row r="37413" ht="12.75" x14ac:dyDescent="0.2"/>
    <row r="37414" ht="12.75" x14ac:dyDescent="0.2"/>
    <row r="37415" ht="12.75" x14ac:dyDescent="0.2"/>
    <row r="37416" ht="12.75" x14ac:dyDescent="0.2"/>
    <row r="37417" ht="12.75" x14ac:dyDescent="0.2"/>
    <row r="37418" ht="12.75" x14ac:dyDescent="0.2"/>
    <row r="37419" ht="12.75" x14ac:dyDescent="0.2"/>
    <row r="37420" ht="12.75" x14ac:dyDescent="0.2"/>
    <row r="37421" ht="12.75" x14ac:dyDescent="0.2"/>
    <row r="37422" ht="12.75" x14ac:dyDescent="0.2"/>
    <row r="37423" ht="12.75" x14ac:dyDescent="0.2"/>
    <row r="37424" ht="12.75" x14ac:dyDescent="0.2"/>
    <row r="37425" ht="12.75" x14ac:dyDescent="0.2"/>
    <row r="37426" ht="12.75" x14ac:dyDescent="0.2"/>
    <row r="37427" ht="12.75" x14ac:dyDescent="0.2"/>
    <row r="37428" ht="12.75" x14ac:dyDescent="0.2"/>
    <row r="37429" ht="12.75" x14ac:dyDescent="0.2"/>
    <row r="37430" ht="12.75" x14ac:dyDescent="0.2"/>
    <row r="37431" ht="12.75" x14ac:dyDescent="0.2"/>
    <row r="37432" ht="12.75" x14ac:dyDescent="0.2"/>
    <row r="37433" ht="12.75" x14ac:dyDescent="0.2"/>
    <row r="37434" ht="12.75" x14ac:dyDescent="0.2"/>
    <row r="37435" ht="12.75" x14ac:dyDescent="0.2"/>
    <row r="37436" ht="12.75" x14ac:dyDescent="0.2"/>
    <row r="37437" ht="12.75" x14ac:dyDescent="0.2"/>
    <row r="37438" ht="12.75" x14ac:dyDescent="0.2"/>
    <row r="37439" ht="12.75" x14ac:dyDescent="0.2"/>
    <row r="37440" ht="12.75" x14ac:dyDescent="0.2"/>
    <row r="37441" ht="12.75" x14ac:dyDescent="0.2"/>
    <row r="37442" ht="12.75" x14ac:dyDescent="0.2"/>
    <row r="37443" ht="12.75" x14ac:dyDescent="0.2"/>
    <row r="37444" ht="12.75" x14ac:dyDescent="0.2"/>
    <row r="37445" ht="12.75" x14ac:dyDescent="0.2"/>
    <row r="37446" ht="12.75" x14ac:dyDescent="0.2"/>
    <row r="37447" ht="12.75" x14ac:dyDescent="0.2"/>
    <row r="37448" ht="12.75" x14ac:dyDescent="0.2"/>
    <row r="37449" ht="12.75" x14ac:dyDescent="0.2"/>
    <row r="37450" ht="12.75" x14ac:dyDescent="0.2"/>
    <row r="37451" ht="12.75" x14ac:dyDescent="0.2"/>
    <row r="37452" ht="12.75" x14ac:dyDescent="0.2"/>
    <row r="37453" ht="12.75" x14ac:dyDescent="0.2"/>
    <row r="37454" ht="12.75" x14ac:dyDescent="0.2"/>
    <row r="37455" ht="12.75" x14ac:dyDescent="0.2"/>
    <row r="37456" ht="12.75" x14ac:dyDescent="0.2"/>
    <row r="37457" ht="12.75" x14ac:dyDescent="0.2"/>
    <row r="37458" ht="12.75" x14ac:dyDescent="0.2"/>
    <row r="37459" ht="12.75" x14ac:dyDescent="0.2"/>
    <row r="37460" ht="12.75" x14ac:dyDescent="0.2"/>
    <row r="37461" ht="12.75" x14ac:dyDescent="0.2"/>
    <row r="37462" ht="12.75" x14ac:dyDescent="0.2"/>
    <row r="37463" ht="12.75" x14ac:dyDescent="0.2"/>
    <row r="37464" ht="12.75" x14ac:dyDescent="0.2"/>
    <row r="37465" ht="12.75" x14ac:dyDescent="0.2"/>
    <row r="37466" ht="12.75" x14ac:dyDescent="0.2"/>
    <row r="37467" ht="12.75" x14ac:dyDescent="0.2"/>
    <row r="37468" ht="12.75" x14ac:dyDescent="0.2"/>
    <row r="37469" ht="12.75" x14ac:dyDescent="0.2"/>
    <row r="37470" ht="12.75" x14ac:dyDescent="0.2"/>
    <row r="37471" ht="12.75" x14ac:dyDescent="0.2"/>
    <row r="37472" ht="12.75" x14ac:dyDescent="0.2"/>
    <row r="37473" ht="12.75" x14ac:dyDescent="0.2"/>
    <row r="37474" ht="12.75" x14ac:dyDescent="0.2"/>
    <row r="37475" ht="12.75" x14ac:dyDescent="0.2"/>
    <row r="37476" ht="12.75" x14ac:dyDescent="0.2"/>
    <row r="37477" ht="12.75" x14ac:dyDescent="0.2"/>
    <row r="37478" ht="12.75" x14ac:dyDescent="0.2"/>
    <row r="37479" ht="12.75" x14ac:dyDescent="0.2"/>
    <row r="37480" ht="12.75" x14ac:dyDescent="0.2"/>
    <row r="37481" ht="12.75" x14ac:dyDescent="0.2"/>
    <row r="37482" ht="12.75" x14ac:dyDescent="0.2"/>
    <row r="37483" ht="12.75" x14ac:dyDescent="0.2"/>
    <row r="37484" ht="12.75" x14ac:dyDescent="0.2"/>
    <row r="37485" ht="12.75" x14ac:dyDescent="0.2"/>
    <row r="37486" ht="12.75" x14ac:dyDescent="0.2"/>
    <row r="37487" ht="12.75" x14ac:dyDescent="0.2"/>
    <row r="37488" ht="12.75" x14ac:dyDescent="0.2"/>
    <row r="37489" ht="12.75" x14ac:dyDescent="0.2"/>
    <row r="37490" ht="12.75" x14ac:dyDescent="0.2"/>
    <row r="37491" ht="12.75" x14ac:dyDescent="0.2"/>
    <row r="37492" ht="12.75" x14ac:dyDescent="0.2"/>
    <row r="37493" ht="12.75" x14ac:dyDescent="0.2"/>
    <row r="37494" ht="12.75" x14ac:dyDescent="0.2"/>
    <row r="37495" ht="12.75" x14ac:dyDescent="0.2"/>
    <row r="37496" ht="12.75" x14ac:dyDescent="0.2"/>
    <row r="37497" ht="12.75" x14ac:dyDescent="0.2"/>
    <row r="37498" ht="12.75" x14ac:dyDescent="0.2"/>
    <row r="37499" ht="12.75" x14ac:dyDescent="0.2"/>
    <row r="37500" ht="12.75" x14ac:dyDescent="0.2"/>
    <row r="37501" ht="12.75" x14ac:dyDescent="0.2"/>
    <row r="37502" ht="12.75" x14ac:dyDescent="0.2"/>
    <row r="37503" ht="12.75" x14ac:dyDescent="0.2"/>
    <row r="37504" ht="12.75" x14ac:dyDescent="0.2"/>
    <row r="37505" ht="12.75" x14ac:dyDescent="0.2"/>
    <row r="37506" ht="12.75" x14ac:dyDescent="0.2"/>
    <row r="37507" ht="12.75" x14ac:dyDescent="0.2"/>
    <row r="37508" ht="12.75" x14ac:dyDescent="0.2"/>
    <row r="37509" ht="12.75" x14ac:dyDescent="0.2"/>
    <row r="37510" ht="12.75" x14ac:dyDescent="0.2"/>
    <row r="37511" ht="12.75" x14ac:dyDescent="0.2"/>
    <row r="37512" ht="12.75" x14ac:dyDescent="0.2"/>
    <row r="37513" ht="12.75" x14ac:dyDescent="0.2"/>
    <row r="37514" ht="12.75" x14ac:dyDescent="0.2"/>
    <row r="37515" ht="12.75" x14ac:dyDescent="0.2"/>
    <row r="37516" ht="12.75" x14ac:dyDescent="0.2"/>
    <row r="37517" ht="12.75" x14ac:dyDescent="0.2"/>
    <row r="37518" ht="12.75" x14ac:dyDescent="0.2"/>
    <row r="37519" ht="12.75" x14ac:dyDescent="0.2"/>
    <row r="37520" ht="12.75" x14ac:dyDescent="0.2"/>
    <row r="37521" ht="12.75" x14ac:dyDescent="0.2"/>
    <row r="37522" ht="12.75" x14ac:dyDescent="0.2"/>
    <row r="37523" ht="12.75" x14ac:dyDescent="0.2"/>
    <row r="37524" ht="12.75" x14ac:dyDescent="0.2"/>
    <row r="37525" ht="12.75" x14ac:dyDescent="0.2"/>
    <row r="37526" ht="12.75" x14ac:dyDescent="0.2"/>
    <row r="37527" ht="12.75" x14ac:dyDescent="0.2"/>
    <row r="37528" ht="12.75" x14ac:dyDescent="0.2"/>
    <row r="37529" ht="12.75" x14ac:dyDescent="0.2"/>
    <row r="37530" ht="12.75" x14ac:dyDescent="0.2"/>
    <row r="37531" ht="12.75" x14ac:dyDescent="0.2"/>
    <row r="37532" ht="12.75" x14ac:dyDescent="0.2"/>
    <row r="37533" ht="12.75" x14ac:dyDescent="0.2"/>
    <row r="37534" ht="12.75" x14ac:dyDescent="0.2"/>
    <row r="37535" ht="12.75" x14ac:dyDescent="0.2"/>
    <row r="37536" ht="12.75" x14ac:dyDescent="0.2"/>
    <row r="37537" ht="12.75" x14ac:dyDescent="0.2"/>
    <row r="37538" ht="12.75" x14ac:dyDescent="0.2"/>
    <row r="37539" ht="12.75" x14ac:dyDescent="0.2"/>
    <row r="37540" ht="12.75" x14ac:dyDescent="0.2"/>
    <row r="37541" ht="12.75" x14ac:dyDescent="0.2"/>
    <row r="37542" ht="12.75" x14ac:dyDescent="0.2"/>
    <row r="37543" ht="12.75" x14ac:dyDescent="0.2"/>
    <row r="37544" ht="12.75" x14ac:dyDescent="0.2"/>
    <row r="37545" ht="12.75" x14ac:dyDescent="0.2"/>
    <row r="37546" ht="12.75" x14ac:dyDescent="0.2"/>
    <row r="37547" ht="12.75" x14ac:dyDescent="0.2"/>
    <row r="37548" ht="12.75" x14ac:dyDescent="0.2"/>
    <row r="37549" ht="12.75" x14ac:dyDescent="0.2"/>
    <row r="37550" ht="12.75" x14ac:dyDescent="0.2"/>
    <row r="37551" ht="12.75" x14ac:dyDescent="0.2"/>
    <row r="37552" ht="12.75" x14ac:dyDescent="0.2"/>
    <row r="37553" ht="12.75" x14ac:dyDescent="0.2"/>
    <row r="37554" ht="12.75" x14ac:dyDescent="0.2"/>
    <row r="37555" ht="12.75" x14ac:dyDescent="0.2"/>
    <row r="37556" ht="12.75" x14ac:dyDescent="0.2"/>
    <row r="37557" ht="12.75" x14ac:dyDescent="0.2"/>
    <row r="37558" ht="12.75" x14ac:dyDescent="0.2"/>
    <row r="37559" ht="12.75" x14ac:dyDescent="0.2"/>
    <row r="37560" ht="12.75" x14ac:dyDescent="0.2"/>
    <row r="37561" ht="12.75" x14ac:dyDescent="0.2"/>
    <row r="37562" ht="12.75" x14ac:dyDescent="0.2"/>
    <row r="37563" ht="12.75" x14ac:dyDescent="0.2"/>
    <row r="37564" ht="12.75" x14ac:dyDescent="0.2"/>
    <row r="37565" ht="12.75" x14ac:dyDescent="0.2"/>
    <row r="37566" ht="12.75" x14ac:dyDescent="0.2"/>
    <row r="37567" ht="12.75" x14ac:dyDescent="0.2"/>
    <row r="37568" ht="12.75" x14ac:dyDescent="0.2"/>
    <row r="37569" ht="12.75" x14ac:dyDescent="0.2"/>
    <row r="37570" ht="12.75" x14ac:dyDescent="0.2"/>
    <row r="37571" ht="12.75" x14ac:dyDescent="0.2"/>
    <row r="37572" ht="12.75" x14ac:dyDescent="0.2"/>
    <row r="37573" ht="12.75" x14ac:dyDescent="0.2"/>
    <row r="37574" ht="12.75" x14ac:dyDescent="0.2"/>
    <row r="37575" ht="12.75" x14ac:dyDescent="0.2"/>
    <row r="37576" ht="12.75" x14ac:dyDescent="0.2"/>
    <row r="37577" ht="12.75" x14ac:dyDescent="0.2"/>
    <row r="37578" ht="12.75" x14ac:dyDescent="0.2"/>
    <row r="37579" ht="12.75" x14ac:dyDescent="0.2"/>
    <row r="37580" ht="12.75" x14ac:dyDescent="0.2"/>
    <row r="37581" ht="12.75" x14ac:dyDescent="0.2"/>
    <row r="37582" ht="12.75" x14ac:dyDescent="0.2"/>
    <row r="37583" ht="12.75" x14ac:dyDescent="0.2"/>
    <row r="37584" ht="12.75" x14ac:dyDescent="0.2"/>
    <row r="37585" ht="12.75" x14ac:dyDescent="0.2"/>
    <row r="37586" ht="12.75" x14ac:dyDescent="0.2"/>
    <row r="37587" ht="12.75" x14ac:dyDescent="0.2"/>
    <row r="37588" ht="12.75" x14ac:dyDescent="0.2"/>
    <row r="37589" ht="12.75" x14ac:dyDescent="0.2"/>
    <row r="37590" ht="12.75" x14ac:dyDescent="0.2"/>
    <row r="37591" ht="12.75" x14ac:dyDescent="0.2"/>
    <row r="37592" ht="12.75" x14ac:dyDescent="0.2"/>
    <row r="37593" ht="12.75" x14ac:dyDescent="0.2"/>
    <row r="37594" ht="12.75" x14ac:dyDescent="0.2"/>
    <row r="37595" ht="12.75" x14ac:dyDescent="0.2"/>
    <row r="37596" ht="12.75" x14ac:dyDescent="0.2"/>
    <row r="37597" ht="12.75" x14ac:dyDescent="0.2"/>
    <row r="37598" ht="12.75" x14ac:dyDescent="0.2"/>
    <row r="37599" ht="12.75" x14ac:dyDescent="0.2"/>
    <row r="37600" ht="12.75" x14ac:dyDescent="0.2"/>
    <row r="37601" ht="12.75" x14ac:dyDescent="0.2"/>
    <row r="37602" ht="12.75" x14ac:dyDescent="0.2"/>
    <row r="37603" ht="12.75" x14ac:dyDescent="0.2"/>
    <row r="37604" ht="12.75" x14ac:dyDescent="0.2"/>
    <row r="37605" ht="12.75" x14ac:dyDescent="0.2"/>
    <row r="37606" ht="12.75" x14ac:dyDescent="0.2"/>
    <row r="37607" ht="12.75" x14ac:dyDescent="0.2"/>
    <row r="37608" ht="12.75" x14ac:dyDescent="0.2"/>
    <row r="37609" ht="12.75" x14ac:dyDescent="0.2"/>
    <row r="37610" ht="12.75" x14ac:dyDescent="0.2"/>
    <row r="37611" ht="12.75" x14ac:dyDescent="0.2"/>
    <row r="37612" ht="12.75" x14ac:dyDescent="0.2"/>
    <row r="37613" ht="12.75" x14ac:dyDescent="0.2"/>
    <row r="37614" ht="12.75" x14ac:dyDescent="0.2"/>
    <row r="37615" ht="12.75" x14ac:dyDescent="0.2"/>
    <row r="37616" ht="12.75" x14ac:dyDescent="0.2"/>
    <row r="37617" ht="12.75" x14ac:dyDescent="0.2"/>
    <row r="37618" ht="12.75" x14ac:dyDescent="0.2"/>
    <row r="37619" ht="12.75" x14ac:dyDescent="0.2"/>
    <row r="37620" ht="12.75" x14ac:dyDescent="0.2"/>
    <row r="37621" ht="12.75" x14ac:dyDescent="0.2"/>
    <row r="37622" ht="12.75" x14ac:dyDescent="0.2"/>
    <row r="37623" ht="12.75" x14ac:dyDescent="0.2"/>
    <row r="37624" ht="12.75" x14ac:dyDescent="0.2"/>
    <row r="37625" ht="12.75" x14ac:dyDescent="0.2"/>
    <row r="37626" ht="12.75" x14ac:dyDescent="0.2"/>
    <row r="37627" ht="12.75" x14ac:dyDescent="0.2"/>
    <row r="37628" ht="12.75" x14ac:dyDescent="0.2"/>
    <row r="37629" ht="12.75" x14ac:dyDescent="0.2"/>
    <row r="37630" ht="12.75" x14ac:dyDescent="0.2"/>
    <row r="37631" ht="12.75" x14ac:dyDescent="0.2"/>
    <row r="37632" ht="12.75" x14ac:dyDescent="0.2"/>
    <row r="37633" ht="12.75" x14ac:dyDescent="0.2"/>
    <row r="37634" ht="12.75" x14ac:dyDescent="0.2"/>
    <row r="37635" ht="12.75" x14ac:dyDescent="0.2"/>
    <row r="37636" ht="12.75" x14ac:dyDescent="0.2"/>
    <row r="37637" ht="12.75" x14ac:dyDescent="0.2"/>
    <row r="37638" ht="12.75" x14ac:dyDescent="0.2"/>
    <row r="37639" ht="12.75" x14ac:dyDescent="0.2"/>
    <row r="37640" ht="12.75" x14ac:dyDescent="0.2"/>
    <row r="37641" ht="12.75" x14ac:dyDescent="0.2"/>
    <row r="37642" ht="12.75" x14ac:dyDescent="0.2"/>
    <row r="37643" ht="12.75" x14ac:dyDescent="0.2"/>
    <row r="37644" ht="12.75" x14ac:dyDescent="0.2"/>
    <row r="37645" ht="12.75" x14ac:dyDescent="0.2"/>
    <row r="37646" ht="12.75" x14ac:dyDescent="0.2"/>
    <row r="37647" ht="12.75" x14ac:dyDescent="0.2"/>
    <row r="37648" ht="12.75" x14ac:dyDescent="0.2"/>
    <row r="37649" ht="12.75" x14ac:dyDescent="0.2"/>
    <row r="37650" ht="12.75" x14ac:dyDescent="0.2"/>
    <row r="37651" ht="12.75" x14ac:dyDescent="0.2"/>
    <row r="37652" ht="12.75" x14ac:dyDescent="0.2"/>
    <row r="37653" ht="12.75" x14ac:dyDescent="0.2"/>
    <row r="37654" ht="12.75" x14ac:dyDescent="0.2"/>
    <row r="37655" ht="12.75" x14ac:dyDescent="0.2"/>
    <row r="37656" ht="12.75" x14ac:dyDescent="0.2"/>
    <row r="37657" ht="12.75" x14ac:dyDescent="0.2"/>
    <row r="37658" ht="12.75" x14ac:dyDescent="0.2"/>
    <row r="37659" ht="12.75" x14ac:dyDescent="0.2"/>
    <row r="37660" ht="12.75" x14ac:dyDescent="0.2"/>
    <row r="37661" ht="12.75" x14ac:dyDescent="0.2"/>
    <row r="37662" ht="12.75" x14ac:dyDescent="0.2"/>
    <row r="37663" ht="12.75" x14ac:dyDescent="0.2"/>
    <row r="37664" ht="12.75" x14ac:dyDescent="0.2"/>
    <row r="37665" ht="12.75" x14ac:dyDescent="0.2"/>
    <row r="37666" ht="12.75" x14ac:dyDescent="0.2"/>
    <row r="37667" ht="12.75" x14ac:dyDescent="0.2"/>
    <row r="37668" ht="12.75" x14ac:dyDescent="0.2"/>
    <row r="37669" ht="12.75" x14ac:dyDescent="0.2"/>
    <row r="37670" ht="12.75" x14ac:dyDescent="0.2"/>
    <row r="37671" ht="12.75" x14ac:dyDescent="0.2"/>
    <row r="37672" ht="12.75" x14ac:dyDescent="0.2"/>
    <row r="37673" ht="12.75" x14ac:dyDescent="0.2"/>
    <row r="37674" ht="12.75" x14ac:dyDescent="0.2"/>
    <row r="37675" ht="12.75" x14ac:dyDescent="0.2"/>
    <row r="37676" ht="12.75" x14ac:dyDescent="0.2"/>
    <row r="37677" ht="12.75" x14ac:dyDescent="0.2"/>
    <row r="37678" ht="12.75" x14ac:dyDescent="0.2"/>
    <row r="37679" ht="12.75" x14ac:dyDescent="0.2"/>
    <row r="37680" ht="12.75" x14ac:dyDescent="0.2"/>
    <row r="37681" ht="12.75" x14ac:dyDescent="0.2"/>
    <row r="37682" ht="12.75" x14ac:dyDescent="0.2"/>
    <row r="37683" ht="12.75" x14ac:dyDescent="0.2"/>
    <row r="37684" ht="12.75" x14ac:dyDescent="0.2"/>
    <row r="37685" ht="12.75" x14ac:dyDescent="0.2"/>
    <row r="37686" ht="12.75" x14ac:dyDescent="0.2"/>
    <row r="37687" ht="12.75" x14ac:dyDescent="0.2"/>
    <row r="37688" ht="12.75" x14ac:dyDescent="0.2"/>
    <row r="37689" ht="12.75" x14ac:dyDescent="0.2"/>
    <row r="37690" ht="12.75" x14ac:dyDescent="0.2"/>
    <row r="37691" ht="12.75" x14ac:dyDescent="0.2"/>
    <row r="37692" ht="12.75" x14ac:dyDescent="0.2"/>
    <row r="37693" ht="12.75" x14ac:dyDescent="0.2"/>
    <row r="37694" ht="12.75" x14ac:dyDescent="0.2"/>
    <row r="37695" ht="12.75" x14ac:dyDescent="0.2"/>
    <row r="37696" ht="12.75" x14ac:dyDescent="0.2"/>
    <row r="37697" ht="12.75" x14ac:dyDescent="0.2"/>
    <row r="37698" ht="12.75" x14ac:dyDescent="0.2"/>
    <row r="37699" ht="12.75" x14ac:dyDescent="0.2"/>
    <row r="37700" ht="12.75" x14ac:dyDescent="0.2"/>
    <row r="37701" ht="12.75" x14ac:dyDescent="0.2"/>
    <row r="37702" ht="12.75" x14ac:dyDescent="0.2"/>
    <row r="37703" ht="12.75" x14ac:dyDescent="0.2"/>
    <row r="37704" ht="12.75" x14ac:dyDescent="0.2"/>
    <row r="37705" ht="12.75" x14ac:dyDescent="0.2"/>
    <row r="37706" ht="12.75" x14ac:dyDescent="0.2"/>
    <row r="37707" ht="12.75" x14ac:dyDescent="0.2"/>
    <row r="37708" ht="12.75" x14ac:dyDescent="0.2"/>
    <row r="37709" ht="12.75" x14ac:dyDescent="0.2"/>
    <row r="37710" ht="12.75" x14ac:dyDescent="0.2"/>
    <row r="37711" ht="12.75" x14ac:dyDescent="0.2"/>
    <row r="37712" ht="12.75" x14ac:dyDescent="0.2"/>
    <row r="37713" ht="12.75" x14ac:dyDescent="0.2"/>
    <row r="37714" ht="12.75" x14ac:dyDescent="0.2"/>
    <row r="37715" ht="12.75" x14ac:dyDescent="0.2"/>
    <row r="37716" ht="12.75" x14ac:dyDescent="0.2"/>
    <row r="37717" ht="12.75" x14ac:dyDescent="0.2"/>
    <row r="37718" ht="12.75" x14ac:dyDescent="0.2"/>
    <row r="37719" ht="12.75" x14ac:dyDescent="0.2"/>
    <row r="37720" ht="12.75" x14ac:dyDescent="0.2"/>
    <row r="37721" ht="12.75" x14ac:dyDescent="0.2"/>
    <row r="37722" ht="12.75" x14ac:dyDescent="0.2"/>
    <row r="37723" ht="12.75" x14ac:dyDescent="0.2"/>
    <row r="37724" ht="12.75" x14ac:dyDescent="0.2"/>
    <row r="37725" ht="12.75" x14ac:dyDescent="0.2"/>
    <row r="37726" ht="12.75" x14ac:dyDescent="0.2"/>
    <row r="37727" ht="12.75" x14ac:dyDescent="0.2"/>
    <row r="37728" ht="12.75" x14ac:dyDescent="0.2"/>
    <row r="37729" ht="12.75" x14ac:dyDescent="0.2"/>
    <row r="37730" ht="12.75" x14ac:dyDescent="0.2"/>
    <row r="37731" ht="12.75" x14ac:dyDescent="0.2"/>
    <row r="37732" ht="12.75" x14ac:dyDescent="0.2"/>
    <row r="37733" ht="12.75" x14ac:dyDescent="0.2"/>
    <row r="37734" ht="12.75" x14ac:dyDescent="0.2"/>
    <row r="37735" ht="12.75" x14ac:dyDescent="0.2"/>
    <row r="37736" ht="12.75" x14ac:dyDescent="0.2"/>
    <row r="37737" ht="12.75" x14ac:dyDescent="0.2"/>
    <row r="37738" ht="12.75" x14ac:dyDescent="0.2"/>
    <row r="37739" ht="12.75" x14ac:dyDescent="0.2"/>
    <row r="37740" ht="12.75" x14ac:dyDescent="0.2"/>
    <row r="37741" ht="12.75" x14ac:dyDescent="0.2"/>
    <row r="37742" ht="12.75" x14ac:dyDescent="0.2"/>
    <row r="37743" ht="12.75" x14ac:dyDescent="0.2"/>
    <row r="37744" ht="12.75" x14ac:dyDescent="0.2"/>
    <row r="37745" ht="12.75" x14ac:dyDescent="0.2"/>
    <row r="37746" ht="12.75" x14ac:dyDescent="0.2"/>
    <row r="37747" ht="12.75" x14ac:dyDescent="0.2"/>
    <row r="37748" ht="12.75" x14ac:dyDescent="0.2"/>
    <row r="37749" ht="12.75" x14ac:dyDescent="0.2"/>
    <row r="37750" ht="12.75" x14ac:dyDescent="0.2"/>
    <row r="37751" ht="12.75" x14ac:dyDescent="0.2"/>
    <row r="37752" ht="12.75" x14ac:dyDescent="0.2"/>
    <row r="37753" ht="12.75" x14ac:dyDescent="0.2"/>
    <row r="37754" ht="12.75" x14ac:dyDescent="0.2"/>
    <row r="37755" ht="12.75" x14ac:dyDescent="0.2"/>
    <row r="37756" ht="12.75" x14ac:dyDescent="0.2"/>
    <row r="37757" ht="12.75" x14ac:dyDescent="0.2"/>
    <row r="37758" ht="12.75" x14ac:dyDescent="0.2"/>
    <row r="37759" ht="12.75" x14ac:dyDescent="0.2"/>
    <row r="37760" ht="12.75" x14ac:dyDescent="0.2"/>
    <row r="37761" ht="12.75" x14ac:dyDescent="0.2"/>
    <row r="37762" ht="12.75" x14ac:dyDescent="0.2"/>
    <row r="37763" ht="12.75" x14ac:dyDescent="0.2"/>
    <row r="37764" ht="12.75" x14ac:dyDescent="0.2"/>
    <row r="37765" ht="12.75" x14ac:dyDescent="0.2"/>
    <row r="37766" ht="12.75" x14ac:dyDescent="0.2"/>
    <row r="37767" ht="12.75" x14ac:dyDescent="0.2"/>
    <row r="37768" ht="12.75" x14ac:dyDescent="0.2"/>
    <row r="37769" ht="12.75" x14ac:dyDescent="0.2"/>
    <row r="37770" ht="12.75" x14ac:dyDescent="0.2"/>
    <row r="37771" ht="12.75" x14ac:dyDescent="0.2"/>
    <row r="37772" ht="12.75" x14ac:dyDescent="0.2"/>
    <row r="37773" ht="12.75" x14ac:dyDescent="0.2"/>
    <row r="37774" ht="12.75" x14ac:dyDescent="0.2"/>
    <row r="37775" ht="12.75" x14ac:dyDescent="0.2"/>
    <row r="37776" ht="12.75" x14ac:dyDescent="0.2"/>
    <row r="37777" ht="12.75" x14ac:dyDescent="0.2"/>
    <row r="37778" ht="12.75" x14ac:dyDescent="0.2"/>
    <row r="37779" ht="12.75" x14ac:dyDescent="0.2"/>
    <row r="37780" ht="12.75" x14ac:dyDescent="0.2"/>
    <row r="37781" ht="12.75" x14ac:dyDescent="0.2"/>
    <row r="37782" ht="12.75" x14ac:dyDescent="0.2"/>
    <row r="37783" ht="12.75" x14ac:dyDescent="0.2"/>
    <row r="37784" ht="12.75" x14ac:dyDescent="0.2"/>
    <row r="37785" ht="12.75" x14ac:dyDescent="0.2"/>
    <row r="37786" ht="12.75" x14ac:dyDescent="0.2"/>
    <row r="37787" ht="12.75" x14ac:dyDescent="0.2"/>
    <row r="37788" ht="12.75" x14ac:dyDescent="0.2"/>
    <row r="37789" ht="12.75" x14ac:dyDescent="0.2"/>
    <row r="37790" ht="12.75" x14ac:dyDescent="0.2"/>
    <row r="37791" ht="12.75" x14ac:dyDescent="0.2"/>
    <row r="37792" ht="12.75" x14ac:dyDescent="0.2"/>
    <row r="37793" ht="12.75" x14ac:dyDescent="0.2"/>
    <row r="37794" ht="12.75" x14ac:dyDescent="0.2"/>
    <row r="37795" ht="12.75" x14ac:dyDescent="0.2"/>
    <row r="37796" ht="12.75" x14ac:dyDescent="0.2"/>
    <row r="37797" ht="12.75" x14ac:dyDescent="0.2"/>
    <row r="37798" ht="12.75" x14ac:dyDescent="0.2"/>
    <row r="37799" ht="12.75" x14ac:dyDescent="0.2"/>
    <row r="37800" ht="12.75" x14ac:dyDescent="0.2"/>
    <row r="37801" ht="12.75" x14ac:dyDescent="0.2"/>
    <row r="37802" ht="12.75" x14ac:dyDescent="0.2"/>
    <row r="37803" ht="12.75" x14ac:dyDescent="0.2"/>
    <row r="37804" ht="12.75" x14ac:dyDescent="0.2"/>
    <row r="37805" ht="12.75" x14ac:dyDescent="0.2"/>
    <row r="37806" ht="12.75" x14ac:dyDescent="0.2"/>
    <row r="37807" ht="12.75" x14ac:dyDescent="0.2"/>
    <row r="37808" ht="12.75" x14ac:dyDescent="0.2"/>
    <row r="37809" ht="12.75" x14ac:dyDescent="0.2"/>
    <row r="37810" ht="12.75" x14ac:dyDescent="0.2"/>
    <row r="37811" ht="12.75" x14ac:dyDescent="0.2"/>
    <row r="37812" ht="12.75" x14ac:dyDescent="0.2"/>
    <row r="37813" ht="12.75" x14ac:dyDescent="0.2"/>
    <row r="37814" ht="12.75" x14ac:dyDescent="0.2"/>
    <row r="37815" ht="12.75" x14ac:dyDescent="0.2"/>
    <row r="37816" ht="12.75" x14ac:dyDescent="0.2"/>
    <row r="37817" ht="12.75" x14ac:dyDescent="0.2"/>
    <row r="37818" ht="12.75" x14ac:dyDescent="0.2"/>
    <row r="37819" ht="12.75" x14ac:dyDescent="0.2"/>
    <row r="37820" ht="12.75" x14ac:dyDescent="0.2"/>
    <row r="37821" ht="12.75" x14ac:dyDescent="0.2"/>
    <row r="37822" ht="12.75" x14ac:dyDescent="0.2"/>
    <row r="37823" ht="12.75" x14ac:dyDescent="0.2"/>
    <row r="37824" ht="12.75" x14ac:dyDescent="0.2"/>
    <row r="37825" ht="12.75" x14ac:dyDescent="0.2"/>
    <row r="37826" ht="12.75" x14ac:dyDescent="0.2"/>
    <row r="37827" ht="12.75" x14ac:dyDescent="0.2"/>
    <row r="37828" ht="12.75" x14ac:dyDescent="0.2"/>
    <row r="37829" ht="12.75" x14ac:dyDescent="0.2"/>
    <row r="37830" ht="12.75" x14ac:dyDescent="0.2"/>
    <row r="37831" ht="12.75" x14ac:dyDescent="0.2"/>
    <row r="37832" ht="12.75" x14ac:dyDescent="0.2"/>
    <row r="37833" ht="12.75" x14ac:dyDescent="0.2"/>
    <row r="37834" ht="12.75" x14ac:dyDescent="0.2"/>
    <row r="37835" ht="12.75" x14ac:dyDescent="0.2"/>
    <row r="37836" ht="12.75" x14ac:dyDescent="0.2"/>
    <row r="37837" ht="12.75" x14ac:dyDescent="0.2"/>
    <row r="37838" ht="12.75" x14ac:dyDescent="0.2"/>
    <row r="37839" ht="12.75" x14ac:dyDescent="0.2"/>
    <row r="37840" ht="12.75" x14ac:dyDescent="0.2"/>
    <row r="37841" ht="12.75" x14ac:dyDescent="0.2"/>
    <row r="37842" ht="12.75" x14ac:dyDescent="0.2"/>
    <row r="37843" ht="12.75" x14ac:dyDescent="0.2"/>
    <row r="37844" ht="12.75" x14ac:dyDescent="0.2"/>
    <row r="37845" ht="12.75" x14ac:dyDescent="0.2"/>
    <row r="37846" ht="12.75" x14ac:dyDescent="0.2"/>
    <row r="37847" ht="12.75" x14ac:dyDescent="0.2"/>
    <row r="37848" ht="12.75" x14ac:dyDescent="0.2"/>
    <row r="37849" ht="12.75" x14ac:dyDescent="0.2"/>
    <row r="37850" ht="12.75" x14ac:dyDescent="0.2"/>
    <row r="37851" ht="12.75" x14ac:dyDescent="0.2"/>
    <row r="37852" ht="12.75" x14ac:dyDescent="0.2"/>
    <row r="37853" ht="12.75" x14ac:dyDescent="0.2"/>
    <row r="37854" ht="12.75" x14ac:dyDescent="0.2"/>
    <row r="37855" ht="12.75" x14ac:dyDescent="0.2"/>
    <row r="37856" ht="12.75" x14ac:dyDescent="0.2"/>
    <row r="37857" ht="12.75" x14ac:dyDescent="0.2"/>
    <row r="37858" ht="12.75" x14ac:dyDescent="0.2"/>
    <row r="37859" ht="12.75" x14ac:dyDescent="0.2"/>
    <row r="37860" ht="12.75" x14ac:dyDescent="0.2"/>
    <row r="37861" ht="12.75" x14ac:dyDescent="0.2"/>
    <row r="37862" ht="12.75" x14ac:dyDescent="0.2"/>
    <row r="37863" ht="12.75" x14ac:dyDescent="0.2"/>
    <row r="37864" ht="12.75" x14ac:dyDescent="0.2"/>
    <row r="37865" ht="12.75" x14ac:dyDescent="0.2"/>
    <row r="37866" ht="12.75" x14ac:dyDescent="0.2"/>
    <row r="37867" ht="12.75" x14ac:dyDescent="0.2"/>
    <row r="37868" ht="12.75" x14ac:dyDescent="0.2"/>
    <row r="37869" ht="12.75" x14ac:dyDescent="0.2"/>
    <row r="37870" ht="12.75" x14ac:dyDescent="0.2"/>
    <row r="37871" ht="12.75" x14ac:dyDescent="0.2"/>
    <row r="37872" ht="12.75" x14ac:dyDescent="0.2"/>
    <row r="37873" ht="12.75" x14ac:dyDescent="0.2"/>
    <row r="37874" ht="12.75" x14ac:dyDescent="0.2"/>
    <row r="37875" ht="12.75" x14ac:dyDescent="0.2"/>
    <row r="37876" ht="12.75" x14ac:dyDescent="0.2"/>
    <row r="37877" ht="12.75" x14ac:dyDescent="0.2"/>
    <row r="37878" ht="12.75" x14ac:dyDescent="0.2"/>
    <row r="37879" ht="12.75" x14ac:dyDescent="0.2"/>
    <row r="37880" ht="12.75" x14ac:dyDescent="0.2"/>
    <row r="37881" ht="12.75" x14ac:dyDescent="0.2"/>
    <row r="37882" ht="12.75" x14ac:dyDescent="0.2"/>
    <row r="37883" ht="12.75" x14ac:dyDescent="0.2"/>
    <row r="37884" ht="12.75" x14ac:dyDescent="0.2"/>
    <row r="37885" ht="12.75" x14ac:dyDescent="0.2"/>
    <row r="37886" ht="12.75" x14ac:dyDescent="0.2"/>
    <row r="37887" ht="12.75" x14ac:dyDescent="0.2"/>
    <row r="37888" ht="12.75" x14ac:dyDescent="0.2"/>
    <row r="37889" ht="12.75" x14ac:dyDescent="0.2"/>
    <row r="37890" ht="12.75" x14ac:dyDescent="0.2"/>
    <row r="37891" ht="12.75" x14ac:dyDescent="0.2"/>
    <row r="37892" ht="12.75" x14ac:dyDescent="0.2"/>
    <row r="37893" ht="12.75" x14ac:dyDescent="0.2"/>
    <row r="37894" ht="12.75" x14ac:dyDescent="0.2"/>
    <row r="37895" ht="12.75" x14ac:dyDescent="0.2"/>
    <row r="37896" ht="12.75" x14ac:dyDescent="0.2"/>
    <row r="37897" ht="12.75" x14ac:dyDescent="0.2"/>
    <row r="37898" ht="12.75" x14ac:dyDescent="0.2"/>
    <row r="37899" ht="12.75" x14ac:dyDescent="0.2"/>
    <row r="37900" ht="12.75" x14ac:dyDescent="0.2"/>
    <row r="37901" ht="12.75" x14ac:dyDescent="0.2"/>
    <row r="37902" ht="12.75" x14ac:dyDescent="0.2"/>
    <row r="37903" ht="12.75" x14ac:dyDescent="0.2"/>
    <row r="37904" ht="12.75" x14ac:dyDescent="0.2"/>
    <row r="37905" ht="12.75" x14ac:dyDescent="0.2"/>
    <row r="37906" ht="12.75" x14ac:dyDescent="0.2"/>
    <row r="37907" ht="12.75" x14ac:dyDescent="0.2"/>
    <row r="37908" ht="12.75" x14ac:dyDescent="0.2"/>
    <row r="37909" ht="12.75" x14ac:dyDescent="0.2"/>
    <row r="37910" ht="12.75" x14ac:dyDescent="0.2"/>
    <row r="37911" ht="12.75" x14ac:dyDescent="0.2"/>
    <row r="37912" ht="12.75" x14ac:dyDescent="0.2"/>
    <row r="37913" ht="12.75" x14ac:dyDescent="0.2"/>
    <row r="37914" ht="12.75" x14ac:dyDescent="0.2"/>
    <row r="37915" ht="12.75" x14ac:dyDescent="0.2"/>
    <row r="37916" ht="12.75" x14ac:dyDescent="0.2"/>
    <row r="37917" ht="12.75" x14ac:dyDescent="0.2"/>
    <row r="37918" ht="12.75" x14ac:dyDescent="0.2"/>
    <row r="37919" ht="12.75" x14ac:dyDescent="0.2"/>
    <row r="37920" ht="12.75" x14ac:dyDescent="0.2"/>
    <row r="37921" ht="12.75" x14ac:dyDescent="0.2"/>
    <row r="37922" ht="12.75" x14ac:dyDescent="0.2"/>
    <row r="37923" ht="12.75" x14ac:dyDescent="0.2"/>
    <row r="37924" ht="12.75" x14ac:dyDescent="0.2"/>
    <row r="37925" ht="12.75" x14ac:dyDescent="0.2"/>
    <row r="37926" ht="12.75" x14ac:dyDescent="0.2"/>
    <row r="37927" ht="12.75" x14ac:dyDescent="0.2"/>
    <row r="37928" ht="12.75" x14ac:dyDescent="0.2"/>
    <row r="37929" ht="12.75" x14ac:dyDescent="0.2"/>
    <row r="37930" ht="12.75" x14ac:dyDescent="0.2"/>
    <row r="37931" ht="12.75" x14ac:dyDescent="0.2"/>
    <row r="37932" ht="12.75" x14ac:dyDescent="0.2"/>
    <row r="37933" ht="12.75" x14ac:dyDescent="0.2"/>
    <row r="37934" ht="12.75" x14ac:dyDescent="0.2"/>
    <row r="37935" ht="12.75" x14ac:dyDescent="0.2"/>
    <row r="37936" ht="12.75" x14ac:dyDescent="0.2"/>
    <row r="37937" ht="12.75" x14ac:dyDescent="0.2"/>
    <row r="37938" ht="12.75" x14ac:dyDescent="0.2"/>
    <row r="37939" ht="12.75" x14ac:dyDescent="0.2"/>
    <row r="37940" ht="12.75" x14ac:dyDescent="0.2"/>
    <row r="37941" ht="12.75" x14ac:dyDescent="0.2"/>
    <row r="37942" ht="12.75" x14ac:dyDescent="0.2"/>
    <row r="37943" ht="12.75" x14ac:dyDescent="0.2"/>
    <row r="37944" ht="12.75" x14ac:dyDescent="0.2"/>
    <row r="37945" ht="12.75" x14ac:dyDescent="0.2"/>
    <row r="37946" ht="12.75" x14ac:dyDescent="0.2"/>
    <row r="37947" ht="12.75" x14ac:dyDescent="0.2"/>
    <row r="37948" ht="12.75" x14ac:dyDescent="0.2"/>
    <row r="37949" ht="12.75" x14ac:dyDescent="0.2"/>
    <row r="37950" ht="12.75" x14ac:dyDescent="0.2"/>
    <row r="37951" ht="12.75" x14ac:dyDescent="0.2"/>
    <row r="37952" ht="12.75" x14ac:dyDescent="0.2"/>
    <row r="37953" ht="12.75" x14ac:dyDescent="0.2"/>
    <row r="37954" ht="12.75" x14ac:dyDescent="0.2"/>
    <row r="37955" ht="12.75" x14ac:dyDescent="0.2"/>
    <row r="37956" ht="12.75" x14ac:dyDescent="0.2"/>
    <row r="37957" ht="12.75" x14ac:dyDescent="0.2"/>
    <row r="37958" ht="12.75" x14ac:dyDescent="0.2"/>
    <row r="37959" ht="12.75" x14ac:dyDescent="0.2"/>
    <row r="37960" ht="12.75" x14ac:dyDescent="0.2"/>
    <row r="37961" ht="12.75" x14ac:dyDescent="0.2"/>
    <row r="37962" ht="12.75" x14ac:dyDescent="0.2"/>
    <row r="37963" ht="12.75" x14ac:dyDescent="0.2"/>
    <row r="37964" ht="12.75" x14ac:dyDescent="0.2"/>
    <row r="37965" ht="12.75" x14ac:dyDescent="0.2"/>
    <row r="37966" ht="12.75" x14ac:dyDescent="0.2"/>
    <row r="37967" ht="12.75" x14ac:dyDescent="0.2"/>
    <row r="37968" ht="12.75" x14ac:dyDescent="0.2"/>
    <row r="37969" ht="12.75" x14ac:dyDescent="0.2"/>
    <row r="37970" ht="12.75" x14ac:dyDescent="0.2"/>
    <row r="37971" ht="12.75" x14ac:dyDescent="0.2"/>
    <row r="37972" ht="12.75" x14ac:dyDescent="0.2"/>
    <row r="37973" ht="12.75" x14ac:dyDescent="0.2"/>
    <row r="37974" ht="12.75" x14ac:dyDescent="0.2"/>
    <row r="37975" ht="12.75" x14ac:dyDescent="0.2"/>
    <row r="37976" ht="12.75" x14ac:dyDescent="0.2"/>
    <row r="37977" ht="12.75" x14ac:dyDescent="0.2"/>
    <row r="37978" ht="12.75" x14ac:dyDescent="0.2"/>
    <row r="37979" ht="12.75" x14ac:dyDescent="0.2"/>
    <row r="37980" ht="12.75" x14ac:dyDescent="0.2"/>
    <row r="37981" ht="12.75" x14ac:dyDescent="0.2"/>
    <row r="37982" ht="12.75" x14ac:dyDescent="0.2"/>
    <row r="37983" ht="12.75" x14ac:dyDescent="0.2"/>
    <row r="37984" ht="12.75" x14ac:dyDescent="0.2"/>
    <row r="37985" ht="12.75" x14ac:dyDescent="0.2"/>
    <row r="37986" ht="12.75" x14ac:dyDescent="0.2"/>
    <row r="37987" ht="12.75" x14ac:dyDescent="0.2"/>
    <row r="37988" ht="12.75" x14ac:dyDescent="0.2"/>
    <row r="37989" ht="12.75" x14ac:dyDescent="0.2"/>
    <row r="37990" ht="12.75" x14ac:dyDescent="0.2"/>
    <row r="37991" ht="12.75" x14ac:dyDescent="0.2"/>
    <row r="37992" ht="12.75" x14ac:dyDescent="0.2"/>
    <row r="37993" ht="12.75" x14ac:dyDescent="0.2"/>
    <row r="37994" ht="12.75" x14ac:dyDescent="0.2"/>
    <row r="37995" ht="12.75" x14ac:dyDescent="0.2"/>
    <row r="37996" ht="12.75" x14ac:dyDescent="0.2"/>
    <row r="37997" ht="12.75" x14ac:dyDescent="0.2"/>
    <row r="37998" ht="12.75" x14ac:dyDescent="0.2"/>
    <row r="37999" ht="12.75" x14ac:dyDescent="0.2"/>
    <row r="38000" ht="12.75" x14ac:dyDescent="0.2"/>
    <row r="38001" ht="12.75" x14ac:dyDescent="0.2"/>
    <row r="38002" ht="12.75" x14ac:dyDescent="0.2"/>
    <row r="38003" ht="12.75" x14ac:dyDescent="0.2"/>
    <row r="38004" ht="12.75" x14ac:dyDescent="0.2"/>
    <row r="38005" ht="12.75" x14ac:dyDescent="0.2"/>
    <row r="38006" ht="12.75" x14ac:dyDescent="0.2"/>
    <row r="38007" ht="12.75" x14ac:dyDescent="0.2"/>
    <row r="38008" ht="12.75" x14ac:dyDescent="0.2"/>
    <row r="38009" ht="12.75" x14ac:dyDescent="0.2"/>
    <row r="38010" ht="12.75" x14ac:dyDescent="0.2"/>
    <row r="38011" ht="12.75" x14ac:dyDescent="0.2"/>
    <row r="38012" ht="12.75" x14ac:dyDescent="0.2"/>
    <row r="38013" ht="12.75" x14ac:dyDescent="0.2"/>
    <row r="38014" ht="12.75" x14ac:dyDescent="0.2"/>
    <row r="38015" ht="12.75" x14ac:dyDescent="0.2"/>
    <row r="38016" ht="12.75" x14ac:dyDescent="0.2"/>
    <row r="38017" ht="12.75" x14ac:dyDescent="0.2"/>
    <row r="38018" ht="12.75" x14ac:dyDescent="0.2"/>
    <row r="38019" ht="12.75" x14ac:dyDescent="0.2"/>
    <row r="38020" ht="12.75" x14ac:dyDescent="0.2"/>
    <row r="38021" ht="12.75" x14ac:dyDescent="0.2"/>
    <row r="38022" ht="12.75" x14ac:dyDescent="0.2"/>
    <row r="38023" ht="12.75" x14ac:dyDescent="0.2"/>
    <row r="38024" ht="12.75" x14ac:dyDescent="0.2"/>
    <row r="38025" ht="12.75" x14ac:dyDescent="0.2"/>
    <row r="38026" ht="12.75" x14ac:dyDescent="0.2"/>
    <row r="38027" ht="12.75" x14ac:dyDescent="0.2"/>
    <row r="38028" ht="12.75" x14ac:dyDescent="0.2"/>
    <row r="38029" ht="12.75" x14ac:dyDescent="0.2"/>
    <row r="38030" ht="12.75" x14ac:dyDescent="0.2"/>
    <row r="38031" ht="12.75" x14ac:dyDescent="0.2"/>
    <row r="38032" ht="12.75" x14ac:dyDescent="0.2"/>
    <row r="38033" ht="12.75" x14ac:dyDescent="0.2"/>
    <row r="38034" ht="12.75" x14ac:dyDescent="0.2"/>
    <row r="38035" ht="12.75" x14ac:dyDescent="0.2"/>
    <row r="38036" ht="12.75" x14ac:dyDescent="0.2"/>
    <row r="38037" ht="12.75" x14ac:dyDescent="0.2"/>
    <row r="38038" ht="12.75" x14ac:dyDescent="0.2"/>
    <row r="38039" ht="12.75" x14ac:dyDescent="0.2"/>
    <row r="38040" ht="12.75" x14ac:dyDescent="0.2"/>
    <row r="38041" ht="12.75" x14ac:dyDescent="0.2"/>
    <row r="38042" ht="12.75" x14ac:dyDescent="0.2"/>
    <row r="38043" ht="12.75" x14ac:dyDescent="0.2"/>
    <row r="38044" ht="12.75" x14ac:dyDescent="0.2"/>
    <row r="38045" ht="12.75" x14ac:dyDescent="0.2"/>
    <row r="38046" ht="12.75" x14ac:dyDescent="0.2"/>
    <row r="38047" ht="12.75" x14ac:dyDescent="0.2"/>
    <row r="38048" ht="12.75" x14ac:dyDescent="0.2"/>
    <row r="38049" ht="12.75" x14ac:dyDescent="0.2"/>
    <row r="38050" ht="12.75" x14ac:dyDescent="0.2"/>
    <row r="38051" ht="12.75" x14ac:dyDescent="0.2"/>
    <row r="38052" ht="12.75" x14ac:dyDescent="0.2"/>
    <row r="38053" ht="12.75" x14ac:dyDescent="0.2"/>
    <row r="38054" ht="12.75" x14ac:dyDescent="0.2"/>
    <row r="38055" ht="12.75" x14ac:dyDescent="0.2"/>
    <row r="38056" ht="12.75" x14ac:dyDescent="0.2"/>
    <row r="38057" ht="12.75" x14ac:dyDescent="0.2"/>
    <row r="38058" ht="12.75" x14ac:dyDescent="0.2"/>
    <row r="38059" ht="12.75" x14ac:dyDescent="0.2"/>
    <row r="38060" ht="12.75" x14ac:dyDescent="0.2"/>
    <row r="38061" ht="12.75" x14ac:dyDescent="0.2"/>
    <row r="38062" ht="12.75" x14ac:dyDescent="0.2"/>
    <row r="38063" ht="12.75" x14ac:dyDescent="0.2"/>
    <row r="38064" ht="12.75" x14ac:dyDescent="0.2"/>
    <row r="38065" ht="12.75" x14ac:dyDescent="0.2"/>
    <row r="38066" ht="12.75" x14ac:dyDescent="0.2"/>
    <row r="38067" ht="12.75" x14ac:dyDescent="0.2"/>
    <row r="38068" ht="12.75" x14ac:dyDescent="0.2"/>
    <row r="38069" ht="12.75" x14ac:dyDescent="0.2"/>
    <row r="38070" ht="12.75" x14ac:dyDescent="0.2"/>
    <row r="38071" ht="12.75" x14ac:dyDescent="0.2"/>
    <row r="38072" ht="12.75" x14ac:dyDescent="0.2"/>
    <row r="38073" ht="12.75" x14ac:dyDescent="0.2"/>
    <row r="38074" ht="12.75" x14ac:dyDescent="0.2"/>
    <row r="38075" ht="12.75" x14ac:dyDescent="0.2"/>
    <row r="38076" ht="12.75" x14ac:dyDescent="0.2"/>
    <row r="38077" ht="12.75" x14ac:dyDescent="0.2"/>
    <row r="38078" ht="12.75" x14ac:dyDescent="0.2"/>
    <row r="38079" ht="12.75" x14ac:dyDescent="0.2"/>
    <row r="38080" ht="12.75" x14ac:dyDescent="0.2"/>
    <row r="38081" ht="12.75" x14ac:dyDescent="0.2"/>
    <row r="38082" ht="12.75" x14ac:dyDescent="0.2"/>
    <row r="38083" ht="12.75" x14ac:dyDescent="0.2"/>
    <row r="38084" ht="12.75" x14ac:dyDescent="0.2"/>
    <row r="38085" ht="12.75" x14ac:dyDescent="0.2"/>
    <row r="38086" ht="12.75" x14ac:dyDescent="0.2"/>
    <row r="38087" ht="12.75" x14ac:dyDescent="0.2"/>
    <row r="38088" ht="12.75" x14ac:dyDescent="0.2"/>
    <row r="38089" ht="12.75" x14ac:dyDescent="0.2"/>
    <row r="38090" ht="12.75" x14ac:dyDescent="0.2"/>
    <row r="38091" ht="12.75" x14ac:dyDescent="0.2"/>
    <row r="38092" ht="12.75" x14ac:dyDescent="0.2"/>
    <row r="38093" ht="12.75" x14ac:dyDescent="0.2"/>
    <row r="38094" ht="12.75" x14ac:dyDescent="0.2"/>
    <row r="38095" ht="12.75" x14ac:dyDescent="0.2"/>
    <row r="38096" ht="12.75" x14ac:dyDescent="0.2"/>
    <row r="38097" ht="12.75" x14ac:dyDescent="0.2"/>
    <row r="38098" ht="12.75" x14ac:dyDescent="0.2"/>
    <row r="38099" ht="12.75" x14ac:dyDescent="0.2"/>
    <row r="38100" ht="12.75" x14ac:dyDescent="0.2"/>
    <row r="38101" ht="12.75" x14ac:dyDescent="0.2"/>
    <row r="38102" ht="12.75" x14ac:dyDescent="0.2"/>
    <row r="38103" ht="12.75" x14ac:dyDescent="0.2"/>
    <row r="38104" ht="12.75" x14ac:dyDescent="0.2"/>
    <row r="38105" ht="12.75" x14ac:dyDescent="0.2"/>
    <row r="38106" ht="12.75" x14ac:dyDescent="0.2"/>
    <row r="38107" ht="12.75" x14ac:dyDescent="0.2"/>
    <row r="38108" ht="12.75" x14ac:dyDescent="0.2"/>
    <row r="38109" ht="12.75" x14ac:dyDescent="0.2"/>
    <row r="38110" ht="12.75" x14ac:dyDescent="0.2"/>
    <row r="38111" ht="12.75" x14ac:dyDescent="0.2"/>
    <row r="38112" ht="12.75" x14ac:dyDescent="0.2"/>
    <row r="38113" ht="12.75" x14ac:dyDescent="0.2"/>
    <row r="38114" ht="12.75" x14ac:dyDescent="0.2"/>
    <row r="38115" ht="12.75" x14ac:dyDescent="0.2"/>
    <row r="38116" ht="12.75" x14ac:dyDescent="0.2"/>
    <row r="38117" ht="12.75" x14ac:dyDescent="0.2"/>
    <row r="38118" ht="12.75" x14ac:dyDescent="0.2"/>
    <row r="38119" ht="12.75" x14ac:dyDescent="0.2"/>
    <row r="38120" ht="12.75" x14ac:dyDescent="0.2"/>
    <row r="38121" ht="12.75" x14ac:dyDescent="0.2"/>
    <row r="38122" ht="12.75" x14ac:dyDescent="0.2"/>
    <row r="38123" ht="12.75" x14ac:dyDescent="0.2"/>
    <row r="38124" ht="12.75" x14ac:dyDescent="0.2"/>
    <row r="38125" ht="12.75" x14ac:dyDescent="0.2"/>
    <row r="38126" ht="12.75" x14ac:dyDescent="0.2"/>
    <row r="38127" ht="12.75" x14ac:dyDescent="0.2"/>
    <row r="38128" ht="12.75" x14ac:dyDescent="0.2"/>
    <row r="38129" ht="12.75" x14ac:dyDescent="0.2"/>
    <row r="38130" ht="12.75" x14ac:dyDescent="0.2"/>
    <row r="38131" ht="12.75" x14ac:dyDescent="0.2"/>
    <row r="38132" ht="12.75" x14ac:dyDescent="0.2"/>
    <row r="38133" ht="12.75" x14ac:dyDescent="0.2"/>
    <row r="38134" ht="12.75" x14ac:dyDescent="0.2"/>
    <row r="38135" ht="12.75" x14ac:dyDescent="0.2"/>
    <row r="38136" ht="12.75" x14ac:dyDescent="0.2"/>
    <row r="38137" ht="12.75" x14ac:dyDescent="0.2"/>
    <row r="38138" ht="12.75" x14ac:dyDescent="0.2"/>
    <row r="38139" ht="12.75" x14ac:dyDescent="0.2"/>
    <row r="38140" ht="12.75" x14ac:dyDescent="0.2"/>
    <row r="38141" ht="12.75" x14ac:dyDescent="0.2"/>
    <row r="38142" ht="12.75" x14ac:dyDescent="0.2"/>
    <row r="38143" ht="12.75" x14ac:dyDescent="0.2"/>
    <row r="38144" ht="12.75" x14ac:dyDescent="0.2"/>
    <row r="38145" ht="12.75" x14ac:dyDescent="0.2"/>
    <row r="38146" ht="12.75" x14ac:dyDescent="0.2"/>
    <row r="38147" ht="12.75" x14ac:dyDescent="0.2"/>
    <row r="38148" ht="12.75" x14ac:dyDescent="0.2"/>
    <row r="38149" ht="12.75" x14ac:dyDescent="0.2"/>
    <row r="38150" ht="12.75" x14ac:dyDescent="0.2"/>
    <row r="38151" ht="12.75" x14ac:dyDescent="0.2"/>
    <row r="38152" ht="12.75" x14ac:dyDescent="0.2"/>
    <row r="38153" ht="12.75" x14ac:dyDescent="0.2"/>
    <row r="38154" ht="12.75" x14ac:dyDescent="0.2"/>
    <row r="38155" ht="12.75" x14ac:dyDescent="0.2"/>
    <row r="38156" ht="12.75" x14ac:dyDescent="0.2"/>
    <row r="38157" ht="12.75" x14ac:dyDescent="0.2"/>
    <row r="38158" ht="12.75" x14ac:dyDescent="0.2"/>
    <row r="38159" ht="12.75" x14ac:dyDescent="0.2"/>
    <row r="38160" ht="12.75" x14ac:dyDescent="0.2"/>
    <row r="38161" ht="12.75" x14ac:dyDescent="0.2"/>
    <row r="38162" ht="12.75" x14ac:dyDescent="0.2"/>
    <row r="38163" ht="12.75" x14ac:dyDescent="0.2"/>
    <row r="38164" ht="12.75" x14ac:dyDescent="0.2"/>
    <row r="38165" ht="12.75" x14ac:dyDescent="0.2"/>
    <row r="38166" ht="12.75" x14ac:dyDescent="0.2"/>
    <row r="38167" ht="12.75" x14ac:dyDescent="0.2"/>
    <row r="38168" ht="12.75" x14ac:dyDescent="0.2"/>
    <row r="38169" ht="12.75" x14ac:dyDescent="0.2"/>
    <row r="38170" ht="12.75" x14ac:dyDescent="0.2"/>
    <row r="38171" ht="12.75" x14ac:dyDescent="0.2"/>
    <row r="38172" ht="12.75" x14ac:dyDescent="0.2"/>
    <row r="38173" ht="12.75" x14ac:dyDescent="0.2"/>
    <row r="38174" ht="12.75" x14ac:dyDescent="0.2"/>
    <row r="38175" ht="12.75" x14ac:dyDescent="0.2"/>
    <row r="38176" ht="12.75" x14ac:dyDescent="0.2"/>
    <row r="38177" ht="12.75" x14ac:dyDescent="0.2"/>
    <row r="38178" ht="12.75" x14ac:dyDescent="0.2"/>
    <row r="38179" ht="12.75" x14ac:dyDescent="0.2"/>
    <row r="38180" ht="12.75" x14ac:dyDescent="0.2"/>
    <row r="38181" ht="12.75" x14ac:dyDescent="0.2"/>
    <row r="38182" ht="12.75" x14ac:dyDescent="0.2"/>
    <row r="38183" ht="12.75" x14ac:dyDescent="0.2"/>
    <row r="38184" ht="12.75" x14ac:dyDescent="0.2"/>
    <row r="38185" ht="12.75" x14ac:dyDescent="0.2"/>
    <row r="38186" ht="12.75" x14ac:dyDescent="0.2"/>
    <row r="38187" ht="12.75" x14ac:dyDescent="0.2"/>
    <row r="38188" ht="12.75" x14ac:dyDescent="0.2"/>
    <row r="38189" ht="12.75" x14ac:dyDescent="0.2"/>
    <row r="38190" ht="12.75" x14ac:dyDescent="0.2"/>
    <row r="38191" ht="12.75" x14ac:dyDescent="0.2"/>
    <row r="38192" ht="12.75" x14ac:dyDescent="0.2"/>
    <row r="38193" ht="12.75" x14ac:dyDescent="0.2"/>
    <row r="38194" ht="12.75" x14ac:dyDescent="0.2"/>
    <row r="38195" ht="12.75" x14ac:dyDescent="0.2"/>
    <row r="38196" ht="12.75" x14ac:dyDescent="0.2"/>
    <row r="38197" ht="12.75" x14ac:dyDescent="0.2"/>
    <row r="38198" ht="12.75" x14ac:dyDescent="0.2"/>
    <row r="38199" ht="12.75" x14ac:dyDescent="0.2"/>
    <row r="38200" ht="12.75" x14ac:dyDescent="0.2"/>
    <row r="38201" ht="12.75" x14ac:dyDescent="0.2"/>
    <row r="38202" ht="12.75" x14ac:dyDescent="0.2"/>
    <row r="38203" ht="12.75" x14ac:dyDescent="0.2"/>
    <row r="38204" ht="12.75" x14ac:dyDescent="0.2"/>
    <row r="38205" ht="12.75" x14ac:dyDescent="0.2"/>
    <row r="38206" ht="12.75" x14ac:dyDescent="0.2"/>
    <row r="38207" ht="12.75" x14ac:dyDescent="0.2"/>
    <row r="38208" ht="12.75" x14ac:dyDescent="0.2"/>
    <row r="38209" ht="12.75" x14ac:dyDescent="0.2"/>
    <row r="38210" ht="12.75" x14ac:dyDescent="0.2"/>
    <row r="38211" ht="12.75" x14ac:dyDescent="0.2"/>
    <row r="38212" ht="12.75" x14ac:dyDescent="0.2"/>
    <row r="38213" ht="12.75" x14ac:dyDescent="0.2"/>
    <row r="38214" ht="12.75" x14ac:dyDescent="0.2"/>
    <row r="38215" ht="12.75" x14ac:dyDescent="0.2"/>
    <row r="38216" ht="12.75" x14ac:dyDescent="0.2"/>
    <row r="38217" ht="12.75" x14ac:dyDescent="0.2"/>
    <row r="38218" ht="12.75" x14ac:dyDescent="0.2"/>
    <row r="38219" ht="12.75" x14ac:dyDescent="0.2"/>
    <row r="38220" ht="12.75" x14ac:dyDescent="0.2"/>
    <row r="38221" ht="12.75" x14ac:dyDescent="0.2"/>
    <row r="38222" ht="12.75" x14ac:dyDescent="0.2"/>
    <row r="38223" ht="12.75" x14ac:dyDescent="0.2"/>
    <row r="38224" ht="12.75" x14ac:dyDescent="0.2"/>
    <row r="38225" ht="12.75" x14ac:dyDescent="0.2"/>
    <row r="38226" ht="12.75" x14ac:dyDescent="0.2"/>
    <row r="38227" ht="12.75" x14ac:dyDescent="0.2"/>
    <row r="38228" ht="12.75" x14ac:dyDescent="0.2"/>
    <row r="38229" ht="12.75" x14ac:dyDescent="0.2"/>
    <row r="38230" ht="12.75" x14ac:dyDescent="0.2"/>
    <row r="38231" ht="12.75" x14ac:dyDescent="0.2"/>
    <row r="38232" ht="12.75" x14ac:dyDescent="0.2"/>
    <row r="38233" ht="12.75" x14ac:dyDescent="0.2"/>
    <row r="38234" ht="12.75" x14ac:dyDescent="0.2"/>
    <row r="38235" ht="12.75" x14ac:dyDescent="0.2"/>
    <row r="38236" ht="12.75" x14ac:dyDescent="0.2"/>
    <row r="38237" ht="12.75" x14ac:dyDescent="0.2"/>
    <row r="38238" ht="12.75" x14ac:dyDescent="0.2"/>
    <row r="38239" ht="12.75" x14ac:dyDescent="0.2"/>
    <row r="38240" ht="12.75" x14ac:dyDescent="0.2"/>
    <row r="38241" ht="12.75" x14ac:dyDescent="0.2"/>
    <row r="38242" ht="12.75" x14ac:dyDescent="0.2"/>
    <row r="38243" ht="12.75" x14ac:dyDescent="0.2"/>
    <row r="38244" ht="12.75" x14ac:dyDescent="0.2"/>
    <row r="38245" ht="12.75" x14ac:dyDescent="0.2"/>
    <row r="38246" ht="12.75" x14ac:dyDescent="0.2"/>
    <row r="38247" ht="12.75" x14ac:dyDescent="0.2"/>
    <row r="38248" ht="12.75" x14ac:dyDescent="0.2"/>
    <row r="38249" ht="12.75" x14ac:dyDescent="0.2"/>
    <row r="38250" ht="12.75" x14ac:dyDescent="0.2"/>
    <row r="38251" ht="12.75" x14ac:dyDescent="0.2"/>
    <row r="38252" ht="12.75" x14ac:dyDescent="0.2"/>
    <row r="38253" ht="12.75" x14ac:dyDescent="0.2"/>
    <row r="38254" ht="12.75" x14ac:dyDescent="0.2"/>
    <row r="38255" ht="12.75" x14ac:dyDescent="0.2"/>
    <row r="38256" ht="12.75" x14ac:dyDescent="0.2"/>
    <row r="38257" ht="12.75" x14ac:dyDescent="0.2"/>
    <row r="38258" ht="12.75" x14ac:dyDescent="0.2"/>
    <row r="38259" ht="12.75" x14ac:dyDescent="0.2"/>
    <row r="38260" ht="12.75" x14ac:dyDescent="0.2"/>
    <row r="38261" ht="12.75" x14ac:dyDescent="0.2"/>
    <row r="38262" ht="12.75" x14ac:dyDescent="0.2"/>
    <row r="38263" ht="12.75" x14ac:dyDescent="0.2"/>
    <row r="38264" ht="12.75" x14ac:dyDescent="0.2"/>
    <row r="38265" ht="12.75" x14ac:dyDescent="0.2"/>
    <row r="38266" ht="12.75" x14ac:dyDescent="0.2"/>
    <row r="38267" ht="12.75" x14ac:dyDescent="0.2"/>
    <row r="38268" ht="12.75" x14ac:dyDescent="0.2"/>
    <row r="38269" ht="12.75" x14ac:dyDescent="0.2"/>
    <row r="38270" ht="12.75" x14ac:dyDescent="0.2"/>
    <row r="38271" ht="12.75" x14ac:dyDescent="0.2"/>
    <row r="38272" ht="12.75" x14ac:dyDescent="0.2"/>
    <row r="38273" ht="12.75" x14ac:dyDescent="0.2"/>
    <row r="38274" ht="12.75" x14ac:dyDescent="0.2"/>
    <row r="38275" ht="12.75" x14ac:dyDescent="0.2"/>
    <row r="38276" ht="12.75" x14ac:dyDescent="0.2"/>
    <row r="38277" ht="12.75" x14ac:dyDescent="0.2"/>
    <row r="38278" ht="12.75" x14ac:dyDescent="0.2"/>
    <row r="38279" ht="12.75" x14ac:dyDescent="0.2"/>
    <row r="38280" ht="12.75" x14ac:dyDescent="0.2"/>
    <row r="38281" ht="12.75" x14ac:dyDescent="0.2"/>
    <row r="38282" ht="12.75" x14ac:dyDescent="0.2"/>
    <row r="38283" ht="12.75" x14ac:dyDescent="0.2"/>
    <row r="38284" ht="12.75" x14ac:dyDescent="0.2"/>
    <row r="38285" ht="12.75" x14ac:dyDescent="0.2"/>
    <row r="38286" ht="12.75" x14ac:dyDescent="0.2"/>
    <row r="38287" ht="12.75" x14ac:dyDescent="0.2"/>
    <row r="38288" ht="12.75" x14ac:dyDescent="0.2"/>
    <row r="38289" ht="12.75" x14ac:dyDescent="0.2"/>
    <row r="38290" ht="12.75" x14ac:dyDescent="0.2"/>
    <row r="38291" ht="12.75" x14ac:dyDescent="0.2"/>
    <row r="38292" ht="12.75" x14ac:dyDescent="0.2"/>
    <row r="38293" ht="12.75" x14ac:dyDescent="0.2"/>
    <row r="38294" ht="12.75" x14ac:dyDescent="0.2"/>
    <row r="38295" ht="12.75" x14ac:dyDescent="0.2"/>
    <row r="38296" ht="12.75" x14ac:dyDescent="0.2"/>
    <row r="38297" ht="12.75" x14ac:dyDescent="0.2"/>
    <row r="38298" ht="12.75" x14ac:dyDescent="0.2"/>
    <row r="38299" ht="12.75" x14ac:dyDescent="0.2"/>
    <row r="38300" ht="12.75" x14ac:dyDescent="0.2"/>
    <row r="38301" ht="12.75" x14ac:dyDescent="0.2"/>
    <row r="38302" ht="12.75" x14ac:dyDescent="0.2"/>
    <row r="38303" ht="12.75" x14ac:dyDescent="0.2"/>
    <row r="38304" ht="12.75" x14ac:dyDescent="0.2"/>
    <row r="38305" ht="12.75" x14ac:dyDescent="0.2"/>
    <row r="38306" ht="12.75" x14ac:dyDescent="0.2"/>
    <row r="38307" ht="12.75" x14ac:dyDescent="0.2"/>
    <row r="38308" ht="12.75" x14ac:dyDescent="0.2"/>
    <row r="38309" ht="12.75" x14ac:dyDescent="0.2"/>
    <row r="38310" ht="12.75" x14ac:dyDescent="0.2"/>
    <row r="38311" ht="12.75" x14ac:dyDescent="0.2"/>
    <row r="38312" ht="12.75" x14ac:dyDescent="0.2"/>
    <row r="38313" ht="12.75" x14ac:dyDescent="0.2"/>
    <row r="38314" ht="12.75" x14ac:dyDescent="0.2"/>
    <row r="38315" ht="12.75" x14ac:dyDescent="0.2"/>
    <row r="38316" ht="12.75" x14ac:dyDescent="0.2"/>
    <row r="38317" ht="12.75" x14ac:dyDescent="0.2"/>
    <row r="38318" ht="12.75" x14ac:dyDescent="0.2"/>
    <row r="38319" ht="12.75" x14ac:dyDescent="0.2"/>
    <row r="38320" ht="12.75" x14ac:dyDescent="0.2"/>
    <row r="38321" ht="12.75" x14ac:dyDescent="0.2"/>
    <row r="38322" ht="12.75" x14ac:dyDescent="0.2"/>
    <row r="38323" ht="12.75" x14ac:dyDescent="0.2"/>
    <row r="38324" ht="12.75" x14ac:dyDescent="0.2"/>
    <row r="38325" ht="12.75" x14ac:dyDescent="0.2"/>
    <row r="38326" ht="12.75" x14ac:dyDescent="0.2"/>
    <row r="38327" ht="12.75" x14ac:dyDescent="0.2"/>
    <row r="38328" ht="12.75" x14ac:dyDescent="0.2"/>
    <row r="38329" ht="12.75" x14ac:dyDescent="0.2"/>
    <row r="38330" ht="12.75" x14ac:dyDescent="0.2"/>
    <row r="38331" ht="12.75" x14ac:dyDescent="0.2"/>
    <row r="38332" ht="12.75" x14ac:dyDescent="0.2"/>
    <row r="38333" ht="12.75" x14ac:dyDescent="0.2"/>
    <row r="38334" ht="12.75" x14ac:dyDescent="0.2"/>
    <row r="38335" ht="12.75" x14ac:dyDescent="0.2"/>
    <row r="38336" ht="12.75" x14ac:dyDescent="0.2"/>
    <row r="38337" ht="12.75" x14ac:dyDescent="0.2"/>
    <row r="38338" ht="12.75" x14ac:dyDescent="0.2"/>
    <row r="38339" ht="12.75" x14ac:dyDescent="0.2"/>
    <row r="38340" ht="12.75" x14ac:dyDescent="0.2"/>
    <row r="38341" ht="12.75" x14ac:dyDescent="0.2"/>
    <row r="38342" ht="12.75" x14ac:dyDescent="0.2"/>
    <row r="38343" ht="12.75" x14ac:dyDescent="0.2"/>
    <row r="38344" ht="12.75" x14ac:dyDescent="0.2"/>
    <row r="38345" ht="12.75" x14ac:dyDescent="0.2"/>
    <row r="38346" ht="12.75" x14ac:dyDescent="0.2"/>
    <row r="38347" ht="12.75" x14ac:dyDescent="0.2"/>
    <row r="38348" ht="12.75" x14ac:dyDescent="0.2"/>
    <row r="38349" ht="12.75" x14ac:dyDescent="0.2"/>
    <row r="38350" ht="12.75" x14ac:dyDescent="0.2"/>
    <row r="38351" ht="12.75" x14ac:dyDescent="0.2"/>
    <row r="38352" ht="12.75" x14ac:dyDescent="0.2"/>
    <row r="38353" ht="12.75" x14ac:dyDescent="0.2"/>
    <row r="38354" ht="12.75" x14ac:dyDescent="0.2"/>
    <row r="38355" ht="12.75" x14ac:dyDescent="0.2"/>
    <row r="38356" ht="12.75" x14ac:dyDescent="0.2"/>
    <row r="38357" ht="12.75" x14ac:dyDescent="0.2"/>
    <row r="38358" ht="12.75" x14ac:dyDescent="0.2"/>
    <row r="38359" ht="12.75" x14ac:dyDescent="0.2"/>
    <row r="38360" ht="12.75" x14ac:dyDescent="0.2"/>
    <row r="38361" ht="12.75" x14ac:dyDescent="0.2"/>
    <row r="38362" ht="12.75" x14ac:dyDescent="0.2"/>
    <row r="38363" ht="12.75" x14ac:dyDescent="0.2"/>
    <row r="38364" ht="12.75" x14ac:dyDescent="0.2"/>
    <row r="38365" ht="12.75" x14ac:dyDescent="0.2"/>
    <row r="38366" ht="12.75" x14ac:dyDescent="0.2"/>
    <row r="38367" ht="12.75" x14ac:dyDescent="0.2"/>
    <row r="38368" ht="12.75" x14ac:dyDescent="0.2"/>
    <row r="38369" ht="12.75" x14ac:dyDescent="0.2"/>
    <row r="38370" ht="12.75" x14ac:dyDescent="0.2"/>
    <row r="38371" ht="12.75" x14ac:dyDescent="0.2"/>
    <row r="38372" ht="12.75" x14ac:dyDescent="0.2"/>
    <row r="38373" ht="12.75" x14ac:dyDescent="0.2"/>
    <row r="38374" ht="12.75" x14ac:dyDescent="0.2"/>
    <row r="38375" ht="12.75" x14ac:dyDescent="0.2"/>
    <row r="38376" ht="12.75" x14ac:dyDescent="0.2"/>
    <row r="38377" ht="12.75" x14ac:dyDescent="0.2"/>
    <row r="38378" ht="12.75" x14ac:dyDescent="0.2"/>
    <row r="38379" ht="12.75" x14ac:dyDescent="0.2"/>
    <row r="38380" ht="12.75" x14ac:dyDescent="0.2"/>
    <row r="38381" ht="12.75" x14ac:dyDescent="0.2"/>
    <row r="38382" ht="12.75" x14ac:dyDescent="0.2"/>
    <row r="38383" ht="12.75" x14ac:dyDescent="0.2"/>
    <row r="38384" ht="12.75" x14ac:dyDescent="0.2"/>
    <row r="38385" ht="12.75" x14ac:dyDescent="0.2"/>
    <row r="38386" ht="12.75" x14ac:dyDescent="0.2"/>
    <row r="38387" ht="12.75" x14ac:dyDescent="0.2"/>
    <row r="38388" ht="12.75" x14ac:dyDescent="0.2"/>
    <row r="38389" ht="12.75" x14ac:dyDescent="0.2"/>
    <row r="38390" ht="12.75" x14ac:dyDescent="0.2"/>
    <row r="38391" ht="12.75" x14ac:dyDescent="0.2"/>
    <row r="38392" ht="12.75" x14ac:dyDescent="0.2"/>
    <row r="38393" ht="12.75" x14ac:dyDescent="0.2"/>
    <row r="38394" ht="12.75" x14ac:dyDescent="0.2"/>
    <row r="38395" ht="12.75" x14ac:dyDescent="0.2"/>
    <row r="38396" ht="12.75" x14ac:dyDescent="0.2"/>
    <row r="38397" ht="12.75" x14ac:dyDescent="0.2"/>
    <row r="38398" ht="12.75" x14ac:dyDescent="0.2"/>
    <row r="38399" ht="12.75" x14ac:dyDescent="0.2"/>
    <row r="38400" ht="12.75" x14ac:dyDescent="0.2"/>
    <row r="38401" ht="12.75" x14ac:dyDescent="0.2"/>
    <row r="38402" ht="12.75" x14ac:dyDescent="0.2"/>
    <row r="38403" ht="12.75" x14ac:dyDescent="0.2"/>
    <row r="38404" ht="12.75" x14ac:dyDescent="0.2"/>
    <row r="38405" ht="12.75" x14ac:dyDescent="0.2"/>
    <row r="38406" ht="12.75" x14ac:dyDescent="0.2"/>
    <row r="38407" ht="12.75" x14ac:dyDescent="0.2"/>
    <row r="38408" ht="12.75" x14ac:dyDescent="0.2"/>
    <row r="38409" ht="12.75" x14ac:dyDescent="0.2"/>
    <row r="38410" ht="12.75" x14ac:dyDescent="0.2"/>
    <row r="38411" ht="12.75" x14ac:dyDescent="0.2"/>
    <row r="38412" ht="12.75" x14ac:dyDescent="0.2"/>
    <row r="38413" ht="12.75" x14ac:dyDescent="0.2"/>
    <row r="38414" ht="12.75" x14ac:dyDescent="0.2"/>
    <row r="38415" ht="12.75" x14ac:dyDescent="0.2"/>
    <row r="38416" ht="12.75" x14ac:dyDescent="0.2"/>
    <row r="38417" ht="12.75" x14ac:dyDescent="0.2"/>
    <row r="38418" ht="12.75" x14ac:dyDescent="0.2"/>
    <row r="38419" ht="12.75" x14ac:dyDescent="0.2"/>
    <row r="38420" ht="12.75" x14ac:dyDescent="0.2"/>
    <row r="38421" ht="12.75" x14ac:dyDescent="0.2"/>
    <row r="38422" ht="12.75" x14ac:dyDescent="0.2"/>
    <row r="38423" ht="12.75" x14ac:dyDescent="0.2"/>
    <row r="38424" ht="12.75" x14ac:dyDescent="0.2"/>
    <row r="38425" ht="12.75" x14ac:dyDescent="0.2"/>
    <row r="38426" ht="12.75" x14ac:dyDescent="0.2"/>
    <row r="38427" ht="12.75" x14ac:dyDescent="0.2"/>
    <row r="38428" ht="12.75" x14ac:dyDescent="0.2"/>
    <row r="38429" ht="12.75" x14ac:dyDescent="0.2"/>
    <row r="38430" ht="12.75" x14ac:dyDescent="0.2"/>
    <row r="38431" ht="12.75" x14ac:dyDescent="0.2"/>
    <row r="38432" ht="12.75" x14ac:dyDescent="0.2"/>
    <row r="38433" ht="12.75" x14ac:dyDescent="0.2"/>
    <row r="38434" ht="12.75" x14ac:dyDescent="0.2"/>
    <row r="38435" ht="12.75" x14ac:dyDescent="0.2"/>
    <row r="38436" ht="12.75" x14ac:dyDescent="0.2"/>
    <row r="38437" ht="12.75" x14ac:dyDescent="0.2"/>
    <row r="38438" ht="12.75" x14ac:dyDescent="0.2"/>
    <row r="38439" ht="12.75" x14ac:dyDescent="0.2"/>
    <row r="38440" ht="12.75" x14ac:dyDescent="0.2"/>
    <row r="38441" ht="12.75" x14ac:dyDescent="0.2"/>
    <row r="38442" ht="12.75" x14ac:dyDescent="0.2"/>
    <row r="38443" ht="12.75" x14ac:dyDescent="0.2"/>
    <row r="38444" ht="12.75" x14ac:dyDescent="0.2"/>
    <row r="38445" ht="12.75" x14ac:dyDescent="0.2"/>
    <row r="38446" ht="12.75" x14ac:dyDescent="0.2"/>
    <row r="38447" ht="12.75" x14ac:dyDescent="0.2"/>
    <row r="38448" ht="12.75" x14ac:dyDescent="0.2"/>
    <row r="38449" ht="12.75" x14ac:dyDescent="0.2"/>
    <row r="38450" ht="12.75" x14ac:dyDescent="0.2"/>
    <row r="38451" ht="12.75" x14ac:dyDescent="0.2"/>
    <row r="38452" ht="12.75" x14ac:dyDescent="0.2"/>
    <row r="38453" ht="12.75" x14ac:dyDescent="0.2"/>
    <row r="38454" ht="12.75" x14ac:dyDescent="0.2"/>
    <row r="38455" ht="12.75" x14ac:dyDescent="0.2"/>
    <row r="38456" ht="12.75" x14ac:dyDescent="0.2"/>
    <row r="38457" ht="12.75" x14ac:dyDescent="0.2"/>
    <row r="38458" ht="12.75" x14ac:dyDescent="0.2"/>
    <row r="38459" ht="12.75" x14ac:dyDescent="0.2"/>
    <row r="38460" ht="12.75" x14ac:dyDescent="0.2"/>
    <row r="38461" ht="12.75" x14ac:dyDescent="0.2"/>
    <row r="38462" ht="12.75" x14ac:dyDescent="0.2"/>
    <row r="38463" ht="12.75" x14ac:dyDescent="0.2"/>
    <row r="38464" ht="12.75" x14ac:dyDescent="0.2"/>
    <row r="38465" ht="12.75" x14ac:dyDescent="0.2"/>
    <row r="38466" ht="12.75" x14ac:dyDescent="0.2"/>
    <row r="38467" ht="12.75" x14ac:dyDescent="0.2"/>
    <row r="38468" ht="12.75" x14ac:dyDescent="0.2"/>
    <row r="38469" ht="12.75" x14ac:dyDescent="0.2"/>
    <row r="38470" ht="12.75" x14ac:dyDescent="0.2"/>
    <row r="38471" ht="12.75" x14ac:dyDescent="0.2"/>
    <row r="38472" ht="12.75" x14ac:dyDescent="0.2"/>
    <row r="38473" ht="12.75" x14ac:dyDescent="0.2"/>
    <row r="38474" ht="12.75" x14ac:dyDescent="0.2"/>
    <row r="38475" ht="12.75" x14ac:dyDescent="0.2"/>
    <row r="38476" ht="12.75" x14ac:dyDescent="0.2"/>
    <row r="38477" ht="12.75" x14ac:dyDescent="0.2"/>
    <row r="38478" ht="12.75" x14ac:dyDescent="0.2"/>
    <row r="38479" ht="12.75" x14ac:dyDescent="0.2"/>
    <row r="38480" ht="12.75" x14ac:dyDescent="0.2"/>
    <row r="38481" ht="12.75" x14ac:dyDescent="0.2"/>
    <row r="38482" ht="12.75" x14ac:dyDescent="0.2"/>
    <row r="38483" ht="12.75" x14ac:dyDescent="0.2"/>
    <row r="38484" ht="12.75" x14ac:dyDescent="0.2"/>
    <row r="38485" ht="12.75" x14ac:dyDescent="0.2"/>
    <row r="38486" ht="12.75" x14ac:dyDescent="0.2"/>
    <row r="38487" ht="12.75" x14ac:dyDescent="0.2"/>
    <row r="38488" ht="12.75" x14ac:dyDescent="0.2"/>
    <row r="38489" ht="12.75" x14ac:dyDescent="0.2"/>
    <row r="38490" ht="12.75" x14ac:dyDescent="0.2"/>
    <row r="38491" ht="12.75" x14ac:dyDescent="0.2"/>
    <row r="38492" ht="12.75" x14ac:dyDescent="0.2"/>
    <row r="38493" ht="12.75" x14ac:dyDescent="0.2"/>
    <row r="38494" ht="12.75" x14ac:dyDescent="0.2"/>
    <row r="38495" ht="12.75" x14ac:dyDescent="0.2"/>
    <row r="38496" ht="12.75" x14ac:dyDescent="0.2"/>
    <row r="38497" ht="12.75" x14ac:dyDescent="0.2"/>
    <row r="38498" ht="12.75" x14ac:dyDescent="0.2"/>
    <row r="38499" ht="12.75" x14ac:dyDescent="0.2"/>
    <row r="38500" ht="12.75" x14ac:dyDescent="0.2"/>
    <row r="38501" ht="12.75" x14ac:dyDescent="0.2"/>
    <row r="38502" ht="12.75" x14ac:dyDescent="0.2"/>
    <row r="38503" ht="12.75" x14ac:dyDescent="0.2"/>
    <row r="38504" ht="12.75" x14ac:dyDescent="0.2"/>
    <row r="38505" ht="12.75" x14ac:dyDescent="0.2"/>
    <row r="38506" ht="12.75" x14ac:dyDescent="0.2"/>
    <row r="38507" ht="12.75" x14ac:dyDescent="0.2"/>
    <row r="38508" ht="12.75" x14ac:dyDescent="0.2"/>
    <row r="38509" ht="12.75" x14ac:dyDescent="0.2"/>
    <row r="38510" ht="12.75" x14ac:dyDescent="0.2"/>
    <row r="38511" ht="12.75" x14ac:dyDescent="0.2"/>
    <row r="38512" ht="12.75" x14ac:dyDescent="0.2"/>
    <row r="38513" ht="12.75" x14ac:dyDescent="0.2"/>
    <row r="38514" ht="12.75" x14ac:dyDescent="0.2"/>
    <row r="38515" ht="12.75" x14ac:dyDescent="0.2"/>
    <row r="38516" ht="12.75" x14ac:dyDescent="0.2"/>
    <row r="38517" ht="12.75" x14ac:dyDescent="0.2"/>
    <row r="38518" ht="12.75" x14ac:dyDescent="0.2"/>
    <row r="38519" ht="12.75" x14ac:dyDescent="0.2"/>
    <row r="38520" ht="12.75" x14ac:dyDescent="0.2"/>
    <row r="38521" ht="12.75" x14ac:dyDescent="0.2"/>
    <row r="38522" ht="12.75" x14ac:dyDescent="0.2"/>
    <row r="38523" ht="12.75" x14ac:dyDescent="0.2"/>
    <row r="38524" ht="12.75" x14ac:dyDescent="0.2"/>
    <row r="38525" ht="12.75" x14ac:dyDescent="0.2"/>
    <row r="38526" ht="12.75" x14ac:dyDescent="0.2"/>
    <row r="38527" ht="12.75" x14ac:dyDescent="0.2"/>
    <row r="38528" ht="12.75" x14ac:dyDescent="0.2"/>
    <row r="38529" ht="12.75" x14ac:dyDescent="0.2"/>
    <row r="38530" ht="12.75" x14ac:dyDescent="0.2"/>
    <row r="38531" ht="12.75" x14ac:dyDescent="0.2"/>
    <row r="38532" ht="12.75" x14ac:dyDescent="0.2"/>
    <row r="38533" ht="12.75" x14ac:dyDescent="0.2"/>
    <row r="38534" ht="12.75" x14ac:dyDescent="0.2"/>
    <row r="38535" ht="12.75" x14ac:dyDescent="0.2"/>
    <row r="38536" ht="12.75" x14ac:dyDescent="0.2"/>
    <row r="38537" ht="12.75" x14ac:dyDescent="0.2"/>
    <row r="38538" ht="12.75" x14ac:dyDescent="0.2"/>
    <row r="38539" ht="12.75" x14ac:dyDescent="0.2"/>
    <row r="38540" ht="12.75" x14ac:dyDescent="0.2"/>
    <row r="38541" ht="12.75" x14ac:dyDescent="0.2"/>
    <row r="38542" ht="12.75" x14ac:dyDescent="0.2"/>
    <row r="38543" ht="12.75" x14ac:dyDescent="0.2"/>
    <row r="38544" ht="12.75" x14ac:dyDescent="0.2"/>
    <row r="38545" ht="12.75" x14ac:dyDescent="0.2"/>
    <row r="38546" ht="12.75" x14ac:dyDescent="0.2"/>
    <row r="38547" ht="12.75" x14ac:dyDescent="0.2"/>
    <row r="38548" ht="12.75" x14ac:dyDescent="0.2"/>
    <row r="38549" ht="12.75" x14ac:dyDescent="0.2"/>
    <row r="38550" ht="12.75" x14ac:dyDescent="0.2"/>
    <row r="38551" ht="12.75" x14ac:dyDescent="0.2"/>
    <row r="38552" ht="12.75" x14ac:dyDescent="0.2"/>
    <row r="38553" ht="12.75" x14ac:dyDescent="0.2"/>
    <row r="38554" ht="12.75" x14ac:dyDescent="0.2"/>
    <row r="38555" ht="12.75" x14ac:dyDescent="0.2"/>
    <row r="38556" ht="12.75" x14ac:dyDescent="0.2"/>
    <row r="38557" ht="12.75" x14ac:dyDescent="0.2"/>
    <row r="38558" ht="12.75" x14ac:dyDescent="0.2"/>
    <row r="38559" ht="12.75" x14ac:dyDescent="0.2"/>
    <row r="38560" ht="12.75" x14ac:dyDescent="0.2"/>
    <row r="38561" ht="12.75" x14ac:dyDescent="0.2"/>
    <row r="38562" ht="12.75" x14ac:dyDescent="0.2"/>
    <row r="38563" ht="12.75" x14ac:dyDescent="0.2"/>
    <row r="38564" ht="12.75" x14ac:dyDescent="0.2"/>
    <row r="38565" ht="12.75" x14ac:dyDescent="0.2"/>
    <row r="38566" ht="12.75" x14ac:dyDescent="0.2"/>
    <row r="38567" ht="12.75" x14ac:dyDescent="0.2"/>
    <row r="38568" ht="12.75" x14ac:dyDescent="0.2"/>
    <row r="38569" ht="12.75" x14ac:dyDescent="0.2"/>
    <row r="38570" ht="12.75" x14ac:dyDescent="0.2"/>
    <row r="38571" ht="12.75" x14ac:dyDescent="0.2"/>
    <row r="38572" ht="12.75" x14ac:dyDescent="0.2"/>
    <row r="38573" ht="12.75" x14ac:dyDescent="0.2"/>
    <row r="38574" ht="12.75" x14ac:dyDescent="0.2"/>
    <row r="38575" ht="12.75" x14ac:dyDescent="0.2"/>
    <row r="38576" ht="12.75" x14ac:dyDescent="0.2"/>
    <row r="38577" ht="12.75" x14ac:dyDescent="0.2"/>
    <row r="38578" ht="12.75" x14ac:dyDescent="0.2"/>
    <row r="38579" ht="12.75" x14ac:dyDescent="0.2"/>
    <row r="38580" ht="12.75" x14ac:dyDescent="0.2"/>
    <row r="38581" ht="12.75" x14ac:dyDescent="0.2"/>
    <row r="38582" ht="12.75" x14ac:dyDescent="0.2"/>
    <row r="38583" ht="12.75" x14ac:dyDescent="0.2"/>
    <row r="38584" ht="12.75" x14ac:dyDescent="0.2"/>
    <row r="38585" ht="12.75" x14ac:dyDescent="0.2"/>
    <row r="38586" ht="12.75" x14ac:dyDescent="0.2"/>
    <row r="38587" ht="12.75" x14ac:dyDescent="0.2"/>
    <row r="38588" ht="12.75" x14ac:dyDescent="0.2"/>
    <row r="38589" ht="12.75" x14ac:dyDescent="0.2"/>
    <row r="38590" ht="12.75" x14ac:dyDescent="0.2"/>
    <row r="38591" ht="12.75" x14ac:dyDescent="0.2"/>
    <row r="38592" ht="12.75" x14ac:dyDescent="0.2"/>
    <row r="38593" ht="12.75" x14ac:dyDescent="0.2"/>
    <row r="38594" ht="12.75" x14ac:dyDescent="0.2"/>
    <row r="38595" ht="12.75" x14ac:dyDescent="0.2"/>
    <row r="38596" ht="12.75" x14ac:dyDescent="0.2"/>
    <row r="38597" ht="12.75" x14ac:dyDescent="0.2"/>
    <row r="38598" ht="12.75" x14ac:dyDescent="0.2"/>
    <row r="38599" ht="12.75" x14ac:dyDescent="0.2"/>
    <row r="38600" ht="12.75" x14ac:dyDescent="0.2"/>
    <row r="38601" ht="12.75" x14ac:dyDescent="0.2"/>
    <row r="38602" ht="12.75" x14ac:dyDescent="0.2"/>
    <row r="38603" ht="12.75" x14ac:dyDescent="0.2"/>
    <row r="38604" ht="12.75" x14ac:dyDescent="0.2"/>
    <row r="38605" ht="12.75" x14ac:dyDescent="0.2"/>
    <row r="38606" ht="12.75" x14ac:dyDescent="0.2"/>
    <row r="38607" ht="12.75" x14ac:dyDescent="0.2"/>
    <row r="38608" ht="12.75" x14ac:dyDescent="0.2"/>
    <row r="38609" ht="12.75" x14ac:dyDescent="0.2"/>
    <row r="38610" ht="12.75" x14ac:dyDescent="0.2"/>
    <row r="38611" ht="12.75" x14ac:dyDescent="0.2"/>
    <row r="38612" ht="12.75" x14ac:dyDescent="0.2"/>
    <row r="38613" ht="12.75" x14ac:dyDescent="0.2"/>
    <row r="38614" ht="12.75" x14ac:dyDescent="0.2"/>
    <row r="38615" ht="12.75" x14ac:dyDescent="0.2"/>
    <row r="38616" ht="12.75" x14ac:dyDescent="0.2"/>
    <row r="38617" ht="12.75" x14ac:dyDescent="0.2"/>
    <row r="38618" ht="12.75" x14ac:dyDescent="0.2"/>
    <row r="38619" ht="12.75" x14ac:dyDescent="0.2"/>
    <row r="38620" ht="12.75" x14ac:dyDescent="0.2"/>
    <row r="38621" ht="12.75" x14ac:dyDescent="0.2"/>
    <row r="38622" ht="12.75" x14ac:dyDescent="0.2"/>
    <row r="38623" ht="12.75" x14ac:dyDescent="0.2"/>
    <row r="38624" ht="12.75" x14ac:dyDescent="0.2"/>
    <row r="38625" ht="12.75" x14ac:dyDescent="0.2"/>
    <row r="38626" ht="12.75" x14ac:dyDescent="0.2"/>
    <row r="38627" ht="12.75" x14ac:dyDescent="0.2"/>
    <row r="38628" ht="12.75" x14ac:dyDescent="0.2"/>
    <row r="38629" ht="12.75" x14ac:dyDescent="0.2"/>
    <row r="38630" ht="12.75" x14ac:dyDescent="0.2"/>
    <row r="38631" ht="12.75" x14ac:dyDescent="0.2"/>
    <row r="38632" ht="12.75" x14ac:dyDescent="0.2"/>
    <row r="38633" ht="12.75" x14ac:dyDescent="0.2"/>
    <row r="38634" ht="12.75" x14ac:dyDescent="0.2"/>
    <row r="38635" ht="12.75" x14ac:dyDescent="0.2"/>
    <row r="38636" ht="12.75" x14ac:dyDescent="0.2"/>
    <row r="38637" ht="12.75" x14ac:dyDescent="0.2"/>
    <row r="38638" ht="12.75" x14ac:dyDescent="0.2"/>
    <row r="38639" ht="12.75" x14ac:dyDescent="0.2"/>
    <row r="38640" ht="12.75" x14ac:dyDescent="0.2"/>
    <row r="38641" ht="12.75" x14ac:dyDescent="0.2"/>
    <row r="38642" ht="12.75" x14ac:dyDescent="0.2"/>
    <row r="38643" ht="12.75" x14ac:dyDescent="0.2"/>
    <row r="38644" ht="12.75" x14ac:dyDescent="0.2"/>
    <row r="38645" ht="12.75" x14ac:dyDescent="0.2"/>
    <row r="38646" ht="12.75" x14ac:dyDescent="0.2"/>
    <row r="38647" ht="12.75" x14ac:dyDescent="0.2"/>
    <row r="38648" ht="12.75" x14ac:dyDescent="0.2"/>
    <row r="38649" ht="12.75" x14ac:dyDescent="0.2"/>
    <row r="38650" ht="12.75" x14ac:dyDescent="0.2"/>
    <row r="38651" ht="12.75" x14ac:dyDescent="0.2"/>
    <row r="38652" ht="12.75" x14ac:dyDescent="0.2"/>
    <row r="38653" ht="12.75" x14ac:dyDescent="0.2"/>
    <row r="38654" ht="12.75" x14ac:dyDescent="0.2"/>
    <row r="38655" ht="12.75" x14ac:dyDescent="0.2"/>
    <row r="38656" ht="12.75" x14ac:dyDescent="0.2"/>
    <row r="38657" ht="12.75" x14ac:dyDescent="0.2"/>
    <row r="38658" ht="12.75" x14ac:dyDescent="0.2"/>
    <row r="38659" ht="12.75" x14ac:dyDescent="0.2"/>
    <row r="38660" ht="12.75" x14ac:dyDescent="0.2"/>
    <row r="38661" ht="12.75" x14ac:dyDescent="0.2"/>
    <row r="38662" ht="12.75" x14ac:dyDescent="0.2"/>
    <row r="38663" ht="12.75" x14ac:dyDescent="0.2"/>
    <row r="38664" ht="12.75" x14ac:dyDescent="0.2"/>
    <row r="38665" ht="12.75" x14ac:dyDescent="0.2"/>
    <row r="38666" ht="12.75" x14ac:dyDescent="0.2"/>
    <row r="38667" ht="12.75" x14ac:dyDescent="0.2"/>
    <row r="38668" ht="12.75" x14ac:dyDescent="0.2"/>
    <row r="38669" ht="12.75" x14ac:dyDescent="0.2"/>
    <row r="38670" ht="12.75" x14ac:dyDescent="0.2"/>
    <row r="38671" ht="12.75" x14ac:dyDescent="0.2"/>
    <row r="38672" ht="12.75" x14ac:dyDescent="0.2"/>
    <row r="38673" ht="12.75" x14ac:dyDescent="0.2"/>
    <row r="38674" ht="12.75" x14ac:dyDescent="0.2"/>
    <row r="38675" ht="12.75" x14ac:dyDescent="0.2"/>
    <row r="38676" ht="12.75" x14ac:dyDescent="0.2"/>
    <row r="38677" ht="12.75" x14ac:dyDescent="0.2"/>
    <row r="38678" ht="12.75" x14ac:dyDescent="0.2"/>
    <row r="38679" ht="12.75" x14ac:dyDescent="0.2"/>
    <row r="38680" ht="12.75" x14ac:dyDescent="0.2"/>
    <row r="38681" ht="12.75" x14ac:dyDescent="0.2"/>
    <row r="38682" ht="12.75" x14ac:dyDescent="0.2"/>
    <row r="38683" ht="12.75" x14ac:dyDescent="0.2"/>
    <row r="38684" ht="12.75" x14ac:dyDescent="0.2"/>
    <row r="38685" ht="12.75" x14ac:dyDescent="0.2"/>
    <row r="38686" ht="12.75" x14ac:dyDescent="0.2"/>
    <row r="38687" ht="12.75" x14ac:dyDescent="0.2"/>
    <row r="38688" ht="12.75" x14ac:dyDescent="0.2"/>
    <row r="38689" ht="12.75" x14ac:dyDescent="0.2"/>
    <row r="38690" ht="12.75" x14ac:dyDescent="0.2"/>
    <row r="38691" ht="12.75" x14ac:dyDescent="0.2"/>
    <row r="38692" ht="12.75" x14ac:dyDescent="0.2"/>
    <row r="38693" ht="12.75" x14ac:dyDescent="0.2"/>
    <row r="38694" ht="12.75" x14ac:dyDescent="0.2"/>
    <row r="38695" ht="12.75" x14ac:dyDescent="0.2"/>
    <row r="38696" ht="12.75" x14ac:dyDescent="0.2"/>
    <row r="38697" ht="12.75" x14ac:dyDescent="0.2"/>
    <row r="38698" ht="12.75" x14ac:dyDescent="0.2"/>
    <row r="38699" ht="12.75" x14ac:dyDescent="0.2"/>
    <row r="38700" ht="12.75" x14ac:dyDescent="0.2"/>
    <row r="38701" ht="12.75" x14ac:dyDescent="0.2"/>
    <row r="38702" ht="12.75" x14ac:dyDescent="0.2"/>
    <row r="38703" ht="12.75" x14ac:dyDescent="0.2"/>
    <row r="38704" ht="12.75" x14ac:dyDescent="0.2"/>
    <row r="38705" ht="12.75" x14ac:dyDescent="0.2"/>
    <row r="38706" ht="12.75" x14ac:dyDescent="0.2"/>
    <row r="38707" ht="12.75" x14ac:dyDescent="0.2"/>
    <row r="38708" ht="12.75" x14ac:dyDescent="0.2"/>
    <row r="38709" ht="12.75" x14ac:dyDescent="0.2"/>
    <row r="38710" ht="12.75" x14ac:dyDescent="0.2"/>
    <row r="38711" ht="12.75" x14ac:dyDescent="0.2"/>
    <row r="38712" ht="12.75" x14ac:dyDescent="0.2"/>
    <row r="38713" ht="12.75" x14ac:dyDescent="0.2"/>
    <row r="38714" ht="12.75" x14ac:dyDescent="0.2"/>
    <row r="38715" ht="12.75" x14ac:dyDescent="0.2"/>
    <row r="38716" ht="12.75" x14ac:dyDescent="0.2"/>
    <row r="38717" ht="12.75" x14ac:dyDescent="0.2"/>
    <row r="38718" ht="12.75" x14ac:dyDescent="0.2"/>
    <row r="38719" ht="12.75" x14ac:dyDescent="0.2"/>
    <row r="38720" ht="12.75" x14ac:dyDescent="0.2"/>
    <row r="38721" ht="12.75" x14ac:dyDescent="0.2"/>
    <row r="38722" ht="12.75" x14ac:dyDescent="0.2"/>
    <row r="38723" ht="12.75" x14ac:dyDescent="0.2"/>
    <row r="38724" ht="12.75" x14ac:dyDescent="0.2"/>
    <row r="38725" ht="12.75" x14ac:dyDescent="0.2"/>
    <row r="38726" ht="12.75" x14ac:dyDescent="0.2"/>
    <row r="38727" ht="12.75" x14ac:dyDescent="0.2"/>
    <row r="38728" ht="12.75" x14ac:dyDescent="0.2"/>
    <row r="38729" ht="12.75" x14ac:dyDescent="0.2"/>
    <row r="38730" ht="12.75" x14ac:dyDescent="0.2"/>
    <row r="38731" ht="12.75" x14ac:dyDescent="0.2"/>
    <row r="38732" ht="12.75" x14ac:dyDescent="0.2"/>
    <row r="38733" ht="12.75" x14ac:dyDescent="0.2"/>
    <row r="38734" ht="12.75" x14ac:dyDescent="0.2"/>
    <row r="38735" ht="12.75" x14ac:dyDescent="0.2"/>
    <row r="38736" ht="12.75" x14ac:dyDescent="0.2"/>
    <row r="38737" ht="12.75" x14ac:dyDescent="0.2"/>
    <row r="38738" ht="12.75" x14ac:dyDescent="0.2"/>
    <row r="38739" ht="12.75" x14ac:dyDescent="0.2"/>
    <row r="38740" ht="12.75" x14ac:dyDescent="0.2"/>
    <row r="38741" ht="12.75" x14ac:dyDescent="0.2"/>
    <row r="38742" ht="12.75" x14ac:dyDescent="0.2"/>
    <row r="38743" ht="12.75" x14ac:dyDescent="0.2"/>
    <row r="38744" ht="12.75" x14ac:dyDescent="0.2"/>
    <row r="38745" ht="12.75" x14ac:dyDescent="0.2"/>
    <row r="38746" ht="12.75" x14ac:dyDescent="0.2"/>
    <row r="38747" ht="12.75" x14ac:dyDescent="0.2"/>
    <row r="38748" ht="12.75" x14ac:dyDescent="0.2"/>
    <row r="38749" ht="12.75" x14ac:dyDescent="0.2"/>
    <row r="38750" ht="12.75" x14ac:dyDescent="0.2"/>
    <row r="38751" ht="12.75" x14ac:dyDescent="0.2"/>
    <row r="38752" ht="12.75" x14ac:dyDescent="0.2"/>
    <row r="38753" ht="12.75" x14ac:dyDescent="0.2"/>
    <row r="38754" ht="12.75" x14ac:dyDescent="0.2"/>
    <row r="38755" ht="12.75" x14ac:dyDescent="0.2"/>
    <row r="38756" ht="12.75" x14ac:dyDescent="0.2"/>
    <row r="38757" ht="12.75" x14ac:dyDescent="0.2"/>
    <row r="38758" ht="12.75" x14ac:dyDescent="0.2"/>
    <row r="38759" ht="12.75" x14ac:dyDescent="0.2"/>
    <row r="38760" ht="12.75" x14ac:dyDescent="0.2"/>
    <row r="38761" ht="12.75" x14ac:dyDescent="0.2"/>
    <row r="38762" ht="12.75" x14ac:dyDescent="0.2"/>
    <row r="38763" ht="12.75" x14ac:dyDescent="0.2"/>
    <row r="38764" ht="12.75" x14ac:dyDescent="0.2"/>
    <row r="38765" ht="12.75" x14ac:dyDescent="0.2"/>
    <row r="38766" ht="12.75" x14ac:dyDescent="0.2"/>
    <row r="38767" ht="12.75" x14ac:dyDescent="0.2"/>
    <row r="38768" ht="12.75" x14ac:dyDescent="0.2"/>
    <row r="38769" ht="12.75" x14ac:dyDescent="0.2"/>
    <row r="38770" ht="12.75" x14ac:dyDescent="0.2"/>
    <row r="38771" ht="12.75" x14ac:dyDescent="0.2"/>
    <row r="38772" ht="12.75" x14ac:dyDescent="0.2"/>
    <row r="38773" ht="12.75" x14ac:dyDescent="0.2"/>
    <row r="38774" ht="12.75" x14ac:dyDescent="0.2"/>
    <row r="38775" ht="12.75" x14ac:dyDescent="0.2"/>
    <row r="38776" ht="12.75" x14ac:dyDescent="0.2"/>
    <row r="38777" ht="12.75" x14ac:dyDescent="0.2"/>
    <row r="38778" ht="12.75" x14ac:dyDescent="0.2"/>
    <row r="38779" ht="12.75" x14ac:dyDescent="0.2"/>
    <row r="38780" ht="12.75" x14ac:dyDescent="0.2"/>
    <row r="38781" ht="12.75" x14ac:dyDescent="0.2"/>
    <row r="38782" ht="12.75" x14ac:dyDescent="0.2"/>
    <row r="38783" ht="12.75" x14ac:dyDescent="0.2"/>
    <row r="38784" ht="12.75" x14ac:dyDescent="0.2"/>
    <row r="38785" ht="12.75" x14ac:dyDescent="0.2"/>
    <row r="38786" ht="12.75" x14ac:dyDescent="0.2"/>
    <row r="38787" ht="12.75" x14ac:dyDescent="0.2"/>
    <row r="38788" ht="12.75" x14ac:dyDescent="0.2"/>
    <row r="38789" ht="12.75" x14ac:dyDescent="0.2"/>
    <row r="38790" ht="12.75" x14ac:dyDescent="0.2"/>
    <row r="38791" ht="12.75" x14ac:dyDescent="0.2"/>
    <row r="38792" ht="12.75" x14ac:dyDescent="0.2"/>
    <row r="38793" ht="12.75" x14ac:dyDescent="0.2"/>
    <row r="38794" ht="12.75" x14ac:dyDescent="0.2"/>
    <row r="38795" ht="12.75" x14ac:dyDescent="0.2"/>
    <row r="38796" ht="12.75" x14ac:dyDescent="0.2"/>
    <row r="38797" ht="12.75" x14ac:dyDescent="0.2"/>
    <row r="38798" ht="12.75" x14ac:dyDescent="0.2"/>
    <row r="38799" ht="12.75" x14ac:dyDescent="0.2"/>
    <row r="38800" ht="12.75" x14ac:dyDescent="0.2"/>
    <row r="38801" ht="12.75" x14ac:dyDescent="0.2"/>
    <row r="38802" ht="12.75" x14ac:dyDescent="0.2"/>
    <row r="38803" ht="12.75" x14ac:dyDescent="0.2"/>
    <row r="38804" ht="12.75" x14ac:dyDescent="0.2"/>
    <row r="38805" ht="12.75" x14ac:dyDescent="0.2"/>
    <row r="38806" ht="12.75" x14ac:dyDescent="0.2"/>
    <row r="38807" ht="12.75" x14ac:dyDescent="0.2"/>
    <row r="38808" ht="12.75" x14ac:dyDescent="0.2"/>
    <row r="38809" ht="12.75" x14ac:dyDescent="0.2"/>
    <row r="38810" ht="12.75" x14ac:dyDescent="0.2"/>
    <row r="38811" ht="12.75" x14ac:dyDescent="0.2"/>
    <row r="38812" ht="12.75" x14ac:dyDescent="0.2"/>
    <row r="38813" ht="12.75" x14ac:dyDescent="0.2"/>
    <row r="38814" ht="12.75" x14ac:dyDescent="0.2"/>
    <row r="38815" ht="12.75" x14ac:dyDescent="0.2"/>
    <row r="38816" ht="12.75" x14ac:dyDescent="0.2"/>
    <row r="38817" ht="12.75" x14ac:dyDescent="0.2"/>
    <row r="38818" ht="12.75" x14ac:dyDescent="0.2"/>
    <row r="38819" ht="12.75" x14ac:dyDescent="0.2"/>
    <row r="38820" ht="12.75" x14ac:dyDescent="0.2"/>
    <row r="38821" ht="12.75" x14ac:dyDescent="0.2"/>
    <row r="38822" ht="12.75" x14ac:dyDescent="0.2"/>
    <row r="38823" ht="12.75" x14ac:dyDescent="0.2"/>
    <row r="38824" ht="12.75" x14ac:dyDescent="0.2"/>
    <row r="38825" ht="12.75" x14ac:dyDescent="0.2"/>
    <row r="38826" ht="12.75" x14ac:dyDescent="0.2"/>
    <row r="38827" ht="12.75" x14ac:dyDescent="0.2"/>
    <row r="38828" ht="12.75" x14ac:dyDescent="0.2"/>
    <row r="38829" ht="12.75" x14ac:dyDescent="0.2"/>
    <row r="38830" ht="12.75" x14ac:dyDescent="0.2"/>
    <row r="38831" ht="12.75" x14ac:dyDescent="0.2"/>
    <row r="38832" ht="12.75" x14ac:dyDescent="0.2"/>
    <row r="38833" ht="12.75" x14ac:dyDescent="0.2"/>
    <row r="38834" ht="12.75" x14ac:dyDescent="0.2"/>
    <row r="38835" ht="12.75" x14ac:dyDescent="0.2"/>
    <row r="38836" ht="12.75" x14ac:dyDescent="0.2"/>
    <row r="38837" ht="12.75" x14ac:dyDescent="0.2"/>
    <row r="38838" ht="12.75" x14ac:dyDescent="0.2"/>
    <row r="38839" ht="12.75" x14ac:dyDescent="0.2"/>
    <row r="38840" ht="12.75" x14ac:dyDescent="0.2"/>
    <row r="38841" ht="12.75" x14ac:dyDescent="0.2"/>
    <row r="38842" ht="12.75" x14ac:dyDescent="0.2"/>
    <row r="38843" ht="12.75" x14ac:dyDescent="0.2"/>
    <row r="38844" ht="12.75" x14ac:dyDescent="0.2"/>
    <row r="38845" ht="12.75" x14ac:dyDescent="0.2"/>
    <row r="38846" ht="12.75" x14ac:dyDescent="0.2"/>
    <row r="38847" ht="12.75" x14ac:dyDescent="0.2"/>
    <row r="38848" ht="12.75" x14ac:dyDescent="0.2"/>
    <row r="38849" ht="12.75" x14ac:dyDescent="0.2"/>
    <row r="38850" ht="12.75" x14ac:dyDescent="0.2"/>
    <row r="38851" ht="12.75" x14ac:dyDescent="0.2"/>
    <row r="38852" ht="12.75" x14ac:dyDescent="0.2"/>
    <row r="38853" ht="12.75" x14ac:dyDescent="0.2"/>
    <row r="38854" ht="12.75" x14ac:dyDescent="0.2"/>
    <row r="38855" ht="12.75" x14ac:dyDescent="0.2"/>
    <row r="38856" ht="12.75" x14ac:dyDescent="0.2"/>
    <row r="38857" ht="12.75" x14ac:dyDescent="0.2"/>
    <row r="38858" ht="12.75" x14ac:dyDescent="0.2"/>
    <row r="38859" ht="12.75" x14ac:dyDescent="0.2"/>
    <row r="38860" ht="12.75" x14ac:dyDescent="0.2"/>
    <row r="38861" ht="12.75" x14ac:dyDescent="0.2"/>
    <row r="38862" ht="12.75" x14ac:dyDescent="0.2"/>
    <row r="38863" ht="12.75" x14ac:dyDescent="0.2"/>
    <row r="38864" ht="12.75" x14ac:dyDescent="0.2"/>
    <row r="38865" ht="12.75" x14ac:dyDescent="0.2"/>
    <row r="38866" ht="12.75" x14ac:dyDescent="0.2"/>
    <row r="38867" ht="12.75" x14ac:dyDescent="0.2"/>
    <row r="38868" ht="12.75" x14ac:dyDescent="0.2"/>
    <row r="38869" ht="12.75" x14ac:dyDescent="0.2"/>
    <row r="38870" ht="12.75" x14ac:dyDescent="0.2"/>
    <row r="38871" ht="12.75" x14ac:dyDescent="0.2"/>
    <row r="38872" ht="12.75" x14ac:dyDescent="0.2"/>
    <row r="38873" ht="12.75" x14ac:dyDescent="0.2"/>
    <row r="38874" ht="12.75" x14ac:dyDescent="0.2"/>
    <row r="38875" ht="12.75" x14ac:dyDescent="0.2"/>
    <row r="38876" ht="12.75" x14ac:dyDescent="0.2"/>
    <row r="38877" ht="12.75" x14ac:dyDescent="0.2"/>
    <row r="38878" ht="12.75" x14ac:dyDescent="0.2"/>
    <row r="38879" ht="12.75" x14ac:dyDescent="0.2"/>
    <row r="38880" ht="12.75" x14ac:dyDescent="0.2"/>
    <row r="38881" ht="12.75" x14ac:dyDescent="0.2"/>
    <row r="38882" ht="12.75" x14ac:dyDescent="0.2"/>
    <row r="38883" ht="12.75" x14ac:dyDescent="0.2"/>
    <row r="38884" ht="12.75" x14ac:dyDescent="0.2"/>
    <row r="38885" ht="12.75" x14ac:dyDescent="0.2"/>
    <row r="38886" ht="12.75" x14ac:dyDescent="0.2"/>
    <row r="38887" ht="12.75" x14ac:dyDescent="0.2"/>
    <row r="38888" ht="12.75" x14ac:dyDescent="0.2"/>
    <row r="38889" ht="12.75" x14ac:dyDescent="0.2"/>
    <row r="38890" ht="12.75" x14ac:dyDescent="0.2"/>
    <row r="38891" ht="12.75" x14ac:dyDescent="0.2"/>
    <row r="38892" ht="12.75" x14ac:dyDescent="0.2"/>
    <row r="38893" ht="12.75" x14ac:dyDescent="0.2"/>
    <row r="38894" ht="12.75" x14ac:dyDescent="0.2"/>
    <row r="38895" ht="12.75" x14ac:dyDescent="0.2"/>
    <row r="38896" ht="12.75" x14ac:dyDescent="0.2"/>
    <row r="38897" ht="12.75" x14ac:dyDescent="0.2"/>
    <row r="38898" ht="12.75" x14ac:dyDescent="0.2"/>
    <row r="38899" ht="12.75" x14ac:dyDescent="0.2"/>
    <row r="38900" ht="12.75" x14ac:dyDescent="0.2"/>
    <row r="38901" ht="12.75" x14ac:dyDescent="0.2"/>
    <row r="38902" ht="12.75" x14ac:dyDescent="0.2"/>
    <row r="38903" ht="12.75" x14ac:dyDescent="0.2"/>
    <row r="38904" ht="12.75" x14ac:dyDescent="0.2"/>
    <row r="38905" ht="12.75" x14ac:dyDescent="0.2"/>
    <row r="38906" ht="12.75" x14ac:dyDescent="0.2"/>
    <row r="38907" ht="12.75" x14ac:dyDescent="0.2"/>
    <row r="38908" ht="12.75" x14ac:dyDescent="0.2"/>
    <row r="38909" ht="12.75" x14ac:dyDescent="0.2"/>
    <row r="38910" ht="12.75" x14ac:dyDescent="0.2"/>
    <row r="38911" ht="12.75" x14ac:dyDescent="0.2"/>
    <row r="38912" ht="12.75" x14ac:dyDescent="0.2"/>
    <row r="38913" ht="12.75" x14ac:dyDescent="0.2"/>
    <row r="38914" ht="12.75" x14ac:dyDescent="0.2"/>
    <row r="38915" ht="12.75" x14ac:dyDescent="0.2"/>
    <row r="38916" ht="12.75" x14ac:dyDescent="0.2"/>
    <row r="38917" ht="12.75" x14ac:dyDescent="0.2"/>
    <row r="38918" ht="12.75" x14ac:dyDescent="0.2"/>
    <row r="38919" ht="12.75" x14ac:dyDescent="0.2"/>
    <row r="38920" ht="12.75" x14ac:dyDescent="0.2"/>
    <row r="38921" ht="12.75" x14ac:dyDescent="0.2"/>
    <row r="38922" ht="12.75" x14ac:dyDescent="0.2"/>
    <row r="38923" ht="12.75" x14ac:dyDescent="0.2"/>
    <row r="38924" ht="12.75" x14ac:dyDescent="0.2"/>
    <row r="38925" ht="12.75" x14ac:dyDescent="0.2"/>
    <row r="38926" ht="12.75" x14ac:dyDescent="0.2"/>
    <row r="38927" ht="12.75" x14ac:dyDescent="0.2"/>
    <row r="38928" ht="12.75" x14ac:dyDescent="0.2"/>
    <row r="38929" ht="12.75" x14ac:dyDescent="0.2"/>
    <row r="38930" ht="12.75" x14ac:dyDescent="0.2"/>
    <row r="38931" ht="12.75" x14ac:dyDescent="0.2"/>
    <row r="38932" ht="12.75" x14ac:dyDescent="0.2"/>
    <row r="38933" ht="12.75" x14ac:dyDescent="0.2"/>
    <row r="38934" ht="12.75" x14ac:dyDescent="0.2"/>
    <row r="38935" ht="12.75" x14ac:dyDescent="0.2"/>
    <row r="38936" ht="12.75" x14ac:dyDescent="0.2"/>
    <row r="38937" ht="12.75" x14ac:dyDescent="0.2"/>
    <row r="38938" ht="12.75" x14ac:dyDescent="0.2"/>
    <row r="38939" ht="12.75" x14ac:dyDescent="0.2"/>
    <row r="38940" ht="12.75" x14ac:dyDescent="0.2"/>
    <row r="38941" ht="12.75" x14ac:dyDescent="0.2"/>
    <row r="38942" ht="12.75" x14ac:dyDescent="0.2"/>
    <row r="38943" ht="12.75" x14ac:dyDescent="0.2"/>
    <row r="38944" ht="12.75" x14ac:dyDescent="0.2"/>
    <row r="38945" ht="12.75" x14ac:dyDescent="0.2"/>
    <row r="38946" ht="12.75" x14ac:dyDescent="0.2"/>
    <row r="38947" ht="12.75" x14ac:dyDescent="0.2"/>
    <row r="38948" ht="12.75" x14ac:dyDescent="0.2"/>
    <row r="38949" ht="12.75" x14ac:dyDescent="0.2"/>
    <row r="38950" ht="12.75" x14ac:dyDescent="0.2"/>
    <row r="38951" ht="12.75" x14ac:dyDescent="0.2"/>
    <row r="38952" ht="12.75" x14ac:dyDescent="0.2"/>
    <row r="38953" ht="12.75" x14ac:dyDescent="0.2"/>
    <row r="38954" ht="12.75" x14ac:dyDescent="0.2"/>
    <row r="38955" ht="12.75" x14ac:dyDescent="0.2"/>
    <row r="38956" ht="12.75" x14ac:dyDescent="0.2"/>
    <row r="38957" ht="12.75" x14ac:dyDescent="0.2"/>
    <row r="38958" ht="12.75" x14ac:dyDescent="0.2"/>
    <row r="38959" ht="12.75" x14ac:dyDescent="0.2"/>
    <row r="38960" ht="12.75" x14ac:dyDescent="0.2"/>
    <row r="38961" ht="12.75" x14ac:dyDescent="0.2"/>
    <row r="38962" ht="12.75" x14ac:dyDescent="0.2"/>
    <row r="38963" ht="12.75" x14ac:dyDescent="0.2"/>
    <row r="38964" ht="12.75" x14ac:dyDescent="0.2"/>
    <row r="38965" ht="12.75" x14ac:dyDescent="0.2"/>
    <row r="38966" ht="12.75" x14ac:dyDescent="0.2"/>
    <row r="38967" ht="12.75" x14ac:dyDescent="0.2"/>
    <row r="38968" ht="12.75" x14ac:dyDescent="0.2"/>
    <row r="38969" ht="12.75" x14ac:dyDescent="0.2"/>
    <row r="38970" ht="12.75" x14ac:dyDescent="0.2"/>
    <row r="38971" ht="12.75" x14ac:dyDescent="0.2"/>
    <row r="38972" ht="12.75" x14ac:dyDescent="0.2"/>
    <row r="38973" ht="12.75" x14ac:dyDescent="0.2"/>
    <row r="38974" ht="12.75" x14ac:dyDescent="0.2"/>
    <row r="38975" ht="12.75" x14ac:dyDescent="0.2"/>
    <row r="38976" ht="12.75" x14ac:dyDescent="0.2"/>
    <row r="38977" ht="12.75" x14ac:dyDescent="0.2"/>
    <row r="38978" ht="12.75" x14ac:dyDescent="0.2"/>
    <row r="38979" ht="12.75" x14ac:dyDescent="0.2"/>
    <row r="38980" ht="12.75" x14ac:dyDescent="0.2"/>
    <row r="38981" ht="12.75" x14ac:dyDescent="0.2"/>
    <row r="38982" ht="12.75" x14ac:dyDescent="0.2"/>
    <row r="38983" ht="12.75" x14ac:dyDescent="0.2"/>
    <row r="38984" ht="12.75" x14ac:dyDescent="0.2"/>
    <row r="38985" ht="12.75" x14ac:dyDescent="0.2"/>
    <row r="38986" ht="12.75" x14ac:dyDescent="0.2"/>
    <row r="38987" ht="12.75" x14ac:dyDescent="0.2"/>
    <row r="38988" ht="12.75" x14ac:dyDescent="0.2"/>
    <row r="38989" ht="12.75" x14ac:dyDescent="0.2"/>
    <row r="38990" ht="12.75" x14ac:dyDescent="0.2"/>
    <row r="38991" ht="12.75" x14ac:dyDescent="0.2"/>
    <row r="38992" ht="12.75" x14ac:dyDescent="0.2"/>
    <row r="38993" ht="12.75" x14ac:dyDescent="0.2"/>
    <row r="38994" ht="12.75" x14ac:dyDescent="0.2"/>
    <row r="38995" ht="12.75" x14ac:dyDescent="0.2"/>
    <row r="38996" ht="12.75" x14ac:dyDescent="0.2"/>
    <row r="38997" ht="12.75" x14ac:dyDescent="0.2"/>
    <row r="38998" ht="12.75" x14ac:dyDescent="0.2"/>
    <row r="38999" ht="12.75" x14ac:dyDescent="0.2"/>
    <row r="39000" ht="12.75" x14ac:dyDescent="0.2"/>
    <row r="39001" ht="12.75" x14ac:dyDescent="0.2"/>
    <row r="39002" ht="12.75" x14ac:dyDescent="0.2"/>
    <row r="39003" ht="12.75" x14ac:dyDescent="0.2"/>
    <row r="39004" ht="12.75" x14ac:dyDescent="0.2"/>
    <row r="39005" ht="12.75" x14ac:dyDescent="0.2"/>
    <row r="39006" ht="12.75" x14ac:dyDescent="0.2"/>
    <row r="39007" ht="12.75" x14ac:dyDescent="0.2"/>
    <row r="39008" ht="12.75" x14ac:dyDescent="0.2"/>
    <row r="39009" ht="12.75" x14ac:dyDescent="0.2"/>
    <row r="39010" ht="12.75" x14ac:dyDescent="0.2"/>
    <row r="39011" ht="12.75" x14ac:dyDescent="0.2"/>
    <row r="39012" ht="12.75" x14ac:dyDescent="0.2"/>
    <row r="39013" ht="12.75" x14ac:dyDescent="0.2"/>
    <row r="39014" ht="12.75" x14ac:dyDescent="0.2"/>
    <row r="39015" ht="12.75" x14ac:dyDescent="0.2"/>
    <row r="39016" ht="12.75" x14ac:dyDescent="0.2"/>
    <row r="39017" ht="12.75" x14ac:dyDescent="0.2"/>
    <row r="39018" ht="12.75" x14ac:dyDescent="0.2"/>
    <row r="39019" ht="12.75" x14ac:dyDescent="0.2"/>
    <row r="39020" ht="12.75" x14ac:dyDescent="0.2"/>
    <row r="39021" ht="12.75" x14ac:dyDescent="0.2"/>
    <row r="39022" ht="12.75" x14ac:dyDescent="0.2"/>
    <row r="39023" ht="12.75" x14ac:dyDescent="0.2"/>
    <row r="39024" ht="12.75" x14ac:dyDescent="0.2"/>
    <row r="39025" ht="12.75" x14ac:dyDescent="0.2"/>
    <row r="39026" ht="12.75" x14ac:dyDescent="0.2"/>
    <row r="39027" ht="12.75" x14ac:dyDescent="0.2"/>
    <row r="39028" ht="12.75" x14ac:dyDescent="0.2"/>
    <row r="39029" ht="12.75" x14ac:dyDescent="0.2"/>
    <row r="39030" ht="12.75" x14ac:dyDescent="0.2"/>
    <row r="39031" ht="12.75" x14ac:dyDescent="0.2"/>
    <row r="39032" ht="12.75" x14ac:dyDescent="0.2"/>
    <row r="39033" ht="12.75" x14ac:dyDescent="0.2"/>
    <row r="39034" ht="12.75" x14ac:dyDescent="0.2"/>
    <row r="39035" ht="12.75" x14ac:dyDescent="0.2"/>
    <row r="39036" ht="12.75" x14ac:dyDescent="0.2"/>
    <row r="39037" ht="12.75" x14ac:dyDescent="0.2"/>
    <row r="39038" ht="12.75" x14ac:dyDescent="0.2"/>
    <row r="39039" ht="12.75" x14ac:dyDescent="0.2"/>
    <row r="39040" ht="12.75" x14ac:dyDescent="0.2"/>
    <row r="39041" ht="12.75" x14ac:dyDescent="0.2"/>
    <row r="39042" ht="12.75" x14ac:dyDescent="0.2"/>
    <row r="39043" ht="12.75" x14ac:dyDescent="0.2"/>
    <row r="39044" ht="12.75" x14ac:dyDescent="0.2"/>
    <row r="39045" ht="12.75" x14ac:dyDescent="0.2"/>
    <row r="39046" ht="12.75" x14ac:dyDescent="0.2"/>
    <row r="39047" ht="12.75" x14ac:dyDescent="0.2"/>
    <row r="39048" ht="12.75" x14ac:dyDescent="0.2"/>
    <row r="39049" ht="12.75" x14ac:dyDescent="0.2"/>
    <row r="39050" ht="12.75" x14ac:dyDescent="0.2"/>
    <row r="39051" ht="12.75" x14ac:dyDescent="0.2"/>
    <row r="39052" ht="12.75" x14ac:dyDescent="0.2"/>
    <row r="39053" ht="12.75" x14ac:dyDescent="0.2"/>
    <row r="39054" ht="12.75" x14ac:dyDescent="0.2"/>
    <row r="39055" ht="12.75" x14ac:dyDescent="0.2"/>
    <row r="39056" ht="12.75" x14ac:dyDescent="0.2"/>
    <row r="39057" ht="12.75" x14ac:dyDescent="0.2"/>
    <row r="39058" ht="12.75" x14ac:dyDescent="0.2"/>
    <row r="39059" ht="12.75" x14ac:dyDescent="0.2"/>
    <row r="39060" ht="12.75" x14ac:dyDescent="0.2"/>
    <row r="39061" ht="12.75" x14ac:dyDescent="0.2"/>
    <row r="39062" ht="12.75" x14ac:dyDescent="0.2"/>
    <row r="39063" ht="12.75" x14ac:dyDescent="0.2"/>
    <row r="39064" ht="12.75" x14ac:dyDescent="0.2"/>
    <row r="39065" ht="12.75" x14ac:dyDescent="0.2"/>
    <row r="39066" ht="12.75" x14ac:dyDescent="0.2"/>
    <row r="39067" ht="12.75" x14ac:dyDescent="0.2"/>
    <row r="39068" ht="12.75" x14ac:dyDescent="0.2"/>
    <row r="39069" ht="12.75" x14ac:dyDescent="0.2"/>
    <row r="39070" ht="12.75" x14ac:dyDescent="0.2"/>
    <row r="39071" ht="12.75" x14ac:dyDescent="0.2"/>
    <row r="39072" ht="12.75" x14ac:dyDescent="0.2"/>
    <row r="39073" ht="12.75" x14ac:dyDescent="0.2"/>
    <row r="39074" ht="12.75" x14ac:dyDescent="0.2"/>
    <row r="39075" ht="12.75" x14ac:dyDescent="0.2"/>
    <row r="39076" ht="12.75" x14ac:dyDescent="0.2"/>
    <row r="39077" ht="12.75" x14ac:dyDescent="0.2"/>
    <row r="39078" ht="12.75" x14ac:dyDescent="0.2"/>
    <row r="39079" ht="12.75" x14ac:dyDescent="0.2"/>
    <row r="39080" ht="12.75" x14ac:dyDescent="0.2"/>
    <row r="39081" ht="12.75" x14ac:dyDescent="0.2"/>
    <row r="39082" ht="12.75" x14ac:dyDescent="0.2"/>
    <row r="39083" ht="12.75" x14ac:dyDescent="0.2"/>
    <row r="39084" ht="12.75" x14ac:dyDescent="0.2"/>
    <row r="39085" ht="12.75" x14ac:dyDescent="0.2"/>
    <row r="39086" ht="12.75" x14ac:dyDescent="0.2"/>
    <row r="39087" ht="12.75" x14ac:dyDescent="0.2"/>
    <row r="39088" ht="12.75" x14ac:dyDescent="0.2"/>
    <row r="39089" ht="12.75" x14ac:dyDescent="0.2"/>
    <row r="39090" ht="12.75" x14ac:dyDescent="0.2"/>
    <row r="39091" ht="12.75" x14ac:dyDescent="0.2"/>
    <row r="39092" ht="12.75" x14ac:dyDescent="0.2"/>
    <row r="39093" ht="12.75" x14ac:dyDescent="0.2"/>
    <row r="39094" ht="12.75" x14ac:dyDescent="0.2"/>
    <row r="39095" ht="12.75" x14ac:dyDescent="0.2"/>
    <row r="39096" ht="12.75" x14ac:dyDescent="0.2"/>
    <row r="39097" ht="12.75" x14ac:dyDescent="0.2"/>
    <row r="39098" ht="12.75" x14ac:dyDescent="0.2"/>
    <row r="39099" ht="12.75" x14ac:dyDescent="0.2"/>
    <row r="39100" ht="12.75" x14ac:dyDescent="0.2"/>
    <row r="39101" ht="12.75" x14ac:dyDescent="0.2"/>
    <row r="39102" ht="12.75" x14ac:dyDescent="0.2"/>
    <row r="39103" ht="12.75" x14ac:dyDescent="0.2"/>
    <row r="39104" ht="12.75" x14ac:dyDescent="0.2"/>
    <row r="39105" ht="12.75" x14ac:dyDescent="0.2"/>
    <row r="39106" ht="12.75" x14ac:dyDescent="0.2"/>
    <row r="39107" ht="12.75" x14ac:dyDescent="0.2"/>
    <row r="39108" ht="12.75" x14ac:dyDescent="0.2"/>
    <row r="39109" ht="12.75" x14ac:dyDescent="0.2"/>
    <row r="39110" ht="12.75" x14ac:dyDescent="0.2"/>
    <row r="39111" ht="12.75" x14ac:dyDescent="0.2"/>
    <row r="39112" ht="12.75" x14ac:dyDescent="0.2"/>
    <row r="39113" ht="12.75" x14ac:dyDescent="0.2"/>
    <row r="39114" ht="12.75" x14ac:dyDescent="0.2"/>
    <row r="39115" ht="12.75" x14ac:dyDescent="0.2"/>
    <row r="39116" ht="12.75" x14ac:dyDescent="0.2"/>
    <row r="39117" ht="12.75" x14ac:dyDescent="0.2"/>
    <row r="39118" ht="12.75" x14ac:dyDescent="0.2"/>
    <row r="39119" ht="12.75" x14ac:dyDescent="0.2"/>
    <row r="39120" ht="12.75" x14ac:dyDescent="0.2"/>
    <row r="39121" ht="12.75" x14ac:dyDescent="0.2"/>
    <row r="39122" ht="12.75" x14ac:dyDescent="0.2"/>
    <row r="39123" ht="12.75" x14ac:dyDescent="0.2"/>
    <row r="39124" ht="12.75" x14ac:dyDescent="0.2"/>
    <row r="39125" ht="12.75" x14ac:dyDescent="0.2"/>
    <row r="39126" ht="12.75" x14ac:dyDescent="0.2"/>
    <row r="39127" ht="12.75" x14ac:dyDescent="0.2"/>
    <row r="39128" ht="12.75" x14ac:dyDescent="0.2"/>
    <row r="39129" ht="12.75" x14ac:dyDescent="0.2"/>
    <row r="39130" ht="12.75" x14ac:dyDescent="0.2"/>
    <row r="39131" ht="12.75" x14ac:dyDescent="0.2"/>
    <row r="39132" ht="12.75" x14ac:dyDescent="0.2"/>
    <row r="39133" ht="12.75" x14ac:dyDescent="0.2"/>
    <row r="39134" ht="12.75" x14ac:dyDescent="0.2"/>
    <row r="39135" ht="12.75" x14ac:dyDescent="0.2"/>
    <row r="39136" ht="12.75" x14ac:dyDescent="0.2"/>
    <row r="39137" ht="12.75" x14ac:dyDescent="0.2"/>
    <row r="39138" ht="12.75" x14ac:dyDescent="0.2"/>
    <row r="39139" ht="12.75" x14ac:dyDescent="0.2"/>
    <row r="39140" ht="12.75" x14ac:dyDescent="0.2"/>
    <row r="39141" ht="12.75" x14ac:dyDescent="0.2"/>
    <row r="39142" ht="12.75" x14ac:dyDescent="0.2"/>
    <row r="39143" ht="12.75" x14ac:dyDescent="0.2"/>
    <row r="39144" ht="12.75" x14ac:dyDescent="0.2"/>
    <row r="39145" ht="12.75" x14ac:dyDescent="0.2"/>
    <row r="39146" ht="12.75" x14ac:dyDescent="0.2"/>
    <row r="39147" ht="12.75" x14ac:dyDescent="0.2"/>
    <row r="39148" ht="12.75" x14ac:dyDescent="0.2"/>
    <row r="39149" ht="12.75" x14ac:dyDescent="0.2"/>
    <row r="39150" ht="12.75" x14ac:dyDescent="0.2"/>
    <row r="39151" ht="12.75" x14ac:dyDescent="0.2"/>
    <row r="39152" ht="12.75" x14ac:dyDescent="0.2"/>
    <row r="39153" ht="12.75" x14ac:dyDescent="0.2"/>
    <row r="39154" ht="12.75" x14ac:dyDescent="0.2"/>
    <row r="39155" ht="12.75" x14ac:dyDescent="0.2"/>
    <row r="39156" ht="12.75" x14ac:dyDescent="0.2"/>
    <row r="39157" ht="12.75" x14ac:dyDescent="0.2"/>
    <row r="39158" ht="12.75" x14ac:dyDescent="0.2"/>
    <row r="39159" ht="12.75" x14ac:dyDescent="0.2"/>
    <row r="39160" ht="12.75" x14ac:dyDescent="0.2"/>
    <row r="39161" ht="12.75" x14ac:dyDescent="0.2"/>
    <row r="39162" ht="12.75" x14ac:dyDescent="0.2"/>
    <row r="39163" ht="12.75" x14ac:dyDescent="0.2"/>
    <row r="39164" ht="12.75" x14ac:dyDescent="0.2"/>
    <row r="39165" ht="12.75" x14ac:dyDescent="0.2"/>
    <row r="39166" ht="12.75" x14ac:dyDescent="0.2"/>
    <row r="39167" ht="12.75" x14ac:dyDescent="0.2"/>
    <row r="39168" ht="12.75" x14ac:dyDescent="0.2"/>
    <row r="39169" ht="12.75" x14ac:dyDescent="0.2"/>
    <row r="39170" ht="12.75" x14ac:dyDescent="0.2"/>
    <row r="39171" ht="12.75" x14ac:dyDescent="0.2"/>
    <row r="39172" ht="12.75" x14ac:dyDescent="0.2"/>
    <row r="39173" ht="12.75" x14ac:dyDescent="0.2"/>
    <row r="39174" ht="12.75" x14ac:dyDescent="0.2"/>
    <row r="39175" ht="12.75" x14ac:dyDescent="0.2"/>
    <row r="39176" ht="12.75" x14ac:dyDescent="0.2"/>
    <row r="39177" ht="12.75" x14ac:dyDescent="0.2"/>
    <row r="39178" ht="12.75" x14ac:dyDescent="0.2"/>
    <row r="39179" ht="12.75" x14ac:dyDescent="0.2"/>
    <row r="39180" ht="12.75" x14ac:dyDescent="0.2"/>
    <row r="39181" ht="12.75" x14ac:dyDescent="0.2"/>
    <row r="39182" ht="12.75" x14ac:dyDescent="0.2"/>
    <row r="39183" ht="12.75" x14ac:dyDescent="0.2"/>
    <row r="39184" ht="12.75" x14ac:dyDescent="0.2"/>
    <row r="39185" ht="12.75" x14ac:dyDescent="0.2"/>
    <row r="39186" ht="12.75" x14ac:dyDescent="0.2"/>
    <row r="39187" ht="12.75" x14ac:dyDescent="0.2"/>
    <row r="39188" ht="12.75" x14ac:dyDescent="0.2"/>
    <row r="39189" ht="12.75" x14ac:dyDescent="0.2"/>
    <row r="39190" ht="12.75" x14ac:dyDescent="0.2"/>
    <row r="39191" ht="12.75" x14ac:dyDescent="0.2"/>
    <row r="39192" ht="12.75" x14ac:dyDescent="0.2"/>
    <row r="39193" ht="12.75" x14ac:dyDescent="0.2"/>
    <row r="39194" ht="12.75" x14ac:dyDescent="0.2"/>
    <row r="39195" ht="12.75" x14ac:dyDescent="0.2"/>
    <row r="39196" ht="12.75" x14ac:dyDescent="0.2"/>
    <row r="39197" ht="12.75" x14ac:dyDescent="0.2"/>
    <row r="39198" ht="12.75" x14ac:dyDescent="0.2"/>
    <row r="39199" ht="12.75" x14ac:dyDescent="0.2"/>
    <row r="39200" ht="12.75" x14ac:dyDescent="0.2"/>
    <row r="39201" ht="12.75" x14ac:dyDescent="0.2"/>
    <row r="39202" ht="12.75" x14ac:dyDescent="0.2"/>
    <row r="39203" ht="12.75" x14ac:dyDescent="0.2"/>
    <row r="39204" ht="12.75" x14ac:dyDescent="0.2"/>
    <row r="39205" ht="12.75" x14ac:dyDescent="0.2"/>
    <row r="39206" ht="12.75" x14ac:dyDescent="0.2"/>
    <row r="39207" ht="12.75" x14ac:dyDescent="0.2"/>
    <row r="39208" ht="12.75" x14ac:dyDescent="0.2"/>
    <row r="39209" ht="12.75" x14ac:dyDescent="0.2"/>
    <row r="39210" ht="12.75" x14ac:dyDescent="0.2"/>
    <row r="39211" ht="12.75" x14ac:dyDescent="0.2"/>
    <row r="39212" ht="12.75" x14ac:dyDescent="0.2"/>
    <row r="39213" ht="12.75" x14ac:dyDescent="0.2"/>
    <row r="39214" ht="12.75" x14ac:dyDescent="0.2"/>
    <row r="39215" ht="12.75" x14ac:dyDescent="0.2"/>
    <row r="39216" ht="12.75" x14ac:dyDescent="0.2"/>
    <row r="39217" ht="12.75" x14ac:dyDescent="0.2"/>
    <row r="39218" ht="12.75" x14ac:dyDescent="0.2"/>
    <row r="39219" ht="12.75" x14ac:dyDescent="0.2"/>
    <row r="39220" ht="12.75" x14ac:dyDescent="0.2"/>
    <row r="39221" ht="12.75" x14ac:dyDescent="0.2"/>
    <row r="39222" ht="12.75" x14ac:dyDescent="0.2"/>
    <row r="39223" ht="12.75" x14ac:dyDescent="0.2"/>
    <row r="39224" ht="12.75" x14ac:dyDescent="0.2"/>
    <row r="39225" ht="12.75" x14ac:dyDescent="0.2"/>
    <row r="39226" ht="12.75" x14ac:dyDescent="0.2"/>
    <row r="39227" ht="12.75" x14ac:dyDescent="0.2"/>
    <row r="39228" ht="12.75" x14ac:dyDescent="0.2"/>
    <row r="39229" ht="12.75" x14ac:dyDescent="0.2"/>
    <row r="39230" ht="12.75" x14ac:dyDescent="0.2"/>
    <row r="39231" ht="12.75" x14ac:dyDescent="0.2"/>
    <row r="39232" ht="12.75" x14ac:dyDescent="0.2"/>
    <row r="39233" ht="12.75" x14ac:dyDescent="0.2"/>
    <row r="39234" ht="12.75" x14ac:dyDescent="0.2"/>
    <row r="39235" ht="12.75" x14ac:dyDescent="0.2"/>
    <row r="39236" ht="12.75" x14ac:dyDescent="0.2"/>
    <row r="39237" ht="12.75" x14ac:dyDescent="0.2"/>
    <row r="39238" ht="12.75" x14ac:dyDescent="0.2"/>
    <row r="39239" ht="12.75" x14ac:dyDescent="0.2"/>
    <row r="39240" ht="12.75" x14ac:dyDescent="0.2"/>
    <row r="39241" ht="12.75" x14ac:dyDescent="0.2"/>
    <row r="39242" ht="12.75" x14ac:dyDescent="0.2"/>
    <row r="39243" ht="12.75" x14ac:dyDescent="0.2"/>
    <row r="39244" ht="12.75" x14ac:dyDescent="0.2"/>
    <row r="39245" ht="12.75" x14ac:dyDescent="0.2"/>
    <row r="39246" ht="12.75" x14ac:dyDescent="0.2"/>
    <row r="39247" ht="12.75" x14ac:dyDescent="0.2"/>
    <row r="39248" ht="12.75" x14ac:dyDescent="0.2"/>
    <row r="39249" ht="12.75" x14ac:dyDescent="0.2"/>
    <row r="39250" ht="12.75" x14ac:dyDescent="0.2"/>
    <row r="39251" ht="12.75" x14ac:dyDescent="0.2"/>
    <row r="39252" ht="12.75" x14ac:dyDescent="0.2"/>
    <row r="39253" ht="12.75" x14ac:dyDescent="0.2"/>
    <row r="39254" ht="12.75" x14ac:dyDescent="0.2"/>
    <row r="39255" ht="12.75" x14ac:dyDescent="0.2"/>
    <row r="39256" ht="12.75" x14ac:dyDescent="0.2"/>
    <row r="39257" ht="12.75" x14ac:dyDescent="0.2"/>
    <row r="39258" ht="12.75" x14ac:dyDescent="0.2"/>
    <row r="39259" ht="12.75" x14ac:dyDescent="0.2"/>
    <row r="39260" ht="12.75" x14ac:dyDescent="0.2"/>
    <row r="39261" ht="12.75" x14ac:dyDescent="0.2"/>
    <row r="39262" ht="12.75" x14ac:dyDescent="0.2"/>
    <row r="39263" ht="12.75" x14ac:dyDescent="0.2"/>
    <row r="39264" ht="12.75" x14ac:dyDescent="0.2"/>
    <row r="39265" ht="12.75" x14ac:dyDescent="0.2"/>
    <row r="39266" ht="12.75" x14ac:dyDescent="0.2"/>
    <row r="39267" ht="12.75" x14ac:dyDescent="0.2"/>
    <row r="39268" ht="12.75" x14ac:dyDescent="0.2"/>
    <row r="39269" ht="12.75" x14ac:dyDescent="0.2"/>
    <row r="39270" ht="12.75" x14ac:dyDescent="0.2"/>
    <row r="39271" ht="12.75" x14ac:dyDescent="0.2"/>
    <row r="39272" ht="12.75" x14ac:dyDescent="0.2"/>
    <row r="39273" ht="12.75" x14ac:dyDescent="0.2"/>
    <row r="39274" ht="12.75" x14ac:dyDescent="0.2"/>
    <row r="39275" ht="12.75" x14ac:dyDescent="0.2"/>
    <row r="39276" ht="12.75" x14ac:dyDescent="0.2"/>
    <row r="39277" ht="12.75" x14ac:dyDescent="0.2"/>
    <row r="39278" ht="12.75" x14ac:dyDescent="0.2"/>
    <row r="39279" ht="12.75" x14ac:dyDescent="0.2"/>
    <row r="39280" ht="12.75" x14ac:dyDescent="0.2"/>
    <row r="39281" ht="12.75" x14ac:dyDescent="0.2"/>
    <row r="39282" ht="12.75" x14ac:dyDescent="0.2"/>
    <row r="39283" ht="12.75" x14ac:dyDescent="0.2"/>
    <row r="39284" ht="12.75" x14ac:dyDescent="0.2"/>
    <row r="39285" ht="12.75" x14ac:dyDescent="0.2"/>
    <row r="39286" ht="12.75" x14ac:dyDescent="0.2"/>
    <row r="39287" ht="12.75" x14ac:dyDescent="0.2"/>
    <row r="39288" ht="12.75" x14ac:dyDescent="0.2"/>
    <row r="39289" ht="12.75" x14ac:dyDescent="0.2"/>
    <row r="39290" ht="12.75" x14ac:dyDescent="0.2"/>
    <row r="39291" ht="12.75" x14ac:dyDescent="0.2"/>
    <row r="39292" ht="12.75" x14ac:dyDescent="0.2"/>
    <row r="39293" ht="12.75" x14ac:dyDescent="0.2"/>
    <row r="39294" ht="12.75" x14ac:dyDescent="0.2"/>
    <row r="39295" ht="12.75" x14ac:dyDescent="0.2"/>
    <row r="39296" ht="12.75" x14ac:dyDescent="0.2"/>
    <row r="39297" ht="12.75" x14ac:dyDescent="0.2"/>
    <row r="39298" ht="12.75" x14ac:dyDescent="0.2"/>
    <row r="39299" ht="12.75" x14ac:dyDescent="0.2"/>
    <row r="39300" ht="12.75" x14ac:dyDescent="0.2"/>
    <row r="39301" ht="12.75" x14ac:dyDescent="0.2"/>
    <row r="39302" ht="12.75" x14ac:dyDescent="0.2"/>
    <row r="39303" ht="12.75" x14ac:dyDescent="0.2"/>
    <row r="39304" ht="12.75" x14ac:dyDescent="0.2"/>
    <row r="39305" ht="12.75" x14ac:dyDescent="0.2"/>
    <row r="39306" ht="12.75" x14ac:dyDescent="0.2"/>
    <row r="39307" ht="12.75" x14ac:dyDescent="0.2"/>
    <row r="39308" ht="12.75" x14ac:dyDescent="0.2"/>
    <row r="39309" ht="12.75" x14ac:dyDescent="0.2"/>
    <row r="39310" ht="12.75" x14ac:dyDescent="0.2"/>
    <row r="39311" ht="12.75" x14ac:dyDescent="0.2"/>
    <row r="39312" ht="12.75" x14ac:dyDescent="0.2"/>
    <row r="39313" ht="12.75" x14ac:dyDescent="0.2"/>
    <row r="39314" ht="12.75" x14ac:dyDescent="0.2"/>
    <row r="39315" ht="12.75" x14ac:dyDescent="0.2"/>
    <row r="39316" ht="12.75" x14ac:dyDescent="0.2"/>
    <row r="39317" ht="12.75" x14ac:dyDescent="0.2"/>
    <row r="39318" ht="12.75" x14ac:dyDescent="0.2"/>
    <row r="39319" ht="12.75" x14ac:dyDescent="0.2"/>
    <row r="39320" ht="12.75" x14ac:dyDescent="0.2"/>
    <row r="39321" ht="12.75" x14ac:dyDescent="0.2"/>
    <row r="39322" ht="12.75" x14ac:dyDescent="0.2"/>
    <row r="39323" ht="12.75" x14ac:dyDescent="0.2"/>
    <row r="39324" ht="12.75" x14ac:dyDescent="0.2"/>
    <row r="39325" ht="12.75" x14ac:dyDescent="0.2"/>
    <row r="39326" ht="12.75" x14ac:dyDescent="0.2"/>
    <row r="39327" ht="12.75" x14ac:dyDescent="0.2"/>
    <row r="39328" ht="12.75" x14ac:dyDescent="0.2"/>
    <row r="39329" ht="12.75" x14ac:dyDescent="0.2"/>
    <row r="39330" ht="12.75" x14ac:dyDescent="0.2"/>
    <row r="39331" ht="12.75" x14ac:dyDescent="0.2"/>
    <row r="39332" ht="12.75" x14ac:dyDescent="0.2"/>
    <row r="39333" ht="12.75" x14ac:dyDescent="0.2"/>
    <row r="39334" ht="12.75" x14ac:dyDescent="0.2"/>
    <row r="39335" ht="12.75" x14ac:dyDescent="0.2"/>
    <row r="39336" ht="12.75" x14ac:dyDescent="0.2"/>
    <row r="39337" ht="12.75" x14ac:dyDescent="0.2"/>
    <row r="39338" ht="12.75" x14ac:dyDescent="0.2"/>
    <row r="39339" ht="12.75" x14ac:dyDescent="0.2"/>
    <row r="39340" ht="12.75" x14ac:dyDescent="0.2"/>
    <row r="39341" ht="12.75" x14ac:dyDescent="0.2"/>
    <row r="39342" ht="12.75" x14ac:dyDescent="0.2"/>
    <row r="39343" ht="12.75" x14ac:dyDescent="0.2"/>
    <row r="39344" ht="12.75" x14ac:dyDescent="0.2"/>
    <row r="39345" ht="12.75" x14ac:dyDescent="0.2"/>
    <row r="39346" ht="12.75" x14ac:dyDescent="0.2"/>
    <row r="39347" ht="12.75" x14ac:dyDescent="0.2"/>
    <row r="39348" ht="12.75" x14ac:dyDescent="0.2"/>
    <row r="39349" ht="12.75" x14ac:dyDescent="0.2"/>
    <row r="39350" ht="12.75" x14ac:dyDescent="0.2"/>
    <row r="39351" ht="12.75" x14ac:dyDescent="0.2"/>
    <row r="39352" ht="12.75" x14ac:dyDescent="0.2"/>
    <row r="39353" ht="12.75" x14ac:dyDescent="0.2"/>
    <row r="39354" ht="12.75" x14ac:dyDescent="0.2"/>
    <row r="39355" ht="12.75" x14ac:dyDescent="0.2"/>
    <row r="39356" ht="12.75" x14ac:dyDescent="0.2"/>
    <row r="39357" ht="12.75" x14ac:dyDescent="0.2"/>
    <row r="39358" ht="12.75" x14ac:dyDescent="0.2"/>
    <row r="39359" ht="12.75" x14ac:dyDescent="0.2"/>
    <row r="39360" ht="12.75" x14ac:dyDescent="0.2"/>
    <row r="39361" ht="12.75" x14ac:dyDescent="0.2"/>
    <row r="39362" ht="12.75" x14ac:dyDescent="0.2"/>
    <row r="39363" ht="12.75" x14ac:dyDescent="0.2"/>
    <row r="39364" ht="12.75" x14ac:dyDescent="0.2"/>
    <row r="39365" ht="12.75" x14ac:dyDescent="0.2"/>
    <row r="39366" ht="12.75" x14ac:dyDescent="0.2"/>
    <row r="39367" ht="12.75" x14ac:dyDescent="0.2"/>
    <row r="39368" ht="12.75" x14ac:dyDescent="0.2"/>
    <row r="39369" ht="12.75" x14ac:dyDescent="0.2"/>
    <row r="39370" ht="12.75" x14ac:dyDescent="0.2"/>
    <row r="39371" ht="12.75" x14ac:dyDescent="0.2"/>
    <row r="39372" ht="12.75" x14ac:dyDescent="0.2"/>
    <row r="39373" ht="12.75" x14ac:dyDescent="0.2"/>
    <row r="39374" ht="12.75" x14ac:dyDescent="0.2"/>
    <row r="39375" ht="12.75" x14ac:dyDescent="0.2"/>
    <row r="39376" ht="12.75" x14ac:dyDescent="0.2"/>
    <row r="39377" ht="12.75" x14ac:dyDescent="0.2"/>
    <row r="39378" ht="12.75" x14ac:dyDescent="0.2"/>
    <row r="39379" ht="12.75" x14ac:dyDescent="0.2"/>
    <row r="39380" ht="12.75" x14ac:dyDescent="0.2"/>
    <row r="39381" ht="12.75" x14ac:dyDescent="0.2"/>
    <row r="39382" ht="12.75" x14ac:dyDescent="0.2"/>
    <row r="39383" ht="12.75" x14ac:dyDescent="0.2"/>
    <row r="39384" ht="12.75" x14ac:dyDescent="0.2"/>
    <row r="39385" ht="12.75" x14ac:dyDescent="0.2"/>
    <row r="39386" ht="12.75" x14ac:dyDescent="0.2"/>
    <row r="39387" ht="12.75" x14ac:dyDescent="0.2"/>
    <row r="39388" ht="12.75" x14ac:dyDescent="0.2"/>
    <row r="39389" ht="12.75" x14ac:dyDescent="0.2"/>
    <row r="39390" ht="12.75" x14ac:dyDescent="0.2"/>
    <row r="39391" ht="12.75" x14ac:dyDescent="0.2"/>
    <row r="39392" ht="12.75" x14ac:dyDescent="0.2"/>
    <row r="39393" ht="12.75" x14ac:dyDescent="0.2"/>
    <row r="39394" ht="12.75" x14ac:dyDescent="0.2"/>
    <row r="39395" ht="12.75" x14ac:dyDescent="0.2"/>
    <row r="39396" ht="12.75" x14ac:dyDescent="0.2"/>
    <row r="39397" ht="12.75" x14ac:dyDescent="0.2"/>
    <row r="39398" ht="12.75" x14ac:dyDescent="0.2"/>
    <row r="39399" ht="12.75" x14ac:dyDescent="0.2"/>
    <row r="39400" ht="12.75" x14ac:dyDescent="0.2"/>
    <row r="39401" ht="12.75" x14ac:dyDescent="0.2"/>
    <row r="39402" ht="12.75" x14ac:dyDescent="0.2"/>
    <row r="39403" ht="12.75" x14ac:dyDescent="0.2"/>
    <row r="39404" ht="12.75" x14ac:dyDescent="0.2"/>
    <row r="39405" ht="12.75" x14ac:dyDescent="0.2"/>
    <row r="39406" ht="12.75" x14ac:dyDescent="0.2"/>
    <row r="39407" ht="12.75" x14ac:dyDescent="0.2"/>
    <row r="39408" ht="12.75" x14ac:dyDescent="0.2"/>
    <row r="39409" ht="12.75" x14ac:dyDescent="0.2"/>
    <row r="39410" ht="12.75" x14ac:dyDescent="0.2"/>
    <row r="39411" ht="12.75" x14ac:dyDescent="0.2"/>
    <row r="39412" ht="12.75" x14ac:dyDescent="0.2"/>
    <row r="39413" ht="12.75" x14ac:dyDescent="0.2"/>
    <row r="39414" ht="12.75" x14ac:dyDescent="0.2"/>
    <row r="39415" ht="12.75" x14ac:dyDescent="0.2"/>
    <row r="39416" ht="12.75" x14ac:dyDescent="0.2"/>
    <row r="39417" ht="12.75" x14ac:dyDescent="0.2"/>
    <row r="39418" ht="12.75" x14ac:dyDescent="0.2"/>
    <row r="39419" ht="12.75" x14ac:dyDescent="0.2"/>
    <row r="39420" ht="12.75" x14ac:dyDescent="0.2"/>
    <row r="39421" ht="12.75" x14ac:dyDescent="0.2"/>
    <row r="39422" ht="12.75" x14ac:dyDescent="0.2"/>
    <row r="39423" ht="12.75" x14ac:dyDescent="0.2"/>
    <row r="39424" ht="12.75" x14ac:dyDescent="0.2"/>
    <row r="39425" ht="12.75" x14ac:dyDescent="0.2"/>
    <row r="39426" ht="12.75" x14ac:dyDescent="0.2"/>
    <row r="39427" ht="12.75" x14ac:dyDescent="0.2"/>
    <row r="39428" ht="12.75" x14ac:dyDescent="0.2"/>
    <row r="39429" ht="12.75" x14ac:dyDescent="0.2"/>
    <row r="39430" ht="12.75" x14ac:dyDescent="0.2"/>
    <row r="39431" ht="12.75" x14ac:dyDescent="0.2"/>
    <row r="39432" ht="12.75" x14ac:dyDescent="0.2"/>
    <row r="39433" ht="12.75" x14ac:dyDescent="0.2"/>
    <row r="39434" ht="12.75" x14ac:dyDescent="0.2"/>
    <row r="39435" ht="12.75" x14ac:dyDescent="0.2"/>
    <row r="39436" ht="12.75" x14ac:dyDescent="0.2"/>
    <row r="39437" ht="12.75" x14ac:dyDescent="0.2"/>
    <row r="39438" ht="12.75" x14ac:dyDescent="0.2"/>
    <row r="39439" ht="12.75" x14ac:dyDescent="0.2"/>
    <row r="39440" ht="12.75" x14ac:dyDescent="0.2"/>
    <row r="39441" ht="12.75" x14ac:dyDescent="0.2"/>
    <row r="39442" ht="12.75" x14ac:dyDescent="0.2"/>
    <row r="39443" ht="12.75" x14ac:dyDescent="0.2"/>
    <row r="39444" ht="12.75" x14ac:dyDescent="0.2"/>
    <row r="39445" ht="12.75" x14ac:dyDescent="0.2"/>
    <row r="39446" ht="12.75" x14ac:dyDescent="0.2"/>
    <row r="39447" ht="12.75" x14ac:dyDescent="0.2"/>
    <row r="39448" ht="12.75" x14ac:dyDescent="0.2"/>
    <row r="39449" ht="12.75" x14ac:dyDescent="0.2"/>
    <row r="39450" ht="12.75" x14ac:dyDescent="0.2"/>
    <row r="39451" ht="12.75" x14ac:dyDescent="0.2"/>
    <row r="39452" ht="12.75" x14ac:dyDescent="0.2"/>
    <row r="39453" ht="12.75" x14ac:dyDescent="0.2"/>
    <row r="39454" ht="12.75" x14ac:dyDescent="0.2"/>
    <row r="39455" ht="12.75" x14ac:dyDescent="0.2"/>
    <row r="39456" ht="12.75" x14ac:dyDescent="0.2"/>
    <row r="39457" ht="12.75" x14ac:dyDescent="0.2"/>
    <row r="39458" ht="12.75" x14ac:dyDescent="0.2"/>
    <row r="39459" ht="12.75" x14ac:dyDescent="0.2"/>
    <row r="39460" ht="12.75" x14ac:dyDescent="0.2"/>
    <row r="39461" ht="12.75" x14ac:dyDescent="0.2"/>
    <row r="39462" ht="12.75" x14ac:dyDescent="0.2"/>
    <row r="39463" ht="12.75" x14ac:dyDescent="0.2"/>
    <row r="39464" ht="12.75" x14ac:dyDescent="0.2"/>
    <row r="39465" ht="12.75" x14ac:dyDescent="0.2"/>
    <row r="39466" ht="12.75" x14ac:dyDescent="0.2"/>
    <row r="39467" ht="12.75" x14ac:dyDescent="0.2"/>
    <row r="39468" ht="12.75" x14ac:dyDescent="0.2"/>
    <row r="39469" ht="12.75" x14ac:dyDescent="0.2"/>
    <row r="39470" ht="12.75" x14ac:dyDescent="0.2"/>
    <row r="39471" ht="12.75" x14ac:dyDescent="0.2"/>
    <row r="39472" ht="12.75" x14ac:dyDescent="0.2"/>
    <row r="39473" ht="12.75" x14ac:dyDescent="0.2"/>
    <row r="39474" ht="12.75" x14ac:dyDescent="0.2"/>
    <row r="39475" ht="12.75" x14ac:dyDescent="0.2"/>
    <row r="39476" ht="12.75" x14ac:dyDescent="0.2"/>
    <row r="39477" ht="12.75" x14ac:dyDescent="0.2"/>
    <row r="39478" ht="12.75" x14ac:dyDescent="0.2"/>
    <row r="39479" ht="12.75" x14ac:dyDescent="0.2"/>
    <row r="39480" ht="12.75" x14ac:dyDescent="0.2"/>
    <row r="39481" ht="12.75" x14ac:dyDescent="0.2"/>
    <row r="39482" ht="12.75" x14ac:dyDescent="0.2"/>
    <row r="39483" ht="12.75" x14ac:dyDescent="0.2"/>
    <row r="39484" ht="12.75" x14ac:dyDescent="0.2"/>
    <row r="39485" ht="12.75" x14ac:dyDescent="0.2"/>
    <row r="39486" ht="12.75" x14ac:dyDescent="0.2"/>
    <row r="39487" ht="12.75" x14ac:dyDescent="0.2"/>
    <row r="39488" ht="12.75" x14ac:dyDescent="0.2"/>
    <row r="39489" ht="12.75" x14ac:dyDescent="0.2"/>
    <row r="39490" ht="12.75" x14ac:dyDescent="0.2"/>
    <row r="39491" ht="12.75" x14ac:dyDescent="0.2"/>
    <row r="39492" ht="12.75" x14ac:dyDescent="0.2"/>
    <row r="39493" ht="12.75" x14ac:dyDescent="0.2"/>
    <row r="39494" ht="12.75" x14ac:dyDescent="0.2"/>
    <row r="39495" ht="12.75" x14ac:dyDescent="0.2"/>
    <row r="39496" ht="12.75" x14ac:dyDescent="0.2"/>
    <row r="39497" ht="12.75" x14ac:dyDescent="0.2"/>
    <row r="39498" ht="12.75" x14ac:dyDescent="0.2"/>
    <row r="39499" ht="12.75" x14ac:dyDescent="0.2"/>
    <row r="39500" ht="12.75" x14ac:dyDescent="0.2"/>
    <row r="39501" ht="12.75" x14ac:dyDescent="0.2"/>
    <row r="39502" ht="12.75" x14ac:dyDescent="0.2"/>
    <row r="39503" ht="12.75" x14ac:dyDescent="0.2"/>
    <row r="39504" ht="12.75" x14ac:dyDescent="0.2"/>
    <row r="39505" ht="12.75" x14ac:dyDescent="0.2"/>
    <row r="39506" ht="12.75" x14ac:dyDescent="0.2"/>
    <row r="39507" ht="12.75" x14ac:dyDescent="0.2"/>
    <row r="39508" ht="12.75" x14ac:dyDescent="0.2"/>
    <row r="39509" ht="12.75" x14ac:dyDescent="0.2"/>
    <row r="39510" ht="12.75" x14ac:dyDescent="0.2"/>
    <row r="39511" ht="12.75" x14ac:dyDescent="0.2"/>
    <row r="39512" ht="12.75" x14ac:dyDescent="0.2"/>
    <row r="39513" ht="12.75" x14ac:dyDescent="0.2"/>
    <row r="39514" ht="12.75" x14ac:dyDescent="0.2"/>
    <row r="39515" ht="12.75" x14ac:dyDescent="0.2"/>
    <row r="39516" ht="12.75" x14ac:dyDescent="0.2"/>
    <row r="39517" ht="12.75" x14ac:dyDescent="0.2"/>
    <row r="39518" ht="12.75" x14ac:dyDescent="0.2"/>
    <row r="39519" ht="12.75" x14ac:dyDescent="0.2"/>
    <row r="39520" ht="12.75" x14ac:dyDescent="0.2"/>
    <row r="39521" ht="12.75" x14ac:dyDescent="0.2"/>
    <row r="39522" ht="12.75" x14ac:dyDescent="0.2"/>
    <row r="39523" ht="12.75" x14ac:dyDescent="0.2"/>
    <row r="39524" ht="12.75" x14ac:dyDescent="0.2"/>
    <row r="39525" ht="12.75" x14ac:dyDescent="0.2"/>
    <row r="39526" ht="12.75" x14ac:dyDescent="0.2"/>
    <row r="39527" ht="12.75" x14ac:dyDescent="0.2"/>
    <row r="39528" ht="12.75" x14ac:dyDescent="0.2"/>
    <row r="39529" ht="12.75" x14ac:dyDescent="0.2"/>
    <row r="39530" ht="12.75" x14ac:dyDescent="0.2"/>
    <row r="39531" ht="12.75" x14ac:dyDescent="0.2"/>
    <row r="39532" ht="12.75" x14ac:dyDescent="0.2"/>
    <row r="39533" ht="12.75" x14ac:dyDescent="0.2"/>
    <row r="39534" ht="12.75" x14ac:dyDescent="0.2"/>
    <row r="39535" ht="12.75" x14ac:dyDescent="0.2"/>
    <row r="39536" ht="12.75" x14ac:dyDescent="0.2"/>
    <row r="39537" ht="12.75" x14ac:dyDescent="0.2"/>
    <row r="39538" ht="12.75" x14ac:dyDescent="0.2"/>
    <row r="39539" ht="12.75" x14ac:dyDescent="0.2"/>
    <row r="39540" ht="12.75" x14ac:dyDescent="0.2"/>
    <row r="39541" ht="12.75" x14ac:dyDescent="0.2"/>
    <row r="39542" ht="12.75" x14ac:dyDescent="0.2"/>
    <row r="39543" ht="12.75" x14ac:dyDescent="0.2"/>
    <row r="39544" ht="12.75" x14ac:dyDescent="0.2"/>
    <row r="39545" ht="12.75" x14ac:dyDescent="0.2"/>
    <row r="39546" ht="12.75" x14ac:dyDescent="0.2"/>
    <row r="39547" ht="12.75" x14ac:dyDescent="0.2"/>
    <row r="39548" ht="12.75" x14ac:dyDescent="0.2"/>
    <row r="39549" ht="12.75" x14ac:dyDescent="0.2"/>
    <row r="39550" ht="12.75" x14ac:dyDescent="0.2"/>
    <row r="39551" ht="12.75" x14ac:dyDescent="0.2"/>
    <row r="39552" ht="12.75" x14ac:dyDescent="0.2"/>
    <row r="39553" ht="12.75" x14ac:dyDescent="0.2"/>
    <row r="39554" ht="12.75" x14ac:dyDescent="0.2"/>
    <row r="39555" ht="12.75" x14ac:dyDescent="0.2"/>
    <row r="39556" ht="12.75" x14ac:dyDescent="0.2"/>
    <row r="39557" ht="12.75" x14ac:dyDescent="0.2"/>
    <row r="39558" ht="12.75" x14ac:dyDescent="0.2"/>
    <row r="39559" ht="12.75" x14ac:dyDescent="0.2"/>
    <row r="39560" ht="12.75" x14ac:dyDescent="0.2"/>
    <row r="39561" ht="12.75" x14ac:dyDescent="0.2"/>
    <row r="39562" ht="12.75" x14ac:dyDescent="0.2"/>
    <row r="39563" ht="12.75" x14ac:dyDescent="0.2"/>
    <row r="39564" ht="12.75" x14ac:dyDescent="0.2"/>
    <row r="39565" ht="12.75" x14ac:dyDescent="0.2"/>
    <row r="39566" ht="12.75" x14ac:dyDescent="0.2"/>
    <row r="39567" ht="12.75" x14ac:dyDescent="0.2"/>
    <row r="39568" ht="12.75" x14ac:dyDescent="0.2"/>
    <row r="39569" ht="12.75" x14ac:dyDescent="0.2"/>
    <row r="39570" ht="12.75" x14ac:dyDescent="0.2"/>
    <row r="39571" ht="12.75" x14ac:dyDescent="0.2"/>
    <row r="39572" ht="12.75" x14ac:dyDescent="0.2"/>
    <row r="39573" ht="12.75" x14ac:dyDescent="0.2"/>
    <row r="39574" ht="12.75" x14ac:dyDescent="0.2"/>
    <row r="39575" ht="12.75" x14ac:dyDescent="0.2"/>
    <row r="39576" ht="12.75" x14ac:dyDescent="0.2"/>
    <row r="39577" ht="12.75" x14ac:dyDescent="0.2"/>
    <row r="39578" ht="12.75" x14ac:dyDescent="0.2"/>
    <row r="39579" ht="12.75" x14ac:dyDescent="0.2"/>
    <row r="39580" ht="12.75" x14ac:dyDescent="0.2"/>
    <row r="39581" ht="12.75" x14ac:dyDescent="0.2"/>
    <row r="39582" ht="12.75" x14ac:dyDescent="0.2"/>
    <row r="39583" ht="12.75" x14ac:dyDescent="0.2"/>
    <row r="39584" ht="12.75" x14ac:dyDescent="0.2"/>
    <row r="39585" ht="12.75" x14ac:dyDescent="0.2"/>
    <row r="39586" ht="12.75" x14ac:dyDescent="0.2"/>
    <row r="39587" ht="12.75" x14ac:dyDescent="0.2"/>
    <row r="39588" ht="12.75" x14ac:dyDescent="0.2"/>
    <row r="39589" ht="12.75" x14ac:dyDescent="0.2"/>
    <row r="39590" ht="12.75" x14ac:dyDescent="0.2"/>
    <row r="39591" ht="12.75" x14ac:dyDescent="0.2"/>
    <row r="39592" ht="12.75" x14ac:dyDescent="0.2"/>
    <row r="39593" ht="12.75" x14ac:dyDescent="0.2"/>
    <row r="39594" ht="12.75" x14ac:dyDescent="0.2"/>
    <row r="39595" ht="12.75" x14ac:dyDescent="0.2"/>
    <row r="39596" ht="12.75" x14ac:dyDescent="0.2"/>
    <row r="39597" ht="12.75" x14ac:dyDescent="0.2"/>
    <row r="39598" ht="12.75" x14ac:dyDescent="0.2"/>
    <row r="39599" ht="12.75" x14ac:dyDescent="0.2"/>
    <row r="39600" ht="12.75" x14ac:dyDescent="0.2"/>
    <row r="39601" ht="12.75" x14ac:dyDescent="0.2"/>
    <row r="39602" ht="12.75" x14ac:dyDescent="0.2"/>
    <row r="39603" ht="12.75" x14ac:dyDescent="0.2"/>
    <row r="39604" ht="12.75" x14ac:dyDescent="0.2"/>
    <row r="39605" ht="12.75" x14ac:dyDescent="0.2"/>
    <row r="39606" ht="12.75" x14ac:dyDescent="0.2"/>
    <row r="39607" ht="12.75" x14ac:dyDescent="0.2"/>
    <row r="39608" ht="12.75" x14ac:dyDescent="0.2"/>
    <row r="39609" ht="12.75" x14ac:dyDescent="0.2"/>
    <row r="39610" ht="12.75" x14ac:dyDescent="0.2"/>
    <row r="39611" ht="12.75" x14ac:dyDescent="0.2"/>
    <row r="39612" ht="12.75" x14ac:dyDescent="0.2"/>
    <row r="39613" ht="12.75" x14ac:dyDescent="0.2"/>
    <row r="39614" ht="12.75" x14ac:dyDescent="0.2"/>
    <row r="39615" ht="12.75" x14ac:dyDescent="0.2"/>
    <row r="39616" ht="12.75" x14ac:dyDescent="0.2"/>
    <row r="39617" ht="12.75" x14ac:dyDescent="0.2"/>
    <row r="39618" ht="12.75" x14ac:dyDescent="0.2"/>
    <row r="39619" ht="12.75" x14ac:dyDescent="0.2"/>
    <row r="39620" ht="12.75" x14ac:dyDescent="0.2"/>
    <row r="39621" ht="12.75" x14ac:dyDescent="0.2"/>
    <row r="39622" ht="12.75" x14ac:dyDescent="0.2"/>
    <row r="39623" ht="12.75" x14ac:dyDescent="0.2"/>
    <row r="39624" ht="12.75" x14ac:dyDescent="0.2"/>
    <row r="39625" ht="12.75" x14ac:dyDescent="0.2"/>
    <row r="39626" ht="12.75" x14ac:dyDescent="0.2"/>
    <row r="39627" ht="12.75" x14ac:dyDescent="0.2"/>
    <row r="39628" ht="12.75" x14ac:dyDescent="0.2"/>
    <row r="39629" ht="12.75" x14ac:dyDescent="0.2"/>
    <row r="39630" ht="12.75" x14ac:dyDescent="0.2"/>
    <row r="39631" ht="12.75" x14ac:dyDescent="0.2"/>
    <row r="39632" ht="12.75" x14ac:dyDescent="0.2"/>
    <row r="39633" ht="12.75" x14ac:dyDescent="0.2"/>
    <row r="39634" ht="12.75" x14ac:dyDescent="0.2"/>
    <row r="39635" ht="12.75" x14ac:dyDescent="0.2"/>
    <row r="39636" ht="12.75" x14ac:dyDescent="0.2"/>
    <row r="39637" ht="12.75" x14ac:dyDescent="0.2"/>
    <row r="39638" ht="12.75" x14ac:dyDescent="0.2"/>
    <row r="39639" ht="12.75" x14ac:dyDescent="0.2"/>
    <row r="39640" ht="12.75" x14ac:dyDescent="0.2"/>
    <row r="39641" ht="12.75" x14ac:dyDescent="0.2"/>
    <row r="39642" ht="12.75" x14ac:dyDescent="0.2"/>
    <row r="39643" ht="12.75" x14ac:dyDescent="0.2"/>
    <row r="39644" ht="12.75" x14ac:dyDescent="0.2"/>
    <row r="39645" ht="12.75" x14ac:dyDescent="0.2"/>
    <row r="39646" ht="12.75" x14ac:dyDescent="0.2"/>
    <row r="39647" ht="12.75" x14ac:dyDescent="0.2"/>
    <row r="39648" ht="12.75" x14ac:dyDescent="0.2"/>
    <row r="39649" ht="12.75" x14ac:dyDescent="0.2"/>
    <row r="39650" ht="12.75" x14ac:dyDescent="0.2"/>
    <row r="39651" ht="12.75" x14ac:dyDescent="0.2"/>
    <row r="39652" ht="12.75" x14ac:dyDescent="0.2"/>
    <row r="39653" ht="12.75" x14ac:dyDescent="0.2"/>
    <row r="39654" ht="12.75" x14ac:dyDescent="0.2"/>
    <row r="39655" ht="12.75" x14ac:dyDescent="0.2"/>
    <row r="39656" ht="12.75" x14ac:dyDescent="0.2"/>
    <row r="39657" ht="12.75" x14ac:dyDescent="0.2"/>
    <row r="39658" ht="12.75" x14ac:dyDescent="0.2"/>
    <row r="39659" ht="12.75" x14ac:dyDescent="0.2"/>
    <row r="39660" ht="12.75" x14ac:dyDescent="0.2"/>
    <row r="39661" ht="12.75" x14ac:dyDescent="0.2"/>
    <row r="39662" ht="12.75" x14ac:dyDescent="0.2"/>
    <row r="39663" ht="12.75" x14ac:dyDescent="0.2"/>
    <row r="39664" ht="12.75" x14ac:dyDescent="0.2"/>
    <row r="39665" ht="12.75" x14ac:dyDescent="0.2"/>
    <row r="39666" ht="12.75" x14ac:dyDescent="0.2"/>
    <row r="39667" ht="12.75" x14ac:dyDescent="0.2"/>
    <row r="39668" ht="12.75" x14ac:dyDescent="0.2"/>
    <row r="39669" ht="12.75" x14ac:dyDescent="0.2"/>
    <row r="39670" ht="12.75" x14ac:dyDescent="0.2"/>
    <row r="39671" ht="12.75" x14ac:dyDescent="0.2"/>
    <row r="39672" ht="12.75" x14ac:dyDescent="0.2"/>
    <row r="39673" ht="12.75" x14ac:dyDescent="0.2"/>
    <row r="39674" ht="12.75" x14ac:dyDescent="0.2"/>
    <row r="39675" ht="12.75" x14ac:dyDescent="0.2"/>
    <row r="39676" ht="12.75" x14ac:dyDescent="0.2"/>
    <row r="39677" ht="12.75" x14ac:dyDescent="0.2"/>
    <row r="39678" ht="12.75" x14ac:dyDescent="0.2"/>
    <row r="39679" ht="12.75" x14ac:dyDescent="0.2"/>
    <row r="39680" ht="12.75" x14ac:dyDescent="0.2"/>
    <row r="39681" ht="12.75" x14ac:dyDescent="0.2"/>
    <row r="39682" ht="12.75" x14ac:dyDescent="0.2"/>
    <row r="39683" ht="12.75" x14ac:dyDescent="0.2"/>
    <row r="39684" ht="12.75" x14ac:dyDescent="0.2"/>
    <row r="39685" ht="12.75" x14ac:dyDescent="0.2"/>
    <row r="39686" ht="12.75" x14ac:dyDescent="0.2"/>
    <row r="39687" ht="12.75" x14ac:dyDescent="0.2"/>
    <row r="39688" ht="12.75" x14ac:dyDescent="0.2"/>
    <row r="39689" ht="12.75" x14ac:dyDescent="0.2"/>
    <row r="39690" ht="12.75" x14ac:dyDescent="0.2"/>
    <row r="39691" ht="12.75" x14ac:dyDescent="0.2"/>
    <row r="39692" ht="12.75" x14ac:dyDescent="0.2"/>
    <row r="39693" ht="12.75" x14ac:dyDescent="0.2"/>
    <row r="39694" ht="12.75" x14ac:dyDescent="0.2"/>
    <row r="39695" ht="12.75" x14ac:dyDescent="0.2"/>
    <row r="39696" ht="12.75" x14ac:dyDescent="0.2"/>
    <row r="39697" ht="12.75" x14ac:dyDescent="0.2"/>
    <row r="39698" ht="12.75" x14ac:dyDescent="0.2"/>
    <row r="39699" ht="12.75" x14ac:dyDescent="0.2"/>
    <row r="39700" ht="12.75" x14ac:dyDescent="0.2"/>
    <row r="39701" ht="12.75" x14ac:dyDescent="0.2"/>
    <row r="39702" ht="12.75" x14ac:dyDescent="0.2"/>
    <row r="39703" ht="12.75" x14ac:dyDescent="0.2"/>
    <row r="39704" ht="12.75" x14ac:dyDescent="0.2"/>
    <row r="39705" ht="12.75" x14ac:dyDescent="0.2"/>
    <row r="39706" ht="12.75" x14ac:dyDescent="0.2"/>
    <row r="39707" ht="12.75" x14ac:dyDescent="0.2"/>
    <row r="39708" ht="12.75" x14ac:dyDescent="0.2"/>
    <row r="39709" ht="12.75" x14ac:dyDescent="0.2"/>
    <row r="39710" ht="12.75" x14ac:dyDescent="0.2"/>
    <row r="39711" ht="12.75" x14ac:dyDescent="0.2"/>
    <row r="39712" ht="12.75" x14ac:dyDescent="0.2"/>
    <row r="39713" ht="12.75" x14ac:dyDescent="0.2"/>
    <row r="39714" ht="12.75" x14ac:dyDescent="0.2"/>
    <row r="39715" ht="12.75" x14ac:dyDescent="0.2"/>
    <row r="39716" ht="12.75" x14ac:dyDescent="0.2"/>
    <row r="39717" ht="12.75" x14ac:dyDescent="0.2"/>
    <row r="39718" ht="12.75" x14ac:dyDescent="0.2"/>
    <row r="39719" ht="12.75" x14ac:dyDescent="0.2"/>
    <row r="39720" ht="12.75" x14ac:dyDescent="0.2"/>
    <row r="39721" ht="12.75" x14ac:dyDescent="0.2"/>
    <row r="39722" ht="12.75" x14ac:dyDescent="0.2"/>
    <row r="39723" ht="12.75" x14ac:dyDescent="0.2"/>
    <row r="39724" ht="12.75" x14ac:dyDescent="0.2"/>
    <row r="39725" ht="12.75" x14ac:dyDescent="0.2"/>
    <row r="39726" ht="12.75" x14ac:dyDescent="0.2"/>
    <row r="39727" ht="12.75" x14ac:dyDescent="0.2"/>
    <row r="39728" ht="12.75" x14ac:dyDescent="0.2"/>
    <row r="39729" ht="12.75" x14ac:dyDescent="0.2"/>
    <row r="39730" ht="12.75" x14ac:dyDescent="0.2"/>
    <row r="39731" ht="12.75" x14ac:dyDescent="0.2"/>
    <row r="39732" ht="12.75" x14ac:dyDescent="0.2"/>
    <row r="39733" ht="12.75" x14ac:dyDescent="0.2"/>
    <row r="39734" ht="12.75" x14ac:dyDescent="0.2"/>
    <row r="39735" ht="12.75" x14ac:dyDescent="0.2"/>
    <row r="39736" ht="12.75" x14ac:dyDescent="0.2"/>
    <row r="39737" ht="12.75" x14ac:dyDescent="0.2"/>
    <row r="39738" ht="12.75" x14ac:dyDescent="0.2"/>
    <row r="39739" ht="12.75" x14ac:dyDescent="0.2"/>
    <row r="39740" ht="12.75" x14ac:dyDescent="0.2"/>
    <row r="39741" ht="12.75" x14ac:dyDescent="0.2"/>
    <row r="39742" ht="12.75" x14ac:dyDescent="0.2"/>
    <row r="39743" ht="12.75" x14ac:dyDescent="0.2"/>
    <row r="39744" ht="12.75" x14ac:dyDescent="0.2"/>
    <row r="39745" ht="12.75" x14ac:dyDescent="0.2"/>
    <row r="39746" ht="12.75" x14ac:dyDescent="0.2"/>
    <row r="39747" ht="12.75" x14ac:dyDescent="0.2"/>
    <row r="39748" ht="12.75" x14ac:dyDescent="0.2"/>
    <row r="39749" ht="12.75" x14ac:dyDescent="0.2"/>
    <row r="39750" ht="12.75" x14ac:dyDescent="0.2"/>
    <row r="39751" ht="12.75" x14ac:dyDescent="0.2"/>
    <row r="39752" ht="12.75" x14ac:dyDescent="0.2"/>
    <row r="39753" ht="12.75" x14ac:dyDescent="0.2"/>
    <row r="39754" ht="12.75" x14ac:dyDescent="0.2"/>
    <row r="39755" ht="12.75" x14ac:dyDescent="0.2"/>
    <row r="39756" ht="12.75" x14ac:dyDescent="0.2"/>
    <row r="39757" ht="12.75" x14ac:dyDescent="0.2"/>
    <row r="39758" ht="12.75" x14ac:dyDescent="0.2"/>
    <row r="39759" ht="12.75" x14ac:dyDescent="0.2"/>
    <row r="39760" ht="12.75" x14ac:dyDescent="0.2"/>
    <row r="39761" ht="12.75" x14ac:dyDescent="0.2"/>
    <row r="39762" ht="12.75" x14ac:dyDescent="0.2"/>
    <row r="39763" ht="12.75" x14ac:dyDescent="0.2"/>
    <row r="39764" ht="12.75" x14ac:dyDescent="0.2"/>
    <row r="39765" ht="12.75" x14ac:dyDescent="0.2"/>
    <row r="39766" ht="12.75" x14ac:dyDescent="0.2"/>
    <row r="39767" ht="12.75" x14ac:dyDescent="0.2"/>
    <row r="39768" ht="12.75" x14ac:dyDescent="0.2"/>
    <row r="39769" ht="12.75" x14ac:dyDescent="0.2"/>
    <row r="39770" ht="12.75" x14ac:dyDescent="0.2"/>
    <row r="39771" ht="12.75" x14ac:dyDescent="0.2"/>
    <row r="39772" ht="12.75" x14ac:dyDescent="0.2"/>
    <row r="39773" ht="12.75" x14ac:dyDescent="0.2"/>
    <row r="39774" ht="12.75" x14ac:dyDescent="0.2"/>
    <row r="39775" ht="12.75" x14ac:dyDescent="0.2"/>
    <row r="39776" ht="12.75" x14ac:dyDescent="0.2"/>
    <row r="39777" ht="12.75" x14ac:dyDescent="0.2"/>
    <row r="39778" ht="12.75" x14ac:dyDescent="0.2"/>
    <row r="39779" ht="12.75" x14ac:dyDescent="0.2"/>
    <row r="39780" ht="12.75" x14ac:dyDescent="0.2"/>
    <row r="39781" ht="12.75" x14ac:dyDescent="0.2"/>
    <row r="39782" ht="12.75" x14ac:dyDescent="0.2"/>
    <row r="39783" ht="12.75" x14ac:dyDescent="0.2"/>
    <row r="39784" ht="12.75" x14ac:dyDescent="0.2"/>
    <row r="39785" ht="12.75" x14ac:dyDescent="0.2"/>
    <row r="39786" ht="12.75" x14ac:dyDescent="0.2"/>
    <row r="39787" ht="12.75" x14ac:dyDescent="0.2"/>
    <row r="39788" ht="12.75" x14ac:dyDescent="0.2"/>
    <row r="39789" ht="12.75" x14ac:dyDescent="0.2"/>
    <row r="39790" ht="12.75" x14ac:dyDescent="0.2"/>
    <row r="39791" ht="12.75" x14ac:dyDescent="0.2"/>
    <row r="39792" ht="12.75" x14ac:dyDescent="0.2"/>
    <row r="39793" ht="12.75" x14ac:dyDescent="0.2"/>
    <row r="39794" ht="12.75" x14ac:dyDescent="0.2"/>
    <row r="39795" ht="12.75" x14ac:dyDescent="0.2"/>
    <row r="39796" ht="12.75" x14ac:dyDescent="0.2"/>
    <row r="39797" ht="12.75" x14ac:dyDescent="0.2"/>
    <row r="39798" ht="12.75" x14ac:dyDescent="0.2"/>
    <row r="39799" ht="12.75" x14ac:dyDescent="0.2"/>
    <row r="39800" ht="12.75" x14ac:dyDescent="0.2"/>
    <row r="39801" ht="12.75" x14ac:dyDescent="0.2"/>
    <row r="39802" ht="12.75" x14ac:dyDescent="0.2"/>
    <row r="39803" ht="12.75" x14ac:dyDescent="0.2"/>
    <row r="39804" ht="12.75" x14ac:dyDescent="0.2"/>
    <row r="39805" ht="12.75" x14ac:dyDescent="0.2"/>
    <row r="39806" ht="12.75" x14ac:dyDescent="0.2"/>
    <row r="39807" ht="12.75" x14ac:dyDescent="0.2"/>
    <row r="39808" ht="12.75" x14ac:dyDescent="0.2"/>
    <row r="39809" ht="12.75" x14ac:dyDescent="0.2"/>
    <row r="39810" ht="12.75" x14ac:dyDescent="0.2"/>
    <row r="39811" ht="12.75" x14ac:dyDescent="0.2"/>
    <row r="39812" ht="12.75" x14ac:dyDescent="0.2"/>
    <row r="39813" ht="12.75" x14ac:dyDescent="0.2"/>
    <row r="39814" ht="12.75" x14ac:dyDescent="0.2"/>
    <row r="39815" ht="12.75" x14ac:dyDescent="0.2"/>
    <row r="39816" ht="12.75" x14ac:dyDescent="0.2"/>
    <row r="39817" ht="12.75" x14ac:dyDescent="0.2"/>
    <row r="39818" ht="12.75" x14ac:dyDescent="0.2"/>
    <row r="39819" ht="12.75" x14ac:dyDescent="0.2"/>
    <row r="39820" ht="12.75" x14ac:dyDescent="0.2"/>
    <row r="39821" ht="12.75" x14ac:dyDescent="0.2"/>
    <row r="39822" ht="12.75" x14ac:dyDescent="0.2"/>
    <row r="39823" ht="12.75" x14ac:dyDescent="0.2"/>
    <row r="39824" ht="12.75" x14ac:dyDescent="0.2"/>
    <row r="39825" ht="12.75" x14ac:dyDescent="0.2"/>
    <row r="39826" ht="12.75" x14ac:dyDescent="0.2"/>
    <row r="39827" ht="12.75" x14ac:dyDescent="0.2"/>
    <row r="39828" ht="12.75" x14ac:dyDescent="0.2"/>
    <row r="39829" ht="12.75" x14ac:dyDescent="0.2"/>
    <row r="39830" ht="12.75" x14ac:dyDescent="0.2"/>
    <row r="39831" ht="12.75" x14ac:dyDescent="0.2"/>
    <row r="39832" ht="12.75" x14ac:dyDescent="0.2"/>
    <row r="39833" ht="12.75" x14ac:dyDescent="0.2"/>
    <row r="39834" ht="12.75" x14ac:dyDescent="0.2"/>
    <row r="39835" ht="12.75" x14ac:dyDescent="0.2"/>
    <row r="39836" ht="12.75" x14ac:dyDescent="0.2"/>
    <row r="39837" ht="12.75" x14ac:dyDescent="0.2"/>
    <row r="39838" ht="12.75" x14ac:dyDescent="0.2"/>
    <row r="39839" ht="12.75" x14ac:dyDescent="0.2"/>
    <row r="39840" ht="12.75" x14ac:dyDescent="0.2"/>
    <row r="39841" ht="12.75" x14ac:dyDescent="0.2"/>
    <row r="39842" ht="12.75" x14ac:dyDescent="0.2"/>
    <row r="39843" ht="12.75" x14ac:dyDescent="0.2"/>
    <row r="39844" ht="12.75" x14ac:dyDescent="0.2"/>
    <row r="39845" ht="12.75" x14ac:dyDescent="0.2"/>
    <row r="39846" ht="12.75" x14ac:dyDescent="0.2"/>
    <row r="39847" ht="12.75" x14ac:dyDescent="0.2"/>
    <row r="39848" ht="12.75" x14ac:dyDescent="0.2"/>
    <row r="39849" ht="12.75" x14ac:dyDescent="0.2"/>
    <row r="39850" ht="12.75" x14ac:dyDescent="0.2"/>
    <row r="39851" ht="12.75" x14ac:dyDescent="0.2"/>
    <row r="39852" ht="12.75" x14ac:dyDescent="0.2"/>
    <row r="39853" ht="12.75" x14ac:dyDescent="0.2"/>
    <row r="39854" ht="12.75" x14ac:dyDescent="0.2"/>
    <row r="39855" ht="12.75" x14ac:dyDescent="0.2"/>
    <row r="39856" ht="12.75" x14ac:dyDescent="0.2"/>
    <row r="39857" ht="12.75" x14ac:dyDescent="0.2"/>
    <row r="39858" ht="12.75" x14ac:dyDescent="0.2"/>
    <row r="39859" ht="12.75" x14ac:dyDescent="0.2"/>
    <row r="39860" ht="12.75" x14ac:dyDescent="0.2"/>
    <row r="39861" ht="12.75" x14ac:dyDescent="0.2"/>
    <row r="39862" ht="12.75" x14ac:dyDescent="0.2"/>
    <row r="39863" ht="12.75" x14ac:dyDescent="0.2"/>
    <row r="39864" ht="12.75" x14ac:dyDescent="0.2"/>
    <row r="39865" ht="12.75" x14ac:dyDescent="0.2"/>
    <row r="39866" ht="12.75" x14ac:dyDescent="0.2"/>
    <row r="39867" ht="12.75" x14ac:dyDescent="0.2"/>
    <row r="39868" ht="12.75" x14ac:dyDescent="0.2"/>
    <row r="39869" ht="12.75" x14ac:dyDescent="0.2"/>
    <row r="39870" ht="12.75" x14ac:dyDescent="0.2"/>
    <row r="39871" ht="12.75" x14ac:dyDescent="0.2"/>
    <row r="39872" ht="12.75" x14ac:dyDescent="0.2"/>
    <row r="39873" ht="12.75" x14ac:dyDescent="0.2"/>
    <row r="39874" ht="12.75" x14ac:dyDescent="0.2"/>
    <row r="39875" ht="12.75" x14ac:dyDescent="0.2"/>
    <row r="39876" ht="12.75" x14ac:dyDescent="0.2"/>
    <row r="39877" ht="12.75" x14ac:dyDescent="0.2"/>
    <row r="39878" ht="12.75" x14ac:dyDescent="0.2"/>
    <row r="39879" ht="12.75" x14ac:dyDescent="0.2"/>
    <row r="39880" ht="12.75" x14ac:dyDescent="0.2"/>
    <row r="39881" ht="12.75" x14ac:dyDescent="0.2"/>
    <row r="39882" ht="12.75" x14ac:dyDescent="0.2"/>
    <row r="39883" ht="12.75" x14ac:dyDescent="0.2"/>
    <row r="39884" ht="12.75" x14ac:dyDescent="0.2"/>
    <row r="39885" ht="12.75" x14ac:dyDescent="0.2"/>
    <row r="39886" ht="12.75" x14ac:dyDescent="0.2"/>
    <row r="39887" ht="12.75" x14ac:dyDescent="0.2"/>
    <row r="39888" ht="12.75" x14ac:dyDescent="0.2"/>
    <row r="39889" ht="12.75" x14ac:dyDescent="0.2"/>
    <row r="39890" ht="12.75" x14ac:dyDescent="0.2"/>
    <row r="39891" ht="12.75" x14ac:dyDescent="0.2"/>
    <row r="39892" ht="12.75" x14ac:dyDescent="0.2"/>
    <row r="39893" ht="12.75" x14ac:dyDescent="0.2"/>
    <row r="39894" ht="12.75" x14ac:dyDescent="0.2"/>
    <row r="39895" ht="12.75" x14ac:dyDescent="0.2"/>
    <row r="39896" ht="12.75" x14ac:dyDescent="0.2"/>
    <row r="39897" ht="12.75" x14ac:dyDescent="0.2"/>
    <row r="39898" ht="12.75" x14ac:dyDescent="0.2"/>
    <row r="39899" ht="12.75" x14ac:dyDescent="0.2"/>
    <row r="39900" ht="12.75" x14ac:dyDescent="0.2"/>
    <row r="39901" ht="12.75" x14ac:dyDescent="0.2"/>
    <row r="39902" ht="12.75" x14ac:dyDescent="0.2"/>
    <row r="39903" ht="12.75" x14ac:dyDescent="0.2"/>
    <row r="39904" ht="12.75" x14ac:dyDescent="0.2"/>
    <row r="39905" ht="12.75" x14ac:dyDescent="0.2"/>
    <row r="39906" ht="12.75" x14ac:dyDescent="0.2"/>
    <row r="39907" ht="12.75" x14ac:dyDescent="0.2"/>
    <row r="39908" ht="12.75" x14ac:dyDescent="0.2"/>
    <row r="39909" ht="12.75" x14ac:dyDescent="0.2"/>
    <row r="39910" ht="12.75" x14ac:dyDescent="0.2"/>
    <row r="39911" ht="12.75" x14ac:dyDescent="0.2"/>
    <row r="39912" ht="12.75" x14ac:dyDescent="0.2"/>
    <row r="39913" ht="12.75" x14ac:dyDescent="0.2"/>
    <row r="39914" ht="12.75" x14ac:dyDescent="0.2"/>
    <row r="39915" ht="12.75" x14ac:dyDescent="0.2"/>
    <row r="39916" ht="12.75" x14ac:dyDescent="0.2"/>
    <row r="39917" ht="12.75" x14ac:dyDescent="0.2"/>
    <row r="39918" ht="12.75" x14ac:dyDescent="0.2"/>
    <row r="39919" ht="12.75" x14ac:dyDescent="0.2"/>
    <row r="39920" ht="12.75" x14ac:dyDescent="0.2"/>
    <row r="39921" ht="12.75" x14ac:dyDescent="0.2"/>
    <row r="39922" ht="12.75" x14ac:dyDescent="0.2"/>
    <row r="39923" ht="12.75" x14ac:dyDescent="0.2"/>
    <row r="39924" ht="12.75" x14ac:dyDescent="0.2"/>
    <row r="39925" ht="12.75" x14ac:dyDescent="0.2"/>
    <row r="39926" ht="12.75" x14ac:dyDescent="0.2"/>
    <row r="39927" ht="12.75" x14ac:dyDescent="0.2"/>
    <row r="39928" ht="12.75" x14ac:dyDescent="0.2"/>
    <row r="39929" ht="12.75" x14ac:dyDescent="0.2"/>
    <row r="39930" ht="12.75" x14ac:dyDescent="0.2"/>
    <row r="39931" ht="12.75" x14ac:dyDescent="0.2"/>
    <row r="39932" ht="12.75" x14ac:dyDescent="0.2"/>
    <row r="39933" ht="12.75" x14ac:dyDescent="0.2"/>
    <row r="39934" ht="12.75" x14ac:dyDescent="0.2"/>
    <row r="39935" ht="12.75" x14ac:dyDescent="0.2"/>
    <row r="39936" ht="12.75" x14ac:dyDescent="0.2"/>
    <row r="39937" ht="12.75" x14ac:dyDescent="0.2"/>
    <row r="39938" ht="12.75" x14ac:dyDescent="0.2"/>
    <row r="39939" ht="12.75" x14ac:dyDescent="0.2"/>
    <row r="39940" ht="12.75" x14ac:dyDescent="0.2"/>
    <row r="39941" ht="12.75" x14ac:dyDescent="0.2"/>
    <row r="39942" ht="12.75" x14ac:dyDescent="0.2"/>
    <row r="39943" ht="12.75" x14ac:dyDescent="0.2"/>
    <row r="39944" ht="12.75" x14ac:dyDescent="0.2"/>
    <row r="39945" ht="12.75" x14ac:dyDescent="0.2"/>
    <row r="39946" ht="12.75" x14ac:dyDescent="0.2"/>
    <row r="39947" ht="12.75" x14ac:dyDescent="0.2"/>
    <row r="39948" ht="12.75" x14ac:dyDescent="0.2"/>
    <row r="39949" ht="12.75" x14ac:dyDescent="0.2"/>
    <row r="39950" ht="12.75" x14ac:dyDescent="0.2"/>
    <row r="39951" ht="12.75" x14ac:dyDescent="0.2"/>
    <row r="39952" ht="12.75" x14ac:dyDescent="0.2"/>
    <row r="39953" ht="12.75" x14ac:dyDescent="0.2"/>
    <row r="39954" ht="12.75" x14ac:dyDescent="0.2"/>
    <row r="39955" ht="12.75" x14ac:dyDescent="0.2"/>
    <row r="39956" ht="12.75" x14ac:dyDescent="0.2"/>
    <row r="39957" ht="12.75" x14ac:dyDescent="0.2"/>
    <row r="39958" ht="12.75" x14ac:dyDescent="0.2"/>
    <row r="39959" ht="12.75" x14ac:dyDescent="0.2"/>
    <row r="39960" ht="12.75" x14ac:dyDescent="0.2"/>
    <row r="39961" ht="12.75" x14ac:dyDescent="0.2"/>
    <row r="39962" ht="12.75" x14ac:dyDescent="0.2"/>
    <row r="39963" ht="12.75" x14ac:dyDescent="0.2"/>
    <row r="39964" ht="12.75" x14ac:dyDescent="0.2"/>
    <row r="39965" ht="12.75" x14ac:dyDescent="0.2"/>
    <row r="39966" ht="12.75" x14ac:dyDescent="0.2"/>
    <row r="39967" ht="12.75" x14ac:dyDescent="0.2"/>
    <row r="39968" ht="12.75" x14ac:dyDescent="0.2"/>
    <row r="39969" ht="12.75" x14ac:dyDescent="0.2"/>
    <row r="39970" ht="12.75" x14ac:dyDescent="0.2"/>
    <row r="39971" ht="12.75" x14ac:dyDescent="0.2"/>
    <row r="39972" ht="12.75" x14ac:dyDescent="0.2"/>
    <row r="39973" ht="12.75" x14ac:dyDescent="0.2"/>
    <row r="39974" ht="12.75" x14ac:dyDescent="0.2"/>
    <row r="39975" ht="12.75" x14ac:dyDescent="0.2"/>
    <row r="39976" ht="12.75" x14ac:dyDescent="0.2"/>
    <row r="39977" ht="12.75" x14ac:dyDescent="0.2"/>
    <row r="39978" ht="12.75" x14ac:dyDescent="0.2"/>
    <row r="39979" ht="12.75" x14ac:dyDescent="0.2"/>
    <row r="39980" ht="12.75" x14ac:dyDescent="0.2"/>
    <row r="39981" ht="12.75" x14ac:dyDescent="0.2"/>
    <row r="39982" ht="12.75" x14ac:dyDescent="0.2"/>
    <row r="39983" ht="12.75" x14ac:dyDescent="0.2"/>
    <row r="39984" ht="12.75" x14ac:dyDescent="0.2"/>
    <row r="39985" ht="12.75" x14ac:dyDescent="0.2"/>
    <row r="39986" ht="12.75" x14ac:dyDescent="0.2"/>
    <row r="39987" ht="12.75" x14ac:dyDescent="0.2"/>
    <row r="39988" ht="12.75" x14ac:dyDescent="0.2"/>
    <row r="39989" ht="12.75" x14ac:dyDescent="0.2"/>
    <row r="39990" ht="12.75" x14ac:dyDescent="0.2"/>
    <row r="39991" ht="12.75" x14ac:dyDescent="0.2"/>
    <row r="39992" ht="12.75" x14ac:dyDescent="0.2"/>
    <row r="39993" ht="12.75" x14ac:dyDescent="0.2"/>
    <row r="39994" ht="12.75" x14ac:dyDescent="0.2"/>
    <row r="39995" ht="12.75" x14ac:dyDescent="0.2"/>
    <row r="39996" ht="12.75" x14ac:dyDescent="0.2"/>
    <row r="39997" ht="12.75" x14ac:dyDescent="0.2"/>
    <row r="39998" ht="12.75" x14ac:dyDescent="0.2"/>
    <row r="39999" ht="12.75" x14ac:dyDescent="0.2"/>
    <row r="40000" ht="12.75" x14ac:dyDescent="0.2"/>
    <row r="40001" ht="12.75" x14ac:dyDescent="0.2"/>
    <row r="40002" ht="12.75" x14ac:dyDescent="0.2"/>
    <row r="40003" ht="12.75" x14ac:dyDescent="0.2"/>
    <row r="40004" ht="12.75" x14ac:dyDescent="0.2"/>
    <row r="40005" ht="12.75" x14ac:dyDescent="0.2"/>
    <row r="40006" ht="12.75" x14ac:dyDescent="0.2"/>
    <row r="40007" ht="12.75" x14ac:dyDescent="0.2"/>
    <row r="40008" ht="12.75" x14ac:dyDescent="0.2"/>
    <row r="40009" ht="12.75" x14ac:dyDescent="0.2"/>
    <row r="40010" ht="12.75" x14ac:dyDescent="0.2"/>
    <row r="40011" ht="12.75" x14ac:dyDescent="0.2"/>
    <row r="40012" ht="12.75" x14ac:dyDescent="0.2"/>
    <row r="40013" ht="12.75" x14ac:dyDescent="0.2"/>
    <row r="40014" ht="12.75" x14ac:dyDescent="0.2"/>
    <row r="40015" ht="12.75" x14ac:dyDescent="0.2"/>
    <row r="40016" ht="12.75" x14ac:dyDescent="0.2"/>
    <row r="40017" ht="12.75" x14ac:dyDescent="0.2"/>
    <row r="40018" ht="12.75" x14ac:dyDescent="0.2"/>
    <row r="40019" ht="12.75" x14ac:dyDescent="0.2"/>
    <row r="40020" ht="12.75" x14ac:dyDescent="0.2"/>
    <row r="40021" ht="12.75" x14ac:dyDescent="0.2"/>
    <row r="40022" ht="12.75" x14ac:dyDescent="0.2"/>
    <row r="40023" ht="12.75" x14ac:dyDescent="0.2"/>
    <row r="40024" ht="12.75" x14ac:dyDescent="0.2"/>
    <row r="40025" ht="12.75" x14ac:dyDescent="0.2"/>
    <row r="40026" ht="12.75" x14ac:dyDescent="0.2"/>
    <row r="40027" ht="12.75" x14ac:dyDescent="0.2"/>
    <row r="40028" ht="12.75" x14ac:dyDescent="0.2"/>
    <row r="40029" ht="12.75" x14ac:dyDescent="0.2"/>
    <row r="40030" ht="12.75" x14ac:dyDescent="0.2"/>
    <row r="40031" ht="12.75" x14ac:dyDescent="0.2"/>
    <row r="40032" ht="12.75" x14ac:dyDescent="0.2"/>
    <row r="40033" ht="12.75" x14ac:dyDescent="0.2"/>
    <row r="40034" ht="12.75" x14ac:dyDescent="0.2"/>
    <row r="40035" ht="12.75" x14ac:dyDescent="0.2"/>
    <row r="40036" ht="12.75" x14ac:dyDescent="0.2"/>
    <row r="40037" ht="12.75" x14ac:dyDescent="0.2"/>
    <row r="40038" ht="12.75" x14ac:dyDescent="0.2"/>
    <row r="40039" ht="12.75" x14ac:dyDescent="0.2"/>
    <row r="40040" ht="12.75" x14ac:dyDescent="0.2"/>
    <row r="40041" ht="12.75" x14ac:dyDescent="0.2"/>
    <row r="40042" ht="12.75" x14ac:dyDescent="0.2"/>
    <row r="40043" ht="12.75" x14ac:dyDescent="0.2"/>
    <row r="40044" ht="12.75" x14ac:dyDescent="0.2"/>
    <row r="40045" ht="12.75" x14ac:dyDescent="0.2"/>
    <row r="40046" ht="12.75" x14ac:dyDescent="0.2"/>
    <row r="40047" ht="12.75" x14ac:dyDescent="0.2"/>
    <row r="40048" ht="12.75" x14ac:dyDescent="0.2"/>
    <row r="40049" ht="12.75" x14ac:dyDescent="0.2"/>
    <row r="40050" ht="12.75" x14ac:dyDescent="0.2"/>
    <row r="40051" ht="12.75" x14ac:dyDescent="0.2"/>
    <row r="40052" ht="12.75" x14ac:dyDescent="0.2"/>
    <row r="40053" ht="12.75" x14ac:dyDescent="0.2"/>
    <row r="40054" ht="12.75" x14ac:dyDescent="0.2"/>
    <row r="40055" ht="12.75" x14ac:dyDescent="0.2"/>
    <row r="40056" ht="12.75" x14ac:dyDescent="0.2"/>
    <row r="40057" ht="12.75" x14ac:dyDescent="0.2"/>
    <row r="40058" ht="12.75" x14ac:dyDescent="0.2"/>
    <row r="40059" ht="12.75" x14ac:dyDescent="0.2"/>
    <row r="40060" ht="12.75" x14ac:dyDescent="0.2"/>
    <row r="40061" ht="12.75" x14ac:dyDescent="0.2"/>
    <row r="40062" ht="12.75" x14ac:dyDescent="0.2"/>
    <row r="40063" ht="12.75" x14ac:dyDescent="0.2"/>
    <row r="40064" ht="12.75" x14ac:dyDescent="0.2"/>
    <row r="40065" ht="12.75" x14ac:dyDescent="0.2"/>
    <row r="40066" ht="12.75" x14ac:dyDescent="0.2"/>
    <row r="40067" ht="12.75" x14ac:dyDescent="0.2"/>
    <row r="40068" ht="12.75" x14ac:dyDescent="0.2"/>
    <row r="40069" ht="12.75" x14ac:dyDescent="0.2"/>
    <row r="40070" ht="12.75" x14ac:dyDescent="0.2"/>
    <row r="40071" ht="12.75" x14ac:dyDescent="0.2"/>
    <row r="40072" ht="12.75" x14ac:dyDescent="0.2"/>
    <row r="40073" ht="12.75" x14ac:dyDescent="0.2"/>
    <row r="40074" ht="12.75" x14ac:dyDescent="0.2"/>
    <row r="40075" ht="12.75" x14ac:dyDescent="0.2"/>
    <row r="40076" ht="12.75" x14ac:dyDescent="0.2"/>
    <row r="40077" ht="12.75" x14ac:dyDescent="0.2"/>
    <row r="40078" ht="12.75" x14ac:dyDescent="0.2"/>
    <row r="40079" ht="12.75" x14ac:dyDescent="0.2"/>
    <row r="40080" ht="12.75" x14ac:dyDescent="0.2"/>
    <row r="40081" ht="12.75" x14ac:dyDescent="0.2"/>
    <row r="40082" ht="12.75" x14ac:dyDescent="0.2"/>
    <row r="40083" ht="12.75" x14ac:dyDescent="0.2"/>
    <row r="40084" ht="12.75" x14ac:dyDescent="0.2"/>
    <row r="40085" ht="12.75" x14ac:dyDescent="0.2"/>
    <row r="40086" ht="12.75" x14ac:dyDescent="0.2"/>
    <row r="40087" ht="12.75" x14ac:dyDescent="0.2"/>
    <row r="40088" ht="12.75" x14ac:dyDescent="0.2"/>
    <row r="40089" ht="12.75" x14ac:dyDescent="0.2"/>
    <row r="40090" ht="12.75" x14ac:dyDescent="0.2"/>
    <row r="40091" ht="12.75" x14ac:dyDescent="0.2"/>
    <row r="40092" ht="12.75" x14ac:dyDescent="0.2"/>
    <row r="40093" ht="12.75" x14ac:dyDescent="0.2"/>
    <row r="40094" ht="12.75" x14ac:dyDescent="0.2"/>
    <row r="40095" ht="12.75" x14ac:dyDescent="0.2"/>
    <row r="40096" ht="12.75" x14ac:dyDescent="0.2"/>
    <row r="40097" ht="12.75" x14ac:dyDescent="0.2"/>
    <row r="40098" ht="12.75" x14ac:dyDescent="0.2"/>
    <row r="40099" ht="12.75" x14ac:dyDescent="0.2"/>
    <row r="40100" ht="12.75" x14ac:dyDescent="0.2"/>
    <row r="40101" ht="12.75" x14ac:dyDescent="0.2"/>
    <row r="40102" ht="12.75" x14ac:dyDescent="0.2"/>
    <row r="40103" ht="12.75" x14ac:dyDescent="0.2"/>
    <row r="40104" ht="12.75" x14ac:dyDescent="0.2"/>
    <row r="40105" ht="12.75" x14ac:dyDescent="0.2"/>
    <row r="40106" ht="12.75" x14ac:dyDescent="0.2"/>
    <row r="40107" ht="12.75" x14ac:dyDescent="0.2"/>
    <row r="40108" ht="12.75" x14ac:dyDescent="0.2"/>
    <row r="40109" ht="12.75" x14ac:dyDescent="0.2"/>
    <row r="40110" ht="12.75" x14ac:dyDescent="0.2"/>
    <row r="40111" ht="12.75" x14ac:dyDescent="0.2"/>
    <row r="40112" ht="12.75" x14ac:dyDescent="0.2"/>
    <row r="40113" ht="12.75" x14ac:dyDescent="0.2"/>
    <row r="40114" ht="12.75" x14ac:dyDescent="0.2"/>
    <row r="40115" ht="12.75" x14ac:dyDescent="0.2"/>
    <row r="40116" ht="12.75" x14ac:dyDescent="0.2"/>
    <row r="40117" ht="12.75" x14ac:dyDescent="0.2"/>
    <row r="40118" ht="12.75" x14ac:dyDescent="0.2"/>
    <row r="40119" ht="12.75" x14ac:dyDescent="0.2"/>
    <row r="40120" ht="12.75" x14ac:dyDescent="0.2"/>
    <row r="40121" ht="12.75" x14ac:dyDescent="0.2"/>
    <row r="40122" ht="12.75" x14ac:dyDescent="0.2"/>
    <row r="40123" ht="12.75" x14ac:dyDescent="0.2"/>
    <row r="40124" ht="12.75" x14ac:dyDescent="0.2"/>
    <row r="40125" ht="12.75" x14ac:dyDescent="0.2"/>
    <row r="40126" ht="12.75" x14ac:dyDescent="0.2"/>
    <row r="40127" ht="12.75" x14ac:dyDescent="0.2"/>
    <row r="40128" ht="12.75" x14ac:dyDescent="0.2"/>
    <row r="40129" ht="12.75" x14ac:dyDescent="0.2"/>
    <row r="40130" ht="12.75" x14ac:dyDescent="0.2"/>
    <row r="40131" ht="12.75" x14ac:dyDescent="0.2"/>
    <row r="40132" ht="12.75" x14ac:dyDescent="0.2"/>
    <row r="40133" ht="12.75" x14ac:dyDescent="0.2"/>
    <row r="40134" ht="12.75" x14ac:dyDescent="0.2"/>
    <row r="40135" ht="12.75" x14ac:dyDescent="0.2"/>
    <row r="40136" ht="12.75" x14ac:dyDescent="0.2"/>
    <row r="40137" ht="12.75" x14ac:dyDescent="0.2"/>
    <row r="40138" ht="12.75" x14ac:dyDescent="0.2"/>
    <row r="40139" ht="12.75" x14ac:dyDescent="0.2"/>
    <row r="40140" ht="12.75" x14ac:dyDescent="0.2"/>
    <row r="40141" ht="12.75" x14ac:dyDescent="0.2"/>
    <row r="40142" ht="12.75" x14ac:dyDescent="0.2"/>
    <row r="40143" ht="12.75" x14ac:dyDescent="0.2"/>
    <row r="40144" ht="12.75" x14ac:dyDescent="0.2"/>
    <row r="40145" ht="12.75" x14ac:dyDescent="0.2"/>
    <row r="40146" ht="12.75" x14ac:dyDescent="0.2"/>
    <row r="40147" ht="12.75" x14ac:dyDescent="0.2"/>
    <row r="40148" ht="12.75" x14ac:dyDescent="0.2"/>
    <row r="40149" ht="12.75" x14ac:dyDescent="0.2"/>
    <row r="40150" ht="12.75" x14ac:dyDescent="0.2"/>
    <row r="40151" ht="12.75" x14ac:dyDescent="0.2"/>
    <row r="40152" ht="12.75" x14ac:dyDescent="0.2"/>
    <row r="40153" ht="12.75" x14ac:dyDescent="0.2"/>
    <row r="40154" ht="12.75" x14ac:dyDescent="0.2"/>
    <row r="40155" ht="12.75" x14ac:dyDescent="0.2"/>
    <row r="40156" ht="12.75" x14ac:dyDescent="0.2"/>
    <row r="40157" ht="12.75" x14ac:dyDescent="0.2"/>
    <row r="40158" ht="12.75" x14ac:dyDescent="0.2"/>
    <row r="40159" ht="12.75" x14ac:dyDescent="0.2"/>
    <row r="40160" ht="12.75" x14ac:dyDescent="0.2"/>
    <row r="40161" ht="12.75" x14ac:dyDescent="0.2"/>
    <row r="40162" ht="12.75" x14ac:dyDescent="0.2"/>
    <row r="40163" ht="12.75" x14ac:dyDescent="0.2"/>
    <row r="40164" ht="12.75" x14ac:dyDescent="0.2"/>
    <row r="40165" ht="12.75" x14ac:dyDescent="0.2"/>
    <row r="40166" ht="12.75" x14ac:dyDescent="0.2"/>
    <row r="40167" ht="12.75" x14ac:dyDescent="0.2"/>
    <row r="40168" ht="12.75" x14ac:dyDescent="0.2"/>
    <row r="40169" ht="12.75" x14ac:dyDescent="0.2"/>
    <row r="40170" ht="12.75" x14ac:dyDescent="0.2"/>
    <row r="40171" ht="12.75" x14ac:dyDescent="0.2"/>
    <row r="40172" ht="12.75" x14ac:dyDescent="0.2"/>
    <row r="40173" ht="12.75" x14ac:dyDescent="0.2"/>
    <row r="40174" ht="12.75" x14ac:dyDescent="0.2"/>
    <row r="40175" ht="12.75" x14ac:dyDescent="0.2"/>
    <row r="40176" ht="12.75" x14ac:dyDescent="0.2"/>
    <row r="40177" ht="12.75" x14ac:dyDescent="0.2"/>
    <row r="40178" ht="12.75" x14ac:dyDescent="0.2"/>
    <row r="40179" ht="12.75" x14ac:dyDescent="0.2"/>
    <row r="40180" ht="12.75" x14ac:dyDescent="0.2"/>
    <row r="40181" ht="12.75" x14ac:dyDescent="0.2"/>
    <row r="40182" ht="12.75" x14ac:dyDescent="0.2"/>
    <row r="40183" ht="12.75" x14ac:dyDescent="0.2"/>
    <row r="40184" ht="12.75" x14ac:dyDescent="0.2"/>
    <row r="40185" ht="12.75" x14ac:dyDescent="0.2"/>
    <row r="40186" ht="12.75" x14ac:dyDescent="0.2"/>
    <row r="40187" ht="12.75" x14ac:dyDescent="0.2"/>
    <row r="40188" ht="12.75" x14ac:dyDescent="0.2"/>
    <row r="40189" ht="12.75" x14ac:dyDescent="0.2"/>
    <row r="40190" ht="12.75" x14ac:dyDescent="0.2"/>
    <row r="40191" ht="12.75" x14ac:dyDescent="0.2"/>
    <row r="40192" ht="12.75" x14ac:dyDescent="0.2"/>
    <row r="40193" ht="12.75" x14ac:dyDescent="0.2"/>
    <row r="40194" ht="12.75" x14ac:dyDescent="0.2"/>
    <row r="40195" ht="12.75" x14ac:dyDescent="0.2"/>
    <row r="40196" ht="12.75" x14ac:dyDescent="0.2"/>
    <row r="40197" ht="12.75" x14ac:dyDescent="0.2"/>
    <row r="40198" ht="12.75" x14ac:dyDescent="0.2"/>
    <row r="40199" ht="12.75" x14ac:dyDescent="0.2"/>
    <row r="40200" ht="12.75" x14ac:dyDescent="0.2"/>
    <row r="40201" ht="12.75" x14ac:dyDescent="0.2"/>
    <row r="40202" ht="12.75" x14ac:dyDescent="0.2"/>
    <row r="40203" ht="12.75" x14ac:dyDescent="0.2"/>
    <row r="40204" ht="12.75" x14ac:dyDescent="0.2"/>
    <row r="40205" ht="12.75" x14ac:dyDescent="0.2"/>
    <row r="40206" ht="12.75" x14ac:dyDescent="0.2"/>
    <row r="40207" ht="12.75" x14ac:dyDescent="0.2"/>
    <row r="40208" ht="12.75" x14ac:dyDescent="0.2"/>
    <row r="40209" ht="12.75" x14ac:dyDescent="0.2"/>
    <row r="40210" ht="12.75" x14ac:dyDescent="0.2"/>
    <row r="40211" ht="12.75" x14ac:dyDescent="0.2"/>
    <row r="40212" ht="12.75" x14ac:dyDescent="0.2"/>
    <row r="40213" ht="12.75" x14ac:dyDescent="0.2"/>
    <row r="40214" ht="12.75" x14ac:dyDescent="0.2"/>
    <row r="40215" ht="12.75" x14ac:dyDescent="0.2"/>
    <row r="40216" ht="12.75" x14ac:dyDescent="0.2"/>
    <row r="40217" ht="12.75" x14ac:dyDescent="0.2"/>
    <row r="40218" ht="12.75" x14ac:dyDescent="0.2"/>
    <row r="40219" ht="12.75" x14ac:dyDescent="0.2"/>
    <row r="40220" ht="12.75" x14ac:dyDescent="0.2"/>
    <row r="40221" ht="12.75" x14ac:dyDescent="0.2"/>
    <row r="40222" ht="12.75" x14ac:dyDescent="0.2"/>
    <row r="40223" ht="12.75" x14ac:dyDescent="0.2"/>
    <row r="40224" ht="12.75" x14ac:dyDescent="0.2"/>
    <row r="40225" ht="12.75" x14ac:dyDescent="0.2"/>
    <row r="40226" ht="12.75" x14ac:dyDescent="0.2"/>
    <row r="40227" ht="12.75" x14ac:dyDescent="0.2"/>
    <row r="40228" ht="12.75" x14ac:dyDescent="0.2"/>
    <row r="40229" ht="12.75" x14ac:dyDescent="0.2"/>
    <row r="40230" ht="12.75" x14ac:dyDescent="0.2"/>
    <row r="40231" ht="12.75" x14ac:dyDescent="0.2"/>
    <row r="40232" ht="12.75" x14ac:dyDescent="0.2"/>
    <row r="40233" ht="12.75" x14ac:dyDescent="0.2"/>
    <row r="40234" ht="12.75" x14ac:dyDescent="0.2"/>
    <row r="40235" ht="12.75" x14ac:dyDescent="0.2"/>
    <row r="40236" ht="12.75" x14ac:dyDescent="0.2"/>
    <row r="40237" ht="12.75" x14ac:dyDescent="0.2"/>
    <row r="40238" ht="12.75" x14ac:dyDescent="0.2"/>
    <row r="40239" ht="12.75" x14ac:dyDescent="0.2"/>
    <row r="40240" ht="12.75" x14ac:dyDescent="0.2"/>
    <row r="40241" ht="12.75" x14ac:dyDescent="0.2"/>
    <row r="40242" ht="12.75" x14ac:dyDescent="0.2"/>
    <row r="40243" ht="12.75" x14ac:dyDescent="0.2"/>
    <row r="40244" ht="12.75" x14ac:dyDescent="0.2"/>
    <row r="40245" ht="12.75" x14ac:dyDescent="0.2"/>
    <row r="40246" ht="12.75" x14ac:dyDescent="0.2"/>
    <row r="40247" ht="12.75" x14ac:dyDescent="0.2"/>
    <row r="40248" ht="12.75" x14ac:dyDescent="0.2"/>
    <row r="40249" ht="12.75" x14ac:dyDescent="0.2"/>
    <row r="40250" ht="12.75" x14ac:dyDescent="0.2"/>
    <row r="40251" ht="12.75" x14ac:dyDescent="0.2"/>
    <row r="40252" ht="12.75" x14ac:dyDescent="0.2"/>
    <row r="40253" ht="12.75" x14ac:dyDescent="0.2"/>
    <row r="40254" ht="12.75" x14ac:dyDescent="0.2"/>
    <row r="40255" ht="12.75" x14ac:dyDescent="0.2"/>
    <row r="40256" ht="12.75" x14ac:dyDescent="0.2"/>
    <row r="40257" ht="12.75" x14ac:dyDescent="0.2"/>
    <row r="40258" ht="12.75" x14ac:dyDescent="0.2"/>
    <row r="40259" ht="12.75" x14ac:dyDescent="0.2"/>
    <row r="40260" ht="12.75" x14ac:dyDescent="0.2"/>
    <row r="40261" ht="12.75" x14ac:dyDescent="0.2"/>
    <row r="40262" ht="12.75" x14ac:dyDescent="0.2"/>
    <row r="40263" ht="12.75" x14ac:dyDescent="0.2"/>
    <row r="40264" ht="12.75" x14ac:dyDescent="0.2"/>
    <row r="40265" ht="12.75" x14ac:dyDescent="0.2"/>
    <row r="40266" ht="12.75" x14ac:dyDescent="0.2"/>
    <row r="40267" ht="12.75" x14ac:dyDescent="0.2"/>
    <row r="40268" ht="12.75" x14ac:dyDescent="0.2"/>
    <row r="40269" ht="12.75" x14ac:dyDescent="0.2"/>
    <row r="40270" ht="12.75" x14ac:dyDescent="0.2"/>
    <row r="40271" ht="12.75" x14ac:dyDescent="0.2"/>
    <row r="40272" ht="12.75" x14ac:dyDescent="0.2"/>
    <row r="40273" ht="12.75" x14ac:dyDescent="0.2"/>
    <row r="40274" ht="12.75" x14ac:dyDescent="0.2"/>
    <row r="40275" ht="12.75" x14ac:dyDescent="0.2"/>
    <row r="40276" ht="12.75" x14ac:dyDescent="0.2"/>
    <row r="40277" ht="12.75" x14ac:dyDescent="0.2"/>
    <row r="40278" ht="12.75" x14ac:dyDescent="0.2"/>
    <row r="40279" ht="12.75" x14ac:dyDescent="0.2"/>
    <row r="40280" ht="12.75" x14ac:dyDescent="0.2"/>
    <row r="40281" ht="12.75" x14ac:dyDescent="0.2"/>
    <row r="40282" ht="12.75" x14ac:dyDescent="0.2"/>
    <row r="40283" ht="12.75" x14ac:dyDescent="0.2"/>
    <row r="40284" ht="12.75" x14ac:dyDescent="0.2"/>
    <row r="40285" ht="12.75" x14ac:dyDescent="0.2"/>
    <row r="40286" ht="12.75" x14ac:dyDescent="0.2"/>
    <row r="40287" ht="12.75" x14ac:dyDescent="0.2"/>
    <row r="40288" ht="12.75" x14ac:dyDescent="0.2"/>
    <row r="40289" ht="12.75" x14ac:dyDescent="0.2"/>
    <row r="40290" ht="12.75" x14ac:dyDescent="0.2"/>
    <row r="40291" ht="12.75" x14ac:dyDescent="0.2"/>
    <row r="40292" ht="12.75" x14ac:dyDescent="0.2"/>
    <row r="40293" ht="12.75" x14ac:dyDescent="0.2"/>
    <row r="40294" ht="12.75" x14ac:dyDescent="0.2"/>
    <row r="40295" ht="12.75" x14ac:dyDescent="0.2"/>
    <row r="40296" ht="12.75" x14ac:dyDescent="0.2"/>
    <row r="40297" ht="12.75" x14ac:dyDescent="0.2"/>
    <row r="40298" ht="12.75" x14ac:dyDescent="0.2"/>
    <row r="40299" ht="12.75" x14ac:dyDescent="0.2"/>
    <row r="40300" ht="12.75" x14ac:dyDescent="0.2"/>
    <row r="40301" ht="12.75" x14ac:dyDescent="0.2"/>
    <row r="40302" ht="12.75" x14ac:dyDescent="0.2"/>
    <row r="40303" ht="12.75" x14ac:dyDescent="0.2"/>
    <row r="40304" ht="12.75" x14ac:dyDescent="0.2"/>
    <row r="40305" ht="12.75" x14ac:dyDescent="0.2"/>
    <row r="40306" ht="12.75" x14ac:dyDescent="0.2"/>
    <row r="40307" ht="12.75" x14ac:dyDescent="0.2"/>
    <row r="40308" ht="12.75" x14ac:dyDescent="0.2"/>
    <row r="40309" ht="12.75" x14ac:dyDescent="0.2"/>
    <row r="40310" ht="12.75" x14ac:dyDescent="0.2"/>
    <row r="40311" ht="12.75" x14ac:dyDescent="0.2"/>
    <row r="40312" ht="12.75" x14ac:dyDescent="0.2"/>
    <row r="40313" ht="12.75" x14ac:dyDescent="0.2"/>
    <row r="40314" ht="12.75" x14ac:dyDescent="0.2"/>
    <row r="40315" ht="12.75" x14ac:dyDescent="0.2"/>
    <row r="40316" ht="12.75" x14ac:dyDescent="0.2"/>
    <row r="40317" ht="12.75" x14ac:dyDescent="0.2"/>
    <row r="40318" ht="12.75" x14ac:dyDescent="0.2"/>
    <row r="40319" ht="12.75" x14ac:dyDescent="0.2"/>
    <row r="40320" ht="12.75" x14ac:dyDescent="0.2"/>
    <row r="40321" ht="12.75" x14ac:dyDescent="0.2"/>
    <row r="40322" ht="12.75" x14ac:dyDescent="0.2"/>
    <row r="40323" ht="12.75" x14ac:dyDescent="0.2"/>
    <row r="40324" ht="12.75" x14ac:dyDescent="0.2"/>
    <row r="40325" ht="12.75" x14ac:dyDescent="0.2"/>
    <row r="40326" ht="12.75" x14ac:dyDescent="0.2"/>
    <row r="40327" ht="12.75" x14ac:dyDescent="0.2"/>
    <row r="40328" ht="12.75" x14ac:dyDescent="0.2"/>
    <row r="40329" ht="12.75" x14ac:dyDescent="0.2"/>
    <row r="40330" ht="12.75" x14ac:dyDescent="0.2"/>
    <row r="40331" ht="12.75" x14ac:dyDescent="0.2"/>
    <row r="40332" ht="12.75" x14ac:dyDescent="0.2"/>
    <row r="40333" ht="12.75" x14ac:dyDescent="0.2"/>
    <row r="40334" ht="12.75" x14ac:dyDescent="0.2"/>
    <row r="40335" ht="12.75" x14ac:dyDescent="0.2"/>
    <row r="40336" ht="12.75" x14ac:dyDescent="0.2"/>
    <row r="40337" ht="12.75" x14ac:dyDescent="0.2"/>
    <row r="40338" ht="12.75" x14ac:dyDescent="0.2"/>
    <row r="40339" ht="12.75" x14ac:dyDescent="0.2"/>
    <row r="40340" ht="12.75" x14ac:dyDescent="0.2"/>
    <row r="40341" ht="12.75" x14ac:dyDescent="0.2"/>
    <row r="40342" ht="12.75" x14ac:dyDescent="0.2"/>
    <row r="40343" ht="12.75" x14ac:dyDescent="0.2"/>
    <row r="40344" ht="12.75" x14ac:dyDescent="0.2"/>
    <row r="40345" ht="12.75" x14ac:dyDescent="0.2"/>
    <row r="40346" ht="12.75" x14ac:dyDescent="0.2"/>
    <row r="40347" ht="12.75" x14ac:dyDescent="0.2"/>
    <row r="40348" ht="12.75" x14ac:dyDescent="0.2"/>
    <row r="40349" ht="12.75" x14ac:dyDescent="0.2"/>
    <row r="40350" ht="12.75" x14ac:dyDescent="0.2"/>
    <row r="40351" ht="12.75" x14ac:dyDescent="0.2"/>
    <row r="40352" ht="12.75" x14ac:dyDescent="0.2"/>
    <row r="40353" ht="12.75" x14ac:dyDescent="0.2"/>
    <row r="40354" ht="12.75" x14ac:dyDescent="0.2"/>
    <row r="40355" ht="12.75" x14ac:dyDescent="0.2"/>
    <row r="40356" ht="12.75" x14ac:dyDescent="0.2"/>
    <row r="40357" ht="12.75" x14ac:dyDescent="0.2"/>
    <row r="40358" ht="12.75" x14ac:dyDescent="0.2"/>
    <row r="40359" ht="12.75" x14ac:dyDescent="0.2"/>
    <row r="40360" ht="12.75" x14ac:dyDescent="0.2"/>
    <row r="40361" ht="12.75" x14ac:dyDescent="0.2"/>
    <row r="40362" ht="12.75" x14ac:dyDescent="0.2"/>
    <row r="40363" ht="12.75" x14ac:dyDescent="0.2"/>
    <row r="40364" ht="12.75" x14ac:dyDescent="0.2"/>
    <row r="40365" ht="12.75" x14ac:dyDescent="0.2"/>
    <row r="40366" ht="12.75" x14ac:dyDescent="0.2"/>
    <row r="40367" ht="12.75" x14ac:dyDescent="0.2"/>
    <row r="40368" ht="12.75" x14ac:dyDescent="0.2"/>
    <row r="40369" ht="12.75" x14ac:dyDescent="0.2"/>
    <row r="40370" ht="12.75" x14ac:dyDescent="0.2"/>
    <row r="40371" ht="12.75" x14ac:dyDescent="0.2"/>
    <row r="40372" ht="12.75" x14ac:dyDescent="0.2"/>
    <row r="40373" ht="12.75" x14ac:dyDescent="0.2"/>
    <row r="40374" ht="12.75" x14ac:dyDescent="0.2"/>
    <row r="40375" ht="12.75" x14ac:dyDescent="0.2"/>
    <row r="40376" ht="12.75" x14ac:dyDescent="0.2"/>
    <row r="40377" ht="12.75" x14ac:dyDescent="0.2"/>
    <row r="40378" ht="12.75" x14ac:dyDescent="0.2"/>
    <row r="40379" ht="12.75" x14ac:dyDescent="0.2"/>
    <row r="40380" ht="12.75" x14ac:dyDescent="0.2"/>
    <row r="40381" ht="12.75" x14ac:dyDescent="0.2"/>
    <row r="40382" ht="12.75" x14ac:dyDescent="0.2"/>
    <row r="40383" ht="12.75" x14ac:dyDescent="0.2"/>
    <row r="40384" ht="12.75" x14ac:dyDescent="0.2"/>
    <row r="40385" ht="12.75" x14ac:dyDescent="0.2"/>
    <row r="40386" ht="12.75" x14ac:dyDescent="0.2"/>
    <row r="40387" ht="12.75" x14ac:dyDescent="0.2"/>
    <row r="40388" ht="12.75" x14ac:dyDescent="0.2"/>
    <row r="40389" ht="12.75" x14ac:dyDescent="0.2"/>
    <row r="40390" ht="12.75" x14ac:dyDescent="0.2"/>
    <row r="40391" ht="12.75" x14ac:dyDescent="0.2"/>
    <row r="40392" ht="12.75" x14ac:dyDescent="0.2"/>
    <row r="40393" ht="12.75" x14ac:dyDescent="0.2"/>
    <row r="40394" ht="12.75" x14ac:dyDescent="0.2"/>
    <row r="40395" ht="12.75" x14ac:dyDescent="0.2"/>
    <row r="40396" ht="12.75" x14ac:dyDescent="0.2"/>
    <row r="40397" ht="12.75" x14ac:dyDescent="0.2"/>
    <row r="40398" ht="12.75" x14ac:dyDescent="0.2"/>
    <row r="40399" ht="12.75" x14ac:dyDescent="0.2"/>
    <row r="40400" ht="12.75" x14ac:dyDescent="0.2"/>
    <row r="40401" ht="12.75" x14ac:dyDescent="0.2"/>
    <row r="40402" ht="12.75" x14ac:dyDescent="0.2"/>
    <row r="40403" ht="12.75" x14ac:dyDescent="0.2"/>
    <row r="40404" ht="12.75" x14ac:dyDescent="0.2"/>
    <row r="40405" ht="12.75" x14ac:dyDescent="0.2"/>
    <row r="40406" ht="12.75" x14ac:dyDescent="0.2"/>
    <row r="40407" ht="12.75" x14ac:dyDescent="0.2"/>
    <row r="40408" ht="12.75" x14ac:dyDescent="0.2"/>
    <row r="40409" ht="12.75" x14ac:dyDescent="0.2"/>
    <row r="40410" ht="12.75" x14ac:dyDescent="0.2"/>
    <row r="40411" ht="12.75" x14ac:dyDescent="0.2"/>
    <row r="40412" ht="12.75" x14ac:dyDescent="0.2"/>
    <row r="40413" ht="12.75" x14ac:dyDescent="0.2"/>
    <row r="40414" ht="12.75" x14ac:dyDescent="0.2"/>
    <row r="40415" ht="12.75" x14ac:dyDescent="0.2"/>
    <row r="40416" ht="12.75" x14ac:dyDescent="0.2"/>
    <row r="40417" ht="12.75" x14ac:dyDescent="0.2"/>
    <row r="40418" ht="12.75" x14ac:dyDescent="0.2"/>
    <row r="40419" ht="12.75" x14ac:dyDescent="0.2"/>
    <row r="40420" ht="12.75" x14ac:dyDescent="0.2"/>
    <row r="40421" ht="12.75" x14ac:dyDescent="0.2"/>
    <row r="40422" ht="12.75" x14ac:dyDescent="0.2"/>
    <row r="40423" ht="12.75" x14ac:dyDescent="0.2"/>
    <row r="40424" ht="12.75" x14ac:dyDescent="0.2"/>
    <row r="40425" ht="12.75" x14ac:dyDescent="0.2"/>
    <row r="40426" ht="12.75" x14ac:dyDescent="0.2"/>
    <row r="40427" ht="12.75" x14ac:dyDescent="0.2"/>
    <row r="40428" ht="12.75" x14ac:dyDescent="0.2"/>
    <row r="40429" ht="12.75" x14ac:dyDescent="0.2"/>
    <row r="40430" ht="12.75" x14ac:dyDescent="0.2"/>
    <row r="40431" ht="12.75" x14ac:dyDescent="0.2"/>
    <row r="40432" ht="12.75" x14ac:dyDescent="0.2"/>
    <row r="40433" ht="12.75" x14ac:dyDescent="0.2"/>
    <row r="40434" ht="12.75" x14ac:dyDescent="0.2"/>
    <row r="40435" ht="12.75" x14ac:dyDescent="0.2"/>
    <row r="40436" ht="12.75" x14ac:dyDescent="0.2"/>
    <row r="40437" ht="12.75" x14ac:dyDescent="0.2"/>
    <row r="40438" ht="12.75" x14ac:dyDescent="0.2"/>
    <row r="40439" ht="12.75" x14ac:dyDescent="0.2"/>
    <row r="40440" ht="12.75" x14ac:dyDescent="0.2"/>
    <row r="40441" ht="12.75" x14ac:dyDescent="0.2"/>
    <row r="40442" ht="12.75" x14ac:dyDescent="0.2"/>
    <row r="40443" ht="12.75" x14ac:dyDescent="0.2"/>
    <row r="40444" ht="12.75" x14ac:dyDescent="0.2"/>
    <row r="40445" ht="12.75" x14ac:dyDescent="0.2"/>
    <row r="40446" ht="12.75" x14ac:dyDescent="0.2"/>
    <row r="40447" ht="12.75" x14ac:dyDescent="0.2"/>
    <row r="40448" ht="12.75" x14ac:dyDescent="0.2"/>
    <row r="40449" ht="12.75" x14ac:dyDescent="0.2"/>
    <row r="40450" ht="12.75" x14ac:dyDescent="0.2"/>
    <row r="40451" ht="12.75" x14ac:dyDescent="0.2"/>
    <row r="40452" ht="12.75" x14ac:dyDescent="0.2"/>
    <row r="40453" ht="12.75" x14ac:dyDescent="0.2"/>
    <row r="40454" ht="12.75" x14ac:dyDescent="0.2"/>
    <row r="40455" ht="12.75" x14ac:dyDescent="0.2"/>
    <row r="40456" ht="12.75" x14ac:dyDescent="0.2"/>
    <row r="40457" ht="12.75" x14ac:dyDescent="0.2"/>
    <row r="40458" ht="12.75" x14ac:dyDescent="0.2"/>
    <row r="40459" ht="12.75" x14ac:dyDescent="0.2"/>
    <row r="40460" ht="12.75" x14ac:dyDescent="0.2"/>
    <row r="40461" ht="12.75" x14ac:dyDescent="0.2"/>
    <row r="40462" ht="12.75" x14ac:dyDescent="0.2"/>
    <row r="40463" ht="12.75" x14ac:dyDescent="0.2"/>
    <row r="40464" ht="12.75" x14ac:dyDescent="0.2"/>
    <row r="40465" ht="12.75" x14ac:dyDescent="0.2"/>
    <row r="40466" ht="12.75" x14ac:dyDescent="0.2"/>
    <row r="40467" ht="12.75" x14ac:dyDescent="0.2"/>
    <row r="40468" ht="12.75" x14ac:dyDescent="0.2"/>
    <row r="40469" ht="12.75" x14ac:dyDescent="0.2"/>
    <row r="40470" ht="12.75" x14ac:dyDescent="0.2"/>
    <row r="40471" ht="12.75" x14ac:dyDescent="0.2"/>
    <row r="40472" ht="12.75" x14ac:dyDescent="0.2"/>
    <row r="40473" ht="12.75" x14ac:dyDescent="0.2"/>
    <row r="40474" ht="12.75" x14ac:dyDescent="0.2"/>
    <row r="40475" ht="12.75" x14ac:dyDescent="0.2"/>
    <row r="40476" ht="12.75" x14ac:dyDescent="0.2"/>
    <row r="40477" ht="12.75" x14ac:dyDescent="0.2"/>
    <row r="40478" ht="12.75" x14ac:dyDescent="0.2"/>
    <row r="40479" ht="12.75" x14ac:dyDescent="0.2"/>
    <row r="40480" ht="12.75" x14ac:dyDescent="0.2"/>
    <row r="40481" ht="12.75" x14ac:dyDescent="0.2"/>
    <row r="40482" ht="12.75" x14ac:dyDescent="0.2"/>
    <row r="40483" ht="12.75" x14ac:dyDescent="0.2"/>
    <row r="40484" ht="12.75" x14ac:dyDescent="0.2"/>
    <row r="40485" ht="12.75" x14ac:dyDescent="0.2"/>
    <row r="40486" ht="12.75" x14ac:dyDescent="0.2"/>
    <row r="40487" ht="12.75" x14ac:dyDescent="0.2"/>
    <row r="40488" ht="12.75" x14ac:dyDescent="0.2"/>
    <row r="40489" ht="12.75" x14ac:dyDescent="0.2"/>
    <row r="40490" ht="12.75" x14ac:dyDescent="0.2"/>
    <row r="40491" ht="12.75" x14ac:dyDescent="0.2"/>
    <row r="40492" ht="12.75" x14ac:dyDescent="0.2"/>
    <row r="40493" ht="12.75" x14ac:dyDescent="0.2"/>
    <row r="40494" ht="12.75" x14ac:dyDescent="0.2"/>
    <row r="40495" ht="12.75" x14ac:dyDescent="0.2"/>
    <row r="40496" ht="12.75" x14ac:dyDescent="0.2"/>
    <row r="40497" ht="12.75" x14ac:dyDescent="0.2"/>
    <row r="40498" ht="12.75" x14ac:dyDescent="0.2"/>
    <row r="40499" ht="12.75" x14ac:dyDescent="0.2"/>
    <row r="40500" ht="12.75" x14ac:dyDescent="0.2"/>
    <row r="40501" ht="12.75" x14ac:dyDescent="0.2"/>
    <row r="40502" ht="12.75" x14ac:dyDescent="0.2"/>
    <row r="40503" ht="12.75" x14ac:dyDescent="0.2"/>
    <row r="40504" ht="12.75" x14ac:dyDescent="0.2"/>
    <row r="40505" ht="12.75" x14ac:dyDescent="0.2"/>
    <row r="40506" ht="12.75" x14ac:dyDescent="0.2"/>
    <row r="40507" ht="12.75" x14ac:dyDescent="0.2"/>
    <row r="40508" ht="12.75" x14ac:dyDescent="0.2"/>
    <row r="40509" ht="12.75" x14ac:dyDescent="0.2"/>
    <row r="40510" ht="12.75" x14ac:dyDescent="0.2"/>
    <row r="40511" ht="12.75" x14ac:dyDescent="0.2"/>
    <row r="40512" ht="12.75" x14ac:dyDescent="0.2"/>
    <row r="40513" ht="12.75" x14ac:dyDescent="0.2"/>
    <row r="40514" ht="12.75" x14ac:dyDescent="0.2"/>
    <row r="40515" ht="12.75" x14ac:dyDescent="0.2"/>
    <row r="40516" ht="12.75" x14ac:dyDescent="0.2"/>
    <row r="40517" ht="12.75" x14ac:dyDescent="0.2"/>
    <row r="40518" ht="12.75" x14ac:dyDescent="0.2"/>
    <row r="40519" ht="12.75" x14ac:dyDescent="0.2"/>
    <row r="40520" ht="12.75" x14ac:dyDescent="0.2"/>
    <row r="40521" ht="12.75" x14ac:dyDescent="0.2"/>
    <row r="40522" ht="12.75" x14ac:dyDescent="0.2"/>
    <row r="40523" ht="12.75" x14ac:dyDescent="0.2"/>
    <row r="40524" ht="12.75" x14ac:dyDescent="0.2"/>
    <row r="40525" ht="12.75" x14ac:dyDescent="0.2"/>
    <row r="40526" ht="12.75" x14ac:dyDescent="0.2"/>
    <row r="40527" ht="12.75" x14ac:dyDescent="0.2"/>
    <row r="40528" ht="12.75" x14ac:dyDescent="0.2"/>
    <row r="40529" ht="12.75" x14ac:dyDescent="0.2"/>
    <row r="40530" ht="12.75" x14ac:dyDescent="0.2"/>
    <row r="40531" ht="12.75" x14ac:dyDescent="0.2"/>
    <row r="40532" ht="12.75" x14ac:dyDescent="0.2"/>
    <row r="40533" ht="12.75" x14ac:dyDescent="0.2"/>
    <row r="40534" ht="12.75" x14ac:dyDescent="0.2"/>
    <row r="40535" ht="12.75" x14ac:dyDescent="0.2"/>
    <row r="40536" ht="12.75" x14ac:dyDescent="0.2"/>
    <row r="40537" ht="12.75" x14ac:dyDescent="0.2"/>
    <row r="40538" ht="12.75" x14ac:dyDescent="0.2"/>
    <row r="40539" ht="12.75" x14ac:dyDescent="0.2"/>
    <row r="40540" ht="12.75" x14ac:dyDescent="0.2"/>
    <row r="40541" ht="12.75" x14ac:dyDescent="0.2"/>
    <row r="40542" ht="12.75" x14ac:dyDescent="0.2"/>
    <row r="40543" ht="12.75" x14ac:dyDescent="0.2"/>
    <row r="40544" ht="12.75" x14ac:dyDescent="0.2"/>
    <row r="40545" ht="12.75" x14ac:dyDescent="0.2"/>
    <row r="40546" ht="12.75" x14ac:dyDescent="0.2"/>
    <row r="40547" ht="12.75" x14ac:dyDescent="0.2"/>
    <row r="40548" ht="12.75" x14ac:dyDescent="0.2"/>
    <row r="40549" ht="12.75" x14ac:dyDescent="0.2"/>
    <row r="40550" ht="12.75" x14ac:dyDescent="0.2"/>
    <row r="40551" ht="12.75" x14ac:dyDescent="0.2"/>
    <row r="40552" ht="12.75" x14ac:dyDescent="0.2"/>
    <row r="40553" ht="12.75" x14ac:dyDescent="0.2"/>
    <row r="40554" ht="12.75" x14ac:dyDescent="0.2"/>
    <row r="40555" ht="12.75" x14ac:dyDescent="0.2"/>
    <row r="40556" ht="12.75" x14ac:dyDescent="0.2"/>
    <row r="40557" ht="12.75" x14ac:dyDescent="0.2"/>
    <row r="40558" ht="12.75" x14ac:dyDescent="0.2"/>
    <row r="40559" ht="12.75" x14ac:dyDescent="0.2"/>
    <row r="40560" ht="12.75" x14ac:dyDescent="0.2"/>
    <row r="40561" ht="12.75" x14ac:dyDescent="0.2"/>
    <row r="40562" ht="12.75" x14ac:dyDescent="0.2"/>
    <row r="40563" ht="12.75" x14ac:dyDescent="0.2"/>
    <row r="40564" ht="12.75" x14ac:dyDescent="0.2"/>
    <row r="40565" ht="12.75" x14ac:dyDescent="0.2"/>
    <row r="40566" ht="12.75" x14ac:dyDescent="0.2"/>
    <row r="40567" ht="12.75" x14ac:dyDescent="0.2"/>
    <row r="40568" ht="12.75" x14ac:dyDescent="0.2"/>
    <row r="40569" ht="12.75" x14ac:dyDescent="0.2"/>
    <row r="40570" ht="12.75" x14ac:dyDescent="0.2"/>
    <row r="40571" ht="12.75" x14ac:dyDescent="0.2"/>
    <row r="40572" ht="12.75" x14ac:dyDescent="0.2"/>
    <row r="40573" ht="12.75" x14ac:dyDescent="0.2"/>
    <row r="40574" ht="12.75" x14ac:dyDescent="0.2"/>
    <row r="40575" ht="12.75" x14ac:dyDescent="0.2"/>
    <row r="40576" ht="12.75" x14ac:dyDescent="0.2"/>
    <row r="40577" ht="12.75" x14ac:dyDescent="0.2"/>
    <row r="40578" ht="12.75" x14ac:dyDescent="0.2"/>
    <row r="40579" ht="12.75" x14ac:dyDescent="0.2"/>
    <row r="40580" ht="12.75" x14ac:dyDescent="0.2"/>
    <row r="40581" ht="12.75" x14ac:dyDescent="0.2"/>
    <row r="40582" ht="12.75" x14ac:dyDescent="0.2"/>
    <row r="40583" ht="12.75" x14ac:dyDescent="0.2"/>
    <row r="40584" ht="12.75" x14ac:dyDescent="0.2"/>
    <row r="40585" ht="12.75" x14ac:dyDescent="0.2"/>
    <row r="40586" ht="12.75" x14ac:dyDescent="0.2"/>
    <row r="40587" ht="12.75" x14ac:dyDescent="0.2"/>
    <row r="40588" ht="12.75" x14ac:dyDescent="0.2"/>
    <row r="40589" ht="12.75" x14ac:dyDescent="0.2"/>
    <row r="40590" ht="12.75" x14ac:dyDescent="0.2"/>
    <row r="40591" ht="12.75" x14ac:dyDescent="0.2"/>
    <row r="40592" ht="12.75" x14ac:dyDescent="0.2"/>
    <row r="40593" ht="12.75" x14ac:dyDescent="0.2"/>
    <row r="40594" ht="12.75" x14ac:dyDescent="0.2"/>
    <row r="40595" ht="12.75" x14ac:dyDescent="0.2"/>
    <row r="40596" ht="12.75" x14ac:dyDescent="0.2"/>
    <row r="40597" ht="12.75" x14ac:dyDescent="0.2"/>
    <row r="40598" ht="12.75" x14ac:dyDescent="0.2"/>
    <row r="40599" ht="12.75" x14ac:dyDescent="0.2"/>
    <row r="40600" ht="12.75" x14ac:dyDescent="0.2"/>
    <row r="40601" ht="12.75" x14ac:dyDescent="0.2"/>
    <row r="40602" ht="12.75" x14ac:dyDescent="0.2"/>
    <row r="40603" ht="12.75" x14ac:dyDescent="0.2"/>
    <row r="40604" ht="12.75" x14ac:dyDescent="0.2"/>
    <row r="40605" ht="12.75" x14ac:dyDescent="0.2"/>
    <row r="40606" ht="12.75" x14ac:dyDescent="0.2"/>
    <row r="40607" ht="12.75" x14ac:dyDescent="0.2"/>
    <row r="40608" ht="12.75" x14ac:dyDescent="0.2"/>
    <row r="40609" ht="12.75" x14ac:dyDescent="0.2"/>
    <row r="40610" ht="12.75" x14ac:dyDescent="0.2"/>
    <row r="40611" ht="12.75" x14ac:dyDescent="0.2"/>
    <row r="40612" ht="12.75" x14ac:dyDescent="0.2"/>
    <row r="40613" ht="12.75" x14ac:dyDescent="0.2"/>
    <row r="40614" ht="12.75" x14ac:dyDescent="0.2"/>
    <row r="40615" ht="12.75" x14ac:dyDescent="0.2"/>
    <row r="40616" ht="12.75" x14ac:dyDescent="0.2"/>
    <row r="40617" ht="12.75" x14ac:dyDescent="0.2"/>
    <row r="40618" ht="12.75" x14ac:dyDescent="0.2"/>
    <row r="40619" ht="12.75" x14ac:dyDescent="0.2"/>
    <row r="40620" ht="12.75" x14ac:dyDescent="0.2"/>
    <row r="40621" ht="12.75" x14ac:dyDescent="0.2"/>
    <row r="40622" ht="12.75" x14ac:dyDescent="0.2"/>
    <row r="40623" ht="12.75" x14ac:dyDescent="0.2"/>
    <row r="40624" ht="12.75" x14ac:dyDescent="0.2"/>
    <row r="40625" ht="12.75" x14ac:dyDescent="0.2"/>
    <row r="40626" ht="12.75" x14ac:dyDescent="0.2"/>
    <row r="40627" ht="12.75" x14ac:dyDescent="0.2"/>
    <row r="40628" ht="12.75" x14ac:dyDescent="0.2"/>
    <row r="40629" ht="12.75" x14ac:dyDescent="0.2"/>
    <row r="40630" ht="12.75" x14ac:dyDescent="0.2"/>
    <row r="40631" ht="12.75" x14ac:dyDescent="0.2"/>
    <row r="40632" ht="12.75" x14ac:dyDescent="0.2"/>
    <row r="40633" ht="12.75" x14ac:dyDescent="0.2"/>
    <row r="40634" ht="12.75" x14ac:dyDescent="0.2"/>
    <row r="40635" ht="12.75" x14ac:dyDescent="0.2"/>
    <row r="40636" ht="12.75" x14ac:dyDescent="0.2"/>
    <row r="40637" ht="12.75" x14ac:dyDescent="0.2"/>
    <row r="40638" ht="12.75" x14ac:dyDescent="0.2"/>
    <row r="40639" ht="12.75" x14ac:dyDescent="0.2"/>
    <row r="40640" ht="12.75" x14ac:dyDescent="0.2"/>
    <row r="40641" ht="12.75" x14ac:dyDescent="0.2"/>
    <row r="40642" ht="12.75" x14ac:dyDescent="0.2"/>
    <row r="40643" ht="12.75" x14ac:dyDescent="0.2"/>
    <row r="40644" ht="12.75" x14ac:dyDescent="0.2"/>
    <row r="40645" ht="12.75" x14ac:dyDescent="0.2"/>
    <row r="40646" ht="12.75" x14ac:dyDescent="0.2"/>
    <row r="40647" ht="12.75" x14ac:dyDescent="0.2"/>
    <row r="40648" ht="12.75" x14ac:dyDescent="0.2"/>
    <row r="40649" ht="12.75" x14ac:dyDescent="0.2"/>
    <row r="40650" ht="12.75" x14ac:dyDescent="0.2"/>
    <row r="40651" ht="12.75" x14ac:dyDescent="0.2"/>
    <row r="40652" ht="12.75" x14ac:dyDescent="0.2"/>
    <row r="40653" ht="12.75" x14ac:dyDescent="0.2"/>
    <row r="40654" ht="12.75" x14ac:dyDescent="0.2"/>
    <row r="40655" ht="12.75" x14ac:dyDescent="0.2"/>
    <row r="40656" ht="12.75" x14ac:dyDescent="0.2"/>
    <row r="40657" ht="12.75" x14ac:dyDescent="0.2"/>
    <row r="40658" ht="12.75" x14ac:dyDescent="0.2"/>
    <row r="40659" ht="12.75" x14ac:dyDescent="0.2"/>
    <row r="40660" ht="12.75" x14ac:dyDescent="0.2"/>
    <row r="40661" ht="12.75" x14ac:dyDescent="0.2"/>
    <row r="40662" ht="12.75" x14ac:dyDescent="0.2"/>
    <row r="40663" ht="12.75" x14ac:dyDescent="0.2"/>
    <row r="40664" ht="12.75" x14ac:dyDescent="0.2"/>
    <row r="40665" ht="12.75" x14ac:dyDescent="0.2"/>
    <row r="40666" ht="12.75" x14ac:dyDescent="0.2"/>
    <row r="40667" ht="12.75" x14ac:dyDescent="0.2"/>
    <row r="40668" ht="12.75" x14ac:dyDescent="0.2"/>
    <row r="40669" ht="12.75" x14ac:dyDescent="0.2"/>
    <row r="40670" ht="12.75" x14ac:dyDescent="0.2"/>
    <row r="40671" ht="12.75" x14ac:dyDescent="0.2"/>
    <row r="40672" ht="12.75" x14ac:dyDescent="0.2"/>
    <row r="40673" ht="12.75" x14ac:dyDescent="0.2"/>
    <row r="40674" ht="12.75" x14ac:dyDescent="0.2"/>
    <row r="40675" ht="12.75" x14ac:dyDescent="0.2"/>
    <row r="40676" ht="12.75" x14ac:dyDescent="0.2"/>
    <row r="40677" ht="12.75" x14ac:dyDescent="0.2"/>
    <row r="40678" ht="12.75" x14ac:dyDescent="0.2"/>
    <row r="40679" ht="12.75" x14ac:dyDescent="0.2"/>
    <row r="40680" ht="12.75" x14ac:dyDescent="0.2"/>
    <row r="40681" ht="12.75" x14ac:dyDescent="0.2"/>
    <row r="40682" ht="12.75" x14ac:dyDescent="0.2"/>
    <row r="40683" ht="12.75" x14ac:dyDescent="0.2"/>
    <row r="40684" ht="12.75" x14ac:dyDescent="0.2"/>
    <row r="40685" ht="12.75" x14ac:dyDescent="0.2"/>
    <row r="40686" ht="12.75" x14ac:dyDescent="0.2"/>
    <row r="40687" ht="12.75" x14ac:dyDescent="0.2"/>
    <row r="40688" ht="12.75" x14ac:dyDescent="0.2"/>
    <row r="40689" ht="12.75" x14ac:dyDescent="0.2"/>
    <row r="40690" ht="12.75" x14ac:dyDescent="0.2"/>
    <row r="40691" ht="12.75" x14ac:dyDescent="0.2"/>
    <row r="40692" ht="12.75" x14ac:dyDescent="0.2"/>
    <row r="40693" ht="12.75" x14ac:dyDescent="0.2"/>
    <row r="40694" ht="12.75" x14ac:dyDescent="0.2"/>
    <row r="40695" ht="12.75" x14ac:dyDescent="0.2"/>
    <row r="40696" ht="12.75" x14ac:dyDescent="0.2"/>
    <row r="40697" ht="12.75" x14ac:dyDescent="0.2"/>
    <row r="40698" ht="12.75" x14ac:dyDescent="0.2"/>
    <row r="40699" ht="12.75" x14ac:dyDescent="0.2"/>
    <row r="40700" ht="12.75" x14ac:dyDescent="0.2"/>
    <row r="40701" ht="12.75" x14ac:dyDescent="0.2"/>
    <row r="40702" ht="12.75" x14ac:dyDescent="0.2"/>
    <row r="40703" ht="12.75" x14ac:dyDescent="0.2"/>
    <row r="40704" ht="12.75" x14ac:dyDescent="0.2"/>
    <row r="40705" ht="12.75" x14ac:dyDescent="0.2"/>
    <row r="40706" ht="12.75" x14ac:dyDescent="0.2"/>
    <row r="40707" ht="12.75" x14ac:dyDescent="0.2"/>
    <row r="40708" ht="12.75" x14ac:dyDescent="0.2"/>
    <row r="40709" ht="12.75" x14ac:dyDescent="0.2"/>
    <row r="40710" ht="12.75" x14ac:dyDescent="0.2"/>
    <row r="40711" ht="12.75" x14ac:dyDescent="0.2"/>
    <row r="40712" ht="12.75" x14ac:dyDescent="0.2"/>
    <row r="40713" ht="12.75" x14ac:dyDescent="0.2"/>
    <row r="40714" ht="12.75" x14ac:dyDescent="0.2"/>
    <row r="40715" ht="12.75" x14ac:dyDescent="0.2"/>
    <row r="40716" ht="12.75" x14ac:dyDescent="0.2"/>
    <row r="40717" ht="12.75" x14ac:dyDescent="0.2"/>
    <row r="40718" ht="12.75" x14ac:dyDescent="0.2"/>
    <row r="40719" ht="12.75" x14ac:dyDescent="0.2"/>
    <row r="40720" ht="12.75" x14ac:dyDescent="0.2"/>
    <row r="40721" ht="12.75" x14ac:dyDescent="0.2"/>
    <row r="40722" ht="12.75" x14ac:dyDescent="0.2"/>
    <row r="40723" ht="12.75" x14ac:dyDescent="0.2"/>
    <row r="40724" ht="12.75" x14ac:dyDescent="0.2"/>
    <row r="40725" ht="12.75" x14ac:dyDescent="0.2"/>
    <row r="40726" ht="12.75" x14ac:dyDescent="0.2"/>
    <row r="40727" ht="12.75" x14ac:dyDescent="0.2"/>
    <row r="40728" ht="12.75" x14ac:dyDescent="0.2"/>
    <row r="40729" ht="12.75" x14ac:dyDescent="0.2"/>
    <row r="40730" ht="12.75" x14ac:dyDescent="0.2"/>
    <row r="40731" ht="12.75" x14ac:dyDescent="0.2"/>
    <row r="40732" ht="12.75" x14ac:dyDescent="0.2"/>
    <row r="40733" ht="12.75" x14ac:dyDescent="0.2"/>
    <row r="40734" ht="12.75" x14ac:dyDescent="0.2"/>
    <row r="40735" ht="12.75" x14ac:dyDescent="0.2"/>
    <row r="40736" ht="12.75" x14ac:dyDescent="0.2"/>
    <row r="40737" ht="12.75" x14ac:dyDescent="0.2"/>
    <row r="40738" ht="12.75" x14ac:dyDescent="0.2"/>
    <row r="40739" ht="12.75" x14ac:dyDescent="0.2"/>
    <row r="40740" ht="12.75" x14ac:dyDescent="0.2"/>
    <row r="40741" ht="12.75" x14ac:dyDescent="0.2"/>
    <row r="40742" ht="12.75" x14ac:dyDescent="0.2"/>
    <row r="40743" ht="12.75" x14ac:dyDescent="0.2"/>
    <row r="40744" ht="12.75" x14ac:dyDescent="0.2"/>
    <row r="40745" ht="12.75" x14ac:dyDescent="0.2"/>
    <row r="40746" ht="12.75" x14ac:dyDescent="0.2"/>
    <row r="40747" ht="12.75" x14ac:dyDescent="0.2"/>
    <row r="40748" ht="12.75" x14ac:dyDescent="0.2"/>
    <row r="40749" ht="12.75" x14ac:dyDescent="0.2"/>
    <row r="40750" ht="12.75" x14ac:dyDescent="0.2"/>
    <row r="40751" ht="12.75" x14ac:dyDescent="0.2"/>
    <row r="40752" ht="12.75" x14ac:dyDescent="0.2"/>
    <row r="40753" ht="12.75" x14ac:dyDescent="0.2"/>
    <row r="40754" ht="12.75" x14ac:dyDescent="0.2"/>
    <row r="40755" ht="12.75" x14ac:dyDescent="0.2"/>
    <row r="40756" ht="12.75" x14ac:dyDescent="0.2"/>
    <row r="40757" ht="12.75" x14ac:dyDescent="0.2"/>
    <row r="40758" ht="12.75" x14ac:dyDescent="0.2"/>
    <row r="40759" ht="12.75" x14ac:dyDescent="0.2"/>
    <row r="40760" ht="12.75" x14ac:dyDescent="0.2"/>
    <row r="40761" ht="12.75" x14ac:dyDescent="0.2"/>
    <row r="40762" ht="12.75" x14ac:dyDescent="0.2"/>
    <row r="40763" ht="12.75" x14ac:dyDescent="0.2"/>
    <row r="40764" ht="12.75" x14ac:dyDescent="0.2"/>
    <row r="40765" ht="12.75" x14ac:dyDescent="0.2"/>
    <row r="40766" ht="12.75" x14ac:dyDescent="0.2"/>
    <row r="40767" ht="12.75" x14ac:dyDescent="0.2"/>
    <row r="40768" ht="12.75" x14ac:dyDescent="0.2"/>
    <row r="40769" ht="12.75" x14ac:dyDescent="0.2"/>
    <row r="40770" ht="12.75" x14ac:dyDescent="0.2"/>
    <row r="40771" ht="12.75" x14ac:dyDescent="0.2"/>
    <row r="40772" ht="12.75" x14ac:dyDescent="0.2"/>
    <row r="40773" ht="12.75" x14ac:dyDescent="0.2"/>
    <row r="40774" ht="12.75" x14ac:dyDescent="0.2"/>
    <row r="40775" ht="12.75" x14ac:dyDescent="0.2"/>
    <row r="40776" ht="12.75" x14ac:dyDescent="0.2"/>
    <row r="40777" ht="12.75" x14ac:dyDescent="0.2"/>
    <row r="40778" ht="12.75" x14ac:dyDescent="0.2"/>
    <row r="40779" ht="12.75" x14ac:dyDescent="0.2"/>
    <row r="40780" ht="12.75" x14ac:dyDescent="0.2"/>
    <row r="40781" ht="12.75" x14ac:dyDescent="0.2"/>
    <row r="40782" ht="12.75" x14ac:dyDescent="0.2"/>
    <row r="40783" ht="12.75" x14ac:dyDescent="0.2"/>
    <row r="40784" ht="12.75" x14ac:dyDescent="0.2"/>
    <row r="40785" ht="12.75" x14ac:dyDescent="0.2"/>
    <row r="40786" ht="12.75" x14ac:dyDescent="0.2"/>
    <row r="40787" ht="12.75" x14ac:dyDescent="0.2"/>
    <row r="40788" ht="12.75" x14ac:dyDescent="0.2"/>
    <row r="40789" ht="12.75" x14ac:dyDescent="0.2"/>
    <row r="40790" ht="12.75" x14ac:dyDescent="0.2"/>
    <row r="40791" ht="12.75" x14ac:dyDescent="0.2"/>
    <row r="40792" ht="12.75" x14ac:dyDescent="0.2"/>
    <row r="40793" ht="12.75" x14ac:dyDescent="0.2"/>
    <row r="40794" ht="12.75" x14ac:dyDescent="0.2"/>
    <row r="40795" ht="12.75" x14ac:dyDescent="0.2"/>
    <row r="40796" ht="12.75" x14ac:dyDescent="0.2"/>
    <row r="40797" ht="12.75" x14ac:dyDescent="0.2"/>
    <row r="40798" ht="12.75" x14ac:dyDescent="0.2"/>
    <row r="40799" ht="12.75" x14ac:dyDescent="0.2"/>
    <row r="40800" ht="12.75" x14ac:dyDescent="0.2"/>
    <row r="40801" ht="12.75" x14ac:dyDescent="0.2"/>
    <row r="40802" ht="12.75" x14ac:dyDescent="0.2"/>
    <row r="40803" ht="12.75" x14ac:dyDescent="0.2"/>
    <row r="40804" ht="12.75" x14ac:dyDescent="0.2"/>
    <row r="40805" ht="12.75" x14ac:dyDescent="0.2"/>
    <row r="40806" ht="12.75" x14ac:dyDescent="0.2"/>
    <row r="40807" ht="12.75" x14ac:dyDescent="0.2"/>
    <row r="40808" ht="12.75" x14ac:dyDescent="0.2"/>
    <row r="40809" ht="12.75" x14ac:dyDescent="0.2"/>
    <row r="40810" ht="12.75" x14ac:dyDescent="0.2"/>
    <row r="40811" ht="12.75" x14ac:dyDescent="0.2"/>
    <row r="40812" ht="12.75" x14ac:dyDescent="0.2"/>
    <row r="40813" ht="12.75" x14ac:dyDescent="0.2"/>
    <row r="40814" ht="12.75" x14ac:dyDescent="0.2"/>
    <row r="40815" ht="12.75" x14ac:dyDescent="0.2"/>
    <row r="40816" ht="12.75" x14ac:dyDescent="0.2"/>
    <row r="40817" ht="12.75" x14ac:dyDescent="0.2"/>
    <row r="40818" ht="12.75" x14ac:dyDescent="0.2"/>
    <row r="40819" ht="12.75" x14ac:dyDescent="0.2"/>
    <row r="40820" ht="12.75" x14ac:dyDescent="0.2"/>
    <row r="40821" ht="12.75" x14ac:dyDescent="0.2"/>
    <row r="40822" ht="12.75" x14ac:dyDescent="0.2"/>
    <row r="40823" ht="12.75" x14ac:dyDescent="0.2"/>
    <row r="40824" ht="12.75" x14ac:dyDescent="0.2"/>
    <row r="40825" ht="12.75" x14ac:dyDescent="0.2"/>
    <row r="40826" ht="12.75" x14ac:dyDescent="0.2"/>
    <row r="40827" ht="12.75" x14ac:dyDescent="0.2"/>
    <row r="40828" ht="12.75" x14ac:dyDescent="0.2"/>
    <row r="40829" ht="12.75" x14ac:dyDescent="0.2"/>
    <row r="40830" ht="12.75" x14ac:dyDescent="0.2"/>
    <row r="40831" ht="12.75" x14ac:dyDescent="0.2"/>
    <row r="40832" ht="12.75" x14ac:dyDescent="0.2"/>
    <row r="40833" ht="12.75" x14ac:dyDescent="0.2"/>
    <row r="40834" ht="12.75" x14ac:dyDescent="0.2"/>
    <row r="40835" ht="12.75" x14ac:dyDescent="0.2"/>
    <row r="40836" ht="12.75" x14ac:dyDescent="0.2"/>
    <row r="40837" ht="12.75" x14ac:dyDescent="0.2"/>
    <row r="40838" ht="12.75" x14ac:dyDescent="0.2"/>
    <row r="40839" ht="12.75" x14ac:dyDescent="0.2"/>
    <row r="40840" ht="12.75" x14ac:dyDescent="0.2"/>
    <row r="40841" ht="12.75" x14ac:dyDescent="0.2"/>
    <row r="40842" ht="12.75" x14ac:dyDescent="0.2"/>
    <row r="40843" ht="12.75" x14ac:dyDescent="0.2"/>
    <row r="40844" ht="12.75" x14ac:dyDescent="0.2"/>
    <row r="40845" ht="12.75" x14ac:dyDescent="0.2"/>
    <row r="40846" ht="12.75" x14ac:dyDescent="0.2"/>
    <row r="40847" ht="12.75" x14ac:dyDescent="0.2"/>
    <row r="40848" ht="12.75" x14ac:dyDescent="0.2"/>
    <row r="40849" ht="12.75" x14ac:dyDescent="0.2"/>
    <row r="40850" ht="12.75" x14ac:dyDescent="0.2"/>
    <row r="40851" ht="12.75" x14ac:dyDescent="0.2"/>
    <row r="40852" ht="12.75" x14ac:dyDescent="0.2"/>
    <row r="40853" ht="12.75" x14ac:dyDescent="0.2"/>
    <row r="40854" ht="12.75" x14ac:dyDescent="0.2"/>
    <row r="40855" ht="12.75" x14ac:dyDescent="0.2"/>
    <row r="40856" ht="12.75" x14ac:dyDescent="0.2"/>
    <row r="40857" ht="12.75" x14ac:dyDescent="0.2"/>
    <row r="40858" ht="12.75" x14ac:dyDescent="0.2"/>
    <row r="40859" ht="12.75" x14ac:dyDescent="0.2"/>
    <row r="40860" ht="12.75" x14ac:dyDescent="0.2"/>
    <row r="40861" ht="12.75" x14ac:dyDescent="0.2"/>
    <row r="40862" ht="12.75" x14ac:dyDescent="0.2"/>
    <row r="40863" ht="12.75" x14ac:dyDescent="0.2"/>
    <row r="40864" ht="12.75" x14ac:dyDescent="0.2"/>
    <row r="40865" ht="12.75" x14ac:dyDescent="0.2"/>
    <row r="40866" ht="12.75" x14ac:dyDescent="0.2"/>
    <row r="40867" ht="12.75" x14ac:dyDescent="0.2"/>
    <row r="40868" ht="12.75" x14ac:dyDescent="0.2"/>
    <row r="40869" ht="12.75" x14ac:dyDescent="0.2"/>
    <row r="40870" ht="12.75" x14ac:dyDescent="0.2"/>
    <row r="40871" ht="12.75" x14ac:dyDescent="0.2"/>
    <row r="40872" ht="12.75" x14ac:dyDescent="0.2"/>
    <row r="40873" ht="12.75" x14ac:dyDescent="0.2"/>
    <row r="40874" ht="12.75" x14ac:dyDescent="0.2"/>
    <row r="40875" ht="12.75" x14ac:dyDescent="0.2"/>
    <row r="40876" ht="12.75" x14ac:dyDescent="0.2"/>
    <row r="40877" ht="12.75" x14ac:dyDescent="0.2"/>
    <row r="40878" ht="12.75" x14ac:dyDescent="0.2"/>
    <row r="40879" ht="12.75" x14ac:dyDescent="0.2"/>
    <row r="40880" ht="12.75" x14ac:dyDescent="0.2"/>
    <row r="40881" ht="12.75" x14ac:dyDescent="0.2"/>
    <row r="40882" ht="12.75" x14ac:dyDescent="0.2"/>
    <row r="40883" ht="12.75" x14ac:dyDescent="0.2"/>
    <row r="40884" ht="12.75" x14ac:dyDescent="0.2"/>
    <row r="40885" ht="12.75" x14ac:dyDescent="0.2"/>
    <row r="40886" ht="12.75" x14ac:dyDescent="0.2"/>
    <row r="40887" ht="12.75" x14ac:dyDescent="0.2"/>
    <row r="40888" ht="12.75" x14ac:dyDescent="0.2"/>
    <row r="40889" ht="12.75" x14ac:dyDescent="0.2"/>
    <row r="40890" ht="12.75" x14ac:dyDescent="0.2"/>
    <row r="40891" ht="12.75" x14ac:dyDescent="0.2"/>
    <row r="40892" ht="12.75" x14ac:dyDescent="0.2"/>
    <row r="40893" ht="12.75" x14ac:dyDescent="0.2"/>
    <row r="40894" ht="12.75" x14ac:dyDescent="0.2"/>
    <row r="40895" ht="12.75" x14ac:dyDescent="0.2"/>
    <row r="40896" ht="12.75" x14ac:dyDescent="0.2"/>
    <row r="40897" ht="12.75" x14ac:dyDescent="0.2"/>
    <row r="40898" ht="12.75" x14ac:dyDescent="0.2"/>
    <row r="40899" ht="12.75" x14ac:dyDescent="0.2"/>
    <row r="40900" ht="12.75" x14ac:dyDescent="0.2"/>
    <row r="40901" ht="12.75" x14ac:dyDescent="0.2"/>
    <row r="40902" ht="12.75" x14ac:dyDescent="0.2"/>
    <row r="40903" ht="12.75" x14ac:dyDescent="0.2"/>
    <row r="40904" ht="12.75" x14ac:dyDescent="0.2"/>
    <row r="40905" ht="12.75" x14ac:dyDescent="0.2"/>
    <row r="40906" ht="12.75" x14ac:dyDescent="0.2"/>
    <row r="40907" ht="12.75" x14ac:dyDescent="0.2"/>
    <row r="40908" ht="12.75" x14ac:dyDescent="0.2"/>
    <row r="40909" ht="12.75" x14ac:dyDescent="0.2"/>
    <row r="40910" ht="12.75" x14ac:dyDescent="0.2"/>
    <row r="40911" ht="12.75" x14ac:dyDescent="0.2"/>
    <row r="40912" ht="12.75" x14ac:dyDescent="0.2"/>
    <row r="40913" ht="12.75" x14ac:dyDescent="0.2"/>
    <row r="40914" ht="12.75" x14ac:dyDescent="0.2"/>
    <row r="40915" ht="12.75" x14ac:dyDescent="0.2"/>
    <row r="40916" ht="12.75" x14ac:dyDescent="0.2"/>
    <row r="40917" ht="12.75" x14ac:dyDescent="0.2"/>
    <row r="40918" ht="12.75" x14ac:dyDescent="0.2"/>
    <row r="40919" ht="12.75" x14ac:dyDescent="0.2"/>
    <row r="40920" ht="12.75" x14ac:dyDescent="0.2"/>
    <row r="40921" ht="12.75" x14ac:dyDescent="0.2"/>
    <row r="40922" ht="12.75" x14ac:dyDescent="0.2"/>
    <row r="40923" ht="12.75" x14ac:dyDescent="0.2"/>
    <row r="40924" ht="12.75" x14ac:dyDescent="0.2"/>
    <row r="40925" ht="12.75" x14ac:dyDescent="0.2"/>
    <row r="40926" ht="12.75" x14ac:dyDescent="0.2"/>
    <row r="40927" ht="12.75" x14ac:dyDescent="0.2"/>
    <row r="40928" ht="12.75" x14ac:dyDescent="0.2"/>
    <row r="40929" ht="12.75" x14ac:dyDescent="0.2"/>
    <row r="40930" ht="12.75" x14ac:dyDescent="0.2"/>
    <row r="40931" ht="12.75" x14ac:dyDescent="0.2"/>
    <row r="40932" ht="12.75" x14ac:dyDescent="0.2"/>
    <row r="40933" ht="12.75" x14ac:dyDescent="0.2"/>
    <row r="40934" ht="12.75" x14ac:dyDescent="0.2"/>
    <row r="40935" ht="12.75" x14ac:dyDescent="0.2"/>
    <row r="40936" ht="12.75" x14ac:dyDescent="0.2"/>
    <row r="40937" ht="12.75" x14ac:dyDescent="0.2"/>
    <row r="40938" ht="12.75" x14ac:dyDescent="0.2"/>
    <row r="40939" ht="12.75" x14ac:dyDescent="0.2"/>
    <row r="40940" ht="12.75" x14ac:dyDescent="0.2"/>
    <row r="40941" ht="12.75" x14ac:dyDescent="0.2"/>
    <row r="40942" ht="12.75" x14ac:dyDescent="0.2"/>
    <row r="40943" ht="12.75" x14ac:dyDescent="0.2"/>
    <row r="40944" ht="12.75" x14ac:dyDescent="0.2"/>
    <row r="40945" ht="12.75" x14ac:dyDescent="0.2"/>
    <row r="40946" ht="12.75" x14ac:dyDescent="0.2"/>
    <row r="40947" ht="12.75" x14ac:dyDescent="0.2"/>
    <row r="40948" ht="12.75" x14ac:dyDescent="0.2"/>
    <row r="40949" ht="12.75" x14ac:dyDescent="0.2"/>
    <row r="40950" ht="12.75" x14ac:dyDescent="0.2"/>
    <row r="40951" ht="12.75" x14ac:dyDescent="0.2"/>
    <row r="40952" ht="12.75" x14ac:dyDescent="0.2"/>
    <row r="40953" ht="12.75" x14ac:dyDescent="0.2"/>
    <row r="40954" ht="12.75" x14ac:dyDescent="0.2"/>
    <row r="40955" ht="12.75" x14ac:dyDescent="0.2"/>
    <row r="40956" ht="12.75" x14ac:dyDescent="0.2"/>
    <row r="40957" ht="12.75" x14ac:dyDescent="0.2"/>
    <row r="40958" ht="12.75" x14ac:dyDescent="0.2"/>
    <row r="40959" ht="12.75" x14ac:dyDescent="0.2"/>
    <row r="40960" ht="12.75" x14ac:dyDescent="0.2"/>
    <row r="40961" ht="12.75" x14ac:dyDescent="0.2"/>
    <row r="40962" ht="12.75" x14ac:dyDescent="0.2"/>
    <row r="40963" ht="12.75" x14ac:dyDescent="0.2"/>
    <row r="40964" ht="12.75" x14ac:dyDescent="0.2"/>
    <row r="40965" ht="12.75" x14ac:dyDescent="0.2"/>
    <row r="40966" ht="12.75" x14ac:dyDescent="0.2"/>
    <row r="40967" ht="12.75" x14ac:dyDescent="0.2"/>
    <row r="40968" ht="12.75" x14ac:dyDescent="0.2"/>
    <row r="40969" ht="12.75" x14ac:dyDescent="0.2"/>
    <row r="40970" ht="12.75" x14ac:dyDescent="0.2"/>
    <row r="40971" ht="12.75" x14ac:dyDescent="0.2"/>
    <row r="40972" ht="12.75" x14ac:dyDescent="0.2"/>
    <row r="40973" ht="12.75" x14ac:dyDescent="0.2"/>
    <row r="40974" ht="12.75" x14ac:dyDescent="0.2"/>
    <row r="40975" ht="12.75" x14ac:dyDescent="0.2"/>
    <row r="40976" ht="12.75" x14ac:dyDescent="0.2"/>
    <row r="40977" ht="12.75" x14ac:dyDescent="0.2"/>
    <row r="40978" ht="12.75" x14ac:dyDescent="0.2"/>
    <row r="40979" ht="12.75" x14ac:dyDescent="0.2"/>
    <row r="40980" ht="12.75" x14ac:dyDescent="0.2"/>
    <row r="40981" ht="12.75" x14ac:dyDescent="0.2"/>
    <row r="40982" ht="12.75" x14ac:dyDescent="0.2"/>
    <row r="40983" ht="12.75" x14ac:dyDescent="0.2"/>
    <row r="40984" ht="12.75" x14ac:dyDescent="0.2"/>
    <row r="40985" ht="12.75" x14ac:dyDescent="0.2"/>
    <row r="40986" ht="12.75" x14ac:dyDescent="0.2"/>
    <row r="40987" ht="12.75" x14ac:dyDescent="0.2"/>
    <row r="40988" ht="12.75" x14ac:dyDescent="0.2"/>
    <row r="40989" ht="12.75" x14ac:dyDescent="0.2"/>
    <row r="40990" ht="12.75" x14ac:dyDescent="0.2"/>
    <row r="40991" ht="12.75" x14ac:dyDescent="0.2"/>
    <row r="40992" ht="12.75" x14ac:dyDescent="0.2"/>
    <row r="40993" ht="12.75" x14ac:dyDescent="0.2"/>
    <row r="40994" ht="12.75" x14ac:dyDescent="0.2"/>
    <row r="40995" ht="12.75" x14ac:dyDescent="0.2"/>
    <row r="40996" ht="12.75" x14ac:dyDescent="0.2"/>
    <row r="40997" ht="12.75" x14ac:dyDescent="0.2"/>
    <row r="40998" ht="12.75" x14ac:dyDescent="0.2"/>
    <row r="40999" ht="12.75" x14ac:dyDescent="0.2"/>
    <row r="41000" ht="12.75" x14ac:dyDescent="0.2"/>
    <row r="41001" ht="12.75" x14ac:dyDescent="0.2"/>
    <row r="41002" ht="12.75" x14ac:dyDescent="0.2"/>
    <row r="41003" ht="12.75" x14ac:dyDescent="0.2"/>
    <row r="41004" ht="12.75" x14ac:dyDescent="0.2"/>
    <row r="41005" ht="12.75" x14ac:dyDescent="0.2"/>
    <row r="41006" ht="12.75" x14ac:dyDescent="0.2"/>
    <row r="41007" ht="12.75" x14ac:dyDescent="0.2"/>
    <row r="41008" ht="12.75" x14ac:dyDescent="0.2"/>
    <row r="41009" ht="12.75" x14ac:dyDescent="0.2"/>
    <row r="41010" ht="12.75" x14ac:dyDescent="0.2"/>
    <row r="41011" ht="12.75" x14ac:dyDescent="0.2"/>
    <row r="41012" ht="12.75" x14ac:dyDescent="0.2"/>
    <row r="41013" ht="12.75" x14ac:dyDescent="0.2"/>
    <row r="41014" ht="12.75" x14ac:dyDescent="0.2"/>
    <row r="41015" ht="12.75" x14ac:dyDescent="0.2"/>
    <row r="41016" ht="12.75" x14ac:dyDescent="0.2"/>
    <row r="41017" ht="12.75" x14ac:dyDescent="0.2"/>
    <row r="41018" ht="12.75" x14ac:dyDescent="0.2"/>
    <row r="41019" ht="12.75" x14ac:dyDescent="0.2"/>
    <row r="41020" ht="12.75" x14ac:dyDescent="0.2"/>
    <row r="41021" ht="12.75" x14ac:dyDescent="0.2"/>
    <row r="41022" ht="12.75" x14ac:dyDescent="0.2"/>
    <row r="41023" ht="12.75" x14ac:dyDescent="0.2"/>
    <row r="41024" ht="12.75" x14ac:dyDescent="0.2"/>
    <row r="41025" ht="12.75" x14ac:dyDescent="0.2"/>
    <row r="41026" ht="12.75" x14ac:dyDescent="0.2"/>
    <row r="41027" ht="12.75" x14ac:dyDescent="0.2"/>
    <row r="41028" ht="12.75" x14ac:dyDescent="0.2"/>
    <row r="41029" ht="12.75" x14ac:dyDescent="0.2"/>
    <row r="41030" ht="12.75" x14ac:dyDescent="0.2"/>
    <row r="41031" ht="12.75" x14ac:dyDescent="0.2"/>
    <row r="41032" ht="12.75" x14ac:dyDescent="0.2"/>
    <row r="41033" ht="12.75" x14ac:dyDescent="0.2"/>
    <row r="41034" ht="12.75" x14ac:dyDescent="0.2"/>
    <row r="41035" ht="12.75" x14ac:dyDescent="0.2"/>
    <row r="41036" ht="12.75" x14ac:dyDescent="0.2"/>
    <row r="41037" ht="12.75" x14ac:dyDescent="0.2"/>
    <row r="41038" ht="12.75" x14ac:dyDescent="0.2"/>
    <row r="41039" ht="12.75" x14ac:dyDescent="0.2"/>
    <row r="41040" ht="12.75" x14ac:dyDescent="0.2"/>
    <row r="41041" ht="12.75" x14ac:dyDescent="0.2"/>
    <row r="41042" ht="12.75" x14ac:dyDescent="0.2"/>
    <row r="41043" ht="12.75" x14ac:dyDescent="0.2"/>
    <row r="41044" ht="12.75" x14ac:dyDescent="0.2"/>
    <row r="41045" ht="12.75" x14ac:dyDescent="0.2"/>
    <row r="41046" ht="12.75" x14ac:dyDescent="0.2"/>
    <row r="41047" ht="12.75" x14ac:dyDescent="0.2"/>
    <row r="41048" ht="12.75" x14ac:dyDescent="0.2"/>
    <row r="41049" ht="12.75" x14ac:dyDescent="0.2"/>
    <row r="41050" ht="12.75" x14ac:dyDescent="0.2"/>
    <row r="41051" ht="12.75" x14ac:dyDescent="0.2"/>
    <row r="41052" ht="12.75" x14ac:dyDescent="0.2"/>
    <row r="41053" ht="12.75" x14ac:dyDescent="0.2"/>
    <row r="41054" ht="12.75" x14ac:dyDescent="0.2"/>
    <row r="41055" ht="12.75" x14ac:dyDescent="0.2"/>
    <row r="41056" ht="12.75" x14ac:dyDescent="0.2"/>
    <row r="41057" ht="12.75" x14ac:dyDescent="0.2"/>
    <row r="41058" ht="12.75" x14ac:dyDescent="0.2"/>
    <row r="41059" ht="12.75" x14ac:dyDescent="0.2"/>
    <row r="41060" ht="12.75" x14ac:dyDescent="0.2"/>
    <row r="41061" ht="12.75" x14ac:dyDescent="0.2"/>
    <row r="41062" ht="12.75" x14ac:dyDescent="0.2"/>
    <row r="41063" ht="12.75" x14ac:dyDescent="0.2"/>
    <row r="41064" ht="12.75" x14ac:dyDescent="0.2"/>
    <row r="41065" ht="12.75" x14ac:dyDescent="0.2"/>
    <row r="41066" ht="12.75" x14ac:dyDescent="0.2"/>
    <row r="41067" ht="12.75" x14ac:dyDescent="0.2"/>
    <row r="41068" ht="12.75" x14ac:dyDescent="0.2"/>
    <row r="41069" ht="12.75" x14ac:dyDescent="0.2"/>
    <row r="41070" ht="12.75" x14ac:dyDescent="0.2"/>
    <row r="41071" ht="12.75" x14ac:dyDescent="0.2"/>
    <row r="41072" ht="12.75" x14ac:dyDescent="0.2"/>
    <row r="41073" ht="12.75" x14ac:dyDescent="0.2"/>
    <row r="41074" ht="12.75" x14ac:dyDescent="0.2"/>
    <row r="41075" ht="12.75" x14ac:dyDescent="0.2"/>
    <row r="41076" ht="12.75" x14ac:dyDescent="0.2"/>
    <row r="41077" ht="12.75" x14ac:dyDescent="0.2"/>
    <row r="41078" ht="12.75" x14ac:dyDescent="0.2"/>
    <row r="41079" ht="12.75" x14ac:dyDescent="0.2"/>
    <row r="41080" ht="12.75" x14ac:dyDescent="0.2"/>
    <row r="41081" ht="12.75" x14ac:dyDescent="0.2"/>
    <row r="41082" ht="12.75" x14ac:dyDescent="0.2"/>
    <row r="41083" ht="12.75" x14ac:dyDescent="0.2"/>
    <row r="41084" ht="12.75" x14ac:dyDescent="0.2"/>
    <row r="41085" ht="12.75" x14ac:dyDescent="0.2"/>
    <row r="41086" ht="12.75" x14ac:dyDescent="0.2"/>
    <row r="41087" ht="12.75" x14ac:dyDescent="0.2"/>
    <row r="41088" ht="12.75" x14ac:dyDescent="0.2"/>
    <row r="41089" ht="12.75" x14ac:dyDescent="0.2"/>
    <row r="41090" ht="12.75" x14ac:dyDescent="0.2"/>
    <row r="41091" ht="12.75" x14ac:dyDescent="0.2"/>
    <row r="41092" ht="12.75" x14ac:dyDescent="0.2"/>
    <row r="41093" ht="12.75" x14ac:dyDescent="0.2"/>
    <row r="41094" ht="12.75" x14ac:dyDescent="0.2"/>
    <row r="41095" ht="12.75" x14ac:dyDescent="0.2"/>
    <row r="41096" ht="12.75" x14ac:dyDescent="0.2"/>
    <row r="41097" ht="12.75" x14ac:dyDescent="0.2"/>
    <row r="41098" ht="12.75" x14ac:dyDescent="0.2"/>
    <row r="41099" ht="12.75" x14ac:dyDescent="0.2"/>
    <row r="41100" ht="12.75" x14ac:dyDescent="0.2"/>
    <row r="41101" ht="12.75" x14ac:dyDescent="0.2"/>
    <row r="41102" ht="12.75" x14ac:dyDescent="0.2"/>
    <row r="41103" ht="12.75" x14ac:dyDescent="0.2"/>
    <row r="41104" ht="12.75" x14ac:dyDescent="0.2"/>
    <row r="41105" ht="12.75" x14ac:dyDescent="0.2"/>
    <row r="41106" ht="12.75" x14ac:dyDescent="0.2"/>
    <row r="41107" ht="12.75" x14ac:dyDescent="0.2"/>
    <row r="41108" ht="12.75" x14ac:dyDescent="0.2"/>
    <row r="41109" ht="12.75" x14ac:dyDescent="0.2"/>
    <row r="41110" ht="12.75" x14ac:dyDescent="0.2"/>
    <row r="41111" ht="12.75" x14ac:dyDescent="0.2"/>
    <row r="41112" ht="12.75" x14ac:dyDescent="0.2"/>
    <row r="41113" ht="12.75" x14ac:dyDescent="0.2"/>
    <row r="41114" ht="12.75" x14ac:dyDescent="0.2"/>
    <row r="41115" ht="12.75" x14ac:dyDescent="0.2"/>
    <row r="41116" ht="12.75" x14ac:dyDescent="0.2"/>
    <row r="41117" ht="12.75" x14ac:dyDescent="0.2"/>
    <row r="41118" ht="12.75" x14ac:dyDescent="0.2"/>
    <row r="41119" ht="12.75" x14ac:dyDescent="0.2"/>
    <row r="41120" ht="12.75" x14ac:dyDescent="0.2"/>
    <row r="41121" ht="12.75" x14ac:dyDescent="0.2"/>
    <row r="41122" ht="12.75" x14ac:dyDescent="0.2"/>
    <row r="41123" ht="12.75" x14ac:dyDescent="0.2"/>
    <row r="41124" ht="12.75" x14ac:dyDescent="0.2"/>
    <row r="41125" ht="12.75" x14ac:dyDescent="0.2"/>
    <row r="41126" ht="12.75" x14ac:dyDescent="0.2"/>
    <row r="41127" ht="12.75" x14ac:dyDescent="0.2"/>
    <row r="41128" ht="12.75" x14ac:dyDescent="0.2"/>
    <row r="41129" ht="12.75" x14ac:dyDescent="0.2"/>
    <row r="41130" ht="12.75" x14ac:dyDescent="0.2"/>
    <row r="41131" ht="12.75" x14ac:dyDescent="0.2"/>
    <row r="41132" ht="12.75" x14ac:dyDescent="0.2"/>
    <row r="41133" ht="12.75" x14ac:dyDescent="0.2"/>
    <row r="41134" ht="12.75" x14ac:dyDescent="0.2"/>
    <row r="41135" ht="12.75" x14ac:dyDescent="0.2"/>
    <row r="41136" ht="12.75" x14ac:dyDescent="0.2"/>
    <row r="41137" ht="12.75" x14ac:dyDescent="0.2"/>
    <row r="41138" ht="12.75" x14ac:dyDescent="0.2"/>
    <row r="41139" ht="12.75" x14ac:dyDescent="0.2"/>
    <row r="41140" ht="12.75" x14ac:dyDescent="0.2"/>
    <row r="41141" ht="12.75" x14ac:dyDescent="0.2"/>
    <row r="41142" ht="12.75" x14ac:dyDescent="0.2"/>
    <row r="41143" ht="12.75" x14ac:dyDescent="0.2"/>
    <row r="41144" ht="12.75" x14ac:dyDescent="0.2"/>
    <row r="41145" ht="12.75" x14ac:dyDescent="0.2"/>
    <row r="41146" ht="12.75" x14ac:dyDescent="0.2"/>
    <row r="41147" ht="12.75" x14ac:dyDescent="0.2"/>
    <row r="41148" ht="12.75" x14ac:dyDescent="0.2"/>
    <row r="41149" ht="12.75" x14ac:dyDescent="0.2"/>
    <row r="41150" ht="12.75" x14ac:dyDescent="0.2"/>
    <row r="41151" ht="12.75" x14ac:dyDescent="0.2"/>
    <row r="41152" ht="12.75" x14ac:dyDescent="0.2"/>
    <row r="41153" ht="12.75" x14ac:dyDescent="0.2"/>
    <row r="41154" ht="12.75" x14ac:dyDescent="0.2"/>
    <row r="41155" ht="12.75" x14ac:dyDescent="0.2"/>
    <row r="41156" ht="12.75" x14ac:dyDescent="0.2"/>
    <row r="41157" ht="12.75" x14ac:dyDescent="0.2"/>
    <row r="41158" ht="12.75" x14ac:dyDescent="0.2"/>
    <row r="41159" ht="12.75" x14ac:dyDescent="0.2"/>
    <row r="41160" ht="12.75" x14ac:dyDescent="0.2"/>
    <row r="41161" ht="12.75" x14ac:dyDescent="0.2"/>
    <row r="41162" ht="12.75" x14ac:dyDescent="0.2"/>
    <row r="41163" ht="12.75" x14ac:dyDescent="0.2"/>
    <row r="41164" ht="12.75" x14ac:dyDescent="0.2"/>
    <row r="41165" ht="12.75" x14ac:dyDescent="0.2"/>
    <row r="41166" ht="12.75" x14ac:dyDescent="0.2"/>
    <row r="41167" ht="12.75" x14ac:dyDescent="0.2"/>
    <row r="41168" ht="12.75" x14ac:dyDescent="0.2"/>
    <row r="41169" ht="12.75" x14ac:dyDescent="0.2"/>
    <row r="41170" ht="12.75" x14ac:dyDescent="0.2"/>
    <row r="41171" ht="12.75" x14ac:dyDescent="0.2"/>
    <row r="41172" ht="12.75" x14ac:dyDescent="0.2"/>
    <row r="41173" ht="12.75" x14ac:dyDescent="0.2"/>
    <row r="41174" ht="12.75" x14ac:dyDescent="0.2"/>
    <row r="41175" ht="12.75" x14ac:dyDescent="0.2"/>
    <row r="41176" ht="12.75" x14ac:dyDescent="0.2"/>
    <row r="41177" ht="12.75" x14ac:dyDescent="0.2"/>
    <row r="41178" ht="12.75" x14ac:dyDescent="0.2"/>
    <row r="41179" ht="12.75" x14ac:dyDescent="0.2"/>
    <row r="41180" ht="12.75" x14ac:dyDescent="0.2"/>
    <row r="41181" ht="12.75" x14ac:dyDescent="0.2"/>
    <row r="41182" ht="12.75" x14ac:dyDescent="0.2"/>
    <row r="41183" ht="12.75" x14ac:dyDescent="0.2"/>
    <row r="41184" ht="12.75" x14ac:dyDescent="0.2"/>
    <row r="41185" ht="12.75" x14ac:dyDescent="0.2"/>
    <row r="41186" ht="12.75" x14ac:dyDescent="0.2"/>
    <row r="41187" ht="12.75" x14ac:dyDescent="0.2"/>
    <row r="41188" ht="12.75" x14ac:dyDescent="0.2"/>
    <row r="41189" ht="12.75" x14ac:dyDescent="0.2"/>
    <row r="41190" ht="12.75" x14ac:dyDescent="0.2"/>
    <row r="41191" ht="12.75" x14ac:dyDescent="0.2"/>
    <row r="41192" ht="12.75" x14ac:dyDescent="0.2"/>
    <row r="41193" ht="12.75" x14ac:dyDescent="0.2"/>
    <row r="41194" ht="12.75" x14ac:dyDescent="0.2"/>
    <row r="41195" ht="12.75" x14ac:dyDescent="0.2"/>
    <row r="41196" ht="12.75" x14ac:dyDescent="0.2"/>
    <row r="41197" ht="12.75" x14ac:dyDescent="0.2"/>
    <row r="41198" ht="12.75" x14ac:dyDescent="0.2"/>
    <row r="41199" ht="12.75" x14ac:dyDescent="0.2"/>
    <row r="41200" ht="12.75" x14ac:dyDescent="0.2"/>
    <row r="41201" ht="12.75" x14ac:dyDescent="0.2"/>
    <row r="41202" ht="12.75" x14ac:dyDescent="0.2"/>
    <row r="41203" ht="12.75" x14ac:dyDescent="0.2"/>
    <row r="41204" ht="12.75" x14ac:dyDescent="0.2"/>
    <row r="41205" ht="12.75" x14ac:dyDescent="0.2"/>
    <row r="41206" ht="12.75" x14ac:dyDescent="0.2"/>
    <row r="41207" ht="12.75" x14ac:dyDescent="0.2"/>
    <row r="41208" ht="12.75" x14ac:dyDescent="0.2"/>
    <row r="41209" ht="12.75" x14ac:dyDescent="0.2"/>
    <row r="41210" ht="12.75" x14ac:dyDescent="0.2"/>
    <row r="41211" ht="12.75" x14ac:dyDescent="0.2"/>
    <row r="41212" ht="12.75" x14ac:dyDescent="0.2"/>
    <row r="41213" ht="12.75" x14ac:dyDescent="0.2"/>
    <row r="41214" ht="12.75" x14ac:dyDescent="0.2"/>
    <row r="41215" ht="12.75" x14ac:dyDescent="0.2"/>
    <row r="41216" ht="12.75" x14ac:dyDescent="0.2"/>
    <row r="41217" ht="12.75" x14ac:dyDescent="0.2"/>
    <row r="41218" ht="12.75" x14ac:dyDescent="0.2"/>
    <row r="41219" ht="12.75" x14ac:dyDescent="0.2"/>
    <row r="41220" ht="12.75" x14ac:dyDescent="0.2"/>
    <row r="41221" ht="12.75" x14ac:dyDescent="0.2"/>
    <row r="41222" ht="12.75" x14ac:dyDescent="0.2"/>
    <row r="41223" ht="12.75" x14ac:dyDescent="0.2"/>
    <row r="41224" ht="12.75" x14ac:dyDescent="0.2"/>
    <row r="41225" ht="12.75" x14ac:dyDescent="0.2"/>
    <row r="41226" ht="12.75" x14ac:dyDescent="0.2"/>
    <row r="41227" ht="12.75" x14ac:dyDescent="0.2"/>
    <row r="41228" ht="12.75" x14ac:dyDescent="0.2"/>
    <row r="41229" ht="12.75" x14ac:dyDescent="0.2"/>
    <row r="41230" ht="12.75" x14ac:dyDescent="0.2"/>
    <row r="41231" ht="12.75" x14ac:dyDescent="0.2"/>
    <row r="41232" ht="12.75" x14ac:dyDescent="0.2"/>
    <row r="41233" ht="12.75" x14ac:dyDescent="0.2"/>
    <row r="41234" ht="12.75" x14ac:dyDescent="0.2"/>
    <row r="41235" ht="12.75" x14ac:dyDescent="0.2"/>
    <row r="41236" ht="12.75" x14ac:dyDescent="0.2"/>
    <row r="41237" ht="12.75" x14ac:dyDescent="0.2"/>
    <row r="41238" ht="12.75" x14ac:dyDescent="0.2"/>
    <row r="41239" ht="12.75" x14ac:dyDescent="0.2"/>
    <row r="41240" ht="12.75" x14ac:dyDescent="0.2"/>
    <row r="41241" ht="12.75" x14ac:dyDescent="0.2"/>
    <row r="41242" ht="12.75" x14ac:dyDescent="0.2"/>
    <row r="41243" ht="12.75" x14ac:dyDescent="0.2"/>
    <row r="41244" ht="12.75" x14ac:dyDescent="0.2"/>
    <row r="41245" ht="12.75" x14ac:dyDescent="0.2"/>
    <row r="41246" ht="12.75" x14ac:dyDescent="0.2"/>
    <row r="41247" ht="12.75" x14ac:dyDescent="0.2"/>
    <row r="41248" ht="12.75" x14ac:dyDescent="0.2"/>
    <row r="41249" ht="12.75" x14ac:dyDescent="0.2"/>
    <row r="41250" ht="12.75" x14ac:dyDescent="0.2"/>
    <row r="41251" ht="12.75" x14ac:dyDescent="0.2"/>
    <row r="41252" ht="12.75" x14ac:dyDescent="0.2"/>
    <row r="41253" ht="12.75" x14ac:dyDescent="0.2"/>
    <row r="41254" ht="12.75" x14ac:dyDescent="0.2"/>
    <row r="41255" ht="12.75" x14ac:dyDescent="0.2"/>
    <row r="41256" ht="12.75" x14ac:dyDescent="0.2"/>
    <row r="41257" ht="12.75" x14ac:dyDescent="0.2"/>
    <row r="41258" ht="12.75" x14ac:dyDescent="0.2"/>
    <row r="41259" ht="12.75" x14ac:dyDescent="0.2"/>
    <row r="41260" ht="12.75" x14ac:dyDescent="0.2"/>
    <row r="41261" ht="12.75" x14ac:dyDescent="0.2"/>
    <row r="41262" ht="12.75" x14ac:dyDescent="0.2"/>
    <row r="41263" ht="12.75" x14ac:dyDescent="0.2"/>
    <row r="41264" ht="12.75" x14ac:dyDescent="0.2"/>
    <row r="41265" ht="12.75" x14ac:dyDescent="0.2"/>
    <row r="41266" ht="12.75" x14ac:dyDescent="0.2"/>
    <row r="41267" ht="12.75" x14ac:dyDescent="0.2"/>
    <row r="41268" ht="12.75" x14ac:dyDescent="0.2"/>
    <row r="41269" ht="12.75" x14ac:dyDescent="0.2"/>
    <row r="41270" ht="12.75" x14ac:dyDescent="0.2"/>
    <row r="41271" ht="12.75" x14ac:dyDescent="0.2"/>
    <row r="41272" ht="12.75" x14ac:dyDescent="0.2"/>
    <row r="41273" ht="12.75" x14ac:dyDescent="0.2"/>
    <row r="41274" ht="12.75" x14ac:dyDescent="0.2"/>
    <row r="41275" ht="12.75" x14ac:dyDescent="0.2"/>
    <row r="41276" ht="12.75" x14ac:dyDescent="0.2"/>
    <row r="41277" ht="12.75" x14ac:dyDescent="0.2"/>
    <row r="41278" ht="12.75" x14ac:dyDescent="0.2"/>
    <row r="41279" ht="12.75" x14ac:dyDescent="0.2"/>
    <row r="41280" ht="12.75" x14ac:dyDescent="0.2"/>
    <row r="41281" ht="12.75" x14ac:dyDescent="0.2"/>
    <row r="41282" ht="12.75" x14ac:dyDescent="0.2"/>
    <row r="41283" ht="12.75" x14ac:dyDescent="0.2"/>
    <row r="41284" ht="12.75" x14ac:dyDescent="0.2"/>
    <row r="41285" ht="12.75" x14ac:dyDescent="0.2"/>
    <row r="41286" ht="12.75" x14ac:dyDescent="0.2"/>
    <row r="41287" ht="12.75" x14ac:dyDescent="0.2"/>
    <row r="41288" ht="12.75" x14ac:dyDescent="0.2"/>
    <row r="41289" ht="12.75" x14ac:dyDescent="0.2"/>
    <row r="41290" ht="12.75" x14ac:dyDescent="0.2"/>
    <row r="41291" ht="12.75" x14ac:dyDescent="0.2"/>
    <row r="41292" ht="12.75" x14ac:dyDescent="0.2"/>
    <row r="41293" ht="12.75" x14ac:dyDescent="0.2"/>
    <row r="41294" ht="12.75" x14ac:dyDescent="0.2"/>
    <row r="41295" ht="12.75" x14ac:dyDescent="0.2"/>
    <row r="41296" ht="12.75" x14ac:dyDescent="0.2"/>
    <row r="41297" ht="12.75" x14ac:dyDescent="0.2"/>
    <row r="41298" ht="12.75" x14ac:dyDescent="0.2"/>
    <row r="41299" ht="12.75" x14ac:dyDescent="0.2"/>
    <row r="41300" ht="12.75" x14ac:dyDescent="0.2"/>
    <row r="41301" ht="12.75" x14ac:dyDescent="0.2"/>
    <row r="41302" ht="12.75" x14ac:dyDescent="0.2"/>
    <row r="41303" ht="12.75" x14ac:dyDescent="0.2"/>
    <row r="41304" ht="12.75" x14ac:dyDescent="0.2"/>
    <row r="41305" ht="12.75" x14ac:dyDescent="0.2"/>
    <row r="41306" ht="12.75" x14ac:dyDescent="0.2"/>
    <row r="41307" ht="12.75" x14ac:dyDescent="0.2"/>
    <row r="41308" ht="12.75" x14ac:dyDescent="0.2"/>
    <row r="41309" ht="12.75" x14ac:dyDescent="0.2"/>
    <row r="41310" ht="12.75" x14ac:dyDescent="0.2"/>
    <row r="41311" ht="12.75" x14ac:dyDescent="0.2"/>
    <row r="41312" ht="12.75" x14ac:dyDescent="0.2"/>
    <row r="41313" ht="12.75" x14ac:dyDescent="0.2"/>
    <row r="41314" ht="12.75" x14ac:dyDescent="0.2"/>
    <row r="41315" ht="12.75" x14ac:dyDescent="0.2"/>
    <row r="41316" ht="12.75" x14ac:dyDescent="0.2"/>
    <row r="41317" ht="12.75" x14ac:dyDescent="0.2"/>
    <row r="41318" ht="12.75" x14ac:dyDescent="0.2"/>
    <row r="41319" ht="12.75" x14ac:dyDescent="0.2"/>
    <row r="41320" ht="12.75" x14ac:dyDescent="0.2"/>
    <row r="41321" ht="12.75" x14ac:dyDescent="0.2"/>
    <row r="41322" ht="12.75" x14ac:dyDescent="0.2"/>
    <row r="41323" ht="12.75" x14ac:dyDescent="0.2"/>
    <row r="41324" ht="12.75" x14ac:dyDescent="0.2"/>
    <row r="41325" ht="12.75" x14ac:dyDescent="0.2"/>
    <row r="41326" ht="12.75" x14ac:dyDescent="0.2"/>
    <row r="41327" ht="12.75" x14ac:dyDescent="0.2"/>
    <row r="41328" ht="12.75" x14ac:dyDescent="0.2"/>
    <row r="41329" ht="12.75" x14ac:dyDescent="0.2"/>
    <row r="41330" ht="12.75" x14ac:dyDescent="0.2"/>
    <row r="41331" ht="12.75" x14ac:dyDescent="0.2"/>
    <row r="41332" ht="12.75" x14ac:dyDescent="0.2"/>
    <row r="41333" ht="12.75" x14ac:dyDescent="0.2"/>
    <row r="41334" ht="12.75" x14ac:dyDescent="0.2"/>
    <row r="41335" ht="12.75" x14ac:dyDescent="0.2"/>
    <row r="41336" ht="12.75" x14ac:dyDescent="0.2"/>
    <row r="41337" ht="12.75" x14ac:dyDescent="0.2"/>
    <row r="41338" ht="12.75" x14ac:dyDescent="0.2"/>
    <row r="41339" ht="12.75" x14ac:dyDescent="0.2"/>
    <row r="41340" ht="12.75" x14ac:dyDescent="0.2"/>
    <row r="41341" ht="12.75" x14ac:dyDescent="0.2"/>
    <row r="41342" ht="12.75" x14ac:dyDescent="0.2"/>
    <row r="41343" ht="12.75" x14ac:dyDescent="0.2"/>
    <row r="41344" ht="12.75" x14ac:dyDescent="0.2"/>
    <row r="41345" ht="12.75" x14ac:dyDescent="0.2"/>
    <row r="41346" ht="12.75" x14ac:dyDescent="0.2"/>
    <row r="41347" ht="12.75" x14ac:dyDescent="0.2"/>
    <row r="41348" ht="12.75" x14ac:dyDescent="0.2"/>
    <row r="41349" ht="12.75" x14ac:dyDescent="0.2"/>
    <row r="41350" ht="12.75" x14ac:dyDescent="0.2"/>
    <row r="41351" ht="12.75" x14ac:dyDescent="0.2"/>
    <row r="41352" ht="12.75" x14ac:dyDescent="0.2"/>
    <row r="41353" ht="12.75" x14ac:dyDescent="0.2"/>
    <row r="41354" ht="12.75" x14ac:dyDescent="0.2"/>
    <row r="41355" ht="12.75" x14ac:dyDescent="0.2"/>
    <row r="41356" ht="12.75" x14ac:dyDescent="0.2"/>
    <row r="41357" ht="12.75" x14ac:dyDescent="0.2"/>
    <row r="41358" ht="12.75" x14ac:dyDescent="0.2"/>
    <row r="41359" ht="12.75" x14ac:dyDescent="0.2"/>
    <row r="41360" ht="12.75" x14ac:dyDescent="0.2"/>
    <row r="41361" ht="12.75" x14ac:dyDescent="0.2"/>
    <row r="41362" ht="12.75" x14ac:dyDescent="0.2"/>
    <row r="41363" ht="12.75" x14ac:dyDescent="0.2"/>
    <row r="41364" ht="12.75" x14ac:dyDescent="0.2"/>
    <row r="41365" ht="12.75" x14ac:dyDescent="0.2"/>
    <row r="41366" ht="12.75" x14ac:dyDescent="0.2"/>
    <row r="41367" ht="12.75" x14ac:dyDescent="0.2"/>
    <row r="41368" ht="12.75" x14ac:dyDescent="0.2"/>
    <row r="41369" ht="12.75" x14ac:dyDescent="0.2"/>
    <row r="41370" ht="12.75" x14ac:dyDescent="0.2"/>
    <row r="41371" ht="12.75" x14ac:dyDescent="0.2"/>
    <row r="41372" ht="12.75" x14ac:dyDescent="0.2"/>
    <row r="41373" ht="12.75" x14ac:dyDescent="0.2"/>
    <row r="41374" ht="12.75" x14ac:dyDescent="0.2"/>
    <row r="41375" ht="12.75" x14ac:dyDescent="0.2"/>
    <row r="41376" ht="12.75" x14ac:dyDescent="0.2"/>
    <row r="41377" ht="12.75" x14ac:dyDescent="0.2"/>
    <row r="41378" ht="12.75" x14ac:dyDescent="0.2"/>
    <row r="41379" ht="12.75" x14ac:dyDescent="0.2"/>
    <row r="41380" ht="12.75" x14ac:dyDescent="0.2"/>
    <row r="41381" ht="12.75" x14ac:dyDescent="0.2"/>
    <row r="41382" ht="12.75" x14ac:dyDescent="0.2"/>
    <row r="41383" ht="12.75" x14ac:dyDescent="0.2"/>
    <row r="41384" ht="12.75" x14ac:dyDescent="0.2"/>
    <row r="41385" ht="12.75" x14ac:dyDescent="0.2"/>
    <row r="41386" ht="12.75" x14ac:dyDescent="0.2"/>
    <row r="41387" ht="12.75" x14ac:dyDescent="0.2"/>
    <row r="41388" ht="12.75" x14ac:dyDescent="0.2"/>
    <row r="41389" ht="12.75" x14ac:dyDescent="0.2"/>
    <row r="41390" ht="12.75" x14ac:dyDescent="0.2"/>
    <row r="41391" ht="12.75" x14ac:dyDescent="0.2"/>
    <row r="41392" ht="12.75" x14ac:dyDescent="0.2"/>
    <row r="41393" ht="12.75" x14ac:dyDescent="0.2"/>
    <row r="41394" ht="12.75" x14ac:dyDescent="0.2"/>
    <row r="41395" ht="12.75" x14ac:dyDescent="0.2"/>
    <row r="41396" ht="12.75" x14ac:dyDescent="0.2"/>
    <row r="41397" ht="12.75" x14ac:dyDescent="0.2"/>
    <row r="41398" ht="12.75" x14ac:dyDescent="0.2"/>
    <row r="41399" ht="12.75" x14ac:dyDescent="0.2"/>
    <row r="41400" ht="12.75" x14ac:dyDescent="0.2"/>
    <row r="41401" ht="12.75" x14ac:dyDescent="0.2"/>
    <row r="41402" ht="12.75" x14ac:dyDescent="0.2"/>
    <row r="41403" ht="12.75" x14ac:dyDescent="0.2"/>
    <row r="41404" ht="12.75" x14ac:dyDescent="0.2"/>
    <row r="41405" ht="12.75" x14ac:dyDescent="0.2"/>
    <row r="41406" ht="12.75" x14ac:dyDescent="0.2"/>
    <row r="41407" ht="12.75" x14ac:dyDescent="0.2"/>
    <row r="41408" ht="12.75" x14ac:dyDescent="0.2"/>
    <row r="41409" ht="12.75" x14ac:dyDescent="0.2"/>
    <row r="41410" ht="12.75" x14ac:dyDescent="0.2"/>
    <row r="41411" ht="12.75" x14ac:dyDescent="0.2"/>
    <row r="41412" ht="12.75" x14ac:dyDescent="0.2"/>
    <row r="41413" ht="12.75" x14ac:dyDescent="0.2"/>
    <row r="41414" ht="12.75" x14ac:dyDescent="0.2"/>
    <row r="41415" ht="12.75" x14ac:dyDescent="0.2"/>
    <row r="41416" ht="12.75" x14ac:dyDescent="0.2"/>
    <row r="41417" ht="12.75" x14ac:dyDescent="0.2"/>
    <row r="41418" ht="12.75" x14ac:dyDescent="0.2"/>
    <row r="41419" ht="12.75" x14ac:dyDescent="0.2"/>
    <row r="41420" ht="12.75" x14ac:dyDescent="0.2"/>
    <row r="41421" ht="12.75" x14ac:dyDescent="0.2"/>
    <row r="41422" ht="12.75" x14ac:dyDescent="0.2"/>
    <row r="41423" ht="12.75" x14ac:dyDescent="0.2"/>
    <row r="41424" ht="12.75" x14ac:dyDescent="0.2"/>
    <row r="41425" ht="12.75" x14ac:dyDescent="0.2"/>
    <row r="41426" ht="12.75" x14ac:dyDescent="0.2"/>
    <row r="41427" ht="12.75" x14ac:dyDescent="0.2"/>
    <row r="41428" ht="12.75" x14ac:dyDescent="0.2"/>
    <row r="41429" ht="12.75" x14ac:dyDescent="0.2"/>
    <row r="41430" ht="12.75" x14ac:dyDescent="0.2"/>
    <row r="41431" ht="12.75" x14ac:dyDescent="0.2"/>
    <row r="41432" ht="12.75" x14ac:dyDescent="0.2"/>
    <row r="41433" ht="12.75" x14ac:dyDescent="0.2"/>
    <row r="41434" ht="12.75" x14ac:dyDescent="0.2"/>
    <row r="41435" ht="12.75" x14ac:dyDescent="0.2"/>
    <row r="41436" ht="12.75" x14ac:dyDescent="0.2"/>
    <row r="41437" ht="12.75" x14ac:dyDescent="0.2"/>
    <row r="41438" ht="12.75" x14ac:dyDescent="0.2"/>
    <row r="41439" ht="12.75" x14ac:dyDescent="0.2"/>
    <row r="41440" ht="12.75" x14ac:dyDescent="0.2"/>
    <row r="41441" ht="12.75" x14ac:dyDescent="0.2"/>
    <row r="41442" ht="12.75" x14ac:dyDescent="0.2"/>
    <row r="41443" ht="12.75" x14ac:dyDescent="0.2"/>
    <row r="41444" ht="12.75" x14ac:dyDescent="0.2"/>
    <row r="41445" ht="12.75" x14ac:dyDescent="0.2"/>
    <row r="41446" ht="12.75" x14ac:dyDescent="0.2"/>
    <row r="41447" ht="12.75" x14ac:dyDescent="0.2"/>
    <row r="41448" ht="12.75" x14ac:dyDescent="0.2"/>
    <row r="41449" ht="12.75" x14ac:dyDescent="0.2"/>
    <row r="41450" ht="12.75" x14ac:dyDescent="0.2"/>
    <row r="41451" ht="12.75" x14ac:dyDescent="0.2"/>
    <row r="41452" ht="12.75" x14ac:dyDescent="0.2"/>
    <row r="41453" ht="12.75" x14ac:dyDescent="0.2"/>
    <row r="41454" ht="12.75" x14ac:dyDescent="0.2"/>
    <row r="41455" ht="12.75" x14ac:dyDescent="0.2"/>
    <row r="41456" ht="12.75" x14ac:dyDescent="0.2"/>
    <row r="41457" ht="12.75" x14ac:dyDescent="0.2"/>
    <row r="41458" ht="12.75" x14ac:dyDescent="0.2"/>
    <row r="41459" ht="12.75" x14ac:dyDescent="0.2"/>
    <row r="41460" ht="12.75" x14ac:dyDescent="0.2"/>
    <row r="41461" ht="12.75" x14ac:dyDescent="0.2"/>
    <row r="41462" ht="12.75" x14ac:dyDescent="0.2"/>
    <row r="41463" ht="12.75" x14ac:dyDescent="0.2"/>
    <row r="41464" ht="12.75" x14ac:dyDescent="0.2"/>
    <row r="41465" ht="12.75" x14ac:dyDescent="0.2"/>
    <row r="41466" ht="12.75" x14ac:dyDescent="0.2"/>
    <row r="41467" ht="12.75" x14ac:dyDescent="0.2"/>
    <row r="41468" ht="12.75" x14ac:dyDescent="0.2"/>
    <row r="41469" ht="12.75" x14ac:dyDescent="0.2"/>
    <row r="41470" ht="12.75" x14ac:dyDescent="0.2"/>
    <row r="41471" ht="12.75" x14ac:dyDescent="0.2"/>
    <row r="41472" ht="12.75" x14ac:dyDescent="0.2"/>
    <row r="41473" ht="12.75" x14ac:dyDescent="0.2"/>
    <row r="41474" ht="12.75" x14ac:dyDescent="0.2"/>
    <row r="41475" ht="12.75" x14ac:dyDescent="0.2"/>
    <row r="41476" ht="12.75" x14ac:dyDescent="0.2"/>
    <row r="41477" ht="12.75" x14ac:dyDescent="0.2"/>
    <row r="41478" ht="12.75" x14ac:dyDescent="0.2"/>
    <row r="41479" ht="12.75" x14ac:dyDescent="0.2"/>
    <row r="41480" ht="12.75" x14ac:dyDescent="0.2"/>
    <row r="41481" ht="12.75" x14ac:dyDescent="0.2"/>
    <row r="41482" ht="12.75" x14ac:dyDescent="0.2"/>
    <row r="41483" ht="12.75" x14ac:dyDescent="0.2"/>
    <row r="41484" ht="12.75" x14ac:dyDescent="0.2"/>
    <row r="41485" ht="12.75" x14ac:dyDescent="0.2"/>
    <row r="41486" ht="12.75" x14ac:dyDescent="0.2"/>
    <row r="41487" ht="12.75" x14ac:dyDescent="0.2"/>
    <row r="41488" ht="12.75" x14ac:dyDescent="0.2"/>
    <row r="41489" ht="12.75" x14ac:dyDescent="0.2"/>
    <row r="41490" ht="12.75" x14ac:dyDescent="0.2"/>
    <row r="41491" ht="12.75" x14ac:dyDescent="0.2"/>
    <row r="41492" ht="12.75" x14ac:dyDescent="0.2"/>
    <row r="41493" ht="12.75" x14ac:dyDescent="0.2"/>
    <row r="41494" ht="12.75" x14ac:dyDescent="0.2"/>
    <row r="41495" ht="12.75" x14ac:dyDescent="0.2"/>
    <row r="41496" ht="12.75" x14ac:dyDescent="0.2"/>
    <row r="41497" ht="12.75" x14ac:dyDescent="0.2"/>
    <row r="41498" ht="12.75" x14ac:dyDescent="0.2"/>
    <row r="41499" ht="12.75" x14ac:dyDescent="0.2"/>
    <row r="41500" ht="12.75" x14ac:dyDescent="0.2"/>
    <row r="41501" ht="12.75" x14ac:dyDescent="0.2"/>
    <row r="41502" ht="12.75" x14ac:dyDescent="0.2"/>
    <row r="41503" ht="12.75" x14ac:dyDescent="0.2"/>
    <row r="41504" ht="12.75" x14ac:dyDescent="0.2"/>
    <row r="41505" ht="12.75" x14ac:dyDescent="0.2"/>
    <row r="41506" ht="12.75" x14ac:dyDescent="0.2"/>
    <row r="41507" ht="12.75" x14ac:dyDescent="0.2"/>
    <row r="41508" ht="12.75" x14ac:dyDescent="0.2"/>
    <row r="41509" ht="12.75" x14ac:dyDescent="0.2"/>
    <row r="41510" ht="12.75" x14ac:dyDescent="0.2"/>
    <row r="41511" ht="12.75" x14ac:dyDescent="0.2"/>
    <row r="41512" ht="12.75" x14ac:dyDescent="0.2"/>
    <row r="41513" ht="12.75" x14ac:dyDescent="0.2"/>
    <row r="41514" ht="12.75" x14ac:dyDescent="0.2"/>
    <row r="41515" ht="12.75" x14ac:dyDescent="0.2"/>
    <row r="41516" ht="12.75" x14ac:dyDescent="0.2"/>
    <row r="41517" ht="12.75" x14ac:dyDescent="0.2"/>
    <row r="41518" ht="12.75" x14ac:dyDescent="0.2"/>
    <row r="41519" ht="12.75" x14ac:dyDescent="0.2"/>
    <row r="41520" ht="12.75" x14ac:dyDescent="0.2"/>
    <row r="41521" ht="12.75" x14ac:dyDescent="0.2"/>
    <row r="41522" ht="12.75" x14ac:dyDescent="0.2"/>
    <row r="41523" ht="12.75" x14ac:dyDescent="0.2"/>
    <row r="41524" ht="12.75" x14ac:dyDescent="0.2"/>
    <row r="41525" ht="12.75" x14ac:dyDescent="0.2"/>
    <row r="41526" ht="12.75" x14ac:dyDescent="0.2"/>
    <row r="41527" ht="12.75" x14ac:dyDescent="0.2"/>
    <row r="41528" ht="12.75" x14ac:dyDescent="0.2"/>
    <row r="41529" ht="12.75" x14ac:dyDescent="0.2"/>
    <row r="41530" ht="12.75" x14ac:dyDescent="0.2"/>
    <row r="41531" ht="12.75" x14ac:dyDescent="0.2"/>
    <row r="41532" ht="12.75" x14ac:dyDescent="0.2"/>
    <row r="41533" ht="12.75" x14ac:dyDescent="0.2"/>
    <row r="41534" ht="12.75" x14ac:dyDescent="0.2"/>
    <row r="41535" ht="12.75" x14ac:dyDescent="0.2"/>
    <row r="41536" ht="12.75" x14ac:dyDescent="0.2"/>
    <row r="41537" ht="12.75" x14ac:dyDescent="0.2"/>
    <row r="41538" ht="12.75" x14ac:dyDescent="0.2"/>
    <row r="41539" ht="12.75" x14ac:dyDescent="0.2"/>
    <row r="41540" ht="12.75" x14ac:dyDescent="0.2"/>
    <row r="41541" ht="12.75" x14ac:dyDescent="0.2"/>
    <row r="41542" ht="12.75" x14ac:dyDescent="0.2"/>
    <row r="41543" ht="12.75" x14ac:dyDescent="0.2"/>
    <row r="41544" ht="12.75" x14ac:dyDescent="0.2"/>
    <row r="41545" ht="12.75" x14ac:dyDescent="0.2"/>
    <row r="41546" ht="12.75" x14ac:dyDescent="0.2"/>
    <row r="41547" ht="12.75" x14ac:dyDescent="0.2"/>
    <row r="41548" ht="12.75" x14ac:dyDescent="0.2"/>
    <row r="41549" ht="12.75" x14ac:dyDescent="0.2"/>
    <row r="41550" ht="12.75" x14ac:dyDescent="0.2"/>
    <row r="41551" ht="12.75" x14ac:dyDescent="0.2"/>
    <row r="41552" ht="12.75" x14ac:dyDescent="0.2"/>
    <row r="41553" ht="12.75" x14ac:dyDescent="0.2"/>
    <row r="41554" ht="12.75" x14ac:dyDescent="0.2"/>
    <row r="41555" ht="12.75" x14ac:dyDescent="0.2"/>
    <row r="41556" ht="12.75" x14ac:dyDescent="0.2"/>
    <row r="41557" ht="12.75" x14ac:dyDescent="0.2"/>
    <row r="41558" ht="12.75" x14ac:dyDescent="0.2"/>
    <row r="41559" ht="12.75" x14ac:dyDescent="0.2"/>
    <row r="41560" ht="12.75" x14ac:dyDescent="0.2"/>
    <row r="41561" ht="12.75" x14ac:dyDescent="0.2"/>
    <row r="41562" ht="12.75" x14ac:dyDescent="0.2"/>
    <row r="41563" ht="12.75" x14ac:dyDescent="0.2"/>
    <row r="41564" ht="12.75" x14ac:dyDescent="0.2"/>
    <row r="41565" ht="12.75" x14ac:dyDescent="0.2"/>
    <row r="41566" ht="12.75" x14ac:dyDescent="0.2"/>
    <row r="41567" ht="12.75" x14ac:dyDescent="0.2"/>
    <row r="41568" ht="12.75" x14ac:dyDescent="0.2"/>
    <row r="41569" ht="12.75" x14ac:dyDescent="0.2"/>
    <row r="41570" ht="12.75" x14ac:dyDescent="0.2"/>
    <row r="41571" ht="12.75" x14ac:dyDescent="0.2"/>
    <row r="41572" ht="12.75" x14ac:dyDescent="0.2"/>
    <row r="41573" ht="12.75" x14ac:dyDescent="0.2"/>
    <row r="41574" ht="12.75" x14ac:dyDescent="0.2"/>
    <row r="41575" ht="12.75" x14ac:dyDescent="0.2"/>
    <row r="41576" ht="12.75" x14ac:dyDescent="0.2"/>
    <row r="41577" ht="12.75" x14ac:dyDescent="0.2"/>
    <row r="41578" ht="12.75" x14ac:dyDescent="0.2"/>
    <row r="41579" ht="12.75" x14ac:dyDescent="0.2"/>
    <row r="41580" ht="12.75" x14ac:dyDescent="0.2"/>
    <row r="41581" ht="12.75" x14ac:dyDescent="0.2"/>
    <row r="41582" ht="12.75" x14ac:dyDescent="0.2"/>
    <row r="41583" ht="12.75" x14ac:dyDescent="0.2"/>
    <row r="41584" ht="12.75" x14ac:dyDescent="0.2"/>
    <row r="41585" ht="12.75" x14ac:dyDescent="0.2"/>
    <row r="41586" ht="12.75" x14ac:dyDescent="0.2"/>
    <row r="41587" ht="12.75" x14ac:dyDescent="0.2"/>
    <row r="41588" ht="12.75" x14ac:dyDescent="0.2"/>
    <row r="41589" ht="12.75" x14ac:dyDescent="0.2"/>
    <row r="41590" ht="12.75" x14ac:dyDescent="0.2"/>
    <row r="41591" ht="12.75" x14ac:dyDescent="0.2"/>
    <row r="41592" ht="12.75" x14ac:dyDescent="0.2"/>
    <row r="41593" ht="12.75" x14ac:dyDescent="0.2"/>
    <row r="41594" ht="12.75" x14ac:dyDescent="0.2"/>
    <row r="41595" ht="12.75" x14ac:dyDescent="0.2"/>
    <row r="41596" ht="12.75" x14ac:dyDescent="0.2"/>
    <row r="41597" ht="12.75" x14ac:dyDescent="0.2"/>
    <row r="41598" ht="12.75" x14ac:dyDescent="0.2"/>
    <row r="41599" ht="12.75" x14ac:dyDescent="0.2"/>
    <row r="41600" ht="12.75" x14ac:dyDescent="0.2"/>
    <row r="41601" ht="12.75" x14ac:dyDescent="0.2"/>
    <row r="41602" ht="12.75" x14ac:dyDescent="0.2"/>
    <row r="41603" ht="12.75" x14ac:dyDescent="0.2"/>
    <row r="41604" ht="12.75" x14ac:dyDescent="0.2"/>
    <row r="41605" ht="12.75" x14ac:dyDescent="0.2"/>
    <row r="41606" ht="12.75" x14ac:dyDescent="0.2"/>
    <row r="41607" ht="12.75" x14ac:dyDescent="0.2"/>
    <row r="41608" ht="12.75" x14ac:dyDescent="0.2"/>
    <row r="41609" ht="12.75" x14ac:dyDescent="0.2"/>
    <row r="41610" ht="12.75" x14ac:dyDescent="0.2"/>
    <row r="41611" ht="12.75" x14ac:dyDescent="0.2"/>
    <row r="41612" ht="12.75" x14ac:dyDescent="0.2"/>
    <row r="41613" ht="12.75" x14ac:dyDescent="0.2"/>
    <row r="41614" ht="12.75" x14ac:dyDescent="0.2"/>
    <row r="41615" ht="12.75" x14ac:dyDescent="0.2"/>
    <row r="41616" ht="12.75" x14ac:dyDescent="0.2"/>
    <row r="41617" ht="12.75" x14ac:dyDescent="0.2"/>
    <row r="41618" ht="12.75" x14ac:dyDescent="0.2"/>
    <row r="41619" ht="12.75" x14ac:dyDescent="0.2"/>
    <row r="41620" ht="12.75" x14ac:dyDescent="0.2"/>
    <row r="41621" ht="12.75" x14ac:dyDescent="0.2"/>
    <row r="41622" ht="12.75" x14ac:dyDescent="0.2"/>
    <row r="41623" ht="12.75" x14ac:dyDescent="0.2"/>
    <row r="41624" ht="12.75" x14ac:dyDescent="0.2"/>
    <row r="41625" ht="12.75" x14ac:dyDescent="0.2"/>
    <row r="41626" ht="12.75" x14ac:dyDescent="0.2"/>
    <row r="41627" ht="12.75" x14ac:dyDescent="0.2"/>
    <row r="41628" ht="12.75" x14ac:dyDescent="0.2"/>
    <row r="41629" ht="12.75" x14ac:dyDescent="0.2"/>
    <row r="41630" ht="12.75" x14ac:dyDescent="0.2"/>
    <row r="41631" ht="12.75" x14ac:dyDescent="0.2"/>
    <row r="41632" ht="12.75" x14ac:dyDescent="0.2"/>
    <row r="41633" ht="12.75" x14ac:dyDescent="0.2"/>
    <row r="41634" ht="12.75" x14ac:dyDescent="0.2"/>
    <row r="41635" ht="12.75" x14ac:dyDescent="0.2"/>
    <row r="41636" ht="12.75" x14ac:dyDescent="0.2"/>
    <row r="41637" ht="12.75" x14ac:dyDescent="0.2"/>
    <row r="41638" ht="12.75" x14ac:dyDescent="0.2"/>
    <row r="41639" ht="12.75" x14ac:dyDescent="0.2"/>
    <row r="41640" ht="12.75" x14ac:dyDescent="0.2"/>
    <row r="41641" ht="12.75" x14ac:dyDescent="0.2"/>
    <row r="41642" ht="12.75" x14ac:dyDescent="0.2"/>
    <row r="41643" ht="12.75" x14ac:dyDescent="0.2"/>
    <row r="41644" ht="12.75" x14ac:dyDescent="0.2"/>
    <row r="41645" ht="12.75" x14ac:dyDescent="0.2"/>
    <row r="41646" ht="12.75" x14ac:dyDescent="0.2"/>
    <row r="41647" ht="12.75" x14ac:dyDescent="0.2"/>
    <row r="41648" ht="12.75" x14ac:dyDescent="0.2"/>
    <row r="41649" ht="12.75" x14ac:dyDescent="0.2"/>
    <row r="41650" ht="12.75" x14ac:dyDescent="0.2"/>
    <row r="41651" ht="12.75" x14ac:dyDescent="0.2"/>
    <row r="41652" ht="12.75" x14ac:dyDescent="0.2"/>
    <row r="41653" ht="12.75" x14ac:dyDescent="0.2"/>
    <row r="41654" ht="12.75" x14ac:dyDescent="0.2"/>
    <row r="41655" ht="12.75" x14ac:dyDescent="0.2"/>
    <row r="41656" ht="12.75" x14ac:dyDescent="0.2"/>
    <row r="41657" ht="12.75" x14ac:dyDescent="0.2"/>
    <row r="41658" ht="12.75" x14ac:dyDescent="0.2"/>
    <row r="41659" ht="12.75" x14ac:dyDescent="0.2"/>
    <row r="41660" ht="12.75" x14ac:dyDescent="0.2"/>
    <row r="41661" ht="12.75" x14ac:dyDescent="0.2"/>
    <row r="41662" ht="12.75" x14ac:dyDescent="0.2"/>
    <row r="41663" ht="12.75" x14ac:dyDescent="0.2"/>
    <row r="41664" ht="12.75" x14ac:dyDescent="0.2"/>
    <row r="41665" ht="12.75" x14ac:dyDescent="0.2"/>
    <row r="41666" ht="12.75" x14ac:dyDescent="0.2"/>
    <row r="41667" ht="12.75" x14ac:dyDescent="0.2"/>
    <row r="41668" ht="12.75" x14ac:dyDescent="0.2"/>
    <row r="41669" ht="12.75" x14ac:dyDescent="0.2"/>
    <row r="41670" ht="12.75" x14ac:dyDescent="0.2"/>
    <row r="41671" ht="12.75" x14ac:dyDescent="0.2"/>
    <row r="41672" ht="12.75" x14ac:dyDescent="0.2"/>
    <row r="41673" ht="12.75" x14ac:dyDescent="0.2"/>
    <row r="41674" ht="12.75" x14ac:dyDescent="0.2"/>
    <row r="41675" ht="12.75" x14ac:dyDescent="0.2"/>
    <row r="41676" ht="12.75" x14ac:dyDescent="0.2"/>
    <row r="41677" ht="12.75" x14ac:dyDescent="0.2"/>
    <row r="41678" ht="12.75" x14ac:dyDescent="0.2"/>
    <row r="41679" ht="12.75" x14ac:dyDescent="0.2"/>
    <row r="41680" ht="12.75" x14ac:dyDescent="0.2"/>
    <row r="41681" ht="12.75" x14ac:dyDescent="0.2"/>
    <row r="41682" ht="12.75" x14ac:dyDescent="0.2"/>
    <row r="41683" ht="12.75" x14ac:dyDescent="0.2"/>
    <row r="41684" ht="12.75" x14ac:dyDescent="0.2"/>
    <row r="41685" ht="12.75" x14ac:dyDescent="0.2"/>
    <row r="41686" ht="12.75" x14ac:dyDescent="0.2"/>
    <row r="41687" ht="12.75" x14ac:dyDescent="0.2"/>
    <row r="41688" ht="12.75" x14ac:dyDescent="0.2"/>
    <row r="41689" ht="12.75" x14ac:dyDescent="0.2"/>
    <row r="41690" ht="12.75" x14ac:dyDescent="0.2"/>
    <row r="41691" ht="12.75" x14ac:dyDescent="0.2"/>
    <row r="41692" ht="12.75" x14ac:dyDescent="0.2"/>
    <row r="41693" ht="12.75" x14ac:dyDescent="0.2"/>
    <row r="41694" ht="12.75" x14ac:dyDescent="0.2"/>
    <row r="41695" ht="12.75" x14ac:dyDescent="0.2"/>
    <row r="41696" ht="12.75" x14ac:dyDescent="0.2"/>
    <row r="41697" ht="12.75" x14ac:dyDescent="0.2"/>
    <row r="41698" ht="12.75" x14ac:dyDescent="0.2"/>
    <row r="41699" ht="12.75" x14ac:dyDescent="0.2"/>
    <row r="41700" ht="12.75" x14ac:dyDescent="0.2"/>
    <row r="41701" ht="12.75" x14ac:dyDescent="0.2"/>
    <row r="41702" ht="12.75" x14ac:dyDescent="0.2"/>
    <row r="41703" ht="12.75" x14ac:dyDescent="0.2"/>
    <row r="41704" ht="12.75" x14ac:dyDescent="0.2"/>
    <row r="41705" ht="12.75" x14ac:dyDescent="0.2"/>
    <row r="41706" ht="12.75" x14ac:dyDescent="0.2"/>
    <row r="41707" ht="12.75" x14ac:dyDescent="0.2"/>
    <row r="41708" ht="12.75" x14ac:dyDescent="0.2"/>
    <row r="41709" ht="12.75" x14ac:dyDescent="0.2"/>
    <row r="41710" ht="12.75" x14ac:dyDescent="0.2"/>
    <row r="41711" ht="12.75" x14ac:dyDescent="0.2"/>
    <row r="41712" ht="12.75" x14ac:dyDescent="0.2"/>
    <row r="41713" ht="12.75" x14ac:dyDescent="0.2"/>
    <row r="41714" ht="12.75" x14ac:dyDescent="0.2"/>
    <row r="41715" ht="12.75" x14ac:dyDescent="0.2"/>
    <row r="41716" ht="12.75" x14ac:dyDescent="0.2"/>
    <row r="41717" ht="12.75" x14ac:dyDescent="0.2"/>
    <row r="41718" ht="12.75" x14ac:dyDescent="0.2"/>
    <row r="41719" ht="12.75" x14ac:dyDescent="0.2"/>
    <row r="41720" ht="12.75" x14ac:dyDescent="0.2"/>
    <row r="41721" ht="12.75" x14ac:dyDescent="0.2"/>
    <row r="41722" ht="12.75" x14ac:dyDescent="0.2"/>
    <row r="41723" ht="12.75" x14ac:dyDescent="0.2"/>
    <row r="41724" ht="12.75" x14ac:dyDescent="0.2"/>
    <row r="41725" ht="12.75" x14ac:dyDescent="0.2"/>
    <row r="41726" ht="12.75" x14ac:dyDescent="0.2"/>
    <row r="41727" ht="12.75" x14ac:dyDescent="0.2"/>
    <row r="41728" ht="12.75" x14ac:dyDescent="0.2"/>
    <row r="41729" ht="12.75" x14ac:dyDescent="0.2"/>
    <row r="41730" ht="12.75" x14ac:dyDescent="0.2"/>
    <row r="41731" ht="12.75" x14ac:dyDescent="0.2"/>
    <row r="41732" ht="12.75" x14ac:dyDescent="0.2"/>
    <row r="41733" ht="12.75" x14ac:dyDescent="0.2"/>
    <row r="41734" ht="12.75" x14ac:dyDescent="0.2"/>
    <row r="41735" ht="12.75" x14ac:dyDescent="0.2"/>
    <row r="41736" ht="12.75" x14ac:dyDescent="0.2"/>
    <row r="41737" ht="12.75" x14ac:dyDescent="0.2"/>
    <row r="41738" ht="12.75" x14ac:dyDescent="0.2"/>
    <row r="41739" ht="12.75" x14ac:dyDescent="0.2"/>
    <row r="41740" ht="12.75" x14ac:dyDescent="0.2"/>
    <row r="41741" ht="12.75" x14ac:dyDescent="0.2"/>
    <row r="41742" ht="12.75" x14ac:dyDescent="0.2"/>
    <row r="41743" ht="12.75" x14ac:dyDescent="0.2"/>
    <row r="41744" ht="12.75" x14ac:dyDescent="0.2"/>
    <row r="41745" ht="12.75" x14ac:dyDescent="0.2"/>
    <row r="41746" ht="12.75" x14ac:dyDescent="0.2"/>
    <row r="41747" ht="12.75" x14ac:dyDescent="0.2"/>
    <row r="41748" ht="12.75" x14ac:dyDescent="0.2"/>
    <row r="41749" ht="12.75" x14ac:dyDescent="0.2"/>
    <row r="41750" ht="12.75" x14ac:dyDescent="0.2"/>
    <row r="41751" ht="12.75" x14ac:dyDescent="0.2"/>
    <row r="41752" ht="12.75" x14ac:dyDescent="0.2"/>
    <row r="41753" ht="12.75" x14ac:dyDescent="0.2"/>
    <row r="41754" ht="12.75" x14ac:dyDescent="0.2"/>
    <row r="41755" ht="12.75" x14ac:dyDescent="0.2"/>
    <row r="41756" ht="12.75" x14ac:dyDescent="0.2"/>
    <row r="41757" ht="12.75" x14ac:dyDescent="0.2"/>
    <row r="41758" ht="12.75" x14ac:dyDescent="0.2"/>
    <row r="41759" ht="12.75" x14ac:dyDescent="0.2"/>
    <row r="41760" ht="12.75" x14ac:dyDescent="0.2"/>
    <row r="41761" ht="12.75" x14ac:dyDescent="0.2"/>
    <row r="41762" ht="12.75" x14ac:dyDescent="0.2"/>
    <row r="41763" ht="12.75" x14ac:dyDescent="0.2"/>
    <row r="41764" ht="12.75" x14ac:dyDescent="0.2"/>
    <row r="41765" ht="12.75" x14ac:dyDescent="0.2"/>
    <row r="41766" ht="12.75" x14ac:dyDescent="0.2"/>
    <row r="41767" ht="12.75" x14ac:dyDescent="0.2"/>
    <row r="41768" ht="12.75" x14ac:dyDescent="0.2"/>
    <row r="41769" ht="12.75" x14ac:dyDescent="0.2"/>
    <row r="41770" ht="12.75" x14ac:dyDescent="0.2"/>
    <row r="41771" ht="12.75" x14ac:dyDescent="0.2"/>
    <row r="41772" ht="12.75" x14ac:dyDescent="0.2"/>
    <row r="41773" ht="12.75" x14ac:dyDescent="0.2"/>
    <row r="41774" ht="12.75" x14ac:dyDescent="0.2"/>
    <row r="41775" ht="12.75" x14ac:dyDescent="0.2"/>
    <row r="41776" ht="12.75" x14ac:dyDescent="0.2"/>
    <row r="41777" ht="12.75" x14ac:dyDescent="0.2"/>
    <row r="41778" ht="12.75" x14ac:dyDescent="0.2"/>
    <row r="41779" ht="12.75" x14ac:dyDescent="0.2"/>
    <row r="41780" ht="12.75" x14ac:dyDescent="0.2"/>
    <row r="41781" ht="12.75" x14ac:dyDescent="0.2"/>
    <row r="41782" ht="12.75" x14ac:dyDescent="0.2"/>
    <row r="41783" ht="12.75" x14ac:dyDescent="0.2"/>
    <row r="41784" ht="12.75" x14ac:dyDescent="0.2"/>
    <row r="41785" ht="12.75" x14ac:dyDescent="0.2"/>
    <row r="41786" ht="12.75" x14ac:dyDescent="0.2"/>
    <row r="41787" ht="12.75" x14ac:dyDescent="0.2"/>
    <row r="41788" ht="12.75" x14ac:dyDescent="0.2"/>
    <row r="41789" ht="12.75" x14ac:dyDescent="0.2"/>
    <row r="41790" ht="12.75" x14ac:dyDescent="0.2"/>
    <row r="41791" ht="12.75" x14ac:dyDescent="0.2"/>
    <row r="41792" ht="12.75" x14ac:dyDescent="0.2"/>
    <row r="41793" ht="12.75" x14ac:dyDescent="0.2"/>
    <row r="41794" ht="12.75" x14ac:dyDescent="0.2"/>
    <row r="41795" ht="12.75" x14ac:dyDescent="0.2"/>
    <row r="41796" ht="12.75" x14ac:dyDescent="0.2"/>
    <row r="41797" ht="12.75" x14ac:dyDescent="0.2"/>
    <row r="41798" ht="12.75" x14ac:dyDescent="0.2"/>
    <row r="41799" ht="12.75" x14ac:dyDescent="0.2"/>
    <row r="41800" ht="12.75" x14ac:dyDescent="0.2"/>
    <row r="41801" ht="12.75" x14ac:dyDescent="0.2"/>
    <row r="41802" ht="12.75" x14ac:dyDescent="0.2"/>
    <row r="41803" ht="12.75" x14ac:dyDescent="0.2"/>
    <row r="41804" ht="12.75" x14ac:dyDescent="0.2"/>
    <row r="41805" ht="12.75" x14ac:dyDescent="0.2"/>
    <row r="41806" ht="12.75" x14ac:dyDescent="0.2"/>
    <row r="41807" ht="12.75" x14ac:dyDescent="0.2"/>
    <row r="41808" ht="12.75" x14ac:dyDescent="0.2"/>
    <row r="41809" ht="12.75" x14ac:dyDescent="0.2"/>
    <row r="41810" ht="12.75" x14ac:dyDescent="0.2"/>
    <row r="41811" ht="12.75" x14ac:dyDescent="0.2"/>
    <row r="41812" ht="12.75" x14ac:dyDescent="0.2"/>
    <row r="41813" ht="12.75" x14ac:dyDescent="0.2"/>
    <row r="41814" ht="12.75" x14ac:dyDescent="0.2"/>
    <row r="41815" ht="12.75" x14ac:dyDescent="0.2"/>
    <row r="41816" ht="12.75" x14ac:dyDescent="0.2"/>
    <row r="41817" ht="12.75" x14ac:dyDescent="0.2"/>
    <row r="41818" ht="12.75" x14ac:dyDescent="0.2"/>
    <row r="41819" ht="12.75" x14ac:dyDescent="0.2"/>
    <row r="41820" ht="12.75" x14ac:dyDescent="0.2"/>
    <row r="41821" ht="12.75" x14ac:dyDescent="0.2"/>
    <row r="41822" ht="12.75" x14ac:dyDescent="0.2"/>
    <row r="41823" ht="12.75" x14ac:dyDescent="0.2"/>
    <row r="41824" ht="12.75" x14ac:dyDescent="0.2"/>
    <row r="41825" ht="12.75" x14ac:dyDescent="0.2"/>
    <row r="41826" ht="12.75" x14ac:dyDescent="0.2"/>
    <row r="41827" ht="12.75" x14ac:dyDescent="0.2"/>
    <row r="41828" ht="12.75" x14ac:dyDescent="0.2"/>
    <row r="41829" ht="12.75" x14ac:dyDescent="0.2"/>
    <row r="41830" ht="12.75" x14ac:dyDescent="0.2"/>
    <row r="41831" ht="12.75" x14ac:dyDescent="0.2"/>
    <row r="41832" ht="12.75" x14ac:dyDescent="0.2"/>
    <row r="41833" ht="12.75" x14ac:dyDescent="0.2"/>
    <row r="41834" ht="12.75" x14ac:dyDescent="0.2"/>
    <row r="41835" ht="12.75" x14ac:dyDescent="0.2"/>
    <row r="41836" ht="12.75" x14ac:dyDescent="0.2"/>
    <row r="41837" ht="12.75" x14ac:dyDescent="0.2"/>
    <row r="41838" ht="12.75" x14ac:dyDescent="0.2"/>
    <row r="41839" ht="12.75" x14ac:dyDescent="0.2"/>
    <row r="41840" ht="12.75" x14ac:dyDescent="0.2"/>
    <row r="41841" ht="12.75" x14ac:dyDescent="0.2"/>
    <row r="41842" ht="12.75" x14ac:dyDescent="0.2"/>
    <row r="41843" ht="12.75" x14ac:dyDescent="0.2"/>
    <row r="41844" ht="12.75" x14ac:dyDescent="0.2"/>
    <row r="41845" ht="12.75" x14ac:dyDescent="0.2"/>
    <row r="41846" ht="12.75" x14ac:dyDescent="0.2"/>
    <row r="41847" ht="12.75" x14ac:dyDescent="0.2"/>
    <row r="41848" ht="12.75" x14ac:dyDescent="0.2"/>
    <row r="41849" ht="12.75" x14ac:dyDescent="0.2"/>
    <row r="41850" ht="12.75" x14ac:dyDescent="0.2"/>
    <row r="41851" ht="12.75" x14ac:dyDescent="0.2"/>
    <row r="41852" ht="12.75" x14ac:dyDescent="0.2"/>
    <row r="41853" ht="12.75" x14ac:dyDescent="0.2"/>
    <row r="41854" ht="12.75" x14ac:dyDescent="0.2"/>
    <row r="41855" ht="12.75" x14ac:dyDescent="0.2"/>
    <row r="41856" ht="12.75" x14ac:dyDescent="0.2"/>
    <row r="41857" ht="12.75" x14ac:dyDescent="0.2"/>
    <row r="41858" ht="12.75" x14ac:dyDescent="0.2"/>
    <row r="41859" ht="12.75" x14ac:dyDescent="0.2"/>
    <row r="41860" ht="12.75" x14ac:dyDescent="0.2"/>
    <row r="41861" ht="12.75" x14ac:dyDescent="0.2"/>
    <row r="41862" ht="12.75" x14ac:dyDescent="0.2"/>
    <row r="41863" ht="12.75" x14ac:dyDescent="0.2"/>
    <row r="41864" ht="12.75" x14ac:dyDescent="0.2"/>
    <row r="41865" ht="12.75" x14ac:dyDescent="0.2"/>
    <row r="41866" ht="12.75" x14ac:dyDescent="0.2"/>
    <row r="41867" ht="12.75" x14ac:dyDescent="0.2"/>
    <row r="41868" ht="12.75" x14ac:dyDescent="0.2"/>
    <row r="41869" ht="12.75" x14ac:dyDescent="0.2"/>
    <row r="41870" ht="12.75" x14ac:dyDescent="0.2"/>
    <row r="41871" ht="12.75" x14ac:dyDescent="0.2"/>
    <row r="41872" ht="12.75" x14ac:dyDescent="0.2"/>
    <row r="41873" ht="12.75" x14ac:dyDescent="0.2"/>
    <row r="41874" ht="12.75" x14ac:dyDescent="0.2"/>
    <row r="41875" ht="12.75" x14ac:dyDescent="0.2"/>
    <row r="41876" ht="12.75" x14ac:dyDescent="0.2"/>
    <row r="41877" ht="12.75" x14ac:dyDescent="0.2"/>
    <row r="41878" ht="12.75" x14ac:dyDescent="0.2"/>
    <row r="41879" ht="12.75" x14ac:dyDescent="0.2"/>
    <row r="41880" ht="12.75" x14ac:dyDescent="0.2"/>
    <row r="41881" ht="12.75" x14ac:dyDescent="0.2"/>
    <row r="41882" ht="12.75" x14ac:dyDescent="0.2"/>
    <row r="41883" ht="12.75" x14ac:dyDescent="0.2"/>
    <row r="41884" ht="12.75" x14ac:dyDescent="0.2"/>
    <row r="41885" ht="12.75" x14ac:dyDescent="0.2"/>
    <row r="41886" ht="12.75" x14ac:dyDescent="0.2"/>
    <row r="41887" ht="12.75" x14ac:dyDescent="0.2"/>
    <row r="41888" ht="12.75" x14ac:dyDescent="0.2"/>
    <row r="41889" ht="12.75" x14ac:dyDescent="0.2"/>
    <row r="41890" ht="12.75" x14ac:dyDescent="0.2"/>
    <row r="41891" ht="12.75" x14ac:dyDescent="0.2"/>
    <row r="41892" ht="12.75" x14ac:dyDescent="0.2"/>
    <row r="41893" ht="12.75" x14ac:dyDescent="0.2"/>
    <row r="41894" ht="12.75" x14ac:dyDescent="0.2"/>
    <row r="41895" ht="12.75" x14ac:dyDescent="0.2"/>
    <row r="41896" ht="12.75" x14ac:dyDescent="0.2"/>
    <row r="41897" ht="12.75" x14ac:dyDescent="0.2"/>
    <row r="41898" ht="12.75" x14ac:dyDescent="0.2"/>
    <row r="41899" ht="12.75" x14ac:dyDescent="0.2"/>
    <row r="41900" ht="12.75" x14ac:dyDescent="0.2"/>
    <row r="41901" ht="12.75" x14ac:dyDescent="0.2"/>
    <row r="41902" ht="12.75" x14ac:dyDescent="0.2"/>
    <row r="41903" ht="12.75" x14ac:dyDescent="0.2"/>
    <row r="41904" ht="12.75" x14ac:dyDescent="0.2"/>
    <row r="41905" ht="12.75" x14ac:dyDescent="0.2"/>
    <row r="41906" ht="12.75" x14ac:dyDescent="0.2"/>
    <row r="41907" ht="12.75" x14ac:dyDescent="0.2"/>
    <row r="41908" ht="12.75" x14ac:dyDescent="0.2"/>
    <row r="41909" ht="12.75" x14ac:dyDescent="0.2"/>
    <row r="41910" ht="12.75" x14ac:dyDescent="0.2"/>
    <row r="41911" ht="12.75" x14ac:dyDescent="0.2"/>
    <row r="41912" ht="12.75" x14ac:dyDescent="0.2"/>
    <row r="41913" ht="12.75" x14ac:dyDescent="0.2"/>
    <row r="41914" ht="12.75" x14ac:dyDescent="0.2"/>
    <row r="41915" ht="12.75" x14ac:dyDescent="0.2"/>
    <row r="41916" ht="12.75" x14ac:dyDescent="0.2"/>
    <row r="41917" ht="12.75" x14ac:dyDescent="0.2"/>
    <row r="41918" ht="12.75" x14ac:dyDescent="0.2"/>
    <row r="41919" ht="12.75" x14ac:dyDescent="0.2"/>
    <row r="41920" ht="12.75" x14ac:dyDescent="0.2"/>
    <row r="41921" ht="12.75" x14ac:dyDescent="0.2"/>
    <row r="41922" ht="12.75" x14ac:dyDescent="0.2"/>
    <row r="41923" ht="12.75" x14ac:dyDescent="0.2"/>
    <row r="41924" ht="12.75" x14ac:dyDescent="0.2"/>
    <row r="41925" ht="12.75" x14ac:dyDescent="0.2"/>
    <row r="41926" ht="12.75" x14ac:dyDescent="0.2"/>
    <row r="41927" ht="12.75" x14ac:dyDescent="0.2"/>
    <row r="41928" ht="12.75" x14ac:dyDescent="0.2"/>
    <row r="41929" ht="12.75" x14ac:dyDescent="0.2"/>
    <row r="41930" ht="12.75" x14ac:dyDescent="0.2"/>
    <row r="41931" ht="12.75" x14ac:dyDescent="0.2"/>
    <row r="41932" ht="12.75" x14ac:dyDescent="0.2"/>
    <row r="41933" ht="12.75" x14ac:dyDescent="0.2"/>
    <row r="41934" ht="12.75" x14ac:dyDescent="0.2"/>
    <row r="41935" ht="12.75" x14ac:dyDescent="0.2"/>
    <row r="41936" ht="12.75" x14ac:dyDescent="0.2"/>
    <row r="41937" ht="12.75" x14ac:dyDescent="0.2"/>
    <row r="41938" ht="12.75" x14ac:dyDescent="0.2"/>
    <row r="41939" ht="12.75" x14ac:dyDescent="0.2"/>
    <row r="41940" ht="12.75" x14ac:dyDescent="0.2"/>
    <row r="41941" ht="12.75" x14ac:dyDescent="0.2"/>
    <row r="41942" ht="12.75" x14ac:dyDescent="0.2"/>
    <row r="41943" ht="12.75" x14ac:dyDescent="0.2"/>
    <row r="41944" ht="12.75" x14ac:dyDescent="0.2"/>
    <row r="41945" ht="12.75" x14ac:dyDescent="0.2"/>
    <row r="41946" ht="12.75" x14ac:dyDescent="0.2"/>
    <row r="41947" ht="12.75" x14ac:dyDescent="0.2"/>
    <row r="41948" ht="12.75" x14ac:dyDescent="0.2"/>
    <row r="41949" ht="12.75" x14ac:dyDescent="0.2"/>
    <row r="41950" ht="12.75" x14ac:dyDescent="0.2"/>
    <row r="41951" ht="12.75" x14ac:dyDescent="0.2"/>
    <row r="41952" ht="12.75" x14ac:dyDescent="0.2"/>
    <row r="41953" ht="12.75" x14ac:dyDescent="0.2"/>
    <row r="41954" ht="12.75" x14ac:dyDescent="0.2"/>
    <row r="41955" ht="12.75" x14ac:dyDescent="0.2"/>
    <row r="41956" ht="12.75" x14ac:dyDescent="0.2"/>
    <row r="41957" ht="12.75" x14ac:dyDescent="0.2"/>
    <row r="41958" ht="12.75" x14ac:dyDescent="0.2"/>
    <row r="41959" ht="12.75" x14ac:dyDescent="0.2"/>
    <row r="41960" ht="12.75" x14ac:dyDescent="0.2"/>
    <row r="41961" ht="12.75" x14ac:dyDescent="0.2"/>
    <row r="41962" ht="12.75" x14ac:dyDescent="0.2"/>
    <row r="41963" ht="12.75" x14ac:dyDescent="0.2"/>
    <row r="41964" ht="12.75" x14ac:dyDescent="0.2"/>
    <row r="41965" ht="12.75" x14ac:dyDescent="0.2"/>
    <row r="41966" ht="12.75" x14ac:dyDescent="0.2"/>
    <row r="41967" ht="12.75" x14ac:dyDescent="0.2"/>
    <row r="41968" ht="12.75" x14ac:dyDescent="0.2"/>
    <row r="41969" ht="12.75" x14ac:dyDescent="0.2"/>
    <row r="41970" ht="12.75" x14ac:dyDescent="0.2"/>
    <row r="41971" ht="12.75" x14ac:dyDescent="0.2"/>
    <row r="41972" ht="12.75" x14ac:dyDescent="0.2"/>
    <row r="41973" ht="12.75" x14ac:dyDescent="0.2"/>
    <row r="41974" ht="12.75" x14ac:dyDescent="0.2"/>
    <row r="41975" ht="12.75" x14ac:dyDescent="0.2"/>
    <row r="41976" ht="12.75" x14ac:dyDescent="0.2"/>
    <row r="41977" ht="12.75" x14ac:dyDescent="0.2"/>
    <row r="41978" ht="12.75" x14ac:dyDescent="0.2"/>
    <row r="41979" ht="12.75" x14ac:dyDescent="0.2"/>
    <row r="41980" ht="12.75" x14ac:dyDescent="0.2"/>
    <row r="41981" ht="12.75" x14ac:dyDescent="0.2"/>
    <row r="41982" ht="12.75" x14ac:dyDescent="0.2"/>
    <row r="41983" ht="12.75" x14ac:dyDescent="0.2"/>
    <row r="41984" ht="12.75" x14ac:dyDescent="0.2"/>
    <row r="41985" ht="12.75" x14ac:dyDescent="0.2"/>
    <row r="41986" ht="12.75" x14ac:dyDescent="0.2"/>
    <row r="41987" ht="12.75" x14ac:dyDescent="0.2"/>
    <row r="41988" ht="12.75" x14ac:dyDescent="0.2"/>
    <row r="41989" ht="12.75" x14ac:dyDescent="0.2"/>
    <row r="41990" ht="12.75" x14ac:dyDescent="0.2"/>
    <row r="41991" ht="12.75" x14ac:dyDescent="0.2"/>
    <row r="41992" ht="12.75" x14ac:dyDescent="0.2"/>
    <row r="41993" ht="12.75" x14ac:dyDescent="0.2"/>
    <row r="41994" ht="12.75" x14ac:dyDescent="0.2"/>
    <row r="41995" ht="12.75" x14ac:dyDescent="0.2"/>
    <row r="41996" ht="12.75" x14ac:dyDescent="0.2"/>
    <row r="41997" ht="12.75" x14ac:dyDescent="0.2"/>
    <row r="41998" ht="12.75" x14ac:dyDescent="0.2"/>
    <row r="41999" ht="12.75" x14ac:dyDescent="0.2"/>
    <row r="42000" ht="12.75" x14ac:dyDescent="0.2"/>
    <row r="42001" ht="12.75" x14ac:dyDescent="0.2"/>
    <row r="42002" ht="12.75" x14ac:dyDescent="0.2"/>
    <row r="42003" ht="12.75" x14ac:dyDescent="0.2"/>
    <row r="42004" ht="12.75" x14ac:dyDescent="0.2"/>
    <row r="42005" ht="12.75" x14ac:dyDescent="0.2"/>
    <row r="42006" ht="12.75" x14ac:dyDescent="0.2"/>
    <row r="42007" ht="12.75" x14ac:dyDescent="0.2"/>
    <row r="42008" ht="12.75" x14ac:dyDescent="0.2"/>
    <row r="42009" ht="12.75" x14ac:dyDescent="0.2"/>
    <row r="42010" ht="12.75" x14ac:dyDescent="0.2"/>
    <row r="42011" ht="12.75" x14ac:dyDescent="0.2"/>
    <row r="42012" ht="12.75" x14ac:dyDescent="0.2"/>
    <row r="42013" ht="12.75" x14ac:dyDescent="0.2"/>
    <row r="42014" ht="12.75" x14ac:dyDescent="0.2"/>
    <row r="42015" ht="12.75" x14ac:dyDescent="0.2"/>
    <row r="42016" ht="12.75" x14ac:dyDescent="0.2"/>
    <row r="42017" ht="12.75" x14ac:dyDescent="0.2"/>
    <row r="42018" ht="12.75" x14ac:dyDescent="0.2"/>
    <row r="42019" ht="12.75" x14ac:dyDescent="0.2"/>
    <row r="42020" ht="12.75" x14ac:dyDescent="0.2"/>
    <row r="42021" ht="12.75" x14ac:dyDescent="0.2"/>
    <row r="42022" ht="12.75" x14ac:dyDescent="0.2"/>
    <row r="42023" ht="12.75" x14ac:dyDescent="0.2"/>
    <row r="42024" ht="12.75" x14ac:dyDescent="0.2"/>
    <row r="42025" ht="12.75" x14ac:dyDescent="0.2"/>
    <row r="42026" ht="12.75" x14ac:dyDescent="0.2"/>
    <row r="42027" ht="12.75" x14ac:dyDescent="0.2"/>
    <row r="42028" ht="12.75" x14ac:dyDescent="0.2"/>
    <row r="42029" ht="12.75" x14ac:dyDescent="0.2"/>
    <row r="42030" ht="12.75" x14ac:dyDescent="0.2"/>
    <row r="42031" ht="12.75" x14ac:dyDescent="0.2"/>
    <row r="42032" ht="12.75" x14ac:dyDescent="0.2"/>
    <row r="42033" ht="12.75" x14ac:dyDescent="0.2"/>
    <row r="42034" ht="12.75" x14ac:dyDescent="0.2"/>
    <row r="42035" ht="12.75" x14ac:dyDescent="0.2"/>
    <row r="42036" ht="12.75" x14ac:dyDescent="0.2"/>
    <row r="42037" ht="12.75" x14ac:dyDescent="0.2"/>
    <row r="42038" ht="12.75" x14ac:dyDescent="0.2"/>
    <row r="42039" ht="12.75" x14ac:dyDescent="0.2"/>
    <row r="42040" ht="12.75" x14ac:dyDescent="0.2"/>
    <row r="42041" ht="12.75" x14ac:dyDescent="0.2"/>
    <row r="42042" ht="12.75" x14ac:dyDescent="0.2"/>
    <row r="42043" ht="12.75" x14ac:dyDescent="0.2"/>
    <row r="42044" ht="12.75" x14ac:dyDescent="0.2"/>
    <row r="42045" ht="12.75" x14ac:dyDescent="0.2"/>
    <row r="42046" ht="12.75" x14ac:dyDescent="0.2"/>
    <row r="42047" ht="12.75" x14ac:dyDescent="0.2"/>
    <row r="42048" ht="12.75" x14ac:dyDescent="0.2"/>
    <row r="42049" ht="12.75" x14ac:dyDescent="0.2"/>
    <row r="42050" ht="12.75" x14ac:dyDescent="0.2"/>
    <row r="42051" ht="12.75" x14ac:dyDescent="0.2"/>
    <row r="42052" ht="12.75" x14ac:dyDescent="0.2"/>
    <row r="42053" ht="12.75" x14ac:dyDescent="0.2"/>
    <row r="42054" ht="12.75" x14ac:dyDescent="0.2"/>
    <row r="42055" ht="12.75" x14ac:dyDescent="0.2"/>
    <row r="42056" ht="12.75" x14ac:dyDescent="0.2"/>
    <row r="42057" ht="12.75" x14ac:dyDescent="0.2"/>
    <row r="42058" ht="12.75" x14ac:dyDescent="0.2"/>
    <row r="42059" ht="12.75" x14ac:dyDescent="0.2"/>
    <row r="42060" ht="12.75" x14ac:dyDescent="0.2"/>
    <row r="42061" ht="12.75" x14ac:dyDescent="0.2"/>
    <row r="42062" ht="12.75" x14ac:dyDescent="0.2"/>
    <row r="42063" ht="12.75" x14ac:dyDescent="0.2"/>
    <row r="42064" ht="12.75" x14ac:dyDescent="0.2"/>
    <row r="42065" ht="12.75" x14ac:dyDescent="0.2"/>
    <row r="42066" ht="12.75" x14ac:dyDescent="0.2"/>
    <row r="42067" ht="12.75" x14ac:dyDescent="0.2"/>
    <row r="42068" ht="12.75" x14ac:dyDescent="0.2"/>
    <row r="42069" ht="12.75" x14ac:dyDescent="0.2"/>
    <row r="42070" ht="12.75" x14ac:dyDescent="0.2"/>
    <row r="42071" ht="12.75" x14ac:dyDescent="0.2"/>
    <row r="42072" ht="12.75" x14ac:dyDescent="0.2"/>
    <row r="42073" ht="12.75" x14ac:dyDescent="0.2"/>
    <row r="42074" ht="12.75" x14ac:dyDescent="0.2"/>
    <row r="42075" ht="12.75" x14ac:dyDescent="0.2"/>
    <row r="42076" ht="12.75" x14ac:dyDescent="0.2"/>
    <row r="42077" ht="12.75" x14ac:dyDescent="0.2"/>
    <row r="42078" ht="12.75" x14ac:dyDescent="0.2"/>
    <row r="42079" ht="12.75" x14ac:dyDescent="0.2"/>
    <row r="42080" ht="12.75" x14ac:dyDescent="0.2"/>
    <row r="42081" ht="12.75" x14ac:dyDescent="0.2"/>
    <row r="42082" ht="12.75" x14ac:dyDescent="0.2"/>
    <row r="42083" ht="12.75" x14ac:dyDescent="0.2"/>
    <row r="42084" ht="12.75" x14ac:dyDescent="0.2"/>
    <row r="42085" ht="12.75" x14ac:dyDescent="0.2"/>
    <row r="42086" ht="12.75" x14ac:dyDescent="0.2"/>
    <row r="42087" ht="12.75" x14ac:dyDescent="0.2"/>
    <row r="42088" ht="12.75" x14ac:dyDescent="0.2"/>
    <row r="42089" ht="12.75" x14ac:dyDescent="0.2"/>
    <row r="42090" ht="12.75" x14ac:dyDescent="0.2"/>
    <row r="42091" ht="12.75" x14ac:dyDescent="0.2"/>
    <row r="42092" ht="12.75" x14ac:dyDescent="0.2"/>
    <row r="42093" ht="12.75" x14ac:dyDescent="0.2"/>
    <row r="42094" ht="12.75" x14ac:dyDescent="0.2"/>
    <row r="42095" ht="12.75" x14ac:dyDescent="0.2"/>
    <row r="42096" ht="12.75" x14ac:dyDescent="0.2"/>
    <row r="42097" ht="12.75" x14ac:dyDescent="0.2"/>
    <row r="42098" ht="12.75" x14ac:dyDescent="0.2"/>
    <row r="42099" ht="12.75" x14ac:dyDescent="0.2"/>
    <row r="42100" ht="12.75" x14ac:dyDescent="0.2"/>
    <row r="42101" ht="12.75" x14ac:dyDescent="0.2"/>
    <row r="42102" ht="12.75" x14ac:dyDescent="0.2"/>
    <row r="42103" ht="12.75" x14ac:dyDescent="0.2"/>
    <row r="42104" ht="12.75" x14ac:dyDescent="0.2"/>
    <row r="42105" ht="12.75" x14ac:dyDescent="0.2"/>
    <row r="42106" ht="12.75" x14ac:dyDescent="0.2"/>
    <row r="42107" ht="12.75" x14ac:dyDescent="0.2"/>
    <row r="42108" ht="12.75" x14ac:dyDescent="0.2"/>
    <row r="42109" ht="12.75" x14ac:dyDescent="0.2"/>
    <row r="42110" ht="12.75" x14ac:dyDescent="0.2"/>
    <row r="42111" ht="12.75" x14ac:dyDescent="0.2"/>
    <row r="42112" ht="12.75" x14ac:dyDescent="0.2"/>
    <row r="42113" ht="12.75" x14ac:dyDescent="0.2"/>
    <row r="42114" ht="12.75" x14ac:dyDescent="0.2"/>
    <row r="42115" ht="12.75" x14ac:dyDescent="0.2"/>
    <row r="42116" ht="12.75" x14ac:dyDescent="0.2"/>
    <row r="42117" ht="12.75" x14ac:dyDescent="0.2"/>
    <row r="42118" ht="12.75" x14ac:dyDescent="0.2"/>
    <row r="42119" ht="12.75" x14ac:dyDescent="0.2"/>
    <row r="42120" ht="12.75" x14ac:dyDescent="0.2"/>
    <row r="42121" ht="12.75" x14ac:dyDescent="0.2"/>
    <row r="42122" ht="12.75" x14ac:dyDescent="0.2"/>
    <row r="42123" ht="12.75" x14ac:dyDescent="0.2"/>
    <row r="42124" ht="12.75" x14ac:dyDescent="0.2"/>
    <row r="42125" ht="12.75" x14ac:dyDescent="0.2"/>
    <row r="42126" ht="12.75" x14ac:dyDescent="0.2"/>
    <row r="42127" ht="12.75" x14ac:dyDescent="0.2"/>
    <row r="42128" ht="12.75" x14ac:dyDescent="0.2"/>
    <row r="42129" ht="12.75" x14ac:dyDescent="0.2"/>
    <row r="42130" ht="12.75" x14ac:dyDescent="0.2"/>
    <row r="42131" ht="12.75" x14ac:dyDescent="0.2"/>
    <row r="42132" ht="12.75" x14ac:dyDescent="0.2"/>
    <row r="42133" ht="12.75" x14ac:dyDescent="0.2"/>
    <row r="42134" ht="12.75" x14ac:dyDescent="0.2"/>
    <row r="42135" ht="12.75" x14ac:dyDescent="0.2"/>
    <row r="42136" ht="12.75" x14ac:dyDescent="0.2"/>
    <row r="42137" ht="12.75" x14ac:dyDescent="0.2"/>
    <row r="42138" ht="12.75" x14ac:dyDescent="0.2"/>
    <row r="42139" ht="12.75" x14ac:dyDescent="0.2"/>
    <row r="42140" ht="12.75" x14ac:dyDescent="0.2"/>
    <row r="42141" ht="12.75" x14ac:dyDescent="0.2"/>
    <row r="42142" ht="12.75" x14ac:dyDescent="0.2"/>
    <row r="42143" ht="12.75" x14ac:dyDescent="0.2"/>
    <row r="42144" ht="12.75" x14ac:dyDescent="0.2"/>
    <row r="42145" ht="12.75" x14ac:dyDescent="0.2"/>
    <row r="42146" ht="12.75" x14ac:dyDescent="0.2"/>
    <row r="42147" ht="12.75" x14ac:dyDescent="0.2"/>
    <row r="42148" ht="12.75" x14ac:dyDescent="0.2"/>
    <row r="42149" ht="12.75" x14ac:dyDescent="0.2"/>
    <row r="42150" ht="12.75" x14ac:dyDescent="0.2"/>
    <row r="42151" ht="12.75" x14ac:dyDescent="0.2"/>
    <row r="42152" ht="12.75" x14ac:dyDescent="0.2"/>
    <row r="42153" ht="12.75" x14ac:dyDescent="0.2"/>
    <row r="42154" ht="12.75" x14ac:dyDescent="0.2"/>
    <row r="42155" ht="12.75" x14ac:dyDescent="0.2"/>
    <row r="42156" ht="12.75" x14ac:dyDescent="0.2"/>
    <row r="42157" ht="12.75" x14ac:dyDescent="0.2"/>
    <row r="42158" ht="12.75" x14ac:dyDescent="0.2"/>
    <row r="42159" ht="12.75" x14ac:dyDescent="0.2"/>
    <row r="42160" ht="12.75" x14ac:dyDescent="0.2"/>
    <row r="42161" ht="12.75" x14ac:dyDescent="0.2"/>
    <row r="42162" ht="12.75" x14ac:dyDescent="0.2"/>
    <row r="42163" ht="12.75" x14ac:dyDescent="0.2"/>
    <row r="42164" ht="12.75" x14ac:dyDescent="0.2"/>
    <row r="42165" ht="12.75" x14ac:dyDescent="0.2"/>
    <row r="42166" ht="12.75" x14ac:dyDescent="0.2"/>
    <row r="42167" ht="12.75" x14ac:dyDescent="0.2"/>
    <row r="42168" ht="12.75" x14ac:dyDescent="0.2"/>
    <row r="42169" ht="12.75" x14ac:dyDescent="0.2"/>
    <row r="42170" ht="12.75" x14ac:dyDescent="0.2"/>
    <row r="42171" ht="12.75" x14ac:dyDescent="0.2"/>
    <row r="42172" ht="12.75" x14ac:dyDescent="0.2"/>
    <row r="42173" ht="12.75" x14ac:dyDescent="0.2"/>
    <row r="42174" ht="12.75" x14ac:dyDescent="0.2"/>
    <row r="42175" ht="12.75" x14ac:dyDescent="0.2"/>
    <row r="42176" ht="12.75" x14ac:dyDescent="0.2"/>
    <row r="42177" ht="12.75" x14ac:dyDescent="0.2"/>
    <row r="42178" ht="12.75" x14ac:dyDescent="0.2"/>
    <row r="42179" ht="12.75" x14ac:dyDescent="0.2"/>
    <row r="42180" ht="12.75" x14ac:dyDescent="0.2"/>
    <row r="42181" ht="12.75" x14ac:dyDescent="0.2"/>
    <row r="42182" ht="12.75" x14ac:dyDescent="0.2"/>
    <row r="42183" ht="12.75" x14ac:dyDescent="0.2"/>
    <row r="42184" ht="12.75" x14ac:dyDescent="0.2"/>
    <row r="42185" ht="12.75" x14ac:dyDescent="0.2"/>
    <row r="42186" ht="12.75" x14ac:dyDescent="0.2"/>
    <row r="42187" ht="12.75" x14ac:dyDescent="0.2"/>
    <row r="42188" ht="12.75" x14ac:dyDescent="0.2"/>
    <row r="42189" ht="12.75" x14ac:dyDescent="0.2"/>
    <row r="42190" ht="12.75" x14ac:dyDescent="0.2"/>
    <row r="42191" ht="12.75" x14ac:dyDescent="0.2"/>
    <row r="42192" ht="12.75" x14ac:dyDescent="0.2"/>
    <row r="42193" ht="12.75" x14ac:dyDescent="0.2"/>
    <row r="42194" ht="12.75" x14ac:dyDescent="0.2"/>
    <row r="42195" ht="12.75" x14ac:dyDescent="0.2"/>
    <row r="42196" ht="12.75" x14ac:dyDescent="0.2"/>
    <row r="42197" ht="12.75" x14ac:dyDescent="0.2"/>
    <row r="42198" ht="12.75" x14ac:dyDescent="0.2"/>
    <row r="42199" ht="12.75" x14ac:dyDescent="0.2"/>
    <row r="42200" ht="12.75" x14ac:dyDescent="0.2"/>
    <row r="42201" ht="12.75" x14ac:dyDescent="0.2"/>
    <row r="42202" ht="12.75" x14ac:dyDescent="0.2"/>
    <row r="42203" ht="12.75" x14ac:dyDescent="0.2"/>
    <row r="42204" ht="12.75" x14ac:dyDescent="0.2"/>
    <row r="42205" ht="12.75" x14ac:dyDescent="0.2"/>
    <row r="42206" ht="12.75" x14ac:dyDescent="0.2"/>
    <row r="42207" ht="12.75" x14ac:dyDescent="0.2"/>
    <row r="42208" ht="12.75" x14ac:dyDescent="0.2"/>
    <row r="42209" ht="12.75" x14ac:dyDescent="0.2"/>
    <row r="42210" ht="12.75" x14ac:dyDescent="0.2"/>
    <row r="42211" ht="12.75" x14ac:dyDescent="0.2"/>
    <row r="42212" ht="12.75" x14ac:dyDescent="0.2"/>
    <row r="42213" ht="12.75" x14ac:dyDescent="0.2"/>
    <row r="42214" ht="12.75" x14ac:dyDescent="0.2"/>
    <row r="42215" ht="12.75" x14ac:dyDescent="0.2"/>
    <row r="42216" ht="12.75" x14ac:dyDescent="0.2"/>
    <row r="42217" ht="12.75" x14ac:dyDescent="0.2"/>
    <row r="42218" ht="12.75" x14ac:dyDescent="0.2"/>
    <row r="42219" ht="12.75" x14ac:dyDescent="0.2"/>
    <row r="42220" ht="12.75" x14ac:dyDescent="0.2"/>
    <row r="42221" ht="12.75" x14ac:dyDescent="0.2"/>
    <row r="42222" ht="12.75" x14ac:dyDescent="0.2"/>
    <row r="42223" ht="12.75" x14ac:dyDescent="0.2"/>
    <row r="42224" ht="12.75" x14ac:dyDescent="0.2"/>
    <row r="42225" ht="12.75" x14ac:dyDescent="0.2"/>
    <row r="42226" ht="12.75" x14ac:dyDescent="0.2"/>
    <row r="42227" ht="12.75" x14ac:dyDescent="0.2"/>
    <row r="42228" ht="12.75" x14ac:dyDescent="0.2"/>
    <row r="42229" ht="12.75" x14ac:dyDescent="0.2"/>
    <row r="42230" ht="12.75" x14ac:dyDescent="0.2"/>
    <row r="42231" ht="12.75" x14ac:dyDescent="0.2"/>
    <row r="42232" ht="12.75" x14ac:dyDescent="0.2"/>
    <row r="42233" ht="12.75" x14ac:dyDescent="0.2"/>
    <row r="42234" ht="12.75" x14ac:dyDescent="0.2"/>
    <row r="42235" ht="12.75" x14ac:dyDescent="0.2"/>
    <row r="42236" ht="12.75" x14ac:dyDescent="0.2"/>
    <row r="42237" ht="12.75" x14ac:dyDescent="0.2"/>
    <row r="42238" ht="12.75" x14ac:dyDescent="0.2"/>
    <row r="42239" ht="12.75" x14ac:dyDescent="0.2"/>
    <row r="42240" ht="12.75" x14ac:dyDescent="0.2"/>
    <row r="42241" ht="12.75" x14ac:dyDescent="0.2"/>
    <row r="42242" ht="12.75" x14ac:dyDescent="0.2"/>
    <row r="42243" ht="12.75" x14ac:dyDescent="0.2"/>
    <row r="42244" ht="12.75" x14ac:dyDescent="0.2"/>
    <row r="42245" ht="12.75" x14ac:dyDescent="0.2"/>
    <row r="42246" ht="12.75" x14ac:dyDescent="0.2"/>
    <row r="42247" ht="12.75" x14ac:dyDescent="0.2"/>
    <row r="42248" ht="12.75" x14ac:dyDescent="0.2"/>
    <row r="42249" ht="12.75" x14ac:dyDescent="0.2"/>
    <row r="42250" ht="12.75" x14ac:dyDescent="0.2"/>
    <row r="42251" ht="12.75" x14ac:dyDescent="0.2"/>
    <row r="42252" ht="12.75" x14ac:dyDescent="0.2"/>
    <row r="42253" ht="12.75" x14ac:dyDescent="0.2"/>
    <row r="42254" ht="12.75" x14ac:dyDescent="0.2"/>
    <row r="42255" ht="12.75" x14ac:dyDescent="0.2"/>
    <row r="42256" ht="12.75" x14ac:dyDescent="0.2"/>
    <row r="42257" ht="12.75" x14ac:dyDescent="0.2"/>
    <row r="42258" ht="12.75" x14ac:dyDescent="0.2"/>
    <row r="42259" ht="12.75" x14ac:dyDescent="0.2"/>
    <row r="42260" ht="12.75" x14ac:dyDescent="0.2"/>
    <row r="42261" ht="12.75" x14ac:dyDescent="0.2"/>
    <row r="42262" ht="12.75" x14ac:dyDescent="0.2"/>
    <row r="42263" ht="12.75" x14ac:dyDescent="0.2"/>
    <row r="42264" ht="12.75" x14ac:dyDescent="0.2"/>
    <row r="42265" ht="12.75" x14ac:dyDescent="0.2"/>
    <row r="42266" ht="12.75" x14ac:dyDescent="0.2"/>
    <row r="42267" ht="12.75" x14ac:dyDescent="0.2"/>
    <row r="42268" ht="12.75" x14ac:dyDescent="0.2"/>
    <row r="42269" ht="12.75" x14ac:dyDescent="0.2"/>
    <row r="42270" ht="12.75" x14ac:dyDescent="0.2"/>
    <row r="42271" ht="12.75" x14ac:dyDescent="0.2"/>
    <row r="42272" ht="12.75" x14ac:dyDescent="0.2"/>
    <row r="42273" ht="12.75" x14ac:dyDescent="0.2"/>
    <row r="42274" ht="12.75" x14ac:dyDescent="0.2"/>
    <row r="42275" ht="12.75" x14ac:dyDescent="0.2"/>
    <row r="42276" ht="12.75" x14ac:dyDescent="0.2"/>
    <row r="42277" ht="12.75" x14ac:dyDescent="0.2"/>
    <row r="42278" ht="12.75" x14ac:dyDescent="0.2"/>
    <row r="42279" ht="12.75" x14ac:dyDescent="0.2"/>
    <row r="42280" ht="12.75" x14ac:dyDescent="0.2"/>
    <row r="42281" ht="12.75" x14ac:dyDescent="0.2"/>
    <row r="42282" ht="12.75" x14ac:dyDescent="0.2"/>
    <row r="42283" ht="12.75" x14ac:dyDescent="0.2"/>
    <row r="42284" ht="12.75" x14ac:dyDescent="0.2"/>
    <row r="42285" ht="12.75" x14ac:dyDescent="0.2"/>
    <row r="42286" ht="12.75" x14ac:dyDescent="0.2"/>
    <row r="42287" ht="12.75" x14ac:dyDescent="0.2"/>
    <row r="42288" ht="12.75" x14ac:dyDescent="0.2"/>
    <row r="42289" ht="12.75" x14ac:dyDescent="0.2"/>
    <row r="42290" ht="12.75" x14ac:dyDescent="0.2"/>
    <row r="42291" ht="12.75" x14ac:dyDescent="0.2"/>
    <row r="42292" ht="12.75" x14ac:dyDescent="0.2"/>
    <row r="42293" ht="12.75" x14ac:dyDescent="0.2"/>
    <row r="42294" ht="12.75" x14ac:dyDescent="0.2"/>
    <row r="42295" ht="12.75" x14ac:dyDescent="0.2"/>
    <row r="42296" ht="12.75" x14ac:dyDescent="0.2"/>
    <row r="42297" ht="12.75" x14ac:dyDescent="0.2"/>
    <row r="42298" ht="12.75" x14ac:dyDescent="0.2"/>
    <row r="42299" ht="12.75" x14ac:dyDescent="0.2"/>
    <row r="42300" ht="12.75" x14ac:dyDescent="0.2"/>
    <row r="42301" ht="12.75" x14ac:dyDescent="0.2"/>
    <row r="42302" ht="12.75" x14ac:dyDescent="0.2"/>
    <row r="42303" ht="12.75" x14ac:dyDescent="0.2"/>
    <row r="42304" ht="12.75" x14ac:dyDescent="0.2"/>
    <row r="42305" ht="12.75" x14ac:dyDescent="0.2"/>
    <row r="42306" ht="12.75" x14ac:dyDescent="0.2"/>
    <row r="42307" ht="12.75" x14ac:dyDescent="0.2"/>
    <row r="42308" ht="12.75" x14ac:dyDescent="0.2"/>
    <row r="42309" ht="12.75" x14ac:dyDescent="0.2"/>
    <row r="42310" ht="12.75" x14ac:dyDescent="0.2"/>
    <row r="42311" ht="12.75" x14ac:dyDescent="0.2"/>
    <row r="42312" ht="12.75" x14ac:dyDescent="0.2"/>
    <row r="42313" ht="12.75" x14ac:dyDescent="0.2"/>
    <row r="42314" ht="12.75" x14ac:dyDescent="0.2"/>
    <row r="42315" ht="12.75" x14ac:dyDescent="0.2"/>
    <row r="42316" ht="12.75" x14ac:dyDescent="0.2"/>
    <row r="42317" ht="12.75" x14ac:dyDescent="0.2"/>
    <row r="42318" ht="12.75" x14ac:dyDescent="0.2"/>
    <row r="42319" ht="12.75" x14ac:dyDescent="0.2"/>
    <row r="42320" ht="12.75" x14ac:dyDescent="0.2"/>
    <row r="42321" ht="12.75" x14ac:dyDescent="0.2"/>
    <row r="42322" ht="12.75" x14ac:dyDescent="0.2"/>
    <row r="42323" ht="12.75" x14ac:dyDescent="0.2"/>
    <row r="42324" ht="12.75" x14ac:dyDescent="0.2"/>
    <row r="42325" ht="12.75" x14ac:dyDescent="0.2"/>
    <row r="42326" ht="12.75" x14ac:dyDescent="0.2"/>
    <row r="42327" ht="12.75" x14ac:dyDescent="0.2"/>
    <row r="42328" ht="12.75" x14ac:dyDescent="0.2"/>
    <row r="42329" ht="12.75" x14ac:dyDescent="0.2"/>
    <row r="42330" ht="12.75" x14ac:dyDescent="0.2"/>
    <row r="42331" ht="12.75" x14ac:dyDescent="0.2"/>
    <row r="42332" ht="12.75" x14ac:dyDescent="0.2"/>
    <row r="42333" ht="12.75" x14ac:dyDescent="0.2"/>
    <row r="42334" ht="12.75" x14ac:dyDescent="0.2"/>
    <row r="42335" ht="12.75" x14ac:dyDescent="0.2"/>
    <row r="42336" ht="12.75" x14ac:dyDescent="0.2"/>
    <row r="42337" ht="12.75" x14ac:dyDescent="0.2"/>
    <row r="42338" ht="12.75" x14ac:dyDescent="0.2"/>
    <row r="42339" ht="12.75" x14ac:dyDescent="0.2"/>
    <row r="42340" ht="12.75" x14ac:dyDescent="0.2"/>
    <row r="42341" ht="12.75" x14ac:dyDescent="0.2"/>
    <row r="42342" ht="12.75" x14ac:dyDescent="0.2"/>
    <row r="42343" ht="12.75" x14ac:dyDescent="0.2"/>
    <row r="42344" ht="12.75" x14ac:dyDescent="0.2"/>
    <row r="42345" ht="12.75" x14ac:dyDescent="0.2"/>
    <row r="42346" ht="12.75" x14ac:dyDescent="0.2"/>
    <row r="42347" ht="12.75" x14ac:dyDescent="0.2"/>
    <row r="42348" ht="12.75" x14ac:dyDescent="0.2"/>
    <row r="42349" ht="12.75" x14ac:dyDescent="0.2"/>
    <row r="42350" ht="12.75" x14ac:dyDescent="0.2"/>
    <row r="42351" ht="12.75" x14ac:dyDescent="0.2"/>
    <row r="42352" ht="12.75" x14ac:dyDescent="0.2"/>
    <row r="42353" ht="12.75" x14ac:dyDescent="0.2"/>
    <row r="42354" ht="12.75" x14ac:dyDescent="0.2"/>
    <row r="42355" ht="12.75" x14ac:dyDescent="0.2"/>
    <row r="42356" ht="12.75" x14ac:dyDescent="0.2"/>
    <row r="42357" ht="12.75" x14ac:dyDescent="0.2"/>
    <row r="42358" ht="12.75" x14ac:dyDescent="0.2"/>
    <row r="42359" ht="12.75" x14ac:dyDescent="0.2"/>
    <row r="42360" ht="12.75" x14ac:dyDescent="0.2"/>
    <row r="42361" ht="12.75" x14ac:dyDescent="0.2"/>
    <row r="42362" ht="12.75" x14ac:dyDescent="0.2"/>
    <row r="42363" ht="12.75" x14ac:dyDescent="0.2"/>
    <row r="42364" ht="12.75" x14ac:dyDescent="0.2"/>
    <row r="42365" ht="12.75" x14ac:dyDescent="0.2"/>
    <row r="42366" ht="12.75" x14ac:dyDescent="0.2"/>
    <row r="42367" ht="12.75" x14ac:dyDescent="0.2"/>
    <row r="42368" ht="12.75" x14ac:dyDescent="0.2"/>
    <row r="42369" ht="12.75" x14ac:dyDescent="0.2"/>
    <row r="42370" ht="12.75" x14ac:dyDescent="0.2"/>
    <row r="42371" ht="12.75" x14ac:dyDescent="0.2"/>
    <row r="42372" ht="12.75" x14ac:dyDescent="0.2"/>
    <row r="42373" ht="12.75" x14ac:dyDescent="0.2"/>
    <row r="42374" ht="12.75" x14ac:dyDescent="0.2"/>
    <row r="42375" ht="12.75" x14ac:dyDescent="0.2"/>
    <row r="42376" ht="12.75" x14ac:dyDescent="0.2"/>
    <row r="42377" ht="12.75" x14ac:dyDescent="0.2"/>
    <row r="42378" ht="12.75" x14ac:dyDescent="0.2"/>
    <row r="42379" ht="12.75" x14ac:dyDescent="0.2"/>
    <row r="42380" ht="12.75" x14ac:dyDescent="0.2"/>
    <row r="42381" ht="12.75" x14ac:dyDescent="0.2"/>
    <row r="42382" ht="12.75" x14ac:dyDescent="0.2"/>
    <row r="42383" ht="12.75" x14ac:dyDescent="0.2"/>
    <row r="42384" ht="12.75" x14ac:dyDescent="0.2"/>
    <row r="42385" ht="12.75" x14ac:dyDescent="0.2"/>
    <row r="42386" ht="12.75" x14ac:dyDescent="0.2"/>
    <row r="42387" ht="12.75" x14ac:dyDescent="0.2"/>
    <row r="42388" ht="12.75" x14ac:dyDescent="0.2"/>
    <row r="42389" ht="12.75" x14ac:dyDescent="0.2"/>
    <row r="42390" ht="12.75" x14ac:dyDescent="0.2"/>
    <row r="42391" ht="12.75" x14ac:dyDescent="0.2"/>
    <row r="42392" ht="12.75" x14ac:dyDescent="0.2"/>
    <row r="42393" ht="12.75" x14ac:dyDescent="0.2"/>
    <row r="42394" ht="12.75" x14ac:dyDescent="0.2"/>
    <row r="42395" ht="12.75" x14ac:dyDescent="0.2"/>
    <row r="42396" ht="12.75" x14ac:dyDescent="0.2"/>
    <row r="42397" ht="12.75" x14ac:dyDescent="0.2"/>
    <row r="42398" ht="12.75" x14ac:dyDescent="0.2"/>
    <row r="42399" ht="12.75" x14ac:dyDescent="0.2"/>
    <row r="42400" ht="12.75" x14ac:dyDescent="0.2"/>
    <row r="42401" ht="12.75" x14ac:dyDescent="0.2"/>
    <row r="42402" ht="12.75" x14ac:dyDescent="0.2"/>
    <row r="42403" ht="12.75" x14ac:dyDescent="0.2"/>
    <row r="42404" ht="12.75" x14ac:dyDescent="0.2"/>
    <row r="42405" ht="12.75" x14ac:dyDescent="0.2"/>
    <row r="42406" ht="12.75" x14ac:dyDescent="0.2"/>
    <row r="42407" ht="12.75" x14ac:dyDescent="0.2"/>
    <row r="42408" ht="12.75" x14ac:dyDescent="0.2"/>
    <row r="42409" ht="12.75" x14ac:dyDescent="0.2"/>
    <row r="42410" ht="12.75" x14ac:dyDescent="0.2"/>
    <row r="42411" ht="12.75" x14ac:dyDescent="0.2"/>
    <row r="42412" ht="12.75" x14ac:dyDescent="0.2"/>
    <row r="42413" ht="12.75" x14ac:dyDescent="0.2"/>
    <row r="42414" ht="12.75" x14ac:dyDescent="0.2"/>
    <row r="42415" ht="12.75" x14ac:dyDescent="0.2"/>
    <row r="42416" ht="12.75" x14ac:dyDescent="0.2"/>
    <row r="42417" ht="12.75" x14ac:dyDescent="0.2"/>
    <row r="42418" ht="12.75" x14ac:dyDescent="0.2"/>
    <row r="42419" ht="12.75" x14ac:dyDescent="0.2"/>
    <row r="42420" ht="12.75" x14ac:dyDescent="0.2"/>
    <row r="42421" ht="12.75" x14ac:dyDescent="0.2"/>
    <row r="42422" ht="12.75" x14ac:dyDescent="0.2"/>
    <row r="42423" ht="12.75" x14ac:dyDescent="0.2"/>
    <row r="42424" ht="12.75" x14ac:dyDescent="0.2"/>
    <row r="42425" ht="12.75" x14ac:dyDescent="0.2"/>
    <row r="42426" ht="12.75" x14ac:dyDescent="0.2"/>
    <row r="42427" ht="12.75" x14ac:dyDescent="0.2"/>
    <row r="42428" ht="12.75" x14ac:dyDescent="0.2"/>
    <row r="42429" ht="12.75" x14ac:dyDescent="0.2"/>
    <row r="42430" ht="12.75" x14ac:dyDescent="0.2"/>
    <row r="42431" ht="12.75" x14ac:dyDescent="0.2"/>
    <row r="42432" ht="12.75" x14ac:dyDescent="0.2"/>
    <row r="42433" ht="12.75" x14ac:dyDescent="0.2"/>
    <row r="42434" ht="12.75" x14ac:dyDescent="0.2"/>
    <row r="42435" ht="12.75" x14ac:dyDescent="0.2"/>
    <row r="42436" ht="12.75" x14ac:dyDescent="0.2"/>
    <row r="42437" ht="12.75" x14ac:dyDescent="0.2"/>
    <row r="42438" ht="12.75" x14ac:dyDescent="0.2"/>
    <row r="42439" ht="12.75" x14ac:dyDescent="0.2"/>
    <row r="42440" ht="12.75" x14ac:dyDescent="0.2"/>
    <row r="42441" ht="12.75" x14ac:dyDescent="0.2"/>
    <row r="42442" ht="12.75" x14ac:dyDescent="0.2"/>
    <row r="42443" ht="12.75" x14ac:dyDescent="0.2"/>
    <row r="42444" ht="12.75" x14ac:dyDescent="0.2"/>
    <row r="42445" ht="12.75" x14ac:dyDescent="0.2"/>
    <row r="42446" ht="12.75" x14ac:dyDescent="0.2"/>
    <row r="42447" ht="12.75" x14ac:dyDescent="0.2"/>
    <row r="42448" ht="12.75" x14ac:dyDescent="0.2"/>
    <row r="42449" ht="12.75" x14ac:dyDescent="0.2"/>
    <row r="42450" ht="12.75" x14ac:dyDescent="0.2"/>
    <row r="42451" ht="12.75" x14ac:dyDescent="0.2"/>
    <row r="42452" ht="12.75" x14ac:dyDescent="0.2"/>
    <row r="42453" ht="12.75" x14ac:dyDescent="0.2"/>
    <row r="42454" ht="12.75" x14ac:dyDescent="0.2"/>
    <row r="42455" ht="12.75" x14ac:dyDescent="0.2"/>
    <row r="42456" ht="12.75" x14ac:dyDescent="0.2"/>
    <row r="42457" ht="12.75" x14ac:dyDescent="0.2"/>
    <row r="42458" ht="12.75" x14ac:dyDescent="0.2"/>
    <row r="42459" ht="12.75" x14ac:dyDescent="0.2"/>
    <row r="42460" ht="12.75" x14ac:dyDescent="0.2"/>
    <row r="42461" ht="12.75" x14ac:dyDescent="0.2"/>
    <row r="42462" ht="12.75" x14ac:dyDescent="0.2"/>
    <row r="42463" ht="12.75" x14ac:dyDescent="0.2"/>
    <row r="42464" ht="12.75" x14ac:dyDescent="0.2"/>
    <row r="42465" ht="12.75" x14ac:dyDescent="0.2"/>
    <row r="42466" ht="12.75" x14ac:dyDescent="0.2"/>
    <row r="42467" ht="12.75" x14ac:dyDescent="0.2"/>
    <row r="42468" ht="12.75" x14ac:dyDescent="0.2"/>
    <row r="42469" ht="12.75" x14ac:dyDescent="0.2"/>
    <row r="42470" ht="12.75" x14ac:dyDescent="0.2"/>
    <row r="42471" ht="12.75" x14ac:dyDescent="0.2"/>
    <row r="42472" ht="12.75" x14ac:dyDescent="0.2"/>
    <row r="42473" ht="12.75" x14ac:dyDescent="0.2"/>
    <row r="42474" ht="12.75" x14ac:dyDescent="0.2"/>
    <row r="42475" ht="12.75" x14ac:dyDescent="0.2"/>
    <row r="42476" ht="12.75" x14ac:dyDescent="0.2"/>
    <row r="42477" ht="12.75" x14ac:dyDescent="0.2"/>
    <row r="42478" ht="12.75" x14ac:dyDescent="0.2"/>
    <row r="42479" ht="12.75" x14ac:dyDescent="0.2"/>
    <row r="42480" ht="12.75" x14ac:dyDescent="0.2"/>
    <row r="42481" ht="12.75" x14ac:dyDescent="0.2"/>
    <row r="42482" ht="12.75" x14ac:dyDescent="0.2"/>
    <row r="42483" ht="12.75" x14ac:dyDescent="0.2"/>
    <row r="42484" ht="12.75" x14ac:dyDescent="0.2"/>
    <row r="42485" ht="12.75" x14ac:dyDescent="0.2"/>
    <row r="42486" ht="12.75" x14ac:dyDescent="0.2"/>
    <row r="42487" ht="12.75" x14ac:dyDescent="0.2"/>
    <row r="42488" ht="12.75" x14ac:dyDescent="0.2"/>
    <row r="42489" ht="12.75" x14ac:dyDescent="0.2"/>
    <row r="42490" ht="12.75" x14ac:dyDescent="0.2"/>
    <row r="42491" ht="12.75" x14ac:dyDescent="0.2"/>
    <row r="42492" ht="12.75" x14ac:dyDescent="0.2"/>
    <row r="42493" ht="12.75" x14ac:dyDescent="0.2"/>
    <row r="42494" ht="12.75" x14ac:dyDescent="0.2"/>
    <row r="42495" ht="12.75" x14ac:dyDescent="0.2"/>
    <row r="42496" ht="12.75" x14ac:dyDescent="0.2"/>
    <row r="42497" ht="12.75" x14ac:dyDescent="0.2"/>
    <row r="42498" ht="12.75" x14ac:dyDescent="0.2"/>
    <row r="42499" ht="12.75" x14ac:dyDescent="0.2"/>
    <row r="42500" ht="12.75" x14ac:dyDescent="0.2"/>
    <row r="42501" ht="12.75" x14ac:dyDescent="0.2"/>
    <row r="42502" ht="12.75" x14ac:dyDescent="0.2"/>
    <row r="42503" ht="12.75" x14ac:dyDescent="0.2"/>
    <row r="42504" ht="12.75" x14ac:dyDescent="0.2"/>
    <row r="42505" ht="12.75" x14ac:dyDescent="0.2"/>
    <row r="42506" ht="12.75" x14ac:dyDescent="0.2"/>
    <row r="42507" ht="12.75" x14ac:dyDescent="0.2"/>
    <row r="42508" ht="12.75" x14ac:dyDescent="0.2"/>
    <row r="42509" ht="12.75" x14ac:dyDescent="0.2"/>
    <row r="42510" ht="12.75" x14ac:dyDescent="0.2"/>
    <row r="42511" ht="12.75" x14ac:dyDescent="0.2"/>
    <row r="42512" ht="12.75" x14ac:dyDescent="0.2"/>
    <row r="42513" ht="12.75" x14ac:dyDescent="0.2"/>
    <row r="42514" ht="12.75" x14ac:dyDescent="0.2"/>
    <row r="42515" ht="12.75" x14ac:dyDescent="0.2"/>
    <row r="42516" ht="12.75" x14ac:dyDescent="0.2"/>
    <row r="42517" ht="12.75" x14ac:dyDescent="0.2"/>
    <row r="42518" ht="12.75" x14ac:dyDescent="0.2"/>
    <row r="42519" ht="12.75" x14ac:dyDescent="0.2"/>
    <row r="42520" ht="12.75" x14ac:dyDescent="0.2"/>
    <row r="42521" ht="12.75" x14ac:dyDescent="0.2"/>
    <row r="42522" ht="12.75" x14ac:dyDescent="0.2"/>
    <row r="42523" ht="12.75" x14ac:dyDescent="0.2"/>
    <row r="42524" ht="12.75" x14ac:dyDescent="0.2"/>
    <row r="42525" ht="12.75" x14ac:dyDescent="0.2"/>
    <row r="42526" ht="12.75" x14ac:dyDescent="0.2"/>
    <row r="42527" ht="12.75" x14ac:dyDescent="0.2"/>
    <row r="42528" ht="12.75" x14ac:dyDescent="0.2"/>
    <row r="42529" ht="12.75" x14ac:dyDescent="0.2"/>
    <row r="42530" ht="12.75" x14ac:dyDescent="0.2"/>
    <row r="42531" ht="12.75" x14ac:dyDescent="0.2"/>
    <row r="42532" ht="12.75" x14ac:dyDescent="0.2"/>
    <row r="42533" ht="12.75" x14ac:dyDescent="0.2"/>
    <row r="42534" ht="12.75" x14ac:dyDescent="0.2"/>
    <row r="42535" ht="12.75" x14ac:dyDescent="0.2"/>
    <row r="42536" ht="12.75" x14ac:dyDescent="0.2"/>
    <row r="42537" ht="12.75" x14ac:dyDescent="0.2"/>
    <row r="42538" ht="12.75" x14ac:dyDescent="0.2"/>
    <row r="42539" ht="12.75" x14ac:dyDescent="0.2"/>
    <row r="42540" ht="12.75" x14ac:dyDescent="0.2"/>
    <row r="42541" ht="12.75" x14ac:dyDescent="0.2"/>
    <row r="42542" ht="12.75" x14ac:dyDescent="0.2"/>
    <row r="42543" ht="12.75" x14ac:dyDescent="0.2"/>
    <row r="42544" ht="12.75" x14ac:dyDescent="0.2"/>
    <row r="42545" ht="12.75" x14ac:dyDescent="0.2"/>
    <row r="42546" ht="12.75" x14ac:dyDescent="0.2"/>
    <row r="42547" ht="12.75" x14ac:dyDescent="0.2"/>
    <row r="42548" ht="12.75" x14ac:dyDescent="0.2"/>
    <row r="42549" ht="12.75" x14ac:dyDescent="0.2"/>
    <row r="42550" ht="12.75" x14ac:dyDescent="0.2"/>
    <row r="42551" ht="12.75" x14ac:dyDescent="0.2"/>
    <row r="42552" ht="12.75" x14ac:dyDescent="0.2"/>
    <row r="42553" ht="12.75" x14ac:dyDescent="0.2"/>
    <row r="42554" ht="12.75" x14ac:dyDescent="0.2"/>
    <row r="42555" ht="12.75" x14ac:dyDescent="0.2"/>
    <row r="42556" ht="12.75" x14ac:dyDescent="0.2"/>
    <row r="42557" ht="12.75" x14ac:dyDescent="0.2"/>
    <row r="42558" ht="12.75" x14ac:dyDescent="0.2"/>
    <row r="42559" ht="12.75" x14ac:dyDescent="0.2"/>
    <row r="42560" ht="12.75" x14ac:dyDescent="0.2"/>
    <row r="42561" ht="12.75" x14ac:dyDescent="0.2"/>
    <row r="42562" ht="12.75" x14ac:dyDescent="0.2"/>
    <row r="42563" ht="12.75" x14ac:dyDescent="0.2"/>
    <row r="42564" ht="12.75" x14ac:dyDescent="0.2"/>
    <row r="42565" ht="12.75" x14ac:dyDescent="0.2"/>
    <row r="42566" ht="12.75" x14ac:dyDescent="0.2"/>
    <row r="42567" ht="12.75" x14ac:dyDescent="0.2"/>
    <row r="42568" ht="12.75" x14ac:dyDescent="0.2"/>
    <row r="42569" ht="12.75" x14ac:dyDescent="0.2"/>
    <row r="42570" ht="12.75" x14ac:dyDescent="0.2"/>
    <row r="42571" ht="12.75" x14ac:dyDescent="0.2"/>
    <row r="42572" ht="12.75" x14ac:dyDescent="0.2"/>
    <row r="42573" ht="12.75" x14ac:dyDescent="0.2"/>
    <row r="42574" ht="12.75" x14ac:dyDescent="0.2"/>
    <row r="42575" ht="12.75" x14ac:dyDescent="0.2"/>
    <row r="42576" ht="12.75" x14ac:dyDescent="0.2"/>
    <row r="42577" ht="12.75" x14ac:dyDescent="0.2"/>
    <row r="42578" ht="12.75" x14ac:dyDescent="0.2"/>
    <row r="42579" ht="12.75" x14ac:dyDescent="0.2"/>
    <row r="42580" ht="12.75" x14ac:dyDescent="0.2"/>
    <row r="42581" ht="12.75" x14ac:dyDescent="0.2"/>
    <row r="42582" ht="12.75" x14ac:dyDescent="0.2"/>
    <row r="42583" ht="12.75" x14ac:dyDescent="0.2"/>
    <row r="42584" ht="12.75" x14ac:dyDescent="0.2"/>
    <row r="42585" ht="12.75" x14ac:dyDescent="0.2"/>
    <row r="42586" ht="12.75" x14ac:dyDescent="0.2"/>
    <row r="42587" ht="12.75" x14ac:dyDescent="0.2"/>
    <row r="42588" ht="12.75" x14ac:dyDescent="0.2"/>
    <row r="42589" ht="12.75" x14ac:dyDescent="0.2"/>
    <row r="42590" ht="12.75" x14ac:dyDescent="0.2"/>
    <row r="42591" ht="12.75" x14ac:dyDescent="0.2"/>
    <row r="42592" ht="12.75" x14ac:dyDescent="0.2"/>
    <row r="42593" ht="12.75" x14ac:dyDescent="0.2"/>
    <row r="42594" ht="12.75" x14ac:dyDescent="0.2"/>
    <row r="42595" ht="12.75" x14ac:dyDescent="0.2"/>
    <row r="42596" ht="12.75" x14ac:dyDescent="0.2"/>
    <row r="42597" ht="12.75" x14ac:dyDescent="0.2"/>
    <row r="42598" ht="12.75" x14ac:dyDescent="0.2"/>
    <row r="42599" ht="12.75" x14ac:dyDescent="0.2"/>
    <row r="42600" ht="12.75" x14ac:dyDescent="0.2"/>
    <row r="42601" ht="12.75" x14ac:dyDescent="0.2"/>
    <row r="42602" ht="12.75" x14ac:dyDescent="0.2"/>
    <row r="42603" ht="12.75" x14ac:dyDescent="0.2"/>
    <row r="42604" ht="12.75" x14ac:dyDescent="0.2"/>
    <row r="42605" ht="12.75" x14ac:dyDescent="0.2"/>
    <row r="42606" ht="12.75" x14ac:dyDescent="0.2"/>
    <row r="42607" ht="12.75" x14ac:dyDescent="0.2"/>
    <row r="42608" ht="12.75" x14ac:dyDescent="0.2"/>
    <row r="42609" ht="12.75" x14ac:dyDescent="0.2"/>
    <row r="42610" ht="12.75" x14ac:dyDescent="0.2"/>
    <row r="42611" ht="12.75" x14ac:dyDescent="0.2"/>
    <row r="42612" ht="12.75" x14ac:dyDescent="0.2"/>
    <row r="42613" ht="12.75" x14ac:dyDescent="0.2"/>
    <row r="42614" ht="12.75" x14ac:dyDescent="0.2"/>
    <row r="42615" ht="12.75" x14ac:dyDescent="0.2"/>
    <row r="42616" ht="12.75" x14ac:dyDescent="0.2"/>
    <row r="42617" ht="12.75" x14ac:dyDescent="0.2"/>
    <row r="42618" ht="12.75" x14ac:dyDescent="0.2"/>
    <row r="42619" ht="12.75" x14ac:dyDescent="0.2"/>
    <row r="42620" ht="12.75" x14ac:dyDescent="0.2"/>
    <row r="42621" ht="12.75" x14ac:dyDescent="0.2"/>
    <row r="42622" ht="12.75" x14ac:dyDescent="0.2"/>
    <row r="42623" ht="12.75" x14ac:dyDescent="0.2"/>
    <row r="42624" ht="12.75" x14ac:dyDescent="0.2"/>
    <row r="42625" ht="12.75" x14ac:dyDescent="0.2"/>
    <row r="42626" ht="12.75" x14ac:dyDescent="0.2"/>
    <row r="42627" ht="12.75" x14ac:dyDescent="0.2"/>
    <row r="42628" ht="12.75" x14ac:dyDescent="0.2"/>
    <row r="42629" ht="12.75" x14ac:dyDescent="0.2"/>
    <row r="42630" ht="12.75" x14ac:dyDescent="0.2"/>
    <row r="42631" ht="12.75" x14ac:dyDescent="0.2"/>
    <row r="42632" ht="12.75" x14ac:dyDescent="0.2"/>
    <row r="42633" ht="12.75" x14ac:dyDescent="0.2"/>
    <row r="42634" ht="12.75" x14ac:dyDescent="0.2"/>
    <row r="42635" ht="12.75" x14ac:dyDescent="0.2"/>
    <row r="42636" ht="12.75" x14ac:dyDescent="0.2"/>
    <row r="42637" ht="12.75" x14ac:dyDescent="0.2"/>
    <row r="42638" ht="12.75" x14ac:dyDescent="0.2"/>
    <row r="42639" ht="12.75" x14ac:dyDescent="0.2"/>
    <row r="42640" ht="12.75" x14ac:dyDescent="0.2"/>
    <row r="42641" ht="12.75" x14ac:dyDescent="0.2"/>
    <row r="42642" ht="12.75" x14ac:dyDescent="0.2"/>
    <row r="42643" ht="12.75" x14ac:dyDescent="0.2"/>
    <row r="42644" ht="12.75" x14ac:dyDescent="0.2"/>
    <row r="42645" ht="12.75" x14ac:dyDescent="0.2"/>
    <row r="42646" ht="12.75" x14ac:dyDescent="0.2"/>
    <row r="42647" ht="12.75" x14ac:dyDescent="0.2"/>
    <row r="42648" ht="12.75" x14ac:dyDescent="0.2"/>
    <row r="42649" ht="12.75" x14ac:dyDescent="0.2"/>
    <row r="42650" ht="12.75" x14ac:dyDescent="0.2"/>
    <row r="42651" ht="12.75" x14ac:dyDescent="0.2"/>
    <row r="42652" ht="12.75" x14ac:dyDescent="0.2"/>
    <row r="42653" ht="12.75" x14ac:dyDescent="0.2"/>
    <row r="42654" ht="12.75" x14ac:dyDescent="0.2"/>
    <row r="42655" ht="12.75" x14ac:dyDescent="0.2"/>
    <row r="42656" ht="12.75" x14ac:dyDescent="0.2"/>
    <row r="42657" ht="12.75" x14ac:dyDescent="0.2"/>
    <row r="42658" ht="12.75" x14ac:dyDescent="0.2"/>
    <row r="42659" ht="12.75" x14ac:dyDescent="0.2"/>
    <row r="42660" ht="12.75" x14ac:dyDescent="0.2"/>
    <row r="42661" ht="12.75" x14ac:dyDescent="0.2"/>
    <row r="42662" ht="12.75" x14ac:dyDescent="0.2"/>
    <row r="42663" ht="12.75" x14ac:dyDescent="0.2"/>
    <row r="42664" ht="12.75" x14ac:dyDescent="0.2"/>
    <row r="42665" ht="12.75" x14ac:dyDescent="0.2"/>
    <row r="42666" ht="12.75" x14ac:dyDescent="0.2"/>
    <row r="42667" ht="12.75" x14ac:dyDescent="0.2"/>
    <row r="42668" ht="12.75" x14ac:dyDescent="0.2"/>
    <row r="42669" ht="12.75" x14ac:dyDescent="0.2"/>
    <row r="42670" ht="12.75" x14ac:dyDescent="0.2"/>
    <row r="42671" ht="12.75" x14ac:dyDescent="0.2"/>
    <row r="42672" ht="12.75" x14ac:dyDescent="0.2"/>
    <row r="42673" ht="12.75" x14ac:dyDescent="0.2"/>
    <row r="42674" ht="12.75" x14ac:dyDescent="0.2"/>
    <row r="42675" ht="12.75" x14ac:dyDescent="0.2"/>
    <row r="42676" ht="12.75" x14ac:dyDescent="0.2"/>
    <row r="42677" ht="12.75" x14ac:dyDescent="0.2"/>
    <row r="42678" ht="12.75" x14ac:dyDescent="0.2"/>
    <row r="42679" ht="12.75" x14ac:dyDescent="0.2"/>
    <row r="42680" ht="12.75" x14ac:dyDescent="0.2"/>
    <row r="42681" ht="12.75" x14ac:dyDescent="0.2"/>
    <row r="42682" ht="12.75" x14ac:dyDescent="0.2"/>
    <row r="42683" ht="12.75" x14ac:dyDescent="0.2"/>
    <row r="42684" ht="12.75" x14ac:dyDescent="0.2"/>
    <row r="42685" ht="12.75" x14ac:dyDescent="0.2"/>
    <row r="42686" ht="12.75" x14ac:dyDescent="0.2"/>
    <row r="42687" ht="12.75" x14ac:dyDescent="0.2"/>
    <row r="42688" ht="12.75" x14ac:dyDescent="0.2"/>
    <row r="42689" ht="12.75" x14ac:dyDescent="0.2"/>
    <row r="42690" ht="12.75" x14ac:dyDescent="0.2"/>
    <row r="42691" ht="12.75" x14ac:dyDescent="0.2"/>
    <row r="42692" ht="12.75" x14ac:dyDescent="0.2"/>
    <row r="42693" ht="12.75" x14ac:dyDescent="0.2"/>
    <row r="42694" ht="12.75" x14ac:dyDescent="0.2"/>
    <row r="42695" ht="12.75" x14ac:dyDescent="0.2"/>
    <row r="42696" ht="12.75" x14ac:dyDescent="0.2"/>
    <row r="42697" ht="12.75" x14ac:dyDescent="0.2"/>
    <row r="42698" ht="12.75" x14ac:dyDescent="0.2"/>
    <row r="42699" ht="12.75" x14ac:dyDescent="0.2"/>
    <row r="42700" ht="12.75" x14ac:dyDescent="0.2"/>
    <row r="42701" ht="12.75" x14ac:dyDescent="0.2"/>
    <row r="42702" ht="12.75" x14ac:dyDescent="0.2"/>
    <row r="42703" ht="12.75" x14ac:dyDescent="0.2"/>
    <row r="42704" ht="12.75" x14ac:dyDescent="0.2"/>
    <row r="42705" ht="12.75" x14ac:dyDescent="0.2"/>
    <row r="42706" ht="12.75" x14ac:dyDescent="0.2"/>
    <row r="42707" ht="12.75" x14ac:dyDescent="0.2"/>
    <row r="42708" ht="12.75" x14ac:dyDescent="0.2"/>
    <row r="42709" ht="12.75" x14ac:dyDescent="0.2"/>
    <row r="42710" ht="12.75" x14ac:dyDescent="0.2"/>
    <row r="42711" ht="12.75" x14ac:dyDescent="0.2"/>
    <row r="42712" ht="12.75" x14ac:dyDescent="0.2"/>
    <row r="42713" ht="12.75" x14ac:dyDescent="0.2"/>
    <row r="42714" ht="12.75" x14ac:dyDescent="0.2"/>
    <row r="42715" ht="12.75" x14ac:dyDescent="0.2"/>
    <row r="42716" ht="12.75" x14ac:dyDescent="0.2"/>
    <row r="42717" ht="12.75" x14ac:dyDescent="0.2"/>
    <row r="42718" ht="12.75" x14ac:dyDescent="0.2"/>
    <row r="42719" ht="12.75" x14ac:dyDescent="0.2"/>
    <row r="42720" ht="12.75" x14ac:dyDescent="0.2"/>
    <row r="42721" ht="12.75" x14ac:dyDescent="0.2"/>
    <row r="42722" ht="12.75" x14ac:dyDescent="0.2"/>
    <row r="42723" ht="12.75" x14ac:dyDescent="0.2"/>
    <row r="42724" ht="12.75" x14ac:dyDescent="0.2"/>
    <row r="42725" ht="12.75" x14ac:dyDescent="0.2"/>
    <row r="42726" ht="12.75" x14ac:dyDescent="0.2"/>
    <row r="42727" ht="12.75" x14ac:dyDescent="0.2"/>
    <row r="42728" ht="12.75" x14ac:dyDescent="0.2"/>
    <row r="42729" ht="12.75" x14ac:dyDescent="0.2"/>
    <row r="42730" ht="12.75" x14ac:dyDescent="0.2"/>
    <row r="42731" ht="12.75" x14ac:dyDescent="0.2"/>
    <row r="42732" ht="12.75" x14ac:dyDescent="0.2"/>
    <row r="42733" ht="12.75" x14ac:dyDescent="0.2"/>
    <row r="42734" ht="12.75" x14ac:dyDescent="0.2"/>
    <row r="42735" ht="12.75" x14ac:dyDescent="0.2"/>
    <row r="42736" ht="12.75" x14ac:dyDescent="0.2"/>
    <row r="42737" ht="12.75" x14ac:dyDescent="0.2"/>
    <row r="42738" ht="12.75" x14ac:dyDescent="0.2"/>
    <row r="42739" ht="12.75" x14ac:dyDescent="0.2"/>
    <row r="42740" ht="12.75" x14ac:dyDescent="0.2"/>
    <row r="42741" ht="12.75" x14ac:dyDescent="0.2"/>
    <row r="42742" ht="12.75" x14ac:dyDescent="0.2"/>
    <row r="42743" ht="12.75" x14ac:dyDescent="0.2"/>
    <row r="42744" ht="12.75" x14ac:dyDescent="0.2"/>
    <row r="42745" ht="12.75" x14ac:dyDescent="0.2"/>
    <row r="42746" ht="12.75" x14ac:dyDescent="0.2"/>
    <row r="42747" ht="12.75" x14ac:dyDescent="0.2"/>
    <row r="42748" ht="12.75" x14ac:dyDescent="0.2"/>
    <row r="42749" ht="12.75" x14ac:dyDescent="0.2"/>
    <row r="42750" ht="12.75" x14ac:dyDescent="0.2"/>
    <row r="42751" ht="12.75" x14ac:dyDescent="0.2"/>
    <row r="42752" ht="12.75" x14ac:dyDescent="0.2"/>
    <row r="42753" ht="12.75" x14ac:dyDescent="0.2"/>
    <row r="42754" ht="12.75" x14ac:dyDescent="0.2"/>
    <row r="42755" ht="12.75" x14ac:dyDescent="0.2"/>
    <row r="42756" ht="12.75" x14ac:dyDescent="0.2"/>
    <row r="42757" ht="12.75" x14ac:dyDescent="0.2"/>
    <row r="42758" ht="12.75" x14ac:dyDescent="0.2"/>
    <row r="42759" ht="12.75" x14ac:dyDescent="0.2"/>
    <row r="42760" ht="12.75" x14ac:dyDescent="0.2"/>
    <row r="42761" ht="12.75" x14ac:dyDescent="0.2"/>
    <row r="42762" ht="12.75" x14ac:dyDescent="0.2"/>
    <row r="42763" ht="12.75" x14ac:dyDescent="0.2"/>
    <row r="42764" ht="12.75" x14ac:dyDescent="0.2"/>
    <row r="42765" ht="12.75" x14ac:dyDescent="0.2"/>
    <row r="42766" ht="12.75" x14ac:dyDescent="0.2"/>
    <row r="42767" ht="12.75" x14ac:dyDescent="0.2"/>
    <row r="42768" ht="12.75" x14ac:dyDescent="0.2"/>
    <row r="42769" ht="12.75" x14ac:dyDescent="0.2"/>
    <row r="42770" ht="12.75" x14ac:dyDescent="0.2"/>
    <row r="42771" ht="12.75" x14ac:dyDescent="0.2"/>
    <row r="42772" ht="12.75" x14ac:dyDescent="0.2"/>
    <row r="42773" ht="12.75" x14ac:dyDescent="0.2"/>
    <row r="42774" ht="12.75" x14ac:dyDescent="0.2"/>
    <row r="42775" ht="12.75" x14ac:dyDescent="0.2"/>
    <row r="42776" ht="12.75" x14ac:dyDescent="0.2"/>
    <row r="42777" ht="12.75" x14ac:dyDescent="0.2"/>
    <row r="42778" ht="12.75" x14ac:dyDescent="0.2"/>
    <row r="42779" ht="12.75" x14ac:dyDescent="0.2"/>
    <row r="42780" ht="12.75" x14ac:dyDescent="0.2"/>
    <row r="42781" ht="12.75" x14ac:dyDescent="0.2"/>
    <row r="42782" ht="12.75" x14ac:dyDescent="0.2"/>
    <row r="42783" ht="12.75" x14ac:dyDescent="0.2"/>
    <row r="42784" ht="12.75" x14ac:dyDescent="0.2"/>
    <row r="42785" ht="12.75" x14ac:dyDescent="0.2"/>
    <row r="42786" ht="12.75" x14ac:dyDescent="0.2"/>
    <row r="42787" ht="12.75" x14ac:dyDescent="0.2"/>
    <row r="42788" ht="12.75" x14ac:dyDescent="0.2"/>
    <row r="42789" ht="12.75" x14ac:dyDescent="0.2"/>
    <row r="42790" ht="12.75" x14ac:dyDescent="0.2"/>
    <row r="42791" ht="12.75" x14ac:dyDescent="0.2"/>
    <row r="42792" ht="12.75" x14ac:dyDescent="0.2"/>
    <row r="42793" ht="12.75" x14ac:dyDescent="0.2"/>
    <row r="42794" ht="12.75" x14ac:dyDescent="0.2"/>
    <row r="42795" ht="12.75" x14ac:dyDescent="0.2"/>
    <row r="42796" ht="12.75" x14ac:dyDescent="0.2"/>
    <row r="42797" ht="12.75" x14ac:dyDescent="0.2"/>
    <row r="42798" ht="12.75" x14ac:dyDescent="0.2"/>
    <row r="42799" ht="12.75" x14ac:dyDescent="0.2"/>
    <row r="42800" ht="12.75" x14ac:dyDescent="0.2"/>
    <row r="42801" ht="12.75" x14ac:dyDescent="0.2"/>
    <row r="42802" ht="12.75" x14ac:dyDescent="0.2"/>
    <row r="42803" ht="12.75" x14ac:dyDescent="0.2"/>
    <row r="42804" ht="12.75" x14ac:dyDescent="0.2"/>
    <row r="42805" ht="12.75" x14ac:dyDescent="0.2"/>
    <row r="42806" ht="12.75" x14ac:dyDescent="0.2"/>
    <row r="42807" ht="12.75" x14ac:dyDescent="0.2"/>
    <row r="42808" ht="12.75" x14ac:dyDescent="0.2"/>
    <row r="42809" ht="12.75" x14ac:dyDescent="0.2"/>
    <row r="42810" ht="12.75" x14ac:dyDescent="0.2"/>
    <row r="42811" ht="12.75" x14ac:dyDescent="0.2"/>
    <row r="42812" ht="12.75" x14ac:dyDescent="0.2"/>
    <row r="42813" ht="12.75" x14ac:dyDescent="0.2"/>
    <row r="42814" ht="12.75" x14ac:dyDescent="0.2"/>
    <row r="42815" ht="12.75" x14ac:dyDescent="0.2"/>
    <row r="42816" ht="12.75" x14ac:dyDescent="0.2"/>
    <row r="42817" ht="12.75" x14ac:dyDescent="0.2"/>
    <row r="42818" ht="12.75" x14ac:dyDescent="0.2"/>
    <row r="42819" ht="12.75" x14ac:dyDescent="0.2"/>
    <row r="42820" ht="12.75" x14ac:dyDescent="0.2"/>
    <row r="42821" ht="12.75" x14ac:dyDescent="0.2"/>
    <row r="42822" ht="12.75" x14ac:dyDescent="0.2"/>
    <row r="42823" ht="12.75" x14ac:dyDescent="0.2"/>
    <row r="42824" ht="12.75" x14ac:dyDescent="0.2"/>
    <row r="42825" ht="12.75" x14ac:dyDescent="0.2"/>
    <row r="42826" ht="12.75" x14ac:dyDescent="0.2"/>
    <row r="42827" ht="12.75" x14ac:dyDescent="0.2"/>
    <row r="42828" ht="12.75" x14ac:dyDescent="0.2"/>
    <row r="42829" ht="12.75" x14ac:dyDescent="0.2"/>
    <row r="42830" ht="12.75" x14ac:dyDescent="0.2"/>
    <row r="42831" ht="12.75" x14ac:dyDescent="0.2"/>
    <row r="42832" ht="12.75" x14ac:dyDescent="0.2"/>
    <row r="42833" ht="12.75" x14ac:dyDescent="0.2"/>
    <row r="42834" ht="12.75" x14ac:dyDescent="0.2"/>
    <row r="42835" ht="12.75" x14ac:dyDescent="0.2"/>
    <row r="42836" ht="12.75" x14ac:dyDescent="0.2"/>
    <row r="42837" ht="12.75" x14ac:dyDescent="0.2"/>
    <row r="42838" ht="12.75" x14ac:dyDescent="0.2"/>
    <row r="42839" ht="12.75" x14ac:dyDescent="0.2"/>
    <row r="42840" ht="12.75" x14ac:dyDescent="0.2"/>
    <row r="42841" ht="12.75" x14ac:dyDescent="0.2"/>
    <row r="42842" ht="12.75" x14ac:dyDescent="0.2"/>
    <row r="42843" ht="12.75" x14ac:dyDescent="0.2"/>
    <row r="42844" ht="12.75" x14ac:dyDescent="0.2"/>
    <row r="42845" ht="12.75" x14ac:dyDescent="0.2"/>
    <row r="42846" ht="12.75" x14ac:dyDescent="0.2"/>
    <row r="42847" ht="12.75" x14ac:dyDescent="0.2"/>
    <row r="42848" ht="12.75" x14ac:dyDescent="0.2"/>
    <row r="42849" ht="12.75" x14ac:dyDescent="0.2"/>
    <row r="42850" ht="12.75" x14ac:dyDescent="0.2"/>
    <row r="42851" ht="12.75" x14ac:dyDescent="0.2"/>
    <row r="42852" ht="12.75" x14ac:dyDescent="0.2"/>
    <row r="42853" ht="12.75" x14ac:dyDescent="0.2"/>
    <row r="42854" ht="12.75" x14ac:dyDescent="0.2"/>
    <row r="42855" ht="12.75" x14ac:dyDescent="0.2"/>
    <row r="42856" ht="12.75" x14ac:dyDescent="0.2"/>
    <row r="42857" ht="12.75" x14ac:dyDescent="0.2"/>
    <row r="42858" ht="12.75" x14ac:dyDescent="0.2"/>
    <row r="42859" ht="12.75" x14ac:dyDescent="0.2"/>
    <row r="42860" ht="12.75" x14ac:dyDescent="0.2"/>
    <row r="42861" ht="12.75" x14ac:dyDescent="0.2"/>
    <row r="42862" ht="12.75" x14ac:dyDescent="0.2"/>
    <row r="42863" ht="12.75" x14ac:dyDescent="0.2"/>
    <row r="42864" ht="12.75" x14ac:dyDescent="0.2"/>
    <row r="42865" ht="12.75" x14ac:dyDescent="0.2"/>
    <row r="42866" ht="12.75" x14ac:dyDescent="0.2"/>
    <row r="42867" ht="12.75" x14ac:dyDescent="0.2"/>
    <row r="42868" ht="12.75" x14ac:dyDescent="0.2"/>
    <row r="42869" ht="12.75" x14ac:dyDescent="0.2"/>
    <row r="42870" ht="12.75" x14ac:dyDescent="0.2"/>
    <row r="42871" ht="12.75" x14ac:dyDescent="0.2"/>
    <row r="42872" ht="12.75" x14ac:dyDescent="0.2"/>
    <row r="42873" ht="12.75" x14ac:dyDescent="0.2"/>
    <row r="42874" ht="12.75" x14ac:dyDescent="0.2"/>
    <row r="42875" ht="12.75" x14ac:dyDescent="0.2"/>
    <row r="42876" ht="12.75" x14ac:dyDescent="0.2"/>
    <row r="42877" ht="12.75" x14ac:dyDescent="0.2"/>
    <row r="42878" ht="12.75" x14ac:dyDescent="0.2"/>
    <row r="42879" ht="12.75" x14ac:dyDescent="0.2"/>
    <row r="42880" ht="12.75" x14ac:dyDescent="0.2"/>
    <row r="42881" ht="12.75" x14ac:dyDescent="0.2"/>
    <row r="42882" ht="12.75" x14ac:dyDescent="0.2"/>
    <row r="42883" ht="12.75" x14ac:dyDescent="0.2"/>
    <row r="42884" ht="12.75" x14ac:dyDescent="0.2"/>
    <row r="42885" ht="12.75" x14ac:dyDescent="0.2"/>
    <row r="42886" ht="12.75" x14ac:dyDescent="0.2"/>
    <row r="42887" ht="12.75" x14ac:dyDescent="0.2"/>
    <row r="42888" ht="12.75" x14ac:dyDescent="0.2"/>
    <row r="42889" ht="12.75" x14ac:dyDescent="0.2"/>
    <row r="42890" ht="12.75" x14ac:dyDescent="0.2"/>
    <row r="42891" ht="12.75" x14ac:dyDescent="0.2"/>
    <row r="42892" ht="12.75" x14ac:dyDescent="0.2"/>
    <row r="42893" ht="12.75" x14ac:dyDescent="0.2"/>
    <row r="42894" ht="12.75" x14ac:dyDescent="0.2"/>
    <row r="42895" ht="12.75" x14ac:dyDescent="0.2"/>
    <row r="42896" ht="12.75" x14ac:dyDescent="0.2"/>
    <row r="42897" ht="12.75" x14ac:dyDescent="0.2"/>
    <row r="42898" ht="12.75" x14ac:dyDescent="0.2"/>
    <row r="42899" ht="12.75" x14ac:dyDescent="0.2"/>
    <row r="42900" ht="12.75" x14ac:dyDescent="0.2"/>
    <row r="42901" ht="12.75" x14ac:dyDescent="0.2"/>
    <row r="42902" ht="12.75" x14ac:dyDescent="0.2"/>
    <row r="42903" ht="12.75" x14ac:dyDescent="0.2"/>
    <row r="42904" ht="12.75" x14ac:dyDescent="0.2"/>
    <row r="42905" ht="12.75" x14ac:dyDescent="0.2"/>
    <row r="42906" ht="12.75" x14ac:dyDescent="0.2"/>
    <row r="42907" ht="12.75" x14ac:dyDescent="0.2"/>
    <row r="42908" ht="12.75" x14ac:dyDescent="0.2"/>
    <row r="42909" ht="12.75" x14ac:dyDescent="0.2"/>
    <row r="42910" ht="12.75" x14ac:dyDescent="0.2"/>
    <row r="42911" ht="12.75" x14ac:dyDescent="0.2"/>
    <row r="42912" ht="12.75" x14ac:dyDescent="0.2"/>
    <row r="42913" ht="12.75" x14ac:dyDescent="0.2"/>
    <row r="42914" ht="12.75" x14ac:dyDescent="0.2"/>
    <row r="42915" ht="12.75" x14ac:dyDescent="0.2"/>
    <row r="42916" ht="12.75" x14ac:dyDescent="0.2"/>
    <row r="42917" ht="12.75" x14ac:dyDescent="0.2"/>
    <row r="42918" ht="12.75" x14ac:dyDescent="0.2"/>
    <row r="42919" ht="12.75" x14ac:dyDescent="0.2"/>
    <row r="42920" ht="12.75" x14ac:dyDescent="0.2"/>
    <row r="42921" ht="12.75" x14ac:dyDescent="0.2"/>
    <row r="42922" ht="12.75" x14ac:dyDescent="0.2"/>
    <row r="42923" ht="12.75" x14ac:dyDescent="0.2"/>
    <row r="42924" ht="12.75" x14ac:dyDescent="0.2"/>
    <row r="42925" ht="12.75" x14ac:dyDescent="0.2"/>
    <row r="42926" ht="12.75" x14ac:dyDescent="0.2"/>
    <row r="42927" ht="12.75" x14ac:dyDescent="0.2"/>
    <row r="42928" ht="12.75" x14ac:dyDescent="0.2"/>
    <row r="42929" ht="12.75" x14ac:dyDescent="0.2"/>
    <row r="42930" ht="12.75" x14ac:dyDescent="0.2"/>
    <row r="42931" ht="12.75" x14ac:dyDescent="0.2"/>
    <row r="42932" ht="12.75" x14ac:dyDescent="0.2"/>
    <row r="42933" ht="12.75" x14ac:dyDescent="0.2"/>
    <row r="42934" ht="12.75" x14ac:dyDescent="0.2"/>
    <row r="42935" ht="12.75" x14ac:dyDescent="0.2"/>
    <row r="42936" ht="12.75" x14ac:dyDescent="0.2"/>
    <row r="42937" ht="12.75" x14ac:dyDescent="0.2"/>
    <row r="42938" ht="12.75" x14ac:dyDescent="0.2"/>
    <row r="42939" ht="12.75" x14ac:dyDescent="0.2"/>
    <row r="42940" ht="12.75" x14ac:dyDescent="0.2"/>
    <row r="42941" ht="12.75" x14ac:dyDescent="0.2"/>
    <row r="42942" ht="12.75" x14ac:dyDescent="0.2"/>
    <row r="42943" ht="12.75" x14ac:dyDescent="0.2"/>
    <row r="42944" ht="12.75" x14ac:dyDescent="0.2"/>
    <row r="42945" ht="12.75" x14ac:dyDescent="0.2"/>
    <row r="42946" ht="12.75" x14ac:dyDescent="0.2"/>
    <row r="42947" ht="12.75" x14ac:dyDescent="0.2"/>
    <row r="42948" ht="12.75" x14ac:dyDescent="0.2"/>
    <row r="42949" ht="12.75" x14ac:dyDescent="0.2"/>
    <row r="42950" ht="12.75" x14ac:dyDescent="0.2"/>
    <row r="42951" ht="12.75" x14ac:dyDescent="0.2"/>
    <row r="42952" ht="12.75" x14ac:dyDescent="0.2"/>
    <row r="42953" ht="12.75" x14ac:dyDescent="0.2"/>
    <row r="42954" ht="12.75" x14ac:dyDescent="0.2"/>
    <row r="42955" ht="12.75" x14ac:dyDescent="0.2"/>
    <row r="42956" ht="12.75" x14ac:dyDescent="0.2"/>
    <row r="42957" ht="12.75" x14ac:dyDescent="0.2"/>
    <row r="42958" ht="12.75" x14ac:dyDescent="0.2"/>
    <row r="42959" ht="12.75" x14ac:dyDescent="0.2"/>
    <row r="42960" ht="12.75" x14ac:dyDescent="0.2"/>
    <row r="42961" ht="12.75" x14ac:dyDescent="0.2"/>
    <row r="42962" ht="12.75" x14ac:dyDescent="0.2"/>
    <row r="42963" ht="12.75" x14ac:dyDescent="0.2"/>
    <row r="42964" ht="12.75" x14ac:dyDescent="0.2"/>
    <row r="42965" ht="12.75" x14ac:dyDescent="0.2"/>
    <row r="42966" ht="12.75" x14ac:dyDescent="0.2"/>
    <row r="42967" ht="12.75" x14ac:dyDescent="0.2"/>
    <row r="42968" ht="12.75" x14ac:dyDescent="0.2"/>
    <row r="42969" ht="12.75" x14ac:dyDescent="0.2"/>
    <row r="42970" ht="12.75" x14ac:dyDescent="0.2"/>
    <row r="42971" ht="12.75" x14ac:dyDescent="0.2"/>
    <row r="42972" ht="12.75" x14ac:dyDescent="0.2"/>
    <row r="42973" ht="12.75" x14ac:dyDescent="0.2"/>
    <row r="42974" ht="12.75" x14ac:dyDescent="0.2"/>
    <row r="42975" ht="12.75" x14ac:dyDescent="0.2"/>
    <row r="42976" ht="12.75" x14ac:dyDescent="0.2"/>
    <row r="42977" ht="12.75" x14ac:dyDescent="0.2"/>
    <row r="42978" ht="12.75" x14ac:dyDescent="0.2"/>
    <row r="42979" ht="12.75" x14ac:dyDescent="0.2"/>
    <row r="42980" ht="12.75" x14ac:dyDescent="0.2"/>
    <row r="42981" ht="12.75" x14ac:dyDescent="0.2"/>
    <row r="42982" ht="12.75" x14ac:dyDescent="0.2"/>
    <row r="42983" ht="12.75" x14ac:dyDescent="0.2"/>
    <row r="42984" ht="12.75" x14ac:dyDescent="0.2"/>
    <row r="42985" ht="12.75" x14ac:dyDescent="0.2"/>
    <row r="42986" ht="12.75" x14ac:dyDescent="0.2"/>
    <row r="42987" ht="12.75" x14ac:dyDescent="0.2"/>
    <row r="42988" ht="12.75" x14ac:dyDescent="0.2"/>
    <row r="42989" ht="12.75" x14ac:dyDescent="0.2"/>
    <row r="42990" ht="12.75" x14ac:dyDescent="0.2"/>
    <row r="42991" ht="12.75" x14ac:dyDescent="0.2"/>
    <row r="42992" ht="12.75" x14ac:dyDescent="0.2"/>
    <row r="42993" ht="12.75" x14ac:dyDescent="0.2"/>
    <row r="42994" ht="12.75" x14ac:dyDescent="0.2"/>
    <row r="42995" ht="12.75" x14ac:dyDescent="0.2"/>
    <row r="42996" ht="12.75" x14ac:dyDescent="0.2"/>
    <row r="42997" ht="12.75" x14ac:dyDescent="0.2"/>
    <row r="42998" ht="12.75" x14ac:dyDescent="0.2"/>
    <row r="42999" ht="12.75" x14ac:dyDescent="0.2"/>
    <row r="43000" ht="12.75" x14ac:dyDescent="0.2"/>
    <row r="43001" ht="12.75" x14ac:dyDescent="0.2"/>
    <row r="43002" ht="12.75" x14ac:dyDescent="0.2"/>
    <row r="43003" ht="12.75" x14ac:dyDescent="0.2"/>
    <row r="43004" ht="12.75" x14ac:dyDescent="0.2"/>
    <row r="43005" ht="12.75" x14ac:dyDescent="0.2"/>
    <row r="43006" ht="12.75" x14ac:dyDescent="0.2"/>
    <row r="43007" ht="12.75" x14ac:dyDescent="0.2"/>
    <row r="43008" ht="12.75" x14ac:dyDescent="0.2"/>
    <row r="43009" ht="12.75" x14ac:dyDescent="0.2"/>
    <row r="43010" ht="12.75" x14ac:dyDescent="0.2"/>
    <row r="43011" ht="12.75" x14ac:dyDescent="0.2"/>
    <row r="43012" ht="12.75" x14ac:dyDescent="0.2"/>
    <row r="43013" ht="12.75" x14ac:dyDescent="0.2"/>
    <row r="43014" ht="12.75" x14ac:dyDescent="0.2"/>
    <row r="43015" ht="12.75" x14ac:dyDescent="0.2"/>
    <row r="43016" ht="12.75" x14ac:dyDescent="0.2"/>
    <row r="43017" ht="12.75" x14ac:dyDescent="0.2"/>
    <row r="43018" ht="12.75" x14ac:dyDescent="0.2"/>
    <row r="43019" ht="12.75" x14ac:dyDescent="0.2"/>
    <row r="43020" ht="12.75" x14ac:dyDescent="0.2"/>
    <row r="43021" ht="12.75" x14ac:dyDescent="0.2"/>
    <row r="43022" ht="12.75" x14ac:dyDescent="0.2"/>
    <row r="43023" ht="12.75" x14ac:dyDescent="0.2"/>
    <row r="43024" ht="12.75" x14ac:dyDescent="0.2"/>
    <row r="43025" ht="12.75" x14ac:dyDescent="0.2"/>
    <row r="43026" ht="12.75" x14ac:dyDescent="0.2"/>
    <row r="43027" ht="12.75" x14ac:dyDescent="0.2"/>
    <row r="43028" ht="12.75" x14ac:dyDescent="0.2"/>
    <row r="43029" ht="12.75" x14ac:dyDescent="0.2"/>
    <row r="43030" ht="12.75" x14ac:dyDescent="0.2"/>
    <row r="43031" ht="12.75" x14ac:dyDescent="0.2"/>
    <row r="43032" ht="12.75" x14ac:dyDescent="0.2"/>
    <row r="43033" ht="12.75" x14ac:dyDescent="0.2"/>
    <row r="43034" ht="12.75" x14ac:dyDescent="0.2"/>
    <row r="43035" ht="12.75" x14ac:dyDescent="0.2"/>
    <row r="43036" ht="12.75" x14ac:dyDescent="0.2"/>
    <row r="43037" ht="12.75" x14ac:dyDescent="0.2"/>
    <row r="43038" ht="12.75" x14ac:dyDescent="0.2"/>
    <row r="43039" ht="12.75" x14ac:dyDescent="0.2"/>
    <row r="43040" ht="12.75" x14ac:dyDescent="0.2"/>
    <row r="43041" ht="12.75" x14ac:dyDescent="0.2"/>
    <row r="43042" ht="12.75" x14ac:dyDescent="0.2"/>
    <row r="43043" ht="12.75" x14ac:dyDescent="0.2"/>
    <row r="43044" ht="12.75" x14ac:dyDescent="0.2"/>
    <row r="43045" ht="12.75" x14ac:dyDescent="0.2"/>
    <row r="43046" ht="12.75" x14ac:dyDescent="0.2"/>
    <row r="43047" ht="12.75" x14ac:dyDescent="0.2"/>
    <row r="43048" ht="12.75" x14ac:dyDescent="0.2"/>
    <row r="43049" ht="12.75" x14ac:dyDescent="0.2"/>
    <row r="43050" ht="12.75" x14ac:dyDescent="0.2"/>
    <row r="43051" ht="12.75" x14ac:dyDescent="0.2"/>
    <row r="43052" ht="12.75" x14ac:dyDescent="0.2"/>
    <row r="43053" ht="12.75" x14ac:dyDescent="0.2"/>
    <row r="43054" ht="12.75" x14ac:dyDescent="0.2"/>
    <row r="43055" ht="12.75" x14ac:dyDescent="0.2"/>
    <row r="43056" ht="12.75" x14ac:dyDescent="0.2"/>
    <row r="43057" ht="12.75" x14ac:dyDescent="0.2"/>
    <row r="43058" ht="12.75" x14ac:dyDescent="0.2"/>
    <row r="43059" ht="12.75" x14ac:dyDescent="0.2"/>
    <row r="43060" ht="12.75" x14ac:dyDescent="0.2"/>
    <row r="43061" ht="12.75" x14ac:dyDescent="0.2"/>
    <row r="43062" ht="12.75" x14ac:dyDescent="0.2"/>
    <row r="43063" ht="12.75" x14ac:dyDescent="0.2"/>
    <row r="43064" ht="12.75" x14ac:dyDescent="0.2"/>
    <row r="43065" ht="12.75" x14ac:dyDescent="0.2"/>
    <row r="43066" ht="12.75" x14ac:dyDescent="0.2"/>
    <row r="43067" ht="12.75" x14ac:dyDescent="0.2"/>
    <row r="43068" ht="12.75" x14ac:dyDescent="0.2"/>
    <row r="43069" ht="12.75" x14ac:dyDescent="0.2"/>
    <row r="43070" ht="12.75" x14ac:dyDescent="0.2"/>
    <row r="43071" ht="12.75" x14ac:dyDescent="0.2"/>
    <row r="43072" ht="12.75" x14ac:dyDescent="0.2"/>
    <row r="43073" ht="12.75" x14ac:dyDescent="0.2"/>
    <row r="43074" ht="12.75" x14ac:dyDescent="0.2"/>
    <row r="43075" ht="12.75" x14ac:dyDescent="0.2"/>
    <row r="43076" ht="12.75" x14ac:dyDescent="0.2"/>
    <row r="43077" ht="12.75" x14ac:dyDescent="0.2"/>
    <row r="43078" ht="12.75" x14ac:dyDescent="0.2"/>
    <row r="43079" ht="12.75" x14ac:dyDescent="0.2"/>
    <row r="43080" ht="12.75" x14ac:dyDescent="0.2"/>
    <row r="43081" ht="12.75" x14ac:dyDescent="0.2"/>
    <row r="43082" ht="12.75" x14ac:dyDescent="0.2"/>
    <row r="43083" ht="12.75" x14ac:dyDescent="0.2"/>
    <row r="43084" ht="12.75" x14ac:dyDescent="0.2"/>
    <row r="43085" ht="12.75" x14ac:dyDescent="0.2"/>
    <row r="43086" ht="12.75" x14ac:dyDescent="0.2"/>
    <row r="43087" ht="12.75" x14ac:dyDescent="0.2"/>
    <row r="43088" ht="12.75" x14ac:dyDescent="0.2"/>
    <row r="43089" ht="12.75" x14ac:dyDescent="0.2"/>
    <row r="43090" ht="12.75" x14ac:dyDescent="0.2"/>
    <row r="43091" ht="12.75" x14ac:dyDescent="0.2"/>
    <row r="43092" ht="12.75" x14ac:dyDescent="0.2"/>
    <row r="43093" ht="12.75" x14ac:dyDescent="0.2"/>
    <row r="43094" ht="12.75" x14ac:dyDescent="0.2"/>
    <row r="43095" ht="12.75" x14ac:dyDescent="0.2"/>
    <row r="43096" ht="12.75" x14ac:dyDescent="0.2"/>
    <row r="43097" ht="12.75" x14ac:dyDescent="0.2"/>
    <row r="43098" ht="12.75" x14ac:dyDescent="0.2"/>
    <row r="43099" ht="12.75" x14ac:dyDescent="0.2"/>
    <row r="43100" ht="12.75" x14ac:dyDescent="0.2"/>
    <row r="43101" ht="12.75" x14ac:dyDescent="0.2"/>
    <row r="43102" ht="12.75" x14ac:dyDescent="0.2"/>
    <row r="43103" ht="12.75" x14ac:dyDescent="0.2"/>
    <row r="43104" ht="12.75" x14ac:dyDescent="0.2"/>
    <row r="43105" ht="12.75" x14ac:dyDescent="0.2"/>
    <row r="43106" ht="12.75" x14ac:dyDescent="0.2"/>
    <row r="43107" ht="12.75" x14ac:dyDescent="0.2"/>
    <row r="43108" ht="12.75" x14ac:dyDescent="0.2"/>
    <row r="43109" ht="12.75" x14ac:dyDescent="0.2"/>
    <row r="43110" ht="12.75" x14ac:dyDescent="0.2"/>
    <row r="43111" ht="12.75" x14ac:dyDescent="0.2"/>
    <row r="43112" ht="12.75" x14ac:dyDescent="0.2"/>
    <row r="43113" ht="12.75" x14ac:dyDescent="0.2"/>
    <row r="43114" ht="12.75" x14ac:dyDescent="0.2"/>
    <row r="43115" ht="12.75" x14ac:dyDescent="0.2"/>
    <row r="43116" ht="12.75" x14ac:dyDescent="0.2"/>
    <row r="43117" ht="12.75" x14ac:dyDescent="0.2"/>
    <row r="43118" ht="12.75" x14ac:dyDescent="0.2"/>
    <row r="43119" ht="12.75" x14ac:dyDescent="0.2"/>
    <row r="43120" ht="12.75" x14ac:dyDescent="0.2"/>
    <row r="43121" ht="12.75" x14ac:dyDescent="0.2"/>
    <row r="43122" ht="12.75" x14ac:dyDescent="0.2"/>
    <row r="43123" ht="12.75" x14ac:dyDescent="0.2"/>
    <row r="43124" ht="12.75" x14ac:dyDescent="0.2"/>
    <row r="43125" ht="12.75" x14ac:dyDescent="0.2"/>
    <row r="43126" ht="12.75" x14ac:dyDescent="0.2"/>
    <row r="43127" ht="12.75" x14ac:dyDescent="0.2"/>
    <row r="43128" ht="12.75" x14ac:dyDescent="0.2"/>
    <row r="43129" ht="12.75" x14ac:dyDescent="0.2"/>
    <row r="43130" ht="12.75" x14ac:dyDescent="0.2"/>
    <row r="43131" ht="12.75" x14ac:dyDescent="0.2"/>
    <row r="43132" ht="12.75" x14ac:dyDescent="0.2"/>
    <row r="43133" ht="12.75" x14ac:dyDescent="0.2"/>
    <row r="43134" ht="12.75" x14ac:dyDescent="0.2"/>
    <row r="43135" ht="12.75" x14ac:dyDescent="0.2"/>
    <row r="43136" ht="12.75" x14ac:dyDescent="0.2"/>
    <row r="43137" ht="12.75" x14ac:dyDescent="0.2"/>
    <row r="43138" ht="12.75" x14ac:dyDescent="0.2"/>
    <row r="43139" ht="12.75" x14ac:dyDescent="0.2"/>
    <row r="43140" ht="12.75" x14ac:dyDescent="0.2"/>
    <row r="43141" ht="12.75" x14ac:dyDescent="0.2"/>
    <row r="43142" ht="12.75" x14ac:dyDescent="0.2"/>
    <row r="43143" ht="12.75" x14ac:dyDescent="0.2"/>
    <row r="43144" ht="12.75" x14ac:dyDescent="0.2"/>
    <row r="43145" ht="12.75" x14ac:dyDescent="0.2"/>
    <row r="43146" ht="12.75" x14ac:dyDescent="0.2"/>
    <row r="43147" ht="12.75" x14ac:dyDescent="0.2"/>
    <row r="43148" ht="12.75" x14ac:dyDescent="0.2"/>
    <row r="43149" ht="12.75" x14ac:dyDescent="0.2"/>
    <row r="43150" ht="12.75" x14ac:dyDescent="0.2"/>
    <row r="43151" ht="12.75" x14ac:dyDescent="0.2"/>
    <row r="43152" ht="12.75" x14ac:dyDescent="0.2"/>
    <row r="43153" ht="12.75" x14ac:dyDescent="0.2"/>
    <row r="43154" ht="12.75" x14ac:dyDescent="0.2"/>
    <row r="43155" ht="12.75" x14ac:dyDescent="0.2"/>
    <row r="43156" ht="12.75" x14ac:dyDescent="0.2"/>
    <row r="43157" ht="12.75" x14ac:dyDescent="0.2"/>
    <row r="43158" ht="12.75" x14ac:dyDescent="0.2"/>
    <row r="43159" ht="12.75" x14ac:dyDescent="0.2"/>
    <row r="43160" ht="12.75" x14ac:dyDescent="0.2"/>
    <row r="43161" ht="12.75" x14ac:dyDescent="0.2"/>
    <row r="43162" ht="12.75" x14ac:dyDescent="0.2"/>
    <row r="43163" ht="12.75" x14ac:dyDescent="0.2"/>
    <row r="43164" ht="12.75" x14ac:dyDescent="0.2"/>
    <row r="43165" ht="12.75" x14ac:dyDescent="0.2"/>
    <row r="43166" ht="12.75" x14ac:dyDescent="0.2"/>
    <row r="43167" ht="12.75" x14ac:dyDescent="0.2"/>
    <row r="43168" ht="12.75" x14ac:dyDescent="0.2"/>
    <row r="43169" ht="12.75" x14ac:dyDescent="0.2"/>
    <row r="43170" ht="12.75" x14ac:dyDescent="0.2"/>
    <row r="43171" ht="12.75" x14ac:dyDescent="0.2"/>
    <row r="43172" ht="12.75" x14ac:dyDescent="0.2"/>
    <row r="43173" ht="12.75" x14ac:dyDescent="0.2"/>
    <row r="43174" ht="12.75" x14ac:dyDescent="0.2"/>
    <row r="43175" ht="12.75" x14ac:dyDescent="0.2"/>
    <row r="43176" ht="12.75" x14ac:dyDescent="0.2"/>
    <row r="43177" ht="12.75" x14ac:dyDescent="0.2"/>
    <row r="43178" ht="12.75" x14ac:dyDescent="0.2"/>
    <row r="43179" ht="12.75" x14ac:dyDescent="0.2"/>
    <row r="43180" ht="12.75" x14ac:dyDescent="0.2"/>
    <row r="43181" ht="12.75" x14ac:dyDescent="0.2"/>
    <row r="43182" ht="12.75" x14ac:dyDescent="0.2"/>
    <row r="43183" ht="12.75" x14ac:dyDescent="0.2"/>
    <row r="43184" ht="12.75" x14ac:dyDescent="0.2"/>
    <row r="43185" ht="12.75" x14ac:dyDescent="0.2"/>
    <row r="43186" ht="12.75" x14ac:dyDescent="0.2"/>
    <row r="43187" ht="12.75" x14ac:dyDescent="0.2"/>
    <row r="43188" ht="12.75" x14ac:dyDescent="0.2"/>
    <row r="43189" ht="12.75" x14ac:dyDescent="0.2"/>
    <row r="43190" ht="12.75" x14ac:dyDescent="0.2"/>
    <row r="43191" ht="12.75" x14ac:dyDescent="0.2"/>
    <row r="43192" ht="12.75" x14ac:dyDescent="0.2"/>
    <row r="43193" ht="12.75" x14ac:dyDescent="0.2"/>
    <row r="43194" ht="12.75" x14ac:dyDescent="0.2"/>
    <row r="43195" ht="12.75" x14ac:dyDescent="0.2"/>
    <row r="43196" ht="12.75" x14ac:dyDescent="0.2"/>
    <row r="43197" ht="12.75" x14ac:dyDescent="0.2"/>
    <row r="43198" ht="12.75" x14ac:dyDescent="0.2"/>
    <row r="43199" ht="12.75" x14ac:dyDescent="0.2"/>
    <row r="43200" ht="12.75" x14ac:dyDescent="0.2"/>
    <row r="43201" ht="12.75" x14ac:dyDescent="0.2"/>
    <row r="43202" ht="12.75" x14ac:dyDescent="0.2"/>
    <row r="43203" ht="12.75" x14ac:dyDescent="0.2"/>
    <row r="43204" ht="12.75" x14ac:dyDescent="0.2"/>
    <row r="43205" ht="12.75" x14ac:dyDescent="0.2"/>
    <row r="43206" ht="12.75" x14ac:dyDescent="0.2"/>
    <row r="43207" ht="12.75" x14ac:dyDescent="0.2"/>
    <row r="43208" ht="12.75" x14ac:dyDescent="0.2"/>
    <row r="43209" ht="12.75" x14ac:dyDescent="0.2"/>
    <row r="43210" ht="12.75" x14ac:dyDescent="0.2"/>
    <row r="43211" ht="12.75" x14ac:dyDescent="0.2"/>
    <row r="43212" ht="12.75" x14ac:dyDescent="0.2"/>
    <row r="43213" ht="12.75" x14ac:dyDescent="0.2"/>
    <row r="43214" ht="12.75" x14ac:dyDescent="0.2"/>
    <row r="43215" ht="12.75" x14ac:dyDescent="0.2"/>
    <row r="43216" ht="12.75" x14ac:dyDescent="0.2"/>
    <row r="43217" ht="12.75" x14ac:dyDescent="0.2"/>
    <row r="43218" ht="12.75" x14ac:dyDescent="0.2"/>
    <row r="43219" ht="12.75" x14ac:dyDescent="0.2"/>
    <row r="43220" ht="12.75" x14ac:dyDescent="0.2"/>
    <row r="43221" ht="12.75" x14ac:dyDescent="0.2"/>
    <row r="43222" ht="12.75" x14ac:dyDescent="0.2"/>
    <row r="43223" ht="12.75" x14ac:dyDescent="0.2"/>
    <row r="43224" ht="12.75" x14ac:dyDescent="0.2"/>
    <row r="43225" ht="12.75" x14ac:dyDescent="0.2"/>
    <row r="43226" ht="12.75" x14ac:dyDescent="0.2"/>
    <row r="43227" ht="12.75" x14ac:dyDescent="0.2"/>
    <row r="43228" ht="12.75" x14ac:dyDescent="0.2"/>
    <row r="43229" ht="12.75" x14ac:dyDescent="0.2"/>
    <row r="43230" ht="12.75" x14ac:dyDescent="0.2"/>
    <row r="43231" ht="12.75" x14ac:dyDescent="0.2"/>
    <row r="43232" ht="12.75" x14ac:dyDescent="0.2"/>
    <row r="43233" ht="12.75" x14ac:dyDescent="0.2"/>
    <row r="43234" ht="12.75" x14ac:dyDescent="0.2"/>
    <row r="43235" ht="12.75" x14ac:dyDescent="0.2"/>
    <row r="43236" ht="12.75" x14ac:dyDescent="0.2"/>
    <row r="43237" ht="12.75" x14ac:dyDescent="0.2"/>
    <row r="43238" ht="12.75" x14ac:dyDescent="0.2"/>
    <row r="43239" ht="12.75" x14ac:dyDescent="0.2"/>
    <row r="43240" ht="12.75" x14ac:dyDescent="0.2"/>
    <row r="43241" ht="12.75" x14ac:dyDescent="0.2"/>
    <row r="43242" ht="12.75" x14ac:dyDescent="0.2"/>
    <row r="43243" ht="12.75" x14ac:dyDescent="0.2"/>
    <row r="43244" ht="12.75" x14ac:dyDescent="0.2"/>
    <row r="43245" ht="12.75" x14ac:dyDescent="0.2"/>
    <row r="43246" ht="12.75" x14ac:dyDescent="0.2"/>
    <row r="43247" ht="12.75" x14ac:dyDescent="0.2"/>
    <row r="43248" ht="12.75" x14ac:dyDescent="0.2"/>
    <row r="43249" ht="12.75" x14ac:dyDescent="0.2"/>
    <row r="43250" ht="12.75" x14ac:dyDescent="0.2"/>
    <row r="43251" ht="12.75" x14ac:dyDescent="0.2"/>
    <row r="43252" ht="12.75" x14ac:dyDescent="0.2"/>
    <row r="43253" ht="12.75" x14ac:dyDescent="0.2"/>
    <row r="43254" ht="12.75" x14ac:dyDescent="0.2"/>
    <row r="43255" ht="12.75" x14ac:dyDescent="0.2"/>
    <row r="43256" ht="12.75" x14ac:dyDescent="0.2"/>
    <row r="43257" ht="12.75" x14ac:dyDescent="0.2"/>
    <row r="43258" ht="12.75" x14ac:dyDescent="0.2"/>
    <row r="43259" ht="12.75" x14ac:dyDescent="0.2"/>
    <row r="43260" ht="12.75" x14ac:dyDescent="0.2"/>
    <row r="43261" ht="12.75" x14ac:dyDescent="0.2"/>
    <row r="43262" ht="12.75" x14ac:dyDescent="0.2"/>
    <row r="43263" ht="12.75" x14ac:dyDescent="0.2"/>
    <row r="43264" ht="12.75" x14ac:dyDescent="0.2"/>
    <row r="43265" ht="12.75" x14ac:dyDescent="0.2"/>
    <row r="43266" ht="12.75" x14ac:dyDescent="0.2"/>
    <row r="43267" ht="12.75" x14ac:dyDescent="0.2"/>
    <row r="43268" ht="12.75" x14ac:dyDescent="0.2"/>
    <row r="43269" ht="12.75" x14ac:dyDescent="0.2"/>
    <row r="43270" ht="12.75" x14ac:dyDescent="0.2"/>
    <row r="43271" ht="12.75" x14ac:dyDescent="0.2"/>
    <row r="43272" ht="12.75" x14ac:dyDescent="0.2"/>
    <row r="43273" ht="12.75" x14ac:dyDescent="0.2"/>
    <row r="43274" ht="12.75" x14ac:dyDescent="0.2"/>
    <row r="43275" ht="12.75" x14ac:dyDescent="0.2"/>
    <row r="43276" ht="12.75" x14ac:dyDescent="0.2"/>
    <row r="43277" ht="12.75" x14ac:dyDescent="0.2"/>
    <row r="43278" ht="12.75" x14ac:dyDescent="0.2"/>
    <row r="43279" ht="12.75" x14ac:dyDescent="0.2"/>
    <row r="43280" ht="12.75" x14ac:dyDescent="0.2"/>
    <row r="43281" ht="12.75" x14ac:dyDescent="0.2"/>
    <row r="43282" ht="12.75" x14ac:dyDescent="0.2"/>
    <row r="43283" ht="12.75" x14ac:dyDescent="0.2"/>
    <row r="43284" ht="12.75" x14ac:dyDescent="0.2"/>
    <row r="43285" ht="12.75" x14ac:dyDescent="0.2"/>
    <row r="43286" ht="12.75" x14ac:dyDescent="0.2"/>
    <row r="43287" ht="12.75" x14ac:dyDescent="0.2"/>
    <row r="43288" ht="12.75" x14ac:dyDescent="0.2"/>
    <row r="43289" ht="12.75" x14ac:dyDescent="0.2"/>
    <row r="43290" ht="12.75" x14ac:dyDescent="0.2"/>
    <row r="43291" ht="12.75" x14ac:dyDescent="0.2"/>
    <row r="43292" ht="12.75" x14ac:dyDescent="0.2"/>
    <row r="43293" ht="12.75" x14ac:dyDescent="0.2"/>
    <row r="43294" ht="12.75" x14ac:dyDescent="0.2"/>
    <row r="43295" ht="12.75" x14ac:dyDescent="0.2"/>
    <row r="43296" ht="12.75" x14ac:dyDescent="0.2"/>
    <row r="43297" ht="12.75" x14ac:dyDescent="0.2"/>
    <row r="43298" ht="12.75" x14ac:dyDescent="0.2"/>
    <row r="43299" ht="12.75" x14ac:dyDescent="0.2"/>
    <row r="43300" ht="12.75" x14ac:dyDescent="0.2"/>
    <row r="43301" ht="12.75" x14ac:dyDescent="0.2"/>
    <row r="43302" ht="12.75" x14ac:dyDescent="0.2"/>
    <row r="43303" ht="12.75" x14ac:dyDescent="0.2"/>
    <row r="43304" ht="12.75" x14ac:dyDescent="0.2"/>
    <row r="43305" ht="12.75" x14ac:dyDescent="0.2"/>
    <row r="43306" ht="12.75" x14ac:dyDescent="0.2"/>
    <row r="43307" ht="12.75" x14ac:dyDescent="0.2"/>
    <row r="43308" ht="12.75" x14ac:dyDescent="0.2"/>
    <row r="43309" ht="12.75" x14ac:dyDescent="0.2"/>
    <row r="43310" ht="12.75" x14ac:dyDescent="0.2"/>
    <row r="43311" ht="12.75" x14ac:dyDescent="0.2"/>
    <row r="43312" ht="12.75" x14ac:dyDescent="0.2"/>
    <row r="43313" ht="12.75" x14ac:dyDescent="0.2"/>
    <row r="43314" ht="12.75" x14ac:dyDescent="0.2"/>
    <row r="43315" ht="12.75" x14ac:dyDescent="0.2"/>
    <row r="43316" ht="12.75" x14ac:dyDescent="0.2"/>
    <row r="43317" ht="12.75" x14ac:dyDescent="0.2"/>
    <row r="43318" ht="12.75" x14ac:dyDescent="0.2"/>
    <row r="43319" ht="12.75" x14ac:dyDescent="0.2"/>
    <row r="43320" ht="12.75" x14ac:dyDescent="0.2"/>
    <row r="43321" ht="12.75" x14ac:dyDescent="0.2"/>
    <row r="43322" ht="12.75" x14ac:dyDescent="0.2"/>
    <row r="43323" ht="12.75" x14ac:dyDescent="0.2"/>
    <row r="43324" ht="12.75" x14ac:dyDescent="0.2"/>
    <row r="43325" ht="12.75" x14ac:dyDescent="0.2"/>
    <row r="43326" ht="12.75" x14ac:dyDescent="0.2"/>
    <row r="43327" ht="12.75" x14ac:dyDescent="0.2"/>
    <row r="43328" ht="12.75" x14ac:dyDescent="0.2"/>
    <row r="43329" ht="12.75" x14ac:dyDescent="0.2"/>
    <row r="43330" ht="12.75" x14ac:dyDescent="0.2"/>
    <row r="43331" ht="12.75" x14ac:dyDescent="0.2"/>
    <row r="43332" ht="12.75" x14ac:dyDescent="0.2"/>
    <row r="43333" ht="12.75" x14ac:dyDescent="0.2"/>
    <row r="43334" ht="12.75" x14ac:dyDescent="0.2"/>
    <row r="43335" ht="12.75" x14ac:dyDescent="0.2"/>
    <row r="43336" ht="12.75" x14ac:dyDescent="0.2"/>
    <row r="43337" ht="12.75" x14ac:dyDescent="0.2"/>
    <row r="43338" ht="12.75" x14ac:dyDescent="0.2"/>
    <row r="43339" ht="12.75" x14ac:dyDescent="0.2"/>
    <row r="43340" ht="12.75" x14ac:dyDescent="0.2"/>
    <row r="43341" ht="12.75" x14ac:dyDescent="0.2"/>
    <row r="43342" ht="12.75" x14ac:dyDescent="0.2"/>
    <row r="43343" ht="12.75" x14ac:dyDescent="0.2"/>
    <row r="43344" ht="12.75" x14ac:dyDescent="0.2"/>
    <row r="43345" ht="12.75" x14ac:dyDescent="0.2"/>
    <row r="43346" ht="12.75" x14ac:dyDescent="0.2"/>
    <row r="43347" ht="12.75" x14ac:dyDescent="0.2"/>
    <row r="43348" ht="12.75" x14ac:dyDescent="0.2"/>
    <row r="43349" ht="12.75" x14ac:dyDescent="0.2"/>
    <row r="43350" ht="12.75" x14ac:dyDescent="0.2"/>
    <row r="43351" ht="12.75" x14ac:dyDescent="0.2"/>
    <row r="43352" ht="12.75" x14ac:dyDescent="0.2"/>
    <row r="43353" ht="12.75" x14ac:dyDescent="0.2"/>
    <row r="43354" ht="12.75" x14ac:dyDescent="0.2"/>
    <row r="43355" ht="12.75" x14ac:dyDescent="0.2"/>
    <row r="43356" ht="12.75" x14ac:dyDescent="0.2"/>
    <row r="43357" ht="12.75" x14ac:dyDescent="0.2"/>
    <row r="43358" ht="12.75" x14ac:dyDescent="0.2"/>
    <row r="43359" ht="12.75" x14ac:dyDescent="0.2"/>
    <row r="43360" ht="12.75" x14ac:dyDescent="0.2"/>
    <row r="43361" ht="12.75" x14ac:dyDescent="0.2"/>
    <row r="43362" ht="12.75" x14ac:dyDescent="0.2"/>
    <row r="43363" ht="12.75" x14ac:dyDescent="0.2"/>
    <row r="43364" ht="12.75" x14ac:dyDescent="0.2"/>
    <row r="43365" ht="12.75" x14ac:dyDescent="0.2"/>
    <row r="43366" ht="12.75" x14ac:dyDescent="0.2"/>
    <row r="43367" ht="12.75" x14ac:dyDescent="0.2"/>
    <row r="43368" ht="12.75" x14ac:dyDescent="0.2"/>
    <row r="43369" ht="12.75" x14ac:dyDescent="0.2"/>
    <row r="43370" ht="12.75" x14ac:dyDescent="0.2"/>
    <row r="43371" ht="12.75" x14ac:dyDescent="0.2"/>
    <row r="43372" ht="12.75" x14ac:dyDescent="0.2"/>
    <row r="43373" ht="12.75" x14ac:dyDescent="0.2"/>
    <row r="43374" ht="12.75" x14ac:dyDescent="0.2"/>
    <row r="43375" ht="12.75" x14ac:dyDescent="0.2"/>
    <row r="43376" ht="12.75" x14ac:dyDescent="0.2"/>
    <row r="43377" ht="12.75" x14ac:dyDescent="0.2"/>
    <row r="43378" ht="12.75" x14ac:dyDescent="0.2"/>
    <row r="43379" ht="12.75" x14ac:dyDescent="0.2"/>
    <row r="43380" ht="12.75" x14ac:dyDescent="0.2"/>
    <row r="43381" ht="12.75" x14ac:dyDescent="0.2"/>
    <row r="43382" ht="12.75" x14ac:dyDescent="0.2"/>
    <row r="43383" ht="12.75" x14ac:dyDescent="0.2"/>
    <row r="43384" ht="12.75" x14ac:dyDescent="0.2"/>
    <row r="43385" ht="12.75" x14ac:dyDescent="0.2"/>
    <row r="43386" ht="12.75" x14ac:dyDescent="0.2"/>
    <row r="43387" ht="12.75" x14ac:dyDescent="0.2"/>
    <row r="43388" ht="12.75" x14ac:dyDescent="0.2"/>
    <row r="43389" ht="12.75" x14ac:dyDescent="0.2"/>
    <row r="43390" ht="12.75" x14ac:dyDescent="0.2"/>
    <row r="43391" ht="12.75" x14ac:dyDescent="0.2"/>
    <row r="43392" ht="12.75" x14ac:dyDescent="0.2"/>
    <row r="43393" ht="12.75" x14ac:dyDescent="0.2"/>
    <row r="43394" ht="12.75" x14ac:dyDescent="0.2"/>
    <row r="43395" ht="12.75" x14ac:dyDescent="0.2"/>
    <row r="43396" ht="12.75" x14ac:dyDescent="0.2"/>
    <row r="43397" ht="12.75" x14ac:dyDescent="0.2"/>
    <row r="43398" ht="12.75" x14ac:dyDescent="0.2"/>
    <row r="43399" ht="12.75" x14ac:dyDescent="0.2"/>
    <row r="43400" ht="12.75" x14ac:dyDescent="0.2"/>
    <row r="43401" ht="12.75" x14ac:dyDescent="0.2"/>
    <row r="43402" ht="12.75" x14ac:dyDescent="0.2"/>
    <row r="43403" ht="12.75" x14ac:dyDescent="0.2"/>
    <row r="43404" ht="12.75" x14ac:dyDescent="0.2"/>
    <row r="43405" ht="12.75" x14ac:dyDescent="0.2"/>
    <row r="43406" ht="12.75" x14ac:dyDescent="0.2"/>
    <row r="43407" ht="12.75" x14ac:dyDescent="0.2"/>
    <row r="43408" ht="12.75" x14ac:dyDescent="0.2"/>
    <row r="43409" ht="12.75" x14ac:dyDescent="0.2"/>
    <row r="43410" ht="12.75" x14ac:dyDescent="0.2"/>
    <row r="43411" ht="12.75" x14ac:dyDescent="0.2"/>
    <row r="43412" ht="12.75" x14ac:dyDescent="0.2"/>
    <row r="43413" ht="12.75" x14ac:dyDescent="0.2"/>
    <row r="43414" ht="12.75" x14ac:dyDescent="0.2"/>
    <row r="43415" ht="12.75" x14ac:dyDescent="0.2"/>
    <row r="43416" ht="12.75" x14ac:dyDescent="0.2"/>
    <row r="43417" ht="12.75" x14ac:dyDescent="0.2"/>
    <row r="43418" ht="12.75" x14ac:dyDescent="0.2"/>
    <row r="43419" ht="12.75" x14ac:dyDescent="0.2"/>
    <row r="43420" ht="12.75" x14ac:dyDescent="0.2"/>
    <row r="43421" ht="12.75" x14ac:dyDescent="0.2"/>
    <row r="43422" ht="12.75" x14ac:dyDescent="0.2"/>
    <row r="43423" ht="12.75" x14ac:dyDescent="0.2"/>
    <row r="43424" ht="12.75" x14ac:dyDescent="0.2"/>
    <row r="43425" ht="12.75" x14ac:dyDescent="0.2"/>
    <row r="43426" ht="12.75" x14ac:dyDescent="0.2"/>
    <row r="43427" ht="12.75" x14ac:dyDescent="0.2"/>
    <row r="43428" ht="12.75" x14ac:dyDescent="0.2"/>
    <row r="43429" ht="12.75" x14ac:dyDescent="0.2"/>
    <row r="43430" ht="12.75" x14ac:dyDescent="0.2"/>
    <row r="43431" ht="12.75" x14ac:dyDescent="0.2"/>
    <row r="43432" ht="12.75" x14ac:dyDescent="0.2"/>
    <row r="43433" ht="12.75" x14ac:dyDescent="0.2"/>
    <row r="43434" ht="12.75" x14ac:dyDescent="0.2"/>
    <row r="43435" ht="12.75" x14ac:dyDescent="0.2"/>
    <row r="43436" ht="12.75" x14ac:dyDescent="0.2"/>
    <row r="43437" ht="12.75" x14ac:dyDescent="0.2"/>
    <row r="43438" ht="12.75" x14ac:dyDescent="0.2"/>
    <row r="43439" ht="12.75" x14ac:dyDescent="0.2"/>
    <row r="43440" ht="12.75" x14ac:dyDescent="0.2"/>
    <row r="43441" ht="12.75" x14ac:dyDescent="0.2"/>
    <row r="43442" ht="12.75" x14ac:dyDescent="0.2"/>
    <row r="43443" ht="12.75" x14ac:dyDescent="0.2"/>
    <row r="43444" ht="12.75" x14ac:dyDescent="0.2"/>
    <row r="43445" ht="12.75" x14ac:dyDescent="0.2"/>
    <row r="43446" ht="12.75" x14ac:dyDescent="0.2"/>
    <row r="43447" ht="12.75" x14ac:dyDescent="0.2"/>
    <row r="43448" ht="12.75" x14ac:dyDescent="0.2"/>
    <row r="43449" ht="12.75" x14ac:dyDescent="0.2"/>
    <row r="43450" ht="12.75" x14ac:dyDescent="0.2"/>
    <row r="43451" ht="12.75" x14ac:dyDescent="0.2"/>
    <row r="43452" ht="12.75" x14ac:dyDescent="0.2"/>
    <row r="43453" ht="12.75" x14ac:dyDescent="0.2"/>
    <row r="43454" ht="12.75" x14ac:dyDescent="0.2"/>
    <row r="43455" ht="12.75" x14ac:dyDescent="0.2"/>
    <row r="43456" ht="12.75" x14ac:dyDescent="0.2"/>
    <row r="43457" ht="12.75" x14ac:dyDescent="0.2"/>
    <row r="43458" ht="12.75" x14ac:dyDescent="0.2"/>
    <row r="43459" ht="12.75" x14ac:dyDescent="0.2"/>
    <row r="43460" ht="12.75" x14ac:dyDescent="0.2"/>
    <row r="43461" ht="12.75" x14ac:dyDescent="0.2"/>
    <row r="43462" ht="12.75" x14ac:dyDescent="0.2"/>
    <row r="43463" ht="12.75" x14ac:dyDescent="0.2"/>
    <row r="43464" ht="12.75" x14ac:dyDescent="0.2"/>
    <row r="43465" ht="12.75" x14ac:dyDescent="0.2"/>
    <row r="43466" ht="12.75" x14ac:dyDescent="0.2"/>
    <row r="43467" ht="12.75" x14ac:dyDescent="0.2"/>
    <row r="43468" ht="12.75" x14ac:dyDescent="0.2"/>
    <row r="43469" ht="12.75" x14ac:dyDescent="0.2"/>
    <row r="43470" ht="12.75" x14ac:dyDescent="0.2"/>
    <row r="43471" ht="12.75" x14ac:dyDescent="0.2"/>
    <row r="43472" ht="12.75" x14ac:dyDescent="0.2"/>
    <row r="43473" ht="12.75" x14ac:dyDescent="0.2"/>
    <row r="43474" ht="12.75" x14ac:dyDescent="0.2"/>
    <row r="43475" ht="12.75" x14ac:dyDescent="0.2"/>
    <row r="43476" ht="12.75" x14ac:dyDescent="0.2"/>
    <row r="43477" ht="12.75" x14ac:dyDescent="0.2"/>
    <row r="43478" ht="12.75" x14ac:dyDescent="0.2"/>
    <row r="43479" ht="12.75" x14ac:dyDescent="0.2"/>
    <row r="43480" ht="12.75" x14ac:dyDescent="0.2"/>
    <row r="43481" ht="12.75" x14ac:dyDescent="0.2"/>
    <row r="43482" ht="12.75" x14ac:dyDescent="0.2"/>
    <row r="43483" ht="12.75" x14ac:dyDescent="0.2"/>
    <row r="43484" ht="12.75" x14ac:dyDescent="0.2"/>
    <row r="43485" ht="12.75" x14ac:dyDescent="0.2"/>
    <row r="43486" ht="12.75" x14ac:dyDescent="0.2"/>
    <row r="43487" ht="12.75" x14ac:dyDescent="0.2"/>
    <row r="43488" ht="12.75" x14ac:dyDescent="0.2"/>
    <row r="43489" ht="12.75" x14ac:dyDescent="0.2"/>
    <row r="43490" ht="12.75" x14ac:dyDescent="0.2"/>
    <row r="43491" ht="12.75" x14ac:dyDescent="0.2"/>
    <row r="43492" ht="12.75" x14ac:dyDescent="0.2"/>
    <row r="43493" ht="12.75" x14ac:dyDescent="0.2"/>
    <row r="43494" ht="12.75" x14ac:dyDescent="0.2"/>
    <row r="43495" ht="12.75" x14ac:dyDescent="0.2"/>
    <row r="43496" ht="12.75" x14ac:dyDescent="0.2"/>
    <row r="43497" ht="12.75" x14ac:dyDescent="0.2"/>
    <row r="43498" ht="12.75" x14ac:dyDescent="0.2"/>
    <row r="43499" ht="12.75" x14ac:dyDescent="0.2"/>
    <row r="43500" ht="12.75" x14ac:dyDescent="0.2"/>
    <row r="43501" ht="12.75" x14ac:dyDescent="0.2"/>
    <row r="43502" ht="12.75" x14ac:dyDescent="0.2"/>
    <row r="43503" ht="12.75" x14ac:dyDescent="0.2"/>
    <row r="43504" ht="12.75" x14ac:dyDescent="0.2"/>
    <row r="43505" ht="12.75" x14ac:dyDescent="0.2"/>
    <row r="43506" ht="12.75" x14ac:dyDescent="0.2"/>
    <row r="43507" ht="12.75" x14ac:dyDescent="0.2"/>
    <row r="43508" ht="12.75" x14ac:dyDescent="0.2"/>
    <row r="43509" ht="12.75" x14ac:dyDescent="0.2"/>
    <row r="43510" ht="12.75" x14ac:dyDescent="0.2"/>
    <row r="43511" ht="12.75" x14ac:dyDescent="0.2"/>
    <row r="43512" ht="12.75" x14ac:dyDescent="0.2"/>
    <row r="43513" ht="12.75" x14ac:dyDescent="0.2"/>
    <row r="43514" ht="12.75" x14ac:dyDescent="0.2"/>
    <row r="43515" ht="12.75" x14ac:dyDescent="0.2"/>
    <row r="43516" ht="12.75" x14ac:dyDescent="0.2"/>
    <row r="43517" ht="12.75" x14ac:dyDescent="0.2"/>
    <row r="43518" ht="12.75" x14ac:dyDescent="0.2"/>
    <row r="43519" ht="12.75" x14ac:dyDescent="0.2"/>
    <row r="43520" ht="12.75" x14ac:dyDescent="0.2"/>
    <row r="43521" ht="12.75" x14ac:dyDescent="0.2"/>
    <row r="43522" ht="12.75" x14ac:dyDescent="0.2"/>
    <row r="43523" ht="12.75" x14ac:dyDescent="0.2"/>
    <row r="43524" ht="12.75" x14ac:dyDescent="0.2"/>
    <row r="43525" ht="12.75" x14ac:dyDescent="0.2"/>
    <row r="43526" ht="12.75" x14ac:dyDescent="0.2"/>
    <row r="43527" ht="12.75" x14ac:dyDescent="0.2"/>
    <row r="43528" ht="12.75" x14ac:dyDescent="0.2"/>
    <row r="43529" ht="12.75" x14ac:dyDescent="0.2"/>
    <row r="43530" ht="12.75" x14ac:dyDescent="0.2"/>
    <row r="43531" ht="12.75" x14ac:dyDescent="0.2"/>
    <row r="43532" ht="12.75" x14ac:dyDescent="0.2"/>
    <row r="43533" ht="12.75" x14ac:dyDescent="0.2"/>
    <row r="43534" ht="12.75" x14ac:dyDescent="0.2"/>
    <row r="43535" ht="12.75" x14ac:dyDescent="0.2"/>
    <row r="43536" ht="12.75" x14ac:dyDescent="0.2"/>
    <row r="43537" ht="12.75" x14ac:dyDescent="0.2"/>
    <row r="43538" ht="12.75" x14ac:dyDescent="0.2"/>
    <row r="43539" ht="12.75" x14ac:dyDescent="0.2"/>
    <row r="43540" ht="12.75" x14ac:dyDescent="0.2"/>
    <row r="43541" ht="12.75" x14ac:dyDescent="0.2"/>
    <row r="43542" ht="12.75" x14ac:dyDescent="0.2"/>
    <row r="43543" ht="12.75" x14ac:dyDescent="0.2"/>
    <row r="43544" ht="12.75" x14ac:dyDescent="0.2"/>
    <row r="43545" ht="12.75" x14ac:dyDescent="0.2"/>
    <row r="43546" ht="12.75" x14ac:dyDescent="0.2"/>
    <row r="43547" ht="12.75" x14ac:dyDescent="0.2"/>
    <row r="43548" ht="12.75" x14ac:dyDescent="0.2"/>
    <row r="43549" ht="12.75" x14ac:dyDescent="0.2"/>
    <row r="43550" ht="12.75" x14ac:dyDescent="0.2"/>
    <row r="43551" ht="12.75" x14ac:dyDescent="0.2"/>
    <row r="43552" ht="12.75" x14ac:dyDescent="0.2"/>
    <row r="43553" ht="12.75" x14ac:dyDescent="0.2"/>
    <row r="43554" ht="12.75" x14ac:dyDescent="0.2"/>
    <row r="43555" ht="12.75" x14ac:dyDescent="0.2"/>
    <row r="43556" ht="12.75" x14ac:dyDescent="0.2"/>
    <row r="43557" ht="12.75" x14ac:dyDescent="0.2"/>
    <row r="43558" ht="12.75" x14ac:dyDescent="0.2"/>
    <row r="43559" ht="12.75" x14ac:dyDescent="0.2"/>
    <row r="43560" ht="12.75" x14ac:dyDescent="0.2"/>
    <row r="43561" ht="12.75" x14ac:dyDescent="0.2"/>
    <row r="43562" ht="12.75" x14ac:dyDescent="0.2"/>
    <row r="43563" ht="12.75" x14ac:dyDescent="0.2"/>
    <row r="43564" ht="12.75" x14ac:dyDescent="0.2"/>
    <row r="43565" ht="12.75" x14ac:dyDescent="0.2"/>
    <row r="43566" ht="12.75" x14ac:dyDescent="0.2"/>
    <row r="43567" ht="12.75" x14ac:dyDescent="0.2"/>
    <row r="43568" ht="12.75" x14ac:dyDescent="0.2"/>
    <row r="43569" ht="12.75" x14ac:dyDescent="0.2"/>
    <row r="43570" ht="12.75" x14ac:dyDescent="0.2"/>
    <row r="43571" ht="12.75" x14ac:dyDescent="0.2"/>
    <row r="43572" ht="12.75" x14ac:dyDescent="0.2"/>
    <row r="43573" ht="12.75" x14ac:dyDescent="0.2"/>
    <row r="43574" ht="12.75" x14ac:dyDescent="0.2"/>
    <row r="43575" ht="12.75" x14ac:dyDescent="0.2"/>
    <row r="43576" ht="12.75" x14ac:dyDescent="0.2"/>
    <row r="43577" ht="12.75" x14ac:dyDescent="0.2"/>
    <row r="43578" ht="12.75" x14ac:dyDescent="0.2"/>
    <row r="43579" ht="12.75" x14ac:dyDescent="0.2"/>
    <row r="43580" ht="12.75" x14ac:dyDescent="0.2"/>
    <row r="43581" ht="12.75" x14ac:dyDescent="0.2"/>
    <row r="43582" ht="12.75" x14ac:dyDescent="0.2"/>
    <row r="43583" ht="12.75" x14ac:dyDescent="0.2"/>
    <row r="43584" ht="12.75" x14ac:dyDescent="0.2"/>
    <row r="43585" ht="12.75" x14ac:dyDescent="0.2"/>
    <row r="43586" ht="12.75" x14ac:dyDescent="0.2"/>
    <row r="43587" ht="12.75" x14ac:dyDescent="0.2"/>
    <row r="43588" ht="12.75" x14ac:dyDescent="0.2"/>
    <row r="43589" ht="12.75" x14ac:dyDescent="0.2"/>
    <row r="43590" ht="12.75" x14ac:dyDescent="0.2"/>
    <row r="43591" ht="12.75" x14ac:dyDescent="0.2"/>
    <row r="43592" ht="12.75" x14ac:dyDescent="0.2"/>
    <row r="43593" ht="12.75" x14ac:dyDescent="0.2"/>
    <row r="43594" ht="12.75" x14ac:dyDescent="0.2"/>
    <row r="43595" ht="12.75" x14ac:dyDescent="0.2"/>
    <row r="43596" ht="12.75" x14ac:dyDescent="0.2"/>
    <row r="43597" ht="12.75" x14ac:dyDescent="0.2"/>
    <row r="43598" ht="12.75" x14ac:dyDescent="0.2"/>
    <row r="43599" ht="12.75" x14ac:dyDescent="0.2"/>
    <row r="43600" ht="12.75" x14ac:dyDescent="0.2"/>
    <row r="43601" ht="12.75" x14ac:dyDescent="0.2"/>
    <row r="43602" ht="12.75" x14ac:dyDescent="0.2"/>
    <row r="43603" ht="12.75" x14ac:dyDescent="0.2"/>
    <row r="43604" ht="12.75" x14ac:dyDescent="0.2"/>
    <row r="43605" ht="12.75" x14ac:dyDescent="0.2"/>
    <row r="43606" ht="12.75" x14ac:dyDescent="0.2"/>
    <row r="43607" ht="12.75" x14ac:dyDescent="0.2"/>
    <row r="43608" ht="12.75" x14ac:dyDescent="0.2"/>
    <row r="43609" ht="12.75" x14ac:dyDescent="0.2"/>
    <row r="43610" ht="12.75" x14ac:dyDescent="0.2"/>
    <row r="43611" ht="12.75" x14ac:dyDescent="0.2"/>
    <row r="43612" ht="12.75" x14ac:dyDescent="0.2"/>
    <row r="43613" ht="12.75" x14ac:dyDescent="0.2"/>
    <row r="43614" ht="12.75" x14ac:dyDescent="0.2"/>
    <row r="43615" ht="12.75" x14ac:dyDescent="0.2"/>
    <row r="43616" ht="12.75" x14ac:dyDescent="0.2"/>
    <row r="43617" ht="12.75" x14ac:dyDescent="0.2"/>
    <row r="43618" ht="12.75" x14ac:dyDescent="0.2"/>
    <row r="43619" ht="12.75" x14ac:dyDescent="0.2"/>
    <row r="43620" ht="12.75" x14ac:dyDescent="0.2"/>
    <row r="43621" ht="12.75" x14ac:dyDescent="0.2"/>
    <row r="43622" ht="12.75" x14ac:dyDescent="0.2"/>
    <row r="43623" ht="12.75" x14ac:dyDescent="0.2"/>
    <row r="43624" ht="12.75" x14ac:dyDescent="0.2"/>
    <row r="43625" ht="12.75" x14ac:dyDescent="0.2"/>
    <row r="43626" ht="12.75" x14ac:dyDescent="0.2"/>
    <row r="43627" ht="12.75" x14ac:dyDescent="0.2"/>
    <row r="43628" ht="12.75" x14ac:dyDescent="0.2"/>
    <row r="43629" ht="12.75" x14ac:dyDescent="0.2"/>
    <row r="43630" ht="12.75" x14ac:dyDescent="0.2"/>
    <row r="43631" ht="12.75" x14ac:dyDescent="0.2"/>
    <row r="43632" ht="12.75" x14ac:dyDescent="0.2"/>
    <row r="43633" ht="12.75" x14ac:dyDescent="0.2"/>
    <row r="43634" ht="12.75" x14ac:dyDescent="0.2"/>
    <row r="43635" ht="12.75" x14ac:dyDescent="0.2"/>
    <row r="43636" ht="12.75" x14ac:dyDescent="0.2"/>
    <row r="43637" ht="12.75" x14ac:dyDescent="0.2"/>
    <row r="43638" ht="12.75" x14ac:dyDescent="0.2"/>
    <row r="43639" ht="12.75" x14ac:dyDescent="0.2"/>
    <row r="43640" ht="12.75" x14ac:dyDescent="0.2"/>
    <row r="43641" ht="12.75" x14ac:dyDescent="0.2"/>
    <row r="43642" ht="12.75" x14ac:dyDescent="0.2"/>
    <row r="43643" ht="12.75" x14ac:dyDescent="0.2"/>
    <row r="43644" ht="12.75" x14ac:dyDescent="0.2"/>
    <row r="43645" ht="12.75" x14ac:dyDescent="0.2"/>
    <row r="43646" ht="12.75" x14ac:dyDescent="0.2"/>
    <row r="43647" ht="12.75" x14ac:dyDescent="0.2"/>
    <row r="43648" ht="12.75" x14ac:dyDescent="0.2"/>
    <row r="43649" ht="12.75" x14ac:dyDescent="0.2"/>
    <row r="43650" ht="12.75" x14ac:dyDescent="0.2"/>
    <row r="43651" ht="12.75" x14ac:dyDescent="0.2"/>
    <row r="43652" ht="12.75" x14ac:dyDescent="0.2"/>
    <row r="43653" ht="12.75" x14ac:dyDescent="0.2"/>
    <row r="43654" ht="12.75" x14ac:dyDescent="0.2"/>
    <row r="43655" ht="12.75" x14ac:dyDescent="0.2"/>
    <row r="43656" ht="12.75" x14ac:dyDescent="0.2"/>
    <row r="43657" ht="12.75" x14ac:dyDescent="0.2"/>
    <row r="43658" ht="12.75" x14ac:dyDescent="0.2"/>
    <row r="43659" ht="12.75" x14ac:dyDescent="0.2"/>
    <row r="43660" ht="12.75" x14ac:dyDescent="0.2"/>
    <row r="43661" ht="12.75" x14ac:dyDescent="0.2"/>
    <row r="43662" ht="12.75" x14ac:dyDescent="0.2"/>
    <row r="43663" ht="12.75" x14ac:dyDescent="0.2"/>
    <row r="43664" ht="12.75" x14ac:dyDescent="0.2"/>
    <row r="43665" ht="12.75" x14ac:dyDescent="0.2"/>
    <row r="43666" ht="12.75" x14ac:dyDescent="0.2"/>
    <row r="43667" ht="12.75" x14ac:dyDescent="0.2"/>
    <row r="43668" ht="12.75" x14ac:dyDescent="0.2"/>
    <row r="43669" ht="12.75" x14ac:dyDescent="0.2"/>
    <row r="43670" ht="12.75" x14ac:dyDescent="0.2"/>
    <row r="43671" ht="12.75" x14ac:dyDescent="0.2"/>
    <row r="43672" ht="12.75" x14ac:dyDescent="0.2"/>
    <row r="43673" ht="12.75" x14ac:dyDescent="0.2"/>
    <row r="43674" ht="12.75" x14ac:dyDescent="0.2"/>
    <row r="43675" ht="12.75" x14ac:dyDescent="0.2"/>
    <row r="43676" ht="12.75" x14ac:dyDescent="0.2"/>
    <row r="43677" ht="12.75" x14ac:dyDescent="0.2"/>
    <row r="43678" ht="12.75" x14ac:dyDescent="0.2"/>
    <row r="43679" ht="12.75" x14ac:dyDescent="0.2"/>
    <row r="43680" ht="12.75" x14ac:dyDescent="0.2"/>
    <row r="43681" ht="12.75" x14ac:dyDescent="0.2"/>
    <row r="43682" ht="12.75" x14ac:dyDescent="0.2"/>
    <row r="43683" ht="12.75" x14ac:dyDescent="0.2"/>
    <row r="43684" ht="12.75" x14ac:dyDescent="0.2"/>
    <row r="43685" ht="12.75" x14ac:dyDescent="0.2"/>
    <row r="43686" ht="12.75" x14ac:dyDescent="0.2"/>
    <row r="43687" ht="12.75" x14ac:dyDescent="0.2"/>
    <row r="43688" ht="12.75" x14ac:dyDescent="0.2"/>
    <row r="43689" ht="12.75" x14ac:dyDescent="0.2"/>
    <row r="43690" ht="12.75" x14ac:dyDescent="0.2"/>
    <row r="43691" ht="12.75" x14ac:dyDescent="0.2"/>
    <row r="43692" ht="12.75" x14ac:dyDescent="0.2"/>
    <row r="43693" ht="12.75" x14ac:dyDescent="0.2"/>
    <row r="43694" ht="12.75" x14ac:dyDescent="0.2"/>
    <row r="43695" ht="12.75" x14ac:dyDescent="0.2"/>
    <row r="43696" ht="12.75" x14ac:dyDescent="0.2"/>
    <row r="43697" ht="12.75" x14ac:dyDescent="0.2"/>
    <row r="43698" ht="12.75" x14ac:dyDescent="0.2"/>
    <row r="43699" ht="12.75" x14ac:dyDescent="0.2"/>
    <row r="43700" ht="12.75" x14ac:dyDescent="0.2"/>
    <row r="43701" ht="12.75" x14ac:dyDescent="0.2"/>
    <row r="43702" ht="12.75" x14ac:dyDescent="0.2"/>
    <row r="43703" ht="12.75" x14ac:dyDescent="0.2"/>
    <row r="43704" ht="12.75" x14ac:dyDescent="0.2"/>
    <row r="43705" ht="12.75" x14ac:dyDescent="0.2"/>
    <row r="43706" ht="12.75" x14ac:dyDescent="0.2"/>
    <row r="43707" ht="12.75" x14ac:dyDescent="0.2"/>
    <row r="43708" ht="12.75" x14ac:dyDescent="0.2"/>
    <row r="43709" ht="12.75" x14ac:dyDescent="0.2"/>
    <row r="43710" ht="12.75" x14ac:dyDescent="0.2"/>
    <row r="43711" ht="12.75" x14ac:dyDescent="0.2"/>
    <row r="43712" ht="12.75" x14ac:dyDescent="0.2"/>
    <row r="43713" ht="12.75" x14ac:dyDescent="0.2"/>
    <row r="43714" ht="12.75" x14ac:dyDescent="0.2"/>
    <row r="43715" ht="12.75" x14ac:dyDescent="0.2"/>
    <row r="43716" ht="12.75" x14ac:dyDescent="0.2"/>
    <row r="43717" ht="12.75" x14ac:dyDescent="0.2"/>
    <row r="43718" ht="12.75" x14ac:dyDescent="0.2"/>
    <row r="43719" ht="12.75" x14ac:dyDescent="0.2"/>
    <row r="43720" ht="12.75" x14ac:dyDescent="0.2"/>
    <row r="43721" ht="12.75" x14ac:dyDescent="0.2"/>
    <row r="43722" ht="12.75" x14ac:dyDescent="0.2"/>
    <row r="43723" ht="12.75" x14ac:dyDescent="0.2"/>
    <row r="43724" ht="12.75" x14ac:dyDescent="0.2"/>
    <row r="43725" ht="12.75" x14ac:dyDescent="0.2"/>
    <row r="43726" ht="12.75" x14ac:dyDescent="0.2"/>
    <row r="43727" ht="12.75" x14ac:dyDescent="0.2"/>
    <row r="43728" ht="12.75" x14ac:dyDescent="0.2"/>
    <row r="43729" ht="12.75" x14ac:dyDescent="0.2"/>
    <row r="43730" ht="12.75" x14ac:dyDescent="0.2"/>
    <row r="43731" ht="12.75" x14ac:dyDescent="0.2"/>
    <row r="43732" ht="12.75" x14ac:dyDescent="0.2"/>
    <row r="43733" ht="12.75" x14ac:dyDescent="0.2"/>
    <row r="43734" ht="12.75" x14ac:dyDescent="0.2"/>
    <row r="43735" ht="12.75" x14ac:dyDescent="0.2"/>
    <row r="43736" ht="12.75" x14ac:dyDescent="0.2"/>
    <row r="43737" ht="12.75" x14ac:dyDescent="0.2"/>
    <row r="43738" ht="12.75" x14ac:dyDescent="0.2"/>
    <row r="43739" ht="12.75" x14ac:dyDescent="0.2"/>
    <row r="43740" ht="12.75" x14ac:dyDescent="0.2"/>
    <row r="43741" ht="12.75" x14ac:dyDescent="0.2"/>
    <row r="43742" ht="12.75" x14ac:dyDescent="0.2"/>
    <row r="43743" ht="12.75" x14ac:dyDescent="0.2"/>
    <row r="43744" ht="12.75" x14ac:dyDescent="0.2"/>
    <row r="43745" ht="12.75" x14ac:dyDescent="0.2"/>
    <row r="43746" ht="12.75" x14ac:dyDescent="0.2"/>
    <row r="43747" ht="12.75" x14ac:dyDescent="0.2"/>
    <row r="43748" ht="12.75" x14ac:dyDescent="0.2"/>
    <row r="43749" ht="12.75" x14ac:dyDescent="0.2"/>
    <row r="43750" ht="12.75" x14ac:dyDescent="0.2"/>
    <row r="43751" ht="12.75" x14ac:dyDescent="0.2"/>
    <row r="43752" ht="12.75" x14ac:dyDescent="0.2"/>
    <row r="43753" ht="12.75" x14ac:dyDescent="0.2"/>
    <row r="43754" ht="12.75" x14ac:dyDescent="0.2"/>
    <row r="43755" ht="12.75" x14ac:dyDescent="0.2"/>
    <row r="43756" ht="12.75" x14ac:dyDescent="0.2"/>
    <row r="43757" ht="12.75" x14ac:dyDescent="0.2"/>
    <row r="43758" ht="12.75" x14ac:dyDescent="0.2"/>
    <row r="43759" ht="12.75" x14ac:dyDescent="0.2"/>
    <row r="43760" ht="12.75" x14ac:dyDescent="0.2"/>
    <row r="43761" ht="12.75" x14ac:dyDescent="0.2"/>
    <row r="43762" ht="12.75" x14ac:dyDescent="0.2"/>
    <row r="43763" ht="12.75" x14ac:dyDescent="0.2"/>
    <row r="43764" ht="12.75" x14ac:dyDescent="0.2"/>
    <row r="43765" ht="12.75" x14ac:dyDescent="0.2"/>
    <row r="43766" ht="12.75" x14ac:dyDescent="0.2"/>
    <row r="43767" ht="12.75" x14ac:dyDescent="0.2"/>
    <row r="43768" ht="12.75" x14ac:dyDescent="0.2"/>
    <row r="43769" ht="12.75" x14ac:dyDescent="0.2"/>
    <row r="43770" ht="12.75" x14ac:dyDescent="0.2"/>
    <row r="43771" ht="12.75" x14ac:dyDescent="0.2"/>
    <row r="43772" ht="12.75" x14ac:dyDescent="0.2"/>
    <row r="43773" ht="12.75" x14ac:dyDescent="0.2"/>
    <row r="43774" ht="12.75" x14ac:dyDescent="0.2"/>
    <row r="43775" ht="12.75" x14ac:dyDescent="0.2"/>
    <row r="43776" ht="12.75" x14ac:dyDescent="0.2"/>
    <row r="43777" ht="12.75" x14ac:dyDescent="0.2"/>
    <row r="43778" ht="12.75" x14ac:dyDescent="0.2"/>
    <row r="43779" ht="12.75" x14ac:dyDescent="0.2"/>
    <row r="43780" ht="12.75" x14ac:dyDescent="0.2"/>
    <row r="43781" ht="12.75" x14ac:dyDescent="0.2"/>
    <row r="43782" ht="12.75" x14ac:dyDescent="0.2"/>
    <row r="43783" ht="12.75" x14ac:dyDescent="0.2"/>
    <row r="43784" ht="12.75" x14ac:dyDescent="0.2"/>
    <row r="43785" ht="12.75" x14ac:dyDescent="0.2"/>
    <row r="43786" ht="12.75" x14ac:dyDescent="0.2"/>
    <row r="43787" ht="12.75" x14ac:dyDescent="0.2"/>
    <row r="43788" ht="12.75" x14ac:dyDescent="0.2"/>
    <row r="43789" ht="12.75" x14ac:dyDescent="0.2"/>
    <row r="43790" ht="12.75" x14ac:dyDescent="0.2"/>
    <row r="43791" ht="12.75" x14ac:dyDescent="0.2"/>
    <row r="43792" ht="12.75" x14ac:dyDescent="0.2"/>
    <row r="43793" ht="12.75" x14ac:dyDescent="0.2"/>
    <row r="43794" ht="12.75" x14ac:dyDescent="0.2"/>
    <row r="43795" ht="12.75" x14ac:dyDescent="0.2"/>
    <row r="43796" ht="12.75" x14ac:dyDescent="0.2"/>
    <row r="43797" ht="12.75" x14ac:dyDescent="0.2"/>
    <row r="43798" ht="12.75" x14ac:dyDescent="0.2"/>
    <row r="43799" ht="12.75" x14ac:dyDescent="0.2"/>
    <row r="43800" ht="12.75" x14ac:dyDescent="0.2"/>
    <row r="43801" ht="12.75" x14ac:dyDescent="0.2"/>
    <row r="43802" ht="12.75" x14ac:dyDescent="0.2"/>
    <row r="43803" ht="12.75" x14ac:dyDescent="0.2"/>
    <row r="43804" ht="12.75" x14ac:dyDescent="0.2"/>
    <row r="43805" ht="12.75" x14ac:dyDescent="0.2"/>
    <row r="43806" ht="12.75" x14ac:dyDescent="0.2"/>
    <row r="43807" ht="12.75" x14ac:dyDescent="0.2"/>
    <row r="43808" ht="12.75" x14ac:dyDescent="0.2"/>
    <row r="43809" ht="12.75" x14ac:dyDescent="0.2"/>
    <row r="43810" ht="12.75" x14ac:dyDescent="0.2"/>
    <row r="43811" ht="12.75" x14ac:dyDescent="0.2"/>
    <row r="43812" ht="12.75" x14ac:dyDescent="0.2"/>
    <row r="43813" ht="12.75" x14ac:dyDescent="0.2"/>
    <row r="43814" ht="12.75" x14ac:dyDescent="0.2"/>
    <row r="43815" ht="12.75" x14ac:dyDescent="0.2"/>
    <row r="43816" ht="12.75" x14ac:dyDescent="0.2"/>
    <row r="43817" ht="12.75" x14ac:dyDescent="0.2"/>
    <row r="43818" ht="12.75" x14ac:dyDescent="0.2"/>
    <row r="43819" ht="12.75" x14ac:dyDescent="0.2"/>
    <row r="43820" ht="12.75" x14ac:dyDescent="0.2"/>
    <row r="43821" ht="12.75" x14ac:dyDescent="0.2"/>
    <row r="43822" ht="12.75" x14ac:dyDescent="0.2"/>
    <row r="43823" ht="12.75" x14ac:dyDescent="0.2"/>
    <row r="43824" ht="12.75" x14ac:dyDescent="0.2"/>
    <row r="43825" ht="12.75" x14ac:dyDescent="0.2"/>
    <row r="43826" ht="12.75" x14ac:dyDescent="0.2"/>
    <row r="43827" ht="12.75" x14ac:dyDescent="0.2"/>
    <row r="43828" ht="12.75" x14ac:dyDescent="0.2"/>
    <row r="43829" ht="12.75" x14ac:dyDescent="0.2"/>
    <row r="43830" ht="12.75" x14ac:dyDescent="0.2"/>
    <row r="43831" ht="12.75" x14ac:dyDescent="0.2"/>
    <row r="43832" ht="12.75" x14ac:dyDescent="0.2"/>
    <row r="43833" ht="12.75" x14ac:dyDescent="0.2"/>
    <row r="43834" ht="12.75" x14ac:dyDescent="0.2"/>
    <row r="43835" ht="12.75" x14ac:dyDescent="0.2"/>
    <row r="43836" ht="12.75" x14ac:dyDescent="0.2"/>
    <row r="43837" ht="12.75" x14ac:dyDescent="0.2"/>
    <row r="43838" ht="12.75" x14ac:dyDescent="0.2"/>
    <row r="43839" ht="12.75" x14ac:dyDescent="0.2"/>
    <row r="43840" ht="12.75" x14ac:dyDescent="0.2"/>
    <row r="43841" ht="12.75" x14ac:dyDescent="0.2"/>
    <row r="43842" ht="12.75" x14ac:dyDescent="0.2"/>
    <row r="43843" ht="12.75" x14ac:dyDescent="0.2"/>
    <row r="43844" ht="12.75" x14ac:dyDescent="0.2"/>
    <row r="43845" ht="12.75" x14ac:dyDescent="0.2"/>
    <row r="43846" ht="12.75" x14ac:dyDescent="0.2"/>
    <row r="43847" ht="12.75" x14ac:dyDescent="0.2"/>
    <row r="43848" ht="12.75" x14ac:dyDescent="0.2"/>
    <row r="43849" ht="12.75" x14ac:dyDescent="0.2"/>
    <row r="43850" ht="12.75" x14ac:dyDescent="0.2"/>
    <row r="43851" ht="12.75" x14ac:dyDescent="0.2"/>
    <row r="43852" ht="12.75" x14ac:dyDescent="0.2"/>
    <row r="43853" ht="12.75" x14ac:dyDescent="0.2"/>
    <row r="43854" ht="12.75" x14ac:dyDescent="0.2"/>
    <row r="43855" ht="12.75" x14ac:dyDescent="0.2"/>
    <row r="43856" ht="12.75" x14ac:dyDescent="0.2"/>
    <row r="43857" ht="12.75" x14ac:dyDescent="0.2"/>
    <row r="43858" ht="12.75" x14ac:dyDescent="0.2"/>
    <row r="43859" ht="12.75" x14ac:dyDescent="0.2"/>
    <row r="43860" ht="12.75" x14ac:dyDescent="0.2"/>
    <row r="43861" ht="12.75" x14ac:dyDescent="0.2"/>
    <row r="43862" ht="12.75" x14ac:dyDescent="0.2"/>
    <row r="43863" ht="12.75" x14ac:dyDescent="0.2"/>
    <row r="43864" ht="12.75" x14ac:dyDescent="0.2"/>
    <row r="43865" ht="12.75" x14ac:dyDescent="0.2"/>
    <row r="43866" ht="12.75" x14ac:dyDescent="0.2"/>
    <row r="43867" ht="12.75" x14ac:dyDescent="0.2"/>
    <row r="43868" ht="12.75" x14ac:dyDescent="0.2"/>
    <row r="43869" ht="12.75" x14ac:dyDescent="0.2"/>
    <row r="43870" ht="12.75" x14ac:dyDescent="0.2"/>
    <row r="43871" ht="12.75" x14ac:dyDescent="0.2"/>
    <row r="43872" ht="12.75" x14ac:dyDescent="0.2"/>
    <row r="43873" ht="12.75" x14ac:dyDescent="0.2"/>
    <row r="43874" ht="12.75" x14ac:dyDescent="0.2"/>
    <row r="43875" ht="12.75" x14ac:dyDescent="0.2"/>
    <row r="43876" ht="12.75" x14ac:dyDescent="0.2"/>
    <row r="43877" ht="12.75" x14ac:dyDescent="0.2"/>
    <row r="43878" ht="12.75" x14ac:dyDescent="0.2"/>
    <row r="43879" ht="12.75" x14ac:dyDescent="0.2"/>
    <row r="43880" ht="12.75" x14ac:dyDescent="0.2"/>
    <row r="43881" ht="12.75" x14ac:dyDescent="0.2"/>
    <row r="43882" ht="12.75" x14ac:dyDescent="0.2"/>
    <row r="43883" ht="12.75" x14ac:dyDescent="0.2"/>
    <row r="43884" ht="12.75" x14ac:dyDescent="0.2"/>
    <row r="43885" ht="12.75" x14ac:dyDescent="0.2"/>
    <row r="43886" ht="12.75" x14ac:dyDescent="0.2"/>
    <row r="43887" ht="12.75" x14ac:dyDescent="0.2"/>
    <row r="43888" ht="12.75" x14ac:dyDescent="0.2"/>
    <row r="43889" ht="12.75" x14ac:dyDescent="0.2"/>
    <row r="43890" ht="12.75" x14ac:dyDescent="0.2"/>
    <row r="43891" ht="12.75" x14ac:dyDescent="0.2"/>
    <row r="43892" ht="12.75" x14ac:dyDescent="0.2"/>
    <row r="43893" ht="12.75" x14ac:dyDescent="0.2"/>
    <row r="43894" ht="12.75" x14ac:dyDescent="0.2"/>
    <row r="43895" ht="12.75" x14ac:dyDescent="0.2"/>
    <row r="43896" ht="12.75" x14ac:dyDescent="0.2"/>
    <row r="43897" ht="12.75" x14ac:dyDescent="0.2"/>
    <row r="43898" ht="12.75" x14ac:dyDescent="0.2"/>
    <row r="43899" ht="12.75" x14ac:dyDescent="0.2"/>
    <row r="43900" ht="12.75" x14ac:dyDescent="0.2"/>
    <row r="43901" ht="12.75" x14ac:dyDescent="0.2"/>
    <row r="43902" ht="12.75" x14ac:dyDescent="0.2"/>
    <row r="43903" ht="12.75" x14ac:dyDescent="0.2"/>
    <row r="43904" ht="12.75" x14ac:dyDescent="0.2"/>
    <row r="43905" ht="12.75" x14ac:dyDescent="0.2"/>
    <row r="43906" ht="12.75" x14ac:dyDescent="0.2"/>
    <row r="43907" ht="12.75" x14ac:dyDescent="0.2"/>
    <row r="43908" ht="12.75" x14ac:dyDescent="0.2"/>
    <row r="43909" ht="12.75" x14ac:dyDescent="0.2"/>
    <row r="43910" ht="12.75" x14ac:dyDescent="0.2"/>
    <row r="43911" ht="12.75" x14ac:dyDescent="0.2"/>
    <row r="43912" ht="12.75" x14ac:dyDescent="0.2"/>
    <row r="43913" ht="12.75" x14ac:dyDescent="0.2"/>
    <row r="43914" ht="12.75" x14ac:dyDescent="0.2"/>
    <row r="43915" ht="12.75" x14ac:dyDescent="0.2"/>
    <row r="43916" ht="12.75" x14ac:dyDescent="0.2"/>
    <row r="43917" ht="12.75" x14ac:dyDescent="0.2"/>
    <row r="43918" ht="12.75" x14ac:dyDescent="0.2"/>
    <row r="43919" ht="12.75" x14ac:dyDescent="0.2"/>
    <row r="43920" ht="12.75" x14ac:dyDescent="0.2"/>
    <row r="43921" ht="12.75" x14ac:dyDescent="0.2"/>
    <row r="43922" ht="12.75" x14ac:dyDescent="0.2"/>
    <row r="43923" ht="12.75" x14ac:dyDescent="0.2"/>
    <row r="43924" ht="12.75" x14ac:dyDescent="0.2"/>
    <row r="43925" ht="12.75" x14ac:dyDescent="0.2"/>
    <row r="43926" ht="12.75" x14ac:dyDescent="0.2"/>
    <row r="43927" ht="12.75" x14ac:dyDescent="0.2"/>
    <row r="43928" ht="12.75" x14ac:dyDescent="0.2"/>
    <row r="43929" ht="12.75" x14ac:dyDescent="0.2"/>
    <row r="43930" ht="12.75" x14ac:dyDescent="0.2"/>
    <row r="43931" ht="12.75" x14ac:dyDescent="0.2"/>
    <row r="43932" ht="12.75" x14ac:dyDescent="0.2"/>
    <row r="43933" ht="12.75" x14ac:dyDescent="0.2"/>
    <row r="43934" ht="12.75" x14ac:dyDescent="0.2"/>
    <row r="43935" ht="12.75" x14ac:dyDescent="0.2"/>
    <row r="43936" ht="12.75" x14ac:dyDescent="0.2"/>
    <row r="43937" ht="12.75" x14ac:dyDescent="0.2"/>
    <row r="43938" ht="12.75" x14ac:dyDescent="0.2"/>
    <row r="43939" ht="12.75" x14ac:dyDescent="0.2"/>
    <row r="43940" ht="12.75" x14ac:dyDescent="0.2"/>
    <row r="43941" ht="12.75" x14ac:dyDescent="0.2"/>
    <row r="43942" ht="12.75" x14ac:dyDescent="0.2"/>
    <row r="43943" ht="12.75" x14ac:dyDescent="0.2"/>
    <row r="43944" ht="12.75" x14ac:dyDescent="0.2"/>
    <row r="43945" ht="12.75" x14ac:dyDescent="0.2"/>
    <row r="43946" ht="12.75" x14ac:dyDescent="0.2"/>
    <row r="43947" ht="12.75" x14ac:dyDescent="0.2"/>
    <row r="43948" ht="12.75" x14ac:dyDescent="0.2"/>
    <row r="43949" ht="12.75" x14ac:dyDescent="0.2"/>
    <row r="43950" ht="12.75" x14ac:dyDescent="0.2"/>
    <row r="43951" ht="12.75" x14ac:dyDescent="0.2"/>
    <row r="43952" ht="12.75" x14ac:dyDescent="0.2"/>
    <row r="43953" ht="12.75" x14ac:dyDescent="0.2"/>
    <row r="43954" ht="12.75" x14ac:dyDescent="0.2"/>
    <row r="43955" ht="12.75" x14ac:dyDescent="0.2"/>
    <row r="43956" ht="12.75" x14ac:dyDescent="0.2"/>
    <row r="43957" ht="12.75" x14ac:dyDescent="0.2"/>
    <row r="43958" ht="12.75" x14ac:dyDescent="0.2"/>
    <row r="43959" ht="12.75" x14ac:dyDescent="0.2"/>
    <row r="43960" ht="12.75" x14ac:dyDescent="0.2"/>
    <row r="43961" ht="12.75" x14ac:dyDescent="0.2"/>
    <row r="43962" ht="12.75" x14ac:dyDescent="0.2"/>
    <row r="43963" ht="12.75" x14ac:dyDescent="0.2"/>
    <row r="43964" ht="12.75" x14ac:dyDescent="0.2"/>
    <row r="43965" ht="12.75" x14ac:dyDescent="0.2"/>
    <row r="43966" ht="12.75" x14ac:dyDescent="0.2"/>
    <row r="43967" ht="12.75" x14ac:dyDescent="0.2"/>
    <row r="43968" ht="12.75" x14ac:dyDescent="0.2"/>
    <row r="43969" ht="12.75" x14ac:dyDescent="0.2"/>
    <row r="43970" ht="12.75" x14ac:dyDescent="0.2"/>
    <row r="43971" ht="12.75" x14ac:dyDescent="0.2"/>
    <row r="43972" ht="12.75" x14ac:dyDescent="0.2"/>
    <row r="43973" ht="12.75" x14ac:dyDescent="0.2"/>
    <row r="43974" ht="12.75" x14ac:dyDescent="0.2"/>
    <row r="43975" ht="12.75" x14ac:dyDescent="0.2"/>
    <row r="43976" ht="12.75" x14ac:dyDescent="0.2"/>
    <row r="43977" ht="12.75" x14ac:dyDescent="0.2"/>
    <row r="43978" ht="12.75" x14ac:dyDescent="0.2"/>
    <row r="43979" ht="12.75" x14ac:dyDescent="0.2"/>
    <row r="43980" ht="12.75" x14ac:dyDescent="0.2"/>
    <row r="43981" ht="12.75" x14ac:dyDescent="0.2"/>
    <row r="43982" ht="12.75" x14ac:dyDescent="0.2"/>
    <row r="43983" ht="12.75" x14ac:dyDescent="0.2"/>
    <row r="43984" ht="12.75" x14ac:dyDescent="0.2"/>
    <row r="43985" ht="12.75" x14ac:dyDescent="0.2"/>
    <row r="43986" ht="12.75" x14ac:dyDescent="0.2"/>
    <row r="43987" ht="12.75" x14ac:dyDescent="0.2"/>
    <row r="43988" ht="12.75" x14ac:dyDescent="0.2"/>
    <row r="43989" ht="12.75" x14ac:dyDescent="0.2"/>
    <row r="43990" ht="12.75" x14ac:dyDescent="0.2"/>
    <row r="43991" ht="12.75" x14ac:dyDescent="0.2"/>
    <row r="43992" ht="12.75" x14ac:dyDescent="0.2"/>
    <row r="43993" ht="12.75" x14ac:dyDescent="0.2"/>
    <row r="43994" ht="12.75" x14ac:dyDescent="0.2"/>
    <row r="43995" ht="12.75" x14ac:dyDescent="0.2"/>
    <row r="43996" ht="12.75" x14ac:dyDescent="0.2"/>
    <row r="43997" ht="12.75" x14ac:dyDescent="0.2"/>
    <row r="43998" ht="12.75" x14ac:dyDescent="0.2"/>
    <row r="43999" ht="12.75" x14ac:dyDescent="0.2"/>
    <row r="44000" ht="12.75" x14ac:dyDescent="0.2"/>
    <row r="44001" ht="12.75" x14ac:dyDescent="0.2"/>
    <row r="44002" ht="12.75" x14ac:dyDescent="0.2"/>
    <row r="44003" ht="12.75" x14ac:dyDescent="0.2"/>
    <row r="44004" ht="12.75" x14ac:dyDescent="0.2"/>
    <row r="44005" ht="12.75" x14ac:dyDescent="0.2"/>
    <row r="44006" ht="12.75" x14ac:dyDescent="0.2"/>
    <row r="44007" ht="12.75" x14ac:dyDescent="0.2"/>
    <row r="44008" ht="12.75" x14ac:dyDescent="0.2"/>
    <row r="44009" ht="12.75" x14ac:dyDescent="0.2"/>
    <row r="44010" ht="12.75" x14ac:dyDescent="0.2"/>
    <row r="44011" ht="12.75" x14ac:dyDescent="0.2"/>
    <row r="44012" ht="12.75" x14ac:dyDescent="0.2"/>
    <row r="44013" ht="12.75" x14ac:dyDescent="0.2"/>
    <row r="44014" ht="12.75" x14ac:dyDescent="0.2"/>
    <row r="44015" ht="12.75" x14ac:dyDescent="0.2"/>
    <row r="44016" ht="12.75" x14ac:dyDescent="0.2"/>
    <row r="44017" ht="12.75" x14ac:dyDescent="0.2"/>
    <row r="44018" ht="12.75" x14ac:dyDescent="0.2"/>
    <row r="44019" ht="12.75" x14ac:dyDescent="0.2"/>
    <row r="44020" ht="12.75" x14ac:dyDescent="0.2"/>
    <row r="44021" ht="12.75" x14ac:dyDescent="0.2"/>
    <row r="44022" ht="12.75" x14ac:dyDescent="0.2"/>
    <row r="44023" ht="12.75" x14ac:dyDescent="0.2"/>
    <row r="44024" ht="12.75" x14ac:dyDescent="0.2"/>
    <row r="44025" ht="12.75" x14ac:dyDescent="0.2"/>
    <row r="44026" ht="12.75" x14ac:dyDescent="0.2"/>
    <row r="44027" ht="12.75" x14ac:dyDescent="0.2"/>
    <row r="44028" ht="12.75" x14ac:dyDescent="0.2"/>
    <row r="44029" ht="12.75" x14ac:dyDescent="0.2"/>
    <row r="44030" ht="12.75" x14ac:dyDescent="0.2"/>
    <row r="44031" ht="12.75" x14ac:dyDescent="0.2"/>
    <row r="44032" ht="12.75" x14ac:dyDescent="0.2"/>
    <row r="44033" ht="12.75" x14ac:dyDescent="0.2"/>
    <row r="44034" ht="12.75" x14ac:dyDescent="0.2"/>
    <row r="44035" ht="12.75" x14ac:dyDescent="0.2"/>
    <row r="44036" ht="12.75" x14ac:dyDescent="0.2"/>
    <row r="44037" ht="12.75" x14ac:dyDescent="0.2"/>
    <row r="44038" ht="12.75" x14ac:dyDescent="0.2"/>
    <row r="44039" ht="12.75" x14ac:dyDescent="0.2"/>
    <row r="44040" ht="12.75" x14ac:dyDescent="0.2"/>
    <row r="44041" ht="12.75" x14ac:dyDescent="0.2"/>
    <row r="44042" ht="12.75" x14ac:dyDescent="0.2"/>
    <row r="44043" ht="12.75" x14ac:dyDescent="0.2"/>
    <row r="44044" ht="12.75" x14ac:dyDescent="0.2"/>
    <row r="44045" ht="12.75" x14ac:dyDescent="0.2"/>
    <row r="44046" ht="12.75" x14ac:dyDescent="0.2"/>
    <row r="44047" ht="12.75" x14ac:dyDescent="0.2"/>
    <row r="44048" ht="12.75" x14ac:dyDescent="0.2"/>
    <row r="44049" ht="12.75" x14ac:dyDescent="0.2"/>
    <row r="44050" ht="12.75" x14ac:dyDescent="0.2"/>
    <row r="44051" ht="12.75" x14ac:dyDescent="0.2"/>
    <row r="44052" ht="12.75" x14ac:dyDescent="0.2"/>
    <row r="44053" ht="12.75" x14ac:dyDescent="0.2"/>
    <row r="44054" ht="12.75" x14ac:dyDescent="0.2"/>
    <row r="44055" ht="12.75" x14ac:dyDescent="0.2"/>
    <row r="44056" ht="12.75" x14ac:dyDescent="0.2"/>
    <row r="44057" ht="12.75" x14ac:dyDescent="0.2"/>
    <row r="44058" ht="12.75" x14ac:dyDescent="0.2"/>
    <row r="44059" ht="12.75" x14ac:dyDescent="0.2"/>
    <row r="44060" ht="12.75" x14ac:dyDescent="0.2"/>
    <row r="44061" ht="12.75" x14ac:dyDescent="0.2"/>
    <row r="44062" ht="12.75" x14ac:dyDescent="0.2"/>
    <row r="44063" ht="12.75" x14ac:dyDescent="0.2"/>
    <row r="44064" ht="12.75" x14ac:dyDescent="0.2"/>
    <row r="44065" ht="12.75" x14ac:dyDescent="0.2"/>
    <row r="44066" ht="12.75" x14ac:dyDescent="0.2"/>
    <row r="44067" ht="12.75" x14ac:dyDescent="0.2"/>
    <row r="44068" ht="12.75" x14ac:dyDescent="0.2"/>
    <row r="44069" ht="12.75" x14ac:dyDescent="0.2"/>
    <row r="44070" ht="12.75" x14ac:dyDescent="0.2"/>
    <row r="44071" ht="12.75" x14ac:dyDescent="0.2"/>
    <row r="44072" ht="12.75" x14ac:dyDescent="0.2"/>
    <row r="44073" ht="12.75" x14ac:dyDescent="0.2"/>
    <row r="44074" ht="12.75" x14ac:dyDescent="0.2"/>
    <row r="44075" ht="12.75" x14ac:dyDescent="0.2"/>
    <row r="44076" ht="12.75" x14ac:dyDescent="0.2"/>
    <row r="44077" ht="12.75" x14ac:dyDescent="0.2"/>
    <row r="44078" ht="12.75" x14ac:dyDescent="0.2"/>
    <row r="44079" ht="12.75" x14ac:dyDescent="0.2"/>
    <row r="44080" ht="12.75" x14ac:dyDescent="0.2"/>
    <row r="44081" ht="12.75" x14ac:dyDescent="0.2"/>
    <row r="44082" ht="12.75" x14ac:dyDescent="0.2"/>
    <row r="44083" ht="12.75" x14ac:dyDescent="0.2"/>
    <row r="44084" ht="12.75" x14ac:dyDescent="0.2"/>
    <row r="44085" ht="12.75" x14ac:dyDescent="0.2"/>
    <row r="44086" ht="12.75" x14ac:dyDescent="0.2"/>
    <row r="44087" ht="12.75" x14ac:dyDescent="0.2"/>
    <row r="44088" ht="12.75" x14ac:dyDescent="0.2"/>
    <row r="44089" ht="12.75" x14ac:dyDescent="0.2"/>
    <row r="44090" ht="12.75" x14ac:dyDescent="0.2"/>
    <row r="44091" ht="12.75" x14ac:dyDescent="0.2"/>
    <row r="44092" ht="12.75" x14ac:dyDescent="0.2"/>
    <row r="44093" ht="12.75" x14ac:dyDescent="0.2"/>
    <row r="44094" ht="12.75" x14ac:dyDescent="0.2"/>
    <row r="44095" ht="12.75" x14ac:dyDescent="0.2"/>
    <row r="44096" ht="12.75" x14ac:dyDescent="0.2"/>
    <row r="44097" ht="12.75" x14ac:dyDescent="0.2"/>
    <row r="44098" ht="12.75" x14ac:dyDescent="0.2"/>
    <row r="44099" ht="12.75" x14ac:dyDescent="0.2"/>
    <row r="44100" ht="12.75" x14ac:dyDescent="0.2"/>
    <row r="44101" ht="12.75" x14ac:dyDescent="0.2"/>
    <row r="44102" ht="12.75" x14ac:dyDescent="0.2"/>
    <row r="44103" ht="12.75" x14ac:dyDescent="0.2"/>
    <row r="44104" ht="12.75" x14ac:dyDescent="0.2"/>
    <row r="44105" ht="12.75" x14ac:dyDescent="0.2"/>
    <row r="44106" ht="12.75" x14ac:dyDescent="0.2"/>
    <row r="44107" ht="12.75" x14ac:dyDescent="0.2"/>
    <row r="44108" ht="12.75" x14ac:dyDescent="0.2"/>
    <row r="44109" ht="12.75" x14ac:dyDescent="0.2"/>
    <row r="44110" ht="12.75" x14ac:dyDescent="0.2"/>
    <row r="44111" ht="12.75" x14ac:dyDescent="0.2"/>
    <row r="44112" ht="12.75" x14ac:dyDescent="0.2"/>
    <row r="44113" ht="12.75" x14ac:dyDescent="0.2"/>
    <row r="44114" ht="12.75" x14ac:dyDescent="0.2"/>
    <row r="44115" ht="12.75" x14ac:dyDescent="0.2"/>
    <row r="44116" ht="12.75" x14ac:dyDescent="0.2"/>
    <row r="44117" ht="12.75" x14ac:dyDescent="0.2"/>
    <row r="44118" ht="12.75" x14ac:dyDescent="0.2"/>
    <row r="44119" ht="12.75" x14ac:dyDescent="0.2"/>
    <row r="44120" ht="12.75" x14ac:dyDescent="0.2"/>
    <row r="44121" ht="12.75" x14ac:dyDescent="0.2"/>
    <row r="44122" ht="12.75" x14ac:dyDescent="0.2"/>
    <row r="44123" ht="12.75" x14ac:dyDescent="0.2"/>
    <row r="44124" ht="12.75" x14ac:dyDescent="0.2"/>
    <row r="44125" ht="12.75" x14ac:dyDescent="0.2"/>
    <row r="44126" ht="12.75" x14ac:dyDescent="0.2"/>
    <row r="44127" ht="12.75" x14ac:dyDescent="0.2"/>
    <row r="44128" ht="12.75" x14ac:dyDescent="0.2"/>
    <row r="44129" ht="12.75" x14ac:dyDescent="0.2"/>
    <row r="44130" ht="12.75" x14ac:dyDescent="0.2"/>
    <row r="44131" ht="12.75" x14ac:dyDescent="0.2"/>
    <row r="44132" ht="12.75" x14ac:dyDescent="0.2"/>
    <row r="44133" ht="12.75" x14ac:dyDescent="0.2"/>
    <row r="44134" ht="12.75" x14ac:dyDescent="0.2"/>
    <row r="44135" ht="12.75" x14ac:dyDescent="0.2"/>
    <row r="44136" ht="12.75" x14ac:dyDescent="0.2"/>
    <row r="44137" ht="12.75" x14ac:dyDescent="0.2"/>
    <row r="44138" ht="12.75" x14ac:dyDescent="0.2"/>
    <row r="44139" ht="12.75" x14ac:dyDescent="0.2"/>
    <row r="44140" ht="12.75" x14ac:dyDescent="0.2"/>
    <row r="44141" ht="12.75" x14ac:dyDescent="0.2"/>
    <row r="44142" ht="12.75" x14ac:dyDescent="0.2"/>
    <row r="44143" ht="12.75" x14ac:dyDescent="0.2"/>
    <row r="44144" ht="12.75" x14ac:dyDescent="0.2"/>
    <row r="44145" ht="12.75" x14ac:dyDescent="0.2"/>
    <row r="44146" ht="12.75" x14ac:dyDescent="0.2"/>
    <row r="44147" ht="12.75" x14ac:dyDescent="0.2"/>
    <row r="44148" ht="12.75" x14ac:dyDescent="0.2"/>
    <row r="44149" ht="12.75" x14ac:dyDescent="0.2"/>
    <row r="44150" ht="12.75" x14ac:dyDescent="0.2"/>
    <row r="44151" ht="12.75" x14ac:dyDescent="0.2"/>
    <row r="44152" ht="12.75" x14ac:dyDescent="0.2"/>
    <row r="44153" ht="12.75" x14ac:dyDescent="0.2"/>
    <row r="44154" ht="12.75" x14ac:dyDescent="0.2"/>
    <row r="44155" ht="12.75" x14ac:dyDescent="0.2"/>
    <row r="44156" ht="12.75" x14ac:dyDescent="0.2"/>
    <row r="44157" ht="12.75" x14ac:dyDescent="0.2"/>
    <row r="44158" ht="12.75" x14ac:dyDescent="0.2"/>
    <row r="44159" ht="12.75" x14ac:dyDescent="0.2"/>
    <row r="44160" ht="12.75" x14ac:dyDescent="0.2"/>
    <row r="44161" ht="12.75" x14ac:dyDescent="0.2"/>
    <row r="44162" ht="12.75" x14ac:dyDescent="0.2"/>
    <row r="44163" ht="12.75" x14ac:dyDescent="0.2"/>
    <row r="44164" ht="12.75" x14ac:dyDescent="0.2"/>
    <row r="44165" ht="12.75" x14ac:dyDescent="0.2"/>
    <row r="44166" ht="12.75" x14ac:dyDescent="0.2"/>
    <row r="44167" ht="12.75" x14ac:dyDescent="0.2"/>
    <row r="44168" ht="12.75" x14ac:dyDescent="0.2"/>
    <row r="44169" ht="12.75" x14ac:dyDescent="0.2"/>
    <row r="44170" ht="12.75" x14ac:dyDescent="0.2"/>
    <row r="44171" ht="12.75" x14ac:dyDescent="0.2"/>
    <row r="44172" ht="12.75" x14ac:dyDescent="0.2"/>
    <row r="44173" ht="12.75" x14ac:dyDescent="0.2"/>
    <row r="44174" ht="12.75" x14ac:dyDescent="0.2"/>
    <row r="44175" ht="12.75" x14ac:dyDescent="0.2"/>
    <row r="44176" ht="12.75" x14ac:dyDescent="0.2"/>
    <row r="44177" ht="12.75" x14ac:dyDescent="0.2"/>
    <row r="44178" ht="12.75" x14ac:dyDescent="0.2"/>
    <row r="44179" ht="12.75" x14ac:dyDescent="0.2"/>
    <row r="44180" ht="12.75" x14ac:dyDescent="0.2"/>
    <row r="44181" ht="12.75" x14ac:dyDescent="0.2"/>
    <row r="44182" ht="12.75" x14ac:dyDescent="0.2"/>
    <row r="44183" ht="12.75" x14ac:dyDescent="0.2"/>
    <row r="44184" ht="12.75" x14ac:dyDescent="0.2"/>
    <row r="44185" ht="12.75" x14ac:dyDescent="0.2"/>
    <row r="44186" ht="12.75" x14ac:dyDescent="0.2"/>
    <row r="44187" ht="12.75" x14ac:dyDescent="0.2"/>
    <row r="44188" ht="12.75" x14ac:dyDescent="0.2"/>
    <row r="44189" ht="12.75" x14ac:dyDescent="0.2"/>
    <row r="44190" ht="12.75" x14ac:dyDescent="0.2"/>
    <row r="44191" ht="12.75" x14ac:dyDescent="0.2"/>
    <row r="44192" ht="12.75" x14ac:dyDescent="0.2"/>
    <row r="44193" ht="12.75" x14ac:dyDescent="0.2"/>
    <row r="44194" ht="12.75" x14ac:dyDescent="0.2"/>
    <row r="44195" ht="12.75" x14ac:dyDescent="0.2"/>
    <row r="44196" ht="12.75" x14ac:dyDescent="0.2"/>
    <row r="44197" ht="12.75" x14ac:dyDescent="0.2"/>
    <row r="44198" ht="12.75" x14ac:dyDescent="0.2"/>
    <row r="44199" ht="12.75" x14ac:dyDescent="0.2"/>
    <row r="44200" ht="12.75" x14ac:dyDescent="0.2"/>
    <row r="44201" ht="12.75" x14ac:dyDescent="0.2"/>
    <row r="44202" ht="12.75" x14ac:dyDescent="0.2"/>
    <row r="44203" ht="12.75" x14ac:dyDescent="0.2"/>
    <row r="44204" ht="12.75" x14ac:dyDescent="0.2"/>
    <row r="44205" ht="12.75" x14ac:dyDescent="0.2"/>
    <row r="44206" ht="12.75" x14ac:dyDescent="0.2"/>
    <row r="44207" ht="12.75" x14ac:dyDescent="0.2"/>
    <row r="44208" ht="12.75" x14ac:dyDescent="0.2"/>
    <row r="44209" ht="12.75" x14ac:dyDescent="0.2"/>
    <row r="44210" ht="12.75" x14ac:dyDescent="0.2"/>
    <row r="44211" ht="12.75" x14ac:dyDescent="0.2"/>
    <row r="44212" ht="12.75" x14ac:dyDescent="0.2"/>
    <row r="44213" ht="12.75" x14ac:dyDescent="0.2"/>
    <row r="44214" ht="12.75" x14ac:dyDescent="0.2"/>
    <row r="44215" ht="12.75" x14ac:dyDescent="0.2"/>
    <row r="44216" ht="12.75" x14ac:dyDescent="0.2"/>
    <row r="44217" ht="12.75" x14ac:dyDescent="0.2"/>
    <row r="44218" ht="12.75" x14ac:dyDescent="0.2"/>
    <row r="44219" ht="12.75" x14ac:dyDescent="0.2"/>
    <row r="44220" ht="12.75" x14ac:dyDescent="0.2"/>
    <row r="44221" ht="12.75" x14ac:dyDescent="0.2"/>
    <row r="44222" ht="12.75" x14ac:dyDescent="0.2"/>
    <row r="44223" ht="12.75" x14ac:dyDescent="0.2"/>
    <row r="44224" ht="12.75" x14ac:dyDescent="0.2"/>
    <row r="44225" ht="12.75" x14ac:dyDescent="0.2"/>
    <row r="44226" ht="12.75" x14ac:dyDescent="0.2"/>
    <row r="44227" ht="12.75" x14ac:dyDescent="0.2"/>
    <row r="44228" ht="12.75" x14ac:dyDescent="0.2"/>
    <row r="44229" ht="12.75" x14ac:dyDescent="0.2"/>
    <row r="44230" ht="12.75" x14ac:dyDescent="0.2"/>
    <row r="44231" ht="12.75" x14ac:dyDescent="0.2"/>
    <row r="44232" ht="12.75" x14ac:dyDescent="0.2"/>
    <row r="44233" ht="12.75" x14ac:dyDescent="0.2"/>
    <row r="44234" ht="12.75" x14ac:dyDescent="0.2"/>
    <row r="44235" ht="12.75" x14ac:dyDescent="0.2"/>
    <row r="44236" ht="12.75" x14ac:dyDescent="0.2"/>
    <row r="44237" ht="12.75" x14ac:dyDescent="0.2"/>
    <row r="44238" ht="12.75" x14ac:dyDescent="0.2"/>
    <row r="44239" ht="12.75" x14ac:dyDescent="0.2"/>
    <row r="44240" ht="12.75" x14ac:dyDescent="0.2"/>
    <row r="44241" ht="12.75" x14ac:dyDescent="0.2"/>
    <row r="44242" ht="12.75" x14ac:dyDescent="0.2"/>
    <row r="44243" ht="12.75" x14ac:dyDescent="0.2"/>
    <row r="44244" ht="12.75" x14ac:dyDescent="0.2"/>
    <row r="44245" ht="12.75" x14ac:dyDescent="0.2"/>
    <row r="44246" ht="12.75" x14ac:dyDescent="0.2"/>
    <row r="44247" ht="12.75" x14ac:dyDescent="0.2"/>
    <row r="44248" ht="12.75" x14ac:dyDescent="0.2"/>
    <row r="44249" ht="12.75" x14ac:dyDescent="0.2"/>
    <row r="44250" ht="12.75" x14ac:dyDescent="0.2"/>
    <row r="44251" ht="12.75" x14ac:dyDescent="0.2"/>
    <row r="44252" ht="12.75" x14ac:dyDescent="0.2"/>
    <row r="44253" ht="12.75" x14ac:dyDescent="0.2"/>
    <row r="44254" ht="12.75" x14ac:dyDescent="0.2"/>
    <row r="44255" ht="12.75" x14ac:dyDescent="0.2"/>
    <row r="44256" ht="12.75" x14ac:dyDescent="0.2"/>
    <row r="44257" ht="12.75" x14ac:dyDescent="0.2"/>
    <row r="44258" ht="12.75" x14ac:dyDescent="0.2"/>
    <row r="44259" ht="12.75" x14ac:dyDescent="0.2"/>
    <row r="44260" ht="12.75" x14ac:dyDescent="0.2"/>
    <row r="44261" ht="12.75" x14ac:dyDescent="0.2"/>
    <row r="44262" ht="12.75" x14ac:dyDescent="0.2"/>
    <row r="44263" ht="12.75" x14ac:dyDescent="0.2"/>
    <row r="44264" ht="12.75" x14ac:dyDescent="0.2"/>
    <row r="44265" ht="12.75" x14ac:dyDescent="0.2"/>
    <row r="44266" ht="12.75" x14ac:dyDescent="0.2"/>
    <row r="44267" ht="12.75" x14ac:dyDescent="0.2"/>
    <row r="44268" ht="12.75" x14ac:dyDescent="0.2"/>
    <row r="44269" ht="12.75" x14ac:dyDescent="0.2"/>
    <row r="44270" ht="12.75" x14ac:dyDescent="0.2"/>
    <row r="44271" ht="12.75" x14ac:dyDescent="0.2"/>
    <row r="44272" ht="12.75" x14ac:dyDescent="0.2"/>
    <row r="44273" ht="12.75" x14ac:dyDescent="0.2"/>
    <row r="44274" ht="12.75" x14ac:dyDescent="0.2"/>
    <row r="44275" ht="12.75" x14ac:dyDescent="0.2"/>
    <row r="44276" ht="12.75" x14ac:dyDescent="0.2"/>
    <row r="44277" ht="12.75" x14ac:dyDescent="0.2"/>
    <row r="44278" ht="12.75" x14ac:dyDescent="0.2"/>
    <row r="44279" ht="12.75" x14ac:dyDescent="0.2"/>
    <row r="44280" ht="12.75" x14ac:dyDescent="0.2"/>
    <row r="44281" ht="12.75" x14ac:dyDescent="0.2"/>
    <row r="44282" ht="12.75" x14ac:dyDescent="0.2"/>
    <row r="44283" ht="12.75" x14ac:dyDescent="0.2"/>
    <row r="44284" ht="12.75" x14ac:dyDescent="0.2"/>
    <row r="44285" ht="12.75" x14ac:dyDescent="0.2"/>
    <row r="44286" ht="12.75" x14ac:dyDescent="0.2"/>
    <row r="44287" ht="12.75" x14ac:dyDescent="0.2"/>
    <row r="44288" ht="12.75" x14ac:dyDescent="0.2"/>
    <row r="44289" ht="12.75" x14ac:dyDescent="0.2"/>
    <row r="44290" ht="12.75" x14ac:dyDescent="0.2"/>
    <row r="44291" ht="12.75" x14ac:dyDescent="0.2"/>
    <row r="44292" ht="12.75" x14ac:dyDescent="0.2"/>
    <row r="44293" ht="12.75" x14ac:dyDescent="0.2"/>
    <row r="44294" ht="12.75" x14ac:dyDescent="0.2"/>
    <row r="44295" ht="12.75" x14ac:dyDescent="0.2"/>
    <row r="44296" ht="12.75" x14ac:dyDescent="0.2"/>
    <row r="44297" ht="12.75" x14ac:dyDescent="0.2"/>
    <row r="44298" ht="12.75" x14ac:dyDescent="0.2"/>
    <row r="44299" ht="12.75" x14ac:dyDescent="0.2"/>
    <row r="44300" ht="12.75" x14ac:dyDescent="0.2"/>
    <row r="44301" ht="12.75" x14ac:dyDescent="0.2"/>
    <row r="44302" ht="12.75" x14ac:dyDescent="0.2"/>
    <row r="44303" ht="12.75" x14ac:dyDescent="0.2"/>
    <row r="44304" ht="12.75" x14ac:dyDescent="0.2"/>
    <row r="44305" ht="12.75" x14ac:dyDescent="0.2"/>
    <row r="44306" ht="12.75" x14ac:dyDescent="0.2"/>
    <row r="44307" ht="12.75" x14ac:dyDescent="0.2"/>
    <row r="44308" ht="12.75" x14ac:dyDescent="0.2"/>
    <row r="44309" ht="12.75" x14ac:dyDescent="0.2"/>
    <row r="44310" ht="12.75" x14ac:dyDescent="0.2"/>
    <row r="44311" ht="12.75" x14ac:dyDescent="0.2"/>
    <row r="44312" ht="12.75" x14ac:dyDescent="0.2"/>
    <row r="44313" ht="12.75" x14ac:dyDescent="0.2"/>
    <row r="44314" ht="12.75" x14ac:dyDescent="0.2"/>
    <row r="44315" ht="12.75" x14ac:dyDescent="0.2"/>
    <row r="44316" ht="12.75" x14ac:dyDescent="0.2"/>
    <row r="44317" ht="12.75" x14ac:dyDescent="0.2"/>
    <row r="44318" ht="12.75" x14ac:dyDescent="0.2"/>
    <row r="44319" ht="12.75" x14ac:dyDescent="0.2"/>
    <row r="44320" ht="12.75" x14ac:dyDescent="0.2"/>
    <row r="44321" ht="12.75" x14ac:dyDescent="0.2"/>
    <row r="44322" ht="12.75" x14ac:dyDescent="0.2"/>
    <row r="44323" ht="12.75" x14ac:dyDescent="0.2"/>
    <row r="44324" ht="12.75" x14ac:dyDescent="0.2"/>
    <row r="44325" ht="12.75" x14ac:dyDescent="0.2"/>
    <row r="44326" ht="12.75" x14ac:dyDescent="0.2"/>
    <row r="44327" ht="12.75" x14ac:dyDescent="0.2"/>
    <row r="44328" ht="12.75" x14ac:dyDescent="0.2"/>
    <row r="44329" ht="12.75" x14ac:dyDescent="0.2"/>
    <row r="44330" ht="12.75" x14ac:dyDescent="0.2"/>
    <row r="44331" ht="12.75" x14ac:dyDescent="0.2"/>
    <row r="44332" ht="12.75" x14ac:dyDescent="0.2"/>
    <row r="44333" ht="12.75" x14ac:dyDescent="0.2"/>
    <row r="44334" ht="12.75" x14ac:dyDescent="0.2"/>
    <row r="44335" ht="12.75" x14ac:dyDescent="0.2"/>
    <row r="44336" ht="12.75" x14ac:dyDescent="0.2"/>
    <row r="44337" ht="12.75" x14ac:dyDescent="0.2"/>
    <row r="44338" ht="12.75" x14ac:dyDescent="0.2"/>
    <row r="44339" ht="12.75" x14ac:dyDescent="0.2"/>
    <row r="44340" ht="12.75" x14ac:dyDescent="0.2"/>
    <row r="44341" ht="12.75" x14ac:dyDescent="0.2"/>
    <row r="44342" ht="12.75" x14ac:dyDescent="0.2"/>
    <row r="44343" ht="12.75" x14ac:dyDescent="0.2"/>
    <row r="44344" ht="12.75" x14ac:dyDescent="0.2"/>
    <row r="44345" ht="12.75" x14ac:dyDescent="0.2"/>
    <row r="44346" ht="12.75" x14ac:dyDescent="0.2"/>
    <row r="44347" ht="12.75" x14ac:dyDescent="0.2"/>
    <row r="44348" ht="12.75" x14ac:dyDescent="0.2"/>
    <row r="44349" ht="12.75" x14ac:dyDescent="0.2"/>
    <row r="44350" ht="12.75" x14ac:dyDescent="0.2"/>
    <row r="44351" ht="12.75" x14ac:dyDescent="0.2"/>
    <row r="44352" ht="12.75" x14ac:dyDescent="0.2"/>
    <row r="44353" ht="12.75" x14ac:dyDescent="0.2"/>
    <row r="44354" ht="12.75" x14ac:dyDescent="0.2"/>
    <row r="44355" ht="12.75" x14ac:dyDescent="0.2"/>
    <row r="44356" ht="12.75" x14ac:dyDescent="0.2"/>
    <row r="44357" ht="12.75" x14ac:dyDescent="0.2"/>
    <row r="44358" ht="12.75" x14ac:dyDescent="0.2"/>
    <row r="44359" ht="12.75" x14ac:dyDescent="0.2"/>
    <row r="44360" ht="12.75" x14ac:dyDescent="0.2"/>
    <row r="44361" ht="12.75" x14ac:dyDescent="0.2"/>
    <row r="44362" ht="12.75" x14ac:dyDescent="0.2"/>
    <row r="44363" ht="12.75" x14ac:dyDescent="0.2"/>
    <row r="44364" ht="12.75" x14ac:dyDescent="0.2"/>
    <row r="44365" ht="12.75" x14ac:dyDescent="0.2"/>
    <row r="44366" ht="12.75" x14ac:dyDescent="0.2"/>
    <row r="44367" ht="12.75" x14ac:dyDescent="0.2"/>
    <row r="44368" ht="12.75" x14ac:dyDescent="0.2"/>
    <row r="44369" ht="12.75" x14ac:dyDescent="0.2"/>
    <row r="44370" ht="12.75" x14ac:dyDescent="0.2"/>
    <row r="44371" ht="12.75" x14ac:dyDescent="0.2"/>
    <row r="44372" ht="12.75" x14ac:dyDescent="0.2"/>
    <row r="44373" ht="12.75" x14ac:dyDescent="0.2"/>
    <row r="44374" ht="12.75" x14ac:dyDescent="0.2"/>
    <row r="44375" ht="12.75" x14ac:dyDescent="0.2"/>
    <row r="44376" ht="12.75" x14ac:dyDescent="0.2"/>
    <row r="44377" ht="12.75" x14ac:dyDescent="0.2"/>
    <row r="44378" ht="12.75" x14ac:dyDescent="0.2"/>
    <row r="44379" ht="12.75" x14ac:dyDescent="0.2"/>
    <row r="44380" ht="12.75" x14ac:dyDescent="0.2"/>
    <row r="44381" ht="12.75" x14ac:dyDescent="0.2"/>
    <row r="44382" ht="12.75" x14ac:dyDescent="0.2"/>
    <row r="44383" ht="12.75" x14ac:dyDescent="0.2"/>
    <row r="44384" ht="12.75" x14ac:dyDescent="0.2"/>
    <row r="44385" ht="12.75" x14ac:dyDescent="0.2"/>
    <row r="44386" ht="12.75" x14ac:dyDescent="0.2"/>
    <row r="44387" ht="12.75" x14ac:dyDescent="0.2"/>
    <row r="44388" ht="12.75" x14ac:dyDescent="0.2"/>
    <row r="44389" ht="12.75" x14ac:dyDescent="0.2"/>
    <row r="44390" ht="12.75" x14ac:dyDescent="0.2"/>
    <row r="44391" ht="12.75" x14ac:dyDescent="0.2"/>
    <row r="44392" ht="12.75" x14ac:dyDescent="0.2"/>
    <row r="44393" ht="12.75" x14ac:dyDescent="0.2"/>
    <row r="44394" ht="12.75" x14ac:dyDescent="0.2"/>
    <row r="44395" ht="12.75" x14ac:dyDescent="0.2"/>
    <row r="44396" ht="12.75" x14ac:dyDescent="0.2"/>
    <row r="44397" ht="12.75" x14ac:dyDescent="0.2"/>
    <row r="44398" ht="12.75" x14ac:dyDescent="0.2"/>
    <row r="44399" ht="12.75" x14ac:dyDescent="0.2"/>
    <row r="44400" ht="12.75" x14ac:dyDescent="0.2"/>
    <row r="44401" ht="12.75" x14ac:dyDescent="0.2"/>
    <row r="44402" ht="12.75" x14ac:dyDescent="0.2"/>
    <row r="44403" ht="12.75" x14ac:dyDescent="0.2"/>
    <row r="44404" ht="12.75" x14ac:dyDescent="0.2"/>
    <row r="44405" ht="12.75" x14ac:dyDescent="0.2"/>
    <row r="44406" ht="12.75" x14ac:dyDescent="0.2"/>
    <row r="44407" ht="12.75" x14ac:dyDescent="0.2"/>
    <row r="44408" ht="12.75" x14ac:dyDescent="0.2"/>
    <row r="44409" ht="12.75" x14ac:dyDescent="0.2"/>
    <row r="44410" ht="12.75" x14ac:dyDescent="0.2"/>
    <row r="44411" ht="12.75" x14ac:dyDescent="0.2"/>
    <row r="44412" ht="12.75" x14ac:dyDescent="0.2"/>
    <row r="44413" ht="12.75" x14ac:dyDescent="0.2"/>
    <row r="44414" ht="12.75" x14ac:dyDescent="0.2"/>
    <row r="44415" ht="12.75" x14ac:dyDescent="0.2"/>
    <row r="44416" ht="12.75" x14ac:dyDescent="0.2"/>
    <row r="44417" ht="12.75" x14ac:dyDescent="0.2"/>
    <row r="44418" ht="12.75" x14ac:dyDescent="0.2"/>
    <row r="44419" ht="12.75" x14ac:dyDescent="0.2"/>
    <row r="44420" ht="12.75" x14ac:dyDescent="0.2"/>
    <row r="44421" ht="12.75" x14ac:dyDescent="0.2"/>
    <row r="44422" ht="12.75" x14ac:dyDescent="0.2"/>
    <row r="44423" ht="12.75" x14ac:dyDescent="0.2"/>
    <row r="44424" ht="12.75" x14ac:dyDescent="0.2"/>
    <row r="44425" ht="12.75" x14ac:dyDescent="0.2"/>
    <row r="44426" ht="12.75" x14ac:dyDescent="0.2"/>
    <row r="44427" ht="12.75" x14ac:dyDescent="0.2"/>
    <row r="44428" ht="12.75" x14ac:dyDescent="0.2"/>
    <row r="44429" ht="12.75" x14ac:dyDescent="0.2"/>
    <row r="44430" ht="12.75" x14ac:dyDescent="0.2"/>
    <row r="44431" ht="12.75" x14ac:dyDescent="0.2"/>
    <row r="44432" ht="12.75" x14ac:dyDescent="0.2"/>
    <row r="44433" ht="12.75" x14ac:dyDescent="0.2"/>
    <row r="44434" ht="12.75" x14ac:dyDescent="0.2"/>
    <row r="44435" ht="12.75" x14ac:dyDescent="0.2"/>
    <row r="44436" ht="12.75" x14ac:dyDescent="0.2"/>
    <row r="44437" ht="12.75" x14ac:dyDescent="0.2"/>
    <row r="44438" ht="12.75" x14ac:dyDescent="0.2"/>
    <row r="44439" ht="12.75" x14ac:dyDescent="0.2"/>
    <row r="44440" ht="12.75" x14ac:dyDescent="0.2"/>
    <row r="44441" ht="12.75" x14ac:dyDescent="0.2"/>
    <row r="44442" ht="12.75" x14ac:dyDescent="0.2"/>
    <row r="44443" ht="12.75" x14ac:dyDescent="0.2"/>
    <row r="44444" ht="12.75" x14ac:dyDescent="0.2"/>
    <row r="44445" ht="12.75" x14ac:dyDescent="0.2"/>
    <row r="44446" ht="12.75" x14ac:dyDescent="0.2"/>
    <row r="44447" ht="12.75" x14ac:dyDescent="0.2"/>
    <row r="44448" ht="12.75" x14ac:dyDescent="0.2"/>
    <row r="44449" ht="12.75" x14ac:dyDescent="0.2"/>
    <row r="44450" ht="12.75" x14ac:dyDescent="0.2"/>
    <row r="44451" ht="12.75" x14ac:dyDescent="0.2"/>
    <row r="44452" ht="12.75" x14ac:dyDescent="0.2"/>
    <row r="44453" ht="12.75" x14ac:dyDescent="0.2"/>
    <row r="44454" ht="12.75" x14ac:dyDescent="0.2"/>
    <row r="44455" ht="12.75" x14ac:dyDescent="0.2"/>
    <row r="44456" ht="12.75" x14ac:dyDescent="0.2"/>
    <row r="44457" ht="12.75" x14ac:dyDescent="0.2"/>
    <row r="44458" ht="12.75" x14ac:dyDescent="0.2"/>
    <row r="44459" ht="12.75" x14ac:dyDescent="0.2"/>
    <row r="44460" ht="12.75" x14ac:dyDescent="0.2"/>
    <row r="44461" ht="12.75" x14ac:dyDescent="0.2"/>
    <row r="44462" ht="12.75" x14ac:dyDescent="0.2"/>
    <row r="44463" ht="12.75" x14ac:dyDescent="0.2"/>
    <row r="44464" ht="12.75" x14ac:dyDescent="0.2"/>
    <row r="44465" ht="12.75" x14ac:dyDescent="0.2"/>
    <row r="44466" ht="12.75" x14ac:dyDescent="0.2"/>
    <row r="44467" ht="12.75" x14ac:dyDescent="0.2"/>
    <row r="44468" ht="12.75" x14ac:dyDescent="0.2"/>
    <row r="44469" ht="12.75" x14ac:dyDescent="0.2"/>
    <row r="44470" ht="12.75" x14ac:dyDescent="0.2"/>
    <row r="44471" ht="12.75" x14ac:dyDescent="0.2"/>
    <row r="44472" ht="12.75" x14ac:dyDescent="0.2"/>
    <row r="44473" ht="12.75" x14ac:dyDescent="0.2"/>
    <row r="44474" ht="12.75" x14ac:dyDescent="0.2"/>
    <row r="44475" ht="12.75" x14ac:dyDescent="0.2"/>
    <row r="44476" ht="12.75" x14ac:dyDescent="0.2"/>
    <row r="44477" ht="12.75" x14ac:dyDescent="0.2"/>
    <row r="44478" ht="12.75" x14ac:dyDescent="0.2"/>
    <row r="44479" ht="12.75" x14ac:dyDescent="0.2"/>
    <row r="44480" ht="12.75" x14ac:dyDescent="0.2"/>
    <row r="44481" ht="12.75" x14ac:dyDescent="0.2"/>
    <row r="44482" ht="12.75" x14ac:dyDescent="0.2"/>
    <row r="44483" ht="12.75" x14ac:dyDescent="0.2"/>
    <row r="44484" ht="12.75" x14ac:dyDescent="0.2"/>
    <row r="44485" ht="12.75" x14ac:dyDescent="0.2"/>
    <row r="44486" ht="12.75" x14ac:dyDescent="0.2"/>
    <row r="44487" ht="12.75" x14ac:dyDescent="0.2"/>
    <row r="44488" ht="12.75" x14ac:dyDescent="0.2"/>
    <row r="44489" ht="12.75" x14ac:dyDescent="0.2"/>
    <row r="44490" ht="12.75" x14ac:dyDescent="0.2"/>
    <row r="44491" ht="12.75" x14ac:dyDescent="0.2"/>
    <row r="44492" ht="12.75" x14ac:dyDescent="0.2"/>
    <row r="44493" ht="12.75" x14ac:dyDescent="0.2"/>
    <row r="44494" ht="12.75" x14ac:dyDescent="0.2"/>
    <row r="44495" ht="12.75" x14ac:dyDescent="0.2"/>
    <row r="44496" ht="12.75" x14ac:dyDescent="0.2"/>
    <row r="44497" ht="12.75" x14ac:dyDescent="0.2"/>
    <row r="44498" ht="12.75" x14ac:dyDescent="0.2"/>
    <row r="44499" ht="12.75" x14ac:dyDescent="0.2"/>
    <row r="44500" ht="12.75" x14ac:dyDescent="0.2"/>
    <row r="44501" ht="12.75" x14ac:dyDescent="0.2"/>
    <row r="44502" ht="12.75" x14ac:dyDescent="0.2"/>
    <row r="44503" ht="12.75" x14ac:dyDescent="0.2"/>
    <row r="44504" ht="12.75" x14ac:dyDescent="0.2"/>
    <row r="44505" ht="12.75" x14ac:dyDescent="0.2"/>
    <row r="44506" ht="12.75" x14ac:dyDescent="0.2"/>
    <row r="44507" ht="12.75" x14ac:dyDescent="0.2"/>
    <row r="44508" ht="12.75" x14ac:dyDescent="0.2"/>
    <row r="44509" ht="12.75" x14ac:dyDescent="0.2"/>
    <row r="44510" ht="12.75" x14ac:dyDescent="0.2"/>
    <row r="44511" ht="12.75" x14ac:dyDescent="0.2"/>
    <row r="44512" ht="12.75" x14ac:dyDescent="0.2"/>
    <row r="44513" ht="12.75" x14ac:dyDescent="0.2"/>
    <row r="44514" ht="12.75" x14ac:dyDescent="0.2"/>
    <row r="44515" ht="12.75" x14ac:dyDescent="0.2"/>
    <row r="44516" ht="12.75" x14ac:dyDescent="0.2"/>
    <row r="44517" ht="12.75" x14ac:dyDescent="0.2"/>
    <row r="44518" ht="12.75" x14ac:dyDescent="0.2"/>
    <row r="44519" ht="12.75" x14ac:dyDescent="0.2"/>
    <row r="44520" ht="12.75" x14ac:dyDescent="0.2"/>
    <row r="44521" ht="12.75" x14ac:dyDescent="0.2"/>
    <row r="44522" ht="12.75" x14ac:dyDescent="0.2"/>
    <row r="44523" ht="12.75" x14ac:dyDescent="0.2"/>
    <row r="44524" ht="12.75" x14ac:dyDescent="0.2"/>
    <row r="44525" ht="12.75" x14ac:dyDescent="0.2"/>
    <row r="44526" ht="12.75" x14ac:dyDescent="0.2"/>
    <row r="44527" ht="12.75" x14ac:dyDescent="0.2"/>
    <row r="44528" ht="12.75" x14ac:dyDescent="0.2"/>
    <row r="44529" ht="12.75" x14ac:dyDescent="0.2"/>
    <row r="44530" ht="12.75" x14ac:dyDescent="0.2"/>
    <row r="44531" ht="12.75" x14ac:dyDescent="0.2"/>
    <row r="44532" ht="12.75" x14ac:dyDescent="0.2"/>
    <row r="44533" ht="12.75" x14ac:dyDescent="0.2"/>
    <row r="44534" ht="12.75" x14ac:dyDescent="0.2"/>
    <row r="44535" ht="12.75" x14ac:dyDescent="0.2"/>
    <row r="44536" ht="12.75" x14ac:dyDescent="0.2"/>
    <row r="44537" ht="12.75" x14ac:dyDescent="0.2"/>
    <row r="44538" ht="12.75" x14ac:dyDescent="0.2"/>
    <row r="44539" ht="12.75" x14ac:dyDescent="0.2"/>
    <row r="44540" ht="12.75" x14ac:dyDescent="0.2"/>
    <row r="44541" ht="12.75" x14ac:dyDescent="0.2"/>
    <row r="44542" ht="12.75" x14ac:dyDescent="0.2"/>
    <row r="44543" ht="12.75" x14ac:dyDescent="0.2"/>
    <row r="44544" ht="12.75" x14ac:dyDescent="0.2"/>
    <row r="44545" ht="12.75" x14ac:dyDescent="0.2"/>
    <row r="44546" ht="12.75" x14ac:dyDescent="0.2"/>
    <row r="44547" ht="12.75" x14ac:dyDescent="0.2"/>
    <row r="44548" ht="12.75" x14ac:dyDescent="0.2"/>
    <row r="44549" ht="12.75" x14ac:dyDescent="0.2"/>
    <row r="44550" ht="12.75" x14ac:dyDescent="0.2"/>
    <row r="44551" ht="12.75" x14ac:dyDescent="0.2"/>
    <row r="44552" ht="12.75" x14ac:dyDescent="0.2"/>
    <row r="44553" ht="12.75" x14ac:dyDescent="0.2"/>
    <row r="44554" ht="12.75" x14ac:dyDescent="0.2"/>
    <row r="44555" ht="12.75" x14ac:dyDescent="0.2"/>
    <row r="44556" ht="12.75" x14ac:dyDescent="0.2"/>
    <row r="44557" ht="12.75" x14ac:dyDescent="0.2"/>
    <row r="44558" ht="12.75" x14ac:dyDescent="0.2"/>
    <row r="44559" ht="12.75" x14ac:dyDescent="0.2"/>
    <row r="44560" ht="12.75" x14ac:dyDescent="0.2"/>
    <row r="44561" ht="12.75" x14ac:dyDescent="0.2"/>
    <row r="44562" ht="12.75" x14ac:dyDescent="0.2"/>
    <row r="44563" ht="12.75" x14ac:dyDescent="0.2"/>
    <row r="44564" ht="12.75" x14ac:dyDescent="0.2"/>
    <row r="44565" ht="12.75" x14ac:dyDescent="0.2"/>
    <row r="44566" ht="12.75" x14ac:dyDescent="0.2"/>
    <row r="44567" ht="12.75" x14ac:dyDescent="0.2"/>
    <row r="44568" ht="12.75" x14ac:dyDescent="0.2"/>
    <row r="44569" ht="12.75" x14ac:dyDescent="0.2"/>
    <row r="44570" ht="12.75" x14ac:dyDescent="0.2"/>
    <row r="44571" ht="12.75" x14ac:dyDescent="0.2"/>
    <row r="44572" ht="12.75" x14ac:dyDescent="0.2"/>
    <row r="44573" ht="12.75" x14ac:dyDescent="0.2"/>
    <row r="44574" ht="12.75" x14ac:dyDescent="0.2"/>
    <row r="44575" ht="12.75" x14ac:dyDescent="0.2"/>
    <row r="44576" ht="12.75" x14ac:dyDescent="0.2"/>
    <row r="44577" ht="12.75" x14ac:dyDescent="0.2"/>
    <row r="44578" ht="12.75" x14ac:dyDescent="0.2"/>
    <row r="44579" ht="12.75" x14ac:dyDescent="0.2"/>
    <row r="44580" ht="12.75" x14ac:dyDescent="0.2"/>
    <row r="44581" ht="12.75" x14ac:dyDescent="0.2"/>
    <row r="44582" ht="12.75" x14ac:dyDescent="0.2"/>
    <row r="44583" ht="12.75" x14ac:dyDescent="0.2"/>
    <row r="44584" ht="12.75" x14ac:dyDescent="0.2"/>
    <row r="44585" ht="12.75" x14ac:dyDescent="0.2"/>
    <row r="44586" ht="12.75" x14ac:dyDescent="0.2"/>
    <row r="44587" ht="12.75" x14ac:dyDescent="0.2"/>
    <row r="44588" ht="12.75" x14ac:dyDescent="0.2"/>
    <row r="44589" ht="12.75" x14ac:dyDescent="0.2"/>
    <row r="44590" ht="12.75" x14ac:dyDescent="0.2"/>
    <row r="44591" ht="12.75" x14ac:dyDescent="0.2"/>
    <row r="44592" ht="12.75" x14ac:dyDescent="0.2"/>
    <row r="44593" ht="12.75" x14ac:dyDescent="0.2"/>
    <row r="44594" ht="12.75" x14ac:dyDescent="0.2"/>
    <row r="44595" ht="12.75" x14ac:dyDescent="0.2"/>
    <row r="44596" ht="12.75" x14ac:dyDescent="0.2"/>
    <row r="44597" ht="12.75" x14ac:dyDescent="0.2"/>
    <row r="44598" ht="12.75" x14ac:dyDescent="0.2"/>
    <row r="44599" ht="12.75" x14ac:dyDescent="0.2"/>
    <row r="44600" ht="12.75" x14ac:dyDescent="0.2"/>
    <row r="44601" ht="12.75" x14ac:dyDescent="0.2"/>
    <row r="44602" ht="12.75" x14ac:dyDescent="0.2"/>
    <row r="44603" ht="12.75" x14ac:dyDescent="0.2"/>
    <row r="44604" ht="12.75" x14ac:dyDescent="0.2"/>
    <row r="44605" ht="12.75" x14ac:dyDescent="0.2"/>
    <row r="44606" ht="12.75" x14ac:dyDescent="0.2"/>
    <row r="44607" ht="12.75" x14ac:dyDescent="0.2"/>
    <row r="44608" ht="12.75" x14ac:dyDescent="0.2"/>
    <row r="44609" ht="12.75" x14ac:dyDescent="0.2"/>
    <row r="44610" ht="12.75" x14ac:dyDescent="0.2"/>
    <row r="44611" ht="12.75" x14ac:dyDescent="0.2"/>
    <row r="44612" ht="12.75" x14ac:dyDescent="0.2"/>
    <row r="44613" ht="12.75" x14ac:dyDescent="0.2"/>
    <row r="44614" ht="12.75" x14ac:dyDescent="0.2"/>
    <row r="44615" ht="12.75" x14ac:dyDescent="0.2"/>
    <row r="44616" ht="12.75" x14ac:dyDescent="0.2"/>
    <row r="44617" ht="12.75" x14ac:dyDescent="0.2"/>
    <row r="44618" ht="12.75" x14ac:dyDescent="0.2"/>
    <row r="44619" ht="12.75" x14ac:dyDescent="0.2"/>
    <row r="44620" ht="12.75" x14ac:dyDescent="0.2"/>
    <row r="44621" ht="12.75" x14ac:dyDescent="0.2"/>
    <row r="44622" ht="12.75" x14ac:dyDescent="0.2"/>
    <row r="44623" ht="12.75" x14ac:dyDescent="0.2"/>
    <row r="44624" ht="12.75" x14ac:dyDescent="0.2"/>
    <row r="44625" ht="12.75" x14ac:dyDescent="0.2"/>
    <row r="44626" ht="12.75" x14ac:dyDescent="0.2"/>
    <row r="44627" ht="12.75" x14ac:dyDescent="0.2"/>
    <row r="44628" ht="12.75" x14ac:dyDescent="0.2"/>
    <row r="44629" ht="12.75" x14ac:dyDescent="0.2"/>
    <row r="44630" ht="12.75" x14ac:dyDescent="0.2"/>
    <row r="44631" ht="12.75" x14ac:dyDescent="0.2"/>
    <row r="44632" ht="12.75" x14ac:dyDescent="0.2"/>
    <row r="44633" ht="12.75" x14ac:dyDescent="0.2"/>
    <row r="44634" ht="12.75" x14ac:dyDescent="0.2"/>
    <row r="44635" ht="12.75" x14ac:dyDescent="0.2"/>
    <row r="44636" ht="12.75" x14ac:dyDescent="0.2"/>
    <row r="44637" ht="12.75" x14ac:dyDescent="0.2"/>
    <row r="44638" ht="12.75" x14ac:dyDescent="0.2"/>
    <row r="44639" ht="12.75" x14ac:dyDescent="0.2"/>
    <row r="44640" ht="12.75" x14ac:dyDescent="0.2"/>
    <row r="44641" ht="12.75" x14ac:dyDescent="0.2"/>
    <row r="44642" ht="12.75" x14ac:dyDescent="0.2"/>
    <row r="44643" ht="12.75" x14ac:dyDescent="0.2"/>
    <row r="44644" ht="12.75" x14ac:dyDescent="0.2"/>
    <row r="44645" ht="12.75" x14ac:dyDescent="0.2"/>
    <row r="44646" ht="12.75" x14ac:dyDescent="0.2"/>
    <row r="44647" ht="12.75" x14ac:dyDescent="0.2"/>
    <row r="44648" ht="12.75" x14ac:dyDescent="0.2"/>
    <row r="44649" ht="12.75" x14ac:dyDescent="0.2"/>
    <row r="44650" ht="12.75" x14ac:dyDescent="0.2"/>
    <row r="44651" ht="12.75" x14ac:dyDescent="0.2"/>
    <row r="44652" ht="12.75" x14ac:dyDescent="0.2"/>
    <row r="44653" ht="12.75" x14ac:dyDescent="0.2"/>
    <row r="44654" ht="12.75" x14ac:dyDescent="0.2"/>
    <row r="44655" ht="12.75" x14ac:dyDescent="0.2"/>
    <row r="44656" ht="12.75" x14ac:dyDescent="0.2"/>
    <row r="44657" ht="12.75" x14ac:dyDescent="0.2"/>
    <row r="44658" ht="12.75" x14ac:dyDescent="0.2"/>
    <row r="44659" ht="12.75" x14ac:dyDescent="0.2"/>
    <row r="44660" ht="12.75" x14ac:dyDescent="0.2"/>
    <row r="44661" ht="12.75" x14ac:dyDescent="0.2"/>
    <row r="44662" ht="12.75" x14ac:dyDescent="0.2"/>
    <row r="44663" ht="12.75" x14ac:dyDescent="0.2"/>
    <row r="44664" ht="12.75" x14ac:dyDescent="0.2"/>
    <row r="44665" ht="12.75" x14ac:dyDescent="0.2"/>
    <row r="44666" ht="12.75" x14ac:dyDescent="0.2"/>
    <row r="44667" ht="12.75" x14ac:dyDescent="0.2"/>
    <row r="44668" ht="12.75" x14ac:dyDescent="0.2"/>
    <row r="44669" ht="12.75" x14ac:dyDescent="0.2"/>
    <row r="44670" ht="12.75" x14ac:dyDescent="0.2"/>
    <row r="44671" ht="12.75" x14ac:dyDescent="0.2"/>
    <row r="44672" ht="12.75" x14ac:dyDescent="0.2"/>
    <row r="44673" ht="12.75" x14ac:dyDescent="0.2"/>
    <row r="44674" ht="12.75" x14ac:dyDescent="0.2"/>
    <row r="44675" ht="12.75" x14ac:dyDescent="0.2"/>
    <row r="44676" ht="12.75" x14ac:dyDescent="0.2"/>
    <row r="44677" ht="12.75" x14ac:dyDescent="0.2"/>
    <row r="44678" ht="12.75" x14ac:dyDescent="0.2"/>
    <row r="44679" ht="12.75" x14ac:dyDescent="0.2"/>
    <row r="44680" ht="12.75" x14ac:dyDescent="0.2"/>
    <row r="44681" ht="12.75" x14ac:dyDescent="0.2"/>
    <row r="44682" ht="12.75" x14ac:dyDescent="0.2"/>
    <row r="44683" ht="12.75" x14ac:dyDescent="0.2"/>
    <row r="44684" ht="12.75" x14ac:dyDescent="0.2"/>
    <row r="44685" ht="12.75" x14ac:dyDescent="0.2"/>
    <row r="44686" ht="12.75" x14ac:dyDescent="0.2"/>
    <row r="44687" ht="12.75" x14ac:dyDescent="0.2"/>
    <row r="44688" ht="12.75" x14ac:dyDescent="0.2"/>
    <row r="44689" ht="12.75" x14ac:dyDescent="0.2"/>
    <row r="44690" ht="12.75" x14ac:dyDescent="0.2"/>
    <row r="44691" ht="12.75" x14ac:dyDescent="0.2"/>
    <row r="44692" ht="12.75" x14ac:dyDescent="0.2"/>
    <row r="44693" ht="12.75" x14ac:dyDescent="0.2"/>
    <row r="44694" ht="12.75" x14ac:dyDescent="0.2"/>
    <row r="44695" ht="12.75" x14ac:dyDescent="0.2"/>
    <row r="44696" ht="12.75" x14ac:dyDescent="0.2"/>
    <row r="44697" ht="12.75" x14ac:dyDescent="0.2"/>
    <row r="44698" ht="12.75" x14ac:dyDescent="0.2"/>
    <row r="44699" ht="12.75" x14ac:dyDescent="0.2"/>
    <row r="44700" ht="12.75" x14ac:dyDescent="0.2"/>
    <row r="44701" ht="12.75" x14ac:dyDescent="0.2"/>
    <row r="44702" ht="12.75" x14ac:dyDescent="0.2"/>
    <row r="44703" ht="12.75" x14ac:dyDescent="0.2"/>
    <row r="44704" ht="12.75" x14ac:dyDescent="0.2"/>
    <row r="44705" ht="12.75" x14ac:dyDescent="0.2"/>
    <row r="44706" ht="12.75" x14ac:dyDescent="0.2"/>
    <row r="44707" ht="12.75" x14ac:dyDescent="0.2"/>
    <row r="44708" ht="12.75" x14ac:dyDescent="0.2"/>
    <row r="44709" ht="12.75" x14ac:dyDescent="0.2"/>
    <row r="44710" ht="12.75" x14ac:dyDescent="0.2"/>
    <row r="44711" ht="12.75" x14ac:dyDescent="0.2"/>
    <row r="44712" ht="12.75" x14ac:dyDescent="0.2"/>
    <row r="44713" ht="12.75" x14ac:dyDescent="0.2"/>
    <row r="44714" ht="12.75" x14ac:dyDescent="0.2"/>
    <row r="44715" ht="12.75" x14ac:dyDescent="0.2"/>
    <row r="44716" ht="12.75" x14ac:dyDescent="0.2"/>
    <row r="44717" ht="12.75" x14ac:dyDescent="0.2"/>
    <row r="44718" ht="12.75" x14ac:dyDescent="0.2"/>
    <row r="44719" ht="12.75" x14ac:dyDescent="0.2"/>
    <row r="44720" ht="12.75" x14ac:dyDescent="0.2"/>
    <row r="44721" ht="12.75" x14ac:dyDescent="0.2"/>
    <row r="44722" ht="12.75" x14ac:dyDescent="0.2"/>
    <row r="44723" ht="12.75" x14ac:dyDescent="0.2"/>
    <row r="44724" ht="12.75" x14ac:dyDescent="0.2"/>
    <row r="44725" ht="12.75" x14ac:dyDescent="0.2"/>
    <row r="44726" ht="12.75" x14ac:dyDescent="0.2"/>
    <row r="44727" ht="12.75" x14ac:dyDescent="0.2"/>
    <row r="44728" ht="12.75" x14ac:dyDescent="0.2"/>
    <row r="44729" ht="12.75" x14ac:dyDescent="0.2"/>
    <row r="44730" ht="12.75" x14ac:dyDescent="0.2"/>
    <row r="44731" ht="12.75" x14ac:dyDescent="0.2"/>
    <row r="44732" ht="12.75" x14ac:dyDescent="0.2"/>
    <row r="44733" ht="12.75" x14ac:dyDescent="0.2"/>
    <row r="44734" ht="12.75" x14ac:dyDescent="0.2"/>
    <row r="44735" ht="12.75" x14ac:dyDescent="0.2"/>
    <row r="44736" ht="12.75" x14ac:dyDescent="0.2"/>
    <row r="44737" ht="12.75" x14ac:dyDescent="0.2"/>
    <row r="44738" ht="12.75" x14ac:dyDescent="0.2"/>
    <row r="44739" ht="12.75" x14ac:dyDescent="0.2"/>
    <row r="44740" ht="12.75" x14ac:dyDescent="0.2"/>
    <row r="44741" ht="12.75" x14ac:dyDescent="0.2"/>
    <row r="44742" ht="12.75" x14ac:dyDescent="0.2"/>
    <row r="44743" ht="12.75" x14ac:dyDescent="0.2"/>
    <row r="44744" ht="12.75" x14ac:dyDescent="0.2"/>
    <row r="44745" ht="12.75" x14ac:dyDescent="0.2"/>
    <row r="44746" ht="12.75" x14ac:dyDescent="0.2"/>
    <row r="44747" ht="12.75" x14ac:dyDescent="0.2"/>
    <row r="44748" ht="12.75" x14ac:dyDescent="0.2"/>
    <row r="44749" ht="12.75" x14ac:dyDescent="0.2"/>
    <row r="44750" ht="12.75" x14ac:dyDescent="0.2"/>
    <row r="44751" ht="12.75" x14ac:dyDescent="0.2"/>
    <row r="44752" ht="12.75" x14ac:dyDescent="0.2"/>
    <row r="44753" ht="12.75" x14ac:dyDescent="0.2"/>
    <row r="44754" ht="12.75" x14ac:dyDescent="0.2"/>
    <row r="44755" ht="12.75" x14ac:dyDescent="0.2"/>
    <row r="44756" ht="12.75" x14ac:dyDescent="0.2"/>
    <row r="44757" ht="12.75" x14ac:dyDescent="0.2"/>
    <row r="44758" ht="12.75" x14ac:dyDescent="0.2"/>
    <row r="44759" ht="12.75" x14ac:dyDescent="0.2"/>
    <row r="44760" ht="12.75" x14ac:dyDescent="0.2"/>
    <row r="44761" ht="12.75" x14ac:dyDescent="0.2"/>
    <row r="44762" ht="12.75" x14ac:dyDescent="0.2"/>
    <row r="44763" ht="12.75" x14ac:dyDescent="0.2"/>
    <row r="44764" ht="12.75" x14ac:dyDescent="0.2"/>
    <row r="44765" ht="12.75" x14ac:dyDescent="0.2"/>
    <row r="44766" ht="12.75" x14ac:dyDescent="0.2"/>
    <row r="44767" ht="12.75" x14ac:dyDescent="0.2"/>
    <row r="44768" ht="12.75" x14ac:dyDescent="0.2"/>
    <row r="44769" ht="12.75" x14ac:dyDescent="0.2"/>
    <row r="44770" ht="12.75" x14ac:dyDescent="0.2"/>
    <row r="44771" ht="12.75" x14ac:dyDescent="0.2"/>
    <row r="44772" ht="12.75" x14ac:dyDescent="0.2"/>
    <row r="44773" ht="12.75" x14ac:dyDescent="0.2"/>
    <row r="44774" ht="12.75" x14ac:dyDescent="0.2"/>
    <row r="44775" ht="12.75" x14ac:dyDescent="0.2"/>
    <row r="44776" ht="12.75" x14ac:dyDescent="0.2"/>
    <row r="44777" ht="12.75" x14ac:dyDescent="0.2"/>
    <row r="44778" ht="12.75" x14ac:dyDescent="0.2"/>
    <row r="44779" ht="12.75" x14ac:dyDescent="0.2"/>
    <row r="44780" ht="12.75" x14ac:dyDescent="0.2"/>
    <row r="44781" ht="12.75" x14ac:dyDescent="0.2"/>
    <row r="44782" ht="12.75" x14ac:dyDescent="0.2"/>
    <row r="44783" ht="12.75" x14ac:dyDescent="0.2"/>
    <row r="44784" ht="12.75" x14ac:dyDescent="0.2"/>
    <row r="44785" ht="12.75" x14ac:dyDescent="0.2"/>
    <row r="44786" ht="12.75" x14ac:dyDescent="0.2"/>
    <row r="44787" ht="12.75" x14ac:dyDescent="0.2"/>
    <row r="44788" ht="12.75" x14ac:dyDescent="0.2"/>
    <row r="44789" ht="12.75" x14ac:dyDescent="0.2"/>
    <row r="44790" ht="12.75" x14ac:dyDescent="0.2"/>
    <row r="44791" ht="12.75" x14ac:dyDescent="0.2"/>
    <row r="44792" ht="12.75" x14ac:dyDescent="0.2"/>
    <row r="44793" ht="12.75" x14ac:dyDescent="0.2"/>
    <row r="44794" ht="12.75" x14ac:dyDescent="0.2"/>
    <row r="44795" ht="12.75" x14ac:dyDescent="0.2"/>
    <row r="44796" ht="12.75" x14ac:dyDescent="0.2"/>
    <row r="44797" ht="12.75" x14ac:dyDescent="0.2"/>
    <row r="44798" ht="12.75" x14ac:dyDescent="0.2"/>
    <row r="44799" ht="12.75" x14ac:dyDescent="0.2"/>
    <row r="44800" ht="12.75" x14ac:dyDescent="0.2"/>
    <row r="44801" ht="12.75" x14ac:dyDescent="0.2"/>
    <row r="44802" ht="12.75" x14ac:dyDescent="0.2"/>
    <row r="44803" ht="12.75" x14ac:dyDescent="0.2"/>
    <row r="44804" ht="12.75" x14ac:dyDescent="0.2"/>
    <row r="44805" ht="12.75" x14ac:dyDescent="0.2"/>
    <row r="44806" ht="12.75" x14ac:dyDescent="0.2"/>
    <row r="44807" ht="12.75" x14ac:dyDescent="0.2"/>
    <row r="44808" ht="12.75" x14ac:dyDescent="0.2"/>
    <row r="44809" ht="12.75" x14ac:dyDescent="0.2"/>
    <row r="44810" ht="12.75" x14ac:dyDescent="0.2"/>
    <row r="44811" ht="12.75" x14ac:dyDescent="0.2"/>
    <row r="44812" ht="12.75" x14ac:dyDescent="0.2"/>
    <row r="44813" ht="12.75" x14ac:dyDescent="0.2"/>
    <row r="44814" ht="12.75" x14ac:dyDescent="0.2"/>
    <row r="44815" ht="12.75" x14ac:dyDescent="0.2"/>
    <row r="44816" ht="12.75" x14ac:dyDescent="0.2"/>
    <row r="44817" ht="12.75" x14ac:dyDescent="0.2"/>
    <row r="44818" ht="12.75" x14ac:dyDescent="0.2"/>
    <row r="44819" ht="12.75" x14ac:dyDescent="0.2"/>
    <row r="44820" ht="12.75" x14ac:dyDescent="0.2"/>
    <row r="44821" ht="12.75" x14ac:dyDescent="0.2"/>
    <row r="44822" ht="12.75" x14ac:dyDescent="0.2"/>
    <row r="44823" ht="12.75" x14ac:dyDescent="0.2"/>
    <row r="44824" ht="12.75" x14ac:dyDescent="0.2"/>
    <row r="44825" ht="12.75" x14ac:dyDescent="0.2"/>
    <row r="44826" ht="12.75" x14ac:dyDescent="0.2"/>
    <row r="44827" ht="12.75" x14ac:dyDescent="0.2"/>
    <row r="44828" ht="12.75" x14ac:dyDescent="0.2"/>
    <row r="44829" ht="12.75" x14ac:dyDescent="0.2"/>
    <row r="44830" ht="12.75" x14ac:dyDescent="0.2"/>
    <row r="44831" ht="12.75" x14ac:dyDescent="0.2"/>
    <row r="44832" ht="12.75" x14ac:dyDescent="0.2"/>
    <row r="44833" ht="12.75" x14ac:dyDescent="0.2"/>
    <row r="44834" ht="12.75" x14ac:dyDescent="0.2"/>
    <row r="44835" ht="12.75" x14ac:dyDescent="0.2"/>
    <row r="44836" ht="12.75" x14ac:dyDescent="0.2"/>
    <row r="44837" ht="12.75" x14ac:dyDescent="0.2"/>
    <row r="44838" ht="12.75" x14ac:dyDescent="0.2"/>
    <row r="44839" ht="12.75" x14ac:dyDescent="0.2"/>
    <row r="44840" ht="12.75" x14ac:dyDescent="0.2"/>
    <row r="44841" ht="12.75" x14ac:dyDescent="0.2"/>
    <row r="44842" ht="12.75" x14ac:dyDescent="0.2"/>
    <row r="44843" ht="12.75" x14ac:dyDescent="0.2"/>
    <row r="44844" ht="12.75" x14ac:dyDescent="0.2"/>
    <row r="44845" ht="12.75" x14ac:dyDescent="0.2"/>
    <row r="44846" ht="12.75" x14ac:dyDescent="0.2"/>
    <row r="44847" ht="12.75" x14ac:dyDescent="0.2"/>
    <row r="44848" ht="12.75" x14ac:dyDescent="0.2"/>
    <row r="44849" ht="12.75" x14ac:dyDescent="0.2"/>
    <row r="44850" ht="12.75" x14ac:dyDescent="0.2"/>
    <row r="44851" ht="12.75" x14ac:dyDescent="0.2"/>
    <row r="44852" ht="12.75" x14ac:dyDescent="0.2"/>
    <row r="44853" ht="12.75" x14ac:dyDescent="0.2"/>
    <row r="44854" ht="12.75" x14ac:dyDescent="0.2"/>
    <row r="44855" ht="12.75" x14ac:dyDescent="0.2"/>
    <row r="44856" ht="12.75" x14ac:dyDescent="0.2"/>
    <row r="44857" ht="12.75" x14ac:dyDescent="0.2"/>
    <row r="44858" ht="12.75" x14ac:dyDescent="0.2"/>
    <row r="44859" ht="12.75" x14ac:dyDescent="0.2"/>
    <row r="44860" ht="12.75" x14ac:dyDescent="0.2"/>
    <row r="44861" ht="12.75" x14ac:dyDescent="0.2"/>
    <row r="44862" ht="12.75" x14ac:dyDescent="0.2"/>
    <row r="44863" ht="12.75" x14ac:dyDescent="0.2"/>
    <row r="44864" ht="12.75" x14ac:dyDescent="0.2"/>
    <row r="44865" ht="12.75" x14ac:dyDescent="0.2"/>
    <row r="44866" ht="12.75" x14ac:dyDescent="0.2"/>
    <row r="44867" ht="12.75" x14ac:dyDescent="0.2"/>
    <row r="44868" ht="12.75" x14ac:dyDescent="0.2"/>
    <row r="44869" ht="12.75" x14ac:dyDescent="0.2"/>
    <row r="44870" ht="12.75" x14ac:dyDescent="0.2"/>
    <row r="44871" ht="12.75" x14ac:dyDescent="0.2"/>
    <row r="44872" ht="12.75" x14ac:dyDescent="0.2"/>
    <row r="44873" ht="12.75" x14ac:dyDescent="0.2"/>
    <row r="44874" ht="12.75" x14ac:dyDescent="0.2"/>
    <row r="44875" ht="12.75" x14ac:dyDescent="0.2"/>
    <row r="44876" ht="12.75" x14ac:dyDescent="0.2"/>
    <row r="44877" ht="12.75" x14ac:dyDescent="0.2"/>
    <row r="44878" ht="12.75" x14ac:dyDescent="0.2"/>
    <row r="44879" ht="12.75" x14ac:dyDescent="0.2"/>
    <row r="44880" ht="12.75" x14ac:dyDescent="0.2"/>
    <row r="44881" ht="12.75" x14ac:dyDescent="0.2"/>
    <row r="44882" ht="12.75" x14ac:dyDescent="0.2"/>
    <row r="44883" ht="12.75" x14ac:dyDescent="0.2"/>
    <row r="44884" ht="12.75" x14ac:dyDescent="0.2"/>
    <row r="44885" ht="12.75" x14ac:dyDescent="0.2"/>
    <row r="44886" ht="12.75" x14ac:dyDescent="0.2"/>
    <row r="44887" ht="12.75" x14ac:dyDescent="0.2"/>
    <row r="44888" ht="12.75" x14ac:dyDescent="0.2"/>
    <row r="44889" ht="12.75" x14ac:dyDescent="0.2"/>
    <row r="44890" ht="12.75" x14ac:dyDescent="0.2"/>
    <row r="44891" ht="12.75" x14ac:dyDescent="0.2"/>
    <row r="44892" ht="12.75" x14ac:dyDescent="0.2"/>
    <row r="44893" ht="12.75" x14ac:dyDescent="0.2"/>
    <row r="44894" ht="12.75" x14ac:dyDescent="0.2"/>
    <row r="44895" ht="12.75" x14ac:dyDescent="0.2"/>
    <row r="44896" ht="12.75" x14ac:dyDescent="0.2"/>
    <row r="44897" ht="12.75" x14ac:dyDescent="0.2"/>
    <row r="44898" ht="12.75" x14ac:dyDescent="0.2"/>
    <row r="44899" ht="12.75" x14ac:dyDescent="0.2"/>
    <row r="44900" ht="12.75" x14ac:dyDescent="0.2"/>
    <row r="44901" ht="12.75" x14ac:dyDescent="0.2"/>
    <row r="44902" ht="12.75" x14ac:dyDescent="0.2"/>
    <row r="44903" ht="12.75" x14ac:dyDescent="0.2"/>
    <row r="44904" ht="12.75" x14ac:dyDescent="0.2"/>
    <row r="44905" ht="12.75" x14ac:dyDescent="0.2"/>
    <row r="44906" ht="12.75" x14ac:dyDescent="0.2"/>
    <row r="44907" ht="12.75" x14ac:dyDescent="0.2"/>
    <row r="44908" ht="12.75" x14ac:dyDescent="0.2"/>
    <row r="44909" ht="12.75" x14ac:dyDescent="0.2"/>
    <row r="44910" ht="12.75" x14ac:dyDescent="0.2"/>
    <row r="44911" ht="12.75" x14ac:dyDescent="0.2"/>
    <row r="44912" ht="12.75" x14ac:dyDescent="0.2"/>
    <row r="44913" ht="12.75" x14ac:dyDescent="0.2"/>
    <row r="44914" ht="12.75" x14ac:dyDescent="0.2"/>
    <row r="44915" ht="12.75" x14ac:dyDescent="0.2"/>
    <row r="44916" ht="12.75" x14ac:dyDescent="0.2"/>
    <row r="44917" ht="12.75" x14ac:dyDescent="0.2"/>
    <row r="44918" ht="12.75" x14ac:dyDescent="0.2"/>
    <row r="44919" ht="12.75" x14ac:dyDescent="0.2"/>
    <row r="44920" ht="12.75" x14ac:dyDescent="0.2"/>
    <row r="44921" ht="12.75" x14ac:dyDescent="0.2"/>
    <row r="44922" ht="12.75" x14ac:dyDescent="0.2"/>
    <row r="44923" ht="12.75" x14ac:dyDescent="0.2"/>
    <row r="44924" ht="12.75" x14ac:dyDescent="0.2"/>
    <row r="44925" ht="12.75" x14ac:dyDescent="0.2"/>
    <row r="44926" ht="12.75" x14ac:dyDescent="0.2"/>
    <row r="44927" ht="12.75" x14ac:dyDescent="0.2"/>
    <row r="44928" ht="12.75" x14ac:dyDescent="0.2"/>
    <row r="44929" ht="12.75" x14ac:dyDescent="0.2"/>
    <row r="44930" ht="12.75" x14ac:dyDescent="0.2"/>
    <row r="44931" ht="12.75" x14ac:dyDescent="0.2"/>
    <row r="44932" ht="12.75" x14ac:dyDescent="0.2"/>
    <row r="44933" ht="12.75" x14ac:dyDescent="0.2"/>
    <row r="44934" ht="12.75" x14ac:dyDescent="0.2"/>
    <row r="44935" ht="12.75" x14ac:dyDescent="0.2"/>
    <row r="44936" ht="12.75" x14ac:dyDescent="0.2"/>
    <row r="44937" ht="12.75" x14ac:dyDescent="0.2"/>
    <row r="44938" ht="12.75" x14ac:dyDescent="0.2"/>
    <row r="44939" ht="12.75" x14ac:dyDescent="0.2"/>
    <row r="44940" ht="12.75" x14ac:dyDescent="0.2"/>
    <row r="44941" ht="12.75" x14ac:dyDescent="0.2"/>
    <row r="44942" ht="12.75" x14ac:dyDescent="0.2"/>
    <row r="44943" ht="12.75" x14ac:dyDescent="0.2"/>
    <row r="44944" ht="12.75" x14ac:dyDescent="0.2"/>
    <row r="44945" ht="12.75" x14ac:dyDescent="0.2"/>
    <row r="44946" ht="12.75" x14ac:dyDescent="0.2"/>
    <row r="44947" ht="12.75" x14ac:dyDescent="0.2"/>
    <row r="44948" ht="12.75" x14ac:dyDescent="0.2"/>
    <row r="44949" ht="12.75" x14ac:dyDescent="0.2"/>
    <row r="44950" ht="12.75" x14ac:dyDescent="0.2"/>
    <row r="44951" ht="12.75" x14ac:dyDescent="0.2"/>
    <row r="44952" ht="12.75" x14ac:dyDescent="0.2"/>
    <row r="44953" ht="12.75" x14ac:dyDescent="0.2"/>
    <row r="44954" ht="12.75" x14ac:dyDescent="0.2"/>
    <row r="44955" ht="12.75" x14ac:dyDescent="0.2"/>
    <row r="44956" ht="12.75" x14ac:dyDescent="0.2"/>
    <row r="44957" ht="12.75" x14ac:dyDescent="0.2"/>
    <row r="44958" ht="12.75" x14ac:dyDescent="0.2"/>
    <row r="44959" ht="12.75" x14ac:dyDescent="0.2"/>
    <row r="44960" ht="12.75" x14ac:dyDescent="0.2"/>
    <row r="44961" ht="12.75" x14ac:dyDescent="0.2"/>
    <row r="44962" ht="12.75" x14ac:dyDescent="0.2"/>
    <row r="44963" ht="12.75" x14ac:dyDescent="0.2"/>
    <row r="44964" ht="12.75" x14ac:dyDescent="0.2"/>
    <row r="44965" ht="12.75" x14ac:dyDescent="0.2"/>
    <row r="44966" ht="12.75" x14ac:dyDescent="0.2"/>
    <row r="44967" ht="12.75" x14ac:dyDescent="0.2"/>
    <row r="44968" ht="12.75" x14ac:dyDescent="0.2"/>
    <row r="44969" ht="12.75" x14ac:dyDescent="0.2"/>
    <row r="44970" ht="12.75" x14ac:dyDescent="0.2"/>
    <row r="44971" ht="12.75" x14ac:dyDescent="0.2"/>
    <row r="44972" ht="12.75" x14ac:dyDescent="0.2"/>
    <row r="44973" ht="12.75" x14ac:dyDescent="0.2"/>
    <row r="44974" ht="12.75" x14ac:dyDescent="0.2"/>
    <row r="44975" ht="12.75" x14ac:dyDescent="0.2"/>
    <row r="44976" ht="12.75" x14ac:dyDescent="0.2"/>
    <row r="44977" ht="12.75" x14ac:dyDescent="0.2"/>
    <row r="44978" ht="12.75" x14ac:dyDescent="0.2"/>
    <row r="44979" ht="12.75" x14ac:dyDescent="0.2"/>
    <row r="44980" ht="12.75" x14ac:dyDescent="0.2"/>
    <row r="44981" ht="12.75" x14ac:dyDescent="0.2"/>
    <row r="44982" ht="12.75" x14ac:dyDescent="0.2"/>
    <row r="44983" ht="12.75" x14ac:dyDescent="0.2"/>
    <row r="44984" ht="12.75" x14ac:dyDescent="0.2"/>
    <row r="44985" ht="12.75" x14ac:dyDescent="0.2"/>
    <row r="44986" ht="12.75" x14ac:dyDescent="0.2"/>
    <row r="44987" ht="12.75" x14ac:dyDescent="0.2"/>
    <row r="44988" ht="12.75" x14ac:dyDescent="0.2"/>
    <row r="44989" ht="12.75" x14ac:dyDescent="0.2"/>
    <row r="44990" ht="12.75" x14ac:dyDescent="0.2"/>
    <row r="44991" ht="12.75" x14ac:dyDescent="0.2"/>
    <row r="44992" ht="12.75" x14ac:dyDescent="0.2"/>
    <row r="44993" ht="12.75" x14ac:dyDescent="0.2"/>
    <row r="44994" ht="12.75" x14ac:dyDescent="0.2"/>
    <row r="44995" ht="12.75" x14ac:dyDescent="0.2"/>
    <row r="44996" ht="12.75" x14ac:dyDescent="0.2"/>
    <row r="44997" ht="12.75" x14ac:dyDescent="0.2"/>
    <row r="44998" ht="12.75" x14ac:dyDescent="0.2"/>
    <row r="44999" ht="12.75" x14ac:dyDescent="0.2"/>
    <row r="45000" ht="12.75" x14ac:dyDescent="0.2"/>
    <row r="45001" ht="12.75" x14ac:dyDescent="0.2"/>
    <row r="45002" ht="12.75" x14ac:dyDescent="0.2"/>
    <row r="45003" ht="12.75" x14ac:dyDescent="0.2"/>
    <row r="45004" ht="12.75" x14ac:dyDescent="0.2"/>
    <row r="45005" ht="12.75" x14ac:dyDescent="0.2"/>
    <row r="45006" ht="12.75" x14ac:dyDescent="0.2"/>
    <row r="45007" ht="12.75" x14ac:dyDescent="0.2"/>
    <row r="45008" ht="12.75" x14ac:dyDescent="0.2"/>
    <row r="45009" ht="12.75" x14ac:dyDescent="0.2"/>
    <row r="45010" ht="12.75" x14ac:dyDescent="0.2"/>
    <row r="45011" ht="12.75" x14ac:dyDescent="0.2"/>
    <row r="45012" ht="12.75" x14ac:dyDescent="0.2"/>
    <row r="45013" ht="12.75" x14ac:dyDescent="0.2"/>
    <row r="45014" ht="12.75" x14ac:dyDescent="0.2"/>
    <row r="45015" ht="12.75" x14ac:dyDescent="0.2"/>
    <row r="45016" ht="12.75" x14ac:dyDescent="0.2"/>
    <row r="45017" ht="12.75" x14ac:dyDescent="0.2"/>
    <row r="45018" ht="12.75" x14ac:dyDescent="0.2"/>
    <row r="45019" ht="12.75" x14ac:dyDescent="0.2"/>
    <row r="45020" ht="12.75" x14ac:dyDescent="0.2"/>
    <row r="45021" ht="12.75" x14ac:dyDescent="0.2"/>
    <row r="45022" ht="12.75" x14ac:dyDescent="0.2"/>
    <row r="45023" ht="12.75" x14ac:dyDescent="0.2"/>
    <row r="45024" ht="12.75" x14ac:dyDescent="0.2"/>
    <row r="45025" ht="12.75" x14ac:dyDescent="0.2"/>
    <row r="45026" ht="12.75" x14ac:dyDescent="0.2"/>
    <row r="45027" ht="12.75" x14ac:dyDescent="0.2"/>
    <row r="45028" ht="12.75" x14ac:dyDescent="0.2"/>
    <row r="45029" ht="12.75" x14ac:dyDescent="0.2"/>
    <row r="45030" ht="12.75" x14ac:dyDescent="0.2"/>
    <row r="45031" ht="12.75" x14ac:dyDescent="0.2"/>
    <row r="45032" ht="12.75" x14ac:dyDescent="0.2"/>
    <row r="45033" ht="12.75" x14ac:dyDescent="0.2"/>
    <row r="45034" ht="12.75" x14ac:dyDescent="0.2"/>
    <row r="45035" ht="12.75" x14ac:dyDescent="0.2"/>
    <row r="45036" ht="12.75" x14ac:dyDescent="0.2"/>
    <row r="45037" ht="12.75" x14ac:dyDescent="0.2"/>
    <row r="45038" ht="12.75" x14ac:dyDescent="0.2"/>
    <row r="45039" ht="12.75" x14ac:dyDescent="0.2"/>
    <row r="45040" ht="12.75" x14ac:dyDescent="0.2"/>
    <row r="45041" ht="12.75" x14ac:dyDescent="0.2"/>
    <row r="45042" ht="12.75" x14ac:dyDescent="0.2"/>
    <row r="45043" ht="12.75" x14ac:dyDescent="0.2"/>
    <row r="45044" ht="12.75" x14ac:dyDescent="0.2"/>
    <row r="45045" ht="12.75" x14ac:dyDescent="0.2"/>
    <row r="45046" ht="12.75" x14ac:dyDescent="0.2"/>
    <row r="45047" ht="12.75" x14ac:dyDescent="0.2"/>
    <row r="45048" ht="12.75" x14ac:dyDescent="0.2"/>
    <row r="45049" ht="12.75" x14ac:dyDescent="0.2"/>
    <row r="45050" ht="12.75" x14ac:dyDescent="0.2"/>
    <row r="45051" ht="12.75" x14ac:dyDescent="0.2"/>
    <row r="45052" ht="12.75" x14ac:dyDescent="0.2"/>
    <row r="45053" ht="12.75" x14ac:dyDescent="0.2"/>
    <row r="45054" ht="12.75" x14ac:dyDescent="0.2"/>
    <row r="45055" ht="12.75" x14ac:dyDescent="0.2"/>
    <row r="45056" ht="12.75" x14ac:dyDescent="0.2"/>
    <row r="45057" ht="12.75" x14ac:dyDescent="0.2"/>
    <row r="45058" ht="12.75" x14ac:dyDescent="0.2"/>
    <row r="45059" ht="12.75" x14ac:dyDescent="0.2"/>
    <row r="45060" ht="12.75" x14ac:dyDescent="0.2"/>
    <row r="45061" ht="12.75" x14ac:dyDescent="0.2"/>
    <row r="45062" ht="12.75" x14ac:dyDescent="0.2"/>
    <row r="45063" ht="12.75" x14ac:dyDescent="0.2"/>
    <row r="45064" ht="12.75" x14ac:dyDescent="0.2"/>
    <row r="45065" ht="12.75" x14ac:dyDescent="0.2"/>
    <row r="45066" ht="12.75" x14ac:dyDescent="0.2"/>
    <row r="45067" ht="12.75" x14ac:dyDescent="0.2"/>
    <row r="45068" ht="12.75" x14ac:dyDescent="0.2"/>
    <row r="45069" ht="12.75" x14ac:dyDescent="0.2"/>
    <row r="45070" ht="12.75" x14ac:dyDescent="0.2"/>
    <row r="45071" ht="12.75" x14ac:dyDescent="0.2"/>
    <row r="45072" ht="12.75" x14ac:dyDescent="0.2"/>
    <row r="45073" ht="12.75" x14ac:dyDescent="0.2"/>
    <row r="45074" ht="12.75" x14ac:dyDescent="0.2"/>
    <row r="45075" ht="12.75" x14ac:dyDescent="0.2"/>
    <row r="45076" ht="12.75" x14ac:dyDescent="0.2"/>
    <row r="45077" ht="12.75" x14ac:dyDescent="0.2"/>
    <row r="45078" ht="12.75" x14ac:dyDescent="0.2"/>
    <row r="45079" ht="12.75" x14ac:dyDescent="0.2"/>
    <row r="45080" ht="12.75" x14ac:dyDescent="0.2"/>
    <row r="45081" ht="12.75" x14ac:dyDescent="0.2"/>
    <row r="45082" ht="12.75" x14ac:dyDescent="0.2"/>
    <row r="45083" ht="12.75" x14ac:dyDescent="0.2"/>
    <row r="45084" ht="12.75" x14ac:dyDescent="0.2"/>
    <row r="45085" ht="12.75" x14ac:dyDescent="0.2"/>
    <row r="45086" ht="12.75" x14ac:dyDescent="0.2"/>
    <row r="45087" ht="12.75" x14ac:dyDescent="0.2"/>
    <row r="45088" ht="12.75" x14ac:dyDescent="0.2"/>
    <row r="45089" ht="12.75" x14ac:dyDescent="0.2"/>
    <row r="45090" ht="12.75" x14ac:dyDescent="0.2"/>
    <row r="45091" ht="12.75" x14ac:dyDescent="0.2"/>
    <row r="45092" ht="12.75" x14ac:dyDescent="0.2"/>
    <row r="45093" ht="12.75" x14ac:dyDescent="0.2"/>
    <row r="45094" ht="12.75" x14ac:dyDescent="0.2"/>
    <row r="45095" ht="12.75" x14ac:dyDescent="0.2"/>
    <row r="45096" ht="12.75" x14ac:dyDescent="0.2"/>
    <row r="45097" ht="12.75" x14ac:dyDescent="0.2"/>
    <row r="45098" ht="12.75" x14ac:dyDescent="0.2"/>
    <row r="45099" ht="12.75" x14ac:dyDescent="0.2"/>
    <row r="45100" ht="12.75" x14ac:dyDescent="0.2"/>
    <row r="45101" ht="12.75" x14ac:dyDescent="0.2"/>
    <row r="45102" ht="12.75" x14ac:dyDescent="0.2"/>
    <row r="45103" ht="12.75" x14ac:dyDescent="0.2"/>
    <row r="45104" ht="12.75" x14ac:dyDescent="0.2"/>
    <row r="45105" ht="12.75" x14ac:dyDescent="0.2"/>
    <row r="45106" ht="12.75" x14ac:dyDescent="0.2"/>
    <row r="45107" ht="12.75" x14ac:dyDescent="0.2"/>
    <row r="45108" ht="12.75" x14ac:dyDescent="0.2"/>
    <row r="45109" ht="12.75" x14ac:dyDescent="0.2"/>
    <row r="45110" ht="12.75" x14ac:dyDescent="0.2"/>
    <row r="45111" ht="12.75" x14ac:dyDescent="0.2"/>
    <row r="45112" ht="12.75" x14ac:dyDescent="0.2"/>
    <row r="45113" ht="12.75" x14ac:dyDescent="0.2"/>
    <row r="45114" ht="12.75" x14ac:dyDescent="0.2"/>
    <row r="45115" ht="12.75" x14ac:dyDescent="0.2"/>
    <row r="45116" ht="12.75" x14ac:dyDescent="0.2"/>
    <row r="45117" ht="12.75" x14ac:dyDescent="0.2"/>
    <row r="45118" ht="12.75" x14ac:dyDescent="0.2"/>
    <row r="45119" ht="12.75" x14ac:dyDescent="0.2"/>
    <row r="45120" ht="12.75" x14ac:dyDescent="0.2"/>
    <row r="45121" ht="12.75" x14ac:dyDescent="0.2"/>
    <row r="45122" ht="12.75" x14ac:dyDescent="0.2"/>
    <row r="45123" ht="12.75" x14ac:dyDescent="0.2"/>
    <row r="45124" ht="12.75" x14ac:dyDescent="0.2"/>
    <row r="45125" ht="12.75" x14ac:dyDescent="0.2"/>
    <row r="45126" ht="12.75" x14ac:dyDescent="0.2"/>
    <row r="45127" ht="12.75" x14ac:dyDescent="0.2"/>
    <row r="45128" ht="12.75" x14ac:dyDescent="0.2"/>
    <row r="45129" ht="12.75" x14ac:dyDescent="0.2"/>
    <row r="45130" ht="12.75" x14ac:dyDescent="0.2"/>
    <row r="45131" ht="12.75" x14ac:dyDescent="0.2"/>
    <row r="45132" ht="12.75" x14ac:dyDescent="0.2"/>
    <row r="45133" ht="12.75" x14ac:dyDescent="0.2"/>
    <row r="45134" ht="12.75" x14ac:dyDescent="0.2"/>
    <row r="45135" ht="12.75" x14ac:dyDescent="0.2"/>
    <row r="45136" ht="12.75" x14ac:dyDescent="0.2"/>
    <row r="45137" ht="12.75" x14ac:dyDescent="0.2"/>
    <row r="45138" ht="12.75" x14ac:dyDescent="0.2"/>
    <row r="45139" ht="12.75" x14ac:dyDescent="0.2"/>
    <row r="45140" ht="12.75" x14ac:dyDescent="0.2"/>
    <row r="45141" ht="12.75" x14ac:dyDescent="0.2"/>
    <row r="45142" ht="12.75" x14ac:dyDescent="0.2"/>
    <row r="45143" ht="12.75" x14ac:dyDescent="0.2"/>
    <row r="45144" ht="12.75" x14ac:dyDescent="0.2"/>
    <row r="45145" ht="12.75" x14ac:dyDescent="0.2"/>
    <row r="45146" ht="12.75" x14ac:dyDescent="0.2"/>
    <row r="45147" ht="12.75" x14ac:dyDescent="0.2"/>
    <row r="45148" ht="12.75" x14ac:dyDescent="0.2"/>
    <row r="45149" ht="12.75" x14ac:dyDescent="0.2"/>
    <row r="45150" ht="12.75" x14ac:dyDescent="0.2"/>
    <row r="45151" ht="12.75" x14ac:dyDescent="0.2"/>
    <row r="45152" ht="12.75" x14ac:dyDescent="0.2"/>
    <row r="45153" ht="12.75" x14ac:dyDescent="0.2"/>
    <row r="45154" ht="12.75" x14ac:dyDescent="0.2"/>
    <row r="45155" ht="12.75" x14ac:dyDescent="0.2"/>
    <row r="45156" ht="12.75" x14ac:dyDescent="0.2"/>
    <row r="45157" ht="12.75" x14ac:dyDescent="0.2"/>
    <row r="45158" ht="12.75" x14ac:dyDescent="0.2"/>
    <row r="45159" ht="12.75" x14ac:dyDescent="0.2"/>
    <row r="45160" ht="12.75" x14ac:dyDescent="0.2"/>
    <row r="45161" ht="12.75" x14ac:dyDescent="0.2"/>
    <row r="45162" ht="12.75" x14ac:dyDescent="0.2"/>
    <row r="45163" ht="12.75" x14ac:dyDescent="0.2"/>
    <row r="45164" ht="12.75" x14ac:dyDescent="0.2"/>
    <row r="45165" ht="12.75" x14ac:dyDescent="0.2"/>
    <row r="45166" ht="12.75" x14ac:dyDescent="0.2"/>
    <row r="45167" ht="12.75" x14ac:dyDescent="0.2"/>
    <row r="45168" ht="12.75" x14ac:dyDescent="0.2"/>
    <row r="45169" ht="12.75" x14ac:dyDescent="0.2"/>
    <row r="45170" ht="12.75" x14ac:dyDescent="0.2"/>
    <row r="45171" ht="12.75" x14ac:dyDescent="0.2"/>
    <row r="45172" ht="12.75" x14ac:dyDescent="0.2"/>
    <row r="45173" ht="12.75" x14ac:dyDescent="0.2"/>
    <row r="45174" ht="12.75" x14ac:dyDescent="0.2"/>
    <row r="45175" ht="12.75" x14ac:dyDescent="0.2"/>
    <row r="45176" ht="12.75" x14ac:dyDescent="0.2"/>
    <row r="45177" ht="12.75" x14ac:dyDescent="0.2"/>
    <row r="45178" ht="12.75" x14ac:dyDescent="0.2"/>
    <row r="45179" ht="12.75" x14ac:dyDescent="0.2"/>
    <row r="45180" ht="12.75" x14ac:dyDescent="0.2"/>
    <row r="45181" ht="12.75" x14ac:dyDescent="0.2"/>
    <row r="45182" ht="12.75" x14ac:dyDescent="0.2"/>
    <row r="45183" ht="12.75" x14ac:dyDescent="0.2"/>
    <row r="45184" ht="12.75" x14ac:dyDescent="0.2"/>
    <row r="45185" ht="12.75" x14ac:dyDescent="0.2"/>
    <row r="45186" ht="12.75" x14ac:dyDescent="0.2"/>
    <row r="45187" ht="12.75" x14ac:dyDescent="0.2"/>
    <row r="45188" ht="12.75" x14ac:dyDescent="0.2"/>
    <row r="45189" ht="12.75" x14ac:dyDescent="0.2"/>
    <row r="45190" ht="12.75" x14ac:dyDescent="0.2"/>
    <row r="45191" ht="12.75" x14ac:dyDescent="0.2"/>
    <row r="45192" ht="12.75" x14ac:dyDescent="0.2"/>
    <row r="45193" ht="12.75" x14ac:dyDescent="0.2"/>
    <row r="45194" ht="12.75" x14ac:dyDescent="0.2"/>
    <row r="45195" ht="12.75" x14ac:dyDescent="0.2"/>
    <row r="45196" ht="12.75" x14ac:dyDescent="0.2"/>
    <row r="45197" ht="12.75" x14ac:dyDescent="0.2"/>
    <row r="45198" ht="12.75" x14ac:dyDescent="0.2"/>
    <row r="45199" ht="12.75" x14ac:dyDescent="0.2"/>
    <row r="45200" ht="12.75" x14ac:dyDescent="0.2"/>
    <row r="45201" ht="12.75" x14ac:dyDescent="0.2"/>
    <row r="45202" ht="12.75" x14ac:dyDescent="0.2"/>
    <row r="45203" ht="12.75" x14ac:dyDescent="0.2"/>
    <row r="45204" ht="12.75" x14ac:dyDescent="0.2"/>
    <row r="45205" ht="12.75" x14ac:dyDescent="0.2"/>
    <row r="45206" ht="12.75" x14ac:dyDescent="0.2"/>
    <row r="45207" ht="12.75" x14ac:dyDescent="0.2"/>
    <row r="45208" ht="12.75" x14ac:dyDescent="0.2"/>
    <row r="45209" ht="12.75" x14ac:dyDescent="0.2"/>
    <row r="45210" ht="12.75" x14ac:dyDescent="0.2"/>
    <row r="45211" ht="12.75" x14ac:dyDescent="0.2"/>
    <row r="45212" ht="12.75" x14ac:dyDescent="0.2"/>
    <row r="45213" ht="12.75" x14ac:dyDescent="0.2"/>
    <row r="45214" ht="12.75" x14ac:dyDescent="0.2"/>
    <row r="45215" ht="12.75" x14ac:dyDescent="0.2"/>
    <row r="45216" ht="12.75" x14ac:dyDescent="0.2"/>
    <row r="45217" ht="12.75" x14ac:dyDescent="0.2"/>
    <row r="45218" ht="12.75" x14ac:dyDescent="0.2"/>
    <row r="45219" ht="12.75" x14ac:dyDescent="0.2"/>
    <row r="45220" ht="12.75" x14ac:dyDescent="0.2"/>
    <row r="45221" ht="12.75" x14ac:dyDescent="0.2"/>
    <row r="45222" ht="12.75" x14ac:dyDescent="0.2"/>
    <row r="45223" ht="12.75" x14ac:dyDescent="0.2"/>
    <row r="45224" ht="12.75" x14ac:dyDescent="0.2"/>
    <row r="45225" ht="12.75" x14ac:dyDescent="0.2"/>
    <row r="45226" ht="12.75" x14ac:dyDescent="0.2"/>
    <row r="45227" ht="12.75" x14ac:dyDescent="0.2"/>
    <row r="45228" ht="12.75" x14ac:dyDescent="0.2"/>
    <row r="45229" ht="12.75" x14ac:dyDescent="0.2"/>
    <row r="45230" ht="12.75" x14ac:dyDescent="0.2"/>
    <row r="45231" ht="12.75" x14ac:dyDescent="0.2"/>
    <row r="45232" ht="12.75" x14ac:dyDescent="0.2"/>
    <row r="45233" ht="12.75" x14ac:dyDescent="0.2"/>
    <row r="45234" ht="12.75" x14ac:dyDescent="0.2"/>
    <row r="45235" ht="12.75" x14ac:dyDescent="0.2"/>
    <row r="45236" ht="12.75" x14ac:dyDescent="0.2"/>
    <row r="45237" ht="12.75" x14ac:dyDescent="0.2"/>
    <row r="45238" ht="12.75" x14ac:dyDescent="0.2"/>
    <row r="45239" ht="12.75" x14ac:dyDescent="0.2"/>
    <row r="45240" ht="12.75" x14ac:dyDescent="0.2"/>
    <row r="45241" ht="12.75" x14ac:dyDescent="0.2"/>
    <row r="45242" ht="12.75" x14ac:dyDescent="0.2"/>
    <row r="45243" ht="12.75" x14ac:dyDescent="0.2"/>
    <row r="45244" ht="12.75" x14ac:dyDescent="0.2"/>
    <row r="45245" ht="12.75" x14ac:dyDescent="0.2"/>
    <row r="45246" ht="12.75" x14ac:dyDescent="0.2"/>
    <row r="45247" ht="12.75" x14ac:dyDescent="0.2"/>
    <row r="45248" ht="12.75" x14ac:dyDescent="0.2"/>
    <row r="45249" ht="12.75" x14ac:dyDescent="0.2"/>
    <row r="45250" ht="12.75" x14ac:dyDescent="0.2"/>
    <row r="45251" ht="12.75" x14ac:dyDescent="0.2"/>
    <row r="45252" ht="12.75" x14ac:dyDescent="0.2"/>
    <row r="45253" ht="12.75" x14ac:dyDescent="0.2"/>
    <row r="45254" ht="12.75" x14ac:dyDescent="0.2"/>
    <row r="45255" ht="12.75" x14ac:dyDescent="0.2"/>
    <row r="45256" ht="12.75" x14ac:dyDescent="0.2"/>
    <row r="45257" ht="12.75" x14ac:dyDescent="0.2"/>
    <row r="45258" ht="12.75" x14ac:dyDescent="0.2"/>
    <row r="45259" ht="12.75" x14ac:dyDescent="0.2"/>
    <row r="45260" ht="12.75" x14ac:dyDescent="0.2"/>
    <row r="45261" ht="12.75" x14ac:dyDescent="0.2"/>
    <row r="45262" ht="12.75" x14ac:dyDescent="0.2"/>
    <row r="45263" ht="12.75" x14ac:dyDescent="0.2"/>
    <row r="45264" ht="12.75" x14ac:dyDescent="0.2"/>
    <row r="45265" ht="12.75" x14ac:dyDescent="0.2"/>
    <row r="45266" ht="12.75" x14ac:dyDescent="0.2"/>
    <row r="45267" ht="12.75" x14ac:dyDescent="0.2"/>
    <row r="45268" ht="12.75" x14ac:dyDescent="0.2"/>
    <row r="45269" ht="12.75" x14ac:dyDescent="0.2"/>
    <row r="45270" ht="12.75" x14ac:dyDescent="0.2"/>
    <row r="45271" ht="12.75" x14ac:dyDescent="0.2"/>
    <row r="45272" ht="12.75" x14ac:dyDescent="0.2"/>
    <row r="45273" ht="12.75" x14ac:dyDescent="0.2"/>
    <row r="45274" ht="12.75" x14ac:dyDescent="0.2"/>
    <row r="45275" ht="12.75" x14ac:dyDescent="0.2"/>
    <row r="45276" ht="12.75" x14ac:dyDescent="0.2"/>
    <row r="45277" ht="12.75" x14ac:dyDescent="0.2"/>
    <row r="45278" ht="12.75" x14ac:dyDescent="0.2"/>
    <row r="45279" ht="12.75" x14ac:dyDescent="0.2"/>
    <row r="45280" ht="12.75" x14ac:dyDescent="0.2"/>
    <row r="45281" ht="12.75" x14ac:dyDescent="0.2"/>
    <row r="45282" ht="12.75" x14ac:dyDescent="0.2"/>
    <row r="45283" ht="12.75" x14ac:dyDescent="0.2"/>
    <row r="45284" ht="12.75" x14ac:dyDescent="0.2"/>
    <row r="45285" ht="12.75" x14ac:dyDescent="0.2"/>
    <row r="45286" ht="12.75" x14ac:dyDescent="0.2"/>
    <row r="45287" ht="12.75" x14ac:dyDescent="0.2"/>
    <row r="45288" ht="12.75" x14ac:dyDescent="0.2"/>
    <row r="45289" ht="12.75" x14ac:dyDescent="0.2"/>
    <row r="45290" ht="12.75" x14ac:dyDescent="0.2"/>
    <row r="45291" ht="12.75" x14ac:dyDescent="0.2"/>
    <row r="45292" ht="12.75" x14ac:dyDescent="0.2"/>
    <row r="45293" ht="12.75" x14ac:dyDescent="0.2"/>
    <row r="45294" ht="12.75" x14ac:dyDescent="0.2"/>
    <row r="45295" ht="12.75" x14ac:dyDescent="0.2"/>
    <row r="45296" ht="12.75" x14ac:dyDescent="0.2"/>
    <row r="45297" ht="12.75" x14ac:dyDescent="0.2"/>
    <row r="45298" ht="12.75" x14ac:dyDescent="0.2"/>
    <row r="45299" ht="12.75" x14ac:dyDescent="0.2"/>
    <row r="45300" ht="12.75" x14ac:dyDescent="0.2"/>
    <row r="45301" ht="12.75" x14ac:dyDescent="0.2"/>
    <row r="45302" ht="12.75" x14ac:dyDescent="0.2"/>
    <row r="45303" ht="12.75" x14ac:dyDescent="0.2"/>
    <row r="45304" ht="12.75" x14ac:dyDescent="0.2"/>
    <row r="45305" ht="12.75" x14ac:dyDescent="0.2"/>
    <row r="45306" ht="12.75" x14ac:dyDescent="0.2"/>
    <row r="45307" ht="12.75" x14ac:dyDescent="0.2"/>
    <row r="45308" ht="12.75" x14ac:dyDescent="0.2"/>
    <row r="45309" ht="12.75" x14ac:dyDescent="0.2"/>
    <row r="45310" ht="12.75" x14ac:dyDescent="0.2"/>
    <row r="45311" ht="12.75" x14ac:dyDescent="0.2"/>
    <row r="45312" ht="12.75" x14ac:dyDescent="0.2"/>
    <row r="45313" ht="12.75" x14ac:dyDescent="0.2"/>
    <row r="45314" ht="12.75" x14ac:dyDescent="0.2"/>
    <row r="45315" ht="12.75" x14ac:dyDescent="0.2"/>
    <row r="45316" ht="12.75" x14ac:dyDescent="0.2"/>
    <row r="45317" ht="12.75" x14ac:dyDescent="0.2"/>
    <row r="45318" ht="12.75" x14ac:dyDescent="0.2"/>
    <row r="45319" ht="12.75" x14ac:dyDescent="0.2"/>
    <row r="45320" ht="12.75" x14ac:dyDescent="0.2"/>
    <row r="45321" ht="12.75" x14ac:dyDescent="0.2"/>
    <row r="45322" ht="12.75" x14ac:dyDescent="0.2"/>
    <row r="45323" ht="12.75" x14ac:dyDescent="0.2"/>
    <row r="45324" ht="12.75" x14ac:dyDescent="0.2"/>
    <row r="45325" ht="12.75" x14ac:dyDescent="0.2"/>
    <row r="45326" ht="12.75" x14ac:dyDescent="0.2"/>
    <row r="45327" ht="12.75" x14ac:dyDescent="0.2"/>
    <row r="45328" ht="12.75" x14ac:dyDescent="0.2"/>
    <row r="45329" ht="12.75" x14ac:dyDescent="0.2"/>
    <row r="45330" ht="12.75" x14ac:dyDescent="0.2"/>
    <row r="45331" ht="12.75" x14ac:dyDescent="0.2"/>
    <row r="45332" ht="12.75" x14ac:dyDescent="0.2"/>
    <row r="45333" ht="12.75" x14ac:dyDescent="0.2"/>
    <row r="45334" ht="12.75" x14ac:dyDescent="0.2"/>
    <row r="45335" ht="12.75" x14ac:dyDescent="0.2"/>
    <row r="45336" ht="12.75" x14ac:dyDescent="0.2"/>
    <row r="45337" ht="12.75" x14ac:dyDescent="0.2"/>
    <row r="45338" ht="12.75" x14ac:dyDescent="0.2"/>
    <row r="45339" ht="12.75" x14ac:dyDescent="0.2"/>
    <row r="45340" ht="12.75" x14ac:dyDescent="0.2"/>
    <row r="45341" ht="12.75" x14ac:dyDescent="0.2"/>
    <row r="45342" ht="12.75" x14ac:dyDescent="0.2"/>
    <row r="45343" ht="12.75" x14ac:dyDescent="0.2"/>
    <row r="45344" ht="12.75" x14ac:dyDescent="0.2"/>
    <row r="45345" ht="12.75" x14ac:dyDescent="0.2"/>
    <row r="45346" ht="12.75" x14ac:dyDescent="0.2"/>
    <row r="45347" ht="12.75" x14ac:dyDescent="0.2"/>
    <row r="45348" ht="12.75" x14ac:dyDescent="0.2"/>
    <row r="45349" ht="12.75" x14ac:dyDescent="0.2"/>
    <row r="45350" ht="12.75" x14ac:dyDescent="0.2"/>
    <row r="45351" ht="12.75" x14ac:dyDescent="0.2"/>
    <row r="45352" ht="12.75" x14ac:dyDescent="0.2"/>
    <row r="45353" ht="12.75" x14ac:dyDescent="0.2"/>
    <row r="45354" ht="12.75" x14ac:dyDescent="0.2"/>
    <row r="45355" ht="12.75" x14ac:dyDescent="0.2"/>
    <row r="45356" ht="12.75" x14ac:dyDescent="0.2"/>
    <row r="45357" ht="12.75" x14ac:dyDescent="0.2"/>
    <row r="45358" ht="12.75" x14ac:dyDescent="0.2"/>
    <row r="45359" ht="12.75" x14ac:dyDescent="0.2"/>
    <row r="45360" ht="12.75" x14ac:dyDescent="0.2"/>
    <row r="45361" ht="12.75" x14ac:dyDescent="0.2"/>
    <row r="45362" ht="12.75" x14ac:dyDescent="0.2"/>
    <row r="45363" ht="12.75" x14ac:dyDescent="0.2"/>
    <row r="45364" ht="12.75" x14ac:dyDescent="0.2"/>
    <row r="45365" ht="12.75" x14ac:dyDescent="0.2"/>
    <row r="45366" ht="12.75" x14ac:dyDescent="0.2"/>
    <row r="45367" ht="12.75" x14ac:dyDescent="0.2"/>
    <row r="45368" ht="12.75" x14ac:dyDescent="0.2"/>
    <row r="45369" ht="12.75" x14ac:dyDescent="0.2"/>
    <row r="45370" ht="12.75" x14ac:dyDescent="0.2"/>
    <row r="45371" ht="12.75" x14ac:dyDescent="0.2"/>
    <row r="45372" ht="12.75" x14ac:dyDescent="0.2"/>
    <row r="45373" ht="12.75" x14ac:dyDescent="0.2"/>
    <row r="45374" ht="12.75" x14ac:dyDescent="0.2"/>
    <row r="45375" ht="12.75" x14ac:dyDescent="0.2"/>
    <row r="45376" ht="12.75" x14ac:dyDescent="0.2"/>
    <row r="45377" ht="12.75" x14ac:dyDescent="0.2"/>
    <row r="45378" ht="12.75" x14ac:dyDescent="0.2"/>
    <row r="45379" ht="12.75" x14ac:dyDescent="0.2"/>
    <row r="45380" ht="12.75" x14ac:dyDescent="0.2"/>
    <row r="45381" ht="12.75" x14ac:dyDescent="0.2"/>
    <row r="45382" ht="12.75" x14ac:dyDescent="0.2"/>
    <row r="45383" ht="12.75" x14ac:dyDescent="0.2"/>
    <row r="45384" ht="12.75" x14ac:dyDescent="0.2"/>
    <row r="45385" ht="12.75" x14ac:dyDescent="0.2"/>
    <row r="45386" ht="12.75" x14ac:dyDescent="0.2"/>
    <row r="45387" ht="12.75" x14ac:dyDescent="0.2"/>
    <row r="45388" ht="12.75" x14ac:dyDescent="0.2"/>
    <row r="45389" ht="12.75" x14ac:dyDescent="0.2"/>
    <row r="45390" ht="12.75" x14ac:dyDescent="0.2"/>
    <row r="45391" ht="12.75" x14ac:dyDescent="0.2"/>
    <row r="45392" ht="12.75" x14ac:dyDescent="0.2"/>
    <row r="45393" ht="12.75" x14ac:dyDescent="0.2"/>
    <row r="45394" ht="12.75" x14ac:dyDescent="0.2"/>
    <row r="45395" ht="12.75" x14ac:dyDescent="0.2"/>
    <row r="45396" ht="12.75" x14ac:dyDescent="0.2"/>
    <row r="45397" ht="12.75" x14ac:dyDescent="0.2"/>
    <row r="45398" ht="12.75" x14ac:dyDescent="0.2"/>
    <row r="45399" ht="12.75" x14ac:dyDescent="0.2"/>
    <row r="45400" ht="12.75" x14ac:dyDescent="0.2"/>
    <row r="45401" ht="12.75" x14ac:dyDescent="0.2"/>
    <row r="45402" ht="12.75" x14ac:dyDescent="0.2"/>
    <row r="45403" ht="12.75" x14ac:dyDescent="0.2"/>
    <row r="45404" ht="12.75" x14ac:dyDescent="0.2"/>
    <row r="45405" ht="12.75" x14ac:dyDescent="0.2"/>
    <row r="45406" ht="12.75" x14ac:dyDescent="0.2"/>
    <row r="45407" ht="12.75" x14ac:dyDescent="0.2"/>
    <row r="45408" ht="12.75" x14ac:dyDescent="0.2"/>
    <row r="45409" ht="12.75" x14ac:dyDescent="0.2"/>
    <row r="45410" ht="12.75" x14ac:dyDescent="0.2"/>
    <row r="45411" ht="12.75" x14ac:dyDescent="0.2"/>
    <row r="45412" ht="12.75" x14ac:dyDescent="0.2"/>
    <row r="45413" ht="12.75" x14ac:dyDescent="0.2"/>
    <row r="45414" ht="12.75" x14ac:dyDescent="0.2"/>
    <row r="45415" ht="12.75" x14ac:dyDescent="0.2"/>
    <row r="45416" ht="12.75" x14ac:dyDescent="0.2"/>
    <row r="45417" ht="12.75" x14ac:dyDescent="0.2"/>
    <row r="45418" ht="12.75" x14ac:dyDescent="0.2"/>
    <row r="45419" ht="12.75" x14ac:dyDescent="0.2"/>
    <row r="45420" ht="12.75" x14ac:dyDescent="0.2"/>
    <row r="45421" ht="12.75" x14ac:dyDescent="0.2"/>
    <row r="45422" ht="12.75" x14ac:dyDescent="0.2"/>
    <row r="45423" ht="12.75" x14ac:dyDescent="0.2"/>
    <row r="45424" ht="12.75" x14ac:dyDescent="0.2"/>
    <row r="45425" ht="12.75" x14ac:dyDescent="0.2"/>
    <row r="45426" ht="12.75" x14ac:dyDescent="0.2"/>
    <row r="45427" ht="12.75" x14ac:dyDescent="0.2"/>
    <row r="45428" ht="12.75" x14ac:dyDescent="0.2"/>
    <row r="45429" ht="12.75" x14ac:dyDescent="0.2"/>
    <row r="45430" ht="12.75" x14ac:dyDescent="0.2"/>
    <row r="45431" ht="12.75" x14ac:dyDescent="0.2"/>
    <row r="45432" ht="12.75" x14ac:dyDescent="0.2"/>
    <row r="45433" ht="12.75" x14ac:dyDescent="0.2"/>
    <row r="45434" ht="12.75" x14ac:dyDescent="0.2"/>
    <row r="45435" ht="12.75" x14ac:dyDescent="0.2"/>
    <row r="45436" ht="12.75" x14ac:dyDescent="0.2"/>
    <row r="45437" ht="12.75" x14ac:dyDescent="0.2"/>
    <row r="45438" ht="12.75" x14ac:dyDescent="0.2"/>
    <row r="45439" ht="12.75" x14ac:dyDescent="0.2"/>
    <row r="45440" ht="12.75" x14ac:dyDescent="0.2"/>
    <row r="45441" ht="12.75" x14ac:dyDescent="0.2"/>
    <row r="45442" ht="12.75" x14ac:dyDescent="0.2"/>
    <row r="45443" ht="12.75" x14ac:dyDescent="0.2"/>
    <row r="45444" ht="12.75" x14ac:dyDescent="0.2"/>
    <row r="45445" ht="12.75" x14ac:dyDescent="0.2"/>
    <row r="45446" ht="12.75" x14ac:dyDescent="0.2"/>
    <row r="45447" ht="12.75" x14ac:dyDescent="0.2"/>
    <row r="45448" ht="12.75" x14ac:dyDescent="0.2"/>
    <row r="45449" ht="12.75" x14ac:dyDescent="0.2"/>
    <row r="45450" ht="12.75" x14ac:dyDescent="0.2"/>
    <row r="45451" ht="12.75" x14ac:dyDescent="0.2"/>
    <row r="45452" ht="12.75" x14ac:dyDescent="0.2"/>
    <row r="45453" ht="12.75" x14ac:dyDescent="0.2"/>
    <row r="45454" ht="12.75" x14ac:dyDescent="0.2"/>
    <row r="45455" ht="12.75" x14ac:dyDescent="0.2"/>
    <row r="45456" ht="12.75" x14ac:dyDescent="0.2"/>
    <row r="45457" ht="12.75" x14ac:dyDescent="0.2"/>
    <row r="45458" ht="12.75" x14ac:dyDescent="0.2"/>
    <row r="45459" ht="12.75" x14ac:dyDescent="0.2"/>
    <row r="45460" ht="12.75" x14ac:dyDescent="0.2"/>
    <row r="45461" ht="12.75" x14ac:dyDescent="0.2"/>
    <row r="45462" ht="12.75" x14ac:dyDescent="0.2"/>
    <row r="45463" ht="12.75" x14ac:dyDescent="0.2"/>
    <row r="45464" ht="12.75" x14ac:dyDescent="0.2"/>
    <row r="45465" ht="12.75" x14ac:dyDescent="0.2"/>
    <row r="45466" ht="12.75" x14ac:dyDescent="0.2"/>
    <row r="45467" ht="12.75" x14ac:dyDescent="0.2"/>
    <row r="45468" ht="12.75" x14ac:dyDescent="0.2"/>
    <row r="45469" ht="12.75" x14ac:dyDescent="0.2"/>
    <row r="45470" ht="12.75" x14ac:dyDescent="0.2"/>
    <row r="45471" ht="12.75" x14ac:dyDescent="0.2"/>
    <row r="45472" ht="12.75" x14ac:dyDescent="0.2"/>
    <row r="45473" ht="12.75" x14ac:dyDescent="0.2"/>
    <row r="45474" ht="12.75" x14ac:dyDescent="0.2"/>
    <row r="45475" ht="12.75" x14ac:dyDescent="0.2"/>
    <row r="45476" ht="12.75" x14ac:dyDescent="0.2"/>
    <row r="45477" ht="12.75" x14ac:dyDescent="0.2"/>
    <row r="45478" ht="12.75" x14ac:dyDescent="0.2"/>
    <row r="45479" ht="12.75" x14ac:dyDescent="0.2"/>
    <row r="45480" ht="12.75" x14ac:dyDescent="0.2"/>
    <row r="45481" ht="12.75" x14ac:dyDescent="0.2"/>
    <row r="45482" ht="12.75" x14ac:dyDescent="0.2"/>
    <row r="45483" ht="12.75" x14ac:dyDescent="0.2"/>
    <row r="45484" ht="12.75" x14ac:dyDescent="0.2"/>
    <row r="45485" ht="12.75" x14ac:dyDescent="0.2"/>
    <row r="45486" ht="12.75" x14ac:dyDescent="0.2"/>
    <row r="45487" ht="12.75" x14ac:dyDescent="0.2"/>
    <row r="45488" ht="12.75" x14ac:dyDescent="0.2"/>
    <row r="45489" ht="12.75" x14ac:dyDescent="0.2"/>
    <row r="45490" ht="12.75" x14ac:dyDescent="0.2"/>
    <row r="45491" ht="12.75" x14ac:dyDescent="0.2"/>
    <row r="45492" ht="12.75" x14ac:dyDescent="0.2"/>
    <row r="45493" ht="12.75" x14ac:dyDescent="0.2"/>
    <row r="45494" ht="12.75" x14ac:dyDescent="0.2"/>
    <row r="45495" ht="12.75" x14ac:dyDescent="0.2"/>
    <row r="45496" ht="12.75" x14ac:dyDescent="0.2"/>
    <row r="45497" ht="12.75" x14ac:dyDescent="0.2"/>
    <row r="45498" ht="12.75" x14ac:dyDescent="0.2"/>
    <row r="45499" ht="12.75" x14ac:dyDescent="0.2"/>
    <row r="45500" ht="12.75" x14ac:dyDescent="0.2"/>
    <row r="45501" ht="12.75" x14ac:dyDescent="0.2"/>
    <row r="45502" ht="12.75" x14ac:dyDescent="0.2"/>
    <row r="45503" ht="12.75" x14ac:dyDescent="0.2"/>
    <row r="45504" ht="12.75" x14ac:dyDescent="0.2"/>
    <row r="45505" ht="12.75" x14ac:dyDescent="0.2"/>
    <row r="45506" ht="12.75" x14ac:dyDescent="0.2"/>
    <row r="45507" ht="12.75" x14ac:dyDescent="0.2"/>
    <row r="45508" ht="12.75" x14ac:dyDescent="0.2"/>
    <row r="45509" ht="12.75" x14ac:dyDescent="0.2"/>
    <row r="45510" ht="12.75" x14ac:dyDescent="0.2"/>
    <row r="45511" ht="12.75" x14ac:dyDescent="0.2"/>
    <row r="45512" ht="12.75" x14ac:dyDescent="0.2"/>
    <row r="45513" ht="12.75" x14ac:dyDescent="0.2"/>
    <row r="45514" ht="12.75" x14ac:dyDescent="0.2"/>
    <row r="45515" ht="12.75" x14ac:dyDescent="0.2"/>
    <row r="45516" ht="12.75" x14ac:dyDescent="0.2"/>
    <row r="45517" ht="12.75" x14ac:dyDescent="0.2"/>
    <row r="45518" ht="12.75" x14ac:dyDescent="0.2"/>
    <row r="45519" ht="12.75" x14ac:dyDescent="0.2"/>
    <row r="45520" ht="12.75" x14ac:dyDescent="0.2"/>
    <row r="45521" ht="12.75" x14ac:dyDescent="0.2"/>
    <row r="45522" ht="12.75" x14ac:dyDescent="0.2"/>
    <row r="45523" ht="12.75" x14ac:dyDescent="0.2"/>
    <row r="45524" ht="12.75" x14ac:dyDescent="0.2"/>
    <row r="45525" ht="12.75" x14ac:dyDescent="0.2"/>
    <row r="45526" ht="12.75" x14ac:dyDescent="0.2"/>
    <row r="45527" ht="12.75" x14ac:dyDescent="0.2"/>
    <row r="45528" ht="12.75" x14ac:dyDescent="0.2"/>
    <row r="45529" ht="12.75" x14ac:dyDescent="0.2"/>
    <row r="45530" ht="12.75" x14ac:dyDescent="0.2"/>
    <row r="45531" ht="12.75" x14ac:dyDescent="0.2"/>
    <row r="45532" ht="12.75" x14ac:dyDescent="0.2"/>
    <row r="45533" ht="12.75" x14ac:dyDescent="0.2"/>
    <row r="45534" ht="12.75" x14ac:dyDescent="0.2"/>
    <row r="45535" ht="12.75" x14ac:dyDescent="0.2"/>
    <row r="45536" ht="12.75" x14ac:dyDescent="0.2"/>
    <row r="45537" ht="12.75" x14ac:dyDescent="0.2"/>
    <row r="45538" ht="12.75" x14ac:dyDescent="0.2"/>
    <row r="45539" ht="12.75" x14ac:dyDescent="0.2"/>
    <row r="45540" ht="12.75" x14ac:dyDescent="0.2"/>
    <row r="45541" ht="12.75" x14ac:dyDescent="0.2"/>
    <row r="45542" ht="12.75" x14ac:dyDescent="0.2"/>
    <row r="45543" ht="12.75" x14ac:dyDescent="0.2"/>
    <row r="45544" ht="12.75" x14ac:dyDescent="0.2"/>
    <row r="45545" ht="12.75" x14ac:dyDescent="0.2"/>
    <row r="45546" ht="12.75" x14ac:dyDescent="0.2"/>
    <row r="45547" ht="12.75" x14ac:dyDescent="0.2"/>
    <row r="45548" ht="12.75" x14ac:dyDescent="0.2"/>
    <row r="45549" ht="12.75" x14ac:dyDescent="0.2"/>
    <row r="45550" ht="12.75" x14ac:dyDescent="0.2"/>
    <row r="45551" ht="12.75" x14ac:dyDescent="0.2"/>
    <row r="45552" ht="12.75" x14ac:dyDescent="0.2"/>
    <row r="45553" ht="12.75" x14ac:dyDescent="0.2"/>
    <row r="45554" ht="12.75" x14ac:dyDescent="0.2"/>
    <row r="45555" ht="12.75" x14ac:dyDescent="0.2"/>
    <row r="45556" ht="12.75" x14ac:dyDescent="0.2"/>
    <row r="45557" ht="12.75" x14ac:dyDescent="0.2"/>
    <row r="45558" ht="12.75" x14ac:dyDescent="0.2"/>
    <row r="45559" ht="12.75" x14ac:dyDescent="0.2"/>
    <row r="45560" ht="12.75" x14ac:dyDescent="0.2"/>
    <row r="45561" ht="12.75" x14ac:dyDescent="0.2"/>
    <row r="45562" ht="12.75" x14ac:dyDescent="0.2"/>
    <row r="45563" ht="12.75" x14ac:dyDescent="0.2"/>
    <row r="45564" ht="12.75" x14ac:dyDescent="0.2"/>
    <row r="45565" ht="12.75" x14ac:dyDescent="0.2"/>
    <row r="45566" ht="12.75" x14ac:dyDescent="0.2"/>
    <row r="45567" ht="12.75" x14ac:dyDescent="0.2"/>
    <row r="45568" ht="12.75" x14ac:dyDescent="0.2"/>
    <row r="45569" ht="12.75" x14ac:dyDescent="0.2"/>
    <row r="45570" ht="12.75" x14ac:dyDescent="0.2"/>
    <row r="45571" ht="12.75" x14ac:dyDescent="0.2"/>
    <row r="45572" ht="12.75" x14ac:dyDescent="0.2"/>
    <row r="45573" ht="12.75" x14ac:dyDescent="0.2"/>
    <row r="45574" ht="12.75" x14ac:dyDescent="0.2"/>
    <row r="45575" ht="12.75" x14ac:dyDescent="0.2"/>
    <row r="45576" ht="12.75" x14ac:dyDescent="0.2"/>
    <row r="45577" ht="12.75" x14ac:dyDescent="0.2"/>
    <row r="45578" ht="12.75" x14ac:dyDescent="0.2"/>
    <row r="45579" ht="12.75" x14ac:dyDescent="0.2"/>
    <row r="45580" ht="12.75" x14ac:dyDescent="0.2"/>
    <row r="45581" ht="12.75" x14ac:dyDescent="0.2"/>
    <row r="45582" ht="12.75" x14ac:dyDescent="0.2"/>
    <row r="45583" ht="12.75" x14ac:dyDescent="0.2"/>
    <row r="45584" ht="12.75" x14ac:dyDescent="0.2"/>
    <row r="45585" ht="12.75" x14ac:dyDescent="0.2"/>
    <row r="45586" ht="12.75" x14ac:dyDescent="0.2"/>
    <row r="45587" ht="12.75" x14ac:dyDescent="0.2"/>
    <row r="45588" ht="12.75" x14ac:dyDescent="0.2"/>
    <row r="45589" ht="12.75" x14ac:dyDescent="0.2"/>
    <row r="45590" ht="12.75" x14ac:dyDescent="0.2"/>
    <row r="45591" ht="12.75" x14ac:dyDescent="0.2"/>
    <row r="45592" ht="12.75" x14ac:dyDescent="0.2"/>
    <row r="45593" ht="12.75" x14ac:dyDescent="0.2"/>
    <row r="45594" ht="12.75" x14ac:dyDescent="0.2"/>
    <row r="45595" ht="12.75" x14ac:dyDescent="0.2"/>
    <row r="45596" ht="12.75" x14ac:dyDescent="0.2"/>
    <row r="45597" ht="12.75" x14ac:dyDescent="0.2"/>
    <row r="45598" ht="12.75" x14ac:dyDescent="0.2"/>
    <row r="45599" ht="12.75" x14ac:dyDescent="0.2"/>
    <row r="45600" ht="12.75" x14ac:dyDescent="0.2"/>
    <row r="45601" ht="12.75" x14ac:dyDescent="0.2"/>
    <row r="45602" ht="12.75" x14ac:dyDescent="0.2"/>
    <row r="45603" ht="12.75" x14ac:dyDescent="0.2"/>
    <row r="45604" ht="12.75" x14ac:dyDescent="0.2"/>
    <row r="45605" ht="12.75" x14ac:dyDescent="0.2"/>
    <row r="45606" ht="12.75" x14ac:dyDescent="0.2"/>
    <row r="45607" ht="12.75" x14ac:dyDescent="0.2"/>
    <row r="45608" ht="12.75" x14ac:dyDescent="0.2"/>
    <row r="45609" ht="12.75" x14ac:dyDescent="0.2"/>
    <row r="45610" ht="12.75" x14ac:dyDescent="0.2"/>
    <row r="45611" ht="12.75" x14ac:dyDescent="0.2"/>
    <row r="45612" ht="12.75" x14ac:dyDescent="0.2"/>
    <row r="45613" ht="12.75" x14ac:dyDescent="0.2"/>
    <row r="45614" ht="12.75" x14ac:dyDescent="0.2"/>
    <row r="45615" ht="12.75" x14ac:dyDescent="0.2"/>
    <row r="45616" ht="12.75" x14ac:dyDescent="0.2"/>
    <row r="45617" ht="12.75" x14ac:dyDescent="0.2"/>
    <row r="45618" ht="12.75" x14ac:dyDescent="0.2"/>
    <row r="45619" ht="12.75" x14ac:dyDescent="0.2"/>
    <row r="45620" ht="12.75" x14ac:dyDescent="0.2"/>
    <row r="45621" ht="12.75" x14ac:dyDescent="0.2"/>
    <row r="45622" ht="12.75" x14ac:dyDescent="0.2"/>
    <row r="45623" ht="12.75" x14ac:dyDescent="0.2"/>
    <row r="45624" ht="12.75" x14ac:dyDescent="0.2"/>
    <row r="45625" ht="12.75" x14ac:dyDescent="0.2"/>
    <row r="45626" ht="12.75" x14ac:dyDescent="0.2"/>
    <row r="45627" ht="12.75" x14ac:dyDescent="0.2"/>
    <row r="45628" ht="12.75" x14ac:dyDescent="0.2"/>
    <row r="45629" ht="12.75" x14ac:dyDescent="0.2"/>
    <row r="45630" ht="12.75" x14ac:dyDescent="0.2"/>
    <row r="45631" ht="12.75" x14ac:dyDescent="0.2"/>
    <row r="45632" ht="12.75" x14ac:dyDescent="0.2"/>
    <row r="45633" ht="12.75" x14ac:dyDescent="0.2"/>
    <row r="45634" ht="12.75" x14ac:dyDescent="0.2"/>
    <row r="45635" ht="12.75" x14ac:dyDescent="0.2"/>
    <row r="45636" ht="12.75" x14ac:dyDescent="0.2"/>
    <row r="45637" ht="12.75" x14ac:dyDescent="0.2"/>
    <row r="45638" ht="12.75" x14ac:dyDescent="0.2"/>
    <row r="45639" ht="12.75" x14ac:dyDescent="0.2"/>
    <row r="45640" ht="12.75" x14ac:dyDescent="0.2"/>
    <row r="45641" ht="12.75" x14ac:dyDescent="0.2"/>
    <row r="45642" ht="12.75" x14ac:dyDescent="0.2"/>
    <row r="45643" ht="12.75" x14ac:dyDescent="0.2"/>
    <row r="45644" ht="12.75" x14ac:dyDescent="0.2"/>
    <row r="45645" ht="12.75" x14ac:dyDescent="0.2"/>
    <row r="45646" ht="12.75" x14ac:dyDescent="0.2"/>
    <row r="45647" ht="12.75" x14ac:dyDescent="0.2"/>
    <row r="45648" ht="12.75" x14ac:dyDescent="0.2"/>
    <row r="45649" ht="12.75" x14ac:dyDescent="0.2"/>
    <row r="45650" ht="12.75" x14ac:dyDescent="0.2"/>
    <row r="45651" ht="12.75" x14ac:dyDescent="0.2"/>
    <row r="45652" ht="12.75" x14ac:dyDescent="0.2"/>
    <row r="45653" ht="12.75" x14ac:dyDescent="0.2"/>
    <row r="45654" ht="12.75" x14ac:dyDescent="0.2"/>
    <row r="45655" ht="12.75" x14ac:dyDescent="0.2"/>
    <row r="45656" ht="12.75" x14ac:dyDescent="0.2"/>
    <row r="45657" ht="12.75" x14ac:dyDescent="0.2"/>
    <row r="45658" ht="12.75" x14ac:dyDescent="0.2"/>
    <row r="45659" ht="12.75" x14ac:dyDescent="0.2"/>
    <row r="45660" ht="12.75" x14ac:dyDescent="0.2"/>
    <row r="45661" ht="12.75" x14ac:dyDescent="0.2"/>
    <row r="45662" ht="12.75" x14ac:dyDescent="0.2"/>
    <row r="45663" ht="12.75" x14ac:dyDescent="0.2"/>
    <row r="45664" ht="12.75" x14ac:dyDescent="0.2"/>
    <row r="45665" ht="12.75" x14ac:dyDescent="0.2"/>
    <row r="45666" ht="12.75" x14ac:dyDescent="0.2"/>
    <row r="45667" ht="12.75" x14ac:dyDescent="0.2"/>
    <row r="45668" ht="12.75" x14ac:dyDescent="0.2"/>
    <row r="45669" ht="12.75" x14ac:dyDescent="0.2"/>
    <row r="45670" ht="12.75" x14ac:dyDescent="0.2"/>
    <row r="45671" ht="12.75" x14ac:dyDescent="0.2"/>
    <row r="45672" ht="12.75" x14ac:dyDescent="0.2"/>
    <row r="45673" ht="12.75" x14ac:dyDescent="0.2"/>
    <row r="45674" ht="12.75" x14ac:dyDescent="0.2"/>
    <row r="45675" ht="12.75" x14ac:dyDescent="0.2"/>
    <row r="45676" ht="12.75" x14ac:dyDescent="0.2"/>
    <row r="45677" ht="12.75" x14ac:dyDescent="0.2"/>
    <row r="45678" ht="12.75" x14ac:dyDescent="0.2"/>
    <row r="45679" ht="12.75" x14ac:dyDescent="0.2"/>
    <row r="45680" ht="12.75" x14ac:dyDescent="0.2"/>
    <row r="45681" ht="12.75" x14ac:dyDescent="0.2"/>
    <row r="45682" ht="12.75" x14ac:dyDescent="0.2"/>
    <row r="45683" ht="12.75" x14ac:dyDescent="0.2"/>
    <row r="45684" ht="12.75" x14ac:dyDescent="0.2"/>
    <row r="45685" ht="12.75" x14ac:dyDescent="0.2"/>
    <row r="45686" ht="12.75" x14ac:dyDescent="0.2"/>
    <row r="45687" ht="12.75" x14ac:dyDescent="0.2"/>
    <row r="45688" ht="12.75" x14ac:dyDescent="0.2"/>
    <row r="45689" ht="12.75" x14ac:dyDescent="0.2"/>
    <row r="45690" ht="12.75" x14ac:dyDescent="0.2"/>
    <row r="45691" ht="12.75" x14ac:dyDescent="0.2"/>
    <row r="45692" ht="12.75" x14ac:dyDescent="0.2"/>
    <row r="45693" ht="12.75" x14ac:dyDescent="0.2"/>
    <row r="45694" ht="12.75" x14ac:dyDescent="0.2"/>
    <row r="45695" ht="12.75" x14ac:dyDescent="0.2"/>
    <row r="45696" ht="12.75" x14ac:dyDescent="0.2"/>
    <row r="45697" ht="12.75" x14ac:dyDescent="0.2"/>
    <row r="45698" ht="12.75" x14ac:dyDescent="0.2"/>
    <row r="45699" ht="12.75" x14ac:dyDescent="0.2"/>
    <row r="45700" ht="12.75" x14ac:dyDescent="0.2"/>
    <row r="45701" ht="12.75" x14ac:dyDescent="0.2"/>
    <row r="45702" ht="12.75" x14ac:dyDescent="0.2"/>
    <row r="45703" ht="12.75" x14ac:dyDescent="0.2"/>
    <row r="45704" ht="12.75" x14ac:dyDescent="0.2"/>
    <row r="45705" ht="12.75" x14ac:dyDescent="0.2"/>
    <row r="45706" ht="12.75" x14ac:dyDescent="0.2"/>
    <row r="45707" ht="12.75" x14ac:dyDescent="0.2"/>
    <row r="45708" ht="12.75" x14ac:dyDescent="0.2"/>
    <row r="45709" ht="12.75" x14ac:dyDescent="0.2"/>
    <row r="45710" ht="12.75" x14ac:dyDescent="0.2"/>
    <row r="45711" ht="12.75" x14ac:dyDescent="0.2"/>
    <row r="45712" ht="12.75" x14ac:dyDescent="0.2"/>
    <row r="45713" ht="12.75" x14ac:dyDescent="0.2"/>
    <row r="45714" ht="12.75" x14ac:dyDescent="0.2"/>
    <row r="45715" ht="12.75" x14ac:dyDescent="0.2"/>
    <row r="45716" ht="12.75" x14ac:dyDescent="0.2"/>
    <row r="45717" ht="12.75" x14ac:dyDescent="0.2"/>
    <row r="45718" ht="12.75" x14ac:dyDescent="0.2"/>
    <row r="45719" ht="12.75" x14ac:dyDescent="0.2"/>
    <row r="45720" ht="12.75" x14ac:dyDescent="0.2"/>
    <row r="45721" ht="12.75" x14ac:dyDescent="0.2"/>
    <row r="45722" ht="12.75" x14ac:dyDescent="0.2"/>
    <row r="45723" ht="12.75" x14ac:dyDescent="0.2"/>
    <row r="45724" ht="12.75" x14ac:dyDescent="0.2"/>
    <row r="45725" ht="12.75" x14ac:dyDescent="0.2"/>
    <row r="45726" ht="12.75" x14ac:dyDescent="0.2"/>
    <row r="45727" ht="12.75" x14ac:dyDescent="0.2"/>
    <row r="45728" ht="12.75" x14ac:dyDescent="0.2"/>
    <row r="45729" ht="12.75" x14ac:dyDescent="0.2"/>
    <row r="45730" ht="12.75" x14ac:dyDescent="0.2"/>
    <row r="45731" ht="12.75" x14ac:dyDescent="0.2"/>
    <row r="45732" ht="12.75" x14ac:dyDescent="0.2"/>
    <row r="45733" ht="12.75" x14ac:dyDescent="0.2"/>
    <row r="45734" ht="12.75" x14ac:dyDescent="0.2"/>
    <row r="45735" ht="12.75" x14ac:dyDescent="0.2"/>
    <row r="45736" ht="12.75" x14ac:dyDescent="0.2"/>
    <row r="45737" ht="12.75" x14ac:dyDescent="0.2"/>
    <row r="45738" ht="12.75" x14ac:dyDescent="0.2"/>
    <row r="45739" ht="12.75" x14ac:dyDescent="0.2"/>
    <row r="45740" ht="12.75" x14ac:dyDescent="0.2"/>
    <row r="45741" ht="12.75" x14ac:dyDescent="0.2"/>
    <row r="45742" ht="12.75" x14ac:dyDescent="0.2"/>
    <row r="45743" ht="12.75" x14ac:dyDescent="0.2"/>
    <row r="45744" ht="12.75" x14ac:dyDescent="0.2"/>
    <row r="45745" ht="12.75" x14ac:dyDescent="0.2"/>
    <row r="45746" ht="12.75" x14ac:dyDescent="0.2"/>
    <row r="45747" ht="12.75" x14ac:dyDescent="0.2"/>
    <row r="45748" ht="12.75" x14ac:dyDescent="0.2"/>
    <row r="45749" ht="12.75" x14ac:dyDescent="0.2"/>
    <row r="45750" ht="12.75" x14ac:dyDescent="0.2"/>
    <row r="45751" ht="12.75" x14ac:dyDescent="0.2"/>
    <row r="45752" ht="12.75" x14ac:dyDescent="0.2"/>
    <row r="45753" ht="12.75" x14ac:dyDescent="0.2"/>
    <row r="45754" ht="12.75" x14ac:dyDescent="0.2"/>
    <row r="45755" ht="12.75" x14ac:dyDescent="0.2"/>
    <row r="45756" ht="12.75" x14ac:dyDescent="0.2"/>
    <row r="45757" ht="12.75" x14ac:dyDescent="0.2"/>
    <row r="45758" ht="12.75" x14ac:dyDescent="0.2"/>
    <row r="45759" ht="12.75" x14ac:dyDescent="0.2"/>
    <row r="45760" ht="12.75" x14ac:dyDescent="0.2"/>
    <row r="45761" ht="12.75" x14ac:dyDescent="0.2"/>
    <row r="45762" ht="12.75" x14ac:dyDescent="0.2"/>
    <row r="45763" ht="12.75" x14ac:dyDescent="0.2"/>
    <row r="45764" ht="12.75" x14ac:dyDescent="0.2"/>
    <row r="45765" ht="12.75" x14ac:dyDescent="0.2"/>
    <row r="45766" ht="12.75" x14ac:dyDescent="0.2"/>
    <row r="45767" ht="12.75" x14ac:dyDescent="0.2"/>
    <row r="45768" ht="12.75" x14ac:dyDescent="0.2"/>
    <row r="45769" ht="12.75" x14ac:dyDescent="0.2"/>
    <row r="45770" ht="12.75" x14ac:dyDescent="0.2"/>
    <row r="45771" ht="12.75" x14ac:dyDescent="0.2"/>
    <row r="45772" ht="12.75" x14ac:dyDescent="0.2"/>
    <row r="45773" ht="12.75" x14ac:dyDescent="0.2"/>
    <row r="45774" ht="12.75" x14ac:dyDescent="0.2"/>
    <row r="45775" ht="12.75" x14ac:dyDescent="0.2"/>
    <row r="45776" ht="12.75" x14ac:dyDescent="0.2"/>
    <row r="45777" ht="12.75" x14ac:dyDescent="0.2"/>
    <row r="45778" ht="12.75" x14ac:dyDescent="0.2"/>
    <row r="45779" ht="12.75" x14ac:dyDescent="0.2"/>
    <row r="45780" ht="12.75" x14ac:dyDescent="0.2"/>
    <row r="45781" ht="12.75" x14ac:dyDescent="0.2"/>
    <row r="45782" ht="12.75" x14ac:dyDescent="0.2"/>
    <row r="45783" ht="12.75" x14ac:dyDescent="0.2"/>
    <row r="45784" ht="12.75" x14ac:dyDescent="0.2"/>
    <row r="45785" ht="12.75" x14ac:dyDescent="0.2"/>
    <row r="45786" ht="12.75" x14ac:dyDescent="0.2"/>
    <row r="45787" ht="12.75" x14ac:dyDescent="0.2"/>
    <row r="45788" ht="12.75" x14ac:dyDescent="0.2"/>
    <row r="45789" ht="12.75" x14ac:dyDescent="0.2"/>
    <row r="45790" ht="12.75" x14ac:dyDescent="0.2"/>
    <row r="45791" ht="12.75" x14ac:dyDescent="0.2"/>
    <row r="45792" ht="12.75" x14ac:dyDescent="0.2"/>
    <row r="45793" ht="12.75" x14ac:dyDescent="0.2"/>
    <row r="45794" ht="12.75" x14ac:dyDescent="0.2"/>
    <row r="45795" ht="12.75" x14ac:dyDescent="0.2"/>
    <row r="45796" ht="12.75" x14ac:dyDescent="0.2"/>
    <row r="45797" ht="12.75" x14ac:dyDescent="0.2"/>
    <row r="45798" ht="12.75" x14ac:dyDescent="0.2"/>
    <row r="45799" ht="12.75" x14ac:dyDescent="0.2"/>
    <row r="45800" ht="12.75" x14ac:dyDescent="0.2"/>
    <row r="45801" ht="12.75" x14ac:dyDescent="0.2"/>
    <row r="45802" ht="12.75" x14ac:dyDescent="0.2"/>
    <row r="45803" ht="12.75" x14ac:dyDescent="0.2"/>
    <row r="45804" ht="12.75" x14ac:dyDescent="0.2"/>
    <row r="45805" ht="12.75" x14ac:dyDescent="0.2"/>
    <row r="45806" ht="12.75" x14ac:dyDescent="0.2"/>
    <row r="45807" ht="12.75" x14ac:dyDescent="0.2"/>
    <row r="45808" ht="12.75" x14ac:dyDescent="0.2"/>
    <row r="45809" ht="12.75" x14ac:dyDescent="0.2"/>
    <row r="45810" ht="12.75" x14ac:dyDescent="0.2"/>
    <row r="45811" ht="12.75" x14ac:dyDescent="0.2"/>
    <row r="45812" ht="12.75" x14ac:dyDescent="0.2"/>
    <row r="45813" ht="12.75" x14ac:dyDescent="0.2"/>
    <row r="45814" ht="12.75" x14ac:dyDescent="0.2"/>
    <row r="45815" ht="12.75" x14ac:dyDescent="0.2"/>
    <row r="45816" ht="12.75" x14ac:dyDescent="0.2"/>
    <row r="45817" ht="12.75" x14ac:dyDescent="0.2"/>
    <row r="45818" ht="12.75" x14ac:dyDescent="0.2"/>
    <row r="45819" ht="12.75" x14ac:dyDescent="0.2"/>
    <row r="45820" ht="12.75" x14ac:dyDescent="0.2"/>
    <row r="45821" ht="12.75" x14ac:dyDescent="0.2"/>
    <row r="45822" ht="12.75" x14ac:dyDescent="0.2"/>
    <row r="45823" ht="12.75" x14ac:dyDescent="0.2"/>
    <row r="45824" ht="12.75" x14ac:dyDescent="0.2"/>
    <row r="45825" ht="12.75" x14ac:dyDescent="0.2"/>
    <row r="45826" ht="12.75" x14ac:dyDescent="0.2"/>
    <row r="45827" ht="12.75" x14ac:dyDescent="0.2"/>
    <row r="45828" ht="12.75" x14ac:dyDescent="0.2"/>
    <row r="45829" ht="12.75" x14ac:dyDescent="0.2"/>
    <row r="45830" ht="12.75" x14ac:dyDescent="0.2"/>
    <row r="45831" ht="12.75" x14ac:dyDescent="0.2"/>
    <row r="45832" ht="12.75" x14ac:dyDescent="0.2"/>
    <row r="45833" ht="12.75" x14ac:dyDescent="0.2"/>
    <row r="45834" ht="12.75" x14ac:dyDescent="0.2"/>
    <row r="45835" ht="12.75" x14ac:dyDescent="0.2"/>
    <row r="45836" ht="12.75" x14ac:dyDescent="0.2"/>
    <row r="45837" ht="12.75" x14ac:dyDescent="0.2"/>
    <row r="45838" ht="12.75" x14ac:dyDescent="0.2"/>
    <row r="45839" ht="12.75" x14ac:dyDescent="0.2"/>
    <row r="45840" ht="12.75" x14ac:dyDescent="0.2"/>
    <row r="45841" ht="12.75" x14ac:dyDescent="0.2"/>
    <row r="45842" ht="12.75" x14ac:dyDescent="0.2"/>
    <row r="45843" ht="12.75" x14ac:dyDescent="0.2"/>
    <row r="45844" ht="12.75" x14ac:dyDescent="0.2"/>
    <row r="45845" ht="12.75" x14ac:dyDescent="0.2"/>
    <row r="45846" ht="12.75" x14ac:dyDescent="0.2"/>
    <row r="45847" ht="12.75" x14ac:dyDescent="0.2"/>
    <row r="45848" ht="12.75" x14ac:dyDescent="0.2"/>
    <row r="45849" ht="12.75" x14ac:dyDescent="0.2"/>
    <row r="45850" ht="12.75" x14ac:dyDescent="0.2"/>
    <row r="45851" ht="12.75" x14ac:dyDescent="0.2"/>
    <row r="45852" ht="12.75" x14ac:dyDescent="0.2"/>
    <row r="45853" ht="12.75" x14ac:dyDescent="0.2"/>
    <row r="45854" ht="12.75" x14ac:dyDescent="0.2"/>
    <row r="45855" ht="12.75" x14ac:dyDescent="0.2"/>
    <row r="45856" ht="12.75" x14ac:dyDescent="0.2"/>
    <row r="45857" ht="12.75" x14ac:dyDescent="0.2"/>
    <row r="45858" ht="12.75" x14ac:dyDescent="0.2"/>
    <row r="45859" ht="12.75" x14ac:dyDescent="0.2"/>
    <row r="45860" ht="12.75" x14ac:dyDescent="0.2"/>
    <row r="45861" ht="12.75" x14ac:dyDescent="0.2"/>
    <row r="45862" ht="12.75" x14ac:dyDescent="0.2"/>
    <row r="45863" ht="12.75" x14ac:dyDescent="0.2"/>
    <row r="45864" ht="12.75" x14ac:dyDescent="0.2"/>
    <row r="45865" ht="12.75" x14ac:dyDescent="0.2"/>
    <row r="45866" ht="12.75" x14ac:dyDescent="0.2"/>
    <row r="45867" ht="12.75" x14ac:dyDescent="0.2"/>
    <row r="45868" ht="12.75" x14ac:dyDescent="0.2"/>
    <row r="45869" ht="12.75" x14ac:dyDescent="0.2"/>
    <row r="45870" ht="12.75" x14ac:dyDescent="0.2"/>
    <row r="45871" ht="12.75" x14ac:dyDescent="0.2"/>
    <row r="45872" ht="12.75" x14ac:dyDescent="0.2"/>
    <row r="45873" ht="12.75" x14ac:dyDescent="0.2"/>
    <row r="45874" ht="12.75" x14ac:dyDescent="0.2"/>
    <row r="45875" ht="12.75" x14ac:dyDescent="0.2"/>
    <row r="45876" ht="12.75" x14ac:dyDescent="0.2"/>
    <row r="45877" ht="12.75" x14ac:dyDescent="0.2"/>
    <row r="45878" ht="12.75" x14ac:dyDescent="0.2"/>
    <row r="45879" ht="12.75" x14ac:dyDescent="0.2"/>
    <row r="45880" ht="12.75" x14ac:dyDescent="0.2"/>
    <row r="45881" ht="12.75" x14ac:dyDescent="0.2"/>
    <row r="45882" ht="12.75" x14ac:dyDescent="0.2"/>
    <row r="45883" ht="12.75" x14ac:dyDescent="0.2"/>
    <row r="45884" ht="12.75" x14ac:dyDescent="0.2"/>
    <row r="45885" ht="12.75" x14ac:dyDescent="0.2"/>
    <row r="45886" ht="12.75" x14ac:dyDescent="0.2"/>
    <row r="45887" ht="12.75" x14ac:dyDescent="0.2"/>
    <row r="45888" ht="12.75" x14ac:dyDescent="0.2"/>
    <row r="45889" ht="12.75" x14ac:dyDescent="0.2"/>
    <row r="45890" ht="12.75" x14ac:dyDescent="0.2"/>
    <row r="45891" ht="12.75" x14ac:dyDescent="0.2"/>
    <row r="45892" ht="12.75" x14ac:dyDescent="0.2"/>
    <row r="45893" ht="12.75" x14ac:dyDescent="0.2"/>
    <row r="45894" ht="12.75" x14ac:dyDescent="0.2"/>
    <row r="45895" ht="12.75" x14ac:dyDescent="0.2"/>
    <row r="45896" ht="12.75" x14ac:dyDescent="0.2"/>
    <row r="45897" ht="12.75" x14ac:dyDescent="0.2"/>
    <row r="45898" ht="12.75" x14ac:dyDescent="0.2"/>
    <row r="45899" ht="12.75" x14ac:dyDescent="0.2"/>
    <row r="45900" ht="12.75" x14ac:dyDescent="0.2"/>
    <row r="45901" ht="12.75" x14ac:dyDescent="0.2"/>
    <row r="45902" ht="12.75" x14ac:dyDescent="0.2"/>
    <row r="45903" ht="12.75" x14ac:dyDescent="0.2"/>
    <row r="45904" ht="12.75" x14ac:dyDescent="0.2"/>
    <row r="45905" ht="12.75" x14ac:dyDescent="0.2"/>
    <row r="45906" ht="12.75" x14ac:dyDescent="0.2"/>
    <row r="45907" ht="12.75" x14ac:dyDescent="0.2"/>
    <row r="45908" ht="12.75" x14ac:dyDescent="0.2"/>
    <row r="45909" ht="12.75" x14ac:dyDescent="0.2"/>
    <row r="45910" ht="12.75" x14ac:dyDescent="0.2"/>
    <row r="45911" ht="12.75" x14ac:dyDescent="0.2"/>
    <row r="45912" ht="12.75" x14ac:dyDescent="0.2"/>
    <row r="45913" ht="12.75" x14ac:dyDescent="0.2"/>
    <row r="45914" ht="12.75" x14ac:dyDescent="0.2"/>
    <row r="45915" ht="12.75" x14ac:dyDescent="0.2"/>
    <row r="45916" ht="12.75" x14ac:dyDescent="0.2"/>
    <row r="45917" ht="12.75" x14ac:dyDescent="0.2"/>
    <row r="45918" ht="12.75" x14ac:dyDescent="0.2"/>
    <row r="45919" ht="12.75" x14ac:dyDescent="0.2"/>
    <row r="45920" ht="12.75" x14ac:dyDescent="0.2"/>
    <row r="45921" ht="12.75" x14ac:dyDescent="0.2"/>
    <row r="45922" ht="12.75" x14ac:dyDescent="0.2"/>
    <row r="45923" ht="12.75" x14ac:dyDescent="0.2"/>
    <row r="45924" ht="12.75" x14ac:dyDescent="0.2"/>
    <row r="45925" ht="12.75" x14ac:dyDescent="0.2"/>
    <row r="45926" ht="12.75" x14ac:dyDescent="0.2"/>
    <row r="45927" ht="12.75" x14ac:dyDescent="0.2"/>
    <row r="45928" ht="12.75" x14ac:dyDescent="0.2"/>
    <row r="45929" ht="12.75" x14ac:dyDescent="0.2"/>
    <row r="45930" ht="12.75" x14ac:dyDescent="0.2"/>
    <row r="45931" ht="12.75" x14ac:dyDescent="0.2"/>
    <row r="45932" ht="12.75" x14ac:dyDescent="0.2"/>
    <row r="45933" ht="12.75" x14ac:dyDescent="0.2"/>
    <row r="45934" ht="12.75" x14ac:dyDescent="0.2"/>
    <row r="45935" ht="12.75" x14ac:dyDescent="0.2"/>
    <row r="45936" ht="12.75" x14ac:dyDescent="0.2"/>
    <row r="45937" ht="12.75" x14ac:dyDescent="0.2"/>
    <row r="45938" ht="12.75" x14ac:dyDescent="0.2"/>
    <row r="45939" ht="12.75" x14ac:dyDescent="0.2"/>
    <row r="45940" ht="12.75" x14ac:dyDescent="0.2"/>
    <row r="45941" ht="12.75" x14ac:dyDescent="0.2"/>
    <row r="45942" ht="12.75" x14ac:dyDescent="0.2"/>
    <row r="45943" ht="12.75" x14ac:dyDescent="0.2"/>
    <row r="45944" ht="12.75" x14ac:dyDescent="0.2"/>
    <row r="45945" ht="12.75" x14ac:dyDescent="0.2"/>
    <row r="45946" ht="12.75" x14ac:dyDescent="0.2"/>
    <row r="45947" ht="12.75" x14ac:dyDescent="0.2"/>
    <row r="45948" ht="12.75" x14ac:dyDescent="0.2"/>
    <row r="45949" ht="12.75" x14ac:dyDescent="0.2"/>
    <row r="45950" ht="12.75" x14ac:dyDescent="0.2"/>
    <row r="45951" ht="12.75" x14ac:dyDescent="0.2"/>
    <row r="45952" ht="12.75" x14ac:dyDescent="0.2"/>
    <row r="45953" ht="12.75" x14ac:dyDescent="0.2"/>
    <row r="45954" ht="12.75" x14ac:dyDescent="0.2"/>
    <row r="45955" ht="12.75" x14ac:dyDescent="0.2"/>
    <row r="45956" ht="12.75" x14ac:dyDescent="0.2"/>
    <row r="45957" ht="12.75" x14ac:dyDescent="0.2"/>
    <row r="45958" ht="12.75" x14ac:dyDescent="0.2"/>
    <row r="45959" ht="12.75" x14ac:dyDescent="0.2"/>
    <row r="45960" ht="12.75" x14ac:dyDescent="0.2"/>
    <row r="45961" ht="12.75" x14ac:dyDescent="0.2"/>
    <row r="45962" ht="12.75" x14ac:dyDescent="0.2"/>
    <row r="45963" ht="12.75" x14ac:dyDescent="0.2"/>
    <row r="45964" ht="12.75" x14ac:dyDescent="0.2"/>
    <row r="45965" ht="12.75" x14ac:dyDescent="0.2"/>
    <row r="45966" ht="12.75" x14ac:dyDescent="0.2"/>
    <row r="45967" ht="12.75" x14ac:dyDescent="0.2"/>
    <row r="45968" ht="12.75" x14ac:dyDescent="0.2"/>
    <row r="45969" ht="12.75" x14ac:dyDescent="0.2"/>
    <row r="45970" ht="12.75" x14ac:dyDescent="0.2"/>
    <row r="45971" ht="12.75" x14ac:dyDescent="0.2"/>
    <row r="45972" ht="12.75" x14ac:dyDescent="0.2"/>
    <row r="45973" ht="12.75" x14ac:dyDescent="0.2"/>
    <row r="45974" ht="12.75" x14ac:dyDescent="0.2"/>
    <row r="45975" ht="12.75" x14ac:dyDescent="0.2"/>
    <row r="45976" ht="12.75" x14ac:dyDescent="0.2"/>
    <row r="45977" ht="12.75" x14ac:dyDescent="0.2"/>
    <row r="45978" ht="12.75" x14ac:dyDescent="0.2"/>
    <row r="45979" ht="12.75" x14ac:dyDescent="0.2"/>
    <row r="45980" ht="12.75" x14ac:dyDescent="0.2"/>
    <row r="45981" ht="12.75" x14ac:dyDescent="0.2"/>
    <row r="45982" ht="12.75" x14ac:dyDescent="0.2"/>
    <row r="45983" ht="12.75" x14ac:dyDescent="0.2"/>
    <row r="45984" ht="12.75" x14ac:dyDescent="0.2"/>
    <row r="45985" ht="12.75" x14ac:dyDescent="0.2"/>
    <row r="45986" ht="12.75" x14ac:dyDescent="0.2"/>
    <row r="45987" ht="12.75" x14ac:dyDescent="0.2"/>
    <row r="45988" ht="12.75" x14ac:dyDescent="0.2"/>
    <row r="45989" ht="12.75" x14ac:dyDescent="0.2"/>
    <row r="45990" ht="12.75" x14ac:dyDescent="0.2"/>
    <row r="45991" ht="12.75" x14ac:dyDescent="0.2"/>
    <row r="45992" ht="12.75" x14ac:dyDescent="0.2"/>
    <row r="45993" ht="12.75" x14ac:dyDescent="0.2"/>
    <row r="45994" ht="12.75" x14ac:dyDescent="0.2"/>
    <row r="45995" ht="12.75" x14ac:dyDescent="0.2"/>
    <row r="45996" ht="12.75" x14ac:dyDescent="0.2"/>
    <row r="45997" ht="12.75" x14ac:dyDescent="0.2"/>
    <row r="45998" ht="12.75" x14ac:dyDescent="0.2"/>
    <row r="45999" ht="12.75" x14ac:dyDescent="0.2"/>
    <row r="46000" ht="12.75" x14ac:dyDescent="0.2"/>
    <row r="46001" ht="12.75" x14ac:dyDescent="0.2"/>
    <row r="46002" ht="12.75" x14ac:dyDescent="0.2"/>
    <row r="46003" ht="12.75" x14ac:dyDescent="0.2"/>
    <row r="46004" ht="12.75" x14ac:dyDescent="0.2"/>
    <row r="46005" ht="12.75" x14ac:dyDescent="0.2"/>
    <row r="46006" ht="12.75" x14ac:dyDescent="0.2"/>
    <row r="46007" ht="12.75" x14ac:dyDescent="0.2"/>
    <row r="46008" ht="12.75" x14ac:dyDescent="0.2"/>
    <row r="46009" ht="12.75" x14ac:dyDescent="0.2"/>
    <row r="46010" ht="12.75" x14ac:dyDescent="0.2"/>
    <row r="46011" ht="12.75" x14ac:dyDescent="0.2"/>
    <row r="46012" ht="12.75" x14ac:dyDescent="0.2"/>
    <row r="46013" ht="12.75" x14ac:dyDescent="0.2"/>
    <row r="46014" ht="12.75" x14ac:dyDescent="0.2"/>
    <row r="46015" ht="12.75" x14ac:dyDescent="0.2"/>
    <row r="46016" ht="12.75" x14ac:dyDescent="0.2"/>
    <row r="46017" ht="12.75" x14ac:dyDescent="0.2"/>
    <row r="46018" ht="12.75" x14ac:dyDescent="0.2"/>
    <row r="46019" ht="12.75" x14ac:dyDescent="0.2"/>
    <row r="46020" ht="12.75" x14ac:dyDescent="0.2"/>
    <row r="46021" ht="12.75" x14ac:dyDescent="0.2"/>
    <row r="46022" ht="12.75" x14ac:dyDescent="0.2"/>
    <row r="46023" ht="12.75" x14ac:dyDescent="0.2"/>
    <row r="46024" ht="12.75" x14ac:dyDescent="0.2"/>
    <row r="46025" ht="12.75" x14ac:dyDescent="0.2"/>
    <row r="46026" ht="12.75" x14ac:dyDescent="0.2"/>
    <row r="46027" ht="12.75" x14ac:dyDescent="0.2"/>
    <row r="46028" ht="12.75" x14ac:dyDescent="0.2"/>
    <row r="46029" ht="12.75" x14ac:dyDescent="0.2"/>
    <row r="46030" ht="12.75" x14ac:dyDescent="0.2"/>
    <row r="46031" ht="12.75" x14ac:dyDescent="0.2"/>
    <row r="46032" ht="12.75" x14ac:dyDescent="0.2"/>
    <row r="46033" ht="12.75" x14ac:dyDescent="0.2"/>
    <row r="46034" ht="12.75" x14ac:dyDescent="0.2"/>
    <row r="46035" ht="12.75" x14ac:dyDescent="0.2"/>
    <row r="46036" ht="12.75" x14ac:dyDescent="0.2"/>
    <row r="46037" ht="12.75" x14ac:dyDescent="0.2"/>
    <row r="46038" ht="12.75" x14ac:dyDescent="0.2"/>
    <row r="46039" ht="12.75" x14ac:dyDescent="0.2"/>
    <row r="46040" ht="12.75" x14ac:dyDescent="0.2"/>
    <row r="46041" ht="12.75" x14ac:dyDescent="0.2"/>
    <row r="46042" ht="12.75" x14ac:dyDescent="0.2"/>
    <row r="46043" ht="12.75" x14ac:dyDescent="0.2"/>
    <row r="46044" ht="12.75" x14ac:dyDescent="0.2"/>
    <row r="46045" ht="12.75" x14ac:dyDescent="0.2"/>
    <row r="46046" ht="12.75" x14ac:dyDescent="0.2"/>
    <row r="46047" ht="12.75" x14ac:dyDescent="0.2"/>
    <row r="46048" ht="12.75" x14ac:dyDescent="0.2"/>
    <row r="46049" ht="12.75" x14ac:dyDescent="0.2"/>
    <row r="46050" ht="12.75" x14ac:dyDescent="0.2"/>
    <row r="46051" ht="12.75" x14ac:dyDescent="0.2"/>
    <row r="46052" ht="12.75" x14ac:dyDescent="0.2"/>
    <row r="46053" ht="12.75" x14ac:dyDescent="0.2"/>
    <row r="46054" ht="12.75" x14ac:dyDescent="0.2"/>
    <row r="46055" ht="12.75" x14ac:dyDescent="0.2"/>
    <row r="46056" ht="12.75" x14ac:dyDescent="0.2"/>
    <row r="46057" ht="12.75" x14ac:dyDescent="0.2"/>
    <row r="46058" ht="12.75" x14ac:dyDescent="0.2"/>
    <row r="46059" ht="12.75" x14ac:dyDescent="0.2"/>
    <row r="46060" ht="12.75" x14ac:dyDescent="0.2"/>
    <row r="46061" ht="12.75" x14ac:dyDescent="0.2"/>
    <row r="46062" ht="12.75" x14ac:dyDescent="0.2"/>
    <row r="46063" ht="12.75" x14ac:dyDescent="0.2"/>
    <row r="46064" ht="12.75" x14ac:dyDescent="0.2"/>
    <row r="46065" ht="12.75" x14ac:dyDescent="0.2"/>
    <row r="46066" ht="12.75" x14ac:dyDescent="0.2"/>
    <row r="46067" ht="12.75" x14ac:dyDescent="0.2"/>
    <row r="46068" ht="12.75" x14ac:dyDescent="0.2"/>
    <row r="46069" ht="12.75" x14ac:dyDescent="0.2"/>
    <row r="46070" ht="12.75" x14ac:dyDescent="0.2"/>
    <row r="46071" ht="12.75" x14ac:dyDescent="0.2"/>
    <row r="46072" ht="12.75" x14ac:dyDescent="0.2"/>
    <row r="46073" ht="12.75" x14ac:dyDescent="0.2"/>
    <row r="46074" ht="12.75" x14ac:dyDescent="0.2"/>
    <row r="46075" ht="12.75" x14ac:dyDescent="0.2"/>
    <row r="46076" ht="12.75" x14ac:dyDescent="0.2"/>
    <row r="46077" ht="12.75" x14ac:dyDescent="0.2"/>
    <row r="46078" ht="12.75" x14ac:dyDescent="0.2"/>
    <row r="46079" ht="12.75" x14ac:dyDescent="0.2"/>
    <row r="46080" ht="12.75" x14ac:dyDescent="0.2"/>
    <row r="46081" ht="12.75" x14ac:dyDescent="0.2"/>
    <row r="46082" ht="12.75" x14ac:dyDescent="0.2"/>
    <row r="46083" ht="12.75" x14ac:dyDescent="0.2"/>
    <row r="46084" ht="12.75" x14ac:dyDescent="0.2"/>
    <row r="46085" ht="12.75" x14ac:dyDescent="0.2"/>
    <row r="46086" ht="12.75" x14ac:dyDescent="0.2"/>
    <row r="46087" ht="12.75" x14ac:dyDescent="0.2"/>
    <row r="46088" ht="12.75" x14ac:dyDescent="0.2"/>
    <row r="46089" ht="12.75" x14ac:dyDescent="0.2"/>
    <row r="46090" ht="12.75" x14ac:dyDescent="0.2"/>
    <row r="46091" ht="12.75" x14ac:dyDescent="0.2"/>
    <row r="46092" ht="12.75" x14ac:dyDescent="0.2"/>
    <row r="46093" ht="12.75" x14ac:dyDescent="0.2"/>
    <row r="46094" ht="12.75" x14ac:dyDescent="0.2"/>
    <row r="46095" ht="12.75" x14ac:dyDescent="0.2"/>
    <row r="46096" ht="12.75" x14ac:dyDescent="0.2"/>
    <row r="46097" ht="12.75" x14ac:dyDescent="0.2"/>
    <row r="46098" ht="12.75" x14ac:dyDescent="0.2"/>
    <row r="46099" ht="12.75" x14ac:dyDescent="0.2"/>
    <row r="46100" ht="12.75" x14ac:dyDescent="0.2"/>
    <row r="46101" ht="12.75" x14ac:dyDescent="0.2"/>
    <row r="46102" ht="12.75" x14ac:dyDescent="0.2"/>
    <row r="46103" ht="12.75" x14ac:dyDescent="0.2"/>
    <row r="46104" ht="12.75" x14ac:dyDescent="0.2"/>
    <row r="46105" ht="12.75" x14ac:dyDescent="0.2"/>
    <row r="46106" ht="12.75" x14ac:dyDescent="0.2"/>
    <row r="46107" ht="12.75" x14ac:dyDescent="0.2"/>
    <row r="46108" ht="12.75" x14ac:dyDescent="0.2"/>
    <row r="46109" ht="12.75" x14ac:dyDescent="0.2"/>
    <row r="46110" ht="12.75" x14ac:dyDescent="0.2"/>
    <row r="46111" ht="12.75" x14ac:dyDescent="0.2"/>
    <row r="46112" ht="12.75" x14ac:dyDescent="0.2"/>
    <row r="46113" ht="12.75" x14ac:dyDescent="0.2"/>
    <row r="46114" ht="12.75" x14ac:dyDescent="0.2"/>
    <row r="46115" ht="12.75" x14ac:dyDescent="0.2"/>
    <row r="46116" ht="12.75" x14ac:dyDescent="0.2"/>
    <row r="46117" ht="12.75" x14ac:dyDescent="0.2"/>
    <row r="46118" ht="12.75" x14ac:dyDescent="0.2"/>
    <row r="46119" ht="12.75" x14ac:dyDescent="0.2"/>
    <row r="46120" ht="12.75" x14ac:dyDescent="0.2"/>
    <row r="46121" ht="12.75" x14ac:dyDescent="0.2"/>
    <row r="46122" ht="12.75" x14ac:dyDescent="0.2"/>
    <row r="46123" ht="12.75" x14ac:dyDescent="0.2"/>
    <row r="46124" ht="12.75" x14ac:dyDescent="0.2"/>
    <row r="46125" ht="12.75" x14ac:dyDescent="0.2"/>
    <row r="46126" ht="12.75" x14ac:dyDescent="0.2"/>
    <row r="46127" ht="12.75" x14ac:dyDescent="0.2"/>
    <row r="46128" ht="12.75" x14ac:dyDescent="0.2"/>
    <row r="46129" ht="12.75" x14ac:dyDescent="0.2"/>
    <row r="46130" ht="12.75" x14ac:dyDescent="0.2"/>
    <row r="46131" ht="12.75" x14ac:dyDescent="0.2"/>
    <row r="46132" ht="12.75" x14ac:dyDescent="0.2"/>
    <row r="46133" ht="12.75" x14ac:dyDescent="0.2"/>
    <row r="46134" ht="12.75" x14ac:dyDescent="0.2"/>
    <row r="46135" ht="12.75" x14ac:dyDescent="0.2"/>
    <row r="46136" ht="12.75" x14ac:dyDescent="0.2"/>
    <row r="46137" ht="12.75" x14ac:dyDescent="0.2"/>
    <row r="46138" ht="12.75" x14ac:dyDescent="0.2"/>
    <row r="46139" ht="12.75" x14ac:dyDescent="0.2"/>
    <row r="46140" ht="12.75" x14ac:dyDescent="0.2"/>
    <row r="46141" ht="12.75" x14ac:dyDescent="0.2"/>
    <row r="46142" ht="12.75" x14ac:dyDescent="0.2"/>
    <row r="46143" ht="12.75" x14ac:dyDescent="0.2"/>
    <row r="46144" ht="12.75" x14ac:dyDescent="0.2"/>
    <row r="46145" ht="12.75" x14ac:dyDescent="0.2"/>
    <row r="46146" ht="12.75" x14ac:dyDescent="0.2"/>
    <row r="46147" ht="12.75" x14ac:dyDescent="0.2"/>
    <row r="46148" ht="12.75" x14ac:dyDescent="0.2"/>
    <row r="46149" ht="12.75" x14ac:dyDescent="0.2"/>
    <row r="46150" ht="12.75" x14ac:dyDescent="0.2"/>
    <row r="46151" ht="12.75" x14ac:dyDescent="0.2"/>
    <row r="46152" ht="12.75" x14ac:dyDescent="0.2"/>
    <row r="46153" ht="12.75" x14ac:dyDescent="0.2"/>
    <row r="46154" ht="12.75" x14ac:dyDescent="0.2"/>
    <row r="46155" ht="12.75" x14ac:dyDescent="0.2"/>
    <row r="46156" ht="12.75" x14ac:dyDescent="0.2"/>
    <row r="46157" ht="12.75" x14ac:dyDescent="0.2"/>
    <row r="46158" ht="12.75" x14ac:dyDescent="0.2"/>
    <row r="46159" ht="12.75" x14ac:dyDescent="0.2"/>
    <row r="46160" ht="12.75" x14ac:dyDescent="0.2"/>
    <row r="46161" ht="12.75" x14ac:dyDescent="0.2"/>
    <row r="46162" ht="12.75" x14ac:dyDescent="0.2"/>
    <row r="46163" ht="12.75" x14ac:dyDescent="0.2"/>
    <row r="46164" ht="12.75" x14ac:dyDescent="0.2"/>
    <row r="46165" ht="12.75" x14ac:dyDescent="0.2"/>
    <row r="46166" ht="12.75" x14ac:dyDescent="0.2"/>
    <row r="46167" ht="12.75" x14ac:dyDescent="0.2"/>
    <row r="46168" ht="12.75" x14ac:dyDescent="0.2"/>
    <row r="46169" ht="12.75" x14ac:dyDescent="0.2"/>
    <row r="46170" ht="12.75" x14ac:dyDescent="0.2"/>
    <row r="46171" ht="12.75" x14ac:dyDescent="0.2"/>
    <row r="46172" ht="12.75" x14ac:dyDescent="0.2"/>
    <row r="46173" ht="12.75" x14ac:dyDescent="0.2"/>
    <row r="46174" ht="12.75" x14ac:dyDescent="0.2"/>
    <row r="46175" ht="12.75" x14ac:dyDescent="0.2"/>
    <row r="46176" ht="12.75" x14ac:dyDescent="0.2"/>
    <row r="46177" ht="12.75" x14ac:dyDescent="0.2"/>
    <row r="46178" ht="12.75" x14ac:dyDescent="0.2"/>
    <row r="46179" ht="12.75" x14ac:dyDescent="0.2"/>
    <row r="46180" ht="12.75" x14ac:dyDescent="0.2"/>
    <row r="46181" ht="12.75" x14ac:dyDescent="0.2"/>
    <row r="46182" ht="12.75" x14ac:dyDescent="0.2"/>
    <row r="46183" ht="12.75" x14ac:dyDescent="0.2"/>
    <row r="46184" ht="12.75" x14ac:dyDescent="0.2"/>
    <row r="46185" ht="12.75" x14ac:dyDescent="0.2"/>
    <row r="46186" ht="12.75" x14ac:dyDescent="0.2"/>
    <row r="46187" ht="12.75" x14ac:dyDescent="0.2"/>
    <row r="46188" ht="12.75" x14ac:dyDescent="0.2"/>
    <row r="46189" ht="12.75" x14ac:dyDescent="0.2"/>
    <row r="46190" ht="12.75" x14ac:dyDescent="0.2"/>
    <row r="46191" ht="12.75" x14ac:dyDescent="0.2"/>
    <row r="46192" ht="12.75" x14ac:dyDescent="0.2"/>
    <row r="46193" ht="12.75" x14ac:dyDescent="0.2"/>
    <row r="46194" ht="12.75" x14ac:dyDescent="0.2"/>
    <row r="46195" ht="12.75" x14ac:dyDescent="0.2"/>
    <row r="46196" ht="12.75" x14ac:dyDescent="0.2"/>
    <row r="46197" ht="12.75" x14ac:dyDescent="0.2"/>
    <row r="46198" ht="12.75" x14ac:dyDescent="0.2"/>
    <row r="46199" ht="12.75" x14ac:dyDescent="0.2"/>
    <row r="46200" ht="12.75" x14ac:dyDescent="0.2"/>
    <row r="46201" ht="12.75" x14ac:dyDescent="0.2"/>
    <row r="46202" ht="12.75" x14ac:dyDescent="0.2"/>
    <row r="46203" ht="12.75" x14ac:dyDescent="0.2"/>
    <row r="46204" ht="12.75" x14ac:dyDescent="0.2"/>
    <row r="46205" ht="12.75" x14ac:dyDescent="0.2"/>
    <row r="46206" ht="12.75" x14ac:dyDescent="0.2"/>
    <row r="46207" ht="12.75" x14ac:dyDescent="0.2"/>
    <row r="46208" ht="12.75" x14ac:dyDescent="0.2"/>
    <row r="46209" ht="12.75" x14ac:dyDescent="0.2"/>
    <row r="46210" ht="12.75" x14ac:dyDescent="0.2"/>
    <row r="46211" ht="12.75" x14ac:dyDescent="0.2"/>
    <row r="46212" ht="12.75" x14ac:dyDescent="0.2"/>
    <row r="46213" ht="12.75" x14ac:dyDescent="0.2"/>
    <row r="46214" ht="12.75" x14ac:dyDescent="0.2"/>
    <row r="46215" ht="12.75" x14ac:dyDescent="0.2"/>
    <row r="46216" ht="12.75" x14ac:dyDescent="0.2"/>
    <row r="46217" ht="12.75" x14ac:dyDescent="0.2"/>
    <row r="46218" ht="12.75" x14ac:dyDescent="0.2"/>
    <row r="46219" ht="12.75" x14ac:dyDescent="0.2"/>
    <row r="46220" ht="12.75" x14ac:dyDescent="0.2"/>
    <row r="46221" ht="12.75" x14ac:dyDescent="0.2"/>
    <row r="46222" ht="12.75" x14ac:dyDescent="0.2"/>
    <row r="46223" ht="12.75" x14ac:dyDescent="0.2"/>
    <row r="46224" ht="12.75" x14ac:dyDescent="0.2"/>
    <row r="46225" ht="12.75" x14ac:dyDescent="0.2"/>
    <row r="46226" ht="12.75" x14ac:dyDescent="0.2"/>
    <row r="46227" ht="12.75" x14ac:dyDescent="0.2"/>
    <row r="46228" ht="12.75" x14ac:dyDescent="0.2"/>
    <row r="46229" ht="12.75" x14ac:dyDescent="0.2"/>
    <row r="46230" ht="12.75" x14ac:dyDescent="0.2"/>
    <row r="46231" ht="12.75" x14ac:dyDescent="0.2"/>
    <row r="46232" ht="12.75" x14ac:dyDescent="0.2"/>
    <row r="46233" ht="12.75" x14ac:dyDescent="0.2"/>
    <row r="46234" ht="12.75" x14ac:dyDescent="0.2"/>
    <row r="46235" ht="12.75" x14ac:dyDescent="0.2"/>
    <row r="46236" ht="12.75" x14ac:dyDescent="0.2"/>
    <row r="46237" ht="12.75" x14ac:dyDescent="0.2"/>
    <row r="46238" ht="12.75" x14ac:dyDescent="0.2"/>
    <row r="46239" ht="12.75" x14ac:dyDescent="0.2"/>
    <row r="46240" ht="12.75" x14ac:dyDescent="0.2"/>
    <row r="46241" ht="12.75" x14ac:dyDescent="0.2"/>
    <row r="46242" ht="12.75" x14ac:dyDescent="0.2"/>
    <row r="46243" ht="12.75" x14ac:dyDescent="0.2"/>
    <row r="46244" ht="12.75" x14ac:dyDescent="0.2"/>
    <row r="46245" ht="12.75" x14ac:dyDescent="0.2"/>
    <row r="46246" ht="12.75" x14ac:dyDescent="0.2"/>
    <row r="46247" ht="12.75" x14ac:dyDescent="0.2"/>
    <row r="46248" ht="12.75" x14ac:dyDescent="0.2"/>
    <row r="46249" ht="12.75" x14ac:dyDescent="0.2"/>
    <row r="46250" ht="12.75" x14ac:dyDescent="0.2"/>
    <row r="46251" ht="12.75" x14ac:dyDescent="0.2"/>
    <row r="46252" ht="12.75" x14ac:dyDescent="0.2"/>
    <row r="46253" ht="12.75" x14ac:dyDescent="0.2"/>
    <row r="46254" ht="12.75" x14ac:dyDescent="0.2"/>
    <row r="46255" ht="12.75" x14ac:dyDescent="0.2"/>
    <row r="46256" ht="12.75" x14ac:dyDescent="0.2"/>
    <row r="46257" ht="12.75" x14ac:dyDescent="0.2"/>
    <row r="46258" ht="12.75" x14ac:dyDescent="0.2"/>
    <row r="46259" ht="12.75" x14ac:dyDescent="0.2"/>
    <row r="46260" ht="12.75" x14ac:dyDescent="0.2"/>
    <row r="46261" ht="12.75" x14ac:dyDescent="0.2"/>
    <row r="46262" ht="12.75" x14ac:dyDescent="0.2"/>
    <row r="46263" ht="12.75" x14ac:dyDescent="0.2"/>
    <row r="46264" ht="12.75" x14ac:dyDescent="0.2"/>
    <row r="46265" ht="12.75" x14ac:dyDescent="0.2"/>
    <row r="46266" ht="12.75" x14ac:dyDescent="0.2"/>
    <row r="46267" ht="12.75" x14ac:dyDescent="0.2"/>
    <row r="46268" ht="12.75" x14ac:dyDescent="0.2"/>
    <row r="46269" ht="12.75" x14ac:dyDescent="0.2"/>
    <row r="46270" ht="12.75" x14ac:dyDescent="0.2"/>
    <row r="46271" ht="12.75" x14ac:dyDescent="0.2"/>
    <row r="46272" ht="12.75" x14ac:dyDescent="0.2"/>
    <row r="46273" ht="12.75" x14ac:dyDescent="0.2"/>
    <row r="46274" ht="12.75" x14ac:dyDescent="0.2"/>
    <row r="46275" ht="12.75" x14ac:dyDescent="0.2"/>
    <row r="46276" ht="12.75" x14ac:dyDescent="0.2"/>
    <row r="46277" ht="12.75" x14ac:dyDescent="0.2"/>
    <row r="46278" ht="12.75" x14ac:dyDescent="0.2"/>
    <row r="46279" ht="12.75" x14ac:dyDescent="0.2"/>
    <row r="46280" ht="12.75" x14ac:dyDescent="0.2"/>
    <row r="46281" ht="12.75" x14ac:dyDescent="0.2"/>
    <row r="46282" ht="12.75" x14ac:dyDescent="0.2"/>
    <row r="46283" ht="12.75" x14ac:dyDescent="0.2"/>
    <row r="46284" ht="12.75" x14ac:dyDescent="0.2"/>
    <row r="46285" ht="12.75" x14ac:dyDescent="0.2"/>
    <row r="46286" ht="12.75" x14ac:dyDescent="0.2"/>
    <row r="46287" ht="12.75" x14ac:dyDescent="0.2"/>
    <row r="46288" ht="12.75" x14ac:dyDescent="0.2"/>
    <row r="46289" ht="12.75" x14ac:dyDescent="0.2"/>
    <row r="46290" ht="12.75" x14ac:dyDescent="0.2"/>
    <row r="46291" ht="12.75" x14ac:dyDescent="0.2"/>
    <row r="46292" ht="12.75" x14ac:dyDescent="0.2"/>
    <row r="46293" ht="12.75" x14ac:dyDescent="0.2"/>
    <row r="46294" ht="12.75" x14ac:dyDescent="0.2"/>
    <row r="46295" ht="12.75" x14ac:dyDescent="0.2"/>
    <row r="46296" ht="12.75" x14ac:dyDescent="0.2"/>
    <row r="46297" ht="12.75" x14ac:dyDescent="0.2"/>
    <row r="46298" ht="12.75" x14ac:dyDescent="0.2"/>
    <row r="46299" ht="12.75" x14ac:dyDescent="0.2"/>
    <row r="46300" ht="12.75" x14ac:dyDescent="0.2"/>
    <row r="46301" ht="12.75" x14ac:dyDescent="0.2"/>
    <row r="46302" ht="12.75" x14ac:dyDescent="0.2"/>
    <row r="46303" ht="12.75" x14ac:dyDescent="0.2"/>
    <row r="46304" ht="12.75" x14ac:dyDescent="0.2"/>
    <row r="46305" ht="12.75" x14ac:dyDescent="0.2"/>
    <row r="46306" ht="12.75" x14ac:dyDescent="0.2"/>
    <row r="46307" ht="12.75" x14ac:dyDescent="0.2"/>
    <row r="46308" ht="12.75" x14ac:dyDescent="0.2"/>
    <row r="46309" ht="12.75" x14ac:dyDescent="0.2"/>
    <row r="46310" ht="12.75" x14ac:dyDescent="0.2"/>
    <row r="46311" ht="12.75" x14ac:dyDescent="0.2"/>
    <row r="46312" ht="12.75" x14ac:dyDescent="0.2"/>
    <row r="46313" ht="12.75" x14ac:dyDescent="0.2"/>
    <row r="46314" ht="12.75" x14ac:dyDescent="0.2"/>
    <row r="46315" ht="12.75" x14ac:dyDescent="0.2"/>
    <row r="46316" ht="12.75" x14ac:dyDescent="0.2"/>
    <row r="46317" ht="12.75" x14ac:dyDescent="0.2"/>
    <row r="46318" ht="12.75" x14ac:dyDescent="0.2"/>
    <row r="46319" ht="12.75" x14ac:dyDescent="0.2"/>
    <row r="46320" ht="12.75" x14ac:dyDescent="0.2"/>
    <row r="46321" ht="12.75" x14ac:dyDescent="0.2"/>
    <row r="46322" ht="12.75" x14ac:dyDescent="0.2"/>
    <row r="46323" ht="12.75" x14ac:dyDescent="0.2"/>
    <row r="46324" ht="12.75" x14ac:dyDescent="0.2"/>
    <row r="46325" ht="12.75" x14ac:dyDescent="0.2"/>
    <row r="46326" ht="12.75" x14ac:dyDescent="0.2"/>
    <row r="46327" ht="12.75" x14ac:dyDescent="0.2"/>
    <row r="46328" ht="12.75" x14ac:dyDescent="0.2"/>
    <row r="46329" ht="12.75" x14ac:dyDescent="0.2"/>
    <row r="46330" ht="12.75" x14ac:dyDescent="0.2"/>
    <row r="46331" ht="12.75" x14ac:dyDescent="0.2"/>
    <row r="46332" ht="12.75" x14ac:dyDescent="0.2"/>
    <row r="46333" ht="12.75" x14ac:dyDescent="0.2"/>
    <row r="46334" ht="12.75" x14ac:dyDescent="0.2"/>
    <row r="46335" ht="12.75" x14ac:dyDescent="0.2"/>
    <row r="46336" ht="12.75" x14ac:dyDescent="0.2"/>
    <row r="46337" ht="12.75" x14ac:dyDescent="0.2"/>
    <row r="46338" ht="12.75" x14ac:dyDescent="0.2"/>
    <row r="46339" ht="12.75" x14ac:dyDescent="0.2"/>
    <row r="46340" ht="12.75" x14ac:dyDescent="0.2"/>
    <row r="46341" ht="12.75" x14ac:dyDescent="0.2"/>
    <row r="46342" ht="12.75" x14ac:dyDescent="0.2"/>
    <row r="46343" ht="12.75" x14ac:dyDescent="0.2"/>
    <row r="46344" ht="12.75" x14ac:dyDescent="0.2"/>
    <row r="46345" ht="12.75" x14ac:dyDescent="0.2"/>
    <row r="46346" ht="12.75" x14ac:dyDescent="0.2"/>
    <row r="46347" ht="12.75" x14ac:dyDescent="0.2"/>
    <row r="46348" ht="12.75" x14ac:dyDescent="0.2"/>
    <row r="46349" ht="12.75" x14ac:dyDescent="0.2"/>
    <row r="46350" ht="12.75" x14ac:dyDescent="0.2"/>
    <row r="46351" ht="12.75" x14ac:dyDescent="0.2"/>
    <row r="46352" ht="12.75" x14ac:dyDescent="0.2"/>
    <row r="46353" ht="12.75" x14ac:dyDescent="0.2"/>
    <row r="46354" ht="12.75" x14ac:dyDescent="0.2"/>
    <row r="46355" ht="12.75" x14ac:dyDescent="0.2"/>
    <row r="46356" ht="12.75" x14ac:dyDescent="0.2"/>
    <row r="46357" ht="12.75" x14ac:dyDescent="0.2"/>
    <row r="46358" ht="12.75" x14ac:dyDescent="0.2"/>
    <row r="46359" ht="12.75" x14ac:dyDescent="0.2"/>
    <row r="46360" ht="12.75" x14ac:dyDescent="0.2"/>
    <row r="46361" ht="12.75" x14ac:dyDescent="0.2"/>
    <row r="46362" ht="12.75" x14ac:dyDescent="0.2"/>
    <row r="46363" ht="12.75" x14ac:dyDescent="0.2"/>
    <row r="46364" ht="12.75" x14ac:dyDescent="0.2"/>
    <row r="46365" ht="12.75" x14ac:dyDescent="0.2"/>
    <row r="46366" ht="12.75" x14ac:dyDescent="0.2"/>
    <row r="46367" ht="12.75" x14ac:dyDescent="0.2"/>
    <row r="46368" ht="12.75" x14ac:dyDescent="0.2"/>
    <row r="46369" ht="12.75" x14ac:dyDescent="0.2"/>
    <row r="46370" ht="12.75" x14ac:dyDescent="0.2"/>
    <row r="46371" ht="12.75" x14ac:dyDescent="0.2"/>
    <row r="46372" ht="12.75" x14ac:dyDescent="0.2"/>
    <row r="46373" ht="12.75" x14ac:dyDescent="0.2"/>
    <row r="46374" ht="12.75" x14ac:dyDescent="0.2"/>
    <row r="46375" ht="12.75" x14ac:dyDescent="0.2"/>
    <row r="46376" ht="12.75" x14ac:dyDescent="0.2"/>
    <row r="46377" ht="12.75" x14ac:dyDescent="0.2"/>
    <row r="46378" ht="12.75" x14ac:dyDescent="0.2"/>
    <row r="46379" ht="12.75" x14ac:dyDescent="0.2"/>
    <row r="46380" ht="12.75" x14ac:dyDescent="0.2"/>
    <row r="46381" ht="12.75" x14ac:dyDescent="0.2"/>
    <row r="46382" ht="12.75" x14ac:dyDescent="0.2"/>
    <row r="46383" ht="12.75" x14ac:dyDescent="0.2"/>
    <row r="46384" ht="12.75" x14ac:dyDescent="0.2"/>
    <row r="46385" ht="12.75" x14ac:dyDescent="0.2"/>
    <row r="46386" ht="12.75" x14ac:dyDescent="0.2"/>
    <row r="46387" ht="12.75" x14ac:dyDescent="0.2"/>
    <row r="46388" ht="12.75" x14ac:dyDescent="0.2"/>
    <row r="46389" ht="12.75" x14ac:dyDescent="0.2"/>
    <row r="46390" ht="12.75" x14ac:dyDescent="0.2"/>
    <row r="46391" ht="12.75" x14ac:dyDescent="0.2"/>
    <row r="46392" ht="12.75" x14ac:dyDescent="0.2"/>
    <row r="46393" ht="12.75" x14ac:dyDescent="0.2"/>
    <row r="46394" ht="12.75" x14ac:dyDescent="0.2"/>
    <row r="46395" ht="12.75" x14ac:dyDescent="0.2"/>
    <row r="46396" ht="12.75" x14ac:dyDescent="0.2"/>
    <row r="46397" ht="12.75" x14ac:dyDescent="0.2"/>
    <row r="46398" ht="12.75" x14ac:dyDescent="0.2"/>
    <row r="46399" ht="12.75" x14ac:dyDescent="0.2"/>
    <row r="46400" ht="12.75" x14ac:dyDescent="0.2"/>
    <row r="46401" ht="12.75" x14ac:dyDescent="0.2"/>
    <row r="46402" ht="12.75" x14ac:dyDescent="0.2"/>
    <row r="46403" ht="12.75" x14ac:dyDescent="0.2"/>
    <row r="46404" ht="12.75" x14ac:dyDescent="0.2"/>
    <row r="46405" ht="12.75" x14ac:dyDescent="0.2"/>
    <row r="46406" ht="12.75" x14ac:dyDescent="0.2"/>
    <row r="46407" ht="12.75" x14ac:dyDescent="0.2"/>
    <row r="46408" ht="12.75" x14ac:dyDescent="0.2"/>
    <row r="46409" ht="12.75" x14ac:dyDescent="0.2"/>
    <row r="46410" ht="12.75" x14ac:dyDescent="0.2"/>
    <row r="46411" ht="12.75" x14ac:dyDescent="0.2"/>
    <row r="46412" ht="12.75" x14ac:dyDescent="0.2"/>
    <row r="46413" ht="12.75" x14ac:dyDescent="0.2"/>
    <row r="46414" ht="12.75" x14ac:dyDescent="0.2"/>
    <row r="46415" ht="12.75" x14ac:dyDescent="0.2"/>
    <row r="46416" ht="12.75" x14ac:dyDescent="0.2"/>
    <row r="46417" ht="12.75" x14ac:dyDescent="0.2"/>
    <row r="46418" ht="12.75" x14ac:dyDescent="0.2"/>
    <row r="46419" ht="12.75" x14ac:dyDescent="0.2"/>
    <row r="46420" ht="12.75" x14ac:dyDescent="0.2"/>
    <row r="46421" ht="12.75" x14ac:dyDescent="0.2"/>
    <row r="46422" ht="12.75" x14ac:dyDescent="0.2"/>
    <row r="46423" ht="12.75" x14ac:dyDescent="0.2"/>
    <row r="46424" ht="12.75" x14ac:dyDescent="0.2"/>
    <row r="46425" ht="12.75" x14ac:dyDescent="0.2"/>
    <row r="46426" ht="12.75" x14ac:dyDescent="0.2"/>
    <row r="46427" ht="12.75" x14ac:dyDescent="0.2"/>
    <row r="46428" ht="12.75" x14ac:dyDescent="0.2"/>
    <row r="46429" ht="12.75" x14ac:dyDescent="0.2"/>
    <row r="46430" ht="12.75" x14ac:dyDescent="0.2"/>
    <row r="46431" ht="12.75" x14ac:dyDescent="0.2"/>
    <row r="46432" ht="12.75" x14ac:dyDescent="0.2"/>
    <row r="46433" ht="12.75" x14ac:dyDescent="0.2"/>
    <row r="46434" ht="12.75" x14ac:dyDescent="0.2"/>
    <row r="46435" ht="12.75" x14ac:dyDescent="0.2"/>
    <row r="46436" ht="12.75" x14ac:dyDescent="0.2"/>
    <row r="46437" ht="12.75" x14ac:dyDescent="0.2"/>
    <row r="46438" ht="12.75" x14ac:dyDescent="0.2"/>
    <row r="46439" ht="12.75" x14ac:dyDescent="0.2"/>
    <row r="46440" ht="12.75" x14ac:dyDescent="0.2"/>
    <row r="46441" ht="12.75" x14ac:dyDescent="0.2"/>
    <row r="46442" ht="12.75" x14ac:dyDescent="0.2"/>
    <row r="46443" ht="12.75" x14ac:dyDescent="0.2"/>
    <row r="46444" ht="12.75" x14ac:dyDescent="0.2"/>
    <row r="46445" ht="12.75" x14ac:dyDescent="0.2"/>
    <row r="46446" ht="12.75" x14ac:dyDescent="0.2"/>
    <row r="46447" ht="12.75" x14ac:dyDescent="0.2"/>
    <row r="46448" ht="12.75" x14ac:dyDescent="0.2"/>
    <row r="46449" ht="12.75" x14ac:dyDescent="0.2"/>
    <row r="46450" ht="12.75" x14ac:dyDescent="0.2"/>
    <row r="46451" ht="12.75" x14ac:dyDescent="0.2"/>
    <row r="46452" ht="12.75" x14ac:dyDescent="0.2"/>
    <row r="46453" ht="12.75" x14ac:dyDescent="0.2"/>
    <row r="46454" ht="12.75" x14ac:dyDescent="0.2"/>
    <row r="46455" ht="12.75" x14ac:dyDescent="0.2"/>
    <row r="46456" ht="12.75" x14ac:dyDescent="0.2"/>
    <row r="46457" ht="12.75" x14ac:dyDescent="0.2"/>
    <row r="46458" ht="12.75" x14ac:dyDescent="0.2"/>
    <row r="46459" ht="12.75" x14ac:dyDescent="0.2"/>
    <row r="46460" ht="12.75" x14ac:dyDescent="0.2"/>
    <row r="46461" ht="12.75" x14ac:dyDescent="0.2"/>
    <row r="46462" ht="12.75" x14ac:dyDescent="0.2"/>
    <row r="46463" ht="12.75" x14ac:dyDescent="0.2"/>
    <row r="46464" ht="12.75" x14ac:dyDescent="0.2"/>
    <row r="46465" ht="12.75" x14ac:dyDescent="0.2"/>
    <row r="46466" ht="12.75" x14ac:dyDescent="0.2"/>
    <row r="46467" ht="12.75" x14ac:dyDescent="0.2"/>
    <row r="46468" ht="12.75" x14ac:dyDescent="0.2"/>
    <row r="46469" ht="12.75" x14ac:dyDescent="0.2"/>
    <row r="46470" ht="12.75" x14ac:dyDescent="0.2"/>
    <row r="46471" ht="12.75" x14ac:dyDescent="0.2"/>
    <row r="46472" ht="12.75" x14ac:dyDescent="0.2"/>
    <row r="46473" ht="12.75" x14ac:dyDescent="0.2"/>
    <row r="46474" ht="12.75" x14ac:dyDescent="0.2"/>
    <row r="46475" ht="12.75" x14ac:dyDescent="0.2"/>
    <row r="46476" ht="12.75" x14ac:dyDescent="0.2"/>
    <row r="46477" ht="12.75" x14ac:dyDescent="0.2"/>
    <row r="46478" ht="12.75" x14ac:dyDescent="0.2"/>
    <row r="46479" ht="12.75" x14ac:dyDescent="0.2"/>
    <row r="46480" ht="12.75" x14ac:dyDescent="0.2"/>
    <row r="46481" ht="12.75" x14ac:dyDescent="0.2"/>
    <row r="46482" ht="12.75" x14ac:dyDescent="0.2"/>
    <row r="46483" ht="12.75" x14ac:dyDescent="0.2"/>
    <row r="46484" ht="12.75" x14ac:dyDescent="0.2"/>
    <row r="46485" ht="12.75" x14ac:dyDescent="0.2"/>
    <row r="46486" ht="12.75" x14ac:dyDescent="0.2"/>
    <row r="46487" ht="12.75" x14ac:dyDescent="0.2"/>
    <row r="46488" ht="12.75" x14ac:dyDescent="0.2"/>
    <row r="46489" ht="12.75" x14ac:dyDescent="0.2"/>
    <row r="46490" ht="12.75" x14ac:dyDescent="0.2"/>
    <row r="46491" ht="12.75" x14ac:dyDescent="0.2"/>
    <row r="46492" ht="12.75" x14ac:dyDescent="0.2"/>
    <row r="46493" ht="12.75" x14ac:dyDescent="0.2"/>
    <row r="46494" ht="12.75" x14ac:dyDescent="0.2"/>
    <row r="46495" ht="12.75" x14ac:dyDescent="0.2"/>
    <row r="46496" ht="12.75" x14ac:dyDescent="0.2"/>
    <row r="46497" ht="12.75" x14ac:dyDescent="0.2"/>
    <row r="46498" ht="12.75" x14ac:dyDescent="0.2"/>
    <row r="46499" ht="12.75" x14ac:dyDescent="0.2"/>
    <row r="46500" ht="12.75" x14ac:dyDescent="0.2"/>
    <row r="46501" ht="12.75" x14ac:dyDescent="0.2"/>
    <row r="46502" ht="12.75" x14ac:dyDescent="0.2"/>
    <row r="46503" ht="12.75" x14ac:dyDescent="0.2"/>
    <row r="46504" ht="12.75" x14ac:dyDescent="0.2"/>
    <row r="46505" ht="12.75" x14ac:dyDescent="0.2"/>
    <row r="46506" ht="12.75" x14ac:dyDescent="0.2"/>
    <row r="46507" ht="12.75" x14ac:dyDescent="0.2"/>
    <row r="46508" ht="12.75" x14ac:dyDescent="0.2"/>
    <row r="46509" ht="12.75" x14ac:dyDescent="0.2"/>
    <row r="46510" ht="12.75" x14ac:dyDescent="0.2"/>
    <row r="46511" ht="12.75" x14ac:dyDescent="0.2"/>
    <row r="46512" ht="12.75" x14ac:dyDescent="0.2"/>
    <row r="46513" ht="12.75" x14ac:dyDescent="0.2"/>
    <row r="46514" ht="12.75" x14ac:dyDescent="0.2"/>
    <row r="46515" ht="12.75" x14ac:dyDescent="0.2"/>
    <row r="46516" ht="12.75" x14ac:dyDescent="0.2"/>
    <row r="46517" ht="12.75" x14ac:dyDescent="0.2"/>
    <row r="46518" ht="12.75" x14ac:dyDescent="0.2"/>
    <row r="46519" ht="12.75" x14ac:dyDescent="0.2"/>
    <row r="46520" ht="12.75" x14ac:dyDescent="0.2"/>
    <row r="46521" ht="12.75" x14ac:dyDescent="0.2"/>
    <row r="46522" ht="12.75" x14ac:dyDescent="0.2"/>
    <row r="46523" ht="12.75" x14ac:dyDescent="0.2"/>
    <row r="46524" ht="12.75" x14ac:dyDescent="0.2"/>
    <row r="46525" ht="12.75" x14ac:dyDescent="0.2"/>
    <row r="46526" ht="12.75" x14ac:dyDescent="0.2"/>
    <row r="46527" ht="12.75" x14ac:dyDescent="0.2"/>
    <row r="46528" ht="12.75" x14ac:dyDescent="0.2"/>
    <row r="46529" ht="12.75" x14ac:dyDescent="0.2"/>
    <row r="46530" ht="12.75" x14ac:dyDescent="0.2"/>
    <row r="46531" ht="12.75" x14ac:dyDescent="0.2"/>
    <row r="46532" ht="12.75" x14ac:dyDescent="0.2"/>
    <row r="46533" ht="12.75" x14ac:dyDescent="0.2"/>
    <row r="46534" ht="12.75" x14ac:dyDescent="0.2"/>
    <row r="46535" ht="12.75" x14ac:dyDescent="0.2"/>
    <row r="46536" ht="12.75" x14ac:dyDescent="0.2"/>
    <row r="46537" ht="12.75" x14ac:dyDescent="0.2"/>
    <row r="46538" ht="12.75" x14ac:dyDescent="0.2"/>
    <row r="46539" ht="12.75" x14ac:dyDescent="0.2"/>
    <row r="46540" ht="12.75" x14ac:dyDescent="0.2"/>
    <row r="46541" ht="12.75" x14ac:dyDescent="0.2"/>
    <row r="46542" ht="12.75" x14ac:dyDescent="0.2"/>
    <row r="46543" ht="12.75" x14ac:dyDescent="0.2"/>
    <row r="46544" ht="12.75" x14ac:dyDescent="0.2"/>
    <row r="46545" ht="12.75" x14ac:dyDescent="0.2"/>
    <row r="46546" ht="12.75" x14ac:dyDescent="0.2"/>
    <row r="46547" ht="12.75" x14ac:dyDescent="0.2"/>
    <row r="46548" ht="12.75" x14ac:dyDescent="0.2"/>
    <row r="46549" ht="12.75" x14ac:dyDescent="0.2"/>
    <row r="46550" ht="12.75" x14ac:dyDescent="0.2"/>
    <row r="46551" ht="12.75" x14ac:dyDescent="0.2"/>
    <row r="46552" ht="12.75" x14ac:dyDescent="0.2"/>
    <row r="46553" ht="12.75" x14ac:dyDescent="0.2"/>
    <row r="46554" ht="12.75" x14ac:dyDescent="0.2"/>
    <row r="46555" ht="12.75" x14ac:dyDescent="0.2"/>
    <row r="46556" ht="12.75" x14ac:dyDescent="0.2"/>
    <row r="46557" ht="12.75" x14ac:dyDescent="0.2"/>
    <row r="46558" ht="12.75" x14ac:dyDescent="0.2"/>
    <row r="46559" ht="12.75" x14ac:dyDescent="0.2"/>
    <row r="46560" ht="12.75" x14ac:dyDescent="0.2"/>
    <row r="46561" ht="12.75" x14ac:dyDescent="0.2"/>
    <row r="46562" ht="12.75" x14ac:dyDescent="0.2"/>
    <row r="46563" ht="12.75" x14ac:dyDescent="0.2"/>
    <row r="46564" ht="12.75" x14ac:dyDescent="0.2"/>
    <row r="46565" ht="12.75" x14ac:dyDescent="0.2"/>
    <row r="46566" ht="12.75" x14ac:dyDescent="0.2"/>
    <row r="46567" ht="12.75" x14ac:dyDescent="0.2"/>
    <row r="46568" ht="12.75" x14ac:dyDescent="0.2"/>
    <row r="46569" ht="12.75" x14ac:dyDescent="0.2"/>
    <row r="46570" ht="12.75" x14ac:dyDescent="0.2"/>
    <row r="46571" ht="12.75" x14ac:dyDescent="0.2"/>
    <row r="46572" ht="12.75" x14ac:dyDescent="0.2"/>
    <row r="46573" ht="12.75" x14ac:dyDescent="0.2"/>
    <row r="46574" ht="12.75" x14ac:dyDescent="0.2"/>
    <row r="46575" ht="12.75" x14ac:dyDescent="0.2"/>
    <row r="46576" ht="12.75" x14ac:dyDescent="0.2"/>
    <row r="46577" ht="12.75" x14ac:dyDescent="0.2"/>
    <row r="46578" ht="12.75" x14ac:dyDescent="0.2"/>
    <row r="46579" ht="12.75" x14ac:dyDescent="0.2"/>
    <row r="46580" ht="12.75" x14ac:dyDescent="0.2"/>
    <row r="46581" ht="12.75" x14ac:dyDescent="0.2"/>
    <row r="46582" ht="12.75" x14ac:dyDescent="0.2"/>
    <row r="46583" ht="12.75" x14ac:dyDescent="0.2"/>
    <row r="46584" ht="12.75" x14ac:dyDescent="0.2"/>
    <row r="46585" ht="12.75" x14ac:dyDescent="0.2"/>
    <row r="46586" ht="12.75" x14ac:dyDescent="0.2"/>
    <row r="46587" ht="12.75" x14ac:dyDescent="0.2"/>
    <row r="46588" ht="12.75" x14ac:dyDescent="0.2"/>
    <row r="46589" ht="12.75" x14ac:dyDescent="0.2"/>
    <row r="46590" ht="12.75" x14ac:dyDescent="0.2"/>
    <row r="46591" ht="12.75" x14ac:dyDescent="0.2"/>
    <row r="46592" ht="12.75" x14ac:dyDescent="0.2"/>
    <row r="46593" ht="12.75" x14ac:dyDescent="0.2"/>
    <row r="46594" ht="12.75" x14ac:dyDescent="0.2"/>
    <row r="46595" ht="12.75" x14ac:dyDescent="0.2"/>
    <row r="46596" ht="12.75" x14ac:dyDescent="0.2"/>
    <row r="46597" ht="12.75" x14ac:dyDescent="0.2"/>
    <row r="46598" ht="12.75" x14ac:dyDescent="0.2"/>
    <row r="46599" ht="12.75" x14ac:dyDescent="0.2"/>
    <row r="46600" ht="12.75" x14ac:dyDescent="0.2"/>
    <row r="46601" ht="12.75" x14ac:dyDescent="0.2"/>
    <row r="46602" ht="12.75" x14ac:dyDescent="0.2"/>
    <row r="46603" ht="12.75" x14ac:dyDescent="0.2"/>
    <row r="46604" ht="12.75" x14ac:dyDescent="0.2"/>
    <row r="46605" ht="12.75" x14ac:dyDescent="0.2"/>
    <row r="46606" ht="12.75" x14ac:dyDescent="0.2"/>
    <row r="46607" ht="12.75" x14ac:dyDescent="0.2"/>
    <row r="46608" ht="12.75" x14ac:dyDescent="0.2"/>
    <row r="46609" ht="12.75" x14ac:dyDescent="0.2"/>
    <row r="46610" ht="12.75" x14ac:dyDescent="0.2"/>
    <row r="46611" ht="12.75" x14ac:dyDescent="0.2"/>
    <row r="46612" ht="12.75" x14ac:dyDescent="0.2"/>
    <row r="46613" ht="12.75" x14ac:dyDescent="0.2"/>
    <row r="46614" ht="12.75" x14ac:dyDescent="0.2"/>
    <row r="46615" ht="12.75" x14ac:dyDescent="0.2"/>
    <row r="46616" ht="12.75" x14ac:dyDescent="0.2"/>
    <row r="46617" ht="12.75" x14ac:dyDescent="0.2"/>
    <row r="46618" ht="12.75" x14ac:dyDescent="0.2"/>
    <row r="46619" ht="12.75" x14ac:dyDescent="0.2"/>
    <row r="46620" ht="12.75" x14ac:dyDescent="0.2"/>
    <row r="46621" ht="12.75" x14ac:dyDescent="0.2"/>
    <row r="46622" ht="12.75" x14ac:dyDescent="0.2"/>
    <row r="46623" ht="12.75" x14ac:dyDescent="0.2"/>
    <row r="46624" ht="12.75" x14ac:dyDescent="0.2"/>
    <row r="46625" ht="12.75" x14ac:dyDescent="0.2"/>
    <row r="46626" ht="12.75" x14ac:dyDescent="0.2"/>
    <row r="46627" ht="12.75" x14ac:dyDescent="0.2"/>
    <row r="46628" ht="12.75" x14ac:dyDescent="0.2"/>
    <row r="46629" ht="12.75" x14ac:dyDescent="0.2"/>
    <row r="46630" ht="12.75" x14ac:dyDescent="0.2"/>
    <row r="46631" ht="12.75" x14ac:dyDescent="0.2"/>
    <row r="46632" ht="12.75" x14ac:dyDescent="0.2"/>
    <row r="46633" ht="12.75" x14ac:dyDescent="0.2"/>
    <row r="46634" ht="12.75" x14ac:dyDescent="0.2"/>
    <row r="46635" ht="12.75" x14ac:dyDescent="0.2"/>
    <row r="46636" ht="12.75" x14ac:dyDescent="0.2"/>
    <row r="46637" ht="12.75" x14ac:dyDescent="0.2"/>
    <row r="46638" ht="12.75" x14ac:dyDescent="0.2"/>
    <row r="46639" ht="12.75" x14ac:dyDescent="0.2"/>
    <row r="46640" ht="12.75" x14ac:dyDescent="0.2"/>
    <row r="46641" ht="12.75" x14ac:dyDescent="0.2"/>
    <row r="46642" ht="12.75" x14ac:dyDescent="0.2"/>
    <row r="46643" ht="12.75" x14ac:dyDescent="0.2"/>
    <row r="46644" ht="12.75" x14ac:dyDescent="0.2"/>
    <row r="46645" ht="12.75" x14ac:dyDescent="0.2"/>
    <row r="46646" ht="12.75" x14ac:dyDescent="0.2"/>
    <row r="46647" ht="12.75" x14ac:dyDescent="0.2"/>
    <row r="46648" ht="12.75" x14ac:dyDescent="0.2"/>
    <row r="46649" ht="12.75" x14ac:dyDescent="0.2"/>
    <row r="46650" ht="12.75" x14ac:dyDescent="0.2"/>
    <row r="46651" ht="12.75" x14ac:dyDescent="0.2"/>
    <row r="46652" ht="12.75" x14ac:dyDescent="0.2"/>
    <row r="46653" ht="12.75" x14ac:dyDescent="0.2"/>
    <row r="46654" ht="12.75" x14ac:dyDescent="0.2"/>
    <row r="46655" ht="12.75" x14ac:dyDescent="0.2"/>
    <row r="46656" ht="12.75" x14ac:dyDescent="0.2"/>
    <row r="46657" ht="12.75" x14ac:dyDescent="0.2"/>
    <row r="46658" ht="12.75" x14ac:dyDescent="0.2"/>
    <row r="46659" ht="12.75" x14ac:dyDescent="0.2"/>
    <row r="46660" ht="12.75" x14ac:dyDescent="0.2"/>
    <row r="46661" ht="12.75" x14ac:dyDescent="0.2"/>
    <row r="46662" ht="12.75" x14ac:dyDescent="0.2"/>
    <row r="46663" ht="12.75" x14ac:dyDescent="0.2"/>
    <row r="46664" ht="12.75" x14ac:dyDescent="0.2"/>
    <row r="46665" ht="12.75" x14ac:dyDescent="0.2"/>
    <row r="46666" ht="12.75" x14ac:dyDescent="0.2"/>
    <row r="46667" ht="12.75" x14ac:dyDescent="0.2"/>
    <row r="46668" ht="12.75" x14ac:dyDescent="0.2"/>
    <row r="46669" ht="12.75" x14ac:dyDescent="0.2"/>
    <row r="46670" ht="12.75" x14ac:dyDescent="0.2"/>
    <row r="46671" ht="12.75" x14ac:dyDescent="0.2"/>
    <row r="46672" ht="12.75" x14ac:dyDescent="0.2"/>
    <row r="46673" ht="12.75" x14ac:dyDescent="0.2"/>
    <row r="46674" ht="12.75" x14ac:dyDescent="0.2"/>
    <row r="46675" ht="12.75" x14ac:dyDescent="0.2"/>
    <row r="46676" ht="12.75" x14ac:dyDescent="0.2"/>
    <row r="46677" ht="12.75" x14ac:dyDescent="0.2"/>
    <row r="46678" ht="12.75" x14ac:dyDescent="0.2"/>
    <row r="46679" ht="12.75" x14ac:dyDescent="0.2"/>
    <row r="46680" ht="12.75" x14ac:dyDescent="0.2"/>
    <row r="46681" ht="12.75" x14ac:dyDescent="0.2"/>
    <row r="46682" ht="12.75" x14ac:dyDescent="0.2"/>
    <row r="46683" ht="12.75" x14ac:dyDescent="0.2"/>
    <row r="46684" ht="12.75" x14ac:dyDescent="0.2"/>
    <row r="46685" ht="12.75" x14ac:dyDescent="0.2"/>
    <row r="46686" ht="12.75" x14ac:dyDescent="0.2"/>
    <row r="46687" ht="12.75" x14ac:dyDescent="0.2"/>
    <row r="46688" ht="12.75" x14ac:dyDescent="0.2"/>
    <row r="46689" ht="12.75" x14ac:dyDescent="0.2"/>
    <row r="46690" ht="12.75" x14ac:dyDescent="0.2"/>
    <row r="46691" ht="12.75" x14ac:dyDescent="0.2"/>
    <row r="46692" ht="12.75" x14ac:dyDescent="0.2"/>
    <row r="46693" ht="12.75" x14ac:dyDescent="0.2"/>
    <row r="46694" ht="12.75" x14ac:dyDescent="0.2"/>
    <row r="46695" ht="12.75" x14ac:dyDescent="0.2"/>
    <row r="46696" ht="12.75" x14ac:dyDescent="0.2"/>
    <row r="46697" ht="12.75" x14ac:dyDescent="0.2"/>
    <row r="46698" ht="12.75" x14ac:dyDescent="0.2"/>
    <row r="46699" ht="12.75" x14ac:dyDescent="0.2"/>
    <row r="46700" ht="12.75" x14ac:dyDescent="0.2"/>
    <row r="46701" ht="12.75" x14ac:dyDescent="0.2"/>
    <row r="46702" ht="12.75" x14ac:dyDescent="0.2"/>
    <row r="46703" ht="12.75" x14ac:dyDescent="0.2"/>
    <row r="46704" ht="12.75" x14ac:dyDescent="0.2"/>
    <row r="46705" ht="12.75" x14ac:dyDescent="0.2"/>
    <row r="46706" ht="12.75" x14ac:dyDescent="0.2"/>
    <row r="46707" ht="12.75" x14ac:dyDescent="0.2"/>
    <row r="46708" ht="12.75" x14ac:dyDescent="0.2"/>
    <row r="46709" ht="12.75" x14ac:dyDescent="0.2"/>
    <row r="46710" ht="12.75" x14ac:dyDescent="0.2"/>
    <row r="46711" ht="12.75" x14ac:dyDescent="0.2"/>
    <row r="46712" ht="12.75" x14ac:dyDescent="0.2"/>
    <row r="46713" ht="12.75" x14ac:dyDescent="0.2"/>
    <row r="46714" ht="12.75" x14ac:dyDescent="0.2"/>
    <row r="46715" ht="12.75" x14ac:dyDescent="0.2"/>
    <row r="46716" ht="12.75" x14ac:dyDescent="0.2"/>
    <row r="46717" ht="12.75" x14ac:dyDescent="0.2"/>
    <row r="46718" ht="12.75" x14ac:dyDescent="0.2"/>
    <row r="46719" ht="12.75" x14ac:dyDescent="0.2"/>
    <row r="46720" ht="12.75" x14ac:dyDescent="0.2"/>
    <row r="46721" ht="12.75" x14ac:dyDescent="0.2"/>
    <row r="46722" ht="12.75" x14ac:dyDescent="0.2"/>
    <row r="46723" ht="12.75" x14ac:dyDescent="0.2"/>
    <row r="46724" ht="12.75" x14ac:dyDescent="0.2"/>
    <row r="46725" ht="12.75" x14ac:dyDescent="0.2"/>
    <row r="46726" ht="12.75" x14ac:dyDescent="0.2"/>
    <row r="46727" ht="12.75" x14ac:dyDescent="0.2"/>
    <row r="46728" ht="12.75" x14ac:dyDescent="0.2"/>
    <row r="46729" ht="12.75" x14ac:dyDescent="0.2"/>
    <row r="46730" ht="12.75" x14ac:dyDescent="0.2"/>
    <row r="46731" ht="12.75" x14ac:dyDescent="0.2"/>
    <row r="46732" ht="12.75" x14ac:dyDescent="0.2"/>
    <row r="46733" ht="12.75" x14ac:dyDescent="0.2"/>
    <row r="46734" ht="12.75" x14ac:dyDescent="0.2"/>
    <row r="46735" ht="12.75" x14ac:dyDescent="0.2"/>
    <row r="46736" ht="12.75" x14ac:dyDescent="0.2"/>
    <row r="46737" ht="12.75" x14ac:dyDescent="0.2"/>
    <row r="46738" ht="12.75" x14ac:dyDescent="0.2"/>
    <row r="46739" ht="12.75" x14ac:dyDescent="0.2"/>
    <row r="46740" ht="12.75" x14ac:dyDescent="0.2"/>
    <row r="46741" ht="12.75" x14ac:dyDescent="0.2"/>
    <row r="46742" ht="12.75" x14ac:dyDescent="0.2"/>
    <row r="46743" ht="12.75" x14ac:dyDescent="0.2"/>
    <row r="46744" ht="12.75" x14ac:dyDescent="0.2"/>
    <row r="46745" ht="12.75" x14ac:dyDescent="0.2"/>
    <row r="46746" ht="12.75" x14ac:dyDescent="0.2"/>
    <row r="46747" ht="12.75" x14ac:dyDescent="0.2"/>
    <row r="46748" ht="12.75" x14ac:dyDescent="0.2"/>
    <row r="46749" ht="12.75" x14ac:dyDescent="0.2"/>
    <row r="46750" ht="12.75" x14ac:dyDescent="0.2"/>
    <row r="46751" ht="12.75" x14ac:dyDescent="0.2"/>
    <row r="46752" ht="12.75" x14ac:dyDescent="0.2"/>
    <row r="46753" ht="12.75" x14ac:dyDescent="0.2"/>
    <row r="46754" ht="12.75" x14ac:dyDescent="0.2"/>
    <row r="46755" ht="12.75" x14ac:dyDescent="0.2"/>
    <row r="46756" ht="12.75" x14ac:dyDescent="0.2"/>
    <row r="46757" ht="12.75" x14ac:dyDescent="0.2"/>
    <row r="46758" ht="12.75" x14ac:dyDescent="0.2"/>
    <row r="46759" ht="12.75" x14ac:dyDescent="0.2"/>
    <row r="46760" ht="12.75" x14ac:dyDescent="0.2"/>
    <row r="46761" ht="12.75" x14ac:dyDescent="0.2"/>
    <row r="46762" ht="12.75" x14ac:dyDescent="0.2"/>
    <row r="46763" ht="12.75" x14ac:dyDescent="0.2"/>
    <row r="46764" ht="12.75" x14ac:dyDescent="0.2"/>
    <row r="46765" ht="12.75" x14ac:dyDescent="0.2"/>
    <row r="46766" ht="12.75" x14ac:dyDescent="0.2"/>
    <row r="46767" ht="12.75" x14ac:dyDescent="0.2"/>
    <row r="46768" ht="12.75" x14ac:dyDescent="0.2"/>
    <row r="46769" ht="12.75" x14ac:dyDescent="0.2"/>
    <row r="46770" ht="12.75" x14ac:dyDescent="0.2"/>
    <row r="46771" ht="12.75" x14ac:dyDescent="0.2"/>
    <row r="46772" ht="12.75" x14ac:dyDescent="0.2"/>
    <row r="46773" ht="12.75" x14ac:dyDescent="0.2"/>
    <row r="46774" ht="12.75" x14ac:dyDescent="0.2"/>
    <row r="46775" ht="12.75" x14ac:dyDescent="0.2"/>
    <row r="46776" ht="12.75" x14ac:dyDescent="0.2"/>
    <row r="46777" ht="12.75" x14ac:dyDescent="0.2"/>
    <row r="46778" ht="12.75" x14ac:dyDescent="0.2"/>
    <row r="46779" ht="12.75" x14ac:dyDescent="0.2"/>
    <row r="46780" ht="12.75" x14ac:dyDescent="0.2"/>
    <row r="46781" ht="12.75" x14ac:dyDescent="0.2"/>
    <row r="46782" ht="12.75" x14ac:dyDescent="0.2"/>
    <row r="46783" ht="12.75" x14ac:dyDescent="0.2"/>
    <row r="46784" ht="12.75" x14ac:dyDescent="0.2"/>
    <row r="46785" ht="12.75" x14ac:dyDescent="0.2"/>
    <row r="46786" ht="12.75" x14ac:dyDescent="0.2"/>
    <row r="46787" ht="12.75" x14ac:dyDescent="0.2"/>
    <row r="46788" ht="12.75" x14ac:dyDescent="0.2"/>
    <row r="46789" ht="12.75" x14ac:dyDescent="0.2"/>
    <row r="46790" ht="12.75" x14ac:dyDescent="0.2"/>
    <row r="46791" ht="12.75" x14ac:dyDescent="0.2"/>
    <row r="46792" ht="12.75" x14ac:dyDescent="0.2"/>
    <row r="46793" ht="12.75" x14ac:dyDescent="0.2"/>
    <row r="46794" ht="12.75" x14ac:dyDescent="0.2"/>
    <row r="46795" ht="12.75" x14ac:dyDescent="0.2"/>
    <row r="46796" ht="12.75" x14ac:dyDescent="0.2"/>
    <row r="46797" ht="12.75" x14ac:dyDescent="0.2"/>
    <row r="46798" ht="12.75" x14ac:dyDescent="0.2"/>
    <row r="46799" ht="12.75" x14ac:dyDescent="0.2"/>
    <row r="46800" ht="12.75" x14ac:dyDescent="0.2"/>
    <row r="46801" ht="12.75" x14ac:dyDescent="0.2"/>
    <row r="46802" ht="12.75" x14ac:dyDescent="0.2"/>
    <row r="46803" ht="12.75" x14ac:dyDescent="0.2"/>
    <row r="46804" ht="12.75" x14ac:dyDescent="0.2"/>
    <row r="46805" ht="12.75" x14ac:dyDescent="0.2"/>
    <row r="46806" ht="12.75" x14ac:dyDescent="0.2"/>
    <row r="46807" ht="12.75" x14ac:dyDescent="0.2"/>
    <row r="46808" ht="12.75" x14ac:dyDescent="0.2"/>
    <row r="46809" ht="12.75" x14ac:dyDescent="0.2"/>
    <row r="46810" ht="12.75" x14ac:dyDescent="0.2"/>
    <row r="46811" ht="12.75" x14ac:dyDescent="0.2"/>
    <row r="46812" ht="12.75" x14ac:dyDescent="0.2"/>
    <row r="46813" ht="12.75" x14ac:dyDescent="0.2"/>
    <row r="46814" ht="12.75" x14ac:dyDescent="0.2"/>
    <row r="46815" ht="12.75" x14ac:dyDescent="0.2"/>
    <row r="46816" ht="12.75" x14ac:dyDescent="0.2"/>
    <row r="46817" ht="12.75" x14ac:dyDescent="0.2"/>
    <row r="46818" ht="12.75" x14ac:dyDescent="0.2"/>
    <row r="46819" ht="12.75" x14ac:dyDescent="0.2"/>
    <row r="46820" ht="12.75" x14ac:dyDescent="0.2"/>
    <row r="46821" ht="12.75" x14ac:dyDescent="0.2"/>
    <row r="46822" ht="12.75" x14ac:dyDescent="0.2"/>
    <row r="46823" ht="12.75" x14ac:dyDescent="0.2"/>
    <row r="46824" ht="12.75" x14ac:dyDescent="0.2"/>
    <row r="46825" ht="12.75" x14ac:dyDescent="0.2"/>
    <row r="46826" ht="12.75" x14ac:dyDescent="0.2"/>
    <row r="46827" ht="12.75" x14ac:dyDescent="0.2"/>
    <row r="46828" ht="12.75" x14ac:dyDescent="0.2"/>
    <row r="46829" ht="12.75" x14ac:dyDescent="0.2"/>
    <row r="46830" ht="12.75" x14ac:dyDescent="0.2"/>
    <row r="46831" ht="12.75" x14ac:dyDescent="0.2"/>
    <row r="46832" ht="12.75" x14ac:dyDescent="0.2"/>
    <row r="46833" ht="12.75" x14ac:dyDescent="0.2"/>
    <row r="46834" ht="12.75" x14ac:dyDescent="0.2"/>
    <row r="46835" ht="12.75" x14ac:dyDescent="0.2"/>
    <row r="46836" ht="12.75" x14ac:dyDescent="0.2"/>
    <row r="46837" ht="12.75" x14ac:dyDescent="0.2"/>
    <row r="46838" ht="12.75" x14ac:dyDescent="0.2"/>
    <row r="46839" ht="12.75" x14ac:dyDescent="0.2"/>
    <row r="46840" ht="12.75" x14ac:dyDescent="0.2"/>
    <row r="46841" ht="12.75" x14ac:dyDescent="0.2"/>
    <row r="46842" ht="12.75" x14ac:dyDescent="0.2"/>
    <row r="46843" ht="12.75" x14ac:dyDescent="0.2"/>
    <row r="46844" ht="12.75" x14ac:dyDescent="0.2"/>
    <row r="46845" ht="12.75" x14ac:dyDescent="0.2"/>
    <row r="46846" ht="12.75" x14ac:dyDescent="0.2"/>
    <row r="46847" ht="12.75" x14ac:dyDescent="0.2"/>
    <row r="46848" ht="12.75" x14ac:dyDescent="0.2"/>
    <row r="46849" ht="12.75" x14ac:dyDescent="0.2"/>
    <row r="46850" ht="12.75" x14ac:dyDescent="0.2"/>
    <row r="46851" ht="12.75" x14ac:dyDescent="0.2"/>
    <row r="46852" ht="12.75" x14ac:dyDescent="0.2"/>
    <row r="46853" ht="12.75" x14ac:dyDescent="0.2"/>
    <row r="46854" ht="12.75" x14ac:dyDescent="0.2"/>
    <row r="46855" ht="12.75" x14ac:dyDescent="0.2"/>
    <row r="46856" ht="12.75" x14ac:dyDescent="0.2"/>
    <row r="46857" ht="12.75" x14ac:dyDescent="0.2"/>
    <row r="46858" ht="12.75" x14ac:dyDescent="0.2"/>
    <row r="46859" ht="12.75" x14ac:dyDescent="0.2"/>
    <row r="46860" ht="12.75" x14ac:dyDescent="0.2"/>
    <row r="46861" ht="12.75" x14ac:dyDescent="0.2"/>
    <row r="46862" ht="12.75" x14ac:dyDescent="0.2"/>
    <row r="46863" ht="12.75" x14ac:dyDescent="0.2"/>
    <row r="46864" ht="12.75" x14ac:dyDescent="0.2"/>
    <row r="46865" ht="12.75" x14ac:dyDescent="0.2"/>
    <row r="46866" ht="12.75" x14ac:dyDescent="0.2"/>
    <row r="46867" ht="12.75" x14ac:dyDescent="0.2"/>
    <row r="46868" ht="12.75" x14ac:dyDescent="0.2"/>
    <row r="46869" ht="12.75" x14ac:dyDescent="0.2"/>
    <row r="46870" ht="12.75" x14ac:dyDescent="0.2"/>
    <row r="46871" ht="12.75" x14ac:dyDescent="0.2"/>
    <row r="46872" ht="12.75" x14ac:dyDescent="0.2"/>
    <row r="46873" ht="12.75" x14ac:dyDescent="0.2"/>
    <row r="46874" ht="12.75" x14ac:dyDescent="0.2"/>
    <row r="46875" ht="12.75" x14ac:dyDescent="0.2"/>
    <row r="46876" ht="12.75" x14ac:dyDescent="0.2"/>
    <row r="46877" ht="12.75" x14ac:dyDescent="0.2"/>
    <row r="46878" ht="12.75" x14ac:dyDescent="0.2"/>
    <row r="46879" ht="12.75" x14ac:dyDescent="0.2"/>
    <row r="46880" ht="12.75" x14ac:dyDescent="0.2"/>
    <row r="46881" ht="12.75" x14ac:dyDescent="0.2"/>
    <row r="46882" ht="12.75" x14ac:dyDescent="0.2"/>
    <row r="46883" ht="12.75" x14ac:dyDescent="0.2"/>
    <row r="46884" ht="12.75" x14ac:dyDescent="0.2"/>
    <row r="46885" ht="12.75" x14ac:dyDescent="0.2"/>
    <row r="46886" ht="12.75" x14ac:dyDescent="0.2"/>
    <row r="46887" ht="12.75" x14ac:dyDescent="0.2"/>
    <row r="46888" ht="12.75" x14ac:dyDescent="0.2"/>
    <row r="46889" ht="12.75" x14ac:dyDescent="0.2"/>
    <row r="46890" ht="12.75" x14ac:dyDescent="0.2"/>
    <row r="46891" ht="12.75" x14ac:dyDescent="0.2"/>
    <row r="46892" ht="12.75" x14ac:dyDescent="0.2"/>
    <row r="46893" ht="12.75" x14ac:dyDescent="0.2"/>
    <row r="46894" ht="12.75" x14ac:dyDescent="0.2"/>
    <row r="46895" ht="12.75" x14ac:dyDescent="0.2"/>
    <row r="46896" ht="12.75" x14ac:dyDescent="0.2"/>
    <row r="46897" ht="12.75" x14ac:dyDescent="0.2"/>
    <row r="46898" ht="12.75" x14ac:dyDescent="0.2"/>
    <row r="46899" ht="12.75" x14ac:dyDescent="0.2"/>
    <row r="46900" ht="12.75" x14ac:dyDescent="0.2"/>
    <row r="46901" ht="12.75" x14ac:dyDescent="0.2"/>
    <row r="46902" ht="12.75" x14ac:dyDescent="0.2"/>
    <row r="46903" ht="12.75" x14ac:dyDescent="0.2"/>
    <row r="46904" ht="12.75" x14ac:dyDescent="0.2"/>
    <row r="46905" ht="12.75" x14ac:dyDescent="0.2"/>
    <row r="46906" ht="12.75" x14ac:dyDescent="0.2"/>
    <row r="46907" ht="12.75" x14ac:dyDescent="0.2"/>
    <row r="46908" ht="12.75" x14ac:dyDescent="0.2"/>
    <row r="46909" ht="12.75" x14ac:dyDescent="0.2"/>
    <row r="46910" ht="12.75" x14ac:dyDescent="0.2"/>
    <row r="46911" ht="12.75" x14ac:dyDescent="0.2"/>
    <row r="46912" ht="12.75" x14ac:dyDescent="0.2"/>
    <row r="46913" ht="12.75" x14ac:dyDescent="0.2"/>
    <row r="46914" ht="12.75" x14ac:dyDescent="0.2"/>
    <row r="46915" ht="12.75" x14ac:dyDescent="0.2"/>
    <row r="46916" ht="12.75" x14ac:dyDescent="0.2"/>
    <row r="46917" ht="12.75" x14ac:dyDescent="0.2"/>
    <row r="46918" ht="12.75" x14ac:dyDescent="0.2"/>
    <row r="46919" ht="12.75" x14ac:dyDescent="0.2"/>
    <row r="46920" ht="12.75" x14ac:dyDescent="0.2"/>
    <row r="46921" ht="12.75" x14ac:dyDescent="0.2"/>
    <row r="46922" ht="12.75" x14ac:dyDescent="0.2"/>
    <row r="46923" ht="12.75" x14ac:dyDescent="0.2"/>
    <row r="46924" ht="12.75" x14ac:dyDescent="0.2"/>
    <row r="46925" ht="12.75" x14ac:dyDescent="0.2"/>
    <row r="46926" ht="12.75" x14ac:dyDescent="0.2"/>
    <row r="46927" ht="12.75" x14ac:dyDescent="0.2"/>
    <row r="46928" ht="12.75" x14ac:dyDescent="0.2"/>
    <row r="46929" ht="12.75" x14ac:dyDescent="0.2"/>
    <row r="46930" ht="12.75" x14ac:dyDescent="0.2"/>
    <row r="46931" ht="12.75" x14ac:dyDescent="0.2"/>
    <row r="46932" ht="12.75" x14ac:dyDescent="0.2"/>
    <row r="46933" ht="12.75" x14ac:dyDescent="0.2"/>
    <row r="46934" ht="12.75" x14ac:dyDescent="0.2"/>
    <row r="46935" ht="12.75" x14ac:dyDescent="0.2"/>
    <row r="46936" ht="12.75" x14ac:dyDescent="0.2"/>
    <row r="46937" ht="12.75" x14ac:dyDescent="0.2"/>
    <row r="46938" ht="12.75" x14ac:dyDescent="0.2"/>
    <row r="46939" ht="12.75" x14ac:dyDescent="0.2"/>
    <row r="46940" ht="12.75" x14ac:dyDescent="0.2"/>
    <row r="46941" ht="12.75" x14ac:dyDescent="0.2"/>
    <row r="46942" ht="12.75" x14ac:dyDescent="0.2"/>
    <row r="46943" ht="12.75" x14ac:dyDescent="0.2"/>
    <row r="46944" ht="12.75" x14ac:dyDescent="0.2"/>
    <row r="46945" ht="12.75" x14ac:dyDescent="0.2"/>
    <row r="46946" ht="12.75" x14ac:dyDescent="0.2"/>
    <row r="46947" ht="12.75" x14ac:dyDescent="0.2"/>
    <row r="46948" ht="12.75" x14ac:dyDescent="0.2"/>
    <row r="46949" ht="12.75" x14ac:dyDescent="0.2"/>
    <row r="46950" ht="12.75" x14ac:dyDescent="0.2"/>
    <row r="46951" ht="12.75" x14ac:dyDescent="0.2"/>
    <row r="46952" ht="12.75" x14ac:dyDescent="0.2"/>
    <row r="46953" ht="12.75" x14ac:dyDescent="0.2"/>
    <row r="46954" ht="12.75" x14ac:dyDescent="0.2"/>
    <row r="46955" ht="12.75" x14ac:dyDescent="0.2"/>
    <row r="46956" ht="12.75" x14ac:dyDescent="0.2"/>
    <row r="46957" ht="12.75" x14ac:dyDescent="0.2"/>
    <row r="46958" ht="12.75" x14ac:dyDescent="0.2"/>
    <row r="46959" ht="12.75" x14ac:dyDescent="0.2"/>
    <row r="46960" ht="12.75" x14ac:dyDescent="0.2"/>
    <row r="46961" ht="12.75" x14ac:dyDescent="0.2"/>
    <row r="46962" ht="12.75" x14ac:dyDescent="0.2"/>
    <row r="46963" ht="12.75" x14ac:dyDescent="0.2"/>
    <row r="46964" ht="12.75" x14ac:dyDescent="0.2"/>
    <row r="46965" ht="12.75" x14ac:dyDescent="0.2"/>
    <row r="46966" ht="12.75" x14ac:dyDescent="0.2"/>
    <row r="46967" ht="12.75" x14ac:dyDescent="0.2"/>
    <row r="46968" ht="12.75" x14ac:dyDescent="0.2"/>
    <row r="46969" ht="12.75" x14ac:dyDescent="0.2"/>
    <row r="46970" ht="12.75" x14ac:dyDescent="0.2"/>
    <row r="46971" ht="12.75" x14ac:dyDescent="0.2"/>
    <row r="46972" ht="12.75" x14ac:dyDescent="0.2"/>
    <row r="46973" ht="12.75" x14ac:dyDescent="0.2"/>
    <row r="46974" ht="12.75" x14ac:dyDescent="0.2"/>
    <row r="46975" ht="12.75" x14ac:dyDescent="0.2"/>
    <row r="46976" ht="12.75" x14ac:dyDescent="0.2"/>
    <row r="46977" ht="12.75" x14ac:dyDescent="0.2"/>
    <row r="46978" ht="12.75" x14ac:dyDescent="0.2"/>
    <row r="46979" ht="12.75" x14ac:dyDescent="0.2"/>
    <row r="46980" ht="12.75" x14ac:dyDescent="0.2"/>
    <row r="46981" ht="12.75" x14ac:dyDescent="0.2"/>
    <row r="46982" ht="12.75" x14ac:dyDescent="0.2"/>
    <row r="46983" ht="12.75" x14ac:dyDescent="0.2"/>
    <row r="46984" ht="12.75" x14ac:dyDescent="0.2"/>
    <row r="46985" ht="12.75" x14ac:dyDescent="0.2"/>
    <row r="46986" ht="12.75" x14ac:dyDescent="0.2"/>
    <row r="46987" ht="12.75" x14ac:dyDescent="0.2"/>
    <row r="46988" ht="12.75" x14ac:dyDescent="0.2"/>
    <row r="46989" ht="12.75" x14ac:dyDescent="0.2"/>
    <row r="46990" ht="12.75" x14ac:dyDescent="0.2"/>
    <row r="46991" ht="12.75" x14ac:dyDescent="0.2"/>
    <row r="46992" ht="12.75" x14ac:dyDescent="0.2"/>
    <row r="46993" ht="12.75" x14ac:dyDescent="0.2"/>
    <row r="46994" ht="12.75" x14ac:dyDescent="0.2"/>
    <row r="46995" ht="12.75" x14ac:dyDescent="0.2"/>
    <row r="46996" ht="12.75" x14ac:dyDescent="0.2"/>
    <row r="46997" ht="12.75" x14ac:dyDescent="0.2"/>
    <row r="46998" ht="12.75" x14ac:dyDescent="0.2"/>
    <row r="46999" ht="12.75" x14ac:dyDescent="0.2"/>
    <row r="47000" ht="12.75" x14ac:dyDescent="0.2"/>
    <row r="47001" ht="12.75" x14ac:dyDescent="0.2"/>
    <row r="47002" ht="12.75" x14ac:dyDescent="0.2"/>
    <row r="47003" ht="12.75" x14ac:dyDescent="0.2"/>
    <row r="47004" ht="12.75" x14ac:dyDescent="0.2"/>
    <row r="47005" ht="12.75" x14ac:dyDescent="0.2"/>
    <row r="47006" ht="12.75" x14ac:dyDescent="0.2"/>
    <row r="47007" ht="12.75" x14ac:dyDescent="0.2"/>
    <row r="47008" ht="12.75" x14ac:dyDescent="0.2"/>
    <row r="47009" ht="12.75" x14ac:dyDescent="0.2"/>
    <row r="47010" ht="12.75" x14ac:dyDescent="0.2"/>
    <row r="47011" ht="12.75" x14ac:dyDescent="0.2"/>
    <row r="47012" ht="12.75" x14ac:dyDescent="0.2"/>
    <row r="47013" ht="12.75" x14ac:dyDescent="0.2"/>
    <row r="47014" ht="12.75" x14ac:dyDescent="0.2"/>
    <row r="47015" ht="12.75" x14ac:dyDescent="0.2"/>
    <row r="47016" ht="12.75" x14ac:dyDescent="0.2"/>
    <row r="47017" ht="12.75" x14ac:dyDescent="0.2"/>
    <row r="47018" ht="12.75" x14ac:dyDescent="0.2"/>
    <row r="47019" ht="12.75" x14ac:dyDescent="0.2"/>
    <row r="47020" ht="12.75" x14ac:dyDescent="0.2"/>
    <row r="47021" ht="12.75" x14ac:dyDescent="0.2"/>
    <row r="47022" ht="12.75" x14ac:dyDescent="0.2"/>
    <row r="47023" ht="12.75" x14ac:dyDescent="0.2"/>
    <row r="47024" ht="12.75" x14ac:dyDescent="0.2"/>
    <row r="47025" ht="12.75" x14ac:dyDescent="0.2"/>
    <row r="47026" ht="12.75" x14ac:dyDescent="0.2"/>
    <row r="47027" ht="12.75" x14ac:dyDescent="0.2"/>
    <row r="47028" ht="12.75" x14ac:dyDescent="0.2"/>
    <row r="47029" ht="12.75" x14ac:dyDescent="0.2"/>
    <row r="47030" ht="12.75" x14ac:dyDescent="0.2"/>
    <row r="47031" ht="12.75" x14ac:dyDescent="0.2"/>
    <row r="47032" ht="12.75" x14ac:dyDescent="0.2"/>
    <row r="47033" ht="12.75" x14ac:dyDescent="0.2"/>
    <row r="47034" ht="12.75" x14ac:dyDescent="0.2"/>
    <row r="47035" ht="12.75" x14ac:dyDescent="0.2"/>
    <row r="47036" ht="12.75" x14ac:dyDescent="0.2"/>
    <row r="47037" ht="12.75" x14ac:dyDescent="0.2"/>
    <row r="47038" ht="12.75" x14ac:dyDescent="0.2"/>
    <row r="47039" ht="12.75" x14ac:dyDescent="0.2"/>
    <row r="47040" ht="12.75" x14ac:dyDescent="0.2"/>
    <row r="47041" ht="12.75" x14ac:dyDescent="0.2"/>
    <row r="47042" ht="12.75" x14ac:dyDescent="0.2"/>
    <row r="47043" ht="12.75" x14ac:dyDescent="0.2"/>
    <row r="47044" ht="12.75" x14ac:dyDescent="0.2"/>
    <row r="47045" ht="12.75" x14ac:dyDescent="0.2"/>
    <row r="47046" ht="12.75" x14ac:dyDescent="0.2"/>
    <row r="47047" ht="12.75" x14ac:dyDescent="0.2"/>
    <row r="47048" ht="12.75" x14ac:dyDescent="0.2"/>
    <row r="47049" ht="12.75" x14ac:dyDescent="0.2"/>
    <row r="47050" ht="12.75" x14ac:dyDescent="0.2"/>
    <row r="47051" ht="12.75" x14ac:dyDescent="0.2"/>
    <row r="47052" ht="12.75" x14ac:dyDescent="0.2"/>
    <row r="47053" ht="12.75" x14ac:dyDescent="0.2"/>
    <row r="47054" ht="12.75" x14ac:dyDescent="0.2"/>
    <row r="47055" ht="12.75" x14ac:dyDescent="0.2"/>
    <row r="47056" ht="12.75" x14ac:dyDescent="0.2"/>
    <row r="47057" ht="12.75" x14ac:dyDescent="0.2"/>
    <row r="47058" ht="12.75" x14ac:dyDescent="0.2"/>
    <row r="47059" ht="12.75" x14ac:dyDescent="0.2"/>
    <row r="47060" ht="12.75" x14ac:dyDescent="0.2"/>
    <row r="47061" ht="12.75" x14ac:dyDescent="0.2"/>
    <row r="47062" ht="12.75" x14ac:dyDescent="0.2"/>
    <row r="47063" ht="12.75" x14ac:dyDescent="0.2"/>
    <row r="47064" ht="12.75" x14ac:dyDescent="0.2"/>
    <row r="47065" ht="12.75" x14ac:dyDescent="0.2"/>
    <row r="47066" ht="12.75" x14ac:dyDescent="0.2"/>
    <row r="47067" ht="12.75" x14ac:dyDescent="0.2"/>
    <row r="47068" ht="12.75" x14ac:dyDescent="0.2"/>
    <row r="47069" ht="12.75" x14ac:dyDescent="0.2"/>
    <row r="47070" ht="12.75" x14ac:dyDescent="0.2"/>
    <row r="47071" ht="12.75" x14ac:dyDescent="0.2"/>
    <row r="47072" ht="12.75" x14ac:dyDescent="0.2"/>
    <row r="47073" ht="12.75" x14ac:dyDescent="0.2"/>
    <row r="47074" ht="12.75" x14ac:dyDescent="0.2"/>
    <row r="47075" ht="12.75" x14ac:dyDescent="0.2"/>
    <row r="47076" ht="12.75" x14ac:dyDescent="0.2"/>
    <row r="47077" ht="12.75" x14ac:dyDescent="0.2"/>
    <row r="47078" ht="12.75" x14ac:dyDescent="0.2"/>
    <row r="47079" ht="12.75" x14ac:dyDescent="0.2"/>
    <row r="47080" ht="12.75" x14ac:dyDescent="0.2"/>
    <row r="47081" ht="12.75" x14ac:dyDescent="0.2"/>
    <row r="47082" ht="12.75" x14ac:dyDescent="0.2"/>
    <row r="47083" ht="12.75" x14ac:dyDescent="0.2"/>
    <row r="47084" ht="12.75" x14ac:dyDescent="0.2"/>
    <row r="47085" ht="12.75" x14ac:dyDescent="0.2"/>
    <row r="47086" ht="12.75" x14ac:dyDescent="0.2"/>
    <row r="47087" ht="12.75" x14ac:dyDescent="0.2"/>
    <row r="47088" ht="12.75" x14ac:dyDescent="0.2"/>
    <row r="47089" ht="12.75" x14ac:dyDescent="0.2"/>
    <row r="47090" ht="12.75" x14ac:dyDescent="0.2"/>
    <row r="47091" ht="12.75" x14ac:dyDescent="0.2"/>
    <row r="47092" ht="12.75" x14ac:dyDescent="0.2"/>
    <row r="47093" ht="12.75" x14ac:dyDescent="0.2"/>
    <row r="47094" ht="12.75" x14ac:dyDescent="0.2"/>
    <row r="47095" ht="12.75" x14ac:dyDescent="0.2"/>
    <row r="47096" ht="12.75" x14ac:dyDescent="0.2"/>
    <row r="47097" ht="12.75" x14ac:dyDescent="0.2"/>
    <row r="47098" ht="12.75" x14ac:dyDescent="0.2"/>
    <row r="47099" ht="12.75" x14ac:dyDescent="0.2"/>
    <row r="47100" ht="12.75" x14ac:dyDescent="0.2"/>
    <row r="47101" ht="12.75" x14ac:dyDescent="0.2"/>
    <row r="47102" ht="12.75" x14ac:dyDescent="0.2"/>
    <row r="47103" ht="12.75" x14ac:dyDescent="0.2"/>
    <row r="47104" ht="12.75" x14ac:dyDescent="0.2"/>
    <row r="47105" ht="12.75" x14ac:dyDescent="0.2"/>
    <row r="47106" ht="12.75" x14ac:dyDescent="0.2"/>
    <row r="47107" ht="12.75" x14ac:dyDescent="0.2"/>
    <row r="47108" ht="12.75" x14ac:dyDescent="0.2"/>
    <row r="47109" ht="12.75" x14ac:dyDescent="0.2"/>
    <row r="47110" ht="12.75" x14ac:dyDescent="0.2"/>
    <row r="47111" ht="12.75" x14ac:dyDescent="0.2"/>
    <row r="47112" ht="12.75" x14ac:dyDescent="0.2"/>
    <row r="47113" ht="12.75" x14ac:dyDescent="0.2"/>
    <row r="47114" ht="12.75" x14ac:dyDescent="0.2"/>
    <row r="47115" ht="12.75" x14ac:dyDescent="0.2"/>
    <row r="47116" ht="12.75" x14ac:dyDescent="0.2"/>
    <row r="47117" ht="12.75" x14ac:dyDescent="0.2"/>
    <row r="47118" ht="12.75" x14ac:dyDescent="0.2"/>
    <row r="47119" ht="12.75" x14ac:dyDescent="0.2"/>
    <row r="47120" ht="12.75" x14ac:dyDescent="0.2"/>
    <row r="47121" ht="12.75" x14ac:dyDescent="0.2"/>
    <row r="47122" ht="12.75" x14ac:dyDescent="0.2"/>
    <row r="47123" ht="12.75" x14ac:dyDescent="0.2"/>
    <row r="47124" ht="12.75" x14ac:dyDescent="0.2"/>
    <row r="47125" ht="12.75" x14ac:dyDescent="0.2"/>
    <row r="47126" ht="12.75" x14ac:dyDescent="0.2"/>
    <row r="47127" ht="12.75" x14ac:dyDescent="0.2"/>
    <row r="47128" ht="12.75" x14ac:dyDescent="0.2"/>
    <row r="47129" ht="12.75" x14ac:dyDescent="0.2"/>
    <row r="47130" ht="12.75" x14ac:dyDescent="0.2"/>
    <row r="47131" ht="12.75" x14ac:dyDescent="0.2"/>
    <row r="47132" ht="12.75" x14ac:dyDescent="0.2"/>
    <row r="47133" ht="12.75" x14ac:dyDescent="0.2"/>
    <row r="47134" ht="12.75" x14ac:dyDescent="0.2"/>
    <row r="47135" ht="12.75" x14ac:dyDescent="0.2"/>
    <row r="47136" ht="12.75" x14ac:dyDescent="0.2"/>
    <row r="47137" ht="12.75" x14ac:dyDescent="0.2"/>
    <row r="47138" ht="12.75" x14ac:dyDescent="0.2"/>
    <row r="47139" ht="12.75" x14ac:dyDescent="0.2"/>
    <row r="47140" ht="12.75" x14ac:dyDescent="0.2"/>
    <row r="47141" ht="12.75" x14ac:dyDescent="0.2"/>
    <row r="47142" ht="12.75" x14ac:dyDescent="0.2"/>
    <row r="47143" ht="12.75" x14ac:dyDescent="0.2"/>
    <row r="47144" ht="12.75" x14ac:dyDescent="0.2"/>
    <row r="47145" ht="12.75" x14ac:dyDescent="0.2"/>
    <row r="47146" ht="12.75" x14ac:dyDescent="0.2"/>
    <row r="47147" ht="12.75" x14ac:dyDescent="0.2"/>
    <row r="47148" ht="12.75" x14ac:dyDescent="0.2"/>
    <row r="47149" ht="12.75" x14ac:dyDescent="0.2"/>
    <row r="47150" ht="12.75" x14ac:dyDescent="0.2"/>
    <row r="47151" ht="12.75" x14ac:dyDescent="0.2"/>
    <row r="47152" ht="12.75" x14ac:dyDescent="0.2"/>
    <row r="47153" ht="12.75" x14ac:dyDescent="0.2"/>
    <row r="47154" ht="12.75" x14ac:dyDescent="0.2"/>
    <row r="47155" ht="12.75" x14ac:dyDescent="0.2"/>
    <row r="47156" ht="12.75" x14ac:dyDescent="0.2"/>
    <row r="47157" ht="12.75" x14ac:dyDescent="0.2"/>
    <row r="47158" ht="12.75" x14ac:dyDescent="0.2"/>
    <row r="47159" ht="12.75" x14ac:dyDescent="0.2"/>
    <row r="47160" ht="12.75" x14ac:dyDescent="0.2"/>
    <row r="47161" ht="12.75" x14ac:dyDescent="0.2"/>
    <row r="47162" ht="12.75" x14ac:dyDescent="0.2"/>
    <row r="47163" ht="12.75" x14ac:dyDescent="0.2"/>
    <row r="47164" ht="12.75" x14ac:dyDescent="0.2"/>
    <row r="47165" ht="12.75" x14ac:dyDescent="0.2"/>
    <row r="47166" ht="12.75" x14ac:dyDescent="0.2"/>
    <row r="47167" ht="12.75" x14ac:dyDescent="0.2"/>
    <row r="47168" ht="12.75" x14ac:dyDescent="0.2"/>
    <row r="47169" ht="12.75" x14ac:dyDescent="0.2"/>
    <row r="47170" ht="12.75" x14ac:dyDescent="0.2"/>
    <row r="47171" ht="12.75" x14ac:dyDescent="0.2"/>
    <row r="47172" ht="12.75" x14ac:dyDescent="0.2"/>
    <row r="47173" ht="12.75" x14ac:dyDescent="0.2"/>
    <row r="47174" ht="12.75" x14ac:dyDescent="0.2"/>
    <row r="47175" ht="12.75" x14ac:dyDescent="0.2"/>
    <row r="47176" ht="12.75" x14ac:dyDescent="0.2"/>
    <row r="47177" ht="12.75" x14ac:dyDescent="0.2"/>
    <row r="47178" ht="12.75" x14ac:dyDescent="0.2"/>
    <row r="47179" ht="12.75" x14ac:dyDescent="0.2"/>
    <row r="47180" ht="12.75" x14ac:dyDescent="0.2"/>
    <row r="47181" ht="12.75" x14ac:dyDescent="0.2"/>
    <row r="47182" ht="12.75" x14ac:dyDescent="0.2"/>
    <row r="47183" ht="12.75" x14ac:dyDescent="0.2"/>
    <row r="47184" ht="12.75" x14ac:dyDescent="0.2"/>
    <row r="47185" ht="12.75" x14ac:dyDescent="0.2"/>
    <row r="47186" ht="12.75" x14ac:dyDescent="0.2"/>
    <row r="47187" ht="12.75" x14ac:dyDescent="0.2"/>
    <row r="47188" ht="12.75" x14ac:dyDescent="0.2"/>
    <row r="47189" ht="12.75" x14ac:dyDescent="0.2"/>
    <row r="47190" ht="12.75" x14ac:dyDescent="0.2"/>
    <row r="47191" ht="12.75" x14ac:dyDescent="0.2"/>
    <row r="47192" ht="12.75" x14ac:dyDescent="0.2"/>
    <row r="47193" ht="12.75" x14ac:dyDescent="0.2"/>
    <row r="47194" ht="12.75" x14ac:dyDescent="0.2"/>
    <row r="47195" ht="12.75" x14ac:dyDescent="0.2"/>
    <row r="47196" ht="12.75" x14ac:dyDescent="0.2"/>
    <row r="47197" ht="12.75" x14ac:dyDescent="0.2"/>
    <row r="47198" ht="12.75" x14ac:dyDescent="0.2"/>
    <row r="47199" ht="12.75" x14ac:dyDescent="0.2"/>
    <row r="47200" ht="12.75" x14ac:dyDescent="0.2"/>
    <row r="47201" ht="12.75" x14ac:dyDescent="0.2"/>
    <row r="47202" ht="12.75" x14ac:dyDescent="0.2"/>
    <row r="47203" ht="12.75" x14ac:dyDescent="0.2"/>
    <row r="47204" ht="12.75" x14ac:dyDescent="0.2"/>
    <row r="47205" ht="12.75" x14ac:dyDescent="0.2"/>
    <row r="47206" ht="12.75" x14ac:dyDescent="0.2"/>
    <row r="47207" ht="12.75" x14ac:dyDescent="0.2"/>
    <row r="47208" ht="12.75" x14ac:dyDescent="0.2"/>
    <row r="47209" ht="12.75" x14ac:dyDescent="0.2"/>
    <row r="47210" ht="12.75" x14ac:dyDescent="0.2"/>
    <row r="47211" ht="12.75" x14ac:dyDescent="0.2"/>
    <row r="47212" ht="12.75" x14ac:dyDescent="0.2"/>
    <row r="47213" ht="12.75" x14ac:dyDescent="0.2"/>
    <row r="47214" ht="12.75" x14ac:dyDescent="0.2"/>
    <row r="47215" ht="12.75" x14ac:dyDescent="0.2"/>
    <row r="47216" ht="12.75" x14ac:dyDescent="0.2"/>
    <row r="47217" ht="12.75" x14ac:dyDescent="0.2"/>
    <row r="47218" ht="12.75" x14ac:dyDescent="0.2"/>
    <row r="47219" ht="12.75" x14ac:dyDescent="0.2"/>
    <row r="47220" ht="12.75" x14ac:dyDescent="0.2"/>
    <row r="47221" ht="12.75" x14ac:dyDescent="0.2"/>
    <row r="47222" ht="12.75" x14ac:dyDescent="0.2"/>
    <row r="47223" ht="12.75" x14ac:dyDescent="0.2"/>
    <row r="47224" ht="12.75" x14ac:dyDescent="0.2"/>
    <row r="47225" ht="12.75" x14ac:dyDescent="0.2"/>
    <row r="47226" ht="12.75" x14ac:dyDescent="0.2"/>
    <row r="47227" ht="12.75" x14ac:dyDescent="0.2"/>
    <row r="47228" ht="12.75" x14ac:dyDescent="0.2"/>
    <row r="47229" ht="12.75" x14ac:dyDescent="0.2"/>
    <row r="47230" ht="12.75" x14ac:dyDescent="0.2"/>
    <row r="47231" ht="12.75" x14ac:dyDescent="0.2"/>
    <row r="47232" ht="12.75" x14ac:dyDescent="0.2"/>
    <row r="47233" ht="12.75" x14ac:dyDescent="0.2"/>
    <row r="47234" ht="12.75" x14ac:dyDescent="0.2"/>
    <row r="47235" ht="12.75" x14ac:dyDescent="0.2"/>
    <row r="47236" ht="12.75" x14ac:dyDescent="0.2"/>
    <row r="47237" ht="12.75" x14ac:dyDescent="0.2"/>
    <row r="47238" ht="12.75" x14ac:dyDescent="0.2"/>
    <row r="47239" ht="12.75" x14ac:dyDescent="0.2"/>
    <row r="47240" ht="12.75" x14ac:dyDescent="0.2"/>
    <row r="47241" ht="12.75" x14ac:dyDescent="0.2"/>
    <row r="47242" ht="12.75" x14ac:dyDescent="0.2"/>
    <row r="47243" ht="12.75" x14ac:dyDescent="0.2"/>
    <row r="47244" ht="12.75" x14ac:dyDescent="0.2"/>
    <row r="47245" ht="12.75" x14ac:dyDescent="0.2"/>
    <row r="47246" ht="12.75" x14ac:dyDescent="0.2"/>
    <row r="47247" ht="12.75" x14ac:dyDescent="0.2"/>
    <row r="47248" ht="12.75" x14ac:dyDescent="0.2"/>
    <row r="47249" ht="12.75" x14ac:dyDescent="0.2"/>
    <row r="47250" ht="12.75" x14ac:dyDescent="0.2"/>
    <row r="47251" ht="12.75" x14ac:dyDescent="0.2"/>
    <row r="47252" ht="12.75" x14ac:dyDescent="0.2"/>
    <row r="47253" ht="12.75" x14ac:dyDescent="0.2"/>
    <row r="47254" ht="12.75" x14ac:dyDescent="0.2"/>
    <row r="47255" ht="12.75" x14ac:dyDescent="0.2"/>
    <row r="47256" ht="12.75" x14ac:dyDescent="0.2"/>
    <row r="47257" ht="12.75" x14ac:dyDescent="0.2"/>
    <row r="47258" ht="12.75" x14ac:dyDescent="0.2"/>
    <row r="47259" ht="12.75" x14ac:dyDescent="0.2"/>
    <row r="47260" ht="12.75" x14ac:dyDescent="0.2"/>
    <row r="47261" ht="12.75" x14ac:dyDescent="0.2"/>
    <row r="47262" ht="12.75" x14ac:dyDescent="0.2"/>
    <row r="47263" ht="12.75" x14ac:dyDescent="0.2"/>
    <row r="47264" ht="12.75" x14ac:dyDescent="0.2"/>
    <row r="47265" ht="12.75" x14ac:dyDescent="0.2"/>
    <row r="47266" ht="12.75" x14ac:dyDescent="0.2"/>
    <row r="47267" ht="12.75" x14ac:dyDescent="0.2"/>
    <row r="47268" ht="12.75" x14ac:dyDescent="0.2"/>
    <row r="47269" ht="12.75" x14ac:dyDescent="0.2"/>
    <row r="47270" ht="12.75" x14ac:dyDescent="0.2"/>
    <row r="47271" ht="12.75" x14ac:dyDescent="0.2"/>
    <row r="47272" ht="12.75" x14ac:dyDescent="0.2"/>
    <row r="47273" ht="12.75" x14ac:dyDescent="0.2"/>
    <row r="47274" ht="12.75" x14ac:dyDescent="0.2"/>
    <row r="47275" ht="12.75" x14ac:dyDescent="0.2"/>
    <row r="47276" ht="12.75" x14ac:dyDescent="0.2"/>
    <row r="47277" ht="12.75" x14ac:dyDescent="0.2"/>
    <row r="47278" ht="12.75" x14ac:dyDescent="0.2"/>
    <row r="47279" ht="12.75" x14ac:dyDescent="0.2"/>
    <row r="47280" ht="12.75" x14ac:dyDescent="0.2"/>
    <row r="47281" ht="12.75" x14ac:dyDescent="0.2"/>
    <row r="47282" ht="12.75" x14ac:dyDescent="0.2"/>
    <row r="47283" ht="12.75" x14ac:dyDescent="0.2"/>
    <row r="47284" ht="12.75" x14ac:dyDescent="0.2"/>
    <row r="47285" ht="12.75" x14ac:dyDescent="0.2"/>
    <row r="47286" ht="12.75" x14ac:dyDescent="0.2"/>
    <row r="47287" ht="12.75" x14ac:dyDescent="0.2"/>
    <row r="47288" ht="12.75" x14ac:dyDescent="0.2"/>
    <row r="47289" ht="12.75" x14ac:dyDescent="0.2"/>
    <row r="47290" ht="12.75" x14ac:dyDescent="0.2"/>
    <row r="47291" ht="12.75" x14ac:dyDescent="0.2"/>
    <row r="47292" ht="12.75" x14ac:dyDescent="0.2"/>
    <row r="47293" ht="12.75" x14ac:dyDescent="0.2"/>
    <row r="47294" ht="12.75" x14ac:dyDescent="0.2"/>
    <row r="47295" ht="12.75" x14ac:dyDescent="0.2"/>
    <row r="47296" ht="12.75" x14ac:dyDescent="0.2"/>
    <row r="47297" ht="12.75" x14ac:dyDescent="0.2"/>
    <row r="47298" ht="12.75" x14ac:dyDescent="0.2"/>
    <row r="47299" ht="12.75" x14ac:dyDescent="0.2"/>
    <row r="47300" ht="12.75" x14ac:dyDescent="0.2"/>
    <row r="47301" ht="12.75" x14ac:dyDescent="0.2"/>
    <row r="47302" ht="12.75" x14ac:dyDescent="0.2"/>
    <row r="47303" ht="12.75" x14ac:dyDescent="0.2"/>
    <row r="47304" ht="12.75" x14ac:dyDescent="0.2"/>
    <row r="47305" ht="12.75" x14ac:dyDescent="0.2"/>
    <row r="47306" ht="12.75" x14ac:dyDescent="0.2"/>
    <row r="47307" ht="12.75" x14ac:dyDescent="0.2"/>
    <row r="47308" ht="12.75" x14ac:dyDescent="0.2"/>
    <row r="47309" ht="12.75" x14ac:dyDescent="0.2"/>
    <row r="47310" ht="12.75" x14ac:dyDescent="0.2"/>
    <row r="47311" ht="12.75" x14ac:dyDescent="0.2"/>
    <row r="47312" ht="12.75" x14ac:dyDescent="0.2"/>
    <row r="47313" ht="12.75" x14ac:dyDescent="0.2"/>
    <row r="47314" ht="12.75" x14ac:dyDescent="0.2"/>
    <row r="47315" ht="12.75" x14ac:dyDescent="0.2"/>
    <row r="47316" ht="12.75" x14ac:dyDescent="0.2"/>
    <row r="47317" ht="12.75" x14ac:dyDescent="0.2"/>
    <row r="47318" ht="12.75" x14ac:dyDescent="0.2"/>
    <row r="47319" ht="12.75" x14ac:dyDescent="0.2"/>
    <row r="47320" ht="12.75" x14ac:dyDescent="0.2"/>
    <row r="47321" ht="12.75" x14ac:dyDescent="0.2"/>
    <row r="47322" ht="12.75" x14ac:dyDescent="0.2"/>
    <row r="47323" ht="12.75" x14ac:dyDescent="0.2"/>
    <row r="47324" ht="12.75" x14ac:dyDescent="0.2"/>
    <row r="47325" ht="12.75" x14ac:dyDescent="0.2"/>
    <row r="47326" ht="12.75" x14ac:dyDescent="0.2"/>
    <row r="47327" ht="12.75" x14ac:dyDescent="0.2"/>
    <row r="47328" ht="12.75" x14ac:dyDescent="0.2"/>
    <row r="47329" ht="12.75" x14ac:dyDescent="0.2"/>
    <row r="47330" ht="12.75" x14ac:dyDescent="0.2"/>
    <row r="47331" ht="12.75" x14ac:dyDescent="0.2"/>
    <row r="47332" ht="12.75" x14ac:dyDescent="0.2"/>
    <row r="47333" ht="12.75" x14ac:dyDescent="0.2"/>
    <row r="47334" ht="12.75" x14ac:dyDescent="0.2"/>
    <row r="47335" ht="12.75" x14ac:dyDescent="0.2"/>
    <row r="47336" ht="12.75" x14ac:dyDescent="0.2"/>
    <row r="47337" ht="12.75" x14ac:dyDescent="0.2"/>
    <row r="47338" ht="12.75" x14ac:dyDescent="0.2"/>
    <row r="47339" ht="12.75" x14ac:dyDescent="0.2"/>
    <row r="47340" ht="12.75" x14ac:dyDescent="0.2"/>
    <row r="47341" ht="12.75" x14ac:dyDescent="0.2"/>
    <row r="47342" ht="12.75" x14ac:dyDescent="0.2"/>
    <row r="47343" ht="12.75" x14ac:dyDescent="0.2"/>
    <row r="47344" ht="12.75" x14ac:dyDescent="0.2"/>
    <row r="47345" ht="12.75" x14ac:dyDescent="0.2"/>
    <row r="47346" ht="12.75" x14ac:dyDescent="0.2"/>
    <row r="47347" ht="12.75" x14ac:dyDescent="0.2"/>
    <row r="47348" ht="12.75" x14ac:dyDescent="0.2"/>
    <row r="47349" ht="12.75" x14ac:dyDescent="0.2"/>
    <row r="47350" ht="12.75" x14ac:dyDescent="0.2"/>
    <row r="47351" ht="12.75" x14ac:dyDescent="0.2"/>
    <row r="47352" ht="12.75" x14ac:dyDescent="0.2"/>
    <row r="47353" ht="12.75" x14ac:dyDescent="0.2"/>
    <row r="47354" ht="12.75" x14ac:dyDescent="0.2"/>
    <row r="47355" ht="12.75" x14ac:dyDescent="0.2"/>
    <row r="47356" ht="12.75" x14ac:dyDescent="0.2"/>
    <row r="47357" ht="12.75" x14ac:dyDescent="0.2"/>
    <row r="47358" ht="12.75" x14ac:dyDescent="0.2"/>
    <row r="47359" ht="12.75" x14ac:dyDescent="0.2"/>
    <row r="47360" ht="12.75" x14ac:dyDescent="0.2"/>
    <row r="47361" ht="12.75" x14ac:dyDescent="0.2"/>
    <row r="47362" ht="12.75" x14ac:dyDescent="0.2"/>
    <row r="47363" ht="12.75" x14ac:dyDescent="0.2"/>
    <row r="47364" ht="12.75" x14ac:dyDescent="0.2"/>
    <row r="47365" ht="12.75" x14ac:dyDescent="0.2"/>
    <row r="47366" ht="12.75" x14ac:dyDescent="0.2"/>
    <row r="47367" ht="12.75" x14ac:dyDescent="0.2"/>
    <row r="47368" ht="12.75" x14ac:dyDescent="0.2"/>
    <row r="47369" ht="12.75" x14ac:dyDescent="0.2"/>
    <row r="47370" ht="12.75" x14ac:dyDescent="0.2"/>
    <row r="47371" ht="12.75" x14ac:dyDescent="0.2"/>
    <row r="47372" ht="12.75" x14ac:dyDescent="0.2"/>
    <row r="47373" ht="12.75" x14ac:dyDescent="0.2"/>
    <row r="47374" ht="12.75" x14ac:dyDescent="0.2"/>
    <row r="47375" ht="12.75" x14ac:dyDescent="0.2"/>
    <row r="47376" ht="12.75" x14ac:dyDescent="0.2"/>
    <row r="47377" ht="12.75" x14ac:dyDescent="0.2"/>
    <row r="47378" ht="12.75" x14ac:dyDescent="0.2"/>
    <row r="47379" ht="12.75" x14ac:dyDescent="0.2"/>
    <row r="47380" ht="12.75" x14ac:dyDescent="0.2"/>
    <row r="47381" ht="12.75" x14ac:dyDescent="0.2"/>
    <row r="47382" ht="12.75" x14ac:dyDescent="0.2"/>
    <row r="47383" ht="12.75" x14ac:dyDescent="0.2"/>
    <row r="47384" ht="12.75" x14ac:dyDescent="0.2"/>
    <row r="47385" ht="12.75" x14ac:dyDescent="0.2"/>
    <row r="47386" ht="12.75" x14ac:dyDescent="0.2"/>
    <row r="47387" ht="12.75" x14ac:dyDescent="0.2"/>
    <row r="47388" ht="12.75" x14ac:dyDescent="0.2"/>
    <row r="47389" ht="12.75" x14ac:dyDescent="0.2"/>
    <row r="47390" ht="12.75" x14ac:dyDescent="0.2"/>
    <row r="47391" ht="12.75" x14ac:dyDescent="0.2"/>
    <row r="47392" ht="12.75" x14ac:dyDescent="0.2"/>
    <row r="47393" ht="12.75" x14ac:dyDescent="0.2"/>
    <row r="47394" ht="12.75" x14ac:dyDescent="0.2"/>
    <row r="47395" ht="12.75" x14ac:dyDescent="0.2"/>
    <row r="47396" ht="12.75" x14ac:dyDescent="0.2"/>
    <row r="47397" ht="12.75" x14ac:dyDescent="0.2"/>
    <row r="47398" ht="12.75" x14ac:dyDescent="0.2"/>
    <row r="47399" ht="12.75" x14ac:dyDescent="0.2"/>
    <row r="47400" ht="12.75" x14ac:dyDescent="0.2"/>
    <row r="47401" ht="12.75" x14ac:dyDescent="0.2"/>
    <row r="47402" ht="12.75" x14ac:dyDescent="0.2"/>
    <row r="47403" ht="12.75" x14ac:dyDescent="0.2"/>
    <row r="47404" ht="12.75" x14ac:dyDescent="0.2"/>
    <row r="47405" ht="12.75" x14ac:dyDescent="0.2"/>
    <row r="47406" ht="12.75" x14ac:dyDescent="0.2"/>
    <row r="47407" ht="12.75" x14ac:dyDescent="0.2"/>
    <row r="47408" ht="12.75" x14ac:dyDescent="0.2"/>
    <row r="47409" ht="12.75" x14ac:dyDescent="0.2"/>
    <row r="47410" ht="12.75" x14ac:dyDescent="0.2"/>
    <row r="47411" ht="12.75" x14ac:dyDescent="0.2"/>
    <row r="47412" ht="12.75" x14ac:dyDescent="0.2"/>
    <row r="47413" ht="12.75" x14ac:dyDescent="0.2"/>
    <row r="47414" ht="12.75" x14ac:dyDescent="0.2"/>
    <row r="47415" ht="12.75" x14ac:dyDescent="0.2"/>
    <row r="47416" ht="12.75" x14ac:dyDescent="0.2"/>
    <row r="47417" ht="12.75" x14ac:dyDescent="0.2"/>
    <row r="47418" ht="12.75" x14ac:dyDescent="0.2"/>
    <row r="47419" ht="12.75" x14ac:dyDescent="0.2"/>
    <row r="47420" ht="12.75" x14ac:dyDescent="0.2"/>
    <row r="47421" ht="12.75" x14ac:dyDescent="0.2"/>
    <row r="47422" ht="12.75" x14ac:dyDescent="0.2"/>
    <row r="47423" ht="12.75" x14ac:dyDescent="0.2"/>
    <row r="47424" ht="12.75" x14ac:dyDescent="0.2"/>
    <row r="47425" ht="12.75" x14ac:dyDescent="0.2"/>
    <row r="47426" ht="12.75" x14ac:dyDescent="0.2"/>
    <row r="47427" ht="12.75" x14ac:dyDescent="0.2"/>
    <row r="47428" ht="12.75" x14ac:dyDescent="0.2"/>
    <row r="47429" ht="12.75" x14ac:dyDescent="0.2"/>
    <row r="47430" ht="12.75" x14ac:dyDescent="0.2"/>
    <row r="47431" ht="12.75" x14ac:dyDescent="0.2"/>
    <row r="47432" ht="12.75" x14ac:dyDescent="0.2"/>
    <row r="47433" ht="12.75" x14ac:dyDescent="0.2"/>
    <row r="47434" ht="12.75" x14ac:dyDescent="0.2"/>
    <row r="47435" ht="12.75" x14ac:dyDescent="0.2"/>
    <row r="47436" ht="12.75" x14ac:dyDescent="0.2"/>
    <row r="47437" ht="12.75" x14ac:dyDescent="0.2"/>
    <row r="47438" ht="12.75" x14ac:dyDescent="0.2"/>
    <row r="47439" ht="12.75" x14ac:dyDescent="0.2"/>
    <row r="47440" ht="12.75" x14ac:dyDescent="0.2"/>
    <row r="47441" ht="12.75" x14ac:dyDescent="0.2"/>
    <row r="47442" ht="12.75" x14ac:dyDescent="0.2"/>
    <row r="47443" ht="12.75" x14ac:dyDescent="0.2"/>
    <row r="47444" ht="12.75" x14ac:dyDescent="0.2"/>
    <row r="47445" ht="12.75" x14ac:dyDescent="0.2"/>
    <row r="47446" ht="12.75" x14ac:dyDescent="0.2"/>
    <row r="47447" ht="12.75" x14ac:dyDescent="0.2"/>
    <row r="47448" ht="12.75" x14ac:dyDescent="0.2"/>
    <row r="47449" ht="12.75" x14ac:dyDescent="0.2"/>
    <row r="47450" ht="12.75" x14ac:dyDescent="0.2"/>
    <row r="47451" ht="12.75" x14ac:dyDescent="0.2"/>
    <row r="47452" ht="12.75" x14ac:dyDescent="0.2"/>
    <row r="47453" ht="12.75" x14ac:dyDescent="0.2"/>
    <row r="47454" ht="12.75" x14ac:dyDescent="0.2"/>
    <row r="47455" ht="12.75" x14ac:dyDescent="0.2"/>
    <row r="47456" ht="12.75" x14ac:dyDescent="0.2"/>
    <row r="47457" ht="12.75" x14ac:dyDescent="0.2"/>
    <row r="47458" ht="12.75" x14ac:dyDescent="0.2"/>
    <row r="47459" ht="12.75" x14ac:dyDescent="0.2"/>
    <row r="47460" ht="12.75" x14ac:dyDescent="0.2"/>
    <row r="47461" ht="12.75" x14ac:dyDescent="0.2"/>
    <row r="47462" ht="12.75" x14ac:dyDescent="0.2"/>
    <row r="47463" ht="12.75" x14ac:dyDescent="0.2"/>
    <row r="47464" ht="12.75" x14ac:dyDescent="0.2"/>
    <row r="47465" ht="12.75" x14ac:dyDescent="0.2"/>
    <row r="47466" ht="12.75" x14ac:dyDescent="0.2"/>
    <row r="47467" ht="12.75" x14ac:dyDescent="0.2"/>
    <row r="47468" ht="12.75" x14ac:dyDescent="0.2"/>
    <row r="47469" ht="12.75" x14ac:dyDescent="0.2"/>
    <row r="47470" ht="12.75" x14ac:dyDescent="0.2"/>
    <row r="47471" ht="12.75" x14ac:dyDescent="0.2"/>
    <row r="47472" ht="12.75" x14ac:dyDescent="0.2"/>
    <row r="47473" ht="12.75" x14ac:dyDescent="0.2"/>
    <row r="47474" ht="12.75" x14ac:dyDescent="0.2"/>
    <row r="47475" ht="12.75" x14ac:dyDescent="0.2"/>
    <row r="47476" ht="12.75" x14ac:dyDescent="0.2"/>
    <row r="47477" ht="12.75" x14ac:dyDescent="0.2"/>
    <row r="47478" ht="12.75" x14ac:dyDescent="0.2"/>
    <row r="47479" ht="12.75" x14ac:dyDescent="0.2"/>
    <row r="47480" ht="12.75" x14ac:dyDescent="0.2"/>
    <row r="47481" ht="12.75" x14ac:dyDescent="0.2"/>
    <row r="47482" ht="12.75" x14ac:dyDescent="0.2"/>
    <row r="47483" ht="12.75" x14ac:dyDescent="0.2"/>
    <row r="47484" ht="12.75" x14ac:dyDescent="0.2"/>
    <row r="47485" ht="12.75" x14ac:dyDescent="0.2"/>
    <row r="47486" ht="12.75" x14ac:dyDescent="0.2"/>
    <row r="47487" ht="12.75" x14ac:dyDescent="0.2"/>
    <row r="47488" ht="12.75" x14ac:dyDescent="0.2"/>
    <row r="47489" ht="12.75" x14ac:dyDescent="0.2"/>
    <row r="47490" ht="12.75" x14ac:dyDescent="0.2"/>
    <row r="47491" ht="12.75" x14ac:dyDescent="0.2"/>
    <row r="47492" ht="12.75" x14ac:dyDescent="0.2"/>
    <row r="47493" ht="12.75" x14ac:dyDescent="0.2"/>
    <row r="47494" ht="12.75" x14ac:dyDescent="0.2"/>
    <row r="47495" ht="12.75" x14ac:dyDescent="0.2"/>
    <row r="47496" ht="12.75" x14ac:dyDescent="0.2"/>
    <row r="47497" ht="12.75" x14ac:dyDescent="0.2"/>
    <row r="47498" ht="12.75" x14ac:dyDescent="0.2"/>
    <row r="47499" ht="12.75" x14ac:dyDescent="0.2"/>
    <row r="47500" ht="12.75" x14ac:dyDescent="0.2"/>
    <row r="47501" ht="12.75" x14ac:dyDescent="0.2"/>
    <row r="47502" ht="12.75" x14ac:dyDescent="0.2"/>
    <row r="47503" ht="12.75" x14ac:dyDescent="0.2"/>
    <row r="47504" ht="12.75" x14ac:dyDescent="0.2"/>
    <row r="47505" ht="12.75" x14ac:dyDescent="0.2"/>
    <row r="47506" ht="12.75" x14ac:dyDescent="0.2"/>
    <row r="47507" ht="12.75" x14ac:dyDescent="0.2"/>
    <row r="47508" ht="12.75" x14ac:dyDescent="0.2"/>
    <row r="47509" ht="12.75" x14ac:dyDescent="0.2"/>
    <row r="47510" ht="12.75" x14ac:dyDescent="0.2"/>
    <row r="47511" ht="12.75" x14ac:dyDescent="0.2"/>
    <row r="47512" ht="12.75" x14ac:dyDescent="0.2"/>
    <row r="47513" ht="12.75" x14ac:dyDescent="0.2"/>
    <row r="47514" ht="12.75" x14ac:dyDescent="0.2"/>
    <row r="47515" ht="12.75" x14ac:dyDescent="0.2"/>
    <row r="47516" ht="12.75" x14ac:dyDescent="0.2"/>
    <row r="47517" ht="12.75" x14ac:dyDescent="0.2"/>
    <row r="47518" ht="12.75" x14ac:dyDescent="0.2"/>
    <row r="47519" ht="12.75" x14ac:dyDescent="0.2"/>
    <row r="47520" ht="12.75" x14ac:dyDescent="0.2"/>
    <row r="47521" ht="12.75" x14ac:dyDescent="0.2"/>
    <row r="47522" ht="12.75" x14ac:dyDescent="0.2"/>
    <row r="47523" ht="12.75" x14ac:dyDescent="0.2"/>
    <row r="47524" ht="12.75" x14ac:dyDescent="0.2"/>
    <row r="47525" ht="12.75" x14ac:dyDescent="0.2"/>
    <row r="47526" ht="12.75" x14ac:dyDescent="0.2"/>
    <row r="47527" ht="12.75" x14ac:dyDescent="0.2"/>
    <row r="47528" ht="12.75" x14ac:dyDescent="0.2"/>
    <row r="47529" ht="12.75" x14ac:dyDescent="0.2"/>
    <row r="47530" ht="12.75" x14ac:dyDescent="0.2"/>
    <row r="47531" ht="12.75" x14ac:dyDescent="0.2"/>
    <row r="47532" ht="12.75" x14ac:dyDescent="0.2"/>
    <row r="47533" ht="12.75" x14ac:dyDescent="0.2"/>
    <row r="47534" ht="12.75" x14ac:dyDescent="0.2"/>
    <row r="47535" ht="12.75" x14ac:dyDescent="0.2"/>
    <row r="47536" ht="12.75" x14ac:dyDescent="0.2"/>
    <row r="47537" ht="12.75" x14ac:dyDescent="0.2"/>
    <row r="47538" ht="12.75" x14ac:dyDescent="0.2"/>
    <row r="47539" ht="12.75" x14ac:dyDescent="0.2"/>
    <row r="47540" ht="12.75" x14ac:dyDescent="0.2"/>
    <row r="47541" ht="12.75" x14ac:dyDescent="0.2"/>
    <row r="47542" ht="12.75" x14ac:dyDescent="0.2"/>
    <row r="47543" ht="12.75" x14ac:dyDescent="0.2"/>
    <row r="47544" ht="12.75" x14ac:dyDescent="0.2"/>
    <row r="47545" ht="12.75" x14ac:dyDescent="0.2"/>
    <row r="47546" ht="12.75" x14ac:dyDescent="0.2"/>
    <row r="47547" ht="12.75" x14ac:dyDescent="0.2"/>
    <row r="47548" ht="12.75" x14ac:dyDescent="0.2"/>
    <row r="47549" ht="12.75" x14ac:dyDescent="0.2"/>
    <row r="47550" ht="12.75" x14ac:dyDescent="0.2"/>
    <row r="47551" ht="12.75" x14ac:dyDescent="0.2"/>
    <row r="47552" ht="12.75" x14ac:dyDescent="0.2"/>
    <row r="47553" ht="12.75" x14ac:dyDescent="0.2"/>
    <row r="47554" ht="12.75" x14ac:dyDescent="0.2"/>
    <row r="47555" ht="12.75" x14ac:dyDescent="0.2"/>
    <row r="47556" ht="12.75" x14ac:dyDescent="0.2"/>
    <row r="47557" ht="12.75" x14ac:dyDescent="0.2"/>
    <row r="47558" ht="12.75" x14ac:dyDescent="0.2"/>
    <row r="47559" ht="12.75" x14ac:dyDescent="0.2"/>
    <row r="47560" ht="12.75" x14ac:dyDescent="0.2"/>
    <row r="47561" ht="12.75" x14ac:dyDescent="0.2"/>
    <row r="47562" ht="12.75" x14ac:dyDescent="0.2"/>
    <row r="47563" ht="12.75" x14ac:dyDescent="0.2"/>
    <row r="47564" ht="12.75" x14ac:dyDescent="0.2"/>
    <row r="47565" ht="12.75" x14ac:dyDescent="0.2"/>
    <row r="47566" ht="12.75" x14ac:dyDescent="0.2"/>
    <row r="47567" ht="12.75" x14ac:dyDescent="0.2"/>
    <row r="47568" ht="12.75" x14ac:dyDescent="0.2"/>
    <row r="47569" ht="12.75" x14ac:dyDescent="0.2"/>
    <row r="47570" ht="12.75" x14ac:dyDescent="0.2"/>
    <row r="47571" ht="12.75" x14ac:dyDescent="0.2"/>
    <row r="47572" ht="12.75" x14ac:dyDescent="0.2"/>
    <row r="47573" ht="12.75" x14ac:dyDescent="0.2"/>
    <row r="47574" ht="12.75" x14ac:dyDescent="0.2"/>
    <row r="47575" ht="12.75" x14ac:dyDescent="0.2"/>
    <row r="47576" ht="12.75" x14ac:dyDescent="0.2"/>
    <row r="47577" ht="12.75" x14ac:dyDescent="0.2"/>
    <row r="47578" ht="12.75" x14ac:dyDescent="0.2"/>
    <row r="47579" ht="12.75" x14ac:dyDescent="0.2"/>
    <row r="47580" ht="12.75" x14ac:dyDescent="0.2"/>
    <row r="47581" ht="12.75" x14ac:dyDescent="0.2"/>
    <row r="47582" ht="12.75" x14ac:dyDescent="0.2"/>
    <row r="47583" ht="12.75" x14ac:dyDescent="0.2"/>
    <row r="47584" ht="12.75" x14ac:dyDescent="0.2"/>
    <row r="47585" ht="12.75" x14ac:dyDescent="0.2"/>
    <row r="47586" ht="12.75" x14ac:dyDescent="0.2"/>
    <row r="47587" ht="12.75" x14ac:dyDescent="0.2"/>
    <row r="47588" ht="12.75" x14ac:dyDescent="0.2"/>
    <row r="47589" ht="12.75" x14ac:dyDescent="0.2"/>
    <row r="47590" ht="12.75" x14ac:dyDescent="0.2"/>
    <row r="47591" ht="12.75" x14ac:dyDescent="0.2"/>
    <row r="47592" ht="12.75" x14ac:dyDescent="0.2"/>
    <row r="47593" ht="12.75" x14ac:dyDescent="0.2"/>
    <row r="47594" ht="12.75" x14ac:dyDescent="0.2"/>
    <row r="47595" ht="12.75" x14ac:dyDescent="0.2"/>
    <row r="47596" ht="12.75" x14ac:dyDescent="0.2"/>
    <row r="47597" ht="12.75" x14ac:dyDescent="0.2"/>
    <row r="47598" ht="12.75" x14ac:dyDescent="0.2"/>
    <row r="47599" ht="12.75" x14ac:dyDescent="0.2"/>
    <row r="47600" ht="12.75" x14ac:dyDescent="0.2"/>
    <row r="47601" ht="12.75" x14ac:dyDescent="0.2"/>
    <row r="47602" ht="12.75" x14ac:dyDescent="0.2"/>
    <row r="47603" ht="12.75" x14ac:dyDescent="0.2"/>
    <row r="47604" ht="12.75" x14ac:dyDescent="0.2"/>
    <row r="47605" ht="12.75" x14ac:dyDescent="0.2"/>
    <row r="47606" ht="12.75" x14ac:dyDescent="0.2"/>
    <row r="47607" ht="12.75" x14ac:dyDescent="0.2"/>
    <row r="47608" ht="12.75" x14ac:dyDescent="0.2"/>
    <row r="47609" ht="12.75" x14ac:dyDescent="0.2"/>
    <row r="47610" ht="12.75" x14ac:dyDescent="0.2"/>
    <row r="47611" ht="12.75" x14ac:dyDescent="0.2"/>
    <row r="47612" ht="12.75" x14ac:dyDescent="0.2"/>
    <row r="47613" ht="12.75" x14ac:dyDescent="0.2"/>
    <row r="47614" ht="12.75" x14ac:dyDescent="0.2"/>
    <row r="47615" ht="12.75" x14ac:dyDescent="0.2"/>
    <row r="47616" ht="12.75" x14ac:dyDescent="0.2"/>
    <row r="47617" ht="12.75" x14ac:dyDescent="0.2"/>
    <row r="47618" ht="12.75" x14ac:dyDescent="0.2"/>
    <row r="47619" ht="12.75" x14ac:dyDescent="0.2"/>
    <row r="47620" ht="12.75" x14ac:dyDescent="0.2"/>
    <row r="47621" ht="12.75" x14ac:dyDescent="0.2"/>
    <row r="47622" ht="12.75" x14ac:dyDescent="0.2"/>
    <row r="47623" ht="12.75" x14ac:dyDescent="0.2"/>
    <row r="47624" ht="12.75" x14ac:dyDescent="0.2"/>
    <row r="47625" ht="12.75" x14ac:dyDescent="0.2"/>
    <row r="47626" ht="12.75" x14ac:dyDescent="0.2"/>
    <row r="47627" ht="12.75" x14ac:dyDescent="0.2"/>
    <row r="47628" ht="12.75" x14ac:dyDescent="0.2"/>
    <row r="47629" ht="12.75" x14ac:dyDescent="0.2"/>
    <row r="47630" ht="12.75" x14ac:dyDescent="0.2"/>
    <row r="47631" ht="12.75" x14ac:dyDescent="0.2"/>
    <row r="47632" ht="12.75" x14ac:dyDescent="0.2"/>
    <row r="47633" ht="12.75" x14ac:dyDescent="0.2"/>
    <row r="47634" ht="12.75" x14ac:dyDescent="0.2"/>
    <row r="47635" ht="12.75" x14ac:dyDescent="0.2"/>
    <row r="47636" ht="12.75" x14ac:dyDescent="0.2"/>
    <row r="47637" ht="12.75" x14ac:dyDescent="0.2"/>
    <row r="47638" ht="12.75" x14ac:dyDescent="0.2"/>
    <row r="47639" ht="12.75" x14ac:dyDescent="0.2"/>
    <row r="47640" ht="12.75" x14ac:dyDescent="0.2"/>
    <row r="47641" ht="12.75" x14ac:dyDescent="0.2"/>
    <row r="47642" ht="12.75" x14ac:dyDescent="0.2"/>
    <row r="47643" ht="12.75" x14ac:dyDescent="0.2"/>
    <row r="47644" ht="12.75" x14ac:dyDescent="0.2"/>
    <row r="47645" ht="12.75" x14ac:dyDescent="0.2"/>
    <row r="47646" ht="12.75" x14ac:dyDescent="0.2"/>
    <row r="47647" ht="12.75" x14ac:dyDescent="0.2"/>
    <row r="47648" ht="12.75" x14ac:dyDescent="0.2"/>
    <row r="47649" ht="12.75" x14ac:dyDescent="0.2"/>
    <row r="47650" ht="12.75" x14ac:dyDescent="0.2"/>
    <row r="47651" ht="12.75" x14ac:dyDescent="0.2"/>
    <row r="47652" ht="12.75" x14ac:dyDescent="0.2"/>
    <row r="47653" ht="12.75" x14ac:dyDescent="0.2"/>
    <row r="47654" ht="12.75" x14ac:dyDescent="0.2"/>
    <row r="47655" ht="12.75" x14ac:dyDescent="0.2"/>
    <row r="47656" ht="12.75" x14ac:dyDescent="0.2"/>
    <row r="47657" ht="12.75" x14ac:dyDescent="0.2"/>
    <row r="47658" ht="12.75" x14ac:dyDescent="0.2"/>
    <row r="47659" ht="12.75" x14ac:dyDescent="0.2"/>
    <row r="47660" ht="12.75" x14ac:dyDescent="0.2"/>
    <row r="47661" ht="12.75" x14ac:dyDescent="0.2"/>
    <row r="47662" ht="12.75" x14ac:dyDescent="0.2"/>
    <row r="47663" ht="12.75" x14ac:dyDescent="0.2"/>
    <row r="47664" ht="12.75" x14ac:dyDescent="0.2"/>
    <row r="47665" ht="12.75" x14ac:dyDescent="0.2"/>
    <row r="47666" ht="12.75" x14ac:dyDescent="0.2"/>
    <row r="47667" ht="12.75" x14ac:dyDescent="0.2"/>
    <row r="47668" ht="12.75" x14ac:dyDescent="0.2"/>
    <row r="47669" ht="12.75" x14ac:dyDescent="0.2"/>
    <row r="47670" ht="12.75" x14ac:dyDescent="0.2"/>
    <row r="47671" ht="12.75" x14ac:dyDescent="0.2"/>
    <row r="47672" ht="12.75" x14ac:dyDescent="0.2"/>
    <row r="47673" ht="12.75" x14ac:dyDescent="0.2"/>
    <row r="47674" ht="12.75" x14ac:dyDescent="0.2"/>
    <row r="47675" ht="12.75" x14ac:dyDescent="0.2"/>
    <row r="47676" ht="12.75" x14ac:dyDescent="0.2"/>
    <row r="47677" ht="12.75" x14ac:dyDescent="0.2"/>
    <row r="47678" ht="12.75" x14ac:dyDescent="0.2"/>
    <row r="47679" ht="12.75" x14ac:dyDescent="0.2"/>
    <row r="47680" ht="12.75" x14ac:dyDescent="0.2"/>
    <row r="47681" ht="12.75" x14ac:dyDescent="0.2"/>
    <row r="47682" ht="12.75" x14ac:dyDescent="0.2"/>
    <row r="47683" ht="12.75" x14ac:dyDescent="0.2"/>
    <row r="47684" ht="12.75" x14ac:dyDescent="0.2"/>
    <row r="47685" ht="12.75" x14ac:dyDescent="0.2"/>
    <row r="47686" ht="12.75" x14ac:dyDescent="0.2"/>
    <row r="47687" ht="12.75" x14ac:dyDescent="0.2"/>
    <row r="47688" ht="12.75" x14ac:dyDescent="0.2"/>
    <row r="47689" ht="12.75" x14ac:dyDescent="0.2"/>
    <row r="47690" ht="12.75" x14ac:dyDescent="0.2"/>
    <row r="47691" ht="12.75" x14ac:dyDescent="0.2"/>
    <row r="47692" ht="12.75" x14ac:dyDescent="0.2"/>
    <row r="47693" ht="12.75" x14ac:dyDescent="0.2"/>
    <row r="47694" ht="12.75" x14ac:dyDescent="0.2"/>
    <row r="47695" ht="12.75" x14ac:dyDescent="0.2"/>
    <row r="47696" ht="12.75" x14ac:dyDescent="0.2"/>
    <row r="47697" ht="12.75" x14ac:dyDescent="0.2"/>
    <row r="47698" ht="12.75" x14ac:dyDescent="0.2"/>
    <row r="47699" ht="12.75" x14ac:dyDescent="0.2"/>
    <row r="47700" ht="12.75" x14ac:dyDescent="0.2"/>
    <row r="47701" ht="12.75" x14ac:dyDescent="0.2"/>
    <row r="47702" ht="12.75" x14ac:dyDescent="0.2"/>
    <row r="47703" ht="12.75" x14ac:dyDescent="0.2"/>
    <row r="47704" ht="12.75" x14ac:dyDescent="0.2"/>
    <row r="47705" ht="12.75" x14ac:dyDescent="0.2"/>
    <row r="47706" ht="12.75" x14ac:dyDescent="0.2"/>
    <row r="47707" ht="12.75" x14ac:dyDescent="0.2"/>
    <row r="47708" ht="12.75" x14ac:dyDescent="0.2"/>
    <row r="47709" ht="12.75" x14ac:dyDescent="0.2"/>
    <row r="47710" ht="12.75" x14ac:dyDescent="0.2"/>
    <row r="47711" ht="12.75" x14ac:dyDescent="0.2"/>
    <row r="47712" ht="12.75" x14ac:dyDescent="0.2"/>
    <row r="47713" ht="12.75" x14ac:dyDescent="0.2"/>
    <row r="47714" ht="12.75" x14ac:dyDescent="0.2"/>
    <row r="47715" ht="12.75" x14ac:dyDescent="0.2"/>
    <row r="47716" ht="12.75" x14ac:dyDescent="0.2"/>
    <row r="47717" ht="12.75" x14ac:dyDescent="0.2"/>
    <row r="47718" ht="12.75" x14ac:dyDescent="0.2"/>
    <row r="47719" ht="12.75" x14ac:dyDescent="0.2"/>
    <row r="47720" ht="12.75" x14ac:dyDescent="0.2"/>
    <row r="47721" ht="12.75" x14ac:dyDescent="0.2"/>
    <row r="47722" ht="12.75" x14ac:dyDescent="0.2"/>
    <row r="47723" ht="12.75" x14ac:dyDescent="0.2"/>
    <row r="47724" ht="12.75" x14ac:dyDescent="0.2"/>
    <row r="47725" ht="12.75" x14ac:dyDescent="0.2"/>
    <row r="47726" ht="12.75" x14ac:dyDescent="0.2"/>
    <row r="47727" ht="12.75" x14ac:dyDescent="0.2"/>
    <row r="47728" ht="12.75" x14ac:dyDescent="0.2"/>
    <row r="47729" ht="12.75" x14ac:dyDescent="0.2"/>
    <row r="47730" ht="12.75" x14ac:dyDescent="0.2"/>
    <row r="47731" ht="12.75" x14ac:dyDescent="0.2"/>
    <row r="47732" ht="12.75" x14ac:dyDescent="0.2"/>
    <row r="47733" ht="12.75" x14ac:dyDescent="0.2"/>
    <row r="47734" ht="12.75" x14ac:dyDescent="0.2"/>
    <row r="47735" ht="12.75" x14ac:dyDescent="0.2"/>
    <row r="47736" ht="12.75" x14ac:dyDescent="0.2"/>
    <row r="47737" ht="12.75" x14ac:dyDescent="0.2"/>
    <row r="47738" ht="12.75" x14ac:dyDescent="0.2"/>
    <row r="47739" ht="12.75" x14ac:dyDescent="0.2"/>
    <row r="47740" ht="12.75" x14ac:dyDescent="0.2"/>
    <row r="47741" ht="12.75" x14ac:dyDescent="0.2"/>
    <row r="47742" ht="12.75" x14ac:dyDescent="0.2"/>
    <row r="47743" ht="12.75" x14ac:dyDescent="0.2"/>
    <row r="47744" ht="12.75" x14ac:dyDescent="0.2"/>
    <row r="47745" ht="12.75" x14ac:dyDescent="0.2"/>
    <row r="47746" ht="12.75" x14ac:dyDescent="0.2"/>
    <row r="47747" ht="12.75" x14ac:dyDescent="0.2"/>
    <row r="47748" ht="12.75" x14ac:dyDescent="0.2"/>
    <row r="47749" ht="12.75" x14ac:dyDescent="0.2"/>
    <row r="47750" ht="12.75" x14ac:dyDescent="0.2"/>
    <row r="47751" ht="12.75" x14ac:dyDescent="0.2"/>
    <row r="47752" ht="12.75" x14ac:dyDescent="0.2"/>
    <row r="47753" ht="12.75" x14ac:dyDescent="0.2"/>
    <row r="47754" ht="12.75" x14ac:dyDescent="0.2"/>
    <row r="47755" ht="12.75" x14ac:dyDescent="0.2"/>
    <row r="47756" ht="12.75" x14ac:dyDescent="0.2"/>
    <row r="47757" ht="12.75" x14ac:dyDescent="0.2"/>
    <row r="47758" ht="12.75" x14ac:dyDescent="0.2"/>
    <row r="47759" ht="12.75" x14ac:dyDescent="0.2"/>
    <row r="47760" ht="12.75" x14ac:dyDescent="0.2"/>
    <row r="47761" ht="12.75" x14ac:dyDescent="0.2"/>
    <row r="47762" ht="12.75" x14ac:dyDescent="0.2"/>
    <row r="47763" ht="12.75" x14ac:dyDescent="0.2"/>
    <row r="47764" ht="12.75" x14ac:dyDescent="0.2"/>
    <row r="47765" ht="12.75" x14ac:dyDescent="0.2"/>
    <row r="47766" ht="12.75" x14ac:dyDescent="0.2"/>
    <row r="47767" ht="12.75" x14ac:dyDescent="0.2"/>
    <row r="47768" ht="12.75" x14ac:dyDescent="0.2"/>
    <row r="47769" ht="12.75" x14ac:dyDescent="0.2"/>
    <row r="47770" ht="12.75" x14ac:dyDescent="0.2"/>
    <row r="47771" ht="12.75" x14ac:dyDescent="0.2"/>
    <row r="47772" ht="12.75" x14ac:dyDescent="0.2"/>
    <row r="47773" ht="12.75" x14ac:dyDescent="0.2"/>
    <row r="47774" ht="12.75" x14ac:dyDescent="0.2"/>
    <row r="47775" ht="12.75" x14ac:dyDescent="0.2"/>
    <row r="47776" ht="12.75" x14ac:dyDescent="0.2"/>
    <row r="47777" ht="12.75" x14ac:dyDescent="0.2"/>
    <row r="47778" ht="12.75" x14ac:dyDescent="0.2"/>
    <row r="47779" ht="12.75" x14ac:dyDescent="0.2"/>
    <row r="47780" ht="12.75" x14ac:dyDescent="0.2"/>
    <row r="47781" ht="12.75" x14ac:dyDescent="0.2"/>
    <row r="47782" ht="12.75" x14ac:dyDescent="0.2"/>
    <row r="47783" ht="12.75" x14ac:dyDescent="0.2"/>
    <row r="47784" ht="12.75" x14ac:dyDescent="0.2"/>
    <row r="47785" ht="12.75" x14ac:dyDescent="0.2"/>
    <row r="47786" ht="12.75" x14ac:dyDescent="0.2"/>
    <row r="47787" ht="12.75" x14ac:dyDescent="0.2"/>
    <row r="47788" ht="12.75" x14ac:dyDescent="0.2"/>
    <row r="47789" ht="12.75" x14ac:dyDescent="0.2"/>
    <row r="47790" ht="12.75" x14ac:dyDescent="0.2"/>
    <row r="47791" ht="12.75" x14ac:dyDescent="0.2"/>
    <row r="47792" ht="12.75" x14ac:dyDescent="0.2"/>
    <row r="47793" ht="12.75" x14ac:dyDescent="0.2"/>
    <row r="47794" ht="12.75" x14ac:dyDescent="0.2"/>
    <row r="47795" ht="12.75" x14ac:dyDescent="0.2"/>
    <row r="47796" ht="12.75" x14ac:dyDescent="0.2"/>
    <row r="47797" ht="12.75" x14ac:dyDescent="0.2"/>
    <row r="47798" ht="12.75" x14ac:dyDescent="0.2"/>
    <row r="47799" ht="12.75" x14ac:dyDescent="0.2"/>
    <row r="47800" ht="12.75" x14ac:dyDescent="0.2"/>
    <row r="47801" ht="12.75" x14ac:dyDescent="0.2"/>
    <row r="47802" ht="12.75" x14ac:dyDescent="0.2"/>
    <row r="47803" ht="12.75" x14ac:dyDescent="0.2"/>
    <row r="47804" ht="12.75" x14ac:dyDescent="0.2"/>
    <row r="47805" ht="12.75" x14ac:dyDescent="0.2"/>
    <row r="47806" ht="12.75" x14ac:dyDescent="0.2"/>
    <row r="47807" ht="12.75" x14ac:dyDescent="0.2"/>
    <row r="47808" ht="12.75" x14ac:dyDescent="0.2"/>
    <row r="47809" ht="12.75" x14ac:dyDescent="0.2"/>
    <row r="47810" ht="12.75" x14ac:dyDescent="0.2"/>
    <row r="47811" ht="12.75" x14ac:dyDescent="0.2"/>
    <row r="47812" ht="12.75" x14ac:dyDescent="0.2"/>
    <row r="47813" ht="12.75" x14ac:dyDescent="0.2"/>
    <row r="47814" ht="12.75" x14ac:dyDescent="0.2"/>
    <row r="47815" ht="12.75" x14ac:dyDescent="0.2"/>
    <row r="47816" ht="12.75" x14ac:dyDescent="0.2"/>
    <row r="47817" ht="12.75" x14ac:dyDescent="0.2"/>
    <row r="47818" ht="12.75" x14ac:dyDescent="0.2"/>
    <row r="47819" ht="12.75" x14ac:dyDescent="0.2"/>
    <row r="47820" ht="12.75" x14ac:dyDescent="0.2"/>
    <row r="47821" ht="12.75" x14ac:dyDescent="0.2"/>
    <row r="47822" ht="12.75" x14ac:dyDescent="0.2"/>
    <row r="47823" ht="12.75" x14ac:dyDescent="0.2"/>
    <row r="47824" ht="12.75" x14ac:dyDescent="0.2"/>
    <row r="47825" ht="12.75" x14ac:dyDescent="0.2"/>
    <row r="47826" ht="12.75" x14ac:dyDescent="0.2"/>
    <row r="47827" ht="12.75" x14ac:dyDescent="0.2"/>
    <row r="47828" ht="12.75" x14ac:dyDescent="0.2"/>
    <row r="47829" ht="12.75" x14ac:dyDescent="0.2"/>
    <row r="47830" ht="12.75" x14ac:dyDescent="0.2"/>
    <row r="47831" ht="12.75" x14ac:dyDescent="0.2"/>
    <row r="47832" ht="12.75" x14ac:dyDescent="0.2"/>
    <row r="47833" ht="12.75" x14ac:dyDescent="0.2"/>
    <row r="47834" ht="12.75" x14ac:dyDescent="0.2"/>
    <row r="47835" ht="12.75" x14ac:dyDescent="0.2"/>
    <row r="47836" ht="12.75" x14ac:dyDescent="0.2"/>
    <row r="47837" ht="12.75" x14ac:dyDescent="0.2"/>
    <row r="47838" ht="12.75" x14ac:dyDescent="0.2"/>
    <row r="47839" ht="12.75" x14ac:dyDescent="0.2"/>
    <row r="47840" ht="12.75" x14ac:dyDescent="0.2"/>
    <row r="47841" ht="12.75" x14ac:dyDescent="0.2"/>
    <row r="47842" ht="12.75" x14ac:dyDescent="0.2"/>
    <row r="47843" ht="12.75" x14ac:dyDescent="0.2"/>
    <row r="47844" ht="12.75" x14ac:dyDescent="0.2"/>
    <row r="47845" ht="12.75" x14ac:dyDescent="0.2"/>
    <row r="47846" ht="12.75" x14ac:dyDescent="0.2"/>
    <row r="47847" ht="12.75" x14ac:dyDescent="0.2"/>
    <row r="47848" ht="12.75" x14ac:dyDescent="0.2"/>
    <row r="47849" ht="12.75" x14ac:dyDescent="0.2"/>
    <row r="47850" ht="12.75" x14ac:dyDescent="0.2"/>
    <row r="47851" ht="12.75" x14ac:dyDescent="0.2"/>
    <row r="47852" ht="12.75" x14ac:dyDescent="0.2"/>
    <row r="47853" ht="12.75" x14ac:dyDescent="0.2"/>
    <row r="47854" ht="12.75" x14ac:dyDescent="0.2"/>
    <row r="47855" ht="12.75" x14ac:dyDescent="0.2"/>
    <row r="47856" ht="12.75" x14ac:dyDescent="0.2"/>
    <row r="47857" ht="12.75" x14ac:dyDescent="0.2"/>
    <row r="47858" ht="12.75" x14ac:dyDescent="0.2"/>
    <row r="47859" ht="12.75" x14ac:dyDescent="0.2"/>
    <row r="47860" ht="12.75" x14ac:dyDescent="0.2"/>
    <row r="47861" ht="12.75" x14ac:dyDescent="0.2"/>
    <row r="47862" ht="12.75" x14ac:dyDescent="0.2"/>
    <row r="47863" ht="12.75" x14ac:dyDescent="0.2"/>
    <row r="47864" ht="12.75" x14ac:dyDescent="0.2"/>
    <row r="47865" ht="12.75" x14ac:dyDescent="0.2"/>
    <row r="47866" ht="12.75" x14ac:dyDescent="0.2"/>
    <row r="47867" ht="12.75" x14ac:dyDescent="0.2"/>
    <row r="47868" ht="12.75" x14ac:dyDescent="0.2"/>
    <row r="47869" ht="12.75" x14ac:dyDescent="0.2"/>
    <row r="47870" ht="12.75" x14ac:dyDescent="0.2"/>
    <row r="47871" ht="12.75" x14ac:dyDescent="0.2"/>
    <row r="47872" ht="12.75" x14ac:dyDescent="0.2"/>
    <row r="47873" ht="12.75" x14ac:dyDescent="0.2"/>
    <row r="47874" ht="12.75" x14ac:dyDescent="0.2"/>
    <row r="47875" ht="12.75" x14ac:dyDescent="0.2"/>
    <row r="47876" ht="12.75" x14ac:dyDescent="0.2"/>
    <row r="47877" ht="12.75" x14ac:dyDescent="0.2"/>
    <row r="47878" ht="12.75" x14ac:dyDescent="0.2"/>
    <row r="47879" ht="12.75" x14ac:dyDescent="0.2"/>
    <row r="47880" ht="12.75" x14ac:dyDescent="0.2"/>
    <row r="47881" ht="12.75" x14ac:dyDescent="0.2"/>
    <row r="47882" ht="12.75" x14ac:dyDescent="0.2"/>
    <row r="47883" ht="12.75" x14ac:dyDescent="0.2"/>
    <row r="47884" ht="12.75" x14ac:dyDescent="0.2"/>
    <row r="47885" ht="12.75" x14ac:dyDescent="0.2"/>
    <row r="47886" ht="12.75" x14ac:dyDescent="0.2"/>
    <row r="47887" ht="12.75" x14ac:dyDescent="0.2"/>
    <row r="47888" ht="12.75" x14ac:dyDescent="0.2"/>
    <row r="47889" ht="12.75" x14ac:dyDescent="0.2"/>
    <row r="47890" ht="12.75" x14ac:dyDescent="0.2"/>
    <row r="47891" ht="12.75" x14ac:dyDescent="0.2"/>
    <row r="47892" ht="12.75" x14ac:dyDescent="0.2"/>
    <row r="47893" ht="12.75" x14ac:dyDescent="0.2"/>
    <row r="47894" ht="12.75" x14ac:dyDescent="0.2"/>
    <row r="47895" ht="12.75" x14ac:dyDescent="0.2"/>
    <row r="47896" ht="12.75" x14ac:dyDescent="0.2"/>
    <row r="47897" ht="12.75" x14ac:dyDescent="0.2"/>
    <row r="47898" ht="12.75" x14ac:dyDescent="0.2"/>
    <row r="47899" ht="12.75" x14ac:dyDescent="0.2"/>
    <row r="47900" ht="12.75" x14ac:dyDescent="0.2"/>
    <row r="47901" ht="12.75" x14ac:dyDescent="0.2"/>
    <row r="47902" ht="12.75" x14ac:dyDescent="0.2"/>
    <row r="47903" ht="12.75" x14ac:dyDescent="0.2"/>
    <row r="47904" ht="12.75" x14ac:dyDescent="0.2"/>
    <row r="47905" ht="12.75" x14ac:dyDescent="0.2"/>
    <row r="47906" ht="12.75" x14ac:dyDescent="0.2"/>
    <row r="47907" ht="12.75" x14ac:dyDescent="0.2"/>
    <row r="47908" ht="12.75" x14ac:dyDescent="0.2"/>
    <row r="47909" ht="12.75" x14ac:dyDescent="0.2"/>
    <row r="47910" ht="12.75" x14ac:dyDescent="0.2"/>
    <row r="47911" ht="12.75" x14ac:dyDescent="0.2"/>
    <row r="47912" ht="12.75" x14ac:dyDescent="0.2"/>
    <row r="47913" ht="12.75" x14ac:dyDescent="0.2"/>
    <row r="47914" ht="12.75" x14ac:dyDescent="0.2"/>
    <row r="47915" ht="12.75" x14ac:dyDescent="0.2"/>
    <row r="47916" ht="12.75" x14ac:dyDescent="0.2"/>
    <row r="47917" ht="12.75" x14ac:dyDescent="0.2"/>
    <row r="47918" ht="12.75" x14ac:dyDescent="0.2"/>
    <row r="47919" ht="12.75" x14ac:dyDescent="0.2"/>
    <row r="47920" ht="12.75" x14ac:dyDescent="0.2"/>
    <row r="47921" ht="12.75" x14ac:dyDescent="0.2"/>
    <row r="47922" ht="12.75" x14ac:dyDescent="0.2"/>
    <row r="47923" ht="12.75" x14ac:dyDescent="0.2"/>
    <row r="47924" ht="12.75" x14ac:dyDescent="0.2"/>
    <row r="47925" ht="12.75" x14ac:dyDescent="0.2"/>
    <row r="47926" ht="12.75" x14ac:dyDescent="0.2"/>
    <row r="47927" ht="12.75" x14ac:dyDescent="0.2"/>
    <row r="47928" ht="12.75" x14ac:dyDescent="0.2"/>
    <row r="47929" ht="12.75" x14ac:dyDescent="0.2"/>
    <row r="47930" ht="12.75" x14ac:dyDescent="0.2"/>
    <row r="47931" ht="12.75" x14ac:dyDescent="0.2"/>
    <row r="47932" ht="12.75" x14ac:dyDescent="0.2"/>
    <row r="47933" ht="12.75" x14ac:dyDescent="0.2"/>
    <row r="47934" ht="12.75" x14ac:dyDescent="0.2"/>
    <row r="47935" ht="12.75" x14ac:dyDescent="0.2"/>
    <row r="47936" ht="12.75" x14ac:dyDescent="0.2"/>
    <row r="47937" ht="12.75" x14ac:dyDescent="0.2"/>
    <row r="47938" ht="12.75" x14ac:dyDescent="0.2"/>
    <row r="47939" ht="12.75" x14ac:dyDescent="0.2"/>
    <row r="47940" ht="12.75" x14ac:dyDescent="0.2"/>
    <row r="47941" ht="12.75" x14ac:dyDescent="0.2"/>
    <row r="47942" ht="12.75" x14ac:dyDescent="0.2"/>
    <row r="47943" ht="12.75" x14ac:dyDescent="0.2"/>
    <row r="47944" ht="12.75" x14ac:dyDescent="0.2"/>
    <row r="47945" ht="12.75" x14ac:dyDescent="0.2"/>
    <row r="47946" ht="12.75" x14ac:dyDescent="0.2"/>
    <row r="47947" ht="12.75" x14ac:dyDescent="0.2"/>
    <row r="47948" ht="12.75" x14ac:dyDescent="0.2"/>
    <row r="47949" ht="12.75" x14ac:dyDescent="0.2"/>
    <row r="47950" ht="12.75" x14ac:dyDescent="0.2"/>
    <row r="47951" ht="12.75" x14ac:dyDescent="0.2"/>
    <row r="47952" ht="12.75" x14ac:dyDescent="0.2"/>
    <row r="47953" ht="12.75" x14ac:dyDescent="0.2"/>
    <row r="47954" ht="12.75" x14ac:dyDescent="0.2"/>
    <row r="47955" ht="12.75" x14ac:dyDescent="0.2"/>
    <row r="47956" ht="12.75" x14ac:dyDescent="0.2"/>
    <row r="47957" ht="12.75" x14ac:dyDescent="0.2"/>
    <row r="47958" ht="12.75" x14ac:dyDescent="0.2"/>
    <row r="47959" ht="12.75" x14ac:dyDescent="0.2"/>
    <row r="47960" ht="12.75" x14ac:dyDescent="0.2"/>
    <row r="47961" ht="12.75" x14ac:dyDescent="0.2"/>
    <row r="47962" ht="12.75" x14ac:dyDescent="0.2"/>
    <row r="47963" ht="12.75" x14ac:dyDescent="0.2"/>
    <row r="47964" ht="12.75" x14ac:dyDescent="0.2"/>
    <row r="47965" ht="12.75" x14ac:dyDescent="0.2"/>
    <row r="47966" ht="12.75" x14ac:dyDescent="0.2"/>
    <row r="47967" ht="12.75" x14ac:dyDescent="0.2"/>
    <row r="47968" ht="12.75" x14ac:dyDescent="0.2"/>
    <row r="47969" ht="12.75" x14ac:dyDescent="0.2"/>
    <row r="47970" ht="12.75" x14ac:dyDescent="0.2"/>
    <row r="47971" ht="12.75" x14ac:dyDescent="0.2"/>
    <row r="47972" ht="12.75" x14ac:dyDescent="0.2"/>
    <row r="47973" ht="12.75" x14ac:dyDescent="0.2"/>
    <row r="47974" ht="12.75" x14ac:dyDescent="0.2"/>
    <row r="47975" ht="12.75" x14ac:dyDescent="0.2"/>
    <row r="47976" ht="12.75" x14ac:dyDescent="0.2"/>
    <row r="47977" ht="12.75" x14ac:dyDescent="0.2"/>
    <row r="47978" ht="12.75" x14ac:dyDescent="0.2"/>
    <row r="47979" ht="12.75" x14ac:dyDescent="0.2"/>
    <row r="47980" ht="12.75" x14ac:dyDescent="0.2"/>
    <row r="47981" ht="12.75" x14ac:dyDescent="0.2"/>
    <row r="47982" ht="12.75" x14ac:dyDescent="0.2"/>
    <row r="47983" ht="12.75" x14ac:dyDescent="0.2"/>
    <row r="47984" ht="12.75" x14ac:dyDescent="0.2"/>
    <row r="47985" ht="12.75" x14ac:dyDescent="0.2"/>
    <row r="47986" ht="12.75" x14ac:dyDescent="0.2"/>
    <row r="47987" ht="12.75" x14ac:dyDescent="0.2"/>
    <row r="47988" ht="12.75" x14ac:dyDescent="0.2"/>
    <row r="47989" ht="12.75" x14ac:dyDescent="0.2"/>
    <row r="47990" ht="12.75" x14ac:dyDescent="0.2"/>
    <row r="47991" ht="12.75" x14ac:dyDescent="0.2"/>
    <row r="47992" ht="12.75" x14ac:dyDescent="0.2"/>
    <row r="47993" ht="12.75" x14ac:dyDescent="0.2"/>
    <row r="47994" ht="12.75" x14ac:dyDescent="0.2"/>
    <row r="47995" ht="12.75" x14ac:dyDescent="0.2"/>
    <row r="47996" ht="12.75" x14ac:dyDescent="0.2"/>
    <row r="47997" ht="12.75" x14ac:dyDescent="0.2"/>
    <row r="47998" ht="12.75" x14ac:dyDescent="0.2"/>
    <row r="47999" ht="12.75" x14ac:dyDescent="0.2"/>
    <row r="48000" ht="12.75" x14ac:dyDescent="0.2"/>
    <row r="48001" ht="12.75" x14ac:dyDescent="0.2"/>
    <row r="48002" ht="12.75" x14ac:dyDescent="0.2"/>
    <row r="48003" ht="12.75" x14ac:dyDescent="0.2"/>
    <row r="48004" ht="12.75" x14ac:dyDescent="0.2"/>
    <row r="48005" ht="12.75" x14ac:dyDescent="0.2"/>
    <row r="48006" ht="12.75" x14ac:dyDescent="0.2"/>
    <row r="48007" ht="12.75" x14ac:dyDescent="0.2"/>
    <row r="48008" ht="12.75" x14ac:dyDescent="0.2"/>
    <row r="48009" ht="12.75" x14ac:dyDescent="0.2"/>
    <row r="48010" ht="12.75" x14ac:dyDescent="0.2"/>
    <row r="48011" ht="12.75" x14ac:dyDescent="0.2"/>
    <row r="48012" ht="12.75" x14ac:dyDescent="0.2"/>
    <row r="48013" ht="12.75" x14ac:dyDescent="0.2"/>
    <row r="48014" ht="12.75" x14ac:dyDescent="0.2"/>
    <row r="48015" ht="12.75" x14ac:dyDescent="0.2"/>
    <row r="48016" ht="12.75" x14ac:dyDescent="0.2"/>
    <row r="48017" ht="12.75" x14ac:dyDescent="0.2"/>
    <row r="48018" ht="12.75" x14ac:dyDescent="0.2"/>
    <row r="48019" ht="12.75" x14ac:dyDescent="0.2"/>
    <row r="48020" ht="12.75" x14ac:dyDescent="0.2"/>
    <row r="48021" ht="12.75" x14ac:dyDescent="0.2"/>
    <row r="48022" ht="12.75" x14ac:dyDescent="0.2"/>
    <row r="48023" ht="12.75" x14ac:dyDescent="0.2"/>
    <row r="48024" ht="12.75" x14ac:dyDescent="0.2"/>
    <row r="48025" ht="12.75" x14ac:dyDescent="0.2"/>
    <row r="48026" ht="12.75" x14ac:dyDescent="0.2"/>
    <row r="48027" ht="12.75" x14ac:dyDescent="0.2"/>
    <row r="48028" ht="12.75" x14ac:dyDescent="0.2"/>
    <row r="48029" ht="12.75" x14ac:dyDescent="0.2"/>
    <row r="48030" ht="12.75" x14ac:dyDescent="0.2"/>
    <row r="48031" ht="12.75" x14ac:dyDescent="0.2"/>
    <row r="48032" ht="12.75" x14ac:dyDescent="0.2"/>
    <row r="48033" ht="12.75" x14ac:dyDescent="0.2"/>
    <row r="48034" ht="12.75" x14ac:dyDescent="0.2"/>
    <row r="48035" ht="12.75" x14ac:dyDescent="0.2"/>
    <row r="48036" ht="12.75" x14ac:dyDescent="0.2"/>
    <row r="48037" ht="12.75" x14ac:dyDescent="0.2"/>
    <row r="48038" ht="12.75" x14ac:dyDescent="0.2"/>
    <row r="48039" ht="12.75" x14ac:dyDescent="0.2"/>
    <row r="48040" ht="12.75" x14ac:dyDescent="0.2"/>
    <row r="48041" ht="12.75" x14ac:dyDescent="0.2"/>
    <row r="48042" ht="12.75" x14ac:dyDescent="0.2"/>
    <row r="48043" ht="12.75" x14ac:dyDescent="0.2"/>
    <row r="48044" ht="12.75" x14ac:dyDescent="0.2"/>
    <row r="48045" ht="12.75" x14ac:dyDescent="0.2"/>
    <row r="48046" ht="12.75" x14ac:dyDescent="0.2"/>
    <row r="48047" ht="12.75" x14ac:dyDescent="0.2"/>
    <row r="48048" ht="12.75" x14ac:dyDescent="0.2"/>
    <row r="48049" ht="12.75" x14ac:dyDescent="0.2"/>
    <row r="48050" ht="12.75" x14ac:dyDescent="0.2"/>
    <row r="48051" ht="12.75" x14ac:dyDescent="0.2"/>
    <row r="48052" ht="12.75" x14ac:dyDescent="0.2"/>
    <row r="48053" ht="12.75" x14ac:dyDescent="0.2"/>
    <row r="48054" ht="12.75" x14ac:dyDescent="0.2"/>
    <row r="48055" ht="12.75" x14ac:dyDescent="0.2"/>
    <row r="48056" ht="12.75" x14ac:dyDescent="0.2"/>
    <row r="48057" ht="12.75" x14ac:dyDescent="0.2"/>
    <row r="48058" ht="12.75" x14ac:dyDescent="0.2"/>
    <row r="48059" ht="12.75" x14ac:dyDescent="0.2"/>
    <row r="48060" ht="12.75" x14ac:dyDescent="0.2"/>
    <row r="48061" ht="12.75" x14ac:dyDescent="0.2"/>
    <row r="48062" ht="12.75" x14ac:dyDescent="0.2"/>
    <row r="48063" ht="12.75" x14ac:dyDescent="0.2"/>
    <row r="48064" ht="12.75" x14ac:dyDescent="0.2"/>
    <row r="48065" ht="12.75" x14ac:dyDescent="0.2"/>
    <row r="48066" ht="12.75" x14ac:dyDescent="0.2"/>
    <row r="48067" ht="12.75" x14ac:dyDescent="0.2"/>
    <row r="48068" ht="12.75" x14ac:dyDescent="0.2"/>
    <row r="48069" ht="12.75" x14ac:dyDescent="0.2"/>
    <row r="48070" ht="12.75" x14ac:dyDescent="0.2"/>
    <row r="48071" ht="12.75" x14ac:dyDescent="0.2"/>
    <row r="48072" ht="12.75" x14ac:dyDescent="0.2"/>
    <row r="48073" ht="12.75" x14ac:dyDescent="0.2"/>
    <row r="48074" ht="12.75" x14ac:dyDescent="0.2"/>
    <row r="48075" ht="12.75" x14ac:dyDescent="0.2"/>
    <row r="48076" ht="12.75" x14ac:dyDescent="0.2"/>
    <row r="48077" ht="12.75" x14ac:dyDescent="0.2"/>
    <row r="48078" ht="12.75" x14ac:dyDescent="0.2"/>
    <row r="48079" ht="12.75" x14ac:dyDescent="0.2"/>
    <row r="48080" ht="12.75" x14ac:dyDescent="0.2"/>
    <row r="48081" ht="12.75" x14ac:dyDescent="0.2"/>
    <row r="48082" ht="12.75" x14ac:dyDescent="0.2"/>
    <row r="48083" ht="12.75" x14ac:dyDescent="0.2"/>
    <row r="48084" ht="12.75" x14ac:dyDescent="0.2"/>
    <row r="48085" ht="12.75" x14ac:dyDescent="0.2"/>
    <row r="48086" ht="12.75" x14ac:dyDescent="0.2"/>
    <row r="48087" ht="12.75" x14ac:dyDescent="0.2"/>
    <row r="48088" ht="12.75" x14ac:dyDescent="0.2"/>
    <row r="48089" ht="12.75" x14ac:dyDescent="0.2"/>
    <row r="48090" ht="12.75" x14ac:dyDescent="0.2"/>
    <row r="48091" ht="12.75" x14ac:dyDescent="0.2"/>
    <row r="48092" ht="12.75" x14ac:dyDescent="0.2"/>
    <row r="48093" ht="12.75" x14ac:dyDescent="0.2"/>
    <row r="48094" ht="12.75" x14ac:dyDescent="0.2"/>
    <row r="48095" ht="12.75" x14ac:dyDescent="0.2"/>
    <row r="48096" ht="12.75" x14ac:dyDescent="0.2"/>
    <row r="48097" ht="12.75" x14ac:dyDescent="0.2"/>
    <row r="48098" ht="12.75" x14ac:dyDescent="0.2"/>
    <row r="48099" ht="12.75" x14ac:dyDescent="0.2"/>
    <row r="48100" ht="12.75" x14ac:dyDescent="0.2"/>
    <row r="48101" ht="12.75" x14ac:dyDescent="0.2"/>
    <row r="48102" ht="12.75" x14ac:dyDescent="0.2"/>
    <row r="48103" ht="12.75" x14ac:dyDescent="0.2"/>
    <row r="48104" ht="12.75" x14ac:dyDescent="0.2"/>
    <row r="48105" ht="12.75" x14ac:dyDescent="0.2"/>
    <row r="48106" ht="12.75" x14ac:dyDescent="0.2"/>
    <row r="48107" ht="12.75" x14ac:dyDescent="0.2"/>
    <row r="48108" ht="12.75" x14ac:dyDescent="0.2"/>
    <row r="48109" ht="12.75" x14ac:dyDescent="0.2"/>
    <row r="48110" ht="12.75" x14ac:dyDescent="0.2"/>
    <row r="48111" ht="12.75" x14ac:dyDescent="0.2"/>
    <row r="48112" ht="12.75" x14ac:dyDescent="0.2"/>
    <row r="48113" ht="12.75" x14ac:dyDescent="0.2"/>
    <row r="48114" ht="12.75" x14ac:dyDescent="0.2"/>
    <row r="48115" ht="12.75" x14ac:dyDescent="0.2"/>
    <row r="48116" ht="12.75" x14ac:dyDescent="0.2"/>
    <row r="48117" ht="12.75" x14ac:dyDescent="0.2"/>
    <row r="48118" ht="12.75" x14ac:dyDescent="0.2"/>
    <row r="48119" ht="12.75" x14ac:dyDescent="0.2"/>
    <row r="48120" ht="12.75" x14ac:dyDescent="0.2"/>
    <row r="48121" ht="12.75" x14ac:dyDescent="0.2"/>
    <row r="48122" ht="12.75" x14ac:dyDescent="0.2"/>
    <row r="48123" ht="12.75" x14ac:dyDescent="0.2"/>
    <row r="48124" ht="12.75" x14ac:dyDescent="0.2"/>
    <row r="48125" ht="12.75" x14ac:dyDescent="0.2"/>
    <row r="48126" ht="12.75" x14ac:dyDescent="0.2"/>
    <row r="48127" ht="12.75" x14ac:dyDescent="0.2"/>
    <row r="48128" ht="12.75" x14ac:dyDescent="0.2"/>
    <row r="48129" ht="12.75" x14ac:dyDescent="0.2"/>
    <row r="48130" ht="12.75" x14ac:dyDescent="0.2"/>
    <row r="48131" ht="12.75" x14ac:dyDescent="0.2"/>
    <row r="48132" ht="12.75" x14ac:dyDescent="0.2"/>
    <row r="48133" ht="12.75" x14ac:dyDescent="0.2"/>
    <row r="48134" ht="12.75" x14ac:dyDescent="0.2"/>
    <row r="48135" ht="12.75" x14ac:dyDescent="0.2"/>
    <row r="48136" ht="12.75" x14ac:dyDescent="0.2"/>
    <row r="48137" ht="12.75" x14ac:dyDescent="0.2"/>
    <row r="48138" ht="12.75" x14ac:dyDescent="0.2"/>
    <row r="48139" ht="12.75" x14ac:dyDescent="0.2"/>
    <row r="48140" ht="12.75" x14ac:dyDescent="0.2"/>
    <row r="48141" ht="12.75" x14ac:dyDescent="0.2"/>
    <row r="48142" ht="12.75" x14ac:dyDescent="0.2"/>
    <row r="48143" ht="12.75" x14ac:dyDescent="0.2"/>
    <row r="48144" ht="12.75" x14ac:dyDescent="0.2"/>
    <row r="48145" ht="12.75" x14ac:dyDescent="0.2"/>
    <row r="48146" ht="12.75" x14ac:dyDescent="0.2"/>
    <row r="48147" ht="12.75" x14ac:dyDescent="0.2"/>
    <row r="48148" ht="12.75" x14ac:dyDescent="0.2"/>
    <row r="48149" ht="12.75" x14ac:dyDescent="0.2"/>
    <row r="48150" ht="12.75" x14ac:dyDescent="0.2"/>
    <row r="48151" ht="12.75" x14ac:dyDescent="0.2"/>
    <row r="48152" ht="12.75" x14ac:dyDescent="0.2"/>
    <row r="48153" ht="12.75" x14ac:dyDescent="0.2"/>
    <row r="48154" ht="12.75" x14ac:dyDescent="0.2"/>
    <row r="48155" ht="12.75" x14ac:dyDescent="0.2"/>
    <row r="48156" ht="12.75" x14ac:dyDescent="0.2"/>
    <row r="48157" ht="12.75" x14ac:dyDescent="0.2"/>
    <row r="48158" ht="12.75" x14ac:dyDescent="0.2"/>
    <row r="48159" ht="12.75" x14ac:dyDescent="0.2"/>
    <row r="48160" ht="12.75" x14ac:dyDescent="0.2"/>
    <row r="48161" ht="12.75" x14ac:dyDescent="0.2"/>
    <row r="48162" ht="12.75" x14ac:dyDescent="0.2"/>
    <row r="48163" ht="12.75" x14ac:dyDescent="0.2"/>
    <row r="48164" ht="12.75" x14ac:dyDescent="0.2"/>
    <row r="48165" ht="12.75" x14ac:dyDescent="0.2"/>
    <row r="48166" ht="12.75" x14ac:dyDescent="0.2"/>
    <row r="48167" ht="12.75" x14ac:dyDescent="0.2"/>
    <row r="48168" ht="12.75" x14ac:dyDescent="0.2"/>
    <row r="48169" ht="12.75" x14ac:dyDescent="0.2"/>
    <row r="48170" ht="12.75" x14ac:dyDescent="0.2"/>
    <row r="48171" ht="12.75" x14ac:dyDescent="0.2"/>
    <row r="48172" ht="12.75" x14ac:dyDescent="0.2"/>
    <row r="48173" ht="12.75" x14ac:dyDescent="0.2"/>
    <row r="48174" ht="12.75" x14ac:dyDescent="0.2"/>
    <row r="48175" ht="12.75" x14ac:dyDescent="0.2"/>
    <row r="48176" ht="12.75" x14ac:dyDescent="0.2"/>
    <row r="48177" ht="12.75" x14ac:dyDescent="0.2"/>
    <row r="48178" ht="12.75" x14ac:dyDescent="0.2"/>
    <row r="48179" ht="12.75" x14ac:dyDescent="0.2"/>
    <row r="48180" ht="12.75" x14ac:dyDescent="0.2"/>
    <row r="48181" ht="12.75" x14ac:dyDescent="0.2"/>
    <row r="48182" ht="12.75" x14ac:dyDescent="0.2"/>
    <row r="48183" ht="12.75" x14ac:dyDescent="0.2"/>
    <row r="48184" ht="12.75" x14ac:dyDescent="0.2"/>
    <row r="48185" ht="12.75" x14ac:dyDescent="0.2"/>
    <row r="48186" ht="12.75" x14ac:dyDescent="0.2"/>
    <row r="48187" ht="12.75" x14ac:dyDescent="0.2"/>
    <row r="48188" ht="12.75" x14ac:dyDescent="0.2"/>
    <row r="48189" ht="12.75" x14ac:dyDescent="0.2"/>
    <row r="48190" ht="12.75" x14ac:dyDescent="0.2"/>
    <row r="48191" ht="12.75" x14ac:dyDescent="0.2"/>
    <row r="48192" ht="12.75" x14ac:dyDescent="0.2"/>
    <row r="48193" ht="12.75" x14ac:dyDescent="0.2"/>
    <row r="48194" ht="12.75" x14ac:dyDescent="0.2"/>
    <row r="48195" ht="12.75" x14ac:dyDescent="0.2"/>
    <row r="48196" ht="12.75" x14ac:dyDescent="0.2"/>
    <row r="48197" ht="12.75" x14ac:dyDescent="0.2"/>
    <row r="48198" ht="12.75" x14ac:dyDescent="0.2"/>
    <row r="48199" ht="12.75" x14ac:dyDescent="0.2"/>
    <row r="48200" ht="12.75" x14ac:dyDescent="0.2"/>
    <row r="48201" ht="12.75" x14ac:dyDescent="0.2"/>
    <row r="48202" ht="12.75" x14ac:dyDescent="0.2"/>
    <row r="48203" ht="12.75" x14ac:dyDescent="0.2"/>
    <row r="48204" ht="12.75" x14ac:dyDescent="0.2"/>
    <row r="48205" ht="12.75" x14ac:dyDescent="0.2"/>
    <row r="48206" ht="12.75" x14ac:dyDescent="0.2"/>
    <row r="48207" ht="12.75" x14ac:dyDescent="0.2"/>
    <row r="48208" ht="12.75" x14ac:dyDescent="0.2"/>
    <row r="48209" ht="12.75" x14ac:dyDescent="0.2"/>
    <row r="48210" ht="12.75" x14ac:dyDescent="0.2"/>
    <row r="48211" ht="12.75" x14ac:dyDescent="0.2"/>
    <row r="48212" ht="12.75" x14ac:dyDescent="0.2"/>
    <row r="48213" ht="12.75" x14ac:dyDescent="0.2"/>
    <row r="48214" ht="12.75" x14ac:dyDescent="0.2"/>
    <row r="48215" ht="12.75" x14ac:dyDescent="0.2"/>
    <row r="48216" ht="12.75" x14ac:dyDescent="0.2"/>
    <row r="48217" ht="12.75" x14ac:dyDescent="0.2"/>
    <row r="48218" ht="12.75" x14ac:dyDescent="0.2"/>
    <row r="48219" ht="12.75" x14ac:dyDescent="0.2"/>
    <row r="48220" ht="12.75" x14ac:dyDescent="0.2"/>
    <row r="48221" ht="12.75" x14ac:dyDescent="0.2"/>
    <row r="48222" ht="12.75" x14ac:dyDescent="0.2"/>
    <row r="48223" ht="12.75" x14ac:dyDescent="0.2"/>
    <row r="48224" ht="12.75" x14ac:dyDescent="0.2"/>
    <row r="48225" ht="12.75" x14ac:dyDescent="0.2"/>
    <row r="48226" ht="12.75" x14ac:dyDescent="0.2"/>
    <row r="48227" ht="12.75" x14ac:dyDescent="0.2"/>
    <row r="48228" ht="12.75" x14ac:dyDescent="0.2"/>
    <row r="48229" ht="12.75" x14ac:dyDescent="0.2"/>
    <row r="48230" ht="12.75" x14ac:dyDescent="0.2"/>
    <row r="48231" ht="12.75" x14ac:dyDescent="0.2"/>
    <row r="48232" ht="12.75" x14ac:dyDescent="0.2"/>
    <row r="48233" ht="12.75" x14ac:dyDescent="0.2"/>
    <row r="48234" ht="12.75" x14ac:dyDescent="0.2"/>
    <row r="48235" ht="12.75" x14ac:dyDescent="0.2"/>
    <row r="48236" ht="12.75" x14ac:dyDescent="0.2"/>
    <row r="48237" ht="12.75" x14ac:dyDescent="0.2"/>
    <row r="48238" ht="12.75" x14ac:dyDescent="0.2"/>
    <row r="48239" ht="12.75" x14ac:dyDescent="0.2"/>
    <row r="48240" ht="12.75" x14ac:dyDescent="0.2"/>
    <row r="48241" ht="12.75" x14ac:dyDescent="0.2"/>
    <row r="48242" ht="12.75" x14ac:dyDescent="0.2"/>
    <row r="48243" ht="12.75" x14ac:dyDescent="0.2"/>
    <row r="48244" ht="12.75" x14ac:dyDescent="0.2"/>
    <row r="48245" ht="12.75" x14ac:dyDescent="0.2"/>
    <row r="48246" ht="12.75" x14ac:dyDescent="0.2"/>
    <row r="48247" ht="12.75" x14ac:dyDescent="0.2"/>
    <row r="48248" ht="12.75" x14ac:dyDescent="0.2"/>
    <row r="48249" ht="12.75" x14ac:dyDescent="0.2"/>
    <row r="48250" ht="12.75" x14ac:dyDescent="0.2"/>
    <row r="48251" ht="12.75" x14ac:dyDescent="0.2"/>
    <row r="48252" ht="12.75" x14ac:dyDescent="0.2"/>
    <row r="48253" ht="12.75" x14ac:dyDescent="0.2"/>
    <row r="48254" ht="12.75" x14ac:dyDescent="0.2"/>
    <row r="48255" ht="12.75" x14ac:dyDescent="0.2"/>
    <row r="48256" ht="12.75" x14ac:dyDescent="0.2"/>
    <row r="48257" ht="12.75" x14ac:dyDescent="0.2"/>
    <row r="48258" ht="12.75" x14ac:dyDescent="0.2"/>
    <row r="48259" ht="12.75" x14ac:dyDescent="0.2"/>
    <row r="48260" ht="12.75" x14ac:dyDescent="0.2"/>
    <row r="48261" ht="12.75" x14ac:dyDescent="0.2"/>
    <row r="48262" ht="12.75" x14ac:dyDescent="0.2"/>
    <row r="48263" ht="12.75" x14ac:dyDescent="0.2"/>
    <row r="48264" ht="12.75" x14ac:dyDescent="0.2"/>
    <row r="48265" ht="12.75" x14ac:dyDescent="0.2"/>
    <row r="48266" ht="12.75" x14ac:dyDescent="0.2"/>
    <row r="48267" ht="12.75" x14ac:dyDescent="0.2"/>
    <row r="48268" ht="12.75" x14ac:dyDescent="0.2"/>
    <row r="48269" ht="12.75" x14ac:dyDescent="0.2"/>
    <row r="48270" ht="12.75" x14ac:dyDescent="0.2"/>
    <row r="48271" ht="12.75" x14ac:dyDescent="0.2"/>
    <row r="48272" ht="12.75" x14ac:dyDescent="0.2"/>
    <row r="48273" ht="12.75" x14ac:dyDescent="0.2"/>
    <row r="48274" ht="12.75" x14ac:dyDescent="0.2"/>
    <row r="48275" ht="12.75" x14ac:dyDescent="0.2"/>
    <row r="48276" ht="12.75" x14ac:dyDescent="0.2"/>
    <row r="48277" ht="12.75" x14ac:dyDescent="0.2"/>
    <row r="48278" ht="12.75" x14ac:dyDescent="0.2"/>
    <row r="48279" ht="12.75" x14ac:dyDescent="0.2"/>
    <row r="48280" ht="12.75" x14ac:dyDescent="0.2"/>
    <row r="48281" ht="12.75" x14ac:dyDescent="0.2"/>
    <row r="48282" ht="12.75" x14ac:dyDescent="0.2"/>
    <row r="48283" ht="12.75" x14ac:dyDescent="0.2"/>
    <row r="48284" ht="12.75" x14ac:dyDescent="0.2"/>
    <row r="48285" ht="12.75" x14ac:dyDescent="0.2"/>
    <row r="48286" ht="12.75" x14ac:dyDescent="0.2"/>
    <row r="48287" ht="12.75" x14ac:dyDescent="0.2"/>
    <row r="48288" ht="12.75" x14ac:dyDescent="0.2"/>
    <row r="48289" ht="12.75" x14ac:dyDescent="0.2"/>
    <row r="48290" ht="12.75" x14ac:dyDescent="0.2"/>
    <row r="48291" ht="12.75" x14ac:dyDescent="0.2"/>
    <row r="48292" ht="12.75" x14ac:dyDescent="0.2"/>
    <row r="48293" ht="12.75" x14ac:dyDescent="0.2"/>
    <row r="48294" ht="12.75" x14ac:dyDescent="0.2"/>
    <row r="48295" ht="12.75" x14ac:dyDescent="0.2"/>
    <row r="48296" ht="12.75" x14ac:dyDescent="0.2"/>
    <row r="48297" ht="12.75" x14ac:dyDescent="0.2"/>
    <row r="48298" ht="12.75" x14ac:dyDescent="0.2"/>
    <row r="48299" ht="12.75" x14ac:dyDescent="0.2"/>
    <row r="48300" ht="12.75" x14ac:dyDescent="0.2"/>
    <row r="48301" ht="12.75" x14ac:dyDescent="0.2"/>
    <row r="48302" ht="12.75" x14ac:dyDescent="0.2"/>
    <row r="48303" ht="12.75" x14ac:dyDescent="0.2"/>
    <row r="48304" ht="12.75" x14ac:dyDescent="0.2"/>
    <row r="48305" ht="12.75" x14ac:dyDescent="0.2"/>
    <row r="48306" ht="12.75" x14ac:dyDescent="0.2"/>
    <row r="48307" ht="12.75" x14ac:dyDescent="0.2"/>
    <row r="48308" ht="12.75" x14ac:dyDescent="0.2"/>
    <row r="48309" ht="12.75" x14ac:dyDescent="0.2"/>
    <row r="48310" ht="12.75" x14ac:dyDescent="0.2"/>
    <row r="48311" ht="12.75" x14ac:dyDescent="0.2"/>
    <row r="48312" ht="12.75" x14ac:dyDescent="0.2"/>
    <row r="48313" ht="12.75" x14ac:dyDescent="0.2"/>
    <row r="48314" ht="12.75" x14ac:dyDescent="0.2"/>
    <row r="48315" ht="12.75" x14ac:dyDescent="0.2"/>
    <row r="48316" ht="12.75" x14ac:dyDescent="0.2"/>
    <row r="48317" ht="12.75" x14ac:dyDescent="0.2"/>
    <row r="48318" ht="12.75" x14ac:dyDescent="0.2"/>
    <row r="48319" ht="12.75" x14ac:dyDescent="0.2"/>
    <row r="48320" ht="12.75" x14ac:dyDescent="0.2"/>
    <row r="48321" ht="12.75" x14ac:dyDescent="0.2"/>
    <row r="48322" ht="12.75" x14ac:dyDescent="0.2"/>
    <row r="48323" ht="12.75" x14ac:dyDescent="0.2"/>
    <row r="48324" ht="12.75" x14ac:dyDescent="0.2"/>
    <row r="48325" ht="12.75" x14ac:dyDescent="0.2"/>
    <row r="48326" ht="12.75" x14ac:dyDescent="0.2"/>
    <row r="48327" ht="12.75" x14ac:dyDescent="0.2"/>
    <row r="48328" ht="12.75" x14ac:dyDescent="0.2"/>
    <row r="48329" ht="12.75" x14ac:dyDescent="0.2"/>
    <row r="48330" ht="12.75" x14ac:dyDescent="0.2"/>
    <row r="48331" ht="12.75" x14ac:dyDescent="0.2"/>
    <row r="48332" ht="12.75" x14ac:dyDescent="0.2"/>
    <row r="48333" ht="12.75" x14ac:dyDescent="0.2"/>
    <row r="48334" ht="12.75" x14ac:dyDescent="0.2"/>
    <row r="48335" ht="12.75" x14ac:dyDescent="0.2"/>
    <row r="48336" ht="12.75" x14ac:dyDescent="0.2"/>
    <row r="48337" ht="12.75" x14ac:dyDescent="0.2"/>
    <row r="48338" ht="12.75" x14ac:dyDescent="0.2"/>
    <row r="48339" ht="12.75" x14ac:dyDescent="0.2"/>
    <row r="48340" ht="12.75" x14ac:dyDescent="0.2"/>
    <row r="48341" ht="12.75" x14ac:dyDescent="0.2"/>
    <row r="48342" ht="12.75" x14ac:dyDescent="0.2"/>
    <row r="48343" ht="12.75" x14ac:dyDescent="0.2"/>
    <row r="48344" ht="12.75" x14ac:dyDescent="0.2"/>
    <row r="48345" ht="12.75" x14ac:dyDescent="0.2"/>
    <row r="48346" ht="12.75" x14ac:dyDescent="0.2"/>
    <row r="48347" ht="12.75" x14ac:dyDescent="0.2"/>
    <row r="48348" ht="12.75" x14ac:dyDescent="0.2"/>
    <row r="48349" ht="12.75" x14ac:dyDescent="0.2"/>
    <row r="48350" ht="12.75" x14ac:dyDescent="0.2"/>
    <row r="48351" ht="12.75" x14ac:dyDescent="0.2"/>
    <row r="48352" ht="12.75" x14ac:dyDescent="0.2"/>
    <row r="48353" ht="12.75" x14ac:dyDescent="0.2"/>
    <row r="48354" ht="12.75" x14ac:dyDescent="0.2"/>
    <row r="48355" ht="12.75" x14ac:dyDescent="0.2"/>
    <row r="48356" ht="12.75" x14ac:dyDescent="0.2"/>
    <row r="48357" ht="12.75" x14ac:dyDescent="0.2"/>
    <row r="48358" ht="12.75" x14ac:dyDescent="0.2"/>
    <row r="48359" ht="12.75" x14ac:dyDescent="0.2"/>
    <row r="48360" ht="12.75" x14ac:dyDescent="0.2"/>
    <row r="48361" ht="12.75" x14ac:dyDescent="0.2"/>
    <row r="48362" ht="12.75" x14ac:dyDescent="0.2"/>
    <row r="48363" ht="12.75" x14ac:dyDescent="0.2"/>
    <row r="48364" ht="12.75" x14ac:dyDescent="0.2"/>
    <row r="48365" ht="12.75" x14ac:dyDescent="0.2"/>
    <row r="48366" ht="12.75" x14ac:dyDescent="0.2"/>
    <row r="48367" ht="12.75" x14ac:dyDescent="0.2"/>
    <row r="48368" ht="12.75" x14ac:dyDescent="0.2"/>
    <row r="48369" ht="12.75" x14ac:dyDescent="0.2"/>
    <row r="48370" ht="12.75" x14ac:dyDescent="0.2"/>
    <row r="48371" ht="12.75" x14ac:dyDescent="0.2"/>
    <row r="48372" ht="12.75" x14ac:dyDescent="0.2"/>
    <row r="48373" ht="12.75" x14ac:dyDescent="0.2"/>
    <row r="48374" ht="12.75" x14ac:dyDescent="0.2"/>
    <row r="48375" ht="12.75" x14ac:dyDescent="0.2"/>
    <row r="48376" ht="12.75" x14ac:dyDescent="0.2"/>
    <row r="48377" ht="12.75" x14ac:dyDescent="0.2"/>
    <row r="48378" ht="12.75" x14ac:dyDescent="0.2"/>
    <row r="48379" ht="12.75" x14ac:dyDescent="0.2"/>
    <row r="48380" ht="12.75" x14ac:dyDescent="0.2"/>
    <row r="48381" ht="12.75" x14ac:dyDescent="0.2"/>
    <row r="48382" ht="12.75" x14ac:dyDescent="0.2"/>
    <row r="48383" ht="12.75" x14ac:dyDescent="0.2"/>
    <row r="48384" ht="12.75" x14ac:dyDescent="0.2"/>
    <row r="48385" ht="12.75" x14ac:dyDescent="0.2"/>
    <row r="48386" ht="12.75" x14ac:dyDescent="0.2"/>
    <row r="48387" ht="12.75" x14ac:dyDescent="0.2"/>
    <row r="48388" ht="12.75" x14ac:dyDescent="0.2"/>
    <row r="48389" ht="12.75" x14ac:dyDescent="0.2"/>
    <row r="48390" ht="12.75" x14ac:dyDescent="0.2"/>
    <row r="48391" ht="12.75" x14ac:dyDescent="0.2"/>
    <row r="48392" ht="12.75" x14ac:dyDescent="0.2"/>
    <row r="48393" ht="12.75" x14ac:dyDescent="0.2"/>
    <row r="48394" ht="12.75" x14ac:dyDescent="0.2"/>
    <row r="48395" ht="12.75" x14ac:dyDescent="0.2"/>
    <row r="48396" ht="12.75" x14ac:dyDescent="0.2"/>
    <row r="48397" ht="12.75" x14ac:dyDescent="0.2"/>
    <row r="48398" ht="12.75" x14ac:dyDescent="0.2"/>
    <row r="48399" ht="12.75" x14ac:dyDescent="0.2"/>
    <row r="48400" ht="12.75" x14ac:dyDescent="0.2"/>
    <row r="48401" ht="12.75" x14ac:dyDescent="0.2"/>
    <row r="48402" ht="12.75" x14ac:dyDescent="0.2"/>
    <row r="48403" ht="12.75" x14ac:dyDescent="0.2"/>
    <row r="48404" ht="12.75" x14ac:dyDescent="0.2"/>
    <row r="48405" ht="12.75" x14ac:dyDescent="0.2"/>
    <row r="48406" ht="12.75" x14ac:dyDescent="0.2"/>
    <row r="48407" ht="12.75" x14ac:dyDescent="0.2"/>
    <row r="48408" ht="12.75" x14ac:dyDescent="0.2"/>
    <row r="48409" ht="12.75" x14ac:dyDescent="0.2"/>
    <row r="48410" ht="12.75" x14ac:dyDescent="0.2"/>
    <row r="48411" ht="12.75" x14ac:dyDescent="0.2"/>
    <row r="48412" ht="12.75" x14ac:dyDescent="0.2"/>
    <row r="48413" ht="12.75" x14ac:dyDescent="0.2"/>
    <row r="48414" ht="12.75" x14ac:dyDescent="0.2"/>
    <row r="48415" ht="12.75" x14ac:dyDescent="0.2"/>
    <row r="48416" ht="12.75" x14ac:dyDescent="0.2"/>
    <row r="48417" ht="12.75" x14ac:dyDescent="0.2"/>
    <row r="48418" ht="12.75" x14ac:dyDescent="0.2"/>
    <row r="48419" ht="12.75" x14ac:dyDescent="0.2"/>
    <row r="48420" ht="12.75" x14ac:dyDescent="0.2"/>
    <row r="48421" ht="12.75" x14ac:dyDescent="0.2"/>
    <row r="48422" ht="12.75" x14ac:dyDescent="0.2"/>
    <row r="48423" ht="12.75" x14ac:dyDescent="0.2"/>
    <row r="48424" ht="12.75" x14ac:dyDescent="0.2"/>
    <row r="48425" ht="12.75" x14ac:dyDescent="0.2"/>
    <row r="48426" ht="12.75" x14ac:dyDescent="0.2"/>
    <row r="48427" ht="12.75" x14ac:dyDescent="0.2"/>
    <row r="48428" ht="12.75" x14ac:dyDescent="0.2"/>
    <row r="48429" ht="12.75" x14ac:dyDescent="0.2"/>
    <row r="48430" ht="12.75" x14ac:dyDescent="0.2"/>
    <row r="48431" ht="12.75" x14ac:dyDescent="0.2"/>
    <row r="48432" ht="12.75" x14ac:dyDescent="0.2"/>
    <row r="48433" ht="12.75" x14ac:dyDescent="0.2"/>
    <row r="48434" ht="12.75" x14ac:dyDescent="0.2"/>
    <row r="48435" ht="12.75" x14ac:dyDescent="0.2"/>
    <row r="48436" ht="12.75" x14ac:dyDescent="0.2"/>
    <row r="48437" ht="12.75" x14ac:dyDescent="0.2"/>
    <row r="48438" ht="12.75" x14ac:dyDescent="0.2"/>
    <row r="48439" ht="12.75" x14ac:dyDescent="0.2"/>
    <row r="48440" ht="12.75" x14ac:dyDescent="0.2"/>
    <row r="48441" ht="12.75" x14ac:dyDescent="0.2"/>
    <row r="48442" ht="12.75" x14ac:dyDescent="0.2"/>
    <row r="48443" ht="12.75" x14ac:dyDescent="0.2"/>
    <row r="48444" ht="12.75" x14ac:dyDescent="0.2"/>
    <row r="48445" ht="12.75" x14ac:dyDescent="0.2"/>
    <row r="48446" ht="12.75" x14ac:dyDescent="0.2"/>
    <row r="48447" ht="12.75" x14ac:dyDescent="0.2"/>
    <row r="48448" ht="12.75" x14ac:dyDescent="0.2"/>
    <row r="48449" ht="12.75" x14ac:dyDescent="0.2"/>
    <row r="48450" ht="12.75" x14ac:dyDescent="0.2"/>
    <row r="48451" ht="12.75" x14ac:dyDescent="0.2"/>
    <row r="48452" ht="12.75" x14ac:dyDescent="0.2"/>
    <row r="48453" ht="12.75" x14ac:dyDescent="0.2"/>
    <row r="48454" ht="12.75" x14ac:dyDescent="0.2"/>
    <row r="48455" ht="12.75" x14ac:dyDescent="0.2"/>
    <row r="48456" ht="12.75" x14ac:dyDescent="0.2"/>
    <row r="48457" ht="12.75" x14ac:dyDescent="0.2"/>
    <row r="48458" ht="12.75" x14ac:dyDescent="0.2"/>
    <row r="48459" ht="12.75" x14ac:dyDescent="0.2"/>
    <row r="48460" ht="12.75" x14ac:dyDescent="0.2"/>
    <row r="48461" ht="12.75" x14ac:dyDescent="0.2"/>
    <row r="48462" ht="12.75" x14ac:dyDescent="0.2"/>
    <row r="48463" ht="12.75" x14ac:dyDescent="0.2"/>
    <row r="48464" ht="12.75" x14ac:dyDescent="0.2"/>
    <row r="48465" ht="12.75" x14ac:dyDescent="0.2"/>
    <row r="48466" ht="12.75" x14ac:dyDescent="0.2"/>
    <row r="48467" ht="12.75" x14ac:dyDescent="0.2"/>
    <row r="48468" ht="12.75" x14ac:dyDescent="0.2"/>
    <row r="48469" ht="12.75" x14ac:dyDescent="0.2"/>
    <row r="48470" ht="12.75" x14ac:dyDescent="0.2"/>
    <row r="48471" ht="12.75" x14ac:dyDescent="0.2"/>
    <row r="48472" ht="12.75" x14ac:dyDescent="0.2"/>
    <row r="48473" ht="12.75" x14ac:dyDescent="0.2"/>
    <row r="48474" ht="12.75" x14ac:dyDescent="0.2"/>
    <row r="48475" ht="12.75" x14ac:dyDescent="0.2"/>
    <row r="48476" ht="12.75" x14ac:dyDescent="0.2"/>
    <row r="48477" ht="12.75" x14ac:dyDescent="0.2"/>
    <row r="48478" ht="12.75" x14ac:dyDescent="0.2"/>
    <row r="48479" ht="12.75" x14ac:dyDescent="0.2"/>
    <row r="48480" ht="12.75" x14ac:dyDescent="0.2"/>
    <row r="48481" ht="12.75" x14ac:dyDescent="0.2"/>
    <row r="48482" ht="12.75" x14ac:dyDescent="0.2"/>
    <row r="48483" ht="12.75" x14ac:dyDescent="0.2"/>
    <row r="48484" ht="12.75" x14ac:dyDescent="0.2"/>
    <row r="48485" ht="12.75" x14ac:dyDescent="0.2"/>
    <row r="48486" ht="12.75" x14ac:dyDescent="0.2"/>
    <row r="48487" ht="12.75" x14ac:dyDescent="0.2"/>
    <row r="48488" ht="12.75" x14ac:dyDescent="0.2"/>
    <row r="48489" ht="12.75" x14ac:dyDescent="0.2"/>
    <row r="48490" ht="12.75" x14ac:dyDescent="0.2"/>
    <row r="48491" ht="12.75" x14ac:dyDescent="0.2"/>
    <row r="48492" ht="12.75" x14ac:dyDescent="0.2"/>
    <row r="48493" ht="12.75" x14ac:dyDescent="0.2"/>
    <row r="48494" ht="12.75" x14ac:dyDescent="0.2"/>
    <row r="48495" ht="12.75" x14ac:dyDescent="0.2"/>
    <row r="48496" ht="12.75" x14ac:dyDescent="0.2"/>
    <row r="48497" ht="12.75" x14ac:dyDescent="0.2"/>
    <row r="48498" ht="12.75" x14ac:dyDescent="0.2"/>
    <row r="48499" ht="12.75" x14ac:dyDescent="0.2"/>
    <row r="48500" ht="12.75" x14ac:dyDescent="0.2"/>
    <row r="48501" ht="12.75" x14ac:dyDescent="0.2"/>
    <row r="48502" ht="12.75" x14ac:dyDescent="0.2"/>
    <row r="48503" ht="12.75" x14ac:dyDescent="0.2"/>
    <row r="48504" ht="12.75" x14ac:dyDescent="0.2"/>
    <row r="48505" ht="12.75" x14ac:dyDescent="0.2"/>
    <row r="48506" ht="12.75" x14ac:dyDescent="0.2"/>
    <row r="48507" ht="12.75" x14ac:dyDescent="0.2"/>
    <row r="48508" ht="12.75" x14ac:dyDescent="0.2"/>
    <row r="48509" ht="12.75" x14ac:dyDescent="0.2"/>
    <row r="48510" ht="12.75" x14ac:dyDescent="0.2"/>
    <row r="48511" ht="12.75" x14ac:dyDescent="0.2"/>
    <row r="48512" ht="12.75" x14ac:dyDescent="0.2"/>
    <row r="48513" ht="12.75" x14ac:dyDescent="0.2"/>
    <row r="48514" ht="12.75" x14ac:dyDescent="0.2"/>
    <row r="48515" ht="12.75" x14ac:dyDescent="0.2"/>
    <row r="48516" ht="12.75" x14ac:dyDescent="0.2"/>
    <row r="48517" ht="12.75" x14ac:dyDescent="0.2"/>
    <row r="48518" ht="12.75" x14ac:dyDescent="0.2"/>
    <row r="48519" ht="12.75" x14ac:dyDescent="0.2"/>
    <row r="48520" ht="12.75" x14ac:dyDescent="0.2"/>
    <row r="48521" ht="12.75" x14ac:dyDescent="0.2"/>
    <row r="48522" ht="12.75" x14ac:dyDescent="0.2"/>
    <row r="48523" ht="12.75" x14ac:dyDescent="0.2"/>
    <row r="48524" ht="12.75" x14ac:dyDescent="0.2"/>
    <row r="48525" ht="12.75" x14ac:dyDescent="0.2"/>
    <row r="48526" ht="12.75" x14ac:dyDescent="0.2"/>
    <row r="48527" ht="12.75" x14ac:dyDescent="0.2"/>
    <row r="48528" ht="12.75" x14ac:dyDescent="0.2"/>
    <row r="48529" ht="12.75" x14ac:dyDescent="0.2"/>
    <row r="48530" ht="12.75" x14ac:dyDescent="0.2"/>
    <row r="48531" ht="12.75" x14ac:dyDescent="0.2"/>
    <row r="48532" ht="12.75" x14ac:dyDescent="0.2"/>
    <row r="48533" ht="12.75" x14ac:dyDescent="0.2"/>
    <row r="48534" ht="12.75" x14ac:dyDescent="0.2"/>
    <row r="48535" ht="12.75" x14ac:dyDescent="0.2"/>
    <row r="48536" ht="12.75" x14ac:dyDescent="0.2"/>
    <row r="48537" ht="12.75" x14ac:dyDescent="0.2"/>
    <row r="48538" ht="12.75" x14ac:dyDescent="0.2"/>
    <row r="48539" ht="12.75" x14ac:dyDescent="0.2"/>
    <row r="48540" ht="12.75" x14ac:dyDescent="0.2"/>
    <row r="48541" ht="12.75" x14ac:dyDescent="0.2"/>
    <row r="48542" ht="12.75" x14ac:dyDescent="0.2"/>
    <row r="48543" ht="12.75" x14ac:dyDescent="0.2"/>
    <row r="48544" ht="12.75" x14ac:dyDescent="0.2"/>
    <row r="48545" ht="12.75" x14ac:dyDescent="0.2"/>
    <row r="48546" ht="12.75" x14ac:dyDescent="0.2"/>
    <row r="48547" ht="12.75" x14ac:dyDescent="0.2"/>
    <row r="48548" ht="12.75" x14ac:dyDescent="0.2"/>
    <row r="48549" ht="12.75" x14ac:dyDescent="0.2"/>
    <row r="48550" ht="12.75" x14ac:dyDescent="0.2"/>
    <row r="48551" ht="12.75" x14ac:dyDescent="0.2"/>
    <row r="48552" ht="12.75" x14ac:dyDescent="0.2"/>
    <row r="48553" ht="12.75" x14ac:dyDescent="0.2"/>
    <row r="48554" ht="12.75" x14ac:dyDescent="0.2"/>
    <row r="48555" ht="12.75" x14ac:dyDescent="0.2"/>
    <row r="48556" ht="12.75" x14ac:dyDescent="0.2"/>
    <row r="48557" ht="12.75" x14ac:dyDescent="0.2"/>
    <row r="48558" ht="12.75" x14ac:dyDescent="0.2"/>
    <row r="48559" ht="12.75" x14ac:dyDescent="0.2"/>
    <row r="48560" ht="12.75" x14ac:dyDescent="0.2"/>
    <row r="48561" ht="12.75" x14ac:dyDescent="0.2"/>
    <row r="48562" ht="12.75" x14ac:dyDescent="0.2"/>
    <row r="48563" ht="12.75" x14ac:dyDescent="0.2"/>
    <row r="48564" ht="12.75" x14ac:dyDescent="0.2"/>
    <row r="48565" ht="12.75" x14ac:dyDescent="0.2"/>
    <row r="48566" ht="12.75" x14ac:dyDescent="0.2"/>
    <row r="48567" ht="12.75" x14ac:dyDescent="0.2"/>
    <row r="48568" ht="12.75" x14ac:dyDescent="0.2"/>
    <row r="48569" ht="12.75" x14ac:dyDescent="0.2"/>
    <row r="48570" ht="12.75" x14ac:dyDescent="0.2"/>
    <row r="48571" ht="12.75" x14ac:dyDescent="0.2"/>
    <row r="48572" ht="12.75" x14ac:dyDescent="0.2"/>
    <row r="48573" ht="12.75" x14ac:dyDescent="0.2"/>
    <row r="48574" ht="12.75" x14ac:dyDescent="0.2"/>
    <row r="48575" ht="12.75" x14ac:dyDescent="0.2"/>
    <row r="48576" ht="12.75" x14ac:dyDescent="0.2"/>
    <row r="48577" ht="12.75" x14ac:dyDescent="0.2"/>
    <row r="48578" ht="12.75" x14ac:dyDescent="0.2"/>
    <row r="48579" ht="12.75" x14ac:dyDescent="0.2"/>
    <row r="48580" ht="12.75" x14ac:dyDescent="0.2"/>
    <row r="48581" ht="12.75" x14ac:dyDescent="0.2"/>
    <row r="48582" ht="12.75" x14ac:dyDescent="0.2"/>
    <row r="48583" ht="12.75" x14ac:dyDescent="0.2"/>
    <row r="48584" ht="12.75" x14ac:dyDescent="0.2"/>
    <row r="48585" ht="12.75" x14ac:dyDescent="0.2"/>
    <row r="48586" ht="12.75" x14ac:dyDescent="0.2"/>
    <row r="48587" ht="12.75" x14ac:dyDescent="0.2"/>
    <row r="48588" ht="12.75" x14ac:dyDescent="0.2"/>
    <row r="48589" ht="12.75" x14ac:dyDescent="0.2"/>
    <row r="48590" ht="12.75" x14ac:dyDescent="0.2"/>
    <row r="48591" ht="12.75" x14ac:dyDescent="0.2"/>
    <row r="48592" ht="12.75" x14ac:dyDescent="0.2"/>
    <row r="48593" ht="12.75" x14ac:dyDescent="0.2"/>
    <row r="48594" ht="12.75" x14ac:dyDescent="0.2"/>
    <row r="48595" ht="12.75" x14ac:dyDescent="0.2"/>
    <row r="48596" ht="12.75" x14ac:dyDescent="0.2"/>
    <row r="48597" ht="12.75" x14ac:dyDescent="0.2"/>
    <row r="48598" ht="12.75" x14ac:dyDescent="0.2"/>
    <row r="48599" ht="12.75" x14ac:dyDescent="0.2"/>
    <row r="48600" ht="12.75" x14ac:dyDescent="0.2"/>
    <row r="48601" ht="12.75" x14ac:dyDescent="0.2"/>
    <row r="48602" ht="12.75" x14ac:dyDescent="0.2"/>
    <row r="48603" ht="12.75" x14ac:dyDescent="0.2"/>
    <row r="48604" ht="12.75" x14ac:dyDescent="0.2"/>
    <row r="48605" ht="12.75" x14ac:dyDescent="0.2"/>
    <row r="48606" ht="12.75" x14ac:dyDescent="0.2"/>
    <row r="48607" ht="12.75" x14ac:dyDescent="0.2"/>
    <row r="48608" ht="12.75" x14ac:dyDescent="0.2"/>
    <row r="48609" ht="12.75" x14ac:dyDescent="0.2"/>
    <row r="48610" ht="12.75" x14ac:dyDescent="0.2"/>
    <row r="48611" ht="12.75" x14ac:dyDescent="0.2"/>
    <row r="48612" ht="12.75" x14ac:dyDescent="0.2"/>
    <row r="48613" ht="12.75" x14ac:dyDescent="0.2"/>
    <row r="48614" ht="12.75" x14ac:dyDescent="0.2"/>
    <row r="48615" ht="12.75" x14ac:dyDescent="0.2"/>
    <row r="48616" ht="12.75" x14ac:dyDescent="0.2"/>
    <row r="48617" ht="12.75" x14ac:dyDescent="0.2"/>
    <row r="48618" ht="12.75" x14ac:dyDescent="0.2"/>
    <row r="48619" ht="12.75" x14ac:dyDescent="0.2"/>
    <row r="48620" ht="12.75" x14ac:dyDescent="0.2"/>
    <row r="48621" ht="12.75" x14ac:dyDescent="0.2"/>
    <row r="48622" ht="12.75" x14ac:dyDescent="0.2"/>
    <row r="48623" ht="12.75" x14ac:dyDescent="0.2"/>
    <row r="48624" ht="12.75" x14ac:dyDescent="0.2"/>
    <row r="48625" ht="12.75" x14ac:dyDescent="0.2"/>
    <row r="48626" ht="12.75" x14ac:dyDescent="0.2"/>
    <row r="48627" ht="12.75" x14ac:dyDescent="0.2"/>
    <row r="48628" ht="12.75" x14ac:dyDescent="0.2"/>
    <row r="48629" ht="12.75" x14ac:dyDescent="0.2"/>
    <row r="48630" ht="12.75" x14ac:dyDescent="0.2"/>
    <row r="48631" ht="12.75" x14ac:dyDescent="0.2"/>
    <row r="48632" ht="12.75" x14ac:dyDescent="0.2"/>
    <row r="48633" ht="12.75" x14ac:dyDescent="0.2"/>
    <row r="48634" ht="12.75" x14ac:dyDescent="0.2"/>
    <row r="48635" ht="12.75" x14ac:dyDescent="0.2"/>
    <row r="48636" ht="12.75" x14ac:dyDescent="0.2"/>
    <row r="48637" ht="12.75" x14ac:dyDescent="0.2"/>
    <row r="48638" ht="12.75" x14ac:dyDescent="0.2"/>
    <row r="48639" ht="12.75" x14ac:dyDescent="0.2"/>
    <row r="48640" ht="12.75" x14ac:dyDescent="0.2"/>
    <row r="48641" ht="12.75" x14ac:dyDescent="0.2"/>
    <row r="48642" ht="12.75" x14ac:dyDescent="0.2"/>
    <row r="48643" ht="12.75" x14ac:dyDescent="0.2"/>
    <row r="48644" ht="12.75" x14ac:dyDescent="0.2"/>
    <row r="48645" ht="12.75" x14ac:dyDescent="0.2"/>
    <row r="48646" ht="12.75" x14ac:dyDescent="0.2"/>
    <row r="48647" ht="12.75" x14ac:dyDescent="0.2"/>
    <row r="48648" ht="12.75" x14ac:dyDescent="0.2"/>
    <row r="48649" ht="12.75" x14ac:dyDescent="0.2"/>
    <row r="48650" ht="12.75" x14ac:dyDescent="0.2"/>
    <row r="48651" ht="12.75" x14ac:dyDescent="0.2"/>
    <row r="48652" ht="12.75" x14ac:dyDescent="0.2"/>
    <row r="48653" ht="12.75" x14ac:dyDescent="0.2"/>
    <row r="48654" ht="12.75" x14ac:dyDescent="0.2"/>
    <row r="48655" ht="12.75" x14ac:dyDescent="0.2"/>
    <row r="48656" ht="12.75" x14ac:dyDescent="0.2"/>
    <row r="48657" ht="12.75" x14ac:dyDescent="0.2"/>
    <row r="48658" ht="12.75" x14ac:dyDescent="0.2"/>
    <row r="48659" ht="12.75" x14ac:dyDescent="0.2"/>
    <row r="48660" ht="12.75" x14ac:dyDescent="0.2"/>
    <row r="48661" ht="12.75" x14ac:dyDescent="0.2"/>
    <row r="48662" ht="12.75" x14ac:dyDescent="0.2"/>
    <row r="48663" ht="12.75" x14ac:dyDescent="0.2"/>
    <row r="48664" ht="12.75" x14ac:dyDescent="0.2"/>
    <row r="48665" ht="12.75" x14ac:dyDescent="0.2"/>
    <row r="48666" ht="12.75" x14ac:dyDescent="0.2"/>
    <row r="48667" ht="12.75" x14ac:dyDescent="0.2"/>
    <row r="48668" ht="12.75" x14ac:dyDescent="0.2"/>
    <row r="48669" ht="12.75" x14ac:dyDescent="0.2"/>
    <row r="48670" ht="12.75" x14ac:dyDescent="0.2"/>
    <row r="48671" ht="12.75" x14ac:dyDescent="0.2"/>
    <row r="48672" ht="12.75" x14ac:dyDescent="0.2"/>
    <row r="48673" ht="12.75" x14ac:dyDescent="0.2"/>
    <row r="48674" ht="12.75" x14ac:dyDescent="0.2"/>
    <row r="48675" ht="12.75" x14ac:dyDescent="0.2"/>
    <row r="48676" ht="12.75" x14ac:dyDescent="0.2"/>
    <row r="48677" ht="12.75" x14ac:dyDescent="0.2"/>
    <row r="48678" ht="12.75" x14ac:dyDescent="0.2"/>
    <row r="48679" ht="12.75" x14ac:dyDescent="0.2"/>
    <row r="48680" ht="12.75" x14ac:dyDescent="0.2"/>
    <row r="48681" ht="12.75" x14ac:dyDescent="0.2"/>
    <row r="48682" ht="12.75" x14ac:dyDescent="0.2"/>
    <row r="48683" ht="12.75" x14ac:dyDescent="0.2"/>
    <row r="48684" ht="12.75" x14ac:dyDescent="0.2"/>
    <row r="48685" ht="12.75" x14ac:dyDescent="0.2"/>
    <row r="48686" ht="12.75" x14ac:dyDescent="0.2"/>
    <row r="48687" ht="12.75" x14ac:dyDescent="0.2"/>
    <row r="48688" ht="12.75" x14ac:dyDescent="0.2"/>
    <row r="48689" ht="12.75" x14ac:dyDescent="0.2"/>
    <row r="48690" ht="12.75" x14ac:dyDescent="0.2"/>
    <row r="48691" ht="12.75" x14ac:dyDescent="0.2"/>
    <row r="48692" ht="12.75" x14ac:dyDescent="0.2"/>
    <row r="48693" ht="12.75" x14ac:dyDescent="0.2"/>
    <row r="48694" ht="12.75" x14ac:dyDescent="0.2"/>
    <row r="48695" ht="12.75" x14ac:dyDescent="0.2"/>
    <row r="48696" ht="12.75" x14ac:dyDescent="0.2"/>
    <row r="48697" ht="12.75" x14ac:dyDescent="0.2"/>
    <row r="48698" ht="12.75" x14ac:dyDescent="0.2"/>
    <row r="48699" ht="12.75" x14ac:dyDescent="0.2"/>
    <row r="48700" ht="12.75" x14ac:dyDescent="0.2"/>
    <row r="48701" ht="12.75" x14ac:dyDescent="0.2"/>
    <row r="48702" ht="12.75" x14ac:dyDescent="0.2"/>
    <row r="48703" ht="12.75" x14ac:dyDescent="0.2"/>
    <row r="48704" ht="12.75" x14ac:dyDescent="0.2"/>
    <row r="48705" ht="12.75" x14ac:dyDescent="0.2"/>
    <row r="48706" ht="12.75" x14ac:dyDescent="0.2"/>
    <row r="48707" ht="12.75" x14ac:dyDescent="0.2"/>
    <row r="48708" ht="12.75" x14ac:dyDescent="0.2"/>
    <row r="48709" ht="12.75" x14ac:dyDescent="0.2"/>
    <row r="48710" ht="12.75" x14ac:dyDescent="0.2"/>
    <row r="48711" ht="12.75" x14ac:dyDescent="0.2"/>
    <row r="48712" ht="12.75" x14ac:dyDescent="0.2"/>
    <row r="48713" ht="12.75" x14ac:dyDescent="0.2"/>
    <row r="48714" ht="12.75" x14ac:dyDescent="0.2"/>
    <row r="48715" ht="12.75" x14ac:dyDescent="0.2"/>
    <row r="48716" ht="12.75" x14ac:dyDescent="0.2"/>
    <row r="48717" ht="12.75" x14ac:dyDescent="0.2"/>
    <row r="48718" ht="12.75" x14ac:dyDescent="0.2"/>
    <row r="48719" ht="12.75" x14ac:dyDescent="0.2"/>
    <row r="48720" ht="12.75" x14ac:dyDescent="0.2"/>
    <row r="48721" ht="12.75" x14ac:dyDescent="0.2"/>
    <row r="48722" ht="12.75" x14ac:dyDescent="0.2"/>
    <row r="48723" ht="12.75" x14ac:dyDescent="0.2"/>
    <row r="48724" ht="12.75" x14ac:dyDescent="0.2"/>
    <row r="48725" ht="12.75" x14ac:dyDescent="0.2"/>
    <row r="48726" ht="12.75" x14ac:dyDescent="0.2"/>
    <row r="48727" ht="12.75" x14ac:dyDescent="0.2"/>
    <row r="48728" ht="12.75" x14ac:dyDescent="0.2"/>
    <row r="48729" ht="12.75" x14ac:dyDescent="0.2"/>
    <row r="48730" ht="12.75" x14ac:dyDescent="0.2"/>
    <row r="48731" ht="12.75" x14ac:dyDescent="0.2"/>
    <row r="48732" ht="12.75" x14ac:dyDescent="0.2"/>
    <row r="48733" ht="12.75" x14ac:dyDescent="0.2"/>
    <row r="48734" ht="12.75" x14ac:dyDescent="0.2"/>
    <row r="48735" ht="12.75" x14ac:dyDescent="0.2"/>
    <row r="48736" ht="12.75" x14ac:dyDescent="0.2"/>
    <row r="48737" ht="12.75" x14ac:dyDescent="0.2"/>
    <row r="48738" ht="12.75" x14ac:dyDescent="0.2"/>
    <row r="48739" ht="12.75" x14ac:dyDescent="0.2"/>
    <row r="48740" ht="12.75" x14ac:dyDescent="0.2"/>
    <row r="48741" ht="12.75" x14ac:dyDescent="0.2"/>
    <row r="48742" ht="12.75" x14ac:dyDescent="0.2"/>
    <row r="48743" ht="12.75" x14ac:dyDescent="0.2"/>
    <row r="48744" ht="12.75" x14ac:dyDescent="0.2"/>
    <row r="48745" ht="12.75" x14ac:dyDescent="0.2"/>
    <row r="48746" ht="12.75" x14ac:dyDescent="0.2"/>
    <row r="48747" ht="12.75" x14ac:dyDescent="0.2"/>
    <row r="48748" ht="12.75" x14ac:dyDescent="0.2"/>
    <row r="48749" ht="12.75" x14ac:dyDescent="0.2"/>
    <row r="48750" ht="12.75" x14ac:dyDescent="0.2"/>
    <row r="48751" ht="12.75" x14ac:dyDescent="0.2"/>
    <row r="48752" ht="12.75" x14ac:dyDescent="0.2"/>
    <row r="48753" ht="12.75" x14ac:dyDescent="0.2"/>
    <row r="48754" ht="12.75" x14ac:dyDescent="0.2"/>
    <row r="48755" ht="12.75" x14ac:dyDescent="0.2"/>
    <row r="48756" ht="12.75" x14ac:dyDescent="0.2"/>
    <row r="48757" ht="12.75" x14ac:dyDescent="0.2"/>
    <row r="48758" ht="12.75" x14ac:dyDescent="0.2"/>
    <row r="48759" ht="12.75" x14ac:dyDescent="0.2"/>
    <row r="48760" ht="12.75" x14ac:dyDescent="0.2"/>
    <row r="48761" ht="12.75" x14ac:dyDescent="0.2"/>
    <row r="48762" ht="12.75" x14ac:dyDescent="0.2"/>
    <row r="48763" ht="12.75" x14ac:dyDescent="0.2"/>
    <row r="48764" ht="12.75" x14ac:dyDescent="0.2"/>
    <row r="48765" ht="12.75" x14ac:dyDescent="0.2"/>
    <row r="48766" ht="12.75" x14ac:dyDescent="0.2"/>
    <row r="48767" ht="12.75" x14ac:dyDescent="0.2"/>
    <row r="48768" ht="12.75" x14ac:dyDescent="0.2"/>
    <row r="48769" ht="12.75" x14ac:dyDescent="0.2"/>
    <row r="48770" ht="12.75" x14ac:dyDescent="0.2"/>
    <row r="48771" ht="12.75" x14ac:dyDescent="0.2"/>
    <row r="48772" ht="12.75" x14ac:dyDescent="0.2"/>
    <row r="48773" ht="12.75" x14ac:dyDescent="0.2"/>
    <row r="48774" ht="12.75" x14ac:dyDescent="0.2"/>
    <row r="48775" ht="12.75" x14ac:dyDescent="0.2"/>
    <row r="48776" ht="12.75" x14ac:dyDescent="0.2"/>
    <row r="48777" ht="12.75" x14ac:dyDescent="0.2"/>
    <row r="48778" ht="12.75" x14ac:dyDescent="0.2"/>
    <row r="48779" ht="12.75" x14ac:dyDescent="0.2"/>
    <row r="48780" ht="12.75" x14ac:dyDescent="0.2"/>
    <row r="48781" ht="12.75" x14ac:dyDescent="0.2"/>
    <row r="48782" ht="12.75" x14ac:dyDescent="0.2"/>
    <row r="48783" ht="12.75" x14ac:dyDescent="0.2"/>
    <row r="48784" ht="12.75" x14ac:dyDescent="0.2"/>
    <row r="48785" ht="12.75" x14ac:dyDescent="0.2"/>
    <row r="48786" ht="12.75" x14ac:dyDescent="0.2"/>
    <row r="48787" ht="12.75" x14ac:dyDescent="0.2"/>
    <row r="48788" ht="12.75" x14ac:dyDescent="0.2"/>
    <row r="48789" ht="12.75" x14ac:dyDescent="0.2"/>
    <row r="48790" ht="12.75" x14ac:dyDescent="0.2"/>
    <row r="48791" ht="12.75" x14ac:dyDescent="0.2"/>
    <row r="48792" ht="12.75" x14ac:dyDescent="0.2"/>
    <row r="48793" ht="12.75" x14ac:dyDescent="0.2"/>
    <row r="48794" ht="12.75" x14ac:dyDescent="0.2"/>
    <row r="48795" ht="12.75" x14ac:dyDescent="0.2"/>
    <row r="48796" ht="12.75" x14ac:dyDescent="0.2"/>
    <row r="48797" ht="12.75" x14ac:dyDescent="0.2"/>
    <row r="48798" ht="12.75" x14ac:dyDescent="0.2"/>
    <row r="48799" ht="12.75" x14ac:dyDescent="0.2"/>
    <row r="48800" ht="12.75" x14ac:dyDescent="0.2"/>
    <row r="48801" ht="12.75" x14ac:dyDescent="0.2"/>
    <row r="48802" ht="12.75" x14ac:dyDescent="0.2"/>
    <row r="48803" ht="12.75" x14ac:dyDescent="0.2"/>
    <row r="48804" ht="12.75" x14ac:dyDescent="0.2"/>
    <row r="48805" ht="12.75" x14ac:dyDescent="0.2"/>
    <row r="48806" ht="12.75" x14ac:dyDescent="0.2"/>
    <row r="48807" ht="12.75" x14ac:dyDescent="0.2"/>
    <row r="48808" ht="12.75" x14ac:dyDescent="0.2"/>
    <row r="48809" ht="12.75" x14ac:dyDescent="0.2"/>
    <row r="48810" ht="12.75" x14ac:dyDescent="0.2"/>
    <row r="48811" ht="12.75" x14ac:dyDescent="0.2"/>
    <row r="48812" ht="12.75" x14ac:dyDescent="0.2"/>
    <row r="48813" ht="12.75" x14ac:dyDescent="0.2"/>
    <row r="48814" ht="12.75" x14ac:dyDescent="0.2"/>
    <row r="48815" ht="12.75" x14ac:dyDescent="0.2"/>
    <row r="48816" ht="12.75" x14ac:dyDescent="0.2"/>
    <row r="48817" ht="12.75" x14ac:dyDescent="0.2"/>
    <row r="48818" ht="12.75" x14ac:dyDescent="0.2"/>
    <row r="48819" ht="12.75" x14ac:dyDescent="0.2"/>
    <row r="48820" ht="12.75" x14ac:dyDescent="0.2"/>
    <row r="48821" ht="12.75" x14ac:dyDescent="0.2"/>
    <row r="48822" ht="12.75" x14ac:dyDescent="0.2"/>
    <row r="48823" ht="12.75" x14ac:dyDescent="0.2"/>
    <row r="48824" ht="12.75" x14ac:dyDescent="0.2"/>
    <row r="48825" ht="12.75" x14ac:dyDescent="0.2"/>
    <row r="48826" ht="12.75" x14ac:dyDescent="0.2"/>
    <row r="48827" ht="12.75" x14ac:dyDescent="0.2"/>
    <row r="48828" ht="12.75" x14ac:dyDescent="0.2"/>
    <row r="48829" ht="12.75" x14ac:dyDescent="0.2"/>
    <row r="48830" ht="12.75" x14ac:dyDescent="0.2"/>
    <row r="48831" ht="12.75" x14ac:dyDescent="0.2"/>
    <row r="48832" ht="12.75" x14ac:dyDescent="0.2"/>
    <row r="48833" ht="12.75" x14ac:dyDescent="0.2"/>
    <row r="48834" ht="12.75" x14ac:dyDescent="0.2"/>
    <row r="48835" ht="12.75" x14ac:dyDescent="0.2"/>
    <row r="48836" ht="12.75" x14ac:dyDescent="0.2"/>
    <row r="48837" ht="12.75" x14ac:dyDescent="0.2"/>
    <row r="48838" ht="12.75" x14ac:dyDescent="0.2"/>
    <row r="48839" ht="12.75" x14ac:dyDescent="0.2"/>
    <row r="48840" ht="12.75" x14ac:dyDescent="0.2"/>
    <row r="48841" ht="12.75" x14ac:dyDescent="0.2"/>
    <row r="48842" ht="12.75" x14ac:dyDescent="0.2"/>
    <row r="48843" ht="12.75" x14ac:dyDescent="0.2"/>
    <row r="48844" ht="12.75" x14ac:dyDescent="0.2"/>
    <row r="48845" ht="12.75" x14ac:dyDescent="0.2"/>
    <row r="48846" ht="12.75" x14ac:dyDescent="0.2"/>
    <row r="48847" ht="12.75" x14ac:dyDescent="0.2"/>
    <row r="48848" ht="12.75" x14ac:dyDescent="0.2"/>
    <row r="48849" ht="12.75" x14ac:dyDescent="0.2"/>
    <row r="48850" ht="12.75" x14ac:dyDescent="0.2"/>
    <row r="48851" ht="12.75" x14ac:dyDescent="0.2"/>
    <row r="48852" ht="12.75" x14ac:dyDescent="0.2"/>
    <row r="48853" ht="12.75" x14ac:dyDescent="0.2"/>
    <row r="48854" ht="12.75" x14ac:dyDescent="0.2"/>
    <row r="48855" ht="12.75" x14ac:dyDescent="0.2"/>
    <row r="48856" ht="12.75" x14ac:dyDescent="0.2"/>
    <row r="48857" ht="12.75" x14ac:dyDescent="0.2"/>
    <row r="48858" ht="12.75" x14ac:dyDescent="0.2"/>
    <row r="48859" ht="12.75" x14ac:dyDescent="0.2"/>
    <row r="48860" ht="12.75" x14ac:dyDescent="0.2"/>
    <row r="48861" ht="12.75" x14ac:dyDescent="0.2"/>
    <row r="48862" ht="12.75" x14ac:dyDescent="0.2"/>
    <row r="48863" ht="12.75" x14ac:dyDescent="0.2"/>
    <row r="48864" ht="12.75" x14ac:dyDescent="0.2"/>
    <row r="48865" ht="12.75" x14ac:dyDescent="0.2"/>
    <row r="48866" ht="12.75" x14ac:dyDescent="0.2"/>
    <row r="48867" ht="12.75" x14ac:dyDescent="0.2"/>
    <row r="48868" ht="12.75" x14ac:dyDescent="0.2"/>
    <row r="48869" ht="12.75" x14ac:dyDescent="0.2"/>
    <row r="48870" ht="12.75" x14ac:dyDescent="0.2"/>
    <row r="48871" ht="12.75" x14ac:dyDescent="0.2"/>
    <row r="48872" ht="12.75" x14ac:dyDescent="0.2"/>
    <row r="48873" ht="12.75" x14ac:dyDescent="0.2"/>
    <row r="48874" ht="12.75" x14ac:dyDescent="0.2"/>
    <row r="48875" ht="12.75" x14ac:dyDescent="0.2"/>
    <row r="48876" ht="12.75" x14ac:dyDescent="0.2"/>
    <row r="48877" ht="12.75" x14ac:dyDescent="0.2"/>
    <row r="48878" ht="12.75" x14ac:dyDescent="0.2"/>
    <row r="48879" ht="12.75" x14ac:dyDescent="0.2"/>
    <row r="48880" ht="12.75" x14ac:dyDescent="0.2"/>
    <row r="48881" ht="12.75" x14ac:dyDescent="0.2"/>
    <row r="48882" ht="12.75" x14ac:dyDescent="0.2"/>
    <row r="48883" ht="12.75" x14ac:dyDescent="0.2"/>
    <row r="48884" ht="12.75" x14ac:dyDescent="0.2"/>
    <row r="48885" ht="12.75" x14ac:dyDescent="0.2"/>
    <row r="48886" ht="12.75" x14ac:dyDescent="0.2"/>
    <row r="48887" ht="12.75" x14ac:dyDescent="0.2"/>
    <row r="48888" ht="12.75" x14ac:dyDescent="0.2"/>
    <row r="48889" ht="12.75" x14ac:dyDescent="0.2"/>
    <row r="48890" ht="12.75" x14ac:dyDescent="0.2"/>
    <row r="48891" ht="12.75" x14ac:dyDescent="0.2"/>
    <row r="48892" ht="12.75" x14ac:dyDescent="0.2"/>
    <row r="48893" ht="12.75" x14ac:dyDescent="0.2"/>
    <row r="48894" ht="12.75" x14ac:dyDescent="0.2"/>
    <row r="48895" ht="12.75" x14ac:dyDescent="0.2"/>
    <row r="48896" ht="12.75" x14ac:dyDescent="0.2"/>
    <row r="48897" ht="12.75" x14ac:dyDescent="0.2"/>
    <row r="48898" ht="12.75" x14ac:dyDescent="0.2"/>
    <row r="48899" ht="12.75" x14ac:dyDescent="0.2"/>
    <row r="48900" ht="12.75" x14ac:dyDescent="0.2"/>
    <row r="48901" ht="12.75" x14ac:dyDescent="0.2"/>
    <row r="48902" ht="12.75" x14ac:dyDescent="0.2"/>
    <row r="48903" ht="12.75" x14ac:dyDescent="0.2"/>
    <row r="48904" ht="12.75" x14ac:dyDescent="0.2"/>
    <row r="48905" ht="12.75" x14ac:dyDescent="0.2"/>
    <row r="48906" ht="12.75" x14ac:dyDescent="0.2"/>
    <row r="48907" ht="12.75" x14ac:dyDescent="0.2"/>
    <row r="48908" ht="12.75" x14ac:dyDescent="0.2"/>
    <row r="48909" ht="12.75" x14ac:dyDescent="0.2"/>
    <row r="48910" ht="12.75" x14ac:dyDescent="0.2"/>
    <row r="48911" ht="12.75" x14ac:dyDescent="0.2"/>
    <row r="48912" ht="12.75" x14ac:dyDescent="0.2"/>
    <row r="48913" ht="12.75" x14ac:dyDescent="0.2"/>
    <row r="48914" ht="12.75" x14ac:dyDescent="0.2"/>
    <row r="48915" ht="12.75" x14ac:dyDescent="0.2"/>
    <row r="48916" ht="12.75" x14ac:dyDescent="0.2"/>
    <row r="48917" ht="12.75" x14ac:dyDescent="0.2"/>
    <row r="48918" ht="12.75" x14ac:dyDescent="0.2"/>
    <row r="48919" ht="12.75" x14ac:dyDescent="0.2"/>
    <row r="48920" ht="12.75" x14ac:dyDescent="0.2"/>
    <row r="48921" ht="12.75" x14ac:dyDescent="0.2"/>
    <row r="48922" ht="12.75" x14ac:dyDescent="0.2"/>
    <row r="48923" ht="12.75" x14ac:dyDescent="0.2"/>
    <row r="48924" ht="12.75" x14ac:dyDescent="0.2"/>
    <row r="48925" ht="12.75" x14ac:dyDescent="0.2"/>
    <row r="48926" ht="12.75" x14ac:dyDescent="0.2"/>
    <row r="48927" ht="12.75" x14ac:dyDescent="0.2"/>
    <row r="48928" ht="12.75" x14ac:dyDescent="0.2"/>
    <row r="48929" ht="12.75" x14ac:dyDescent="0.2"/>
    <row r="48930" ht="12.75" x14ac:dyDescent="0.2"/>
    <row r="48931" ht="12.75" x14ac:dyDescent="0.2"/>
    <row r="48932" ht="12.75" x14ac:dyDescent="0.2"/>
    <row r="48933" ht="12.75" x14ac:dyDescent="0.2"/>
    <row r="48934" ht="12.75" x14ac:dyDescent="0.2"/>
    <row r="48935" ht="12.75" x14ac:dyDescent="0.2"/>
    <row r="48936" ht="12.75" x14ac:dyDescent="0.2"/>
    <row r="48937" ht="12.75" x14ac:dyDescent="0.2"/>
    <row r="48938" ht="12.75" x14ac:dyDescent="0.2"/>
    <row r="48939" ht="12.75" x14ac:dyDescent="0.2"/>
    <row r="48940" ht="12.75" x14ac:dyDescent="0.2"/>
    <row r="48941" ht="12.75" x14ac:dyDescent="0.2"/>
    <row r="48942" ht="12.75" x14ac:dyDescent="0.2"/>
    <row r="48943" ht="12.75" x14ac:dyDescent="0.2"/>
    <row r="48944" ht="12.75" x14ac:dyDescent="0.2"/>
    <row r="48945" ht="12.75" x14ac:dyDescent="0.2"/>
    <row r="48946" ht="12.75" x14ac:dyDescent="0.2"/>
    <row r="48947" ht="12.75" x14ac:dyDescent="0.2"/>
    <row r="48948" ht="12.75" x14ac:dyDescent="0.2"/>
    <row r="48949" ht="12.75" x14ac:dyDescent="0.2"/>
    <row r="48950" ht="12.75" x14ac:dyDescent="0.2"/>
    <row r="48951" ht="12.75" x14ac:dyDescent="0.2"/>
    <row r="48952" ht="12.75" x14ac:dyDescent="0.2"/>
    <row r="48953" ht="12.75" x14ac:dyDescent="0.2"/>
    <row r="48954" ht="12.75" x14ac:dyDescent="0.2"/>
    <row r="48955" ht="12.75" x14ac:dyDescent="0.2"/>
    <row r="48956" ht="12.75" x14ac:dyDescent="0.2"/>
    <row r="48957" ht="12.75" x14ac:dyDescent="0.2"/>
    <row r="48958" ht="12.75" x14ac:dyDescent="0.2"/>
    <row r="48959" ht="12.75" x14ac:dyDescent="0.2"/>
    <row r="48960" ht="12.75" x14ac:dyDescent="0.2"/>
    <row r="48961" ht="12.75" x14ac:dyDescent="0.2"/>
    <row r="48962" ht="12.75" x14ac:dyDescent="0.2"/>
    <row r="48963" ht="12.75" x14ac:dyDescent="0.2"/>
    <row r="48964" ht="12.75" x14ac:dyDescent="0.2"/>
    <row r="48965" ht="12.75" x14ac:dyDescent="0.2"/>
    <row r="48966" ht="12.75" x14ac:dyDescent="0.2"/>
    <row r="48967" ht="12.75" x14ac:dyDescent="0.2"/>
    <row r="48968" ht="12.75" x14ac:dyDescent="0.2"/>
    <row r="48969" ht="12.75" x14ac:dyDescent="0.2"/>
    <row r="48970" ht="12.75" x14ac:dyDescent="0.2"/>
    <row r="48971" ht="12.75" x14ac:dyDescent="0.2"/>
    <row r="48972" ht="12.75" x14ac:dyDescent="0.2"/>
    <row r="48973" ht="12.75" x14ac:dyDescent="0.2"/>
    <row r="48974" ht="12.75" x14ac:dyDescent="0.2"/>
    <row r="48975" ht="12.75" x14ac:dyDescent="0.2"/>
    <row r="48976" ht="12.75" x14ac:dyDescent="0.2"/>
    <row r="48977" ht="12.75" x14ac:dyDescent="0.2"/>
    <row r="48978" ht="12.75" x14ac:dyDescent="0.2"/>
    <row r="48979" ht="12.75" x14ac:dyDescent="0.2"/>
    <row r="48980" ht="12.75" x14ac:dyDescent="0.2"/>
    <row r="48981" ht="12.75" x14ac:dyDescent="0.2"/>
    <row r="48982" ht="12.75" x14ac:dyDescent="0.2"/>
    <row r="48983" ht="12.75" x14ac:dyDescent="0.2"/>
    <row r="48984" ht="12.75" x14ac:dyDescent="0.2"/>
    <row r="48985" ht="12.75" x14ac:dyDescent="0.2"/>
    <row r="48986" ht="12.75" x14ac:dyDescent="0.2"/>
    <row r="48987" ht="12.75" x14ac:dyDescent="0.2"/>
    <row r="48988" ht="12.75" x14ac:dyDescent="0.2"/>
    <row r="48989" ht="12.75" x14ac:dyDescent="0.2"/>
    <row r="48990" ht="12.75" x14ac:dyDescent="0.2"/>
    <row r="48991" ht="12.75" x14ac:dyDescent="0.2"/>
    <row r="48992" ht="12.75" x14ac:dyDescent="0.2"/>
    <row r="48993" ht="12.75" x14ac:dyDescent="0.2"/>
    <row r="48994" ht="12.75" x14ac:dyDescent="0.2"/>
    <row r="48995" ht="12.75" x14ac:dyDescent="0.2"/>
    <row r="48996" ht="12.75" x14ac:dyDescent="0.2"/>
    <row r="48997" ht="12.75" x14ac:dyDescent="0.2"/>
    <row r="48998" ht="12.75" x14ac:dyDescent="0.2"/>
    <row r="48999" ht="12.75" x14ac:dyDescent="0.2"/>
    <row r="49000" ht="12.75" x14ac:dyDescent="0.2"/>
    <row r="49001" ht="12.75" x14ac:dyDescent="0.2"/>
    <row r="49002" ht="12.75" x14ac:dyDescent="0.2"/>
    <row r="49003" ht="12.75" x14ac:dyDescent="0.2"/>
    <row r="49004" ht="12.75" x14ac:dyDescent="0.2"/>
    <row r="49005" ht="12.75" x14ac:dyDescent="0.2"/>
    <row r="49006" ht="12.75" x14ac:dyDescent="0.2"/>
    <row r="49007" ht="12.75" x14ac:dyDescent="0.2"/>
    <row r="49008" ht="12.75" x14ac:dyDescent="0.2"/>
    <row r="49009" ht="12.75" x14ac:dyDescent="0.2"/>
    <row r="49010" ht="12.75" x14ac:dyDescent="0.2"/>
    <row r="49011" ht="12.75" x14ac:dyDescent="0.2"/>
    <row r="49012" ht="12.75" x14ac:dyDescent="0.2"/>
    <row r="49013" ht="12.75" x14ac:dyDescent="0.2"/>
    <row r="49014" ht="12.75" x14ac:dyDescent="0.2"/>
    <row r="49015" ht="12.75" x14ac:dyDescent="0.2"/>
    <row r="49016" ht="12.75" x14ac:dyDescent="0.2"/>
    <row r="49017" ht="12.75" x14ac:dyDescent="0.2"/>
    <row r="49018" ht="12.75" x14ac:dyDescent="0.2"/>
    <row r="49019" ht="12.75" x14ac:dyDescent="0.2"/>
    <row r="49020" ht="12.75" x14ac:dyDescent="0.2"/>
    <row r="49021" ht="12.75" x14ac:dyDescent="0.2"/>
    <row r="49022" ht="12.75" x14ac:dyDescent="0.2"/>
    <row r="49023" ht="12.75" x14ac:dyDescent="0.2"/>
    <row r="49024" ht="12.75" x14ac:dyDescent="0.2"/>
    <row r="49025" ht="12.75" x14ac:dyDescent="0.2"/>
    <row r="49026" ht="12.75" x14ac:dyDescent="0.2"/>
    <row r="49027" ht="12.75" x14ac:dyDescent="0.2"/>
    <row r="49028" ht="12.75" x14ac:dyDescent="0.2"/>
    <row r="49029" ht="12.75" x14ac:dyDescent="0.2"/>
    <row r="49030" ht="12.75" x14ac:dyDescent="0.2"/>
    <row r="49031" ht="12.75" x14ac:dyDescent="0.2"/>
    <row r="49032" ht="12.75" x14ac:dyDescent="0.2"/>
    <row r="49033" ht="12.75" x14ac:dyDescent="0.2"/>
    <row r="49034" ht="12.75" x14ac:dyDescent="0.2"/>
    <row r="49035" ht="12.75" x14ac:dyDescent="0.2"/>
    <row r="49036" ht="12.75" x14ac:dyDescent="0.2"/>
    <row r="49037" ht="12.75" x14ac:dyDescent="0.2"/>
    <row r="49038" ht="12.75" x14ac:dyDescent="0.2"/>
    <row r="49039" ht="12.75" x14ac:dyDescent="0.2"/>
    <row r="49040" ht="12.75" x14ac:dyDescent="0.2"/>
    <row r="49041" ht="12.75" x14ac:dyDescent="0.2"/>
    <row r="49042" ht="12.75" x14ac:dyDescent="0.2"/>
    <row r="49043" ht="12.75" x14ac:dyDescent="0.2"/>
    <row r="49044" ht="12.75" x14ac:dyDescent="0.2"/>
    <row r="49045" ht="12.75" x14ac:dyDescent="0.2"/>
    <row r="49046" ht="12.75" x14ac:dyDescent="0.2"/>
    <row r="49047" ht="12.75" x14ac:dyDescent="0.2"/>
    <row r="49048" ht="12.75" x14ac:dyDescent="0.2"/>
    <row r="49049" ht="12.75" x14ac:dyDescent="0.2"/>
    <row r="49050" ht="12.75" x14ac:dyDescent="0.2"/>
    <row r="49051" ht="12.75" x14ac:dyDescent="0.2"/>
    <row r="49052" ht="12.75" x14ac:dyDescent="0.2"/>
    <row r="49053" ht="12.75" x14ac:dyDescent="0.2"/>
    <row r="49054" ht="12.75" x14ac:dyDescent="0.2"/>
    <row r="49055" ht="12.75" x14ac:dyDescent="0.2"/>
    <row r="49056" ht="12.75" x14ac:dyDescent="0.2"/>
    <row r="49057" ht="12.75" x14ac:dyDescent="0.2"/>
    <row r="49058" ht="12.75" x14ac:dyDescent="0.2"/>
    <row r="49059" ht="12.75" x14ac:dyDescent="0.2"/>
    <row r="49060" ht="12.75" x14ac:dyDescent="0.2"/>
    <row r="49061" ht="12.75" x14ac:dyDescent="0.2"/>
    <row r="49062" ht="12.75" x14ac:dyDescent="0.2"/>
    <row r="49063" ht="12.75" x14ac:dyDescent="0.2"/>
    <row r="49064" ht="12.75" x14ac:dyDescent="0.2"/>
    <row r="49065" ht="12.75" x14ac:dyDescent="0.2"/>
    <row r="49066" ht="12.75" x14ac:dyDescent="0.2"/>
    <row r="49067" ht="12.75" x14ac:dyDescent="0.2"/>
    <row r="49068" ht="12.75" x14ac:dyDescent="0.2"/>
    <row r="49069" ht="12.75" x14ac:dyDescent="0.2"/>
    <row r="49070" ht="12.75" x14ac:dyDescent="0.2"/>
    <row r="49071" ht="12.75" x14ac:dyDescent="0.2"/>
    <row r="49072" ht="12.75" x14ac:dyDescent="0.2"/>
    <row r="49073" ht="12.75" x14ac:dyDescent="0.2"/>
    <row r="49074" ht="12.75" x14ac:dyDescent="0.2"/>
    <row r="49075" ht="12.75" x14ac:dyDescent="0.2"/>
    <row r="49076" ht="12.75" x14ac:dyDescent="0.2"/>
    <row r="49077" ht="12.75" x14ac:dyDescent="0.2"/>
    <row r="49078" ht="12.75" x14ac:dyDescent="0.2"/>
    <row r="49079" ht="12.75" x14ac:dyDescent="0.2"/>
    <row r="49080" ht="12.75" x14ac:dyDescent="0.2"/>
    <row r="49081" ht="12.75" x14ac:dyDescent="0.2"/>
    <row r="49082" ht="12.75" x14ac:dyDescent="0.2"/>
    <row r="49083" ht="12.75" x14ac:dyDescent="0.2"/>
    <row r="49084" ht="12.75" x14ac:dyDescent="0.2"/>
    <row r="49085" ht="12.75" x14ac:dyDescent="0.2"/>
    <row r="49086" ht="12.75" x14ac:dyDescent="0.2"/>
    <row r="49087" ht="12.75" x14ac:dyDescent="0.2"/>
    <row r="49088" ht="12.75" x14ac:dyDescent="0.2"/>
    <row r="49089" ht="12.75" x14ac:dyDescent="0.2"/>
    <row r="49090" ht="12.75" x14ac:dyDescent="0.2"/>
    <row r="49091" ht="12.75" x14ac:dyDescent="0.2"/>
    <row r="49092" ht="12.75" x14ac:dyDescent="0.2"/>
    <row r="49093" ht="12.75" x14ac:dyDescent="0.2"/>
    <row r="49094" ht="12.75" x14ac:dyDescent="0.2"/>
    <row r="49095" ht="12.75" x14ac:dyDescent="0.2"/>
    <row r="49096" ht="12.75" x14ac:dyDescent="0.2"/>
    <row r="49097" ht="12.75" x14ac:dyDescent="0.2"/>
    <row r="49098" ht="12.75" x14ac:dyDescent="0.2"/>
    <row r="49099" ht="12.75" x14ac:dyDescent="0.2"/>
    <row r="49100" ht="12.75" x14ac:dyDescent="0.2"/>
    <row r="49101" ht="12.75" x14ac:dyDescent="0.2"/>
    <row r="49102" ht="12.75" x14ac:dyDescent="0.2"/>
    <row r="49103" ht="12.75" x14ac:dyDescent="0.2"/>
    <row r="49104" ht="12.75" x14ac:dyDescent="0.2"/>
    <row r="49105" ht="12.75" x14ac:dyDescent="0.2"/>
    <row r="49106" ht="12.75" x14ac:dyDescent="0.2"/>
    <row r="49107" ht="12.75" x14ac:dyDescent="0.2"/>
    <row r="49108" ht="12.75" x14ac:dyDescent="0.2"/>
    <row r="49109" ht="12.75" x14ac:dyDescent="0.2"/>
    <row r="49110" ht="12.75" x14ac:dyDescent="0.2"/>
    <row r="49111" ht="12.75" x14ac:dyDescent="0.2"/>
    <row r="49112" ht="12.75" x14ac:dyDescent="0.2"/>
    <row r="49113" ht="12.75" x14ac:dyDescent="0.2"/>
    <row r="49114" ht="12.75" x14ac:dyDescent="0.2"/>
    <row r="49115" ht="12.75" x14ac:dyDescent="0.2"/>
    <row r="49116" ht="12.75" x14ac:dyDescent="0.2"/>
    <row r="49117" ht="12.75" x14ac:dyDescent="0.2"/>
    <row r="49118" ht="12.75" x14ac:dyDescent="0.2"/>
    <row r="49119" ht="12.75" x14ac:dyDescent="0.2"/>
    <row r="49120" ht="12.75" x14ac:dyDescent="0.2"/>
    <row r="49121" ht="12.75" x14ac:dyDescent="0.2"/>
    <row r="49122" ht="12.75" x14ac:dyDescent="0.2"/>
    <row r="49123" ht="12.75" x14ac:dyDescent="0.2"/>
    <row r="49124" ht="12.75" x14ac:dyDescent="0.2"/>
    <row r="49125" ht="12.75" x14ac:dyDescent="0.2"/>
    <row r="49126" ht="12.75" x14ac:dyDescent="0.2"/>
    <row r="49127" ht="12.75" x14ac:dyDescent="0.2"/>
    <row r="49128" ht="12.75" x14ac:dyDescent="0.2"/>
    <row r="49129" ht="12.75" x14ac:dyDescent="0.2"/>
    <row r="49130" ht="12.75" x14ac:dyDescent="0.2"/>
    <row r="49131" ht="12.75" x14ac:dyDescent="0.2"/>
    <row r="49132" ht="12.75" x14ac:dyDescent="0.2"/>
    <row r="49133" ht="12.75" x14ac:dyDescent="0.2"/>
    <row r="49134" ht="12.75" x14ac:dyDescent="0.2"/>
    <row r="49135" ht="12.75" x14ac:dyDescent="0.2"/>
    <row r="49136" ht="12.75" x14ac:dyDescent="0.2"/>
    <row r="49137" ht="12.75" x14ac:dyDescent="0.2"/>
    <row r="49138" ht="12.75" x14ac:dyDescent="0.2"/>
    <row r="49139" ht="12.75" x14ac:dyDescent="0.2"/>
    <row r="49140" ht="12.75" x14ac:dyDescent="0.2"/>
    <row r="49141" ht="12.75" x14ac:dyDescent="0.2"/>
    <row r="49142" ht="12.75" x14ac:dyDescent="0.2"/>
    <row r="49143" ht="12.75" x14ac:dyDescent="0.2"/>
    <row r="49144" ht="12.75" x14ac:dyDescent="0.2"/>
    <row r="49145" ht="12.75" x14ac:dyDescent="0.2"/>
    <row r="49146" ht="12.75" x14ac:dyDescent="0.2"/>
    <row r="49147" ht="12.75" x14ac:dyDescent="0.2"/>
    <row r="49148" ht="12.75" x14ac:dyDescent="0.2"/>
    <row r="49149" ht="12.75" x14ac:dyDescent="0.2"/>
    <row r="49150" ht="12.75" x14ac:dyDescent="0.2"/>
    <row r="49151" ht="12.75" x14ac:dyDescent="0.2"/>
    <row r="49152" ht="12.75" x14ac:dyDescent="0.2"/>
    <row r="49153" ht="12.75" x14ac:dyDescent="0.2"/>
    <row r="49154" ht="12.75" x14ac:dyDescent="0.2"/>
    <row r="49155" ht="12.75" x14ac:dyDescent="0.2"/>
    <row r="49156" ht="12.75" x14ac:dyDescent="0.2"/>
    <row r="49157" ht="12.75" x14ac:dyDescent="0.2"/>
    <row r="49158" ht="12.75" x14ac:dyDescent="0.2"/>
    <row r="49159" ht="12.75" x14ac:dyDescent="0.2"/>
    <row r="49160" ht="12.75" x14ac:dyDescent="0.2"/>
    <row r="49161" ht="12.75" x14ac:dyDescent="0.2"/>
    <row r="49162" ht="12.75" x14ac:dyDescent="0.2"/>
    <row r="49163" ht="12.75" x14ac:dyDescent="0.2"/>
    <row r="49164" ht="12.75" x14ac:dyDescent="0.2"/>
    <row r="49165" ht="12.75" x14ac:dyDescent="0.2"/>
    <row r="49166" ht="12.75" x14ac:dyDescent="0.2"/>
    <row r="49167" ht="12.75" x14ac:dyDescent="0.2"/>
    <row r="49168" ht="12.75" x14ac:dyDescent="0.2"/>
    <row r="49169" ht="12.75" x14ac:dyDescent="0.2"/>
    <row r="49170" ht="12.75" x14ac:dyDescent="0.2"/>
    <row r="49171" ht="12.75" x14ac:dyDescent="0.2"/>
    <row r="49172" ht="12.75" x14ac:dyDescent="0.2"/>
    <row r="49173" ht="12.75" x14ac:dyDescent="0.2"/>
    <row r="49174" ht="12.75" x14ac:dyDescent="0.2"/>
    <row r="49175" ht="12.75" x14ac:dyDescent="0.2"/>
    <row r="49176" ht="12.75" x14ac:dyDescent="0.2"/>
    <row r="49177" ht="12.75" x14ac:dyDescent="0.2"/>
    <row r="49178" ht="12.75" x14ac:dyDescent="0.2"/>
    <row r="49179" ht="12.75" x14ac:dyDescent="0.2"/>
    <row r="49180" ht="12.75" x14ac:dyDescent="0.2"/>
    <row r="49181" ht="12.75" x14ac:dyDescent="0.2"/>
    <row r="49182" ht="12.75" x14ac:dyDescent="0.2"/>
    <row r="49183" ht="12.75" x14ac:dyDescent="0.2"/>
    <row r="49184" ht="12.75" x14ac:dyDescent="0.2"/>
    <row r="49185" ht="12.75" x14ac:dyDescent="0.2"/>
    <row r="49186" ht="12.75" x14ac:dyDescent="0.2"/>
    <row r="49187" ht="12.75" x14ac:dyDescent="0.2"/>
    <row r="49188" ht="12.75" x14ac:dyDescent="0.2"/>
    <row r="49189" ht="12.75" x14ac:dyDescent="0.2"/>
    <row r="49190" ht="12.75" x14ac:dyDescent="0.2"/>
    <row r="49191" ht="12.75" x14ac:dyDescent="0.2"/>
    <row r="49192" ht="12.75" x14ac:dyDescent="0.2"/>
    <row r="49193" ht="12.75" x14ac:dyDescent="0.2"/>
    <row r="49194" ht="12.75" x14ac:dyDescent="0.2"/>
    <row r="49195" ht="12.75" x14ac:dyDescent="0.2"/>
    <row r="49196" ht="12.75" x14ac:dyDescent="0.2"/>
    <row r="49197" ht="12.75" x14ac:dyDescent="0.2"/>
    <row r="49198" ht="12.75" x14ac:dyDescent="0.2"/>
    <row r="49199" ht="12.75" x14ac:dyDescent="0.2"/>
    <row r="49200" ht="12.75" x14ac:dyDescent="0.2"/>
    <row r="49201" ht="12.75" x14ac:dyDescent="0.2"/>
    <row r="49202" ht="12.75" x14ac:dyDescent="0.2"/>
    <row r="49203" ht="12.75" x14ac:dyDescent="0.2"/>
    <row r="49204" ht="12.75" x14ac:dyDescent="0.2"/>
    <row r="49205" ht="12.75" x14ac:dyDescent="0.2"/>
    <row r="49206" ht="12.75" x14ac:dyDescent="0.2"/>
    <row r="49207" ht="12.75" x14ac:dyDescent="0.2"/>
    <row r="49208" ht="12.75" x14ac:dyDescent="0.2"/>
    <row r="49209" ht="12.75" x14ac:dyDescent="0.2"/>
    <row r="49210" ht="12.75" x14ac:dyDescent="0.2"/>
    <row r="49211" ht="12.75" x14ac:dyDescent="0.2"/>
    <row r="49212" ht="12.75" x14ac:dyDescent="0.2"/>
    <row r="49213" ht="12.75" x14ac:dyDescent="0.2"/>
    <row r="49214" ht="12.75" x14ac:dyDescent="0.2"/>
    <row r="49215" ht="12.75" x14ac:dyDescent="0.2"/>
    <row r="49216" ht="12.75" x14ac:dyDescent="0.2"/>
    <row r="49217" ht="12.75" x14ac:dyDescent="0.2"/>
    <row r="49218" ht="12.75" x14ac:dyDescent="0.2"/>
    <row r="49219" ht="12.75" x14ac:dyDescent="0.2"/>
    <row r="49220" ht="12.75" x14ac:dyDescent="0.2"/>
    <row r="49221" ht="12.75" x14ac:dyDescent="0.2"/>
    <row r="49222" ht="12.75" x14ac:dyDescent="0.2"/>
    <row r="49223" ht="12.75" x14ac:dyDescent="0.2"/>
    <row r="49224" ht="12.75" x14ac:dyDescent="0.2"/>
    <row r="49225" ht="12.75" x14ac:dyDescent="0.2"/>
    <row r="49226" ht="12.75" x14ac:dyDescent="0.2"/>
    <row r="49227" ht="12.75" x14ac:dyDescent="0.2"/>
    <row r="49228" ht="12.75" x14ac:dyDescent="0.2"/>
    <row r="49229" ht="12.75" x14ac:dyDescent="0.2"/>
    <row r="49230" ht="12.75" x14ac:dyDescent="0.2"/>
    <row r="49231" ht="12.75" x14ac:dyDescent="0.2"/>
    <row r="49232" ht="12.75" x14ac:dyDescent="0.2"/>
    <row r="49233" ht="12.75" x14ac:dyDescent="0.2"/>
    <row r="49234" ht="12.75" x14ac:dyDescent="0.2"/>
    <row r="49235" ht="12.75" x14ac:dyDescent="0.2"/>
    <row r="49236" ht="12.75" x14ac:dyDescent="0.2"/>
    <row r="49237" ht="12.75" x14ac:dyDescent="0.2"/>
    <row r="49238" ht="12.75" x14ac:dyDescent="0.2"/>
    <row r="49239" ht="12.75" x14ac:dyDescent="0.2"/>
    <row r="49240" ht="12.75" x14ac:dyDescent="0.2"/>
    <row r="49241" ht="12.75" x14ac:dyDescent="0.2"/>
    <row r="49242" ht="12.75" x14ac:dyDescent="0.2"/>
    <row r="49243" ht="12.75" x14ac:dyDescent="0.2"/>
    <row r="49244" ht="12.75" x14ac:dyDescent="0.2"/>
    <row r="49245" ht="12.75" x14ac:dyDescent="0.2"/>
    <row r="49246" ht="12.75" x14ac:dyDescent="0.2"/>
    <row r="49247" ht="12.75" x14ac:dyDescent="0.2"/>
    <row r="49248" ht="12.75" x14ac:dyDescent="0.2"/>
    <row r="49249" ht="12.75" x14ac:dyDescent="0.2"/>
    <row r="49250" ht="12.75" x14ac:dyDescent="0.2"/>
    <row r="49251" ht="12.75" x14ac:dyDescent="0.2"/>
    <row r="49252" ht="12.75" x14ac:dyDescent="0.2"/>
    <row r="49253" ht="12.75" x14ac:dyDescent="0.2"/>
    <row r="49254" ht="12.75" x14ac:dyDescent="0.2"/>
    <row r="49255" ht="12.75" x14ac:dyDescent="0.2"/>
    <row r="49256" ht="12.75" x14ac:dyDescent="0.2"/>
    <row r="49257" ht="12.75" x14ac:dyDescent="0.2"/>
    <row r="49258" ht="12.75" x14ac:dyDescent="0.2"/>
    <row r="49259" ht="12.75" x14ac:dyDescent="0.2"/>
    <row r="49260" ht="12.75" x14ac:dyDescent="0.2"/>
    <row r="49261" ht="12.75" x14ac:dyDescent="0.2"/>
    <row r="49262" ht="12.75" x14ac:dyDescent="0.2"/>
    <row r="49263" ht="12.75" x14ac:dyDescent="0.2"/>
    <row r="49264" ht="12.75" x14ac:dyDescent="0.2"/>
    <row r="49265" ht="12.75" x14ac:dyDescent="0.2"/>
    <row r="49266" ht="12.75" x14ac:dyDescent="0.2"/>
    <row r="49267" ht="12.75" x14ac:dyDescent="0.2"/>
    <row r="49268" ht="12.75" x14ac:dyDescent="0.2"/>
    <row r="49269" ht="12.75" x14ac:dyDescent="0.2"/>
    <row r="49270" ht="12.75" x14ac:dyDescent="0.2"/>
    <row r="49271" ht="12.75" x14ac:dyDescent="0.2"/>
    <row r="49272" ht="12.75" x14ac:dyDescent="0.2"/>
    <row r="49273" ht="12.75" x14ac:dyDescent="0.2"/>
    <row r="49274" ht="12.75" x14ac:dyDescent="0.2"/>
    <row r="49275" ht="12.75" x14ac:dyDescent="0.2"/>
    <row r="49276" ht="12.75" x14ac:dyDescent="0.2"/>
    <row r="49277" ht="12.75" x14ac:dyDescent="0.2"/>
    <row r="49278" ht="12.75" x14ac:dyDescent="0.2"/>
    <row r="49279" ht="12.75" x14ac:dyDescent="0.2"/>
    <row r="49280" ht="12.75" x14ac:dyDescent="0.2"/>
    <row r="49281" ht="12.75" x14ac:dyDescent="0.2"/>
    <row r="49282" ht="12.75" x14ac:dyDescent="0.2"/>
    <row r="49283" ht="12.75" x14ac:dyDescent="0.2"/>
    <row r="49284" ht="12.75" x14ac:dyDescent="0.2"/>
    <row r="49285" ht="12.75" x14ac:dyDescent="0.2"/>
    <row r="49286" ht="12.75" x14ac:dyDescent="0.2"/>
    <row r="49287" ht="12.75" x14ac:dyDescent="0.2"/>
    <row r="49288" ht="12.75" x14ac:dyDescent="0.2"/>
    <row r="49289" ht="12.75" x14ac:dyDescent="0.2"/>
    <row r="49290" ht="12.75" x14ac:dyDescent="0.2"/>
    <row r="49291" ht="12.75" x14ac:dyDescent="0.2"/>
    <row r="49292" ht="12.75" x14ac:dyDescent="0.2"/>
    <row r="49293" ht="12.75" x14ac:dyDescent="0.2"/>
    <row r="49294" ht="12.75" x14ac:dyDescent="0.2"/>
    <row r="49295" ht="12.75" x14ac:dyDescent="0.2"/>
    <row r="49296" ht="12.75" x14ac:dyDescent="0.2"/>
    <row r="49297" ht="12.75" x14ac:dyDescent="0.2"/>
    <row r="49298" ht="12.75" x14ac:dyDescent="0.2"/>
    <row r="49299" ht="12.75" x14ac:dyDescent="0.2"/>
    <row r="49300" ht="12.75" x14ac:dyDescent="0.2"/>
    <row r="49301" ht="12.75" x14ac:dyDescent="0.2"/>
    <row r="49302" ht="12.75" x14ac:dyDescent="0.2"/>
    <row r="49303" ht="12.75" x14ac:dyDescent="0.2"/>
    <row r="49304" ht="12.75" x14ac:dyDescent="0.2"/>
    <row r="49305" ht="12.75" x14ac:dyDescent="0.2"/>
    <row r="49306" ht="12.75" x14ac:dyDescent="0.2"/>
    <row r="49307" ht="12.75" x14ac:dyDescent="0.2"/>
    <row r="49308" ht="12.75" x14ac:dyDescent="0.2"/>
    <row r="49309" ht="12.75" x14ac:dyDescent="0.2"/>
    <row r="49310" ht="12.75" x14ac:dyDescent="0.2"/>
    <row r="49311" ht="12.75" x14ac:dyDescent="0.2"/>
    <row r="49312" ht="12.75" x14ac:dyDescent="0.2"/>
    <row r="49313" ht="12.75" x14ac:dyDescent="0.2"/>
    <row r="49314" ht="12.75" x14ac:dyDescent="0.2"/>
    <row r="49315" ht="12.75" x14ac:dyDescent="0.2"/>
    <row r="49316" ht="12.75" x14ac:dyDescent="0.2"/>
    <row r="49317" ht="12.75" x14ac:dyDescent="0.2"/>
    <row r="49318" ht="12.75" x14ac:dyDescent="0.2"/>
    <row r="49319" ht="12.75" x14ac:dyDescent="0.2"/>
    <row r="49320" ht="12.75" x14ac:dyDescent="0.2"/>
    <row r="49321" ht="12.75" x14ac:dyDescent="0.2"/>
    <row r="49322" ht="12.75" x14ac:dyDescent="0.2"/>
    <row r="49323" ht="12.75" x14ac:dyDescent="0.2"/>
    <row r="49324" ht="12.75" x14ac:dyDescent="0.2"/>
    <row r="49325" ht="12.75" x14ac:dyDescent="0.2"/>
    <row r="49326" ht="12.75" x14ac:dyDescent="0.2"/>
    <row r="49327" ht="12.75" x14ac:dyDescent="0.2"/>
    <row r="49328" ht="12.75" x14ac:dyDescent="0.2"/>
    <row r="49329" ht="12.75" x14ac:dyDescent="0.2"/>
    <row r="49330" ht="12.75" x14ac:dyDescent="0.2"/>
    <row r="49331" ht="12.75" x14ac:dyDescent="0.2"/>
    <row r="49332" ht="12.75" x14ac:dyDescent="0.2"/>
    <row r="49333" ht="12.75" x14ac:dyDescent="0.2"/>
    <row r="49334" ht="12.75" x14ac:dyDescent="0.2"/>
    <row r="49335" ht="12.75" x14ac:dyDescent="0.2"/>
    <row r="49336" ht="12.75" x14ac:dyDescent="0.2"/>
    <row r="49337" ht="12.75" x14ac:dyDescent="0.2"/>
    <row r="49338" ht="12.75" x14ac:dyDescent="0.2"/>
    <row r="49339" ht="12.75" x14ac:dyDescent="0.2"/>
    <row r="49340" ht="12.75" x14ac:dyDescent="0.2"/>
    <row r="49341" ht="12.75" x14ac:dyDescent="0.2"/>
    <row r="49342" ht="12.75" x14ac:dyDescent="0.2"/>
    <row r="49343" ht="12.75" x14ac:dyDescent="0.2"/>
    <row r="49344" ht="12.75" x14ac:dyDescent="0.2"/>
    <row r="49345" ht="12.75" x14ac:dyDescent="0.2"/>
    <row r="49346" ht="12.75" x14ac:dyDescent="0.2"/>
    <row r="49347" ht="12.75" x14ac:dyDescent="0.2"/>
    <row r="49348" ht="12.75" x14ac:dyDescent="0.2"/>
    <row r="49349" ht="12.75" x14ac:dyDescent="0.2"/>
    <row r="49350" ht="12.75" x14ac:dyDescent="0.2"/>
    <row r="49351" ht="12.75" x14ac:dyDescent="0.2"/>
    <row r="49352" ht="12.75" x14ac:dyDescent="0.2"/>
    <row r="49353" ht="12.75" x14ac:dyDescent="0.2"/>
    <row r="49354" ht="12.75" x14ac:dyDescent="0.2"/>
    <row r="49355" ht="12.75" x14ac:dyDescent="0.2"/>
    <row r="49356" ht="12.75" x14ac:dyDescent="0.2"/>
    <row r="49357" ht="12.75" x14ac:dyDescent="0.2"/>
    <row r="49358" ht="12.75" x14ac:dyDescent="0.2"/>
    <row r="49359" ht="12.75" x14ac:dyDescent="0.2"/>
    <row r="49360" ht="12.75" x14ac:dyDescent="0.2"/>
    <row r="49361" ht="12.75" x14ac:dyDescent="0.2"/>
    <row r="49362" ht="12.75" x14ac:dyDescent="0.2"/>
    <row r="49363" ht="12.75" x14ac:dyDescent="0.2"/>
    <row r="49364" ht="12.75" x14ac:dyDescent="0.2"/>
    <row r="49365" ht="12.75" x14ac:dyDescent="0.2"/>
    <row r="49366" ht="12.75" x14ac:dyDescent="0.2"/>
    <row r="49367" ht="12.75" x14ac:dyDescent="0.2"/>
    <row r="49368" ht="12.75" x14ac:dyDescent="0.2"/>
    <row r="49369" ht="12.75" x14ac:dyDescent="0.2"/>
    <row r="49370" ht="12.75" x14ac:dyDescent="0.2"/>
    <row r="49371" ht="12.75" x14ac:dyDescent="0.2"/>
    <row r="49372" ht="12.75" x14ac:dyDescent="0.2"/>
    <row r="49373" ht="12.75" x14ac:dyDescent="0.2"/>
    <row r="49374" ht="12.75" x14ac:dyDescent="0.2"/>
    <row r="49375" ht="12.75" x14ac:dyDescent="0.2"/>
    <row r="49376" ht="12.75" x14ac:dyDescent="0.2"/>
    <row r="49377" ht="12.75" x14ac:dyDescent="0.2"/>
    <row r="49378" ht="12.75" x14ac:dyDescent="0.2"/>
    <row r="49379" ht="12.75" x14ac:dyDescent="0.2"/>
    <row r="49380" ht="12.75" x14ac:dyDescent="0.2"/>
    <row r="49381" ht="12.75" x14ac:dyDescent="0.2"/>
    <row r="49382" ht="12.75" x14ac:dyDescent="0.2"/>
    <row r="49383" ht="12.75" x14ac:dyDescent="0.2"/>
    <row r="49384" ht="12.75" x14ac:dyDescent="0.2"/>
    <row r="49385" ht="12.75" x14ac:dyDescent="0.2"/>
    <row r="49386" ht="12.75" x14ac:dyDescent="0.2"/>
    <row r="49387" ht="12.75" x14ac:dyDescent="0.2"/>
    <row r="49388" ht="12.75" x14ac:dyDescent="0.2"/>
    <row r="49389" ht="12.75" x14ac:dyDescent="0.2"/>
    <row r="49390" ht="12.75" x14ac:dyDescent="0.2"/>
    <row r="49391" ht="12.75" x14ac:dyDescent="0.2"/>
    <row r="49392" ht="12.75" x14ac:dyDescent="0.2"/>
    <row r="49393" ht="12.75" x14ac:dyDescent="0.2"/>
    <row r="49394" ht="12.75" x14ac:dyDescent="0.2"/>
    <row r="49395" ht="12.75" x14ac:dyDescent="0.2"/>
    <row r="49396" ht="12.75" x14ac:dyDescent="0.2"/>
    <row r="49397" ht="12.75" x14ac:dyDescent="0.2"/>
    <row r="49398" ht="12.75" x14ac:dyDescent="0.2"/>
    <row r="49399" ht="12.75" x14ac:dyDescent="0.2"/>
    <row r="49400" ht="12.75" x14ac:dyDescent="0.2"/>
    <row r="49401" ht="12.75" x14ac:dyDescent="0.2"/>
    <row r="49402" ht="12.75" x14ac:dyDescent="0.2"/>
    <row r="49403" ht="12.75" x14ac:dyDescent="0.2"/>
    <row r="49404" ht="12.75" x14ac:dyDescent="0.2"/>
    <row r="49405" ht="12.75" x14ac:dyDescent="0.2"/>
    <row r="49406" ht="12.75" x14ac:dyDescent="0.2"/>
    <row r="49407" ht="12.75" x14ac:dyDescent="0.2"/>
    <row r="49408" ht="12.75" x14ac:dyDescent="0.2"/>
    <row r="49409" ht="12.75" x14ac:dyDescent="0.2"/>
    <row r="49410" ht="12.75" x14ac:dyDescent="0.2"/>
    <row r="49411" ht="12.75" x14ac:dyDescent="0.2"/>
    <row r="49412" ht="12.75" x14ac:dyDescent="0.2"/>
    <row r="49413" ht="12.75" x14ac:dyDescent="0.2"/>
    <row r="49414" ht="12.75" x14ac:dyDescent="0.2"/>
    <row r="49415" ht="12.75" x14ac:dyDescent="0.2"/>
    <row r="49416" ht="12.75" x14ac:dyDescent="0.2"/>
    <row r="49417" ht="12.75" x14ac:dyDescent="0.2"/>
    <row r="49418" ht="12.75" x14ac:dyDescent="0.2"/>
    <row r="49419" ht="12.75" x14ac:dyDescent="0.2"/>
    <row r="49420" ht="12.75" x14ac:dyDescent="0.2"/>
    <row r="49421" ht="12.75" x14ac:dyDescent="0.2"/>
    <row r="49422" ht="12.75" x14ac:dyDescent="0.2"/>
    <row r="49423" ht="12.75" x14ac:dyDescent="0.2"/>
    <row r="49424" ht="12.75" x14ac:dyDescent="0.2"/>
    <row r="49425" ht="12.75" x14ac:dyDescent="0.2"/>
    <row r="49426" ht="12.75" x14ac:dyDescent="0.2"/>
    <row r="49427" ht="12.75" x14ac:dyDescent="0.2"/>
    <row r="49428" ht="12.75" x14ac:dyDescent="0.2"/>
    <row r="49429" ht="12.75" x14ac:dyDescent="0.2"/>
    <row r="49430" ht="12.75" x14ac:dyDescent="0.2"/>
    <row r="49431" ht="12.75" x14ac:dyDescent="0.2"/>
    <row r="49432" ht="12.75" x14ac:dyDescent="0.2"/>
    <row r="49433" ht="12.75" x14ac:dyDescent="0.2"/>
    <row r="49434" ht="12.75" x14ac:dyDescent="0.2"/>
    <row r="49435" ht="12.75" x14ac:dyDescent="0.2"/>
    <row r="49436" ht="12.75" x14ac:dyDescent="0.2"/>
    <row r="49437" ht="12.75" x14ac:dyDescent="0.2"/>
    <row r="49438" ht="12.75" x14ac:dyDescent="0.2"/>
    <row r="49439" ht="12.75" x14ac:dyDescent="0.2"/>
    <row r="49440" ht="12.75" x14ac:dyDescent="0.2"/>
    <row r="49441" ht="12.75" x14ac:dyDescent="0.2"/>
    <row r="49442" ht="12.75" x14ac:dyDescent="0.2"/>
    <row r="49443" ht="12.75" x14ac:dyDescent="0.2"/>
    <row r="49444" ht="12.75" x14ac:dyDescent="0.2"/>
    <row r="49445" ht="12.75" x14ac:dyDescent="0.2"/>
    <row r="49446" ht="12.75" x14ac:dyDescent="0.2"/>
    <row r="49447" ht="12.75" x14ac:dyDescent="0.2"/>
    <row r="49448" ht="12.75" x14ac:dyDescent="0.2"/>
    <row r="49449" ht="12.75" x14ac:dyDescent="0.2"/>
    <row r="49450" ht="12.75" x14ac:dyDescent="0.2"/>
    <row r="49451" ht="12.75" x14ac:dyDescent="0.2"/>
    <row r="49452" ht="12.75" x14ac:dyDescent="0.2"/>
    <row r="49453" ht="12.75" x14ac:dyDescent="0.2"/>
    <row r="49454" ht="12.75" x14ac:dyDescent="0.2"/>
    <row r="49455" ht="12.75" x14ac:dyDescent="0.2"/>
    <row r="49456" ht="12.75" x14ac:dyDescent="0.2"/>
    <row r="49457" ht="12.75" x14ac:dyDescent="0.2"/>
    <row r="49458" ht="12.75" x14ac:dyDescent="0.2"/>
    <row r="49459" ht="12.75" x14ac:dyDescent="0.2"/>
    <row r="49460" ht="12.75" x14ac:dyDescent="0.2"/>
    <row r="49461" ht="12.75" x14ac:dyDescent="0.2"/>
    <row r="49462" ht="12.75" x14ac:dyDescent="0.2"/>
    <row r="49463" ht="12.75" x14ac:dyDescent="0.2"/>
    <row r="49464" ht="12.75" x14ac:dyDescent="0.2"/>
    <row r="49465" ht="12.75" x14ac:dyDescent="0.2"/>
    <row r="49466" ht="12.75" x14ac:dyDescent="0.2"/>
    <row r="49467" ht="12.75" x14ac:dyDescent="0.2"/>
    <row r="49468" ht="12.75" x14ac:dyDescent="0.2"/>
    <row r="49469" ht="12.75" x14ac:dyDescent="0.2"/>
    <row r="49470" ht="12.75" x14ac:dyDescent="0.2"/>
    <row r="49471" ht="12.75" x14ac:dyDescent="0.2"/>
    <row r="49472" ht="12.75" x14ac:dyDescent="0.2"/>
    <row r="49473" ht="12.75" x14ac:dyDescent="0.2"/>
    <row r="49474" ht="12.75" x14ac:dyDescent="0.2"/>
    <row r="49475" ht="12.75" x14ac:dyDescent="0.2"/>
    <row r="49476" ht="12.75" x14ac:dyDescent="0.2"/>
    <row r="49477" ht="12.75" x14ac:dyDescent="0.2"/>
    <row r="49478" ht="12.75" x14ac:dyDescent="0.2"/>
    <row r="49479" ht="12.75" x14ac:dyDescent="0.2"/>
    <row r="49480" ht="12.75" x14ac:dyDescent="0.2"/>
    <row r="49481" ht="12.75" x14ac:dyDescent="0.2"/>
    <row r="49482" ht="12.75" x14ac:dyDescent="0.2"/>
    <row r="49483" ht="12.75" x14ac:dyDescent="0.2"/>
    <row r="49484" ht="12.75" x14ac:dyDescent="0.2"/>
    <row r="49485" ht="12.75" x14ac:dyDescent="0.2"/>
    <row r="49486" ht="12.75" x14ac:dyDescent="0.2"/>
    <row r="49487" ht="12.75" x14ac:dyDescent="0.2"/>
    <row r="49488" ht="12.75" x14ac:dyDescent="0.2"/>
    <row r="49489" ht="12.75" x14ac:dyDescent="0.2"/>
    <row r="49490" ht="12.75" x14ac:dyDescent="0.2"/>
    <row r="49491" ht="12.75" x14ac:dyDescent="0.2"/>
    <row r="49492" ht="12.75" x14ac:dyDescent="0.2"/>
    <row r="49493" ht="12.75" x14ac:dyDescent="0.2"/>
    <row r="49494" ht="12.75" x14ac:dyDescent="0.2"/>
    <row r="49495" ht="12.75" x14ac:dyDescent="0.2"/>
    <row r="49496" ht="12.75" x14ac:dyDescent="0.2"/>
    <row r="49497" ht="12.75" x14ac:dyDescent="0.2"/>
    <row r="49498" ht="12.75" x14ac:dyDescent="0.2"/>
    <row r="49499" ht="12.75" x14ac:dyDescent="0.2"/>
    <row r="49500" ht="12.75" x14ac:dyDescent="0.2"/>
    <row r="49501" ht="12.75" x14ac:dyDescent="0.2"/>
    <row r="49502" ht="12.75" x14ac:dyDescent="0.2"/>
    <row r="49503" ht="12.75" x14ac:dyDescent="0.2"/>
    <row r="49504" ht="12.75" x14ac:dyDescent="0.2"/>
    <row r="49505" ht="12.75" x14ac:dyDescent="0.2"/>
    <row r="49506" ht="12.75" x14ac:dyDescent="0.2"/>
    <row r="49507" ht="12.75" x14ac:dyDescent="0.2"/>
    <row r="49508" ht="12.75" x14ac:dyDescent="0.2"/>
    <row r="49509" ht="12.75" x14ac:dyDescent="0.2"/>
    <row r="49510" ht="12.75" x14ac:dyDescent="0.2"/>
    <row r="49511" ht="12.75" x14ac:dyDescent="0.2"/>
    <row r="49512" ht="12.75" x14ac:dyDescent="0.2"/>
    <row r="49513" ht="12.75" x14ac:dyDescent="0.2"/>
    <row r="49514" ht="12.75" x14ac:dyDescent="0.2"/>
    <row r="49515" ht="12.75" x14ac:dyDescent="0.2"/>
    <row r="49516" ht="12.75" x14ac:dyDescent="0.2"/>
    <row r="49517" ht="12.75" x14ac:dyDescent="0.2"/>
    <row r="49518" ht="12.75" x14ac:dyDescent="0.2"/>
    <row r="49519" ht="12.75" x14ac:dyDescent="0.2"/>
    <row r="49520" ht="12.75" x14ac:dyDescent="0.2"/>
    <row r="49521" ht="12.75" x14ac:dyDescent="0.2"/>
    <row r="49522" ht="12.75" x14ac:dyDescent="0.2"/>
    <row r="49523" ht="12.75" x14ac:dyDescent="0.2"/>
    <row r="49524" ht="12.75" x14ac:dyDescent="0.2"/>
    <row r="49525" ht="12.75" x14ac:dyDescent="0.2"/>
    <row r="49526" ht="12.75" x14ac:dyDescent="0.2"/>
    <row r="49527" ht="12.75" x14ac:dyDescent="0.2"/>
    <row r="49528" ht="12.75" x14ac:dyDescent="0.2"/>
    <row r="49529" ht="12.75" x14ac:dyDescent="0.2"/>
    <row r="49530" ht="12.75" x14ac:dyDescent="0.2"/>
    <row r="49531" ht="12.75" x14ac:dyDescent="0.2"/>
    <row r="49532" ht="12.75" x14ac:dyDescent="0.2"/>
    <row r="49533" ht="12.75" x14ac:dyDescent="0.2"/>
    <row r="49534" ht="12.75" x14ac:dyDescent="0.2"/>
    <row r="49535" ht="12.75" x14ac:dyDescent="0.2"/>
    <row r="49536" ht="12.75" x14ac:dyDescent="0.2"/>
    <row r="49537" ht="12.75" x14ac:dyDescent="0.2"/>
    <row r="49538" ht="12.75" x14ac:dyDescent="0.2"/>
    <row r="49539" ht="12.75" x14ac:dyDescent="0.2"/>
    <row r="49540" ht="12.75" x14ac:dyDescent="0.2"/>
    <row r="49541" ht="12.75" x14ac:dyDescent="0.2"/>
    <row r="49542" ht="12.75" x14ac:dyDescent="0.2"/>
    <row r="49543" ht="12.75" x14ac:dyDescent="0.2"/>
    <row r="49544" ht="12.75" x14ac:dyDescent="0.2"/>
    <row r="49545" ht="12.75" x14ac:dyDescent="0.2"/>
    <row r="49546" ht="12.75" x14ac:dyDescent="0.2"/>
    <row r="49547" ht="12.75" x14ac:dyDescent="0.2"/>
    <row r="49548" ht="12.75" x14ac:dyDescent="0.2"/>
    <row r="49549" ht="12.75" x14ac:dyDescent="0.2"/>
    <row r="49550" ht="12.75" x14ac:dyDescent="0.2"/>
    <row r="49551" ht="12.75" x14ac:dyDescent="0.2"/>
    <row r="49552" ht="12.75" x14ac:dyDescent="0.2"/>
    <row r="49553" ht="12.75" x14ac:dyDescent="0.2"/>
    <row r="49554" ht="12.75" x14ac:dyDescent="0.2"/>
    <row r="49555" ht="12.75" x14ac:dyDescent="0.2"/>
    <row r="49556" ht="12.75" x14ac:dyDescent="0.2"/>
    <row r="49557" ht="12.75" x14ac:dyDescent="0.2"/>
    <row r="49558" ht="12.75" x14ac:dyDescent="0.2"/>
    <row r="49559" ht="12.75" x14ac:dyDescent="0.2"/>
    <row r="49560" ht="12.75" x14ac:dyDescent="0.2"/>
    <row r="49561" ht="12.75" x14ac:dyDescent="0.2"/>
    <row r="49562" ht="12.75" x14ac:dyDescent="0.2"/>
    <row r="49563" ht="12.75" x14ac:dyDescent="0.2"/>
    <row r="49564" ht="12.75" x14ac:dyDescent="0.2"/>
    <row r="49565" ht="12.75" x14ac:dyDescent="0.2"/>
    <row r="49566" ht="12.75" x14ac:dyDescent="0.2"/>
    <row r="49567" ht="12.75" x14ac:dyDescent="0.2"/>
    <row r="49568" ht="12.75" x14ac:dyDescent="0.2"/>
    <row r="49569" ht="12.75" x14ac:dyDescent="0.2"/>
    <row r="49570" ht="12.75" x14ac:dyDescent="0.2"/>
    <row r="49571" ht="12.75" x14ac:dyDescent="0.2"/>
    <row r="49572" ht="12.75" x14ac:dyDescent="0.2"/>
    <row r="49573" ht="12.75" x14ac:dyDescent="0.2"/>
    <row r="49574" ht="12.75" x14ac:dyDescent="0.2"/>
    <row r="49575" ht="12.75" x14ac:dyDescent="0.2"/>
    <row r="49576" ht="12.75" x14ac:dyDescent="0.2"/>
    <row r="49577" ht="12.75" x14ac:dyDescent="0.2"/>
    <row r="49578" ht="12.75" x14ac:dyDescent="0.2"/>
    <row r="49579" ht="12.75" x14ac:dyDescent="0.2"/>
    <row r="49580" ht="12.75" x14ac:dyDescent="0.2"/>
    <row r="49581" ht="12.75" x14ac:dyDescent="0.2"/>
    <row r="49582" ht="12.75" x14ac:dyDescent="0.2"/>
    <row r="49583" ht="12.75" x14ac:dyDescent="0.2"/>
    <row r="49584" ht="12.75" x14ac:dyDescent="0.2"/>
    <row r="49585" ht="12.75" x14ac:dyDescent="0.2"/>
    <row r="49586" ht="12.75" x14ac:dyDescent="0.2"/>
    <row r="49587" ht="12.75" x14ac:dyDescent="0.2"/>
    <row r="49588" ht="12.75" x14ac:dyDescent="0.2"/>
    <row r="49589" ht="12.75" x14ac:dyDescent="0.2"/>
    <row r="49590" ht="12.75" x14ac:dyDescent="0.2"/>
    <row r="49591" ht="12.75" x14ac:dyDescent="0.2"/>
    <row r="49592" ht="12.75" x14ac:dyDescent="0.2"/>
    <row r="49593" ht="12.75" x14ac:dyDescent="0.2"/>
    <row r="49594" ht="12.75" x14ac:dyDescent="0.2"/>
    <row r="49595" ht="12.75" x14ac:dyDescent="0.2"/>
    <row r="49596" ht="12.75" x14ac:dyDescent="0.2"/>
    <row r="49597" ht="12.75" x14ac:dyDescent="0.2"/>
    <row r="49598" ht="12.75" x14ac:dyDescent="0.2"/>
    <row r="49599" ht="12.75" x14ac:dyDescent="0.2"/>
    <row r="49600" ht="12.75" x14ac:dyDescent="0.2"/>
    <row r="49601" ht="12.75" x14ac:dyDescent="0.2"/>
    <row r="49602" ht="12.75" x14ac:dyDescent="0.2"/>
    <row r="49603" ht="12.75" x14ac:dyDescent="0.2"/>
    <row r="49604" ht="12.75" x14ac:dyDescent="0.2"/>
    <row r="49605" ht="12.75" x14ac:dyDescent="0.2"/>
    <row r="49606" ht="12.75" x14ac:dyDescent="0.2"/>
    <row r="49607" ht="12.75" x14ac:dyDescent="0.2"/>
    <row r="49608" ht="12.75" x14ac:dyDescent="0.2"/>
    <row r="49609" ht="12.75" x14ac:dyDescent="0.2"/>
    <row r="49610" ht="12.75" x14ac:dyDescent="0.2"/>
    <row r="49611" ht="12.75" x14ac:dyDescent="0.2"/>
    <row r="49612" ht="12.75" x14ac:dyDescent="0.2"/>
    <row r="49613" ht="12.75" x14ac:dyDescent="0.2"/>
    <row r="49614" ht="12.75" x14ac:dyDescent="0.2"/>
    <row r="49615" ht="12.75" x14ac:dyDescent="0.2"/>
    <row r="49616" ht="12.75" x14ac:dyDescent="0.2"/>
    <row r="49617" ht="12.75" x14ac:dyDescent="0.2"/>
    <row r="49618" ht="12.75" x14ac:dyDescent="0.2"/>
    <row r="49619" ht="12.75" x14ac:dyDescent="0.2"/>
    <row r="49620" ht="12.75" x14ac:dyDescent="0.2"/>
    <row r="49621" ht="12.75" x14ac:dyDescent="0.2"/>
    <row r="49622" ht="12.75" x14ac:dyDescent="0.2"/>
    <row r="49623" ht="12.75" x14ac:dyDescent="0.2"/>
    <row r="49624" ht="12.75" x14ac:dyDescent="0.2"/>
    <row r="49625" ht="12.75" x14ac:dyDescent="0.2"/>
    <row r="49626" ht="12.75" x14ac:dyDescent="0.2"/>
    <row r="49627" ht="12.75" x14ac:dyDescent="0.2"/>
    <row r="49628" ht="12.75" x14ac:dyDescent="0.2"/>
    <row r="49629" ht="12.75" x14ac:dyDescent="0.2"/>
    <row r="49630" ht="12.75" x14ac:dyDescent="0.2"/>
    <row r="49631" ht="12.75" x14ac:dyDescent="0.2"/>
    <row r="49632" ht="12.75" x14ac:dyDescent="0.2"/>
    <row r="49633" ht="12.75" x14ac:dyDescent="0.2"/>
    <row r="49634" ht="12.75" x14ac:dyDescent="0.2"/>
    <row r="49635" ht="12.75" x14ac:dyDescent="0.2"/>
    <row r="49636" ht="12.75" x14ac:dyDescent="0.2"/>
    <row r="49637" ht="12.75" x14ac:dyDescent="0.2"/>
    <row r="49638" ht="12.75" x14ac:dyDescent="0.2"/>
    <row r="49639" ht="12.75" x14ac:dyDescent="0.2"/>
    <row r="49640" ht="12.75" x14ac:dyDescent="0.2"/>
    <row r="49641" ht="12.75" x14ac:dyDescent="0.2"/>
    <row r="49642" ht="12.75" x14ac:dyDescent="0.2"/>
    <row r="49643" ht="12.75" x14ac:dyDescent="0.2"/>
    <row r="49644" ht="12.75" x14ac:dyDescent="0.2"/>
    <row r="49645" ht="12.75" x14ac:dyDescent="0.2"/>
    <row r="49646" ht="12.75" x14ac:dyDescent="0.2"/>
    <row r="49647" ht="12.75" x14ac:dyDescent="0.2"/>
    <row r="49648" ht="12.75" x14ac:dyDescent="0.2"/>
    <row r="49649" ht="12.75" x14ac:dyDescent="0.2"/>
    <row r="49650" ht="12.75" x14ac:dyDescent="0.2"/>
    <row r="49651" ht="12.75" x14ac:dyDescent="0.2"/>
    <row r="49652" ht="12.75" x14ac:dyDescent="0.2"/>
    <row r="49653" ht="12.75" x14ac:dyDescent="0.2"/>
    <row r="49654" ht="12.75" x14ac:dyDescent="0.2"/>
    <row r="49655" ht="12.75" x14ac:dyDescent="0.2"/>
    <row r="49656" ht="12.75" x14ac:dyDescent="0.2"/>
    <row r="49657" ht="12.75" x14ac:dyDescent="0.2"/>
    <row r="49658" ht="12.75" x14ac:dyDescent="0.2"/>
    <row r="49659" ht="12.75" x14ac:dyDescent="0.2"/>
    <row r="49660" ht="12.75" x14ac:dyDescent="0.2"/>
    <row r="49661" ht="12.75" x14ac:dyDescent="0.2"/>
    <row r="49662" ht="12.75" x14ac:dyDescent="0.2"/>
    <row r="49663" ht="12.75" x14ac:dyDescent="0.2"/>
    <row r="49664" ht="12.75" x14ac:dyDescent="0.2"/>
    <row r="49665" ht="12.75" x14ac:dyDescent="0.2"/>
    <row r="49666" ht="12.75" x14ac:dyDescent="0.2"/>
    <row r="49667" ht="12.75" x14ac:dyDescent="0.2"/>
    <row r="49668" ht="12.75" x14ac:dyDescent="0.2"/>
    <row r="49669" ht="12.75" x14ac:dyDescent="0.2"/>
    <row r="49670" ht="12.75" x14ac:dyDescent="0.2"/>
    <row r="49671" ht="12.75" x14ac:dyDescent="0.2"/>
    <row r="49672" ht="12.75" x14ac:dyDescent="0.2"/>
    <row r="49673" ht="12.75" x14ac:dyDescent="0.2"/>
    <row r="49674" ht="12.75" x14ac:dyDescent="0.2"/>
    <row r="49675" ht="12.75" x14ac:dyDescent="0.2"/>
    <row r="49676" ht="12.75" x14ac:dyDescent="0.2"/>
    <row r="49677" ht="12.75" x14ac:dyDescent="0.2"/>
    <row r="49678" ht="12.75" x14ac:dyDescent="0.2"/>
    <row r="49679" ht="12.75" x14ac:dyDescent="0.2"/>
    <row r="49680" ht="12.75" x14ac:dyDescent="0.2"/>
    <row r="49681" ht="12.75" x14ac:dyDescent="0.2"/>
    <row r="49682" ht="12.75" x14ac:dyDescent="0.2"/>
    <row r="49683" ht="12.75" x14ac:dyDescent="0.2"/>
    <row r="49684" ht="12.75" x14ac:dyDescent="0.2"/>
    <row r="49685" ht="12.75" x14ac:dyDescent="0.2"/>
    <row r="49686" ht="12.75" x14ac:dyDescent="0.2"/>
    <row r="49687" ht="12.75" x14ac:dyDescent="0.2"/>
    <row r="49688" ht="12.75" x14ac:dyDescent="0.2"/>
    <row r="49689" ht="12.75" x14ac:dyDescent="0.2"/>
    <row r="49690" ht="12.75" x14ac:dyDescent="0.2"/>
    <row r="49691" ht="12.75" x14ac:dyDescent="0.2"/>
    <row r="49692" ht="12.75" x14ac:dyDescent="0.2"/>
    <row r="49693" ht="12.75" x14ac:dyDescent="0.2"/>
    <row r="49694" ht="12.75" x14ac:dyDescent="0.2"/>
    <row r="49695" ht="12.75" x14ac:dyDescent="0.2"/>
    <row r="49696" ht="12.75" x14ac:dyDescent="0.2"/>
    <row r="49697" ht="12.75" x14ac:dyDescent="0.2"/>
    <row r="49698" ht="12.75" x14ac:dyDescent="0.2"/>
    <row r="49699" ht="12.75" x14ac:dyDescent="0.2"/>
    <row r="49700" ht="12.75" x14ac:dyDescent="0.2"/>
    <row r="49701" ht="12.75" x14ac:dyDescent="0.2"/>
    <row r="49702" ht="12.75" x14ac:dyDescent="0.2"/>
    <row r="49703" ht="12.75" x14ac:dyDescent="0.2"/>
    <row r="49704" ht="12.75" x14ac:dyDescent="0.2"/>
    <row r="49705" ht="12.75" x14ac:dyDescent="0.2"/>
    <row r="49706" ht="12.75" x14ac:dyDescent="0.2"/>
    <row r="49707" ht="12.75" x14ac:dyDescent="0.2"/>
    <row r="49708" ht="12.75" x14ac:dyDescent="0.2"/>
    <row r="49709" ht="12.75" x14ac:dyDescent="0.2"/>
    <row r="49710" ht="12.75" x14ac:dyDescent="0.2"/>
    <row r="49711" ht="12.75" x14ac:dyDescent="0.2"/>
    <row r="49712" ht="12.75" x14ac:dyDescent="0.2"/>
    <row r="49713" ht="12.75" x14ac:dyDescent="0.2"/>
    <row r="49714" ht="12.75" x14ac:dyDescent="0.2"/>
    <row r="49715" ht="12.75" x14ac:dyDescent="0.2"/>
    <row r="49716" ht="12.75" x14ac:dyDescent="0.2"/>
    <row r="49717" ht="12.75" x14ac:dyDescent="0.2"/>
    <row r="49718" ht="12.75" x14ac:dyDescent="0.2"/>
    <row r="49719" ht="12.75" x14ac:dyDescent="0.2"/>
    <row r="49720" ht="12.75" x14ac:dyDescent="0.2"/>
    <row r="49721" ht="12.75" x14ac:dyDescent="0.2"/>
    <row r="49722" ht="12.75" x14ac:dyDescent="0.2"/>
    <row r="49723" ht="12.75" x14ac:dyDescent="0.2"/>
    <row r="49724" ht="12.75" x14ac:dyDescent="0.2"/>
    <row r="49725" ht="12.75" x14ac:dyDescent="0.2"/>
    <row r="49726" ht="12.75" x14ac:dyDescent="0.2"/>
    <row r="49727" ht="12.75" x14ac:dyDescent="0.2"/>
    <row r="49728" ht="12.75" x14ac:dyDescent="0.2"/>
    <row r="49729" ht="12.75" x14ac:dyDescent="0.2"/>
    <row r="49730" ht="12.75" x14ac:dyDescent="0.2"/>
    <row r="49731" ht="12.75" x14ac:dyDescent="0.2"/>
    <row r="49732" ht="12.75" x14ac:dyDescent="0.2"/>
    <row r="49733" ht="12.75" x14ac:dyDescent="0.2"/>
    <row r="49734" ht="12.75" x14ac:dyDescent="0.2"/>
    <row r="49735" ht="12.75" x14ac:dyDescent="0.2"/>
    <row r="49736" ht="12.75" x14ac:dyDescent="0.2"/>
    <row r="49737" ht="12.75" x14ac:dyDescent="0.2"/>
    <row r="49738" ht="12.75" x14ac:dyDescent="0.2"/>
    <row r="49739" ht="12.75" x14ac:dyDescent="0.2"/>
    <row r="49740" ht="12.75" x14ac:dyDescent="0.2"/>
    <row r="49741" ht="12.75" x14ac:dyDescent="0.2"/>
    <row r="49742" ht="12.75" x14ac:dyDescent="0.2"/>
    <row r="49743" ht="12.75" x14ac:dyDescent="0.2"/>
    <row r="49744" ht="12.75" x14ac:dyDescent="0.2"/>
    <row r="49745" ht="12.75" x14ac:dyDescent="0.2"/>
    <row r="49746" ht="12.75" x14ac:dyDescent="0.2"/>
    <row r="49747" ht="12.75" x14ac:dyDescent="0.2"/>
    <row r="49748" ht="12.75" x14ac:dyDescent="0.2"/>
    <row r="49749" ht="12.75" x14ac:dyDescent="0.2"/>
    <row r="49750" ht="12.75" x14ac:dyDescent="0.2"/>
    <row r="49751" ht="12.75" x14ac:dyDescent="0.2"/>
    <row r="49752" ht="12.75" x14ac:dyDescent="0.2"/>
    <row r="49753" ht="12.75" x14ac:dyDescent="0.2"/>
    <row r="49754" ht="12.75" x14ac:dyDescent="0.2"/>
    <row r="49755" ht="12.75" x14ac:dyDescent="0.2"/>
    <row r="49756" ht="12.75" x14ac:dyDescent="0.2"/>
    <row r="49757" ht="12.75" x14ac:dyDescent="0.2"/>
    <row r="49758" ht="12.75" x14ac:dyDescent="0.2"/>
    <row r="49759" ht="12.75" x14ac:dyDescent="0.2"/>
    <row r="49760" ht="12.75" x14ac:dyDescent="0.2"/>
    <row r="49761" ht="12.75" x14ac:dyDescent="0.2"/>
    <row r="49762" ht="12.75" x14ac:dyDescent="0.2"/>
    <row r="49763" ht="12.75" x14ac:dyDescent="0.2"/>
    <row r="49764" ht="12.75" x14ac:dyDescent="0.2"/>
    <row r="49765" ht="12.75" x14ac:dyDescent="0.2"/>
    <row r="49766" ht="12.75" x14ac:dyDescent="0.2"/>
    <row r="49767" ht="12.75" x14ac:dyDescent="0.2"/>
    <row r="49768" ht="12.75" x14ac:dyDescent="0.2"/>
    <row r="49769" ht="12.75" x14ac:dyDescent="0.2"/>
    <row r="49770" ht="12.75" x14ac:dyDescent="0.2"/>
    <row r="49771" ht="12.75" x14ac:dyDescent="0.2"/>
    <row r="49772" ht="12.75" x14ac:dyDescent="0.2"/>
    <row r="49773" ht="12.75" x14ac:dyDescent="0.2"/>
    <row r="49774" ht="12.75" x14ac:dyDescent="0.2"/>
    <row r="49775" ht="12.75" x14ac:dyDescent="0.2"/>
    <row r="49776" ht="12.75" x14ac:dyDescent="0.2"/>
    <row r="49777" ht="12.75" x14ac:dyDescent="0.2"/>
    <row r="49778" ht="12.75" x14ac:dyDescent="0.2"/>
    <row r="49779" ht="12.75" x14ac:dyDescent="0.2"/>
    <row r="49780" ht="12.75" x14ac:dyDescent="0.2"/>
    <row r="49781" ht="12.75" x14ac:dyDescent="0.2"/>
    <row r="49782" ht="12.75" x14ac:dyDescent="0.2"/>
    <row r="49783" ht="12.75" x14ac:dyDescent="0.2"/>
    <row r="49784" ht="12.75" x14ac:dyDescent="0.2"/>
    <row r="49785" ht="12.75" x14ac:dyDescent="0.2"/>
    <row r="49786" ht="12.75" x14ac:dyDescent="0.2"/>
    <row r="49787" ht="12.75" x14ac:dyDescent="0.2"/>
    <row r="49788" ht="12.75" x14ac:dyDescent="0.2"/>
    <row r="49789" ht="12.75" x14ac:dyDescent="0.2"/>
    <row r="49790" ht="12.75" x14ac:dyDescent="0.2"/>
    <row r="49791" ht="12.75" x14ac:dyDescent="0.2"/>
    <row r="49792" ht="12.75" x14ac:dyDescent="0.2"/>
    <row r="49793" ht="12.75" x14ac:dyDescent="0.2"/>
    <row r="49794" ht="12.75" x14ac:dyDescent="0.2"/>
    <row r="49795" ht="12.75" x14ac:dyDescent="0.2"/>
    <row r="49796" ht="12.75" x14ac:dyDescent="0.2"/>
    <row r="49797" ht="12.75" x14ac:dyDescent="0.2"/>
    <row r="49798" ht="12.75" x14ac:dyDescent="0.2"/>
    <row r="49799" ht="12.75" x14ac:dyDescent="0.2"/>
    <row r="49800" ht="12.75" x14ac:dyDescent="0.2"/>
    <row r="49801" ht="12.75" x14ac:dyDescent="0.2"/>
    <row r="49802" ht="12.75" x14ac:dyDescent="0.2"/>
    <row r="49803" ht="12.75" x14ac:dyDescent="0.2"/>
    <row r="49804" ht="12.75" x14ac:dyDescent="0.2"/>
    <row r="49805" ht="12.75" x14ac:dyDescent="0.2"/>
    <row r="49806" ht="12.75" x14ac:dyDescent="0.2"/>
    <row r="49807" ht="12.75" x14ac:dyDescent="0.2"/>
    <row r="49808" ht="12.75" x14ac:dyDescent="0.2"/>
    <row r="49809" ht="12.75" x14ac:dyDescent="0.2"/>
    <row r="49810" ht="12.75" x14ac:dyDescent="0.2"/>
    <row r="49811" ht="12.75" x14ac:dyDescent="0.2"/>
    <row r="49812" ht="12.75" x14ac:dyDescent="0.2"/>
    <row r="49813" ht="12.75" x14ac:dyDescent="0.2"/>
    <row r="49814" ht="12.75" x14ac:dyDescent="0.2"/>
    <row r="49815" ht="12.75" x14ac:dyDescent="0.2"/>
    <row r="49816" ht="12.75" x14ac:dyDescent="0.2"/>
    <row r="49817" ht="12.75" x14ac:dyDescent="0.2"/>
    <row r="49818" ht="12.75" x14ac:dyDescent="0.2"/>
    <row r="49819" ht="12.75" x14ac:dyDescent="0.2"/>
    <row r="49820" ht="12.75" x14ac:dyDescent="0.2"/>
    <row r="49821" ht="12.75" x14ac:dyDescent="0.2"/>
    <row r="49822" ht="12.75" x14ac:dyDescent="0.2"/>
    <row r="49823" ht="12.75" x14ac:dyDescent="0.2"/>
    <row r="49824" ht="12.75" x14ac:dyDescent="0.2"/>
    <row r="49825" ht="12.75" x14ac:dyDescent="0.2"/>
    <row r="49826" ht="12.75" x14ac:dyDescent="0.2"/>
    <row r="49827" ht="12.75" x14ac:dyDescent="0.2"/>
    <row r="49828" ht="12.75" x14ac:dyDescent="0.2"/>
    <row r="49829" ht="12.75" x14ac:dyDescent="0.2"/>
    <row r="49830" ht="12.75" x14ac:dyDescent="0.2"/>
    <row r="49831" ht="12.75" x14ac:dyDescent="0.2"/>
    <row r="49832" ht="12.75" x14ac:dyDescent="0.2"/>
    <row r="49833" ht="12.75" x14ac:dyDescent="0.2"/>
    <row r="49834" ht="12.75" x14ac:dyDescent="0.2"/>
    <row r="49835" ht="12.75" x14ac:dyDescent="0.2"/>
    <row r="49836" ht="12.75" x14ac:dyDescent="0.2"/>
    <row r="49837" ht="12.75" x14ac:dyDescent="0.2"/>
    <row r="49838" ht="12.75" x14ac:dyDescent="0.2"/>
    <row r="49839" ht="12.75" x14ac:dyDescent="0.2"/>
    <row r="49840" ht="12.75" x14ac:dyDescent="0.2"/>
    <row r="49841" ht="12.75" x14ac:dyDescent="0.2"/>
    <row r="49842" ht="12.75" x14ac:dyDescent="0.2"/>
    <row r="49843" ht="12.75" x14ac:dyDescent="0.2"/>
    <row r="49844" ht="12.75" x14ac:dyDescent="0.2"/>
    <row r="49845" ht="12.75" x14ac:dyDescent="0.2"/>
    <row r="49846" ht="12.75" x14ac:dyDescent="0.2"/>
    <row r="49847" ht="12.75" x14ac:dyDescent="0.2"/>
    <row r="49848" ht="12.75" x14ac:dyDescent="0.2"/>
    <row r="49849" ht="12.75" x14ac:dyDescent="0.2"/>
    <row r="49850" ht="12.75" x14ac:dyDescent="0.2"/>
    <row r="49851" ht="12.75" x14ac:dyDescent="0.2"/>
    <row r="49852" ht="12.75" x14ac:dyDescent="0.2"/>
    <row r="49853" ht="12.75" x14ac:dyDescent="0.2"/>
    <row r="49854" ht="12.75" x14ac:dyDescent="0.2"/>
    <row r="49855" ht="12.75" x14ac:dyDescent="0.2"/>
    <row r="49856" ht="12.75" x14ac:dyDescent="0.2"/>
    <row r="49857" ht="12.75" x14ac:dyDescent="0.2"/>
    <row r="49858" ht="12.75" x14ac:dyDescent="0.2"/>
    <row r="49859" ht="12.75" x14ac:dyDescent="0.2"/>
    <row r="49860" ht="12.75" x14ac:dyDescent="0.2"/>
    <row r="49861" ht="12.75" x14ac:dyDescent="0.2"/>
    <row r="49862" ht="12.75" x14ac:dyDescent="0.2"/>
    <row r="49863" ht="12.75" x14ac:dyDescent="0.2"/>
    <row r="49864" ht="12.75" x14ac:dyDescent="0.2"/>
    <row r="49865" ht="12.75" x14ac:dyDescent="0.2"/>
    <row r="49866" ht="12.75" x14ac:dyDescent="0.2"/>
    <row r="49867" ht="12.75" x14ac:dyDescent="0.2"/>
    <row r="49868" ht="12.75" x14ac:dyDescent="0.2"/>
    <row r="49869" ht="12.75" x14ac:dyDescent="0.2"/>
    <row r="49870" ht="12.75" x14ac:dyDescent="0.2"/>
    <row r="49871" ht="12.75" x14ac:dyDescent="0.2"/>
    <row r="49872" ht="12.75" x14ac:dyDescent="0.2"/>
    <row r="49873" ht="12.75" x14ac:dyDescent="0.2"/>
    <row r="49874" ht="12.75" x14ac:dyDescent="0.2"/>
    <row r="49875" ht="12.75" x14ac:dyDescent="0.2"/>
    <row r="49876" ht="12.75" x14ac:dyDescent="0.2"/>
    <row r="49877" ht="12.75" x14ac:dyDescent="0.2"/>
    <row r="49878" ht="12.75" x14ac:dyDescent="0.2"/>
    <row r="49879" ht="12.75" x14ac:dyDescent="0.2"/>
    <row r="49880" ht="12.75" x14ac:dyDescent="0.2"/>
    <row r="49881" ht="12.75" x14ac:dyDescent="0.2"/>
    <row r="49882" ht="12.75" x14ac:dyDescent="0.2"/>
    <row r="49883" ht="12.75" x14ac:dyDescent="0.2"/>
    <row r="49884" ht="12.75" x14ac:dyDescent="0.2"/>
    <row r="49885" ht="12.75" x14ac:dyDescent="0.2"/>
    <row r="49886" ht="12.75" x14ac:dyDescent="0.2"/>
    <row r="49887" ht="12.75" x14ac:dyDescent="0.2"/>
    <row r="49888" ht="12.75" x14ac:dyDescent="0.2"/>
    <row r="49889" ht="12.75" x14ac:dyDescent="0.2"/>
    <row r="49890" ht="12.75" x14ac:dyDescent="0.2"/>
    <row r="49891" ht="12.75" x14ac:dyDescent="0.2"/>
    <row r="49892" ht="12.75" x14ac:dyDescent="0.2"/>
    <row r="49893" ht="12.75" x14ac:dyDescent="0.2"/>
    <row r="49894" ht="12.75" x14ac:dyDescent="0.2"/>
    <row r="49895" ht="12.75" x14ac:dyDescent="0.2"/>
    <row r="49896" ht="12.75" x14ac:dyDescent="0.2"/>
    <row r="49897" ht="12.75" x14ac:dyDescent="0.2"/>
    <row r="49898" ht="12.75" x14ac:dyDescent="0.2"/>
    <row r="49899" ht="12.75" x14ac:dyDescent="0.2"/>
    <row r="49900" ht="12.75" x14ac:dyDescent="0.2"/>
    <row r="49901" ht="12.75" x14ac:dyDescent="0.2"/>
    <row r="49902" ht="12.75" x14ac:dyDescent="0.2"/>
    <row r="49903" ht="12.75" x14ac:dyDescent="0.2"/>
    <row r="49904" ht="12.75" x14ac:dyDescent="0.2"/>
    <row r="49905" ht="12.75" x14ac:dyDescent="0.2"/>
    <row r="49906" ht="12.75" x14ac:dyDescent="0.2"/>
    <row r="49907" ht="12.75" x14ac:dyDescent="0.2"/>
    <row r="49908" ht="12.75" x14ac:dyDescent="0.2"/>
    <row r="49909" ht="12.75" x14ac:dyDescent="0.2"/>
    <row r="49910" ht="12.75" x14ac:dyDescent="0.2"/>
    <row r="49911" ht="12.75" x14ac:dyDescent="0.2"/>
    <row r="49912" ht="12.75" x14ac:dyDescent="0.2"/>
    <row r="49913" ht="12.75" x14ac:dyDescent="0.2"/>
    <row r="49914" ht="12.75" x14ac:dyDescent="0.2"/>
    <row r="49915" ht="12.75" x14ac:dyDescent="0.2"/>
    <row r="49916" ht="12.75" x14ac:dyDescent="0.2"/>
    <row r="49917" ht="12.75" x14ac:dyDescent="0.2"/>
    <row r="49918" ht="12.75" x14ac:dyDescent="0.2"/>
    <row r="49919" ht="12.75" x14ac:dyDescent="0.2"/>
    <row r="49920" ht="12.75" x14ac:dyDescent="0.2"/>
    <row r="49921" ht="12.75" x14ac:dyDescent="0.2"/>
    <row r="49922" ht="12.75" x14ac:dyDescent="0.2"/>
    <row r="49923" ht="12.75" x14ac:dyDescent="0.2"/>
    <row r="49924" ht="12.75" x14ac:dyDescent="0.2"/>
    <row r="49925" ht="12.75" x14ac:dyDescent="0.2"/>
    <row r="49926" ht="12.75" x14ac:dyDescent="0.2"/>
    <row r="49927" ht="12.75" x14ac:dyDescent="0.2"/>
    <row r="49928" ht="12.75" x14ac:dyDescent="0.2"/>
    <row r="49929" ht="12.75" x14ac:dyDescent="0.2"/>
    <row r="49930" ht="12.75" x14ac:dyDescent="0.2"/>
    <row r="49931" ht="12.75" x14ac:dyDescent="0.2"/>
    <row r="49932" ht="12.75" x14ac:dyDescent="0.2"/>
    <row r="49933" ht="12.75" x14ac:dyDescent="0.2"/>
    <row r="49934" ht="12.75" x14ac:dyDescent="0.2"/>
    <row r="49935" ht="12.75" x14ac:dyDescent="0.2"/>
    <row r="49936" ht="12.75" x14ac:dyDescent="0.2"/>
    <row r="49937" ht="12.75" x14ac:dyDescent="0.2"/>
    <row r="49938" ht="12.75" x14ac:dyDescent="0.2"/>
    <row r="49939" ht="12.75" x14ac:dyDescent="0.2"/>
    <row r="49940" ht="12.75" x14ac:dyDescent="0.2"/>
    <row r="49941" ht="12.75" x14ac:dyDescent="0.2"/>
    <row r="49942" ht="12.75" x14ac:dyDescent="0.2"/>
    <row r="49943" ht="12.75" x14ac:dyDescent="0.2"/>
    <row r="49944" ht="12.75" x14ac:dyDescent="0.2"/>
    <row r="49945" ht="12.75" x14ac:dyDescent="0.2"/>
    <row r="49946" ht="12.75" x14ac:dyDescent="0.2"/>
    <row r="49947" ht="12.75" x14ac:dyDescent="0.2"/>
    <row r="49948" ht="12.75" x14ac:dyDescent="0.2"/>
    <row r="49949" ht="12.75" x14ac:dyDescent="0.2"/>
    <row r="49950" ht="12.75" x14ac:dyDescent="0.2"/>
    <row r="49951" ht="12.75" x14ac:dyDescent="0.2"/>
    <row r="49952" ht="12.75" x14ac:dyDescent="0.2"/>
    <row r="49953" ht="12.75" x14ac:dyDescent="0.2"/>
    <row r="49954" ht="12.75" x14ac:dyDescent="0.2"/>
    <row r="49955" ht="12.75" x14ac:dyDescent="0.2"/>
    <row r="49956" ht="12.75" x14ac:dyDescent="0.2"/>
    <row r="49957" ht="12.75" x14ac:dyDescent="0.2"/>
    <row r="49958" ht="12.75" x14ac:dyDescent="0.2"/>
    <row r="49959" ht="12.75" x14ac:dyDescent="0.2"/>
    <row r="49960" ht="12.75" x14ac:dyDescent="0.2"/>
    <row r="49961" ht="12.75" x14ac:dyDescent="0.2"/>
    <row r="49962" ht="12.75" x14ac:dyDescent="0.2"/>
    <row r="49963" ht="12.75" x14ac:dyDescent="0.2"/>
    <row r="49964" ht="12.75" x14ac:dyDescent="0.2"/>
    <row r="49965" ht="12.75" x14ac:dyDescent="0.2"/>
    <row r="49966" ht="12.75" x14ac:dyDescent="0.2"/>
    <row r="49967" ht="12.75" x14ac:dyDescent="0.2"/>
    <row r="49968" ht="12.75" x14ac:dyDescent="0.2"/>
    <row r="49969" ht="12.75" x14ac:dyDescent="0.2"/>
    <row r="49970" ht="12.75" x14ac:dyDescent="0.2"/>
    <row r="49971" ht="12.75" x14ac:dyDescent="0.2"/>
    <row r="49972" ht="12.75" x14ac:dyDescent="0.2"/>
    <row r="49973" ht="12.75" x14ac:dyDescent="0.2"/>
    <row r="49974" ht="12.75" x14ac:dyDescent="0.2"/>
    <row r="49975" ht="12.75" x14ac:dyDescent="0.2"/>
    <row r="49976" ht="12.75" x14ac:dyDescent="0.2"/>
    <row r="49977" ht="12.75" x14ac:dyDescent="0.2"/>
    <row r="49978" ht="12.75" x14ac:dyDescent="0.2"/>
    <row r="49979" ht="12.75" x14ac:dyDescent="0.2"/>
    <row r="49980" ht="12.75" x14ac:dyDescent="0.2"/>
    <row r="49981" ht="12.75" x14ac:dyDescent="0.2"/>
    <row r="49982" ht="12.75" x14ac:dyDescent="0.2"/>
    <row r="49983" ht="12.75" x14ac:dyDescent="0.2"/>
    <row r="49984" ht="12.75" x14ac:dyDescent="0.2"/>
    <row r="49985" ht="12.75" x14ac:dyDescent="0.2"/>
    <row r="49986" ht="12.75" x14ac:dyDescent="0.2"/>
    <row r="49987" ht="12.75" x14ac:dyDescent="0.2"/>
    <row r="49988" ht="12.75" x14ac:dyDescent="0.2"/>
    <row r="49989" ht="12.75" x14ac:dyDescent="0.2"/>
    <row r="49990" ht="12.75" x14ac:dyDescent="0.2"/>
    <row r="49991" ht="12.75" x14ac:dyDescent="0.2"/>
    <row r="49992" ht="12.75" x14ac:dyDescent="0.2"/>
    <row r="49993" ht="12.75" x14ac:dyDescent="0.2"/>
    <row r="49994" ht="12.75" x14ac:dyDescent="0.2"/>
    <row r="49995" ht="12.75" x14ac:dyDescent="0.2"/>
    <row r="49996" ht="12.75" x14ac:dyDescent="0.2"/>
    <row r="49997" ht="12.75" x14ac:dyDescent="0.2"/>
    <row r="49998" ht="12.75" x14ac:dyDescent="0.2"/>
    <row r="49999" ht="12.75" x14ac:dyDescent="0.2"/>
    <row r="50000" ht="12.75" x14ac:dyDescent="0.2"/>
    <row r="50001" ht="12.75" x14ac:dyDescent="0.2"/>
    <row r="50002" ht="12.75" x14ac:dyDescent="0.2"/>
    <row r="50003" ht="12.75" x14ac:dyDescent="0.2"/>
    <row r="50004" ht="12.75" x14ac:dyDescent="0.2"/>
    <row r="50005" ht="12.75" x14ac:dyDescent="0.2"/>
    <row r="50006" ht="12.75" x14ac:dyDescent="0.2"/>
    <row r="50007" ht="12.75" x14ac:dyDescent="0.2"/>
    <row r="50008" ht="12.75" x14ac:dyDescent="0.2"/>
    <row r="50009" ht="12.75" x14ac:dyDescent="0.2"/>
    <row r="50010" ht="12.75" x14ac:dyDescent="0.2"/>
    <row r="50011" ht="12.75" x14ac:dyDescent="0.2"/>
    <row r="50012" ht="12.75" x14ac:dyDescent="0.2"/>
    <row r="50013" ht="12.75" x14ac:dyDescent="0.2"/>
    <row r="50014" ht="12.75" x14ac:dyDescent="0.2"/>
    <row r="50015" ht="12.75" x14ac:dyDescent="0.2"/>
    <row r="50016" ht="12.75" x14ac:dyDescent="0.2"/>
    <row r="50017" ht="12.75" x14ac:dyDescent="0.2"/>
    <row r="50018" ht="12.75" x14ac:dyDescent="0.2"/>
    <row r="50019" ht="12.75" x14ac:dyDescent="0.2"/>
    <row r="50020" ht="12.75" x14ac:dyDescent="0.2"/>
    <row r="50021" ht="12.75" x14ac:dyDescent="0.2"/>
    <row r="50022" ht="12.75" x14ac:dyDescent="0.2"/>
    <row r="50023" ht="12.75" x14ac:dyDescent="0.2"/>
    <row r="50024" ht="12.75" x14ac:dyDescent="0.2"/>
    <row r="50025" ht="12.75" x14ac:dyDescent="0.2"/>
    <row r="50026" ht="12.75" x14ac:dyDescent="0.2"/>
    <row r="50027" ht="12.75" x14ac:dyDescent="0.2"/>
    <row r="50028" ht="12.75" x14ac:dyDescent="0.2"/>
    <row r="50029" ht="12.75" x14ac:dyDescent="0.2"/>
    <row r="50030" ht="12.75" x14ac:dyDescent="0.2"/>
    <row r="50031" ht="12.75" x14ac:dyDescent="0.2"/>
    <row r="50032" ht="12.75" x14ac:dyDescent="0.2"/>
    <row r="50033" ht="12.75" x14ac:dyDescent="0.2"/>
    <row r="50034" ht="12.75" x14ac:dyDescent="0.2"/>
    <row r="50035" ht="12.75" x14ac:dyDescent="0.2"/>
    <row r="50036" ht="12.75" x14ac:dyDescent="0.2"/>
    <row r="50037" ht="12.75" x14ac:dyDescent="0.2"/>
    <row r="50038" ht="12.75" x14ac:dyDescent="0.2"/>
    <row r="50039" ht="12.75" x14ac:dyDescent="0.2"/>
    <row r="50040" ht="12.75" x14ac:dyDescent="0.2"/>
    <row r="50041" ht="12.75" x14ac:dyDescent="0.2"/>
    <row r="50042" ht="12.75" x14ac:dyDescent="0.2"/>
    <row r="50043" ht="12.75" x14ac:dyDescent="0.2"/>
    <row r="50044" ht="12.75" x14ac:dyDescent="0.2"/>
    <row r="50045" ht="12.75" x14ac:dyDescent="0.2"/>
    <row r="50046" ht="12.75" x14ac:dyDescent="0.2"/>
    <row r="50047" ht="12.75" x14ac:dyDescent="0.2"/>
    <row r="50048" ht="12.75" x14ac:dyDescent="0.2"/>
    <row r="50049" ht="12.75" x14ac:dyDescent="0.2"/>
    <row r="50050" ht="12.75" x14ac:dyDescent="0.2"/>
    <row r="50051" ht="12.75" x14ac:dyDescent="0.2"/>
    <row r="50052" ht="12.75" x14ac:dyDescent="0.2"/>
    <row r="50053" ht="12.75" x14ac:dyDescent="0.2"/>
    <row r="50054" ht="12.75" x14ac:dyDescent="0.2"/>
    <row r="50055" ht="12.75" x14ac:dyDescent="0.2"/>
    <row r="50056" ht="12.75" x14ac:dyDescent="0.2"/>
    <row r="50057" ht="12.75" x14ac:dyDescent="0.2"/>
    <row r="50058" ht="12.75" x14ac:dyDescent="0.2"/>
    <row r="50059" ht="12.75" x14ac:dyDescent="0.2"/>
    <row r="50060" ht="12.75" x14ac:dyDescent="0.2"/>
    <row r="50061" ht="12.75" x14ac:dyDescent="0.2"/>
    <row r="50062" ht="12.75" x14ac:dyDescent="0.2"/>
    <row r="50063" ht="12.75" x14ac:dyDescent="0.2"/>
    <row r="50064" ht="12.75" x14ac:dyDescent="0.2"/>
    <row r="50065" ht="12.75" x14ac:dyDescent="0.2"/>
    <row r="50066" ht="12.75" x14ac:dyDescent="0.2"/>
    <row r="50067" ht="12.75" x14ac:dyDescent="0.2"/>
    <row r="50068" ht="12.75" x14ac:dyDescent="0.2"/>
    <row r="50069" ht="12.75" x14ac:dyDescent="0.2"/>
    <row r="50070" ht="12.75" x14ac:dyDescent="0.2"/>
    <row r="50071" ht="12.75" x14ac:dyDescent="0.2"/>
    <row r="50072" ht="12.75" x14ac:dyDescent="0.2"/>
    <row r="50073" ht="12.75" x14ac:dyDescent="0.2"/>
    <row r="50074" ht="12.75" x14ac:dyDescent="0.2"/>
    <row r="50075" ht="12.75" x14ac:dyDescent="0.2"/>
    <row r="50076" ht="12.75" x14ac:dyDescent="0.2"/>
    <row r="50077" ht="12.75" x14ac:dyDescent="0.2"/>
    <row r="50078" ht="12.75" x14ac:dyDescent="0.2"/>
    <row r="50079" ht="12.75" x14ac:dyDescent="0.2"/>
    <row r="50080" ht="12.75" x14ac:dyDescent="0.2"/>
    <row r="50081" ht="12.75" x14ac:dyDescent="0.2"/>
    <row r="50082" ht="12.75" x14ac:dyDescent="0.2"/>
    <row r="50083" ht="12.75" x14ac:dyDescent="0.2"/>
    <row r="50084" ht="12.75" x14ac:dyDescent="0.2"/>
    <row r="50085" ht="12.75" x14ac:dyDescent="0.2"/>
    <row r="50086" ht="12.75" x14ac:dyDescent="0.2"/>
    <row r="50087" ht="12.75" x14ac:dyDescent="0.2"/>
    <row r="50088" ht="12.75" x14ac:dyDescent="0.2"/>
    <row r="50089" ht="12.75" x14ac:dyDescent="0.2"/>
    <row r="50090" ht="12.75" x14ac:dyDescent="0.2"/>
    <row r="50091" ht="12.75" x14ac:dyDescent="0.2"/>
    <row r="50092" ht="12.75" x14ac:dyDescent="0.2"/>
    <row r="50093" ht="12.75" x14ac:dyDescent="0.2"/>
    <row r="50094" ht="12.75" x14ac:dyDescent="0.2"/>
    <row r="50095" ht="12.75" x14ac:dyDescent="0.2"/>
    <row r="50096" ht="12.75" x14ac:dyDescent="0.2"/>
    <row r="50097" ht="12.75" x14ac:dyDescent="0.2"/>
    <row r="50098" ht="12.75" x14ac:dyDescent="0.2"/>
    <row r="50099" ht="12.75" x14ac:dyDescent="0.2"/>
    <row r="50100" ht="12.75" x14ac:dyDescent="0.2"/>
    <row r="50101" ht="12.75" x14ac:dyDescent="0.2"/>
    <row r="50102" ht="12.75" x14ac:dyDescent="0.2"/>
    <row r="50103" ht="12.75" x14ac:dyDescent="0.2"/>
    <row r="50104" ht="12.75" x14ac:dyDescent="0.2"/>
    <row r="50105" ht="12.75" x14ac:dyDescent="0.2"/>
    <row r="50106" ht="12.75" x14ac:dyDescent="0.2"/>
    <row r="50107" ht="12.75" x14ac:dyDescent="0.2"/>
    <row r="50108" ht="12.75" x14ac:dyDescent="0.2"/>
    <row r="50109" ht="12.75" x14ac:dyDescent="0.2"/>
    <row r="50110" ht="12.75" x14ac:dyDescent="0.2"/>
    <row r="50111" ht="12.75" x14ac:dyDescent="0.2"/>
    <row r="50112" ht="12.75" x14ac:dyDescent="0.2"/>
    <row r="50113" ht="12.75" x14ac:dyDescent="0.2"/>
    <row r="50114" ht="12.75" x14ac:dyDescent="0.2"/>
    <row r="50115" ht="12.75" x14ac:dyDescent="0.2"/>
    <row r="50116" ht="12.75" x14ac:dyDescent="0.2"/>
    <row r="50117" ht="12.75" x14ac:dyDescent="0.2"/>
    <row r="50118" ht="12.75" x14ac:dyDescent="0.2"/>
    <row r="50119" ht="12.75" x14ac:dyDescent="0.2"/>
    <row r="50120" ht="12.75" x14ac:dyDescent="0.2"/>
    <row r="50121" ht="12.75" x14ac:dyDescent="0.2"/>
    <row r="50122" ht="12.75" x14ac:dyDescent="0.2"/>
    <row r="50123" ht="12.75" x14ac:dyDescent="0.2"/>
    <row r="50124" ht="12.75" x14ac:dyDescent="0.2"/>
    <row r="50125" ht="12.75" x14ac:dyDescent="0.2"/>
    <row r="50126" ht="12.75" x14ac:dyDescent="0.2"/>
    <row r="50127" ht="12.75" x14ac:dyDescent="0.2"/>
    <row r="50128" ht="12.75" x14ac:dyDescent="0.2"/>
    <row r="50129" ht="12.75" x14ac:dyDescent="0.2"/>
    <row r="50130" ht="12.75" x14ac:dyDescent="0.2"/>
    <row r="50131" ht="12.75" x14ac:dyDescent="0.2"/>
    <row r="50132" ht="12.75" x14ac:dyDescent="0.2"/>
    <row r="50133" ht="12.75" x14ac:dyDescent="0.2"/>
    <row r="50134" ht="12.75" x14ac:dyDescent="0.2"/>
    <row r="50135" ht="12.75" x14ac:dyDescent="0.2"/>
    <row r="50136" ht="12.75" x14ac:dyDescent="0.2"/>
    <row r="50137" ht="12.75" x14ac:dyDescent="0.2"/>
    <row r="50138" ht="12.75" x14ac:dyDescent="0.2"/>
    <row r="50139" ht="12.75" x14ac:dyDescent="0.2"/>
    <row r="50140" ht="12.75" x14ac:dyDescent="0.2"/>
    <row r="50141" ht="12.75" x14ac:dyDescent="0.2"/>
    <row r="50142" ht="12.75" x14ac:dyDescent="0.2"/>
    <row r="50143" ht="12.75" x14ac:dyDescent="0.2"/>
    <row r="50144" ht="12.75" x14ac:dyDescent="0.2"/>
    <row r="50145" ht="12.75" x14ac:dyDescent="0.2"/>
    <row r="50146" ht="12.75" x14ac:dyDescent="0.2"/>
    <row r="50147" ht="12.75" x14ac:dyDescent="0.2"/>
    <row r="50148" ht="12.75" x14ac:dyDescent="0.2"/>
    <row r="50149" ht="12.75" x14ac:dyDescent="0.2"/>
    <row r="50150" ht="12.75" x14ac:dyDescent="0.2"/>
    <row r="50151" ht="12.75" x14ac:dyDescent="0.2"/>
    <row r="50152" ht="12.75" x14ac:dyDescent="0.2"/>
    <row r="50153" ht="12.75" x14ac:dyDescent="0.2"/>
    <row r="50154" ht="12.75" x14ac:dyDescent="0.2"/>
    <row r="50155" ht="12.75" x14ac:dyDescent="0.2"/>
    <row r="50156" ht="12.75" x14ac:dyDescent="0.2"/>
    <row r="50157" ht="12.75" x14ac:dyDescent="0.2"/>
    <row r="50158" ht="12.75" x14ac:dyDescent="0.2"/>
    <row r="50159" ht="12.75" x14ac:dyDescent="0.2"/>
    <row r="50160" ht="12.75" x14ac:dyDescent="0.2"/>
    <row r="50161" ht="12.75" x14ac:dyDescent="0.2"/>
    <row r="50162" ht="12.75" x14ac:dyDescent="0.2"/>
    <row r="50163" ht="12.75" x14ac:dyDescent="0.2"/>
    <row r="50164" ht="12.75" x14ac:dyDescent="0.2"/>
    <row r="50165" ht="12.75" x14ac:dyDescent="0.2"/>
    <row r="50166" ht="12.75" x14ac:dyDescent="0.2"/>
    <row r="50167" ht="12.75" x14ac:dyDescent="0.2"/>
    <row r="50168" ht="12.75" x14ac:dyDescent="0.2"/>
    <row r="50169" ht="12.75" x14ac:dyDescent="0.2"/>
    <row r="50170" ht="12.75" x14ac:dyDescent="0.2"/>
    <row r="50171" ht="12.75" x14ac:dyDescent="0.2"/>
    <row r="50172" ht="12.75" x14ac:dyDescent="0.2"/>
    <row r="50173" ht="12.75" x14ac:dyDescent="0.2"/>
    <row r="50174" ht="12.75" x14ac:dyDescent="0.2"/>
    <row r="50175" ht="12.75" x14ac:dyDescent="0.2"/>
    <row r="50176" ht="12.75" x14ac:dyDescent="0.2"/>
    <row r="50177" ht="12.75" x14ac:dyDescent="0.2"/>
    <row r="50178" ht="12.75" x14ac:dyDescent="0.2"/>
    <row r="50179" ht="12.75" x14ac:dyDescent="0.2"/>
    <row r="50180" ht="12.75" x14ac:dyDescent="0.2"/>
    <row r="50181" ht="12.75" x14ac:dyDescent="0.2"/>
    <row r="50182" ht="12.75" x14ac:dyDescent="0.2"/>
    <row r="50183" ht="12.75" x14ac:dyDescent="0.2"/>
    <row r="50184" ht="12.75" x14ac:dyDescent="0.2"/>
    <row r="50185" ht="12.75" x14ac:dyDescent="0.2"/>
    <row r="50186" ht="12.75" x14ac:dyDescent="0.2"/>
    <row r="50187" ht="12.75" x14ac:dyDescent="0.2"/>
    <row r="50188" ht="12.75" x14ac:dyDescent="0.2"/>
    <row r="50189" ht="12.75" x14ac:dyDescent="0.2"/>
    <row r="50190" ht="12.75" x14ac:dyDescent="0.2"/>
    <row r="50191" ht="12.75" x14ac:dyDescent="0.2"/>
    <row r="50192" ht="12.75" x14ac:dyDescent="0.2"/>
    <row r="50193" ht="12.75" x14ac:dyDescent="0.2"/>
    <row r="50194" ht="12.75" x14ac:dyDescent="0.2"/>
    <row r="50195" ht="12.75" x14ac:dyDescent="0.2"/>
    <row r="50196" ht="12.75" x14ac:dyDescent="0.2"/>
    <row r="50197" ht="12.75" x14ac:dyDescent="0.2"/>
    <row r="50198" ht="12.75" x14ac:dyDescent="0.2"/>
    <row r="50199" ht="12.75" x14ac:dyDescent="0.2"/>
    <row r="50200" ht="12.75" x14ac:dyDescent="0.2"/>
    <row r="50201" ht="12.75" x14ac:dyDescent="0.2"/>
    <row r="50202" ht="12.75" x14ac:dyDescent="0.2"/>
    <row r="50203" ht="12.75" x14ac:dyDescent="0.2"/>
    <row r="50204" ht="12.75" x14ac:dyDescent="0.2"/>
    <row r="50205" ht="12.75" x14ac:dyDescent="0.2"/>
    <row r="50206" ht="12.75" x14ac:dyDescent="0.2"/>
    <row r="50207" ht="12.75" x14ac:dyDescent="0.2"/>
    <row r="50208" ht="12.75" x14ac:dyDescent="0.2"/>
    <row r="50209" ht="12.75" x14ac:dyDescent="0.2"/>
    <row r="50210" ht="12.75" x14ac:dyDescent="0.2"/>
    <row r="50211" ht="12.75" x14ac:dyDescent="0.2"/>
    <row r="50212" ht="12.75" x14ac:dyDescent="0.2"/>
    <row r="50213" ht="12.75" x14ac:dyDescent="0.2"/>
    <row r="50214" ht="12.75" x14ac:dyDescent="0.2"/>
    <row r="50215" ht="12.75" x14ac:dyDescent="0.2"/>
    <row r="50216" ht="12.75" x14ac:dyDescent="0.2"/>
    <row r="50217" ht="12.75" x14ac:dyDescent="0.2"/>
    <row r="50218" ht="12.75" x14ac:dyDescent="0.2"/>
    <row r="50219" ht="12.75" x14ac:dyDescent="0.2"/>
    <row r="50220" ht="12.75" x14ac:dyDescent="0.2"/>
    <row r="50221" ht="12.75" x14ac:dyDescent="0.2"/>
    <row r="50222" ht="12.75" x14ac:dyDescent="0.2"/>
    <row r="50223" ht="12.75" x14ac:dyDescent="0.2"/>
    <row r="50224" ht="12.75" x14ac:dyDescent="0.2"/>
    <row r="50225" ht="12.75" x14ac:dyDescent="0.2"/>
    <row r="50226" ht="12.75" x14ac:dyDescent="0.2"/>
    <row r="50227" ht="12.75" x14ac:dyDescent="0.2"/>
    <row r="50228" ht="12.75" x14ac:dyDescent="0.2"/>
    <row r="50229" ht="12.75" x14ac:dyDescent="0.2"/>
    <row r="50230" ht="12.75" x14ac:dyDescent="0.2"/>
    <row r="50231" ht="12.75" x14ac:dyDescent="0.2"/>
    <row r="50232" ht="12.75" x14ac:dyDescent="0.2"/>
    <row r="50233" ht="12.75" x14ac:dyDescent="0.2"/>
    <row r="50234" ht="12.75" x14ac:dyDescent="0.2"/>
    <row r="50235" ht="12.75" x14ac:dyDescent="0.2"/>
    <row r="50236" ht="12.75" x14ac:dyDescent="0.2"/>
    <row r="50237" ht="12.75" x14ac:dyDescent="0.2"/>
    <row r="50238" ht="12.75" x14ac:dyDescent="0.2"/>
    <row r="50239" ht="12.75" x14ac:dyDescent="0.2"/>
    <row r="50240" ht="12.75" x14ac:dyDescent="0.2"/>
    <row r="50241" ht="12.75" x14ac:dyDescent="0.2"/>
    <row r="50242" ht="12.75" x14ac:dyDescent="0.2"/>
    <row r="50243" ht="12.75" x14ac:dyDescent="0.2"/>
    <row r="50244" ht="12.75" x14ac:dyDescent="0.2"/>
    <row r="50245" ht="12.75" x14ac:dyDescent="0.2"/>
    <row r="50246" ht="12.75" x14ac:dyDescent="0.2"/>
    <row r="50247" ht="12.75" x14ac:dyDescent="0.2"/>
    <row r="50248" ht="12.75" x14ac:dyDescent="0.2"/>
    <row r="50249" ht="12.75" x14ac:dyDescent="0.2"/>
    <row r="50250" ht="12.75" x14ac:dyDescent="0.2"/>
    <row r="50251" ht="12.75" x14ac:dyDescent="0.2"/>
    <row r="50252" ht="12.75" x14ac:dyDescent="0.2"/>
    <row r="50253" ht="12.75" x14ac:dyDescent="0.2"/>
    <row r="50254" ht="12.75" x14ac:dyDescent="0.2"/>
    <row r="50255" ht="12.75" x14ac:dyDescent="0.2"/>
    <row r="50256" ht="12.75" x14ac:dyDescent="0.2"/>
    <row r="50257" ht="12.75" x14ac:dyDescent="0.2"/>
    <row r="50258" ht="12.75" x14ac:dyDescent="0.2"/>
    <row r="50259" ht="12.75" x14ac:dyDescent="0.2"/>
    <row r="50260" ht="12.75" x14ac:dyDescent="0.2"/>
    <row r="50261" ht="12.75" x14ac:dyDescent="0.2"/>
    <row r="50262" ht="12.75" x14ac:dyDescent="0.2"/>
    <row r="50263" ht="12.75" x14ac:dyDescent="0.2"/>
    <row r="50264" ht="12.75" x14ac:dyDescent="0.2"/>
    <row r="50265" ht="12.75" x14ac:dyDescent="0.2"/>
    <row r="50266" ht="12.75" x14ac:dyDescent="0.2"/>
    <row r="50267" ht="12.75" x14ac:dyDescent="0.2"/>
    <row r="50268" ht="12.75" x14ac:dyDescent="0.2"/>
    <row r="50269" ht="12.75" x14ac:dyDescent="0.2"/>
    <row r="50270" ht="12.75" x14ac:dyDescent="0.2"/>
    <row r="50271" ht="12.75" x14ac:dyDescent="0.2"/>
    <row r="50272" ht="12.75" x14ac:dyDescent="0.2"/>
    <row r="50273" ht="12.75" x14ac:dyDescent="0.2"/>
    <row r="50274" ht="12.75" x14ac:dyDescent="0.2"/>
    <row r="50275" ht="12.75" x14ac:dyDescent="0.2"/>
    <row r="50276" ht="12.75" x14ac:dyDescent="0.2"/>
    <row r="50277" ht="12.75" x14ac:dyDescent="0.2"/>
    <row r="50278" ht="12.75" x14ac:dyDescent="0.2"/>
    <row r="50279" ht="12.75" x14ac:dyDescent="0.2"/>
    <row r="50280" ht="12.75" x14ac:dyDescent="0.2"/>
    <row r="50281" ht="12.75" x14ac:dyDescent="0.2"/>
    <row r="50282" ht="12.75" x14ac:dyDescent="0.2"/>
    <row r="50283" ht="12.75" x14ac:dyDescent="0.2"/>
    <row r="50284" ht="12.75" x14ac:dyDescent="0.2"/>
    <row r="50285" ht="12.75" x14ac:dyDescent="0.2"/>
    <row r="50286" ht="12.75" x14ac:dyDescent="0.2"/>
    <row r="50287" ht="12.75" x14ac:dyDescent="0.2"/>
    <row r="50288" ht="12.75" x14ac:dyDescent="0.2"/>
    <row r="50289" ht="12.75" x14ac:dyDescent="0.2"/>
    <row r="50290" ht="12.75" x14ac:dyDescent="0.2"/>
    <row r="50291" ht="12.75" x14ac:dyDescent="0.2"/>
    <row r="50292" ht="12.75" x14ac:dyDescent="0.2"/>
    <row r="50293" ht="12.75" x14ac:dyDescent="0.2"/>
    <row r="50294" ht="12.75" x14ac:dyDescent="0.2"/>
    <row r="50295" ht="12.75" x14ac:dyDescent="0.2"/>
    <row r="50296" ht="12.75" x14ac:dyDescent="0.2"/>
    <row r="50297" ht="12.75" x14ac:dyDescent="0.2"/>
    <row r="50298" ht="12.75" x14ac:dyDescent="0.2"/>
    <row r="50299" ht="12.75" x14ac:dyDescent="0.2"/>
    <row r="50300" ht="12.75" x14ac:dyDescent="0.2"/>
    <row r="50301" ht="12.75" x14ac:dyDescent="0.2"/>
    <row r="50302" ht="12.75" x14ac:dyDescent="0.2"/>
    <row r="50303" ht="12.75" x14ac:dyDescent="0.2"/>
    <row r="50304" ht="12.75" x14ac:dyDescent="0.2"/>
    <row r="50305" ht="12.75" x14ac:dyDescent="0.2"/>
    <row r="50306" ht="12.75" x14ac:dyDescent="0.2"/>
    <row r="50307" ht="12.75" x14ac:dyDescent="0.2"/>
    <row r="50308" ht="12.75" x14ac:dyDescent="0.2"/>
    <row r="50309" ht="12.75" x14ac:dyDescent="0.2"/>
    <row r="50310" ht="12.75" x14ac:dyDescent="0.2"/>
    <row r="50311" ht="12.75" x14ac:dyDescent="0.2"/>
    <row r="50312" ht="12.75" x14ac:dyDescent="0.2"/>
    <row r="50313" ht="12.75" x14ac:dyDescent="0.2"/>
    <row r="50314" ht="12.75" x14ac:dyDescent="0.2"/>
    <row r="50315" ht="12.75" x14ac:dyDescent="0.2"/>
    <row r="50316" ht="12.75" x14ac:dyDescent="0.2"/>
    <row r="50317" ht="12.75" x14ac:dyDescent="0.2"/>
    <row r="50318" ht="12.75" x14ac:dyDescent="0.2"/>
    <row r="50319" ht="12.75" x14ac:dyDescent="0.2"/>
    <row r="50320" ht="12.75" x14ac:dyDescent="0.2"/>
    <row r="50321" ht="12.75" x14ac:dyDescent="0.2"/>
    <row r="50322" ht="12.75" x14ac:dyDescent="0.2"/>
    <row r="50323" ht="12.75" x14ac:dyDescent="0.2"/>
    <row r="50324" ht="12.75" x14ac:dyDescent="0.2"/>
    <row r="50325" ht="12.75" x14ac:dyDescent="0.2"/>
    <row r="50326" ht="12.75" x14ac:dyDescent="0.2"/>
    <row r="50327" ht="12.75" x14ac:dyDescent="0.2"/>
    <row r="50328" ht="12.75" x14ac:dyDescent="0.2"/>
    <row r="50329" ht="12.75" x14ac:dyDescent="0.2"/>
    <row r="50330" ht="12.75" x14ac:dyDescent="0.2"/>
    <row r="50331" ht="12.75" x14ac:dyDescent="0.2"/>
    <row r="50332" ht="12.75" x14ac:dyDescent="0.2"/>
    <row r="50333" ht="12.75" x14ac:dyDescent="0.2"/>
    <row r="50334" ht="12.75" x14ac:dyDescent="0.2"/>
    <row r="50335" ht="12.75" x14ac:dyDescent="0.2"/>
    <row r="50336" ht="12.75" x14ac:dyDescent="0.2"/>
    <row r="50337" ht="12.75" x14ac:dyDescent="0.2"/>
    <row r="50338" ht="12.75" x14ac:dyDescent="0.2"/>
    <row r="50339" ht="12.75" x14ac:dyDescent="0.2"/>
    <row r="50340" ht="12.75" x14ac:dyDescent="0.2"/>
    <row r="50341" ht="12.75" x14ac:dyDescent="0.2"/>
    <row r="50342" ht="12.75" x14ac:dyDescent="0.2"/>
    <row r="50343" ht="12.75" x14ac:dyDescent="0.2"/>
    <row r="50344" ht="12.75" x14ac:dyDescent="0.2"/>
    <row r="50345" ht="12.75" x14ac:dyDescent="0.2"/>
    <row r="50346" ht="12.75" x14ac:dyDescent="0.2"/>
    <row r="50347" ht="12.75" x14ac:dyDescent="0.2"/>
    <row r="50348" ht="12.75" x14ac:dyDescent="0.2"/>
    <row r="50349" ht="12.75" x14ac:dyDescent="0.2"/>
    <row r="50350" ht="12.75" x14ac:dyDescent="0.2"/>
    <row r="50351" ht="12.75" x14ac:dyDescent="0.2"/>
    <row r="50352" ht="12.75" x14ac:dyDescent="0.2"/>
    <row r="50353" ht="12.75" x14ac:dyDescent="0.2"/>
    <row r="50354" ht="12.75" x14ac:dyDescent="0.2"/>
    <row r="50355" ht="12.75" x14ac:dyDescent="0.2"/>
    <row r="50356" ht="12.75" x14ac:dyDescent="0.2"/>
    <row r="50357" ht="12.75" x14ac:dyDescent="0.2"/>
    <row r="50358" ht="12.75" x14ac:dyDescent="0.2"/>
    <row r="50359" ht="12.75" x14ac:dyDescent="0.2"/>
    <row r="50360" ht="12.75" x14ac:dyDescent="0.2"/>
    <row r="50361" ht="12.75" x14ac:dyDescent="0.2"/>
    <row r="50362" ht="12.75" x14ac:dyDescent="0.2"/>
    <row r="50363" ht="12.75" x14ac:dyDescent="0.2"/>
    <row r="50364" ht="12.75" x14ac:dyDescent="0.2"/>
    <row r="50365" ht="12.75" x14ac:dyDescent="0.2"/>
    <row r="50366" ht="12.75" x14ac:dyDescent="0.2"/>
    <row r="50367" ht="12.75" x14ac:dyDescent="0.2"/>
    <row r="50368" ht="12.75" x14ac:dyDescent="0.2"/>
    <row r="50369" ht="12.75" x14ac:dyDescent="0.2"/>
    <row r="50370" ht="12.75" x14ac:dyDescent="0.2"/>
    <row r="50371" ht="12.75" x14ac:dyDescent="0.2"/>
    <row r="50372" ht="12.75" x14ac:dyDescent="0.2"/>
    <row r="50373" ht="12.75" x14ac:dyDescent="0.2"/>
    <row r="50374" ht="12.75" x14ac:dyDescent="0.2"/>
    <row r="50375" ht="12.75" x14ac:dyDescent="0.2"/>
    <row r="50376" ht="12.75" x14ac:dyDescent="0.2"/>
    <row r="50377" ht="12.75" x14ac:dyDescent="0.2"/>
    <row r="50378" ht="12.75" x14ac:dyDescent="0.2"/>
    <row r="50379" ht="12.75" x14ac:dyDescent="0.2"/>
    <row r="50380" ht="12.75" x14ac:dyDescent="0.2"/>
    <row r="50381" ht="12.75" x14ac:dyDescent="0.2"/>
    <row r="50382" ht="12.75" x14ac:dyDescent="0.2"/>
    <row r="50383" ht="12.75" x14ac:dyDescent="0.2"/>
    <row r="50384" ht="12.75" x14ac:dyDescent="0.2"/>
    <row r="50385" ht="12.75" x14ac:dyDescent="0.2"/>
    <row r="50386" ht="12.75" x14ac:dyDescent="0.2"/>
    <row r="50387" ht="12.75" x14ac:dyDescent="0.2"/>
    <row r="50388" ht="12.75" x14ac:dyDescent="0.2"/>
    <row r="50389" ht="12.75" x14ac:dyDescent="0.2"/>
    <row r="50390" ht="12.75" x14ac:dyDescent="0.2"/>
    <row r="50391" ht="12.75" x14ac:dyDescent="0.2"/>
    <row r="50392" ht="12.75" x14ac:dyDescent="0.2"/>
    <row r="50393" ht="12.75" x14ac:dyDescent="0.2"/>
    <row r="50394" ht="12.75" x14ac:dyDescent="0.2"/>
    <row r="50395" ht="12.75" x14ac:dyDescent="0.2"/>
    <row r="50396" ht="12.75" x14ac:dyDescent="0.2"/>
    <row r="50397" ht="12.75" x14ac:dyDescent="0.2"/>
    <row r="50398" ht="12.75" x14ac:dyDescent="0.2"/>
    <row r="50399" ht="12.75" x14ac:dyDescent="0.2"/>
    <row r="50400" ht="12.75" x14ac:dyDescent="0.2"/>
    <row r="50401" ht="12.75" x14ac:dyDescent="0.2"/>
    <row r="50402" ht="12.75" x14ac:dyDescent="0.2"/>
    <row r="50403" ht="12.75" x14ac:dyDescent="0.2"/>
    <row r="50404" ht="12.75" x14ac:dyDescent="0.2"/>
    <row r="50405" ht="12.75" x14ac:dyDescent="0.2"/>
    <row r="50406" ht="12.75" x14ac:dyDescent="0.2"/>
    <row r="50407" ht="12.75" x14ac:dyDescent="0.2"/>
    <row r="50408" ht="12.75" x14ac:dyDescent="0.2"/>
    <row r="50409" ht="12.75" x14ac:dyDescent="0.2"/>
    <row r="50410" ht="12.75" x14ac:dyDescent="0.2"/>
    <row r="50411" ht="12.75" x14ac:dyDescent="0.2"/>
    <row r="50412" ht="12.75" x14ac:dyDescent="0.2"/>
    <row r="50413" ht="12.75" x14ac:dyDescent="0.2"/>
    <row r="50414" ht="12.75" x14ac:dyDescent="0.2"/>
    <row r="50415" ht="12.75" x14ac:dyDescent="0.2"/>
    <row r="50416" ht="12.75" x14ac:dyDescent="0.2"/>
    <row r="50417" ht="12.75" x14ac:dyDescent="0.2"/>
    <row r="50418" ht="12.75" x14ac:dyDescent="0.2"/>
    <row r="50419" ht="12.75" x14ac:dyDescent="0.2"/>
    <row r="50420" ht="12.75" x14ac:dyDescent="0.2"/>
    <row r="50421" ht="12.75" x14ac:dyDescent="0.2"/>
    <row r="50422" ht="12.75" x14ac:dyDescent="0.2"/>
    <row r="50423" ht="12.75" x14ac:dyDescent="0.2"/>
    <row r="50424" ht="12.75" x14ac:dyDescent="0.2"/>
    <row r="50425" ht="12.75" x14ac:dyDescent="0.2"/>
    <row r="50426" ht="12.75" x14ac:dyDescent="0.2"/>
    <row r="50427" ht="12.75" x14ac:dyDescent="0.2"/>
    <row r="50428" ht="12.75" x14ac:dyDescent="0.2"/>
    <row r="50429" ht="12.75" x14ac:dyDescent="0.2"/>
    <row r="50430" ht="12.75" x14ac:dyDescent="0.2"/>
    <row r="50431" ht="12.75" x14ac:dyDescent="0.2"/>
    <row r="50432" ht="12.75" x14ac:dyDescent="0.2"/>
    <row r="50433" ht="12.75" x14ac:dyDescent="0.2"/>
    <row r="50434" ht="12.75" x14ac:dyDescent="0.2"/>
    <row r="50435" ht="12.75" x14ac:dyDescent="0.2"/>
    <row r="50436" ht="12.75" x14ac:dyDescent="0.2"/>
    <row r="50437" ht="12.75" x14ac:dyDescent="0.2"/>
    <row r="50438" ht="12.75" x14ac:dyDescent="0.2"/>
    <row r="50439" ht="12.75" x14ac:dyDescent="0.2"/>
    <row r="50440" ht="12.75" x14ac:dyDescent="0.2"/>
    <row r="50441" ht="12.75" x14ac:dyDescent="0.2"/>
    <row r="50442" ht="12.75" x14ac:dyDescent="0.2"/>
    <row r="50443" ht="12.75" x14ac:dyDescent="0.2"/>
    <row r="50444" ht="12.75" x14ac:dyDescent="0.2"/>
    <row r="50445" ht="12.75" x14ac:dyDescent="0.2"/>
    <row r="50446" ht="12.75" x14ac:dyDescent="0.2"/>
    <row r="50447" ht="12.75" x14ac:dyDescent="0.2"/>
    <row r="50448" ht="12.75" x14ac:dyDescent="0.2"/>
    <row r="50449" ht="12.75" x14ac:dyDescent="0.2"/>
    <row r="50450" ht="12.75" x14ac:dyDescent="0.2"/>
    <row r="50451" ht="12.75" x14ac:dyDescent="0.2"/>
    <row r="50452" ht="12.75" x14ac:dyDescent="0.2"/>
    <row r="50453" ht="12.75" x14ac:dyDescent="0.2"/>
    <row r="50454" ht="12.75" x14ac:dyDescent="0.2"/>
    <row r="50455" ht="12.75" x14ac:dyDescent="0.2"/>
    <row r="50456" ht="12.75" x14ac:dyDescent="0.2"/>
    <row r="50457" ht="12.75" x14ac:dyDescent="0.2"/>
    <row r="50458" ht="12.75" x14ac:dyDescent="0.2"/>
    <row r="50459" ht="12.75" x14ac:dyDescent="0.2"/>
    <row r="50460" ht="12.75" x14ac:dyDescent="0.2"/>
    <row r="50461" ht="12.75" x14ac:dyDescent="0.2"/>
    <row r="50462" ht="12.75" x14ac:dyDescent="0.2"/>
    <row r="50463" ht="12.75" x14ac:dyDescent="0.2"/>
    <row r="50464" ht="12.75" x14ac:dyDescent="0.2"/>
    <row r="50465" ht="12.75" x14ac:dyDescent="0.2"/>
    <row r="50466" ht="12.75" x14ac:dyDescent="0.2"/>
    <row r="50467" ht="12.75" x14ac:dyDescent="0.2"/>
    <row r="50468" ht="12.75" x14ac:dyDescent="0.2"/>
    <row r="50469" ht="12.75" x14ac:dyDescent="0.2"/>
    <row r="50470" ht="12.75" x14ac:dyDescent="0.2"/>
    <row r="50471" ht="12.75" x14ac:dyDescent="0.2"/>
    <row r="50472" ht="12.75" x14ac:dyDescent="0.2"/>
    <row r="50473" ht="12.75" x14ac:dyDescent="0.2"/>
    <row r="50474" ht="12.75" x14ac:dyDescent="0.2"/>
    <row r="50475" ht="12.75" x14ac:dyDescent="0.2"/>
    <row r="50476" ht="12.75" x14ac:dyDescent="0.2"/>
    <row r="50477" ht="12.75" x14ac:dyDescent="0.2"/>
    <row r="50478" ht="12.75" x14ac:dyDescent="0.2"/>
    <row r="50479" ht="12.75" x14ac:dyDescent="0.2"/>
    <row r="50480" ht="12.75" x14ac:dyDescent="0.2"/>
    <row r="50481" ht="12.75" x14ac:dyDescent="0.2"/>
    <row r="50482" ht="12.75" x14ac:dyDescent="0.2"/>
    <row r="50483" ht="12.75" x14ac:dyDescent="0.2"/>
    <row r="50484" ht="12.75" x14ac:dyDescent="0.2"/>
    <row r="50485" ht="12.75" x14ac:dyDescent="0.2"/>
    <row r="50486" ht="12.75" x14ac:dyDescent="0.2"/>
    <row r="50487" ht="12.75" x14ac:dyDescent="0.2"/>
    <row r="50488" ht="12.75" x14ac:dyDescent="0.2"/>
    <row r="50489" ht="12.75" x14ac:dyDescent="0.2"/>
    <row r="50490" ht="12.75" x14ac:dyDescent="0.2"/>
    <row r="50491" ht="12.75" x14ac:dyDescent="0.2"/>
    <row r="50492" ht="12.75" x14ac:dyDescent="0.2"/>
    <row r="50493" ht="12.75" x14ac:dyDescent="0.2"/>
    <row r="50494" ht="12.75" x14ac:dyDescent="0.2"/>
    <row r="50495" ht="12.75" x14ac:dyDescent="0.2"/>
    <row r="50496" ht="12.75" x14ac:dyDescent="0.2"/>
    <row r="50497" ht="12.75" x14ac:dyDescent="0.2"/>
    <row r="50498" ht="12.75" x14ac:dyDescent="0.2"/>
    <row r="50499" ht="12.75" x14ac:dyDescent="0.2"/>
    <row r="50500" ht="12.75" x14ac:dyDescent="0.2"/>
    <row r="50501" ht="12.75" x14ac:dyDescent="0.2"/>
    <row r="50502" ht="12.75" x14ac:dyDescent="0.2"/>
    <row r="50503" ht="12.75" x14ac:dyDescent="0.2"/>
    <row r="50504" ht="12.75" x14ac:dyDescent="0.2"/>
    <row r="50505" ht="12.75" x14ac:dyDescent="0.2"/>
    <row r="50506" ht="12.75" x14ac:dyDescent="0.2"/>
    <row r="50507" ht="12.75" x14ac:dyDescent="0.2"/>
    <row r="50508" ht="12.75" x14ac:dyDescent="0.2"/>
    <row r="50509" ht="12.75" x14ac:dyDescent="0.2"/>
    <row r="50510" ht="12.75" x14ac:dyDescent="0.2"/>
    <row r="50511" ht="12.75" x14ac:dyDescent="0.2"/>
    <row r="50512" ht="12.75" x14ac:dyDescent="0.2"/>
    <row r="50513" ht="12.75" x14ac:dyDescent="0.2"/>
    <row r="50514" ht="12.75" x14ac:dyDescent="0.2"/>
    <row r="50515" ht="12.75" x14ac:dyDescent="0.2"/>
    <row r="50516" ht="12.75" x14ac:dyDescent="0.2"/>
    <row r="50517" ht="12.75" x14ac:dyDescent="0.2"/>
    <row r="50518" ht="12.75" x14ac:dyDescent="0.2"/>
    <row r="50519" ht="12.75" x14ac:dyDescent="0.2"/>
    <row r="50520" ht="12.75" x14ac:dyDescent="0.2"/>
    <row r="50521" ht="12.75" x14ac:dyDescent="0.2"/>
    <row r="50522" ht="12.75" x14ac:dyDescent="0.2"/>
    <row r="50523" ht="12.75" x14ac:dyDescent="0.2"/>
    <row r="50524" ht="12.75" x14ac:dyDescent="0.2"/>
    <row r="50525" ht="12.75" x14ac:dyDescent="0.2"/>
    <row r="50526" ht="12.75" x14ac:dyDescent="0.2"/>
    <row r="50527" ht="12.75" x14ac:dyDescent="0.2"/>
    <row r="50528" ht="12.75" x14ac:dyDescent="0.2"/>
    <row r="50529" ht="12.75" x14ac:dyDescent="0.2"/>
    <row r="50530" ht="12.75" x14ac:dyDescent="0.2"/>
    <row r="50531" ht="12.75" x14ac:dyDescent="0.2"/>
    <row r="50532" ht="12.75" x14ac:dyDescent="0.2"/>
    <row r="50533" ht="12.75" x14ac:dyDescent="0.2"/>
    <row r="50534" ht="12.75" x14ac:dyDescent="0.2"/>
    <row r="50535" ht="12.75" x14ac:dyDescent="0.2"/>
    <row r="50536" ht="12.75" x14ac:dyDescent="0.2"/>
    <row r="50537" ht="12.75" x14ac:dyDescent="0.2"/>
    <row r="50538" ht="12.75" x14ac:dyDescent="0.2"/>
    <row r="50539" ht="12.75" x14ac:dyDescent="0.2"/>
    <row r="50540" ht="12.75" x14ac:dyDescent="0.2"/>
    <row r="50541" ht="12.75" x14ac:dyDescent="0.2"/>
    <row r="50542" ht="12.75" x14ac:dyDescent="0.2"/>
    <row r="50543" ht="12.75" x14ac:dyDescent="0.2"/>
    <row r="50544" ht="12.75" x14ac:dyDescent="0.2"/>
    <row r="50545" ht="12.75" x14ac:dyDescent="0.2"/>
    <row r="50546" ht="12.75" x14ac:dyDescent="0.2"/>
    <row r="50547" ht="12.75" x14ac:dyDescent="0.2"/>
    <row r="50548" ht="12.75" x14ac:dyDescent="0.2"/>
    <row r="50549" ht="12.75" x14ac:dyDescent="0.2"/>
    <row r="50550" ht="12.75" x14ac:dyDescent="0.2"/>
    <row r="50551" ht="12.75" x14ac:dyDescent="0.2"/>
    <row r="50552" ht="12.75" x14ac:dyDescent="0.2"/>
    <row r="50553" ht="12.75" x14ac:dyDescent="0.2"/>
    <row r="50554" ht="12.75" x14ac:dyDescent="0.2"/>
    <row r="50555" ht="12.75" x14ac:dyDescent="0.2"/>
    <row r="50556" ht="12.75" x14ac:dyDescent="0.2"/>
    <row r="50557" ht="12.75" x14ac:dyDescent="0.2"/>
    <row r="50558" ht="12.75" x14ac:dyDescent="0.2"/>
    <row r="50559" ht="12.75" x14ac:dyDescent="0.2"/>
    <row r="50560" ht="12.75" x14ac:dyDescent="0.2"/>
    <row r="50561" ht="12.75" x14ac:dyDescent="0.2"/>
    <row r="50562" ht="12.75" x14ac:dyDescent="0.2"/>
    <row r="50563" ht="12.75" x14ac:dyDescent="0.2"/>
    <row r="50564" ht="12.75" x14ac:dyDescent="0.2"/>
    <row r="50565" ht="12.75" x14ac:dyDescent="0.2"/>
    <row r="50566" ht="12.75" x14ac:dyDescent="0.2"/>
    <row r="50567" ht="12.75" x14ac:dyDescent="0.2"/>
    <row r="50568" ht="12.75" x14ac:dyDescent="0.2"/>
    <row r="50569" ht="12.75" x14ac:dyDescent="0.2"/>
    <row r="50570" ht="12.75" x14ac:dyDescent="0.2"/>
    <row r="50571" ht="12.75" x14ac:dyDescent="0.2"/>
    <row r="50572" ht="12.75" x14ac:dyDescent="0.2"/>
    <row r="50573" ht="12.75" x14ac:dyDescent="0.2"/>
    <row r="50574" ht="12.75" x14ac:dyDescent="0.2"/>
    <row r="50575" ht="12.75" x14ac:dyDescent="0.2"/>
    <row r="50576" ht="12.75" x14ac:dyDescent="0.2"/>
    <row r="50577" ht="12.75" x14ac:dyDescent="0.2"/>
    <row r="50578" ht="12.75" x14ac:dyDescent="0.2"/>
    <row r="50579" ht="12.75" x14ac:dyDescent="0.2"/>
    <row r="50580" ht="12.75" x14ac:dyDescent="0.2"/>
    <row r="50581" ht="12.75" x14ac:dyDescent="0.2"/>
    <row r="50582" ht="12.75" x14ac:dyDescent="0.2"/>
    <row r="50583" ht="12.75" x14ac:dyDescent="0.2"/>
    <row r="50584" ht="12.75" x14ac:dyDescent="0.2"/>
    <row r="50585" ht="12.75" x14ac:dyDescent="0.2"/>
    <row r="50586" ht="12.75" x14ac:dyDescent="0.2"/>
    <row r="50587" ht="12.75" x14ac:dyDescent="0.2"/>
    <row r="50588" ht="12.75" x14ac:dyDescent="0.2"/>
    <row r="50589" ht="12.75" x14ac:dyDescent="0.2"/>
    <row r="50590" ht="12.75" x14ac:dyDescent="0.2"/>
    <row r="50591" ht="12.75" x14ac:dyDescent="0.2"/>
    <row r="50592" ht="12.75" x14ac:dyDescent="0.2"/>
    <row r="50593" ht="12.75" x14ac:dyDescent="0.2"/>
    <row r="50594" ht="12.75" x14ac:dyDescent="0.2"/>
    <row r="50595" ht="12.75" x14ac:dyDescent="0.2"/>
    <row r="50596" ht="12.75" x14ac:dyDescent="0.2"/>
    <row r="50597" ht="12.75" x14ac:dyDescent="0.2"/>
    <row r="50598" ht="12.75" x14ac:dyDescent="0.2"/>
    <row r="50599" ht="12.75" x14ac:dyDescent="0.2"/>
    <row r="50600" ht="12.75" x14ac:dyDescent="0.2"/>
    <row r="50601" ht="12.75" x14ac:dyDescent="0.2"/>
    <row r="50602" ht="12.75" x14ac:dyDescent="0.2"/>
    <row r="50603" ht="12.75" x14ac:dyDescent="0.2"/>
    <row r="50604" ht="12.75" x14ac:dyDescent="0.2"/>
    <row r="50605" ht="12.75" x14ac:dyDescent="0.2"/>
    <row r="50606" ht="12.75" x14ac:dyDescent="0.2"/>
    <row r="50607" ht="12.75" x14ac:dyDescent="0.2"/>
    <row r="50608" ht="12.75" x14ac:dyDescent="0.2"/>
    <row r="50609" ht="12.75" x14ac:dyDescent="0.2"/>
    <row r="50610" ht="12.75" x14ac:dyDescent="0.2"/>
    <row r="50611" ht="12.75" x14ac:dyDescent="0.2"/>
    <row r="50612" ht="12.75" x14ac:dyDescent="0.2"/>
    <row r="50613" ht="12.75" x14ac:dyDescent="0.2"/>
    <row r="50614" ht="12.75" x14ac:dyDescent="0.2"/>
    <row r="50615" ht="12.75" x14ac:dyDescent="0.2"/>
    <row r="50616" ht="12.75" x14ac:dyDescent="0.2"/>
    <row r="50617" ht="12.75" x14ac:dyDescent="0.2"/>
    <row r="50618" ht="12.75" x14ac:dyDescent="0.2"/>
    <row r="50619" ht="12.75" x14ac:dyDescent="0.2"/>
    <row r="50620" ht="12.75" x14ac:dyDescent="0.2"/>
    <row r="50621" ht="12.75" x14ac:dyDescent="0.2"/>
    <row r="50622" ht="12.75" x14ac:dyDescent="0.2"/>
    <row r="50623" ht="12.75" x14ac:dyDescent="0.2"/>
    <row r="50624" ht="12.75" x14ac:dyDescent="0.2"/>
    <row r="50625" ht="12.75" x14ac:dyDescent="0.2"/>
    <row r="50626" ht="12.75" x14ac:dyDescent="0.2"/>
    <row r="50627" ht="12.75" x14ac:dyDescent="0.2"/>
    <row r="50628" ht="12.75" x14ac:dyDescent="0.2"/>
    <row r="50629" ht="12.75" x14ac:dyDescent="0.2"/>
    <row r="50630" ht="12.75" x14ac:dyDescent="0.2"/>
    <row r="50631" ht="12.75" x14ac:dyDescent="0.2"/>
    <row r="50632" ht="12.75" x14ac:dyDescent="0.2"/>
    <row r="50633" ht="12.75" x14ac:dyDescent="0.2"/>
    <row r="50634" ht="12.75" x14ac:dyDescent="0.2"/>
    <row r="50635" ht="12.75" x14ac:dyDescent="0.2"/>
    <row r="50636" ht="12.75" x14ac:dyDescent="0.2"/>
    <row r="50637" ht="12.75" x14ac:dyDescent="0.2"/>
    <row r="50638" ht="12.75" x14ac:dyDescent="0.2"/>
    <row r="50639" ht="12.75" x14ac:dyDescent="0.2"/>
    <row r="50640" ht="12.75" x14ac:dyDescent="0.2"/>
    <row r="50641" ht="12.75" x14ac:dyDescent="0.2"/>
    <row r="50642" ht="12.75" x14ac:dyDescent="0.2"/>
    <row r="50643" ht="12.75" x14ac:dyDescent="0.2"/>
    <row r="50644" ht="12.75" x14ac:dyDescent="0.2"/>
    <row r="50645" ht="12.75" x14ac:dyDescent="0.2"/>
    <row r="50646" ht="12.75" x14ac:dyDescent="0.2"/>
    <row r="50647" ht="12.75" x14ac:dyDescent="0.2"/>
    <row r="50648" ht="12.75" x14ac:dyDescent="0.2"/>
    <row r="50649" ht="12.75" x14ac:dyDescent="0.2"/>
    <row r="50650" ht="12.75" x14ac:dyDescent="0.2"/>
    <row r="50651" ht="12.75" x14ac:dyDescent="0.2"/>
    <row r="50652" ht="12.75" x14ac:dyDescent="0.2"/>
    <row r="50653" ht="12.75" x14ac:dyDescent="0.2"/>
    <row r="50654" ht="12.75" x14ac:dyDescent="0.2"/>
    <row r="50655" ht="12.75" x14ac:dyDescent="0.2"/>
    <row r="50656" ht="12.75" x14ac:dyDescent="0.2"/>
    <row r="50657" ht="12.75" x14ac:dyDescent="0.2"/>
    <row r="50658" ht="12.75" x14ac:dyDescent="0.2"/>
    <row r="50659" ht="12.75" x14ac:dyDescent="0.2"/>
    <row r="50660" ht="12.75" x14ac:dyDescent="0.2"/>
    <row r="50661" ht="12.75" x14ac:dyDescent="0.2"/>
    <row r="50662" ht="12.75" x14ac:dyDescent="0.2"/>
    <row r="50663" ht="12.75" x14ac:dyDescent="0.2"/>
    <row r="50664" ht="12.75" x14ac:dyDescent="0.2"/>
    <row r="50665" ht="12.75" x14ac:dyDescent="0.2"/>
    <row r="50666" ht="12.75" x14ac:dyDescent="0.2"/>
    <row r="50667" ht="12.75" x14ac:dyDescent="0.2"/>
    <row r="50668" ht="12.75" x14ac:dyDescent="0.2"/>
    <row r="50669" ht="12.75" x14ac:dyDescent="0.2"/>
    <row r="50670" ht="12.75" x14ac:dyDescent="0.2"/>
    <row r="50671" ht="12.75" x14ac:dyDescent="0.2"/>
    <row r="50672" ht="12.75" x14ac:dyDescent="0.2"/>
    <row r="50673" ht="12.75" x14ac:dyDescent="0.2"/>
    <row r="50674" ht="12.75" x14ac:dyDescent="0.2"/>
    <row r="50675" ht="12.75" x14ac:dyDescent="0.2"/>
    <row r="50676" ht="12.75" x14ac:dyDescent="0.2"/>
    <row r="50677" ht="12.75" x14ac:dyDescent="0.2"/>
    <row r="50678" ht="12.75" x14ac:dyDescent="0.2"/>
    <row r="50679" ht="12.75" x14ac:dyDescent="0.2"/>
    <row r="50680" ht="12.75" x14ac:dyDescent="0.2"/>
    <row r="50681" ht="12.75" x14ac:dyDescent="0.2"/>
    <row r="50682" ht="12.75" x14ac:dyDescent="0.2"/>
    <row r="50683" ht="12.75" x14ac:dyDescent="0.2"/>
    <row r="50684" ht="12.75" x14ac:dyDescent="0.2"/>
    <row r="50685" ht="12.75" x14ac:dyDescent="0.2"/>
    <row r="50686" ht="12.75" x14ac:dyDescent="0.2"/>
    <row r="50687" ht="12.75" x14ac:dyDescent="0.2"/>
    <row r="50688" ht="12.75" x14ac:dyDescent="0.2"/>
    <row r="50689" ht="12.75" x14ac:dyDescent="0.2"/>
    <row r="50690" ht="12.75" x14ac:dyDescent="0.2"/>
    <row r="50691" ht="12.75" x14ac:dyDescent="0.2"/>
    <row r="50692" ht="12.75" x14ac:dyDescent="0.2"/>
    <row r="50693" ht="12.75" x14ac:dyDescent="0.2"/>
    <row r="50694" ht="12.75" x14ac:dyDescent="0.2"/>
    <row r="50695" ht="12.75" x14ac:dyDescent="0.2"/>
    <row r="50696" ht="12.75" x14ac:dyDescent="0.2"/>
    <row r="50697" ht="12.75" x14ac:dyDescent="0.2"/>
    <row r="50698" ht="12.75" x14ac:dyDescent="0.2"/>
    <row r="50699" ht="12.75" x14ac:dyDescent="0.2"/>
    <row r="50700" ht="12.75" x14ac:dyDescent="0.2"/>
    <row r="50701" ht="12.75" x14ac:dyDescent="0.2"/>
    <row r="50702" ht="12.75" x14ac:dyDescent="0.2"/>
    <row r="50703" ht="12.75" x14ac:dyDescent="0.2"/>
    <row r="50704" ht="12.75" x14ac:dyDescent="0.2"/>
    <row r="50705" ht="12.75" x14ac:dyDescent="0.2"/>
    <row r="50706" ht="12.75" x14ac:dyDescent="0.2"/>
    <row r="50707" ht="12.75" x14ac:dyDescent="0.2"/>
    <row r="50708" ht="12.75" x14ac:dyDescent="0.2"/>
    <row r="50709" ht="12.75" x14ac:dyDescent="0.2"/>
    <row r="50710" ht="12.75" x14ac:dyDescent="0.2"/>
    <row r="50711" ht="12.75" x14ac:dyDescent="0.2"/>
    <row r="50712" ht="12.75" x14ac:dyDescent="0.2"/>
    <row r="50713" ht="12.75" x14ac:dyDescent="0.2"/>
    <row r="50714" ht="12.75" x14ac:dyDescent="0.2"/>
    <row r="50715" ht="12.75" x14ac:dyDescent="0.2"/>
    <row r="50716" ht="12.75" x14ac:dyDescent="0.2"/>
    <row r="50717" ht="12.75" x14ac:dyDescent="0.2"/>
    <row r="50718" ht="12.75" x14ac:dyDescent="0.2"/>
    <row r="50719" ht="12.75" x14ac:dyDescent="0.2"/>
    <row r="50720" ht="12.75" x14ac:dyDescent="0.2"/>
    <row r="50721" ht="12.75" x14ac:dyDescent="0.2"/>
    <row r="50722" ht="12.75" x14ac:dyDescent="0.2"/>
    <row r="50723" ht="12.75" x14ac:dyDescent="0.2"/>
    <row r="50724" ht="12.75" x14ac:dyDescent="0.2"/>
    <row r="50725" ht="12.75" x14ac:dyDescent="0.2"/>
    <row r="50726" ht="12.75" x14ac:dyDescent="0.2"/>
    <row r="50727" ht="12.75" x14ac:dyDescent="0.2"/>
    <row r="50728" ht="12.75" x14ac:dyDescent="0.2"/>
    <row r="50729" ht="12.75" x14ac:dyDescent="0.2"/>
    <row r="50730" ht="12.75" x14ac:dyDescent="0.2"/>
    <row r="50731" ht="12.75" x14ac:dyDescent="0.2"/>
    <row r="50732" ht="12.75" x14ac:dyDescent="0.2"/>
    <row r="50733" ht="12.75" x14ac:dyDescent="0.2"/>
    <row r="50734" ht="12.75" x14ac:dyDescent="0.2"/>
    <row r="50735" ht="12.75" x14ac:dyDescent="0.2"/>
    <row r="50736" ht="12.75" x14ac:dyDescent="0.2"/>
    <row r="50737" ht="12.75" x14ac:dyDescent="0.2"/>
    <row r="50738" ht="12.75" x14ac:dyDescent="0.2"/>
    <row r="50739" ht="12.75" x14ac:dyDescent="0.2"/>
    <row r="50740" ht="12.75" x14ac:dyDescent="0.2"/>
    <row r="50741" ht="12.75" x14ac:dyDescent="0.2"/>
    <row r="50742" ht="12.75" x14ac:dyDescent="0.2"/>
    <row r="50743" ht="12.75" x14ac:dyDescent="0.2"/>
    <row r="50744" ht="12.75" x14ac:dyDescent="0.2"/>
    <row r="50745" ht="12.75" x14ac:dyDescent="0.2"/>
    <row r="50746" ht="12.75" x14ac:dyDescent="0.2"/>
    <row r="50747" ht="12.75" x14ac:dyDescent="0.2"/>
    <row r="50748" ht="12.75" x14ac:dyDescent="0.2"/>
    <row r="50749" ht="12.75" x14ac:dyDescent="0.2"/>
    <row r="50750" ht="12.75" x14ac:dyDescent="0.2"/>
    <row r="50751" ht="12.75" x14ac:dyDescent="0.2"/>
    <row r="50752" ht="12.75" x14ac:dyDescent="0.2"/>
    <row r="50753" ht="12.75" x14ac:dyDescent="0.2"/>
    <row r="50754" ht="12.75" x14ac:dyDescent="0.2"/>
    <row r="50755" ht="12.75" x14ac:dyDescent="0.2"/>
    <row r="50756" ht="12.75" x14ac:dyDescent="0.2"/>
    <row r="50757" ht="12.75" x14ac:dyDescent="0.2"/>
    <row r="50758" ht="12.75" x14ac:dyDescent="0.2"/>
    <row r="50759" ht="12.75" x14ac:dyDescent="0.2"/>
    <row r="50760" ht="12.75" x14ac:dyDescent="0.2"/>
    <row r="50761" ht="12.75" x14ac:dyDescent="0.2"/>
    <row r="50762" ht="12.75" x14ac:dyDescent="0.2"/>
    <row r="50763" ht="12.75" x14ac:dyDescent="0.2"/>
    <row r="50764" ht="12.75" x14ac:dyDescent="0.2"/>
    <row r="50765" ht="12.75" x14ac:dyDescent="0.2"/>
    <row r="50766" ht="12.75" x14ac:dyDescent="0.2"/>
    <row r="50767" ht="12.75" x14ac:dyDescent="0.2"/>
    <row r="50768" ht="12.75" x14ac:dyDescent="0.2"/>
    <row r="50769" ht="12.75" x14ac:dyDescent="0.2"/>
    <row r="50770" ht="12.75" x14ac:dyDescent="0.2"/>
    <row r="50771" ht="12.75" x14ac:dyDescent="0.2"/>
    <row r="50772" ht="12.75" x14ac:dyDescent="0.2"/>
    <row r="50773" ht="12.75" x14ac:dyDescent="0.2"/>
    <row r="50774" ht="12.75" x14ac:dyDescent="0.2"/>
    <row r="50775" ht="12.75" x14ac:dyDescent="0.2"/>
    <row r="50776" ht="12.75" x14ac:dyDescent="0.2"/>
    <row r="50777" ht="12.75" x14ac:dyDescent="0.2"/>
    <row r="50778" ht="12.75" x14ac:dyDescent="0.2"/>
    <row r="50779" ht="12.75" x14ac:dyDescent="0.2"/>
    <row r="50780" ht="12.75" x14ac:dyDescent="0.2"/>
    <row r="50781" ht="12.75" x14ac:dyDescent="0.2"/>
    <row r="50782" ht="12.75" x14ac:dyDescent="0.2"/>
    <row r="50783" ht="12.75" x14ac:dyDescent="0.2"/>
    <row r="50784" ht="12.75" x14ac:dyDescent="0.2"/>
    <row r="50785" ht="12.75" x14ac:dyDescent="0.2"/>
    <row r="50786" ht="12.75" x14ac:dyDescent="0.2"/>
    <row r="50787" ht="12.75" x14ac:dyDescent="0.2"/>
    <row r="50788" ht="12.75" x14ac:dyDescent="0.2"/>
    <row r="50789" ht="12.75" x14ac:dyDescent="0.2"/>
    <row r="50790" ht="12.75" x14ac:dyDescent="0.2"/>
    <row r="50791" ht="12.75" x14ac:dyDescent="0.2"/>
    <row r="50792" ht="12.75" x14ac:dyDescent="0.2"/>
    <row r="50793" ht="12.75" x14ac:dyDescent="0.2"/>
    <row r="50794" ht="12.75" x14ac:dyDescent="0.2"/>
    <row r="50795" ht="12.75" x14ac:dyDescent="0.2"/>
    <row r="50796" ht="12.75" x14ac:dyDescent="0.2"/>
    <row r="50797" ht="12.75" x14ac:dyDescent="0.2"/>
    <row r="50798" ht="12.75" x14ac:dyDescent="0.2"/>
    <row r="50799" ht="12.75" x14ac:dyDescent="0.2"/>
    <row r="50800" ht="12.75" x14ac:dyDescent="0.2"/>
    <row r="50801" ht="12.75" x14ac:dyDescent="0.2"/>
    <row r="50802" ht="12.75" x14ac:dyDescent="0.2"/>
    <row r="50803" ht="12.75" x14ac:dyDescent="0.2"/>
    <row r="50804" ht="12.75" x14ac:dyDescent="0.2"/>
    <row r="50805" ht="12.75" x14ac:dyDescent="0.2"/>
    <row r="50806" ht="12.75" x14ac:dyDescent="0.2"/>
    <row r="50807" ht="12.75" x14ac:dyDescent="0.2"/>
    <row r="50808" ht="12.75" x14ac:dyDescent="0.2"/>
    <row r="50809" ht="12.75" x14ac:dyDescent="0.2"/>
    <row r="50810" ht="12.75" x14ac:dyDescent="0.2"/>
    <row r="50811" ht="12.75" x14ac:dyDescent="0.2"/>
    <row r="50812" ht="12.75" x14ac:dyDescent="0.2"/>
    <row r="50813" ht="12.75" x14ac:dyDescent="0.2"/>
    <row r="50814" ht="12.75" x14ac:dyDescent="0.2"/>
    <row r="50815" ht="12.75" x14ac:dyDescent="0.2"/>
    <row r="50816" ht="12.75" x14ac:dyDescent="0.2"/>
    <row r="50817" ht="12.75" x14ac:dyDescent="0.2"/>
    <row r="50818" ht="12.75" x14ac:dyDescent="0.2"/>
    <row r="50819" ht="12.75" x14ac:dyDescent="0.2"/>
    <row r="50820" ht="12.75" x14ac:dyDescent="0.2"/>
    <row r="50821" ht="12.75" x14ac:dyDescent="0.2"/>
    <row r="50822" ht="12.75" x14ac:dyDescent="0.2"/>
    <row r="50823" ht="12.75" x14ac:dyDescent="0.2"/>
    <row r="50824" ht="12.75" x14ac:dyDescent="0.2"/>
    <row r="50825" ht="12.75" x14ac:dyDescent="0.2"/>
    <row r="50826" ht="12.75" x14ac:dyDescent="0.2"/>
    <row r="50827" ht="12.75" x14ac:dyDescent="0.2"/>
    <row r="50828" ht="12.75" x14ac:dyDescent="0.2"/>
    <row r="50829" ht="12.75" x14ac:dyDescent="0.2"/>
    <row r="50830" ht="12.75" x14ac:dyDescent="0.2"/>
    <row r="50831" ht="12.75" x14ac:dyDescent="0.2"/>
    <row r="50832" ht="12.75" x14ac:dyDescent="0.2"/>
    <row r="50833" ht="12.75" x14ac:dyDescent="0.2"/>
    <row r="50834" ht="12.75" x14ac:dyDescent="0.2"/>
    <row r="50835" ht="12.75" x14ac:dyDescent="0.2"/>
    <row r="50836" ht="12.75" x14ac:dyDescent="0.2"/>
    <row r="50837" ht="12.75" x14ac:dyDescent="0.2"/>
    <row r="50838" ht="12.75" x14ac:dyDescent="0.2"/>
    <row r="50839" ht="12.75" x14ac:dyDescent="0.2"/>
    <row r="50840" ht="12.75" x14ac:dyDescent="0.2"/>
    <row r="50841" ht="12.75" x14ac:dyDescent="0.2"/>
    <row r="50842" ht="12.75" x14ac:dyDescent="0.2"/>
    <row r="50843" ht="12.75" x14ac:dyDescent="0.2"/>
    <row r="50844" ht="12.75" x14ac:dyDescent="0.2"/>
    <row r="50845" ht="12.75" x14ac:dyDescent="0.2"/>
    <row r="50846" ht="12.75" x14ac:dyDescent="0.2"/>
    <row r="50847" ht="12.75" x14ac:dyDescent="0.2"/>
    <row r="50848" ht="12.75" x14ac:dyDescent="0.2"/>
    <row r="50849" ht="12.75" x14ac:dyDescent="0.2"/>
    <row r="50850" ht="12.75" x14ac:dyDescent="0.2"/>
    <row r="50851" ht="12.75" x14ac:dyDescent="0.2"/>
    <row r="50852" ht="12.75" x14ac:dyDescent="0.2"/>
    <row r="50853" ht="12.75" x14ac:dyDescent="0.2"/>
    <row r="50854" ht="12.75" x14ac:dyDescent="0.2"/>
    <row r="50855" ht="12.75" x14ac:dyDescent="0.2"/>
    <row r="50856" ht="12.75" x14ac:dyDescent="0.2"/>
    <row r="50857" ht="12.75" x14ac:dyDescent="0.2"/>
    <row r="50858" ht="12.75" x14ac:dyDescent="0.2"/>
    <row r="50859" ht="12.75" x14ac:dyDescent="0.2"/>
    <row r="50860" ht="12.75" x14ac:dyDescent="0.2"/>
    <row r="50861" ht="12.75" x14ac:dyDescent="0.2"/>
    <row r="50862" ht="12.75" x14ac:dyDescent="0.2"/>
    <row r="50863" ht="12.75" x14ac:dyDescent="0.2"/>
    <row r="50864" ht="12.75" x14ac:dyDescent="0.2"/>
    <row r="50865" ht="12.75" x14ac:dyDescent="0.2"/>
    <row r="50866" ht="12.75" x14ac:dyDescent="0.2"/>
    <row r="50867" ht="12.75" x14ac:dyDescent="0.2"/>
    <row r="50868" ht="12.75" x14ac:dyDescent="0.2"/>
    <row r="50869" ht="12.75" x14ac:dyDescent="0.2"/>
    <row r="50870" ht="12.75" x14ac:dyDescent="0.2"/>
    <row r="50871" ht="12.75" x14ac:dyDescent="0.2"/>
    <row r="50872" ht="12.75" x14ac:dyDescent="0.2"/>
    <row r="50873" ht="12.75" x14ac:dyDescent="0.2"/>
    <row r="50874" ht="12.75" x14ac:dyDescent="0.2"/>
    <row r="50875" ht="12.75" x14ac:dyDescent="0.2"/>
    <row r="50876" ht="12.75" x14ac:dyDescent="0.2"/>
    <row r="50877" ht="12.75" x14ac:dyDescent="0.2"/>
    <row r="50878" ht="12.75" x14ac:dyDescent="0.2"/>
    <row r="50879" ht="12.75" x14ac:dyDescent="0.2"/>
    <row r="50880" ht="12.75" x14ac:dyDescent="0.2"/>
    <row r="50881" ht="12.75" x14ac:dyDescent="0.2"/>
    <row r="50882" ht="12.75" x14ac:dyDescent="0.2"/>
    <row r="50883" ht="12.75" x14ac:dyDescent="0.2"/>
    <row r="50884" ht="12.75" x14ac:dyDescent="0.2"/>
    <row r="50885" ht="12.75" x14ac:dyDescent="0.2"/>
    <row r="50886" ht="12.75" x14ac:dyDescent="0.2"/>
    <row r="50887" ht="12.75" x14ac:dyDescent="0.2"/>
    <row r="50888" ht="12.75" x14ac:dyDescent="0.2"/>
    <row r="50889" ht="12.75" x14ac:dyDescent="0.2"/>
    <row r="50890" ht="12.75" x14ac:dyDescent="0.2"/>
    <row r="50891" ht="12.75" x14ac:dyDescent="0.2"/>
    <row r="50892" ht="12.75" x14ac:dyDescent="0.2"/>
    <row r="50893" ht="12.75" x14ac:dyDescent="0.2"/>
    <row r="50894" ht="12.75" x14ac:dyDescent="0.2"/>
    <row r="50895" ht="12.75" x14ac:dyDescent="0.2"/>
    <row r="50896" ht="12.75" x14ac:dyDescent="0.2"/>
    <row r="50897" ht="12.75" x14ac:dyDescent="0.2"/>
    <row r="50898" ht="12.75" x14ac:dyDescent="0.2"/>
    <row r="50899" ht="12.75" x14ac:dyDescent="0.2"/>
    <row r="50900" ht="12.75" x14ac:dyDescent="0.2"/>
    <row r="50901" ht="12.75" x14ac:dyDescent="0.2"/>
    <row r="50902" ht="12.75" x14ac:dyDescent="0.2"/>
    <row r="50903" ht="12.75" x14ac:dyDescent="0.2"/>
    <row r="50904" ht="12.75" x14ac:dyDescent="0.2"/>
    <row r="50905" ht="12.75" x14ac:dyDescent="0.2"/>
    <row r="50906" ht="12.75" x14ac:dyDescent="0.2"/>
    <row r="50907" ht="12.75" x14ac:dyDescent="0.2"/>
    <row r="50908" ht="12.75" x14ac:dyDescent="0.2"/>
    <row r="50909" ht="12.75" x14ac:dyDescent="0.2"/>
    <row r="50910" ht="12.75" x14ac:dyDescent="0.2"/>
    <row r="50911" ht="12.75" x14ac:dyDescent="0.2"/>
    <row r="50912" ht="12.75" x14ac:dyDescent="0.2"/>
    <row r="50913" ht="12.75" x14ac:dyDescent="0.2"/>
    <row r="50914" ht="12.75" x14ac:dyDescent="0.2"/>
    <row r="50915" ht="12.75" x14ac:dyDescent="0.2"/>
    <row r="50916" ht="12.75" x14ac:dyDescent="0.2"/>
    <row r="50917" ht="12.75" x14ac:dyDescent="0.2"/>
    <row r="50918" ht="12.75" x14ac:dyDescent="0.2"/>
    <row r="50919" ht="12.75" x14ac:dyDescent="0.2"/>
    <row r="50920" ht="12.75" x14ac:dyDescent="0.2"/>
    <row r="50921" ht="12.75" x14ac:dyDescent="0.2"/>
    <row r="50922" ht="12.75" x14ac:dyDescent="0.2"/>
    <row r="50923" ht="12.75" x14ac:dyDescent="0.2"/>
    <row r="50924" ht="12.75" x14ac:dyDescent="0.2"/>
    <row r="50925" ht="12.75" x14ac:dyDescent="0.2"/>
    <row r="50926" ht="12.75" x14ac:dyDescent="0.2"/>
    <row r="50927" ht="12.75" x14ac:dyDescent="0.2"/>
    <row r="50928" ht="12.75" x14ac:dyDescent="0.2"/>
    <row r="50929" ht="12.75" x14ac:dyDescent="0.2"/>
    <row r="50930" ht="12.75" x14ac:dyDescent="0.2"/>
    <row r="50931" ht="12.75" x14ac:dyDescent="0.2"/>
    <row r="50932" ht="12.75" x14ac:dyDescent="0.2"/>
    <row r="50933" ht="12.75" x14ac:dyDescent="0.2"/>
    <row r="50934" ht="12.75" x14ac:dyDescent="0.2"/>
    <row r="50935" ht="12.75" x14ac:dyDescent="0.2"/>
    <row r="50936" ht="12.75" x14ac:dyDescent="0.2"/>
    <row r="50937" ht="12.75" x14ac:dyDescent="0.2"/>
    <row r="50938" ht="12.75" x14ac:dyDescent="0.2"/>
    <row r="50939" ht="12.75" x14ac:dyDescent="0.2"/>
    <row r="50940" ht="12.75" x14ac:dyDescent="0.2"/>
    <row r="50941" ht="12.75" x14ac:dyDescent="0.2"/>
    <row r="50942" ht="12.75" x14ac:dyDescent="0.2"/>
    <row r="50943" ht="12.75" x14ac:dyDescent="0.2"/>
    <row r="50944" ht="12.75" x14ac:dyDescent="0.2"/>
    <row r="50945" ht="12.75" x14ac:dyDescent="0.2"/>
    <row r="50946" ht="12.75" x14ac:dyDescent="0.2"/>
    <row r="50947" ht="12.75" x14ac:dyDescent="0.2"/>
    <row r="50948" ht="12.75" x14ac:dyDescent="0.2"/>
    <row r="50949" ht="12.75" x14ac:dyDescent="0.2"/>
    <row r="50950" ht="12.75" x14ac:dyDescent="0.2"/>
    <row r="50951" ht="12.75" x14ac:dyDescent="0.2"/>
    <row r="50952" ht="12.75" x14ac:dyDescent="0.2"/>
    <row r="50953" ht="12.75" x14ac:dyDescent="0.2"/>
    <row r="50954" ht="12.75" x14ac:dyDescent="0.2"/>
    <row r="50955" ht="12.75" x14ac:dyDescent="0.2"/>
    <row r="50956" ht="12.75" x14ac:dyDescent="0.2"/>
    <row r="50957" ht="12.75" x14ac:dyDescent="0.2"/>
    <row r="50958" ht="12.75" x14ac:dyDescent="0.2"/>
    <row r="50959" ht="12.75" x14ac:dyDescent="0.2"/>
    <row r="50960" ht="12.75" x14ac:dyDescent="0.2"/>
    <row r="50961" ht="12.75" x14ac:dyDescent="0.2"/>
    <row r="50962" ht="12.75" x14ac:dyDescent="0.2"/>
    <row r="50963" ht="12.75" x14ac:dyDescent="0.2"/>
    <row r="50964" ht="12.75" x14ac:dyDescent="0.2"/>
    <row r="50965" ht="12.75" x14ac:dyDescent="0.2"/>
    <row r="50966" ht="12.75" x14ac:dyDescent="0.2"/>
    <row r="50967" ht="12.75" x14ac:dyDescent="0.2"/>
    <row r="50968" ht="12.75" x14ac:dyDescent="0.2"/>
    <row r="50969" ht="12.75" x14ac:dyDescent="0.2"/>
    <row r="50970" ht="12.75" x14ac:dyDescent="0.2"/>
    <row r="50971" ht="12.75" x14ac:dyDescent="0.2"/>
    <row r="50972" ht="12.75" x14ac:dyDescent="0.2"/>
    <row r="50973" ht="12.75" x14ac:dyDescent="0.2"/>
    <row r="50974" ht="12.75" x14ac:dyDescent="0.2"/>
    <row r="50975" ht="12.75" x14ac:dyDescent="0.2"/>
    <row r="50976" ht="12.75" x14ac:dyDescent="0.2"/>
    <row r="50977" ht="12.75" x14ac:dyDescent="0.2"/>
    <row r="50978" ht="12.75" x14ac:dyDescent="0.2"/>
    <row r="50979" ht="12.75" x14ac:dyDescent="0.2"/>
    <row r="50980" ht="12.75" x14ac:dyDescent="0.2"/>
    <row r="50981" ht="12.75" x14ac:dyDescent="0.2"/>
    <row r="50982" ht="12.75" x14ac:dyDescent="0.2"/>
    <row r="50983" ht="12.75" x14ac:dyDescent="0.2"/>
    <row r="50984" ht="12.75" x14ac:dyDescent="0.2"/>
    <row r="50985" ht="12.75" x14ac:dyDescent="0.2"/>
    <row r="50986" ht="12.75" x14ac:dyDescent="0.2"/>
    <row r="50987" ht="12.75" x14ac:dyDescent="0.2"/>
    <row r="50988" ht="12.75" x14ac:dyDescent="0.2"/>
    <row r="50989" ht="12.75" x14ac:dyDescent="0.2"/>
    <row r="50990" ht="12.75" x14ac:dyDescent="0.2"/>
    <row r="50991" ht="12.75" x14ac:dyDescent="0.2"/>
    <row r="50992" ht="12.75" x14ac:dyDescent="0.2"/>
    <row r="50993" ht="12.75" x14ac:dyDescent="0.2"/>
    <row r="50994" ht="12.75" x14ac:dyDescent="0.2"/>
    <row r="50995" ht="12.75" x14ac:dyDescent="0.2"/>
    <row r="50996" ht="12.75" x14ac:dyDescent="0.2"/>
    <row r="50997" ht="12.75" x14ac:dyDescent="0.2"/>
    <row r="50998" ht="12.75" x14ac:dyDescent="0.2"/>
    <row r="50999" ht="12.75" x14ac:dyDescent="0.2"/>
    <row r="51000" ht="12.75" x14ac:dyDescent="0.2"/>
    <row r="51001" ht="12.75" x14ac:dyDescent="0.2"/>
    <row r="51002" ht="12.75" x14ac:dyDescent="0.2"/>
    <row r="51003" ht="12.75" x14ac:dyDescent="0.2"/>
    <row r="51004" ht="12.75" x14ac:dyDescent="0.2"/>
    <row r="51005" ht="12.75" x14ac:dyDescent="0.2"/>
    <row r="51006" ht="12.75" x14ac:dyDescent="0.2"/>
    <row r="51007" ht="12.75" x14ac:dyDescent="0.2"/>
    <row r="51008" ht="12.75" x14ac:dyDescent="0.2"/>
    <row r="51009" ht="12.75" x14ac:dyDescent="0.2"/>
    <row r="51010" ht="12.75" x14ac:dyDescent="0.2"/>
    <row r="51011" ht="12.75" x14ac:dyDescent="0.2"/>
    <row r="51012" ht="12.75" x14ac:dyDescent="0.2"/>
    <row r="51013" ht="12.75" x14ac:dyDescent="0.2"/>
    <row r="51014" ht="12.75" x14ac:dyDescent="0.2"/>
    <row r="51015" ht="12.75" x14ac:dyDescent="0.2"/>
    <row r="51016" ht="12.75" x14ac:dyDescent="0.2"/>
    <row r="51017" ht="12.75" x14ac:dyDescent="0.2"/>
    <row r="51018" ht="12.75" x14ac:dyDescent="0.2"/>
    <row r="51019" ht="12.75" x14ac:dyDescent="0.2"/>
    <row r="51020" ht="12.75" x14ac:dyDescent="0.2"/>
    <row r="51021" ht="12.75" x14ac:dyDescent="0.2"/>
    <row r="51022" ht="12.75" x14ac:dyDescent="0.2"/>
    <row r="51023" ht="12.75" x14ac:dyDescent="0.2"/>
    <row r="51024" ht="12.75" x14ac:dyDescent="0.2"/>
    <row r="51025" ht="12.75" x14ac:dyDescent="0.2"/>
    <row r="51026" ht="12.75" x14ac:dyDescent="0.2"/>
    <row r="51027" ht="12.75" x14ac:dyDescent="0.2"/>
    <row r="51028" ht="12.75" x14ac:dyDescent="0.2"/>
    <row r="51029" ht="12.75" x14ac:dyDescent="0.2"/>
    <row r="51030" ht="12.75" x14ac:dyDescent="0.2"/>
    <row r="51031" ht="12.75" x14ac:dyDescent="0.2"/>
    <row r="51032" ht="12.75" x14ac:dyDescent="0.2"/>
    <row r="51033" ht="12.75" x14ac:dyDescent="0.2"/>
    <row r="51034" ht="12.75" x14ac:dyDescent="0.2"/>
    <row r="51035" ht="12.75" x14ac:dyDescent="0.2"/>
    <row r="51036" ht="12.75" x14ac:dyDescent="0.2"/>
    <row r="51037" ht="12.75" x14ac:dyDescent="0.2"/>
    <row r="51038" ht="12.75" x14ac:dyDescent="0.2"/>
    <row r="51039" ht="12.75" x14ac:dyDescent="0.2"/>
    <row r="51040" ht="12.75" x14ac:dyDescent="0.2"/>
    <row r="51041" ht="12.75" x14ac:dyDescent="0.2"/>
    <row r="51042" ht="12.75" x14ac:dyDescent="0.2"/>
    <row r="51043" ht="12.75" x14ac:dyDescent="0.2"/>
    <row r="51044" ht="12.75" x14ac:dyDescent="0.2"/>
    <row r="51045" ht="12.75" x14ac:dyDescent="0.2"/>
    <row r="51046" ht="12.75" x14ac:dyDescent="0.2"/>
    <row r="51047" ht="12.75" x14ac:dyDescent="0.2"/>
    <row r="51048" ht="12.75" x14ac:dyDescent="0.2"/>
    <row r="51049" ht="12.75" x14ac:dyDescent="0.2"/>
    <row r="51050" ht="12.75" x14ac:dyDescent="0.2"/>
    <row r="51051" ht="12.75" x14ac:dyDescent="0.2"/>
    <row r="51052" ht="12.75" x14ac:dyDescent="0.2"/>
    <row r="51053" ht="12.75" x14ac:dyDescent="0.2"/>
    <row r="51054" ht="12.75" x14ac:dyDescent="0.2"/>
    <row r="51055" ht="12.75" x14ac:dyDescent="0.2"/>
    <row r="51056" ht="12.75" x14ac:dyDescent="0.2"/>
    <row r="51057" ht="12.75" x14ac:dyDescent="0.2"/>
    <row r="51058" ht="12.75" x14ac:dyDescent="0.2"/>
    <row r="51059" ht="12.75" x14ac:dyDescent="0.2"/>
    <row r="51060" ht="12.75" x14ac:dyDescent="0.2"/>
    <row r="51061" ht="12.75" x14ac:dyDescent="0.2"/>
    <row r="51062" ht="12.75" x14ac:dyDescent="0.2"/>
    <row r="51063" ht="12.75" x14ac:dyDescent="0.2"/>
    <row r="51064" ht="12.75" x14ac:dyDescent="0.2"/>
    <row r="51065" ht="12.75" x14ac:dyDescent="0.2"/>
    <row r="51066" ht="12.75" x14ac:dyDescent="0.2"/>
    <row r="51067" ht="12.75" x14ac:dyDescent="0.2"/>
    <row r="51068" ht="12.75" x14ac:dyDescent="0.2"/>
    <row r="51069" ht="12.75" x14ac:dyDescent="0.2"/>
    <row r="51070" ht="12.75" x14ac:dyDescent="0.2"/>
    <row r="51071" ht="12.75" x14ac:dyDescent="0.2"/>
    <row r="51072" ht="12.75" x14ac:dyDescent="0.2"/>
    <row r="51073" ht="12.75" x14ac:dyDescent="0.2"/>
    <row r="51074" ht="12.75" x14ac:dyDescent="0.2"/>
    <row r="51075" ht="12.75" x14ac:dyDescent="0.2"/>
    <row r="51076" ht="12.75" x14ac:dyDescent="0.2"/>
    <row r="51077" ht="12.75" x14ac:dyDescent="0.2"/>
    <row r="51078" ht="12.75" x14ac:dyDescent="0.2"/>
    <row r="51079" ht="12.75" x14ac:dyDescent="0.2"/>
    <row r="51080" ht="12.75" x14ac:dyDescent="0.2"/>
    <row r="51081" ht="12.75" x14ac:dyDescent="0.2"/>
    <row r="51082" ht="12.75" x14ac:dyDescent="0.2"/>
    <row r="51083" ht="12.75" x14ac:dyDescent="0.2"/>
    <row r="51084" ht="12.75" x14ac:dyDescent="0.2"/>
    <row r="51085" ht="12.75" x14ac:dyDescent="0.2"/>
    <row r="51086" ht="12.75" x14ac:dyDescent="0.2"/>
    <row r="51087" ht="12.75" x14ac:dyDescent="0.2"/>
    <row r="51088" ht="12.75" x14ac:dyDescent="0.2"/>
    <row r="51089" ht="12.75" x14ac:dyDescent="0.2"/>
    <row r="51090" ht="12.75" x14ac:dyDescent="0.2"/>
    <row r="51091" ht="12.75" x14ac:dyDescent="0.2"/>
    <row r="51092" ht="12.75" x14ac:dyDescent="0.2"/>
    <row r="51093" ht="12.75" x14ac:dyDescent="0.2"/>
    <row r="51094" ht="12.75" x14ac:dyDescent="0.2"/>
    <row r="51095" ht="12.75" x14ac:dyDescent="0.2"/>
    <row r="51096" ht="12.75" x14ac:dyDescent="0.2"/>
    <row r="51097" ht="12.75" x14ac:dyDescent="0.2"/>
    <row r="51098" ht="12.75" x14ac:dyDescent="0.2"/>
    <row r="51099" ht="12.75" x14ac:dyDescent="0.2"/>
    <row r="51100" ht="12.75" x14ac:dyDescent="0.2"/>
    <row r="51101" ht="12.75" x14ac:dyDescent="0.2"/>
    <row r="51102" ht="12.75" x14ac:dyDescent="0.2"/>
    <row r="51103" ht="12.75" x14ac:dyDescent="0.2"/>
    <row r="51104" ht="12.75" x14ac:dyDescent="0.2"/>
    <row r="51105" ht="12.75" x14ac:dyDescent="0.2"/>
    <row r="51106" ht="12.75" x14ac:dyDescent="0.2"/>
    <row r="51107" ht="12.75" x14ac:dyDescent="0.2"/>
    <row r="51108" ht="12.75" x14ac:dyDescent="0.2"/>
    <row r="51109" ht="12.75" x14ac:dyDescent="0.2"/>
    <row r="51110" ht="12.75" x14ac:dyDescent="0.2"/>
    <row r="51111" ht="12.75" x14ac:dyDescent="0.2"/>
    <row r="51112" ht="12.75" x14ac:dyDescent="0.2"/>
    <row r="51113" ht="12.75" x14ac:dyDescent="0.2"/>
    <row r="51114" ht="12.75" x14ac:dyDescent="0.2"/>
    <row r="51115" ht="12.75" x14ac:dyDescent="0.2"/>
    <row r="51116" ht="12.75" x14ac:dyDescent="0.2"/>
    <row r="51117" ht="12.75" x14ac:dyDescent="0.2"/>
    <row r="51118" ht="12.75" x14ac:dyDescent="0.2"/>
    <row r="51119" ht="12.75" x14ac:dyDescent="0.2"/>
    <row r="51120" ht="12.75" x14ac:dyDescent="0.2"/>
    <row r="51121" ht="12.75" x14ac:dyDescent="0.2"/>
    <row r="51122" ht="12.75" x14ac:dyDescent="0.2"/>
    <row r="51123" ht="12.75" x14ac:dyDescent="0.2"/>
    <row r="51124" ht="12.75" x14ac:dyDescent="0.2"/>
    <row r="51125" ht="12.75" x14ac:dyDescent="0.2"/>
    <row r="51126" ht="12.75" x14ac:dyDescent="0.2"/>
    <row r="51127" ht="12.75" x14ac:dyDescent="0.2"/>
    <row r="51128" ht="12.75" x14ac:dyDescent="0.2"/>
    <row r="51129" ht="12.75" x14ac:dyDescent="0.2"/>
    <row r="51130" ht="12.75" x14ac:dyDescent="0.2"/>
    <row r="51131" ht="12.75" x14ac:dyDescent="0.2"/>
    <row r="51132" ht="12.75" x14ac:dyDescent="0.2"/>
    <row r="51133" ht="12.75" x14ac:dyDescent="0.2"/>
    <row r="51134" ht="12.75" x14ac:dyDescent="0.2"/>
    <row r="51135" ht="12.75" x14ac:dyDescent="0.2"/>
    <row r="51136" ht="12.75" x14ac:dyDescent="0.2"/>
    <row r="51137" ht="12.75" x14ac:dyDescent="0.2"/>
    <row r="51138" ht="12.75" x14ac:dyDescent="0.2"/>
    <row r="51139" ht="12.75" x14ac:dyDescent="0.2"/>
    <row r="51140" ht="12.75" x14ac:dyDescent="0.2"/>
    <row r="51141" ht="12.75" x14ac:dyDescent="0.2"/>
    <row r="51142" ht="12.75" x14ac:dyDescent="0.2"/>
    <row r="51143" ht="12.75" x14ac:dyDescent="0.2"/>
    <row r="51144" ht="12.75" x14ac:dyDescent="0.2"/>
    <row r="51145" ht="12.75" x14ac:dyDescent="0.2"/>
    <row r="51146" ht="12.75" x14ac:dyDescent="0.2"/>
    <row r="51147" ht="12.75" x14ac:dyDescent="0.2"/>
    <row r="51148" ht="12.75" x14ac:dyDescent="0.2"/>
    <row r="51149" ht="12.75" x14ac:dyDescent="0.2"/>
    <row r="51150" ht="12.75" x14ac:dyDescent="0.2"/>
    <row r="51151" ht="12.75" x14ac:dyDescent="0.2"/>
    <row r="51152" ht="12.75" x14ac:dyDescent="0.2"/>
    <row r="51153" ht="12.75" x14ac:dyDescent="0.2"/>
    <row r="51154" ht="12.75" x14ac:dyDescent="0.2"/>
    <row r="51155" ht="12.75" x14ac:dyDescent="0.2"/>
    <row r="51156" ht="12.75" x14ac:dyDescent="0.2"/>
    <row r="51157" ht="12.75" x14ac:dyDescent="0.2"/>
    <row r="51158" ht="12.75" x14ac:dyDescent="0.2"/>
    <row r="51159" ht="12.75" x14ac:dyDescent="0.2"/>
    <row r="51160" ht="12.75" x14ac:dyDescent="0.2"/>
    <row r="51161" ht="12.75" x14ac:dyDescent="0.2"/>
    <row r="51162" ht="12.75" x14ac:dyDescent="0.2"/>
    <row r="51163" ht="12.75" x14ac:dyDescent="0.2"/>
    <row r="51164" ht="12.75" x14ac:dyDescent="0.2"/>
    <row r="51165" ht="12.75" x14ac:dyDescent="0.2"/>
    <row r="51166" ht="12.75" x14ac:dyDescent="0.2"/>
    <row r="51167" ht="12.75" x14ac:dyDescent="0.2"/>
    <row r="51168" ht="12.75" x14ac:dyDescent="0.2"/>
    <row r="51169" ht="12.75" x14ac:dyDescent="0.2"/>
    <row r="51170" ht="12.75" x14ac:dyDescent="0.2"/>
    <row r="51171" ht="12.75" x14ac:dyDescent="0.2"/>
    <row r="51172" ht="12.75" x14ac:dyDescent="0.2"/>
    <row r="51173" ht="12.75" x14ac:dyDescent="0.2"/>
    <row r="51174" ht="12.75" x14ac:dyDescent="0.2"/>
    <row r="51175" ht="12.75" x14ac:dyDescent="0.2"/>
    <row r="51176" ht="12.75" x14ac:dyDescent="0.2"/>
    <row r="51177" ht="12.75" x14ac:dyDescent="0.2"/>
    <row r="51178" ht="12.75" x14ac:dyDescent="0.2"/>
    <row r="51179" ht="12.75" x14ac:dyDescent="0.2"/>
    <row r="51180" ht="12.75" x14ac:dyDescent="0.2"/>
    <row r="51181" ht="12.75" x14ac:dyDescent="0.2"/>
    <row r="51182" ht="12.75" x14ac:dyDescent="0.2"/>
    <row r="51183" ht="12.75" x14ac:dyDescent="0.2"/>
    <row r="51184" ht="12.75" x14ac:dyDescent="0.2"/>
    <row r="51185" ht="12.75" x14ac:dyDescent="0.2"/>
    <row r="51186" ht="12.75" x14ac:dyDescent="0.2"/>
    <row r="51187" ht="12.75" x14ac:dyDescent="0.2"/>
    <row r="51188" ht="12.75" x14ac:dyDescent="0.2"/>
    <row r="51189" ht="12.75" x14ac:dyDescent="0.2"/>
    <row r="51190" ht="12.75" x14ac:dyDescent="0.2"/>
    <row r="51191" ht="12.75" x14ac:dyDescent="0.2"/>
    <row r="51192" ht="12.75" x14ac:dyDescent="0.2"/>
    <row r="51193" ht="12.75" x14ac:dyDescent="0.2"/>
    <row r="51194" ht="12.75" x14ac:dyDescent="0.2"/>
    <row r="51195" ht="12.75" x14ac:dyDescent="0.2"/>
    <row r="51196" ht="12.75" x14ac:dyDescent="0.2"/>
    <row r="51197" ht="12.75" x14ac:dyDescent="0.2"/>
    <row r="51198" ht="12.75" x14ac:dyDescent="0.2"/>
    <row r="51199" ht="12.75" x14ac:dyDescent="0.2"/>
    <row r="51200" ht="12.75" x14ac:dyDescent="0.2"/>
    <row r="51201" ht="12.75" x14ac:dyDescent="0.2"/>
    <row r="51202" ht="12.75" x14ac:dyDescent="0.2"/>
    <row r="51203" ht="12.75" x14ac:dyDescent="0.2"/>
    <row r="51204" ht="12.75" x14ac:dyDescent="0.2"/>
    <row r="51205" ht="12.75" x14ac:dyDescent="0.2"/>
    <row r="51206" ht="12.75" x14ac:dyDescent="0.2"/>
    <row r="51207" ht="12.75" x14ac:dyDescent="0.2"/>
    <row r="51208" ht="12.75" x14ac:dyDescent="0.2"/>
    <row r="51209" ht="12.75" x14ac:dyDescent="0.2"/>
    <row r="51210" ht="12.75" x14ac:dyDescent="0.2"/>
    <row r="51211" ht="12.75" x14ac:dyDescent="0.2"/>
    <row r="51212" ht="12.75" x14ac:dyDescent="0.2"/>
    <row r="51213" ht="12.75" x14ac:dyDescent="0.2"/>
    <row r="51214" ht="12.75" x14ac:dyDescent="0.2"/>
    <row r="51215" ht="12.75" x14ac:dyDescent="0.2"/>
    <row r="51216" ht="12.75" x14ac:dyDescent="0.2"/>
    <row r="51217" ht="12.75" x14ac:dyDescent="0.2"/>
    <row r="51218" ht="12.75" x14ac:dyDescent="0.2"/>
    <row r="51219" ht="12.75" x14ac:dyDescent="0.2"/>
    <row r="51220" ht="12.75" x14ac:dyDescent="0.2"/>
    <row r="51221" ht="12.75" x14ac:dyDescent="0.2"/>
    <row r="51222" ht="12.75" x14ac:dyDescent="0.2"/>
    <row r="51223" ht="12.75" x14ac:dyDescent="0.2"/>
    <row r="51224" ht="12.75" x14ac:dyDescent="0.2"/>
    <row r="51225" ht="12.75" x14ac:dyDescent="0.2"/>
    <row r="51226" ht="12.75" x14ac:dyDescent="0.2"/>
    <row r="51227" ht="12.75" x14ac:dyDescent="0.2"/>
    <row r="51228" ht="12.75" x14ac:dyDescent="0.2"/>
    <row r="51229" ht="12.75" x14ac:dyDescent="0.2"/>
    <row r="51230" ht="12.75" x14ac:dyDescent="0.2"/>
    <row r="51231" ht="12.75" x14ac:dyDescent="0.2"/>
    <row r="51232" ht="12.75" x14ac:dyDescent="0.2"/>
    <row r="51233" ht="12.75" x14ac:dyDescent="0.2"/>
    <row r="51234" ht="12.75" x14ac:dyDescent="0.2"/>
    <row r="51235" ht="12.75" x14ac:dyDescent="0.2"/>
    <row r="51236" ht="12.75" x14ac:dyDescent="0.2"/>
    <row r="51237" ht="12.75" x14ac:dyDescent="0.2"/>
    <row r="51238" ht="12.75" x14ac:dyDescent="0.2"/>
    <row r="51239" ht="12.75" x14ac:dyDescent="0.2"/>
    <row r="51240" ht="12.75" x14ac:dyDescent="0.2"/>
    <row r="51241" ht="12.75" x14ac:dyDescent="0.2"/>
    <row r="51242" ht="12.75" x14ac:dyDescent="0.2"/>
    <row r="51243" ht="12.75" x14ac:dyDescent="0.2"/>
    <row r="51244" ht="12.75" x14ac:dyDescent="0.2"/>
    <row r="51245" ht="12.75" x14ac:dyDescent="0.2"/>
    <row r="51246" ht="12.75" x14ac:dyDescent="0.2"/>
    <row r="51247" ht="12.75" x14ac:dyDescent="0.2"/>
    <row r="51248" ht="12.75" x14ac:dyDescent="0.2"/>
    <row r="51249" ht="12.75" x14ac:dyDescent="0.2"/>
    <row r="51250" ht="12.75" x14ac:dyDescent="0.2"/>
    <row r="51251" ht="12.75" x14ac:dyDescent="0.2"/>
    <row r="51252" ht="12.75" x14ac:dyDescent="0.2"/>
    <row r="51253" ht="12.75" x14ac:dyDescent="0.2"/>
    <row r="51254" ht="12.75" x14ac:dyDescent="0.2"/>
    <row r="51255" ht="12.75" x14ac:dyDescent="0.2"/>
    <row r="51256" ht="12.75" x14ac:dyDescent="0.2"/>
    <row r="51257" ht="12.75" x14ac:dyDescent="0.2"/>
    <row r="51258" ht="12.75" x14ac:dyDescent="0.2"/>
    <row r="51259" ht="12.75" x14ac:dyDescent="0.2"/>
    <row r="51260" ht="12.75" x14ac:dyDescent="0.2"/>
    <row r="51261" ht="12.75" x14ac:dyDescent="0.2"/>
    <row r="51262" ht="12.75" x14ac:dyDescent="0.2"/>
    <row r="51263" ht="12.75" x14ac:dyDescent="0.2"/>
    <row r="51264" ht="12.75" x14ac:dyDescent="0.2"/>
    <row r="51265" ht="12.75" x14ac:dyDescent="0.2"/>
    <row r="51266" ht="12.75" x14ac:dyDescent="0.2"/>
    <row r="51267" ht="12.75" x14ac:dyDescent="0.2"/>
    <row r="51268" ht="12.75" x14ac:dyDescent="0.2"/>
    <row r="51269" ht="12.75" x14ac:dyDescent="0.2"/>
    <row r="51270" ht="12.75" x14ac:dyDescent="0.2"/>
    <row r="51271" ht="12.75" x14ac:dyDescent="0.2"/>
    <row r="51272" ht="12.75" x14ac:dyDescent="0.2"/>
    <row r="51273" ht="12.75" x14ac:dyDescent="0.2"/>
    <row r="51274" ht="12.75" x14ac:dyDescent="0.2"/>
    <row r="51275" ht="12.75" x14ac:dyDescent="0.2"/>
    <row r="51276" ht="12.75" x14ac:dyDescent="0.2"/>
    <row r="51277" ht="12.75" x14ac:dyDescent="0.2"/>
    <row r="51278" ht="12.75" x14ac:dyDescent="0.2"/>
    <row r="51279" ht="12.75" x14ac:dyDescent="0.2"/>
    <row r="51280" ht="12.75" x14ac:dyDescent="0.2"/>
    <row r="51281" ht="12.75" x14ac:dyDescent="0.2"/>
    <row r="51282" ht="12.75" x14ac:dyDescent="0.2"/>
    <row r="51283" ht="12.75" x14ac:dyDescent="0.2"/>
    <row r="51284" ht="12.75" x14ac:dyDescent="0.2"/>
    <row r="51285" ht="12.75" x14ac:dyDescent="0.2"/>
    <row r="51286" ht="12.75" x14ac:dyDescent="0.2"/>
    <row r="51287" ht="12.75" x14ac:dyDescent="0.2"/>
    <row r="51288" ht="12.75" x14ac:dyDescent="0.2"/>
    <row r="51289" ht="12.75" x14ac:dyDescent="0.2"/>
    <row r="51290" ht="12.75" x14ac:dyDescent="0.2"/>
    <row r="51291" ht="12.75" x14ac:dyDescent="0.2"/>
    <row r="51292" ht="12.75" x14ac:dyDescent="0.2"/>
    <row r="51293" ht="12.75" x14ac:dyDescent="0.2"/>
    <row r="51294" ht="12.75" x14ac:dyDescent="0.2"/>
    <row r="51295" ht="12.75" x14ac:dyDescent="0.2"/>
    <row r="51296" ht="12.75" x14ac:dyDescent="0.2"/>
    <row r="51297" ht="12.75" x14ac:dyDescent="0.2"/>
    <row r="51298" ht="12.75" x14ac:dyDescent="0.2"/>
    <row r="51299" ht="12.75" x14ac:dyDescent="0.2"/>
    <row r="51300" ht="12.75" x14ac:dyDescent="0.2"/>
    <row r="51301" ht="12.75" x14ac:dyDescent="0.2"/>
    <row r="51302" ht="12.75" x14ac:dyDescent="0.2"/>
    <row r="51303" ht="12.75" x14ac:dyDescent="0.2"/>
    <row r="51304" ht="12.75" x14ac:dyDescent="0.2"/>
    <row r="51305" ht="12.75" x14ac:dyDescent="0.2"/>
    <row r="51306" ht="12.75" x14ac:dyDescent="0.2"/>
    <row r="51307" ht="12.75" x14ac:dyDescent="0.2"/>
    <row r="51308" ht="12.75" x14ac:dyDescent="0.2"/>
    <row r="51309" ht="12.75" x14ac:dyDescent="0.2"/>
    <row r="51310" ht="12.75" x14ac:dyDescent="0.2"/>
    <row r="51311" ht="12.75" x14ac:dyDescent="0.2"/>
    <row r="51312" ht="12.75" x14ac:dyDescent="0.2"/>
    <row r="51313" ht="12.75" x14ac:dyDescent="0.2"/>
    <row r="51314" ht="12.75" x14ac:dyDescent="0.2"/>
    <row r="51315" ht="12.75" x14ac:dyDescent="0.2"/>
    <row r="51316" ht="12.75" x14ac:dyDescent="0.2"/>
    <row r="51317" ht="12.75" x14ac:dyDescent="0.2"/>
    <row r="51318" ht="12.75" x14ac:dyDescent="0.2"/>
    <row r="51319" ht="12.75" x14ac:dyDescent="0.2"/>
    <row r="51320" ht="12.75" x14ac:dyDescent="0.2"/>
    <row r="51321" ht="12.75" x14ac:dyDescent="0.2"/>
    <row r="51322" ht="12.75" x14ac:dyDescent="0.2"/>
    <row r="51323" ht="12.75" x14ac:dyDescent="0.2"/>
    <row r="51324" ht="12.75" x14ac:dyDescent="0.2"/>
    <row r="51325" ht="12.75" x14ac:dyDescent="0.2"/>
    <row r="51326" ht="12.75" x14ac:dyDescent="0.2"/>
    <row r="51327" ht="12.75" x14ac:dyDescent="0.2"/>
    <row r="51328" ht="12.75" x14ac:dyDescent="0.2"/>
    <row r="51329" ht="12.75" x14ac:dyDescent="0.2"/>
    <row r="51330" ht="12.75" x14ac:dyDescent="0.2"/>
    <row r="51331" ht="12.75" x14ac:dyDescent="0.2"/>
    <row r="51332" ht="12.75" x14ac:dyDescent="0.2"/>
    <row r="51333" ht="12.75" x14ac:dyDescent="0.2"/>
    <row r="51334" ht="12.75" x14ac:dyDescent="0.2"/>
    <row r="51335" ht="12.75" x14ac:dyDescent="0.2"/>
    <row r="51336" ht="12.75" x14ac:dyDescent="0.2"/>
    <row r="51337" ht="12.75" x14ac:dyDescent="0.2"/>
    <row r="51338" ht="12.75" x14ac:dyDescent="0.2"/>
    <row r="51339" ht="12.75" x14ac:dyDescent="0.2"/>
    <row r="51340" ht="12.75" x14ac:dyDescent="0.2"/>
    <row r="51341" ht="12.75" x14ac:dyDescent="0.2"/>
    <row r="51342" ht="12.75" x14ac:dyDescent="0.2"/>
    <row r="51343" ht="12.75" x14ac:dyDescent="0.2"/>
    <row r="51344" ht="12.75" x14ac:dyDescent="0.2"/>
    <row r="51345" ht="12.75" x14ac:dyDescent="0.2"/>
    <row r="51346" ht="12.75" x14ac:dyDescent="0.2"/>
    <row r="51347" ht="12.75" x14ac:dyDescent="0.2"/>
    <row r="51348" ht="12.75" x14ac:dyDescent="0.2"/>
    <row r="51349" ht="12.75" x14ac:dyDescent="0.2"/>
    <row r="51350" ht="12.75" x14ac:dyDescent="0.2"/>
    <row r="51351" ht="12.75" x14ac:dyDescent="0.2"/>
    <row r="51352" ht="12.75" x14ac:dyDescent="0.2"/>
    <row r="51353" ht="12.75" x14ac:dyDescent="0.2"/>
    <row r="51354" ht="12.75" x14ac:dyDescent="0.2"/>
    <row r="51355" ht="12.75" x14ac:dyDescent="0.2"/>
    <row r="51356" ht="12.75" x14ac:dyDescent="0.2"/>
    <row r="51357" ht="12.75" x14ac:dyDescent="0.2"/>
    <row r="51358" ht="12.75" x14ac:dyDescent="0.2"/>
    <row r="51359" ht="12.75" x14ac:dyDescent="0.2"/>
    <row r="51360" ht="12.75" x14ac:dyDescent="0.2"/>
    <row r="51361" ht="12.75" x14ac:dyDescent="0.2"/>
    <row r="51362" ht="12.75" x14ac:dyDescent="0.2"/>
    <row r="51363" ht="12.75" x14ac:dyDescent="0.2"/>
    <row r="51364" ht="12.75" x14ac:dyDescent="0.2"/>
    <row r="51365" ht="12.75" x14ac:dyDescent="0.2"/>
    <row r="51366" ht="12.75" x14ac:dyDescent="0.2"/>
    <row r="51367" ht="12.75" x14ac:dyDescent="0.2"/>
    <row r="51368" ht="12.75" x14ac:dyDescent="0.2"/>
    <row r="51369" ht="12.75" x14ac:dyDescent="0.2"/>
    <row r="51370" ht="12.75" x14ac:dyDescent="0.2"/>
    <row r="51371" ht="12.75" x14ac:dyDescent="0.2"/>
    <row r="51372" ht="12.75" x14ac:dyDescent="0.2"/>
    <row r="51373" ht="12.75" x14ac:dyDescent="0.2"/>
    <row r="51374" ht="12.75" x14ac:dyDescent="0.2"/>
    <row r="51375" ht="12.75" x14ac:dyDescent="0.2"/>
    <row r="51376" ht="12.75" x14ac:dyDescent="0.2"/>
    <row r="51377" ht="12.75" x14ac:dyDescent="0.2"/>
    <row r="51378" ht="12.75" x14ac:dyDescent="0.2"/>
    <row r="51379" ht="12.75" x14ac:dyDescent="0.2"/>
    <row r="51380" ht="12.75" x14ac:dyDescent="0.2"/>
    <row r="51381" ht="12.75" x14ac:dyDescent="0.2"/>
    <row r="51382" ht="12.75" x14ac:dyDescent="0.2"/>
    <row r="51383" ht="12.75" x14ac:dyDescent="0.2"/>
    <row r="51384" ht="12.75" x14ac:dyDescent="0.2"/>
    <row r="51385" ht="12.75" x14ac:dyDescent="0.2"/>
    <row r="51386" ht="12.75" x14ac:dyDescent="0.2"/>
    <row r="51387" ht="12.75" x14ac:dyDescent="0.2"/>
    <row r="51388" ht="12.75" x14ac:dyDescent="0.2"/>
    <row r="51389" ht="12.75" x14ac:dyDescent="0.2"/>
    <row r="51390" ht="12.75" x14ac:dyDescent="0.2"/>
    <row r="51391" ht="12.75" x14ac:dyDescent="0.2"/>
    <row r="51392" ht="12.75" x14ac:dyDescent="0.2"/>
    <row r="51393" ht="12.75" x14ac:dyDescent="0.2"/>
    <row r="51394" ht="12.75" x14ac:dyDescent="0.2"/>
    <row r="51395" ht="12.75" x14ac:dyDescent="0.2"/>
    <row r="51396" ht="12.75" x14ac:dyDescent="0.2"/>
    <row r="51397" ht="12.75" x14ac:dyDescent="0.2"/>
    <row r="51398" ht="12.75" x14ac:dyDescent="0.2"/>
    <row r="51399" ht="12.75" x14ac:dyDescent="0.2"/>
    <row r="51400" ht="12.75" x14ac:dyDescent="0.2"/>
    <row r="51401" ht="12.75" x14ac:dyDescent="0.2"/>
    <row r="51402" ht="12.75" x14ac:dyDescent="0.2"/>
    <row r="51403" ht="12.75" x14ac:dyDescent="0.2"/>
    <row r="51404" ht="12.75" x14ac:dyDescent="0.2"/>
    <row r="51405" ht="12.75" x14ac:dyDescent="0.2"/>
    <row r="51406" ht="12.75" x14ac:dyDescent="0.2"/>
    <row r="51407" ht="12.75" x14ac:dyDescent="0.2"/>
    <row r="51408" ht="12.75" x14ac:dyDescent="0.2"/>
    <row r="51409" ht="12.75" x14ac:dyDescent="0.2"/>
    <row r="51410" ht="12.75" x14ac:dyDescent="0.2"/>
    <row r="51411" ht="12.75" x14ac:dyDescent="0.2"/>
    <row r="51412" ht="12.75" x14ac:dyDescent="0.2"/>
    <row r="51413" ht="12.75" x14ac:dyDescent="0.2"/>
    <row r="51414" ht="12.75" x14ac:dyDescent="0.2"/>
    <row r="51415" ht="12.75" x14ac:dyDescent="0.2"/>
    <row r="51416" ht="12.75" x14ac:dyDescent="0.2"/>
    <row r="51417" ht="12.75" x14ac:dyDescent="0.2"/>
    <row r="51418" ht="12.75" x14ac:dyDescent="0.2"/>
    <row r="51419" ht="12.75" x14ac:dyDescent="0.2"/>
    <row r="51420" ht="12.75" x14ac:dyDescent="0.2"/>
    <row r="51421" ht="12.75" x14ac:dyDescent="0.2"/>
    <row r="51422" ht="12.75" x14ac:dyDescent="0.2"/>
    <row r="51423" ht="12.75" x14ac:dyDescent="0.2"/>
    <row r="51424" ht="12.75" x14ac:dyDescent="0.2"/>
    <row r="51425" ht="12.75" x14ac:dyDescent="0.2"/>
    <row r="51426" ht="12.75" x14ac:dyDescent="0.2"/>
    <row r="51427" ht="12.75" x14ac:dyDescent="0.2"/>
    <row r="51428" ht="12.75" x14ac:dyDescent="0.2"/>
    <row r="51429" ht="12.75" x14ac:dyDescent="0.2"/>
    <row r="51430" ht="12.75" x14ac:dyDescent="0.2"/>
    <row r="51431" ht="12.75" x14ac:dyDescent="0.2"/>
    <row r="51432" ht="12.75" x14ac:dyDescent="0.2"/>
    <row r="51433" ht="12.75" x14ac:dyDescent="0.2"/>
    <row r="51434" ht="12.75" x14ac:dyDescent="0.2"/>
    <row r="51435" ht="12.75" x14ac:dyDescent="0.2"/>
    <row r="51436" ht="12.75" x14ac:dyDescent="0.2"/>
    <row r="51437" ht="12.75" x14ac:dyDescent="0.2"/>
    <row r="51438" ht="12.75" x14ac:dyDescent="0.2"/>
    <row r="51439" ht="12.75" x14ac:dyDescent="0.2"/>
    <row r="51440" ht="12.75" x14ac:dyDescent="0.2"/>
    <row r="51441" ht="12.75" x14ac:dyDescent="0.2"/>
    <row r="51442" ht="12.75" x14ac:dyDescent="0.2"/>
    <row r="51443" ht="12.75" x14ac:dyDescent="0.2"/>
    <row r="51444" ht="12.75" x14ac:dyDescent="0.2"/>
    <row r="51445" ht="12.75" x14ac:dyDescent="0.2"/>
    <row r="51446" ht="12.75" x14ac:dyDescent="0.2"/>
    <row r="51447" ht="12.75" x14ac:dyDescent="0.2"/>
    <row r="51448" ht="12.75" x14ac:dyDescent="0.2"/>
    <row r="51449" ht="12.75" x14ac:dyDescent="0.2"/>
    <row r="51450" ht="12.75" x14ac:dyDescent="0.2"/>
    <row r="51451" ht="12.75" x14ac:dyDescent="0.2"/>
    <row r="51452" ht="12.75" x14ac:dyDescent="0.2"/>
    <row r="51453" ht="12.75" x14ac:dyDescent="0.2"/>
    <row r="51454" ht="12.75" x14ac:dyDescent="0.2"/>
    <row r="51455" ht="12.75" x14ac:dyDescent="0.2"/>
    <row r="51456" ht="12.75" x14ac:dyDescent="0.2"/>
    <row r="51457" ht="12.75" x14ac:dyDescent="0.2"/>
    <row r="51458" ht="12.75" x14ac:dyDescent="0.2"/>
    <row r="51459" ht="12.75" x14ac:dyDescent="0.2"/>
    <row r="51460" ht="12.75" x14ac:dyDescent="0.2"/>
    <row r="51461" ht="12.75" x14ac:dyDescent="0.2"/>
    <row r="51462" ht="12.75" x14ac:dyDescent="0.2"/>
    <row r="51463" ht="12.75" x14ac:dyDescent="0.2"/>
    <row r="51464" ht="12.75" x14ac:dyDescent="0.2"/>
    <row r="51465" ht="12.75" x14ac:dyDescent="0.2"/>
    <row r="51466" ht="12.75" x14ac:dyDescent="0.2"/>
    <row r="51467" ht="12.75" x14ac:dyDescent="0.2"/>
    <row r="51468" ht="12.75" x14ac:dyDescent="0.2"/>
    <row r="51469" ht="12.75" x14ac:dyDescent="0.2"/>
    <row r="51470" ht="12.75" x14ac:dyDescent="0.2"/>
    <row r="51471" ht="12.75" x14ac:dyDescent="0.2"/>
    <row r="51472" ht="12.75" x14ac:dyDescent="0.2"/>
    <row r="51473" ht="12.75" x14ac:dyDescent="0.2"/>
    <row r="51474" ht="12.75" x14ac:dyDescent="0.2"/>
    <row r="51475" ht="12.75" x14ac:dyDescent="0.2"/>
    <row r="51476" ht="12.75" x14ac:dyDescent="0.2"/>
    <row r="51477" ht="12.75" x14ac:dyDescent="0.2"/>
    <row r="51478" ht="12.75" x14ac:dyDescent="0.2"/>
    <row r="51479" ht="12.75" x14ac:dyDescent="0.2"/>
    <row r="51480" ht="12.75" x14ac:dyDescent="0.2"/>
    <row r="51481" ht="12.75" x14ac:dyDescent="0.2"/>
    <row r="51482" ht="12.75" x14ac:dyDescent="0.2"/>
    <row r="51483" ht="12.75" x14ac:dyDescent="0.2"/>
    <row r="51484" ht="12.75" x14ac:dyDescent="0.2"/>
    <row r="51485" ht="12.75" x14ac:dyDescent="0.2"/>
    <row r="51486" ht="12.75" x14ac:dyDescent="0.2"/>
    <row r="51487" ht="12.75" x14ac:dyDescent="0.2"/>
    <row r="51488" ht="12.75" x14ac:dyDescent="0.2"/>
    <row r="51489" ht="12.75" x14ac:dyDescent="0.2"/>
    <row r="51490" ht="12.75" x14ac:dyDescent="0.2"/>
    <row r="51491" ht="12.75" x14ac:dyDescent="0.2"/>
    <row r="51492" ht="12.75" x14ac:dyDescent="0.2"/>
    <row r="51493" ht="12.75" x14ac:dyDescent="0.2"/>
    <row r="51494" ht="12.75" x14ac:dyDescent="0.2"/>
    <row r="51495" ht="12.75" x14ac:dyDescent="0.2"/>
    <row r="51496" ht="12.75" x14ac:dyDescent="0.2"/>
    <row r="51497" ht="12.75" x14ac:dyDescent="0.2"/>
    <row r="51498" ht="12.75" x14ac:dyDescent="0.2"/>
    <row r="51499" ht="12.75" x14ac:dyDescent="0.2"/>
    <row r="51500" ht="12.75" x14ac:dyDescent="0.2"/>
    <row r="51501" ht="12.75" x14ac:dyDescent="0.2"/>
    <row r="51502" ht="12.75" x14ac:dyDescent="0.2"/>
    <row r="51503" ht="12.75" x14ac:dyDescent="0.2"/>
    <row r="51504" ht="12.75" x14ac:dyDescent="0.2"/>
    <row r="51505" ht="12.75" x14ac:dyDescent="0.2"/>
    <row r="51506" ht="12.75" x14ac:dyDescent="0.2"/>
    <row r="51507" ht="12.75" x14ac:dyDescent="0.2"/>
    <row r="51508" ht="12.75" x14ac:dyDescent="0.2"/>
    <row r="51509" ht="12.75" x14ac:dyDescent="0.2"/>
    <row r="51510" ht="12.75" x14ac:dyDescent="0.2"/>
    <row r="51511" ht="12.75" x14ac:dyDescent="0.2"/>
    <row r="51512" ht="12.75" x14ac:dyDescent="0.2"/>
    <row r="51513" ht="12.75" x14ac:dyDescent="0.2"/>
    <row r="51514" ht="12.75" x14ac:dyDescent="0.2"/>
    <row r="51515" ht="12.75" x14ac:dyDescent="0.2"/>
    <row r="51516" ht="12.75" x14ac:dyDescent="0.2"/>
    <row r="51517" ht="12.75" x14ac:dyDescent="0.2"/>
    <row r="51518" ht="12.75" x14ac:dyDescent="0.2"/>
    <row r="51519" ht="12.75" x14ac:dyDescent="0.2"/>
    <row r="51520" ht="12.75" x14ac:dyDescent="0.2"/>
    <row r="51521" ht="12.75" x14ac:dyDescent="0.2"/>
    <row r="51522" ht="12.75" x14ac:dyDescent="0.2"/>
    <row r="51523" ht="12.75" x14ac:dyDescent="0.2"/>
    <row r="51524" ht="12.75" x14ac:dyDescent="0.2"/>
    <row r="51525" ht="12.75" x14ac:dyDescent="0.2"/>
    <row r="51526" ht="12.75" x14ac:dyDescent="0.2"/>
    <row r="51527" ht="12.75" x14ac:dyDescent="0.2"/>
    <row r="51528" ht="12.75" x14ac:dyDescent="0.2"/>
    <row r="51529" ht="12.75" x14ac:dyDescent="0.2"/>
    <row r="51530" ht="12.75" x14ac:dyDescent="0.2"/>
    <row r="51531" ht="12.75" x14ac:dyDescent="0.2"/>
    <row r="51532" ht="12.75" x14ac:dyDescent="0.2"/>
    <row r="51533" ht="12.75" x14ac:dyDescent="0.2"/>
    <row r="51534" ht="12.75" x14ac:dyDescent="0.2"/>
    <row r="51535" ht="12.75" x14ac:dyDescent="0.2"/>
    <row r="51536" ht="12.75" x14ac:dyDescent="0.2"/>
    <row r="51537" ht="12.75" x14ac:dyDescent="0.2"/>
    <row r="51538" ht="12.75" x14ac:dyDescent="0.2"/>
    <row r="51539" ht="12.75" x14ac:dyDescent="0.2"/>
    <row r="51540" ht="12.75" x14ac:dyDescent="0.2"/>
    <row r="51541" ht="12.75" x14ac:dyDescent="0.2"/>
    <row r="51542" ht="12.75" x14ac:dyDescent="0.2"/>
    <row r="51543" ht="12.75" x14ac:dyDescent="0.2"/>
    <row r="51544" ht="12.75" x14ac:dyDescent="0.2"/>
    <row r="51545" ht="12.75" x14ac:dyDescent="0.2"/>
    <row r="51546" ht="12.75" x14ac:dyDescent="0.2"/>
    <row r="51547" ht="12.75" x14ac:dyDescent="0.2"/>
    <row r="51548" ht="12.75" x14ac:dyDescent="0.2"/>
    <row r="51549" ht="12.75" x14ac:dyDescent="0.2"/>
    <row r="51550" ht="12.75" x14ac:dyDescent="0.2"/>
    <row r="51551" ht="12.75" x14ac:dyDescent="0.2"/>
    <row r="51552" ht="12.75" x14ac:dyDescent="0.2"/>
    <row r="51553" ht="12.75" x14ac:dyDescent="0.2"/>
    <row r="51554" ht="12.75" x14ac:dyDescent="0.2"/>
    <row r="51555" ht="12.75" x14ac:dyDescent="0.2"/>
    <row r="51556" ht="12.75" x14ac:dyDescent="0.2"/>
    <row r="51557" ht="12.75" x14ac:dyDescent="0.2"/>
    <row r="51558" ht="12.75" x14ac:dyDescent="0.2"/>
    <row r="51559" ht="12.75" x14ac:dyDescent="0.2"/>
    <row r="51560" ht="12.75" x14ac:dyDescent="0.2"/>
    <row r="51561" ht="12.75" x14ac:dyDescent="0.2"/>
    <row r="51562" ht="12.75" x14ac:dyDescent="0.2"/>
    <row r="51563" ht="12.75" x14ac:dyDescent="0.2"/>
    <row r="51564" ht="12.75" x14ac:dyDescent="0.2"/>
    <row r="51565" ht="12.75" x14ac:dyDescent="0.2"/>
    <row r="51566" ht="12.75" x14ac:dyDescent="0.2"/>
    <row r="51567" ht="12.75" x14ac:dyDescent="0.2"/>
    <row r="51568" ht="12.75" x14ac:dyDescent="0.2"/>
    <row r="51569" ht="12.75" x14ac:dyDescent="0.2"/>
    <row r="51570" ht="12.75" x14ac:dyDescent="0.2"/>
    <row r="51571" ht="12.75" x14ac:dyDescent="0.2"/>
    <row r="51572" ht="12.75" x14ac:dyDescent="0.2"/>
    <row r="51573" ht="12.75" x14ac:dyDescent="0.2"/>
    <row r="51574" ht="12.75" x14ac:dyDescent="0.2"/>
    <row r="51575" ht="12.75" x14ac:dyDescent="0.2"/>
    <row r="51576" ht="12.75" x14ac:dyDescent="0.2"/>
    <row r="51577" ht="12.75" x14ac:dyDescent="0.2"/>
    <row r="51578" ht="12.75" x14ac:dyDescent="0.2"/>
    <row r="51579" ht="12.75" x14ac:dyDescent="0.2"/>
    <row r="51580" ht="12.75" x14ac:dyDescent="0.2"/>
    <row r="51581" ht="12.75" x14ac:dyDescent="0.2"/>
    <row r="51582" ht="12.75" x14ac:dyDescent="0.2"/>
    <row r="51583" ht="12.75" x14ac:dyDescent="0.2"/>
    <row r="51584" ht="12.75" x14ac:dyDescent="0.2"/>
    <row r="51585" ht="12.75" x14ac:dyDescent="0.2"/>
    <row r="51586" ht="12.75" x14ac:dyDescent="0.2"/>
    <row r="51587" ht="12.75" x14ac:dyDescent="0.2"/>
    <row r="51588" ht="12.75" x14ac:dyDescent="0.2"/>
    <row r="51589" ht="12.75" x14ac:dyDescent="0.2"/>
    <row r="51590" ht="12.75" x14ac:dyDescent="0.2"/>
    <row r="51591" ht="12.75" x14ac:dyDescent="0.2"/>
    <row r="51592" ht="12.75" x14ac:dyDescent="0.2"/>
    <row r="51593" ht="12.75" x14ac:dyDescent="0.2"/>
    <row r="51594" ht="12.75" x14ac:dyDescent="0.2"/>
    <row r="51595" ht="12.75" x14ac:dyDescent="0.2"/>
    <row r="51596" ht="12.75" x14ac:dyDescent="0.2"/>
    <row r="51597" ht="12.75" x14ac:dyDescent="0.2"/>
    <row r="51598" ht="12.75" x14ac:dyDescent="0.2"/>
    <row r="51599" ht="12.75" x14ac:dyDescent="0.2"/>
    <row r="51600" ht="12.75" x14ac:dyDescent="0.2"/>
    <row r="51601" ht="12.75" x14ac:dyDescent="0.2"/>
    <row r="51602" ht="12.75" x14ac:dyDescent="0.2"/>
    <row r="51603" ht="12.75" x14ac:dyDescent="0.2"/>
    <row r="51604" ht="12.75" x14ac:dyDescent="0.2"/>
    <row r="51605" ht="12.75" x14ac:dyDescent="0.2"/>
    <row r="51606" ht="12.75" x14ac:dyDescent="0.2"/>
    <row r="51607" ht="12.75" x14ac:dyDescent="0.2"/>
    <row r="51608" ht="12.75" x14ac:dyDescent="0.2"/>
    <row r="51609" ht="12.75" x14ac:dyDescent="0.2"/>
    <row r="51610" ht="12.75" x14ac:dyDescent="0.2"/>
    <row r="51611" ht="12.75" x14ac:dyDescent="0.2"/>
    <row r="51612" ht="12.75" x14ac:dyDescent="0.2"/>
    <row r="51613" ht="12.75" x14ac:dyDescent="0.2"/>
    <row r="51614" ht="12.75" x14ac:dyDescent="0.2"/>
    <row r="51615" ht="12.75" x14ac:dyDescent="0.2"/>
    <row r="51616" ht="12.75" x14ac:dyDescent="0.2"/>
    <row r="51617" ht="12.75" x14ac:dyDescent="0.2"/>
    <row r="51618" ht="12.75" x14ac:dyDescent="0.2"/>
    <row r="51619" ht="12.75" x14ac:dyDescent="0.2"/>
    <row r="51620" ht="12.75" x14ac:dyDescent="0.2"/>
    <row r="51621" ht="12.75" x14ac:dyDescent="0.2"/>
    <row r="51622" ht="12.75" x14ac:dyDescent="0.2"/>
    <row r="51623" ht="12.75" x14ac:dyDescent="0.2"/>
    <row r="51624" ht="12.75" x14ac:dyDescent="0.2"/>
    <row r="51625" ht="12.75" x14ac:dyDescent="0.2"/>
    <row r="51626" ht="12.75" x14ac:dyDescent="0.2"/>
    <row r="51627" ht="12.75" x14ac:dyDescent="0.2"/>
    <row r="51628" ht="12.75" x14ac:dyDescent="0.2"/>
    <row r="51629" ht="12.75" x14ac:dyDescent="0.2"/>
    <row r="51630" ht="12.75" x14ac:dyDescent="0.2"/>
    <row r="51631" ht="12.75" x14ac:dyDescent="0.2"/>
    <row r="51632" ht="12.75" x14ac:dyDescent="0.2"/>
    <row r="51633" ht="12.75" x14ac:dyDescent="0.2"/>
    <row r="51634" ht="12.75" x14ac:dyDescent="0.2"/>
    <row r="51635" ht="12.75" x14ac:dyDescent="0.2"/>
    <row r="51636" ht="12.75" x14ac:dyDescent="0.2"/>
    <row r="51637" ht="12.75" x14ac:dyDescent="0.2"/>
    <row r="51638" ht="12.75" x14ac:dyDescent="0.2"/>
    <row r="51639" ht="12.75" x14ac:dyDescent="0.2"/>
    <row r="51640" ht="12.75" x14ac:dyDescent="0.2"/>
    <row r="51641" ht="12.75" x14ac:dyDescent="0.2"/>
    <row r="51642" ht="12.75" x14ac:dyDescent="0.2"/>
    <row r="51643" ht="12.75" x14ac:dyDescent="0.2"/>
    <row r="51644" ht="12.75" x14ac:dyDescent="0.2"/>
    <row r="51645" ht="12.75" x14ac:dyDescent="0.2"/>
    <row r="51646" ht="12.75" x14ac:dyDescent="0.2"/>
    <row r="51647" ht="12.75" x14ac:dyDescent="0.2"/>
    <row r="51648" ht="12.75" x14ac:dyDescent="0.2"/>
    <row r="51649" ht="12.75" x14ac:dyDescent="0.2"/>
    <row r="51650" ht="12.75" x14ac:dyDescent="0.2"/>
    <row r="51651" ht="12.75" x14ac:dyDescent="0.2"/>
    <row r="51652" ht="12.75" x14ac:dyDescent="0.2"/>
    <row r="51653" ht="12.75" x14ac:dyDescent="0.2"/>
    <row r="51654" ht="12.75" x14ac:dyDescent="0.2"/>
    <row r="51655" ht="12.75" x14ac:dyDescent="0.2"/>
    <row r="51656" ht="12.75" x14ac:dyDescent="0.2"/>
    <row r="51657" ht="12.75" x14ac:dyDescent="0.2"/>
    <row r="51658" ht="12.75" x14ac:dyDescent="0.2"/>
    <row r="51659" ht="12.75" x14ac:dyDescent="0.2"/>
    <row r="51660" ht="12.75" x14ac:dyDescent="0.2"/>
    <row r="51661" ht="12.75" x14ac:dyDescent="0.2"/>
    <row r="51662" ht="12.75" x14ac:dyDescent="0.2"/>
    <row r="51663" ht="12.75" x14ac:dyDescent="0.2"/>
    <row r="51664" ht="12.75" x14ac:dyDescent="0.2"/>
    <row r="51665" ht="12.75" x14ac:dyDescent="0.2"/>
    <row r="51666" ht="12.75" x14ac:dyDescent="0.2"/>
    <row r="51667" ht="12.75" x14ac:dyDescent="0.2"/>
    <row r="51668" ht="12.75" x14ac:dyDescent="0.2"/>
    <row r="51669" ht="12.75" x14ac:dyDescent="0.2"/>
    <row r="51670" ht="12.75" x14ac:dyDescent="0.2"/>
    <row r="51671" ht="12.75" x14ac:dyDescent="0.2"/>
    <row r="51672" ht="12.75" x14ac:dyDescent="0.2"/>
    <row r="51673" ht="12.75" x14ac:dyDescent="0.2"/>
    <row r="51674" ht="12.75" x14ac:dyDescent="0.2"/>
    <row r="51675" ht="12.75" x14ac:dyDescent="0.2"/>
    <row r="51676" ht="12.75" x14ac:dyDescent="0.2"/>
    <row r="51677" ht="12.75" x14ac:dyDescent="0.2"/>
    <row r="51678" ht="12.75" x14ac:dyDescent="0.2"/>
    <row r="51679" ht="12.75" x14ac:dyDescent="0.2"/>
    <row r="51680" ht="12.75" x14ac:dyDescent="0.2"/>
    <row r="51681" ht="12.75" x14ac:dyDescent="0.2"/>
    <row r="51682" ht="12.75" x14ac:dyDescent="0.2"/>
    <row r="51683" ht="12.75" x14ac:dyDescent="0.2"/>
    <row r="51684" ht="12.75" x14ac:dyDescent="0.2"/>
    <row r="51685" ht="12.75" x14ac:dyDescent="0.2"/>
    <row r="51686" ht="12.75" x14ac:dyDescent="0.2"/>
    <row r="51687" ht="12.75" x14ac:dyDescent="0.2"/>
    <row r="51688" ht="12.75" x14ac:dyDescent="0.2"/>
    <row r="51689" ht="12.75" x14ac:dyDescent="0.2"/>
    <row r="51690" ht="12.75" x14ac:dyDescent="0.2"/>
    <row r="51691" ht="12.75" x14ac:dyDescent="0.2"/>
    <row r="51692" ht="12.75" x14ac:dyDescent="0.2"/>
    <row r="51693" ht="12.75" x14ac:dyDescent="0.2"/>
    <row r="51694" ht="12.75" x14ac:dyDescent="0.2"/>
    <row r="51695" ht="12.75" x14ac:dyDescent="0.2"/>
    <row r="51696" ht="12.75" x14ac:dyDescent="0.2"/>
    <row r="51697" ht="12.75" x14ac:dyDescent="0.2"/>
    <row r="51698" ht="12.75" x14ac:dyDescent="0.2"/>
    <row r="51699" ht="12.75" x14ac:dyDescent="0.2"/>
    <row r="51700" ht="12.75" x14ac:dyDescent="0.2"/>
    <row r="51701" ht="12.75" x14ac:dyDescent="0.2"/>
    <row r="51702" ht="12.75" x14ac:dyDescent="0.2"/>
    <row r="51703" ht="12.75" x14ac:dyDescent="0.2"/>
    <row r="51704" ht="12.75" x14ac:dyDescent="0.2"/>
    <row r="51705" ht="12.75" x14ac:dyDescent="0.2"/>
    <row r="51706" ht="12.75" x14ac:dyDescent="0.2"/>
    <row r="51707" ht="12.75" x14ac:dyDescent="0.2"/>
    <row r="51708" ht="12.75" x14ac:dyDescent="0.2"/>
    <row r="51709" ht="12.75" x14ac:dyDescent="0.2"/>
    <row r="51710" ht="12.75" x14ac:dyDescent="0.2"/>
    <row r="51711" ht="12.75" x14ac:dyDescent="0.2"/>
    <row r="51712" ht="12.75" x14ac:dyDescent="0.2"/>
    <row r="51713" ht="12.75" x14ac:dyDescent="0.2"/>
    <row r="51714" ht="12.75" x14ac:dyDescent="0.2"/>
    <row r="51715" ht="12.75" x14ac:dyDescent="0.2"/>
    <row r="51716" ht="12.75" x14ac:dyDescent="0.2"/>
    <row r="51717" ht="12.75" x14ac:dyDescent="0.2"/>
    <row r="51718" ht="12.75" x14ac:dyDescent="0.2"/>
    <row r="51719" ht="12.75" x14ac:dyDescent="0.2"/>
    <row r="51720" ht="12.75" x14ac:dyDescent="0.2"/>
    <row r="51721" ht="12.75" x14ac:dyDescent="0.2"/>
    <row r="51722" ht="12.75" x14ac:dyDescent="0.2"/>
    <row r="51723" ht="12.75" x14ac:dyDescent="0.2"/>
    <row r="51724" ht="12.75" x14ac:dyDescent="0.2"/>
    <row r="51725" ht="12.75" x14ac:dyDescent="0.2"/>
    <row r="51726" ht="12.75" x14ac:dyDescent="0.2"/>
    <row r="51727" ht="12.75" x14ac:dyDescent="0.2"/>
    <row r="51728" ht="12.75" x14ac:dyDescent="0.2"/>
    <row r="51729" ht="12.75" x14ac:dyDescent="0.2"/>
    <row r="51730" ht="12.75" x14ac:dyDescent="0.2"/>
    <row r="51731" ht="12.75" x14ac:dyDescent="0.2"/>
    <row r="51732" ht="12.75" x14ac:dyDescent="0.2"/>
    <row r="51733" ht="12.75" x14ac:dyDescent="0.2"/>
    <row r="51734" ht="12.75" x14ac:dyDescent="0.2"/>
    <row r="51735" ht="12.75" x14ac:dyDescent="0.2"/>
    <row r="51736" ht="12.75" x14ac:dyDescent="0.2"/>
    <row r="51737" ht="12.75" x14ac:dyDescent="0.2"/>
    <row r="51738" ht="12.75" x14ac:dyDescent="0.2"/>
    <row r="51739" ht="12.75" x14ac:dyDescent="0.2"/>
    <row r="51740" ht="12.75" x14ac:dyDescent="0.2"/>
    <row r="51741" ht="12.75" x14ac:dyDescent="0.2"/>
    <row r="51742" ht="12.75" x14ac:dyDescent="0.2"/>
    <row r="51743" ht="12.75" x14ac:dyDescent="0.2"/>
    <row r="51744" ht="12.75" x14ac:dyDescent="0.2"/>
    <row r="51745" ht="12.75" x14ac:dyDescent="0.2"/>
    <row r="51746" ht="12.75" x14ac:dyDescent="0.2"/>
    <row r="51747" ht="12.75" x14ac:dyDescent="0.2"/>
    <row r="51748" ht="12.75" x14ac:dyDescent="0.2"/>
    <row r="51749" ht="12.75" x14ac:dyDescent="0.2"/>
    <row r="51750" ht="12.75" x14ac:dyDescent="0.2"/>
    <row r="51751" ht="12.75" x14ac:dyDescent="0.2"/>
    <row r="51752" ht="12.75" x14ac:dyDescent="0.2"/>
    <row r="51753" ht="12.75" x14ac:dyDescent="0.2"/>
    <row r="51754" ht="12.75" x14ac:dyDescent="0.2"/>
    <row r="51755" ht="12.75" x14ac:dyDescent="0.2"/>
    <row r="51756" ht="12.75" x14ac:dyDescent="0.2"/>
    <row r="51757" ht="12.75" x14ac:dyDescent="0.2"/>
    <row r="51758" ht="12.75" x14ac:dyDescent="0.2"/>
    <row r="51759" ht="12.75" x14ac:dyDescent="0.2"/>
    <row r="51760" ht="12.75" x14ac:dyDescent="0.2"/>
    <row r="51761" ht="12.75" x14ac:dyDescent="0.2"/>
    <row r="51762" ht="12.75" x14ac:dyDescent="0.2"/>
    <row r="51763" ht="12.75" x14ac:dyDescent="0.2"/>
    <row r="51764" ht="12.75" x14ac:dyDescent="0.2"/>
    <row r="51765" ht="12.75" x14ac:dyDescent="0.2"/>
    <row r="51766" ht="12.75" x14ac:dyDescent="0.2"/>
    <row r="51767" ht="12.75" x14ac:dyDescent="0.2"/>
    <row r="51768" ht="12.75" x14ac:dyDescent="0.2"/>
    <row r="51769" ht="12.75" x14ac:dyDescent="0.2"/>
    <row r="51770" ht="12.75" x14ac:dyDescent="0.2"/>
    <row r="51771" ht="12.75" x14ac:dyDescent="0.2"/>
    <row r="51772" ht="12.75" x14ac:dyDescent="0.2"/>
    <row r="51773" ht="12.75" x14ac:dyDescent="0.2"/>
    <row r="51774" ht="12.75" x14ac:dyDescent="0.2"/>
    <row r="51775" ht="12.75" x14ac:dyDescent="0.2"/>
    <row r="51776" ht="12.75" x14ac:dyDescent="0.2"/>
    <row r="51777" ht="12.75" x14ac:dyDescent="0.2"/>
    <row r="51778" ht="12.75" x14ac:dyDescent="0.2"/>
    <row r="51779" ht="12.75" x14ac:dyDescent="0.2"/>
    <row r="51780" ht="12.75" x14ac:dyDescent="0.2"/>
    <row r="51781" ht="12.75" x14ac:dyDescent="0.2"/>
    <row r="51782" ht="12.75" x14ac:dyDescent="0.2"/>
    <row r="51783" ht="12.75" x14ac:dyDescent="0.2"/>
    <row r="51784" ht="12.75" x14ac:dyDescent="0.2"/>
    <row r="51785" ht="12.75" x14ac:dyDescent="0.2"/>
    <row r="51786" ht="12.75" x14ac:dyDescent="0.2"/>
    <row r="51787" ht="12.75" x14ac:dyDescent="0.2"/>
    <row r="51788" ht="12.75" x14ac:dyDescent="0.2"/>
    <row r="51789" ht="12.75" x14ac:dyDescent="0.2"/>
    <row r="51790" ht="12.75" x14ac:dyDescent="0.2"/>
    <row r="51791" ht="12.75" x14ac:dyDescent="0.2"/>
    <row r="51792" ht="12.75" x14ac:dyDescent="0.2"/>
    <row r="51793" ht="12.75" x14ac:dyDescent="0.2"/>
    <row r="51794" ht="12.75" x14ac:dyDescent="0.2"/>
    <row r="51795" ht="12.75" x14ac:dyDescent="0.2"/>
    <row r="51796" ht="12.75" x14ac:dyDescent="0.2"/>
    <row r="51797" ht="12.75" x14ac:dyDescent="0.2"/>
    <row r="51798" ht="12.75" x14ac:dyDescent="0.2"/>
    <row r="51799" ht="12.75" x14ac:dyDescent="0.2"/>
    <row r="51800" ht="12.75" x14ac:dyDescent="0.2"/>
    <row r="51801" ht="12.75" x14ac:dyDescent="0.2"/>
    <row r="51802" ht="12.75" x14ac:dyDescent="0.2"/>
    <row r="51803" ht="12.75" x14ac:dyDescent="0.2"/>
    <row r="51804" ht="12.75" x14ac:dyDescent="0.2"/>
    <row r="51805" ht="12.75" x14ac:dyDescent="0.2"/>
    <row r="51806" ht="12.75" x14ac:dyDescent="0.2"/>
    <row r="51807" ht="12.75" x14ac:dyDescent="0.2"/>
    <row r="51808" ht="12.75" x14ac:dyDescent="0.2"/>
    <row r="51809" ht="12.75" x14ac:dyDescent="0.2"/>
    <row r="51810" ht="12.75" x14ac:dyDescent="0.2"/>
    <row r="51811" ht="12.75" x14ac:dyDescent="0.2"/>
    <row r="51812" ht="12.75" x14ac:dyDescent="0.2"/>
    <row r="51813" ht="12.75" x14ac:dyDescent="0.2"/>
    <row r="51814" ht="12.75" x14ac:dyDescent="0.2"/>
    <row r="51815" ht="12.75" x14ac:dyDescent="0.2"/>
    <row r="51816" ht="12.75" x14ac:dyDescent="0.2"/>
    <row r="51817" ht="12.75" x14ac:dyDescent="0.2"/>
    <row r="51818" ht="12.75" x14ac:dyDescent="0.2"/>
    <row r="51819" ht="12.75" x14ac:dyDescent="0.2"/>
    <row r="51820" ht="12.75" x14ac:dyDescent="0.2"/>
    <row r="51821" ht="12.75" x14ac:dyDescent="0.2"/>
    <row r="51822" ht="12.75" x14ac:dyDescent="0.2"/>
    <row r="51823" ht="12.75" x14ac:dyDescent="0.2"/>
    <row r="51824" ht="12.75" x14ac:dyDescent="0.2"/>
    <row r="51825" ht="12.75" x14ac:dyDescent="0.2"/>
    <row r="51826" ht="12.75" x14ac:dyDescent="0.2"/>
    <row r="51827" ht="12.75" x14ac:dyDescent="0.2"/>
    <row r="51828" ht="12.75" x14ac:dyDescent="0.2"/>
    <row r="51829" ht="12.75" x14ac:dyDescent="0.2"/>
    <row r="51830" ht="12.75" x14ac:dyDescent="0.2"/>
    <row r="51831" ht="12.75" x14ac:dyDescent="0.2"/>
    <row r="51832" ht="12.75" x14ac:dyDescent="0.2"/>
    <row r="51833" ht="12.75" x14ac:dyDescent="0.2"/>
    <row r="51834" ht="12.75" x14ac:dyDescent="0.2"/>
    <row r="51835" ht="12.75" x14ac:dyDescent="0.2"/>
    <row r="51836" ht="12.75" x14ac:dyDescent="0.2"/>
    <row r="51837" ht="12.75" x14ac:dyDescent="0.2"/>
    <row r="51838" ht="12.75" x14ac:dyDescent="0.2"/>
    <row r="51839" ht="12.75" x14ac:dyDescent="0.2"/>
    <row r="51840" ht="12.75" x14ac:dyDescent="0.2"/>
    <row r="51841" ht="12.75" x14ac:dyDescent="0.2"/>
    <row r="51842" ht="12.75" x14ac:dyDescent="0.2"/>
    <row r="51843" ht="12.75" x14ac:dyDescent="0.2"/>
    <row r="51844" ht="12.75" x14ac:dyDescent="0.2"/>
    <row r="51845" ht="12.75" x14ac:dyDescent="0.2"/>
    <row r="51846" ht="12.75" x14ac:dyDescent="0.2"/>
    <row r="51847" ht="12.75" x14ac:dyDescent="0.2"/>
    <row r="51848" ht="12.75" x14ac:dyDescent="0.2"/>
    <row r="51849" ht="12.75" x14ac:dyDescent="0.2"/>
    <row r="51850" ht="12.75" x14ac:dyDescent="0.2"/>
    <row r="51851" ht="12.75" x14ac:dyDescent="0.2"/>
    <row r="51852" ht="12.75" x14ac:dyDescent="0.2"/>
    <row r="51853" ht="12.75" x14ac:dyDescent="0.2"/>
    <row r="51854" ht="12.75" x14ac:dyDescent="0.2"/>
    <row r="51855" ht="12.75" x14ac:dyDescent="0.2"/>
    <row r="51856" ht="12.75" x14ac:dyDescent="0.2"/>
    <row r="51857" ht="12.75" x14ac:dyDescent="0.2"/>
    <row r="51858" ht="12.75" x14ac:dyDescent="0.2"/>
    <row r="51859" ht="12.75" x14ac:dyDescent="0.2"/>
    <row r="51860" ht="12.75" x14ac:dyDescent="0.2"/>
    <row r="51861" ht="12.75" x14ac:dyDescent="0.2"/>
    <row r="51862" ht="12.75" x14ac:dyDescent="0.2"/>
    <row r="51863" ht="12.75" x14ac:dyDescent="0.2"/>
    <row r="51864" ht="12.75" x14ac:dyDescent="0.2"/>
    <row r="51865" ht="12.75" x14ac:dyDescent="0.2"/>
    <row r="51866" ht="12.75" x14ac:dyDescent="0.2"/>
    <row r="51867" ht="12.75" x14ac:dyDescent="0.2"/>
    <row r="51868" ht="12.75" x14ac:dyDescent="0.2"/>
    <row r="51869" ht="12.75" x14ac:dyDescent="0.2"/>
    <row r="51870" ht="12.75" x14ac:dyDescent="0.2"/>
    <row r="51871" ht="12.75" x14ac:dyDescent="0.2"/>
    <row r="51872" ht="12.75" x14ac:dyDescent="0.2"/>
    <row r="51873" ht="12.75" x14ac:dyDescent="0.2"/>
    <row r="51874" ht="12.75" x14ac:dyDescent="0.2"/>
    <row r="51875" ht="12.75" x14ac:dyDescent="0.2"/>
    <row r="51876" ht="12.75" x14ac:dyDescent="0.2"/>
    <row r="51877" ht="12.75" x14ac:dyDescent="0.2"/>
    <row r="51878" ht="12.75" x14ac:dyDescent="0.2"/>
    <row r="51879" ht="12.75" x14ac:dyDescent="0.2"/>
    <row r="51880" ht="12.75" x14ac:dyDescent="0.2"/>
    <row r="51881" ht="12.75" x14ac:dyDescent="0.2"/>
    <row r="51882" ht="12.75" x14ac:dyDescent="0.2"/>
    <row r="51883" ht="12.75" x14ac:dyDescent="0.2"/>
    <row r="51884" ht="12.75" x14ac:dyDescent="0.2"/>
    <row r="51885" ht="12.75" x14ac:dyDescent="0.2"/>
    <row r="51886" ht="12.75" x14ac:dyDescent="0.2"/>
    <row r="51887" ht="12.75" x14ac:dyDescent="0.2"/>
    <row r="51888" ht="12.75" x14ac:dyDescent="0.2"/>
    <row r="51889" ht="12.75" x14ac:dyDescent="0.2"/>
    <row r="51890" ht="12.75" x14ac:dyDescent="0.2"/>
    <row r="51891" ht="12.75" x14ac:dyDescent="0.2"/>
    <row r="51892" ht="12.75" x14ac:dyDescent="0.2"/>
    <row r="51893" ht="12.75" x14ac:dyDescent="0.2"/>
    <row r="51894" ht="12.75" x14ac:dyDescent="0.2"/>
    <row r="51895" ht="12.75" x14ac:dyDescent="0.2"/>
    <row r="51896" ht="12.75" x14ac:dyDescent="0.2"/>
    <row r="51897" ht="12.75" x14ac:dyDescent="0.2"/>
    <row r="51898" ht="12.75" x14ac:dyDescent="0.2"/>
    <row r="51899" ht="12.75" x14ac:dyDescent="0.2"/>
    <row r="51900" ht="12.75" x14ac:dyDescent="0.2"/>
    <row r="51901" ht="12.75" x14ac:dyDescent="0.2"/>
    <row r="51902" ht="12.75" x14ac:dyDescent="0.2"/>
    <row r="51903" ht="12.75" x14ac:dyDescent="0.2"/>
    <row r="51904" ht="12.75" x14ac:dyDescent="0.2"/>
    <row r="51905" ht="12.75" x14ac:dyDescent="0.2"/>
    <row r="51906" ht="12.75" x14ac:dyDescent="0.2"/>
    <row r="51907" ht="12.75" x14ac:dyDescent="0.2"/>
    <row r="51908" ht="12.75" x14ac:dyDescent="0.2"/>
    <row r="51909" ht="12.75" x14ac:dyDescent="0.2"/>
    <row r="51910" ht="12.75" x14ac:dyDescent="0.2"/>
    <row r="51911" ht="12.75" x14ac:dyDescent="0.2"/>
    <row r="51912" ht="12.75" x14ac:dyDescent="0.2"/>
    <row r="51913" ht="12.75" x14ac:dyDescent="0.2"/>
    <row r="51914" ht="12.75" x14ac:dyDescent="0.2"/>
    <row r="51915" ht="12.75" x14ac:dyDescent="0.2"/>
    <row r="51916" ht="12.75" x14ac:dyDescent="0.2"/>
    <row r="51917" ht="12.75" x14ac:dyDescent="0.2"/>
    <row r="51918" ht="12.75" x14ac:dyDescent="0.2"/>
    <row r="51919" ht="12.75" x14ac:dyDescent="0.2"/>
    <row r="51920" ht="12.75" x14ac:dyDescent="0.2"/>
    <row r="51921" ht="12.75" x14ac:dyDescent="0.2"/>
    <row r="51922" ht="12.75" x14ac:dyDescent="0.2"/>
    <row r="51923" ht="12.75" x14ac:dyDescent="0.2"/>
    <row r="51924" ht="12.75" x14ac:dyDescent="0.2"/>
    <row r="51925" ht="12.75" x14ac:dyDescent="0.2"/>
    <row r="51926" ht="12.75" x14ac:dyDescent="0.2"/>
    <row r="51927" ht="12.75" x14ac:dyDescent="0.2"/>
    <row r="51928" ht="12.75" x14ac:dyDescent="0.2"/>
    <row r="51929" ht="12.75" x14ac:dyDescent="0.2"/>
    <row r="51930" ht="12.75" x14ac:dyDescent="0.2"/>
    <row r="51931" ht="12.75" x14ac:dyDescent="0.2"/>
    <row r="51932" ht="12.75" x14ac:dyDescent="0.2"/>
    <row r="51933" ht="12.75" x14ac:dyDescent="0.2"/>
    <row r="51934" ht="12.75" x14ac:dyDescent="0.2"/>
    <row r="51935" ht="12.75" x14ac:dyDescent="0.2"/>
    <row r="51936" ht="12.75" x14ac:dyDescent="0.2"/>
    <row r="51937" ht="12.75" x14ac:dyDescent="0.2"/>
    <row r="51938" ht="12.75" x14ac:dyDescent="0.2"/>
    <row r="51939" ht="12.75" x14ac:dyDescent="0.2"/>
    <row r="51940" ht="12.75" x14ac:dyDescent="0.2"/>
    <row r="51941" ht="12.75" x14ac:dyDescent="0.2"/>
    <row r="51942" ht="12.75" x14ac:dyDescent="0.2"/>
    <row r="51943" ht="12.75" x14ac:dyDescent="0.2"/>
    <row r="51944" ht="12.75" x14ac:dyDescent="0.2"/>
    <row r="51945" ht="12.75" x14ac:dyDescent="0.2"/>
    <row r="51946" ht="12.75" x14ac:dyDescent="0.2"/>
    <row r="51947" ht="12.75" x14ac:dyDescent="0.2"/>
    <row r="51948" ht="12.75" x14ac:dyDescent="0.2"/>
    <row r="51949" ht="12.75" x14ac:dyDescent="0.2"/>
    <row r="51950" ht="12.75" x14ac:dyDescent="0.2"/>
    <row r="51951" ht="12.75" x14ac:dyDescent="0.2"/>
    <row r="51952" ht="12.75" x14ac:dyDescent="0.2"/>
    <row r="51953" ht="12.75" x14ac:dyDescent="0.2"/>
    <row r="51954" ht="12.75" x14ac:dyDescent="0.2"/>
    <row r="51955" ht="12.75" x14ac:dyDescent="0.2"/>
    <row r="51956" ht="12.75" x14ac:dyDescent="0.2"/>
    <row r="51957" ht="12.75" x14ac:dyDescent="0.2"/>
    <row r="51958" ht="12.75" x14ac:dyDescent="0.2"/>
    <row r="51959" ht="12.75" x14ac:dyDescent="0.2"/>
    <row r="51960" ht="12.75" x14ac:dyDescent="0.2"/>
    <row r="51961" ht="12.75" x14ac:dyDescent="0.2"/>
    <row r="51962" ht="12.75" x14ac:dyDescent="0.2"/>
    <row r="51963" ht="12.75" x14ac:dyDescent="0.2"/>
    <row r="51964" ht="12.75" x14ac:dyDescent="0.2"/>
    <row r="51965" ht="12.75" x14ac:dyDescent="0.2"/>
    <row r="51966" ht="12.75" x14ac:dyDescent="0.2"/>
    <row r="51967" ht="12.75" x14ac:dyDescent="0.2"/>
    <row r="51968" ht="12.75" x14ac:dyDescent="0.2"/>
    <row r="51969" ht="12.75" x14ac:dyDescent="0.2"/>
    <row r="51970" ht="12.75" x14ac:dyDescent="0.2"/>
    <row r="51971" ht="12.75" x14ac:dyDescent="0.2"/>
    <row r="51972" ht="12.75" x14ac:dyDescent="0.2"/>
    <row r="51973" ht="12.75" x14ac:dyDescent="0.2"/>
    <row r="51974" ht="12.75" x14ac:dyDescent="0.2"/>
    <row r="51975" ht="12.75" x14ac:dyDescent="0.2"/>
    <row r="51976" ht="12.75" x14ac:dyDescent="0.2"/>
    <row r="51977" ht="12.75" x14ac:dyDescent="0.2"/>
    <row r="51978" ht="12.75" x14ac:dyDescent="0.2"/>
    <row r="51979" ht="12.75" x14ac:dyDescent="0.2"/>
    <row r="51980" ht="12.75" x14ac:dyDescent="0.2"/>
    <row r="51981" ht="12.75" x14ac:dyDescent="0.2"/>
    <row r="51982" ht="12.75" x14ac:dyDescent="0.2"/>
    <row r="51983" ht="12.75" x14ac:dyDescent="0.2"/>
    <row r="51984" ht="12.75" x14ac:dyDescent="0.2"/>
    <row r="51985" ht="12.75" x14ac:dyDescent="0.2"/>
    <row r="51986" ht="12.75" x14ac:dyDescent="0.2"/>
    <row r="51987" ht="12.75" x14ac:dyDescent="0.2"/>
    <row r="51988" ht="12.75" x14ac:dyDescent="0.2"/>
    <row r="51989" ht="12.75" x14ac:dyDescent="0.2"/>
    <row r="51990" ht="12.75" x14ac:dyDescent="0.2"/>
    <row r="51991" ht="12.75" x14ac:dyDescent="0.2"/>
    <row r="51992" ht="12.75" x14ac:dyDescent="0.2"/>
    <row r="51993" ht="12.75" x14ac:dyDescent="0.2"/>
    <row r="51994" ht="12.75" x14ac:dyDescent="0.2"/>
    <row r="51995" ht="12.75" x14ac:dyDescent="0.2"/>
    <row r="51996" ht="12.75" x14ac:dyDescent="0.2"/>
    <row r="51997" ht="12.75" x14ac:dyDescent="0.2"/>
    <row r="51998" ht="12.75" x14ac:dyDescent="0.2"/>
    <row r="51999" ht="12.75" x14ac:dyDescent="0.2"/>
    <row r="52000" ht="12.75" x14ac:dyDescent="0.2"/>
    <row r="52001" ht="12.75" x14ac:dyDescent="0.2"/>
    <row r="52002" ht="12.75" x14ac:dyDescent="0.2"/>
    <row r="52003" ht="12.75" x14ac:dyDescent="0.2"/>
    <row r="52004" ht="12.75" x14ac:dyDescent="0.2"/>
    <row r="52005" ht="12.75" x14ac:dyDescent="0.2"/>
    <row r="52006" ht="12.75" x14ac:dyDescent="0.2"/>
    <row r="52007" ht="12.75" x14ac:dyDescent="0.2"/>
    <row r="52008" ht="12.75" x14ac:dyDescent="0.2"/>
    <row r="52009" ht="12.75" x14ac:dyDescent="0.2"/>
    <row r="52010" ht="12.75" x14ac:dyDescent="0.2"/>
    <row r="52011" ht="12.75" x14ac:dyDescent="0.2"/>
    <row r="52012" ht="12.75" x14ac:dyDescent="0.2"/>
    <row r="52013" ht="12.75" x14ac:dyDescent="0.2"/>
    <row r="52014" ht="12.75" x14ac:dyDescent="0.2"/>
    <row r="52015" ht="12.75" x14ac:dyDescent="0.2"/>
    <row r="52016" ht="12.75" x14ac:dyDescent="0.2"/>
    <row r="52017" ht="12.75" x14ac:dyDescent="0.2"/>
    <row r="52018" ht="12.75" x14ac:dyDescent="0.2"/>
    <row r="52019" ht="12.75" x14ac:dyDescent="0.2"/>
    <row r="52020" ht="12.75" x14ac:dyDescent="0.2"/>
    <row r="52021" ht="12.75" x14ac:dyDescent="0.2"/>
    <row r="52022" ht="12.75" x14ac:dyDescent="0.2"/>
    <row r="52023" ht="12.75" x14ac:dyDescent="0.2"/>
    <row r="52024" ht="12.75" x14ac:dyDescent="0.2"/>
    <row r="52025" ht="12.75" x14ac:dyDescent="0.2"/>
    <row r="52026" ht="12.75" x14ac:dyDescent="0.2"/>
    <row r="52027" ht="12.75" x14ac:dyDescent="0.2"/>
    <row r="52028" ht="12.75" x14ac:dyDescent="0.2"/>
    <row r="52029" ht="12.75" x14ac:dyDescent="0.2"/>
    <row r="52030" ht="12.75" x14ac:dyDescent="0.2"/>
    <row r="52031" ht="12.75" x14ac:dyDescent="0.2"/>
    <row r="52032" ht="12.75" x14ac:dyDescent="0.2"/>
    <row r="52033" ht="12.75" x14ac:dyDescent="0.2"/>
    <row r="52034" ht="12.75" x14ac:dyDescent="0.2"/>
    <row r="52035" ht="12.75" x14ac:dyDescent="0.2"/>
    <row r="52036" ht="12.75" x14ac:dyDescent="0.2"/>
    <row r="52037" ht="12.75" x14ac:dyDescent="0.2"/>
    <row r="52038" ht="12.75" x14ac:dyDescent="0.2"/>
    <row r="52039" ht="12.75" x14ac:dyDescent="0.2"/>
    <row r="52040" ht="12.75" x14ac:dyDescent="0.2"/>
    <row r="52041" ht="12.75" x14ac:dyDescent="0.2"/>
    <row r="52042" ht="12.75" x14ac:dyDescent="0.2"/>
    <row r="52043" ht="12.75" x14ac:dyDescent="0.2"/>
    <row r="52044" ht="12.75" x14ac:dyDescent="0.2"/>
    <row r="52045" ht="12.75" x14ac:dyDescent="0.2"/>
    <row r="52046" ht="12.75" x14ac:dyDescent="0.2"/>
    <row r="52047" ht="12.75" x14ac:dyDescent="0.2"/>
    <row r="52048" ht="12.75" x14ac:dyDescent="0.2"/>
    <row r="52049" ht="12.75" x14ac:dyDescent="0.2"/>
    <row r="52050" ht="12.75" x14ac:dyDescent="0.2"/>
    <row r="52051" ht="12.75" x14ac:dyDescent="0.2"/>
    <row r="52052" ht="12.75" x14ac:dyDescent="0.2"/>
    <row r="52053" ht="12.75" x14ac:dyDescent="0.2"/>
    <row r="52054" ht="12.75" x14ac:dyDescent="0.2"/>
    <row r="52055" ht="12.75" x14ac:dyDescent="0.2"/>
    <row r="52056" ht="12.75" x14ac:dyDescent="0.2"/>
    <row r="52057" ht="12.75" x14ac:dyDescent="0.2"/>
    <row r="52058" ht="12.75" x14ac:dyDescent="0.2"/>
    <row r="52059" ht="12.75" x14ac:dyDescent="0.2"/>
    <row r="52060" ht="12.75" x14ac:dyDescent="0.2"/>
    <row r="52061" ht="12.75" x14ac:dyDescent="0.2"/>
    <row r="52062" ht="12.75" x14ac:dyDescent="0.2"/>
    <row r="52063" ht="12.75" x14ac:dyDescent="0.2"/>
    <row r="52064" ht="12.75" x14ac:dyDescent="0.2"/>
    <row r="52065" ht="12.75" x14ac:dyDescent="0.2"/>
    <row r="52066" ht="12.75" x14ac:dyDescent="0.2"/>
    <row r="52067" ht="12.75" x14ac:dyDescent="0.2"/>
    <row r="52068" ht="12.75" x14ac:dyDescent="0.2"/>
    <row r="52069" ht="12.75" x14ac:dyDescent="0.2"/>
    <row r="52070" ht="12.75" x14ac:dyDescent="0.2"/>
    <row r="52071" ht="12.75" x14ac:dyDescent="0.2"/>
    <row r="52072" ht="12.75" x14ac:dyDescent="0.2"/>
    <row r="52073" ht="12.75" x14ac:dyDescent="0.2"/>
    <row r="52074" ht="12.75" x14ac:dyDescent="0.2"/>
    <row r="52075" ht="12.75" x14ac:dyDescent="0.2"/>
    <row r="52076" ht="12.75" x14ac:dyDescent="0.2"/>
    <row r="52077" ht="12.75" x14ac:dyDescent="0.2"/>
    <row r="52078" ht="12.75" x14ac:dyDescent="0.2"/>
    <row r="52079" ht="12.75" x14ac:dyDescent="0.2"/>
    <row r="52080" ht="12.75" x14ac:dyDescent="0.2"/>
    <row r="52081" ht="12.75" x14ac:dyDescent="0.2"/>
    <row r="52082" ht="12.75" x14ac:dyDescent="0.2"/>
    <row r="52083" ht="12.75" x14ac:dyDescent="0.2"/>
    <row r="52084" ht="12.75" x14ac:dyDescent="0.2"/>
    <row r="52085" ht="12.75" x14ac:dyDescent="0.2"/>
    <row r="52086" ht="12.75" x14ac:dyDescent="0.2"/>
    <row r="52087" ht="12.75" x14ac:dyDescent="0.2"/>
    <row r="52088" ht="12.75" x14ac:dyDescent="0.2"/>
    <row r="52089" ht="12.75" x14ac:dyDescent="0.2"/>
    <row r="52090" ht="12.75" x14ac:dyDescent="0.2"/>
    <row r="52091" ht="12.75" x14ac:dyDescent="0.2"/>
    <row r="52092" ht="12.75" x14ac:dyDescent="0.2"/>
    <row r="52093" ht="12.75" x14ac:dyDescent="0.2"/>
    <row r="52094" ht="12.75" x14ac:dyDescent="0.2"/>
    <row r="52095" ht="12.75" x14ac:dyDescent="0.2"/>
    <row r="52096" ht="12.75" x14ac:dyDescent="0.2"/>
    <row r="52097" ht="12.75" x14ac:dyDescent="0.2"/>
    <row r="52098" ht="12.75" x14ac:dyDescent="0.2"/>
    <row r="52099" ht="12.75" x14ac:dyDescent="0.2"/>
    <row r="52100" ht="12.75" x14ac:dyDescent="0.2"/>
    <row r="52101" ht="12.75" x14ac:dyDescent="0.2"/>
    <row r="52102" ht="12.75" x14ac:dyDescent="0.2"/>
    <row r="52103" ht="12.75" x14ac:dyDescent="0.2"/>
    <row r="52104" ht="12.75" x14ac:dyDescent="0.2"/>
    <row r="52105" ht="12.75" x14ac:dyDescent="0.2"/>
    <row r="52106" ht="12.75" x14ac:dyDescent="0.2"/>
    <row r="52107" ht="12.75" x14ac:dyDescent="0.2"/>
    <row r="52108" ht="12.75" x14ac:dyDescent="0.2"/>
    <row r="52109" ht="12.75" x14ac:dyDescent="0.2"/>
    <row r="52110" ht="12.75" x14ac:dyDescent="0.2"/>
    <row r="52111" ht="12.75" x14ac:dyDescent="0.2"/>
    <row r="52112" ht="12.75" x14ac:dyDescent="0.2"/>
    <row r="52113" ht="12.75" x14ac:dyDescent="0.2"/>
    <row r="52114" ht="12.75" x14ac:dyDescent="0.2"/>
    <row r="52115" ht="12.75" x14ac:dyDescent="0.2"/>
    <row r="52116" ht="12.75" x14ac:dyDescent="0.2"/>
    <row r="52117" ht="12.75" x14ac:dyDescent="0.2"/>
    <row r="52118" ht="12.75" x14ac:dyDescent="0.2"/>
    <row r="52119" ht="12.75" x14ac:dyDescent="0.2"/>
    <row r="52120" ht="12.75" x14ac:dyDescent="0.2"/>
    <row r="52121" ht="12.75" x14ac:dyDescent="0.2"/>
    <row r="52122" ht="12.75" x14ac:dyDescent="0.2"/>
    <row r="52123" ht="12.75" x14ac:dyDescent="0.2"/>
    <row r="52124" ht="12.75" x14ac:dyDescent="0.2"/>
    <row r="52125" ht="12.75" x14ac:dyDescent="0.2"/>
    <row r="52126" ht="12.75" x14ac:dyDescent="0.2"/>
    <row r="52127" ht="12.75" x14ac:dyDescent="0.2"/>
    <row r="52128" ht="12.75" x14ac:dyDescent="0.2"/>
    <row r="52129" ht="12.75" x14ac:dyDescent="0.2"/>
    <row r="52130" ht="12.75" x14ac:dyDescent="0.2"/>
    <row r="52131" ht="12.75" x14ac:dyDescent="0.2"/>
    <row r="52132" ht="12.75" x14ac:dyDescent="0.2"/>
    <row r="52133" ht="12.75" x14ac:dyDescent="0.2"/>
    <row r="52134" ht="12.75" x14ac:dyDescent="0.2"/>
    <row r="52135" ht="12.75" x14ac:dyDescent="0.2"/>
    <row r="52136" ht="12.75" x14ac:dyDescent="0.2"/>
    <row r="52137" ht="12.75" x14ac:dyDescent="0.2"/>
    <row r="52138" ht="12.75" x14ac:dyDescent="0.2"/>
    <row r="52139" ht="12.75" x14ac:dyDescent="0.2"/>
    <row r="52140" ht="12.75" x14ac:dyDescent="0.2"/>
    <row r="52141" ht="12.75" x14ac:dyDescent="0.2"/>
    <row r="52142" ht="12.75" x14ac:dyDescent="0.2"/>
    <row r="52143" ht="12.75" x14ac:dyDescent="0.2"/>
    <row r="52144" ht="12.75" x14ac:dyDescent="0.2"/>
    <row r="52145" ht="12.75" x14ac:dyDescent="0.2"/>
    <row r="52146" ht="12.75" x14ac:dyDescent="0.2"/>
    <row r="52147" ht="12.75" x14ac:dyDescent="0.2"/>
    <row r="52148" ht="12.75" x14ac:dyDescent="0.2"/>
    <row r="52149" ht="12.75" x14ac:dyDescent="0.2"/>
    <row r="52150" ht="12.75" x14ac:dyDescent="0.2"/>
    <row r="52151" ht="12.75" x14ac:dyDescent="0.2"/>
    <row r="52152" ht="12.75" x14ac:dyDescent="0.2"/>
    <row r="52153" ht="12.75" x14ac:dyDescent="0.2"/>
    <row r="52154" ht="12.75" x14ac:dyDescent="0.2"/>
    <row r="52155" ht="12.75" x14ac:dyDescent="0.2"/>
    <row r="52156" ht="12.75" x14ac:dyDescent="0.2"/>
    <row r="52157" ht="12.75" x14ac:dyDescent="0.2"/>
    <row r="52158" ht="12.75" x14ac:dyDescent="0.2"/>
    <row r="52159" ht="12.75" x14ac:dyDescent="0.2"/>
    <row r="52160" ht="12.75" x14ac:dyDescent="0.2"/>
    <row r="52161" ht="12.75" x14ac:dyDescent="0.2"/>
    <row r="52162" ht="12.75" x14ac:dyDescent="0.2"/>
    <row r="52163" ht="12.75" x14ac:dyDescent="0.2"/>
    <row r="52164" ht="12.75" x14ac:dyDescent="0.2"/>
    <row r="52165" ht="12.75" x14ac:dyDescent="0.2"/>
    <row r="52166" ht="12.75" x14ac:dyDescent="0.2"/>
    <row r="52167" ht="12.75" x14ac:dyDescent="0.2"/>
    <row r="52168" ht="12.75" x14ac:dyDescent="0.2"/>
    <row r="52169" ht="12.75" x14ac:dyDescent="0.2"/>
    <row r="52170" ht="12.75" x14ac:dyDescent="0.2"/>
    <row r="52171" ht="12.75" x14ac:dyDescent="0.2"/>
    <row r="52172" ht="12.75" x14ac:dyDescent="0.2"/>
    <row r="52173" ht="12.75" x14ac:dyDescent="0.2"/>
    <row r="52174" ht="12.75" x14ac:dyDescent="0.2"/>
    <row r="52175" ht="12.75" x14ac:dyDescent="0.2"/>
    <row r="52176" ht="12.75" x14ac:dyDescent="0.2"/>
    <row r="52177" ht="12.75" x14ac:dyDescent="0.2"/>
    <row r="52178" ht="12.75" x14ac:dyDescent="0.2"/>
    <row r="52179" ht="12.75" x14ac:dyDescent="0.2"/>
    <row r="52180" ht="12.75" x14ac:dyDescent="0.2"/>
    <row r="52181" ht="12.75" x14ac:dyDescent="0.2"/>
    <row r="52182" ht="12.75" x14ac:dyDescent="0.2"/>
    <row r="52183" ht="12.75" x14ac:dyDescent="0.2"/>
    <row r="52184" ht="12.75" x14ac:dyDescent="0.2"/>
    <row r="52185" ht="12.75" x14ac:dyDescent="0.2"/>
    <row r="52186" ht="12.75" x14ac:dyDescent="0.2"/>
    <row r="52187" ht="12.75" x14ac:dyDescent="0.2"/>
    <row r="52188" ht="12.75" x14ac:dyDescent="0.2"/>
    <row r="52189" ht="12.75" x14ac:dyDescent="0.2"/>
    <row r="52190" ht="12.75" x14ac:dyDescent="0.2"/>
    <row r="52191" ht="12.75" x14ac:dyDescent="0.2"/>
    <row r="52192" ht="12.75" x14ac:dyDescent="0.2"/>
    <row r="52193" ht="12.75" x14ac:dyDescent="0.2"/>
    <row r="52194" ht="12.75" x14ac:dyDescent="0.2"/>
    <row r="52195" ht="12.75" x14ac:dyDescent="0.2"/>
    <row r="52196" ht="12.75" x14ac:dyDescent="0.2"/>
    <row r="52197" ht="12.75" x14ac:dyDescent="0.2"/>
    <row r="52198" ht="12.75" x14ac:dyDescent="0.2"/>
    <row r="52199" ht="12.75" x14ac:dyDescent="0.2"/>
    <row r="52200" ht="12.75" x14ac:dyDescent="0.2"/>
    <row r="52201" ht="12.75" x14ac:dyDescent="0.2"/>
    <row r="52202" ht="12.75" x14ac:dyDescent="0.2"/>
    <row r="52203" ht="12.75" x14ac:dyDescent="0.2"/>
    <row r="52204" ht="12.75" x14ac:dyDescent="0.2"/>
    <row r="52205" ht="12.75" x14ac:dyDescent="0.2"/>
    <row r="52206" ht="12.75" x14ac:dyDescent="0.2"/>
    <row r="52207" ht="12.75" x14ac:dyDescent="0.2"/>
    <row r="52208" ht="12.75" x14ac:dyDescent="0.2"/>
    <row r="52209" ht="12.75" x14ac:dyDescent="0.2"/>
    <row r="52210" ht="12.75" x14ac:dyDescent="0.2"/>
    <row r="52211" ht="12.75" x14ac:dyDescent="0.2"/>
    <row r="52212" ht="12.75" x14ac:dyDescent="0.2"/>
    <row r="52213" ht="12.75" x14ac:dyDescent="0.2"/>
    <row r="52214" ht="12.75" x14ac:dyDescent="0.2"/>
    <row r="52215" ht="12.75" x14ac:dyDescent="0.2"/>
    <row r="52216" ht="12.75" x14ac:dyDescent="0.2"/>
    <row r="52217" ht="12.75" x14ac:dyDescent="0.2"/>
    <row r="52218" ht="12.75" x14ac:dyDescent="0.2"/>
    <row r="52219" ht="12.75" x14ac:dyDescent="0.2"/>
    <row r="52220" ht="12.75" x14ac:dyDescent="0.2"/>
    <row r="52221" ht="12.75" x14ac:dyDescent="0.2"/>
    <row r="52222" ht="12.75" x14ac:dyDescent="0.2"/>
    <row r="52223" ht="12.75" x14ac:dyDescent="0.2"/>
    <row r="52224" ht="12.75" x14ac:dyDescent="0.2"/>
    <row r="52225" ht="12.75" x14ac:dyDescent="0.2"/>
    <row r="52226" ht="12.75" x14ac:dyDescent="0.2"/>
    <row r="52227" ht="12.75" x14ac:dyDescent="0.2"/>
    <row r="52228" ht="12.75" x14ac:dyDescent="0.2"/>
    <row r="52229" ht="12.75" x14ac:dyDescent="0.2"/>
    <row r="52230" ht="12.75" x14ac:dyDescent="0.2"/>
    <row r="52231" ht="12.75" x14ac:dyDescent="0.2"/>
    <row r="52232" ht="12.75" x14ac:dyDescent="0.2"/>
    <row r="52233" ht="12.75" x14ac:dyDescent="0.2"/>
    <row r="52234" ht="12.75" x14ac:dyDescent="0.2"/>
    <row r="52235" ht="12.75" x14ac:dyDescent="0.2"/>
    <row r="52236" ht="12.75" x14ac:dyDescent="0.2"/>
    <row r="52237" ht="12.75" x14ac:dyDescent="0.2"/>
    <row r="52238" ht="12.75" x14ac:dyDescent="0.2"/>
    <row r="52239" ht="12.75" x14ac:dyDescent="0.2"/>
    <row r="52240" ht="12.75" x14ac:dyDescent="0.2"/>
    <row r="52241" ht="12.75" x14ac:dyDescent="0.2"/>
    <row r="52242" ht="12.75" x14ac:dyDescent="0.2"/>
    <row r="52243" ht="12.75" x14ac:dyDescent="0.2"/>
    <row r="52244" ht="12.75" x14ac:dyDescent="0.2"/>
    <row r="52245" ht="12.75" x14ac:dyDescent="0.2"/>
    <row r="52246" ht="12.75" x14ac:dyDescent="0.2"/>
    <row r="52247" ht="12.75" x14ac:dyDescent="0.2"/>
    <row r="52248" ht="12.75" x14ac:dyDescent="0.2"/>
    <row r="52249" ht="12.75" x14ac:dyDescent="0.2"/>
    <row r="52250" ht="12.75" x14ac:dyDescent="0.2"/>
    <row r="52251" ht="12.75" x14ac:dyDescent="0.2"/>
    <row r="52252" ht="12.75" x14ac:dyDescent="0.2"/>
    <row r="52253" ht="12.75" x14ac:dyDescent="0.2"/>
    <row r="52254" ht="12.75" x14ac:dyDescent="0.2"/>
    <row r="52255" ht="12.75" x14ac:dyDescent="0.2"/>
    <row r="52256" ht="12.75" x14ac:dyDescent="0.2"/>
    <row r="52257" ht="12.75" x14ac:dyDescent="0.2"/>
    <row r="52258" ht="12.75" x14ac:dyDescent="0.2"/>
    <row r="52259" ht="12.75" x14ac:dyDescent="0.2"/>
    <row r="52260" ht="12.75" x14ac:dyDescent="0.2"/>
    <row r="52261" ht="12.75" x14ac:dyDescent="0.2"/>
    <row r="52262" ht="12.75" x14ac:dyDescent="0.2"/>
    <row r="52263" ht="12.75" x14ac:dyDescent="0.2"/>
    <row r="52264" ht="12.75" x14ac:dyDescent="0.2"/>
    <row r="52265" ht="12.75" x14ac:dyDescent="0.2"/>
    <row r="52266" ht="12.75" x14ac:dyDescent="0.2"/>
    <row r="52267" ht="12.75" x14ac:dyDescent="0.2"/>
    <row r="52268" ht="12.75" x14ac:dyDescent="0.2"/>
    <row r="52269" ht="12.75" x14ac:dyDescent="0.2"/>
    <row r="52270" ht="12.75" x14ac:dyDescent="0.2"/>
    <row r="52271" ht="12.75" x14ac:dyDescent="0.2"/>
    <row r="52272" ht="12.75" x14ac:dyDescent="0.2"/>
    <row r="52273" ht="12.75" x14ac:dyDescent="0.2"/>
    <row r="52274" ht="12.75" x14ac:dyDescent="0.2"/>
    <row r="52275" ht="12.75" x14ac:dyDescent="0.2"/>
    <row r="52276" ht="12.75" x14ac:dyDescent="0.2"/>
    <row r="52277" ht="12.75" x14ac:dyDescent="0.2"/>
    <row r="52278" ht="12.75" x14ac:dyDescent="0.2"/>
    <row r="52279" ht="12.75" x14ac:dyDescent="0.2"/>
    <row r="52280" ht="12.75" x14ac:dyDescent="0.2"/>
    <row r="52281" ht="12.75" x14ac:dyDescent="0.2"/>
    <row r="52282" ht="12.75" x14ac:dyDescent="0.2"/>
    <row r="52283" ht="12.75" x14ac:dyDescent="0.2"/>
    <row r="52284" ht="12.75" x14ac:dyDescent="0.2"/>
    <row r="52285" ht="12.75" x14ac:dyDescent="0.2"/>
    <row r="52286" ht="12.75" x14ac:dyDescent="0.2"/>
    <row r="52287" ht="12.75" x14ac:dyDescent="0.2"/>
    <row r="52288" ht="12.75" x14ac:dyDescent="0.2"/>
    <row r="52289" ht="12.75" x14ac:dyDescent="0.2"/>
    <row r="52290" ht="12.75" x14ac:dyDescent="0.2"/>
    <row r="52291" ht="12.75" x14ac:dyDescent="0.2"/>
    <row r="52292" ht="12.75" x14ac:dyDescent="0.2"/>
    <row r="52293" ht="12.75" x14ac:dyDescent="0.2"/>
    <row r="52294" ht="12.75" x14ac:dyDescent="0.2"/>
    <row r="52295" ht="12.75" x14ac:dyDescent="0.2"/>
    <row r="52296" ht="12.75" x14ac:dyDescent="0.2"/>
    <row r="52297" ht="12.75" x14ac:dyDescent="0.2"/>
    <row r="52298" ht="12.75" x14ac:dyDescent="0.2"/>
    <row r="52299" ht="12.75" x14ac:dyDescent="0.2"/>
    <row r="52300" ht="12.75" x14ac:dyDescent="0.2"/>
    <row r="52301" ht="12.75" x14ac:dyDescent="0.2"/>
    <row r="52302" ht="12.75" x14ac:dyDescent="0.2"/>
    <row r="52303" ht="12.75" x14ac:dyDescent="0.2"/>
    <row r="52304" ht="12.75" x14ac:dyDescent="0.2"/>
    <row r="52305" ht="12.75" x14ac:dyDescent="0.2"/>
    <row r="52306" ht="12.75" x14ac:dyDescent="0.2"/>
    <row r="52307" ht="12.75" x14ac:dyDescent="0.2"/>
    <row r="52308" ht="12.75" x14ac:dyDescent="0.2"/>
    <row r="52309" ht="12.75" x14ac:dyDescent="0.2"/>
    <row r="52310" ht="12.75" x14ac:dyDescent="0.2"/>
    <row r="52311" ht="12.75" x14ac:dyDescent="0.2"/>
    <row r="52312" ht="12.75" x14ac:dyDescent="0.2"/>
    <row r="52313" ht="12.75" x14ac:dyDescent="0.2"/>
    <row r="52314" ht="12.75" x14ac:dyDescent="0.2"/>
    <row r="52315" ht="12.75" x14ac:dyDescent="0.2"/>
    <row r="52316" ht="12.75" x14ac:dyDescent="0.2"/>
    <row r="52317" ht="12.75" x14ac:dyDescent="0.2"/>
    <row r="52318" ht="12.75" x14ac:dyDescent="0.2"/>
    <row r="52319" ht="12.75" x14ac:dyDescent="0.2"/>
    <row r="52320" ht="12.75" x14ac:dyDescent="0.2"/>
    <row r="52321" ht="12.75" x14ac:dyDescent="0.2"/>
    <row r="52322" ht="12.75" x14ac:dyDescent="0.2"/>
    <row r="52323" ht="12.75" x14ac:dyDescent="0.2"/>
    <row r="52324" ht="12.75" x14ac:dyDescent="0.2"/>
    <row r="52325" ht="12.75" x14ac:dyDescent="0.2"/>
    <row r="52326" ht="12.75" x14ac:dyDescent="0.2"/>
    <row r="52327" ht="12.75" x14ac:dyDescent="0.2"/>
    <row r="52328" ht="12.75" x14ac:dyDescent="0.2"/>
    <row r="52329" ht="12.75" x14ac:dyDescent="0.2"/>
    <row r="52330" ht="12.75" x14ac:dyDescent="0.2"/>
    <row r="52331" ht="12.75" x14ac:dyDescent="0.2"/>
    <row r="52332" ht="12.75" x14ac:dyDescent="0.2"/>
    <row r="52333" ht="12.75" x14ac:dyDescent="0.2"/>
    <row r="52334" ht="12.75" x14ac:dyDescent="0.2"/>
    <row r="52335" ht="12.75" x14ac:dyDescent="0.2"/>
    <row r="52336" ht="12.75" x14ac:dyDescent="0.2"/>
    <row r="52337" ht="12.75" x14ac:dyDescent="0.2"/>
    <row r="52338" ht="12.75" x14ac:dyDescent="0.2"/>
    <row r="52339" ht="12.75" x14ac:dyDescent="0.2"/>
    <row r="52340" ht="12.75" x14ac:dyDescent="0.2"/>
    <row r="52341" ht="12.75" x14ac:dyDescent="0.2"/>
    <row r="52342" ht="12.75" x14ac:dyDescent="0.2"/>
    <row r="52343" ht="12.75" x14ac:dyDescent="0.2"/>
    <row r="52344" ht="12.75" x14ac:dyDescent="0.2"/>
    <row r="52345" ht="12.75" x14ac:dyDescent="0.2"/>
    <row r="52346" ht="12.75" x14ac:dyDescent="0.2"/>
    <row r="52347" ht="12.75" x14ac:dyDescent="0.2"/>
    <row r="52348" ht="12.75" x14ac:dyDescent="0.2"/>
    <row r="52349" ht="12.75" x14ac:dyDescent="0.2"/>
    <row r="52350" ht="12.75" x14ac:dyDescent="0.2"/>
    <row r="52351" ht="12.75" x14ac:dyDescent="0.2"/>
    <row r="52352" ht="12.75" x14ac:dyDescent="0.2"/>
    <row r="52353" ht="12.75" x14ac:dyDescent="0.2"/>
    <row r="52354" ht="12.75" x14ac:dyDescent="0.2"/>
    <row r="52355" ht="12.75" x14ac:dyDescent="0.2"/>
    <row r="52356" ht="12.75" x14ac:dyDescent="0.2"/>
    <row r="52357" ht="12.75" x14ac:dyDescent="0.2"/>
    <row r="52358" ht="12.75" x14ac:dyDescent="0.2"/>
    <row r="52359" ht="12.75" x14ac:dyDescent="0.2"/>
    <row r="52360" ht="12.75" x14ac:dyDescent="0.2"/>
    <row r="52361" ht="12.75" x14ac:dyDescent="0.2"/>
    <row r="52362" ht="12.75" x14ac:dyDescent="0.2"/>
    <row r="52363" ht="12.75" x14ac:dyDescent="0.2"/>
    <row r="52364" ht="12.75" x14ac:dyDescent="0.2"/>
    <row r="52365" ht="12.75" x14ac:dyDescent="0.2"/>
    <row r="52366" ht="12.75" x14ac:dyDescent="0.2"/>
    <row r="52367" ht="12.75" x14ac:dyDescent="0.2"/>
    <row r="52368" ht="12.75" x14ac:dyDescent="0.2"/>
    <row r="52369" ht="12.75" x14ac:dyDescent="0.2"/>
    <row r="52370" ht="12.75" x14ac:dyDescent="0.2"/>
    <row r="52371" ht="12.75" x14ac:dyDescent="0.2"/>
    <row r="52372" ht="12.75" x14ac:dyDescent="0.2"/>
    <row r="52373" ht="12.75" x14ac:dyDescent="0.2"/>
    <row r="52374" ht="12.75" x14ac:dyDescent="0.2"/>
    <row r="52375" ht="12.75" x14ac:dyDescent="0.2"/>
    <row r="52376" ht="12.75" x14ac:dyDescent="0.2"/>
    <row r="52377" ht="12.75" x14ac:dyDescent="0.2"/>
    <row r="52378" ht="12.75" x14ac:dyDescent="0.2"/>
    <row r="52379" ht="12.75" x14ac:dyDescent="0.2"/>
    <row r="52380" ht="12.75" x14ac:dyDescent="0.2"/>
    <row r="52381" ht="12.75" x14ac:dyDescent="0.2"/>
    <row r="52382" ht="12.75" x14ac:dyDescent="0.2"/>
    <row r="52383" ht="12.75" x14ac:dyDescent="0.2"/>
    <row r="52384" ht="12.75" x14ac:dyDescent="0.2"/>
    <row r="52385" ht="12.75" x14ac:dyDescent="0.2"/>
    <row r="52386" ht="12.75" x14ac:dyDescent="0.2"/>
    <row r="52387" ht="12.75" x14ac:dyDescent="0.2"/>
    <row r="52388" ht="12.75" x14ac:dyDescent="0.2"/>
    <row r="52389" ht="12.75" x14ac:dyDescent="0.2"/>
    <row r="52390" ht="12.75" x14ac:dyDescent="0.2"/>
    <row r="52391" ht="12.75" x14ac:dyDescent="0.2"/>
    <row r="52392" ht="12.75" x14ac:dyDescent="0.2"/>
    <row r="52393" ht="12.75" x14ac:dyDescent="0.2"/>
    <row r="52394" ht="12.75" x14ac:dyDescent="0.2"/>
    <row r="52395" ht="12.75" x14ac:dyDescent="0.2"/>
    <row r="52396" ht="12.75" x14ac:dyDescent="0.2"/>
    <row r="52397" ht="12.75" x14ac:dyDescent="0.2"/>
    <row r="52398" ht="12.75" x14ac:dyDescent="0.2"/>
    <row r="52399" ht="12.75" x14ac:dyDescent="0.2"/>
    <row r="52400" ht="12.75" x14ac:dyDescent="0.2"/>
    <row r="52401" ht="12.75" x14ac:dyDescent="0.2"/>
    <row r="52402" ht="12.75" x14ac:dyDescent="0.2"/>
    <row r="52403" ht="12.75" x14ac:dyDescent="0.2"/>
    <row r="52404" ht="12.75" x14ac:dyDescent="0.2"/>
    <row r="52405" ht="12.75" x14ac:dyDescent="0.2"/>
    <row r="52406" ht="12.75" x14ac:dyDescent="0.2"/>
    <row r="52407" ht="12.75" x14ac:dyDescent="0.2"/>
    <row r="52408" ht="12.75" x14ac:dyDescent="0.2"/>
    <row r="52409" ht="12.75" x14ac:dyDescent="0.2"/>
    <row r="52410" ht="12.75" x14ac:dyDescent="0.2"/>
    <row r="52411" ht="12.75" x14ac:dyDescent="0.2"/>
    <row r="52412" ht="12.75" x14ac:dyDescent="0.2"/>
    <row r="52413" ht="12.75" x14ac:dyDescent="0.2"/>
    <row r="52414" ht="12.75" x14ac:dyDescent="0.2"/>
    <row r="52415" ht="12.75" x14ac:dyDescent="0.2"/>
    <row r="52416" ht="12.75" x14ac:dyDescent="0.2"/>
    <row r="52417" ht="12.75" x14ac:dyDescent="0.2"/>
    <row r="52418" ht="12.75" x14ac:dyDescent="0.2"/>
    <row r="52419" ht="12.75" x14ac:dyDescent="0.2"/>
    <row r="52420" ht="12.75" x14ac:dyDescent="0.2"/>
    <row r="52421" ht="12.75" x14ac:dyDescent="0.2"/>
    <row r="52422" ht="12.75" x14ac:dyDescent="0.2"/>
    <row r="52423" ht="12.75" x14ac:dyDescent="0.2"/>
    <row r="52424" ht="12.75" x14ac:dyDescent="0.2"/>
    <row r="52425" ht="12.75" x14ac:dyDescent="0.2"/>
    <row r="52426" ht="12.75" x14ac:dyDescent="0.2"/>
    <row r="52427" ht="12.75" x14ac:dyDescent="0.2"/>
    <row r="52428" ht="12.75" x14ac:dyDescent="0.2"/>
    <row r="52429" ht="12.75" x14ac:dyDescent="0.2"/>
    <row r="52430" ht="12.75" x14ac:dyDescent="0.2"/>
    <row r="52431" ht="12.75" x14ac:dyDescent="0.2"/>
    <row r="52432" ht="12.75" x14ac:dyDescent="0.2"/>
    <row r="52433" ht="12.75" x14ac:dyDescent="0.2"/>
    <row r="52434" ht="12.75" x14ac:dyDescent="0.2"/>
    <row r="52435" ht="12.75" x14ac:dyDescent="0.2"/>
    <row r="52436" ht="12.75" x14ac:dyDescent="0.2"/>
    <row r="52437" ht="12.75" x14ac:dyDescent="0.2"/>
    <row r="52438" ht="12.75" x14ac:dyDescent="0.2"/>
    <row r="52439" ht="12.75" x14ac:dyDescent="0.2"/>
    <row r="52440" ht="12.75" x14ac:dyDescent="0.2"/>
    <row r="52441" ht="12.75" x14ac:dyDescent="0.2"/>
    <row r="52442" ht="12.75" x14ac:dyDescent="0.2"/>
    <row r="52443" ht="12.75" x14ac:dyDescent="0.2"/>
    <row r="52444" ht="12.75" x14ac:dyDescent="0.2"/>
    <row r="52445" ht="12.75" x14ac:dyDescent="0.2"/>
    <row r="52446" ht="12.75" x14ac:dyDescent="0.2"/>
    <row r="52447" ht="12.75" x14ac:dyDescent="0.2"/>
    <row r="52448" ht="12.75" x14ac:dyDescent="0.2"/>
    <row r="52449" ht="12.75" x14ac:dyDescent="0.2"/>
    <row r="52450" ht="12.75" x14ac:dyDescent="0.2"/>
    <row r="52451" ht="12.75" x14ac:dyDescent="0.2"/>
    <row r="52452" ht="12.75" x14ac:dyDescent="0.2"/>
    <row r="52453" ht="12.75" x14ac:dyDescent="0.2"/>
    <row r="52454" ht="12.75" x14ac:dyDescent="0.2"/>
    <row r="52455" ht="12.75" x14ac:dyDescent="0.2"/>
    <row r="52456" ht="12.75" x14ac:dyDescent="0.2"/>
    <row r="52457" ht="12.75" x14ac:dyDescent="0.2"/>
    <row r="52458" ht="12.75" x14ac:dyDescent="0.2"/>
    <row r="52459" ht="12.75" x14ac:dyDescent="0.2"/>
    <row r="52460" ht="12.75" x14ac:dyDescent="0.2"/>
    <row r="52461" ht="12.75" x14ac:dyDescent="0.2"/>
    <row r="52462" ht="12.75" x14ac:dyDescent="0.2"/>
    <row r="52463" ht="12.75" x14ac:dyDescent="0.2"/>
    <row r="52464" ht="12.75" x14ac:dyDescent="0.2"/>
    <row r="52465" ht="12.75" x14ac:dyDescent="0.2"/>
    <row r="52466" ht="12.75" x14ac:dyDescent="0.2"/>
    <row r="52467" ht="12.75" x14ac:dyDescent="0.2"/>
    <row r="52468" ht="12.75" x14ac:dyDescent="0.2"/>
    <row r="52469" ht="12.75" x14ac:dyDescent="0.2"/>
    <row r="52470" ht="12.75" x14ac:dyDescent="0.2"/>
    <row r="52471" ht="12.75" x14ac:dyDescent="0.2"/>
    <row r="52472" ht="12.75" x14ac:dyDescent="0.2"/>
    <row r="52473" ht="12.75" x14ac:dyDescent="0.2"/>
    <row r="52474" ht="12.75" x14ac:dyDescent="0.2"/>
    <row r="52475" ht="12.75" x14ac:dyDescent="0.2"/>
    <row r="52476" ht="12.75" x14ac:dyDescent="0.2"/>
    <row r="52477" ht="12.75" x14ac:dyDescent="0.2"/>
    <row r="52478" ht="12.75" x14ac:dyDescent="0.2"/>
    <row r="52479" ht="12.75" x14ac:dyDescent="0.2"/>
    <row r="52480" ht="12.75" x14ac:dyDescent="0.2"/>
    <row r="52481" ht="12.75" x14ac:dyDescent="0.2"/>
    <row r="52482" ht="12.75" x14ac:dyDescent="0.2"/>
    <row r="52483" ht="12.75" x14ac:dyDescent="0.2"/>
    <row r="52484" ht="12.75" x14ac:dyDescent="0.2"/>
    <row r="52485" ht="12.75" x14ac:dyDescent="0.2"/>
    <row r="52486" ht="12.75" x14ac:dyDescent="0.2"/>
    <row r="52487" ht="12.75" x14ac:dyDescent="0.2"/>
    <row r="52488" ht="12.75" x14ac:dyDescent="0.2"/>
    <row r="52489" ht="12.75" x14ac:dyDescent="0.2"/>
    <row r="52490" ht="12.75" x14ac:dyDescent="0.2"/>
    <row r="52491" ht="12.75" x14ac:dyDescent="0.2"/>
    <row r="52492" ht="12.75" x14ac:dyDescent="0.2"/>
    <row r="52493" ht="12.75" x14ac:dyDescent="0.2"/>
    <row r="52494" ht="12.75" x14ac:dyDescent="0.2"/>
    <row r="52495" ht="12.75" x14ac:dyDescent="0.2"/>
    <row r="52496" ht="12.75" x14ac:dyDescent="0.2"/>
    <row r="52497" ht="12.75" x14ac:dyDescent="0.2"/>
    <row r="52498" ht="12.75" x14ac:dyDescent="0.2"/>
    <row r="52499" ht="12.75" x14ac:dyDescent="0.2"/>
    <row r="52500" ht="12.75" x14ac:dyDescent="0.2"/>
    <row r="52501" ht="12.75" x14ac:dyDescent="0.2"/>
    <row r="52502" ht="12.75" x14ac:dyDescent="0.2"/>
    <row r="52503" ht="12.75" x14ac:dyDescent="0.2"/>
    <row r="52504" ht="12.75" x14ac:dyDescent="0.2"/>
    <row r="52505" ht="12.75" x14ac:dyDescent="0.2"/>
    <row r="52506" ht="12.75" x14ac:dyDescent="0.2"/>
    <row r="52507" ht="12.75" x14ac:dyDescent="0.2"/>
    <row r="52508" ht="12.75" x14ac:dyDescent="0.2"/>
    <row r="52509" ht="12.75" x14ac:dyDescent="0.2"/>
    <row r="52510" ht="12.75" x14ac:dyDescent="0.2"/>
    <row r="52511" ht="12.75" x14ac:dyDescent="0.2"/>
    <row r="52512" ht="12.75" x14ac:dyDescent="0.2"/>
    <row r="52513" ht="12.75" x14ac:dyDescent="0.2"/>
    <row r="52514" ht="12.75" x14ac:dyDescent="0.2"/>
    <row r="52515" ht="12.75" x14ac:dyDescent="0.2"/>
    <row r="52516" ht="12.75" x14ac:dyDescent="0.2"/>
    <row r="52517" ht="12.75" x14ac:dyDescent="0.2"/>
    <row r="52518" ht="12.75" x14ac:dyDescent="0.2"/>
    <row r="52519" ht="12.75" x14ac:dyDescent="0.2"/>
    <row r="52520" ht="12.75" x14ac:dyDescent="0.2"/>
    <row r="52521" ht="12.75" x14ac:dyDescent="0.2"/>
    <row r="52522" ht="12.75" x14ac:dyDescent="0.2"/>
    <row r="52523" ht="12.75" x14ac:dyDescent="0.2"/>
    <row r="52524" ht="12.75" x14ac:dyDescent="0.2"/>
    <row r="52525" ht="12.75" x14ac:dyDescent="0.2"/>
    <row r="52526" ht="12.75" x14ac:dyDescent="0.2"/>
    <row r="52527" ht="12.75" x14ac:dyDescent="0.2"/>
    <row r="52528" ht="12.75" x14ac:dyDescent="0.2"/>
    <row r="52529" ht="12.75" x14ac:dyDescent="0.2"/>
    <row r="52530" ht="12.75" x14ac:dyDescent="0.2"/>
    <row r="52531" ht="12.75" x14ac:dyDescent="0.2"/>
    <row r="52532" ht="12.75" x14ac:dyDescent="0.2"/>
    <row r="52533" ht="12.75" x14ac:dyDescent="0.2"/>
    <row r="52534" ht="12.75" x14ac:dyDescent="0.2"/>
    <row r="52535" ht="12.75" x14ac:dyDescent="0.2"/>
    <row r="52536" ht="12.75" x14ac:dyDescent="0.2"/>
    <row r="52537" ht="12.75" x14ac:dyDescent="0.2"/>
    <row r="52538" ht="12.75" x14ac:dyDescent="0.2"/>
    <row r="52539" ht="12.75" x14ac:dyDescent="0.2"/>
    <row r="52540" ht="12.75" x14ac:dyDescent="0.2"/>
    <row r="52541" ht="12.75" x14ac:dyDescent="0.2"/>
    <row r="52542" ht="12.75" x14ac:dyDescent="0.2"/>
    <row r="52543" ht="12.75" x14ac:dyDescent="0.2"/>
    <row r="52544" ht="12.75" x14ac:dyDescent="0.2"/>
    <row r="52545" ht="12.75" x14ac:dyDescent="0.2"/>
    <row r="52546" ht="12.75" x14ac:dyDescent="0.2"/>
    <row r="52547" ht="12.75" x14ac:dyDescent="0.2"/>
    <row r="52548" ht="12.75" x14ac:dyDescent="0.2"/>
    <row r="52549" ht="12.75" x14ac:dyDescent="0.2"/>
    <row r="52550" ht="12.75" x14ac:dyDescent="0.2"/>
    <row r="52551" ht="12.75" x14ac:dyDescent="0.2"/>
    <row r="52552" ht="12.75" x14ac:dyDescent="0.2"/>
    <row r="52553" ht="12.75" x14ac:dyDescent="0.2"/>
    <row r="52554" ht="12.75" x14ac:dyDescent="0.2"/>
    <row r="52555" ht="12.75" x14ac:dyDescent="0.2"/>
    <row r="52556" ht="12.75" x14ac:dyDescent="0.2"/>
    <row r="52557" ht="12.75" x14ac:dyDescent="0.2"/>
    <row r="52558" ht="12.75" x14ac:dyDescent="0.2"/>
    <row r="52559" ht="12.75" x14ac:dyDescent="0.2"/>
    <row r="52560" ht="12.75" x14ac:dyDescent="0.2"/>
    <row r="52561" ht="12.75" x14ac:dyDescent="0.2"/>
    <row r="52562" ht="12.75" x14ac:dyDescent="0.2"/>
    <row r="52563" ht="12.75" x14ac:dyDescent="0.2"/>
    <row r="52564" ht="12.75" x14ac:dyDescent="0.2"/>
    <row r="52565" ht="12.75" x14ac:dyDescent="0.2"/>
    <row r="52566" ht="12.75" x14ac:dyDescent="0.2"/>
    <row r="52567" ht="12.75" x14ac:dyDescent="0.2"/>
    <row r="52568" ht="12.75" x14ac:dyDescent="0.2"/>
    <row r="52569" ht="12.75" x14ac:dyDescent="0.2"/>
    <row r="52570" ht="12.75" x14ac:dyDescent="0.2"/>
    <row r="52571" ht="12.75" x14ac:dyDescent="0.2"/>
    <row r="52572" ht="12.75" x14ac:dyDescent="0.2"/>
    <row r="52573" ht="12.75" x14ac:dyDescent="0.2"/>
    <row r="52574" ht="12.75" x14ac:dyDescent="0.2"/>
    <row r="52575" ht="12.75" x14ac:dyDescent="0.2"/>
    <row r="52576" ht="12.75" x14ac:dyDescent="0.2"/>
    <row r="52577" ht="12.75" x14ac:dyDescent="0.2"/>
    <row r="52578" ht="12.75" x14ac:dyDescent="0.2"/>
    <row r="52579" ht="12.75" x14ac:dyDescent="0.2"/>
    <row r="52580" ht="12.75" x14ac:dyDescent="0.2"/>
    <row r="52581" ht="12.75" x14ac:dyDescent="0.2"/>
    <row r="52582" ht="12.75" x14ac:dyDescent="0.2"/>
    <row r="52583" ht="12.75" x14ac:dyDescent="0.2"/>
    <row r="52584" ht="12.75" x14ac:dyDescent="0.2"/>
    <row r="52585" ht="12.75" x14ac:dyDescent="0.2"/>
    <row r="52586" ht="12.75" x14ac:dyDescent="0.2"/>
    <row r="52587" ht="12.75" x14ac:dyDescent="0.2"/>
    <row r="52588" ht="12.75" x14ac:dyDescent="0.2"/>
    <row r="52589" ht="12.75" x14ac:dyDescent="0.2"/>
    <row r="52590" ht="12.75" x14ac:dyDescent="0.2"/>
    <row r="52591" ht="12.75" x14ac:dyDescent="0.2"/>
    <row r="52592" ht="12.75" x14ac:dyDescent="0.2"/>
    <row r="52593" ht="12.75" x14ac:dyDescent="0.2"/>
    <row r="52594" ht="12.75" x14ac:dyDescent="0.2"/>
    <row r="52595" ht="12.75" x14ac:dyDescent="0.2"/>
    <row r="52596" ht="12.75" x14ac:dyDescent="0.2"/>
    <row r="52597" ht="12.75" x14ac:dyDescent="0.2"/>
    <row r="52598" ht="12.75" x14ac:dyDescent="0.2"/>
    <row r="52599" ht="12.75" x14ac:dyDescent="0.2"/>
    <row r="52600" ht="12.75" x14ac:dyDescent="0.2"/>
    <row r="52601" ht="12.75" x14ac:dyDescent="0.2"/>
    <row r="52602" ht="12.75" x14ac:dyDescent="0.2"/>
    <row r="52603" ht="12.75" x14ac:dyDescent="0.2"/>
    <row r="52604" ht="12.75" x14ac:dyDescent="0.2"/>
    <row r="52605" ht="12.75" x14ac:dyDescent="0.2"/>
    <row r="52606" ht="12.75" x14ac:dyDescent="0.2"/>
    <row r="52607" ht="12.75" x14ac:dyDescent="0.2"/>
    <row r="52608" ht="12.75" x14ac:dyDescent="0.2"/>
    <row r="52609" ht="12.75" x14ac:dyDescent="0.2"/>
    <row r="52610" ht="12.75" x14ac:dyDescent="0.2"/>
    <row r="52611" ht="12.75" x14ac:dyDescent="0.2"/>
    <row r="52612" ht="12.75" x14ac:dyDescent="0.2"/>
    <row r="52613" ht="12.75" x14ac:dyDescent="0.2"/>
    <row r="52614" ht="12.75" x14ac:dyDescent="0.2"/>
    <row r="52615" ht="12.75" x14ac:dyDescent="0.2"/>
    <row r="52616" ht="12.75" x14ac:dyDescent="0.2"/>
    <row r="52617" ht="12.75" x14ac:dyDescent="0.2"/>
    <row r="52618" ht="12.75" x14ac:dyDescent="0.2"/>
    <row r="52619" ht="12.75" x14ac:dyDescent="0.2"/>
    <row r="52620" ht="12.75" x14ac:dyDescent="0.2"/>
    <row r="52621" ht="12.75" x14ac:dyDescent="0.2"/>
    <row r="52622" ht="12.75" x14ac:dyDescent="0.2"/>
    <row r="52623" ht="12.75" x14ac:dyDescent="0.2"/>
    <row r="52624" ht="12.75" x14ac:dyDescent="0.2"/>
    <row r="52625" ht="12.75" x14ac:dyDescent="0.2"/>
    <row r="52626" ht="12.75" x14ac:dyDescent="0.2"/>
    <row r="52627" ht="12.75" x14ac:dyDescent="0.2"/>
    <row r="52628" ht="12.75" x14ac:dyDescent="0.2"/>
    <row r="52629" ht="12.75" x14ac:dyDescent="0.2"/>
    <row r="52630" ht="12.75" x14ac:dyDescent="0.2"/>
    <row r="52631" ht="12.75" x14ac:dyDescent="0.2"/>
    <row r="52632" ht="12.75" x14ac:dyDescent="0.2"/>
    <row r="52633" ht="12.75" x14ac:dyDescent="0.2"/>
    <row r="52634" ht="12.75" x14ac:dyDescent="0.2"/>
    <row r="52635" ht="12.75" x14ac:dyDescent="0.2"/>
    <row r="52636" ht="12.75" x14ac:dyDescent="0.2"/>
    <row r="52637" ht="12.75" x14ac:dyDescent="0.2"/>
    <row r="52638" ht="12.75" x14ac:dyDescent="0.2"/>
    <row r="52639" ht="12.75" x14ac:dyDescent="0.2"/>
    <row r="52640" ht="12.75" x14ac:dyDescent="0.2"/>
    <row r="52641" ht="12.75" x14ac:dyDescent="0.2"/>
    <row r="52642" ht="12.75" x14ac:dyDescent="0.2"/>
    <row r="52643" ht="12.75" x14ac:dyDescent="0.2"/>
    <row r="52644" ht="12.75" x14ac:dyDescent="0.2"/>
    <row r="52645" ht="12.75" x14ac:dyDescent="0.2"/>
    <row r="52646" ht="12.75" x14ac:dyDescent="0.2"/>
    <row r="52647" ht="12.75" x14ac:dyDescent="0.2"/>
    <row r="52648" ht="12.75" x14ac:dyDescent="0.2"/>
    <row r="52649" ht="12.75" x14ac:dyDescent="0.2"/>
    <row r="52650" ht="12.75" x14ac:dyDescent="0.2"/>
    <row r="52651" ht="12.75" x14ac:dyDescent="0.2"/>
    <row r="52652" ht="12.75" x14ac:dyDescent="0.2"/>
    <row r="52653" ht="12.75" x14ac:dyDescent="0.2"/>
    <row r="52654" ht="12.75" x14ac:dyDescent="0.2"/>
    <row r="52655" ht="12.75" x14ac:dyDescent="0.2"/>
    <row r="52656" ht="12.75" x14ac:dyDescent="0.2"/>
    <row r="52657" ht="12.75" x14ac:dyDescent="0.2"/>
    <row r="52658" ht="12.75" x14ac:dyDescent="0.2"/>
    <row r="52659" ht="12.75" x14ac:dyDescent="0.2"/>
    <row r="52660" ht="12.75" x14ac:dyDescent="0.2"/>
    <row r="52661" ht="12.75" x14ac:dyDescent="0.2"/>
    <row r="52662" ht="12.75" x14ac:dyDescent="0.2"/>
    <row r="52663" ht="12.75" x14ac:dyDescent="0.2"/>
    <row r="52664" ht="12.75" x14ac:dyDescent="0.2"/>
    <row r="52665" ht="12.75" x14ac:dyDescent="0.2"/>
    <row r="52666" ht="12.75" x14ac:dyDescent="0.2"/>
    <row r="52667" ht="12.75" x14ac:dyDescent="0.2"/>
    <row r="52668" ht="12.75" x14ac:dyDescent="0.2"/>
    <row r="52669" ht="12.75" x14ac:dyDescent="0.2"/>
    <row r="52670" ht="12.75" x14ac:dyDescent="0.2"/>
    <row r="52671" ht="12.75" x14ac:dyDescent="0.2"/>
    <row r="52672" ht="12.75" x14ac:dyDescent="0.2"/>
    <row r="52673" ht="12.75" x14ac:dyDescent="0.2"/>
    <row r="52674" ht="12.75" x14ac:dyDescent="0.2"/>
    <row r="52675" ht="12.75" x14ac:dyDescent="0.2"/>
    <row r="52676" ht="12.75" x14ac:dyDescent="0.2"/>
    <row r="52677" ht="12.75" x14ac:dyDescent="0.2"/>
    <row r="52678" ht="12.75" x14ac:dyDescent="0.2"/>
    <row r="52679" ht="12.75" x14ac:dyDescent="0.2"/>
    <row r="52680" ht="12.75" x14ac:dyDescent="0.2"/>
    <row r="52681" ht="12.75" x14ac:dyDescent="0.2"/>
    <row r="52682" ht="12.75" x14ac:dyDescent="0.2"/>
    <row r="52683" ht="12.75" x14ac:dyDescent="0.2"/>
    <row r="52684" ht="12.75" x14ac:dyDescent="0.2"/>
    <row r="52685" ht="12.75" x14ac:dyDescent="0.2"/>
    <row r="52686" ht="12.75" x14ac:dyDescent="0.2"/>
    <row r="52687" ht="12.75" x14ac:dyDescent="0.2"/>
    <row r="52688" ht="12.75" x14ac:dyDescent="0.2"/>
    <row r="52689" ht="12.75" x14ac:dyDescent="0.2"/>
    <row r="52690" ht="12.75" x14ac:dyDescent="0.2"/>
    <row r="52691" ht="12.75" x14ac:dyDescent="0.2"/>
    <row r="52692" ht="12.75" x14ac:dyDescent="0.2"/>
    <row r="52693" ht="12.75" x14ac:dyDescent="0.2"/>
    <row r="52694" ht="12.75" x14ac:dyDescent="0.2"/>
    <row r="52695" ht="12.75" x14ac:dyDescent="0.2"/>
    <row r="52696" ht="12.75" x14ac:dyDescent="0.2"/>
    <row r="52697" ht="12.75" x14ac:dyDescent="0.2"/>
    <row r="52698" ht="12.75" x14ac:dyDescent="0.2"/>
    <row r="52699" ht="12.75" x14ac:dyDescent="0.2"/>
    <row r="52700" ht="12.75" x14ac:dyDescent="0.2"/>
    <row r="52701" ht="12.75" x14ac:dyDescent="0.2"/>
    <row r="52702" ht="12.75" x14ac:dyDescent="0.2"/>
    <row r="52703" ht="12.75" x14ac:dyDescent="0.2"/>
    <row r="52704" ht="12.75" x14ac:dyDescent="0.2"/>
    <row r="52705" ht="12.75" x14ac:dyDescent="0.2"/>
    <row r="52706" ht="12.75" x14ac:dyDescent="0.2"/>
    <row r="52707" ht="12.75" x14ac:dyDescent="0.2"/>
    <row r="52708" ht="12.75" x14ac:dyDescent="0.2"/>
    <row r="52709" ht="12.75" x14ac:dyDescent="0.2"/>
    <row r="52710" ht="12.75" x14ac:dyDescent="0.2"/>
    <row r="52711" ht="12.75" x14ac:dyDescent="0.2"/>
    <row r="52712" ht="12.75" x14ac:dyDescent="0.2"/>
    <row r="52713" ht="12.75" x14ac:dyDescent="0.2"/>
    <row r="52714" ht="12.75" x14ac:dyDescent="0.2"/>
    <row r="52715" ht="12.75" x14ac:dyDescent="0.2"/>
    <row r="52716" ht="12.75" x14ac:dyDescent="0.2"/>
    <row r="52717" ht="12.75" x14ac:dyDescent="0.2"/>
    <row r="52718" ht="12.75" x14ac:dyDescent="0.2"/>
    <row r="52719" ht="12.75" x14ac:dyDescent="0.2"/>
    <row r="52720" ht="12.75" x14ac:dyDescent="0.2"/>
    <row r="52721" ht="12.75" x14ac:dyDescent="0.2"/>
    <row r="52722" ht="12.75" x14ac:dyDescent="0.2"/>
    <row r="52723" ht="12.75" x14ac:dyDescent="0.2"/>
    <row r="52724" ht="12.75" x14ac:dyDescent="0.2"/>
    <row r="52725" ht="12.75" x14ac:dyDescent="0.2"/>
    <row r="52726" ht="12.75" x14ac:dyDescent="0.2"/>
    <row r="52727" ht="12.75" x14ac:dyDescent="0.2"/>
    <row r="52728" ht="12.75" x14ac:dyDescent="0.2"/>
    <row r="52729" ht="12.75" x14ac:dyDescent="0.2"/>
    <row r="52730" ht="12.75" x14ac:dyDescent="0.2"/>
    <row r="52731" ht="12.75" x14ac:dyDescent="0.2"/>
    <row r="52732" ht="12.75" x14ac:dyDescent="0.2"/>
    <row r="52733" ht="12.75" x14ac:dyDescent="0.2"/>
    <row r="52734" ht="12.75" x14ac:dyDescent="0.2"/>
    <row r="52735" ht="12.75" x14ac:dyDescent="0.2"/>
    <row r="52736" ht="12.75" x14ac:dyDescent="0.2"/>
    <row r="52737" ht="12.75" x14ac:dyDescent="0.2"/>
    <row r="52738" ht="12.75" x14ac:dyDescent="0.2"/>
    <row r="52739" ht="12.75" x14ac:dyDescent="0.2"/>
    <row r="52740" ht="12.75" x14ac:dyDescent="0.2"/>
    <row r="52741" ht="12.75" x14ac:dyDescent="0.2"/>
    <row r="52742" ht="12.75" x14ac:dyDescent="0.2"/>
    <row r="52743" ht="12.75" x14ac:dyDescent="0.2"/>
    <row r="52744" ht="12.75" x14ac:dyDescent="0.2"/>
    <row r="52745" ht="12.75" x14ac:dyDescent="0.2"/>
    <row r="52746" ht="12.75" x14ac:dyDescent="0.2"/>
    <row r="52747" ht="12.75" x14ac:dyDescent="0.2"/>
    <row r="52748" ht="12.75" x14ac:dyDescent="0.2"/>
    <row r="52749" ht="12.75" x14ac:dyDescent="0.2"/>
    <row r="52750" ht="12.75" x14ac:dyDescent="0.2"/>
    <row r="52751" ht="12.75" x14ac:dyDescent="0.2"/>
    <row r="52752" ht="12.75" x14ac:dyDescent="0.2"/>
    <row r="52753" ht="12.75" x14ac:dyDescent="0.2"/>
    <row r="52754" ht="12.75" x14ac:dyDescent="0.2"/>
    <row r="52755" ht="12.75" x14ac:dyDescent="0.2"/>
    <row r="52756" ht="12.75" x14ac:dyDescent="0.2"/>
    <row r="52757" ht="12.75" x14ac:dyDescent="0.2"/>
    <row r="52758" ht="12.75" x14ac:dyDescent="0.2"/>
    <row r="52759" ht="12.75" x14ac:dyDescent="0.2"/>
    <row r="52760" ht="12.75" x14ac:dyDescent="0.2"/>
    <row r="52761" ht="12.75" x14ac:dyDescent="0.2"/>
    <row r="52762" ht="12.75" x14ac:dyDescent="0.2"/>
    <row r="52763" ht="12.75" x14ac:dyDescent="0.2"/>
    <row r="52764" ht="12.75" x14ac:dyDescent="0.2"/>
    <row r="52765" ht="12.75" x14ac:dyDescent="0.2"/>
    <row r="52766" ht="12.75" x14ac:dyDescent="0.2"/>
    <row r="52767" ht="12.75" x14ac:dyDescent="0.2"/>
    <row r="52768" ht="12.75" x14ac:dyDescent="0.2"/>
    <row r="52769" ht="12.75" x14ac:dyDescent="0.2"/>
    <row r="52770" ht="12.75" x14ac:dyDescent="0.2"/>
    <row r="52771" ht="12.75" x14ac:dyDescent="0.2"/>
    <row r="52772" ht="12.75" x14ac:dyDescent="0.2"/>
    <row r="52773" ht="12.75" x14ac:dyDescent="0.2"/>
    <row r="52774" ht="12.75" x14ac:dyDescent="0.2"/>
    <row r="52775" ht="12.75" x14ac:dyDescent="0.2"/>
    <row r="52776" ht="12.75" x14ac:dyDescent="0.2"/>
    <row r="52777" ht="12.75" x14ac:dyDescent="0.2"/>
    <row r="52778" ht="12.75" x14ac:dyDescent="0.2"/>
    <row r="52779" ht="12.75" x14ac:dyDescent="0.2"/>
    <row r="52780" ht="12.75" x14ac:dyDescent="0.2"/>
    <row r="52781" ht="12.75" x14ac:dyDescent="0.2"/>
    <row r="52782" ht="12.75" x14ac:dyDescent="0.2"/>
    <row r="52783" ht="12.75" x14ac:dyDescent="0.2"/>
    <row r="52784" ht="12.75" x14ac:dyDescent="0.2"/>
    <row r="52785" ht="12.75" x14ac:dyDescent="0.2"/>
    <row r="52786" ht="12.75" x14ac:dyDescent="0.2"/>
    <row r="52787" ht="12.75" x14ac:dyDescent="0.2"/>
    <row r="52788" ht="12.75" x14ac:dyDescent="0.2"/>
    <row r="52789" ht="12.75" x14ac:dyDescent="0.2"/>
    <row r="52790" ht="12.75" x14ac:dyDescent="0.2"/>
    <row r="52791" ht="12.75" x14ac:dyDescent="0.2"/>
    <row r="52792" ht="12.75" x14ac:dyDescent="0.2"/>
    <row r="52793" ht="12.75" x14ac:dyDescent="0.2"/>
    <row r="52794" ht="12.75" x14ac:dyDescent="0.2"/>
    <row r="52795" ht="12.75" x14ac:dyDescent="0.2"/>
    <row r="52796" ht="12.75" x14ac:dyDescent="0.2"/>
    <row r="52797" ht="12.75" x14ac:dyDescent="0.2"/>
    <row r="52798" ht="12.75" x14ac:dyDescent="0.2"/>
    <row r="52799" ht="12.75" x14ac:dyDescent="0.2"/>
    <row r="52800" ht="12.75" x14ac:dyDescent="0.2"/>
    <row r="52801" ht="12.75" x14ac:dyDescent="0.2"/>
    <row r="52802" ht="12.75" x14ac:dyDescent="0.2"/>
    <row r="52803" ht="12.75" x14ac:dyDescent="0.2"/>
    <row r="52804" ht="12.75" x14ac:dyDescent="0.2"/>
    <row r="52805" ht="12.75" x14ac:dyDescent="0.2"/>
    <row r="52806" ht="12.75" x14ac:dyDescent="0.2"/>
    <row r="52807" ht="12.75" x14ac:dyDescent="0.2"/>
    <row r="52808" ht="12.75" x14ac:dyDescent="0.2"/>
    <row r="52809" ht="12.75" x14ac:dyDescent="0.2"/>
    <row r="52810" ht="12.75" x14ac:dyDescent="0.2"/>
    <row r="52811" ht="12.75" x14ac:dyDescent="0.2"/>
    <row r="52812" ht="12.75" x14ac:dyDescent="0.2"/>
    <row r="52813" ht="12.75" x14ac:dyDescent="0.2"/>
    <row r="52814" ht="12.75" x14ac:dyDescent="0.2"/>
    <row r="52815" ht="12.75" x14ac:dyDescent="0.2"/>
    <row r="52816" ht="12.75" x14ac:dyDescent="0.2"/>
    <row r="52817" ht="12.75" x14ac:dyDescent="0.2"/>
    <row r="52818" ht="12.75" x14ac:dyDescent="0.2"/>
    <row r="52819" ht="12.75" x14ac:dyDescent="0.2"/>
    <row r="52820" ht="12.75" x14ac:dyDescent="0.2"/>
    <row r="52821" ht="12.75" x14ac:dyDescent="0.2"/>
    <row r="52822" ht="12.75" x14ac:dyDescent="0.2"/>
    <row r="52823" ht="12.75" x14ac:dyDescent="0.2"/>
    <row r="52824" ht="12.75" x14ac:dyDescent="0.2"/>
    <row r="52825" ht="12.75" x14ac:dyDescent="0.2"/>
    <row r="52826" ht="12.75" x14ac:dyDescent="0.2"/>
    <row r="52827" ht="12.75" x14ac:dyDescent="0.2"/>
    <row r="52828" ht="12.75" x14ac:dyDescent="0.2"/>
    <row r="52829" ht="12.75" x14ac:dyDescent="0.2"/>
    <row r="52830" ht="12.75" x14ac:dyDescent="0.2"/>
    <row r="52831" ht="12.75" x14ac:dyDescent="0.2"/>
    <row r="52832" ht="12.75" x14ac:dyDescent="0.2"/>
    <row r="52833" ht="12.75" x14ac:dyDescent="0.2"/>
    <row r="52834" ht="12.75" x14ac:dyDescent="0.2"/>
    <row r="52835" ht="12.75" x14ac:dyDescent="0.2"/>
    <row r="52836" ht="12.75" x14ac:dyDescent="0.2"/>
    <row r="52837" ht="12.75" x14ac:dyDescent="0.2"/>
    <row r="52838" ht="12.75" x14ac:dyDescent="0.2"/>
    <row r="52839" ht="12.75" x14ac:dyDescent="0.2"/>
    <row r="52840" ht="12.75" x14ac:dyDescent="0.2"/>
    <row r="52841" ht="12.75" x14ac:dyDescent="0.2"/>
    <row r="52842" ht="12.75" x14ac:dyDescent="0.2"/>
    <row r="52843" ht="12.75" x14ac:dyDescent="0.2"/>
    <row r="52844" ht="12.75" x14ac:dyDescent="0.2"/>
    <row r="52845" ht="12.75" x14ac:dyDescent="0.2"/>
    <row r="52846" ht="12.75" x14ac:dyDescent="0.2"/>
    <row r="52847" ht="12.75" x14ac:dyDescent="0.2"/>
    <row r="52848" ht="12.75" x14ac:dyDescent="0.2"/>
    <row r="52849" ht="12.75" x14ac:dyDescent="0.2"/>
    <row r="52850" ht="12.75" x14ac:dyDescent="0.2"/>
    <row r="52851" ht="12.75" x14ac:dyDescent="0.2"/>
    <row r="52852" ht="12.75" x14ac:dyDescent="0.2"/>
    <row r="52853" ht="12.75" x14ac:dyDescent="0.2"/>
    <row r="52854" ht="12.75" x14ac:dyDescent="0.2"/>
    <row r="52855" ht="12.75" x14ac:dyDescent="0.2"/>
    <row r="52856" ht="12.75" x14ac:dyDescent="0.2"/>
    <row r="52857" ht="12.75" x14ac:dyDescent="0.2"/>
    <row r="52858" ht="12.75" x14ac:dyDescent="0.2"/>
    <row r="52859" ht="12.75" x14ac:dyDescent="0.2"/>
    <row r="52860" ht="12.75" x14ac:dyDescent="0.2"/>
    <row r="52861" ht="12.75" x14ac:dyDescent="0.2"/>
    <row r="52862" ht="12.75" x14ac:dyDescent="0.2"/>
    <row r="52863" ht="12.75" x14ac:dyDescent="0.2"/>
    <row r="52864" ht="12.75" x14ac:dyDescent="0.2"/>
    <row r="52865" ht="12.75" x14ac:dyDescent="0.2"/>
    <row r="52866" ht="12.75" x14ac:dyDescent="0.2"/>
    <row r="52867" ht="12.75" x14ac:dyDescent="0.2"/>
    <row r="52868" ht="12.75" x14ac:dyDescent="0.2"/>
    <row r="52869" ht="12.75" x14ac:dyDescent="0.2"/>
    <row r="52870" ht="12.75" x14ac:dyDescent="0.2"/>
    <row r="52871" ht="12.75" x14ac:dyDescent="0.2"/>
    <row r="52872" ht="12.75" x14ac:dyDescent="0.2"/>
    <row r="52873" ht="12.75" x14ac:dyDescent="0.2"/>
    <row r="52874" ht="12.75" x14ac:dyDescent="0.2"/>
    <row r="52875" ht="12.75" x14ac:dyDescent="0.2"/>
    <row r="52876" ht="12.75" x14ac:dyDescent="0.2"/>
    <row r="52877" ht="12.75" x14ac:dyDescent="0.2"/>
    <row r="52878" ht="12.75" x14ac:dyDescent="0.2"/>
    <row r="52879" ht="12.75" x14ac:dyDescent="0.2"/>
    <row r="52880" ht="12.75" x14ac:dyDescent="0.2"/>
    <row r="52881" ht="12.75" x14ac:dyDescent="0.2"/>
    <row r="52882" ht="12.75" x14ac:dyDescent="0.2"/>
    <row r="52883" ht="12.75" x14ac:dyDescent="0.2"/>
    <row r="52884" ht="12.75" x14ac:dyDescent="0.2"/>
    <row r="52885" ht="12.75" x14ac:dyDescent="0.2"/>
    <row r="52886" ht="12.75" x14ac:dyDescent="0.2"/>
    <row r="52887" ht="12.75" x14ac:dyDescent="0.2"/>
    <row r="52888" ht="12.75" x14ac:dyDescent="0.2"/>
    <row r="52889" ht="12.75" x14ac:dyDescent="0.2"/>
    <row r="52890" ht="12.75" x14ac:dyDescent="0.2"/>
    <row r="52891" ht="12.75" x14ac:dyDescent="0.2"/>
    <row r="52892" ht="12.75" x14ac:dyDescent="0.2"/>
    <row r="52893" ht="12.75" x14ac:dyDescent="0.2"/>
    <row r="52894" ht="12.75" x14ac:dyDescent="0.2"/>
    <row r="52895" ht="12.75" x14ac:dyDescent="0.2"/>
    <row r="52896" ht="12.75" x14ac:dyDescent="0.2"/>
    <row r="52897" ht="12.75" x14ac:dyDescent="0.2"/>
    <row r="52898" ht="12.75" x14ac:dyDescent="0.2"/>
    <row r="52899" ht="12.75" x14ac:dyDescent="0.2"/>
    <row r="52900" ht="12.75" x14ac:dyDescent="0.2"/>
    <row r="52901" ht="12.75" x14ac:dyDescent="0.2"/>
    <row r="52902" ht="12.75" x14ac:dyDescent="0.2"/>
    <row r="52903" ht="12.75" x14ac:dyDescent="0.2"/>
    <row r="52904" ht="12.75" x14ac:dyDescent="0.2"/>
    <row r="52905" ht="12.75" x14ac:dyDescent="0.2"/>
    <row r="52906" ht="12.75" x14ac:dyDescent="0.2"/>
    <row r="52907" ht="12.75" x14ac:dyDescent="0.2"/>
    <row r="52908" ht="12.75" x14ac:dyDescent="0.2"/>
    <row r="52909" ht="12.75" x14ac:dyDescent="0.2"/>
    <row r="52910" ht="12.75" x14ac:dyDescent="0.2"/>
    <row r="52911" ht="12.75" x14ac:dyDescent="0.2"/>
    <row r="52912" ht="12.75" x14ac:dyDescent="0.2"/>
    <row r="52913" ht="12.75" x14ac:dyDescent="0.2"/>
    <row r="52914" ht="12.75" x14ac:dyDescent="0.2"/>
    <row r="52915" ht="12.75" x14ac:dyDescent="0.2"/>
    <row r="52916" ht="12.75" x14ac:dyDescent="0.2"/>
    <row r="52917" ht="12.75" x14ac:dyDescent="0.2"/>
    <row r="52918" ht="12.75" x14ac:dyDescent="0.2"/>
    <row r="52919" ht="12.75" x14ac:dyDescent="0.2"/>
    <row r="52920" ht="12.75" x14ac:dyDescent="0.2"/>
    <row r="52921" ht="12.75" x14ac:dyDescent="0.2"/>
    <row r="52922" ht="12.75" x14ac:dyDescent="0.2"/>
    <row r="52923" ht="12.75" x14ac:dyDescent="0.2"/>
    <row r="52924" ht="12.75" x14ac:dyDescent="0.2"/>
    <row r="52925" ht="12.75" x14ac:dyDescent="0.2"/>
    <row r="52926" ht="12.75" x14ac:dyDescent="0.2"/>
    <row r="52927" ht="12.75" x14ac:dyDescent="0.2"/>
    <row r="52928" ht="12.75" x14ac:dyDescent="0.2"/>
    <row r="52929" ht="12.75" x14ac:dyDescent="0.2"/>
    <row r="52930" ht="12.75" x14ac:dyDescent="0.2"/>
    <row r="52931" ht="12.75" x14ac:dyDescent="0.2"/>
    <row r="52932" ht="12.75" x14ac:dyDescent="0.2"/>
    <row r="52933" ht="12.75" x14ac:dyDescent="0.2"/>
    <row r="52934" ht="12.75" x14ac:dyDescent="0.2"/>
    <row r="52935" ht="12.75" x14ac:dyDescent="0.2"/>
    <row r="52936" ht="12.75" x14ac:dyDescent="0.2"/>
    <row r="52937" ht="12.75" x14ac:dyDescent="0.2"/>
    <row r="52938" ht="12.75" x14ac:dyDescent="0.2"/>
    <row r="52939" ht="12.75" x14ac:dyDescent="0.2"/>
    <row r="52940" ht="12.75" x14ac:dyDescent="0.2"/>
    <row r="52941" ht="12.75" x14ac:dyDescent="0.2"/>
    <row r="52942" ht="12.75" x14ac:dyDescent="0.2"/>
    <row r="52943" ht="12.75" x14ac:dyDescent="0.2"/>
    <row r="52944" ht="12.75" x14ac:dyDescent="0.2"/>
    <row r="52945" ht="12.75" x14ac:dyDescent="0.2"/>
    <row r="52946" ht="12.75" x14ac:dyDescent="0.2"/>
    <row r="52947" ht="12.75" x14ac:dyDescent="0.2"/>
    <row r="52948" ht="12.75" x14ac:dyDescent="0.2"/>
    <row r="52949" ht="12.75" x14ac:dyDescent="0.2"/>
    <row r="52950" ht="12.75" x14ac:dyDescent="0.2"/>
    <row r="52951" ht="12.75" x14ac:dyDescent="0.2"/>
    <row r="52952" ht="12.75" x14ac:dyDescent="0.2"/>
    <row r="52953" ht="12.75" x14ac:dyDescent="0.2"/>
    <row r="52954" ht="12.75" x14ac:dyDescent="0.2"/>
    <row r="52955" ht="12.75" x14ac:dyDescent="0.2"/>
    <row r="52956" ht="12.75" x14ac:dyDescent="0.2"/>
    <row r="52957" ht="12.75" x14ac:dyDescent="0.2"/>
    <row r="52958" ht="12.75" x14ac:dyDescent="0.2"/>
    <row r="52959" ht="12.75" x14ac:dyDescent="0.2"/>
    <row r="52960" ht="12.75" x14ac:dyDescent="0.2"/>
    <row r="52961" ht="12.75" x14ac:dyDescent="0.2"/>
    <row r="52962" ht="12.75" x14ac:dyDescent="0.2"/>
    <row r="52963" ht="12.75" x14ac:dyDescent="0.2"/>
    <row r="52964" ht="12.75" x14ac:dyDescent="0.2"/>
    <row r="52965" ht="12.75" x14ac:dyDescent="0.2"/>
    <row r="52966" ht="12.75" x14ac:dyDescent="0.2"/>
    <row r="52967" ht="12.75" x14ac:dyDescent="0.2"/>
    <row r="52968" ht="12.75" x14ac:dyDescent="0.2"/>
    <row r="52969" ht="12.75" x14ac:dyDescent="0.2"/>
    <row r="52970" ht="12.75" x14ac:dyDescent="0.2"/>
    <row r="52971" ht="12.75" x14ac:dyDescent="0.2"/>
    <row r="52972" ht="12.75" x14ac:dyDescent="0.2"/>
    <row r="52973" ht="12.75" x14ac:dyDescent="0.2"/>
    <row r="52974" ht="12.75" x14ac:dyDescent="0.2"/>
    <row r="52975" ht="12.75" x14ac:dyDescent="0.2"/>
    <row r="52976" ht="12.75" x14ac:dyDescent="0.2"/>
    <row r="52977" ht="12.75" x14ac:dyDescent="0.2"/>
    <row r="52978" ht="12.75" x14ac:dyDescent="0.2"/>
    <row r="52979" ht="12.75" x14ac:dyDescent="0.2"/>
    <row r="52980" ht="12.75" x14ac:dyDescent="0.2"/>
    <row r="52981" ht="12.75" x14ac:dyDescent="0.2"/>
    <row r="52982" ht="12.75" x14ac:dyDescent="0.2"/>
    <row r="52983" ht="12.75" x14ac:dyDescent="0.2"/>
    <row r="52984" ht="12.75" x14ac:dyDescent="0.2"/>
    <row r="52985" ht="12.75" x14ac:dyDescent="0.2"/>
    <row r="52986" ht="12.75" x14ac:dyDescent="0.2"/>
    <row r="52987" ht="12.75" x14ac:dyDescent="0.2"/>
    <row r="52988" ht="12.75" x14ac:dyDescent="0.2"/>
    <row r="52989" ht="12.75" x14ac:dyDescent="0.2"/>
    <row r="52990" ht="12.75" x14ac:dyDescent="0.2"/>
    <row r="52991" ht="12.75" x14ac:dyDescent="0.2"/>
    <row r="52992" ht="12.75" x14ac:dyDescent="0.2"/>
    <row r="52993" ht="12.75" x14ac:dyDescent="0.2"/>
    <row r="52994" ht="12.75" x14ac:dyDescent="0.2"/>
    <row r="52995" ht="12.75" x14ac:dyDescent="0.2"/>
    <row r="52996" ht="12.75" x14ac:dyDescent="0.2"/>
    <row r="52997" ht="12.75" x14ac:dyDescent="0.2"/>
    <row r="52998" ht="12.75" x14ac:dyDescent="0.2"/>
    <row r="52999" ht="12.75" x14ac:dyDescent="0.2"/>
    <row r="53000" ht="12.75" x14ac:dyDescent="0.2"/>
    <row r="53001" ht="12.75" x14ac:dyDescent="0.2"/>
    <row r="53002" ht="12.75" x14ac:dyDescent="0.2"/>
    <row r="53003" ht="12.75" x14ac:dyDescent="0.2"/>
    <row r="53004" ht="12.75" x14ac:dyDescent="0.2"/>
    <row r="53005" ht="12.75" x14ac:dyDescent="0.2"/>
    <row r="53006" ht="12.75" x14ac:dyDescent="0.2"/>
    <row r="53007" ht="12.75" x14ac:dyDescent="0.2"/>
    <row r="53008" ht="12.75" x14ac:dyDescent="0.2"/>
    <row r="53009" ht="12.75" x14ac:dyDescent="0.2"/>
    <row r="53010" ht="12.75" x14ac:dyDescent="0.2"/>
    <row r="53011" ht="12.75" x14ac:dyDescent="0.2"/>
    <row r="53012" ht="12.75" x14ac:dyDescent="0.2"/>
    <row r="53013" ht="12.75" x14ac:dyDescent="0.2"/>
    <row r="53014" ht="12.75" x14ac:dyDescent="0.2"/>
    <row r="53015" ht="12.75" x14ac:dyDescent="0.2"/>
    <row r="53016" ht="12.75" x14ac:dyDescent="0.2"/>
    <row r="53017" ht="12.75" x14ac:dyDescent="0.2"/>
    <row r="53018" ht="12.75" x14ac:dyDescent="0.2"/>
    <row r="53019" ht="12.75" x14ac:dyDescent="0.2"/>
    <row r="53020" ht="12.75" x14ac:dyDescent="0.2"/>
    <row r="53021" ht="12.75" x14ac:dyDescent="0.2"/>
    <row r="53022" ht="12.75" x14ac:dyDescent="0.2"/>
    <row r="53023" ht="12.75" x14ac:dyDescent="0.2"/>
    <row r="53024" ht="12.75" x14ac:dyDescent="0.2"/>
    <row r="53025" ht="12.75" x14ac:dyDescent="0.2"/>
    <row r="53026" ht="12.75" x14ac:dyDescent="0.2"/>
    <row r="53027" ht="12.75" x14ac:dyDescent="0.2"/>
    <row r="53028" ht="12.75" x14ac:dyDescent="0.2"/>
    <row r="53029" ht="12.75" x14ac:dyDescent="0.2"/>
    <row r="53030" ht="12.75" x14ac:dyDescent="0.2"/>
    <row r="53031" ht="12.75" x14ac:dyDescent="0.2"/>
    <row r="53032" ht="12.75" x14ac:dyDescent="0.2"/>
    <row r="53033" ht="12.75" x14ac:dyDescent="0.2"/>
    <row r="53034" ht="12.75" x14ac:dyDescent="0.2"/>
    <row r="53035" ht="12.75" x14ac:dyDescent="0.2"/>
    <row r="53036" ht="12.75" x14ac:dyDescent="0.2"/>
    <row r="53037" ht="12.75" x14ac:dyDescent="0.2"/>
    <row r="53038" ht="12.75" x14ac:dyDescent="0.2"/>
    <row r="53039" ht="12.75" x14ac:dyDescent="0.2"/>
    <row r="53040" ht="12.75" x14ac:dyDescent="0.2"/>
    <row r="53041" ht="12.75" x14ac:dyDescent="0.2"/>
    <row r="53042" ht="12.75" x14ac:dyDescent="0.2"/>
    <row r="53043" ht="12.75" x14ac:dyDescent="0.2"/>
    <row r="53044" ht="12.75" x14ac:dyDescent="0.2"/>
    <row r="53045" ht="12.75" x14ac:dyDescent="0.2"/>
    <row r="53046" ht="12.75" x14ac:dyDescent="0.2"/>
    <row r="53047" ht="12.75" x14ac:dyDescent="0.2"/>
    <row r="53048" ht="12.75" x14ac:dyDescent="0.2"/>
    <row r="53049" ht="12.75" x14ac:dyDescent="0.2"/>
    <row r="53050" ht="12.75" x14ac:dyDescent="0.2"/>
    <row r="53051" ht="12.75" x14ac:dyDescent="0.2"/>
    <row r="53052" ht="12.75" x14ac:dyDescent="0.2"/>
    <row r="53053" ht="12.75" x14ac:dyDescent="0.2"/>
    <row r="53054" ht="12.75" x14ac:dyDescent="0.2"/>
    <row r="53055" ht="12.75" x14ac:dyDescent="0.2"/>
    <row r="53056" ht="12.75" x14ac:dyDescent="0.2"/>
    <row r="53057" ht="12.75" x14ac:dyDescent="0.2"/>
    <row r="53058" ht="12.75" x14ac:dyDescent="0.2"/>
    <row r="53059" ht="12.75" x14ac:dyDescent="0.2"/>
    <row r="53060" ht="12.75" x14ac:dyDescent="0.2"/>
    <row r="53061" ht="12.75" x14ac:dyDescent="0.2"/>
    <row r="53062" ht="12.75" x14ac:dyDescent="0.2"/>
    <row r="53063" ht="12.75" x14ac:dyDescent="0.2"/>
    <row r="53064" ht="12.75" x14ac:dyDescent="0.2"/>
    <row r="53065" ht="12.75" x14ac:dyDescent="0.2"/>
    <row r="53066" ht="12.75" x14ac:dyDescent="0.2"/>
    <row r="53067" ht="12.75" x14ac:dyDescent="0.2"/>
    <row r="53068" ht="12.75" x14ac:dyDescent="0.2"/>
    <row r="53069" ht="12.75" x14ac:dyDescent="0.2"/>
    <row r="53070" ht="12.75" x14ac:dyDescent="0.2"/>
    <row r="53071" ht="12.75" x14ac:dyDescent="0.2"/>
    <row r="53072" ht="12.75" x14ac:dyDescent="0.2"/>
    <row r="53073" ht="12.75" x14ac:dyDescent="0.2"/>
    <row r="53074" ht="12.75" x14ac:dyDescent="0.2"/>
    <row r="53075" ht="12.75" x14ac:dyDescent="0.2"/>
    <row r="53076" ht="12.75" x14ac:dyDescent="0.2"/>
    <row r="53077" ht="12.75" x14ac:dyDescent="0.2"/>
    <row r="53078" ht="12.75" x14ac:dyDescent="0.2"/>
    <row r="53079" ht="12.75" x14ac:dyDescent="0.2"/>
    <row r="53080" ht="12.75" x14ac:dyDescent="0.2"/>
    <row r="53081" ht="12.75" x14ac:dyDescent="0.2"/>
    <row r="53082" ht="12.75" x14ac:dyDescent="0.2"/>
    <row r="53083" ht="12.75" x14ac:dyDescent="0.2"/>
    <row r="53084" ht="12.75" x14ac:dyDescent="0.2"/>
    <row r="53085" ht="12.75" x14ac:dyDescent="0.2"/>
    <row r="53086" ht="12.75" x14ac:dyDescent="0.2"/>
    <row r="53087" ht="12.75" x14ac:dyDescent="0.2"/>
    <row r="53088" ht="12.75" x14ac:dyDescent="0.2"/>
    <row r="53089" ht="12.75" x14ac:dyDescent="0.2"/>
    <row r="53090" ht="12.75" x14ac:dyDescent="0.2"/>
    <row r="53091" ht="12.75" x14ac:dyDescent="0.2"/>
    <row r="53092" ht="12.75" x14ac:dyDescent="0.2"/>
    <row r="53093" ht="12.75" x14ac:dyDescent="0.2"/>
    <row r="53094" ht="12.75" x14ac:dyDescent="0.2"/>
    <row r="53095" ht="12.75" x14ac:dyDescent="0.2"/>
    <row r="53096" ht="12.75" x14ac:dyDescent="0.2"/>
    <row r="53097" ht="12.75" x14ac:dyDescent="0.2"/>
    <row r="53098" ht="12.75" x14ac:dyDescent="0.2"/>
    <row r="53099" ht="12.75" x14ac:dyDescent="0.2"/>
    <row r="53100" ht="12.75" x14ac:dyDescent="0.2"/>
    <row r="53101" ht="12.75" x14ac:dyDescent="0.2"/>
    <row r="53102" ht="12.75" x14ac:dyDescent="0.2"/>
    <row r="53103" ht="12.75" x14ac:dyDescent="0.2"/>
    <row r="53104" ht="12.75" x14ac:dyDescent="0.2"/>
    <row r="53105" ht="12.75" x14ac:dyDescent="0.2"/>
    <row r="53106" ht="12.75" x14ac:dyDescent="0.2"/>
    <row r="53107" ht="12.75" x14ac:dyDescent="0.2"/>
    <row r="53108" ht="12.75" x14ac:dyDescent="0.2"/>
    <row r="53109" ht="12.75" x14ac:dyDescent="0.2"/>
    <row r="53110" ht="12.75" x14ac:dyDescent="0.2"/>
    <row r="53111" ht="12.75" x14ac:dyDescent="0.2"/>
    <row r="53112" ht="12.75" x14ac:dyDescent="0.2"/>
    <row r="53113" ht="12.75" x14ac:dyDescent="0.2"/>
    <row r="53114" ht="12.75" x14ac:dyDescent="0.2"/>
    <row r="53115" ht="12.75" x14ac:dyDescent="0.2"/>
    <row r="53116" ht="12.75" x14ac:dyDescent="0.2"/>
    <row r="53117" ht="12.75" x14ac:dyDescent="0.2"/>
    <row r="53118" ht="12.75" x14ac:dyDescent="0.2"/>
    <row r="53119" ht="12.75" x14ac:dyDescent="0.2"/>
    <row r="53120" ht="12.75" x14ac:dyDescent="0.2"/>
    <row r="53121" ht="12.75" x14ac:dyDescent="0.2"/>
    <row r="53122" ht="12.75" x14ac:dyDescent="0.2"/>
    <row r="53123" ht="12.75" x14ac:dyDescent="0.2"/>
    <row r="53124" ht="12.75" x14ac:dyDescent="0.2"/>
    <row r="53125" ht="12.75" x14ac:dyDescent="0.2"/>
    <row r="53126" ht="12.75" x14ac:dyDescent="0.2"/>
    <row r="53127" ht="12.75" x14ac:dyDescent="0.2"/>
    <row r="53128" ht="12.75" x14ac:dyDescent="0.2"/>
    <row r="53129" ht="12.75" x14ac:dyDescent="0.2"/>
    <row r="53130" ht="12.75" x14ac:dyDescent="0.2"/>
    <row r="53131" ht="12.75" x14ac:dyDescent="0.2"/>
    <row r="53132" ht="12.75" x14ac:dyDescent="0.2"/>
    <row r="53133" ht="12.75" x14ac:dyDescent="0.2"/>
    <row r="53134" ht="12.75" x14ac:dyDescent="0.2"/>
    <row r="53135" ht="12.75" x14ac:dyDescent="0.2"/>
    <row r="53136" ht="12.75" x14ac:dyDescent="0.2"/>
    <row r="53137" ht="12.75" x14ac:dyDescent="0.2"/>
    <row r="53138" ht="12.75" x14ac:dyDescent="0.2"/>
    <row r="53139" ht="12.75" x14ac:dyDescent="0.2"/>
    <row r="53140" ht="12.75" x14ac:dyDescent="0.2"/>
    <row r="53141" ht="12.75" x14ac:dyDescent="0.2"/>
    <row r="53142" ht="12.75" x14ac:dyDescent="0.2"/>
    <row r="53143" ht="12.75" x14ac:dyDescent="0.2"/>
    <row r="53144" ht="12.75" x14ac:dyDescent="0.2"/>
    <row r="53145" ht="12.75" x14ac:dyDescent="0.2"/>
    <row r="53146" ht="12.75" x14ac:dyDescent="0.2"/>
    <row r="53147" ht="12.75" x14ac:dyDescent="0.2"/>
    <row r="53148" ht="12.75" x14ac:dyDescent="0.2"/>
    <row r="53149" ht="12.75" x14ac:dyDescent="0.2"/>
    <row r="53150" ht="12.75" x14ac:dyDescent="0.2"/>
    <row r="53151" ht="12.75" x14ac:dyDescent="0.2"/>
    <row r="53152" ht="12.75" x14ac:dyDescent="0.2"/>
    <row r="53153" ht="12.75" x14ac:dyDescent="0.2"/>
    <row r="53154" ht="12.75" x14ac:dyDescent="0.2"/>
    <row r="53155" ht="12.75" x14ac:dyDescent="0.2"/>
    <row r="53156" ht="12.75" x14ac:dyDescent="0.2"/>
    <row r="53157" ht="12.75" x14ac:dyDescent="0.2"/>
    <row r="53158" ht="12.75" x14ac:dyDescent="0.2"/>
    <row r="53159" ht="12.75" x14ac:dyDescent="0.2"/>
    <row r="53160" ht="12.75" x14ac:dyDescent="0.2"/>
    <row r="53161" ht="12.75" x14ac:dyDescent="0.2"/>
    <row r="53162" ht="12.75" x14ac:dyDescent="0.2"/>
    <row r="53163" ht="12.75" x14ac:dyDescent="0.2"/>
    <row r="53164" ht="12.75" x14ac:dyDescent="0.2"/>
    <row r="53165" ht="12.75" x14ac:dyDescent="0.2"/>
    <row r="53166" ht="12.75" x14ac:dyDescent="0.2"/>
    <row r="53167" ht="12.75" x14ac:dyDescent="0.2"/>
    <row r="53168" ht="12.75" x14ac:dyDescent="0.2"/>
    <row r="53169" ht="12.75" x14ac:dyDescent="0.2"/>
    <row r="53170" ht="12.75" x14ac:dyDescent="0.2"/>
    <row r="53171" ht="12.75" x14ac:dyDescent="0.2"/>
    <row r="53172" ht="12.75" x14ac:dyDescent="0.2"/>
    <row r="53173" ht="12.75" x14ac:dyDescent="0.2"/>
    <row r="53174" ht="12.75" x14ac:dyDescent="0.2"/>
    <row r="53175" ht="12.75" x14ac:dyDescent="0.2"/>
    <row r="53176" ht="12.75" x14ac:dyDescent="0.2"/>
    <row r="53177" ht="12.75" x14ac:dyDescent="0.2"/>
    <row r="53178" ht="12.75" x14ac:dyDescent="0.2"/>
    <row r="53179" ht="12.75" x14ac:dyDescent="0.2"/>
    <row r="53180" ht="12.75" x14ac:dyDescent="0.2"/>
    <row r="53181" ht="12.75" x14ac:dyDescent="0.2"/>
    <row r="53182" ht="12.75" x14ac:dyDescent="0.2"/>
    <row r="53183" ht="12.75" x14ac:dyDescent="0.2"/>
    <row r="53184" ht="12.75" x14ac:dyDescent="0.2"/>
    <row r="53185" ht="12.75" x14ac:dyDescent="0.2"/>
    <row r="53186" ht="12.75" x14ac:dyDescent="0.2"/>
    <row r="53187" ht="12.75" x14ac:dyDescent="0.2"/>
    <row r="53188" ht="12.75" x14ac:dyDescent="0.2"/>
    <row r="53189" ht="12.75" x14ac:dyDescent="0.2"/>
    <row r="53190" ht="12.75" x14ac:dyDescent="0.2"/>
    <row r="53191" ht="12.75" x14ac:dyDescent="0.2"/>
    <row r="53192" ht="12.75" x14ac:dyDescent="0.2"/>
    <row r="53193" ht="12.75" x14ac:dyDescent="0.2"/>
    <row r="53194" ht="12.75" x14ac:dyDescent="0.2"/>
    <row r="53195" ht="12.75" x14ac:dyDescent="0.2"/>
    <row r="53196" ht="12.75" x14ac:dyDescent="0.2"/>
    <row r="53197" ht="12.75" x14ac:dyDescent="0.2"/>
    <row r="53198" ht="12.75" x14ac:dyDescent="0.2"/>
    <row r="53199" ht="12.75" x14ac:dyDescent="0.2"/>
    <row r="53200" ht="12.75" x14ac:dyDescent="0.2"/>
    <row r="53201" ht="12.75" x14ac:dyDescent="0.2"/>
    <row r="53202" ht="12.75" x14ac:dyDescent="0.2"/>
    <row r="53203" ht="12.75" x14ac:dyDescent="0.2"/>
    <row r="53204" ht="12.75" x14ac:dyDescent="0.2"/>
    <row r="53205" ht="12.75" x14ac:dyDescent="0.2"/>
    <row r="53206" ht="12.75" x14ac:dyDescent="0.2"/>
    <row r="53207" ht="12.75" x14ac:dyDescent="0.2"/>
    <row r="53208" ht="12.75" x14ac:dyDescent="0.2"/>
    <row r="53209" ht="12.75" x14ac:dyDescent="0.2"/>
    <row r="53210" ht="12.75" x14ac:dyDescent="0.2"/>
    <row r="53211" ht="12.75" x14ac:dyDescent="0.2"/>
    <row r="53212" ht="12.75" x14ac:dyDescent="0.2"/>
    <row r="53213" ht="12.75" x14ac:dyDescent="0.2"/>
    <row r="53214" ht="12.75" x14ac:dyDescent="0.2"/>
    <row r="53215" ht="12.75" x14ac:dyDescent="0.2"/>
    <row r="53216" ht="12.75" x14ac:dyDescent="0.2"/>
    <row r="53217" ht="12.75" x14ac:dyDescent="0.2"/>
    <row r="53218" ht="12.75" x14ac:dyDescent="0.2"/>
    <row r="53219" ht="12.75" x14ac:dyDescent="0.2"/>
    <row r="53220" ht="12.75" x14ac:dyDescent="0.2"/>
    <row r="53221" ht="12.75" x14ac:dyDescent="0.2"/>
    <row r="53222" ht="12.75" x14ac:dyDescent="0.2"/>
    <row r="53223" ht="12.75" x14ac:dyDescent="0.2"/>
    <row r="53224" ht="12.75" x14ac:dyDescent="0.2"/>
    <row r="53225" ht="12.75" x14ac:dyDescent="0.2"/>
    <row r="53226" ht="12.75" x14ac:dyDescent="0.2"/>
    <row r="53227" ht="12.75" x14ac:dyDescent="0.2"/>
    <row r="53228" ht="12.75" x14ac:dyDescent="0.2"/>
    <row r="53229" ht="12.75" x14ac:dyDescent="0.2"/>
    <row r="53230" ht="12.75" x14ac:dyDescent="0.2"/>
    <row r="53231" ht="12.75" x14ac:dyDescent="0.2"/>
    <row r="53232" ht="12.75" x14ac:dyDescent="0.2"/>
    <row r="53233" ht="12.75" x14ac:dyDescent="0.2"/>
    <row r="53234" ht="12.75" x14ac:dyDescent="0.2"/>
    <row r="53235" ht="12.75" x14ac:dyDescent="0.2"/>
    <row r="53236" ht="12.75" x14ac:dyDescent="0.2"/>
    <row r="53237" ht="12.75" x14ac:dyDescent="0.2"/>
    <row r="53238" ht="12.75" x14ac:dyDescent="0.2"/>
    <row r="53239" ht="12.75" x14ac:dyDescent="0.2"/>
    <row r="53240" ht="12.75" x14ac:dyDescent="0.2"/>
    <row r="53241" ht="12.75" x14ac:dyDescent="0.2"/>
    <row r="53242" ht="12.75" x14ac:dyDescent="0.2"/>
    <row r="53243" ht="12.75" x14ac:dyDescent="0.2"/>
    <row r="53244" ht="12.75" x14ac:dyDescent="0.2"/>
    <row r="53245" ht="12.75" x14ac:dyDescent="0.2"/>
    <row r="53246" ht="12.75" x14ac:dyDescent="0.2"/>
    <row r="53247" ht="12.75" x14ac:dyDescent="0.2"/>
    <row r="53248" ht="12.75" x14ac:dyDescent="0.2"/>
    <row r="53249" ht="12.75" x14ac:dyDescent="0.2"/>
    <row r="53250" ht="12.75" x14ac:dyDescent="0.2"/>
    <row r="53251" ht="12.75" x14ac:dyDescent="0.2"/>
    <row r="53252" ht="12.75" x14ac:dyDescent="0.2"/>
    <row r="53253" ht="12.75" x14ac:dyDescent="0.2"/>
    <row r="53254" ht="12.75" x14ac:dyDescent="0.2"/>
    <row r="53255" ht="12.75" x14ac:dyDescent="0.2"/>
    <row r="53256" ht="12.75" x14ac:dyDescent="0.2"/>
    <row r="53257" ht="12.75" x14ac:dyDescent="0.2"/>
    <row r="53258" ht="12.75" x14ac:dyDescent="0.2"/>
    <row r="53259" ht="12.75" x14ac:dyDescent="0.2"/>
    <row r="53260" ht="12.75" x14ac:dyDescent="0.2"/>
    <row r="53261" ht="12.75" x14ac:dyDescent="0.2"/>
    <row r="53262" ht="12.75" x14ac:dyDescent="0.2"/>
    <row r="53263" ht="12.75" x14ac:dyDescent="0.2"/>
    <row r="53264" ht="12.75" x14ac:dyDescent="0.2"/>
    <row r="53265" ht="12.75" x14ac:dyDescent="0.2"/>
    <row r="53266" ht="12.75" x14ac:dyDescent="0.2"/>
    <row r="53267" ht="12.75" x14ac:dyDescent="0.2"/>
    <row r="53268" ht="12.75" x14ac:dyDescent="0.2"/>
    <row r="53269" ht="12.75" x14ac:dyDescent="0.2"/>
    <row r="53270" ht="12.75" x14ac:dyDescent="0.2"/>
    <row r="53271" ht="12.75" x14ac:dyDescent="0.2"/>
    <row r="53272" ht="12.75" x14ac:dyDescent="0.2"/>
    <row r="53273" ht="12.75" x14ac:dyDescent="0.2"/>
    <row r="53274" ht="12.75" x14ac:dyDescent="0.2"/>
    <row r="53275" ht="12.75" x14ac:dyDescent="0.2"/>
    <row r="53276" ht="12.75" x14ac:dyDescent="0.2"/>
    <row r="53277" ht="12.75" x14ac:dyDescent="0.2"/>
    <row r="53278" ht="12.75" x14ac:dyDescent="0.2"/>
    <row r="53279" ht="12.75" x14ac:dyDescent="0.2"/>
    <row r="53280" ht="12.75" x14ac:dyDescent="0.2"/>
    <row r="53281" ht="12.75" x14ac:dyDescent="0.2"/>
    <row r="53282" ht="12.75" x14ac:dyDescent="0.2"/>
    <row r="53283" ht="12.75" x14ac:dyDescent="0.2"/>
    <row r="53284" ht="12.75" x14ac:dyDescent="0.2"/>
    <row r="53285" ht="12.75" x14ac:dyDescent="0.2"/>
    <row r="53286" ht="12.75" x14ac:dyDescent="0.2"/>
    <row r="53287" ht="12.75" x14ac:dyDescent="0.2"/>
    <row r="53288" ht="12.75" x14ac:dyDescent="0.2"/>
    <row r="53289" ht="12.75" x14ac:dyDescent="0.2"/>
    <row r="53290" ht="12.75" x14ac:dyDescent="0.2"/>
    <row r="53291" ht="12.75" x14ac:dyDescent="0.2"/>
    <row r="53292" ht="12.75" x14ac:dyDescent="0.2"/>
    <row r="53293" ht="12.75" x14ac:dyDescent="0.2"/>
    <row r="53294" ht="12.75" x14ac:dyDescent="0.2"/>
    <row r="53295" ht="12.75" x14ac:dyDescent="0.2"/>
    <row r="53296" ht="12.75" x14ac:dyDescent="0.2"/>
    <row r="53297" ht="12.75" x14ac:dyDescent="0.2"/>
    <row r="53298" ht="12.75" x14ac:dyDescent="0.2"/>
    <row r="53299" ht="12.75" x14ac:dyDescent="0.2"/>
    <row r="53300" ht="12.75" x14ac:dyDescent="0.2"/>
    <row r="53301" ht="12.75" x14ac:dyDescent="0.2"/>
    <row r="53302" ht="12.75" x14ac:dyDescent="0.2"/>
    <row r="53303" ht="12.75" x14ac:dyDescent="0.2"/>
    <row r="53304" ht="12.75" x14ac:dyDescent="0.2"/>
    <row r="53305" ht="12.75" x14ac:dyDescent="0.2"/>
    <row r="53306" ht="12.75" x14ac:dyDescent="0.2"/>
    <row r="53307" ht="12.75" x14ac:dyDescent="0.2"/>
    <row r="53308" ht="12.75" x14ac:dyDescent="0.2"/>
    <row r="53309" ht="12.75" x14ac:dyDescent="0.2"/>
    <row r="53310" ht="12.75" x14ac:dyDescent="0.2"/>
    <row r="53311" ht="12.75" x14ac:dyDescent="0.2"/>
    <row r="53312" ht="12.75" x14ac:dyDescent="0.2"/>
    <row r="53313" ht="12.75" x14ac:dyDescent="0.2"/>
    <row r="53314" ht="12.75" x14ac:dyDescent="0.2"/>
    <row r="53315" ht="12.75" x14ac:dyDescent="0.2"/>
    <row r="53316" ht="12.75" x14ac:dyDescent="0.2"/>
    <row r="53317" ht="12.75" x14ac:dyDescent="0.2"/>
    <row r="53318" ht="12.75" x14ac:dyDescent="0.2"/>
    <row r="53319" ht="12.75" x14ac:dyDescent="0.2"/>
    <row r="53320" ht="12.75" x14ac:dyDescent="0.2"/>
    <row r="53321" ht="12.75" x14ac:dyDescent="0.2"/>
    <row r="53322" ht="12.75" x14ac:dyDescent="0.2"/>
    <row r="53323" ht="12.75" x14ac:dyDescent="0.2"/>
    <row r="53324" ht="12.75" x14ac:dyDescent="0.2"/>
    <row r="53325" ht="12.75" x14ac:dyDescent="0.2"/>
    <row r="53326" ht="12.75" x14ac:dyDescent="0.2"/>
    <row r="53327" ht="12.75" x14ac:dyDescent="0.2"/>
    <row r="53328" ht="12.75" x14ac:dyDescent="0.2"/>
    <row r="53329" ht="12.75" x14ac:dyDescent="0.2"/>
    <row r="53330" ht="12.75" x14ac:dyDescent="0.2"/>
    <row r="53331" ht="12.75" x14ac:dyDescent="0.2"/>
    <row r="53332" ht="12.75" x14ac:dyDescent="0.2"/>
    <row r="53333" ht="12.75" x14ac:dyDescent="0.2"/>
    <row r="53334" ht="12.75" x14ac:dyDescent="0.2"/>
    <row r="53335" ht="12.75" x14ac:dyDescent="0.2"/>
    <row r="53336" ht="12.75" x14ac:dyDescent="0.2"/>
    <row r="53337" ht="12.75" x14ac:dyDescent="0.2"/>
    <row r="53338" ht="12.75" x14ac:dyDescent="0.2"/>
    <row r="53339" ht="12.75" x14ac:dyDescent="0.2"/>
    <row r="53340" ht="12.75" x14ac:dyDescent="0.2"/>
    <row r="53341" ht="12.75" x14ac:dyDescent="0.2"/>
    <row r="53342" ht="12.75" x14ac:dyDescent="0.2"/>
    <row r="53343" ht="12.75" x14ac:dyDescent="0.2"/>
    <row r="53344" ht="12.75" x14ac:dyDescent="0.2"/>
    <row r="53345" ht="12.75" x14ac:dyDescent="0.2"/>
    <row r="53346" ht="12.75" x14ac:dyDescent="0.2"/>
    <row r="53347" ht="12.75" x14ac:dyDescent="0.2"/>
    <row r="53348" ht="12.75" x14ac:dyDescent="0.2"/>
    <row r="53349" ht="12.75" x14ac:dyDescent="0.2"/>
    <row r="53350" ht="12.75" x14ac:dyDescent="0.2"/>
    <row r="53351" ht="12.75" x14ac:dyDescent="0.2"/>
    <row r="53352" ht="12.75" x14ac:dyDescent="0.2"/>
    <row r="53353" ht="12.75" x14ac:dyDescent="0.2"/>
    <row r="53354" ht="12.75" x14ac:dyDescent="0.2"/>
    <row r="53355" ht="12.75" x14ac:dyDescent="0.2"/>
    <row r="53356" ht="12.75" x14ac:dyDescent="0.2"/>
    <row r="53357" ht="12.75" x14ac:dyDescent="0.2"/>
    <row r="53358" ht="12.75" x14ac:dyDescent="0.2"/>
    <row r="53359" ht="12.75" x14ac:dyDescent="0.2"/>
    <row r="53360" ht="12.75" x14ac:dyDescent="0.2"/>
    <row r="53361" ht="12.75" x14ac:dyDescent="0.2"/>
    <row r="53362" ht="12.75" x14ac:dyDescent="0.2"/>
    <row r="53363" ht="12.75" x14ac:dyDescent="0.2"/>
    <row r="53364" ht="12.75" x14ac:dyDescent="0.2"/>
    <row r="53365" ht="12.75" x14ac:dyDescent="0.2"/>
    <row r="53366" ht="12.75" x14ac:dyDescent="0.2"/>
    <row r="53367" ht="12.75" x14ac:dyDescent="0.2"/>
    <row r="53368" ht="12.75" x14ac:dyDescent="0.2"/>
    <row r="53369" ht="12.75" x14ac:dyDescent="0.2"/>
    <row r="53370" ht="12.75" x14ac:dyDescent="0.2"/>
    <row r="53371" ht="12.75" x14ac:dyDescent="0.2"/>
    <row r="53372" ht="12.75" x14ac:dyDescent="0.2"/>
    <row r="53373" ht="12.75" x14ac:dyDescent="0.2"/>
    <row r="53374" ht="12.75" x14ac:dyDescent="0.2"/>
    <row r="53375" ht="12.75" x14ac:dyDescent="0.2"/>
    <row r="53376" ht="12.75" x14ac:dyDescent="0.2"/>
    <row r="53377" ht="12.75" x14ac:dyDescent="0.2"/>
    <row r="53378" ht="12.75" x14ac:dyDescent="0.2"/>
    <row r="53379" ht="12.75" x14ac:dyDescent="0.2"/>
    <row r="53380" ht="12.75" x14ac:dyDescent="0.2"/>
    <row r="53381" ht="12.75" x14ac:dyDescent="0.2"/>
    <row r="53382" ht="12.75" x14ac:dyDescent="0.2"/>
    <row r="53383" ht="12.75" x14ac:dyDescent="0.2"/>
    <row r="53384" ht="12.75" x14ac:dyDescent="0.2"/>
    <row r="53385" ht="12.75" x14ac:dyDescent="0.2"/>
    <row r="53386" ht="12.75" x14ac:dyDescent="0.2"/>
    <row r="53387" ht="12.75" x14ac:dyDescent="0.2"/>
    <row r="53388" ht="12.75" x14ac:dyDescent="0.2"/>
    <row r="53389" ht="12.75" x14ac:dyDescent="0.2"/>
    <row r="53390" ht="12.75" x14ac:dyDescent="0.2"/>
    <row r="53391" ht="12.75" x14ac:dyDescent="0.2"/>
    <row r="53392" ht="12.75" x14ac:dyDescent="0.2"/>
    <row r="53393" ht="12.75" x14ac:dyDescent="0.2"/>
    <row r="53394" ht="12.75" x14ac:dyDescent="0.2"/>
    <row r="53395" ht="12.75" x14ac:dyDescent="0.2"/>
    <row r="53396" ht="12.75" x14ac:dyDescent="0.2"/>
    <row r="53397" ht="12.75" x14ac:dyDescent="0.2"/>
    <row r="53398" ht="12.75" x14ac:dyDescent="0.2"/>
    <row r="53399" ht="12.75" x14ac:dyDescent="0.2"/>
    <row r="53400" ht="12.75" x14ac:dyDescent="0.2"/>
    <row r="53401" ht="12.75" x14ac:dyDescent="0.2"/>
    <row r="53402" ht="12.75" x14ac:dyDescent="0.2"/>
    <row r="53403" ht="12.75" x14ac:dyDescent="0.2"/>
    <row r="53404" ht="12.75" x14ac:dyDescent="0.2"/>
    <row r="53405" ht="12.75" x14ac:dyDescent="0.2"/>
    <row r="53406" ht="12.75" x14ac:dyDescent="0.2"/>
    <row r="53407" ht="12.75" x14ac:dyDescent="0.2"/>
    <row r="53408" ht="12.75" x14ac:dyDescent="0.2"/>
    <row r="53409" ht="12.75" x14ac:dyDescent="0.2"/>
    <row r="53410" ht="12.75" x14ac:dyDescent="0.2"/>
    <row r="53411" ht="12.75" x14ac:dyDescent="0.2"/>
    <row r="53412" ht="12.75" x14ac:dyDescent="0.2"/>
    <row r="53413" ht="12.75" x14ac:dyDescent="0.2"/>
    <row r="53414" ht="12.75" x14ac:dyDescent="0.2"/>
    <row r="53415" ht="12.75" x14ac:dyDescent="0.2"/>
    <row r="53416" ht="12.75" x14ac:dyDescent="0.2"/>
    <row r="53417" ht="12.75" x14ac:dyDescent="0.2"/>
    <row r="53418" ht="12.75" x14ac:dyDescent="0.2"/>
    <row r="53419" ht="12.75" x14ac:dyDescent="0.2"/>
    <row r="53420" ht="12.75" x14ac:dyDescent="0.2"/>
    <row r="53421" ht="12.75" x14ac:dyDescent="0.2"/>
    <row r="53422" ht="12.75" x14ac:dyDescent="0.2"/>
    <row r="53423" ht="12.75" x14ac:dyDescent="0.2"/>
    <row r="53424" ht="12.75" x14ac:dyDescent="0.2"/>
    <row r="53425" ht="12.75" x14ac:dyDescent="0.2"/>
    <row r="53426" ht="12.75" x14ac:dyDescent="0.2"/>
    <row r="53427" ht="12.75" x14ac:dyDescent="0.2"/>
    <row r="53428" ht="12.75" x14ac:dyDescent="0.2"/>
    <row r="53429" ht="12.75" x14ac:dyDescent="0.2"/>
    <row r="53430" ht="12.75" x14ac:dyDescent="0.2"/>
    <row r="53431" ht="12.75" x14ac:dyDescent="0.2"/>
    <row r="53432" ht="12.75" x14ac:dyDescent="0.2"/>
    <row r="53433" ht="12.75" x14ac:dyDescent="0.2"/>
    <row r="53434" ht="12.75" x14ac:dyDescent="0.2"/>
    <row r="53435" ht="12.75" x14ac:dyDescent="0.2"/>
    <row r="53436" ht="12.75" x14ac:dyDescent="0.2"/>
    <row r="53437" ht="12.75" x14ac:dyDescent="0.2"/>
    <row r="53438" ht="12.75" x14ac:dyDescent="0.2"/>
    <row r="53439" ht="12.75" x14ac:dyDescent="0.2"/>
    <row r="53440" ht="12.75" x14ac:dyDescent="0.2"/>
    <row r="53441" ht="12.75" x14ac:dyDescent="0.2"/>
    <row r="53442" ht="12.75" x14ac:dyDescent="0.2"/>
    <row r="53443" ht="12.75" x14ac:dyDescent="0.2"/>
    <row r="53444" ht="12.75" x14ac:dyDescent="0.2"/>
    <row r="53445" ht="12.75" x14ac:dyDescent="0.2"/>
    <row r="53446" ht="12.75" x14ac:dyDescent="0.2"/>
    <row r="53447" ht="12.75" x14ac:dyDescent="0.2"/>
    <row r="53448" ht="12.75" x14ac:dyDescent="0.2"/>
    <row r="53449" ht="12.75" x14ac:dyDescent="0.2"/>
    <row r="53450" ht="12.75" x14ac:dyDescent="0.2"/>
    <row r="53451" ht="12.75" x14ac:dyDescent="0.2"/>
    <row r="53452" ht="12.75" x14ac:dyDescent="0.2"/>
    <row r="53453" ht="12.75" x14ac:dyDescent="0.2"/>
    <row r="53454" ht="12.75" x14ac:dyDescent="0.2"/>
    <row r="53455" ht="12.75" x14ac:dyDescent="0.2"/>
    <row r="53456" ht="12.75" x14ac:dyDescent="0.2"/>
    <row r="53457" ht="12.75" x14ac:dyDescent="0.2"/>
    <row r="53458" ht="12.75" x14ac:dyDescent="0.2"/>
    <row r="53459" ht="12.75" x14ac:dyDescent="0.2"/>
    <row r="53460" ht="12.75" x14ac:dyDescent="0.2"/>
    <row r="53461" ht="12.75" x14ac:dyDescent="0.2"/>
    <row r="53462" ht="12.75" x14ac:dyDescent="0.2"/>
    <row r="53463" ht="12.75" x14ac:dyDescent="0.2"/>
    <row r="53464" ht="12.75" x14ac:dyDescent="0.2"/>
    <row r="53465" ht="12.75" x14ac:dyDescent="0.2"/>
    <row r="53466" ht="12.75" x14ac:dyDescent="0.2"/>
    <row r="53467" ht="12.75" x14ac:dyDescent="0.2"/>
    <row r="53468" ht="12.75" x14ac:dyDescent="0.2"/>
    <row r="53469" ht="12.75" x14ac:dyDescent="0.2"/>
    <row r="53470" ht="12.75" x14ac:dyDescent="0.2"/>
    <row r="53471" ht="12.75" x14ac:dyDescent="0.2"/>
    <row r="53472" ht="12.75" x14ac:dyDescent="0.2"/>
    <row r="53473" ht="12.75" x14ac:dyDescent="0.2"/>
    <row r="53474" ht="12.75" x14ac:dyDescent="0.2"/>
    <row r="53475" ht="12.75" x14ac:dyDescent="0.2"/>
    <row r="53476" ht="12.75" x14ac:dyDescent="0.2"/>
    <row r="53477" ht="12.75" x14ac:dyDescent="0.2"/>
    <row r="53478" ht="12.75" x14ac:dyDescent="0.2"/>
    <row r="53479" ht="12.75" x14ac:dyDescent="0.2"/>
    <row r="53480" ht="12.75" x14ac:dyDescent="0.2"/>
    <row r="53481" ht="12.75" x14ac:dyDescent="0.2"/>
    <row r="53482" ht="12.75" x14ac:dyDescent="0.2"/>
    <row r="53483" ht="12.75" x14ac:dyDescent="0.2"/>
    <row r="53484" ht="12.75" x14ac:dyDescent="0.2"/>
    <row r="53485" ht="12.75" x14ac:dyDescent="0.2"/>
    <row r="53486" ht="12.75" x14ac:dyDescent="0.2"/>
    <row r="53487" ht="12.75" x14ac:dyDescent="0.2"/>
    <row r="53488" ht="12.75" x14ac:dyDescent="0.2"/>
    <row r="53489" ht="12.75" x14ac:dyDescent="0.2"/>
    <row r="53490" ht="12.75" x14ac:dyDescent="0.2"/>
    <row r="53491" ht="12.75" x14ac:dyDescent="0.2"/>
    <row r="53492" ht="12.75" x14ac:dyDescent="0.2"/>
    <row r="53493" ht="12.75" x14ac:dyDescent="0.2"/>
    <row r="53494" ht="12.75" x14ac:dyDescent="0.2"/>
    <row r="53495" ht="12.75" x14ac:dyDescent="0.2"/>
    <row r="53496" ht="12.75" x14ac:dyDescent="0.2"/>
    <row r="53497" ht="12.75" x14ac:dyDescent="0.2"/>
    <row r="53498" ht="12.75" x14ac:dyDescent="0.2"/>
    <row r="53499" ht="12.75" x14ac:dyDescent="0.2"/>
    <row r="53500" ht="12.75" x14ac:dyDescent="0.2"/>
    <row r="53501" ht="12.75" x14ac:dyDescent="0.2"/>
    <row r="53502" ht="12.75" x14ac:dyDescent="0.2"/>
    <row r="53503" ht="12.75" x14ac:dyDescent="0.2"/>
    <row r="53504" ht="12.75" x14ac:dyDescent="0.2"/>
    <row r="53505" ht="12.75" x14ac:dyDescent="0.2"/>
    <row r="53506" ht="12.75" x14ac:dyDescent="0.2"/>
    <row r="53507" ht="12.75" x14ac:dyDescent="0.2"/>
    <row r="53508" ht="12.75" x14ac:dyDescent="0.2"/>
    <row r="53509" ht="12.75" x14ac:dyDescent="0.2"/>
    <row r="53510" ht="12.75" x14ac:dyDescent="0.2"/>
    <row r="53511" ht="12.75" x14ac:dyDescent="0.2"/>
    <row r="53512" ht="12.75" x14ac:dyDescent="0.2"/>
    <row r="53513" ht="12.75" x14ac:dyDescent="0.2"/>
    <row r="53514" ht="12.75" x14ac:dyDescent="0.2"/>
    <row r="53515" ht="12.75" x14ac:dyDescent="0.2"/>
    <row r="53516" ht="12.75" x14ac:dyDescent="0.2"/>
    <row r="53517" ht="12.75" x14ac:dyDescent="0.2"/>
    <row r="53518" ht="12.75" x14ac:dyDescent="0.2"/>
    <row r="53519" ht="12.75" x14ac:dyDescent="0.2"/>
    <row r="53520" ht="12.75" x14ac:dyDescent="0.2"/>
    <row r="53521" ht="12.75" x14ac:dyDescent="0.2"/>
    <row r="53522" ht="12.75" x14ac:dyDescent="0.2"/>
    <row r="53523" ht="12.75" x14ac:dyDescent="0.2"/>
    <row r="53524" ht="12.75" x14ac:dyDescent="0.2"/>
    <row r="53525" ht="12.75" x14ac:dyDescent="0.2"/>
    <row r="53526" ht="12.75" x14ac:dyDescent="0.2"/>
    <row r="53527" ht="12.75" x14ac:dyDescent="0.2"/>
    <row r="53528" ht="12.75" x14ac:dyDescent="0.2"/>
    <row r="53529" ht="12.75" x14ac:dyDescent="0.2"/>
    <row r="53530" ht="12.75" x14ac:dyDescent="0.2"/>
    <row r="53531" ht="12.75" x14ac:dyDescent="0.2"/>
    <row r="53532" ht="12.75" x14ac:dyDescent="0.2"/>
    <row r="53533" ht="12.75" x14ac:dyDescent="0.2"/>
    <row r="53534" ht="12.75" x14ac:dyDescent="0.2"/>
    <row r="53535" ht="12.75" x14ac:dyDescent="0.2"/>
    <row r="53536" ht="12.75" x14ac:dyDescent="0.2"/>
    <row r="53537" ht="12.75" x14ac:dyDescent="0.2"/>
    <row r="53538" ht="12.75" x14ac:dyDescent="0.2"/>
    <row r="53539" ht="12.75" x14ac:dyDescent="0.2"/>
    <row r="53540" ht="12.75" x14ac:dyDescent="0.2"/>
    <row r="53541" ht="12.75" x14ac:dyDescent="0.2"/>
    <row r="53542" ht="12.75" x14ac:dyDescent="0.2"/>
    <row r="53543" ht="12.75" x14ac:dyDescent="0.2"/>
    <row r="53544" ht="12.75" x14ac:dyDescent="0.2"/>
    <row r="53545" ht="12.75" x14ac:dyDescent="0.2"/>
    <row r="53546" ht="12.75" x14ac:dyDescent="0.2"/>
    <row r="53547" ht="12.75" x14ac:dyDescent="0.2"/>
    <row r="53548" ht="12.75" x14ac:dyDescent="0.2"/>
    <row r="53549" ht="12.75" x14ac:dyDescent="0.2"/>
    <row r="53550" ht="12.75" x14ac:dyDescent="0.2"/>
    <row r="53551" ht="12.75" x14ac:dyDescent="0.2"/>
    <row r="53552" ht="12.75" x14ac:dyDescent="0.2"/>
    <row r="53553" ht="12.75" x14ac:dyDescent="0.2"/>
    <row r="53554" ht="12.75" x14ac:dyDescent="0.2"/>
    <row r="53555" ht="12.75" x14ac:dyDescent="0.2"/>
    <row r="53556" ht="12.75" x14ac:dyDescent="0.2"/>
    <row r="53557" ht="12.75" x14ac:dyDescent="0.2"/>
    <row r="53558" ht="12.75" x14ac:dyDescent="0.2"/>
    <row r="53559" ht="12.75" x14ac:dyDescent="0.2"/>
    <row r="53560" ht="12.75" x14ac:dyDescent="0.2"/>
    <row r="53561" ht="12.75" x14ac:dyDescent="0.2"/>
    <row r="53562" ht="12.75" x14ac:dyDescent="0.2"/>
    <row r="53563" ht="12.75" x14ac:dyDescent="0.2"/>
    <row r="53564" ht="12.75" x14ac:dyDescent="0.2"/>
    <row r="53565" ht="12.75" x14ac:dyDescent="0.2"/>
    <row r="53566" ht="12.75" x14ac:dyDescent="0.2"/>
    <row r="53567" ht="12.75" x14ac:dyDescent="0.2"/>
    <row r="53568" ht="12.75" x14ac:dyDescent="0.2"/>
    <row r="53569" ht="12.75" x14ac:dyDescent="0.2"/>
    <row r="53570" ht="12.75" x14ac:dyDescent="0.2"/>
    <row r="53571" ht="12.75" x14ac:dyDescent="0.2"/>
    <row r="53572" ht="12.75" x14ac:dyDescent="0.2"/>
    <row r="53573" ht="12.75" x14ac:dyDescent="0.2"/>
    <row r="53574" ht="12.75" x14ac:dyDescent="0.2"/>
    <row r="53575" ht="12.75" x14ac:dyDescent="0.2"/>
    <row r="53576" ht="12.75" x14ac:dyDescent="0.2"/>
    <row r="53577" ht="12.75" x14ac:dyDescent="0.2"/>
    <row r="53578" ht="12.75" x14ac:dyDescent="0.2"/>
    <row r="53579" ht="12.75" x14ac:dyDescent="0.2"/>
    <row r="53580" ht="12.75" x14ac:dyDescent="0.2"/>
    <row r="53581" ht="12.75" x14ac:dyDescent="0.2"/>
    <row r="53582" ht="12.75" x14ac:dyDescent="0.2"/>
    <row r="53583" ht="12.75" x14ac:dyDescent="0.2"/>
    <row r="53584" ht="12.75" x14ac:dyDescent="0.2"/>
    <row r="53585" ht="12.75" x14ac:dyDescent="0.2"/>
    <row r="53586" ht="12.75" x14ac:dyDescent="0.2"/>
    <row r="53587" ht="12.75" x14ac:dyDescent="0.2"/>
    <row r="53588" ht="12.75" x14ac:dyDescent="0.2"/>
    <row r="53589" ht="12.75" x14ac:dyDescent="0.2"/>
    <row r="53590" ht="12.75" x14ac:dyDescent="0.2"/>
    <row r="53591" ht="12.75" x14ac:dyDescent="0.2"/>
    <row r="53592" ht="12.75" x14ac:dyDescent="0.2"/>
    <row r="53593" ht="12.75" x14ac:dyDescent="0.2"/>
    <row r="53594" ht="12.75" x14ac:dyDescent="0.2"/>
    <row r="53595" ht="12.75" x14ac:dyDescent="0.2"/>
    <row r="53596" ht="12.75" x14ac:dyDescent="0.2"/>
    <row r="53597" ht="12.75" x14ac:dyDescent="0.2"/>
    <row r="53598" ht="12.75" x14ac:dyDescent="0.2"/>
    <row r="53599" ht="12.75" x14ac:dyDescent="0.2"/>
    <row r="53600" ht="12.75" x14ac:dyDescent="0.2"/>
    <row r="53601" ht="12.75" x14ac:dyDescent="0.2"/>
    <row r="53602" ht="12.75" x14ac:dyDescent="0.2"/>
    <row r="53603" ht="12.75" x14ac:dyDescent="0.2"/>
    <row r="53604" ht="12.75" x14ac:dyDescent="0.2"/>
    <row r="53605" ht="12.75" x14ac:dyDescent="0.2"/>
    <row r="53606" ht="12.75" x14ac:dyDescent="0.2"/>
    <row r="53607" ht="12.75" x14ac:dyDescent="0.2"/>
    <row r="53608" ht="12.75" x14ac:dyDescent="0.2"/>
    <row r="53609" ht="12.75" x14ac:dyDescent="0.2"/>
    <row r="53610" ht="12.75" x14ac:dyDescent="0.2"/>
    <row r="53611" ht="12.75" x14ac:dyDescent="0.2"/>
    <row r="53612" ht="12.75" x14ac:dyDescent="0.2"/>
    <row r="53613" ht="12.75" x14ac:dyDescent="0.2"/>
    <row r="53614" ht="12.75" x14ac:dyDescent="0.2"/>
    <row r="53615" ht="12.75" x14ac:dyDescent="0.2"/>
    <row r="53616" ht="12.75" x14ac:dyDescent="0.2"/>
    <row r="53617" ht="12.75" x14ac:dyDescent="0.2"/>
    <row r="53618" ht="12.75" x14ac:dyDescent="0.2"/>
    <row r="53619" ht="12.75" x14ac:dyDescent="0.2"/>
    <row r="53620" ht="12.75" x14ac:dyDescent="0.2"/>
    <row r="53621" ht="12.75" x14ac:dyDescent="0.2"/>
    <row r="53622" ht="12.75" x14ac:dyDescent="0.2"/>
    <row r="53623" ht="12.75" x14ac:dyDescent="0.2"/>
    <row r="53624" ht="12.75" x14ac:dyDescent="0.2"/>
    <row r="53625" ht="12.75" x14ac:dyDescent="0.2"/>
    <row r="53626" ht="12.75" x14ac:dyDescent="0.2"/>
    <row r="53627" ht="12.75" x14ac:dyDescent="0.2"/>
    <row r="53628" ht="12.75" x14ac:dyDescent="0.2"/>
    <row r="53629" ht="12.75" x14ac:dyDescent="0.2"/>
    <row r="53630" ht="12.75" x14ac:dyDescent="0.2"/>
    <row r="53631" ht="12.75" x14ac:dyDescent="0.2"/>
    <row r="53632" ht="12.75" x14ac:dyDescent="0.2"/>
    <row r="53633" ht="12.75" x14ac:dyDescent="0.2"/>
    <row r="53634" ht="12.75" x14ac:dyDescent="0.2"/>
    <row r="53635" ht="12.75" x14ac:dyDescent="0.2"/>
    <row r="53636" ht="12.75" x14ac:dyDescent="0.2"/>
    <row r="53637" ht="12.75" x14ac:dyDescent="0.2"/>
    <row r="53638" ht="12.75" x14ac:dyDescent="0.2"/>
    <row r="53639" ht="12.75" x14ac:dyDescent="0.2"/>
    <row r="53640" ht="12.75" x14ac:dyDescent="0.2"/>
    <row r="53641" ht="12.75" x14ac:dyDescent="0.2"/>
    <row r="53642" ht="12.75" x14ac:dyDescent="0.2"/>
    <row r="53643" ht="12.75" x14ac:dyDescent="0.2"/>
    <row r="53644" ht="12.75" x14ac:dyDescent="0.2"/>
    <row r="53645" ht="12.75" x14ac:dyDescent="0.2"/>
    <row r="53646" ht="12.75" x14ac:dyDescent="0.2"/>
    <row r="53647" ht="12.75" x14ac:dyDescent="0.2"/>
    <row r="53648" ht="12.75" x14ac:dyDescent="0.2"/>
    <row r="53649" ht="12.75" x14ac:dyDescent="0.2"/>
    <row r="53650" ht="12.75" x14ac:dyDescent="0.2"/>
    <row r="53651" ht="12.75" x14ac:dyDescent="0.2"/>
    <row r="53652" ht="12.75" x14ac:dyDescent="0.2"/>
    <row r="53653" ht="12.75" x14ac:dyDescent="0.2"/>
    <row r="53654" ht="12.75" x14ac:dyDescent="0.2"/>
    <row r="53655" ht="12.75" x14ac:dyDescent="0.2"/>
    <row r="53656" ht="12.75" x14ac:dyDescent="0.2"/>
    <row r="53657" ht="12.75" x14ac:dyDescent="0.2"/>
    <row r="53658" ht="12.75" x14ac:dyDescent="0.2"/>
    <row r="53659" ht="12.75" x14ac:dyDescent="0.2"/>
    <row r="53660" ht="12.75" x14ac:dyDescent="0.2"/>
    <row r="53661" ht="12.75" x14ac:dyDescent="0.2"/>
    <row r="53662" ht="12.75" x14ac:dyDescent="0.2"/>
    <row r="53663" ht="12.75" x14ac:dyDescent="0.2"/>
    <row r="53664" ht="12.75" x14ac:dyDescent="0.2"/>
    <row r="53665" ht="12.75" x14ac:dyDescent="0.2"/>
    <row r="53666" ht="12.75" x14ac:dyDescent="0.2"/>
    <row r="53667" ht="12.75" x14ac:dyDescent="0.2"/>
    <row r="53668" ht="12.75" x14ac:dyDescent="0.2"/>
    <row r="53669" ht="12.75" x14ac:dyDescent="0.2"/>
    <row r="53670" ht="12.75" x14ac:dyDescent="0.2"/>
    <row r="53671" ht="12.75" x14ac:dyDescent="0.2"/>
    <row r="53672" ht="12.75" x14ac:dyDescent="0.2"/>
    <row r="53673" ht="12.75" x14ac:dyDescent="0.2"/>
    <row r="53674" ht="12.75" x14ac:dyDescent="0.2"/>
    <row r="53675" ht="12.75" x14ac:dyDescent="0.2"/>
    <row r="53676" ht="12.75" x14ac:dyDescent="0.2"/>
    <row r="53677" ht="12.75" x14ac:dyDescent="0.2"/>
    <row r="53678" ht="12.75" x14ac:dyDescent="0.2"/>
    <row r="53679" ht="12.75" x14ac:dyDescent="0.2"/>
    <row r="53680" ht="12.75" x14ac:dyDescent="0.2"/>
    <row r="53681" ht="12.75" x14ac:dyDescent="0.2"/>
    <row r="53682" ht="12.75" x14ac:dyDescent="0.2"/>
    <row r="53683" ht="12.75" x14ac:dyDescent="0.2"/>
    <row r="53684" ht="12.75" x14ac:dyDescent="0.2"/>
    <row r="53685" ht="12.75" x14ac:dyDescent="0.2"/>
    <row r="53686" ht="12.75" x14ac:dyDescent="0.2"/>
    <row r="53687" ht="12.75" x14ac:dyDescent="0.2"/>
    <row r="53688" ht="12.75" x14ac:dyDescent="0.2"/>
    <row r="53689" ht="12.75" x14ac:dyDescent="0.2"/>
    <row r="53690" ht="12.75" x14ac:dyDescent="0.2"/>
    <row r="53691" ht="12.75" x14ac:dyDescent="0.2"/>
    <row r="53692" ht="12.75" x14ac:dyDescent="0.2"/>
    <row r="53693" ht="12.75" x14ac:dyDescent="0.2"/>
    <row r="53694" ht="12.75" x14ac:dyDescent="0.2"/>
    <row r="53695" ht="12.75" x14ac:dyDescent="0.2"/>
    <row r="53696" ht="12.75" x14ac:dyDescent="0.2"/>
    <row r="53697" ht="12.75" x14ac:dyDescent="0.2"/>
    <row r="53698" ht="12.75" x14ac:dyDescent="0.2"/>
    <row r="53699" ht="12.75" x14ac:dyDescent="0.2"/>
    <row r="53700" ht="12.75" x14ac:dyDescent="0.2"/>
    <row r="53701" ht="12.75" x14ac:dyDescent="0.2"/>
    <row r="53702" ht="12.75" x14ac:dyDescent="0.2"/>
    <row r="53703" ht="12.75" x14ac:dyDescent="0.2"/>
    <row r="53704" ht="12.75" x14ac:dyDescent="0.2"/>
    <row r="53705" ht="12.75" x14ac:dyDescent="0.2"/>
    <row r="53706" ht="12.75" x14ac:dyDescent="0.2"/>
    <row r="53707" ht="12.75" x14ac:dyDescent="0.2"/>
    <row r="53708" ht="12.75" x14ac:dyDescent="0.2"/>
    <row r="53709" ht="12.75" x14ac:dyDescent="0.2"/>
    <row r="53710" ht="12.75" x14ac:dyDescent="0.2"/>
    <row r="53711" ht="12.75" x14ac:dyDescent="0.2"/>
    <row r="53712" ht="12.75" x14ac:dyDescent="0.2"/>
    <row r="53713" ht="12.75" x14ac:dyDescent="0.2"/>
    <row r="53714" ht="12.75" x14ac:dyDescent="0.2"/>
    <row r="53715" ht="12.75" x14ac:dyDescent="0.2"/>
    <row r="53716" ht="12.75" x14ac:dyDescent="0.2"/>
    <row r="53717" ht="12.75" x14ac:dyDescent="0.2"/>
    <row r="53718" ht="12.75" x14ac:dyDescent="0.2"/>
    <row r="53719" ht="12.75" x14ac:dyDescent="0.2"/>
    <row r="53720" ht="12.75" x14ac:dyDescent="0.2"/>
    <row r="53721" ht="12.75" x14ac:dyDescent="0.2"/>
    <row r="53722" ht="12.75" x14ac:dyDescent="0.2"/>
    <row r="53723" ht="12.75" x14ac:dyDescent="0.2"/>
    <row r="53724" ht="12.75" x14ac:dyDescent="0.2"/>
    <row r="53725" ht="12.75" x14ac:dyDescent="0.2"/>
    <row r="53726" ht="12.75" x14ac:dyDescent="0.2"/>
    <row r="53727" ht="12.75" x14ac:dyDescent="0.2"/>
    <row r="53728" ht="12.75" x14ac:dyDescent="0.2"/>
    <row r="53729" ht="12.75" x14ac:dyDescent="0.2"/>
    <row r="53730" ht="12.75" x14ac:dyDescent="0.2"/>
    <row r="53731" ht="12.75" x14ac:dyDescent="0.2"/>
    <row r="53732" ht="12.75" x14ac:dyDescent="0.2"/>
    <row r="53733" ht="12.75" x14ac:dyDescent="0.2"/>
    <row r="53734" ht="12.75" x14ac:dyDescent="0.2"/>
    <row r="53735" ht="12.75" x14ac:dyDescent="0.2"/>
    <row r="53736" ht="12.75" x14ac:dyDescent="0.2"/>
    <row r="53737" ht="12.75" x14ac:dyDescent="0.2"/>
    <row r="53738" ht="12.75" x14ac:dyDescent="0.2"/>
    <row r="53739" ht="12.75" x14ac:dyDescent="0.2"/>
    <row r="53740" ht="12.75" x14ac:dyDescent="0.2"/>
    <row r="53741" ht="12.75" x14ac:dyDescent="0.2"/>
    <row r="53742" ht="12.75" x14ac:dyDescent="0.2"/>
    <row r="53743" ht="12.75" x14ac:dyDescent="0.2"/>
    <row r="53744" ht="12.75" x14ac:dyDescent="0.2"/>
    <row r="53745" ht="12.75" x14ac:dyDescent="0.2"/>
    <row r="53746" ht="12.75" x14ac:dyDescent="0.2"/>
    <row r="53747" ht="12.75" x14ac:dyDescent="0.2"/>
    <row r="53748" ht="12.75" x14ac:dyDescent="0.2"/>
    <row r="53749" ht="12.75" x14ac:dyDescent="0.2"/>
    <row r="53750" ht="12.75" x14ac:dyDescent="0.2"/>
    <row r="53751" ht="12.75" x14ac:dyDescent="0.2"/>
    <row r="53752" ht="12.75" x14ac:dyDescent="0.2"/>
    <row r="53753" ht="12.75" x14ac:dyDescent="0.2"/>
    <row r="53754" ht="12.75" x14ac:dyDescent="0.2"/>
    <row r="53755" ht="12.75" x14ac:dyDescent="0.2"/>
    <row r="53756" ht="12.75" x14ac:dyDescent="0.2"/>
    <row r="53757" ht="12.75" x14ac:dyDescent="0.2"/>
    <row r="53758" ht="12.75" x14ac:dyDescent="0.2"/>
    <row r="53759" ht="12.75" x14ac:dyDescent="0.2"/>
    <row r="53760" ht="12.75" x14ac:dyDescent="0.2"/>
    <row r="53761" ht="12.75" x14ac:dyDescent="0.2"/>
    <row r="53762" ht="12.75" x14ac:dyDescent="0.2"/>
    <row r="53763" ht="12.75" x14ac:dyDescent="0.2"/>
    <row r="53764" ht="12.75" x14ac:dyDescent="0.2"/>
    <row r="53765" ht="12.75" x14ac:dyDescent="0.2"/>
    <row r="53766" ht="12.75" x14ac:dyDescent="0.2"/>
    <row r="53767" ht="12.75" x14ac:dyDescent="0.2"/>
    <row r="53768" ht="12.75" x14ac:dyDescent="0.2"/>
    <row r="53769" ht="12.75" x14ac:dyDescent="0.2"/>
    <row r="53770" ht="12.75" x14ac:dyDescent="0.2"/>
    <row r="53771" ht="12.75" x14ac:dyDescent="0.2"/>
    <row r="53772" ht="12.75" x14ac:dyDescent="0.2"/>
    <row r="53773" ht="12.75" x14ac:dyDescent="0.2"/>
    <row r="53774" ht="12.75" x14ac:dyDescent="0.2"/>
    <row r="53775" ht="12.75" x14ac:dyDescent="0.2"/>
    <row r="53776" ht="12.75" x14ac:dyDescent="0.2"/>
    <row r="53777" ht="12.75" x14ac:dyDescent="0.2"/>
    <row r="53778" ht="12.75" x14ac:dyDescent="0.2"/>
    <row r="53779" ht="12.75" x14ac:dyDescent="0.2"/>
    <row r="53780" ht="12.75" x14ac:dyDescent="0.2"/>
    <row r="53781" ht="12.75" x14ac:dyDescent="0.2"/>
    <row r="53782" ht="12.75" x14ac:dyDescent="0.2"/>
    <row r="53783" ht="12.75" x14ac:dyDescent="0.2"/>
    <row r="53784" ht="12.75" x14ac:dyDescent="0.2"/>
    <row r="53785" ht="12.75" x14ac:dyDescent="0.2"/>
    <row r="53786" ht="12.75" x14ac:dyDescent="0.2"/>
    <row r="53787" ht="12.75" x14ac:dyDescent="0.2"/>
    <row r="53788" ht="12.75" x14ac:dyDescent="0.2"/>
    <row r="53789" ht="12.75" x14ac:dyDescent="0.2"/>
    <row r="53790" ht="12.75" x14ac:dyDescent="0.2"/>
    <row r="53791" ht="12.75" x14ac:dyDescent="0.2"/>
    <row r="53792" ht="12.75" x14ac:dyDescent="0.2"/>
    <row r="53793" ht="12.75" x14ac:dyDescent="0.2"/>
    <row r="53794" ht="12.75" x14ac:dyDescent="0.2"/>
    <row r="53795" ht="12.75" x14ac:dyDescent="0.2"/>
    <row r="53796" ht="12.75" x14ac:dyDescent="0.2"/>
    <row r="53797" ht="12.75" x14ac:dyDescent="0.2"/>
    <row r="53798" ht="12.75" x14ac:dyDescent="0.2"/>
    <row r="53799" ht="12.75" x14ac:dyDescent="0.2"/>
    <row r="53800" ht="12.75" x14ac:dyDescent="0.2"/>
    <row r="53801" ht="12.75" x14ac:dyDescent="0.2"/>
    <row r="53802" ht="12.75" x14ac:dyDescent="0.2"/>
    <row r="53803" ht="12.75" x14ac:dyDescent="0.2"/>
    <row r="53804" ht="12.75" x14ac:dyDescent="0.2"/>
    <row r="53805" ht="12.75" x14ac:dyDescent="0.2"/>
    <row r="53806" ht="12.75" x14ac:dyDescent="0.2"/>
    <row r="53807" ht="12.75" x14ac:dyDescent="0.2"/>
    <row r="53808" ht="12.75" x14ac:dyDescent="0.2"/>
    <row r="53809" ht="12.75" x14ac:dyDescent="0.2"/>
    <row r="53810" ht="12.75" x14ac:dyDescent="0.2"/>
    <row r="53811" ht="12.75" x14ac:dyDescent="0.2"/>
    <row r="53812" ht="12.75" x14ac:dyDescent="0.2"/>
    <row r="53813" ht="12.75" x14ac:dyDescent="0.2"/>
    <row r="53814" ht="12.75" x14ac:dyDescent="0.2"/>
    <row r="53815" ht="12.75" x14ac:dyDescent="0.2"/>
    <row r="53816" ht="12.75" x14ac:dyDescent="0.2"/>
    <row r="53817" ht="12.75" x14ac:dyDescent="0.2"/>
    <row r="53818" ht="12.75" x14ac:dyDescent="0.2"/>
    <row r="53819" ht="12.75" x14ac:dyDescent="0.2"/>
    <row r="53820" ht="12.75" x14ac:dyDescent="0.2"/>
    <row r="53821" ht="12.75" x14ac:dyDescent="0.2"/>
    <row r="53822" ht="12.75" x14ac:dyDescent="0.2"/>
    <row r="53823" ht="12.75" x14ac:dyDescent="0.2"/>
    <row r="53824" ht="12.75" x14ac:dyDescent="0.2"/>
    <row r="53825" ht="12.75" x14ac:dyDescent="0.2"/>
    <row r="53826" ht="12.75" x14ac:dyDescent="0.2"/>
    <row r="53827" ht="12.75" x14ac:dyDescent="0.2"/>
    <row r="53828" ht="12.75" x14ac:dyDescent="0.2"/>
    <row r="53829" ht="12.75" x14ac:dyDescent="0.2"/>
    <row r="53830" ht="12.75" x14ac:dyDescent="0.2"/>
    <row r="53831" ht="12.75" x14ac:dyDescent="0.2"/>
    <row r="53832" ht="12.75" x14ac:dyDescent="0.2"/>
    <row r="53833" ht="12.75" x14ac:dyDescent="0.2"/>
    <row r="53834" ht="12.75" x14ac:dyDescent="0.2"/>
    <row r="53835" ht="12.75" x14ac:dyDescent="0.2"/>
    <row r="53836" ht="12.75" x14ac:dyDescent="0.2"/>
    <row r="53837" ht="12.75" x14ac:dyDescent="0.2"/>
    <row r="53838" ht="12.75" x14ac:dyDescent="0.2"/>
    <row r="53839" ht="12.75" x14ac:dyDescent="0.2"/>
    <row r="53840" ht="12.75" x14ac:dyDescent="0.2"/>
    <row r="53841" ht="12.75" x14ac:dyDescent="0.2"/>
    <row r="53842" ht="12.75" x14ac:dyDescent="0.2"/>
    <row r="53843" ht="12.75" x14ac:dyDescent="0.2"/>
    <row r="53844" ht="12.75" x14ac:dyDescent="0.2"/>
    <row r="53845" ht="12.75" x14ac:dyDescent="0.2"/>
    <row r="53846" ht="12.75" x14ac:dyDescent="0.2"/>
    <row r="53847" ht="12.75" x14ac:dyDescent="0.2"/>
    <row r="53848" ht="12.75" x14ac:dyDescent="0.2"/>
    <row r="53849" ht="12.75" x14ac:dyDescent="0.2"/>
    <row r="53850" ht="12.75" x14ac:dyDescent="0.2"/>
    <row r="53851" ht="12.75" x14ac:dyDescent="0.2"/>
    <row r="53852" ht="12.75" x14ac:dyDescent="0.2"/>
    <row r="53853" ht="12.75" x14ac:dyDescent="0.2"/>
    <row r="53854" ht="12.75" x14ac:dyDescent="0.2"/>
    <row r="53855" ht="12.75" x14ac:dyDescent="0.2"/>
    <row r="53856" ht="12.75" x14ac:dyDescent="0.2"/>
    <row r="53857" ht="12.75" x14ac:dyDescent="0.2"/>
    <row r="53858" ht="12.75" x14ac:dyDescent="0.2"/>
    <row r="53859" ht="12.75" x14ac:dyDescent="0.2"/>
    <row r="53860" ht="12.75" x14ac:dyDescent="0.2"/>
    <row r="53861" ht="12.75" x14ac:dyDescent="0.2"/>
    <row r="53862" ht="12.75" x14ac:dyDescent="0.2"/>
    <row r="53863" ht="12.75" x14ac:dyDescent="0.2"/>
    <row r="53864" ht="12.75" x14ac:dyDescent="0.2"/>
    <row r="53865" ht="12.75" x14ac:dyDescent="0.2"/>
    <row r="53866" ht="12.75" x14ac:dyDescent="0.2"/>
    <row r="53867" ht="12.75" x14ac:dyDescent="0.2"/>
    <row r="53868" ht="12.75" x14ac:dyDescent="0.2"/>
    <row r="53869" ht="12.75" x14ac:dyDescent="0.2"/>
    <row r="53870" ht="12.75" x14ac:dyDescent="0.2"/>
    <row r="53871" ht="12.75" x14ac:dyDescent="0.2"/>
    <row r="53872" ht="12.75" x14ac:dyDescent="0.2"/>
    <row r="53873" ht="12.75" x14ac:dyDescent="0.2"/>
    <row r="53874" ht="12.75" x14ac:dyDescent="0.2"/>
    <row r="53875" ht="12.75" x14ac:dyDescent="0.2"/>
    <row r="53876" ht="12.75" x14ac:dyDescent="0.2"/>
    <row r="53877" ht="12.75" x14ac:dyDescent="0.2"/>
    <row r="53878" ht="12.75" x14ac:dyDescent="0.2"/>
    <row r="53879" ht="12.75" x14ac:dyDescent="0.2"/>
    <row r="53880" ht="12.75" x14ac:dyDescent="0.2"/>
    <row r="53881" ht="12.75" x14ac:dyDescent="0.2"/>
    <row r="53882" ht="12.75" x14ac:dyDescent="0.2"/>
    <row r="53883" ht="12.75" x14ac:dyDescent="0.2"/>
    <row r="53884" ht="12.75" x14ac:dyDescent="0.2"/>
    <row r="53885" ht="12.75" x14ac:dyDescent="0.2"/>
    <row r="53886" ht="12.75" x14ac:dyDescent="0.2"/>
    <row r="53887" ht="12.75" x14ac:dyDescent="0.2"/>
    <row r="53888" ht="12.75" x14ac:dyDescent="0.2"/>
    <row r="53889" ht="12.75" x14ac:dyDescent="0.2"/>
    <row r="53890" ht="12.75" x14ac:dyDescent="0.2"/>
    <row r="53891" ht="12.75" x14ac:dyDescent="0.2"/>
    <row r="53892" ht="12.75" x14ac:dyDescent="0.2"/>
    <row r="53893" ht="12.75" x14ac:dyDescent="0.2"/>
    <row r="53894" ht="12.75" x14ac:dyDescent="0.2"/>
    <row r="53895" ht="12.75" x14ac:dyDescent="0.2"/>
    <row r="53896" ht="12.75" x14ac:dyDescent="0.2"/>
    <row r="53897" ht="12.75" x14ac:dyDescent="0.2"/>
    <row r="53898" ht="12.75" x14ac:dyDescent="0.2"/>
    <row r="53899" ht="12.75" x14ac:dyDescent="0.2"/>
    <row r="53900" ht="12.75" x14ac:dyDescent="0.2"/>
    <row r="53901" ht="12.75" x14ac:dyDescent="0.2"/>
    <row r="53902" ht="12.75" x14ac:dyDescent="0.2"/>
    <row r="53903" ht="12.75" x14ac:dyDescent="0.2"/>
    <row r="53904" ht="12.75" x14ac:dyDescent="0.2"/>
    <row r="53905" ht="12.75" x14ac:dyDescent="0.2"/>
    <row r="53906" ht="12.75" x14ac:dyDescent="0.2"/>
    <row r="53907" ht="12.75" x14ac:dyDescent="0.2"/>
    <row r="53908" ht="12.75" x14ac:dyDescent="0.2"/>
    <row r="53909" ht="12.75" x14ac:dyDescent="0.2"/>
    <row r="53910" ht="12.75" x14ac:dyDescent="0.2"/>
    <row r="53911" ht="12.75" x14ac:dyDescent="0.2"/>
    <row r="53912" ht="12.75" x14ac:dyDescent="0.2"/>
    <row r="53913" ht="12.75" x14ac:dyDescent="0.2"/>
    <row r="53914" ht="12.75" x14ac:dyDescent="0.2"/>
    <row r="53915" ht="12.75" x14ac:dyDescent="0.2"/>
    <row r="53916" ht="12.75" x14ac:dyDescent="0.2"/>
    <row r="53917" ht="12.75" x14ac:dyDescent="0.2"/>
    <row r="53918" ht="12.75" x14ac:dyDescent="0.2"/>
    <row r="53919" ht="12.75" x14ac:dyDescent="0.2"/>
    <row r="53920" ht="12.75" x14ac:dyDescent="0.2"/>
    <row r="53921" ht="12.75" x14ac:dyDescent="0.2"/>
    <row r="53922" ht="12.75" x14ac:dyDescent="0.2"/>
    <row r="53923" ht="12.75" x14ac:dyDescent="0.2"/>
    <row r="53924" ht="12.75" x14ac:dyDescent="0.2"/>
    <row r="53925" ht="12.75" x14ac:dyDescent="0.2"/>
    <row r="53926" ht="12.75" x14ac:dyDescent="0.2"/>
    <row r="53927" ht="12.75" x14ac:dyDescent="0.2"/>
    <row r="53928" ht="12.75" x14ac:dyDescent="0.2"/>
    <row r="53929" ht="12.75" x14ac:dyDescent="0.2"/>
    <row r="53930" ht="12.75" x14ac:dyDescent="0.2"/>
    <row r="53931" ht="12.75" x14ac:dyDescent="0.2"/>
    <row r="53932" ht="12.75" x14ac:dyDescent="0.2"/>
    <row r="53933" ht="12.75" x14ac:dyDescent="0.2"/>
    <row r="53934" ht="12.75" x14ac:dyDescent="0.2"/>
    <row r="53935" ht="12.75" x14ac:dyDescent="0.2"/>
    <row r="53936" ht="12.75" x14ac:dyDescent="0.2"/>
    <row r="53937" ht="12.75" x14ac:dyDescent="0.2"/>
    <row r="53938" ht="12.75" x14ac:dyDescent="0.2"/>
    <row r="53939" ht="12.75" x14ac:dyDescent="0.2"/>
    <row r="53940" ht="12.75" x14ac:dyDescent="0.2"/>
    <row r="53941" ht="12.75" x14ac:dyDescent="0.2"/>
    <row r="53942" ht="12.75" x14ac:dyDescent="0.2"/>
    <row r="53943" ht="12.75" x14ac:dyDescent="0.2"/>
    <row r="53944" ht="12.75" x14ac:dyDescent="0.2"/>
    <row r="53945" ht="12.75" x14ac:dyDescent="0.2"/>
    <row r="53946" ht="12.75" x14ac:dyDescent="0.2"/>
    <row r="53947" ht="12.75" x14ac:dyDescent="0.2"/>
    <row r="53948" ht="12.75" x14ac:dyDescent="0.2"/>
    <row r="53949" ht="12.75" x14ac:dyDescent="0.2"/>
    <row r="53950" ht="12.75" x14ac:dyDescent="0.2"/>
    <row r="53951" ht="12.75" x14ac:dyDescent="0.2"/>
    <row r="53952" ht="12.75" x14ac:dyDescent="0.2"/>
    <row r="53953" ht="12.75" x14ac:dyDescent="0.2"/>
    <row r="53954" ht="12.75" x14ac:dyDescent="0.2"/>
    <row r="53955" ht="12.75" x14ac:dyDescent="0.2"/>
    <row r="53956" ht="12.75" x14ac:dyDescent="0.2"/>
    <row r="53957" ht="12.75" x14ac:dyDescent="0.2"/>
    <row r="53958" ht="12.75" x14ac:dyDescent="0.2"/>
    <row r="53959" ht="12.75" x14ac:dyDescent="0.2"/>
    <row r="53960" ht="12.75" x14ac:dyDescent="0.2"/>
    <row r="53961" ht="12.75" x14ac:dyDescent="0.2"/>
    <row r="53962" ht="12.75" x14ac:dyDescent="0.2"/>
    <row r="53963" ht="12.75" x14ac:dyDescent="0.2"/>
    <row r="53964" ht="12.75" x14ac:dyDescent="0.2"/>
    <row r="53965" ht="12.75" x14ac:dyDescent="0.2"/>
    <row r="53966" ht="12.75" x14ac:dyDescent="0.2"/>
    <row r="53967" ht="12.75" x14ac:dyDescent="0.2"/>
    <row r="53968" ht="12.75" x14ac:dyDescent="0.2"/>
    <row r="53969" ht="12.75" x14ac:dyDescent="0.2"/>
    <row r="53970" ht="12.75" x14ac:dyDescent="0.2"/>
    <row r="53971" ht="12.75" x14ac:dyDescent="0.2"/>
    <row r="53972" ht="12.75" x14ac:dyDescent="0.2"/>
    <row r="53973" ht="12.75" x14ac:dyDescent="0.2"/>
    <row r="53974" ht="12.75" x14ac:dyDescent="0.2"/>
    <row r="53975" ht="12.75" x14ac:dyDescent="0.2"/>
    <row r="53976" ht="12.75" x14ac:dyDescent="0.2"/>
    <row r="53977" ht="12.75" x14ac:dyDescent="0.2"/>
    <row r="53978" ht="12.75" x14ac:dyDescent="0.2"/>
    <row r="53979" ht="12.75" x14ac:dyDescent="0.2"/>
    <row r="53980" ht="12.75" x14ac:dyDescent="0.2"/>
    <row r="53981" ht="12.75" x14ac:dyDescent="0.2"/>
    <row r="53982" ht="12.75" x14ac:dyDescent="0.2"/>
    <row r="53983" ht="12.75" x14ac:dyDescent="0.2"/>
    <row r="53984" ht="12.75" x14ac:dyDescent="0.2"/>
    <row r="53985" ht="12.75" x14ac:dyDescent="0.2"/>
    <row r="53986" ht="12.75" x14ac:dyDescent="0.2"/>
    <row r="53987" ht="12.75" x14ac:dyDescent="0.2"/>
    <row r="53988" ht="12.75" x14ac:dyDescent="0.2"/>
    <row r="53989" ht="12.75" x14ac:dyDescent="0.2"/>
    <row r="53990" ht="12.75" x14ac:dyDescent="0.2"/>
    <row r="53991" ht="12.75" x14ac:dyDescent="0.2"/>
    <row r="53992" ht="12.75" x14ac:dyDescent="0.2"/>
    <row r="53993" ht="12.75" x14ac:dyDescent="0.2"/>
    <row r="53994" ht="12.75" x14ac:dyDescent="0.2"/>
    <row r="53995" ht="12.75" x14ac:dyDescent="0.2"/>
    <row r="53996" ht="12.75" x14ac:dyDescent="0.2"/>
    <row r="53997" ht="12.75" x14ac:dyDescent="0.2"/>
    <row r="53998" ht="12.75" x14ac:dyDescent="0.2"/>
    <row r="53999" ht="12.75" x14ac:dyDescent="0.2"/>
    <row r="54000" ht="12.75" x14ac:dyDescent="0.2"/>
    <row r="54001" ht="12.75" x14ac:dyDescent="0.2"/>
    <row r="54002" ht="12.75" x14ac:dyDescent="0.2"/>
    <row r="54003" ht="12.75" x14ac:dyDescent="0.2"/>
    <row r="54004" ht="12.75" x14ac:dyDescent="0.2"/>
    <row r="54005" ht="12.75" x14ac:dyDescent="0.2"/>
    <row r="54006" ht="12.75" x14ac:dyDescent="0.2"/>
    <row r="54007" ht="12.75" x14ac:dyDescent="0.2"/>
    <row r="54008" ht="12.75" x14ac:dyDescent="0.2"/>
    <row r="54009" ht="12.75" x14ac:dyDescent="0.2"/>
    <row r="54010" ht="12.75" x14ac:dyDescent="0.2"/>
    <row r="54011" ht="12.75" x14ac:dyDescent="0.2"/>
    <row r="54012" ht="12.75" x14ac:dyDescent="0.2"/>
    <row r="54013" ht="12.75" x14ac:dyDescent="0.2"/>
    <row r="54014" ht="12.75" x14ac:dyDescent="0.2"/>
    <row r="54015" ht="12.75" x14ac:dyDescent="0.2"/>
    <row r="54016" ht="12.75" x14ac:dyDescent="0.2"/>
    <row r="54017" ht="12.75" x14ac:dyDescent="0.2"/>
    <row r="54018" ht="12.75" x14ac:dyDescent="0.2"/>
    <row r="54019" ht="12.75" x14ac:dyDescent="0.2"/>
    <row r="54020" ht="12.75" x14ac:dyDescent="0.2"/>
    <row r="54021" ht="12.75" x14ac:dyDescent="0.2"/>
    <row r="54022" ht="12.75" x14ac:dyDescent="0.2"/>
    <row r="54023" ht="12.75" x14ac:dyDescent="0.2"/>
    <row r="54024" ht="12.75" x14ac:dyDescent="0.2"/>
    <row r="54025" ht="12.75" x14ac:dyDescent="0.2"/>
    <row r="54026" ht="12.75" x14ac:dyDescent="0.2"/>
    <row r="54027" ht="12.75" x14ac:dyDescent="0.2"/>
    <row r="54028" ht="12.75" x14ac:dyDescent="0.2"/>
    <row r="54029" ht="12.75" x14ac:dyDescent="0.2"/>
    <row r="54030" ht="12.75" x14ac:dyDescent="0.2"/>
    <row r="54031" ht="12.75" x14ac:dyDescent="0.2"/>
    <row r="54032" ht="12.75" x14ac:dyDescent="0.2"/>
    <row r="54033" ht="12.75" x14ac:dyDescent="0.2"/>
    <row r="54034" ht="12.75" x14ac:dyDescent="0.2"/>
    <row r="54035" ht="12.75" x14ac:dyDescent="0.2"/>
    <row r="54036" ht="12.75" x14ac:dyDescent="0.2"/>
    <row r="54037" ht="12.75" x14ac:dyDescent="0.2"/>
    <row r="54038" ht="12.75" x14ac:dyDescent="0.2"/>
    <row r="54039" ht="12.75" x14ac:dyDescent="0.2"/>
    <row r="54040" ht="12.75" x14ac:dyDescent="0.2"/>
    <row r="54041" ht="12.75" x14ac:dyDescent="0.2"/>
    <row r="54042" ht="12.75" x14ac:dyDescent="0.2"/>
    <row r="54043" ht="12.75" x14ac:dyDescent="0.2"/>
    <row r="54044" ht="12.75" x14ac:dyDescent="0.2"/>
    <row r="54045" ht="12.75" x14ac:dyDescent="0.2"/>
    <row r="54046" ht="12.75" x14ac:dyDescent="0.2"/>
    <row r="54047" ht="12.75" x14ac:dyDescent="0.2"/>
    <row r="54048" ht="12.75" x14ac:dyDescent="0.2"/>
    <row r="54049" ht="12.75" x14ac:dyDescent="0.2"/>
    <row r="54050" ht="12.75" x14ac:dyDescent="0.2"/>
    <row r="54051" ht="12.75" x14ac:dyDescent="0.2"/>
    <row r="54052" ht="12.75" x14ac:dyDescent="0.2"/>
    <row r="54053" ht="12.75" x14ac:dyDescent="0.2"/>
    <row r="54054" ht="12.75" x14ac:dyDescent="0.2"/>
    <row r="54055" ht="12.75" x14ac:dyDescent="0.2"/>
    <row r="54056" ht="12.75" x14ac:dyDescent="0.2"/>
    <row r="54057" ht="12.75" x14ac:dyDescent="0.2"/>
    <row r="54058" ht="12.75" x14ac:dyDescent="0.2"/>
    <row r="54059" ht="12.75" x14ac:dyDescent="0.2"/>
    <row r="54060" ht="12.75" x14ac:dyDescent="0.2"/>
    <row r="54061" ht="12.75" x14ac:dyDescent="0.2"/>
    <row r="54062" ht="12.75" x14ac:dyDescent="0.2"/>
    <row r="54063" ht="12.75" x14ac:dyDescent="0.2"/>
    <row r="54064" ht="12.75" x14ac:dyDescent="0.2"/>
    <row r="54065" ht="12.75" x14ac:dyDescent="0.2"/>
    <row r="54066" ht="12.75" x14ac:dyDescent="0.2"/>
    <row r="54067" ht="12.75" x14ac:dyDescent="0.2"/>
    <row r="54068" ht="12.75" x14ac:dyDescent="0.2"/>
    <row r="54069" ht="12.75" x14ac:dyDescent="0.2"/>
    <row r="54070" ht="12.75" x14ac:dyDescent="0.2"/>
    <row r="54071" ht="12.75" x14ac:dyDescent="0.2"/>
    <row r="54072" ht="12.75" x14ac:dyDescent="0.2"/>
    <row r="54073" ht="12.75" x14ac:dyDescent="0.2"/>
    <row r="54074" ht="12.75" x14ac:dyDescent="0.2"/>
    <row r="54075" ht="12.75" x14ac:dyDescent="0.2"/>
    <row r="54076" ht="12.75" x14ac:dyDescent="0.2"/>
    <row r="54077" ht="12.75" x14ac:dyDescent="0.2"/>
    <row r="54078" ht="12.75" x14ac:dyDescent="0.2"/>
    <row r="54079" ht="12.75" x14ac:dyDescent="0.2"/>
    <row r="54080" ht="12.75" x14ac:dyDescent="0.2"/>
    <row r="54081" ht="12.75" x14ac:dyDescent="0.2"/>
    <row r="54082" ht="12.75" x14ac:dyDescent="0.2"/>
    <row r="54083" ht="12.75" x14ac:dyDescent="0.2"/>
    <row r="54084" ht="12.75" x14ac:dyDescent="0.2"/>
    <row r="54085" ht="12.75" x14ac:dyDescent="0.2"/>
    <row r="54086" ht="12.75" x14ac:dyDescent="0.2"/>
    <row r="54087" ht="12.75" x14ac:dyDescent="0.2"/>
    <row r="54088" ht="12.75" x14ac:dyDescent="0.2"/>
    <row r="54089" ht="12.75" x14ac:dyDescent="0.2"/>
    <row r="54090" ht="12.75" x14ac:dyDescent="0.2"/>
    <row r="54091" ht="12.75" x14ac:dyDescent="0.2"/>
    <row r="54092" ht="12.75" x14ac:dyDescent="0.2"/>
    <row r="54093" ht="12.75" x14ac:dyDescent="0.2"/>
    <row r="54094" ht="12.75" x14ac:dyDescent="0.2"/>
    <row r="54095" ht="12.75" x14ac:dyDescent="0.2"/>
    <row r="54096" ht="12.75" x14ac:dyDescent="0.2"/>
    <row r="54097" ht="12.75" x14ac:dyDescent="0.2"/>
    <row r="54098" ht="12.75" x14ac:dyDescent="0.2"/>
    <row r="54099" ht="12.75" x14ac:dyDescent="0.2"/>
    <row r="54100" ht="12.75" x14ac:dyDescent="0.2"/>
    <row r="54101" ht="12.75" x14ac:dyDescent="0.2"/>
    <row r="54102" ht="12.75" x14ac:dyDescent="0.2"/>
    <row r="54103" ht="12.75" x14ac:dyDescent="0.2"/>
    <row r="54104" ht="12.75" x14ac:dyDescent="0.2"/>
    <row r="54105" ht="12.75" x14ac:dyDescent="0.2"/>
    <row r="54106" ht="12.75" x14ac:dyDescent="0.2"/>
    <row r="54107" ht="12.75" x14ac:dyDescent="0.2"/>
    <row r="54108" ht="12.75" x14ac:dyDescent="0.2"/>
    <row r="54109" ht="12.75" x14ac:dyDescent="0.2"/>
    <row r="54110" ht="12.75" x14ac:dyDescent="0.2"/>
    <row r="54111" ht="12.75" x14ac:dyDescent="0.2"/>
    <row r="54112" ht="12.75" x14ac:dyDescent="0.2"/>
    <row r="54113" ht="12.75" x14ac:dyDescent="0.2"/>
    <row r="54114" ht="12.75" x14ac:dyDescent="0.2"/>
    <row r="54115" ht="12.75" x14ac:dyDescent="0.2"/>
    <row r="54116" ht="12.75" x14ac:dyDescent="0.2"/>
    <row r="54117" ht="12.75" x14ac:dyDescent="0.2"/>
    <row r="54118" ht="12.75" x14ac:dyDescent="0.2"/>
    <row r="54119" ht="12.75" x14ac:dyDescent="0.2"/>
    <row r="54120" ht="12.75" x14ac:dyDescent="0.2"/>
    <row r="54121" ht="12.75" x14ac:dyDescent="0.2"/>
    <row r="54122" ht="12.75" x14ac:dyDescent="0.2"/>
    <row r="54123" ht="12.75" x14ac:dyDescent="0.2"/>
    <row r="54124" ht="12.75" x14ac:dyDescent="0.2"/>
    <row r="54125" ht="12.75" x14ac:dyDescent="0.2"/>
    <row r="54126" ht="12.75" x14ac:dyDescent="0.2"/>
    <row r="54127" ht="12.75" x14ac:dyDescent="0.2"/>
    <row r="54128" ht="12.75" x14ac:dyDescent="0.2"/>
    <row r="54129" ht="12.75" x14ac:dyDescent="0.2"/>
    <row r="54130" ht="12.75" x14ac:dyDescent="0.2"/>
    <row r="54131" ht="12.75" x14ac:dyDescent="0.2"/>
    <row r="54132" ht="12.75" x14ac:dyDescent="0.2"/>
    <row r="54133" ht="12.75" x14ac:dyDescent="0.2"/>
    <row r="54134" ht="12.75" x14ac:dyDescent="0.2"/>
    <row r="54135" ht="12.75" x14ac:dyDescent="0.2"/>
    <row r="54136" ht="12.75" x14ac:dyDescent="0.2"/>
    <row r="54137" ht="12.75" x14ac:dyDescent="0.2"/>
    <row r="54138" ht="12.75" x14ac:dyDescent="0.2"/>
    <row r="54139" ht="12.75" x14ac:dyDescent="0.2"/>
    <row r="54140" ht="12.75" x14ac:dyDescent="0.2"/>
    <row r="54141" ht="12.75" x14ac:dyDescent="0.2"/>
    <row r="54142" ht="12.75" x14ac:dyDescent="0.2"/>
    <row r="54143" ht="12.75" x14ac:dyDescent="0.2"/>
    <row r="54144" ht="12.75" x14ac:dyDescent="0.2"/>
    <row r="54145" ht="12.75" x14ac:dyDescent="0.2"/>
    <row r="54146" ht="12.75" x14ac:dyDescent="0.2"/>
    <row r="54147" ht="12.75" x14ac:dyDescent="0.2"/>
    <row r="54148" ht="12.75" x14ac:dyDescent="0.2"/>
    <row r="54149" ht="12.75" x14ac:dyDescent="0.2"/>
    <row r="54150" ht="12.75" x14ac:dyDescent="0.2"/>
    <row r="54151" ht="12.75" x14ac:dyDescent="0.2"/>
    <row r="54152" ht="12.75" x14ac:dyDescent="0.2"/>
    <row r="54153" ht="12.75" x14ac:dyDescent="0.2"/>
    <row r="54154" ht="12.75" x14ac:dyDescent="0.2"/>
    <row r="54155" ht="12.75" x14ac:dyDescent="0.2"/>
    <row r="54156" ht="12.75" x14ac:dyDescent="0.2"/>
    <row r="54157" ht="12.75" x14ac:dyDescent="0.2"/>
    <row r="54158" ht="12.75" x14ac:dyDescent="0.2"/>
    <row r="54159" ht="12.75" x14ac:dyDescent="0.2"/>
    <row r="54160" ht="12.75" x14ac:dyDescent="0.2"/>
    <row r="54161" ht="12.75" x14ac:dyDescent="0.2"/>
    <row r="54162" ht="12.75" x14ac:dyDescent="0.2"/>
    <row r="54163" ht="12.75" x14ac:dyDescent="0.2"/>
    <row r="54164" ht="12.75" x14ac:dyDescent="0.2"/>
    <row r="54165" ht="12.75" x14ac:dyDescent="0.2"/>
    <row r="54166" ht="12.75" x14ac:dyDescent="0.2"/>
    <row r="54167" ht="12.75" x14ac:dyDescent="0.2"/>
    <row r="54168" ht="12.75" x14ac:dyDescent="0.2"/>
    <row r="54169" ht="12.75" x14ac:dyDescent="0.2"/>
    <row r="54170" ht="12.75" x14ac:dyDescent="0.2"/>
    <row r="54171" ht="12.75" x14ac:dyDescent="0.2"/>
    <row r="54172" ht="12.75" x14ac:dyDescent="0.2"/>
    <row r="54173" ht="12.75" x14ac:dyDescent="0.2"/>
    <row r="54174" ht="12.75" x14ac:dyDescent="0.2"/>
    <row r="54175" ht="12.75" x14ac:dyDescent="0.2"/>
    <row r="54176" ht="12.75" x14ac:dyDescent="0.2"/>
    <row r="54177" ht="12.75" x14ac:dyDescent="0.2"/>
    <row r="54178" ht="12.75" x14ac:dyDescent="0.2"/>
    <row r="54179" ht="12.75" x14ac:dyDescent="0.2"/>
    <row r="54180" ht="12.75" x14ac:dyDescent="0.2"/>
    <row r="54181" ht="12.75" x14ac:dyDescent="0.2"/>
    <row r="54182" ht="12.75" x14ac:dyDescent="0.2"/>
    <row r="54183" ht="12.75" x14ac:dyDescent="0.2"/>
    <row r="54184" ht="12.75" x14ac:dyDescent="0.2"/>
    <row r="54185" ht="12.75" x14ac:dyDescent="0.2"/>
    <row r="54186" ht="12.75" x14ac:dyDescent="0.2"/>
    <row r="54187" ht="12.75" x14ac:dyDescent="0.2"/>
    <row r="54188" ht="12.75" x14ac:dyDescent="0.2"/>
    <row r="54189" ht="12.75" x14ac:dyDescent="0.2"/>
    <row r="54190" ht="12.75" x14ac:dyDescent="0.2"/>
    <row r="54191" ht="12.75" x14ac:dyDescent="0.2"/>
    <row r="54192" ht="12.75" x14ac:dyDescent="0.2"/>
    <row r="54193" ht="12.75" x14ac:dyDescent="0.2"/>
    <row r="54194" ht="12.75" x14ac:dyDescent="0.2"/>
    <row r="54195" ht="12.75" x14ac:dyDescent="0.2"/>
    <row r="54196" ht="12.75" x14ac:dyDescent="0.2"/>
    <row r="54197" ht="12.75" x14ac:dyDescent="0.2"/>
    <row r="54198" ht="12.75" x14ac:dyDescent="0.2"/>
    <row r="54199" ht="12.75" x14ac:dyDescent="0.2"/>
    <row r="54200" ht="12.75" x14ac:dyDescent="0.2"/>
    <row r="54201" ht="12.75" x14ac:dyDescent="0.2"/>
    <row r="54202" ht="12.75" x14ac:dyDescent="0.2"/>
    <row r="54203" ht="12.75" x14ac:dyDescent="0.2"/>
    <row r="54204" ht="12.75" x14ac:dyDescent="0.2"/>
    <row r="54205" ht="12.75" x14ac:dyDescent="0.2"/>
    <row r="54206" ht="12.75" x14ac:dyDescent="0.2"/>
    <row r="54207" ht="12.75" x14ac:dyDescent="0.2"/>
    <row r="54208" ht="12.75" x14ac:dyDescent="0.2"/>
    <row r="54209" ht="12.75" x14ac:dyDescent="0.2"/>
    <row r="54210" ht="12.75" x14ac:dyDescent="0.2"/>
    <row r="54211" ht="12.75" x14ac:dyDescent="0.2"/>
    <row r="54212" ht="12.75" x14ac:dyDescent="0.2"/>
    <row r="54213" ht="12.75" x14ac:dyDescent="0.2"/>
    <row r="54214" ht="12.75" x14ac:dyDescent="0.2"/>
    <row r="54215" ht="12.75" x14ac:dyDescent="0.2"/>
    <row r="54216" ht="12.75" x14ac:dyDescent="0.2"/>
    <row r="54217" ht="12.75" x14ac:dyDescent="0.2"/>
    <row r="54218" ht="12.75" x14ac:dyDescent="0.2"/>
    <row r="54219" ht="12.75" x14ac:dyDescent="0.2"/>
    <row r="54220" ht="12.75" x14ac:dyDescent="0.2"/>
    <row r="54221" ht="12.75" x14ac:dyDescent="0.2"/>
    <row r="54222" ht="12.75" x14ac:dyDescent="0.2"/>
    <row r="54223" ht="12.75" x14ac:dyDescent="0.2"/>
    <row r="54224" ht="12.75" x14ac:dyDescent="0.2"/>
    <row r="54225" ht="12.75" x14ac:dyDescent="0.2"/>
    <row r="54226" ht="12.75" x14ac:dyDescent="0.2"/>
    <row r="54227" ht="12.75" x14ac:dyDescent="0.2"/>
    <row r="54228" ht="12.75" x14ac:dyDescent="0.2"/>
    <row r="54229" ht="12.75" x14ac:dyDescent="0.2"/>
    <row r="54230" ht="12.75" x14ac:dyDescent="0.2"/>
    <row r="54231" ht="12.75" x14ac:dyDescent="0.2"/>
    <row r="54232" ht="12.75" x14ac:dyDescent="0.2"/>
    <row r="54233" ht="12.75" x14ac:dyDescent="0.2"/>
    <row r="54234" ht="12.75" x14ac:dyDescent="0.2"/>
    <row r="54235" ht="12.75" x14ac:dyDescent="0.2"/>
    <row r="54236" ht="12.75" x14ac:dyDescent="0.2"/>
    <row r="54237" ht="12.75" x14ac:dyDescent="0.2"/>
    <row r="54238" ht="12.75" x14ac:dyDescent="0.2"/>
    <row r="54239" ht="12.75" x14ac:dyDescent="0.2"/>
    <row r="54240" ht="12.75" x14ac:dyDescent="0.2"/>
    <row r="54241" ht="12.75" x14ac:dyDescent="0.2"/>
    <row r="54242" ht="12.75" x14ac:dyDescent="0.2"/>
    <row r="54243" ht="12.75" x14ac:dyDescent="0.2"/>
    <row r="54244" ht="12.75" x14ac:dyDescent="0.2"/>
    <row r="54245" ht="12.75" x14ac:dyDescent="0.2"/>
    <row r="54246" ht="12.75" x14ac:dyDescent="0.2"/>
    <row r="54247" ht="12.75" x14ac:dyDescent="0.2"/>
    <row r="54248" ht="12.75" x14ac:dyDescent="0.2"/>
    <row r="54249" ht="12.75" x14ac:dyDescent="0.2"/>
    <row r="54250" ht="12.75" x14ac:dyDescent="0.2"/>
    <row r="54251" ht="12.75" x14ac:dyDescent="0.2"/>
    <row r="54252" ht="12.75" x14ac:dyDescent="0.2"/>
    <row r="54253" ht="12.75" x14ac:dyDescent="0.2"/>
    <row r="54254" ht="12.75" x14ac:dyDescent="0.2"/>
    <row r="54255" ht="12.75" x14ac:dyDescent="0.2"/>
    <row r="54256" ht="12.75" x14ac:dyDescent="0.2"/>
    <row r="54257" ht="12.75" x14ac:dyDescent="0.2"/>
    <row r="54258" ht="12.75" x14ac:dyDescent="0.2"/>
    <row r="54259" ht="12.75" x14ac:dyDescent="0.2"/>
    <row r="54260" ht="12.75" x14ac:dyDescent="0.2"/>
    <row r="54261" ht="12.75" x14ac:dyDescent="0.2"/>
    <row r="54262" ht="12.75" x14ac:dyDescent="0.2"/>
    <row r="54263" ht="12.75" x14ac:dyDescent="0.2"/>
    <row r="54264" ht="12.75" x14ac:dyDescent="0.2"/>
    <row r="54265" ht="12.75" x14ac:dyDescent="0.2"/>
    <row r="54266" ht="12.75" x14ac:dyDescent="0.2"/>
    <row r="54267" ht="12.75" x14ac:dyDescent="0.2"/>
    <row r="54268" ht="12.75" x14ac:dyDescent="0.2"/>
    <row r="54269" ht="12.75" x14ac:dyDescent="0.2"/>
    <row r="54270" ht="12.75" x14ac:dyDescent="0.2"/>
    <row r="54271" ht="12.75" x14ac:dyDescent="0.2"/>
    <row r="54272" ht="12.75" x14ac:dyDescent="0.2"/>
    <row r="54273" ht="12.75" x14ac:dyDescent="0.2"/>
    <row r="54274" ht="12.75" x14ac:dyDescent="0.2"/>
    <row r="54275" ht="12.75" x14ac:dyDescent="0.2"/>
    <row r="54276" ht="12.75" x14ac:dyDescent="0.2"/>
    <row r="54277" ht="12.75" x14ac:dyDescent="0.2"/>
    <row r="54278" ht="12.75" x14ac:dyDescent="0.2"/>
    <row r="54279" ht="12.75" x14ac:dyDescent="0.2"/>
    <row r="54280" ht="12.75" x14ac:dyDescent="0.2"/>
    <row r="54281" ht="12.75" x14ac:dyDescent="0.2"/>
    <row r="54282" ht="12.75" x14ac:dyDescent="0.2"/>
    <row r="54283" ht="12.75" x14ac:dyDescent="0.2"/>
    <row r="54284" ht="12.75" x14ac:dyDescent="0.2"/>
    <row r="54285" ht="12.75" x14ac:dyDescent="0.2"/>
    <row r="54286" ht="12.75" x14ac:dyDescent="0.2"/>
    <row r="54287" ht="12.75" x14ac:dyDescent="0.2"/>
    <row r="54288" ht="12.75" x14ac:dyDescent="0.2"/>
    <row r="54289" ht="12.75" x14ac:dyDescent="0.2"/>
    <row r="54290" ht="12.75" x14ac:dyDescent="0.2"/>
    <row r="54291" ht="12.75" x14ac:dyDescent="0.2"/>
    <row r="54292" ht="12.75" x14ac:dyDescent="0.2"/>
    <row r="54293" ht="12.75" x14ac:dyDescent="0.2"/>
    <row r="54294" ht="12.75" x14ac:dyDescent="0.2"/>
    <row r="54295" ht="12.75" x14ac:dyDescent="0.2"/>
    <row r="54296" ht="12.75" x14ac:dyDescent="0.2"/>
    <row r="54297" ht="12.75" x14ac:dyDescent="0.2"/>
    <row r="54298" ht="12.75" x14ac:dyDescent="0.2"/>
    <row r="54299" ht="12.75" x14ac:dyDescent="0.2"/>
    <row r="54300" ht="12.75" x14ac:dyDescent="0.2"/>
    <row r="54301" ht="12.75" x14ac:dyDescent="0.2"/>
    <row r="54302" ht="12.75" x14ac:dyDescent="0.2"/>
    <row r="54303" ht="12.75" x14ac:dyDescent="0.2"/>
    <row r="54304" ht="12.75" x14ac:dyDescent="0.2"/>
    <row r="54305" ht="12.75" x14ac:dyDescent="0.2"/>
    <row r="54306" ht="12.75" x14ac:dyDescent="0.2"/>
    <row r="54307" ht="12.75" x14ac:dyDescent="0.2"/>
    <row r="54308" ht="12.75" x14ac:dyDescent="0.2"/>
    <row r="54309" ht="12.75" x14ac:dyDescent="0.2"/>
    <row r="54310" ht="12.75" x14ac:dyDescent="0.2"/>
    <row r="54311" ht="12.75" x14ac:dyDescent="0.2"/>
    <row r="54312" ht="12.75" x14ac:dyDescent="0.2"/>
    <row r="54313" ht="12.75" x14ac:dyDescent="0.2"/>
    <row r="54314" ht="12.75" x14ac:dyDescent="0.2"/>
    <row r="54315" ht="12.75" x14ac:dyDescent="0.2"/>
    <row r="54316" ht="12.75" x14ac:dyDescent="0.2"/>
    <row r="54317" ht="12.75" x14ac:dyDescent="0.2"/>
    <row r="54318" ht="12.75" x14ac:dyDescent="0.2"/>
    <row r="54319" ht="12.75" x14ac:dyDescent="0.2"/>
    <row r="54320" ht="12.75" x14ac:dyDescent="0.2"/>
    <row r="54321" ht="12.75" x14ac:dyDescent="0.2"/>
    <row r="54322" ht="12.75" x14ac:dyDescent="0.2"/>
    <row r="54323" ht="12.75" x14ac:dyDescent="0.2"/>
    <row r="54324" ht="12.75" x14ac:dyDescent="0.2"/>
    <row r="54325" ht="12.75" x14ac:dyDescent="0.2"/>
    <row r="54326" ht="12.75" x14ac:dyDescent="0.2"/>
    <row r="54327" ht="12.75" x14ac:dyDescent="0.2"/>
    <row r="54328" ht="12.75" x14ac:dyDescent="0.2"/>
    <row r="54329" ht="12.75" x14ac:dyDescent="0.2"/>
    <row r="54330" ht="12.75" x14ac:dyDescent="0.2"/>
    <row r="54331" ht="12.75" x14ac:dyDescent="0.2"/>
    <row r="54332" ht="12.75" x14ac:dyDescent="0.2"/>
    <row r="54333" ht="12.75" x14ac:dyDescent="0.2"/>
    <row r="54334" ht="12.75" x14ac:dyDescent="0.2"/>
    <row r="54335" ht="12.75" x14ac:dyDescent="0.2"/>
    <row r="54336" ht="12.75" x14ac:dyDescent="0.2"/>
    <row r="54337" ht="12.75" x14ac:dyDescent="0.2"/>
    <row r="54338" ht="12.75" x14ac:dyDescent="0.2"/>
    <row r="54339" ht="12.75" x14ac:dyDescent="0.2"/>
    <row r="54340" ht="12.75" x14ac:dyDescent="0.2"/>
    <row r="54341" ht="12.75" x14ac:dyDescent="0.2"/>
    <row r="54342" ht="12.75" x14ac:dyDescent="0.2"/>
    <row r="54343" ht="12.75" x14ac:dyDescent="0.2"/>
    <row r="54344" ht="12.75" x14ac:dyDescent="0.2"/>
    <row r="54345" ht="12.75" x14ac:dyDescent="0.2"/>
    <row r="54346" ht="12.75" x14ac:dyDescent="0.2"/>
    <row r="54347" ht="12.75" x14ac:dyDescent="0.2"/>
    <row r="54348" ht="12.75" x14ac:dyDescent="0.2"/>
    <row r="54349" ht="12.75" x14ac:dyDescent="0.2"/>
    <row r="54350" ht="12.75" x14ac:dyDescent="0.2"/>
    <row r="54351" ht="12.75" x14ac:dyDescent="0.2"/>
    <row r="54352" ht="12.75" x14ac:dyDescent="0.2"/>
    <row r="54353" ht="12.75" x14ac:dyDescent="0.2"/>
    <row r="54354" ht="12.75" x14ac:dyDescent="0.2"/>
    <row r="54355" ht="12.75" x14ac:dyDescent="0.2"/>
    <row r="54356" ht="12.75" x14ac:dyDescent="0.2"/>
    <row r="54357" ht="12.75" x14ac:dyDescent="0.2"/>
    <row r="54358" ht="12.75" x14ac:dyDescent="0.2"/>
    <row r="54359" ht="12.75" x14ac:dyDescent="0.2"/>
    <row r="54360" ht="12.75" x14ac:dyDescent="0.2"/>
    <row r="54361" ht="12.75" x14ac:dyDescent="0.2"/>
    <row r="54362" ht="12.75" x14ac:dyDescent="0.2"/>
    <row r="54363" ht="12.75" x14ac:dyDescent="0.2"/>
    <row r="54364" ht="12.75" x14ac:dyDescent="0.2"/>
    <row r="54365" ht="12.75" x14ac:dyDescent="0.2"/>
    <row r="54366" ht="12.75" x14ac:dyDescent="0.2"/>
    <row r="54367" ht="12.75" x14ac:dyDescent="0.2"/>
    <row r="54368" ht="12.75" x14ac:dyDescent="0.2"/>
    <row r="54369" ht="12.75" x14ac:dyDescent="0.2"/>
    <row r="54370" ht="12.75" x14ac:dyDescent="0.2"/>
    <row r="54371" ht="12.75" x14ac:dyDescent="0.2"/>
    <row r="54372" ht="12.75" x14ac:dyDescent="0.2"/>
    <row r="54373" ht="12.75" x14ac:dyDescent="0.2"/>
    <row r="54374" ht="12.75" x14ac:dyDescent="0.2"/>
    <row r="54375" ht="12.75" x14ac:dyDescent="0.2"/>
    <row r="54376" ht="12.75" x14ac:dyDescent="0.2"/>
    <row r="54377" ht="12.75" x14ac:dyDescent="0.2"/>
    <row r="54378" ht="12.75" x14ac:dyDescent="0.2"/>
    <row r="54379" ht="12.75" x14ac:dyDescent="0.2"/>
    <row r="54380" ht="12.75" x14ac:dyDescent="0.2"/>
    <row r="54381" ht="12.75" x14ac:dyDescent="0.2"/>
    <row r="54382" ht="12.75" x14ac:dyDescent="0.2"/>
    <row r="54383" ht="12.75" x14ac:dyDescent="0.2"/>
    <row r="54384" ht="12.75" x14ac:dyDescent="0.2"/>
    <row r="54385" ht="12.75" x14ac:dyDescent="0.2"/>
    <row r="54386" ht="12.75" x14ac:dyDescent="0.2"/>
    <row r="54387" ht="12.75" x14ac:dyDescent="0.2"/>
    <row r="54388" ht="12.75" x14ac:dyDescent="0.2"/>
    <row r="54389" ht="12.75" x14ac:dyDescent="0.2"/>
    <row r="54390" ht="12.75" x14ac:dyDescent="0.2"/>
    <row r="54391" ht="12.75" x14ac:dyDescent="0.2"/>
    <row r="54392" ht="12.75" x14ac:dyDescent="0.2"/>
    <row r="54393" ht="12.75" x14ac:dyDescent="0.2"/>
    <row r="54394" ht="12.75" x14ac:dyDescent="0.2"/>
    <row r="54395" ht="12.75" x14ac:dyDescent="0.2"/>
    <row r="54396" ht="12.75" x14ac:dyDescent="0.2"/>
    <row r="54397" ht="12.75" x14ac:dyDescent="0.2"/>
    <row r="54398" ht="12.75" x14ac:dyDescent="0.2"/>
    <row r="54399" ht="12.75" x14ac:dyDescent="0.2"/>
    <row r="54400" ht="12.75" x14ac:dyDescent="0.2"/>
    <row r="54401" ht="12.75" x14ac:dyDescent="0.2"/>
    <row r="54402" ht="12.75" x14ac:dyDescent="0.2"/>
    <row r="54403" ht="12.75" x14ac:dyDescent="0.2"/>
    <row r="54404" ht="12.75" x14ac:dyDescent="0.2"/>
    <row r="54405" ht="12.75" x14ac:dyDescent="0.2"/>
    <row r="54406" ht="12.75" x14ac:dyDescent="0.2"/>
    <row r="54407" ht="12.75" x14ac:dyDescent="0.2"/>
    <row r="54408" ht="12.75" x14ac:dyDescent="0.2"/>
    <row r="54409" ht="12.75" x14ac:dyDescent="0.2"/>
    <row r="54410" ht="12.75" x14ac:dyDescent="0.2"/>
    <row r="54411" ht="12.75" x14ac:dyDescent="0.2"/>
    <row r="54412" ht="12.75" x14ac:dyDescent="0.2"/>
    <row r="54413" ht="12.75" x14ac:dyDescent="0.2"/>
    <row r="54414" ht="12.75" x14ac:dyDescent="0.2"/>
    <row r="54415" ht="12.75" x14ac:dyDescent="0.2"/>
    <row r="54416" ht="12.75" x14ac:dyDescent="0.2"/>
    <row r="54417" ht="12.75" x14ac:dyDescent="0.2"/>
    <row r="54418" ht="12.75" x14ac:dyDescent="0.2"/>
    <row r="54419" ht="12.75" x14ac:dyDescent="0.2"/>
    <row r="54420" ht="12.75" x14ac:dyDescent="0.2"/>
    <row r="54421" ht="12.75" x14ac:dyDescent="0.2"/>
    <row r="54422" ht="12.75" x14ac:dyDescent="0.2"/>
    <row r="54423" ht="12.75" x14ac:dyDescent="0.2"/>
    <row r="54424" ht="12.75" x14ac:dyDescent="0.2"/>
    <row r="54425" ht="12.75" x14ac:dyDescent="0.2"/>
    <row r="54426" ht="12.75" x14ac:dyDescent="0.2"/>
    <row r="54427" ht="12.75" x14ac:dyDescent="0.2"/>
    <row r="54428" ht="12.75" x14ac:dyDescent="0.2"/>
    <row r="54429" ht="12.75" x14ac:dyDescent="0.2"/>
    <row r="54430" ht="12.75" x14ac:dyDescent="0.2"/>
    <row r="54431" ht="12.75" x14ac:dyDescent="0.2"/>
    <row r="54432" ht="12.75" x14ac:dyDescent="0.2"/>
    <row r="54433" ht="12.75" x14ac:dyDescent="0.2"/>
    <row r="54434" ht="12.75" x14ac:dyDescent="0.2"/>
    <row r="54435" ht="12.75" x14ac:dyDescent="0.2"/>
    <row r="54436" ht="12.75" x14ac:dyDescent="0.2"/>
    <row r="54437" ht="12.75" x14ac:dyDescent="0.2"/>
    <row r="54438" ht="12.75" x14ac:dyDescent="0.2"/>
    <row r="54439" ht="12.75" x14ac:dyDescent="0.2"/>
    <row r="54440" ht="12.75" x14ac:dyDescent="0.2"/>
    <row r="54441" ht="12.75" x14ac:dyDescent="0.2"/>
    <row r="54442" ht="12.75" x14ac:dyDescent="0.2"/>
    <row r="54443" ht="12.75" x14ac:dyDescent="0.2"/>
    <row r="54444" ht="12.75" x14ac:dyDescent="0.2"/>
    <row r="54445" ht="12.75" x14ac:dyDescent="0.2"/>
    <row r="54446" ht="12.75" x14ac:dyDescent="0.2"/>
    <row r="54447" ht="12.75" x14ac:dyDescent="0.2"/>
    <row r="54448" ht="12.75" x14ac:dyDescent="0.2"/>
    <row r="54449" ht="12.75" x14ac:dyDescent="0.2"/>
    <row r="54450" ht="12.75" x14ac:dyDescent="0.2"/>
    <row r="54451" ht="12.75" x14ac:dyDescent="0.2"/>
    <row r="54452" ht="12.75" x14ac:dyDescent="0.2"/>
    <row r="54453" ht="12.75" x14ac:dyDescent="0.2"/>
    <row r="54454" ht="12.75" x14ac:dyDescent="0.2"/>
    <row r="54455" ht="12.75" x14ac:dyDescent="0.2"/>
    <row r="54456" ht="12.75" x14ac:dyDescent="0.2"/>
    <row r="54457" ht="12.75" x14ac:dyDescent="0.2"/>
    <row r="54458" ht="12.75" x14ac:dyDescent="0.2"/>
    <row r="54459" ht="12.75" x14ac:dyDescent="0.2"/>
    <row r="54460" ht="12.75" x14ac:dyDescent="0.2"/>
    <row r="54461" ht="12.75" x14ac:dyDescent="0.2"/>
    <row r="54462" ht="12.75" x14ac:dyDescent="0.2"/>
    <row r="54463" ht="12.75" x14ac:dyDescent="0.2"/>
    <row r="54464" ht="12.75" x14ac:dyDescent="0.2"/>
    <row r="54465" ht="12.75" x14ac:dyDescent="0.2"/>
    <row r="54466" ht="12.75" x14ac:dyDescent="0.2"/>
    <row r="54467" ht="12.75" x14ac:dyDescent="0.2"/>
    <row r="54468" ht="12.75" x14ac:dyDescent="0.2"/>
    <row r="54469" ht="12.75" x14ac:dyDescent="0.2"/>
    <row r="54470" ht="12.75" x14ac:dyDescent="0.2"/>
    <row r="54471" ht="12.75" x14ac:dyDescent="0.2"/>
    <row r="54472" ht="12.75" x14ac:dyDescent="0.2"/>
    <row r="54473" ht="12.75" x14ac:dyDescent="0.2"/>
    <row r="54474" ht="12.75" x14ac:dyDescent="0.2"/>
    <row r="54475" ht="12.75" x14ac:dyDescent="0.2"/>
    <row r="54476" ht="12.75" x14ac:dyDescent="0.2"/>
    <row r="54477" ht="12.75" x14ac:dyDescent="0.2"/>
    <row r="54478" ht="12.75" x14ac:dyDescent="0.2"/>
    <row r="54479" ht="12.75" x14ac:dyDescent="0.2"/>
    <row r="54480" ht="12.75" x14ac:dyDescent="0.2"/>
    <row r="54481" ht="12.75" x14ac:dyDescent="0.2"/>
    <row r="54482" ht="12.75" x14ac:dyDescent="0.2"/>
    <row r="54483" ht="12.75" x14ac:dyDescent="0.2"/>
    <row r="54484" ht="12.75" x14ac:dyDescent="0.2"/>
    <row r="54485" ht="12.75" x14ac:dyDescent="0.2"/>
    <row r="54486" ht="12.75" x14ac:dyDescent="0.2"/>
    <row r="54487" ht="12.75" x14ac:dyDescent="0.2"/>
    <row r="54488" ht="12.75" x14ac:dyDescent="0.2"/>
    <row r="54489" ht="12.75" x14ac:dyDescent="0.2"/>
    <row r="54490" ht="12.75" x14ac:dyDescent="0.2"/>
    <row r="54491" ht="12.75" x14ac:dyDescent="0.2"/>
    <row r="54492" ht="12.75" x14ac:dyDescent="0.2"/>
    <row r="54493" ht="12.75" x14ac:dyDescent="0.2"/>
    <row r="54494" ht="12.75" x14ac:dyDescent="0.2"/>
    <row r="54495" ht="12.75" x14ac:dyDescent="0.2"/>
    <row r="54496" ht="12.75" x14ac:dyDescent="0.2"/>
    <row r="54497" ht="12.75" x14ac:dyDescent="0.2"/>
    <row r="54498" ht="12.75" x14ac:dyDescent="0.2"/>
    <row r="54499" ht="12.75" x14ac:dyDescent="0.2"/>
    <row r="54500" ht="12.75" x14ac:dyDescent="0.2"/>
    <row r="54501" ht="12.75" x14ac:dyDescent="0.2"/>
    <row r="54502" ht="12.75" x14ac:dyDescent="0.2"/>
    <row r="54503" ht="12.75" x14ac:dyDescent="0.2"/>
    <row r="54504" ht="12.75" x14ac:dyDescent="0.2"/>
    <row r="54505" ht="12.75" x14ac:dyDescent="0.2"/>
    <row r="54506" ht="12.75" x14ac:dyDescent="0.2"/>
    <row r="54507" ht="12.75" x14ac:dyDescent="0.2"/>
    <row r="54508" ht="12.75" x14ac:dyDescent="0.2"/>
    <row r="54509" ht="12.75" x14ac:dyDescent="0.2"/>
    <row r="54510" ht="12.75" x14ac:dyDescent="0.2"/>
    <row r="54511" ht="12.75" x14ac:dyDescent="0.2"/>
    <row r="54512" ht="12.75" x14ac:dyDescent="0.2"/>
    <row r="54513" ht="12.75" x14ac:dyDescent="0.2"/>
    <row r="54514" ht="12.75" x14ac:dyDescent="0.2"/>
    <row r="54515" ht="12.75" x14ac:dyDescent="0.2"/>
    <row r="54516" ht="12.75" x14ac:dyDescent="0.2"/>
    <row r="54517" ht="12.75" x14ac:dyDescent="0.2"/>
    <row r="54518" ht="12.75" x14ac:dyDescent="0.2"/>
    <row r="54519" ht="12.75" x14ac:dyDescent="0.2"/>
    <row r="54520" ht="12.75" x14ac:dyDescent="0.2"/>
    <row r="54521" ht="12.75" x14ac:dyDescent="0.2"/>
    <row r="54522" ht="12.75" x14ac:dyDescent="0.2"/>
    <row r="54523" ht="12.75" x14ac:dyDescent="0.2"/>
    <row r="54524" ht="12.75" x14ac:dyDescent="0.2"/>
    <row r="54525" ht="12.75" x14ac:dyDescent="0.2"/>
    <row r="54526" ht="12.75" x14ac:dyDescent="0.2"/>
    <row r="54527" ht="12.75" x14ac:dyDescent="0.2"/>
    <row r="54528" ht="12.75" x14ac:dyDescent="0.2"/>
    <row r="54529" ht="12.75" x14ac:dyDescent="0.2"/>
    <row r="54530" ht="12.75" x14ac:dyDescent="0.2"/>
    <row r="54531" ht="12.75" x14ac:dyDescent="0.2"/>
    <row r="54532" ht="12.75" x14ac:dyDescent="0.2"/>
    <row r="54533" ht="12.75" x14ac:dyDescent="0.2"/>
    <row r="54534" ht="12.75" x14ac:dyDescent="0.2"/>
    <row r="54535" ht="12.75" x14ac:dyDescent="0.2"/>
    <row r="54536" ht="12.75" x14ac:dyDescent="0.2"/>
    <row r="54537" ht="12.75" x14ac:dyDescent="0.2"/>
    <row r="54538" ht="12.75" x14ac:dyDescent="0.2"/>
    <row r="54539" ht="12.75" x14ac:dyDescent="0.2"/>
    <row r="54540" ht="12.75" x14ac:dyDescent="0.2"/>
    <row r="54541" ht="12.75" x14ac:dyDescent="0.2"/>
    <row r="54542" ht="12.75" x14ac:dyDescent="0.2"/>
    <row r="54543" ht="12.75" x14ac:dyDescent="0.2"/>
    <row r="54544" ht="12.75" x14ac:dyDescent="0.2"/>
    <row r="54545" ht="12.75" x14ac:dyDescent="0.2"/>
    <row r="54546" ht="12.75" x14ac:dyDescent="0.2"/>
    <row r="54547" ht="12.75" x14ac:dyDescent="0.2"/>
    <row r="54548" ht="12.75" x14ac:dyDescent="0.2"/>
    <row r="54549" ht="12.75" x14ac:dyDescent="0.2"/>
    <row r="54550" ht="12.75" x14ac:dyDescent="0.2"/>
    <row r="54551" ht="12.75" x14ac:dyDescent="0.2"/>
    <row r="54552" ht="12.75" x14ac:dyDescent="0.2"/>
    <row r="54553" ht="12.75" x14ac:dyDescent="0.2"/>
    <row r="54554" ht="12.75" x14ac:dyDescent="0.2"/>
    <row r="54555" ht="12.75" x14ac:dyDescent="0.2"/>
    <row r="54556" ht="12.75" x14ac:dyDescent="0.2"/>
    <row r="54557" ht="12.75" x14ac:dyDescent="0.2"/>
    <row r="54558" ht="12.75" x14ac:dyDescent="0.2"/>
    <row r="54559" ht="12.75" x14ac:dyDescent="0.2"/>
    <row r="54560" ht="12.75" x14ac:dyDescent="0.2"/>
    <row r="54561" ht="12.75" x14ac:dyDescent="0.2"/>
    <row r="54562" ht="12.75" x14ac:dyDescent="0.2"/>
    <row r="54563" ht="12.75" x14ac:dyDescent="0.2"/>
    <row r="54564" ht="12.75" x14ac:dyDescent="0.2"/>
    <row r="54565" ht="12.75" x14ac:dyDescent="0.2"/>
    <row r="54566" ht="12.75" x14ac:dyDescent="0.2"/>
    <row r="54567" ht="12.75" x14ac:dyDescent="0.2"/>
    <row r="54568" ht="12.75" x14ac:dyDescent="0.2"/>
    <row r="54569" ht="12.75" x14ac:dyDescent="0.2"/>
    <row r="54570" ht="12.75" x14ac:dyDescent="0.2"/>
    <row r="54571" ht="12.75" x14ac:dyDescent="0.2"/>
    <row r="54572" ht="12.75" x14ac:dyDescent="0.2"/>
    <row r="54573" ht="12.75" x14ac:dyDescent="0.2"/>
    <row r="54574" ht="12.75" x14ac:dyDescent="0.2"/>
    <row r="54575" ht="12.75" x14ac:dyDescent="0.2"/>
    <row r="54576" ht="12.75" x14ac:dyDescent="0.2"/>
    <row r="54577" ht="12.75" x14ac:dyDescent="0.2"/>
    <row r="54578" ht="12.75" x14ac:dyDescent="0.2"/>
    <row r="54579" ht="12.75" x14ac:dyDescent="0.2"/>
    <row r="54580" ht="12.75" x14ac:dyDescent="0.2"/>
    <row r="54581" ht="12.75" x14ac:dyDescent="0.2"/>
    <row r="54582" ht="12.75" x14ac:dyDescent="0.2"/>
    <row r="54583" ht="12.75" x14ac:dyDescent="0.2"/>
    <row r="54584" ht="12.75" x14ac:dyDescent="0.2"/>
    <row r="54585" ht="12.75" x14ac:dyDescent="0.2"/>
    <row r="54586" ht="12.75" x14ac:dyDescent="0.2"/>
    <row r="54587" ht="12.75" x14ac:dyDescent="0.2"/>
    <row r="54588" ht="12.75" x14ac:dyDescent="0.2"/>
    <row r="54589" ht="12.75" x14ac:dyDescent="0.2"/>
    <row r="54590" ht="12.75" x14ac:dyDescent="0.2"/>
    <row r="54591" ht="12.75" x14ac:dyDescent="0.2"/>
    <row r="54592" ht="12.75" x14ac:dyDescent="0.2"/>
    <row r="54593" ht="12.75" x14ac:dyDescent="0.2"/>
    <row r="54594" ht="12.75" x14ac:dyDescent="0.2"/>
    <row r="54595" ht="12.75" x14ac:dyDescent="0.2"/>
    <row r="54596" ht="12.75" x14ac:dyDescent="0.2"/>
    <row r="54597" ht="12.75" x14ac:dyDescent="0.2"/>
    <row r="54598" ht="12.75" x14ac:dyDescent="0.2"/>
    <row r="54599" ht="12.75" x14ac:dyDescent="0.2"/>
    <row r="54600" ht="12.75" x14ac:dyDescent="0.2"/>
    <row r="54601" ht="12.75" x14ac:dyDescent="0.2"/>
    <row r="54602" ht="12.75" x14ac:dyDescent="0.2"/>
    <row r="54603" ht="12.75" x14ac:dyDescent="0.2"/>
    <row r="54604" ht="12.75" x14ac:dyDescent="0.2"/>
    <row r="54605" ht="12.75" x14ac:dyDescent="0.2"/>
    <row r="54606" ht="12.75" x14ac:dyDescent="0.2"/>
    <row r="54607" ht="12.75" x14ac:dyDescent="0.2"/>
    <row r="54608" ht="12.75" x14ac:dyDescent="0.2"/>
    <row r="54609" ht="12.75" x14ac:dyDescent="0.2"/>
    <row r="54610" ht="12.75" x14ac:dyDescent="0.2"/>
    <row r="54611" ht="12.75" x14ac:dyDescent="0.2"/>
    <row r="54612" ht="12.75" x14ac:dyDescent="0.2"/>
    <row r="54613" ht="12.75" x14ac:dyDescent="0.2"/>
    <row r="54614" ht="12.75" x14ac:dyDescent="0.2"/>
    <row r="54615" ht="12.75" x14ac:dyDescent="0.2"/>
    <row r="54616" ht="12.75" x14ac:dyDescent="0.2"/>
    <row r="54617" ht="12.75" x14ac:dyDescent="0.2"/>
    <row r="54618" ht="12.75" x14ac:dyDescent="0.2"/>
    <row r="54619" ht="12.75" x14ac:dyDescent="0.2"/>
    <row r="54620" ht="12.75" x14ac:dyDescent="0.2"/>
    <row r="54621" ht="12.75" x14ac:dyDescent="0.2"/>
    <row r="54622" ht="12.75" x14ac:dyDescent="0.2"/>
    <row r="54623" ht="12.75" x14ac:dyDescent="0.2"/>
    <row r="54624" ht="12.75" x14ac:dyDescent="0.2"/>
    <row r="54625" ht="12.75" x14ac:dyDescent="0.2"/>
    <row r="54626" ht="12.75" x14ac:dyDescent="0.2"/>
    <row r="54627" ht="12.75" x14ac:dyDescent="0.2"/>
    <row r="54628" ht="12.75" x14ac:dyDescent="0.2"/>
    <row r="54629" ht="12.75" x14ac:dyDescent="0.2"/>
    <row r="54630" ht="12.75" x14ac:dyDescent="0.2"/>
    <row r="54631" ht="12.75" x14ac:dyDescent="0.2"/>
    <row r="54632" ht="12.75" x14ac:dyDescent="0.2"/>
    <row r="54633" ht="12.75" x14ac:dyDescent="0.2"/>
    <row r="54634" ht="12.75" x14ac:dyDescent="0.2"/>
    <row r="54635" ht="12.75" x14ac:dyDescent="0.2"/>
    <row r="54636" ht="12.75" x14ac:dyDescent="0.2"/>
    <row r="54637" ht="12.75" x14ac:dyDescent="0.2"/>
    <row r="54638" ht="12.75" x14ac:dyDescent="0.2"/>
    <row r="54639" ht="12.75" x14ac:dyDescent="0.2"/>
    <row r="54640" ht="12.75" x14ac:dyDescent="0.2"/>
    <row r="54641" ht="12.75" x14ac:dyDescent="0.2"/>
    <row r="54642" ht="12.75" x14ac:dyDescent="0.2"/>
    <row r="54643" ht="12.75" x14ac:dyDescent="0.2"/>
    <row r="54644" ht="12.75" x14ac:dyDescent="0.2"/>
    <row r="54645" ht="12.75" x14ac:dyDescent="0.2"/>
    <row r="54646" ht="12.75" x14ac:dyDescent="0.2"/>
    <row r="54647" ht="12.75" x14ac:dyDescent="0.2"/>
    <row r="54648" ht="12.75" x14ac:dyDescent="0.2"/>
    <row r="54649" ht="12.75" x14ac:dyDescent="0.2"/>
    <row r="54650" ht="12.75" x14ac:dyDescent="0.2"/>
    <row r="54651" ht="12.75" x14ac:dyDescent="0.2"/>
    <row r="54652" ht="12.75" x14ac:dyDescent="0.2"/>
    <row r="54653" ht="12.75" x14ac:dyDescent="0.2"/>
    <row r="54654" ht="12.75" x14ac:dyDescent="0.2"/>
    <row r="54655" ht="12.75" x14ac:dyDescent="0.2"/>
    <row r="54656" ht="12.75" x14ac:dyDescent="0.2"/>
    <row r="54657" ht="12.75" x14ac:dyDescent="0.2"/>
    <row r="54658" ht="12.75" x14ac:dyDescent="0.2"/>
    <row r="54659" ht="12.75" x14ac:dyDescent="0.2"/>
    <row r="54660" ht="12.75" x14ac:dyDescent="0.2"/>
    <row r="54661" ht="12.75" x14ac:dyDescent="0.2"/>
    <row r="54662" ht="12.75" x14ac:dyDescent="0.2"/>
    <row r="54663" ht="12.75" x14ac:dyDescent="0.2"/>
    <row r="54664" ht="12.75" x14ac:dyDescent="0.2"/>
    <row r="54665" ht="12.75" x14ac:dyDescent="0.2"/>
    <row r="54666" ht="12.75" x14ac:dyDescent="0.2"/>
    <row r="54667" ht="12.75" x14ac:dyDescent="0.2"/>
    <row r="54668" ht="12.75" x14ac:dyDescent="0.2"/>
    <row r="54669" ht="12.75" x14ac:dyDescent="0.2"/>
    <row r="54670" ht="12.75" x14ac:dyDescent="0.2"/>
    <row r="54671" ht="12.75" x14ac:dyDescent="0.2"/>
    <row r="54672" ht="12.75" x14ac:dyDescent="0.2"/>
    <row r="54673" ht="12.75" x14ac:dyDescent="0.2"/>
    <row r="54674" ht="12.75" x14ac:dyDescent="0.2"/>
    <row r="54675" ht="12.75" x14ac:dyDescent="0.2"/>
    <row r="54676" ht="12.75" x14ac:dyDescent="0.2"/>
    <row r="54677" ht="12.75" x14ac:dyDescent="0.2"/>
    <row r="54678" ht="12.75" x14ac:dyDescent="0.2"/>
    <row r="54679" ht="12.75" x14ac:dyDescent="0.2"/>
    <row r="54680" ht="12.75" x14ac:dyDescent="0.2"/>
    <row r="54681" ht="12.75" x14ac:dyDescent="0.2"/>
    <row r="54682" ht="12.75" x14ac:dyDescent="0.2"/>
    <row r="54683" ht="12.75" x14ac:dyDescent="0.2"/>
    <row r="54684" ht="12.75" x14ac:dyDescent="0.2"/>
    <row r="54685" ht="12.75" x14ac:dyDescent="0.2"/>
    <row r="54686" ht="12.75" x14ac:dyDescent="0.2"/>
    <row r="54687" ht="12.75" x14ac:dyDescent="0.2"/>
    <row r="54688" ht="12.75" x14ac:dyDescent="0.2"/>
    <row r="54689" ht="12.75" x14ac:dyDescent="0.2"/>
    <row r="54690" ht="12.75" x14ac:dyDescent="0.2"/>
    <row r="54691" ht="12.75" x14ac:dyDescent="0.2"/>
    <row r="54692" ht="12.75" x14ac:dyDescent="0.2"/>
    <row r="54693" ht="12.75" x14ac:dyDescent="0.2"/>
    <row r="54694" ht="12.75" x14ac:dyDescent="0.2"/>
    <row r="54695" ht="12.75" x14ac:dyDescent="0.2"/>
    <row r="54696" ht="12.75" x14ac:dyDescent="0.2"/>
    <row r="54697" ht="12.75" x14ac:dyDescent="0.2"/>
    <row r="54698" ht="12.75" x14ac:dyDescent="0.2"/>
    <row r="54699" ht="12.75" x14ac:dyDescent="0.2"/>
    <row r="54700" ht="12.75" x14ac:dyDescent="0.2"/>
    <row r="54701" ht="12.75" x14ac:dyDescent="0.2"/>
    <row r="54702" ht="12.75" x14ac:dyDescent="0.2"/>
    <row r="54703" ht="12.75" x14ac:dyDescent="0.2"/>
    <row r="54704" ht="12.75" x14ac:dyDescent="0.2"/>
    <row r="54705" ht="12.75" x14ac:dyDescent="0.2"/>
    <row r="54706" ht="12.75" x14ac:dyDescent="0.2"/>
    <row r="54707" ht="12.75" x14ac:dyDescent="0.2"/>
    <row r="54708" ht="12.75" x14ac:dyDescent="0.2"/>
    <row r="54709" ht="12.75" x14ac:dyDescent="0.2"/>
    <row r="54710" ht="12.75" x14ac:dyDescent="0.2"/>
    <row r="54711" ht="12.75" x14ac:dyDescent="0.2"/>
    <row r="54712" ht="12.75" x14ac:dyDescent="0.2"/>
    <row r="54713" ht="12.75" x14ac:dyDescent="0.2"/>
    <row r="54714" ht="12.75" x14ac:dyDescent="0.2"/>
    <row r="54715" ht="12.75" x14ac:dyDescent="0.2"/>
    <row r="54716" ht="12.75" x14ac:dyDescent="0.2"/>
    <row r="54717" ht="12.75" x14ac:dyDescent="0.2"/>
    <row r="54718" ht="12.75" x14ac:dyDescent="0.2"/>
    <row r="54719" ht="12.75" x14ac:dyDescent="0.2"/>
    <row r="54720" ht="12.75" x14ac:dyDescent="0.2"/>
    <row r="54721" ht="12.75" x14ac:dyDescent="0.2"/>
    <row r="54722" ht="12.75" x14ac:dyDescent="0.2"/>
    <row r="54723" ht="12.75" x14ac:dyDescent="0.2"/>
    <row r="54724" ht="12.75" x14ac:dyDescent="0.2"/>
    <row r="54725" ht="12.75" x14ac:dyDescent="0.2"/>
    <row r="54726" ht="12.75" x14ac:dyDescent="0.2"/>
    <row r="54727" ht="12.75" x14ac:dyDescent="0.2"/>
    <row r="54728" ht="12.75" x14ac:dyDescent="0.2"/>
    <row r="54729" ht="12.75" x14ac:dyDescent="0.2"/>
    <row r="54730" ht="12.75" x14ac:dyDescent="0.2"/>
    <row r="54731" ht="12.75" x14ac:dyDescent="0.2"/>
    <row r="54732" ht="12.75" x14ac:dyDescent="0.2"/>
    <row r="54733" ht="12.75" x14ac:dyDescent="0.2"/>
    <row r="54734" ht="12.75" x14ac:dyDescent="0.2"/>
    <row r="54735" ht="12.75" x14ac:dyDescent="0.2"/>
    <row r="54736" ht="12.75" x14ac:dyDescent="0.2"/>
    <row r="54737" ht="12.75" x14ac:dyDescent="0.2"/>
    <row r="54738" ht="12.75" x14ac:dyDescent="0.2"/>
    <row r="54739" ht="12.75" x14ac:dyDescent="0.2"/>
    <row r="54740" ht="12.75" x14ac:dyDescent="0.2"/>
    <row r="54741" ht="12.75" x14ac:dyDescent="0.2"/>
    <row r="54742" ht="12.75" x14ac:dyDescent="0.2"/>
    <row r="54743" ht="12.75" x14ac:dyDescent="0.2"/>
    <row r="54744" ht="12.75" x14ac:dyDescent="0.2"/>
    <row r="54745" ht="12.75" x14ac:dyDescent="0.2"/>
    <row r="54746" ht="12.75" x14ac:dyDescent="0.2"/>
    <row r="54747" ht="12.75" x14ac:dyDescent="0.2"/>
    <row r="54748" ht="12.75" x14ac:dyDescent="0.2"/>
    <row r="54749" ht="12.75" x14ac:dyDescent="0.2"/>
    <row r="54750" ht="12.75" x14ac:dyDescent="0.2"/>
    <row r="54751" ht="12.75" x14ac:dyDescent="0.2"/>
    <row r="54752" ht="12.75" x14ac:dyDescent="0.2"/>
    <row r="54753" ht="12.75" x14ac:dyDescent="0.2"/>
    <row r="54754" ht="12.75" x14ac:dyDescent="0.2"/>
    <row r="54755" ht="12.75" x14ac:dyDescent="0.2"/>
    <row r="54756" ht="12.75" x14ac:dyDescent="0.2"/>
    <row r="54757" ht="12.75" x14ac:dyDescent="0.2"/>
    <row r="54758" ht="12.75" x14ac:dyDescent="0.2"/>
    <row r="54759" ht="12.75" x14ac:dyDescent="0.2"/>
    <row r="54760" ht="12.75" x14ac:dyDescent="0.2"/>
    <row r="54761" ht="12.75" x14ac:dyDescent="0.2"/>
    <row r="54762" ht="12.75" x14ac:dyDescent="0.2"/>
    <row r="54763" ht="12.75" x14ac:dyDescent="0.2"/>
    <row r="54764" ht="12.75" x14ac:dyDescent="0.2"/>
    <row r="54765" ht="12.75" x14ac:dyDescent="0.2"/>
    <row r="54766" ht="12.75" x14ac:dyDescent="0.2"/>
    <row r="54767" ht="12.75" x14ac:dyDescent="0.2"/>
    <row r="54768" ht="12.75" x14ac:dyDescent="0.2"/>
    <row r="54769" ht="12.75" x14ac:dyDescent="0.2"/>
    <row r="54770" ht="12.75" x14ac:dyDescent="0.2"/>
    <row r="54771" ht="12.75" x14ac:dyDescent="0.2"/>
    <row r="54772" ht="12.75" x14ac:dyDescent="0.2"/>
    <row r="54773" ht="12.75" x14ac:dyDescent="0.2"/>
    <row r="54774" ht="12.75" x14ac:dyDescent="0.2"/>
    <row r="54775" ht="12.75" x14ac:dyDescent="0.2"/>
    <row r="54776" ht="12.75" x14ac:dyDescent="0.2"/>
    <row r="54777" ht="12.75" x14ac:dyDescent="0.2"/>
    <row r="54778" ht="12.75" x14ac:dyDescent="0.2"/>
    <row r="54779" ht="12.75" x14ac:dyDescent="0.2"/>
    <row r="54780" ht="12.75" x14ac:dyDescent="0.2"/>
    <row r="54781" ht="12.75" x14ac:dyDescent="0.2"/>
    <row r="54782" ht="12.75" x14ac:dyDescent="0.2"/>
    <row r="54783" ht="12.75" x14ac:dyDescent="0.2"/>
    <row r="54784" ht="12.75" x14ac:dyDescent="0.2"/>
    <row r="54785" ht="12.75" x14ac:dyDescent="0.2"/>
    <row r="54786" ht="12.75" x14ac:dyDescent="0.2"/>
    <row r="54787" ht="12.75" x14ac:dyDescent="0.2"/>
    <row r="54788" ht="12.75" x14ac:dyDescent="0.2"/>
    <row r="54789" ht="12.75" x14ac:dyDescent="0.2"/>
    <row r="54790" ht="12.75" x14ac:dyDescent="0.2"/>
    <row r="54791" ht="12.75" x14ac:dyDescent="0.2"/>
    <row r="54792" ht="12.75" x14ac:dyDescent="0.2"/>
    <row r="54793" ht="12.75" x14ac:dyDescent="0.2"/>
    <row r="54794" ht="12.75" x14ac:dyDescent="0.2"/>
    <row r="54795" ht="12.75" x14ac:dyDescent="0.2"/>
    <row r="54796" ht="12.75" x14ac:dyDescent="0.2"/>
    <row r="54797" ht="12.75" x14ac:dyDescent="0.2"/>
    <row r="54798" ht="12.75" x14ac:dyDescent="0.2"/>
    <row r="54799" ht="12.75" x14ac:dyDescent="0.2"/>
    <row r="54800" ht="12.75" x14ac:dyDescent="0.2"/>
    <row r="54801" ht="12.75" x14ac:dyDescent="0.2"/>
    <row r="54802" ht="12.75" x14ac:dyDescent="0.2"/>
    <row r="54803" ht="12.75" x14ac:dyDescent="0.2"/>
    <row r="54804" ht="12.75" x14ac:dyDescent="0.2"/>
    <row r="54805" ht="12.75" x14ac:dyDescent="0.2"/>
    <row r="54806" ht="12.75" x14ac:dyDescent="0.2"/>
    <row r="54807" ht="12.75" x14ac:dyDescent="0.2"/>
    <row r="54808" ht="12.75" x14ac:dyDescent="0.2"/>
    <row r="54809" ht="12.75" x14ac:dyDescent="0.2"/>
    <row r="54810" ht="12.75" x14ac:dyDescent="0.2"/>
    <row r="54811" ht="12.75" x14ac:dyDescent="0.2"/>
    <row r="54812" ht="12.75" x14ac:dyDescent="0.2"/>
    <row r="54813" ht="12.75" x14ac:dyDescent="0.2"/>
    <row r="54814" ht="12.75" x14ac:dyDescent="0.2"/>
    <row r="54815" ht="12.75" x14ac:dyDescent="0.2"/>
    <row r="54816" ht="12.75" x14ac:dyDescent="0.2"/>
    <row r="54817" ht="12.75" x14ac:dyDescent="0.2"/>
    <row r="54818" ht="12.75" x14ac:dyDescent="0.2"/>
    <row r="54819" ht="12.75" x14ac:dyDescent="0.2"/>
    <row r="54820" ht="12.75" x14ac:dyDescent="0.2"/>
    <row r="54821" ht="12.75" x14ac:dyDescent="0.2"/>
    <row r="54822" ht="12.75" x14ac:dyDescent="0.2"/>
    <row r="54823" ht="12.75" x14ac:dyDescent="0.2"/>
    <row r="54824" ht="12.75" x14ac:dyDescent="0.2"/>
    <row r="54825" ht="12.75" x14ac:dyDescent="0.2"/>
    <row r="54826" ht="12.75" x14ac:dyDescent="0.2"/>
    <row r="54827" ht="12.75" x14ac:dyDescent="0.2"/>
    <row r="54828" ht="12.75" x14ac:dyDescent="0.2"/>
    <row r="54829" ht="12.75" x14ac:dyDescent="0.2"/>
    <row r="54830" ht="12.75" x14ac:dyDescent="0.2"/>
    <row r="54831" ht="12.75" x14ac:dyDescent="0.2"/>
    <row r="54832" ht="12.75" x14ac:dyDescent="0.2"/>
    <row r="54833" ht="12.75" x14ac:dyDescent="0.2"/>
    <row r="54834" ht="12.75" x14ac:dyDescent="0.2"/>
    <row r="54835" ht="12.75" x14ac:dyDescent="0.2"/>
    <row r="54836" ht="12.75" x14ac:dyDescent="0.2"/>
    <row r="54837" ht="12.75" x14ac:dyDescent="0.2"/>
    <row r="54838" ht="12.75" x14ac:dyDescent="0.2"/>
    <row r="54839" ht="12.75" x14ac:dyDescent="0.2"/>
    <row r="54840" ht="12.75" x14ac:dyDescent="0.2"/>
    <row r="54841" ht="12.75" x14ac:dyDescent="0.2"/>
    <row r="54842" ht="12.75" x14ac:dyDescent="0.2"/>
    <row r="54843" ht="12.75" x14ac:dyDescent="0.2"/>
    <row r="54844" ht="12.75" x14ac:dyDescent="0.2"/>
    <row r="54845" ht="12.75" x14ac:dyDescent="0.2"/>
    <row r="54846" ht="12.75" x14ac:dyDescent="0.2"/>
    <row r="54847" ht="12.75" x14ac:dyDescent="0.2"/>
    <row r="54848" ht="12.75" x14ac:dyDescent="0.2"/>
    <row r="54849" ht="12.75" x14ac:dyDescent="0.2"/>
    <row r="54850" ht="12.75" x14ac:dyDescent="0.2"/>
    <row r="54851" ht="12.75" x14ac:dyDescent="0.2"/>
    <row r="54852" ht="12.75" x14ac:dyDescent="0.2"/>
    <row r="54853" ht="12.75" x14ac:dyDescent="0.2"/>
    <row r="54854" ht="12.75" x14ac:dyDescent="0.2"/>
    <row r="54855" ht="12.75" x14ac:dyDescent="0.2"/>
    <row r="54856" ht="12.75" x14ac:dyDescent="0.2"/>
    <row r="54857" ht="12.75" x14ac:dyDescent="0.2"/>
    <row r="54858" ht="12.75" x14ac:dyDescent="0.2"/>
    <row r="54859" ht="12.75" x14ac:dyDescent="0.2"/>
    <row r="54860" ht="12.75" x14ac:dyDescent="0.2"/>
    <row r="54861" ht="12.75" x14ac:dyDescent="0.2"/>
    <row r="54862" ht="12.75" x14ac:dyDescent="0.2"/>
    <row r="54863" ht="12.75" x14ac:dyDescent="0.2"/>
    <row r="54864" ht="12.75" x14ac:dyDescent="0.2"/>
    <row r="54865" ht="12.75" x14ac:dyDescent="0.2"/>
    <row r="54866" ht="12.75" x14ac:dyDescent="0.2"/>
    <row r="54867" ht="12.75" x14ac:dyDescent="0.2"/>
    <row r="54868" ht="12.75" x14ac:dyDescent="0.2"/>
    <row r="54869" ht="12.75" x14ac:dyDescent="0.2"/>
    <row r="54870" ht="12.75" x14ac:dyDescent="0.2"/>
    <row r="54871" ht="12.75" x14ac:dyDescent="0.2"/>
    <row r="54872" ht="12.75" x14ac:dyDescent="0.2"/>
    <row r="54873" ht="12.75" x14ac:dyDescent="0.2"/>
    <row r="54874" ht="12.75" x14ac:dyDescent="0.2"/>
    <row r="54875" ht="12.75" x14ac:dyDescent="0.2"/>
    <row r="54876" ht="12.75" x14ac:dyDescent="0.2"/>
    <row r="54877" ht="12.75" x14ac:dyDescent="0.2"/>
    <row r="54878" ht="12.75" x14ac:dyDescent="0.2"/>
    <row r="54879" ht="12.75" x14ac:dyDescent="0.2"/>
    <row r="54880" ht="12.75" x14ac:dyDescent="0.2"/>
    <row r="54881" ht="12.75" x14ac:dyDescent="0.2"/>
    <row r="54882" ht="12.75" x14ac:dyDescent="0.2"/>
    <row r="54883" ht="12.75" x14ac:dyDescent="0.2"/>
    <row r="54884" ht="12.75" x14ac:dyDescent="0.2"/>
    <row r="54885" ht="12.75" x14ac:dyDescent="0.2"/>
    <row r="54886" ht="12.75" x14ac:dyDescent="0.2"/>
    <row r="54887" ht="12.75" x14ac:dyDescent="0.2"/>
    <row r="54888" ht="12.75" x14ac:dyDescent="0.2"/>
    <row r="54889" ht="12.75" x14ac:dyDescent="0.2"/>
    <row r="54890" ht="12.75" x14ac:dyDescent="0.2"/>
    <row r="54891" ht="12.75" x14ac:dyDescent="0.2"/>
    <row r="54892" ht="12.75" x14ac:dyDescent="0.2"/>
    <row r="54893" ht="12.75" x14ac:dyDescent="0.2"/>
    <row r="54894" ht="12.75" x14ac:dyDescent="0.2"/>
    <row r="54895" ht="12.75" x14ac:dyDescent="0.2"/>
    <row r="54896" ht="12.75" x14ac:dyDescent="0.2"/>
    <row r="54897" ht="12.75" x14ac:dyDescent="0.2"/>
    <row r="54898" ht="12.75" x14ac:dyDescent="0.2"/>
    <row r="54899" ht="12.75" x14ac:dyDescent="0.2"/>
    <row r="54900" ht="12.75" x14ac:dyDescent="0.2"/>
    <row r="54901" ht="12.75" x14ac:dyDescent="0.2"/>
    <row r="54902" ht="12.75" x14ac:dyDescent="0.2"/>
    <row r="54903" ht="12.75" x14ac:dyDescent="0.2"/>
    <row r="54904" ht="12.75" x14ac:dyDescent="0.2"/>
    <row r="54905" ht="12.75" x14ac:dyDescent="0.2"/>
    <row r="54906" ht="12.75" x14ac:dyDescent="0.2"/>
    <row r="54907" ht="12.75" x14ac:dyDescent="0.2"/>
    <row r="54908" ht="12.75" x14ac:dyDescent="0.2"/>
    <row r="54909" ht="12.75" x14ac:dyDescent="0.2"/>
    <row r="54910" ht="12.75" x14ac:dyDescent="0.2"/>
    <row r="54911" ht="12.75" x14ac:dyDescent="0.2"/>
    <row r="54912" ht="12.75" x14ac:dyDescent="0.2"/>
    <row r="54913" ht="12.75" x14ac:dyDescent="0.2"/>
    <row r="54914" ht="12.75" x14ac:dyDescent="0.2"/>
    <row r="54915" ht="12.75" x14ac:dyDescent="0.2"/>
    <row r="54916" ht="12.75" x14ac:dyDescent="0.2"/>
    <row r="54917" ht="12.75" x14ac:dyDescent="0.2"/>
    <row r="54918" ht="12.75" x14ac:dyDescent="0.2"/>
    <row r="54919" ht="12.75" x14ac:dyDescent="0.2"/>
    <row r="54920" ht="12.75" x14ac:dyDescent="0.2"/>
    <row r="54921" ht="12.75" x14ac:dyDescent="0.2"/>
    <row r="54922" ht="12.75" x14ac:dyDescent="0.2"/>
    <row r="54923" ht="12.75" x14ac:dyDescent="0.2"/>
    <row r="54924" ht="12.75" x14ac:dyDescent="0.2"/>
    <row r="54925" ht="12.75" x14ac:dyDescent="0.2"/>
    <row r="54926" ht="12.75" x14ac:dyDescent="0.2"/>
    <row r="54927" ht="12.75" x14ac:dyDescent="0.2"/>
    <row r="54928" ht="12.75" x14ac:dyDescent="0.2"/>
    <row r="54929" ht="12.75" x14ac:dyDescent="0.2"/>
    <row r="54930" ht="12.75" x14ac:dyDescent="0.2"/>
    <row r="54931" ht="12.75" x14ac:dyDescent="0.2"/>
    <row r="54932" ht="12.75" x14ac:dyDescent="0.2"/>
    <row r="54933" ht="12.75" x14ac:dyDescent="0.2"/>
    <row r="54934" ht="12.75" x14ac:dyDescent="0.2"/>
    <row r="54935" ht="12.75" x14ac:dyDescent="0.2"/>
    <row r="54936" ht="12.75" x14ac:dyDescent="0.2"/>
    <row r="54937" ht="12.75" x14ac:dyDescent="0.2"/>
    <row r="54938" ht="12.75" x14ac:dyDescent="0.2"/>
    <row r="54939" ht="12.75" x14ac:dyDescent="0.2"/>
    <row r="54940" ht="12.75" x14ac:dyDescent="0.2"/>
    <row r="54941" ht="12.75" x14ac:dyDescent="0.2"/>
    <row r="54942" ht="12.75" x14ac:dyDescent="0.2"/>
    <row r="54943" ht="12.75" x14ac:dyDescent="0.2"/>
    <row r="54944" ht="12.75" x14ac:dyDescent="0.2"/>
    <row r="54945" ht="12.75" x14ac:dyDescent="0.2"/>
    <row r="54946" ht="12.75" x14ac:dyDescent="0.2"/>
    <row r="54947" ht="12.75" x14ac:dyDescent="0.2"/>
    <row r="54948" ht="12.75" x14ac:dyDescent="0.2"/>
    <row r="54949" ht="12.75" x14ac:dyDescent="0.2"/>
    <row r="54950" ht="12.75" x14ac:dyDescent="0.2"/>
    <row r="54951" ht="12.75" x14ac:dyDescent="0.2"/>
    <row r="54952" ht="12.75" x14ac:dyDescent="0.2"/>
    <row r="54953" ht="12.75" x14ac:dyDescent="0.2"/>
    <row r="54954" ht="12.75" x14ac:dyDescent="0.2"/>
    <row r="54955" ht="12.75" x14ac:dyDescent="0.2"/>
    <row r="54956" ht="12.75" x14ac:dyDescent="0.2"/>
    <row r="54957" ht="12.75" x14ac:dyDescent="0.2"/>
    <row r="54958" ht="12.75" x14ac:dyDescent="0.2"/>
    <row r="54959" ht="12.75" x14ac:dyDescent="0.2"/>
    <row r="54960" ht="12.75" x14ac:dyDescent="0.2"/>
    <row r="54961" ht="12.75" x14ac:dyDescent="0.2"/>
    <row r="54962" ht="12.75" x14ac:dyDescent="0.2"/>
    <row r="54963" ht="12.75" x14ac:dyDescent="0.2"/>
    <row r="54964" ht="12.75" x14ac:dyDescent="0.2"/>
    <row r="54965" ht="12.75" x14ac:dyDescent="0.2"/>
    <row r="54966" ht="12.75" x14ac:dyDescent="0.2"/>
    <row r="54967" ht="12.75" x14ac:dyDescent="0.2"/>
    <row r="54968" ht="12.75" x14ac:dyDescent="0.2"/>
    <row r="54969" ht="12.75" x14ac:dyDescent="0.2"/>
    <row r="54970" ht="12.75" x14ac:dyDescent="0.2"/>
    <row r="54971" ht="12.75" x14ac:dyDescent="0.2"/>
    <row r="54972" ht="12.75" x14ac:dyDescent="0.2"/>
    <row r="54973" ht="12.75" x14ac:dyDescent="0.2"/>
    <row r="54974" ht="12.75" x14ac:dyDescent="0.2"/>
    <row r="54975" ht="12.75" x14ac:dyDescent="0.2"/>
    <row r="54976" ht="12.75" x14ac:dyDescent="0.2"/>
    <row r="54977" ht="12.75" x14ac:dyDescent="0.2"/>
    <row r="54978" ht="12.75" x14ac:dyDescent="0.2"/>
    <row r="54979" ht="12.75" x14ac:dyDescent="0.2"/>
    <row r="54980" ht="12.75" x14ac:dyDescent="0.2"/>
    <row r="54981" ht="12.75" x14ac:dyDescent="0.2"/>
    <row r="54982" ht="12.75" x14ac:dyDescent="0.2"/>
    <row r="54983" ht="12.75" x14ac:dyDescent="0.2"/>
    <row r="54984" ht="12.75" x14ac:dyDescent="0.2"/>
    <row r="54985" ht="12.75" x14ac:dyDescent="0.2"/>
    <row r="54986" ht="12.75" x14ac:dyDescent="0.2"/>
    <row r="54987" ht="12.75" x14ac:dyDescent="0.2"/>
    <row r="54988" ht="12.75" x14ac:dyDescent="0.2"/>
    <row r="54989" ht="12.75" x14ac:dyDescent="0.2"/>
    <row r="54990" ht="12.75" x14ac:dyDescent="0.2"/>
    <row r="54991" ht="12.75" x14ac:dyDescent="0.2"/>
    <row r="54992" ht="12.75" x14ac:dyDescent="0.2"/>
    <row r="54993" ht="12.75" x14ac:dyDescent="0.2"/>
    <row r="54994" ht="12.75" x14ac:dyDescent="0.2"/>
    <row r="54995" ht="12.75" x14ac:dyDescent="0.2"/>
    <row r="54996" ht="12.75" x14ac:dyDescent="0.2"/>
    <row r="54997" ht="12.75" x14ac:dyDescent="0.2"/>
    <row r="54998" ht="12.75" x14ac:dyDescent="0.2"/>
    <row r="54999" ht="12.75" x14ac:dyDescent="0.2"/>
    <row r="55000" ht="12.75" x14ac:dyDescent="0.2"/>
    <row r="55001" ht="12.75" x14ac:dyDescent="0.2"/>
    <row r="55002" ht="12.75" x14ac:dyDescent="0.2"/>
    <row r="55003" ht="12.75" x14ac:dyDescent="0.2"/>
    <row r="55004" ht="12.75" x14ac:dyDescent="0.2"/>
    <row r="55005" ht="12.75" x14ac:dyDescent="0.2"/>
    <row r="55006" ht="12.75" x14ac:dyDescent="0.2"/>
    <row r="55007" ht="12.75" x14ac:dyDescent="0.2"/>
    <row r="55008" ht="12.75" x14ac:dyDescent="0.2"/>
    <row r="55009" ht="12.75" x14ac:dyDescent="0.2"/>
    <row r="55010" ht="12.75" x14ac:dyDescent="0.2"/>
    <row r="55011" ht="12.75" x14ac:dyDescent="0.2"/>
    <row r="55012" ht="12.75" x14ac:dyDescent="0.2"/>
    <row r="55013" ht="12.75" x14ac:dyDescent="0.2"/>
    <row r="55014" ht="12.75" x14ac:dyDescent="0.2"/>
    <row r="55015" ht="12.75" x14ac:dyDescent="0.2"/>
    <row r="55016" ht="12.75" x14ac:dyDescent="0.2"/>
    <row r="55017" ht="12.75" x14ac:dyDescent="0.2"/>
    <row r="55018" ht="12.75" x14ac:dyDescent="0.2"/>
    <row r="55019" ht="12.75" x14ac:dyDescent="0.2"/>
    <row r="55020" ht="12.75" x14ac:dyDescent="0.2"/>
    <row r="55021" ht="12.75" x14ac:dyDescent="0.2"/>
    <row r="55022" ht="12.75" x14ac:dyDescent="0.2"/>
    <row r="55023" ht="12.75" x14ac:dyDescent="0.2"/>
    <row r="55024" ht="12.75" x14ac:dyDescent="0.2"/>
    <row r="55025" ht="12.75" x14ac:dyDescent="0.2"/>
    <row r="55026" ht="12.75" x14ac:dyDescent="0.2"/>
    <row r="55027" ht="12.75" x14ac:dyDescent="0.2"/>
    <row r="55028" ht="12.75" x14ac:dyDescent="0.2"/>
    <row r="55029" ht="12.75" x14ac:dyDescent="0.2"/>
    <row r="55030" ht="12.75" x14ac:dyDescent="0.2"/>
    <row r="55031" ht="12.75" x14ac:dyDescent="0.2"/>
    <row r="55032" ht="12.75" x14ac:dyDescent="0.2"/>
    <row r="55033" ht="12.75" x14ac:dyDescent="0.2"/>
    <row r="55034" ht="12.75" x14ac:dyDescent="0.2"/>
    <row r="55035" ht="12.75" x14ac:dyDescent="0.2"/>
    <row r="55036" ht="12.75" x14ac:dyDescent="0.2"/>
    <row r="55037" ht="12.75" x14ac:dyDescent="0.2"/>
    <row r="55038" ht="12.75" x14ac:dyDescent="0.2"/>
    <row r="55039" ht="12.75" x14ac:dyDescent="0.2"/>
    <row r="55040" ht="12.75" x14ac:dyDescent="0.2"/>
    <row r="55041" ht="12.75" x14ac:dyDescent="0.2"/>
    <row r="55042" ht="12.75" x14ac:dyDescent="0.2"/>
    <row r="55043" ht="12.75" x14ac:dyDescent="0.2"/>
    <row r="55044" ht="12.75" x14ac:dyDescent="0.2"/>
    <row r="55045" ht="12.75" x14ac:dyDescent="0.2"/>
    <row r="55046" ht="12.75" x14ac:dyDescent="0.2"/>
    <row r="55047" ht="12.75" x14ac:dyDescent="0.2"/>
    <row r="55048" ht="12.75" x14ac:dyDescent="0.2"/>
    <row r="55049" ht="12.75" x14ac:dyDescent="0.2"/>
    <row r="55050" ht="12.75" x14ac:dyDescent="0.2"/>
    <row r="55051" ht="12.75" x14ac:dyDescent="0.2"/>
    <row r="55052" ht="12.75" x14ac:dyDescent="0.2"/>
    <row r="55053" ht="12.75" x14ac:dyDescent="0.2"/>
    <row r="55054" ht="12.75" x14ac:dyDescent="0.2"/>
    <row r="55055" ht="12.75" x14ac:dyDescent="0.2"/>
    <row r="55056" ht="12.75" x14ac:dyDescent="0.2"/>
    <row r="55057" ht="12.75" x14ac:dyDescent="0.2"/>
    <row r="55058" ht="12.75" x14ac:dyDescent="0.2"/>
    <row r="55059" ht="12.75" x14ac:dyDescent="0.2"/>
    <row r="55060" ht="12.75" x14ac:dyDescent="0.2"/>
    <row r="55061" ht="12.75" x14ac:dyDescent="0.2"/>
    <row r="55062" ht="12.75" x14ac:dyDescent="0.2"/>
    <row r="55063" ht="12.75" x14ac:dyDescent="0.2"/>
    <row r="55064" ht="12.75" x14ac:dyDescent="0.2"/>
    <row r="55065" ht="12.75" x14ac:dyDescent="0.2"/>
    <row r="55066" ht="12.75" x14ac:dyDescent="0.2"/>
    <row r="55067" ht="12.75" x14ac:dyDescent="0.2"/>
    <row r="55068" ht="12.75" x14ac:dyDescent="0.2"/>
    <row r="55069" ht="12.75" x14ac:dyDescent="0.2"/>
    <row r="55070" ht="12.75" x14ac:dyDescent="0.2"/>
    <row r="55071" ht="12.75" x14ac:dyDescent="0.2"/>
    <row r="55072" ht="12.75" x14ac:dyDescent="0.2"/>
    <row r="55073" ht="12.75" x14ac:dyDescent="0.2"/>
    <row r="55074" ht="12.75" x14ac:dyDescent="0.2"/>
    <row r="55075" ht="12.75" x14ac:dyDescent="0.2"/>
    <row r="55076" ht="12.75" x14ac:dyDescent="0.2"/>
    <row r="55077" ht="12.75" x14ac:dyDescent="0.2"/>
    <row r="55078" ht="12.75" x14ac:dyDescent="0.2"/>
    <row r="55079" ht="12.75" x14ac:dyDescent="0.2"/>
    <row r="55080" ht="12.75" x14ac:dyDescent="0.2"/>
    <row r="55081" ht="12.75" x14ac:dyDescent="0.2"/>
    <row r="55082" ht="12.75" x14ac:dyDescent="0.2"/>
    <row r="55083" ht="12.75" x14ac:dyDescent="0.2"/>
    <row r="55084" ht="12.75" x14ac:dyDescent="0.2"/>
    <row r="55085" ht="12.75" x14ac:dyDescent="0.2"/>
    <row r="55086" ht="12.75" x14ac:dyDescent="0.2"/>
    <row r="55087" ht="12.75" x14ac:dyDescent="0.2"/>
    <row r="55088" ht="12.75" x14ac:dyDescent="0.2"/>
    <row r="55089" ht="12.75" x14ac:dyDescent="0.2"/>
    <row r="55090" ht="12.75" x14ac:dyDescent="0.2"/>
    <row r="55091" ht="12.75" x14ac:dyDescent="0.2"/>
    <row r="55092" ht="12.75" x14ac:dyDescent="0.2"/>
    <row r="55093" ht="12.75" x14ac:dyDescent="0.2"/>
    <row r="55094" ht="12.75" x14ac:dyDescent="0.2"/>
    <row r="55095" ht="12.75" x14ac:dyDescent="0.2"/>
    <row r="55096" ht="12.75" x14ac:dyDescent="0.2"/>
    <row r="55097" ht="12.75" x14ac:dyDescent="0.2"/>
    <row r="55098" ht="12.75" x14ac:dyDescent="0.2"/>
    <row r="55099" ht="12.75" x14ac:dyDescent="0.2"/>
    <row r="55100" ht="12.75" x14ac:dyDescent="0.2"/>
    <row r="55101" ht="12.75" x14ac:dyDescent="0.2"/>
    <row r="55102" ht="12.75" x14ac:dyDescent="0.2"/>
    <row r="55103" ht="12.75" x14ac:dyDescent="0.2"/>
    <row r="55104" ht="12.75" x14ac:dyDescent="0.2"/>
    <row r="55105" ht="12.75" x14ac:dyDescent="0.2"/>
    <row r="55106" ht="12.75" x14ac:dyDescent="0.2"/>
    <row r="55107" ht="12.75" x14ac:dyDescent="0.2"/>
    <row r="55108" ht="12.75" x14ac:dyDescent="0.2"/>
    <row r="55109" ht="12.75" x14ac:dyDescent="0.2"/>
    <row r="55110" ht="12.75" x14ac:dyDescent="0.2"/>
    <row r="55111" ht="12.75" x14ac:dyDescent="0.2"/>
    <row r="55112" ht="12.75" x14ac:dyDescent="0.2"/>
    <row r="55113" ht="12.75" x14ac:dyDescent="0.2"/>
    <row r="55114" ht="12.75" x14ac:dyDescent="0.2"/>
    <row r="55115" ht="12.75" x14ac:dyDescent="0.2"/>
    <row r="55116" ht="12.75" x14ac:dyDescent="0.2"/>
    <row r="55117" ht="12.75" x14ac:dyDescent="0.2"/>
    <row r="55118" ht="12.75" x14ac:dyDescent="0.2"/>
    <row r="55119" ht="12.75" x14ac:dyDescent="0.2"/>
    <row r="55120" ht="12.75" x14ac:dyDescent="0.2"/>
    <row r="55121" ht="12.75" x14ac:dyDescent="0.2"/>
    <row r="55122" ht="12.75" x14ac:dyDescent="0.2"/>
    <row r="55123" ht="12.75" x14ac:dyDescent="0.2"/>
    <row r="55124" ht="12.75" x14ac:dyDescent="0.2"/>
    <row r="55125" ht="12.75" x14ac:dyDescent="0.2"/>
    <row r="55126" ht="12.75" x14ac:dyDescent="0.2"/>
    <row r="55127" ht="12.75" x14ac:dyDescent="0.2"/>
    <row r="55128" ht="12.75" x14ac:dyDescent="0.2"/>
    <row r="55129" ht="12.75" x14ac:dyDescent="0.2"/>
    <row r="55130" ht="12.75" x14ac:dyDescent="0.2"/>
    <row r="55131" ht="12.75" x14ac:dyDescent="0.2"/>
    <row r="55132" ht="12.75" x14ac:dyDescent="0.2"/>
    <row r="55133" ht="12.75" x14ac:dyDescent="0.2"/>
    <row r="55134" ht="12.75" x14ac:dyDescent="0.2"/>
    <row r="55135" ht="12.75" x14ac:dyDescent="0.2"/>
    <row r="55136" ht="12.75" x14ac:dyDescent="0.2"/>
    <row r="55137" ht="12.75" x14ac:dyDescent="0.2"/>
    <row r="55138" ht="12.75" x14ac:dyDescent="0.2"/>
    <row r="55139" ht="12.75" x14ac:dyDescent="0.2"/>
    <row r="55140" ht="12.75" x14ac:dyDescent="0.2"/>
    <row r="55141" ht="12.75" x14ac:dyDescent="0.2"/>
    <row r="55142" ht="12.75" x14ac:dyDescent="0.2"/>
    <row r="55143" ht="12.75" x14ac:dyDescent="0.2"/>
    <row r="55144" ht="12.75" x14ac:dyDescent="0.2"/>
    <row r="55145" ht="12.75" x14ac:dyDescent="0.2"/>
    <row r="55146" ht="12.75" x14ac:dyDescent="0.2"/>
    <row r="55147" ht="12.75" x14ac:dyDescent="0.2"/>
    <row r="55148" ht="12.75" x14ac:dyDescent="0.2"/>
    <row r="55149" ht="12.75" x14ac:dyDescent="0.2"/>
    <row r="55150" ht="12.75" x14ac:dyDescent="0.2"/>
    <row r="55151" ht="12.75" x14ac:dyDescent="0.2"/>
    <row r="55152" ht="12.75" x14ac:dyDescent="0.2"/>
    <row r="55153" ht="12.75" x14ac:dyDescent="0.2"/>
    <row r="55154" ht="12.75" x14ac:dyDescent="0.2"/>
    <row r="55155" ht="12.75" x14ac:dyDescent="0.2"/>
    <row r="55156" ht="12.75" x14ac:dyDescent="0.2"/>
    <row r="55157" ht="12.75" x14ac:dyDescent="0.2"/>
    <row r="55158" ht="12.75" x14ac:dyDescent="0.2"/>
    <row r="55159" ht="12.75" x14ac:dyDescent="0.2"/>
    <row r="55160" ht="12.75" x14ac:dyDescent="0.2"/>
    <row r="55161" ht="12.75" x14ac:dyDescent="0.2"/>
    <row r="55162" ht="12.75" x14ac:dyDescent="0.2"/>
    <row r="55163" ht="12.75" x14ac:dyDescent="0.2"/>
    <row r="55164" ht="12.75" x14ac:dyDescent="0.2"/>
    <row r="55165" ht="12.75" x14ac:dyDescent="0.2"/>
    <row r="55166" ht="12.75" x14ac:dyDescent="0.2"/>
    <row r="55167" ht="12.75" x14ac:dyDescent="0.2"/>
    <row r="55168" ht="12.75" x14ac:dyDescent="0.2"/>
    <row r="55169" ht="12.75" x14ac:dyDescent="0.2"/>
    <row r="55170" ht="12.75" x14ac:dyDescent="0.2"/>
    <row r="55171" ht="12.75" x14ac:dyDescent="0.2"/>
    <row r="55172" ht="12.75" x14ac:dyDescent="0.2"/>
    <row r="55173" ht="12.75" x14ac:dyDescent="0.2"/>
    <row r="55174" ht="12.75" x14ac:dyDescent="0.2"/>
    <row r="55175" ht="12.75" x14ac:dyDescent="0.2"/>
    <row r="55176" ht="12.75" x14ac:dyDescent="0.2"/>
    <row r="55177" ht="12.75" x14ac:dyDescent="0.2"/>
    <row r="55178" ht="12.75" x14ac:dyDescent="0.2"/>
    <row r="55179" ht="12.75" x14ac:dyDescent="0.2"/>
    <row r="55180" ht="12.75" x14ac:dyDescent="0.2"/>
    <row r="55181" ht="12.75" x14ac:dyDescent="0.2"/>
    <row r="55182" ht="12.75" x14ac:dyDescent="0.2"/>
    <row r="55183" ht="12.75" x14ac:dyDescent="0.2"/>
    <row r="55184" ht="12.75" x14ac:dyDescent="0.2"/>
    <row r="55185" ht="12.75" x14ac:dyDescent="0.2"/>
    <row r="55186" ht="12.75" x14ac:dyDescent="0.2"/>
    <row r="55187" ht="12.75" x14ac:dyDescent="0.2"/>
    <row r="55188" ht="12.75" x14ac:dyDescent="0.2"/>
    <row r="55189" ht="12.75" x14ac:dyDescent="0.2"/>
    <row r="55190" ht="12.75" x14ac:dyDescent="0.2"/>
    <row r="55191" ht="12.75" x14ac:dyDescent="0.2"/>
    <row r="55192" ht="12.75" x14ac:dyDescent="0.2"/>
    <row r="55193" ht="12.75" x14ac:dyDescent="0.2"/>
    <row r="55194" ht="12.75" x14ac:dyDescent="0.2"/>
    <row r="55195" ht="12.75" x14ac:dyDescent="0.2"/>
    <row r="55196" ht="12.75" x14ac:dyDescent="0.2"/>
    <row r="55197" ht="12.75" x14ac:dyDescent="0.2"/>
    <row r="55198" ht="12.75" x14ac:dyDescent="0.2"/>
    <row r="55199" ht="12.75" x14ac:dyDescent="0.2"/>
    <row r="55200" ht="12.75" x14ac:dyDescent="0.2"/>
    <row r="55201" ht="12.75" x14ac:dyDescent="0.2"/>
    <row r="55202" ht="12.75" x14ac:dyDescent="0.2"/>
    <row r="55203" ht="12.75" x14ac:dyDescent="0.2"/>
    <row r="55204" ht="12.75" x14ac:dyDescent="0.2"/>
    <row r="55205" ht="12.75" x14ac:dyDescent="0.2"/>
    <row r="55206" ht="12.75" x14ac:dyDescent="0.2"/>
    <row r="55207" ht="12.75" x14ac:dyDescent="0.2"/>
    <row r="55208" ht="12.75" x14ac:dyDescent="0.2"/>
    <row r="55209" ht="12.75" x14ac:dyDescent="0.2"/>
    <row r="55210" ht="12.75" x14ac:dyDescent="0.2"/>
    <row r="55211" ht="12.75" x14ac:dyDescent="0.2"/>
    <row r="55212" ht="12.75" x14ac:dyDescent="0.2"/>
    <row r="55213" ht="12.75" x14ac:dyDescent="0.2"/>
    <row r="55214" ht="12.75" x14ac:dyDescent="0.2"/>
    <row r="55215" ht="12.75" x14ac:dyDescent="0.2"/>
    <row r="55216" ht="12.75" x14ac:dyDescent="0.2"/>
    <row r="55217" ht="12.75" x14ac:dyDescent="0.2"/>
    <row r="55218" ht="12.75" x14ac:dyDescent="0.2"/>
    <row r="55219" ht="12.75" x14ac:dyDescent="0.2"/>
    <row r="55220" ht="12.75" x14ac:dyDescent="0.2"/>
    <row r="55221" ht="12.75" x14ac:dyDescent="0.2"/>
    <row r="55222" ht="12.75" x14ac:dyDescent="0.2"/>
    <row r="55223" ht="12.75" x14ac:dyDescent="0.2"/>
    <row r="55224" ht="12.75" x14ac:dyDescent="0.2"/>
    <row r="55225" ht="12.75" x14ac:dyDescent="0.2"/>
    <row r="55226" ht="12.75" x14ac:dyDescent="0.2"/>
    <row r="55227" ht="12.75" x14ac:dyDescent="0.2"/>
    <row r="55228" ht="12.75" x14ac:dyDescent="0.2"/>
    <row r="55229" ht="12.75" x14ac:dyDescent="0.2"/>
    <row r="55230" ht="12.75" x14ac:dyDescent="0.2"/>
    <row r="55231" ht="12.75" x14ac:dyDescent="0.2"/>
    <row r="55232" ht="12.75" x14ac:dyDescent="0.2"/>
    <row r="55233" ht="12.75" x14ac:dyDescent="0.2"/>
    <row r="55234" ht="12.75" x14ac:dyDescent="0.2"/>
    <row r="55235" ht="12.75" x14ac:dyDescent="0.2"/>
    <row r="55236" ht="12.75" x14ac:dyDescent="0.2"/>
    <row r="55237" ht="12.75" x14ac:dyDescent="0.2"/>
    <row r="55238" ht="12.75" x14ac:dyDescent="0.2"/>
    <row r="55239" ht="12.75" x14ac:dyDescent="0.2"/>
    <row r="55240" ht="12.75" x14ac:dyDescent="0.2"/>
    <row r="55241" ht="12.75" x14ac:dyDescent="0.2"/>
    <row r="55242" ht="12.75" x14ac:dyDescent="0.2"/>
    <row r="55243" ht="12.75" x14ac:dyDescent="0.2"/>
    <row r="55244" ht="12.75" x14ac:dyDescent="0.2"/>
    <row r="55245" ht="12.75" x14ac:dyDescent="0.2"/>
    <row r="55246" ht="12.75" x14ac:dyDescent="0.2"/>
    <row r="55247" ht="12.75" x14ac:dyDescent="0.2"/>
    <row r="55248" ht="12.75" x14ac:dyDescent="0.2"/>
    <row r="55249" ht="12.75" x14ac:dyDescent="0.2"/>
    <row r="55250" ht="12.75" x14ac:dyDescent="0.2"/>
    <row r="55251" ht="12.75" x14ac:dyDescent="0.2"/>
    <row r="55252" ht="12.75" x14ac:dyDescent="0.2"/>
    <row r="55253" ht="12.75" x14ac:dyDescent="0.2"/>
    <row r="55254" ht="12.75" x14ac:dyDescent="0.2"/>
    <row r="55255" ht="12.75" x14ac:dyDescent="0.2"/>
    <row r="55256" ht="12.75" x14ac:dyDescent="0.2"/>
    <row r="55257" ht="12.75" x14ac:dyDescent="0.2"/>
    <row r="55258" ht="12.75" x14ac:dyDescent="0.2"/>
    <row r="55259" ht="12.75" x14ac:dyDescent="0.2"/>
    <row r="55260" ht="12.75" x14ac:dyDescent="0.2"/>
    <row r="55261" ht="12.75" x14ac:dyDescent="0.2"/>
    <row r="55262" ht="12.75" x14ac:dyDescent="0.2"/>
    <row r="55263" ht="12.75" x14ac:dyDescent="0.2"/>
    <row r="55264" ht="12.75" x14ac:dyDescent="0.2"/>
    <row r="55265" ht="12.75" x14ac:dyDescent="0.2"/>
    <row r="55266" ht="12.75" x14ac:dyDescent="0.2"/>
    <row r="55267" ht="12.75" x14ac:dyDescent="0.2"/>
    <row r="55268" ht="12.75" x14ac:dyDescent="0.2"/>
    <row r="55269" ht="12.75" x14ac:dyDescent="0.2"/>
    <row r="55270" ht="12.75" x14ac:dyDescent="0.2"/>
    <row r="55271" ht="12.75" x14ac:dyDescent="0.2"/>
    <row r="55272" ht="12.75" x14ac:dyDescent="0.2"/>
    <row r="55273" ht="12.75" x14ac:dyDescent="0.2"/>
    <row r="55274" ht="12.75" x14ac:dyDescent="0.2"/>
    <row r="55275" ht="12.75" x14ac:dyDescent="0.2"/>
    <row r="55276" ht="12.75" x14ac:dyDescent="0.2"/>
    <row r="55277" ht="12.75" x14ac:dyDescent="0.2"/>
    <row r="55278" ht="12.75" x14ac:dyDescent="0.2"/>
    <row r="55279" ht="12.75" x14ac:dyDescent="0.2"/>
    <row r="55280" ht="12.75" x14ac:dyDescent="0.2"/>
    <row r="55281" ht="12.75" x14ac:dyDescent="0.2"/>
    <row r="55282" ht="12.75" x14ac:dyDescent="0.2"/>
    <row r="55283" ht="12.75" x14ac:dyDescent="0.2"/>
    <row r="55284" ht="12.75" x14ac:dyDescent="0.2"/>
    <row r="55285" ht="12.75" x14ac:dyDescent="0.2"/>
    <row r="55286" ht="12.75" x14ac:dyDescent="0.2"/>
    <row r="55287" ht="12.75" x14ac:dyDescent="0.2"/>
    <row r="55288" ht="12.75" x14ac:dyDescent="0.2"/>
    <row r="55289" ht="12.75" x14ac:dyDescent="0.2"/>
    <row r="55290" ht="12.75" x14ac:dyDescent="0.2"/>
    <row r="55291" ht="12.75" x14ac:dyDescent="0.2"/>
    <row r="55292" ht="12.75" x14ac:dyDescent="0.2"/>
    <row r="55293" ht="12.75" x14ac:dyDescent="0.2"/>
    <row r="55294" ht="12.75" x14ac:dyDescent="0.2"/>
    <row r="55295" ht="12.75" x14ac:dyDescent="0.2"/>
    <row r="55296" ht="12.75" x14ac:dyDescent="0.2"/>
    <row r="55297" ht="12.75" x14ac:dyDescent="0.2"/>
    <row r="55298" ht="12.75" x14ac:dyDescent="0.2"/>
    <row r="55299" ht="12.75" x14ac:dyDescent="0.2"/>
    <row r="55300" ht="12.75" x14ac:dyDescent="0.2"/>
    <row r="55301" ht="12.75" x14ac:dyDescent="0.2"/>
    <row r="55302" ht="12.75" x14ac:dyDescent="0.2"/>
    <row r="55303" ht="12.75" x14ac:dyDescent="0.2"/>
    <row r="55304" ht="12.75" x14ac:dyDescent="0.2"/>
    <row r="55305" ht="12.75" x14ac:dyDescent="0.2"/>
    <row r="55306" ht="12.75" x14ac:dyDescent="0.2"/>
    <row r="55307" ht="12.75" x14ac:dyDescent="0.2"/>
    <row r="55308" ht="12.75" x14ac:dyDescent="0.2"/>
    <row r="55309" ht="12.75" x14ac:dyDescent="0.2"/>
    <row r="55310" ht="12.75" x14ac:dyDescent="0.2"/>
    <row r="55311" ht="12.75" x14ac:dyDescent="0.2"/>
    <row r="55312" ht="12.75" x14ac:dyDescent="0.2"/>
    <row r="55313" ht="12.75" x14ac:dyDescent="0.2"/>
    <row r="55314" ht="12.75" x14ac:dyDescent="0.2"/>
    <row r="55315" ht="12.75" x14ac:dyDescent="0.2"/>
    <row r="55316" ht="12.75" x14ac:dyDescent="0.2"/>
    <row r="55317" ht="12.75" x14ac:dyDescent="0.2"/>
    <row r="55318" ht="12.75" x14ac:dyDescent="0.2"/>
    <row r="55319" ht="12.75" x14ac:dyDescent="0.2"/>
    <row r="55320" ht="12.75" x14ac:dyDescent="0.2"/>
    <row r="55321" ht="12.75" x14ac:dyDescent="0.2"/>
    <row r="55322" ht="12.75" x14ac:dyDescent="0.2"/>
    <row r="55323" ht="12.75" x14ac:dyDescent="0.2"/>
    <row r="55324" ht="12.75" x14ac:dyDescent="0.2"/>
    <row r="55325" ht="12.75" x14ac:dyDescent="0.2"/>
    <row r="55326" ht="12.75" x14ac:dyDescent="0.2"/>
    <row r="55327" ht="12.75" x14ac:dyDescent="0.2"/>
    <row r="55328" ht="12.75" x14ac:dyDescent="0.2"/>
    <row r="55329" ht="12.75" x14ac:dyDescent="0.2"/>
    <row r="55330" ht="12.75" x14ac:dyDescent="0.2"/>
    <row r="55331" ht="12.75" x14ac:dyDescent="0.2"/>
    <row r="55332" ht="12.75" x14ac:dyDescent="0.2"/>
    <row r="55333" ht="12.75" x14ac:dyDescent="0.2"/>
    <row r="55334" ht="12.75" x14ac:dyDescent="0.2"/>
    <row r="55335" ht="12.75" x14ac:dyDescent="0.2"/>
    <row r="55336" ht="12.75" x14ac:dyDescent="0.2"/>
    <row r="55337" ht="12.75" x14ac:dyDescent="0.2"/>
    <row r="55338" ht="12.75" x14ac:dyDescent="0.2"/>
    <row r="55339" ht="12.75" x14ac:dyDescent="0.2"/>
    <row r="55340" ht="12.75" x14ac:dyDescent="0.2"/>
    <row r="55341" ht="12.75" x14ac:dyDescent="0.2"/>
    <row r="55342" ht="12.75" x14ac:dyDescent="0.2"/>
    <row r="55343" ht="12.75" x14ac:dyDescent="0.2"/>
    <row r="55344" ht="12.75" x14ac:dyDescent="0.2"/>
    <row r="55345" ht="12.75" x14ac:dyDescent="0.2"/>
    <row r="55346" ht="12.75" x14ac:dyDescent="0.2"/>
    <row r="55347" ht="12.75" x14ac:dyDescent="0.2"/>
    <row r="55348" ht="12.75" x14ac:dyDescent="0.2"/>
    <row r="55349" ht="12.75" x14ac:dyDescent="0.2"/>
    <row r="55350" ht="12.75" x14ac:dyDescent="0.2"/>
    <row r="55351" ht="12.75" x14ac:dyDescent="0.2"/>
    <row r="55352" ht="12.75" x14ac:dyDescent="0.2"/>
    <row r="55353" ht="12.75" x14ac:dyDescent="0.2"/>
    <row r="55354" ht="12.75" x14ac:dyDescent="0.2"/>
    <row r="55355" ht="12.75" x14ac:dyDescent="0.2"/>
    <row r="55356" ht="12.75" x14ac:dyDescent="0.2"/>
    <row r="55357" ht="12.75" x14ac:dyDescent="0.2"/>
    <row r="55358" ht="12.75" x14ac:dyDescent="0.2"/>
    <row r="55359" ht="12.75" x14ac:dyDescent="0.2"/>
    <row r="55360" ht="12.75" x14ac:dyDescent="0.2"/>
    <row r="55361" ht="12.75" x14ac:dyDescent="0.2"/>
    <row r="55362" ht="12.75" x14ac:dyDescent="0.2"/>
    <row r="55363" ht="12.75" x14ac:dyDescent="0.2"/>
    <row r="55364" ht="12.75" x14ac:dyDescent="0.2"/>
    <row r="55365" ht="12.75" x14ac:dyDescent="0.2"/>
    <row r="55366" ht="12.75" x14ac:dyDescent="0.2"/>
    <row r="55367" ht="12.75" x14ac:dyDescent="0.2"/>
    <row r="55368" ht="12.75" x14ac:dyDescent="0.2"/>
    <row r="55369" ht="12.75" x14ac:dyDescent="0.2"/>
    <row r="55370" ht="12.75" x14ac:dyDescent="0.2"/>
    <row r="55371" ht="12.75" x14ac:dyDescent="0.2"/>
    <row r="55372" ht="12.75" x14ac:dyDescent="0.2"/>
    <row r="55373" ht="12.75" x14ac:dyDescent="0.2"/>
    <row r="55374" ht="12.75" x14ac:dyDescent="0.2"/>
    <row r="55375" ht="12.75" x14ac:dyDescent="0.2"/>
    <row r="55376" ht="12.75" x14ac:dyDescent="0.2"/>
    <row r="55377" ht="12.75" x14ac:dyDescent="0.2"/>
    <row r="55378" ht="12.75" x14ac:dyDescent="0.2"/>
    <row r="55379" ht="12.75" x14ac:dyDescent="0.2"/>
    <row r="55380" ht="12.75" x14ac:dyDescent="0.2"/>
    <row r="55381" ht="12.75" x14ac:dyDescent="0.2"/>
    <row r="55382" ht="12.75" x14ac:dyDescent="0.2"/>
    <row r="55383" ht="12.75" x14ac:dyDescent="0.2"/>
    <row r="55384" ht="12.75" x14ac:dyDescent="0.2"/>
    <row r="55385" ht="12.75" x14ac:dyDescent="0.2"/>
    <row r="55386" ht="12.75" x14ac:dyDescent="0.2"/>
    <row r="55387" ht="12.75" x14ac:dyDescent="0.2"/>
    <row r="55388" ht="12.75" x14ac:dyDescent="0.2"/>
    <row r="55389" ht="12.75" x14ac:dyDescent="0.2"/>
    <row r="55390" ht="12.75" x14ac:dyDescent="0.2"/>
    <row r="55391" ht="12.75" x14ac:dyDescent="0.2"/>
    <row r="55392" ht="12.75" x14ac:dyDescent="0.2"/>
    <row r="55393" ht="12.75" x14ac:dyDescent="0.2"/>
    <row r="55394" ht="12.75" x14ac:dyDescent="0.2"/>
    <row r="55395" ht="12.75" x14ac:dyDescent="0.2"/>
    <row r="55396" ht="12.75" x14ac:dyDescent="0.2"/>
    <row r="55397" ht="12.75" x14ac:dyDescent="0.2"/>
    <row r="55398" ht="12.75" x14ac:dyDescent="0.2"/>
    <row r="55399" ht="12.75" x14ac:dyDescent="0.2"/>
    <row r="55400" ht="12.75" x14ac:dyDescent="0.2"/>
    <row r="55401" ht="12.75" x14ac:dyDescent="0.2"/>
    <row r="55402" ht="12.75" x14ac:dyDescent="0.2"/>
    <row r="55403" ht="12.75" x14ac:dyDescent="0.2"/>
    <row r="55404" ht="12.75" x14ac:dyDescent="0.2"/>
    <row r="55405" ht="12.75" x14ac:dyDescent="0.2"/>
    <row r="55406" ht="12.75" x14ac:dyDescent="0.2"/>
    <row r="55407" ht="12.75" x14ac:dyDescent="0.2"/>
    <row r="55408" ht="12.75" x14ac:dyDescent="0.2"/>
    <row r="55409" ht="12.75" x14ac:dyDescent="0.2"/>
    <row r="55410" ht="12.75" x14ac:dyDescent="0.2"/>
    <row r="55411" ht="12.75" x14ac:dyDescent="0.2"/>
    <row r="55412" ht="12.75" x14ac:dyDescent="0.2"/>
    <row r="55413" ht="12.75" x14ac:dyDescent="0.2"/>
    <row r="55414" ht="12.75" x14ac:dyDescent="0.2"/>
    <row r="55415" ht="12.75" x14ac:dyDescent="0.2"/>
    <row r="55416" ht="12.75" x14ac:dyDescent="0.2"/>
    <row r="55417" ht="12.75" x14ac:dyDescent="0.2"/>
    <row r="55418" ht="12.75" x14ac:dyDescent="0.2"/>
    <row r="55419" ht="12.75" x14ac:dyDescent="0.2"/>
    <row r="55420" ht="12.75" x14ac:dyDescent="0.2"/>
    <row r="55421" ht="12.75" x14ac:dyDescent="0.2"/>
    <row r="55422" ht="12.75" x14ac:dyDescent="0.2"/>
    <row r="55423" ht="12.75" x14ac:dyDescent="0.2"/>
    <row r="55424" ht="12.75" x14ac:dyDescent="0.2"/>
    <row r="55425" ht="12.75" x14ac:dyDescent="0.2"/>
    <row r="55426" ht="12.75" x14ac:dyDescent="0.2"/>
    <row r="55427" ht="12.75" x14ac:dyDescent="0.2"/>
    <row r="55428" ht="12.75" x14ac:dyDescent="0.2"/>
    <row r="55429" ht="12.75" x14ac:dyDescent="0.2"/>
    <row r="55430" ht="12.75" x14ac:dyDescent="0.2"/>
    <row r="55431" ht="12.75" x14ac:dyDescent="0.2"/>
    <row r="55432" ht="12.75" x14ac:dyDescent="0.2"/>
    <row r="55433" ht="12.75" x14ac:dyDescent="0.2"/>
    <row r="55434" ht="12.75" x14ac:dyDescent="0.2"/>
    <row r="55435" ht="12.75" x14ac:dyDescent="0.2"/>
    <row r="55436" ht="12.75" x14ac:dyDescent="0.2"/>
    <row r="55437" ht="12.75" x14ac:dyDescent="0.2"/>
    <row r="55438" ht="12.75" x14ac:dyDescent="0.2"/>
    <row r="55439" ht="12.75" x14ac:dyDescent="0.2"/>
    <row r="55440" ht="12.75" x14ac:dyDescent="0.2"/>
    <row r="55441" ht="12.75" x14ac:dyDescent="0.2"/>
    <row r="55442" ht="12.75" x14ac:dyDescent="0.2"/>
    <row r="55443" ht="12.75" x14ac:dyDescent="0.2"/>
    <row r="55444" ht="12.75" x14ac:dyDescent="0.2"/>
    <row r="55445" ht="12.75" x14ac:dyDescent="0.2"/>
    <row r="55446" ht="12.75" x14ac:dyDescent="0.2"/>
    <row r="55447" ht="12.75" x14ac:dyDescent="0.2"/>
    <row r="55448" ht="12.75" x14ac:dyDescent="0.2"/>
    <row r="55449" ht="12.75" x14ac:dyDescent="0.2"/>
    <row r="55450" ht="12.75" x14ac:dyDescent="0.2"/>
    <row r="55451" ht="12.75" x14ac:dyDescent="0.2"/>
    <row r="55452" ht="12.75" x14ac:dyDescent="0.2"/>
    <row r="55453" ht="12.75" x14ac:dyDescent="0.2"/>
    <row r="55454" ht="12.75" x14ac:dyDescent="0.2"/>
    <row r="55455" ht="12.75" x14ac:dyDescent="0.2"/>
    <row r="55456" ht="12.75" x14ac:dyDescent="0.2"/>
    <row r="55457" ht="12.75" x14ac:dyDescent="0.2"/>
    <row r="55458" ht="12.75" x14ac:dyDescent="0.2"/>
    <row r="55459" ht="12.75" x14ac:dyDescent="0.2"/>
    <row r="55460" ht="12.75" x14ac:dyDescent="0.2"/>
    <row r="55461" ht="12.75" x14ac:dyDescent="0.2"/>
    <row r="55462" ht="12.75" x14ac:dyDescent="0.2"/>
    <row r="55463" ht="12.75" x14ac:dyDescent="0.2"/>
    <row r="55464" ht="12.75" x14ac:dyDescent="0.2"/>
    <row r="55465" ht="12.75" x14ac:dyDescent="0.2"/>
    <row r="55466" ht="12.75" x14ac:dyDescent="0.2"/>
    <row r="55467" ht="12.75" x14ac:dyDescent="0.2"/>
    <row r="55468" ht="12.75" x14ac:dyDescent="0.2"/>
    <row r="55469" ht="12.75" x14ac:dyDescent="0.2"/>
    <row r="55470" ht="12.75" x14ac:dyDescent="0.2"/>
    <row r="55471" ht="12.75" x14ac:dyDescent="0.2"/>
    <row r="55472" ht="12.75" x14ac:dyDescent="0.2"/>
    <row r="55473" ht="12.75" x14ac:dyDescent="0.2"/>
    <row r="55474" ht="12.75" x14ac:dyDescent="0.2"/>
    <row r="55475" ht="12.75" x14ac:dyDescent="0.2"/>
    <row r="55476" ht="12.75" x14ac:dyDescent="0.2"/>
    <row r="55477" ht="12.75" x14ac:dyDescent="0.2"/>
    <row r="55478" ht="12.75" x14ac:dyDescent="0.2"/>
    <row r="55479" ht="12.75" x14ac:dyDescent="0.2"/>
    <row r="55480" ht="12.75" x14ac:dyDescent="0.2"/>
    <row r="55481" ht="12.75" x14ac:dyDescent="0.2"/>
    <row r="55482" ht="12.75" x14ac:dyDescent="0.2"/>
    <row r="55483" ht="12.75" x14ac:dyDescent="0.2"/>
    <row r="55484" ht="12.75" x14ac:dyDescent="0.2"/>
    <row r="55485" ht="12.75" x14ac:dyDescent="0.2"/>
    <row r="55486" ht="12.75" x14ac:dyDescent="0.2"/>
    <row r="55487" ht="12.75" x14ac:dyDescent="0.2"/>
    <row r="55488" ht="12.75" x14ac:dyDescent="0.2"/>
    <row r="55489" ht="12.75" x14ac:dyDescent="0.2"/>
    <row r="55490" ht="12.75" x14ac:dyDescent="0.2"/>
    <row r="55491" ht="12.75" x14ac:dyDescent="0.2"/>
    <row r="55492" ht="12.75" x14ac:dyDescent="0.2"/>
    <row r="55493" ht="12.75" x14ac:dyDescent="0.2"/>
    <row r="55494" ht="12.75" x14ac:dyDescent="0.2"/>
    <row r="55495" ht="12.75" x14ac:dyDescent="0.2"/>
    <row r="55496" ht="12.75" x14ac:dyDescent="0.2"/>
    <row r="55497" ht="12.75" x14ac:dyDescent="0.2"/>
    <row r="55498" ht="12.75" x14ac:dyDescent="0.2"/>
    <row r="55499" ht="12.75" x14ac:dyDescent="0.2"/>
    <row r="55500" ht="12.75" x14ac:dyDescent="0.2"/>
    <row r="55501" ht="12.75" x14ac:dyDescent="0.2"/>
    <row r="55502" ht="12.75" x14ac:dyDescent="0.2"/>
    <row r="55503" ht="12.75" x14ac:dyDescent="0.2"/>
    <row r="55504" ht="12.75" x14ac:dyDescent="0.2"/>
    <row r="55505" ht="12.75" x14ac:dyDescent="0.2"/>
    <row r="55506" ht="12.75" x14ac:dyDescent="0.2"/>
    <row r="55507" ht="12.75" x14ac:dyDescent="0.2"/>
    <row r="55508" ht="12.75" x14ac:dyDescent="0.2"/>
    <row r="55509" ht="12.75" x14ac:dyDescent="0.2"/>
    <row r="55510" ht="12.75" x14ac:dyDescent="0.2"/>
    <row r="55511" ht="12.75" x14ac:dyDescent="0.2"/>
    <row r="55512" ht="12.75" x14ac:dyDescent="0.2"/>
    <row r="55513" ht="12.75" x14ac:dyDescent="0.2"/>
    <row r="55514" ht="12.75" x14ac:dyDescent="0.2"/>
    <row r="55515" ht="12.75" x14ac:dyDescent="0.2"/>
    <row r="55516" ht="12.75" x14ac:dyDescent="0.2"/>
    <row r="55517" ht="12.75" x14ac:dyDescent="0.2"/>
    <row r="55518" ht="12.75" x14ac:dyDescent="0.2"/>
    <row r="55519" ht="12.75" x14ac:dyDescent="0.2"/>
    <row r="55520" ht="12.75" x14ac:dyDescent="0.2"/>
    <row r="55521" ht="12.75" x14ac:dyDescent="0.2"/>
    <row r="55522" ht="12.75" x14ac:dyDescent="0.2"/>
    <row r="55523" ht="12.75" x14ac:dyDescent="0.2"/>
    <row r="55524" ht="12.75" x14ac:dyDescent="0.2"/>
    <row r="55525" ht="12.75" x14ac:dyDescent="0.2"/>
    <row r="55526" ht="12.75" x14ac:dyDescent="0.2"/>
    <row r="55527" ht="12.75" x14ac:dyDescent="0.2"/>
    <row r="55528" ht="12.75" x14ac:dyDescent="0.2"/>
    <row r="55529" ht="12.75" x14ac:dyDescent="0.2"/>
    <row r="55530" ht="12.75" x14ac:dyDescent="0.2"/>
    <row r="55531" ht="12.75" x14ac:dyDescent="0.2"/>
    <row r="55532" ht="12.75" x14ac:dyDescent="0.2"/>
    <row r="55533" ht="12.75" x14ac:dyDescent="0.2"/>
    <row r="55534" ht="12.75" x14ac:dyDescent="0.2"/>
    <row r="55535" ht="12.75" x14ac:dyDescent="0.2"/>
    <row r="55536" ht="12.75" x14ac:dyDescent="0.2"/>
    <row r="55537" ht="12.75" x14ac:dyDescent="0.2"/>
    <row r="55538" ht="12.75" x14ac:dyDescent="0.2"/>
    <row r="55539" ht="12.75" x14ac:dyDescent="0.2"/>
    <row r="55540" ht="12.75" x14ac:dyDescent="0.2"/>
    <row r="55541" ht="12.75" x14ac:dyDescent="0.2"/>
    <row r="55542" ht="12.75" x14ac:dyDescent="0.2"/>
    <row r="55543" ht="12.75" x14ac:dyDescent="0.2"/>
    <row r="55544" ht="12.75" x14ac:dyDescent="0.2"/>
    <row r="55545" ht="12.75" x14ac:dyDescent="0.2"/>
    <row r="55546" ht="12.75" x14ac:dyDescent="0.2"/>
    <row r="55547" ht="12.75" x14ac:dyDescent="0.2"/>
    <row r="55548" ht="12.75" x14ac:dyDescent="0.2"/>
    <row r="55549" ht="12.75" x14ac:dyDescent="0.2"/>
    <row r="55550" ht="12.75" x14ac:dyDescent="0.2"/>
    <row r="55551" ht="12.75" x14ac:dyDescent="0.2"/>
    <row r="55552" ht="12.75" x14ac:dyDescent="0.2"/>
    <row r="55553" ht="12.75" x14ac:dyDescent="0.2"/>
    <row r="55554" ht="12.75" x14ac:dyDescent="0.2"/>
    <row r="55555" ht="12.75" x14ac:dyDescent="0.2"/>
    <row r="55556" ht="12.75" x14ac:dyDescent="0.2"/>
    <row r="55557" ht="12.75" x14ac:dyDescent="0.2"/>
    <row r="55558" ht="12.75" x14ac:dyDescent="0.2"/>
    <row r="55559" ht="12.75" x14ac:dyDescent="0.2"/>
    <row r="55560" ht="12.75" x14ac:dyDescent="0.2"/>
    <row r="55561" ht="12.75" x14ac:dyDescent="0.2"/>
    <row r="55562" ht="12.75" x14ac:dyDescent="0.2"/>
    <row r="55563" ht="12.75" x14ac:dyDescent="0.2"/>
    <row r="55564" ht="12.75" x14ac:dyDescent="0.2"/>
    <row r="55565" ht="12.75" x14ac:dyDescent="0.2"/>
    <row r="55566" ht="12.75" x14ac:dyDescent="0.2"/>
    <row r="55567" ht="12.75" x14ac:dyDescent="0.2"/>
    <row r="55568" ht="12.75" x14ac:dyDescent="0.2"/>
    <row r="55569" ht="12.75" x14ac:dyDescent="0.2"/>
    <row r="55570" ht="12.75" x14ac:dyDescent="0.2"/>
    <row r="55571" ht="12.75" x14ac:dyDescent="0.2"/>
    <row r="55572" ht="12.75" x14ac:dyDescent="0.2"/>
    <row r="55573" ht="12.75" x14ac:dyDescent="0.2"/>
    <row r="55574" ht="12.75" x14ac:dyDescent="0.2"/>
    <row r="55575" ht="12.75" x14ac:dyDescent="0.2"/>
    <row r="55576" ht="12.75" x14ac:dyDescent="0.2"/>
    <row r="55577" ht="12.75" x14ac:dyDescent="0.2"/>
    <row r="55578" ht="12.75" x14ac:dyDescent="0.2"/>
    <row r="55579" ht="12.75" x14ac:dyDescent="0.2"/>
    <row r="55580" ht="12.75" x14ac:dyDescent="0.2"/>
    <row r="55581" ht="12.75" x14ac:dyDescent="0.2"/>
    <row r="55582" ht="12.75" x14ac:dyDescent="0.2"/>
    <row r="55583" ht="12.75" x14ac:dyDescent="0.2"/>
    <row r="55584" ht="12.75" x14ac:dyDescent="0.2"/>
    <row r="55585" ht="12.75" x14ac:dyDescent="0.2"/>
    <row r="55586" ht="12.75" x14ac:dyDescent="0.2"/>
    <row r="55587" ht="12.75" x14ac:dyDescent="0.2"/>
    <row r="55588" ht="12.75" x14ac:dyDescent="0.2"/>
    <row r="55589" ht="12.75" x14ac:dyDescent="0.2"/>
    <row r="55590" ht="12.75" x14ac:dyDescent="0.2"/>
    <row r="55591" ht="12.75" x14ac:dyDescent="0.2"/>
    <row r="55592" ht="12.75" x14ac:dyDescent="0.2"/>
    <row r="55593" ht="12.75" x14ac:dyDescent="0.2"/>
    <row r="55594" ht="12.75" x14ac:dyDescent="0.2"/>
    <row r="55595" ht="12.75" x14ac:dyDescent="0.2"/>
    <row r="55596" ht="12.75" x14ac:dyDescent="0.2"/>
    <row r="55597" ht="12.75" x14ac:dyDescent="0.2"/>
    <row r="55598" ht="12.75" x14ac:dyDescent="0.2"/>
    <row r="55599" ht="12.75" x14ac:dyDescent="0.2"/>
    <row r="55600" ht="12.75" x14ac:dyDescent="0.2"/>
    <row r="55601" ht="12.75" x14ac:dyDescent="0.2"/>
    <row r="55602" ht="12.75" x14ac:dyDescent="0.2"/>
    <row r="55603" ht="12.75" x14ac:dyDescent="0.2"/>
    <row r="55604" ht="12.75" x14ac:dyDescent="0.2"/>
    <row r="55605" ht="12.75" x14ac:dyDescent="0.2"/>
    <row r="55606" ht="12.75" x14ac:dyDescent="0.2"/>
    <row r="55607" ht="12.75" x14ac:dyDescent="0.2"/>
    <row r="55608" ht="12.75" x14ac:dyDescent="0.2"/>
    <row r="55609" ht="12.75" x14ac:dyDescent="0.2"/>
    <row r="55610" ht="12.75" x14ac:dyDescent="0.2"/>
    <row r="55611" ht="12.75" x14ac:dyDescent="0.2"/>
    <row r="55612" ht="12.75" x14ac:dyDescent="0.2"/>
    <row r="55613" ht="12.75" x14ac:dyDescent="0.2"/>
    <row r="55614" ht="12.75" x14ac:dyDescent="0.2"/>
    <row r="55615" ht="12.75" x14ac:dyDescent="0.2"/>
    <row r="55616" ht="12.75" x14ac:dyDescent="0.2"/>
    <row r="55617" ht="12.75" x14ac:dyDescent="0.2"/>
    <row r="55618" ht="12.75" x14ac:dyDescent="0.2"/>
    <row r="55619" ht="12.75" x14ac:dyDescent="0.2"/>
    <row r="55620" ht="12.75" x14ac:dyDescent="0.2"/>
    <row r="55621" ht="12.75" x14ac:dyDescent="0.2"/>
    <row r="55622" ht="12.75" x14ac:dyDescent="0.2"/>
    <row r="55623" ht="12.75" x14ac:dyDescent="0.2"/>
    <row r="55624" ht="12.75" x14ac:dyDescent="0.2"/>
    <row r="55625" ht="12.75" x14ac:dyDescent="0.2"/>
    <row r="55626" ht="12.75" x14ac:dyDescent="0.2"/>
    <row r="55627" ht="12.75" x14ac:dyDescent="0.2"/>
    <row r="55628" ht="12.75" x14ac:dyDescent="0.2"/>
    <row r="55629" ht="12.75" x14ac:dyDescent="0.2"/>
    <row r="55630" ht="12.75" x14ac:dyDescent="0.2"/>
    <row r="55631" ht="12.75" x14ac:dyDescent="0.2"/>
    <row r="55632" ht="12.75" x14ac:dyDescent="0.2"/>
    <row r="55633" ht="12.75" x14ac:dyDescent="0.2"/>
    <row r="55634" ht="12.75" x14ac:dyDescent="0.2"/>
    <row r="55635" ht="12.75" x14ac:dyDescent="0.2"/>
    <row r="55636" ht="12.75" x14ac:dyDescent="0.2"/>
    <row r="55637" ht="12.75" x14ac:dyDescent="0.2"/>
    <row r="55638" ht="12.75" x14ac:dyDescent="0.2"/>
    <row r="55639" ht="12.75" x14ac:dyDescent="0.2"/>
    <row r="55640" ht="12.75" x14ac:dyDescent="0.2"/>
    <row r="55641" ht="12.75" x14ac:dyDescent="0.2"/>
    <row r="55642" ht="12.75" x14ac:dyDescent="0.2"/>
    <row r="55643" ht="12.75" x14ac:dyDescent="0.2"/>
    <row r="55644" ht="12.75" x14ac:dyDescent="0.2"/>
    <row r="55645" ht="12.75" x14ac:dyDescent="0.2"/>
    <row r="55646" ht="12.75" x14ac:dyDescent="0.2"/>
    <row r="55647" ht="12.75" x14ac:dyDescent="0.2"/>
    <row r="55648" ht="12.75" x14ac:dyDescent="0.2"/>
    <row r="55649" ht="12.75" x14ac:dyDescent="0.2"/>
    <row r="55650" ht="12.75" x14ac:dyDescent="0.2"/>
    <row r="55651" ht="12.75" x14ac:dyDescent="0.2"/>
    <row r="55652" ht="12.75" x14ac:dyDescent="0.2"/>
    <row r="55653" ht="12.75" x14ac:dyDescent="0.2"/>
    <row r="55654" ht="12.75" x14ac:dyDescent="0.2"/>
    <row r="55655" ht="12.75" x14ac:dyDescent="0.2"/>
    <row r="55656" ht="12.75" x14ac:dyDescent="0.2"/>
    <row r="55657" ht="12.75" x14ac:dyDescent="0.2"/>
    <row r="55658" ht="12.75" x14ac:dyDescent="0.2"/>
    <row r="55659" ht="12.75" x14ac:dyDescent="0.2"/>
    <row r="55660" ht="12.75" x14ac:dyDescent="0.2"/>
    <row r="55661" ht="12.75" x14ac:dyDescent="0.2"/>
    <row r="55662" ht="12.75" x14ac:dyDescent="0.2"/>
    <row r="55663" ht="12.75" x14ac:dyDescent="0.2"/>
    <row r="55664" ht="12.75" x14ac:dyDescent="0.2"/>
    <row r="55665" ht="12.75" x14ac:dyDescent="0.2"/>
    <row r="55666" ht="12.75" x14ac:dyDescent="0.2"/>
    <row r="55667" ht="12.75" x14ac:dyDescent="0.2"/>
    <row r="55668" ht="12.75" x14ac:dyDescent="0.2"/>
    <row r="55669" ht="12.75" x14ac:dyDescent="0.2"/>
    <row r="55670" ht="12.75" x14ac:dyDescent="0.2"/>
    <row r="55671" ht="12.75" x14ac:dyDescent="0.2"/>
    <row r="55672" ht="12.75" x14ac:dyDescent="0.2"/>
    <row r="55673" ht="12.75" x14ac:dyDescent="0.2"/>
    <row r="55674" ht="12.75" x14ac:dyDescent="0.2"/>
    <row r="55675" ht="12.75" x14ac:dyDescent="0.2"/>
    <row r="55676" ht="12.75" x14ac:dyDescent="0.2"/>
    <row r="55677" ht="12.75" x14ac:dyDescent="0.2"/>
    <row r="55678" ht="12.75" x14ac:dyDescent="0.2"/>
    <row r="55679" ht="12.75" x14ac:dyDescent="0.2"/>
    <row r="55680" ht="12.75" x14ac:dyDescent="0.2"/>
    <row r="55681" ht="12.75" x14ac:dyDescent="0.2"/>
    <row r="55682" ht="12.75" x14ac:dyDescent="0.2"/>
    <row r="55683" ht="12.75" x14ac:dyDescent="0.2"/>
    <row r="55684" ht="12.75" x14ac:dyDescent="0.2"/>
    <row r="55685" ht="12.75" x14ac:dyDescent="0.2"/>
    <row r="55686" ht="12.75" x14ac:dyDescent="0.2"/>
    <row r="55687" ht="12.75" x14ac:dyDescent="0.2"/>
    <row r="55688" ht="12.75" x14ac:dyDescent="0.2"/>
    <row r="55689" ht="12.75" x14ac:dyDescent="0.2"/>
    <row r="55690" ht="12.75" x14ac:dyDescent="0.2"/>
    <row r="55691" ht="12.75" x14ac:dyDescent="0.2"/>
    <row r="55692" ht="12.75" x14ac:dyDescent="0.2"/>
    <row r="55693" ht="12.75" x14ac:dyDescent="0.2"/>
    <row r="55694" ht="12.75" x14ac:dyDescent="0.2"/>
    <row r="55695" ht="12.75" x14ac:dyDescent="0.2"/>
    <row r="55696" ht="12.75" x14ac:dyDescent="0.2"/>
    <row r="55697" ht="12.75" x14ac:dyDescent="0.2"/>
    <row r="55698" ht="12.75" x14ac:dyDescent="0.2"/>
    <row r="55699" ht="12.75" x14ac:dyDescent="0.2"/>
    <row r="55700" ht="12.75" x14ac:dyDescent="0.2"/>
    <row r="55701" ht="12.75" x14ac:dyDescent="0.2"/>
    <row r="55702" ht="12.75" x14ac:dyDescent="0.2"/>
    <row r="55703" ht="12.75" x14ac:dyDescent="0.2"/>
    <row r="55704" ht="12.75" x14ac:dyDescent="0.2"/>
    <row r="55705" ht="12.75" x14ac:dyDescent="0.2"/>
    <row r="55706" ht="12.75" x14ac:dyDescent="0.2"/>
    <row r="55707" ht="12.75" x14ac:dyDescent="0.2"/>
    <row r="55708" ht="12.75" x14ac:dyDescent="0.2"/>
    <row r="55709" ht="12.75" x14ac:dyDescent="0.2"/>
    <row r="55710" ht="12.75" x14ac:dyDescent="0.2"/>
    <row r="55711" ht="12.75" x14ac:dyDescent="0.2"/>
    <row r="55712" ht="12.75" x14ac:dyDescent="0.2"/>
    <row r="55713" ht="12.75" x14ac:dyDescent="0.2"/>
    <row r="55714" ht="12.75" x14ac:dyDescent="0.2"/>
    <row r="55715" ht="12.75" x14ac:dyDescent="0.2"/>
    <row r="55716" ht="12.75" x14ac:dyDescent="0.2"/>
    <row r="55717" ht="12.75" x14ac:dyDescent="0.2"/>
    <row r="55718" ht="12.75" x14ac:dyDescent="0.2"/>
    <row r="55719" ht="12.75" x14ac:dyDescent="0.2"/>
    <row r="55720" ht="12.75" x14ac:dyDescent="0.2"/>
    <row r="55721" ht="12.75" x14ac:dyDescent="0.2"/>
    <row r="55722" ht="12.75" x14ac:dyDescent="0.2"/>
    <row r="55723" ht="12.75" x14ac:dyDescent="0.2"/>
    <row r="55724" ht="12.75" x14ac:dyDescent="0.2"/>
    <row r="55725" ht="12.75" x14ac:dyDescent="0.2"/>
    <row r="55726" ht="12.75" x14ac:dyDescent="0.2"/>
    <row r="55727" ht="12.75" x14ac:dyDescent="0.2"/>
    <row r="55728" ht="12.75" x14ac:dyDescent="0.2"/>
    <row r="55729" ht="12.75" x14ac:dyDescent="0.2"/>
    <row r="55730" ht="12.75" x14ac:dyDescent="0.2"/>
    <row r="55731" ht="12.75" x14ac:dyDescent="0.2"/>
    <row r="55732" ht="12.75" x14ac:dyDescent="0.2"/>
    <row r="55733" ht="12.75" x14ac:dyDescent="0.2"/>
    <row r="55734" ht="12.75" x14ac:dyDescent="0.2"/>
    <row r="55735" ht="12.75" x14ac:dyDescent="0.2"/>
    <row r="55736" ht="12.75" x14ac:dyDescent="0.2"/>
    <row r="55737" ht="12.75" x14ac:dyDescent="0.2"/>
    <row r="55738" ht="12.75" x14ac:dyDescent="0.2"/>
    <row r="55739" ht="12.75" x14ac:dyDescent="0.2"/>
    <row r="55740" ht="12.75" x14ac:dyDescent="0.2"/>
    <row r="55741" ht="12.75" x14ac:dyDescent="0.2"/>
    <row r="55742" ht="12.75" x14ac:dyDescent="0.2"/>
    <row r="55743" ht="12.75" x14ac:dyDescent="0.2"/>
    <row r="55744" ht="12.75" x14ac:dyDescent="0.2"/>
    <row r="55745" ht="12.75" x14ac:dyDescent="0.2"/>
    <row r="55746" ht="12.75" x14ac:dyDescent="0.2"/>
    <row r="55747" ht="12.75" x14ac:dyDescent="0.2"/>
    <row r="55748" ht="12.75" x14ac:dyDescent="0.2"/>
    <row r="55749" ht="12.75" x14ac:dyDescent="0.2"/>
    <row r="55750" ht="12.75" x14ac:dyDescent="0.2"/>
    <row r="55751" ht="12.75" x14ac:dyDescent="0.2"/>
    <row r="55752" ht="12.75" x14ac:dyDescent="0.2"/>
    <row r="55753" ht="12.75" x14ac:dyDescent="0.2"/>
    <row r="55754" ht="12.75" x14ac:dyDescent="0.2"/>
    <row r="55755" ht="12.75" x14ac:dyDescent="0.2"/>
    <row r="55756" ht="12.75" x14ac:dyDescent="0.2"/>
    <row r="55757" ht="12.75" x14ac:dyDescent="0.2"/>
    <row r="55758" ht="12.75" x14ac:dyDescent="0.2"/>
    <row r="55759" ht="12.75" x14ac:dyDescent="0.2"/>
    <row r="55760" ht="12.75" x14ac:dyDescent="0.2"/>
    <row r="55761" ht="12.75" x14ac:dyDescent="0.2"/>
    <row r="55762" ht="12.75" x14ac:dyDescent="0.2"/>
    <row r="55763" ht="12.75" x14ac:dyDescent="0.2"/>
    <row r="55764" ht="12.75" x14ac:dyDescent="0.2"/>
    <row r="55765" ht="12.75" x14ac:dyDescent="0.2"/>
    <row r="55766" ht="12.75" x14ac:dyDescent="0.2"/>
    <row r="55767" ht="12.75" x14ac:dyDescent="0.2"/>
    <row r="55768" ht="12.75" x14ac:dyDescent="0.2"/>
    <row r="55769" ht="12.75" x14ac:dyDescent="0.2"/>
    <row r="55770" ht="12.75" x14ac:dyDescent="0.2"/>
    <row r="55771" ht="12.75" x14ac:dyDescent="0.2"/>
    <row r="55772" ht="12.75" x14ac:dyDescent="0.2"/>
    <row r="55773" ht="12.75" x14ac:dyDescent="0.2"/>
    <row r="55774" ht="12.75" x14ac:dyDescent="0.2"/>
    <row r="55775" ht="12.75" x14ac:dyDescent="0.2"/>
    <row r="55776" ht="12.75" x14ac:dyDescent="0.2"/>
    <row r="55777" ht="12.75" x14ac:dyDescent="0.2"/>
    <row r="55778" ht="12.75" x14ac:dyDescent="0.2"/>
    <row r="55779" ht="12.75" x14ac:dyDescent="0.2"/>
    <row r="55780" ht="12.75" x14ac:dyDescent="0.2"/>
    <row r="55781" ht="12.75" x14ac:dyDescent="0.2"/>
    <row r="55782" ht="12.75" x14ac:dyDescent="0.2"/>
    <row r="55783" ht="12.75" x14ac:dyDescent="0.2"/>
    <row r="55784" ht="12.75" x14ac:dyDescent="0.2"/>
    <row r="55785" ht="12.75" x14ac:dyDescent="0.2"/>
    <row r="55786" ht="12.75" x14ac:dyDescent="0.2"/>
    <row r="55787" ht="12.75" x14ac:dyDescent="0.2"/>
    <row r="55788" ht="12.75" x14ac:dyDescent="0.2"/>
    <row r="55789" ht="12.75" x14ac:dyDescent="0.2"/>
    <row r="55790" ht="12.75" x14ac:dyDescent="0.2"/>
    <row r="55791" ht="12.75" x14ac:dyDescent="0.2"/>
    <row r="55792" ht="12.75" x14ac:dyDescent="0.2"/>
    <row r="55793" ht="12.75" x14ac:dyDescent="0.2"/>
    <row r="55794" ht="12.75" x14ac:dyDescent="0.2"/>
    <row r="55795" ht="12.75" x14ac:dyDescent="0.2"/>
    <row r="55796" ht="12.75" x14ac:dyDescent="0.2"/>
    <row r="55797" ht="12.75" x14ac:dyDescent="0.2"/>
    <row r="55798" ht="12.75" x14ac:dyDescent="0.2"/>
    <row r="55799" ht="12.75" x14ac:dyDescent="0.2"/>
    <row r="55800" ht="12.75" x14ac:dyDescent="0.2"/>
    <row r="55801" ht="12.75" x14ac:dyDescent="0.2"/>
    <row r="55802" ht="12.75" x14ac:dyDescent="0.2"/>
    <row r="55803" ht="12.75" x14ac:dyDescent="0.2"/>
    <row r="55804" ht="12.75" x14ac:dyDescent="0.2"/>
    <row r="55805" ht="12.75" x14ac:dyDescent="0.2"/>
    <row r="55806" ht="12.75" x14ac:dyDescent="0.2"/>
    <row r="55807" ht="12.75" x14ac:dyDescent="0.2"/>
    <row r="55808" ht="12.75" x14ac:dyDescent="0.2"/>
    <row r="55809" ht="12.75" x14ac:dyDescent="0.2"/>
    <row r="55810" ht="12.75" x14ac:dyDescent="0.2"/>
    <row r="55811" ht="12.75" x14ac:dyDescent="0.2"/>
    <row r="55812" ht="12.75" x14ac:dyDescent="0.2"/>
    <row r="55813" ht="12.75" x14ac:dyDescent="0.2"/>
    <row r="55814" ht="12.75" x14ac:dyDescent="0.2"/>
    <row r="55815" ht="12.75" x14ac:dyDescent="0.2"/>
    <row r="55816" ht="12.75" x14ac:dyDescent="0.2"/>
    <row r="55817" ht="12.75" x14ac:dyDescent="0.2"/>
    <row r="55818" ht="12.75" x14ac:dyDescent="0.2"/>
    <row r="55819" ht="12.75" x14ac:dyDescent="0.2"/>
    <row r="55820" ht="12.75" x14ac:dyDescent="0.2"/>
    <row r="55821" ht="12.75" x14ac:dyDescent="0.2"/>
    <row r="55822" ht="12.75" x14ac:dyDescent="0.2"/>
    <row r="55823" ht="12.75" x14ac:dyDescent="0.2"/>
    <row r="55824" ht="12.75" x14ac:dyDescent="0.2"/>
    <row r="55825" ht="12.75" x14ac:dyDescent="0.2"/>
    <row r="55826" ht="12.75" x14ac:dyDescent="0.2"/>
    <row r="55827" ht="12.75" x14ac:dyDescent="0.2"/>
    <row r="55828" ht="12.75" x14ac:dyDescent="0.2"/>
    <row r="55829" ht="12.75" x14ac:dyDescent="0.2"/>
    <row r="55830" ht="12.75" x14ac:dyDescent="0.2"/>
    <row r="55831" ht="12.75" x14ac:dyDescent="0.2"/>
    <row r="55832" ht="12.75" x14ac:dyDescent="0.2"/>
    <row r="55833" ht="12.75" x14ac:dyDescent="0.2"/>
    <row r="55834" ht="12.75" x14ac:dyDescent="0.2"/>
    <row r="55835" ht="12.75" x14ac:dyDescent="0.2"/>
    <row r="55836" ht="12.75" x14ac:dyDescent="0.2"/>
    <row r="55837" ht="12.75" x14ac:dyDescent="0.2"/>
    <row r="55838" ht="12.75" x14ac:dyDescent="0.2"/>
    <row r="55839" ht="12.75" x14ac:dyDescent="0.2"/>
    <row r="55840" ht="12.75" x14ac:dyDescent="0.2"/>
    <row r="55841" ht="12.75" x14ac:dyDescent="0.2"/>
    <row r="55842" ht="12.75" x14ac:dyDescent="0.2"/>
    <row r="55843" ht="12.75" x14ac:dyDescent="0.2"/>
    <row r="55844" ht="12.75" x14ac:dyDescent="0.2"/>
    <row r="55845" ht="12.75" x14ac:dyDescent="0.2"/>
    <row r="55846" ht="12.75" x14ac:dyDescent="0.2"/>
    <row r="55847" ht="12.75" x14ac:dyDescent="0.2"/>
    <row r="55848" ht="12.75" x14ac:dyDescent="0.2"/>
    <row r="55849" ht="12.75" x14ac:dyDescent="0.2"/>
    <row r="55850" ht="12.75" x14ac:dyDescent="0.2"/>
    <row r="55851" ht="12.75" x14ac:dyDescent="0.2"/>
    <row r="55852" ht="12.75" x14ac:dyDescent="0.2"/>
    <row r="55853" ht="12.75" x14ac:dyDescent="0.2"/>
    <row r="55854" ht="12.75" x14ac:dyDescent="0.2"/>
    <row r="55855" ht="12.75" x14ac:dyDescent="0.2"/>
    <row r="55856" ht="12.75" x14ac:dyDescent="0.2"/>
    <row r="55857" ht="12.75" x14ac:dyDescent="0.2"/>
    <row r="55858" ht="12.75" x14ac:dyDescent="0.2"/>
    <row r="55859" ht="12.75" x14ac:dyDescent="0.2"/>
    <row r="55860" ht="12.75" x14ac:dyDescent="0.2"/>
    <row r="55861" ht="12.75" x14ac:dyDescent="0.2"/>
    <row r="55862" ht="12.75" x14ac:dyDescent="0.2"/>
    <row r="55863" ht="12.75" x14ac:dyDescent="0.2"/>
    <row r="55864" ht="12.75" x14ac:dyDescent="0.2"/>
    <row r="55865" ht="12.75" x14ac:dyDescent="0.2"/>
    <row r="55866" ht="12.75" x14ac:dyDescent="0.2"/>
    <row r="55867" ht="12.75" x14ac:dyDescent="0.2"/>
    <row r="55868" ht="12.75" x14ac:dyDescent="0.2"/>
    <row r="55869" ht="12.75" x14ac:dyDescent="0.2"/>
    <row r="55870" ht="12.75" x14ac:dyDescent="0.2"/>
    <row r="55871" ht="12.75" x14ac:dyDescent="0.2"/>
    <row r="55872" ht="12.75" x14ac:dyDescent="0.2"/>
    <row r="55873" ht="12.75" x14ac:dyDescent="0.2"/>
    <row r="55874" ht="12.75" x14ac:dyDescent="0.2"/>
    <row r="55875" ht="12.75" x14ac:dyDescent="0.2"/>
    <row r="55876" ht="12.75" x14ac:dyDescent="0.2"/>
    <row r="55877" ht="12.75" x14ac:dyDescent="0.2"/>
    <row r="55878" ht="12.75" x14ac:dyDescent="0.2"/>
    <row r="55879" ht="12.75" x14ac:dyDescent="0.2"/>
    <row r="55880" ht="12.75" x14ac:dyDescent="0.2"/>
    <row r="55881" ht="12.75" x14ac:dyDescent="0.2"/>
    <row r="55882" ht="12.75" x14ac:dyDescent="0.2"/>
    <row r="55883" ht="12.75" x14ac:dyDescent="0.2"/>
    <row r="55884" ht="12.75" x14ac:dyDescent="0.2"/>
    <row r="55885" ht="12.75" x14ac:dyDescent="0.2"/>
    <row r="55886" ht="12.75" x14ac:dyDescent="0.2"/>
    <row r="55887" ht="12.75" x14ac:dyDescent="0.2"/>
    <row r="55888" ht="12.75" x14ac:dyDescent="0.2"/>
    <row r="55889" ht="12.75" x14ac:dyDescent="0.2"/>
    <row r="55890" ht="12.75" x14ac:dyDescent="0.2"/>
    <row r="55891" ht="12.75" x14ac:dyDescent="0.2"/>
    <row r="55892" ht="12.75" x14ac:dyDescent="0.2"/>
    <row r="55893" ht="12.75" x14ac:dyDescent="0.2"/>
    <row r="55894" ht="12.75" x14ac:dyDescent="0.2"/>
    <row r="55895" ht="12.75" x14ac:dyDescent="0.2"/>
    <row r="55896" ht="12.75" x14ac:dyDescent="0.2"/>
    <row r="55897" ht="12.75" x14ac:dyDescent="0.2"/>
    <row r="55898" ht="12.75" x14ac:dyDescent="0.2"/>
    <row r="55899" ht="12.75" x14ac:dyDescent="0.2"/>
    <row r="55900" ht="12.75" x14ac:dyDescent="0.2"/>
    <row r="55901" ht="12.75" x14ac:dyDescent="0.2"/>
    <row r="55902" ht="12.75" x14ac:dyDescent="0.2"/>
    <row r="55903" ht="12.75" x14ac:dyDescent="0.2"/>
    <row r="55904" ht="12.75" x14ac:dyDescent="0.2"/>
    <row r="55905" ht="12.75" x14ac:dyDescent="0.2"/>
    <row r="55906" ht="12.75" x14ac:dyDescent="0.2"/>
    <row r="55907" ht="12.75" x14ac:dyDescent="0.2"/>
    <row r="55908" ht="12.75" x14ac:dyDescent="0.2"/>
    <row r="55909" ht="12.75" x14ac:dyDescent="0.2"/>
    <row r="55910" ht="12.75" x14ac:dyDescent="0.2"/>
    <row r="55911" ht="12.75" x14ac:dyDescent="0.2"/>
    <row r="55912" ht="12.75" x14ac:dyDescent="0.2"/>
    <row r="55913" ht="12.75" x14ac:dyDescent="0.2"/>
    <row r="55914" ht="12.75" x14ac:dyDescent="0.2"/>
    <row r="55915" ht="12.75" x14ac:dyDescent="0.2"/>
    <row r="55916" ht="12.75" x14ac:dyDescent="0.2"/>
    <row r="55917" ht="12.75" x14ac:dyDescent="0.2"/>
    <row r="55918" ht="12.75" x14ac:dyDescent="0.2"/>
    <row r="55919" ht="12.75" x14ac:dyDescent="0.2"/>
    <row r="55920" ht="12.75" x14ac:dyDescent="0.2"/>
    <row r="55921" ht="12.75" x14ac:dyDescent="0.2"/>
    <row r="55922" ht="12.75" x14ac:dyDescent="0.2"/>
    <row r="55923" ht="12.75" x14ac:dyDescent="0.2"/>
    <row r="55924" ht="12.75" x14ac:dyDescent="0.2"/>
    <row r="55925" ht="12.75" x14ac:dyDescent="0.2"/>
    <row r="55926" ht="12.75" x14ac:dyDescent="0.2"/>
    <row r="55927" ht="12.75" x14ac:dyDescent="0.2"/>
    <row r="55928" ht="12.75" x14ac:dyDescent="0.2"/>
    <row r="55929" ht="12.75" x14ac:dyDescent="0.2"/>
    <row r="55930" ht="12.75" x14ac:dyDescent="0.2"/>
    <row r="55931" ht="12.75" x14ac:dyDescent="0.2"/>
    <row r="55932" ht="12.75" x14ac:dyDescent="0.2"/>
    <row r="55933" ht="12.75" x14ac:dyDescent="0.2"/>
    <row r="55934" ht="12.75" x14ac:dyDescent="0.2"/>
    <row r="55935" ht="12.75" x14ac:dyDescent="0.2"/>
    <row r="55936" ht="12.75" x14ac:dyDescent="0.2"/>
    <row r="55937" ht="12.75" x14ac:dyDescent="0.2"/>
    <row r="55938" ht="12.75" x14ac:dyDescent="0.2"/>
    <row r="55939" ht="12.75" x14ac:dyDescent="0.2"/>
    <row r="55940" ht="12.75" x14ac:dyDescent="0.2"/>
    <row r="55941" ht="12.75" x14ac:dyDescent="0.2"/>
    <row r="55942" ht="12.75" x14ac:dyDescent="0.2"/>
    <row r="55943" ht="12.75" x14ac:dyDescent="0.2"/>
    <row r="55944" ht="12.75" x14ac:dyDescent="0.2"/>
    <row r="55945" ht="12.75" x14ac:dyDescent="0.2"/>
    <row r="55946" ht="12.75" x14ac:dyDescent="0.2"/>
    <row r="55947" ht="12.75" x14ac:dyDescent="0.2"/>
    <row r="55948" ht="12.75" x14ac:dyDescent="0.2"/>
    <row r="55949" ht="12.75" x14ac:dyDescent="0.2"/>
    <row r="55950" ht="12.75" x14ac:dyDescent="0.2"/>
    <row r="55951" ht="12.75" x14ac:dyDescent="0.2"/>
    <row r="55952" ht="12.75" x14ac:dyDescent="0.2"/>
    <row r="55953" ht="12.75" x14ac:dyDescent="0.2"/>
    <row r="55954" ht="12.75" x14ac:dyDescent="0.2"/>
    <row r="55955" ht="12.75" x14ac:dyDescent="0.2"/>
    <row r="55956" ht="12.75" x14ac:dyDescent="0.2"/>
    <row r="55957" ht="12.75" x14ac:dyDescent="0.2"/>
    <row r="55958" ht="12.75" x14ac:dyDescent="0.2"/>
    <row r="55959" ht="12.75" x14ac:dyDescent="0.2"/>
    <row r="55960" ht="12.75" x14ac:dyDescent="0.2"/>
    <row r="55961" ht="12.75" x14ac:dyDescent="0.2"/>
    <row r="55962" ht="12.75" x14ac:dyDescent="0.2"/>
    <row r="55963" ht="12.75" x14ac:dyDescent="0.2"/>
    <row r="55964" ht="12.75" x14ac:dyDescent="0.2"/>
    <row r="55965" ht="12.75" x14ac:dyDescent="0.2"/>
    <row r="55966" ht="12.75" x14ac:dyDescent="0.2"/>
    <row r="55967" ht="12.75" x14ac:dyDescent="0.2"/>
    <row r="55968" ht="12.75" x14ac:dyDescent="0.2"/>
    <row r="55969" ht="12.75" x14ac:dyDescent="0.2"/>
    <row r="55970" ht="12.75" x14ac:dyDescent="0.2"/>
    <row r="55971" ht="12.75" x14ac:dyDescent="0.2"/>
    <row r="55972" ht="12.75" x14ac:dyDescent="0.2"/>
    <row r="55973" ht="12.75" x14ac:dyDescent="0.2"/>
    <row r="55974" ht="12.75" x14ac:dyDescent="0.2"/>
    <row r="55975" ht="12.75" x14ac:dyDescent="0.2"/>
    <row r="55976" ht="12.75" x14ac:dyDescent="0.2"/>
    <row r="55977" ht="12.75" x14ac:dyDescent="0.2"/>
    <row r="55978" ht="12.75" x14ac:dyDescent="0.2"/>
    <row r="55979" ht="12.75" x14ac:dyDescent="0.2"/>
    <row r="55980" ht="12.75" x14ac:dyDescent="0.2"/>
    <row r="55981" ht="12.75" x14ac:dyDescent="0.2"/>
    <row r="55982" ht="12.75" x14ac:dyDescent="0.2"/>
    <row r="55983" ht="12.75" x14ac:dyDescent="0.2"/>
    <row r="55984" ht="12.75" x14ac:dyDescent="0.2"/>
    <row r="55985" ht="12.75" x14ac:dyDescent="0.2"/>
    <row r="55986" ht="12.75" x14ac:dyDescent="0.2"/>
    <row r="55987" ht="12.75" x14ac:dyDescent="0.2"/>
    <row r="55988" ht="12.75" x14ac:dyDescent="0.2"/>
    <row r="55989" ht="12.75" x14ac:dyDescent="0.2"/>
    <row r="55990" ht="12.75" x14ac:dyDescent="0.2"/>
    <row r="55991" ht="12.75" x14ac:dyDescent="0.2"/>
    <row r="55992" ht="12.75" x14ac:dyDescent="0.2"/>
    <row r="55993" ht="12.75" x14ac:dyDescent="0.2"/>
    <row r="55994" ht="12.75" x14ac:dyDescent="0.2"/>
    <row r="55995" ht="12.75" x14ac:dyDescent="0.2"/>
    <row r="55996" ht="12.75" x14ac:dyDescent="0.2"/>
    <row r="55997" ht="12.75" x14ac:dyDescent="0.2"/>
    <row r="55998" ht="12.75" x14ac:dyDescent="0.2"/>
    <row r="55999" ht="12.75" x14ac:dyDescent="0.2"/>
    <row r="56000" ht="12.75" x14ac:dyDescent="0.2"/>
    <row r="56001" ht="12.75" x14ac:dyDescent="0.2"/>
    <row r="56002" ht="12.75" x14ac:dyDescent="0.2"/>
    <row r="56003" ht="12.75" x14ac:dyDescent="0.2"/>
    <row r="56004" ht="12.75" x14ac:dyDescent="0.2"/>
    <row r="56005" ht="12.75" x14ac:dyDescent="0.2"/>
    <row r="56006" ht="12.75" x14ac:dyDescent="0.2"/>
    <row r="56007" ht="12.75" x14ac:dyDescent="0.2"/>
    <row r="56008" ht="12.75" x14ac:dyDescent="0.2"/>
    <row r="56009" ht="12.75" x14ac:dyDescent="0.2"/>
    <row r="56010" ht="12.75" x14ac:dyDescent="0.2"/>
    <row r="56011" ht="12.75" x14ac:dyDescent="0.2"/>
    <row r="56012" ht="12.75" x14ac:dyDescent="0.2"/>
    <row r="56013" ht="12.75" x14ac:dyDescent="0.2"/>
    <row r="56014" ht="12.75" x14ac:dyDescent="0.2"/>
    <row r="56015" ht="12.75" x14ac:dyDescent="0.2"/>
    <row r="56016" ht="12.75" x14ac:dyDescent="0.2"/>
    <row r="56017" ht="12.75" x14ac:dyDescent="0.2"/>
    <row r="56018" ht="12.75" x14ac:dyDescent="0.2"/>
    <row r="56019" ht="12.75" x14ac:dyDescent="0.2"/>
    <row r="56020" ht="12.75" x14ac:dyDescent="0.2"/>
    <row r="56021" ht="12.75" x14ac:dyDescent="0.2"/>
    <row r="56022" ht="12.75" x14ac:dyDescent="0.2"/>
    <row r="56023" ht="12.75" x14ac:dyDescent="0.2"/>
    <row r="56024" ht="12.75" x14ac:dyDescent="0.2"/>
    <row r="56025" ht="12.75" x14ac:dyDescent="0.2"/>
    <row r="56026" ht="12.75" x14ac:dyDescent="0.2"/>
    <row r="56027" ht="12.75" x14ac:dyDescent="0.2"/>
    <row r="56028" ht="12.75" x14ac:dyDescent="0.2"/>
    <row r="56029" ht="12.75" x14ac:dyDescent="0.2"/>
    <row r="56030" ht="12.75" x14ac:dyDescent="0.2"/>
    <row r="56031" ht="12.75" x14ac:dyDescent="0.2"/>
    <row r="56032" ht="12.75" x14ac:dyDescent="0.2"/>
    <row r="56033" ht="12.75" x14ac:dyDescent="0.2"/>
    <row r="56034" ht="12.75" x14ac:dyDescent="0.2"/>
    <row r="56035" ht="12.75" x14ac:dyDescent="0.2"/>
    <row r="56036" ht="12.75" x14ac:dyDescent="0.2"/>
    <row r="56037" ht="12.75" x14ac:dyDescent="0.2"/>
    <row r="56038" ht="12.75" x14ac:dyDescent="0.2"/>
    <row r="56039" ht="12.75" x14ac:dyDescent="0.2"/>
    <row r="56040" ht="12.75" x14ac:dyDescent="0.2"/>
    <row r="56041" ht="12.75" x14ac:dyDescent="0.2"/>
    <row r="56042" ht="12.75" x14ac:dyDescent="0.2"/>
    <row r="56043" ht="12.75" x14ac:dyDescent="0.2"/>
    <row r="56044" ht="12.75" x14ac:dyDescent="0.2"/>
    <row r="56045" ht="12.75" x14ac:dyDescent="0.2"/>
    <row r="56046" ht="12.75" x14ac:dyDescent="0.2"/>
    <row r="56047" ht="12.75" x14ac:dyDescent="0.2"/>
    <row r="56048" ht="12.75" x14ac:dyDescent="0.2"/>
    <row r="56049" ht="12.75" x14ac:dyDescent="0.2"/>
    <row r="56050" ht="12.75" x14ac:dyDescent="0.2"/>
    <row r="56051" ht="12.75" x14ac:dyDescent="0.2"/>
    <row r="56052" ht="12.75" x14ac:dyDescent="0.2"/>
    <row r="56053" ht="12.75" x14ac:dyDescent="0.2"/>
    <row r="56054" ht="12.75" x14ac:dyDescent="0.2"/>
    <row r="56055" ht="12.75" x14ac:dyDescent="0.2"/>
    <row r="56056" ht="12.75" x14ac:dyDescent="0.2"/>
    <row r="56057" ht="12.75" x14ac:dyDescent="0.2"/>
    <row r="56058" ht="12.75" x14ac:dyDescent="0.2"/>
    <row r="56059" ht="12.75" x14ac:dyDescent="0.2"/>
    <row r="56060" ht="12.75" x14ac:dyDescent="0.2"/>
    <row r="56061" ht="12.75" x14ac:dyDescent="0.2"/>
    <row r="56062" ht="12.75" x14ac:dyDescent="0.2"/>
    <row r="56063" ht="12.75" x14ac:dyDescent="0.2"/>
    <row r="56064" ht="12.75" x14ac:dyDescent="0.2"/>
    <row r="56065" ht="12.75" x14ac:dyDescent="0.2"/>
    <row r="56066" ht="12.75" x14ac:dyDescent="0.2"/>
    <row r="56067" ht="12.75" x14ac:dyDescent="0.2"/>
    <row r="56068" ht="12.75" x14ac:dyDescent="0.2"/>
    <row r="56069" ht="12.75" x14ac:dyDescent="0.2"/>
    <row r="56070" ht="12.75" x14ac:dyDescent="0.2"/>
    <row r="56071" ht="12.75" x14ac:dyDescent="0.2"/>
    <row r="56072" ht="12.75" x14ac:dyDescent="0.2"/>
    <row r="56073" ht="12.75" x14ac:dyDescent="0.2"/>
    <row r="56074" ht="12.75" x14ac:dyDescent="0.2"/>
    <row r="56075" ht="12.75" x14ac:dyDescent="0.2"/>
    <row r="56076" ht="12.75" x14ac:dyDescent="0.2"/>
    <row r="56077" ht="12.75" x14ac:dyDescent="0.2"/>
    <row r="56078" ht="12.75" x14ac:dyDescent="0.2"/>
    <row r="56079" ht="12.75" x14ac:dyDescent="0.2"/>
    <row r="56080" ht="12.75" x14ac:dyDescent="0.2"/>
    <row r="56081" ht="12.75" x14ac:dyDescent="0.2"/>
    <row r="56082" ht="12.75" x14ac:dyDescent="0.2"/>
    <row r="56083" ht="12.75" x14ac:dyDescent="0.2"/>
    <row r="56084" ht="12.75" x14ac:dyDescent="0.2"/>
    <row r="56085" ht="12.75" x14ac:dyDescent="0.2"/>
    <row r="56086" ht="12.75" x14ac:dyDescent="0.2"/>
    <row r="56087" ht="12.75" x14ac:dyDescent="0.2"/>
    <row r="56088" ht="12.75" x14ac:dyDescent="0.2"/>
    <row r="56089" ht="12.75" x14ac:dyDescent="0.2"/>
    <row r="56090" ht="12.75" x14ac:dyDescent="0.2"/>
    <row r="56091" ht="12.75" x14ac:dyDescent="0.2"/>
    <row r="56092" ht="12.75" x14ac:dyDescent="0.2"/>
    <row r="56093" ht="12.75" x14ac:dyDescent="0.2"/>
    <row r="56094" ht="12.75" x14ac:dyDescent="0.2"/>
    <row r="56095" ht="12.75" x14ac:dyDescent="0.2"/>
    <row r="56096" ht="12.75" x14ac:dyDescent="0.2"/>
    <row r="56097" ht="12.75" x14ac:dyDescent="0.2"/>
    <row r="56098" ht="12.75" x14ac:dyDescent="0.2"/>
    <row r="56099" ht="12.75" x14ac:dyDescent="0.2"/>
    <row r="56100" ht="12.75" x14ac:dyDescent="0.2"/>
    <row r="56101" ht="12.75" x14ac:dyDescent="0.2"/>
    <row r="56102" ht="12.75" x14ac:dyDescent="0.2"/>
    <row r="56103" ht="12.75" x14ac:dyDescent="0.2"/>
    <row r="56104" ht="12.75" x14ac:dyDescent="0.2"/>
    <row r="56105" ht="12.75" x14ac:dyDescent="0.2"/>
    <row r="56106" ht="12.75" x14ac:dyDescent="0.2"/>
    <row r="56107" ht="12.75" x14ac:dyDescent="0.2"/>
    <row r="56108" ht="12.75" x14ac:dyDescent="0.2"/>
    <row r="56109" ht="12.75" x14ac:dyDescent="0.2"/>
    <row r="56110" ht="12.75" x14ac:dyDescent="0.2"/>
    <row r="56111" ht="12.75" x14ac:dyDescent="0.2"/>
    <row r="56112" ht="12.75" x14ac:dyDescent="0.2"/>
    <row r="56113" ht="12.75" x14ac:dyDescent="0.2"/>
    <row r="56114" ht="12.75" x14ac:dyDescent="0.2"/>
    <row r="56115" ht="12.75" x14ac:dyDescent="0.2"/>
    <row r="56116" ht="12.75" x14ac:dyDescent="0.2"/>
    <row r="56117" ht="12.75" x14ac:dyDescent="0.2"/>
    <row r="56118" ht="12.75" x14ac:dyDescent="0.2"/>
    <row r="56119" ht="12.75" x14ac:dyDescent="0.2"/>
    <row r="56120" ht="12.75" x14ac:dyDescent="0.2"/>
    <row r="56121" ht="12.75" x14ac:dyDescent="0.2"/>
    <row r="56122" ht="12.75" x14ac:dyDescent="0.2"/>
    <row r="56123" ht="12.75" x14ac:dyDescent="0.2"/>
    <row r="56124" ht="12.75" x14ac:dyDescent="0.2"/>
    <row r="56125" ht="12.75" x14ac:dyDescent="0.2"/>
    <row r="56126" ht="12.75" x14ac:dyDescent="0.2"/>
    <row r="56127" ht="12.75" x14ac:dyDescent="0.2"/>
    <row r="56128" ht="12.75" x14ac:dyDescent="0.2"/>
    <row r="56129" ht="12.75" x14ac:dyDescent="0.2"/>
    <row r="56130" ht="12.75" x14ac:dyDescent="0.2"/>
    <row r="56131" ht="12.75" x14ac:dyDescent="0.2"/>
    <row r="56132" ht="12.75" x14ac:dyDescent="0.2"/>
    <row r="56133" ht="12.75" x14ac:dyDescent="0.2"/>
    <row r="56134" ht="12.75" x14ac:dyDescent="0.2"/>
    <row r="56135" ht="12.75" x14ac:dyDescent="0.2"/>
    <row r="56136" ht="12.75" x14ac:dyDescent="0.2"/>
    <row r="56137" ht="12.75" x14ac:dyDescent="0.2"/>
    <row r="56138" ht="12.75" x14ac:dyDescent="0.2"/>
    <row r="56139" ht="12.75" x14ac:dyDescent="0.2"/>
    <row r="56140" ht="12.75" x14ac:dyDescent="0.2"/>
    <row r="56141" ht="12.75" x14ac:dyDescent="0.2"/>
    <row r="56142" ht="12.75" x14ac:dyDescent="0.2"/>
    <row r="56143" ht="12.75" x14ac:dyDescent="0.2"/>
    <row r="56144" ht="12.75" x14ac:dyDescent="0.2"/>
    <row r="56145" ht="12.75" x14ac:dyDescent="0.2"/>
    <row r="56146" ht="12.75" x14ac:dyDescent="0.2"/>
    <row r="56147" ht="12.75" x14ac:dyDescent="0.2"/>
    <row r="56148" ht="12.75" x14ac:dyDescent="0.2"/>
    <row r="56149" ht="12.75" x14ac:dyDescent="0.2"/>
    <row r="56150" ht="12.75" x14ac:dyDescent="0.2"/>
    <row r="56151" ht="12.75" x14ac:dyDescent="0.2"/>
    <row r="56152" ht="12.75" x14ac:dyDescent="0.2"/>
    <row r="56153" ht="12.75" x14ac:dyDescent="0.2"/>
    <row r="56154" ht="12.75" x14ac:dyDescent="0.2"/>
    <row r="56155" ht="12.75" x14ac:dyDescent="0.2"/>
    <row r="56156" ht="12.75" x14ac:dyDescent="0.2"/>
    <row r="56157" ht="12.75" x14ac:dyDescent="0.2"/>
    <row r="56158" ht="12.75" x14ac:dyDescent="0.2"/>
    <row r="56159" ht="12.75" x14ac:dyDescent="0.2"/>
    <row r="56160" ht="12.75" x14ac:dyDescent="0.2"/>
    <row r="56161" ht="12.75" x14ac:dyDescent="0.2"/>
    <row r="56162" ht="12.75" x14ac:dyDescent="0.2"/>
    <row r="56163" ht="12.75" x14ac:dyDescent="0.2"/>
    <row r="56164" ht="12.75" x14ac:dyDescent="0.2"/>
    <row r="56165" ht="12.75" x14ac:dyDescent="0.2"/>
    <row r="56166" ht="12.75" x14ac:dyDescent="0.2"/>
    <row r="56167" ht="12.75" x14ac:dyDescent="0.2"/>
    <row r="56168" ht="12.75" x14ac:dyDescent="0.2"/>
    <row r="56169" ht="12.75" x14ac:dyDescent="0.2"/>
    <row r="56170" ht="12.75" x14ac:dyDescent="0.2"/>
    <row r="56171" ht="12.75" x14ac:dyDescent="0.2"/>
    <row r="56172" ht="12.75" x14ac:dyDescent="0.2"/>
    <row r="56173" ht="12.75" x14ac:dyDescent="0.2"/>
    <row r="56174" ht="12.75" x14ac:dyDescent="0.2"/>
    <row r="56175" ht="12.75" x14ac:dyDescent="0.2"/>
    <row r="56176" ht="12.75" x14ac:dyDescent="0.2"/>
    <row r="56177" ht="12.75" x14ac:dyDescent="0.2"/>
    <row r="56178" ht="12.75" x14ac:dyDescent="0.2"/>
    <row r="56179" ht="12.75" x14ac:dyDescent="0.2"/>
    <row r="56180" ht="12.75" x14ac:dyDescent="0.2"/>
    <row r="56181" ht="12.75" x14ac:dyDescent="0.2"/>
    <row r="56182" ht="12.75" x14ac:dyDescent="0.2"/>
    <row r="56183" ht="12.75" x14ac:dyDescent="0.2"/>
    <row r="56184" ht="12.75" x14ac:dyDescent="0.2"/>
    <row r="56185" ht="12.75" x14ac:dyDescent="0.2"/>
    <row r="56186" ht="12.75" x14ac:dyDescent="0.2"/>
    <row r="56187" ht="12.75" x14ac:dyDescent="0.2"/>
    <row r="56188" ht="12.75" x14ac:dyDescent="0.2"/>
    <row r="56189" ht="12.75" x14ac:dyDescent="0.2"/>
    <row r="56190" ht="12.75" x14ac:dyDescent="0.2"/>
    <row r="56191" ht="12.75" x14ac:dyDescent="0.2"/>
    <row r="56192" ht="12.75" x14ac:dyDescent="0.2"/>
    <row r="56193" ht="12.75" x14ac:dyDescent="0.2"/>
    <row r="56194" ht="12.75" x14ac:dyDescent="0.2"/>
    <row r="56195" ht="12.75" x14ac:dyDescent="0.2"/>
    <row r="56196" ht="12.75" x14ac:dyDescent="0.2"/>
    <row r="56197" ht="12.75" x14ac:dyDescent="0.2"/>
    <row r="56198" ht="12.75" x14ac:dyDescent="0.2"/>
    <row r="56199" ht="12.75" x14ac:dyDescent="0.2"/>
    <row r="56200" ht="12.75" x14ac:dyDescent="0.2"/>
    <row r="56201" ht="12.75" x14ac:dyDescent="0.2"/>
    <row r="56202" ht="12.75" x14ac:dyDescent="0.2"/>
    <row r="56203" ht="12.75" x14ac:dyDescent="0.2"/>
    <row r="56204" ht="12.75" x14ac:dyDescent="0.2"/>
    <row r="56205" ht="12.75" x14ac:dyDescent="0.2"/>
    <row r="56206" ht="12.75" x14ac:dyDescent="0.2"/>
    <row r="56207" ht="12.75" x14ac:dyDescent="0.2"/>
    <row r="56208" ht="12.75" x14ac:dyDescent="0.2"/>
    <row r="56209" ht="12.75" x14ac:dyDescent="0.2"/>
    <row r="56210" ht="12.75" x14ac:dyDescent="0.2"/>
    <row r="56211" ht="12.75" x14ac:dyDescent="0.2"/>
    <row r="56212" ht="12.75" x14ac:dyDescent="0.2"/>
    <row r="56213" ht="12.75" x14ac:dyDescent="0.2"/>
    <row r="56214" ht="12.75" x14ac:dyDescent="0.2"/>
    <row r="56215" ht="12.75" x14ac:dyDescent="0.2"/>
    <row r="56216" ht="12.75" x14ac:dyDescent="0.2"/>
    <row r="56217" ht="12.75" x14ac:dyDescent="0.2"/>
    <row r="56218" ht="12.75" x14ac:dyDescent="0.2"/>
    <row r="56219" ht="12.75" x14ac:dyDescent="0.2"/>
    <row r="56220" ht="12.75" x14ac:dyDescent="0.2"/>
    <row r="56221" ht="12.75" x14ac:dyDescent="0.2"/>
    <row r="56222" ht="12.75" x14ac:dyDescent="0.2"/>
    <row r="56223" ht="12.75" x14ac:dyDescent="0.2"/>
    <row r="56224" ht="12.75" x14ac:dyDescent="0.2"/>
    <row r="56225" ht="12.75" x14ac:dyDescent="0.2"/>
    <row r="56226" ht="12.75" x14ac:dyDescent="0.2"/>
    <row r="56227" ht="12.75" x14ac:dyDescent="0.2"/>
    <row r="56228" ht="12.75" x14ac:dyDescent="0.2"/>
    <row r="56229" ht="12.75" x14ac:dyDescent="0.2"/>
    <row r="56230" ht="12.75" x14ac:dyDescent="0.2"/>
    <row r="56231" ht="12.75" x14ac:dyDescent="0.2"/>
    <row r="56232" ht="12.75" x14ac:dyDescent="0.2"/>
    <row r="56233" ht="12.75" x14ac:dyDescent="0.2"/>
    <row r="56234" ht="12.75" x14ac:dyDescent="0.2"/>
    <row r="56235" ht="12.75" x14ac:dyDescent="0.2"/>
    <row r="56236" ht="12.75" x14ac:dyDescent="0.2"/>
    <row r="56237" ht="12.75" x14ac:dyDescent="0.2"/>
    <row r="56238" ht="12.75" x14ac:dyDescent="0.2"/>
    <row r="56239" ht="12.75" x14ac:dyDescent="0.2"/>
    <row r="56240" ht="12.75" x14ac:dyDescent="0.2"/>
    <row r="56241" ht="12.75" x14ac:dyDescent="0.2"/>
    <row r="56242" ht="12.75" x14ac:dyDescent="0.2"/>
    <row r="56243" ht="12.75" x14ac:dyDescent="0.2"/>
    <row r="56244" ht="12.75" x14ac:dyDescent="0.2"/>
    <row r="56245" ht="12.75" x14ac:dyDescent="0.2"/>
    <row r="56246" ht="12.75" x14ac:dyDescent="0.2"/>
    <row r="56247" ht="12.75" x14ac:dyDescent="0.2"/>
    <row r="56248" ht="12.75" x14ac:dyDescent="0.2"/>
    <row r="56249" ht="12.75" x14ac:dyDescent="0.2"/>
    <row r="56250" ht="12.75" x14ac:dyDescent="0.2"/>
    <row r="56251" ht="12.75" x14ac:dyDescent="0.2"/>
    <row r="56252" ht="12.75" x14ac:dyDescent="0.2"/>
    <row r="56253" ht="12.75" x14ac:dyDescent="0.2"/>
    <row r="56254" ht="12.75" x14ac:dyDescent="0.2"/>
    <row r="56255" ht="12.75" x14ac:dyDescent="0.2"/>
    <row r="56256" ht="12.75" x14ac:dyDescent="0.2"/>
    <row r="56257" ht="12.75" x14ac:dyDescent="0.2"/>
    <row r="56258" ht="12.75" x14ac:dyDescent="0.2"/>
    <row r="56259" ht="12.75" x14ac:dyDescent="0.2"/>
    <row r="56260" ht="12.75" x14ac:dyDescent="0.2"/>
    <row r="56261" ht="12.75" x14ac:dyDescent="0.2"/>
    <row r="56262" ht="12.75" x14ac:dyDescent="0.2"/>
    <row r="56263" ht="12.75" x14ac:dyDescent="0.2"/>
    <row r="56264" ht="12.75" x14ac:dyDescent="0.2"/>
    <row r="56265" ht="12.75" x14ac:dyDescent="0.2"/>
    <row r="56266" ht="12.75" x14ac:dyDescent="0.2"/>
    <row r="56267" ht="12.75" x14ac:dyDescent="0.2"/>
    <row r="56268" ht="12.75" x14ac:dyDescent="0.2"/>
    <row r="56269" ht="12.75" x14ac:dyDescent="0.2"/>
    <row r="56270" ht="12.75" x14ac:dyDescent="0.2"/>
    <row r="56271" ht="12.75" x14ac:dyDescent="0.2"/>
    <row r="56272" ht="12.75" x14ac:dyDescent="0.2"/>
    <row r="56273" ht="12.75" x14ac:dyDescent="0.2"/>
    <row r="56274" ht="12.75" x14ac:dyDescent="0.2"/>
    <row r="56275" ht="12.75" x14ac:dyDescent="0.2"/>
    <row r="56276" ht="12.75" x14ac:dyDescent="0.2"/>
    <row r="56277" ht="12.75" x14ac:dyDescent="0.2"/>
    <row r="56278" ht="12.75" x14ac:dyDescent="0.2"/>
    <row r="56279" ht="12.75" x14ac:dyDescent="0.2"/>
    <row r="56280" ht="12.75" x14ac:dyDescent="0.2"/>
    <row r="56281" ht="12.75" x14ac:dyDescent="0.2"/>
    <row r="56282" ht="12.75" x14ac:dyDescent="0.2"/>
    <row r="56283" ht="12.75" x14ac:dyDescent="0.2"/>
    <row r="56284" ht="12.75" x14ac:dyDescent="0.2"/>
    <row r="56285" ht="12.75" x14ac:dyDescent="0.2"/>
    <row r="56286" ht="12.75" x14ac:dyDescent="0.2"/>
    <row r="56287" ht="12.75" x14ac:dyDescent="0.2"/>
    <row r="56288" ht="12.75" x14ac:dyDescent="0.2"/>
    <row r="56289" ht="12.75" x14ac:dyDescent="0.2"/>
    <row r="56290" ht="12.75" x14ac:dyDescent="0.2"/>
    <row r="56291" ht="12.75" x14ac:dyDescent="0.2"/>
    <row r="56292" ht="12.75" x14ac:dyDescent="0.2"/>
    <row r="56293" ht="12.75" x14ac:dyDescent="0.2"/>
    <row r="56294" ht="12.75" x14ac:dyDescent="0.2"/>
    <row r="56295" ht="12.75" x14ac:dyDescent="0.2"/>
    <row r="56296" ht="12.75" x14ac:dyDescent="0.2"/>
    <row r="56297" ht="12.75" x14ac:dyDescent="0.2"/>
    <row r="56298" ht="12.75" x14ac:dyDescent="0.2"/>
    <row r="56299" ht="12.75" x14ac:dyDescent="0.2"/>
    <row r="56300" ht="12.75" x14ac:dyDescent="0.2"/>
    <row r="56301" ht="12.75" x14ac:dyDescent="0.2"/>
    <row r="56302" ht="12.75" x14ac:dyDescent="0.2"/>
    <row r="56303" ht="12.75" x14ac:dyDescent="0.2"/>
    <row r="56304" ht="12.75" x14ac:dyDescent="0.2"/>
    <row r="56305" ht="12.75" x14ac:dyDescent="0.2"/>
    <row r="56306" ht="12.75" x14ac:dyDescent="0.2"/>
    <row r="56307" ht="12.75" x14ac:dyDescent="0.2"/>
    <row r="56308" ht="12.75" x14ac:dyDescent="0.2"/>
    <row r="56309" ht="12.75" x14ac:dyDescent="0.2"/>
    <row r="56310" ht="12.75" x14ac:dyDescent="0.2"/>
    <row r="56311" ht="12.75" x14ac:dyDescent="0.2"/>
    <row r="56312" ht="12.75" x14ac:dyDescent="0.2"/>
    <row r="56313" ht="12.75" x14ac:dyDescent="0.2"/>
    <row r="56314" ht="12.75" x14ac:dyDescent="0.2"/>
    <row r="56315" ht="12.75" x14ac:dyDescent="0.2"/>
    <row r="56316" ht="12.75" x14ac:dyDescent="0.2"/>
    <row r="56317" ht="12.75" x14ac:dyDescent="0.2"/>
    <row r="56318" ht="12.75" x14ac:dyDescent="0.2"/>
    <row r="56319" ht="12.75" x14ac:dyDescent="0.2"/>
    <row r="56320" ht="12.75" x14ac:dyDescent="0.2"/>
    <row r="56321" ht="12.75" x14ac:dyDescent="0.2"/>
    <row r="56322" ht="12.75" x14ac:dyDescent="0.2"/>
    <row r="56323" ht="12.75" x14ac:dyDescent="0.2"/>
    <row r="56324" ht="12.75" x14ac:dyDescent="0.2"/>
    <row r="56325" ht="12.75" x14ac:dyDescent="0.2"/>
    <row r="56326" ht="12.75" x14ac:dyDescent="0.2"/>
    <row r="56327" ht="12.75" x14ac:dyDescent="0.2"/>
    <row r="56328" ht="12.75" x14ac:dyDescent="0.2"/>
    <row r="56329" ht="12.75" x14ac:dyDescent="0.2"/>
    <row r="56330" ht="12.75" x14ac:dyDescent="0.2"/>
    <row r="56331" ht="12.75" x14ac:dyDescent="0.2"/>
    <row r="56332" ht="12.75" x14ac:dyDescent="0.2"/>
    <row r="56333" ht="12.75" x14ac:dyDescent="0.2"/>
    <row r="56334" ht="12.75" x14ac:dyDescent="0.2"/>
    <row r="56335" ht="12.75" x14ac:dyDescent="0.2"/>
    <row r="56336" ht="12.75" x14ac:dyDescent="0.2"/>
    <row r="56337" ht="12.75" x14ac:dyDescent="0.2"/>
    <row r="56338" ht="12.75" x14ac:dyDescent="0.2"/>
    <row r="56339" ht="12.75" x14ac:dyDescent="0.2"/>
    <row r="56340" ht="12.75" x14ac:dyDescent="0.2"/>
    <row r="56341" ht="12.75" x14ac:dyDescent="0.2"/>
    <row r="56342" ht="12.75" x14ac:dyDescent="0.2"/>
    <row r="56343" ht="12.75" x14ac:dyDescent="0.2"/>
    <row r="56344" ht="12.75" x14ac:dyDescent="0.2"/>
    <row r="56345" ht="12.75" x14ac:dyDescent="0.2"/>
    <row r="56346" ht="12.75" x14ac:dyDescent="0.2"/>
    <row r="56347" ht="12.75" x14ac:dyDescent="0.2"/>
    <row r="56348" ht="12.75" x14ac:dyDescent="0.2"/>
    <row r="56349" ht="12.75" x14ac:dyDescent="0.2"/>
    <row r="56350" ht="12.75" x14ac:dyDescent="0.2"/>
    <row r="56351" ht="12.75" x14ac:dyDescent="0.2"/>
    <row r="56352" ht="12.75" x14ac:dyDescent="0.2"/>
    <row r="56353" ht="12.75" x14ac:dyDescent="0.2"/>
    <row r="56354" ht="12.75" x14ac:dyDescent="0.2"/>
    <row r="56355" ht="12.75" x14ac:dyDescent="0.2"/>
    <row r="56356" ht="12.75" x14ac:dyDescent="0.2"/>
    <row r="56357" ht="12.75" x14ac:dyDescent="0.2"/>
    <row r="56358" ht="12.75" x14ac:dyDescent="0.2"/>
    <row r="56359" ht="12.75" x14ac:dyDescent="0.2"/>
    <row r="56360" ht="12.75" x14ac:dyDescent="0.2"/>
    <row r="56361" ht="12.75" x14ac:dyDescent="0.2"/>
    <row r="56362" ht="12.75" x14ac:dyDescent="0.2"/>
    <row r="56363" ht="12.75" x14ac:dyDescent="0.2"/>
    <row r="56364" ht="12.75" x14ac:dyDescent="0.2"/>
    <row r="56365" ht="12.75" x14ac:dyDescent="0.2"/>
    <row r="56366" ht="12.75" x14ac:dyDescent="0.2"/>
    <row r="56367" ht="12.75" x14ac:dyDescent="0.2"/>
    <row r="56368" ht="12.75" x14ac:dyDescent="0.2"/>
    <row r="56369" ht="12.75" x14ac:dyDescent="0.2"/>
    <row r="56370" ht="12.75" x14ac:dyDescent="0.2"/>
    <row r="56371" ht="12.75" x14ac:dyDescent="0.2"/>
    <row r="56372" ht="12.75" x14ac:dyDescent="0.2"/>
    <row r="56373" ht="12.75" x14ac:dyDescent="0.2"/>
    <row r="56374" ht="12.75" x14ac:dyDescent="0.2"/>
    <row r="56375" ht="12.75" x14ac:dyDescent="0.2"/>
    <row r="56376" ht="12.75" x14ac:dyDescent="0.2"/>
    <row r="56377" ht="12.75" x14ac:dyDescent="0.2"/>
    <row r="56378" ht="12.75" x14ac:dyDescent="0.2"/>
    <row r="56379" ht="12.75" x14ac:dyDescent="0.2"/>
    <row r="56380" ht="12.75" x14ac:dyDescent="0.2"/>
    <row r="56381" ht="12.75" x14ac:dyDescent="0.2"/>
    <row r="56382" ht="12.75" x14ac:dyDescent="0.2"/>
    <row r="56383" ht="12.75" x14ac:dyDescent="0.2"/>
    <row r="56384" ht="12.75" x14ac:dyDescent="0.2"/>
    <row r="56385" ht="12.75" x14ac:dyDescent="0.2"/>
    <row r="56386" ht="12.75" x14ac:dyDescent="0.2"/>
    <row r="56387" ht="12.75" x14ac:dyDescent="0.2"/>
    <row r="56388" ht="12.75" x14ac:dyDescent="0.2"/>
    <row r="56389" ht="12.75" x14ac:dyDescent="0.2"/>
    <row r="56390" ht="12.75" x14ac:dyDescent="0.2"/>
    <row r="56391" ht="12.75" x14ac:dyDescent="0.2"/>
    <row r="56392" ht="12.75" x14ac:dyDescent="0.2"/>
    <row r="56393" ht="12.75" x14ac:dyDescent="0.2"/>
    <row r="56394" ht="12.75" x14ac:dyDescent="0.2"/>
    <row r="56395" ht="12.75" x14ac:dyDescent="0.2"/>
    <row r="56396" ht="12.75" x14ac:dyDescent="0.2"/>
    <row r="56397" ht="12.75" x14ac:dyDescent="0.2"/>
    <row r="56398" ht="12.75" x14ac:dyDescent="0.2"/>
    <row r="56399" ht="12.75" x14ac:dyDescent="0.2"/>
    <row r="56400" ht="12.75" x14ac:dyDescent="0.2"/>
    <row r="56401" ht="12.75" x14ac:dyDescent="0.2"/>
    <row r="56402" ht="12.75" x14ac:dyDescent="0.2"/>
    <row r="56403" ht="12.75" x14ac:dyDescent="0.2"/>
    <row r="56404" ht="12.75" x14ac:dyDescent="0.2"/>
    <row r="56405" ht="12.75" x14ac:dyDescent="0.2"/>
    <row r="56406" ht="12.75" x14ac:dyDescent="0.2"/>
    <row r="56407" ht="12.75" x14ac:dyDescent="0.2"/>
    <row r="56408" ht="12.75" x14ac:dyDescent="0.2"/>
    <row r="56409" ht="12.75" x14ac:dyDescent="0.2"/>
    <row r="56410" ht="12.75" x14ac:dyDescent="0.2"/>
    <row r="56411" ht="12.75" x14ac:dyDescent="0.2"/>
    <row r="56412" ht="12.75" x14ac:dyDescent="0.2"/>
    <row r="56413" ht="12.75" x14ac:dyDescent="0.2"/>
    <row r="56414" ht="12.75" x14ac:dyDescent="0.2"/>
    <row r="56415" ht="12.75" x14ac:dyDescent="0.2"/>
    <row r="56416" ht="12.75" x14ac:dyDescent="0.2"/>
    <row r="56417" ht="12.75" x14ac:dyDescent="0.2"/>
    <row r="56418" ht="12.75" x14ac:dyDescent="0.2"/>
    <row r="56419" ht="12.75" x14ac:dyDescent="0.2"/>
    <row r="56420" ht="12.75" x14ac:dyDescent="0.2"/>
    <row r="56421" ht="12.75" x14ac:dyDescent="0.2"/>
    <row r="56422" ht="12.75" x14ac:dyDescent="0.2"/>
    <row r="56423" ht="12.75" x14ac:dyDescent="0.2"/>
    <row r="56424" ht="12.75" x14ac:dyDescent="0.2"/>
    <row r="56425" ht="12.75" x14ac:dyDescent="0.2"/>
    <row r="56426" ht="12.75" x14ac:dyDescent="0.2"/>
    <row r="56427" ht="12.75" x14ac:dyDescent="0.2"/>
    <row r="56428" ht="12.75" x14ac:dyDescent="0.2"/>
    <row r="56429" ht="12.75" x14ac:dyDescent="0.2"/>
    <row r="56430" ht="12.75" x14ac:dyDescent="0.2"/>
    <row r="56431" ht="12.75" x14ac:dyDescent="0.2"/>
    <row r="56432" ht="12.75" x14ac:dyDescent="0.2"/>
    <row r="56433" ht="12.75" x14ac:dyDescent="0.2"/>
    <row r="56434" ht="12.75" x14ac:dyDescent="0.2"/>
    <row r="56435" ht="12.75" x14ac:dyDescent="0.2"/>
    <row r="56436" ht="12.75" x14ac:dyDescent="0.2"/>
    <row r="56437" ht="12.75" x14ac:dyDescent="0.2"/>
    <row r="56438" ht="12.75" x14ac:dyDescent="0.2"/>
    <row r="56439" ht="12.75" x14ac:dyDescent="0.2"/>
    <row r="56440" ht="12.75" x14ac:dyDescent="0.2"/>
    <row r="56441" ht="12.75" x14ac:dyDescent="0.2"/>
    <row r="56442" ht="12.75" x14ac:dyDescent="0.2"/>
    <row r="56443" ht="12.75" x14ac:dyDescent="0.2"/>
    <row r="56444" ht="12.75" x14ac:dyDescent="0.2"/>
    <row r="56445" ht="12.75" x14ac:dyDescent="0.2"/>
    <row r="56446" ht="12.75" x14ac:dyDescent="0.2"/>
    <row r="56447" ht="12.75" x14ac:dyDescent="0.2"/>
    <row r="56448" ht="12.75" x14ac:dyDescent="0.2"/>
    <row r="56449" ht="12.75" x14ac:dyDescent="0.2"/>
    <row r="56450" ht="12.75" x14ac:dyDescent="0.2"/>
    <row r="56451" ht="12.75" x14ac:dyDescent="0.2"/>
    <row r="56452" ht="12.75" x14ac:dyDescent="0.2"/>
    <row r="56453" ht="12.75" x14ac:dyDescent="0.2"/>
    <row r="56454" ht="12.75" x14ac:dyDescent="0.2"/>
    <row r="56455" ht="12.75" x14ac:dyDescent="0.2"/>
    <row r="56456" ht="12.75" x14ac:dyDescent="0.2"/>
    <row r="56457" ht="12.75" x14ac:dyDescent="0.2"/>
    <row r="56458" ht="12.75" x14ac:dyDescent="0.2"/>
    <row r="56459" ht="12.75" x14ac:dyDescent="0.2"/>
    <row r="56460" ht="12.75" x14ac:dyDescent="0.2"/>
    <row r="56461" ht="12.75" x14ac:dyDescent="0.2"/>
    <row r="56462" ht="12.75" x14ac:dyDescent="0.2"/>
    <row r="56463" ht="12.75" x14ac:dyDescent="0.2"/>
    <row r="56464" ht="12.75" x14ac:dyDescent="0.2"/>
    <row r="56465" ht="12.75" x14ac:dyDescent="0.2"/>
    <row r="56466" ht="12.75" x14ac:dyDescent="0.2"/>
    <row r="56467" ht="12.75" x14ac:dyDescent="0.2"/>
    <row r="56468" ht="12.75" x14ac:dyDescent="0.2"/>
    <row r="56469" ht="12.75" x14ac:dyDescent="0.2"/>
    <row r="56470" ht="12.75" x14ac:dyDescent="0.2"/>
    <row r="56471" ht="12.75" x14ac:dyDescent="0.2"/>
    <row r="56472" ht="12.75" x14ac:dyDescent="0.2"/>
    <row r="56473" ht="12.75" x14ac:dyDescent="0.2"/>
    <row r="56474" ht="12.75" x14ac:dyDescent="0.2"/>
    <row r="56475" ht="12.75" x14ac:dyDescent="0.2"/>
    <row r="56476" ht="12.75" x14ac:dyDescent="0.2"/>
    <row r="56477" ht="12.75" x14ac:dyDescent="0.2"/>
    <row r="56478" ht="12.75" x14ac:dyDescent="0.2"/>
    <row r="56479" ht="12.75" x14ac:dyDescent="0.2"/>
    <row r="56480" ht="12.75" x14ac:dyDescent="0.2"/>
    <row r="56481" ht="12.75" x14ac:dyDescent="0.2"/>
    <row r="56482" ht="12.75" x14ac:dyDescent="0.2"/>
    <row r="56483" ht="12.75" x14ac:dyDescent="0.2"/>
    <row r="56484" ht="12.75" x14ac:dyDescent="0.2"/>
    <row r="56485" ht="12.75" x14ac:dyDescent="0.2"/>
    <row r="56486" ht="12.75" x14ac:dyDescent="0.2"/>
    <row r="56487" ht="12.75" x14ac:dyDescent="0.2"/>
    <row r="56488" ht="12.75" x14ac:dyDescent="0.2"/>
    <row r="56489" ht="12.75" x14ac:dyDescent="0.2"/>
    <row r="56490" ht="12.75" x14ac:dyDescent="0.2"/>
    <row r="56491" ht="12.75" x14ac:dyDescent="0.2"/>
    <row r="56492" ht="12.75" x14ac:dyDescent="0.2"/>
    <row r="56493" ht="12.75" x14ac:dyDescent="0.2"/>
    <row r="56494" ht="12.75" x14ac:dyDescent="0.2"/>
    <row r="56495" ht="12.75" x14ac:dyDescent="0.2"/>
    <row r="56496" ht="12.75" x14ac:dyDescent="0.2"/>
    <row r="56497" ht="12.75" x14ac:dyDescent="0.2"/>
    <row r="56498" ht="12.75" x14ac:dyDescent="0.2"/>
    <row r="56499" ht="12.75" x14ac:dyDescent="0.2"/>
    <row r="56500" ht="12.75" x14ac:dyDescent="0.2"/>
    <row r="56501" ht="12.75" x14ac:dyDescent="0.2"/>
    <row r="56502" ht="12.75" x14ac:dyDescent="0.2"/>
    <row r="56503" ht="12.75" x14ac:dyDescent="0.2"/>
    <row r="56504" ht="12.75" x14ac:dyDescent="0.2"/>
    <row r="56505" ht="12.75" x14ac:dyDescent="0.2"/>
    <row r="56506" ht="12.75" x14ac:dyDescent="0.2"/>
    <row r="56507" ht="12.75" x14ac:dyDescent="0.2"/>
    <row r="56508" ht="12.75" x14ac:dyDescent="0.2"/>
    <row r="56509" ht="12.75" x14ac:dyDescent="0.2"/>
    <row r="56510" ht="12.75" x14ac:dyDescent="0.2"/>
    <row r="56511" ht="12.75" x14ac:dyDescent="0.2"/>
    <row r="56512" ht="12.75" x14ac:dyDescent="0.2"/>
    <row r="56513" ht="12.75" x14ac:dyDescent="0.2"/>
    <row r="56514" ht="12.75" x14ac:dyDescent="0.2"/>
    <row r="56515" ht="12.75" x14ac:dyDescent="0.2"/>
    <row r="56516" ht="12.75" x14ac:dyDescent="0.2"/>
    <row r="56517" ht="12.75" x14ac:dyDescent="0.2"/>
    <row r="56518" ht="12.75" x14ac:dyDescent="0.2"/>
    <row r="56519" ht="12.75" x14ac:dyDescent="0.2"/>
    <row r="56520" ht="12.75" x14ac:dyDescent="0.2"/>
    <row r="56521" ht="12.75" x14ac:dyDescent="0.2"/>
    <row r="56522" ht="12.75" x14ac:dyDescent="0.2"/>
    <row r="56523" ht="12.75" x14ac:dyDescent="0.2"/>
    <row r="56524" ht="12.75" x14ac:dyDescent="0.2"/>
    <row r="56525" ht="12.75" x14ac:dyDescent="0.2"/>
    <row r="56526" ht="12.75" x14ac:dyDescent="0.2"/>
    <row r="56527" ht="12.75" x14ac:dyDescent="0.2"/>
    <row r="56528" ht="12.75" x14ac:dyDescent="0.2"/>
    <row r="56529" ht="12.75" x14ac:dyDescent="0.2"/>
    <row r="56530" ht="12.75" x14ac:dyDescent="0.2"/>
    <row r="56531" ht="12.75" x14ac:dyDescent="0.2"/>
    <row r="56532" ht="12.75" x14ac:dyDescent="0.2"/>
    <row r="56533" ht="12.75" x14ac:dyDescent="0.2"/>
    <row r="56534" ht="12.75" x14ac:dyDescent="0.2"/>
    <row r="56535" ht="12.75" x14ac:dyDescent="0.2"/>
    <row r="56536" ht="12.75" x14ac:dyDescent="0.2"/>
    <row r="56537" ht="12.75" x14ac:dyDescent="0.2"/>
    <row r="56538" ht="12.75" x14ac:dyDescent="0.2"/>
    <row r="56539" ht="12.75" x14ac:dyDescent="0.2"/>
    <row r="56540" ht="12.75" x14ac:dyDescent="0.2"/>
    <row r="56541" ht="12.75" x14ac:dyDescent="0.2"/>
    <row r="56542" ht="12.75" x14ac:dyDescent="0.2"/>
    <row r="56543" ht="12.75" x14ac:dyDescent="0.2"/>
    <row r="56544" ht="12.75" x14ac:dyDescent="0.2"/>
    <row r="56545" ht="12.75" x14ac:dyDescent="0.2"/>
    <row r="56546" ht="12.75" x14ac:dyDescent="0.2"/>
    <row r="56547" ht="12.75" x14ac:dyDescent="0.2"/>
    <row r="56548" ht="12.75" x14ac:dyDescent="0.2"/>
    <row r="56549" ht="12.75" x14ac:dyDescent="0.2"/>
    <row r="56550" ht="12.75" x14ac:dyDescent="0.2"/>
    <row r="56551" ht="12.75" x14ac:dyDescent="0.2"/>
    <row r="56552" ht="12.75" x14ac:dyDescent="0.2"/>
    <row r="56553" ht="12.75" x14ac:dyDescent="0.2"/>
    <row r="56554" ht="12.75" x14ac:dyDescent="0.2"/>
    <row r="56555" ht="12.75" x14ac:dyDescent="0.2"/>
    <row r="56556" ht="12.75" x14ac:dyDescent="0.2"/>
    <row r="56557" ht="12.75" x14ac:dyDescent="0.2"/>
    <row r="56558" ht="12.75" x14ac:dyDescent="0.2"/>
    <row r="56559" ht="12.75" x14ac:dyDescent="0.2"/>
    <row r="56560" ht="12.75" x14ac:dyDescent="0.2"/>
    <row r="56561" ht="12.75" x14ac:dyDescent="0.2"/>
    <row r="56562" ht="12.75" x14ac:dyDescent="0.2"/>
    <row r="56563" ht="12.75" x14ac:dyDescent="0.2"/>
    <row r="56564" ht="12.75" x14ac:dyDescent="0.2"/>
    <row r="56565" ht="12.75" x14ac:dyDescent="0.2"/>
    <row r="56566" ht="12.75" x14ac:dyDescent="0.2"/>
    <row r="56567" ht="12.75" x14ac:dyDescent="0.2"/>
    <row r="56568" ht="12.75" x14ac:dyDescent="0.2"/>
    <row r="56569" ht="12.75" x14ac:dyDescent="0.2"/>
    <row r="56570" ht="12.75" x14ac:dyDescent="0.2"/>
    <row r="56571" ht="12.75" x14ac:dyDescent="0.2"/>
    <row r="56572" ht="12.75" x14ac:dyDescent="0.2"/>
    <row r="56573" ht="12.75" x14ac:dyDescent="0.2"/>
    <row r="56574" ht="12.75" x14ac:dyDescent="0.2"/>
    <row r="56575" ht="12.75" x14ac:dyDescent="0.2"/>
    <row r="56576" ht="12.75" x14ac:dyDescent="0.2"/>
    <row r="56577" ht="12.75" x14ac:dyDescent="0.2"/>
    <row r="56578" ht="12.75" x14ac:dyDescent="0.2"/>
    <row r="56579" ht="12.75" x14ac:dyDescent="0.2"/>
    <row r="56580" ht="12.75" x14ac:dyDescent="0.2"/>
    <row r="56581" ht="12.75" x14ac:dyDescent="0.2"/>
    <row r="56582" ht="12.75" x14ac:dyDescent="0.2"/>
    <row r="56583" ht="12.75" x14ac:dyDescent="0.2"/>
    <row r="56584" ht="12.75" x14ac:dyDescent="0.2"/>
    <row r="56585" ht="12.75" x14ac:dyDescent="0.2"/>
    <row r="56586" ht="12.75" x14ac:dyDescent="0.2"/>
    <row r="56587" ht="12.75" x14ac:dyDescent="0.2"/>
    <row r="56588" ht="12.75" x14ac:dyDescent="0.2"/>
    <row r="56589" ht="12.75" x14ac:dyDescent="0.2"/>
    <row r="56590" ht="12.75" x14ac:dyDescent="0.2"/>
    <row r="56591" ht="12.75" x14ac:dyDescent="0.2"/>
    <row r="56592" ht="12.75" x14ac:dyDescent="0.2"/>
    <row r="56593" ht="12.75" x14ac:dyDescent="0.2"/>
    <row r="56594" ht="12.75" x14ac:dyDescent="0.2"/>
    <row r="56595" ht="12.75" x14ac:dyDescent="0.2"/>
    <row r="56596" ht="12.75" x14ac:dyDescent="0.2"/>
    <row r="56597" ht="12.75" x14ac:dyDescent="0.2"/>
    <row r="56598" ht="12.75" x14ac:dyDescent="0.2"/>
    <row r="56599" ht="12.75" x14ac:dyDescent="0.2"/>
    <row r="56600" ht="12.75" x14ac:dyDescent="0.2"/>
    <row r="56601" ht="12.75" x14ac:dyDescent="0.2"/>
    <row r="56602" ht="12.75" x14ac:dyDescent="0.2"/>
    <row r="56603" ht="12.75" x14ac:dyDescent="0.2"/>
    <row r="56604" ht="12.75" x14ac:dyDescent="0.2"/>
    <row r="56605" ht="12.75" x14ac:dyDescent="0.2"/>
    <row r="56606" ht="12.75" x14ac:dyDescent="0.2"/>
    <row r="56607" ht="12.75" x14ac:dyDescent="0.2"/>
    <row r="56608" ht="12.75" x14ac:dyDescent="0.2"/>
    <row r="56609" ht="12.75" x14ac:dyDescent="0.2"/>
    <row r="56610" ht="12.75" x14ac:dyDescent="0.2"/>
    <row r="56611" ht="12.75" x14ac:dyDescent="0.2"/>
    <row r="56612" ht="12.75" x14ac:dyDescent="0.2"/>
    <row r="56613" ht="12.75" x14ac:dyDescent="0.2"/>
    <row r="56614" ht="12.75" x14ac:dyDescent="0.2"/>
    <row r="56615" ht="12.75" x14ac:dyDescent="0.2"/>
    <row r="56616" ht="12.75" x14ac:dyDescent="0.2"/>
    <row r="56617" ht="12.75" x14ac:dyDescent="0.2"/>
    <row r="56618" ht="12.75" x14ac:dyDescent="0.2"/>
    <row r="56619" ht="12.75" x14ac:dyDescent="0.2"/>
    <row r="56620" ht="12.75" x14ac:dyDescent="0.2"/>
    <row r="56621" ht="12.75" x14ac:dyDescent="0.2"/>
    <row r="56622" ht="12.75" x14ac:dyDescent="0.2"/>
    <row r="56623" ht="12.75" x14ac:dyDescent="0.2"/>
    <row r="56624" ht="12.75" x14ac:dyDescent="0.2"/>
    <row r="56625" ht="12.75" x14ac:dyDescent="0.2"/>
    <row r="56626" ht="12.75" x14ac:dyDescent="0.2"/>
    <row r="56627" ht="12.75" x14ac:dyDescent="0.2"/>
    <row r="56628" ht="12.75" x14ac:dyDescent="0.2"/>
    <row r="56629" ht="12.75" x14ac:dyDescent="0.2"/>
    <row r="56630" ht="12.75" x14ac:dyDescent="0.2"/>
    <row r="56631" ht="12.75" x14ac:dyDescent="0.2"/>
    <row r="56632" ht="12.75" x14ac:dyDescent="0.2"/>
    <row r="56633" ht="12.75" x14ac:dyDescent="0.2"/>
    <row r="56634" ht="12.75" x14ac:dyDescent="0.2"/>
    <row r="56635" ht="12.75" x14ac:dyDescent="0.2"/>
    <row r="56636" ht="12.75" x14ac:dyDescent="0.2"/>
    <row r="56637" ht="12.75" x14ac:dyDescent="0.2"/>
    <row r="56638" ht="12.75" x14ac:dyDescent="0.2"/>
    <row r="56639" ht="12.75" x14ac:dyDescent="0.2"/>
    <row r="56640" ht="12.75" x14ac:dyDescent="0.2"/>
    <row r="56641" ht="12.75" x14ac:dyDescent="0.2"/>
    <row r="56642" ht="12.75" x14ac:dyDescent="0.2"/>
    <row r="56643" ht="12.75" x14ac:dyDescent="0.2"/>
    <row r="56644" ht="12.75" x14ac:dyDescent="0.2"/>
    <row r="56645" ht="12.75" x14ac:dyDescent="0.2"/>
    <row r="56646" ht="12.75" x14ac:dyDescent="0.2"/>
    <row r="56647" ht="12.75" x14ac:dyDescent="0.2"/>
    <row r="56648" ht="12.75" x14ac:dyDescent="0.2"/>
    <row r="56649" ht="12.75" x14ac:dyDescent="0.2"/>
    <row r="56650" ht="12.75" x14ac:dyDescent="0.2"/>
    <row r="56651" ht="12.75" x14ac:dyDescent="0.2"/>
    <row r="56652" ht="12.75" x14ac:dyDescent="0.2"/>
    <row r="56653" ht="12.75" x14ac:dyDescent="0.2"/>
    <row r="56654" ht="12.75" x14ac:dyDescent="0.2"/>
    <row r="56655" ht="12.75" x14ac:dyDescent="0.2"/>
    <row r="56656" ht="12.75" x14ac:dyDescent="0.2"/>
    <row r="56657" ht="12.75" x14ac:dyDescent="0.2"/>
    <row r="56658" ht="12.75" x14ac:dyDescent="0.2"/>
    <row r="56659" ht="12.75" x14ac:dyDescent="0.2"/>
    <row r="56660" ht="12.75" x14ac:dyDescent="0.2"/>
    <row r="56661" ht="12.75" x14ac:dyDescent="0.2"/>
    <row r="56662" ht="12.75" x14ac:dyDescent="0.2"/>
    <row r="56663" ht="12.75" x14ac:dyDescent="0.2"/>
    <row r="56664" ht="12.75" x14ac:dyDescent="0.2"/>
    <row r="56665" ht="12.75" x14ac:dyDescent="0.2"/>
    <row r="56666" ht="12.75" x14ac:dyDescent="0.2"/>
    <row r="56667" ht="12.75" x14ac:dyDescent="0.2"/>
    <row r="56668" ht="12.75" x14ac:dyDescent="0.2"/>
    <row r="56669" ht="12.75" x14ac:dyDescent="0.2"/>
    <row r="56670" ht="12.75" x14ac:dyDescent="0.2"/>
    <row r="56671" ht="12.75" x14ac:dyDescent="0.2"/>
    <row r="56672" ht="12.75" x14ac:dyDescent="0.2"/>
    <row r="56673" ht="12.75" x14ac:dyDescent="0.2"/>
    <row r="56674" ht="12.75" x14ac:dyDescent="0.2"/>
    <row r="56675" ht="12.75" x14ac:dyDescent="0.2"/>
    <row r="56676" ht="12.75" x14ac:dyDescent="0.2"/>
    <row r="56677" ht="12.75" x14ac:dyDescent="0.2"/>
    <row r="56678" ht="12.75" x14ac:dyDescent="0.2"/>
    <row r="56679" ht="12.75" x14ac:dyDescent="0.2"/>
    <row r="56680" ht="12.75" x14ac:dyDescent="0.2"/>
    <row r="56681" ht="12.75" x14ac:dyDescent="0.2"/>
    <row r="56682" ht="12.75" x14ac:dyDescent="0.2"/>
    <row r="56683" ht="12.75" x14ac:dyDescent="0.2"/>
    <row r="56684" ht="12.75" x14ac:dyDescent="0.2"/>
    <row r="56685" ht="12.75" x14ac:dyDescent="0.2"/>
    <row r="56686" ht="12.75" x14ac:dyDescent="0.2"/>
    <row r="56687" ht="12.75" x14ac:dyDescent="0.2"/>
    <row r="56688" ht="12.75" x14ac:dyDescent="0.2"/>
    <row r="56689" ht="12.75" x14ac:dyDescent="0.2"/>
    <row r="56690" ht="12.75" x14ac:dyDescent="0.2"/>
    <row r="56691" ht="12.75" x14ac:dyDescent="0.2"/>
    <row r="56692" ht="12.75" x14ac:dyDescent="0.2"/>
    <row r="56693" ht="12.75" x14ac:dyDescent="0.2"/>
    <row r="56694" ht="12.75" x14ac:dyDescent="0.2"/>
    <row r="56695" ht="12.75" x14ac:dyDescent="0.2"/>
    <row r="56696" ht="12.75" x14ac:dyDescent="0.2"/>
    <row r="56697" ht="12.75" x14ac:dyDescent="0.2"/>
    <row r="56698" ht="12.75" x14ac:dyDescent="0.2"/>
    <row r="56699" ht="12.75" x14ac:dyDescent="0.2"/>
    <row r="56700" ht="12.75" x14ac:dyDescent="0.2"/>
    <row r="56701" ht="12.75" x14ac:dyDescent="0.2"/>
    <row r="56702" ht="12.75" x14ac:dyDescent="0.2"/>
    <row r="56703" ht="12.75" x14ac:dyDescent="0.2"/>
    <row r="56704" ht="12.75" x14ac:dyDescent="0.2"/>
    <row r="56705" ht="12.75" x14ac:dyDescent="0.2"/>
    <row r="56706" ht="12.75" x14ac:dyDescent="0.2"/>
    <row r="56707" ht="12.75" x14ac:dyDescent="0.2"/>
    <row r="56708" ht="12.75" x14ac:dyDescent="0.2"/>
    <row r="56709" ht="12.75" x14ac:dyDescent="0.2"/>
    <row r="56710" ht="12.75" x14ac:dyDescent="0.2"/>
    <row r="56711" ht="12.75" x14ac:dyDescent="0.2"/>
    <row r="56712" ht="12.75" x14ac:dyDescent="0.2"/>
    <row r="56713" ht="12.75" x14ac:dyDescent="0.2"/>
    <row r="56714" ht="12.75" x14ac:dyDescent="0.2"/>
    <row r="56715" ht="12.75" x14ac:dyDescent="0.2"/>
    <row r="56716" ht="12.75" x14ac:dyDescent="0.2"/>
    <row r="56717" ht="12.75" x14ac:dyDescent="0.2"/>
    <row r="56718" ht="12.75" x14ac:dyDescent="0.2"/>
    <row r="56719" ht="12.75" x14ac:dyDescent="0.2"/>
    <row r="56720" ht="12.75" x14ac:dyDescent="0.2"/>
    <row r="56721" ht="12.75" x14ac:dyDescent="0.2"/>
    <row r="56722" ht="12.75" x14ac:dyDescent="0.2"/>
    <row r="56723" ht="12.75" x14ac:dyDescent="0.2"/>
    <row r="56724" ht="12.75" x14ac:dyDescent="0.2"/>
    <row r="56725" ht="12.75" x14ac:dyDescent="0.2"/>
    <row r="56726" ht="12.75" x14ac:dyDescent="0.2"/>
    <row r="56727" ht="12.75" x14ac:dyDescent="0.2"/>
    <row r="56728" ht="12.75" x14ac:dyDescent="0.2"/>
    <row r="56729" ht="12.75" x14ac:dyDescent="0.2"/>
    <row r="56730" ht="12.75" x14ac:dyDescent="0.2"/>
    <row r="56731" ht="12.75" x14ac:dyDescent="0.2"/>
    <row r="56732" ht="12.75" x14ac:dyDescent="0.2"/>
    <row r="56733" ht="12.75" x14ac:dyDescent="0.2"/>
    <row r="56734" ht="12.75" x14ac:dyDescent="0.2"/>
    <row r="56735" ht="12.75" x14ac:dyDescent="0.2"/>
    <row r="56736" ht="12.75" x14ac:dyDescent="0.2"/>
    <row r="56737" ht="12.75" x14ac:dyDescent="0.2"/>
    <row r="56738" ht="12.75" x14ac:dyDescent="0.2"/>
    <row r="56739" ht="12.75" x14ac:dyDescent="0.2"/>
    <row r="56740" ht="12.75" x14ac:dyDescent="0.2"/>
    <row r="56741" ht="12.75" x14ac:dyDescent="0.2"/>
    <row r="56742" ht="12.75" x14ac:dyDescent="0.2"/>
    <row r="56743" ht="12.75" x14ac:dyDescent="0.2"/>
    <row r="56744" ht="12.75" x14ac:dyDescent="0.2"/>
    <row r="56745" ht="12.75" x14ac:dyDescent="0.2"/>
    <row r="56746" ht="12.75" x14ac:dyDescent="0.2"/>
    <row r="56747" ht="12.75" x14ac:dyDescent="0.2"/>
    <row r="56748" ht="12.75" x14ac:dyDescent="0.2"/>
    <row r="56749" ht="12.75" x14ac:dyDescent="0.2"/>
    <row r="56750" ht="12.75" x14ac:dyDescent="0.2"/>
    <row r="56751" ht="12.75" x14ac:dyDescent="0.2"/>
    <row r="56752" ht="12.75" x14ac:dyDescent="0.2"/>
    <row r="56753" ht="12.75" x14ac:dyDescent="0.2"/>
    <row r="56754" ht="12.75" x14ac:dyDescent="0.2"/>
    <row r="56755" ht="12.75" x14ac:dyDescent="0.2"/>
    <row r="56756" ht="12.75" x14ac:dyDescent="0.2"/>
    <row r="56757" ht="12.75" x14ac:dyDescent="0.2"/>
    <row r="56758" ht="12.75" x14ac:dyDescent="0.2"/>
    <row r="56759" ht="12.75" x14ac:dyDescent="0.2"/>
    <row r="56760" ht="12.75" x14ac:dyDescent="0.2"/>
    <row r="56761" ht="12.75" x14ac:dyDescent="0.2"/>
    <row r="56762" ht="12.75" x14ac:dyDescent="0.2"/>
    <row r="56763" ht="12.75" x14ac:dyDescent="0.2"/>
    <row r="56764" ht="12.75" x14ac:dyDescent="0.2"/>
    <row r="56765" ht="12.75" x14ac:dyDescent="0.2"/>
    <row r="56766" ht="12.75" x14ac:dyDescent="0.2"/>
    <row r="56767" ht="12.75" x14ac:dyDescent="0.2"/>
    <row r="56768" ht="12.75" x14ac:dyDescent="0.2"/>
    <row r="56769" ht="12.75" x14ac:dyDescent="0.2"/>
    <row r="56770" ht="12.75" x14ac:dyDescent="0.2"/>
    <row r="56771" ht="12.75" x14ac:dyDescent="0.2"/>
    <row r="56772" ht="12.75" x14ac:dyDescent="0.2"/>
    <row r="56773" ht="12.75" x14ac:dyDescent="0.2"/>
    <row r="56774" ht="12.75" x14ac:dyDescent="0.2"/>
    <row r="56775" ht="12.75" x14ac:dyDescent="0.2"/>
    <row r="56776" ht="12.75" x14ac:dyDescent="0.2"/>
    <row r="56777" ht="12.75" x14ac:dyDescent="0.2"/>
    <row r="56778" ht="12.75" x14ac:dyDescent="0.2"/>
    <row r="56779" ht="12.75" x14ac:dyDescent="0.2"/>
    <row r="56780" ht="12.75" x14ac:dyDescent="0.2"/>
    <row r="56781" ht="12.75" x14ac:dyDescent="0.2"/>
    <row r="56782" ht="12.75" x14ac:dyDescent="0.2"/>
    <row r="56783" ht="12.75" x14ac:dyDescent="0.2"/>
    <row r="56784" ht="12.75" x14ac:dyDescent="0.2"/>
    <row r="56785" ht="12.75" x14ac:dyDescent="0.2"/>
    <row r="56786" ht="12.75" x14ac:dyDescent="0.2"/>
    <row r="56787" ht="12.75" x14ac:dyDescent="0.2"/>
    <row r="56788" ht="12.75" x14ac:dyDescent="0.2"/>
    <row r="56789" ht="12.75" x14ac:dyDescent="0.2"/>
    <row r="56790" ht="12.75" x14ac:dyDescent="0.2"/>
    <row r="56791" ht="12.75" x14ac:dyDescent="0.2"/>
    <row r="56792" ht="12.75" x14ac:dyDescent="0.2"/>
    <row r="56793" ht="12.75" x14ac:dyDescent="0.2"/>
    <row r="56794" ht="12.75" x14ac:dyDescent="0.2"/>
    <row r="56795" ht="12.75" x14ac:dyDescent="0.2"/>
    <row r="56796" ht="12.75" x14ac:dyDescent="0.2"/>
    <row r="56797" ht="12.75" x14ac:dyDescent="0.2"/>
    <row r="56798" ht="12.75" x14ac:dyDescent="0.2"/>
    <row r="56799" ht="12.75" x14ac:dyDescent="0.2"/>
    <row r="56800" ht="12.75" x14ac:dyDescent="0.2"/>
    <row r="56801" ht="12.75" x14ac:dyDescent="0.2"/>
    <row r="56802" ht="12.75" x14ac:dyDescent="0.2"/>
    <row r="56803" ht="12.75" x14ac:dyDescent="0.2"/>
    <row r="56804" ht="12.75" x14ac:dyDescent="0.2"/>
    <row r="56805" ht="12.75" x14ac:dyDescent="0.2"/>
    <row r="56806" ht="12.75" x14ac:dyDescent="0.2"/>
    <row r="56807" ht="12.75" x14ac:dyDescent="0.2"/>
    <row r="56808" ht="12.75" x14ac:dyDescent="0.2"/>
    <row r="56809" ht="12.75" x14ac:dyDescent="0.2"/>
    <row r="56810" ht="12.75" x14ac:dyDescent="0.2"/>
    <row r="56811" ht="12.75" x14ac:dyDescent="0.2"/>
    <row r="56812" ht="12.75" x14ac:dyDescent="0.2"/>
    <row r="56813" ht="12.75" x14ac:dyDescent="0.2"/>
    <row r="56814" ht="12.75" x14ac:dyDescent="0.2"/>
    <row r="56815" ht="12.75" x14ac:dyDescent="0.2"/>
    <row r="56816" ht="12.75" x14ac:dyDescent="0.2"/>
    <row r="56817" ht="12.75" x14ac:dyDescent="0.2"/>
    <row r="56818" ht="12.75" x14ac:dyDescent="0.2"/>
    <row r="56819" ht="12.75" x14ac:dyDescent="0.2"/>
    <row r="56820" ht="12.75" x14ac:dyDescent="0.2"/>
    <row r="56821" ht="12.75" x14ac:dyDescent="0.2"/>
    <row r="56822" ht="12.75" x14ac:dyDescent="0.2"/>
    <row r="56823" ht="12.75" x14ac:dyDescent="0.2"/>
    <row r="56824" ht="12.75" x14ac:dyDescent="0.2"/>
    <row r="56825" ht="12.75" x14ac:dyDescent="0.2"/>
    <row r="56826" ht="12.75" x14ac:dyDescent="0.2"/>
    <row r="56827" ht="12.75" x14ac:dyDescent="0.2"/>
    <row r="56828" ht="12.75" x14ac:dyDescent="0.2"/>
    <row r="56829" ht="12.75" x14ac:dyDescent="0.2"/>
    <row r="56830" ht="12.75" x14ac:dyDescent="0.2"/>
    <row r="56831" ht="12.75" x14ac:dyDescent="0.2"/>
    <row r="56832" ht="12.75" x14ac:dyDescent="0.2"/>
    <row r="56833" ht="12.75" x14ac:dyDescent="0.2"/>
    <row r="56834" ht="12.75" x14ac:dyDescent="0.2"/>
    <row r="56835" ht="12.75" x14ac:dyDescent="0.2"/>
    <row r="56836" ht="12.75" x14ac:dyDescent="0.2"/>
    <row r="56837" ht="12.75" x14ac:dyDescent="0.2"/>
    <row r="56838" ht="12.75" x14ac:dyDescent="0.2"/>
    <row r="56839" ht="12.75" x14ac:dyDescent="0.2"/>
    <row r="56840" ht="12.75" x14ac:dyDescent="0.2"/>
    <row r="56841" ht="12.75" x14ac:dyDescent="0.2"/>
    <row r="56842" ht="12.75" x14ac:dyDescent="0.2"/>
    <row r="56843" ht="12.75" x14ac:dyDescent="0.2"/>
    <row r="56844" ht="12.75" x14ac:dyDescent="0.2"/>
    <row r="56845" ht="12.75" x14ac:dyDescent="0.2"/>
    <row r="56846" ht="12.75" x14ac:dyDescent="0.2"/>
    <row r="56847" ht="12.75" x14ac:dyDescent="0.2"/>
    <row r="56848" ht="12.75" x14ac:dyDescent="0.2"/>
    <row r="56849" ht="12.75" x14ac:dyDescent="0.2"/>
    <row r="56850" ht="12.75" x14ac:dyDescent="0.2"/>
    <row r="56851" ht="12.75" x14ac:dyDescent="0.2"/>
    <row r="56852" ht="12.75" x14ac:dyDescent="0.2"/>
    <row r="56853" ht="12.75" x14ac:dyDescent="0.2"/>
    <row r="56854" ht="12.75" x14ac:dyDescent="0.2"/>
    <row r="56855" ht="12.75" x14ac:dyDescent="0.2"/>
    <row r="56856" ht="12.75" x14ac:dyDescent="0.2"/>
    <row r="56857" ht="12.75" x14ac:dyDescent="0.2"/>
    <row r="56858" ht="12.75" x14ac:dyDescent="0.2"/>
    <row r="56859" ht="12.75" x14ac:dyDescent="0.2"/>
    <row r="56860" ht="12.75" x14ac:dyDescent="0.2"/>
    <row r="56861" ht="12.75" x14ac:dyDescent="0.2"/>
    <row r="56862" ht="12.75" x14ac:dyDescent="0.2"/>
    <row r="56863" ht="12.75" x14ac:dyDescent="0.2"/>
    <row r="56864" ht="12.75" x14ac:dyDescent="0.2"/>
    <row r="56865" ht="12.75" x14ac:dyDescent="0.2"/>
    <row r="56866" ht="12.75" x14ac:dyDescent="0.2"/>
    <row r="56867" ht="12.75" x14ac:dyDescent="0.2"/>
    <row r="56868" ht="12.75" x14ac:dyDescent="0.2"/>
    <row r="56869" ht="12.75" x14ac:dyDescent="0.2"/>
    <row r="56870" ht="12.75" x14ac:dyDescent="0.2"/>
    <row r="56871" ht="12.75" x14ac:dyDescent="0.2"/>
    <row r="56872" ht="12.75" x14ac:dyDescent="0.2"/>
    <row r="56873" ht="12.75" x14ac:dyDescent="0.2"/>
    <row r="56874" ht="12.75" x14ac:dyDescent="0.2"/>
    <row r="56875" ht="12.75" x14ac:dyDescent="0.2"/>
    <row r="56876" ht="12.75" x14ac:dyDescent="0.2"/>
    <row r="56877" ht="12.75" x14ac:dyDescent="0.2"/>
    <row r="56878" ht="12.75" x14ac:dyDescent="0.2"/>
    <row r="56879" ht="12.75" x14ac:dyDescent="0.2"/>
    <row r="56880" ht="12.75" x14ac:dyDescent="0.2"/>
    <row r="56881" ht="12.75" x14ac:dyDescent="0.2"/>
    <row r="56882" ht="12.75" x14ac:dyDescent="0.2"/>
    <row r="56883" ht="12.75" x14ac:dyDescent="0.2"/>
    <row r="56884" ht="12.75" x14ac:dyDescent="0.2"/>
    <row r="56885" ht="12.75" x14ac:dyDescent="0.2"/>
    <row r="56886" ht="12.75" x14ac:dyDescent="0.2"/>
    <row r="56887" ht="12.75" x14ac:dyDescent="0.2"/>
    <row r="56888" ht="12.75" x14ac:dyDescent="0.2"/>
    <row r="56889" ht="12.75" x14ac:dyDescent="0.2"/>
    <row r="56890" ht="12.75" x14ac:dyDescent="0.2"/>
    <row r="56891" ht="12.75" x14ac:dyDescent="0.2"/>
    <row r="56892" ht="12.75" x14ac:dyDescent="0.2"/>
    <row r="56893" ht="12.75" x14ac:dyDescent="0.2"/>
    <row r="56894" ht="12.75" x14ac:dyDescent="0.2"/>
    <row r="56895" ht="12.75" x14ac:dyDescent="0.2"/>
    <row r="56896" ht="12.75" x14ac:dyDescent="0.2"/>
    <row r="56897" ht="12.75" x14ac:dyDescent="0.2"/>
    <row r="56898" ht="12.75" x14ac:dyDescent="0.2"/>
    <row r="56899" ht="12.75" x14ac:dyDescent="0.2"/>
    <row r="56900" ht="12.75" x14ac:dyDescent="0.2"/>
    <row r="56901" ht="12.75" x14ac:dyDescent="0.2"/>
    <row r="56902" ht="12.75" x14ac:dyDescent="0.2"/>
    <row r="56903" ht="12.75" x14ac:dyDescent="0.2"/>
    <row r="56904" ht="12.75" x14ac:dyDescent="0.2"/>
    <row r="56905" ht="12.75" x14ac:dyDescent="0.2"/>
    <row r="56906" ht="12.75" x14ac:dyDescent="0.2"/>
    <row r="56907" ht="12.75" x14ac:dyDescent="0.2"/>
    <row r="56908" ht="12.75" x14ac:dyDescent="0.2"/>
    <row r="56909" ht="12.75" x14ac:dyDescent="0.2"/>
    <row r="56910" ht="12.75" x14ac:dyDescent="0.2"/>
    <row r="56911" ht="12.75" x14ac:dyDescent="0.2"/>
    <row r="56912" ht="12.75" x14ac:dyDescent="0.2"/>
    <row r="56913" ht="12.75" x14ac:dyDescent="0.2"/>
    <row r="56914" ht="12.75" x14ac:dyDescent="0.2"/>
    <row r="56915" ht="12.75" x14ac:dyDescent="0.2"/>
    <row r="56916" ht="12.75" x14ac:dyDescent="0.2"/>
    <row r="56917" ht="12.75" x14ac:dyDescent="0.2"/>
    <row r="56918" ht="12.75" x14ac:dyDescent="0.2"/>
    <row r="56919" ht="12.75" x14ac:dyDescent="0.2"/>
    <row r="56920" ht="12.75" x14ac:dyDescent="0.2"/>
    <row r="56921" ht="12.75" x14ac:dyDescent="0.2"/>
    <row r="56922" ht="12.75" x14ac:dyDescent="0.2"/>
    <row r="56923" ht="12.75" x14ac:dyDescent="0.2"/>
    <row r="56924" ht="12.75" x14ac:dyDescent="0.2"/>
    <row r="56925" ht="12.75" x14ac:dyDescent="0.2"/>
    <row r="56926" ht="12.75" x14ac:dyDescent="0.2"/>
    <row r="56927" ht="12.75" x14ac:dyDescent="0.2"/>
    <row r="56928" ht="12.75" x14ac:dyDescent="0.2"/>
    <row r="56929" ht="12.75" x14ac:dyDescent="0.2"/>
    <row r="56930" ht="12.75" x14ac:dyDescent="0.2"/>
    <row r="56931" ht="12.75" x14ac:dyDescent="0.2"/>
    <row r="56932" ht="12.75" x14ac:dyDescent="0.2"/>
    <row r="56933" ht="12.75" x14ac:dyDescent="0.2"/>
    <row r="56934" ht="12.75" x14ac:dyDescent="0.2"/>
    <row r="56935" ht="12.75" x14ac:dyDescent="0.2"/>
    <row r="56936" ht="12.75" x14ac:dyDescent="0.2"/>
    <row r="56937" ht="12.75" x14ac:dyDescent="0.2"/>
    <row r="56938" ht="12.75" x14ac:dyDescent="0.2"/>
    <row r="56939" ht="12.75" x14ac:dyDescent="0.2"/>
    <row r="56940" ht="12.75" x14ac:dyDescent="0.2"/>
    <row r="56941" ht="12.75" x14ac:dyDescent="0.2"/>
    <row r="56942" ht="12.75" x14ac:dyDescent="0.2"/>
    <row r="56943" ht="12.75" x14ac:dyDescent="0.2"/>
    <row r="56944" ht="12.75" x14ac:dyDescent="0.2"/>
    <row r="56945" ht="12.75" x14ac:dyDescent="0.2"/>
    <row r="56946" ht="12.75" x14ac:dyDescent="0.2"/>
    <row r="56947" ht="12.75" x14ac:dyDescent="0.2"/>
    <row r="56948" ht="12.75" x14ac:dyDescent="0.2"/>
    <row r="56949" ht="12.75" x14ac:dyDescent="0.2"/>
    <row r="56950" ht="12.75" x14ac:dyDescent="0.2"/>
    <row r="56951" ht="12.75" x14ac:dyDescent="0.2"/>
    <row r="56952" ht="12.75" x14ac:dyDescent="0.2"/>
    <row r="56953" ht="12.75" x14ac:dyDescent="0.2"/>
    <row r="56954" ht="12.75" x14ac:dyDescent="0.2"/>
    <row r="56955" ht="12.75" x14ac:dyDescent="0.2"/>
    <row r="56956" ht="12.75" x14ac:dyDescent="0.2"/>
    <row r="56957" ht="12.75" x14ac:dyDescent="0.2"/>
    <row r="56958" ht="12.75" x14ac:dyDescent="0.2"/>
    <row r="56959" ht="12.75" x14ac:dyDescent="0.2"/>
    <row r="56960" ht="12.75" x14ac:dyDescent="0.2"/>
    <row r="56961" ht="12.75" x14ac:dyDescent="0.2"/>
    <row r="56962" ht="12.75" x14ac:dyDescent="0.2"/>
    <row r="56963" ht="12.75" x14ac:dyDescent="0.2"/>
    <row r="56964" ht="12.75" x14ac:dyDescent="0.2"/>
    <row r="56965" ht="12.75" x14ac:dyDescent="0.2"/>
    <row r="56966" ht="12.75" x14ac:dyDescent="0.2"/>
    <row r="56967" ht="12.75" x14ac:dyDescent="0.2"/>
    <row r="56968" ht="12.75" x14ac:dyDescent="0.2"/>
    <row r="56969" ht="12.75" x14ac:dyDescent="0.2"/>
    <row r="56970" ht="12.75" x14ac:dyDescent="0.2"/>
    <row r="56971" ht="12.75" x14ac:dyDescent="0.2"/>
    <row r="56972" ht="12.75" x14ac:dyDescent="0.2"/>
    <row r="56973" ht="12.75" x14ac:dyDescent="0.2"/>
    <row r="56974" ht="12.75" x14ac:dyDescent="0.2"/>
    <row r="56975" ht="12.75" x14ac:dyDescent="0.2"/>
    <row r="56976" ht="12.75" x14ac:dyDescent="0.2"/>
    <row r="56977" ht="12.75" x14ac:dyDescent="0.2"/>
    <row r="56978" ht="12.75" x14ac:dyDescent="0.2"/>
    <row r="56979" ht="12.75" x14ac:dyDescent="0.2"/>
    <row r="56980" ht="12.75" x14ac:dyDescent="0.2"/>
    <row r="56981" ht="12.75" x14ac:dyDescent="0.2"/>
    <row r="56982" ht="12.75" x14ac:dyDescent="0.2"/>
    <row r="56983" ht="12.75" x14ac:dyDescent="0.2"/>
    <row r="56984" ht="12.75" x14ac:dyDescent="0.2"/>
    <row r="56985" ht="12.75" x14ac:dyDescent="0.2"/>
    <row r="56986" ht="12.75" x14ac:dyDescent="0.2"/>
    <row r="56987" ht="12.75" x14ac:dyDescent="0.2"/>
    <row r="56988" ht="12.75" x14ac:dyDescent="0.2"/>
    <row r="56989" ht="12.75" x14ac:dyDescent="0.2"/>
    <row r="56990" ht="12.75" x14ac:dyDescent="0.2"/>
    <row r="56991" ht="12.75" x14ac:dyDescent="0.2"/>
    <row r="56992" ht="12.75" x14ac:dyDescent="0.2"/>
    <row r="56993" ht="12.75" x14ac:dyDescent="0.2"/>
    <row r="56994" ht="12.75" x14ac:dyDescent="0.2"/>
    <row r="56995" ht="12.75" x14ac:dyDescent="0.2"/>
    <row r="56996" ht="12.75" x14ac:dyDescent="0.2"/>
    <row r="56997" ht="12.75" x14ac:dyDescent="0.2"/>
    <row r="56998" ht="12.75" x14ac:dyDescent="0.2"/>
    <row r="56999" ht="12.75" x14ac:dyDescent="0.2"/>
    <row r="57000" ht="12.75" x14ac:dyDescent="0.2"/>
    <row r="57001" ht="12.75" x14ac:dyDescent="0.2"/>
    <row r="57002" ht="12.75" x14ac:dyDescent="0.2"/>
    <row r="57003" ht="12.75" x14ac:dyDescent="0.2"/>
    <row r="57004" ht="12.75" x14ac:dyDescent="0.2"/>
    <row r="57005" ht="12.75" x14ac:dyDescent="0.2"/>
    <row r="57006" ht="12.75" x14ac:dyDescent="0.2"/>
    <row r="57007" ht="12.75" x14ac:dyDescent="0.2"/>
    <row r="57008" ht="12.75" x14ac:dyDescent="0.2"/>
    <row r="57009" ht="12.75" x14ac:dyDescent="0.2"/>
    <row r="57010" ht="12.75" x14ac:dyDescent="0.2"/>
    <row r="57011" ht="12.75" x14ac:dyDescent="0.2"/>
    <row r="57012" ht="12.75" x14ac:dyDescent="0.2"/>
    <row r="57013" ht="12.75" x14ac:dyDescent="0.2"/>
    <row r="57014" ht="12.75" x14ac:dyDescent="0.2"/>
    <row r="57015" ht="12.75" x14ac:dyDescent="0.2"/>
    <row r="57016" ht="12.75" x14ac:dyDescent="0.2"/>
    <row r="57017" ht="12.75" x14ac:dyDescent="0.2"/>
    <row r="57018" ht="12.75" x14ac:dyDescent="0.2"/>
    <row r="57019" ht="12.75" x14ac:dyDescent="0.2"/>
    <row r="57020" ht="12.75" x14ac:dyDescent="0.2"/>
    <row r="57021" ht="12.75" x14ac:dyDescent="0.2"/>
    <row r="57022" ht="12.75" x14ac:dyDescent="0.2"/>
    <row r="57023" ht="12.75" x14ac:dyDescent="0.2"/>
    <row r="57024" ht="12.75" x14ac:dyDescent="0.2"/>
    <row r="57025" ht="12.75" x14ac:dyDescent="0.2"/>
    <row r="57026" ht="12.75" x14ac:dyDescent="0.2"/>
    <row r="57027" ht="12.75" x14ac:dyDescent="0.2"/>
    <row r="57028" ht="12.75" x14ac:dyDescent="0.2"/>
    <row r="57029" ht="12.75" x14ac:dyDescent="0.2"/>
    <row r="57030" ht="12.75" x14ac:dyDescent="0.2"/>
    <row r="57031" ht="12.75" x14ac:dyDescent="0.2"/>
    <row r="57032" ht="12.75" x14ac:dyDescent="0.2"/>
    <row r="57033" ht="12.75" x14ac:dyDescent="0.2"/>
    <row r="57034" ht="12.75" x14ac:dyDescent="0.2"/>
    <row r="57035" ht="12.75" x14ac:dyDescent="0.2"/>
    <row r="57036" ht="12.75" x14ac:dyDescent="0.2"/>
    <row r="57037" ht="12.75" x14ac:dyDescent="0.2"/>
    <row r="57038" ht="12.75" x14ac:dyDescent="0.2"/>
    <row r="57039" ht="12.75" x14ac:dyDescent="0.2"/>
    <row r="57040" ht="12.75" x14ac:dyDescent="0.2"/>
    <row r="57041" ht="12.75" x14ac:dyDescent="0.2"/>
    <row r="57042" ht="12.75" x14ac:dyDescent="0.2"/>
    <row r="57043" ht="12.75" x14ac:dyDescent="0.2"/>
    <row r="57044" ht="12.75" x14ac:dyDescent="0.2"/>
    <row r="57045" ht="12.75" x14ac:dyDescent="0.2"/>
    <row r="57046" ht="12.75" x14ac:dyDescent="0.2"/>
    <row r="57047" ht="12.75" x14ac:dyDescent="0.2"/>
    <row r="57048" ht="12.75" x14ac:dyDescent="0.2"/>
    <row r="57049" ht="12.75" x14ac:dyDescent="0.2"/>
    <row r="57050" ht="12.75" x14ac:dyDescent="0.2"/>
    <row r="57051" ht="12.75" x14ac:dyDescent="0.2"/>
    <row r="57052" ht="12.75" x14ac:dyDescent="0.2"/>
    <row r="57053" ht="12.75" x14ac:dyDescent="0.2"/>
    <row r="57054" ht="12.75" x14ac:dyDescent="0.2"/>
    <row r="57055" ht="12.75" x14ac:dyDescent="0.2"/>
    <row r="57056" ht="12.75" x14ac:dyDescent="0.2"/>
    <row r="57057" ht="12.75" x14ac:dyDescent="0.2"/>
    <row r="57058" ht="12.75" x14ac:dyDescent="0.2"/>
    <row r="57059" ht="12.75" x14ac:dyDescent="0.2"/>
    <row r="57060" ht="12.75" x14ac:dyDescent="0.2"/>
    <row r="57061" ht="12.75" x14ac:dyDescent="0.2"/>
    <row r="57062" ht="12.75" x14ac:dyDescent="0.2"/>
    <row r="57063" ht="12.75" x14ac:dyDescent="0.2"/>
    <row r="57064" ht="12.75" x14ac:dyDescent="0.2"/>
    <row r="57065" ht="12.75" x14ac:dyDescent="0.2"/>
    <row r="57066" ht="12.75" x14ac:dyDescent="0.2"/>
    <row r="57067" ht="12.75" x14ac:dyDescent="0.2"/>
    <row r="57068" ht="12.75" x14ac:dyDescent="0.2"/>
    <row r="57069" ht="12.75" x14ac:dyDescent="0.2"/>
    <row r="57070" ht="12.75" x14ac:dyDescent="0.2"/>
    <row r="57071" ht="12.75" x14ac:dyDescent="0.2"/>
    <row r="57072" ht="12.75" x14ac:dyDescent="0.2"/>
    <row r="57073" ht="12.75" x14ac:dyDescent="0.2"/>
    <row r="57074" ht="12.75" x14ac:dyDescent="0.2"/>
    <row r="57075" ht="12.75" x14ac:dyDescent="0.2"/>
    <row r="57076" ht="12.75" x14ac:dyDescent="0.2"/>
    <row r="57077" ht="12.75" x14ac:dyDescent="0.2"/>
    <row r="57078" ht="12.75" x14ac:dyDescent="0.2"/>
    <row r="57079" ht="12.75" x14ac:dyDescent="0.2"/>
    <row r="57080" ht="12.75" x14ac:dyDescent="0.2"/>
    <row r="57081" ht="12.75" x14ac:dyDescent="0.2"/>
    <row r="57082" ht="12.75" x14ac:dyDescent="0.2"/>
    <row r="57083" ht="12.75" x14ac:dyDescent="0.2"/>
    <row r="57084" ht="12.75" x14ac:dyDescent="0.2"/>
    <row r="57085" ht="12.75" x14ac:dyDescent="0.2"/>
    <row r="57086" ht="12.75" x14ac:dyDescent="0.2"/>
    <row r="57087" ht="12.75" x14ac:dyDescent="0.2"/>
    <row r="57088" ht="12.75" x14ac:dyDescent="0.2"/>
    <row r="57089" ht="12.75" x14ac:dyDescent="0.2"/>
    <row r="57090" ht="12.75" x14ac:dyDescent="0.2"/>
    <row r="57091" ht="12.75" x14ac:dyDescent="0.2"/>
    <row r="57092" ht="12.75" x14ac:dyDescent="0.2"/>
    <row r="57093" ht="12.75" x14ac:dyDescent="0.2"/>
    <row r="57094" ht="12.75" x14ac:dyDescent="0.2"/>
    <row r="57095" ht="12.75" x14ac:dyDescent="0.2"/>
    <row r="57096" ht="12.75" x14ac:dyDescent="0.2"/>
    <row r="57097" ht="12.75" x14ac:dyDescent="0.2"/>
    <row r="57098" ht="12.75" x14ac:dyDescent="0.2"/>
    <row r="57099" ht="12.75" x14ac:dyDescent="0.2"/>
    <row r="57100" ht="12.75" x14ac:dyDescent="0.2"/>
    <row r="57101" ht="12.75" x14ac:dyDescent="0.2"/>
    <row r="57102" ht="12.75" x14ac:dyDescent="0.2"/>
    <row r="57103" ht="12.75" x14ac:dyDescent="0.2"/>
    <row r="57104" ht="12.75" x14ac:dyDescent="0.2"/>
    <row r="57105" ht="12.75" x14ac:dyDescent="0.2"/>
    <row r="57106" ht="12.75" x14ac:dyDescent="0.2"/>
    <row r="57107" ht="12.75" x14ac:dyDescent="0.2"/>
    <row r="57108" ht="12.75" x14ac:dyDescent="0.2"/>
    <row r="57109" ht="12.75" x14ac:dyDescent="0.2"/>
    <row r="57110" ht="12.75" x14ac:dyDescent="0.2"/>
    <row r="57111" ht="12.75" x14ac:dyDescent="0.2"/>
    <row r="57112" ht="12.75" x14ac:dyDescent="0.2"/>
    <row r="57113" ht="12.75" x14ac:dyDescent="0.2"/>
    <row r="57114" ht="12.75" x14ac:dyDescent="0.2"/>
    <row r="57115" ht="12.75" x14ac:dyDescent="0.2"/>
    <row r="57116" ht="12.75" x14ac:dyDescent="0.2"/>
    <row r="57117" ht="12.75" x14ac:dyDescent="0.2"/>
    <row r="57118" ht="12.75" x14ac:dyDescent="0.2"/>
    <row r="57119" ht="12.75" x14ac:dyDescent="0.2"/>
    <row r="57120" ht="12.75" x14ac:dyDescent="0.2"/>
    <row r="57121" ht="12.75" x14ac:dyDescent="0.2"/>
    <row r="57122" ht="12.75" x14ac:dyDescent="0.2"/>
    <row r="57123" ht="12.75" x14ac:dyDescent="0.2"/>
    <row r="57124" ht="12.75" x14ac:dyDescent="0.2"/>
    <row r="57125" ht="12.75" x14ac:dyDescent="0.2"/>
    <row r="57126" ht="12.75" x14ac:dyDescent="0.2"/>
    <row r="57127" ht="12.75" x14ac:dyDescent="0.2"/>
    <row r="57128" ht="12.75" x14ac:dyDescent="0.2"/>
    <row r="57129" ht="12.75" x14ac:dyDescent="0.2"/>
    <row r="57130" ht="12.75" x14ac:dyDescent="0.2"/>
    <row r="57131" ht="12.75" x14ac:dyDescent="0.2"/>
    <row r="57132" ht="12.75" x14ac:dyDescent="0.2"/>
    <row r="57133" ht="12.75" x14ac:dyDescent="0.2"/>
    <row r="57134" ht="12.75" x14ac:dyDescent="0.2"/>
    <row r="57135" ht="12.75" x14ac:dyDescent="0.2"/>
    <row r="57136" ht="12.75" x14ac:dyDescent="0.2"/>
    <row r="57137" ht="12.75" x14ac:dyDescent="0.2"/>
    <row r="57138" ht="12.75" x14ac:dyDescent="0.2"/>
    <row r="57139" ht="12.75" x14ac:dyDescent="0.2"/>
    <row r="57140" ht="12.75" x14ac:dyDescent="0.2"/>
    <row r="57141" ht="12.75" x14ac:dyDescent="0.2"/>
    <row r="57142" ht="12.75" x14ac:dyDescent="0.2"/>
    <row r="57143" ht="12.75" x14ac:dyDescent="0.2"/>
    <row r="57144" ht="12.75" x14ac:dyDescent="0.2"/>
    <row r="57145" ht="12.75" x14ac:dyDescent="0.2"/>
    <row r="57146" ht="12.75" x14ac:dyDescent="0.2"/>
    <row r="57147" ht="12.75" x14ac:dyDescent="0.2"/>
    <row r="57148" ht="12.75" x14ac:dyDescent="0.2"/>
    <row r="57149" ht="12.75" x14ac:dyDescent="0.2"/>
    <row r="57150" ht="12.75" x14ac:dyDescent="0.2"/>
    <row r="57151" ht="12.75" x14ac:dyDescent="0.2"/>
    <row r="57152" ht="12.75" x14ac:dyDescent="0.2"/>
    <row r="57153" ht="12.75" x14ac:dyDescent="0.2"/>
    <row r="57154" ht="12.75" x14ac:dyDescent="0.2"/>
    <row r="57155" ht="12.75" x14ac:dyDescent="0.2"/>
    <row r="57156" ht="12.75" x14ac:dyDescent="0.2"/>
    <row r="57157" ht="12.75" x14ac:dyDescent="0.2"/>
    <row r="57158" ht="12.75" x14ac:dyDescent="0.2"/>
    <row r="57159" ht="12.75" x14ac:dyDescent="0.2"/>
    <row r="57160" ht="12.75" x14ac:dyDescent="0.2"/>
    <row r="57161" ht="12.75" x14ac:dyDescent="0.2"/>
    <row r="57162" ht="12.75" x14ac:dyDescent="0.2"/>
    <row r="57163" ht="12.75" x14ac:dyDescent="0.2"/>
    <row r="57164" ht="12.75" x14ac:dyDescent="0.2"/>
    <row r="57165" ht="12.75" x14ac:dyDescent="0.2"/>
    <row r="57166" ht="12.75" x14ac:dyDescent="0.2"/>
    <row r="57167" ht="12.75" x14ac:dyDescent="0.2"/>
    <row r="57168" ht="12.75" x14ac:dyDescent="0.2"/>
    <row r="57169" ht="12.75" x14ac:dyDescent="0.2"/>
    <row r="57170" ht="12.75" x14ac:dyDescent="0.2"/>
    <row r="57171" ht="12.75" x14ac:dyDescent="0.2"/>
    <row r="57172" ht="12.75" x14ac:dyDescent="0.2"/>
    <row r="57173" ht="12.75" x14ac:dyDescent="0.2"/>
    <row r="57174" ht="12.75" x14ac:dyDescent="0.2"/>
    <row r="57175" ht="12.75" x14ac:dyDescent="0.2"/>
    <row r="57176" ht="12.75" x14ac:dyDescent="0.2"/>
    <row r="57177" ht="12.75" x14ac:dyDescent="0.2"/>
    <row r="57178" ht="12.75" x14ac:dyDescent="0.2"/>
    <row r="57179" ht="12.75" x14ac:dyDescent="0.2"/>
    <row r="57180" ht="12.75" x14ac:dyDescent="0.2"/>
    <row r="57181" ht="12.75" x14ac:dyDescent="0.2"/>
    <row r="57182" ht="12.75" x14ac:dyDescent="0.2"/>
    <row r="57183" ht="12.75" x14ac:dyDescent="0.2"/>
    <row r="57184" ht="12.75" x14ac:dyDescent="0.2"/>
    <row r="57185" ht="12.75" x14ac:dyDescent="0.2"/>
    <row r="57186" ht="12.75" x14ac:dyDescent="0.2"/>
    <row r="57187" ht="12.75" x14ac:dyDescent="0.2"/>
    <row r="57188" ht="12.75" x14ac:dyDescent="0.2"/>
    <row r="57189" ht="12.75" x14ac:dyDescent="0.2"/>
    <row r="57190" ht="12.75" x14ac:dyDescent="0.2"/>
    <row r="57191" ht="12.75" x14ac:dyDescent="0.2"/>
    <row r="57192" ht="12.75" x14ac:dyDescent="0.2"/>
    <row r="57193" ht="12.75" x14ac:dyDescent="0.2"/>
    <row r="57194" ht="12.75" x14ac:dyDescent="0.2"/>
    <row r="57195" ht="12.75" x14ac:dyDescent="0.2"/>
    <row r="57196" ht="12.75" x14ac:dyDescent="0.2"/>
    <row r="57197" ht="12.75" x14ac:dyDescent="0.2"/>
    <row r="57198" ht="12.75" x14ac:dyDescent="0.2"/>
    <row r="57199" ht="12.75" x14ac:dyDescent="0.2"/>
    <row r="57200" ht="12.75" x14ac:dyDescent="0.2"/>
    <row r="57201" ht="12.75" x14ac:dyDescent="0.2"/>
    <row r="57202" ht="12.75" x14ac:dyDescent="0.2"/>
    <row r="57203" ht="12.75" x14ac:dyDescent="0.2"/>
    <row r="57204" ht="12.75" x14ac:dyDescent="0.2"/>
    <row r="57205" ht="12.75" x14ac:dyDescent="0.2"/>
    <row r="57206" ht="12.75" x14ac:dyDescent="0.2"/>
    <row r="57207" ht="12.75" x14ac:dyDescent="0.2"/>
    <row r="57208" ht="12.75" x14ac:dyDescent="0.2"/>
    <row r="57209" ht="12.75" x14ac:dyDescent="0.2"/>
    <row r="57210" ht="12.75" x14ac:dyDescent="0.2"/>
    <row r="57211" ht="12.75" x14ac:dyDescent="0.2"/>
    <row r="57212" ht="12.75" x14ac:dyDescent="0.2"/>
    <row r="57213" ht="12.75" x14ac:dyDescent="0.2"/>
    <row r="57214" ht="12.75" x14ac:dyDescent="0.2"/>
    <row r="57215" ht="12.75" x14ac:dyDescent="0.2"/>
    <row r="57216" ht="12.75" x14ac:dyDescent="0.2"/>
    <row r="57217" ht="12.75" x14ac:dyDescent="0.2"/>
    <row r="57218" ht="12.75" x14ac:dyDescent="0.2"/>
    <row r="57219" ht="12.75" x14ac:dyDescent="0.2"/>
    <row r="57220" ht="12.75" x14ac:dyDescent="0.2"/>
    <row r="57221" ht="12.75" x14ac:dyDescent="0.2"/>
    <row r="57222" ht="12.75" x14ac:dyDescent="0.2"/>
    <row r="57223" ht="12.75" x14ac:dyDescent="0.2"/>
    <row r="57224" ht="12.75" x14ac:dyDescent="0.2"/>
    <row r="57225" ht="12.75" x14ac:dyDescent="0.2"/>
    <row r="57226" ht="12.75" x14ac:dyDescent="0.2"/>
    <row r="57227" ht="12.75" x14ac:dyDescent="0.2"/>
    <row r="57228" ht="12.75" x14ac:dyDescent="0.2"/>
    <row r="57229" ht="12.75" x14ac:dyDescent="0.2"/>
    <row r="57230" ht="12.75" x14ac:dyDescent="0.2"/>
    <row r="57231" ht="12.75" x14ac:dyDescent="0.2"/>
    <row r="57232" ht="12.75" x14ac:dyDescent="0.2"/>
    <row r="57233" ht="12.75" x14ac:dyDescent="0.2"/>
    <row r="57234" ht="12.75" x14ac:dyDescent="0.2"/>
    <row r="57235" ht="12.75" x14ac:dyDescent="0.2"/>
    <row r="57236" ht="12.75" x14ac:dyDescent="0.2"/>
    <row r="57237" ht="12.75" x14ac:dyDescent="0.2"/>
    <row r="57238" ht="12.75" x14ac:dyDescent="0.2"/>
    <row r="57239" ht="12.75" x14ac:dyDescent="0.2"/>
    <row r="57240" ht="12.75" x14ac:dyDescent="0.2"/>
    <row r="57241" ht="12.75" x14ac:dyDescent="0.2"/>
    <row r="57242" ht="12.75" x14ac:dyDescent="0.2"/>
    <row r="57243" ht="12.75" x14ac:dyDescent="0.2"/>
    <row r="57244" ht="12.75" x14ac:dyDescent="0.2"/>
    <row r="57245" ht="12.75" x14ac:dyDescent="0.2"/>
    <row r="57246" ht="12.75" x14ac:dyDescent="0.2"/>
    <row r="57247" ht="12.75" x14ac:dyDescent="0.2"/>
    <row r="57248" ht="12.75" x14ac:dyDescent="0.2"/>
    <row r="57249" ht="12.75" x14ac:dyDescent="0.2"/>
    <row r="57250" ht="12.75" x14ac:dyDescent="0.2"/>
    <row r="57251" ht="12.75" x14ac:dyDescent="0.2"/>
    <row r="57252" ht="12.75" x14ac:dyDescent="0.2"/>
    <row r="57253" ht="12.75" x14ac:dyDescent="0.2"/>
    <row r="57254" ht="12.75" x14ac:dyDescent="0.2"/>
    <row r="57255" ht="12.75" x14ac:dyDescent="0.2"/>
    <row r="57256" ht="12.75" x14ac:dyDescent="0.2"/>
    <row r="57257" ht="12.75" x14ac:dyDescent="0.2"/>
    <row r="57258" ht="12.75" x14ac:dyDescent="0.2"/>
    <row r="57259" ht="12.75" x14ac:dyDescent="0.2"/>
    <row r="57260" ht="12.75" x14ac:dyDescent="0.2"/>
    <row r="57261" ht="12.75" x14ac:dyDescent="0.2"/>
    <row r="57262" ht="12.75" x14ac:dyDescent="0.2"/>
    <row r="57263" ht="12.75" x14ac:dyDescent="0.2"/>
    <row r="57264" ht="12.75" x14ac:dyDescent="0.2"/>
    <row r="57265" ht="12.75" x14ac:dyDescent="0.2"/>
    <row r="57266" ht="12.75" x14ac:dyDescent="0.2"/>
    <row r="57267" ht="12.75" x14ac:dyDescent="0.2"/>
    <row r="57268" ht="12.75" x14ac:dyDescent="0.2"/>
    <row r="57269" ht="12.75" x14ac:dyDescent="0.2"/>
    <row r="57270" ht="12.75" x14ac:dyDescent="0.2"/>
    <row r="57271" ht="12.75" x14ac:dyDescent="0.2"/>
    <row r="57272" ht="12.75" x14ac:dyDescent="0.2"/>
    <row r="57273" ht="12.75" x14ac:dyDescent="0.2"/>
    <row r="57274" ht="12.75" x14ac:dyDescent="0.2"/>
    <row r="57275" ht="12.75" x14ac:dyDescent="0.2"/>
    <row r="57276" ht="12.75" x14ac:dyDescent="0.2"/>
    <row r="57277" ht="12.75" x14ac:dyDescent="0.2"/>
    <row r="57278" ht="12.75" x14ac:dyDescent="0.2"/>
    <row r="57279" ht="12.75" x14ac:dyDescent="0.2"/>
    <row r="57280" ht="12.75" x14ac:dyDescent="0.2"/>
    <row r="57281" ht="12.75" x14ac:dyDescent="0.2"/>
    <row r="57282" ht="12.75" x14ac:dyDescent="0.2"/>
    <row r="57283" ht="12.75" x14ac:dyDescent="0.2"/>
    <row r="57284" ht="12.75" x14ac:dyDescent="0.2"/>
    <row r="57285" ht="12.75" x14ac:dyDescent="0.2"/>
    <row r="57286" ht="12.75" x14ac:dyDescent="0.2"/>
    <row r="57287" ht="12.75" x14ac:dyDescent="0.2"/>
    <row r="57288" ht="12.75" x14ac:dyDescent="0.2"/>
    <row r="57289" ht="12.75" x14ac:dyDescent="0.2"/>
    <row r="57290" ht="12.75" x14ac:dyDescent="0.2"/>
    <row r="57291" ht="12.75" x14ac:dyDescent="0.2"/>
    <row r="57292" ht="12.75" x14ac:dyDescent="0.2"/>
    <row r="57293" ht="12.75" x14ac:dyDescent="0.2"/>
    <row r="57294" ht="12.75" x14ac:dyDescent="0.2"/>
    <row r="57295" ht="12.75" x14ac:dyDescent="0.2"/>
    <row r="57296" ht="12.75" x14ac:dyDescent="0.2"/>
    <row r="57297" ht="12.75" x14ac:dyDescent="0.2"/>
    <row r="57298" ht="12.75" x14ac:dyDescent="0.2"/>
    <row r="57299" ht="12.75" x14ac:dyDescent="0.2"/>
    <row r="57300" ht="12.75" x14ac:dyDescent="0.2"/>
    <row r="57301" ht="12.75" x14ac:dyDescent="0.2"/>
    <row r="57302" ht="12.75" x14ac:dyDescent="0.2"/>
    <row r="57303" ht="12.75" x14ac:dyDescent="0.2"/>
    <row r="57304" ht="12.75" x14ac:dyDescent="0.2"/>
    <row r="57305" ht="12.75" x14ac:dyDescent="0.2"/>
    <row r="57306" ht="12.75" x14ac:dyDescent="0.2"/>
    <row r="57307" ht="12.75" x14ac:dyDescent="0.2"/>
    <row r="57308" ht="12.75" x14ac:dyDescent="0.2"/>
    <row r="57309" ht="12.75" x14ac:dyDescent="0.2"/>
    <row r="57310" ht="12.75" x14ac:dyDescent="0.2"/>
    <row r="57311" ht="12.75" x14ac:dyDescent="0.2"/>
    <row r="57312" ht="12.75" x14ac:dyDescent="0.2"/>
    <row r="57313" ht="12.75" x14ac:dyDescent="0.2"/>
    <row r="57314" ht="12.75" x14ac:dyDescent="0.2"/>
    <row r="57315" ht="12.75" x14ac:dyDescent="0.2"/>
    <row r="57316" ht="12.75" x14ac:dyDescent="0.2"/>
    <row r="57317" ht="12.75" x14ac:dyDescent="0.2"/>
    <row r="57318" ht="12.75" x14ac:dyDescent="0.2"/>
    <row r="57319" ht="12.75" x14ac:dyDescent="0.2"/>
    <row r="57320" ht="12.75" x14ac:dyDescent="0.2"/>
    <row r="57321" ht="12.75" x14ac:dyDescent="0.2"/>
    <row r="57322" ht="12.75" x14ac:dyDescent="0.2"/>
    <row r="57323" ht="12.75" x14ac:dyDescent="0.2"/>
    <row r="57324" ht="12.75" x14ac:dyDescent="0.2"/>
    <row r="57325" ht="12.75" x14ac:dyDescent="0.2"/>
    <row r="57326" ht="12.75" x14ac:dyDescent="0.2"/>
    <row r="57327" ht="12.75" x14ac:dyDescent="0.2"/>
    <row r="57328" ht="12.75" x14ac:dyDescent="0.2"/>
    <row r="57329" ht="12.75" x14ac:dyDescent="0.2"/>
    <row r="57330" ht="12.75" x14ac:dyDescent="0.2"/>
    <row r="57331" ht="12.75" x14ac:dyDescent="0.2"/>
    <row r="57332" ht="12.75" x14ac:dyDescent="0.2"/>
    <row r="57333" ht="12.75" x14ac:dyDescent="0.2"/>
    <row r="57334" ht="12.75" x14ac:dyDescent="0.2"/>
    <row r="57335" ht="12.75" x14ac:dyDescent="0.2"/>
    <row r="57336" ht="12.75" x14ac:dyDescent="0.2"/>
    <row r="57337" ht="12.75" x14ac:dyDescent="0.2"/>
    <row r="57338" ht="12.75" x14ac:dyDescent="0.2"/>
    <row r="57339" ht="12.75" x14ac:dyDescent="0.2"/>
    <row r="57340" ht="12.75" x14ac:dyDescent="0.2"/>
    <row r="57341" ht="12.75" x14ac:dyDescent="0.2"/>
    <row r="57342" ht="12.75" x14ac:dyDescent="0.2"/>
    <row r="57343" ht="12.75" x14ac:dyDescent="0.2"/>
    <row r="57344" ht="12.75" x14ac:dyDescent="0.2"/>
    <row r="57345" ht="12.75" x14ac:dyDescent="0.2"/>
    <row r="57346" ht="12.75" x14ac:dyDescent="0.2"/>
    <row r="57347" ht="12.75" x14ac:dyDescent="0.2"/>
    <row r="57348" ht="12.75" x14ac:dyDescent="0.2"/>
    <row r="57349" ht="12.75" x14ac:dyDescent="0.2"/>
    <row r="57350" ht="12.75" x14ac:dyDescent="0.2"/>
    <row r="57351" ht="12.75" x14ac:dyDescent="0.2"/>
    <row r="57352" ht="12.75" x14ac:dyDescent="0.2"/>
    <row r="57353" ht="12.75" x14ac:dyDescent="0.2"/>
    <row r="57354" ht="12.75" x14ac:dyDescent="0.2"/>
    <row r="57355" ht="12.75" x14ac:dyDescent="0.2"/>
    <row r="57356" ht="12.75" x14ac:dyDescent="0.2"/>
    <row r="57357" ht="12.75" x14ac:dyDescent="0.2"/>
    <row r="57358" ht="12.75" x14ac:dyDescent="0.2"/>
    <row r="57359" ht="12.75" x14ac:dyDescent="0.2"/>
    <row r="57360" ht="12.75" x14ac:dyDescent="0.2"/>
    <row r="57361" ht="12.75" x14ac:dyDescent="0.2"/>
    <row r="57362" ht="12.75" x14ac:dyDescent="0.2"/>
    <row r="57363" ht="12.75" x14ac:dyDescent="0.2"/>
    <row r="57364" ht="12.75" x14ac:dyDescent="0.2"/>
    <row r="57365" ht="12.75" x14ac:dyDescent="0.2"/>
    <row r="57366" ht="12.75" x14ac:dyDescent="0.2"/>
    <row r="57367" ht="12.75" x14ac:dyDescent="0.2"/>
    <row r="57368" ht="12.75" x14ac:dyDescent="0.2"/>
    <row r="57369" ht="12.75" x14ac:dyDescent="0.2"/>
    <row r="57370" ht="12.75" x14ac:dyDescent="0.2"/>
    <row r="57371" ht="12.75" x14ac:dyDescent="0.2"/>
    <row r="57372" ht="12.75" x14ac:dyDescent="0.2"/>
    <row r="57373" ht="12.75" x14ac:dyDescent="0.2"/>
    <row r="57374" ht="12.75" x14ac:dyDescent="0.2"/>
    <row r="57375" ht="12.75" x14ac:dyDescent="0.2"/>
    <row r="57376" ht="12.75" x14ac:dyDescent="0.2"/>
    <row r="57377" ht="12.75" x14ac:dyDescent="0.2"/>
    <row r="57378" ht="12.75" x14ac:dyDescent="0.2"/>
    <row r="57379" ht="12.75" x14ac:dyDescent="0.2"/>
    <row r="57380" ht="12.75" x14ac:dyDescent="0.2"/>
    <row r="57381" ht="12.75" x14ac:dyDescent="0.2"/>
    <row r="57382" ht="12.75" x14ac:dyDescent="0.2"/>
    <row r="57383" ht="12.75" x14ac:dyDescent="0.2"/>
    <row r="57384" ht="12.75" x14ac:dyDescent="0.2"/>
    <row r="57385" ht="12.75" x14ac:dyDescent="0.2"/>
    <row r="57386" ht="12.75" x14ac:dyDescent="0.2"/>
    <row r="57387" ht="12.75" x14ac:dyDescent="0.2"/>
    <row r="57388" ht="12.75" x14ac:dyDescent="0.2"/>
    <row r="57389" ht="12.75" x14ac:dyDescent="0.2"/>
    <row r="57390" ht="12.75" x14ac:dyDescent="0.2"/>
    <row r="57391" ht="12.75" x14ac:dyDescent="0.2"/>
    <row r="57392" ht="12.75" x14ac:dyDescent="0.2"/>
    <row r="57393" ht="12.75" x14ac:dyDescent="0.2"/>
    <row r="57394" ht="12.75" x14ac:dyDescent="0.2"/>
    <row r="57395" ht="12.75" x14ac:dyDescent="0.2"/>
    <row r="57396" ht="12.75" x14ac:dyDescent="0.2"/>
    <row r="57397" ht="12.75" x14ac:dyDescent="0.2"/>
    <row r="57398" ht="12.75" x14ac:dyDescent="0.2"/>
    <row r="57399" ht="12.75" x14ac:dyDescent="0.2"/>
    <row r="57400" ht="12.75" x14ac:dyDescent="0.2"/>
    <row r="57401" ht="12.75" x14ac:dyDescent="0.2"/>
    <row r="57402" ht="12.75" x14ac:dyDescent="0.2"/>
    <row r="57403" ht="12.75" x14ac:dyDescent="0.2"/>
    <row r="57404" ht="12.75" x14ac:dyDescent="0.2"/>
    <row r="57405" ht="12.75" x14ac:dyDescent="0.2"/>
    <row r="57406" ht="12.75" x14ac:dyDescent="0.2"/>
    <row r="57407" ht="12.75" x14ac:dyDescent="0.2"/>
    <row r="57408" ht="12.75" x14ac:dyDescent="0.2"/>
    <row r="57409" ht="12.75" x14ac:dyDescent="0.2"/>
    <row r="57410" ht="12.75" x14ac:dyDescent="0.2"/>
    <row r="57411" ht="12.75" x14ac:dyDescent="0.2"/>
    <row r="57412" ht="12.75" x14ac:dyDescent="0.2"/>
    <row r="57413" ht="12.75" x14ac:dyDescent="0.2"/>
    <row r="57414" ht="12.75" x14ac:dyDescent="0.2"/>
    <row r="57415" ht="12.75" x14ac:dyDescent="0.2"/>
    <row r="57416" ht="12.75" x14ac:dyDescent="0.2"/>
    <row r="57417" ht="12.75" x14ac:dyDescent="0.2"/>
    <row r="57418" ht="12.75" x14ac:dyDescent="0.2"/>
    <row r="57419" ht="12.75" x14ac:dyDescent="0.2"/>
    <row r="57420" ht="12.75" x14ac:dyDescent="0.2"/>
    <row r="57421" ht="12.75" x14ac:dyDescent="0.2"/>
    <row r="57422" ht="12.75" x14ac:dyDescent="0.2"/>
    <row r="57423" ht="12.75" x14ac:dyDescent="0.2"/>
    <row r="57424" ht="12.75" x14ac:dyDescent="0.2"/>
    <row r="57425" ht="12.75" x14ac:dyDescent="0.2"/>
    <row r="57426" ht="12.75" x14ac:dyDescent="0.2"/>
    <row r="57427" ht="12.75" x14ac:dyDescent="0.2"/>
    <row r="57428" ht="12.75" x14ac:dyDescent="0.2"/>
    <row r="57429" ht="12.75" x14ac:dyDescent="0.2"/>
    <row r="57430" ht="12.75" x14ac:dyDescent="0.2"/>
    <row r="57431" ht="12.75" x14ac:dyDescent="0.2"/>
    <row r="57432" ht="12.75" x14ac:dyDescent="0.2"/>
    <row r="57433" ht="12.75" x14ac:dyDescent="0.2"/>
    <row r="57434" ht="12.75" x14ac:dyDescent="0.2"/>
    <row r="57435" ht="12.75" x14ac:dyDescent="0.2"/>
    <row r="57436" ht="12.75" x14ac:dyDescent="0.2"/>
    <row r="57437" ht="12.75" x14ac:dyDescent="0.2"/>
    <row r="57438" ht="12.75" x14ac:dyDescent="0.2"/>
    <row r="57439" ht="12.75" x14ac:dyDescent="0.2"/>
    <row r="57440" ht="12.75" x14ac:dyDescent="0.2"/>
    <row r="57441" ht="12.75" x14ac:dyDescent="0.2"/>
    <row r="57442" ht="12.75" x14ac:dyDescent="0.2"/>
    <row r="57443" ht="12.75" x14ac:dyDescent="0.2"/>
    <row r="57444" ht="12.75" x14ac:dyDescent="0.2"/>
    <row r="57445" ht="12.75" x14ac:dyDescent="0.2"/>
    <row r="57446" ht="12.75" x14ac:dyDescent="0.2"/>
    <row r="57447" ht="12.75" x14ac:dyDescent="0.2"/>
    <row r="57448" ht="12.75" x14ac:dyDescent="0.2"/>
    <row r="57449" ht="12.75" x14ac:dyDescent="0.2"/>
    <row r="57450" ht="12.75" x14ac:dyDescent="0.2"/>
    <row r="57451" ht="12.75" x14ac:dyDescent="0.2"/>
    <row r="57452" ht="12.75" x14ac:dyDescent="0.2"/>
    <row r="57453" ht="12.75" x14ac:dyDescent="0.2"/>
    <row r="57454" ht="12.75" x14ac:dyDescent="0.2"/>
    <row r="57455" ht="12.75" x14ac:dyDescent="0.2"/>
    <row r="57456" ht="12.75" x14ac:dyDescent="0.2"/>
    <row r="57457" ht="12.75" x14ac:dyDescent="0.2"/>
    <row r="57458" ht="12.75" x14ac:dyDescent="0.2"/>
    <row r="57459" ht="12.75" x14ac:dyDescent="0.2"/>
    <row r="57460" ht="12.75" x14ac:dyDescent="0.2"/>
    <row r="57461" ht="12.75" x14ac:dyDescent="0.2"/>
    <row r="57462" ht="12.75" x14ac:dyDescent="0.2"/>
    <row r="57463" ht="12.75" x14ac:dyDescent="0.2"/>
    <row r="57464" ht="12.75" x14ac:dyDescent="0.2"/>
    <row r="57465" ht="12.75" x14ac:dyDescent="0.2"/>
    <row r="57466" ht="12.75" x14ac:dyDescent="0.2"/>
    <row r="57467" ht="12.75" x14ac:dyDescent="0.2"/>
    <row r="57468" ht="12.75" x14ac:dyDescent="0.2"/>
    <row r="57469" ht="12.75" x14ac:dyDescent="0.2"/>
    <row r="57470" ht="12.75" x14ac:dyDescent="0.2"/>
    <row r="57471" ht="12.75" x14ac:dyDescent="0.2"/>
    <row r="57472" ht="12.75" x14ac:dyDescent="0.2"/>
    <row r="57473" ht="12.75" x14ac:dyDescent="0.2"/>
    <row r="57474" ht="12.75" x14ac:dyDescent="0.2"/>
    <row r="57475" ht="12.75" x14ac:dyDescent="0.2"/>
    <row r="57476" ht="12.75" x14ac:dyDescent="0.2"/>
    <row r="57477" ht="12.75" x14ac:dyDescent="0.2"/>
    <row r="57478" ht="12.75" x14ac:dyDescent="0.2"/>
    <row r="57479" ht="12.75" x14ac:dyDescent="0.2"/>
    <row r="57480" ht="12.75" x14ac:dyDescent="0.2"/>
    <row r="57481" ht="12.75" x14ac:dyDescent="0.2"/>
    <row r="57482" ht="12.75" x14ac:dyDescent="0.2"/>
    <row r="57483" ht="12.75" x14ac:dyDescent="0.2"/>
    <row r="57484" ht="12.75" x14ac:dyDescent="0.2"/>
    <row r="57485" ht="12.75" x14ac:dyDescent="0.2"/>
    <row r="57486" ht="12.75" x14ac:dyDescent="0.2"/>
    <row r="57487" ht="12.75" x14ac:dyDescent="0.2"/>
    <row r="57488" ht="12.75" x14ac:dyDescent="0.2"/>
    <row r="57489" ht="12.75" x14ac:dyDescent="0.2"/>
    <row r="57490" ht="12.75" x14ac:dyDescent="0.2"/>
    <row r="57491" ht="12.75" x14ac:dyDescent="0.2"/>
    <row r="57492" ht="12.75" x14ac:dyDescent="0.2"/>
    <row r="57493" ht="12.75" x14ac:dyDescent="0.2"/>
    <row r="57494" ht="12.75" x14ac:dyDescent="0.2"/>
    <row r="57495" ht="12.75" x14ac:dyDescent="0.2"/>
    <row r="57496" ht="12.75" x14ac:dyDescent="0.2"/>
    <row r="57497" ht="12.75" x14ac:dyDescent="0.2"/>
    <row r="57498" ht="12.75" x14ac:dyDescent="0.2"/>
    <row r="57499" ht="12.75" x14ac:dyDescent="0.2"/>
    <row r="57500" ht="12.75" x14ac:dyDescent="0.2"/>
    <row r="57501" ht="12.75" x14ac:dyDescent="0.2"/>
    <row r="57502" ht="12.75" x14ac:dyDescent="0.2"/>
    <row r="57503" ht="12.75" x14ac:dyDescent="0.2"/>
    <row r="57504" ht="12.75" x14ac:dyDescent="0.2"/>
    <row r="57505" ht="12.75" x14ac:dyDescent="0.2"/>
    <row r="57506" ht="12.75" x14ac:dyDescent="0.2"/>
    <row r="57507" ht="12.75" x14ac:dyDescent="0.2"/>
    <row r="57508" ht="12.75" x14ac:dyDescent="0.2"/>
    <row r="57509" ht="12.75" x14ac:dyDescent="0.2"/>
    <row r="57510" ht="12.75" x14ac:dyDescent="0.2"/>
    <row r="57511" ht="12.75" x14ac:dyDescent="0.2"/>
    <row r="57512" ht="12.75" x14ac:dyDescent="0.2"/>
    <row r="57513" ht="12.75" x14ac:dyDescent="0.2"/>
    <row r="57514" ht="12.75" x14ac:dyDescent="0.2"/>
    <row r="57515" ht="12.75" x14ac:dyDescent="0.2"/>
    <row r="57516" ht="12.75" x14ac:dyDescent="0.2"/>
    <row r="57517" ht="12.75" x14ac:dyDescent="0.2"/>
    <row r="57518" ht="12.75" x14ac:dyDescent="0.2"/>
    <row r="57519" ht="12.75" x14ac:dyDescent="0.2"/>
    <row r="57520" ht="12.75" x14ac:dyDescent="0.2"/>
    <row r="57521" ht="12.75" x14ac:dyDescent="0.2"/>
    <row r="57522" ht="12.75" x14ac:dyDescent="0.2"/>
    <row r="57523" ht="12.75" x14ac:dyDescent="0.2"/>
    <row r="57524" ht="12.75" x14ac:dyDescent="0.2"/>
    <row r="57525" ht="12.75" x14ac:dyDescent="0.2"/>
    <row r="57526" ht="12.75" x14ac:dyDescent="0.2"/>
    <row r="57527" ht="12.75" x14ac:dyDescent="0.2"/>
    <row r="57528" ht="12.75" x14ac:dyDescent="0.2"/>
    <row r="57529" ht="12.75" x14ac:dyDescent="0.2"/>
    <row r="57530" ht="12.75" x14ac:dyDescent="0.2"/>
    <row r="57531" ht="12.75" x14ac:dyDescent="0.2"/>
    <row r="57532" ht="12.75" x14ac:dyDescent="0.2"/>
    <row r="57533" ht="12.75" x14ac:dyDescent="0.2"/>
    <row r="57534" ht="12.75" x14ac:dyDescent="0.2"/>
    <row r="57535" ht="12.75" x14ac:dyDescent="0.2"/>
    <row r="57536" ht="12.75" x14ac:dyDescent="0.2"/>
    <row r="57537" ht="12.75" x14ac:dyDescent="0.2"/>
    <row r="57538" ht="12.75" x14ac:dyDescent="0.2"/>
    <row r="57539" ht="12.75" x14ac:dyDescent="0.2"/>
    <row r="57540" ht="12.75" x14ac:dyDescent="0.2"/>
    <row r="57541" ht="12.75" x14ac:dyDescent="0.2"/>
    <row r="57542" ht="12.75" x14ac:dyDescent="0.2"/>
    <row r="57543" ht="12.75" x14ac:dyDescent="0.2"/>
    <row r="57544" ht="12.75" x14ac:dyDescent="0.2"/>
    <row r="57545" ht="12.75" x14ac:dyDescent="0.2"/>
    <row r="57546" ht="12.75" x14ac:dyDescent="0.2"/>
    <row r="57547" ht="12.75" x14ac:dyDescent="0.2"/>
    <row r="57548" ht="12.75" x14ac:dyDescent="0.2"/>
    <row r="57549" ht="12.75" x14ac:dyDescent="0.2"/>
    <row r="57550" ht="12.75" x14ac:dyDescent="0.2"/>
    <row r="57551" ht="12.75" x14ac:dyDescent="0.2"/>
    <row r="57552" ht="12.75" x14ac:dyDescent="0.2"/>
    <row r="57553" ht="12.75" x14ac:dyDescent="0.2"/>
    <row r="57554" ht="12.75" x14ac:dyDescent="0.2"/>
    <row r="57555" ht="12.75" x14ac:dyDescent="0.2"/>
    <row r="57556" ht="12.75" x14ac:dyDescent="0.2"/>
    <row r="57557" ht="12.75" x14ac:dyDescent="0.2"/>
    <row r="57558" ht="12.75" x14ac:dyDescent="0.2"/>
    <row r="57559" ht="12.75" x14ac:dyDescent="0.2"/>
    <row r="57560" ht="12.75" x14ac:dyDescent="0.2"/>
    <row r="57561" ht="12.75" x14ac:dyDescent="0.2"/>
    <row r="57562" ht="12.75" x14ac:dyDescent="0.2"/>
    <row r="57563" ht="12.75" x14ac:dyDescent="0.2"/>
    <row r="57564" ht="12.75" x14ac:dyDescent="0.2"/>
    <row r="57565" ht="12.75" x14ac:dyDescent="0.2"/>
    <row r="57566" ht="12.75" x14ac:dyDescent="0.2"/>
    <row r="57567" ht="12.75" x14ac:dyDescent="0.2"/>
    <row r="57568" ht="12.75" x14ac:dyDescent="0.2"/>
    <row r="57569" ht="12.75" x14ac:dyDescent="0.2"/>
    <row r="57570" ht="12.75" x14ac:dyDescent="0.2"/>
    <row r="57571" ht="12.75" x14ac:dyDescent="0.2"/>
    <row r="57572" ht="12.75" x14ac:dyDescent="0.2"/>
    <row r="57573" ht="12.75" x14ac:dyDescent="0.2"/>
    <row r="57574" ht="12.75" x14ac:dyDescent="0.2"/>
    <row r="57575" ht="12.75" x14ac:dyDescent="0.2"/>
    <row r="57576" ht="12.75" x14ac:dyDescent="0.2"/>
    <row r="57577" ht="12.75" x14ac:dyDescent="0.2"/>
    <row r="57578" ht="12.75" x14ac:dyDescent="0.2"/>
    <row r="57579" ht="12.75" x14ac:dyDescent="0.2"/>
    <row r="57580" ht="12.75" x14ac:dyDescent="0.2"/>
    <row r="57581" ht="12.75" x14ac:dyDescent="0.2"/>
    <row r="57582" ht="12.75" x14ac:dyDescent="0.2"/>
    <row r="57583" ht="12.75" x14ac:dyDescent="0.2"/>
    <row r="57584" ht="12.75" x14ac:dyDescent="0.2"/>
    <row r="57585" ht="12.75" x14ac:dyDescent="0.2"/>
    <row r="57586" ht="12.75" x14ac:dyDescent="0.2"/>
    <row r="57587" ht="12.75" x14ac:dyDescent="0.2"/>
    <row r="57588" ht="12.75" x14ac:dyDescent="0.2"/>
    <row r="57589" ht="12.75" x14ac:dyDescent="0.2"/>
    <row r="57590" ht="12.75" x14ac:dyDescent="0.2"/>
    <row r="57591" ht="12.75" x14ac:dyDescent="0.2"/>
    <row r="57592" ht="12.75" x14ac:dyDescent="0.2"/>
    <row r="57593" ht="12.75" x14ac:dyDescent="0.2"/>
    <row r="57594" ht="12.75" x14ac:dyDescent="0.2"/>
    <row r="57595" ht="12.75" x14ac:dyDescent="0.2"/>
    <row r="57596" ht="12.75" x14ac:dyDescent="0.2"/>
    <row r="57597" ht="12.75" x14ac:dyDescent="0.2"/>
    <row r="57598" ht="12.75" x14ac:dyDescent="0.2"/>
    <row r="57599" ht="12.75" x14ac:dyDescent="0.2"/>
    <row r="57600" ht="12.75" x14ac:dyDescent="0.2"/>
    <row r="57601" ht="12.75" x14ac:dyDescent="0.2"/>
    <row r="57602" ht="12.75" x14ac:dyDescent="0.2"/>
    <row r="57603" ht="12.75" x14ac:dyDescent="0.2"/>
    <row r="57604" ht="12.75" x14ac:dyDescent="0.2"/>
    <row r="57605" ht="12.75" x14ac:dyDescent="0.2"/>
    <row r="57606" ht="12.75" x14ac:dyDescent="0.2"/>
    <row r="57607" ht="12.75" x14ac:dyDescent="0.2"/>
    <row r="57608" ht="12.75" x14ac:dyDescent="0.2"/>
    <row r="57609" ht="12.75" x14ac:dyDescent="0.2"/>
    <row r="57610" ht="12.75" x14ac:dyDescent="0.2"/>
    <row r="57611" ht="12.75" x14ac:dyDescent="0.2"/>
    <row r="57612" ht="12.75" x14ac:dyDescent="0.2"/>
    <row r="57613" ht="12.75" x14ac:dyDescent="0.2"/>
    <row r="57614" ht="12.75" x14ac:dyDescent="0.2"/>
    <row r="57615" ht="12.75" x14ac:dyDescent="0.2"/>
    <row r="57616" ht="12.75" x14ac:dyDescent="0.2"/>
    <row r="57617" ht="12.75" x14ac:dyDescent="0.2"/>
    <row r="57618" ht="12.75" x14ac:dyDescent="0.2"/>
    <row r="57619" ht="12.75" x14ac:dyDescent="0.2"/>
    <row r="57620" ht="12.75" x14ac:dyDescent="0.2"/>
    <row r="57621" ht="12.75" x14ac:dyDescent="0.2"/>
    <row r="57622" ht="12.75" x14ac:dyDescent="0.2"/>
    <row r="57623" ht="12.75" x14ac:dyDescent="0.2"/>
    <row r="57624" ht="12.75" x14ac:dyDescent="0.2"/>
    <row r="57625" ht="12.75" x14ac:dyDescent="0.2"/>
    <row r="57626" ht="12.75" x14ac:dyDescent="0.2"/>
    <row r="57627" ht="12.75" x14ac:dyDescent="0.2"/>
    <row r="57628" ht="12.75" x14ac:dyDescent="0.2"/>
    <row r="57629" ht="12.75" x14ac:dyDescent="0.2"/>
    <row r="57630" ht="12.75" x14ac:dyDescent="0.2"/>
    <row r="57631" ht="12.75" x14ac:dyDescent="0.2"/>
    <row r="57632" ht="12.75" x14ac:dyDescent="0.2"/>
    <row r="57633" ht="12.75" x14ac:dyDescent="0.2"/>
    <row r="57634" ht="12.75" x14ac:dyDescent="0.2"/>
    <row r="57635" ht="12.75" x14ac:dyDescent="0.2"/>
    <row r="57636" ht="12.75" x14ac:dyDescent="0.2"/>
    <row r="57637" ht="12.75" x14ac:dyDescent="0.2"/>
    <row r="57638" ht="12.75" x14ac:dyDescent="0.2"/>
    <row r="57639" ht="12.75" x14ac:dyDescent="0.2"/>
    <row r="57640" ht="12.75" x14ac:dyDescent="0.2"/>
    <row r="57641" ht="12.75" x14ac:dyDescent="0.2"/>
    <row r="57642" ht="12.75" x14ac:dyDescent="0.2"/>
    <row r="57643" ht="12.75" x14ac:dyDescent="0.2"/>
    <row r="57644" ht="12.75" x14ac:dyDescent="0.2"/>
    <row r="57645" ht="12.75" x14ac:dyDescent="0.2"/>
    <row r="57646" ht="12.75" x14ac:dyDescent="0.2"/>
    <row r="57647" ht="12.75" x14ac:dyDescent="0.2"/>
    <row r="57648" ht="12.75" x14ac:dyDescent="0.2"/>
    <row r="57649" ht="12.75" x14ac:dyDescent="0.2"/>
    <row r="57650" ht="12.75" x14ac:dyDescent="0.2"/>
    <row r="57651" ht="12.75" x14ac:dyDescent="0.2"/>
    <row r="57652" ht="12.75" x14ac:dyDescent="0.2"/>
    <row r="57653" ht="12.75" x14ac:dyDescent="0.2"/>
    <row r="57654" ht="12.75" x14ac:dyDescent="0.2"/>
    <row r="57655" ht="12.75" x14ac:dyDescent="0.2"/>
    <row r="57656" ht="12.75" x14ac:dyDescent="0.2"/>
    <row r="57657" ht="12.75" x14ac:dyDescent="0.2"/>
    <row r="57658" ht="12.75" x14ac:dyDescent="0.2"/>
    <row r="57659" ht="12.75" x14ac:dyDescent="0.2"/>
    <row r="57660" ht="12.75" x14ac:dyDescent="0.2"/>
    <row r="57661" ht="12.75" x14ac:dyDescent="0.2"/>
    <row r="57662" ht="12.75" x14ac:dyDescent="0.2"/>
    <row r="57663" ht="12.75" x14ac:dyDescent="0.2"/>
    <row r="57664" ht="12.75" x14ac:dyDescent="0.2"/>
    <row r="57665" ht="12.75" x14ac:dyDescent="0.2"/>
    <row r="57666" ht="12.75" x14ac:dyDescent="0.2"/>
    <row r="57667" ht="12.75" x14ac:dyDescent="0.2"/>
    <row r="57668" ht="12.75" x14ac:dyDescent="0.2"/>
    <row r="57669" ht="12.75" x14ac:dyDescent="0.2"/>
    <row r="57670" ht="12.75" x14ac:dyDescent="0.2"/>
    <row r="57671" ht="12.75" x14ac:dyDescent="0.2"/>
    <row r="57672" ht="12.75" x14ac:dyDescent="0.2"/>
    <row r="57673" ht="12.75" x14ac:dyDescent="0.2"/>
    <row r="57674" ht="12.75" x14ac:dyDescent="0.2"/>
    <row r="57675" ht="12.75" x14ac:dyDescent="0.2"/>
    <row r="57676" ht="12.75" x14ac:dyDescent="0.2"/>
    <row r="57677" ht="12.75" x14ac:dyDescent="0.2"/>
    <row r="57678" ht="12.75" x14ac:dyDescent="0.2"/>
    <row r="57679" ht="12.75" x14ac:dyDescent="0.2"/>
    <row r="57680" ht="12.75" x14ac:dyDescent="0.2"/>
    <row r="57681" ht="12.75" x14ac:dyDescent="0.2"/>
    <row r="57682" ht="12.75" x14ac:dyDescent="0.2"/>
    <row r="57683" ht="12.75" x14ac:dyDescent="0.2"/>
    <row r="57684" ht="12.75" x14ac:dyDescent="0.2"/>
    <row r="57685" ht="12.75" x14ac:dyDescent="0.2"/>
    <row r="57686" ht="12.75" x14ac:dyDescent="0.2"/>
    <row r="57687" ht="12.75" x14ac:dyDescent="0.2"/>
    <row r="57688" ht="12.75" x14ac:dyDescent="0.2"/>
    <row r="57689" ht="12.75" x14ac:dyDescent="0.2"/>
    <row r="57690" ht="12.75" x14ac:dyDescent="0.2"/>
    <row r="57691" ht="12.75" x14ac:dyDescent="0.2"/>
    <row r="57692" ht="12.75" x14ac:dyDescent="0.2"/>
    <row r="57693" ht="12.75" x14ac:dyDescent="0.2"/>
    <row r="57694" ht="12.75" x14ac:dyDescent="0.2"/>
    <row r="57695" ht="12.75" x14ac:dyDescent="0.2"/>
    <row r="57696" ht="12.75" x14ac:dyDescent="0.2"/>
    <row r="57697" ht="12.75" x14ac:dyDescent="0.2"/>
    <row r="57698" ht="12.75" x14ac:dyDescent="0.2"/>
    <row r="57699" ht="12.75" x14ac:dyDescent="0.2"/>
    <row r="57700" ht="12.75" x14ac:dyDescent="0.2"/>
    <row r="57701" ht="12.75" x14ac:dyDescent="0.2"/>
    <row r="57702" ht="12.75" x14ac:dyDescent="0.2"/>
    <row r="57703" ht="12.75" x14ac:dyDescent="0.2"/>
    <row r="57704" ht="12.75" x14ac:dyDescent="0.2"/>
    <row r="57705" ht="12.75" x14ac:dyDescent="0.2"/>
    <row r="57706" ht="12.75" x14ac:dyDescent="0.2"/>
    <row r="57707" ht="12.75" x14ac:dyDescent="0.2"/>
    <row r="57708" ht="12.75" x14ac:dyDescent="0.2"/>
    <row r="57709" ht="12.75" x14ac:dyDescent="0.2"/>
    <row r="57710" ht="12.75" x14ac:dyDescent="0.2"/>
    <row r="57711" ht="12.75" x14ac:dyDescent="0.2"/>
    <row r="57712" ht="12.75" x14ac:dyDescent="0.2"/>
    <row r="57713" ht="12.75" x14ac:dyDescent="0.2"/>
    <row r="57714" ht="12.75" x14ac:dyDescent="0.2"/>
    <row r="57715" ht="12.75" x14ac:dyDescent="0.2"/>
    <row r="57716" ht="12.75" x14ac:dyDescent="0.2"/>
    <row r="57717" ht="12.75" x14ac:dyDescent="0.2"/>
    <row r="57718" ht="12.75" x14ac:dyDescent="0.2"/>
    <row r="57719" ht="12.75" x14ac:dyDescent="0.2"/>
    <row r="57720" ht="12.75" x14ac:dyDescent="0.2"/>
    <row r="57721" ht="12.75" x14ac:dyDescent="0.2"/>
    <row r="57722" ht="12.75" x14ac:dyDescent="0.2"/>
    <row r="57723" ht="12.75" x14ac:dyDescent="0.2"/>
    <row r="57724" ht="12.75" x14ac:dyDescent="0.2"/>
    <row r="57725" ht="12.75" x14ac:dyDescent="0.2"/>
    <row r="57726" ht="12.75" x14ac:dyDescent="0.2"/>
    <row r="57727" ht="12.75" x14ac:dyDescent="0.2"/>
    <row r="57728" ht="12.75" x14ac:dyDescent="0.2"/>
    <row r="57729" ht="12.75" x14ac:dyDescent="0.2"/>
    <row r="57730" ht="12.75" x14ac:dyDescent="0.2"/>
    <row r="57731" ht="12.75" x14ac:dyDescent="0.2"/>
    <row r="57732" ht="12.75" x14ac:dyDescent="0.2"/>
    <row r="57733" ht="12.75" x14ac:dyDescent="0.2"/>
    <row r="57734" ht="12.75" x14ac:dyDescent="0.2"/>
    <row r="57735" ht="12.75" x14ac:dyDescent="0.2"/>
    <row r="57736" ht="12.75" x14ac:dyDescent="0.2"/>
    <row r="57737" ht="12.75" x14ac:dyDescent="0.2"/>
    <row r="57738" ht="12.75" x14ac:dyDescent="0.2"/>
    <row r="57739" ht="12.75" x14ac:dyDescent="0.2"/>
    <row r="57740" ht="12.75" x14ac:dyDescent="0.2"/>
    <row r="57741" ht="12.75" x14ac:dyDescent="0.2"/>
    <row r="57742" ht="12.75" x14ac:dyDescent="0.2"/>
    <row r="57743" ht="12.75" x14ac:dyDescent="0.2"/>
    <row r="57744" ht="12.75" x14ac:dyDescent="0.2"/>
    <row r="57745" ht="12.75" x14ac:dyDescent="0.2"/>
    <row r="57746" ht="12.75" x14ac:dyDescent="0.2"/>
    <row r="57747" ht="12.75" x14ac:dyDescent="0.2"/>
    <row r="57748" ht="12.75" x14ac:dyDescent="0.2"/>
    <row r="57749" ht="12.75" x14ac:dyDescent="0.2"/>
    <row r="57750" ht="12.75" x14ac:dyDescent="0.2"/>
    <row r="57751" ht="12.75" x14ac:dyDescent="0.2"/>
    <row r="57752" ht="12.75" x14ac:dyDescent="0.2"/>
    <row r="57753" ht="12.75" x14ac:dyDescent="0.2"/>
    <row r="57754" ht="12.75" x14ac:dyDescent="0.2"/>
    <row r="57755" ht="12.75" x14ac:dyDescent="0.2"/>
    <row r="57756" ht="12.75" x14ac:dyDescent="0.2"/>
    <row r="57757" ht="12.75" x14ac:dyDescent="0.2"/>
    <row r="57758" ht="12.75" x14ac:dyDescent="0.2"/>
    <row r="57759" ht="12.75" x14ac:dyDescent="0.2"/>
    <row r="57760" ht="12.75" x14ac:dyDescent="0.2"/>
    <row r="57761" ht="12.75" x14ac:dyDescent="0.2"/>
    <row r="57762" ht="12.75" x14ac:dyDescent="0.2"/>
    <row r="57763" ht="12.75" x14ac:dyDescent="0.2"/>
    <row r="57764" ht="12.75" x14ac:dyDescent="0.2"/>
    <row r="57765" ht="12.75" x14ac:dyDescent="0.2"/>
    <row r="57766" ht="12.75" x14ac:dyDescent="0.2"/>
    <row r="57767" ht="12.75" x14ac:dyDescent="0.2"/>
    <row r="57768" ht="12.75" x14ac:dyDescent="0.2"/>
    <row r="57769" ht="12.75" x14ac:dyDescent="0.2"/>
    <row r="57770" ht="12.75" x14ac:dyDescent="0.2"/>
    <row r="57771" ht="12.75" x14ac:dyDescent="0.2"/>
    <row r="57772" ht="12.75" x14ac:dyDescent="0.2"/>
    <row r="57773" ht="12.75" x14ac:dyDescent="0.2"/>
    <row r="57774" ht="12.75" x14ac:dyDescent="0.2"/>
    <row r="57775" ht="12.75" x14ac:dyDescent="0.2"/>
    <row r="57776" ht="12.75" x14ac:dyDescent="0.2"/>
    <row r="57777" ht="12.75" x14ac:dyDescent="0.2"/>
    <row r="57778" ht="12.75" x14ac:dyDescent="0.2"/>
    <row r="57779" ht="12.75" x14ac:dyDescent="0.2"/>
    <row r="57780" ht="12.75" x14ac:dyDescent="0.2"/>
    <row r="57781" ht="12.75" x14ac:dyDescent="0.2"/>
    <row r="57782" ht="12.75" x14ac:dyDescent="0.2"/>
    <row r="57783" ht="12.75" x14ac:dyDescent="0.2"/>
    <row r="57784" ht="12.75" x14ac:dyDescent="0.2"/>
    <row r="57785" ht="12.75" x14ac:dyDescent="0.2"/>
    <row r="57786" ht="12.75" x14ac:dyDescent="0.2"/>
    <row r="57787" ht="12.75" x14ac:dyDescent="0.2"/>
    <row r="57788" ht="12.75" x14ac:dyDescent="0.2"/>
    <row r="57789" ht="12.75" x14ac:dyDescent="0.2"/>
    <row r="57790" ht="12.75" x14ac:dyDescent="0.2"/>
    <row r="57791" ht="12.75" x14ac:dyDescent="0.2"/>
    <row r="57792" ht="12.75" x14ac:dyDescent="0.2"/>
    <row r="57793" ht="12.75" x14ac:dyDescent="0.2"/>
    <row r="57794" ht="12.75" x14ac:dyDescent="0.2"/>
    <row r="57795" ht="12.75" x14ac:dyDescent="0.2"/>
    <row r="57796" ht="12.75" x14ac:dyDescent="0.2"/>
    <row r="57797" ht="12.75" x14ac:dyDescent="0.2"/>
    <row r="57798" ht="12.75" x14ac:dyDescent="0.2"/>
    <row r="57799" ht="12.75" x14ac:dyDescent="0.2"/>
    <row r="57800" ht="12.75" x14ac:dyDescent="0.2"/>
    <row r="57801" ht="12.75" x14ac:dyDescent="0.2"/>
    <row r="57802" ht="12.75" x14ac:dyDescent="0.2"/>
    <row r="57803" ht="12.75" x14ac:dyDescent="0.2"/>
    <row r="57804" ht="12.75" x14ac:dyDescent="0.2"/>
    <row r="57805" ht="12.75" x14ac:dyDescent="0.2"/>
    <row r="57806" ht="12.75" x14ac:dyDescent="0.2"/>
    <row r="57807" ht="12.75" x14ac:dyDescent="0.2"/>
    <row r="57808" ht="12.75" x14ac:dyDescent="0.2"/>
    <row r="57809" ht="12.75" x14ac:dyDescent="0.2"/>
    <row r="57810" ht="12.75" x14ac:dyDescent="0.2"/>
    <row r="57811" ht="12.75" x14ac:dyDescent="0.2"/>
    <row r="57812" ht="12.75" x14ac:dyDescent="0.2"/>
    <row r="57813" ht="12.75" x14ac:dyDescent="0.2"/>
    <row r="57814" ht="12.75" x14ac:dyDescent="0.2"/>
    <row r="57815" ht="12.75" x14ac:dyDescent="0.2"/>
    <row r="57816" ht="12.75" x14ac:dyDescent="0.2"/>
    <row r="57817" ht="12.75" x14ac:dyDescent="0.2"/>
    <row r="57818" ht="12.75" x14ac:dyDescent="0.2"/>
    <row r="57819" ht="12.75" x14ac:dyDescent="0.2"/>
    <row r="57820" ht="12.75" x14ac:dyDescent="0.2"/>
    <row r="57821" ht="12.75" x14ac:dyDescent="0.2"/>
    <row r="57822" ht="12.75" x14ac:dyDescent="0.2"/>
    <row r="57823" ht="12.75" x14ac:dyDescent="0.2"/>
    <row r="57824" ht="12.75" x14ac:dyDescent="0.2"/>
    <row r="57825" ht="12.75" x14ac:dyDescent="0.2"/>
    <row r="57826" ht="12.75" x14ac:dyDescent="0.2"/>
    <row r="57827" ht="12.75" x14ac:dyDescent="0.2"/>
    <row r="57828" ht="12.75" x14ac:dyDescent="0.2"/>
    <row r="57829" ht="12.75" x14ac:dyDescent="0.2"/>
    <row r="57830" ht="12.75" x14ac:dyDescent="0.2"/>
    <row r="57831" ht="12.75" x14ac:dyDescent="0.2"/>
    <row r="57832" ht="12.75" x14ac:dyDescent="0.2"/>
    <row r="57833" ht="12.75" x14ac:dyDescent="0.2"/>
    <row r="57834" ht="12.75" x14ac:dyDescent="0.2"/>
    <row r="57835" ht="12.75" x14ac:dyDescent="0.2"/>
    <row r="57836" ht="12.75" x14ac:dyDescent="0.2"/>
    <row r="57837" ht="12.75" x14ac:dyDescent="0.2"/>
    <row r="57838" ht="12.75" x14ac:dyDescent="0.2"/>
    <row r="57839" ht="12.75" x14ac:dyDescent="0.2"/>
    <row r="57840" ht="12.75" x14ac:dyDescent="0.2"/>
    <row r="57841" ht="12.75" x14ac:dyDescent="0.2"/>
    <row r="57842" ht="12.75" x14ac:dyDescent="0.2"/>
    <row r="57843" ht="12.75" x14ac:dyDescent="0.2"/>
    <row r="57844" ht="12.75" x14ac:dyDescent="0.2"/>
    <row r="57845" ht="12.75" x14ac:dyDescent="0.2"/>
    <row r="57846" ht="12.75" x14ac:dyDescent="0.2"/>
    <row r="57847" ht="12.75" x14ac:dyDescent="0.2"/>
    <row r="57848" ht="12.75" x14ac:dyDescent="0.2"/>
    <row r="57849" ht="12.75" x14ac:dyDescent="0.2"/>
    <row r="57850" ht="12.75" x14ac:dyDescent="0.2"/>
    <row r="57851" ht="12.75" x14ac:dyDescent="0.2"/>
    <row r="57852" ht="12.75" x14ac:dyDescent="0.2"/>
    <row r="57853" ht="12.75" x14ac:dyDescent="0.2"/>
    <row r="57854" ht="12.75" x14ac:dyDescent="0.2"/>
    <row r="57855" ht="12.75" x14ac:dyDescent="0.2"/>
    <row r="57856" ht="12.75" x14ac:dyDescent="0.2"/>
    <row r="57857" ht="12.75" x14ac:dyDescent="0.2"/>
    <row r="57858" ht="12.75" x14ac:dyDescent="0.2"/>
    <row r="57859" ht="12.75" x14ac:dyDescent="0.2"/>
    <row r="57860" ht="12.75" x14ac:dyDescent="0.2"/>
    <row r="57861" ht="12.75" x14ac:dyDescent="0.2"/>
    <row r="57862" ht="12.75" x14ac:dyDescent="0.2"/>
    <row r="57863" ht="12.75" x14ac:dyDescent="0.2"/>
    <row r="57864" ht="12.75" x14ac:dyDescent="0.2"/>
    <row r="57865" ht="12.75" x14ac:dyDescent="0.2"/>
    <row r="57866" ht="12.75" x14ac:dyDescent="0.2"/>
    <row r="57867" ht="12.75" x14ac:dyDescent="0.2"/>
    <row r="57868" ht="12.75" x14ac:dyDescent="0.2"/>
    <row r="57869" ht="12.75" x14ac:dyDescent="0.2"/>
    <row r="57870" ht="12.75" x14ac:dyDescent="0.2"/>
    <row r="57871" ht="12.75" x14ac:dyDescent="0.2"/>
    <row r="57872" ht="12.75" x14ac:dyDescent="0.2"/>
    <row r="57873" ht="12.75" x14ac:dyDescent="0.2"/>
    <row r="57874" ht="12.75" x14ac:dyDescent="0.2"/>
    <row r="57875" ht="12.75" x14ac:dyDescent="0.2"/>
    <row r="57876" ht="12.75" x14ac:dyDescent="0.2"/>
    <row r="57877" ht="12.75" x14ac:dyDescent="0.2"/>
    <row r="57878" ht="12.75" x14ac:dyDescent="0.2"/>
    <row r="57879" ht="12.75" x14ac:dyDescent="0.2"/>
    <row r="57880" ht="12.75" x14ac:dyDescent="0.2"/>
    <row r="57881" ht="12.75" x14ac:dyDescent="0.2"/>
    <row r="57882" ht="12.75" x14ac:dyDescent="0.2"/>
    <row r="57883" ht="12.75" x14ac:dyDescent="0.2"/>
    <row r="57884" ht="12.75" x14ac:dyDescent="0.2"/>
    <row r="57885" ht="12.75" x14ac:dyDescent="0.2"/>
    <row r="57886" ht="12.75" x14ac:dyDescent="0.2"/>
    <row r="57887" ht="12.75" x14ac:dyDescent="0.2"/>
    <row r="57888" ht="12.75" x14ac:dyDescent="0.2"/>
    <row r="57889" ht="12.75" x14ac:dyDescent="0.2"/>
    <row r="57890" ht="12.75" x14ac:dyDescent="0.2"/>
    <row r="57891" ht="12.75" x14ac:dyDescent="0.2"/>
    <row r="57892" ht="12.75" x14ac:dyDescent="0.2"/>
    <row r="57893" ht="12.75" x14ac:dyDescent="0.2"/>
    <row r="57894" ht="12.75" x14ac:dyDescent="0.2"/>
    <row r="57895" ht="12.75" x14ac:dyDescent="0.2"/>
    <row r="57896" ht="12.75" x14ac:dyDescent="0.2"/>
    <row r="57897" ht="12.75" x14ac:dyDescent="0.2"/>
    <row r="57898" ht="12.75" x14ac:dyDescent="0.2"/>
    <row r="57899" ht="12.75" x14ac:dyDescent="0.2"/>
    <row r="57900" ht="12.75" x14ac:dyDescent="0.2"/>
    <row r="57901" ht="12.75" x14ac:dyDescent="0.2"/>
    <row r="57902" ht="12.75" x14ac:dyDescent="0.2"/>
    <row r="57903" ht="12.75" x14ac:dyDescent="0.2"/>
    <row r="57904" ht="12.75" x14ac:dyDescent="0.2"/>
    <row r="57905" ht="12.75" x14ac:dyDescent="0.2"/>
    <row r="57906" ht="12.75" x14ac:dyDescent="0.2"/>
    <row r="57907" ht="12.75" x14ac:dyDescent="0.2"/>
    <row r="57908" ht="12.75" x14ac:dyDescent="0.2"/>
    <row r="57909" ht="12.75" x14ac:dyDescent="0.2"/>
    <row r="57910" ht="12.75" x14ac:dyDescent="0.2"/>
    <row r="57911" ht="12.75" x14ac:dyDescent="0.2"/>
    <row r="57912" ht="12.75" x14ac:dyDescent="0.2"/>
    <row r="57913" ht="12.75" x14ac:dyDescent="0.2"/>
    <row r="57914" ht="12.75" x14ac:dyDescent="0.2"/>
    <row r="57915" ht="12.75" x14ac:dyDescent="0.2"/>
    <row r="57916" ht="12.75" x14ac:dyDescent="0.2"/>
    <row r="57917" ht="12.75" x14ac:dyDescent="0.2"/>
    <row r="57918" ht="12.75" x14ac:dyDescent="0.2"/>
    <row r="57919" ht="12.75" x14ac:dyDescent="0.2"/>
    <row r="57920" ht="12.75" x14ac:dyDescent="0.2"/>
    <row r="57921" ht="12.75" x14ac:dyDescent="0.2"/>
    <row r="57922" ht="12.75" x14ac:dyDescent="0.2"/>
    <row r="57923" ht="12.75" x14ac:dyDescent="0.2"/>
    <row r="57924" ht="12.75" x14ac:dyDescent="0.2"/>
    <row r="57925" ht="12.75" x14ac:dyDescent="0.2"/>
    <row r="57926" ht="12.75" x14ac:dyDescent="0.2"/>
    <row r="57927" ht="12.75" x14ac:dyDescent="0.2"/>
    <row r="57928" ht="12.75" x14ac:dyDescent="0.2"/>
    <row r="57929" ht="12.75" x14ac:dyDescent="0.2"/>
    <row r="57930" ht="12.75" x14ac:dyDescent="0.2"/>
    <row r="57931" ht="12.75" x14ac:dyDescent="0.2"/>
    <row r="57932" ht="12.75" x14ac:dyDescent="0.2"/>
    <row r="57933" ht="12.75" x14ac:dyDescent="0.2"/>
    <row r="57934" ht="12.75" x14ac:dyDescent="0.2"/>
    <row r="57935" ht="12.75" x14ac:dyDescent="0.2"/>
    <row r="57936" ht="12.75" x14ac:dyDescent="0.2"/>
    <row r="57937" ht="12.75" x14ac:dyDescent="0.2"/>
    <row r="57938" ht="12.75" x14ac:dyDescent="0.2"/>
    <row r="57939" ht="12.75" x14ac:dyDescent="0.2"/>
    <row r="57940" ht="12.75" x14ac:dyDescent="0.2"/>
    <row r="57941" ht="12.75" x14ac:dyDescent="0.2"/>
    <row r="57942" ht="12.75" x14ac:dyDescent="0.2"/>
    <row r="57943" ht="12.75" x14ac:dyDescent="0.2"/>
    <row r="57944" ht="12.75" x14ac:dyDescent="0.2"/>
    <row r="57945" ht="12.75" x14ac:dyDescent="0.2"/>
    <row r="57946" ht="12.75" x14ac:dyDescent="0.2"/>
    <row r="57947" ht="12.75" x14ac:dyDescent="0.2"/>
    <row r="57948" ht="12.75" x14ac:dyDescent="0.2"/>
    <row r="57949" ht="12.75" x14ac:dyDescent="0.2"/>
    <row r="57950" ht="12.75" x14ac:dyDescent="0.2"/>
    <row r="57951" ht="12.75" x14ac:dyDescent="0.2"/>
    <row r="57952" ht="12.75" x14ac:dyDescent="0.2"/>
    <row r="57953" ht="12.75" x14ac:dyDescent="0.2"/>
    <row r="57954" ht="12.75" x14ac:dyDescent="0.2"/>
    <row r="57955" ht="12.75" x14ac:dyDescent="0.2"/>
    <row r="57956" ht="12.75" x14ac:dyDescent="0.2"/>
    <row r="57957" ht="12.75" x14ac:dyDescent="0.2"/>
    <row r="57958" ht="12.75" x14ac:dyDescent="0.2"/>
    <row r="57959" ht="12.75" x14ac:dyDescent="0.2"/>
    <row r="57960" ht="12.75" x14ac:dyDescent="0.2"/>
    <row r="57961" ht="12.75" x14ac:dyDescent="0.2"/>
    <row r="57962" ht="12.75" x14ac:dyDescent="0.2"/>
    <row r="57963" ht="12.75" x14ac:dyDescent="0.2"/>
    <row r="57964" ht="12.75" x14ac:dyDescent="0.2"/>
    <row r="57965" ht="12.75" x14ac:dyDescent="0.2"/>
    <row r="57966" ht="12.75" x14ac:dyDescent="0.2"/>
    <row r="57967" ht="12.75" x14ac:dyDescent="0.2"/>
    <row r="57968" ht="12.75" x14ac:dyDescent="0.2"/>
    <row r="57969" ht="12.75" x14ac:dyDescent="0.2"/>
    <row r="57970" ht="12.75" x14ac:dyDescent="0.2"/>
    <row r="57971" ht="12.75" x14ac:dyDescent="0.2"/>
    <row r="57972" ht="12.75" x14ac:dyDescent="0.2"/>
    <row r="57973" ht="12.75" x14ac:dyDescent="0.2"/>
    <row r="57974" ht="12.75" x14ac:dyDescent="0.2"/>
    <row r="57975" ht="12.75" x14ac:dyDescent="0.2"/>
    <row r="57976" ht="12.75" x14ac:dyDescent="0.2"/>
    <row r="57977" ht="12.75" x14ac:dyDescent="0.2"/>
    <row r="57978" ht="12.75" x14ac:dyDescent="0.2"/>
    <row r="57979" ht="12.75" x14ac:dyDescent="0.2"/>
    <row r="57980" ht="12.75" x14ac:dyDescent="0.2"/>
    <row r="57981" ht="12.75" x14ac:dyDescent="0.2"/>
    <row r="57982" ht="12.75" x14ac:dyDescent="0.2"/>
    <row r="57983" ht="12.75" x14ac:dyDescent="0.2"/>
    <row r="57984" ht="12.75" x14ac:dyDescent="0.2"/>
    <row r="57985" ht="12.75" x14ac:dyDescent="0.2"/>
    <row r="57986" ht="12.75" x14ac:dyDescent="0.2"/>
    <row r="57987" ht="12.75" x14ac:dyDescent="0.2"/>
    <row r="57988" ht="12.75" x14ac:dyDescent="0.2"/>
    <row r="57989" ht="12.75" x14ac:dyDescent="0.2"/>
    <row r="57990" ht="12.75" x14ac:dyDescent="0.2"/>
    <row r="57991" ht="12.75" x14ac:dyDescent="0.2"/>
    <row r="57992" ht="12.75" x14ac:dyDescent="0.2"/>
    <row r="57993" ht="12.75" x14ac:dyDescent="0.2"/>
    <row r="57994" ht="12.75" x14ac:dyDescent="0.2"/>
    <row r="57995" ht="12.75" x14ac:dyDescent="0.2"/>
    <row r="57996" ht="12.75" x14ac:dyDescent="0.2"/>
    <row r="57997" ht="12.75" x14ac:dyDescent="0.2"/>
    <row r="57998" ht="12.75" x14ac:dyDescent="0.2"/>
    <row r="57999" ht="12.75" x14ac:dyDescent="0.2"/>
    <row r="58000" ht="12.75" x14ac:dyDescent="0.2"/>
    <row r="58001" ht="12.75" x14ac:dyDescent="0.2"/>
    <row r="58002" ht="12.75" x14ac:dyDescent="0.2"/>
    <row r="58003" ht="12.75" x14ac:dyDescent="0.2"/>
    <row r="58004" ht="12.75" x14ac:dyDescent="0.2"/>
    <row r="58005" ht="12.75" x14ac:dyDescent="0.2"/>
    <row r="58006" ht="12.75" x14ac:dyDescent="0.2"/>
    <row r="58007" ht="12.75" x14ac:dyDescent="0.2"/>
    <row r="58008" ht="12.75" x14ac:dyDescent="0.2"/>
    <row r="58009" ht="12.75" x14ac:dyDescent="0.2"/>
    <row r="58010" ht="12.75" x14ac:dyDescent="0.2"/>
    <row r="58011" ht="12.75" x14ac:dyDescent="0.2"/>
    <row r="58012" ht="12.75" x14ac:dyDescent="0.2"/>
    <row r="58013" ht="12.75" x14ac:dyDescent="0.2"/>
    <row r="58014" ht="12.75" x14ac:dyDescent="0.2"/>
    <row r="58015" ht="12.75" x14ac:dyDescent="0.2"/>
    <row r="58016" ht="12.75" x14ac:dyDescent="0.2"/>
    <row r="58017" ht="12.75" x14ac:dyDescent="0.2"/>
    <row r="58018" ht="12.75" x14ac:dyDescent="0.2"/>
    <row r="58019" ht="12.75" x14ac:dyDescent="0.2"/>
    <row r="58020" ht="12.75" x14ac:dyDescent="0.2"/>
    <row r="58021" ht="12.75" x14ac:dyDescent="0.2"/>
    <row r="58022" ht="12.75" x14ac:dyDescent="0.2"/>
    <row r="58023" ht="12.75" x14ac:dyDescent="0.2"/>
    <row r="58024" ht="12.75" x14ac:dyDescent="0.2"/>
    <row r="58025" ht="12.75" x14ac:dyDescent="0.2"/>
    <row r="58026" ht="12.75" x14ac:dyDescent="0.2"/>
    <row r="58027" ht="12.75" x14ac:dyDescent="0.2"/>
    <row r="58028" ht="12.75" x14ac:dyDescent="0.2"/>
    <row r="58029" ht="12.75" x14ac:dyDescent="0.2"/>
    <row r="58030" ht="12.75" x14ac:dyDescent="0.2"/>
    <row r="58031" ht="12.75" x14ac:dyDescent="0.2"/>
    <row r="58032" ht="12.75" x14ac:dyDescent="0.2"/>
    <row r="58033" ht="12.75" x14ac:dyDescent="0.2"/>
    <row r="58034" ht="12.75" x14ac:dyDescent="0.2"/>
    <row r="58035" ht="12.75" x14ac:dyDescent="0.2"/>
    <row r="58036" ht="12.75" x14ac:dyDescent="0.2"/>
    <row r="58037" ht="12.75" x14ac:dyDescent="0.2"/>
    <row r="58038" ht="12.75" x14ac:dyDescent="0.2"/>
    <row r="58039" ht="12.75" x14ac:dyDescent="0.2"/>
    <row r="58040" ht="12.75" x14ac:dyDescent="0.2"/>
    <row r="58041" ht="12.75" x14ac:dyDescent="0.2"/>
    <row r="58042" ht="12.75" x14ac:dyDescent="0.2"/>
    <row r="58043" ht="12.75" x14ac:dyDescent="0.2"/>
    <row r="58044" ht="12.75" x14ac:dyDescent="0.2"/>
    <row r="58045" ht="12.75" x14ac:dyDescent="0.2"/>
    <row r="58046" ht="12.75" x14ac:dyDescent="0.2"/>
    <row r="58047" ht="12.75" x14ac:dyDescent="0.2"/>
    <row r="58048" ht="12.75" x14ac:dyDescent="0.2"/>
    <row r="58049" ht="12.75" x14ac:dyDescent="0.2"/>
    <row r="58050" ht="12.75" x14ac:dyDescent="0.2"/>
    <row r="58051" ht="12.75" x14ac:dyDescent="0.2"/>
    <row r="58052" ht="12.75" x14ac:dyDescent="0.2"/>
    <row r="58053" ht="12.75" x14ac:dyDescent="0.2"/>
    <row r="58054" ht="12.75" x14ac:dyDescent="0.2"/>
    <row r="58055" ht="12.75" x14ac:dyDescent="0.2"/>
    <row r="58056" ht="12.75" x14ac:dyDescent="0.2"/>
    <row r="58057" ht="12.75" x14ac:dyDescent="0.2"/>
    <row r="58058" ht="12.75" x14ac:dyDescent="0.2"/>
    <row r="58059" ht="12.75" x14ac:dyDescent="0.2"/>
    <row r="58060" ht="12.75" x14ac:dyDescent="0.2"/>
    <row r="58061" ht="12.75" x14ac:dyDescent="0.2"/>
    <row r="58062" ht="12.75" x14ac:dyDescent="0.2"/>
    <row r="58063" ht="12.75" x14ac:dyDescent="0.2"/>
    <row r="58064" ht="12.75" x14ac:dyDescent="0.2"/>
    <row r="58065" ht="12.75" x14ac:dyDescent="0.2"/>
    <row r="58066" ht="12.75" x14ac:dyDescent="0.2"/>
    <row r="58067" ht="12.75" x14ac:dyDescent="0.2"/>
    <row r="58068" ht="12.75" x14ac:dyDescent="0.2"/>
    <row r="58069" ht="12.75" x14ac:dyDescent="0.2"/>
    <row r="58070" ht="12.75" x14ac:dyDescent="0.2"/>
    <row r="58071" ht="12.75" x14ac:dyDescent="0.2"/>
    <row r="58072" ht="12.75" x14ac:dyDescent="0.2"/>
    <row r="58073" ht="12.75" x14ac:dyDescent="0.2"/>
    <row r="58074" ht="12.75" x14ac:dyDescent="0.2"/>
    <row r="58075" ht="12.75" x14ac:dyDescent="0.2"/>
    <row r="58076" ht="12.75" x14ac:dyDescent="0.2"/>
    <row r="58077" ht="12.75" x14ac:dyDescent="0.2"/>
    <row r="58078" ht="12.75" x14ac:dyDescent="0.2"/>
    <row r="58079" ht="12.75" x14ac:dyDescent="0.2"/>
    <row r="58080" ht="12.75" x14ac:dyDescent="0.2"/>
    <row r="58081" ht="12.75" x14ac:dyDescent="0.2"/>
    <row r="58082" ht="12.75" x14ac:dyDescent="0.2"/>
    <row r="58083" ht="12.75" x14ac:dyDescent="0.2"/>
    <row r="58084" ht="12.75" x14ac:dyDescent="0.2"/>
    <row r="58085" ht="12.75" x14ac:dyDescent="0.2"/>
    <row r="58086" ht="12.75" x14ac:dyDescent="0.2"/>
    <row r="58087" ht="12.75" x14ac:dyDescent="0.2"/>
    <row r="58088" ht="12.75" x14ac:dyDescent="0.2"/>
    <row r="58089" ht="12.75" x14ac:dyDescent="0.2"/>
    <row r="58090" ht="12.75" x14ac:dyDescent="0.2"/>
    <row r="58091" ht="12.75" x14ac:dyDescent="0.2"/>
    <row r="58092" ht="12.75" x14ac:dyDescent="0.2"/>
    <row r="58093" ht="12.75" x14ac:dyDescent="0.2"/>
    <row r="58094" ht="12.75" x14ac:dyDescent="0.2"/>
    <row r="58095" ht="12.75" x14ac:dyDescent="0.2"/>
    <row r="58096" ht="12.75" x14ac:dyDescent="0.2"/>
    <row r="58097" ht="12.75" x14ac:dyDescent="0.2"/>
    <row r="58098" ht="12.75" x14ac:dyDescent="0.2"/>
    <row r="58099" ht="12.75" x14ac:dyDescent="0.2"/>
    <row r="58100" ht="12.75" x14ac:dyDescent="0.2"/>
    <row r="58101" ht="12.75" x14ac:dyDescent="0.2"/>
    <row r="58102" ht="12.75" x14ac:dyDescent="0.2"/>
    <row r="58103" ht="12.75" x14ac:dyDescent="0.2"/>
    <row r="58104" ht="12.75" x14ac:dyDescent="0.2"/>
    <row r="58105" ht="12.75" x14ac:dyDescent="0.2"/>
    <row r="58106" ht="12.75" x14ac:dyDescent="0.2"/>
    <row r="58107" ht="12.75" x14ac:dyDescent="0.2"/>
    <row r="58108" ht="12.75" x14ac:dyDescent="0.2"/>
    <row r="58109" ht="12.75" x14ac:dyDescent="0.2"/>
    <row r="58110" ht="12.75" x14ac:dyDescent="0.2"/>
    <row r="58111" ht="12.75" x14ac:dyDescent="0.2"/>
    <row r="58112" ht="12.75" x14ac:dyDescent="0.2"/>
    <row r="58113" ht="12.75" x14ac:dyDescent="0.2"/>
    <row r="58114" ht="12.75" x14ac:dyDescent="0.2"/>
    <row r="58115" ht="12.75" x14ac:dyDescent="0.2"/>
    <row r="58116" ht="12.75" x14ac:dyDescent="0.2"/>
    <row r="58117" ht="12.75" x14ac:dyDescent="0.2"/>
    <row r="58118" ht="12.75" x14ac:dyDescent="0.2"/>
    <row r="58119" ht="12.75" x14ac:dyDescent="0.2"/>
    <row r="58120" ht="12.75" x14ac:dyDescent="0.2"/>
    <row r="58121" ht="12.75" x14ac:dyDescent="0.2"/>
    <row r="58122" ht="12.75" x14ac:dyDescent="0.2"/>
    <row r="58123" ht="12.75" x14ac:dyDescent="0.2"/>
    <row r="58124" ht="12.75" x14ac:dyDescent="0.2"/>
    <row r="58125" ht="12.75" x14ac:dyDescent="0.2"/>
    <row r="58126" ht="12.75" x14ac:dyDescent="0.2"/>
    <row r="58127" ht="12.75" x14ac:dyDescent="0.2"/>
    <row r="58128" ht="12.75" x14ac:dyDescent="0.2"/>
    <row r="58129" ht="12.75" x14ac:dyDescent="0.2"/>
    <row r="58130" ht="12.75" x14ac:dyDescent="0.2"/>
    <row r="58131" ht="12.75" x14ac:dyDescent="0.2"/>
    <row r="58132" ht="12.75" x14ac:dyDescent="0.2"/>
    <row r="58133" ht="12.75" x14ac:dyDescent="0.2"/>
    <row r="58134" ht="12.75" x14ac:dyDescent="0.2"/>
    <row r="58135" ht="12.75" x14ac:dyDescent="0.2"/>
    <row r="58136" ht="12.75" x14ac:dyDescent="0.2"/>
    <row r="58137" ht="12.75" x14ac:dyDescent="0.2"/>
    <row r="58138" ht="12.75" x14ac:dyDescent="0.2"/>
    <row r="58139" ht="12.75" x14ac:dyDescent="0.2"/>
    <row r="58140" ht="12.75" x14ac:dyDescent="0.2"/>
    <row r="58141" ht="12.75" x14ac:dyDescent="0.2"/>
    <row r="58142" ht="12.75" x14ac:dyDescent="0.2"/>
    <row r="58143" ht="12.75" x14ac:dyDescent="0.2"/>
    <row r="58144" ht="12.75" x14ac:dyDescent="0.2"/>
    <row r="58145" ht="12.75" x14ac:dyDescent="0.2"/>
    <row r="58146" ht="12.75" x14ac:dyDescent="0.2"/>
    <row r="58147" ht="12.75" x14ac:dyDescent="0.2"/>
    <row r="58148" ht="12.75" x14ac:dyDescent="0.2"/>
    <row r="58149" ht="12.75" x14ac:dyDescent="0.2"/>
    <row r="58150" ht="12.75" x14ac:dyDescent="0.2"/>
    <row r="58151" ht="12.75" x14ac:dyDescent="0.2"/>
    <row r="58152" ht="12.75" x14ac:dyDescent="0.2"/>
    <row r="58153" ht="12.75" x14ac:dyDescent="0.2"/>
    <row r="58154" ht="12.75" x14ac:dyDescent="0.2"/>
    <row r="58155" ht="12.75" x14ac:dyDescent="0.2"/>
    <row r="58156" ht="12.75" x14ac:dyDescent="0.2"/>
    <row r="58157" ht="12.75" x14ac:dyDescent="0.2"/>
    <row r="58158" ht="12.75" x14ac:dyDescent="0.2"/>
    <row r="58159" ht="12.75" x14ac:dyDescent="0.2"/>
    <row r="58160" ht="12.75" x14ac:dyDescent="0.2"/>
    <row r="58161" ht="12.75" x14ac:dyDescent="0.2"/>
    <row r="58162" ht="12.75" x14ac:dyDescent="0.2"/>
    <row r="58163" ht="12.75" x14ac:dyDescent="0.2"/>
    <row r="58164" ht="12.75" x14ac:dyDescent="0.2"/>
    <row r="58165" ht="12.75" x14ac:dyDescent="0.2"/>
    <row r="58166" ht="12.75" x14ac:dyDescent="0.2"/>
    <row r="58167" ht="12.75" x14ac:dyDescent="0.2"/>
    <row r="58168" ht="12.75" x14ac:dyDescent="0.2"/>
    <row r="58169" ht="12.75" x14ac:dyDescent="0.2"/>
    <row r="58170" ht="12.75" x14ac:dyDescent="0.2"/>
    <row r="58171" ht="12.75" x14ac:dyDescent="0.2"/>
    <row r="58172" ht="12.75" x14ac:dyDescent="0.2"/>
    <row r="58173" ht="12.75" x14ac:dyDescent="0.2"/>
    <row r="58174" ht="12.75" x14ac:dyDescent="0.2"/>
    <row r="58175" ht="12.75" x14ac:dyDescent="0.2"/>
    <row r="58176" ht="12.75" x14ac:dyDescent="0.2"/>
    <row r="58177" ht="12.75" x14ac:dyDescent="0.2"/>
    <row r="58178" ht="12.75" x14ac:dyDescent="0.2"/>
    <row r="58179" ht="12.75" x14ac:dyDescent="0.2"/>
    <row r="58180" ht="12.75" x14ac:dyDescent="0.2"/>
    <row r="58181" ht="12.75" x14ac:dyDescent="0.2"/>
    <row r="58182" ht="12.75" x14ac:dyDescent="0.2"/>
    <row r="58183" ht="12.75" x14ac:dyDescent="0.2"/>
    <row r="58184" ht="12.75" x14ac:dyDescent="0.2"/>
    <row r="58185" ht="12.75" x14ac:dyDescent="0.2"/>
    <row r="58186" ht="12.75" x14ac:dyDescent="0.2"/>
    <row r="58187" ht="12.75" x14ac:dyDescent="0.2"/>
    <row r="58188" ht="12.75" x14ac:dyDescent="0.2"/>
    <row r="58189" ht="12.75" x14ac:dyDescent="0.2"/>
    <row r="58190" ht="12.75" x14ac:dyDescent="0.2"/>
    <row r="58191" ht="12.75" x14ac:dyDescent="0.2"/>
    <row r="58192" ht="12.75" x14ac:dyDescent="0.2"/>
    <row r="58193" ht="12.75" x14ac:dyDescent="0.2"/>
    <row r="58194" ht="12.75" x14ac:dyDescent="0.2"/>
    <row r="58195" ht="12.75" x14ac:dyDescent="0.2"/>
    <row r="58196" ht="12.75" x14ac:dyDescent="0.2"/>
    <row r="58197" ht="12.75" x14ac:dyDescent="0.2"/>
    <row r="58198" ht="12.75" x14ac:dyDescent="0.2"/>
    <row r="58199" ht="12.75" x14ac:dyDescent="0.2"/>
    <row r="58200" ht="12.75" x14ac:dyDescent="0.2"/>
    <row r="58201" ht="12.75" x14ac:dyDescent="0.2"/>
    <row r="58202" ht="12.75" x14ac:dyDescent="0.2"/>
    <row r="58203" ht="12.75" x14ac:dyDescent="0.2"/>
    <row r="58204" ht="12.75" x14ac:dyDescent="0.2"/>
    <row r="58205" ht="12.75" x14ac:dyDescent="0.2"/>
    <row r="58206" ht="12.75" x14ac:dyDescent="0.2"/>
    <row r="58207" ht="12.75" x14ac:dyDescent="0.2"/>
    <row r="58208" ht="12.75" x14ac:dyDescent="0.2"/>
    <row r="58209" ht="12.75" x14ac:dyDescent="0.2"/>
    <row r="58210" ht="12.75" x14ac:dyDescent="0.2"/>
    <row r="58211" ht="12.75" x14ac:dyDescent="0.2"/>
    <row r="58212" ht="12.75" x14ac:dyDescent="0.2"/>
    <row r="58213" ht="12.75" x14ac:dyDescent="0.2"/>
    <row r="58214" ht="12.75" x14ac:dyDescent="0.2"/>
    <row r="58215" ht="12.75" x14ac:dyDescent="0.2"/>
    <row r="58216" ht="12.75" x14ac:dyDescent="0.2"/>
    <row r="58217" ht="12.75" x14ac:dyDescent="0.2"/>
    <row r="58218" ht="12.75" x14ac:dyDescent="0.2"/>
    <row r="58219" ht="12.75" x14ac:dyDescent="0.2"/>
    <row r="58220" ht="12.75" x14ac:dyDescent="0.2"/>
    <row r="58221" ht="12.75" x14ac:dyDescent="0.2"/>
    <row r="58222" ht="12.75" x14ac:dyDescent="0.2"/>
    <row r="58223" ht="12.75" x14ac:dyDescent="0.2"/>
    <row r="58224" ht="12.75" x14ac:dyDescent="0.2"/>
    <row r="58225" ht="12.75" x14ac:dyDescent="0.2"/>
    <row r="58226" ht="12.75" x14ac:dyDescent="0.2"/>
    <row r="58227" ht="12.75" x14ac:dyDescent="0.2"/>
    <row r="58228" ht="12.75" x14ac:dyDescent="0.2"/>
    <row r="58229" ht="12.75" x14ac:dyDescent="0.2"/>
    <row r="58230" ht="12.75" x14ac:dyDescent="0.2"/>
    <row r="58231" ht="12.75" x14ac:dyDescent="0.2"/>
    <row r="58232" ht="12.75" x14ac:dyDescent="0.2"/>
    <row r="58233" ht="12.75" x14ac:dyDescent="0.2"/>
    <row r="58234" ht="12.75" x14ac:dyDescent="0.2"/>
    <row r="58235" ht="12.75" x14ac:dyDescent="0.2"/>
    <row r="58236" ht="12.75" x14ac:dyDescent="0.2"/>
    <row r="58237" ht="12.75" x14ac:dyDescent="0.2"/>
    <row r="58238" ht="12.75" x14ac:dyDescent="0.2"/>
    <row r="58239" ht="12.75" x14ac:dyDescent="0.2"/>
    <row r="58240" ht="12.75" x14ac:dyDescent="0.2"/>
    <row r="58241" ht="12.75" x14ac:dyDescent="0.2"/>
    <row r="58242" ht="12.75" x14ac:dyDescent="0.2"/>
    <row r="58243" ht="12.75" x14ac:dyDescent="0.2"/>
    <row r="58244" ht="12.75" x14ac:dyDescent="0.2"/>
    <row r="58245" ht="12.75" x14ac:dyDescent="0.2"/>
    <row r="58246" ht="12.75" x14ac:dyDescent="0.2"/>
    <row r="58247" ht="12.75" x14ac:dyDescent="0.2"/>
    <row r="58248" ht="12.75" x14ac:dyDescent="0.2"/>
    <row r="58249" ht="12.75" x14ac:dyDescent="0.2"/>
    <row r="58250" ht="12.75" x14ac:dyDescent="0.2"/>
    <row r="58251" ht="12.75" x14ac:dyDescent="0.2"/>
    <row r="58252" ht="12.75" x14ac:dyDescent="0.2"/>
    <row r="58253" ht="12.75" x14ac:dyDescent="0.2"/>
    <row r="58254" ht="12.75" x14ac:dyDescent="0.2"/>
    <row r="58255" ht="12.75" x14ac:dyDescent="0.2"/>
    <row r="58256" ht="12.75" x14ac:dyDescent="0.2"/>
    <row r="58257" ht="12.75" x14ac:dyDescent="0.2"/>
    <row r="58258" ht="12.75" x14ac:dyDescent="0.2"/>
    <row r="58259" ht="12.75" x14ac:dyDescent="0.2"/>
    <row r="58260" ht="12.75" x14ac:dyDescent="0.2"/>
    <row r="58261" ht="12.75" x14ac:dyDescent="0.2"/>
    <row r="58262" ht="12.75" x14ac:dyDescent="0.2"/>
    <row r="58263" ht="12.75" x14ac:dyDescent="0.2"/>
    <row r="58264" ht="12.75" x14ac:dyDescent="0.2"/>
    <row r="58265" ht="12.75" x14ac:dyDescent="0.2"/>
    <row r="58266" ht="12.75" x14ac:dyDescent="0.2"/>
    <row r="58267" ht="12.75" x14ac:dyDescent="0.2"/>
    <row r="58268" ht="12.75" x14ac:dyDescent="0.2"/>
    <row r="58269" ht="12.75" x14ac:dyDescent="0.2"/>
    <row r="58270" ht="12.75" x14ac:dyDescent="0.2"/>
    <row r="58271" ht="12.75" x14ac:dyDescent="0.2"/>
    <row r="58272" ht="12.75" x14ac:dyDescent="0.2"/>
    <row r="58273" ht="12.75" x14ac:dyDescent="0.2"/>
    <row r="58274" ht="12.75" x14ac:dyDescent="0.2"/>
    <row r="58275" ht="12.75" x14ac:dyDescent="0.2"/>
    <row r="58276" ht="12.75" x14ac:dyDescent="0.2"/>
    <row r="58277" ht="12.75" x14ac:dyDescent="0.2"/>
    <row r="58278" ht="12.75" x14ac:dyDescent="0.2"/>
    <row r="58279" ht="12.75" x14ac:dyDescent="0.2"/>
    <row r="58280" ht="12.75" x14ac:dyDescent="0.2"/>
    <row r="58281" ht="12.75" x14ac:dyDescent="0.2"/>
    <row r="58282" ht="12.75" x14ac:dyDescent="0.2"/>
    <row r="58283" ht="12.75" x14ac:dyDescent="0.2"/>
    <row r="58284" ht="12.75" x14ac:dyDescent="0.2"/>
    <row r="58285" ht="12.75" x14ac:dyDescent="0.2"/>
    <row r="58286" ht="12.75" x14ac:dyDescent="0.2"/>
    <row r="58287" ht="12.75" x14ac:dyDescent="0.2"/>
    <row r="58288" ht="12.75" x14ac:dyDescent="0.2"/>
    <row r="58289" ht="12.75" x14ac:dyDescent="0.2"/>
    <row r="58290" ht="12.75" x14ac:dyDescent="0.2"/>
    <row r="58291" ht="12.75" x14ac:dyDescent="0.2"/>
    <row r="58292" ht="12.75" x14ac:dyDescent="0.2"/>
    <row r="58293" ht="12.75" x14ac:dyDescent="0.2"/>
    <row r="58294" ht="12.75" x14ac:dyDescent="0.2"/>
    <row r="58295" ht="12.75" x14ac:dyDescent="0.2"/>
    <row r="58296" ht="12.75" x14ac:dyDescent="0.2"/>
    <row r="58297" ht="12.75" x14ac:dyDescent="0.2"/>
    <row r="58298" ht="12.75" x14ac:dyDescent="0.2"/>
    <row r="58299" ht="12.75" x14ac:dyDescent="0.2"/>
    <row r="58300" ht="12.75" x14ac:dyDescent="0.2"/>
    <row r="58301" ht="12.75" x14ac:dyDescent="0.2"/>
    <row r="58302" ht="12.75" x14ac:dyDescent="0.2"/>
    <row r="58303" ht="12.75" x14ac:dyDescent="0.2"/>
    <row r="58304" ht="12.75" x14ac:dyDescent="0.2"/>
    <row r="58305" ht="12.75" x14ac:dyDescent="0.2"/>
    <row r="58306" ht="12.75" x14ac:dyDescent="0.2"/>
    <row r="58307" ht="12.75" x14ac:dyDescent="0.2"/>
    <row r="58308" ht="12.75" x14ac:dyDescent="0.2"/>
    <row r="58309" ht="12.75" x14ac:dyDescent="0.2"/>
    <row r="58310" ht="12.75" x14ac:dyDescent="0.2"/>
    <row r="58311" ht="12.75" x14ac:dyDescent="0.2"/>
    <row r="58312" ht="12.75" x14ac:dyDescent="0.2"/>
    <row r="58313" ht="12.75" x14ac:dyDescent="0.2"/>
    <row r="58314" ht="12.75" x14ac:dyDescent="0.2"/>
    <row r="58315" ht="12.75" x14ac:dyDescent="0.2"/>
    <row r="58316" ht="12.75" x14ac:dyDescent="0.2"/>
    <row r="58317" ht="12.75" x14ac:dyDescent="0.2"/>
    <row r="58318" ht="12.75" x14ac:dyDescent="0.2"/>
    <row r="58319" ht="12.75" x14ac:dyDescent="0.2"/>
    <row r="58320" ht="12.75" x14ac:dyDescent="0.2"/>
    <row r="58321" ht="12.75" x14ac:dyDescent="0.2"/>
    <row r="58322" ht="12.75" x14ac:dyDescent="0.2"/>
    <row r="58323" ht="12.75" x14ac:dyDescent="0.2"/>
    <row r="58324" ht="12.75" x14ac:dyDescent="0.2"/>
    <row r="58325" ht="12.75" x14ac:dyDescent="0.2"/>
    <row r="58326" ht="12.75" x14ac:dyDescent="0.2"/>
    <row r="58327" ht="12.75" x14ac:dyDescent="0.2"/>
    <row r="58328" ht="12.75" x14ac:dyDescent="0.2"/>
    <row r="58329" ht="12.75" x14ac:dyDescent="0.2"/>
    <row r="58330" ht="12.75" x14ac:dyDescent="0.2"/>
    <row r="58331" ht="12.75" x14ac:dyDescent="0.2"/>
    <row r="58332" ht="12.75" x14ac:dyDescent="0.2"/>
    <row r="58333" ht="12.75" x14ac:dyDescent="0.2"/>
    <row r="58334" ht="12.75" x14ac:dyDescent="0.2"/>
    <row r="58335" ht="12.75" x14ac:dyDescent="0.2"/>
    <row r="58336" ht="12.75" x14ac:dyDescent="0.2"/>
    <row r="58337" ht="12.75" x14ac:dyDescent="0.2"/>
    <row r="58338" ht="12.75" x14ac:dyDescent="0.2"/>
    <row r="58339" ht="12.75" x14ac:dyDescent="0.2"/>
    <row r="58340" ht="12.75" x14ac:dyDescent="0.2"/>
    <row r="58341" ht="12.75" x14ac:dyDescent="0.2"/>
    <row r="58342" ht="12.75" x14ac:dyDescent="0.2"/>
    <row r="58343" ht="12.75" x14ac:dyDescent="0.2"/>
    <row r="58344" ht="12.75" x14ac:dyDescent="0.2"/>
    <row r="58345" ht="12.75" x14ac:dyDescent="0.2"/>
    <row r="58346" ht="12.75" x14ac:dyDescent="0.2"/>
    <row r="58347" ht="12.75" x14ac:dyDescent="0.2"/>
    <row r="58348" ht="12.75" x14ac:dyDescent="0.2"/>
    <row r="58349" ht="12.75" x14ac:dyDescent="0.2"/>
    <row r="58350" ht="12.75" x14ac:dyDescent="0.2"/>
    <row r="58351" ht="12.75" x14ac:dyDescent="0.2"/>
    <row r="58352" ht="12.75" x14ac:dyDescent="0.2"/>
    <row r="58353" ht="12.75" x14ac:dyDescent="0.2"/>
    <row r="58354" ht="12.75" x14ac:dyDescent="0.2"/>
    <row r="58355" ht="12.75" x14ac:dyDescent="0.2"/>
    <row r="58356" ht="12.75" x14ac:dyDescent="0.2"/>
    <row r="58357" ht="12.75" x14ac:dyDescent="0.2"/>
    <row r="58358" ht="12.75" x14ac:dyDescent="0.2"/>
    <row r="58359" ht="12.75" x14ac:dyDescent="0.2"/>
    <row r="58360" ht="12.75" x14ac:dyDescent="0.2"/>
    <row r="58361" ht="12.75" x14ac:dyDescent="0.2"/>
    <row r="58362" ht="12.75" x14ac:dyDescent="0.2"/>
    <row r="58363" ht="12.75" x14ac:dyDescent="0.2"/>
    <row r="58364" ht="12.75" x14ac:dyDescent="0.2"/>
    <row r="58365" ht="12.75" x14ac:dyDescent="0.2"/>
    <row r="58366" ht="12.75" x14ac:dyDescent="0.2"/>
    <row r="58367" ht="12.75" x14ac:dyDescent="0.2"/>
    <row r="58368" ht="12.75" x14ac:dyDescent="0.2"/>
    <row r="58369" ht="12.75" x14ac:dyDescent="0.2"/>
    <row r="58370" ht="12.75" x14ac:dyDescent="0.2"/>
    <row r="58371" ht="12.75" x14ac:dyDescent="0.2"/>
    <row r="58372" ht="12.75" x14ac:dyDescent="0.2"/>
    <row r="58373" ht="12.75" x14ac:dyDescent="0.2"/>
    <row r="58374" ht="12.75" x14ac:dyDescent="0.2"/>
    <row r="58375" ht="12.75" x14ac:dyDescent="0.2"/>
    <row r="58376" ht="12.75" x14ac:dyDescent="0.2"/>
    <row r="58377" ht="12.75" x14ac:dyDescent="0.2"/>
    <row r="58378" ht="12.75" x14ac:dyDescent="0.2"/>
    <row r="58379" ht="12.75" x14ac:dyDescent="0.2"/>
    <row r="58380" ht="12.75" x14ac:dyDescent="0.2"/>
    <row r="58381" ht="12.75" x14ac:dyDescent="0.2"/>
    <row r="58382" ht="12.75" x14ac:dyDescent="0.2"/>
    <row r="58383" ht="12.75" x14ac:dyDescent="0.2"/>
    <row r="58384" ht="12.75" x14ac:dyDescent="0.2"/>
    <row r="58385" ht="12.75" x14ac:dyDescent="0.2"/>
    <row r="58386" ht="12.75" x14ac:dyDescent="0.2"/>
    <row r="58387" ht="12.75" x14ac:dyDescent="0.2"/>
    <row r="58388" ht="12.75" x14ac:dyDescent="0.2"/>
    <row r="58389" ht="12.75" x14ac:dyDescent="0.2"/>
    <row r="58390" ht="12.75" x14ac:dyDescent="0.2"/>
    <row r="58391" ht="12.75" x14ac:dyDescent="0.2"/>
    <row r="58392" ht="12.75" x14ac:dyDescent="0.2"/>
    <row r="58393" ht="12.75" x14ac:dyDescent="0.2"/>
    <row r="58394" ht="12.75" x14ac:dyDescent="0.2"/>
    <row r="58395" ht="12.75" x14ac:dyDescent="0.2"/>
    <row r="58396" ht="12.75" x14ac:dyDescent="0.2"/>
    <row r="58397" ht="12.75" x14ac:dyDescent="0.2"/>
    <row r="58398" ht="12.75" x14ac:dyDescent="0.2"/>
    <row r="58399" ht="12.75" x14ac:dyDescent="0.2"/>
    <row r="58400" ht="12.75" x14ac:dyDescent="0.2"/>
    <row r="58401" ht="12.75" x14ac:dyDescent="0.2"/>
    <row r="58402" ht="12.75" x14ac:dyDescent="0.2"/>
    <row r="58403" ht="12.75" x14ac:dyDescent="0.2"/>
    <row r="58404" ht="12.75" x14ac:dyDescent="0.2"/>
    <row r="58405" ht="12.75" x14ac:dyDescent="0.2"/>
    <row r="58406" ht="12.75" x14ac:dyDescent="0.2"/>
    <row r="58407" ht="12.75" x14ac:dyDescent="0.2"/>
    <row r="58408" ht="12.75" x14ac:dyDescent="0.2"/>
    <row r="58409" ht="12.75" x14ac:dyDescent="0.2"/>
    <row r="58410" ht="12.75" x14ac:dyDescent="0.2"/>
    <row r="58411" ht="12.75" x14ac:dyDescent="0.2"/>
    <row r="58412" ht="12.75" x14ac:dyDescent="0.2"/>
    <row r="58413" ht="12.75" x14ac:dyDescent="0.2"/>
    <row r="58414" ht="12.75" x14ac:dyDescent="0.2"/>
    <row r="58415" ht="12.75" x14ac:dyDescent="0.2"/>
    <row r="58416" ht="12.75" x14ac:dyDescent="0.2"/>
    <row r="58417" ht="12.75" x14ac:dyDescent="0.2"/>
    <row r="58418" ht="12.75" x14ac:dyDescent="0.2"/>
    <row r="58419" ht="12.75" x14ac:dyDescent="0.2"/>
    <row r="58420" ht="12.75" x14ac:dyDescent="0.2"/>
    <row r="58421" ht="12.75" x14ac:dyDescent="0.2"/>
    <row r="58422" ht="12.75" x14ac:dyDescent="0.2"/>
    <row r="58423" ht="12.75" x14ac:dyDescent="0.2"/>
    <row r="58424" ht="12.75" x14ac:dyDescent="0.2"/>
    <row r="58425" ht="12.75" x14ac:dyDescent="0.2"/>
    <row r="58426" ht="12.75" x14ac:dyDescent="0.2"/>
    <row r="58427" ht="12.75" x14ac:dyDescent="0.2"/>
    <row r="58428" ht="12.75" x14ac:dyDescent="0.2"/>
    <row r="58429" ht="12.75" x14ac:dyDescent="0.2"/>
    <row r="58430" ht="12.75" x14ac:dyDescent="0.2"/>
    <row r="58431" ht="12.75" x14ac:dyDescent="0.2"/>
    <row r="58432" ht="12.75" x14ac:dyDescent="0.2"/>
    <row r="58433" ht="12.75" x14ac:dyDescent="0.2"/>
    <row r="58434" ht="12.75" x14ac:dyDescent="0.2"/>
    <row r="58435" ht="12.75" x14ac:dyDescent="0.2"/>
    <row r="58436" ht="12.75" x14ac:dyDescent="0.2"/>
    <row r="58437" ht="12.75" x14ac:dyDescent="0.2"/>
    <row r="58438" ht="12.75" x14ac:dyDescent="0.2"/>
    <row r="58439" ht="12.75" x14ac:dyDescent="0.2"/>
    <row r="58440" ht="12.75" x14ac:dyDescent="0.2"/>
    <row r="58441" ht="12.75" x14ac:dyDescent="0.2"/>
    <row r="58442" ht="12.75" x14ac:dyDescent="0.2"/>
    <row r="58443" ht="12.75" x14ac:dyDescent="0.2"/>
    <row r="58444" ht="12.75" x14ac:dyDescent="0.2"/>
    <row r="58445" ht="12.75" x14ac:dyDescent="0.2"/>
    <row r="58446" ht="12.75" x14ac:dyDescent="0.2"/>
    <row r="58447" ht="12.75" x14ac:dyDescent="0.2"/>
    <row r="58448" ht="12.75" x14ac:dyDescent="0.2"/>
    <row r="58449" ht="12.75" x14ac:dyDescent="0.2"/>
    <row r="58450" ht="12.75" x14ac:dyDescent="0.2"/>
    <row r="58451" ht="12.75" x14ac:dyDescent="0.2"/>
    <row r="58452" ht="12.75" x14ac:dyDescent="0.2"/>
    <row r="58453" ht="12.75" x14ac:dyDescent="0.2"/>
    <row r="58454" ht="12.75" x14ac:dyDescent="0.2"/>
    <row r="58455" ht="12.75" x14ac:dyDescent="0.2"/>
    <row r="58456" ht="12.75" x14ac:dyDescent="0.2"/>
    <row r="58457" ht="12.75" x14ac:dyDescent="0.2"/>
    <row r="58458" ht="12.75" x14ac:dyDescent="0.2"/>
    <row r="58459" ht="12.75" x14ac:dyDescent="0.2"/>
    <row r="58460" ht="12.75" x14ac:dyDescent="0.2"/>
    <row r="58461" ht="12.75" x14ac:dyDescent="0.2"/>
    <row r="58462" ht="12.75" x14ac:dyDescent="0.2"/>
    <row r="58463" ht="12.75" x14ac:dyDescent="0.2"/>
    <row r="58464" ht="12.75" x14ac:dyDescent="0.2"/>
    <row r="58465" ht="12.75" x14ac:dyDescent="0.2"/>
    <row r="58466" ht="12.75" x14ac:dyDescent="0.2"/>
    <row r="58467" ht="12.75" x14ac:dyDescent="0.2"/>
    <row r="58468" ht="12.75" x14ac:dyDescent="0.2"/>
    <row r="58469" ht="12.75" x14ac:dyDescent="0.2"/>
    <row r="58470" ht="12.75" x14ac:dyDescent="0.2"/>
    <row r="58471" ht="12.75" x14ac:dyDescent="0.2"/>
    <row r="58472" ht="12.75" x14ac:dyDescent="0.2"/>
    <row r="58473" ht="12.75" x14ac:dyDescent="0.2"/>
    <row r="58474" ht="12.75" x14ac:dyDescent="0.2"/>
    <row r="58475" ht="12.75" x14ac:dyDescent="0.2"/>
    <row r="58476" ht="12.75" x14ac:dyDescent="0.2"/>
    <row r="58477" ht="12.75" x14ac:dyDescent="0.2"/>
    <row r="58478" ht="12.75" x14ac:dyDescent="0.2"/>
    <row r="58479" ht="12.75" x14ac:dyDescent="0.2"/>
    <row r="58480" ht="12.75" x14ac:dyDescent="0.2"/>
    <row r="58481" ht="12.75" x14ac:dyDescent="0.2"/>
    <row r="58482" ht="12.75" x14ac:dyDescent="0.2"/>
    <row r="58483" ht="12.75" x14ac:dyDescent="0.2"/>
    <row r="58484" ht="12.75" x14ac:dyDescent="0.2"/>
    <row r="58485" ht="12.75" x14ac:dyDescent="0.2"/>
    <row r="58486" ht="12.75" x14ac:dyDescent="0.2"/>
    <row r="58487" ht="12.75" x14ac:dyDescent="0.2"/>
    <row r="58488" ht="12.75" x14ac:dyDescent="0.2"/>
    <row r="58489" ht="12.75" x14ac:dyDescent="0.2"/>
    <row r="58490" ht="12.75" x14ac:dyDescent="0.2"/>
    <row r="58491" ht="12.75" x14ac:dyDescent="0.2"/>
    <row r="58492" ht="12.75" x14ac:dyDescent="0.2"/>
    <row r="58493" ht="12.75" x14ac:dyDescent="0.2"/>
    <row r="58494" ht="12.75" x14ac:dyDescent="0.2"/>
    <row r="58495" ht="12.75" x14ac:dyDescent="0.2"/>
    <row r="58496" ht="12.75" x14ac:dyDescent="0.2"/>
    <row r="58497" ht="12.75" x14ac:dyDescent="0.2"/>
    <row r="58498" ht="12.75" x14ac:dyDescent="0.2"/>
    <row r="58499" ht="12.75" x14ac:dyDescent="0.2"/>
    <row r="58500" ht="12.75" x14ac:dyDescent="0.2"/>
    <row r="58501" ht="12.75" x14ac:dyDescent="0.2"/>
    <row r="58502" ht="12.75" x14ac:dyDescent="0.2"/>
    <row r="58503" ht="12.75" x14ac:dyDescent="0.2"/>
    <row r="58504" ht="12.75" x14ac:dyDescent="0.2"/>
    <row r="58505" ht="12.75" x14ac:dyDescent="0.2"/>
    <row r="58506" ht="12.75" x14ac:dyDescent="0.2"/>
    <row r="58507" ht="12.75" x14ac:dyDescent="0.2"/>
    <row r="58508" ht="12.75" x14ac:dyDescent="0.2"/>
    <row r="58509" ht="12.75" x14ac:dyDescent="0.2"/>
    <row r="58510" ht="12.75" x14ac:dyDescent="0.2"/>
    <row r="58511" ht="12.75" x14ac:dyDescent="0.2"/>
    <row r="58512" ht="12.75" x14ac:dyDescent="0.2"/>
    <row r="58513" ht="12.75" x14ac:dyDescent="0.2"/>
    <row r="58514" ht="12.75" x14ac:dyDescent="0.2"/>
    <row r="58515" ht="12.75" x14ac:dyDescent="0.2"/>
    <row r="58516" ht="12.75" x14ac:dyDescent="0.2"/>
    <row r="58517" ht="12.75" x14ac:dyDescent="0.2"/>
    <row r="58518" ht="12.75" x14ac:dyDescent="0.2"/>
    <row r="58519" ht="12.75" x14ac:dyDescent="0.2"/>
    <row r="58520" ht="12.75" x14ac:dyDescent="0.2"/>
    <row r="58521" ht="12.75" x14ac:dyDescent="0.2"/>
    <row r="58522" ht="12.75" x14ac:dyDescent="0.2"/>
    <row r="58523" ht="12.75" x14ac:dyDescent="0.2"/>
    <row r="58524" ht="12.75" x14ac:dyDescent="0.2"/>
    <row r="58525" ht="12.75" x14ac:dyDescent="0.2"/>
    <row r="58526" ht="12.75" x14ac:dyDescent="0.2"/>
    <row r="58527" ht="12.75" x14ac:dyDescent="0.2"/>
    <row r="58528" ht="12.75" x14ac:dyDescent="0.2"/>
    <row r="58529" ht="12.75" x14ac:dyDescent="0.2"/>
    <row r="58530" ht="12.75" x14ac:dyDescent="0.2"/>
    <row r="58531" ht="12.75" x14ac:dyDescent="0.2"/>
    <row r="58532" ht="12.75" x14ac:dyDescent="0.2"/>
    <row r="58533" ht="12.75" x14ac:dyDescent="0.2"/>
    <row r="58534" ht="12.75" x14ac:dyDescent="0.2"/>
    <row r="58535" ht="12.75" x14ac:dyDescent="0.2"/>
    <row r="58536" ht="12.75" x14ac:dyDescent="0.2"/>
    <row r="58537" ht="12.75" x14ac:dyDescent="0.2"/>
    <row r="58538" ht="12.75" x14ac:dyDescent="0.2"/>
    <row r="58539" ht="12.75" x14ac:dyDescent="0.2"/>
    <row r="58540" ht="12.75" x14ac:dyDescent="0.2"/>
    <row r="58541" ht="12.75" x14ac:dyDescent="0.2"/>
    <row r="58542" ht="12.75" x14ac:dyDescent="0.2"/>
    <row r="58543" ht="12.75" x14ac:dyDescent="0.2"/>
    <row r="58544" ht="12.75" x14ac:dyDescent="0.2"/>
    <row r="58545" ht="12.75" x14ac:dyDescent="0.2"/>
    <row r="58546" ht="12.75" x14ac:dyDescent="0.2"/>
    <row r="58547" ht="12.75" x14ac:dyDescent="0.2"/>
    <row r="58548" ht="12.75" x14ac:dyDescent="0.2"/>
    <row r="58549" ht="12.75" x14ac:dyDescent="0.2"/>
    <row r="58550" ht="12.75" x14ac:dyDescent="0.2"/>
    <row r="58551" ht="12.75" x14ac:dyDescent="0.2"/>
    <row r="58552" ht="12.75" x14ac:dyDescent="0.2"/>
    <row r="58553" ht="12.75" x14ac:dyDescent="0.2"/>
    <row r="58554" ht="12.75" x14ac:dyDescent="0.2"/>
    <row r="58555" ht="12.75" x14ac:dyDescent="0.2"/>
    <row r="58556" ht="12.75" x14ac:dyDescent="0.2"/>
    <row r="58557" ht="12.75" x14ac:dyDescent="0.2"/>
    <row r="58558" ht="12.75" x14ac:dyDescent="0.2"/>
    <row r="58559" ht="12.75" x14ac:dyDescent="0.2"/>
    <row r="58560" ht="12.75" x14ac:dyDescent="0.2"/>
    <row r="58561" ht="12.75" x14ac:dyDescent="0.2"/>
    <row r="58562" ht="12.75" x14ac:dyDescent="0.2"/>
    <row r="58563" ht="12.75" x14ac:dyDescent="0.2"/>
    <row r="58564" ht="12.75" x14ac:dyDescent="0.2"/>
    <row r="58565" ht="12.75" x14ac:dyDescent="0.2"/>
    <row r="58566" ht="12.75" x14ac:dyDescent="0.2"/>
    <row r="58567" ht="12.75" x14ac:dyDescent="0.2"/>
    <row r="58568" ht="12.75" x14ac:dyDescent="0.2"/>
    <row r="58569" ht="12.75" x14ac:dyDescent="0.2"/>
    <row r="58570" ht="12.75" x14ac:dyDescent="0.2"/>
    <row r="58571" ht="12.75" x14ac:dyDescent="0.2"/>
    <row r="58572" ht="12.75" x14ac:dyDescent="0.2"/>
    <row r="58573" ht="12.75" x14ac:dyDescent="0.2"/>
    <row r="58574" ht="12.75" x14ac:dyDescent="0.2"/>
    <row r="58575" ht="12.75" x14ac:dyDescent="0.2"/>
    <row r="58576" ht="12.75" x14ac:dyDescent="0.2"/>
    <row r="58577" ht="12.75" x14ac:dyDescent="0.2"/>
    <row r="58578" ht="12.75" x14ac:dyDescent="0.2"/>
    <row r="58579" ht="12.75" x14ac:dyDescent="0.2"/>
    <row r="58580" ht="12.75" x14ac:dyDescent="0.2"/>
    <row r="58581" ht="12.75" x14ac:dyDescent="0.2"/>
    <row r="58582" ht="12.75" x14ac:dyDescent="0.2"/>
    <row r="58583" ht="12.75" x14ac:dyDescent="0.2"/>
    <row r="58584" ht="12.75" x14ac:dyDescent="0.2"/>
    <row r="58585" ht="12.75" x14ac:dyDescent="0.2"/>
    <row r="58586" ht="12.75" x14ac:dyDescent="0.2"/>
    <row r="58587" ht="12.75" x14ac:dyDescent="0.2"/>
    <row r="58588" ht="12.75" x14ac:dyDescent="0.2"/>
    <row r="58589" ht="12.75" x14ac:dyDescent="0.2"/>
    <row r="58590" ht="12.75" x14ac:dyDescent="0.2"/>
    <row r="58591" ht="12.75" x14ac:dyDescent="0.2"/>
    <row r="58592" ht="12.75" x14ac:dyDescent="0.2"/>
    <row r="58593" ht="12.75" x14ac:dyDescent="0.2"/>
    <row r="58594" ht="12.75" x14ac:dyDescent="0.2"/>
    <row r="58595" ht="12.75" x14ac:dyDescent="0.2"/>
    <row r="58596" ht="12.75" x14ac:dyDescent="0.2"/>
    <row r="58597" ht="12.75" x14ac:dyDescent="0.2"/>
    <row r="58598" ht="12.75" x14ac:dyDescent="0.2"/>
    <row r="58599" ht="12.75" x14ac:dyDescent="0.2"/>
    <row r="58600" ht="12.75" x14ac:dyDescent="0.2"/>
    <row r="58601" ht="12.75" x14ac:dyDescent="0.2"/>
    <row r="58602" ht="12.75" x14ac:dyDescent="0.2"/>
    <row r="58603" ht="12.75" x14ac:dyDescent="0.2"/>
    <row r="58604" ht="12.75" x14ac:dyDescent="0.2"/>
    <row r="58605" ht="12.75" x14ac:dyDescent="0.2"/>
    <row r="58606" ht="12.75" x14ac:dyDescent="0.2"/>
    <row r="58607" ht="12.75" x14ac:dyDescent="0.2"/>
    <row r="58608" ht="12.75" x14ac:dyDescent="0.2"/>
    <row r="58609" ht="12.75" x14ac:dyDescent="0.2"/>
    <row r="58610" ht="12.75" x14ac:dyDescent="0.2"/>
    <row r="58611" ht="12.75" x14ac:dyDescent="0.2"/>
    <row r="58612" ht="12.75" x14ac:dyDescent="0.2"/>
    <row r="58613" ht="12.75" x14ac:dyDescent="0.2"/>
    <row r="58614" ht="12.75" x14ac:dyDescent="0.2"/>
    <row r="58615" ht="12.75" x14ac:dyDescent="0.2"/>
    <row r="58616" ht="12.75" x14ac:dyDescent="0.2"/>
    <row r="58617" ht="12.75" x14ac:dyDescent="0.2"/>
    <row r="58618" ht="12.75" x14ac:dyDescent="0.2"/>
    <row r="58619" ht="12.75" x14ac:dyDescent="0.2"/>
    <row r="58620" ht="12.75" x14ac:dyDescent="0.2"/>
    <row r="58621" ht="12.75" x14ac:dyDescent="0.2"/>
    <row r="58622" ht="12.75" x14ac:dyDescent="0.2"/>
    <row r="58623" ht="12.75" x14ac:dyDescent="0.2"/>
    <row r="58624" ht="12.75" x14ac:dyDescent="0.2"/>
    <row r="58625" ht="12.75" x14ac:dyDescent="0.2"/>
    <row r="58626" ht="12.75" x14ac:dyDescent="0.2"/>
    <row r="58627" ht="12.75" x14ac:dyDescent="0.2"/>
    <row r="58628" ht="12.75" x14ac:dyDescent="0.2"/>
    <row r="58629" ht="12.75" x14ac:dyDescent="0.2"/>
    <row r="58630" ht="12.75" x14ac:dyDescent="0.2"/>
    <row r="58631" ht="12.75" x14ac:dyDescent="0.2"/>
    <row r="58632" ht="12.75" x14ac:dyDescent="0.2"/>
    <row r="58633" ht="12.75" x14ac:dyDescent="0.2"/>
    <row r="58634" ht="12.75" x14ac:dyDescent="0.2"/>
    <row r="58635" ht="12.75" x14ac:dyDescent="0.2"/>
    <row r="58636" ht="12.75" x14ac:dyDescent="0.2"/>
    <row r="58637" ht="12.75" x14ac:dyDescent="0.2"/>
    <row r="58638" ht="12.75" x14ac:dyDescent="0.2"/>
    <row r="58639" ht="12.75" x14ac:dyDescent="0.2"/>
    <row r="58640" ht="12.75" x14ac:dyDescent="0.2"/>
    <row r="58641" ht="12.75" x14ac:dyDescent="0.2"/>
    <row r="58642" ht="12.75" x14ac:dyDescent="0.2"/>
    <row r="58643" ht="12.75" x14ac:dyDescent="0.2"/>
    <row r="58644" ht="12.75" x14ac:dyDescent="0.2"/>
    <row r="58645" ht="12.75" x14ac:dyDescent="0.2"/>
    <row r="58646" ht="12.75" x14ac:dyDescent="0.2"/>
    <row r="58647" ht="12.75" x14ac:dyDescent="0.2"/>
    <row r="58648" ht="12.75" x14ac:dyDescent="0.2"/>
    <row r="58649" ht="12.75" x14ac:dyDescent="0.2"/>
    <row r="58650" ht="12.75" x14ac:dyDescent="0.2"/>
    <row r="58651" ht="12.75" x14ac:dyDescent="0.2"/>
    <row r="58652" ht="12.75" x14ac:dyDescent="0.2"/>
    <row r="58653" ht="12.75" x14ac:dyDescent="0.2"/>
    <row r="58654" ht="12.75" x14ac:dyDescent="0.2"/>
    <row r="58655" ht="12.75" x14ac:dyDescent="0.2"/>
    <row r="58656" ht="12.75" x14ac:dyDescent="0.2"/>
    <row r="58657" ht="12.75" x14ac:dyDescent="0.2"/>
    <row r="58658" ht="12.75" x14ac:dyDescent="0.2"/>
    <row r="58659" ht="12.75" x14ac:dyDescent="0.2"/>
    <row r="58660" ht="12.75" x14ac:dyDescent="0.2"/>
    <row r="58661" ht="12.75" x14ac:dyDescent="0.2"/>
    <row r="58662" ht="12.75" x14ac:dyDescent="0.2"/>
    <row r="58663" ht="12.75" x14ac:dyDescent="0.2"/>
    <row r="58664" ht="12.75" x14ac:dyDescent="0.2"/>
    <row r="58665" ht="12.75" x14ac:dyDescent="0.2"/>
    <row r="58666" ht="12.75" x14ac:dyDescent="0.2"/>
    <row r="58667" ht="12.75" x14ac:dyDescent="0.2"/>
    <row r="58668" ht="12.75" x14ac:dyDescent="0.2"/>
    <row r="58669" ht="12.75" x14ac:dyDescent="0.2"/>
    <row r="58670" ht="12.75" x14ac:dyDescent="0.2"/>
    <row r="58671" ht="12.75" x14ac:dyDescent="0.2"/>
    <row r="58672" ht="12.75" x14ac:dyDescent="0.2"/>
    <row r="58673" ht="12.75" x14ac:dyDescent="0.2"/>
    <row r="58674" ht="12.75" x14ac:dyDescent="0.2"/>
    <row r="58675" ht="12.75" x14ac:dyDescent="0.2"/>
    <row r="58676" ht="12.75" x14ac:dyDescent="0.2"/>
    <row r="58677" ht="12.75" x14ac:dyDescent="0.2"/>
    <row r="58678" ht="12.75" x14ac:dyDescent="0.2"/>
    <row r="58679" ht="12.75" x14ac:dyDescent="0.2"/>
    <row r="58680" ht="12.75" x14ac:dyDescent="0.2"/>
    <row r="58681" ht="12.75" x14ac:dyDescent="0.2"/>
    <row r="58682" ht="12.75" x14ac:dyDescent="0.2"/>
    <row r="58683" ht="12.75" x14ac:dyDescent="0.2"/>
    <row r="58684" ht="12.75" x14ac:dyDescent="0.2"/>
    <row r="58685" ht="12.75" x14ac:dyDescent="0.2"/>
    <row r="58686" ht="12.75" x14ac:dyDescent="0.2"/>
    <row r="58687" ht="12.75" x14ac:dyDescent="0.2"/>
    <row r="58688" ht="12.75" x14ac:dyDescent="0.2"/>
    <row r="58689" ht="12.75" x14ac:dyDescent="0.2"/>
    <row r="58690" ht="12.75" x14ac:dyDescent="0.2"/>
    <row r="58691" ht="12.75" x14ac:dyDescent="0.2"/>
    <row r="58692" ht="12.75" x14ac:dyDescent="0.2"/>
    <row r="58693" ht="12.75" x14ac:dyDescent="0.2"/>
    <row r="58694" ht="12.75" x14ac:dyDescent="0.2"/>
    <row r="58695" ht="12.75" x14ac:dyDescent="0.2"/>
    <row r="58696" ht="12.75" x14ac:dyDescent="0.2"/>
    <row r="58697" ht="12.75" x14ac:dyDescent="0.2"/>
    <row r="58698" ht="12.75" x14ac:dyDescent="0.2"/>
    <row r="58699" ht="12.75" x14ac:dyDescent="0.2"/>
    <row r="58700" ht="12.75" x14ac:dyDescent="0.2"/>
    <row r="58701" ht="12.75" x14ac:dyDescent="0.2"/>
    <row r="58702" ht="12.75" x14ac:dyDescent="0.2"/>
    <row r="58703" ht="12.75" x14ac:dyDescent="0.2"/>
    <row r="58704" ht="12.75" x14ac:dyDescent="0.2"/>
    <row r="58705" ht="12.75" x14ac:dyDescent="0.2"/>
    <row r="58706" ht="12.75" x14ac:dyDescent="0.2"/>
    <row r="58707" ht="12.75" x14ac:dyDescent="0.2"/>
    <row r="58708" ht="12.75" x14ac:dyDescent="0.2"/>
    <row r="58709" ht="12.75" x14ac:dyDescent="0.2"/>
    <row r="58710" ht="12.75" x14ac:dyDescent="0.2"/>
    <row r="58711" ht="12.75" x14ac:dyDescent="0.2"/>
    <row r="58712" ht="12.75" x14ac:dyDescent="0.2"/>
    <row r="58713" ht="12.75" x14ac:dyDescent="0.2"/>
    <row r="58714" ht="12.75" x14ac:dyDescent="0.2"/>
    <row r="58715" ht="12.75" x14ac:dyDescent="0.2"/>
    <row r="58716" ht="12.75" x14ac:dyDescent="0.2"/>
    <row r="58717" ht="12.75" x14ac:dyDescent="0.2"/>
    <row r="58718" ht="12.75" x14ac:dyDescent="0.2"/>
    <row r="58719" ht="12.75" x14ac:dyDescent="0.2"/>
    <row r="58720" ht="12.75" x14ac:dyDescent="0.2"/>
    <row r="58721" ht="12.75" x14ac:dyDescent="0.2"/>
    <row r="58722" ht="12.75" x14ac:dyDescent="0.2"/>
    <row r="58723" ht="12.75" x14ac:dyDescent="0.2"/>
    <row r="58724" ht="12.75" x14ac:dyDescent="0.2"/>
    <row r="58725" ht="12.75" x14ac:dyDescent="0.2"/>
    <row r="58726" ht="12.75" x14ac:dyDescent="0.2"/>
    <row r="58727" ht="12.75" x14ac:dyDescent="0.2"/>
    <row r="58728" ht="12.75" x14ac:dyDescent="0.2"/>
    <row r="58729" ht="12.75" x14ac:dyDescent="0.2"/>
    <row r="58730" ht="12.75" x14ac:dyDescent="0.2"/>
    <row r="58731" ht="12.75" x14ac:dyDescent="0.2"/>
    <row r="58732" ht="12.75" x14ac:dyDescent="0.2"/>
    <row r="58733" ht="12.75" x14ac:dyDescent="0.2"/>
    <row r="58734" ht="12.75" x14ac:dyDescent="0.2"/>
    <row r="58735" ht="12.75" x14ac:dyDescent="0.2"/>
    <row r="58736" ht="12.75" x14ac:dyDescent="0.2"/>
    <row r="58737" ht="12.75" x14ac:dyDescent="0.2"/>
    <row r="58738" ht="12.75" x14ac:dyDescent="0.2"/>
    <row r="58739" ht="12.75" x14ac:dyDescent="0.2"/>
    <row r="58740" ht="12.75" x14ac:dyDescent="0.2"/>
    <row r="58741" ht="12.75" x14ac:dyDescent="0.2"/>
    <row r="58742" ht="12.75" x14ac:dyDescent="0.2"/>
    <row r="58743" ht="12.75" x14ac:dyDescent="0.2"/>
    <row r="58744" ht="12.75" x14ac:dyDescent="0.2"/>
    <row r="58745" ht="12.75" x14ac:dyDescent="0.2"/>
    <row r="58746" ht="12.75" x14ac:dyDescent="0.2"/>
    <row r="58747" ht="12.75" x14ac:dyDescent="0.2"/>
    <row r="58748" ht="12.75" x14ac:dyDescent="0.2"/>
    <row r="58749" ht="12.75" x14ac:dyDescent="0.2"/>
    <row r="58750" ht="12.75" x14ac:dyDescent="0.2"/>
    <row r="58751" ht="12.75" x14ac:dyDescent="0.2"/>
    <row r="58752" ht="12.75" x14ac:dyDescent="0.2"/>
    <row r="58753" ht="12.75" x14ac:dyDescent="0.2"/>
    <row r="58754" ht="12.75" x14ac:dyDescent="0.2"/>
    <row r="58755" ht="12.75" x14ac:dyDescent="0.2"/>
    <row r="58756" ht="12.75" x14ac:dyDescent="0.2"/>
    <row r="58757" ht="12.75" x14ac:dyDescent="0.2"/>
    <row r="58758" ht="12.75" x14ac:dyDescent="0.2"/>
    <row r="58759" ht="12.75" x14ac:dyDescent="0.2"/>
    <row r="58760" ht="12.75" x14ac:dyDescent="0.2"/>
    <row r="58761" ht="12.75" x14ac:dyDescent="0.2"/>
    <row r="58762" ht="12.75" x14ac:dyDescent="0.2"/>
    <row r="58763" ht="12.75" x14ac:dyDescent="0.2"/>
    <row r="58764" ht="12.75" x14ac:dyDescent="0.2"/>
    <row r="58765" ht="12.75" x14ac:dyDescent="0.2"/>
    <row r="58766" ht="12.75" x14ac:dyDescent="0.2"/>
    <row r="58767" ht="12.75" x14ac:dyDescent="0.2"/>
    <row r="58768" ht="12.75" x14ac:dyDescent="0.2"/>
    <row r="58769" ht="12.75" x14ac:dyDescent="0.2"/>
    <row r="58770" ht="12.75" x14ac:dyDescent="0.2"/>
    <row r="58771" ht="12.75" x14ac:dyDescent="0.2"/>
    <row r="58772" ht="12.75" x14ac:dyDescent="0.2"/>
    <row r="58773" ht="12.75" x14ac:dyDescent="0.2"/>
    <row r="58774" ht="12.75" x14ac:dyDescent="0.2"/>
    <row r="58775" ht="12.75" x14ac:dyDescent="0.2"/>
    <row r="58776" ht="12.75" x14ac:dyDescent="0.2"/>
    <row r="58777" ht="12.75" x14ac:dyDescent="0.2"/>
    <row r="58778" ht="12.75" x14ac:dyDescent="0.2"/>
    <row r="58779" ht="12.75" x14ac:dyDescent="0.2"/>
    <row r="58780" ht="12.75" x14ac:dyDescent="0.2"/>
    <row r="58781" ht="12.75" x14ac:dyDescent="0.2"/>
    <row r="58782" ht="12.75" x14ac:dyDescent="0.2"/>
    <row r="58783" ht="12.75" x14ac:dyDescent="0.2"/>
    <row r="58784" ht="12.75" x14ac:dyDescent="0.2"/>
    <row r="58785" ht="12.75" x14ac:dyDescent="0.2"/>
    <row r="58786" ht="12.75" x14ac:dyDescent="0.2"/>
    <row r="58787" ht="12.75" x14ac:dyDescent="0.2"/>
    <row r="58788" ht="12.75" x14ac:dyDescent="0.2"/>
    <row r="58789" ht="12.75" x14ac:dyDescent="0.2"/>
    <row r="58790" ht="12.75" x14ac:dyDescent="0.2"/>
    <row r="58791" ht="12.75" x14ac:dyDescent="0.2"/>
    <row r="58792" ht="12.75" x14ac:dyDescent="0.2"/>
    <row r="58793" ht="12.75" x14ac:dyDescent="0.2"/>
    <row r="58794" ht="12.75" x14ac:dyDescent="0.2"/>
    <row r="58795" ht="12.75" x14ac:dyDescent="0.2"/>
    <row r="58796" ht="12.75" x14ac:dyDescent="0.2"/>
    <row r="58797" ht="12.75" x14ac:dyDescent="0.2"/>
    <row r="58798" ht="12.75" x14ac:dyDescent="0.2"/>
    <row r="58799" ht="12.75" x14ac:dyDescent="0.2"/>
    <row r="58800" ht="12.75" x14ac:dyDescent="0.2"/>
    <row r="58801" ht="12.75" x14ac:dyDescent="0.2"/>
    <row r="58802" ht="12.75" x14ac:dyDescent="0.2"/>
    <row r="58803" ht="12.75" x14ac:dyDescent="0.2"/>
    <row r="58804" ht="12.75" x14ac:dyDescent="0.2"/>
    <row r="58805" ht="12.75" x14ac:dyDescent="0.2"/>
    <row r="58806" ht="12.75" x14ac:dyDescent="0.2"/>
    <row r="58807" ht="12.75" x14ac:dyDescent="0.2"/>
    <row r="58808" ht="12.75" x14ac:dyDescent="0.2"/>
    <row r="58809" ht="12.75" x14ac:dyDescent="0.2"/>
    <row r="58810" ht="12.75" x14ac:dyDescent="0.2"/>
    <row r="58811" ht="12.75" x14ac:dyDescent="0.2"/>
    <row r="58812" ht="12.75" x14ac:dyDescent="0.2"/>
    <row r="58813" ht="12.75" x14ac:dyDescent="0.2"/>
    <row r="58814" ht="12.75" x14ac:dyDescent="0.2"/>
    <row r="58815" ht="12.75" x14ac:dyDescent="0.2"/>
    <row r="58816" ht="12.75" x14ac:dyDescent="0.2"/>
    <row r="58817" ht="12.75" x14ac:dyDescent="0.2"/>
    <row r="58818" ht="12.75" x14ac:dyDescent="0.2"/>
    <row r="58819" ht="12.75" x14ac:dyDescent="0.2"/>
    <row r="58820" ht="12.75" x14ac:dyDescent="0.2"/>
    <row r="58821" ht="12.75" x14ac:dyDescent="0.2"/>
    <row r="58822" ht="12.75" x14ac:dyDescent="0.2"/>
    <row r="58823" ht="12.75" x14ac:dyDescent="0.2"/>
    <row r="58824" ht="12.75" x14ac:dyDescent="0.2"/>
    <row r="58825" ht="12.75" x14ac:dyDescent="0.2"/>
    <row r="58826" ht="12.75" x14ac:dyDescent="0.2"/>
    <row r="58827" ht="12.75" x14ac:dyDescent="0.2"/>
    <row r="58828" ht="12.75" x14ac:dyDescent="0.2"/>
    <row r="58829" ht="12.75" x14ac:dyDescent="0.2"/>
    <row r="58830" ht="12.75" x14ac:dyDescent="0.2"/>
    <row r="58831" ht="12.75" x14ac:dyDescent="0.2"/>
    <row r="58832" ht="12.75" x14ac:dyDescent="0.2"/>
    <row r="58833" ht="12.75" x14ac:dyDescent="0.2"/>
    <row r="58834" ht="12.75" x14ac:dyDescent="0.2"/>
    <row r="58835" ht="12.75" x14ac:dyDescent="0.2"/>
    <row r="58836" ht="12.75" x14ac:dyDescent="0.2"/>
    <row r="58837" ht="12.75" x14ac:dyDescent="0.2"/>
    <row r="58838" ht="12.75" x14ac:dyDescent="0.2"/>
    <row r="58839" ht="12.75" x14ac:dyDescent="0.2"/>
    <row r="58840" ht="12.75" x14ac:dyDescent="0.2"/>
    <row r="58841" ht="12.75" x14ac:dyDescent="0.2"/>
    <row r="58842" ht="12.75" x14ac:dyDescent="0.2"/>
    <row r="58843" ht="12.75" x14ac:dyDescent="0.2"/>
    <row r="58844" ht="12.75" x14ac:dyDescent="0.2"/>
    <row r="58845" ht="12.75" x14ac:dyDescent="0.2"/>
    <row r="58846" ht="12.75" x14ac:dyDescent="0.2"/>
    <row r="58847" ht="12.75" x14ac:dyDescent="0.2"/>
    <row r="58848" ht="12.75" x14ac:dyDescent="0.2"/>
    <row r="58849" ht="12.75" x14ac:dyDescent="0.2"/>
    <row r="58850" ht="12.75" x14ac:dyDescent="0.2"/>
    <row r="58851" ht="12.75" x14ac:dyDescent="0.2"/>
    <row r="58852" ht="12.75" x14ac:dyDescent="0.2"/>
    <row r="58853" ht="12.75" x14ac:dyDescent="0.2"/>
    <row r="58854" ht="12.75" x14ac:dyDescent="0.2"/>
    <row r="58855" ht="12.75" x14ac:dyDescent="0.2"/>
    <row r="58856" ht="12.75" x14ac:dyDescent="0.2"/>
    <row r="58857" ht="12.75" x14ac:dyDescent="0.2"/>
    <row r="58858" ht="12.75" x14ac:dyDescent="0.2"/>
    <row r="58859" ht="12.75" x14ac:dyDescent="0.2"/>
    <row r="58860" ht="12.75" x14ac:dyDescent="0.2"/>
    <row r="58861" ht="12.75" x14ac:dyDescent="0.2"/>
    <row r="58862" ht="12.75" x14ac:dyDescent="0.2"/>
    <row r="58863" ht="12.75" x14ac:dyDescent="0.2"/>
    <row r="58864" ht="12.75" x14ac:dyDescent="0.2"/>
    <row r="58865" ht="12.75" x14ac:dyDescent="0.2"/>
    <row r="58866" ht="12.75" x14ac:dyDescent="0.2"/>
    <row r="58867" ht="12.75" x14ac:dyDescent="0.2"/>
    <row r="58868" ht="12.75" x14ac:dyDescent="0.2"/>
    <row r="58869" ht="12.75" x14ac:dyDescent="0.2"/>
    <row r="58870" ht="12.75" x14ac:dyDescent="0.2"/>
    <row r="58871" ht="12.75" x14ac:dyDescent="0.2"/>
    <row r="58872" ht="12.75" x14ac:dyDescent="0.2"/>
    <row r="58873" ht="12.75" x14ac:dyDescent="0.2"/>
    <row r="58874" ht="12.75" x14ac:dyDescent="0.2"/>
    <row r="58875" ht="12.75" x14ac:dyDescent="0.2"/>
    <row r="58876" ht="12.75" x14ac:dyDescent="0.2"/>
    <row r="58877" ht="12.75" x14ac:dyDescent="0.2"/>
    <row r="58878" ht="12.75" x14ac:dyDescent="0.2"/>
    <row r="58879" ht="12.75" x14ac:dyDescent="0.2"/>
    <row r="58880" ht="12.75" x14ac:dyDescent="0.2"/>
    <row r="58881" ht="12.75" x14ac:dyDescent="0.2"/>
    <row r="58882" ht="12.75" x14ac:dyDescent="0.2"/>
    <row r="58883" ht="12.75" x14ac:dyDescent="0.2"/>
    <row r="58884" ht="12.75" x14ac:dyDescent="0.2"/>
    <row r="58885" ht="12.75" x14ac:dyDescent="0.2"/>
    <row r="58886" ht="12.75" x14ac:dyDescent="0.2"/>
    <row r="58887" ht="12.75" x14ac:dyDescent="0.2"/>
    <row r="58888" ht="12.75" x14ac:dyDescent="0.2"/>
    <row r="58889" ht="12.75" x14ac:dyDescent="0.2"/>
    <row r="58890" ht="12.75" x14ac:dyDescent="0.2"/>
    <row r="58891" ht="12.75" x14ac:dyDescent="0.2"/>
    <row r="58892" ht="12.75" x14ac:dyDescent="0.2"/>
    <row r="58893" ht="12.75" x14ac:dyDescent="0.2"/>
    <row r="58894" ht="12.75" x14ac:dyDescent="0.2"/>
    <row r="58895" ht="12.75" x14ac:dyDescent="0.2"/>
    <row r="58896" ht="12.75" x14ac:dyDescent="0.2"/>
    <row r="58897" ht="12.75" x14ac:dyDescent="0.2"/>
    <row r="58898" ht="12.75" x14ac:dyDescent="0.2"/>
    <row r="58899" ht="12.75" x14ac:dyDescent="0.2"/>
    <row r="58900" ht="12.75" x14ac:dyDescent="0.2"/>
    <row r="58901" ht="12.75" x14ac:dyDescent="0.2"/>
    <row r="58902" ht="12.75" x14ac:dyDescent="0.2"/>
    <row r="58903" ht="12.75" x14ac:dyDescent="0.2"/>
    <row r="58904" ht="12.75" x14ac:dyDescent="0.2"/>
    <row r="58905" ht="12.75" x14ac:dyDescent="0.2"/>
    <row r="58906" ht="12.75" x14ac:dyDescent="0.2"/>
    <row r="58907" ht="12.75" x14ac:dyDescent="0.2"/>
    <row r="58908" ht="12.75" x14ac:dyDescent="0.2"/>
    <row r="58909" ht="12.75" x14ac:dyDescent="0.2"/>
    <row r="58910" ht="12.75" x14ac:dyDescent="0.2"/>
    <row r="58911" ht="12.75" x14ac:dyDescent="0.2"/>
    <row r="58912" ht="12.75" x14ac:dyDescent="0.2"/>
    <row r="58913" ht="12.75" x14ac:dyDescent="0.2"/>
    <row r="58914" ht="12.75" x14ac:dyDescent="0.2"/>
    <row r="58915" ht="12.75" x14ac:dyDescent="0.2"/>
    <row r="58916" ht="12.75" x14ac:dyDescent="0.2"/>
    <row r="58917" ht="12.75" x14ac:dyDescent="0.2"/>
    <row r="58918" ht="12.75" x14ac:dyDescent="0.2"/>
    <row r="58919" ht="12.75" x14ac:dyDescent="0.2"/>
    <row r="58920" ht="12.75" x14ac:dyDescent="0.2"/>
    <row r="58921" ht="12.75" x14ac:dyDescent="0.2"/>
    <row r="58922" ht="12.75" x14ac:dyDescent="0.2"/>
    <row r="58923" ht="12.75" x14ac:dyDescent="0.2"/>
    <row r="58924" ht="12.75" x14ac:dyDescent="0.2"/>
    <row r="58925" ht="12.75" x14ac:dyDescent="0.2"/>
    <row r="58926" ht="12.75" x14ac:dyDescent="0.2"/>
    <row r="58927" ht="12.75" x14ac:dyDescent="0.2"/>
    <row r="58928" ht="12.75" x14ac:dyDescent="0.2"/>
    <row r="58929" ht="12.75" x14ac:dyDescent="0.2"/>
    <row r="58930" ht="12.75" x14ac:dyDescent="0.2"/>
    <row r="58931" ht="12.75" x14ac:dyDescent="0.2"/>
    <row r="58932" ht="12.75" x14ac:dyDescent="0.2"/>
    <row r="58933" ht="12.75" x14ac:dyDescent="0.2"/>
    <row r="58934" ht="12.75" x14ac:dyDescent="0.2"/>
    <row r="58935" ht="12.75" x14ac:dyDescent="0.2"/>
    <row r="58936" ht="12.75" x14ac:dyDescent="0.2"/>
    <row r="58937" ht="12.75" x14ac:dyDescent="0.2"/>
    <row r="58938" ht="12.75" x14ac:dyDescent="0.2"/>
    <row r="58939" ht="12.75" x14ac:dyDescent="0.2"/>
    <row r="58940" ht="12.75" x14ac:dyDescent="0.2"/>
    <row r="58941" ht="12.75" x14ac:dyDescent="0.2"/>
    <row r="58942" ht="12.75" x14ac:dyDescent="0.2"/>
    <row r="58943" ht="12.75" x14ac:dyDescent="0.2"/>
    <row r="58944" ht="12.75" x14ac:dyDescent="0.2"/>
    <row r="58945" ht="12.75" x14ac:dyDescent="0.2"/>
    <row r="58946" ht="12.75" x14ac:dyDescent="0.2"/>
    <row r="58947" ht="12.75" x14ac:dyDescent="0.2"/>
    <row r="58948" ht="12.75" x14ac:dyDescent="0.2"/>
    <row r="58949" ht="12.75" x14ac:dyDescent="0.2"/>
    <row r="58950" ht="12.75" x14ac:dyDescent="0.2"/>
    <row r="58951" ht="12.75" x14ac:dyDescent="0.2"/>
    <row r="58952" ht="12.75" x14ac:dyDescent="0.2"/>
    <row r="58953" ht="12.75" x14ac:dyDescent="0.2"/>
    <row r="58954" ht="12.75" x14ac:dyDescent="0.2"/>
    <row r="58955" ht="12.75" x14ac:dyDescent="0.2"/>
    <row r="58956" ht="12.75" x14ac:dyDescent="0.2"/>
    <row r="58957" ht="12.75" x14ac:dyDescent="0.2"/>
    <row r="58958" ht="12.75" x14ac:dyDescent="0.2"/>
    <row r="58959" ht="12.75" x14ac:dyDescent="0.2"/>
    <row r="58960" ht="12.75" x14ac:dyDescent="0.2"/>
    <row r="58961" ht="12.75" x14ac:dyDescent="0.2"/>
    <row r="58962" ht="12.75" x14ac:dyDescent="0.2"/>
    <row r="58963" ht="12.75" x14ac:dyDescent="0.2"/>
    <row r="58964" ht="12.75" x14ac:dyDescent="0.2"/>
    <row r="58965" ht="12.75" x14ac:dyDescent="0.2"/>
    <row r="58966" ht="12.75" x14ac:dyDescent="0.2"/>
    <row r="58967" ht="12.75" x14ac:dyDescent="0.2"/>
    <row r="58968" ht="12.75" x14ac:dyDescent="0.2"/>
    <row r="58969" ht="12.75" x14ac:dyDescent="0.2"/>
    <row r="58970" ht="12.75" x14ac:dyDescent="0.2"/>
    <row r="58971" ht="12.75" x14ac:dyDescent="0.2"/>
    <row r="58972" ht="12.75" x14ac:dyDescent="0.2"/>
    <row r="58973" ht="12.75" x14ac:dyDescent="0.2"/>
    <row r="58974" ht="12.75" x14ac:dyDescent="0.2"/>
    <row r="58975" ht="12.75" x14ac:dyDescent="0.2"/>
    <row r="58976" ht="12.75" x14ac:dyDescent="0.2"/>
    <row r="58977" ht="12.75" x14ac:dyDescent="0.2"/>
    <row r="58978" ht="12.75" x14ac:dyDescent="0.2"/>
    <row r="58979" ht="12.75" x14ac:dyDescent="0.2"/>
    <row r="58980" ht="12.75" x14ac:dyDescent="0.2"/>
    <row r="58981" ht="12.75" x14ac:dyDescent="0.2"/>
    <row r="58982" ht="12.75" x14ac:dyDescent="0.2"/>
    <row r="58983" ht="12.75" x14ac:dyDescent="0.2"/>
    <row r="58984" ht="12.75" x14ac:dyDescent="0.2"/>
    <row r="58985" ht="12.75" x14ac:dyDescent="0.2"/>
    <row r="58986" ht="12.75" x14ac:dyDescent="0.2"/>
    <row r="58987" ht="12.75" x14ac:dyDescent="0.2"/>
    <row r="58988" ht="12.75" x14ac:dyDescent="0.2"/>
    <row r="58989" ht="12.75" x14ac:dyDescent="0.2"/>
    <row r="58990" ht="12.75" x14ac:dyDescent="0.2"/>
    <row r="58991" ht="12.75" x14ac:dyDescent="0.2"/>
    <row r="58992" ht="12.75" x14ac:dyDescent="0.2"/>
    <row r="58993" ht="12.75" x14ac:dyDescent="0.2"/>
    <row r="58994" ht="12.75" x14ac:dyDescent="0.2"/>
    <row r="58995" ht="12.75" x14ac:dyDescent="0.2"/>
    <row r="58996" ht="12.75" x14ac:dyDescent="0.2"/>
    <row r="58997" ht="12.75" x14ac:dyDescent="0.2"/>
    <row r="58998" ht="12.75" x14ac:dyDescent="0.2"/>
    <row r="58999" ht="12.75" x14ac:dyDescent="0.2"/>
    <row r="59000" ht="12.75" x14ac:dyDescent="0.2"/>
    <row r="59001" ht="12.75" x14ac:dyDescent="0.2"/>
    <row r="59002" ht="12.75" x14ac:dyDescent="0.2"/>
    <row r="59003" ht="12.75" x14ac:dyDescent="0.2"/>
    <row r="59004" ht="12.75" x14ac:dyDescent="0.2"/>
    <row r="59005" ht="12.75" x14ac:dyDescent="0.2"/>
    <row r="59006" ht="12.75" x14ac:dyDescent="0.2"/>
    <row r="59007" ht="12.75" x14ac:dyDescent="0.2"/>
    <row r="59008" ht="12.75" x14ac:dyDescent="0.2"/>
    <row r="59009" ht="12.75" x14ac:dyDescent="0.2"/>
    <row r="59010" ht="12.75" x14ac:dyDescent="0.2"/>
    <row r="59011" ht="12.75" x14ac:dyDescent="0.2"/>
    <row r="59012" ht="12.75" x14ac:dyDescent="0.2"/>
    <row r="59013" ht="12.75" x14ac:dyDescent="0.2"/>
    <row r="59014" ht="12.75" x14ac:dyDescent="0.2"/>
    <row r="59015" ht="12.75" x14ac:dyDescent="0.2"/>
    <row r="59016" ht="12.75" x14ac:dyDescent="0.2"/>
    <row r="59017" ht="12.75" x14ac:dyDescent="0.2"/>
    <row r="59018" ht="12.75" x14ac:dyDescent="0.2"/>
    <row r="59019" ht="12.75" x14ac:dyDescent="0.2"/>
    <row r="59020" ht="12.75" x14ac:dyDescent="0.2"/>
    <row r="59021" ht="12.75" x14ac:dyDescent="0.2"/>
    <row r="59022" ht="12.75" x14ac:dyDescent="0.2"/>
    <row r="59023" ht="12.75" x14ac:dyDescent="0.2"/>
    <row r="59024" ht="12.75" x14ac:dyDescent="0.2"/>
    <row r="59025" ht="12.75" x14ac:dyDescent="0.2"/>
    <row r="59026" ht="12.75" x14ac:dyDescent="0.2"/>
    <row r="59027" ht="12.75" x14ac:dyDescent="0.2"/>
    <row r="59028" ht="12.75" x14ac:dyDescent="0.2"/>
    <row r="59029" ht="12.75" x14ac:dyDescent="0.2"/>
    <row r="59030" ht="12.75" x14ac:dyDescent="0.2"/>
    <row r="59031" ht="12.75" x14ac:dyDescent="0.2"/>
    <row r="59032" ht="12.75" x14ac:dyDescent="0.2"/>
    <row r="59033" ht="12.75" x14ac:dyDescent="0.2"/>
    <row r="59034" ht="12.75" x14ac:dyDescent="0.2"/>
    <row r="59035" ht="12.75" x14ac:dyDescent="0.2"/>
    <row r="59036" ht="12.75" x14ac:dyDescent="0.2"/>
    <row r="59037" ht="12.75" x14ac:dyDescent="0.2"/>
    <row r="59038" ht="12.75" x14ac:dyDescent="0.2"/>
    <row r="59039" ht="12.75" x14ac:dyDescent="0.2"/>
    <row r="59040" ht="12.75" x14ac:dyDescent="0.2"/>
    <row r="59041" ht="12.75" x14ac:dyDescent="0.2"/>
    <row r="59042" ht="12.75" x14ac:dyDescent="0.2"/>
    <row r="59043" ht="12.75" x14ac:dyDescent="0.2"/>
    <row r="59044" ht="12.75" x14ac:dyDescent="0.2"/>
    <row r="59045" ht="12.75" x14ac:dyDescent="0.2"/>
    <row r="59046" ht="12.75" x14ac:dyDescent="0.2"/>
    <row r="59047" ht="12.75" x14ac:dyDescent="0.2"/>
    <row r="59048" ht="12.75" x14ac:dyDescent="0.2"/>
    <row r="59049" ht="12.75" x14ac:dyDescent="0.2"/>
    <row r="59050" ht="12.75" x14ac:dyDescent="0.2"/>
    <row r="59051" ht="12.75" x14ac:dyDescent="0.2"/>
    <row r="59052" ht="12.75" x14ac:dyDescent="0.2"/>
    <row r="59053" ht="12.75" x14ac:dyDescent="0.2"/>
    <row r="59054" ht="12.75" x14ac:dyDescent="0.2"/>
    <row r="59055" ht="12.75" x14ac:dyDescent="0.2"/>
    <row r="59056" ht="12.75" x14ac:dyDescent="0.2"/>
    <row r="59057" ht="12.75" x14ac:dyDescent="0.2"/>
    <row r="59058" ht="12.75" x14ac:dyDescent="0.2"/>
    <row r="59059" ht="12.75" x14ac:dyDescent="0.2"/>
    <row r="59060" ht="12.75" x14ac:dyDescent="0.2"/>
    <row r="59061" ht="12.75" x14ac:dyDescent="0.2"/>
    <row r="59062" ht="12.75" x14ac:dyDescent="0.2"/>
    <row r="59063" ht="12.75" x14ac:dyDescent="0.2"/>
    <row r="59064" ht="12.75" x14ac:dyDescent="0.2"/>
    <row r="59065" ht="12.75" x14ac:dyDescent="0.2"/>
    <row r="59066" ht="12.75" x14ac:dyDescent="0.2"/>
    <row r="59067" ht="12.75" x14ac:dyDescent="0.2"/>
    <row r="59068" ht="12.75" x14ac:dyDescent="0.2"/>
    <row r="59069" ht="12.75" x14ac:dyDescent="0.2"/>
    <row r="59070" ht="12.75" x14ac:dyDescent="0.2"/>
    <row r="59071" ht="12.75" x14ac:dyDescent="0.2"/>
    <row r="59072" ht="12.75" x14ac:dyDescent="0.2"/>
    <row r="59073" ht="12.75" x14ac:dyDescent="0.2"/>
    <row r="59074" ht="12.75" x14ac:dyDescent="0.2"/>
    <row r="59075" ht="12.75" x14ac:dyDescent="0.2"/>
    <row r="59076" ht="12.75" x14ac:dyDescent="0.2"/>
    <row r="59077" ht="12.75" x14ac:dyDescent="0.2"/>
    <row r="59078" ht="12.75" x14ac:dyDescent="0.2"/>
    <row r="59079" ht="12.75" x14ac:dyDescent="0.2"/>
    <row r="59080" ht="12.75" x14ac:dyDescent="0.2"/>
    <row r="59081" ht="12.75" x14ac:dyDescent="0.2"/>
    <row r="59082" ht="12.75" x14ac:dyDescent="0.2"/>
    <row r="59083" ht="12.75" x14ac:dyDescent="0.2"/>
    <row r="59084" ht="12.75" x14ac:dyDescent="0.2"/>
    <row r="59085" ht="12.75" x14ac:dyDescent="0.2"/>
    <row r="59086" ht="12.75" x14ac:dyDescent="0.2"/>
    <row r="59087" ht="12.75" x14ac:dyDescent="0.2"/>
    <row r="59088" ht="12.75" x14ac:dyDescent="0.2"/>
    <row r="59089" ht="12.75" x14ac:dyDescent="0.2"/>
    <row r="59090" ht="12.75" x14ac:dyDescent="0.2"/>
    <row r="59091" ht="12.75" x14ac:dyDescent="0.2"/>
    <row r="59092" ht="12.75" x14ac:dyDescent="0.2"/>
    <row r="59093" ht="12.75" x14ac:dyDescent="0.2"/>
    <row r="59094" ht="12.75" x14ac:dyDescent="0.2"/>
    <row r="59095" ht="12.75" x14ac:dyDescent="0.2"/>
    <row r="59096" ht="12.75" x14ac:dyDescent="0.2"/>
    <row r="59097" ht="12.75" x14ac:dyDescent="0.2"/>
    <row r="59098" ht="12.75" x14ac:dyDescent="0.2"/>
    <row r="59099" ht="12.75" x14ac:dyDescent="0.2"/>
    <row r="59100" ht="12.75" x14ac:dyDescent="0.2"/>
    <row r="59101" ht="12.75" x14ac:dyDescent="0.2"/>
    <row r="59102" ht="12.75" x14ac:dyDescent="0.2"/>
    <row r="59103" ht="12.75" x14ac:dyDescent="0.2"/>
    <row r="59104" ht="12.75" x14ac:dyDescent="0.2"/>
    <row r="59105" ht="12.75" x14ac:dyDescent="0.2"/>
    <row r="59106" ht="12.75" x14ac:dyDescent="0.2"/>
    <row r="59107" ht="12.75" x14ac:dyDescent="0.2"/>
    <row r="59108" ht="12.75" x14ac:dyDescent="0.2"/>
    <row r="59109" ht="12.75" x14ac:dyDescent="0.2"/>
    <row r="59110" ht="12.75" x14ac:dyDescent="0.2"/>
    <row r="59111" ht="12.75" x14ac:dyDescent="0.2"/>
    <row r="59112" ht="12.75" x14ac:dyDescent="0.2"/>
    <row r="59113" ht="12.75" x14ac:dyDescent="0.2"/>
    <row r="59114" ht="12.75" x14ac:dyDescent="0.2"/>
    <row r="59115" ht="12.75" x14ac:dyDescent="0.2"/>
    <row r="59116" ht="12.75" x14ac:dyDescent="0.2"/>
    <row r="59117" ht="12.75" x14ac:dyDescent="0.2"/>
    <row r="59118" ht="12.75" x14ac:dyDescent="0.2"/>
    <row r="59119" ht="12.75" x14ac:dyDescent="0.2"/>
    <row r="59120" ht="12.75" x14ac:dyDescent="0.2"/>
    <row r="59121" ht="12.75" x14ac:dyDescent="0.2"/>
    <row r="59122" ht="12.75" x14ac:dyDescent="0.2"/>
    <row r="59123" ht="12.75" x14ac:dyDescent="0.2"/>
    <row r="59124" ht="12.75" x14ac:dyDescent="0.2"/>
    <row r="59125" ht="12.75" x14ac:dyDescent="0.2"/>
    <row r="59126" ht="12.75" x14ac:dyDescent="0.2"/>
    <row r="59127" ht="12.75" x14ac:dyDescent="0.2"/>
    <row r="59128" ht="12.75" x14ac:dyDescent="0.2"/>
    <row r="59129" ht="12.75" x14ac:dyDescent="0.2"/>
    <row r="59130" ht="12.75" x14ac:dyDescent="0.2"/>
    <row r="59131" ht="12.75" x14ac:dyDescent="0.2"/>
    <row r="59132" ht="12.75" x14ac:dyDescent="0.2"/>
    <row r="59133" ht="12.75" x14ac:dyDescent="0.2"/>
    <row r="59134" ht="12.75" x14ac:dyDescent="0.2"/>
    <row r="59135" ht="12.75" x14ac:dyDescent="0.2"/>
    <row r="59136" ht="12.75" x14ac:dyDescent="0.2"/>
    <row r="59137" ht="12.75" x14ac:dyDescent="0.2"/>
    <row r="59138" ht="12.75" x14ac:dyDescent="0.2"/>
    <row r="59139" ht="12.75" x14ac:dyDescent="0.2"/>
    <row r="59140" ht="12.75" x14ac:dyDescent="0.2"/>
    <row r="59141" ht="12.75" x14ac:dyDescent="0.2"/>
    <row r="59142" ht="12.75" x14ac:dyDescent="0.2"/>
    <row r="59143" ht="12.75" x14ac:dyDescent="0.2"/>
    <row r="59144" ht="12.75" x14ac:dyDescent="0.2"/>
    <row r="59145" ht="12.75" x14ac:dyDescent="0.2"/>
    <row r="59146" ht="12.75" x14ac:dyDescent="0.2"/>
    <row r="59147" ht="12.75" x14ac:dyDescent="0.2"/>
    <row r="59148" ht="12.75" x14ac:dyDescent="0.2"/>
    <row r="59149" ht="12.75" x14ac:dyDescent="0.2"/>
    <row r="59150" ht="12.75" x14ac:dyDescent="0.2"/>
    <row r="59151" ht="12.75" x14ac:dyDescent="0.2"/>
    <row r="59152" ht="12.75" x14ac:dyDescent="0.2"/>
    <row r="59153" ht="12.75" x14ac:dyDescent="0.2"/>
    <row r="59154" ht="12.75" x14ac:dyDescent="0.2"/>
    <row r="59155" ht="12.75" x14ac:dyDescent="0.2"/>
    <row r="59156" ht="12.75" x14ac:dyDescent="0.2"/>
    <row r="59157" ht="12.75" x14ac:dyDescent="0.2"/>
    <row r="59158" ht="12.75" x14ac:dyDescent="0.2"/>
    <row r="59159" ht="12.75" x14ac:dyDescent="0.2"/>
    <row r="59160" ht="12.75" x14ac:dyDescent="0.2"/>
    <row r="59161" ht="12.75" x14ac:dyDescent="0.2"/>
    <row r="59162" ht="12.75" x14ac:dyDescent="0.2"/>
    <row r="59163" ht="12.75" x14ac:dyDescent="0.2"/>
    <row r="59164" ht="12.75" x14ac:dyDescent="0.2"/>
    <row r="59165" ht="12.75" x14ac:dyDescent="0.2"/>
    <row r="59166" ht="12.75" x14ac:dyDescent="0.2"/>
    <row r="59167" ht="12.75" x14ac:dyDescent="0.2"/>
    <row r="59168" ht="12.75" x14ac:dyDescent="0.2"/>
    <row r="59169" ht="12.75" x14ac:dyDescent="0.2"/>
    <row r="59170" ht="12.75" x14ac:dyDescent="0.2"/>
    <row r="59171" ht="12.75" x14ac:dyDescent="0.2"/>
    <row r="59172" ht="12.75" x14ac:dyDescent="0.2"/>
    <row r="59173" ht="12.75" x14ac:dyDescent="0.2"/>
    <row r="59174" ht="12.75" x14ac:dyDescent="0.2"/>
    <row r="59175" ht="12.75" x14ac:dyDescent="0.2"/>
    <row r="59176" ht="12.75" x14ac:dyDescent="0.2"/>
    <row r="59177" ht="12.75" x14ac:dyDescent="0.2"/>
    <row r="59178" ht="12.75" x14ac:dyDescent="0.2"/>
    <row r="59179" ht="12.75" x14ac:dyDescent="0.2"/>
    <row r="59180" ht="12.75" x14ac:dyDescent="0.2"/>
    <row r="59181" ht="12.75" x14ac:dyDescent="0.2"/>
    <row r="59182" ht="12.75" x14ac:dyDescent="0.2"/>
    <row r="59183" ht="12.75" x14ac:dyDescent="0.2"/>
    <row r="59184" ht="12.75" x14ac:dyDescent="0.2"/>
    <row r="59185" ht="12.75" x14ac:dyDescent="0.2"/>
    <row r="59186" ht="12.75" x14ac:dyDescent="0.2"/>
    <row r="59187" ht="12.75" x14ac:dyDescent="0.2"/>
    <row r="59188" ht="12.75" x14ac:dyDescent="0.2"/>
    <row r="59189" ht="12.75" x14ac:dyDescent="0.2"/>
    <row r="59190" ht="12.75" x14ac:dyDescent="0.2"/>
    <row r="59191" ht="12.75" x14ac:dyDescent="0.2"/>
    <row r="59192" ht="12.75" x14ac:dyDescent="0.2"/>
    <row r="59193" ht="12.75" x14ac:dyDescent="0.2"/>
    <row r="59194" ht="12.75" x14ac:dyDescent="0.2"/>
    <row r="59195" ht="12.75" x14ac:dyDescent="0.2"/>
    <row r="59196" ht="12.75" x14ac:dyDescent="0.2"/>
    <row r="59197" ht="12.75" x14ac:dyDescent="0.2"/>
    <row r="59198" ht="12.75" x14ac:dyDescent="0.2"/>
    <row r="59199" ht="12.75" x14ac:dyDescent="0.2"/>
    <row r="59200" ht="12.75" x14ac:dyDescent="0.2"/>
    <row r="59201" ht="12.75" x14ac:dyDescent="0.2"/>
    <row r="59202" ht="12.75" x14ac:dyDescent="0.2"/>
    <row r="59203" ht="12.75" x14ac:dyDescent="0.2"/>
    <row r="59204" ht="12.75" x14ac:dyDescent="0.2"/>
    <row r="59205" ht="12.75" x14ac:dyDescent="0.2"/>
    <row r="59206" ht="12.75" x14ac:dyDescent="0.2"/>
    <row r="59207" ht="12.75" x14ac:dyDescent="0.2"/>
    <row r="59208" ht="12.75" x14ac:dyDescent="0.2"/>
    <row r="59209" ht="12.75" x14ac:dyDescent="0.2"/>
    <row r="59210" ht="12.75" x14ac:dyDescent="0.2"/>
    <row r="59211" ht="12.75" x14ac:dyDescent="0.2"/>
    <row r="59212" ht="12.75" x14ac:dyDescent="0.2"/>
    <row r="59213" ht="12.75" x14ac:dyDescent="0.2"/>
    <row r="59214" ht="12.75" x14ac:dyDescent="0.2"/>
    <row r="59215" ht="12.75" x14ac:dyDescent="0.2"/>
    <row r="59216" ht="12.75" x14ac:dyDescent="0.2"/>
    <row r="59217" ht="12.75" x14ac:dyDescent="0.2"/>
    <row r="59218" ht="12.75" x14ac:dyDescent="0.2"/>
    <row r="59219" ht="12.75" x14ac:dyDescent="0.2"/>
    <row r="59220" ht="12.75" x14ac:dyDescent="0.2"/>
    <row r="59221" ht="12.75" x14ac:dyDescent="0.2"/>
    <row r="59222" ht="12.75" x14ac:dyDescent="0.2"/>
    <row r="59223" ht="12.75" x14ac:dyDescent="0.2"/>
    <row r="59224" ht="12.75" x14ac:dyDescent="0.2"/>
    <row r="59225" ht="12.75" x14ac:dyDescent="0.2"/>
    <row r="59226" ht="12.75" x14ac:dyDescent="0.2"/>
    <row r="59227" ht="12.75" x14ac:dyDescent="0.2"/>
    <row r="59228" ht="12.75" x14ac:dyDescent="0.2"/>
    <row r="59229" ht="12.75" x14ac:dyDescent="0.2"/>
    <row r="59230" ht="12.75" x14ac:dyDescent="0.2"/>
    <row r="59231" ht="12.75" x14ac:dyDescent="0.2"/>
    <row r="59232" ht="12.75" x14ac:dyDescent="0.2"/>
    <row r="59233" ht="12.75" x14ac:dyDescent="0.2"/>
    <row r="59234" ht="12.75" x14ac:dyDescent="0.2"/>
    <row r="59235" ht="12.75" x14ac:dyDescent="0.2"/>
    <row r="59236" ht="12.75" x14ac:dyDescent="0.2"/>
    <row r="59237" ht="12.75" x14ac:dyDescent="0.2"/>
    <row r="59238" ht="12.75" x14ac:dyDescent="0.2"/>
    <row r="59239" ht="12.75" x14ac:dyDescent="0.2"/>
    <row r="59240" ht="12.75" x14ac:dyDescent="0.2"/>
    <row r="59241" ht="12.75" x14ac:dyDescent="0.2"/>
    <row r="59242" ht="12.75" x14ac:dyDescent="0.2"/>
    <row r="59243" ht="12.75" x14ac:dyDescent="0.2"/>
    <row r="59244" ht="12.75" x14ac:dyDescent="0.2"/>
    <row r="59245" ht="12.75" x14ac:dyDescent="0.2"/>
    <row r="59246" ht="12.75" x14ac:dyDescent="0.2"/>
    <row r="59247" ht="12.75" x14ac:dyDescent="0.2"/>
    <row r="59248" ht="12.75" x14ac:dyDescent="0.2"/>
    <row r="59249" ht="12.75" x14ac:dyDescent="0.2"/>
    <row r="59250" ht="12.75" x14ac:dyDescent="0.2"/>
    <row r="59251" ht="12.75" x14ac:dyDescent="0.2"/>
    <row r="59252" ht="12.75" x14ac:dyDescent="0.2"/>
    <row r="59253" ht="12.75" x14ac:dyDescent="0.2"/>
    <row r="59254" ht="12.75" x14ac:dyDescent="0.2"/>
    <row r="59255" ht="12.75" x14ac:dyDescent="0.2"/>
    <row r="59256" ht="12.75" x14ac:dyDescent="0.2"/>
    <row r="59257" ht="12.75" x14ac:dyDescent="0.2"/>
    <row r="59258" ht="12.75" x14ac:dyDescent="0.2"/>
    <row r="59259" ht="12.75" x14ac:dyDescent="0.2"/>
    <row r="59260" ht="12.75" x14ac:dyDescent="0.2"/>
    <row r="59261" ht="12.75" x14ac:dyDescent="0.2"/>
    <row r="59262" ht="12.75" x14ac:dyDescent="0.2"/>
    <row r="59263" ht="12.75" x14ac:dyDescent="0.2"/>
    <row r="59264" ht="12.75" x14ac:dyDescent="0.2"/>
    <row r="59265" ht="12.75" x14ac:dyDescent="0.2"/>
    <row r="59266" ht="12.75" x14ac:dyDescent="0.2"/>
    <row r="59267" ht="12.75" x14ac:dyDescent="0.2"/>
    <row r="59268" ht="12.75" x14ac:dyDescent="0.2"/>
    <row r="59269" ht="12.75" x14ac:dyDescent="0.2"/>
    <row r="59270" ht="12.75" x14ac:dyDescent="0.2"/>
    <row r="59271" ht="12.75" x14ac:dyDescent="0.2"/>
    <row r="59272" ht="12.75" x14ac:dyDescent="0.2"/>
    <row r="59273" ht="12.75" x14ac:dyDescent="0.2"/>
    <row r="59274" ht="12.75" x14ac:dyDescent="0.2"/>
    <row r="59275" ht="12.75" x14ac:dyDescent="0.2"/>
    <row r="59276" ht="12.75" x14ac:dyDescent="0.2"/>
    <row r="59277" ht="12.75" x14ac:dyDescent="0.2"/>
    <row r="59278" ht="12.75" x14ac:dyDescent="0.2"/>
    <row r="59279" ht="12.75" x14ac:dyDescent="0.2"/>
    <row r="59280" ht="12.75" x14ac:dyDescent="0.2"/>
    <row r="59281" ht="12.75" x14ac:dyDescent="0.2"/>
    <row r="59282" ht="12.75" x14ac:dyDescent="0.2"/>
    <row r="59283" ht="12.75" x14ac:dyDescent="0.2"/>
    <row r="59284" ht="12.75" x14ac:dyDescent="0.2"/>
    <row r="59285" ht="12.75" x14ac:dyDescent="0.2"/>
    <row r="59286" ht="12.75" x14ac:dyDescent="0.2"/>
    <row r="59287" ht="12.75" x14ac:dyDescent="0.2"/>
    <row r="59288" ht="12.75" x14ac:dyDescent="0.2"/>
    <row r="59289" ht="12.75" x14ac:dyDescent="0.2"/>
    <row r="59290" ht="12.75" x14ac:dyDescent="0.2"/>
    <row r="59291" ht="12.75" x14ac:dyDescent="0.2"/>
    <row r="59292" ht="12.75" x14ac:dyDescent="0.2"/>
    <row r="59293" ht="12.75" x14ac:dyDescent="0.2"/>
    <row r="59294" ht="12.75" x14ac:dyDescent="0.2"/>
    <row r="59295" ht="12.75" x14ac:dyDescent="0.2"/>
    <row r="59296" ht="12.75" x14ac:dyDescent="0.2"/>
    <row r="59297" ht="12.75" x14ac:dyDescent="0.2"/>
    <row r="59298" ht="12.75" x14ac:dyDescent="0.2"/>
    <row r="59299" ht="12.75" x14ac:dyDescent="0.2"/>
    <row r="59300" ht="12.75" x14ac:dyDescent="0.2"/>
    <row r="59301" ht="12.75" x14ac:dyDescent="0.2"/>
    <row r="59302" ht="12.75" x14ac:dyDescent="0.2"/>
    <row r="59303" ht="12.75" x14ac:dyDescent="0.2"/>
    <row r="59304" ht="12.75" x14ac:dyDescent="0.2"/>
    <row r="59305" ht="12.75" x14ac:dyDescent="0.2"/>
    <row r="59306" ht="12.75" x14ac:dyDescent="0.2"/>
    <row r="59307" ht="12.75" x14ac:dyDescent="0.2"/>
    <row r="59308" ht="12.75" x14ac:dyDescent="0.2"/>
    <row r="59309" ht="12.75" x14ac:dyDescent="0.2"/>
    <row r="59310" ht="12.75" x14ac:dyDescent="0.2"/>
    <row r="59311" ht="12.75" x14ac:dyDescent="0.2"/>
    <row r="59312" ht="12.75" x14ac:dyDescent="0.2"/>
    <row r="59313" ht="12.75" x14ac:dyDescent="0.2"/>
    <row r="59314" ht="12.75" x14ac:dyDescent="0.2"/>
    <row r="59315" ht="12.75" x14ac:dyDescent="0.2"/>
    <row r="59316" ht="12.75" x14ac:dyDescent="0.2"/>
    <row r="59317" ht="12.75" x14ac:dyDescent="0.2"/>
    <row r="59318" ht="12.75" x14ac:dyDescent="0.2"/>
    <row r="59319" ht="12.75" x14ac:dyDescent="0.2"/>
    <row r="59320" ht="12.75" x14ac:dyDescent="0.2"/>
    <row r="59321" ht="12.75" x14ac:dyDescent="0.2"/>
    <row r="59322" ht="12.75" x14ac:dyDescent="0.2"/>
    <row r="59323" ht="12.75" x14ac:dyDescent="0.2"/>
    <row r="59324" ht="12.75" x14ac:dyDescent="0.2"/>
    <row r="59325" ht="12.75" x14ac:dyDescent="0.2"/>
    <row r="59326" ht="12.75" x14ac:dyDescent="0.2"/>
    <row r="59327" ht="12.75" x14ac:dyDescent="0.2"/>
    <row r="59328" ht="12.75" x14ac:dyDescent="0.2"/>
    <row r="59329" ht="12.75" x14ac:dyDescent="0.2"/>
    <row r="59330" ht="12.75" x14ac:dyDescent="0.2"/>
    <row r="59331" ht="12.75" x14ac:dyDescent="0.2"/>
    <row r="59332" ht="12.75" x14ac:dyDescent="0.2"/>
    <row r="59333" ht="12.75" x14ac:dyDescent="0.2"/>
    <row r="59334" ht="12.75" x14ac:dyDescent="0.2"/>
    <row r="59335" ht="12.75" x14ac:dyDescent="0.2"/>
    <row r="59336" ht="12.75" x14ac:dyDescent="0.2"/>
    <row r="59337" ht="12.75" x14ac:dyDescent="0.2"/>
    <row r="59338" ht="12.75" x14ac:dyDescent="0.2"/>
    <row r="59339" ht="12.75" x14ac:dyDescent="0.2"/>
    <row r="59340" ht="12.75" x14ac:dyDescent="0.2"/>
    <row r="59341" ht="12.75" x14ac:dyDescent="0.2"/>
    <row r="59342" ht="12.75" x14ac:dyDescent="0.2"/>
    <row r="59343" ht="12.75" x14ac:dyDescent="0.2"/>
    <row r="59344" ht="12.75" x14ac:dyDescent="0.2"/>
    <row r="59345" ht="12.75" x14ac:dyDescent="0.2"/>
    <row r="59346" ht="12.75" x14ac:dyDescent="0.2"/>
    <row r="59347" ht="12.75" x14ac:dyDescent="0.2"/>
    <row r="59348" ht="12.75" x14ac:dyDescent="0.2"/>
    <row r="59349" ht="12.75" x14ac:dyDescent="0.2"/>
    <row r="59350" ht="12.75" x14ac:dyDescent="0.2"/>
    <row r="59351" ht="12.75" x14ac:dyDescent="0.2"/>
    <row r="59352" ht="12.75" x14ac:dyDescent="0.2"/>
    <row r="59353" ht="12.75" x14ac:dyDescent="0.2"/>
    <row r="59354" ht="12.75" x14ac:dyDescent="0.2"/>
    <row r="59355" ht="12.75" x14ac:dyDescent="0.2"/>
    <row r="59356" ht="12.75" x14ac:dyDescent="0.2"/>
    <row r="59357" ht="12.75" x14ac:dyDescent="0.2"/>
    <row r="59358" ht="12.75" x14ac:dyDescent="0.2"/>
    <row r="59359" ht="12.75" x14ac:dyDescent="0.2"/>
    <row r="59360" ht="12.75" x14ac:dyDescent="0.2"/>
    <row r="59361" ht="12.75" x14ac:dyDescent="0.2"/>
    <row r="59362" ht="12.75" x14ac:dyDescent="0.2"/>
    <row r="59363" ht="12.75" x14ac:dyDescent="0.2"/>
    <row r="59364" ht="12.75" x14ac:dyDescent="0.2"/>
    <row r="59365" ht="12.75" x14ac:dyDescent="0.2"/>
    <row r="59366" ht="12.75" x14ac:dyDescent="0.2"/>
    <row r="59367" ht="12.75" x14ac:dyDescent="0.2"/>
    <row r="59368" ht="12.75" x14ac:dyDescent="0.2"/>
    <row r="59369" ht="12.75" x14ac:dyDescent="0.2"/>
    <row r="59370" ht="12.75" x14ac:dyDescent="0.2"/>
    <row r="59371" ht="12.75" x14ac:dyDescent="0.2"/>
    <row r="59372" ht="12.75" x14ac:dyDescent="0.2"/>
    <row r="59373" ht="12.75" x14ac:dyDescent="0.2"/>
    <row r="59374" ht="12.75" x14ac:dyDescent="0.2"/>
    <row r="59375" ht="12.75" x14ac:dyDescent="0.2"/>
    <row r="59376" ht="12.75" x14ac:dyDescent="0.2"/>
    <row r="59377" ht="12.75" x14ac:dyDescent="0.2"/>
    <row r="59378" ht="12.75" x14ac:dyDescent="0.2"/>
    <row r="59379" ht="12.75" x14ac:dyDescent="0.2"/>
    <row r="59380" ht="12.75" x14ac:dyDescent="0.2"/>
    <row r="59381" ht="12.75" x14ac:dyDescent="0.2"/>
    <row r="59382" ht="12.75" x14ac:dyDescent="0.2"/>
    <row r="59383" ht="12.75" x14ac:dyDescent="0.2"/>
    <row r="59384" ht="12.75" x14ac:dyDescent="0.2"/>
    <row r="59385" ht="12.75" x14ac:dyDescent="0.2"/>
    <row r="59386" ht="12.75" x14ac:dyDescent="0.2"/>
    <row r="59387" ht="12.75" x14ac:dyDescent="0.2"/>
    <row r="59388" ht="12.75" x14ac:dyDescent="0.2"/>
    <row r="59389" ht="12.75" x14ac:dyDescent="0.2"/>
    <row r="59390" ht="12.75" x14ac:dyDescent="0.2"/>
    <row r="59391" ht="12.75" x14ac:dyDescent="0.2"/>
    <row r="59392" ht="12.75" x14ac:dyDescent="0.2"/>
    <row r="59393" ht="12.75" x14ac:dyDescent="0.2"/>
    <row r="59394" ht="12.75" x14ac:dyDescent="0.2"/>
    <row r="59395" ht="12.75" x14ac:dyDescent="0.2"/>
    <row r="59396" ht="12.75" x14ac:dyDescent="0.2"/>
    <row r="59397" ht="12.75" x14ac:dyDescent="0.2"/>
    <row r="59398" ht="12.75" x14ac:dyDescent="0.2"/>
    <row r="59399" ht="12.75" x14ac:dyDescent="0.2"/>
    <row r="59400" ht="12.75" x14ac:dyDescent="0.2"/>
    <row r="59401" ht="12.75" x14ac:dyDescent="0.2"/>
    <row r="59402" ht="12.75" x14ac:dyDescent="0.2"/>
    <row r="59403" ht="12.75" x14ac:dyDescent="0.2"/>
    <row r="59404" ht="12.75" x14ac:dyDescent="0.2"/>
    <row r="59405" ht="12.75" x14ac:dyDescent="0.2"/>
    <row r="59406" ht="12.75" x14ac:dyDescent="0.2"/>
    <row r="59407" ht="12.75" x14ac:dyDescent="0.2"/>
    <row r="59408" ht="12.75" x14ac:dyDescent="0.2"/>
    <row r="59409" ht="12.75" x14ac:dyDescent="0.2"/>
    <row r="59410" ht="12.75" x14ac:dyDescent="0.2"/>
    <row r="59411" ht="12.75" x14ac:dyDescent="0.2"/>
    <row r="59412" ht="12.75" x14ac:dyDescent="0.2"/>
    <row r="59413" ht="12.75" x14ac:dyDescent="0.2"/>
    <row r="59414" ht="12.75" x14ac:dyDescent="0.2"/>
    <row r="59415" ht="12.75" x14ac:dyDescent="0.2"/>
    <row r="59416" ht="12.75" x14ac:dyDescent="0.2"/>
    <row r="59417" ht="12.75" x14ac:dyDescent="0.2"/>
    <row r="59418" ht="12.75" x14ac:dyDescent="0.2"/>
    <row r="59419" ht="12.75" x14ac:dyDescent="0.2"/>
    <row r="59420" ht="12.75" x14ac:dyDescent="0.2"/>
    <row r="59421" ht="12.75" x14ac:dyDescent="0.2"/>
    <row r="59422" ht="12.75" x14ac:dyDescent="0.2"/>
    <row r="59423" ht="12.75" x14ac:dyDescent="0.2"/>
    <row r="59424" ht="12.75" x14ac:dyDescent="0.2"/>
    <row r="59425" ht="12.75" x14ac:dyDescent="0.2"/>
    <row r="59426" ht="12.75" x14ac:dyDescent="0.2"/>
    <row r="59427" ht="12.75" x14ac:dyDescent="0.2"/>
    <row r="59428" ht="12.75" x14ac:dyDescent="0.2"/>
    <row r="59429" ht="12.75" x14ac:dyDescent="0.2"/>
    <row r="59430" ht="12.75" x14ac:dyDescent="0.2"/>
    <row r="59431" ht="12.75" x14ac:dyDescent="0.2"/>
    <row r="59432" ht="12.75" x14ac:dyDescent="0.2"/>
    <row r="59433" ht="12.75" x14ac:dyDescent="0.2"/>
    <row r="59434" ht="12.75" x14ac:dyDescent="0.2"/>
    <row r="59435" ht="12.75" x14ac:dyDescent="0.2"/>
    <row r="59436" ht="12.75" x14ac:dyDescent="0.2"/>
    <row r="59437" ht="12.75" x14ac:dyDescent="0.2"/>
    <row r="59438" ht="12.75" x14ac:dyDescent="0.2"/>
    <row r="59439" ht="12.75" x14ac:dyDescent="0.2"/>
    <row r="59440" ht="12.75" x14ac:dyDescent="0.2"/>
    <row r="59441" ht="12.75" x14ac:dyDescent="0.2"/>
    <row r="59442" ht="12.75" x14ac:dyDescent="0.2"/>
    <row r="59443" ht="12.75" x14ac:dyDescent="0.2"/>
    <row r="59444" ht="12.75" x14ac:dyDescent="0.2"/>
    <row r="59445" ht="12.75" x14ac:dyDescent="0.2"/>
    <row r="59446" ht="12.75" x14ac:dyDescent="0.2"/>
    <row r="59447" ht="12.75" x14ac:dyDescent="0.2"/>
    <row r="59448" ht="12.75" x14ac:dyDescent="0.2"/>
    <row r="59449" ht="12.75" x14ac:dyDescent="0.2"/>
    <row r="59450" ht="12.75" x14ac:dyDescent="0.2"/>
    <row r="59451" ht="12.75" x14ac:dyDescent="0.2"/>
    <row r="59452" ht="12.75" x14ac:dyDescent="0.2"/>
    <row r="59453" ht="12.75" x14ac:dyDescent="0.2"/>
    <row r="59454" ht="12.75" x14ac:dyDescent="0.2"/>
    <row r="59455" ht="12.75" x14ac:dyDescent="0.2"/>
    <row r="59456" ht="12.75" x14ac:dyDescent="0.2"/>
    <row r="59457" ht="12.75" x14ac:dyDescent="0.2"/>
    <row r="59458" ht="12.75" x14ac:dyDescent="0.2"/>
    <row r="59459" ht="12.75" x14ac:dyDescent="0.2"/>
    <row r="59460" ht="12.75" x14ac:dyDescent="0.2"/>
    <row r="59461" ht="12.75" x14ac:dyDescent="0.2"/>
    <row r="59462" ht="12.75" x14ac:dyDescent="0.2"/>
    <row r="59463" ht="12.75" x14ac:dyDescent="0.2"/>
    <row r="59464" ht="12.75" x14ac:dyDescent="0.2"/>
    <row r="59465" ht="12.75" x14ac:dyDescent="0.2"/>
    <row r="59466" ht="12.75" x14ac:dyDescent="0.2"/>
    <row r="59467" ht="12.75" x14ac:dyDescent="0.2"/>
    <row r="59468" ht="12.75" x14ac:dyDescent="0.2"/>
    <row r="59469" ht="12.75" x14ac:dyDescent="0.2"/>
    <row r="59470" ht="12.75" x14ac:dyDescent="0.2"/>
    <row r="59471" ht="12.75" x14ac:dyDescent="0.2"/>
    <row r="59472" ht="12.75" x14ac:dyDescent="0.2"/>
    <row r="59473" ht="12.75" x14ac:dyDescent="0.2"/>
    <row r="59474" ht="12.75" x14ac:dyDescent="0.2"/>
    <row r="59475" ht="12.75" x14ac:dyDescent="0.2"/>
    <row r="59476" ht="12.75" x14ac:dyDescent="0.2"/>
    <row r="59477" ht="12.75" x14ac:dyDescent="0.2"/>
    <row r="59478" ht="12.75" x14ac:dyDescent="0.2"/>
    <row r="59479" ht="12.75" x14ac:dyDescent="0.2"/>
    <row r="59480" ht="12.75" x14ac:dyDescent="0.2"/>
    <row r="59481" ht="12.75" x14ac:dyDescent="0.2"/>
    <row r="59482" ht="12.75" x14ac:dyDescent="0.2"/>
    <row r="59483" ht="12.75" x14ac:dyDescent="0.2"/>
    <row r="59484" ht="12.75" x14ac:dyDescent="0.2"/>
    <row r="59485" ht="12.75" x14ac:dyDescent="0.2"/>
    <row r="59486" ht="12.75" x14ac:dyDescent="0.2"/>
    <row r="59487" ht="12.75" x14ac:dyDescent="0.2"/>
    <row r="59488" ht="12.75" x14ac:dyDescent="0.2"/>
    <row r="59489" ht="12.75" x14ac:dyDescent="0.2"/>
    <row r="59490" ht="12.75" x14ac:dyDescent="0.2"/>
    <row r="59491" ht="12.75" x14ac:dyDescent="0.2"/>
    <row r="59492" ht="12.75" x14ac:dyDescent="0.2"/>
    <row r="59493" ht="12.75" x14ac:dyDescent="0.2"/>
    <row r="59494" ht="12.75" x14ac:dyDescent="0.2"/>
    <row r="59495" ht="12.75" x14ac:dyDescent="0.2"/>
    <row r="59496" ht="12.75" x14ac:dyDescent="0.2"/>
    <row r="59497" ht="12.75" x14ac:dyDescent="0.2"/>
    <row r="59498" ht="12.75" x14ac:dyDescent="0.2"/>
    <row r="59499" ht="12.75" x14ac:dyDescent="0.2"/>
    <row r="59500" ht="12.75" x14ac:dyDescent="0.2"/>
    <row r="59501" ht="12.75" x14ac:dyDescent="0.2"/>
    <row r="59502" ht="12.75" x14ac:dyDescent="0.2"/>
    <row r="59503" ht="12.75" x14ac:dyDescent="0.2"/>
    <row r="59504" ht="12.75" x14ac:dyDescent="0.2"/>
    <row r="59505" ht="12.75" x14ac:dyDescent="0.2"/>
    <row r="59506" ht="12.75" x14ac:dyDescent="0.2"/>
    <row r="59507" ht="12.75" x14ac:dyDescent="0.2"/>
    <row r="59508" ht="12.75" x14ac:dyDescent="0.2"/>
    <row r="59509" ht="12.75" x14ac:dyDescent="0.2"/>
    <row r="59510" ht="12.75" x14ac:dyDescent="0.2"/>
    <row r="59511" ht="12.75" x14ac:dyDescent="0.2"/>
    <row r="59512" ht="12.75" x14ac:dyDescent="0.2"/>
    <row r="59513" ht="12.75" x14ac:dyDescent="0.2"/>
    <row r="59514" ht="12.75" x14ac:dyDescent="0.2"/>
    <row r="59515" ht="12.75" x14ac:dyDescent="0.2"/>
    <row r="59516" ht="12.75" x14ac:dyDescent="0.2"/>
    <row r="59517" ht="12.75" x14ac:dyDescent="0.2"/>
    <row r="59518" ht="12.75" x14ac:dyDescent="0.2"/>
    <row r="59519" ht="12.75" x14ac:dyDescent="0.2"/>
    <row r="59520" ht="12.75" x14ac:dyDescent="0.2"/>
    <row r="59521" ht="12.75" x14ac:dyDescent="0.2"/>
    <row r="59522" ht="12.75" x14ac:dyDescent="0.2"/>
    <row r="59523" ht="12.75" x14ac:dyDescent="0.2"/>
    <row r="59524" ht="12.75" x14ac:dyDescent="0.2"/>
    <row r="59525" ht="12.75" x14ac:dyDescent="0.2"/>
    <row r="59526" ht="12.75" x14ac:dyDescent="0.2"/>
    <row r="59527" ht="12.75" x14ac:dyDescent="0.2"/>
    <row r="59528" ht="12.75" x14ac:dyDescent="0.2"/>
    <row r="59529" ht="12.75" x14ac:dyDescent="0.2"/>
    <row r="59530" ht="12.75" x14ac:dyDescent="0.2"/>
    <row r="59531" ht="12.75" x14ac:dyDescent="0.2"/>
    <row r="59532" ht="12.75" x14ac:dyDescent="0.2"/>
    <row r="59533" ht="12.75" x14ac:dyDescent="0.2"/>
    <row r="59534" ht="12.75" x14ac:dyDescent="0.2"/>
    <row r="59535" ht="12.75" x14ac:dyDescent="0.2"/>
    <row r="59536" ht="12.75" x14ac:dyDescent="0.2"/>
    <row r="59537" ht="12.75" x14ac:dyDescent="0.2"/>
    <row r="59538" ht="12.75" x14ac:dyDescent="0.2"/>
    <row r="59539" ht="12.75" x14ac:dyDescent="0.2"/>
    <row r="59540" ht="12.75" x14ac:dyDescent="0.2"/>
    <row r="59541" ht="12.75" x14ac:dyDescent="0.2"/>
    <row r="59542" ht="12.75" x14ac:dyDescent="0.2"/>
    <row r="59543" ht="12.75" x14ac:dyDescent="0.2"/>
    <row r="59544" ht="12.75" x14ac:dyDescent="0.2"/>
    <row r="59545" ht="12.75" x14ac:dyDescent="0.2"/>
    <row r="59546" ht="12.75" x14ac:dyDescent="0.2"/>
    <row r="59547" ht="12.75" x14ac:dyDescent="0.2"/>
    <row r="59548" ht="12.75" x14ac:dyDescent="0.2"/>
    <row r="59549" ht="12.75" x14ac:dyDescent="0.2"/>
    <row r="59550" ht="12.75" x14ac:dyDescent="0.2"/>
    <row r="59551" ht="12.75" x14ac:dyDescent="0.2"/>
    <row r="59552" ht="12.75" x14ac:dyDescent="0.2"/>
    <row r="59553" ht="12.75" x14ac:dyDescent="0.2"/>
    <row r="59554" ht="12.75" x14ac:dyDescent="0.2"/>
    <row r="59555" ht="12.75" x14ac:dyDescent="0.2"/>
    <row r="59556" ht="12.75" x14ac:dyDescent="0.2"/>
    <row r="59557" ht="12.75" x14ac:dyDescent="0.2"/>
    <row r="59558" ht="12.75" x14ac:dyDescent="0.2"/>
    <row r="59559" ht="12.75" x14ac:dyDescent="0.2"/>
    <row r="59560" ht="12.75" x14ac:dyDescent="0.2"/>
    <row r="59561" ht="12.75" x14ac:dyDescent="0.2"/>
    <row r="59562" ht="12.75" x14ac:dyDescent="0.2"/>
    <row r="59563" ht="12.75" x14ac:dyDescent="0.2"/>
    <row r="59564" ht="12.75" x14ac:dyDescent="0.2"/>
    <row r="59565" ht="12.75" x14ac:dyDescent="0.2"/>
    <row r="59566" ht="12.75" x14ac:dyDescent="0.2"/>
    <row r="59567" ht="12.75" x14ac:dyDescent="0.2"/>
    <row r="59568" ht="12.75" x14ac:dyDescent="0.2"/>
    <row r="59569" ht="12.75" x14ac:dyDescent="0.2"/>
    <row r="59570" ht="12.75" x14ac:dyDescent="0.2"/>
    <row r="59571" ht="12.75" x14ac:dyDescent="0.2"/>
    <row r="59572" ht="12.75" x14ac:dyDescent="0.2"/>
    <row r="59573" ht="12.75" x14ac:dyDescent="0.2"/>
    <row r="59574" ht="12.75" x14ac:dyDescent="0.2"/>
    <row r="59575" ht="12.75" x14ac:dyDescent="0.2"/>
    <row r="59576" ht="12.75" x14ac:dyDescent="0.2"/>
    <row r="59577" ht="12.75" x14ac:dyDescent="0.2"/>
    <row r="59578" ht="12.75" x14ac:dyDescent="0.2"/>
    <row r="59579" ht="12.75" x14ac:dyDescent="0.2"/>
    <row r="59580" ht="12.75" x14ac:dyDescent="0.2"/>
    <row r="59581" ht="12.75" x14ac:dyDescent="0.2"/>
    <row r="59582" ht="12.75" x14ac:dyDescent="0.2"/>
    <row r="59583" ht="12.75" x14ac:dyDescent="0.2"/>
    <row r="59584" ht="12.75" x14ac:dyDescent="0.2"/>
    <row r="59585" ht="12.75" x14ac:dyDescent="0.2"/>
    <row r="59586" ht="12.75" x14ac:dyDescent="0.2"/>
    <row r="59587" ht="12.75" x14ac:dyDescent="0.2"/>
    <row r="59588" ht="12.75" x14ac:dyDescent="0.2"/>
    <row r="59589" ht="12.75" x14ac:dyDescent="0.2"/>
    <row r="59590" ht="12.75" x14ac:dyDescent="0.2"/>
    <row r="59591" ht="12.75" x14ac:dyDescent="0.2"/>
    <row r="59592" ht="12.75" x14ac:dyDescent="0.2"/>
    <row r="59593" ht="12.75" x14ac:dyDescent="0.2"/>
    <row r="59594" ht="12.75" x14ac:dyDescent="0.2"/>
    <row r="59595" ht="12.75" x14ac:dyDescent="0.2"/>
    <row r="59596" ht="12.75" x14ac:dyDescent="0.2"/>
    <row r="59597" ht="12.75" x14ac:dyDescent="0.2"/>
    <row r="59598" ht="12.75" x14ac:dyDescent="0.2"/>
    <row r="59599" ht="12.75" x14ac:dyDescent="0.2"/>
    <row r="59600" ht="12.75" x14ac:dyDescent="0.2"/>
    <row r="59601" ht="12.75" x14ac:dyDescent="0.2"/>
    <row r="59602" ht="12.75" x14ac:dyDescent="0.2"/>
    <row r="59603" ht="12.75" x14ac:dyDescent="0.2"/>
    <row r="59604" ht="12.75" x14ac:dyDescent="0.2"/>
    <row r="59605" ht="12.75" x14ac:dyDescent="0.2"/>
    <row r="59606" ht="12.75" x14ac:dyDescent="0.2"/>
    <row r="59607" ht="12.75" x14ac:dyDescent="0.2"/>
    <row r="59608" ht="12.75" x14ac:dyDescent="0.2"/>
    <row r="59609" ht="12.75" x14ac:dyDescent="0.2"/>
    <row r="59610" ht="12.75" x14ac:dyDescent="0.2"/>
    <row r="59611" ht="12.75" x14ac:dyDescent="0.2"/>
    <row r="59612" ht="12.75" x14ac:dyDescent="0.2"/>
    <row r="59613" ht="12.75" x14ac:dyDescent="0.2"/>
    <row r="59614" ht="12.75" x14ac:dyDescent="0.2"/>
    <row r="59615" ht="12.75" x14ac:dyDescent="0.2"/>
    <row r="59616" ht="12.75" x14ac:dyDescent="0.2"/>
    <row r="59617" ht="12.75" x14ac:dyDescent="0.2"/>
    <row r="59618" ht="12.75" x14ac:dyDescent="0.2"/>
    <row r="59619" ht="12.75" x14ac:dyDescent="0.2"/>
    <row r="59620" ht="12.75" x14ac:dyDescent="0.2"/>
    <row r="59621" ht="12.75" x14ac:dyDescent="0.2"/>
    <row r="59622" ht="12.75" x14ac:dyDescent="0.2"/>
    <row r="59623" ht="12.75" x14ac:dyDescent="0.2"/>
    <row r="59624" ht="12.75" x14ac:dyDescent="0.2"/>
    <row r="59625" ht="12.75" x14ac:dyDescent="0.2"/>
    <row r="59626" ht="12.75" x14ac:dyDescent="0.2"/>
    <row r="59627" ht="12.75" x14ac:dyDescent="0.2"/>
    <row r="59628" ht="12.75" x14ac:dyDescent="0.2"/>
    <row r="59629" ht="12.75" x14ac:dyDescent="0.2"/>
    <row r="59630" ht="12.75" x14ac:dyDescent="0.2"/>
    <row r="59631" ht="12.75" x14ac:dyDescent="0.2"/>
    <row r="59632" ht="12.75" x14ac:dyDescent="0.2"/>
    <row r="59633" ht="12.75" x14ac:dyDescent="0.2"/>
    <row r="59634" ht="12.75" x14ac:dyDescent="0.2"/>
    <row r="59635" ht="12.75" x14ac:dyDescent="0.2"/>
    <row r="59636" ht="12.75" x14ac:dyDescent="0.2"/>
    <row r="59637" ht="12.75" x14ac:dyDescent="0.2"/>
    <row r="59638" ht="12.75" x14ac:dyDescent="0.2"/>
    <row r="59639" ht="12.75" x14ac:dyDescent="0.2"/>
    <row r="59640" ht="12.75" x14ac:dyDescent="0.2"/>
    <row r="59641" ht="12.75" x14ac:dyDescent="0.2"/>
    <row r="59642" ht="12.75" x14ac:dyDescent="0.2"/>
    <row r="59643" ht="12.75" x14ac:dyDescent="0.2"/>
    <row r="59644" ht="12.75" x14ac:dyDescent="0.2"/>
    <row r="59645" ht="12.75" x14ac:dyDescent="0.2"/>
    <row r="59646" ht="12.75" x14ac:dyDescent="0.2"/>
    <row r="59647" ht="12.75" x14ac:dyDescent="0.2"/>
    <row r="59648" ht="12.75" x14ac:dyDescent="0.2"/>
    <row r="59649" ht="12.75" x14ac:dyDescent="0.2"/>
    <row r="59650" ht="12.75" x14ac:dyDescent="0.2"/>
    <row r="59651" ht="12.75" x14ac:dyDescent="0.2"/>
    <row r="59652" ht="12.75" x14ac:dyDescent="0.2"/>
    <row r="59653" ht="12.75" x14ac:dyDescent="0.2"/>
    <row r="59654" ht="12.75" x14ac:dyDescent="0.2"/>
    <row r="59655" ht="12.75" x14ac:dyDescent="0.2"/>
    <row r="59656" ht="12.75" x14ac:dyDescent="0.2"/>
    <row r="59657" ht="12.75" x14ac:dyDescent="0.2"/>
    <row r="59658" ht="12.75" x14ac:dyDescent="0.2"/>
    <row r="59659" ht="12.75" x14ac:dyDescent="0.2"/>
    <row r="59660" ht="12.75" x14ac:dyDescent="0.2"/>
    <row r="59661" ht="12.75" x14ac:dyDescent="0.2"/>
    <row r="59662" ht="12.75" x14ac:dyDescent="0.2"/>
    <row r="59663" ht="12.75" x14ac:dyDescent="0.2"/>
    <row r="59664" ht="12.75" x14ac:dyDescent="0.2"/>
    <row r="59665" ht="12.75" x14ac:dyDescent="0.2"/>
    <row r="59666" ht="12.75" x14ac:dyDescent="0.2"/>
    <row r="59667" ht="12.75" x14ac:dyDescent="0.2"/>
    <row r="59668" ht="12.75" x14ac:dyDescent="0.2"/>
    <row r="59669" ht="12.75" x14ac:dyDescent="0.2"/>
    <row r="59670" ht="12.75" x14ac:dyDescent="0.2"/>
    <row r="59671" ht="12.75" x14ac:dyDescent="0.2"/>
    <row r="59672" ht="12.75" x14ac:dyDescent="0.2"/>
    <row r="59673" ht="12.75" x14ac:dyDescent="0.2"/>
    <row r="59674" ht="12.75" x14ac:dyDescent="0.2"/>
    <row r="59675" ht="12.75" x14ac:dyDescent="0.2"/>
    <row r="59676" ht="12.75" x14ac:dyDescent="0.2"/>
    <row r="59677" ht="12.75" x14ac:dyDescent="0.2"/>
    <row r="59678" ht="12.75" x14ac:dyDescent="0.2"/>
    <row r="59679" ht="12.75" x14ac:dyDescent="0.2"/>
    <row r="59680" ht="12.75" x14ac:dyDescent="0.2"/>
    <row r="59681" ht="12.75" x14ac:dyDescent="0.2"/>
    <row r="59682" ht="12.75" x14ac:dyDescent="0.2"/>
    <row r="59683" ht="12.75" x14ac:dyDescent="0.2"/>
    <row r="59684" ht="12.75" x14ac:dyDescent="0.2"/>
    <row r="59685" ht="12.75" x14ac:dyDescent="0.2"/>
    <row r="59686" ht="12.75" x14ac:dyDescent="0.2"/>
    <row r="59687" ht="12.75" x14ac:dyDescent="0.2"/>
    <row r="59688" ht="12.75" x14ac:dyDescent="0.2"/>
    <row r="59689" ht="12.75" x14ac:dyDescent="0.2"/>
    <row r="59690" ht="12.75" x14ac:dyDescent="0.2"/>
    <row r="59691" ht="12.75" x14ac:dyDescent="0.2"/>
    <row r="59692" ht="12.75" x14ac:dyDescent="0.2"/>
    <row r="59693" ht="12.75" x14ac:dyDescent="0.2"/>
    <row r="59694" ht="12.75" x14ac:dyDescent="0.2"/>
    <row r="59695" ht="12.75" x14ac:dyDescent="0.2"/>
    <row r="59696" ht="12.75" x14ac:dyDescent="0.2"/>
    <row r="59697" ht="12.75" x14ac:dyDescent="0.2"/>
    <row r="59698" ht="12.75" x14ac:dyDescent="0.2"/>
    <row r="59699" ht="12.75" x14ac:dyDescent="0.2"/>
    <row r="59700" ht="12.75" x14ac:dyDescent="0.2"/>
    <row r="59701" ht="12.75" x14ac:dyDescent="0.2"/>
    <row r="59702" ht="12.75" x14ac:dyDescent="0.2"/>
    <row r="59703" ht="12.75" x14ac:dyDescent="0.2"/>
    <row r="59704" ht="12.75" x14ac:dyDescent="0.2"/>
    <row r="59705" ht="12.75" x14ac:dyDescent="0.2"/>
    <row r="59706" ht="12.75" x14ac:dyDescent="0.2"/>
    <row r="59707" ht="12.75" x14ac:dyDescent="0.2"/>
    <row r="59708" ht="12.75" x14ac:dyDescent="0.2"/>
    <row r="59709" ht="12.75" x14ac:dyDescent="0.2"/>
    <row r="59710" ht="12.75" x14ac:dyDescent="0.2"/>
    <row r="59711" ht="12.75" x14ac:dyDescent="0.2"/>
    <row r="59712" ht="12.75" x14ac:dyDescent="0.2"/>
    <row r="59713" ht="12.75" x14ac:dyDescent="0.2"/>
    <row r="59714" ht="12.75" x14ac:dyDescent="0.2"/>
    <row r="59715" ht="12.75" x14ac:dyDescent="0.2"/>
    <row r="59716" ht="12.75" x14ac:dyDescent="0.2"/>
    <row r="59717" ht="12.75" x14ac:dyDescent="0.2"/>
    <row r="59718" ht="12.75" x14ac:dyDescent="0.2"/>
    <row r="59719" ht="12.75" x14ac:dyDescent="0.2"/>
    <row r="59720" ht="12.75" x14ac:dyDescent="0.2"/>
    <row r="59721" ht="12.75" x14ac:dyDescent="0.2"/>
    <row r="59722" ht="12.75" x14ac:dyDescent="0.2"/>
    <row r="59723" ht="12.75" x14ac:dyDescent="0.2"/>
    <row r="59724" ht="12.75" x14ac:dyDescent="0.2"/>
    <row r="59725" ht="12.75" x14ac:dyDescent="0.2"/>
    <row r="59726" ht="12.75" x14ac:dyDescent="0.2"/>
    <row r="59727" ht="12.75" x14ac:dyDescent="0.2"/>
    <row r="59728" ht="12.75" x14ac:dyDescent="0.2"/>
    <row r="59729" ht="12.75" x14ac:dyDescent="0.2"/>
    <row r="59730" ht="12.75" x14ac:dyDescent="0.2"/>
    <row r="59731" ht="12.75" x14ac:dyDescent="0.2"/>
    <row r="59732" ht="12.75" x14ac:dyDescent="0.2"/>
    <row r="59733" ht="12.75" x14ac:dyDescent="0.2"/>
    <row r="59734" ht="12.75" x14ac:dyDescent="0.2"/>
    <row r="59735" ht="12.75" x14ac:dyDescent="0.2"/>
    <row r="59736" ht="12.75" x14ac:dyDescent="0.2"/>
    <row r="59737" ht="12.75" x14ac:dyDescent="0.2"/>
    <row r="59738" ht="12.75" x14ac:dyDescent="0.2"/>
    <row r="59739" ht="12.75" x14ac:dyDescent="0.2"/>
    <row r="59740" ht="12.75" x14ac:dyDescent="0.2"/>
    <row r="59741" ht="12.75" x14ac:dyDescent="0.2"/>
    <row r="59742" ht="12.75" x14ac:dyDescent="0.2"/>
    <row r="59743" ht="12.75" x14ac:dyDescent="0.2"/>
    <row r="59744" ht="12.75" x14ac:dyDescent="0.2"/>
    <row r="59745" ht="12.75" x14ac:dyDescent="0.2"/>
    <row r="59746" ht="12.75" x14ac:dyDescent="0.2"/>
    <row r="59747" ht="12.75" x14ac:dyDescent="0.2"/>
    <row r="59748" ht="12.75" x14ac:dyDescent="0.2"/>
    <row r="59749" ht="12.75" x14ac:dyDescent="0.2"/>
    <row r="59750" ht="12.75" x14ac:dyDescent="0.2"/>
    <row r="59751" ht="12.75" x14ac:dyDescent="0.2"/>
    <row r="59752" ht="12.75" x14ac:dyDescent="0.2"/>
    <row r="59753" ht="12.75" x14ac:dyDescent="0.2"/>
    <row r="59754" ht="12.75" x14ac:dyDescent="0.2"/>
    <row r="59755" ht="12.75" x14ac:dyDescent="0.2"/>
    <row r="59756" ht="12.75" x14ac:dyDescent="0.2"/>
    <row r="59757" ht="12.75" x14ac:dyDescent="0.2"/>
    <row r="59758" ht="12.75" x14ac:dyDescent="0.2"/>
    <row r="59759" ht="12.75" x14ac:dyDescent="0.2"/>
    <row r="59760" ht="12.75" x14ac:dyDescent="0.2"/>
    <row r="59761" ht="12.75" x14ac:dyDescent="0.2"/>
    <row r="59762" ht="12.75" x14ac:dyDescent="0.2"/>
    <row r="59763" ht="12.75" x14ac:dyDescent="0.2"/>
    <row r="59764" ht="12.75" x14ac:dyDescent="0.2"/>
    <row r="59765" ht="12.75" x14ac:dyDescent="0.2"/>
    <row r="59766" ht="12.75" x14ac:dyDescent="0.2"/>
    <row r="59767" ht="12.75" x14ac:dyDescent="0.2"/>
    <row r="59768" ht="12.75" x14ac:dyDescent="0.2"/>
    <row r="59769" ht="12.75" x14ac:dyDescent="0.2"/>
    <row r="59770" ht="12.75" x14ac:dyDescent="0.2"/>
    <row r="59771" ht="12.75" x14ac:dyDescent="0.2"/>
    <row r="59772" ht="12.75" x14ac:dyDescent="0.2"/>
    <row r="59773" ht="12.75" x14ac:dyDescent="0.2"/>
    <row r="59774" ht="12.75" x14ac:dyDescent="0.2"/>
    <row r="59775" ht="12.75" x14ac:dyDescent="0.2"/>
    <row r="59776" ht="12.75" x14ac:dyDescent="0.2"/>
    <row r="59777" ht="12.75" x14ac:dyDescent="0.2"/>
    <row r="59778" ht="12.75" x14ac:dyDescent="0.2"/>
    <row r="59779" ht="12.75" x14ac:dyDescent="0.2"/>
    <row r="59780" ht="12.75" x14ac:dyDescent="0.2"/>
    <row r="59781" ht="12.75" x14ac:dyDescent="0.2"/>
    <row r="59782" ht="12.75" x14ac:dyDescent="0.2"/>
    <row r="59783" ht="12.75" x14ac:dyDescent="0.2"/>
    <row r="59784" ht="12.75" x14ac:dyDescent="0.2"/>
    <row r="59785" ht="12.75" x14ac:dyDescent="0.2"/>
    <row r="59786" ht="12.75" x14ac:dyDescent="0.2"/>
    <row r="59787" ht="12.75" x14ac:dyDescent="0.2"/>
    <row r="59788" ht="12.75" x14ac:dyDescent="0.2"/>
    <row r="59789" ht="12.75" x14ac:dyDescent="0.2"/>
    <row r="59790" ht="12.75" x14ac:dyDescent="0.2"/>
    <row r="59791" ht="12.75" x14ac:dyDescent="0.2"/>
    <row r="59792" ht="12.75" x14ac:dyDescent="0.2"/>
    <row r="59793" ht="12.75" x14ac:dyDescent="0.2"/>
    <row r="59794" ht="12.75" x14ac:dyDescent="0.2"/>
    <row r="59795" ht="12.75" x14ac:dyDescent="0.2"/>
    <row r="59796" ht="12.75" x14ac:dyDescent="0.2"/>
    <row r="59797" ht="12.75" x14ac:dyDescent="0.2"/>
    <row r="59798" ht="12.75" x14ac:dyDescent="0.2"/>
    <row r="59799" ht="12.75" x14ac:dyDescent="0.2"/>
    <row r="59800" ht="12.75" x14ac:dyDescent="0.2"/>
    <row r="59801" ht="12.75" x14ac:dyDescent="0.2"/>
    <row r="59802" ht="12.75" x14ac:dyDescent="0.2"/>
    <row r="59803" ht="12.75" x14ac:dyDescent="0.2"/>
    <row r="59804" ht="12.75" x14ac:dyDescent="0.2"/>
    <row r="59805" ht="12.75" x14ac:dyDescent="0.2"/>
    <row r="59806" ht="12.75" x14ac:dyDescent="0.2"/>
    <row r="59807" ht="12.75" x14ac:dyDescent="0.2"/>
    <row r="59808" ht="12.75" x14ac:dyDescent="0.2"/>
    <row r="59809" ht="12.75" x14ac:dyDescent="0.2"/>
    <row r="59810" ht="12.75" x14ac:dyDescent="0.2"/>
    <row r="59811" ht="12.75" x14ac:dyDescent="0.2"/>
    <row r="59812" ht="12.75" x14ac:dyDescent="0.2"/>
    <row r="59813" ht="12.75" x14ac:dyDescent="0.2"/>
    <row r="59814" ht="12.75" x14ac:dyDescent="0.2"/>
    <row r="59815" ht="12.75" x14ac:dyDescent="0.2"/>
    <row r="59816" ht="12.75" x14ac:dyDescent="0.2"/>
    <row r="59817" ht="12.75" x14ac:dyDescent="0.2"/>
    <row r="59818" ht="12.75" x14ac:dyDescent="0.2"/>
    <row r="59819" ht="12.75" x14ac:dyDescent="0.2"/>
    <row r="59820" ht="12.75" x14ac:dyDescent="0.2"/>
    <row r="59821" ht="12.75" x14ac:dyDescent="0.2"/>
    <row r="59822" ht="12.75" x14ac:dyDescent="0.2"/>
    <row r="59823" ht="12.75" x14ac:dyDescent="0.2"/>
    <row r="59824" ht="12.75" x14ac:dyDescent="0.2"/>
    <row r="59825" ht="12.75" x14ac:dyDescent="0.2"/>
    <row r="59826" ht="12.75" x14ac:dyDescent="0.2"/>
    <row r="59827" ht="12.75" x14ac:dyDescent="0.2"/>
    <row r="59828" ht="12.75" x14ac:dyDescent="0.2"/>
    <row r="59829" ht="12.75" x14ac:dyDescent="0.2"/>
    <row r="59830" ht="12.75" x14ac:dyDescent="0.2"/>
    <row r="59831" ht="12.75" x14ac:dyDescent="0.2"/>
    <row r="59832" ht="12.75" x14ac:dyDescent="0.2"/>
    <row r="59833" ht="12.75" x14ac:dyDescent="0.2"/>
    <row r="59834" ht="12.75" x14ac:dyDescent="0.2"/>
    <row r="59835" ht="12.75" x14ac:dyDescent="0.2"/>
    <row r="59836" ht="12.75" x14ac:dyDescent="0.2"/>
    <row r="59837" ht="12.75" x14ac:dyDescent="0.2"/>
    <row r="59838" ht="12.75" x14ac:dyDescent="0.2"/>
    <row r="59839" ht="12.75" x14ac:dyDescent="0.2"/>
    <row r="59840" ht="12.75" x14ac:dyDescent="0.2"/>
    <row r="59841" ht="12.75" x14ac:dyDescent="0.2"/>
    <row r="59842" ht="12.75" x14ac:dyDescent="0.2"/>
    <row r="59843" ht="12.75" x14ac:dyDescent="0.2"/>
    <row r="59844" ht="12.75" x14ac:dyDescent="0.2"/>
    <row r="59845" ht="12.75" x14ac:dyDescent="0.2"/>
    <row r="59846" ht="12.75" x14ac:dyDescent="0.2"/>
    <row r="59847" ht="12.75" x14ac:dyDescent="0.2"/>
    <row r="59848" ht="12.75" x14ac:dyDescent="0.2"/>
    <row r="59849" ht="12.75" x14ac:dyDescent="0.2"/>
    <row r="59850" ht="12.75" x14ac:dyDescent="0.2"/>
    <row r="59851" ht="12.75" x14ac:dyDescent="0.2"/>
    <row r="59852" ht="12.75" x14ac:dyDescent="0.2"/>
    <row r="59853" ht="12.75" x14ac:dyDescent="0.2"/>
    <row r="59854" ht="12.75" x14ac:dyDescent="0.2"/>
    <row r="59855" ht="12.75" x14ac:dyDescent="0.2"/>
    <row r="59856" ht="12.75" x14ac:dyDescent="0.2"/>
    <row r="59857" ht="12.75" x14ac:dyDescent="0.2"/>
    <row r="59858" ht="12.75" x14ac:dyDescent="0.2"/>
    <row r="59859" ht="12.75" x14ac:dyDescent="0.2"/>
    <row r="59860" ht="12.75" x14ac:dyDescent="0.2"/>
    <row r="59861" ht="12.75" x14ac:dyDescent="0.2"/>
    <row r="59862" ht="12.75" x14ac:dyDescent="0.2"/>
    <row r="59863" ht="12.75" x14ac:dyDescent="0.2"/>
    <row r="59864" ht="12.75" x14ac:dyDescent="0.2"/>
    <row r="59865" ht="12.75" x14ac:dyDescent="0.2"/>
    <row r="59866" ht="12.75" x14ac:dyDescent="0.2"/>
    <row r="59867" ht="12.75" x14ac:dyDescent="0.2"/>
    <row r="59868" ht="12.75" x14ac:dyDescent="0.2"/>
    <row r="59869" ht="12.75" x14ac:dyDescent="0.2"/>
    <row r="59870" ht="12.75" x14ac:dyDescent="0.2"/>
    <row r="59871" ht="12.75" x14ac:dyDescent="0.2"/>
    <row r="59872" ht="12.75" x14ac:dyDescent="0.2"/>
    <row r="59873" ht="12.75" x14ac:dyDescent="0.2"/>
    <row r="59874" ht="12.75" x14ac:dyDescent="0.2"/>
    <row r="59875" ht="12.75" x14ac:dyDescent="0.2"/>
    <row r="59876" ht="12.75" x14ac:dyDescent="0.2"/>
    <row r="59877" ht="12.75" x14ac:dyDescent="0.2"/>
    <row r="59878" ht="12.75" x14ac:dyDescent="0.2"/>
    <row r="59879" ht="12.75" x14ac:dyDescent="0.2"/>
    <row r="59880" ht="12.75" x14ac:dyDescent="0.2"/>
    <row r="59881" ht="12.75" x14ac:dyDescent="0.2"/>
    <row r="59882" ht="12.75" x14ac:dyDescent="0.2"/>
    <row r="59883" ht="12.75" x14ac:dyDescent="0.2"/>
    <row r="59884" ht="12.75" x14ac:dyDescent="0.2"/>
    <row r="59885" ht="12.75" x14ac:dyDescent="0.2"/>
    <row r="59886" ht="12.75" x14ac:dyDescent="0.2"/>
    <row r="59887" ht="12.75" x14ac:dyDescent="0.2"/>
    <row r="59888" ht="12.75" x14ac:dyDescent="0.2"/>
    <row r="59889" ht="12.75" x14ac:dyDescent="0.2"/>
    <row r="59890" ht="12.75" x14ac:dyDescent="0.2"/>
    <row r="59891" ht="12.75" x14ac:dyDescent="0.2"/>
    <row r="59892" ht="12.75" x14ac:dyDescent="0.2"/>
    <row r="59893" ht="12.75" x14ac:dyDescent="0.2"/>
    <row r="59894" ht="12.75" x14ac:dyDescent="0.2"/>
    <row r="59895" ht="12.75" x14ac:dyDescent="0.2"/>
    <row r="59896" ht="12.75" x14ac:dyDescent="0.2"/>
    <row r="59897" ht="12.75" x14ac:dyDescent="0.2"/>
    <row r="59898" ht="12.75" x14ac:dyDescent="0.2"/>
    <row r="59899" ht="12.75" x14ac:dyDescent="0.2"/>
    <row r="59900" ht="12.75" x14ac:dyDescent="0.2"/>
    <row r="59901" ht="12.75" x14ac:dyDescent="0.2"/>
    <row r="59902" ht="12.75" x14ac:dyDescent="0.2"/>
    <row r="59903" ht="12.75" x14ac:dyDescent="0.2"/>
    <row r="59904" ht="12.75" x14ac:dyDescent="0.2"/>
    <row r="59905" ht="12.75" x14ac:dyDescent="0.2"/>
    <row r="59906" ht="12.75" x14ac:dyDescent="0.2"/>
    <row r="59907" ht="12.75" x14ac:dyDescent="0.2"/>
    <row r="59908" ht="12.75" x14ac:dyDescent="0.2"/>
    <row r="59909" ht="12.75" x14ac:dyDescent="0.2"/>
    <row r="59910" ht="12.75" x14ac:dyDescent="0.2"/>
    <row r="59911" ht="12.75" x14ac:dyDescent="0.2"/>
    <row r="59912" ht="12.75" x14ac:dyDescent="0.2"/>
    <row r="59913" ht="12.75" x14ac:dyDescent="0.2"/>
    <row r="59914" ht="12.75" x14ac:dyDescent="0.2"/>
    <row r="59915" ht="12.75" x14ac:dyDescent="0.2"/>
    <row r="59916" ht="12.75" x14ac:dyDescent="0.2"/>
    <row r="59917" ht="12.75" x14ac:dyDescent="0.2"/>
    <row r="59918" ht="12.75" x14ac:dyDescent="0.2"/>
    <row r="59919" ht="12.75" x14ac:dyDescent="0.2"/>
    <row r="59920" ht="12.75" x14ac:dyDescent="0.2"/>
    <row r="59921" ht="12.75" x14ac:dyDescent="0.2"/>
    <row r="59922" ht="12.75" x14ac:dyDescent="0.2"/>
    <row r="59923" ht="12.75" x14ac:dyDescent="0.2"/>
    <row r="59924" ht="12.75" x14ac:dyDescent="0.2"/>
    <row r="59925" ht="12.75" x14ac:dyDescent="0.2"/>
    <row r="59926" ht="12.75" x14ac:dyDescent="0.2"/>
    <row r="59927" ht="12.75" x14ac:dyDescent="0.2"/>
    <row r="59928" ht="12.75" x14ac:dyDescent="0.2"/>
    <row r="59929" ht="12.75" x14ac:dyDescent="0.2"/>
    <row r="59930" ht="12.75" x14ac:dyDescent="0.2"/>
    <row r="59931" ht="12.75" x14ac:dyDescent="0.2"/>
    <row r="59932" ht="12.75" x14ac:dyDescent="0.2"/>
    <row r="59933" ht="12.75" x14ac:dyDescent="0.2"/>
    <row r="59934" ht="12.75" x14ac:dyDescent="0.2"/>
    <row r="59935" ht="12.75" x14ac:dyDescent="0.2"/>
    <row r="59936" ht="12.75" x14ac:dyDescent="0.2"/>
    <row r="59937" ht="12.75" x14ac:dyDescent="0.2"/>
    <row r="59938" ht="12.75" x14ac:dyDescent="0.2"/>
    <row r="59939" ht="12.75" x14ac:dyDescent="0.2"/>
    <row r="59940" ht="12.75" x14ac:dyDescent="0.2"/>
    <row r="59941" ht="12.75" x14ac:dyDescent="0.2"/>
    <row r="59942" ht="12.75" x14ac:dyDescent="0.2"/>
    <row r="59943" ht="12.75" x14ac:dyDescent="0.2"/>
    <row r="59944" ht="12.75" x14ac:dyDescent="0.2"/>
    <row r="59945" ht="12.75" x14ac:dyDescent="0.2"/>
    <row r="59946" ht="12.75" x14ac:dyDescent="0.2"/>
    <row r="59947" ht="12.75" x14ac:dyDescent="0.2"/>
    <row r="59948" ht="12.75" x14ac:dyDescent="0.2"/>
    <row r="59949" ht="12.75" x14ac:dyDescent="0.2"/>
    <row r="59950" ht="12.75" x14ac:dyDescent="0.2"/>
    <row r="59951" ht="12.75" x14ac:dyDescent="0.2"/>
    <row r="59952" ht="12.75" x14ac:dyDescent="0.2"/>
    <row r="59953" ht="12.75" x14ac:dyDescent="0.2"/>
    <row r="59954" ht="12.75" x14ac:dyDescent="0.2"/>
    <row r="59955" ht="12.75" x14ac:dyDescent="0.2"/>
    <row r="59956" ht="12.75" x14ac:dyDescent="0.2"/>
    <row r="59957" ht="12.75" x14ac:dyDescent="0.2"/>
    <row r="59958" ht="12.75" x14ac:dyDescent="0.2"/>
    <row r="59959" ht="12.75" x14ac:dyDescent="0.2"/>
    <row r="59960" ht="12.75" x14ac:dyDescent="0.2"/>
    <row r="59961" ht="12.75" x14ac:dyDescent="0.2"/>
    <row r="59962" ht="12.75" x14ac:dyDescent="0.2"/>
    <row r="59963" ht="12.75" x14ac:dyDescent="0.2"/>
    <row r="59964" ht="12.75" x14ac:dyDescent="0.2"/>
    <row r="59965" ht="12.75" x14ac:dyDescent="0.2"/>
    <row r="59966" ht="12.75" x14ac:dyDescent="0.2"/>
    <row r="59967" ht="12.75" x14ac:dyDescent="0.2"/>
    <row r="59968" ht="12.75" x14ac:dyDescent="0.2"/>
    <row r="59969" ht="12.75" x14ac:dyDescent="0.2"/>
    <row r="59970" ht="12.75" x14ac:dyDescent="0.2"/>
    <row r="59971" ht="12.75" x14ac:dyDescent="0.2"/>
    <row r="59972" ht="12.75" x14ac:dyDescent="0.2"/>
    <row r="59973" ht="12.75" x14ac:dyDescent="0.2"/>
    <row r="59974" ht="12.75" x14ac:dyDescent="0.2"/>
    <row r="59975" ht="12.75" x14ac:dyDescent="0.2"/>
    <row r="59976" ht="12.75" x14ac:dyDescent="0.2"/>
    <row r="59977" ht="12.75" x14ac:dyDescent="0.2"/>
    <row r="59978" ht="12.75" x14ac:dyDescent="0.2"/>
    <row r="59979" ht="12.75" x14ac:dyDescent="0.2"/>
    <row r="59980" ht="12.75" x14ac:dyDescent="0.2"/>
    <row r="59981" ht="12.75" x14ac:dyDescent="0.2"/>
    <row r="59982" ht="12.75" x14ac:dyDescent="0.2"/>
    <row r="59983" ht="12.75" x14ac:dyDescent="0.2"/>
    <row r="59984" ht="12.75" x14ac:dyDescent="0.2"/>
    <row r="59985" ht="12.75" x14ac:dyDescent="0.2"/>
    <row r="59986" ht="12.75" x14ac:dyDescent="0.2"/>
    <row r="59987" ht="12.75" x14ac:dyDescent="0.2"/>
    <row r="59988" ht="12.75" x14ac:dyDescent="0.2"/>
    <row r="59989" ht="12.75" x14ac:dyDescent="0.2"/>
    <row r="59990" ht="12.75" x14ac:dyDescent="0.2"/>
    <row r="59991" ht="12.75" x14ac:dyDescent="0.2"/>
    <row r="59992" ht="12.75" x14ac:dyDescent="0.2"/>
    <row r="59993" ht="12.75" x14ac:dyDescent="0.2"/>
    <row r="59994" ht="12.75" x14ac:dyDescent="0.2"/>
    <row r="59995" ht="12.75" x14ac:dyDescent="0.2"/>
    <row r="59996" ht="12.75" x14ac:dyDescent="0.2"/>
    <row r="59997" ht="12.75" x14ac:dyDescent="0.2"/>
    <row r="59998" ht="12.75" x14ac:dyDescent="0.2"/>
    <row r="59999" ht="12.75" x14ac:dyDescent="0.2"/>
    <row r="60000" ht="12.75" x14ac:dyDescent="0.2"/>
    <row r="60001" ht="12.75" x14ac:dyDescent="0.2"/>
    <row r="60002" ht="12.75" x14ac:dyDescent="0.2"/>
    <row r="60003" ht="12.75" x14ac:dyDescent="0.2"/>
    <row r="60004" ht="12.75" x14ac:dyDescent="0.2"/>
    <row r="60005" ht="12.75" x14ac:dyDescent="0.2"/>
    <row r="60006" ht="12.75" x14ac:dyDescent="0.2"/>
    <row r="60007" ht="12.75" x14ac:dyDescent="0.2"/>
    <row r="60008" ht="12.75" x14ac:dyDescent="0.2"/>
    <row r="60009" ht="12.75" x14ac:dyDescent="0.2"/>
    <row r="60010" ht="12.75" x14ac:dyDescent="0.2"/>
    <row r="60011" ht="12.75" x14ac:dyDescent="0.2"/>
    <row r="60012" ht="12.75" x14ac:dyDescent="0.2"/>
    <row r="60013" ht="12.75" x14ac:dyDescent="0.2"/>
    <row r="60014" ht="12.75" x14ac:dyDescent="0.2"/>
    <row r="60015" ht="12.75" x14ac:dyDescent="0.2"/>
    <row r="60016" ht="12.75" x14ac:dyDescent="0.2"/>
    <row r="60017" ht="12.75" x14ac:dyDescent="0.2"/>
    <row r="60018" ht="12.75" x14ac:dyDescent="0.2"/>
    <row r="60019" ht="12.75" x14ac:dyDescent="0.2"/>
    <row r="60020" ht="12.75" x14ac:dyDescent="0.2"/>
    <row r="60021" ht="12.75" x14ac:dyDescent="0.2"/>
    <row r="60022" ht="12.75" x14ac:dyDescent="0.2"/>
    <row r="60023" ht="12.75" x14ac:dyDescent="0.2"/>
    <row r="60024" ht="12.75" x14ac:dyDescent="0.2"/>
    <row r="60025" ht="12.75" x14ac:dyDescent="0.2"/>
    <row r="60026" ht="12.75" x14ac:dyDescent="0.2"/>
    <row r="60027" ht="12.75" x14ac:dyDescent="0.2"/>
    <row r="60028" ht="12.75" x14ac:dyDescent="0.2"/>
    <row r="60029" ht="12.75" x14ac:dyDescent="0.2"/>
    <row r="60030" ht="12.75" x14ac:dyDescent="0.2"/>
    <row r="60031" ht="12.75" x14ac:dyDescent="0.2"/>
    <row r="60032" ht="12.75" x14ac:dyDescent="0.2"/>
    <row r="60033" ht="12.75" x14ac:dyDescent="0.2"/>
    <row r="60034" ht="12.75" x14ac:dyDescent="0.2"/>
    <row r="60035" ht="12.75" x14ac:dyDescent="0.2"/>
    <row r="60036" ht="12.75" x14ac:dyDescent="0.2"/>
    <row r="60037" ht="12.75" x14ac:dyDescent="0.2"/>
    <row r="60038" ht="12.75" x14ac:dyDescent="0.2"/>
    <row r="60039" ht="12.75" x14ac:dyDescent="0.2"/>
    <row r="60040" ht="12.75" x14ac:dyDescent="0.2"/>
    <row r="60041" ht="12.75" x14ac:dyDescent="0.2"/>
    <row r="60042" ht="12.75" x14ac:dyDescent="0.2"/>
    <row r="60043" ht="12.75" x14ac:dyDescent="0.2"/>
    <row r="60044" ht="12.75" x14ac:dyDescent="0.2"/>
    <row r="60045" ht="12.75" x14ac:dyDescent="0.2"/>
    <row r="60046" ht="12.75" x14ac:dyDescent="0.2"/>
    <row r="60047" ht="12.75" x14ac:dyDescent="0.2"/>
    <row r="60048" ht="12.75" x14ac:dyDescent="0.2"/>
    <row r="60049" ht="12.75" x14ac:dyDescent="0.2"/>
    <row r="60050" ht="12.75" x14ac:dyDescent="0.2"/>
    <row r="60051" ht="12.75" x14ac:dyDescent="0.2"/>
    <row r="60052" ht="12.75" x14ac:dyDescent="0.2"/>
    <row r="60053" ht="12.75" x14ac:dyDescent="0.2"/>
    <row r="60054" ht="12.75" x14ac:dyDescent="0.2"/>
    <row r="60055" ht="12.75" x14ac:dyDescent="0.2"/>
    <row r="60056" ht="12.75" x14ac:dyDescent="0.2"/>
    <row r="60057" ht="12.75" x14ac:dyDescent="0.2"/>
    <row r="60058" ht="12.75" x14ac:dyDescent="0.2"/>
    <row r="60059" ht="12.75" x14ac:dyDescent="0.2"/>
    <row r="60060" ht="12.75" x14ac:dyDescent="0.2"/>
    <row r="60061" ht="12.75" x14ac:dyDescent="0.2"/>
    <row r="60062" ht="12.75" x14ac:dyDescent="0.2"/>
    <row r="60063" ht="12.75" x14ac:dyDescent="0.2"/>
    <row r="60064" ht="12.75" x14ac:dyDescent="0.2"/>
    <row r="60065" ht="12.75" x14ac:dyDescent="0.2"/>
    <row r="60066" ht="12.75" x14ac:dyDescent="0.2"/>
    <row r="60067" ht="12.75" x14ac:dyDescent="0.2"/>
    <row r="60068" ht="12.75" x14ac:dyDescent="0.2"/>
    <row r="60069" ht="12.75" x14ac:dyDescent="0.2"/>
    <row r="60070" ht="12.75" x14ac:dyDescent="0.2"/>
    <row r="60071" ht="12.75" x14ac:dyDescent="0.2"/>
    <row r="60072" ht="12.75" x14ac:dyDescent="0.2"/>
    <row r="60073" ht="12.75" x14ac:dyDescent="0.2"/>
    <row r="60074" ht="12.75" x14ac:dyDescent="0.2"/>
    <row r="60075" ht="12.75" x14ac:dyDescent="0.2"/>
    <row r="60076" ht="12.75" x14ac:dyDescent="0.2"/>
    <row r="60077" ht="12.75" x14ac:dyDescent="0.2"/>
    <row r="60078" ht="12.75" x14ac:dyDescent="0.2"/>
    <row r="60079" ht="12.75" x14ac:dyDescent="0.2"/>
    <row r="60080" ht="12.75" x14ac:dyDescent="0.2"/>
    <row r="60081" ht="12.75" x14ac:dyDescent="0.2"/>
    <row r="60082" ht="12.75" x14ac:dyDescent="0.2"/>
    <row r="60083" ht="12.75" x14ac:dyDescent="0.2"/>
    <row r="60084" ht="12.75" x14ac:dyDescent="0.2"/>
    <row r="60085" ht="12.75" x14ac:dyDescent="0.2"/>
    <row r="60086" ht="12.75" x14ac:dyDescent="0.2"/>
    <row r="60087" ht="12.75" x14ac:dyDescent="0.2"/>
    <row r="60088" ht="12.75" x14ac:dyDescent="0.2"/>
    <row r="60089" ht="12.75" x14ac:dyDescent="0.2"/>
    <row r="60090" ht="12.75" x14ac:dyDescent="0.2"/>
    <row r="60091" ht="12.75" x14ac:dyDescent="0.2"/>
    <row r="60092" ht="12.75" x14ac:dyDescent="0.2"/>
    <row r="60093" ht="12.75" x14ac:dyDescent="0.2"/>
    <row r="60094" ht="12.75" x14ac:dyDescent="0.2"/>
    <row r="60095" ht="12.75" x14ac:dyDescent="0.2"/>
    <row r="60096" ht="12.75" x14ac:dyDescent="0.2"/>
    <row r="60097" ht="12.75" x14ac:dyDescent="0.2"/>
    <row r="60098" ht="12.75" x14ac:dyDescent="0.2"/>
    <row r="60099" ht="12.75" x14ac:dyDescent="0.2"/>
    <row r="60100" ht="12.75" x14ac:dyDescent="0.2"/>
    <row r="60101" ht="12.75" x14ac:dyDescent="0.2"/>
    <row r="60102" ht="12.75" x14ac:dyDescent="0.2"/>
    <row r="60103" ht="12.75" x14ac:dyDescent="0.2"/>
    <row r="60104" ht="12.75" x14ac:dyDescent="0.2"/>
    <row r="60105" ht="12.75" x14ac:dyDescent="0.2"/>
    <row r="60106" ht="12.75" x14ac:dyDescent="0.2"/>
    <row r="60107" ht="12.75" x14ac:dyDescent="0.2"/>
    <row r="60108" ht="12.75" x14ac:dyDescent="0.2"/>
    <row r="60109" ht="12.75" x14ac:dyDescent="0.2"/>
    <row r="60110" ht="12.75" x14ac:dyDescent="0.2"/>
    <row r="60111" ht="12.75" x14ac:dyDescent="0.2"/>
    <row r="60112" ht="12.75" x14ac:dyDescent="0.2"/>
    <row r="60113" ht="12.75" x14ac:dyDescent="0.2"/>
    <row r="60114" ht="12.75" x14ac:dyDescent="0.2"/>
    <row r="60115" ht="12.75" x14ac:dyDescent="0.2"/>
    <row r="60116" ht="12.75" x14ac:dyDescent="0.2"/>
    <row r="60117" ht="12.75" x14ac:dyDescent="0.2"/>
    <row r="60118" ht="12.75" x14ac:dyDescent="0.2"/>
    <row r="60119" ht="12.75" x14ac:dyDescent="0.2"/>
    <row r="60120" ht="12.75" x14ac:dyDescent="0.2"/>
    <row r="60121" ht="12.75" x14ac:dyDescent="0.2"/>
    <row r="60122" ht="12.75" x14ac:dyDescent="0.2"/>
    <row r="60123" ht="12.75" x14ac:dyDescent="0.2"/>
    <row r="60124" ht="12.75" x14ac:dyDescent="0.2"/>
    <row r="60125" ht="12.75" x14ac:dyDescent="0.2"/>
    <row r="60126" ht="12.75" x14ac:dyDescent="0.2"/>
    <row r="60127" ht="12.75" x14ac:dyDescent="0.2"/>
    <row r="60128" ht="12.75" x14ac:dyDescent="0.2"/>
    <row r="60129" ht="12.75" x14ac:dyDescent="0.2"/>
    <row r="60130" ht="12.75" x14ac:dyDescent="0.2"/>
    <row r="60131" ht="12.75" x14ac:dyDescent="0.2"/>
    <row r="60132" ht="12.75" x14ac:dyDescent="0.2"/>
    <row r="60133" ht="12.75" x14ac:dyDescent="0.2"/>
    <row r="60134" ht="12.75" x14ac:dyDescent="0.2"/>
    <row r="60135" ht="12.75" x14ac:dyDescent="0.2"/>
    <row r="60136" ht="12.75" x14ac:dyDescent="0.2"/>
    <row r="60137" ht="12.75" x14ac:dyDescent="0.2"/>
    <row r="60138" ht="12.75" x14ac:dyDescent="0.2"/>
    <row r="60139" ht="12.75" x14ac:dyDescent="0.2"/>
    <row r="60140" ht="12.75" x14ac:dyDescent="0.2"/>
    <row r="60141" ht="12.75" x14ac:dyDescent="0.2"/>
    <row r="60142" ht="12.75" x14ac:dyDescent="0.2"/>
    <row r="60143" ht="12.75" x14ac:dyDescent="0.2"/>
    <row r="60144" ht="12.75" x14ac:dyDescent="0.2"/>
    <row r="60145" ht="12.75" x14ac:dyDescent="0.2"/>
    <row r="60146" ht="12.75" x14ac:dyDescent="0.2"/>
    <row r="60147" ht="12.75" x14ac:dyDescent="0.2"/>
    <row r="60148" ht="12.75" x14ac:dyDescent="0.2"/>
    <row r="60149" ht="12.75" x14ac:dyDescent="0.2"/>
    <row r="60150" ht="12.75" x14ac:dyDescent="0.2"/>
    <row r="60151" ht="12.75" x14ac:dyDescent="0.2"/>
    <row r="60152" ht="12.75" x14ac:dyDescent="0.2"/>
    <row r="60153" ht="12.75" x14ac:dyDescent="0.2"/>
    <row r="60154" ht="12.75" x14ac:dyDescent="0.2"/>
    <row r="60155" ht="12.75" x14ac:dyDescent="0.2"/>
    <row r="60156" ht="12.75" x14ac:dyDescent="0.2"/>
    <row r="60157" ht="12.75" x14ac:dyDescent="0.2"/>
    <row r="60158" ht="12.75" x14ac:dyDescent="0.2"/>
    <row r="60159" ht="12.75" x14ac:dyDescent="0.2"/>
    <row r="60160" ht="12.75" x14ac:dyDescent="0.2"/>
    <row r="60161" ht="12.75" x14ac:dyDescent="0.2"/>
    <row r="60162" ht="12.75" x14ac:dyDescent="0.2"/>
    <row r="60163" ht="12.75" x14ac:dyDescent="0.2"/>
    <row r="60164" ht="12.75" x14ac:dyDescent="0.2"/>
    <row r="60165" ht="12.75" x14ac:dyDescent="0.2"/>
    <row r="60166" ht="12.75" x14ac:dyDescent="0.2"/>
    <row r="60167" ht="12.75" x14ac:dyDescent="0.2"/>
    <row r="60168" ht="12.75" x14ac:dyDescent="0.2"/>
    <row r="60169" ht="12.75" x14ac:dyDescent="0.2"/>
    <row r="60170" ht="12.75" x14ac:dyDescent="0.2"/>
    <row r="60171" ht="12.75" x14ac:dyDescent="0.2"/>
    <row r="60172" ht="12.75" x14ac:dyDescent="0.2"/>
    <row r="60173" ht="12.75" x14ac:dyDescent="0.2"/>
    <row r="60174" ht="12.75" x14ac:dyDescent="0.2"/>
    <row r="60175" ht="12.75" x14ac:dyDescent="0.2"/>
    <row r="60176" ht="12.75" x14ac:dyDescent="0.2"/>
    <row r="60177" ht="12.75" x14ac:dyDescent="0.2"/>
    <row r="60178" ht="12.75" x14ac:dyDescent="0.2"/>
    <row r="60179" ht="12.75" x14ac:dyDescent="0.2"/>
    <row r="60180" ht="12.75" x14ac:dyDescent="0.2"/>
    <row r="60181" ht="12.75" x14ac:dyDescent="0.2"/>
    <row r="60182" ht="12.75" x14ac:dyDescent="0.2"/>
    <row r="60183" ht="12.75" x14ac:dyDescent="0.2"/>
    <row r="60184" ht="12.75" x14ac:dyDescent="0.2"/>
    <row r="60185" ht="12.75" x14ac:dyDescent="0.2"/>
    <row r="60186" ht="12.75" x14ac:dyDescent="0.2"/>
    <row r="60187" ht="12.75" x14ac:dyDescent="0.2"/>
    <row r="60188" ht="12.75" x14ac:dyDescent="0.2"/>
    <row r="60189" ht="12.75" x14ac:dyDescent="0.2"/>
    <row r="60190" ht="12.75" x14ac:dyDescent="0.2"/>
    <row r="60191" ht="12.75" x14ac:dyDescent="0.2"/>
    <row r="60192" ht="12.75" x14ac:dyDescent="0.2"/>
    <row r="60193" ht="12.75" x14ac:dyDescent="0.2"/>
    <row r="60194" ht="12.75" x14ac:dyDescent="0.2"/>
    <row r="60195" ht="12.75" x14ac:dyDescent="0.2"/>
    <row r="60196" ht="12.75" x14ac:dyDescent="0.2"/>
    <row r="60197" ht="12.75" x14ac:dyDescent="0.2"/>
    <row r="60198" ht="12.75" x14ac:dyDescent="0.2"/>
    <row r="60199" ht="12.75" x14ac:dyDescent="0.2"/>
    <row r="60200" ht="12.75" x14ac:dyDescent="0.2"/>
    <row r="60201" ht="12.75" x14ac:dyDescent="0.2"/>
    <row r="60202" ht="12.75" x14ac:dyDescent="0.2"/>
    <row r="60203" ht="12.75" x14ac:dyDescent="0.2"/>
    <row r="60204" ht="12.75" x14ac:dyDescent="0.2"/>
    <row r="60205" ht="12.75" x14ac:dyDescent="0.2"/>
    <row r="60206" ht="12.75" x14ac:dyDescent="0.2"/>
    <row r="60207" ht="12.75" x14ac:dyDescent="0.2"/>
    <row r="60208" ht="12.75" x14ac:dyDescent="0.2"/>
    <row r="60209" ht="12.75" x14ac:dyDescent="0.2"/>
    <row r="60210" ht="12.75" x14ac:dyDescent="0.2"/>
    <row r="60211" ht="12.75" x14ac:dyDescent="0.2"/>
    <row r="60212" ht="12.75" x14ac:dyDescent="0.2"/>
    <row r="60213" ht="12.75" x14ac:dyDescent="0.2"/>
    <row r="60214" ht="12.75" x14ac:dyDescent="0.2"/>
    <row r="60215" ht="12.75" x14ac:dyDescent="0.2"/>
    <row r="60216" ht="12.75" x14ac:dyDescent="0.2"/>
    <row r="60217" ht="12.75" x14ac:dyDescent="0.2"/>
    <row r="60218" ht="12.75" x14ac:dyDescent="0.2"/>
    <row r="60219" ht="12.75" x14ac:dyDescent="0.2"/>
    <row r="60220" ht="12.75" x14ac:dyDescent="0.2"/>
    <row r="60221" ht="12.75" x14ac:dyDescent="0.2"/>
    <row r="60222" ht="12.75" x14ac:dyDescent="0.2"/>
    <row r="60223" ht="12.75" x14ac:dyDescent="0.2"/>
    <row r="60224" ht="12.75" x14ac:dyDescent="0.2"/>
    <row r="60225" ht="12.75" x14ac:dyDescent="0.2"/>
    <row r="60226" ht="12.75" x14ac:dyDescent="0.2"/>
    <row r="60227" ht="12.75" x14ac:dyDescent="0.2"/>
    <row r="60228" ht="12.75" x14ac:dyDescent="0.2"/>
    <row r="60229" ht="12.75" x14ac:dyDescent="0.2"/>
    <row r="60230" ht="12.75" x14ac:dyDescent="0.2"/>
    <row r="60231" ht="12.75" x14ac:dyDescent="0.2"/>
    <row r="60232" ht="12.75" x14ac:dyDescent="0.2"/>
    <row r="60233" ht="12.75" x14ac:dyDescent="0.2"/>
    <row r="60234" ht="12.75" x14ac:dyDescent="0.2"/>
    <row r="60235" ht="12.75" x14ac:dyDescent="0.2"/>
    <row r="60236" ht="12.75" x14ac:dyDescent="0.2"/>
    <row r="60237" ht="12.75" x14ac:dyDescent="0.2"/>
    <row r="60238" ht="12.75" x14ac:dyDescent="0.2"/>
    <row r="60239" ht="12.75" x14ac:dyDescent="0.2"/>
    <row r="60240" ht="12.75" x14ac:dyDescent="0.2"/>
    <row r="60241" ht="12.75" x14ac:dyDescent="0.2"/>
    <row r="60242" ht="12.75" x14ac:dyDescent="0.2"/>
    <row r="60243" ht="12.75" x14ac:dyDescent="0.2"/>
    <row r="60244" ht="12.75" x14ac:dyDescent="0.2"/>
    <row r="60245" ht="12.75" x14ac:dyDescent="0.2"/>
    <row r="60246" ht="12.75" x14ac:dyDescent="0.2"/>
    <row r="60247" ht="12.75" x14ac:dyDescent="0.2"/>
    <row r="60248" ht="12.75" x14ac:dyDescent="0.2"/>
    <row r="60249" ht="12.75" x14ac:dyDescent="0.2"/>
    <row r="60250" ht="12.75" x14ac:dyDescent="0.2"/>
    <row r="60251" ht="12.75" x14ac:dyDescent="0.2"/>
    <row r="60252" ht="12.75" x14ac:dyDescent="0.2"/>
    <row r="60253" ht="12.75" x14ac:dyDescent="0.2"/>
    <row r="60254" ht="12.75" x14ac:dyDescent="0.2"/>
    <row r="60255" ht="12.75" x14ac:dyDescent="0.2"/>
    <row r="60256" ht="12.75" x14ac:dyDescent="0.2"/>
    <row r="60257" ht="12.75" x14ac:dyDescent="0.2"/>
    <row r="60258" ht="12.75" x14ac:dyDescent="0.2"/>
    <row r="60259" ht="12.75" x14ac:dyDescent="0.2"/>
    <row r="60260" ht="12.75" x14ac:dyDescent="0.2"/>
    <row r="60261" ht="12.75" x14ac:dyDescent="0.2"/>
    <row r="60262" ht="12.75" x14ac:dyDescent="0.2"/>
    <row r="60263" ht="12.75" x14ac:dyDescent="0.2"/>
    <row r="60264" ht="12.75" x14ac:dyDescent="0.2"/>
    <row r="60265" ht="12.75" x14ac:dyDescent="0.2"/>
    <row r="60266" ht="12.75" x14ac:dyDescent="0.2"/>
    <row r="60267" ht="12.75" x14ac:dyDescent="0.2"/>
    <row r="60268" ht="12.75" x14ac:dyDescent="0.2"/>
    <row r="60269" ht="12.75" x14ac:dyDescent="0.2"/>
    <row r="60270" ht="12.75" x14ac:dyDescent="0.2"/>
    <row r="60271" ht="12.75" x14ac:dyDescent="0.2"/>
    <row r="60272" ht="12.75" x14ac:dyDescent="0.2"/>
    <row r="60273" ht="12.75" x14ac:dyDescent="0.2"/>
    <row r="60274" ht="12.75" x14ac:dyDescent="0.2"/>
    <row r="60275" ht="12.75" x14ac:dyDescent="0.2"/>
    <row r="60276" ht="12.75" x14ac:dyDescent="0.2"/>
    <row r="60277" ht="12.75" x14ac:dyDescent="0.2"/>
    <row r="60278" ht="12.75" x14ac:dyDescent="0.2"/>
    <row r="60279" ht="12.75" x14ac:dyDescent="0.2"/>
    <row r="60280" ht="12.75" x14ac:dyDescent="0.2"/>
    <row r="60281" ht="12.75" x14ac:dyDescent="0.2"/>
    <row r="60282" ht="12.75" x14ac:dyDescent="0.2"/>
    <row r="60283" ht="12.75" x14ac:dyDescent="0.2"/>
    <row r="60284" ht="12.75" x14ac:dyDescent="0.2"/>
    <row r="60285" ht="12.75" x14ac:dyDescent="0.2"/>
    <row r="60286" ht="12.75" x14ac:dyDescent="0.2"/>
    <row r="60287" ht="12.75" x14ac:dyDescent="0.2"/>
    <row r="60288" ht="12.75" x14ac:dyDescent="0.2"/>
    <row r="60289" ht="12.75" x14ac:dyDescent="0.2"/>
    <row r="60290" ht="12.75" x14ac:dyDescent="0.2"/>
    <row r="60291" ht="12.75" x14ac:dyDescent="0.2"/>
    <row r="60292" ht="12.75" x14ac:dyDescent="0.2"/>
    <row r="60293" ht="12.75" x14ac:dyDescent="0.2"/>
    <row r="60294" ht="12.75" x14ac:dyDescent="0.2"/>
    <row r="60295" ht="12.75" x14ac:dyDescent="0.2"/>
    <row r="60296" ht="12.75" x14ac:dyDescent="0.2"/>
    <row r="60297" ht="12.75" x14ac:dyDescent="0.2"/>
    <row r="60298" ht="12.75" x14ac:dyDescent="0.2"/>
    <row r="60299" ht="12.75" x14ac:dyDescent="0.2"/>
    <row r="60300" ht="12.75" x14ac:dyDescent="0.2"/>
    <row r="60301" ht="12.75" x14ac:dyDescent="0.2"/>
    <row r="60302" ht="12.75" x14ac:dyDescent="0.2"/>
    <row r="60303" ht="12.75" x14ac:dyDescent="0.2"/>
    <row r="60304" ht="12.75" x14ac:dyDescent="0.2"/>
    <row r="60305" ht="12.75" x14ac:dyDescent="0.2"/>
    <row r="60306" ht="12.75" x14ac:dyDescent="0.2"/>
    <row r="60307" ht="12.75" x14ac:dyDescent="0.2"/>
    <row r="60308" ht="12.75" x14ac:dyDescent="0.2"/>
    <row r="60309" ht="12.75" x14ac:dyDescent="0.2"/>
    <row r="60310" ht="12.75" x14ac:dyDescent="0.2"/>
    <row r="60311" ht="12.75" x14ac:dyDescent="0.2"/>
    <row r="60312" ht="12.75" x14ac:dyDescent="0.2"/>
    <row r="60313" ht="12.75" x14ac:dyDescent="0.2"/>
    <row r="60314" ht="12.75" x14ac:dyDescent="0.2"/>
    <row r="60315" ht="12.75" x14ac:dyDescent="0.2"/>
    <row r="60316" ht="12.75" x14ac:dyDescent="0.2"/>
    <row r="60317" ht="12.75" x14ac:dyDescent="0.2"/>
    <row r="60318" ht="12.75" x14ac:dyDescent="0.2"/>
    <row r="60319" ht="12.75" x14ac:dyDescent="0.2"/>
    <row r="60320" ht="12.75" x14ac:dyDescent="0.2"/>
    <row r="60321" ht="12.75" x14ac:dyDescent="0.2"/>
    <row r="60322" ht="12.75" x14ac:dyDescent="0.2"/>
    <row r="60323" ht="12.75" x14ac:dyDescent="0.2"/>
    <row r="60324" ht="12.75" x14ac:dyDescent="0.2"/>
    <row r="60325" ht="12.75" x14ac:dyDescent="0.2"/>
    <row r="60326" ht="12.75" x14ac:dyDescent="0.2"/>
    <row r="60327" ht="12.75" x14ac:dyDescent="0.2"/>
    <row r="60328" ht="12.75" x14ac:dyDescent="0.2"/>
    <row r="60329" ht="12.75" x14ac:dyDescent="0.2"/>
    <row r="60330" ht="12.75" x14ac:dyDescent="0.2"/>
    <row r="60331" ht="12.75" x14ac:dyDescent="0.2"/>
    <row r="60332" ht="12.75" x14ac:dyDescent="0.2"/>
    <row r="60333" ht="12.75" x14ac:dyDescent="0.2"/>
    <row r="60334" ht="12.75" x14ac:dyDescent="0.2"/>
    <row r="60335" ht="12.75" x14ac:dyDescent="0.2"/>
    <row r="60336" ht="12.75" x14ac:dyDescent="0.2"/>
    <row r="60337" ht="12.75" x14ac:dyDescent="0.2"/>
    <row r="60338" ht="12.75" x14ac:dyDescent="0.2"/>
    <row r="60339" ht="12.75" x14ac:dyDescent="0.2"/>
    <row r="60340" ht="12.75" x14ac:dyDescent="0.2"/>
    <row r="60341" ht="12.75" x14ac:dyDescent="0.2"/>
    <row r="60342" ht="12.75" x14ac:dyDescent="0.2"/>
    <row r="60343" ht="12.75" x14ac:dyDescent="0.2"/>
    <row r="60344" ht="12.75" x14ac:dyDescent="0.2"/>
    <row r="60345" ht="12.75" x14ac:dyDescent="0.2"/>
    <row r="60346" ht="12.75" x14ac:dyDescent="0.2"/>
    <row r="60347" ht="12.75" x14ac:dyDescent="0.2"/>
    <row r="60348" ht="12.75" x14ac:dyDescent="0.2"/>
    <row r="60349" ht="12.75" x14ac:dyDescent="0.2"/>
    <row r="60350" ht="12.75" x14ac:dyDescent="0.2"/>
    <row r="60351" ht="12.75" x14ac:dyDescent="0.2"/>
    <row r="60352" ht="12.75" x14ac:dyDescent="0.2"/>
    <row r="60353" ht="12.75" x14ac:dyDescent="0.2"/>
    <row r="60354" ht="12.75" x14ac:dyDescent="0.2"/>
    <row r="60355" ht="12.75" x14ac:dyDescent="0.2"/>
    <row r="60356" ht="12.75" x14ac:dyDescent="0.2"/>
    <row r="60357" ht="12.75" x14ac:dyDescent="0.2"/>
    <row r="60358" ht="12.75" x14ac:dyDescent="0.2"/>
    <row r="60359" ht="12.75" x14ac:dyDescent="0.2"/>
    <row r="60360" ht="12.75" x14ac:dyDescent="0.2"/>
    <row r="60361" ht="12.75" x14ac:dyDescent="0.2"/>
    <row r="60362" ht="12.75" x14ac:dyDescent="0.2"/>
    <row r="60363" ht="12.75" x14ac:dyDescent="0.2"/>
    <row r="60364" ht="12.75" x14ac:dyDescent="0.2"/>
    <row r="60365" ht="12.75" x14ac:dyDescent="0.2"/>
    <row r="60366" ht="12.75" x14ac:dyDescent="0.2"/>
    <row r="60367" ht="12.75" x14ac:dyDescent="0.2"/>
    <row r="60368" ht="12.75" x14ac:dyDescent="0.2"/>
    <row r="60369" ht="12.75" x14ac:dyDescent="0.2"/>
    <row r="60370" ht="12.75" x14ac:dyDescent="0.2"/>
    <row r="60371" ht="12.75" x14ac:dyDescent="0.2"/>
    <row r="60372" ht="12.75" x14ac:dyDescent="0.2"/>
    <row r="60373" ht="12.75" x14ac:dyDescent="0.2"/>
    <row r="60374" ht="12.75" x14ac:dyDescent="0.2"/>
    <row r="60375" ht="12.75" x14ac:dyDescent="0.2"/>
    <row r="60376" ht="12.75" x14ac:dyDescent="0.2"/>
    <row r="60377" ht="12.75" x14ac:dyDescent="0.2"/>
    <row r="60378" ht="12.75" x14ac:dyDescent="0.2"/>
    <row r="60379" ht="12.75" x14ac:dyDescent="0.2"/>
    <row r="60380" ht="12.75" x14ac:dyDescent="0.2"/>
    <row r="60381" ht="12.75" x14ac:dyDescent="0.2"/>
    <row r="60382" ht="12.75" x14ac:dyDescent="0.2"/>
    <row r="60383" ht="12.75" x14ac:dyDescent="0.2"/>
    <row r="60384" ht="12.75" x14ac:dyDescent="0.2"/>
    <row r="60385" ht="12.75" x14ac:dyDescent="0.2"/>
    <row r="60386" ht="12.75" x14ac:dyDescent="0.2"/>
    <row r="60387" ht="12.75" x14ac:dyDescent="0.2"/>
    <row r="60388" ht="12.75" x14ac:dyDescent="0.2"/>
    <row r="60389" ht="12.75" x14ac:dyDescent="0.2"/>
    <row r="60390" ht="12.75" x14ac:dyDescent="0.2"/>
    <row r="60391" ht="12.75" x14ac:dyDescent="0.2"/>
    <row r="60392" ht="12.75" x14ac:dyDescent="0.2"/>
    <row r="60393" ht="12.75" x14ac:dyDescent="0.2"/>
    <row r="60394" ht="12.75" x14ac:dyDescent="0.2"/>
    <row r="60395" ht="12.75" x14ac:dyDescent="0.2"/>
    <row r="60396" ht="12.75" x14ac:dyDescent="0.2"/>
    <row r="60397" ht="12.75" x14ac:dyDescent="0.2"/>
    <row r="60398" ht="12.75" x14ac:dyDescent="0.2"/>
    <row r="60399" ht="12.75" x14ac:dyDescent="0.2"/>
    <row r="60400" ht="12.75" x14ac:dyDescent="0.2"/>
    <row r="60401" ht="12.75" x14ac:dyDescent="0.2"/>
    <row r="60402" ht="12.75" x14ac:dyDescent="0.2"/>
    <row r="60403" ht="12.75" x14ac:dyDescent="0.2"/>
    <row r="60404" ht="12.75" x14ac:dyDescent="0.2"/>
    <row r="60405" ht="12.75" x14ac:dyDescent="0.2"/>
    <row r="60406" ht="12.75" x14ac:dyDescent="0.2"/>
    <row r="60407" ht="12.75" x14ac:dyDescent="0.2"/>
    <row r="60408" ht="12.75" x14ac:dyDescent="0.2"/>
    <row r="60409" ht="12.75" x14ac:dyDescent="0.2"/>
    <row r="60410" ht="12.75" x14ac:dyDescent="0.2"/>
    <row r="60411" ht="12.75" x14ac:dyDescent="0.2"/>
    <row r="60412" ht="12.75" x14ac:dyDescent="0.2"/>
    <row r="60413" ht="12.75" x14ac:dyDescent="0.2"/>
    <row r="60414" ht="12.75" x14ac:dyDescent="0.2"/>
    <row r="60415" ht="12.75" x14ac:dyDescent="0.2"/>
    <row r="60416" ht="12.75" x14ac:dyDescent="0.2"/>
    <row r="60417" ht="12.75" x14ac:dyDescent="0.2"/>
    <row r="60418" ht="12.75" x14ac:dyDescent="0.2"/>
    <row r="60419" ht="12.75" x14ac:dyDescent="0.2"/>
    <row r="60420" ht="12.75" x14ac:dyDescent="0.2"/>
    <row r="60421" ht="12.75" x14ac:dyDescent="0.2"/>
    <row r="60422" ht="12.75" x14ac:dyDescent="0.2"/>
    <row r="60423" ht="12.75" x14ac:dyDescent="0.2"/>
    <row r="60424" ht="12.75" x14ac:dyDescent="0.2"/>
    <row r="60425" ht="12.75" x14ac:dyDescent="0.2"/>
    <row r="60426" ht="12.75" x14ac:dyDescent="0.2"/>
    <row r="60427" ht="12.75" x14ac:dyDescent="0.2"/>
    <row r="60428" ht="12.75" x14ac:dyDescent="0.2"/>
    <row r="60429" ht="12.75" x14ac:dyDescent="0.2"/>
    <row r="60430" ht="12.75" x14ac:dyDescent="0.2"/>
    <row r="60431" ht="12.75" x14ac:dyDescent="0.2"/>
    <row r="60432" ht="12.75" x14ac:dyDescent="0.2"/>
    <row r="60433" ht="12.75" x14ac:dyDescent="0.2"/>
    <row r="60434" ht="12.75" x14ac:dyDescent="0.2"/>
    <row r="60435" ht="12.75" x14ac:dyDescent="0.2"/>
    <row r="60436" ht="12.75" x14ac:dyDescent="0.2"/>
    <row r="60437" ht="12.75" x14ac:dyDescent="0.2"/>
    <row r="60438" ht="12.75" x14ac:dyDescent="0.2"/>
    <row r="60439" ht="12.75" x14ac:dyDescent="0.2"/>
    <row r="60440" ht="12.75" x14ac:dyDescent="0.2"/>
    <row r="60441" ht="12.75" x14ac:dyDescent="0.2"/>
    <row r="60442" ht="12.75" x14ac:dyDescent="0.2"/>
    <row r="60443" ht="12.75" x14ac:dyDescent="0.2"/>
    <row r="60444" ht="12.75" x14ac:dyDescent="0.2"/>
    <row r="60445" ht="12.75" x14ac:dyDescent="0.2"/>
    <row r="60446" ht="12.75" x14ac:dyDescent="0.2"/>
    <row r="60447" ht="12.75" x14ac:dyDescent="0.2"/>
    <row r="60448" ht="12.75" x14ac:dyDescent="0.2"/>
    <row r="60449" ht="12.75" x14ac:dyDescent="0.2"/>
    <row r="60450" ht="12.75" x14ac:dyDescent="0.2"/>
    <row r="60451" ht="12.75" x14ac:dyDescent="0.2"/>
    <row r="60452" ht="12.75" x14ac:dyDescent="0.2"/>
    <row r="60453" ht="12.75" x14ac:dyDescent="0.2"/>
    <row r="60454" ht="12.75" x14ac:dyDescent="0.2"/>
    <row r="60455" ht="12.75" x14ac:dyDescent="0.2"/>
    <row r="60456" ht="12.75" x14ac:dyDescent="0.2"/>
    <row r="60457" ht="12.75" x14ac:dyDescent="0.2"/>
    <row r="60458" ht="12.75" x14ac:dyDescent="0.2"/>
    <row r="60459" ht="12.75" x14ac:dyDescent="0.2"/>
    <row r="60460" ht="12.75" x14ac:dyDescent="0.2"/>
    <row r="60461" ht="12.75" x14ac:dyDescent="0.2"/>
    <row r="60462" ht="12.75" x14ac:dyDescent="0.2"/>
    <row r="60463" ht="12.75" x14ac:dyDescent="0.2"/>
    <row r="60464" ht="12.75" x14ac:dyDescent="0.2"/>
    <row r="60465" ht="12.75" x14ac:dyDescent="0.2"/>
    <row r="60466" ht="12.75" x14ac:dyDescent="0.2"/>
    <row r="60467" ht="12.75" x14ac:dyDescent="0.2"/>
    <row r="60468" ht="12.75" x14ac:dyDescent="0.2"/>
    <row r="60469" ht="12.75" x14ac:dyDescent="0.2"/>
    <row r="60470" ht="12.75" x14ac:dyDescent="0.2"/>
    <row r="60471" ht="12.75" x14ac:dyDescent="0.2"/>
    <row r="60472" ht="12.75" x14ac:dyDescent="0.2"/>
    <row r="60473" ht="12.75" x14ac:dyDescent="0.2"/>
    <row r="60474" ht="12.75" x14ac:dyDescent="0.2"/>
    <row r="60475" ht="12.75" x14ac:dyDescent="0.2"/>
    <row r="60476" ht="12.75" x14ac:dyDescent="0.2"/>
    <row r="60477" ht="12.75" x14ac:dyDescent="0.2"/>
    <row r="60478" ht="12.75" x14ac:dyDescent="0.2"/>
    <row r="60479" ht="12.75" x14ac:dyDescent="0.2"/>
    <row r="60480" ht="12.75" x14ac:dyDescent="0.2"/>
    <row r="60481" ht="12.75" x14ac:dyDescent="0.2"/>
    <row r="60482" ht="12.75" x14ac:dyDescent="0.2"/>
    <row r="60483" ht="12.75" x14ac:dyDescent="0.2"/>
    <row r="60484" ht="12.75" x14ac:dyDescent="0.2"/>
    <row r="60485" ht="12.75" x14ac:dyDescent="0.2"/>
    <row r="60486" ht="12.75" x14ac:dyDescent="0.2"/>
    <row r="60487" ht="12.75" x14ac:dyDescent="0.2"/>
    <row r="60488" ht="12.75" x14ac:dyDescent="0.2"/>
    <row r="60489" ht="12.75" x14ac:dyDescent="0.2"/>
    <row r="60490" ht="12.75" x14ac:dyDescent="0.2"/>
    <row r="60491" ht="12.75" x14ac:dyDescent="0.2"/>
    <row r="60492" ht="12.75" x14ac:dyDescent="0.2"/>
    <row r="60493" ht="12.75" x14ac:dyDescent="0.2"/>
    <row r="60494" ht="12.75" x14ac:dyDescent="0.2"/>
    <row r="60495" ht="12.75" x14ac:dyDescent="0.2"/>
    <row r="60496" ht="12.75" x14ac:dyDescent="0.2"/>
    <row r="60497" ht="12.75" x14ac:dyDescent="0.2"/>
    <row r="60498" ht="12.75" x14ac:dyDescent="0.2"/>
    <row r="60499" ht="12.75" x14ac:dyDescent="0.2"/>
    <row r="60500" ht="12.75" x14ac:dyDescent="0.2"/>
    <row r="60501" ht="12.75" x14ac:dyDescent="0.2"/>
    <row r="60502" ht="12.75" x14ac:dyDescent="0.2"/>
    <row r="60503" ht="12.75" x14ac:dyDescent="0.2"/>
    <row r="60504" ht="12.75" x14ac:dyDescent="0.2"/>
    <row r="60505" ht="12.75" x14ac:dyDescent="0.2"/>
    <row r="60506" ht="12.75" x14ac:dyDescent="0.2"/>
    <row r="60507" ht="12.75" x14ac:dyDescent="0.2"/>
    <row r="60508" ht="12.75" x14ac:dyDescent="0.2"/>
    <row r="60509" ht="12.75" x14ac:dyDescent="0.2"/>
    <row r="60510" ht="12.75" x14ac:dyDescent="0.2"/>
    <row r="60511" ht="12.75" x14ac:dyDescent="0.2"/>
    <row r="60512" ht="12.75" x14ac:dyDescent="0.2"/>
    <row r="60513" ht="12.75" x14ac:dyDescent="0.2"/>
    <row r="60514" ht="12.75" x14ac:dyDescent="0.2"/>
    <row r="60515" ht="12.75" x14ac:dyDescent="0.2"/>
    <row r="60516" ht="12.75" x14ac:dyDescent="0.2"/>
    <row r="60517" ht="12.75" x14ac:dyDescent="0.2"/>
    <row r="60518" ht="12.75" x14ac:dyDescent="0.2"/>
    <row r="60519" ht="12.75" x14ac:dyDescent="0.2"/>
    <row r="60520" ht="12.75" x14ac:dyDescent="0.2"/>
    <row r="60521" ht="12.75" x14ac:dyDescent="0.2"/>
    <row r="60522" ht="12.75" x14ac:dyDescent="0.2"/>
    <row r="60523" ht="12.75" x14ac:dyDescent="0.2"/>
    <row r="60524" ht="12.75" x14ac:dyDescent="0.2"/>
    <row r="60525" ht="12.75" x14ac:dyDescent="0.2"/>
    <row r="60526" ht="12.75" x14ac:dyDescent="0.2"/>
    <row r="60527" ht="12.75" x14ac:dyDescent="0.2"/>
    <row r="60528" ht="12.75" x14ac:dyDescent="0.2"/>
    <row r="60529" ht="12.75" x14ac:dyDescent="0.2"/>
    <row r="60530" ht="12.75" x14ac:dyDescent="0.2"/>
    <row r="60531" ht="12.75" x14ac:dyDescent="0.2"/>
    <row r="60532" ht="12.75" x14ac:dyDescent="0.2"/>
    <row r="60533" ht="12.75" x14ac:dyDescent="0.2"/>
    <row r="60534" ht="12.75" x14ac:dyDescent="0.2"/>
    <row r="60535" ht="12.75" x14ac:dyDescent="0.2"/>
    <row r="60536" ht="12.75" x14ac:dyDescent="0.2"/>
    <row r="60537" ht="12.75" x14ac:dyDescent="0.2"/>
    <row r="60538" ht="12.75" x14ac:dyDescent="0.2"/>
    <row r="60539" ht="12.75" x14ac:dyDescent="0.2"/>
    <row r="60540" ht="12.75" x14ac:dyDescent="0.2"/>
    <row r="60541" ht="12.75" x14ac:dyDescent="0.2"/>
    <row r="60542" ht="12.75" x14ac:dyDescent="0.2"/>
    <row r="60543" ht="12.75" x14ac:dyDescent="0.2"/>
    <row r="60544" ht="12.75" x14ac:dyDescent="0.2"/>
    <row r="60545" ht="12.75" x14ac:dyDescent="0.2"/>
    <row r="60546" ht="12.75" x14ac:dyDescent="0.2"/>
    <row r="60547" ht="12.75" x14ac:dyDescent="0.2"/>
    <row r="60548" ht="12.75" x14ac:dyDescent="0.2"/>
    <row r="60549" ht="12.75" x14ac:dyDescent="0.2"/>
    <row r="60550" ht="12.75" x14ac:dyDescent="0.2"/>
    <row r="60551" ht="12.75" x14ac:dyDescent="0.2"/>
    <row r="60552" ht="12.75" x14ac:dyDescent="0.2"/>
    <row r="60553" ht="12.75" x14ac:dyDescent="0.2"/>
    <row r="60554" ht="12.75" x14ac:dyDescent="0.2"/>
    <row r="60555" ht="12.75" x14ac:dyDescent="0.2"/>
    <row r="60556" ht="12.75" x14ac:dyDescent="0.2"/>
    <row r="60557" ht="12.75" x14ac:dyDescent="0.2"/>
    <row r="60558" ht="12.75" x14ac:dyDescent="0.2"/>
    <row r="60559" ht="12.75" x14ac:dyDescent="0.2"/>
    <row r="60560" ht="12.75" x14ac:dyDescent="0.2"/>
    <row r="60561" ht="12.75" x14ac:dyDescent="0.2"/>
    <row r="60562" ht="12.75" x14ac:dyDescent="0.2"/>
    <row r="60563" ht="12.75" x14ac:dyDescent="0.2"/>
    <row r="60564" ht="12.75" x14ac:dyDescent="0.2"/>
    <row r="60565" ht="12.75" x14ac:dyDescent="0.2"/>
    <row r="60566" ht="12.75" x14ac:dyDescent="0.2"/>
    <row r="60567" ht="12.75" x14ac:dyDescent="0.2"/>
    <row r="60568" ht="12.75" x14ac:dyDescent="0.2"/>
    <row r="60569" ht="12.75" x14ac:dyDescent="0.2"/>
    <row r="60570" ht="12.75" x14ac:dyDescent="0.2"/>
    <row r="60571" ht="12.75" x14ac:dyDescent="0.2"/>
    <row r="60572" ht="12.75" x14ac:dyDescent="0.2"/>
    <row r="60573" ht="12.75" x14ac:dyDescent="0.2"/>
    <row r="60574" ht="12.75" x14ac:dyDescent="0.2"/>
    <row r="60575" ht="12.75" x14ac:dyDescent="0.2"/>
    <row r="60576" ht="12.75" x14ac:dyDescent="0.2"/>
    <row r="60577" ht="12.75" x14ac:dyDescent="0.2"/>
    <row r="60578" ht="12.75" x14ac:dyDescent="0.2"/>
    <row r="60579" ht="12.75" x14ac:dyDescent="0.2"/>
    <row r="60580" ht="12.75" x14ac:dyDescent="0.2"/>
    <row r="60581" ht="12.75" x14ac:dyDescent="0.2"/>
    <row r="60582" ht="12.75" x14ac:dyDescent="0.2"/>
    <row r="60583" ht="12.75" x14ac:dyDescent="0.2"/>
    <row r="60584" ht="12.75" x14ac:dyDescent="0.2"/>
    <row r="60585" ht="12.75" x14ac:dyDescent="0.2"/>
    <row r="60586" ht="12.75" x14ac:dyDescent="0.2"/>
    <row r="60587" ht="12.75" x14ac:dyDescent="0.2"/>
    <row r="60588" ht="12.75" x14ac:dyDescent="0.2"/>
    <row r="60589" ht="12.75" x14ac:dyDescent="0.2"/>
    <row r="60590" ht="12.75" x14ac:dyDescent="0.2"/>
    <row r="60591" ht="12.75" x14ac:dyDescent="0.2"/>
    <row r="60592" ht="12.75" x14ac:dyDescent="0.2"/>
    <row r="60593" ht="12.75" x14ac:dyDescent="0.2"/>
    <row r="60594" ht="12.75" x14ac:dyDescent="0.2"/>
    <row r="60595" ht="12.75" x14ac:dyDescent="0.2"/>
    <row r="60596" ht="12.75" x14ac:dyDescent="0.2"/>
    <row r="60597" ht="12.75" x14ac:dyDescent="0.2"/>
    <row r="60598" ht="12.75" x14ac:dyDescent="0.2"/>
    <row r="60599" ht="12.75" x14ac:dyDescent="0.2"/>
    <row r="60600" ht="12.75" x14ac:dyDescent="0.2"/>
    <row r="60601" ht="12.75" x14ac:dyDescent="0.2"/>
    <row r="60602" ht="12.75" x14ac:dyDescent="0.2"/>
    <row r="60603" ht="12.75" x14ac:dyDescent="0.2"/>
    <row r="60604" ht="12.75" x14ac:dyDescent="0.2"/>
    <row r="60605" ht="12.75" x14ac:dyDescent="0.2"/>
    <row r="60606" ht="12.75" x14ac:dyDescent="0.2"/>
    <row r="60607" ht="12.75" x14ac:dyDescent="0.2"/>
    <row r="60608" ht="12.75" x14ac:dyDescent="0.2"/>
    <row r="60609" ht="12.75" x14ac:dyDescent="0.2"/>
    <row r="60610" ht="12.75" x14ac:dyDescent="0.2"/>
    <row r="60611" ht="12.75" x14ac:dyDescent="0.2"/>
    <row r="60612" ht="12.75" x14ac:dyDescent="0.2"/>
    <row r="60613" ht="12.75" x14ac:dyDescent="0.2"/>
    <row r="60614" ht="12.75" x14ac:dyDescent="0.2"/>
    <row r="60615" ht="12.75" x14ac:dyDescent="0.2"/>
    <row r="60616" ht="12.75" x14ac:dyDescent="0.2"/>
    <row r="60617" ht="12.75" x14ac:dyDescent="0.2"/>
    <row r="60618" ht="12.75" x14ac:dyDescent="0.2"/>
    <row r="60619" ht="12.75" x14ac:dyDescent="0.2"/>
    <row r="60620" ht="12.75" x14ac:dyDescent="0.2"/>
    <row r="60621" ht="12.75" x14ac:dyDescent="0.2"/>
    <row r="60622" ht="12.75" x14ac:dyDescent="0.2"/>
    <row r="60623" ht="12.75" x14ac:dyDescent="0.2"/>
    <row r="60624" ht="12.75" x14ac:dyDescent="0.2"/>
    <row r="60625" ht="12.75" x14ac:dyDescent="0.2"/>
    <row r="60626" ht="12.75" x14ac:dyDescent="0.2"/>
    <row r="60627" ht="12.75" x14ac:dyDescent="0.2"/>
    <row r="60628" ht="12.75" x14ac:dyDescent="0.2"/>
    <row r="60629" ht="12.75" x14ac:dyDescent="0.2"/>
    <row r="60630" ht="12.75" x14ac:dyDescent="0.2"/>
    <row r="60631" ht="12.75" x14ac:dyDescent="0.2"/>
    <row r="60632" ht="12.75" x14ac:dyDescent="0.2"/>
    <row r="60633" ht="12.75" x14ac:dyDescent="0.2"/>
    <row r="60634" ht="12.75" x14ac:dyDescent="0.2"/>
    <row r="60635" ht="12.75" x14ac:dyDescent="0.2"/>
    <row r="60636" ht="12.75" x14ac:dyDescent="0.2"/>
    <row r="60637" ht="12.75" x14ac:dyDescent="0.2"/>
    <row r="60638" ht="12.75" x14ac:dyDescent="0.2"/>
    <row r="60639" ht="12.75" x14ac:dyDescent="0.2"/>
    <row r="60640" ht="12.75" x14ac:dyDescent="0.2"/>
    <row r="60641" ht="12.75" x14ac:dyDescent="0.2"/>
    <row r="60642" ht="12.75" x14ac:dyDescent="0.2"/>
    <row r="60643" ht="12.75" x14ac:dyDescent="0.2"/>
    <row r="60644" ht="12.75" x14ac:dyDescent="0.2"/>
    <row r="60645" ht="12.75" x14ac:dyDescent="0.2"/>
    <row r="60646" ht="12.75" x14ac:dyDescent="0.2"/>
    <row r="60647" ht="12.75" x14ac:dyDescent="0.2"/>
    <row r="60648" ht="12.75" x14ac:dyDescent="0.2"/>
    <row r="60649" ht="12.75" x14ac:dyDescent="0.2"/>
    <row r="60650" ht="12.75" x14ac:dyDescent="0.2"/>
    <row r="60651" ht="12.75" x14ac:dyDescent="0.2"/>
    <row r="60652" ht="12.75" x14ac:dyDescent="0.2"/>
    <row r="60653" ht="12.75" x14ac:dyDescent="0.2"/>
    <row r="60654" ht="12.75" x14ac:dyDescent="0.2"/>
    <row r="60655" ht="12.75" x14ac:dyDescent="0.2"/>
    <row r="60656" ht="12.75" x14ac:dyDescent="0.2"/>
    <row r="60657" ht="12.75" x14ac:dyDescent="0.2"/>
    <row r="60658" ht="12.75" x14ac:dyDescent="0.2"/>
    <row r="60659" ht="12.75" x14ac:dyDescent="0.2"/>
    <row r="60660" ht="12.75" x14ac:dyDescent="0.2"/>
    <row r="60661" ht="12.75" x14ac:dyDescent="0.2"/>
    <row r="60662" ht="12.75" x14ac:dyDescent="0.2"/>
    <row r="60663" ht="12.75" x14ac:dyDescent="0.2"/>
    <row r="60664" ht="12.75" x14ac:dyDescent="0.2"/>
    <row r="60665" ht="12.75" x14ac:dyDescent="0.2"/>
    <row r="60666" ht="12.75" x14ac:dyDescent="0.2"/>
    <row r="60667" ht="12.75" x14ac:dyDescent="0.2"/>
    <row r="60668" ht="12.75" x14ac:dyDescent="0.2"/>
    <row r="60669" ht="12.75" x14ac:dyDescent="0.2"/>
    <row r="60670" ht="12.75" x14ac:dyDescent="0.2"/>
    <row r="60671" ht="12.75" x14ac:dyDescent="0.2"/>
    <row r="60672" ht="12.75" x14ac:dyDescent="0.2"/>
    <row r="60673" ht="12.75" x14ac:dyDescent="0.2"/>
    <row r="60674" ht="12.75" x14ac:dyDescent="0.2"/>
    <row r="60675" ht="12.75" x14ac:dyDescent="0.2"/>
    <row r="60676" ht="12.75" x14ac:dyDescent="0.2"/>
    <row r="60677" ht="12.75" x14ac:dyDescent="0.2"/>
    <row r="60678" ht="12.75" x14ac:dyDescent="0.2"/>
    <row r="60679" ht="12.75" x14ac:dyDescent="0.2"/>
    <row r="60680" ht="12.75" x14ac:dyDescent="0.2"/>
    <row r="60681" ht="12.75" x14ac:dyDescent="0.2"/>
    <row r="60682" ht="12.75" x14ac:dyDescent="0.2"/>
    <row r="60683" ht="12.75" x14ac:dyDescent="0.2"/>
    <row r="60684" ht="12.75" x14ac:dyDescent="0.2"/>
    <row r="60685" ht="12.75" x14ac:dyDescent="0.2"/>
    <row r="60686" ht="12.75" x14ac:dyDescent="0.2"/>
    <row r="60687" ht="12.75" x14ac:dyDescent="0.2"/>
    <row r="60688" ht="12.75" x14ac:dyDescent="0.2"/>
    <row r="60689" ht="12.75" x14ac:dyDescent="0.2"/>
    <row r="60690" ht="12.75" x14ac:dyDescent="0.2"/>
    <row r="60691" ht="12.75" x14ac:dyDescent="0.2"/>
    <row r="60692" ht="12.75" x14ac:dyDescent="0.2"/>
    <row r="60693" ht="12.75" x14ac:dyDescent="0.2"/>
    <row r="60694" ht="12.75" x14ac:dyDescent="0.2"/>
    <row r="60695" ht="12.75" x14ac:dyDescent="0.2"/>
    <row r="60696" ht="12.75" x14ac:dyDescent="0.2"/>
    <row r="60697" ht="12.75" x14ac:dyDescent="0.2"/>
    <row r="60698" ht="12.75" x14ac:dyDescent="0.2"/>
    <row r="60699" ht="12.75" x14ac:dyDescent="0.2"/>
    <row r="60700" ht="12.75" x14ac:dyDescent="0.2"/>
    <row r="60701" ht="12.75" x14ac:dyDescent="0.2"/>
    <row r="60702" ht="12.75" x14ac:dyDescent="0.2"/>
    <row r="60703" ht="12.75" x14ac:dyDescent="0.2"/>
    <row r="60704" ht="12.75" x14ac:dyDescent="0.2"/>
    <row r="60705" ht="12.75" x14ac:dyDescent="0.2"/>
    <row r="60706" ht="12.75" x14ac:dyDescent="0.2"/>
    <row r="60707" ht="12.75" x14ac:dyDescent="0.2"/>
    <row r="60708" ht="12.75" x14ac:dyDescent="0.2"/>
    <row r="60709" ht="12.75" x14ac:dyDescent="0.2"/>
    <row r="60710" ht="12.75" x14ac:dyDescent="0.2"/>
    <row r="60711" ht="12.75" x14ac:dyDescent="0.2"/>
    <row r="60712" ht="12.75" x14ac:dyDescent="0.2"/>
    <row r="60713" ht="12.75" x14ac:dyDescent="0.2"/>
    <row r="60714" ht="12.75" x14ac:dyDescent="0.2"/>
    <row r="60715" ht="12.75" x14ac:dyDescent="0.2"/>
    <row r="60716" ht="12.75" x14ac:dyDescent="0.2"/>
    <row r="60717" ht="12.75" x14ac:dyDescent="0.2"/>
    <row r="60718" ht="12.75" x14ac:dyDescent="0.2"/>
    <row r="60719" ht="12.75" x14ac:dyDescent="0.2"/>
    <row r="60720" ht="12.75" x14ac:dyDescent="0.2"/>
    <row r="60721" ht="12.75" x14ac:dyDescent="0.2"/>
    <row r="60722" ht="12.75" x14ac:dyDescent="0.2"/>
    <row r="60723" ht="12.75" x14ac:dyDescent="0.2"/>
    <row r="60724" ht="12.75" x14ac:dyDescent="0.2"/>
    <row r="60725" ht="12.75" x14ac:dyDescent="0.2"/>
    <row r="60726" ht="12.75" x14ac:dyDescent="0.2"/>
    <row r="60727" ht="12.75" x14ac:dyDescent="0.2"/>
    <row r="60728" ht="12.75" x14ac:dyDescent="0.2"/>
    <row r="60729" ht="12.75" x14ac:dyDescent="0.2"/>
    <row r="60730" ht="12.75" x14ac:dyDescent="0.2"/>
    <row r="60731" ht="12.75" x14ac:dyDescent="0.2"/>
    <row r="60732" ht="12.75" x14ac:dyDescent="0.2"/>
    <row r="60733" ht="12.75" x14ac:dyDescent="0.2"/>
    <row r="60734" ht="12.75" x14ac:dyDescent="0.2"/>
    <row r="60735" ht="12.75" x14ac:dyDescent="0.2"/>
    <row r="60736" ht="12.75" x14ac:dyDescent="0.2"/>
    <row r="60737" ht="12.75" x14ac:dyDescent="0.2"/>
    <row r="60738" ht="12.75" x14ac:dyDescent="0.2"/>
    <row r="60739" ht="12.75" x14ac:dyDescent="0.2"/>
    <row r="60740" ht="12.75" x14ac:dyDescent="0.2"/>
    <row r="60741" ht="12.75" x14ac:dyDescent="0.2"/>
    <row r="60742" ht="12.75" x14ac:dyDescent="0.2"/>
    <row r="60743" ht="12.75" x14ac:dyDescent="0.2"/>
    <row r="60744" ht="12.75" x14ac:dyDescent="0.2"/>
    <row r="60745" ht="12.75" x14ac:dyDescent="0.2"/>
    <row r="60746" ht="12.75" x14ac:dyDescent="0.2"/>
    <row r="60747" ht="12.75" x14ac:dyDescent="0.2"/>
    <row r="60748" ht="12.75" x14ac:dyDescent="0.2"/>
    <row r="60749" ht="12.75" x14ac:dyDescent="0.2"/>
    <row r="60750" ht="12.75" x14ac:dyDescent="0.2"/>
    <row r="60751" ht="12.75" x14ac:dyDescent="0.2"/>
    <row r="60752" ht="12.75" x14ac:dyDescent="0.2"/>
    <row r="60753" ht="12.75" x14ac:dyDescent="0.2"/>
    <row r="60754" ht="12.75" x14ac:dyDescent="0.2"/>
    <row r="60755" ht="12.75" x14ac:dyDescent="0.2"/>
    <row r="60756" ht="12.75" x14ac:dyDescent="0.2"/>
    <row r="60757" ht="12.75" x14ac:dyDescent="0.2"/>
    <row r="60758" ht="12.75" x14ac:dyDescent="0.2"/>
    <row r="60759" ht="12.75" x14ac:dyDescent="0.2"/>
    <row r="60760" ht="12.75" x14ac:dyDescent="0.2"/>
    <row r="60761" ht="12.75" x14ac:dyDescent="0.2"/>
    <row r="60762" ht="12.75" x14ac:dyDescent="0.2"/>
    <row r="60763" ht="12.75" x14ac:dyDescent="0.2"/>
    <row r="60764" ht="12.75" x14ac:dyDescent="0.2"/>
    <row r="60765" ht="12.75" x14ac:dyDescent="0.2"/>
    <row r="60766" ht="12.75" x14ac:dyDescent="0.2"/>
    <row r="60767" ht="12.75" x14ac:dyDescent="0.2"/>
    <row r="60768" ht="12.75" x14ac:dyDescent="0.2"/>
    <row r="60769" ht="12.75" x14ac:dyDescent="0.2"/>
    <row r="60770" ht="12.75" x14ac:dyDescent="0.2"/>
    <row r="60771" ht="12.75" x14ac:dyDescent="0.2"/>
    <row r="60772" ht="12.75" x14ac:dyDescent="0.2"/>
    <row r="60773" ht="12.75" x14ac:dyDescent="0.2"/>
    <row r="60774" ht="12.75" x14ac:dyDescent="0.2"/>
    <row r="60775" ht="12.75" x14ac:dyDescent="0.2"/>
    <row r="60776" ht="12.75" x14ac:dyDescent="0.2"/>
    <row r="60777" ht="12.75" x14ac:dyDescent="0.2"/>
    <row r="60778" ht="12.75" x14ac:dyDescent="0.2"/>
    <row r="60779" ht="12.75" x14ac:dyDescent="0.2"/>
    <row r="60780" ht="12.75" x14ac:dyDescent="0.2"/>
    <row r="60781" ht="12.75" x14ac:dyDescent="0.2"/>
    <row r="60782" ht="12.75" x14ac:dyDescent="0.2"/>
    <row r="60783" ht="12.75" x14ac:dyDescent="0.2"/>
    <row r="60784" ht="12.75" x14ac:dyDescent="0.2"/>
    <row r="60785" ht="12.75" x14ac:dyDescent="0.2"/>
    <row r="60786" ht="12.75" x14ac:dyDescent="0.2"/>
    <row r="60787" ht="12.75" x14ac:dyDescent="0.2"/>
    <row r="60788" ht="12.75" x14ac:dyDescent="0.2"/>
    <row r="60789" ht="12.75" x14ac:dyDescent="0.2"/>
    <row r="60790" ht="12.75" x14ac:dyDescent="0.2"/>
    <row r="60791" ht="12.75" x14ac:dyDescent="0.2"/>
    <row r="60792" ht="12.75" x14ac:dyDescent="0.2"/>
    <row r="60793" ht="12.75" x14ac:dyDescent="0.2"/>
    <row r="60794" ht="12.75" x14ac:dyDescent="0.2"/>
    <row r="60795" ht="12.75" x14ac:dyDescent="0.2"/>
    <row r="60796" ht="12.75" x14ac:dyDescent="0.2"/>
    <row r="60797" ht="12.75" x14ac:dyDescent="0.2"/>
    <row r="60798" ht="12.75" x14ac:dyDescent="0.2"/>
    <row r="60799" ht="12.75" x14ac:dyDescent="0.2"/>
    <row r="60800" ht="12.75" x14ac:dyDescent="0.2"/>
    <row r="60801" ht="12.75" x14ac:dyDescent="0.2"/>
    <row r="60802" ht="12.75" x14ac:dyDescent="0.2"/>
    <row r="60803" ht="12.75" x14ac:dyDescent="0.2"/>
    <row r="60804" ht="12.75" x14ac:dyDescent="0.2"/>
    <row r="60805" ht="12.75" x14ac:dyDescent="0.2"/>
    <row r="60806" ht="12.75" x14ac:dyDescent="0.2"/>
    <row r="60807" ht="12.75" x14ac:dyDescent="0.2"/>
    <row r="60808" ht="12.75" x14ac:dyDescent="0.2"/>
    <row r="60809" ht="12.75" x14ac:dyDescent="0.2"/>
    <row r="60810" ht="12.75" x14ac:dyDescent="0.2"/>
    <row r="60811" ht="12.75" x14ac:dyDescent="0.2"/>
    <row r="60812" ht="12.75" x14ac:dyDescent="0.2"/>
    <row r="60813" ht="12.75" x14ac:dyDescent="0.2"/>
    <row r="60814" ht="12.75" x14ac:dyDescent="0.2"/>
    <row r="60815" ht="12.75" x14ac:dyDescent="0.2"/>
    <row r="60816" ht="12.75" x14ac:dyDescent="0.2"/>
    <row r="60817" ht="12.75" x14ac:dyDescent="0.2"/>
    <row r="60818" ht="12.75" x14ac:dyDescent="0.2"/>
    <row r="60819" ht="12.75" x14ac:dyDescent="0.2"/>
    <row r="60820" ht="12.75" x14ac:dyDescent="0.2"/>
    <row r="60821" ht="12.75" x14ac:dyDescent="0.2"/>
    <row r="60822" ht="12.75" x14ac:dyDescent="0.2"/>
    <row r="60823" ht="12.75" x14ac:dyDescent="0.2"/>
    <row r="60824" ht="12.75" x14ac:dyDescent="0.2"/>
    <row r="60825" ht="12.75" x14ac:dyDescent="0.2"/>
    <row r="60826" ht="12.75" x14ac:dyDescent="0.2"/>
    <row r="60827" ht="12.75" x14ac:dyDescent="0.2"/>
    <row r="60828" ht="12.75" x14ac:dyDescent="0.2"/>
    <row r="60829" ht="12.75" x14ac:dyDescent="0.2"/>
    <row r="60830" ht="12.75" x14ac:dyDescent="0.2"/>
    <row r="60831" ht="12.75" x14ac:dyDescent="0.2"/>
    <row r="60832" ht="12.75" x14ac:dyDescent="0.2"/>
    <row r="60833" ht="12.75" x14ac:dyDescent="0.2"/>
    <row r="60834" ht="12.75" x14ac:dyDescent="0.2"/>
    <row r="60835" ht="12.75" x14ac:dyDescent="0.2"/>
    <row r="60836" ht="12.75" x14ac:dyDescent="0.2"/>
    <row r="60837" ht="12.75" x14ac:dyDescent="0.2"/>
    <row r="60838" ht="12.75" x14ac:dyDescent="0.2"/>
    <row r="60839" ht="12.75" x14ac:dyDescent="0.2"/>
    <row r="60840" ht="12.75" x14ac:dyDescent="0.2"/>
    <row r="60841" ht="12.75" x14ac:dyDescent="0.2"/>
    <row r="60842" ht="12.75" x14ac:dyDescent="0.2"/>
    <row r="60843" ht="12.75" x14ac:dyDescent="0.2"/>
    <row r="60844" ht="12.75" x14ac:dyDescent="0.2"/>
    <row r="60845" ht="12.75" x14ac:dyDescent="0.2"/>
    <row r="60846" ht="12.75" x14ac:dyDescent="0.2"/>
    <row r="60847" ht="12.75" x14ac:dyDescent="0.2"/>
    <row r="60848" ht="12.75" x14ac:dyDescent="0.2"/>
    <row r="60849" ht="12.75" x14ac:dyDescent="0.2"/>
    <row r="60850" ht="12.75" x14ac:dyDescent="0.2"/>
    <row r="60851" ht="12.75" x14ac:dyDescent="0.2"/>
    <row r="60852" ht="12.75" x14ac:dyDescent="0.2"/>
    <row r="60853" ht="12.75" x14ac:dyDescent="0.2"/>
    <row r="60854" ht="12.75" x14ac:dyDescent="0.2"/>
    <row r="60855" ht="12.75" x14ac:dyDescent="0.2"/>
    <row r="60856" ht="12.75" x14ac:dyDescent="0.2"/>
    <row r="60857" ht="12.75" x14ac:dyDescent="0.2"/>
    <row r="60858" ht="12.75" x14ac:dyDescent="0.2"/>
    <row r="60859" ht="12.75" x14ac:dyDescent="0.2"/>
    <row r="60860" ht="12.75" x14ac:dyDescent="0.2"/>
    <row r="60861" ht="12.75" x14ac:dyDescent="0.2"/>
    <row r="60862" ht="12.75" x14ac:dyDescent="0.2"/>
    <row r="60863" ht="12.75" x14ac:dyDescent="0.2"/>
    <row r="60864" ht="12.75" x14ac:dyDescent="0.2"/>
    <row r="60865" ht="12.75" x14ac:dyDescent="0.2"/>
    <row r="60866" ht="12.75" x14ac:dyDescent="0.2"/>
    <row r="60867" ht="12.75" x14ac:dyDescent="0.2"/>
    <row r="60868" ht="12.75" x14ac:dyDescent="0.2"/>
    <row r="60869" ht="12.75" x14ac:dyDescent="0.2"/>
    <row r="60870" ht="12.75" x14ac:dyDescent="0.2"/>
    <row r="60871" ht="12.75" x14ac:dyDescent="0.2"/>
    <row r="60872" ht="12.75" x14ac:dyDescent="0.2"/>
    <row r="60873" ht="12.75" x14ac:dyDescent="0.2"/>
    <row r="60874" ht="12.75" x14ac:dyDescent="0.2"/>
    <row r="60875" ht="12.75" x14ac:dyDescent="0.2"/>
    <row r="60876" ht="12.75" x14ac:dyDescent="0.2"/>
    <row r="60877" ht="12.75" x14ac:dyDescent="0.2"/>
    <row r="60878" ht="12.75" x14ac:dyDescent="0.2"/>
    <row r="60879" ht="12.75" x14ac:dyDescent="0.2"/>
    <row r="60880" ht="12.75" x14ac:dyDescent="0.2"/>
    <row r="60881" ht="12.75" x14ac:dyDescent="0.2"/>
    <row r="60882" ht="12.75" x14ac:dyDescent="0.2"/>
    <row r="60883" ht="12.75" x14ac:dyDescent="0.2"/>
    <row r="60884" ht="12.75" x14ac:dyDescent="0.2"/>
    <row r="60885" ht="12.75" x14ac:dyDescent="0.2"/>
    <row r="60886" ht="12.75" x14ac:dyDescent="0.2"/>
    <row r="60887" ht="12.75" x14ac:dyDescent="0.2"/>
    <row r="60888" ht="12.75" x14ac:dyDescent="0.2"/>
    <row r="60889" ht="12.75" x14ac:dyDescent="0.2"/>
    <row r="60890" ht="12.75" x14ac:dyDescent="0.2"/>
    <row r="60891" ht="12.75" x14ac:dyDescent="0.2"/>
    <row r="60892" ht="12.75" x14ac:dyDescent="0.2"/>
    <row r="60893" ht="12.75" x14ac:dyDescent="0.2"/>
    <row r="60894" ht="12.75" x14ac:dyDescent="0.2"/>
    <row r="60895" ht="12.75" x14ac:dyDescent="0.2"/>
    <row r="60896" ht="12.75" x14ac:dyDescent="0.2"/>
    <row r="60897" ht="12.75" x14ac:dyDescent="0.2"/>
    <row r="60898" ht="12.75" x14ac:dyDescent="0.2"/>
    <row r="60899" ht="12.75" x14ac:dyDescent="0.2"/>
    <row r="60900" ht="12.75" x14ac:dyDescent="0.2"/>
    <row r="60901" ht="12.75" x14ac:dyDescent="0.2"/>
    <row r="60902" ht="12.75" x14ac:dyDescent="0.2"/>
    <row r="60903" ht="12.75" x14ac:dyDescent="0.2"/>
    <row r="60904" ht="12.75" x14ac:dyDescent="0.2"/>
    <row r="60905" ht="12.75" x14ac:dyDescent="0.2"/>
    <row r="60906" ht="12.75" x14ac:dyDescent="0.2"/>
    <row r="60907" ht="12.75" x14ac:dyDescent="0.2"/>
    <row r="60908" ht="12.75" x14ac:dyDescent="0.2"/>
    <row r="60909" ht="12.75" x14ac:dyDescent="0.2"/>
    <row r="60910" ht="12.75" x14ac:dyDescent="0.2"/>
    <row r="60911" ht="12.75" x14ac:dyDescent="0.2"/>
    <row r="60912" ht="12.75" x14ac:dyDescent="0.2"/>
    <row r="60913" ht="12.75" x14ac:dyDescent="0.2"/>
    <row r="60914" ht="12.75" x14ac:dyDescent="0.2"/>
    <row r="60915" ht="12.75" x14ac:dyDescent="0.2"/>
    <row r="60916" ht="12.75" x14ac:dyDescent="0.2"/>
    <row r="60917" ht="12.75" x14ac:dyDescent="0.2"/>
    <row r="60918" ht="12.75" x14ac:dyDescent="0.2"/>
    <row r="60919" ht="12.75" x14ac:dyDescent="0.2"/>
    <row r="60920" ht="12.75" x14ac:dyDescent="0.2"/>
    <row r="60921" ht="12.75" x14ac:dyDescent="0.2"/>
    <row r="60922" ht="12.75" x14ac:dyDescent="0.2"/>
    <row r="60923" ht="12.75" x14ac:dyDescent="0.2"/>
    <row r="60924" ht="12.75" x14ac:dyDescent="0.2"/>
    <row r="60925" ht="12.75" x14ac:dyDescent="0.2"/>
    <row r="60926" ht="12.75" x14ac:dyDescent="0.2"/>
    <row r="60927" ht="12.75" x14ac:dyDescent="0.2"/>
    <row r="60928" ht="12.75" x14ac:dyDescent="0.2"/>
    <row r="60929" ht="12.75" x14ac:dyDescent="0.2"/>
    <row r="60930" ht="12.75" x14ac:dyDescent="0.2"/>
    <row r="60931" ht="12.75" x14ac:dyDescent="0.2"/>
    <row r="60932" ht="12.75" x14ac:dyDescent="0.2"/>
    <row r="60933" ht="12.75" x14ac:dyDescent="0.2"/>
    <row r="60934" ht="12.75" x14ac:dyDescent="0.2"/>
    <row r="60935" ht="12.75" x14ac:dyDescent="0.2"/>
    <row r="60936" ht="12.75" x14ac:dyDescent="0.2"/>
    <row r="60937" ht="12.75" x14ac:dyDescent="0.2"/>
    <row r="60938" ht="12.75" x14ac:dyDescent="0.2"/>
    <row r="60939" ht="12.75" x14ac:dyDescent="0.2"/>
    <row r="60940" ht="12.75" x14ac:dyDescent="0.2"/>
    <row r="60941" ht="12.75" x14ac:dyDescent="0.2"/>
    <row r="60942" ht="12.75" x14ac:dyDescent="0.2"/>
    <row r="60943" ht="12.75" x14ac:dyDescent="0.2"/>
    <row r="60944" ht="12.75" x14ac:dyDescent="0.2"/>
    <row r="60945" ht="12.75" x14ac:dyDescent="0.2"/>
    <row r="60946" ht="12.75" x14ac:dyDescent="0.2"/>
    <row r="60947" ht="12.75" x14ac:dyDescent="0.2"/>
    <row r="60948" ht="12.75" x14ac:dyDescent="0.2"/>
    <row r="60949" ht="12.75" x14ac:dyDescent="0.2"/>
    <row r="60950" ht="12.75" x14ac:dyDescent="0.2"/>
    <row r="60951" ht="12.75" x14ac:dyDescent="0.2"/>
    <row r="60952" ht="12.75" x14ac:dyDescent="0.2"/>
    <row r="60953" ht="12.75" x14ac:dyDescent="0.2"/>
    <row r="60954" ht="12.75" x14ac:dyDescent="0.2"/>
    <row r="60955" ht="12.75" x14ac:dyDescent="0.2"/>
    <row r="60956" ht="12.75" x14ac:dyDescent="0.2"/>
    <row r="60957" ht="12.75" x14ac:dyDescent="0.2"/>
    <row r="60958" ht="12.75" x14ac:dyDescent="0.2"/>
    <row r="60959" ht="12.75" x14ac:dyDescent="0.2"/>
    <row r="60960" ht="12.75" x14ac:dyDescent="0.2"/>
    <row r="60961" ht="12.75" x14ac:dyDescent="0.2"/>
    <row r="60962" ht="12.75" x14ac:dyDescent="0.2"/>
    <row r="60963" ht="12.75" x14ac:dyDescent="0.2"/>
    <row r="60964" ht="12.75" x14ac:dyDescent="0.2"/>
    <row r="60965" ht="12.75" x14ac:dyDescent="0.2"/>
    <row r="60966" ht="12.75" x14ac:dyDescent="0.2"/>
    <row r="60967" ht="12.75" x14ac:dyDescent="0.2"/>
    <row r="60968" ht="12.75" x14ac:dyDescent="0.2"/>
    <row r="60969" ht="12.75" x14ac:dyDescent="0.2"/>
    <row r="60970" ht="12.75" x14ac:dyDescent="0.2"/>
    <row r="60971" ht="12.75" x14ac:dyDescent="0.2"/>
    <row r="60972" ht="12.75" x14ac:dyDescent="0.2"/>
    <row r="60973" ht="12.75" x14ac:dyDescent="0.2"/>
    <row r="60974" ht="12.75" x14ac:dyDescent="0.2"/>
    <row r="60975" ht="12.75" x14ac:dyDescent="0.2"/>
    <row r="60976" ht="12.75" x14ac:dyDescent="0.2"/>
    <row r="60977" ht="12.75" x14ac:dyDescent="0.2"/>
    <row r="60978" ht="12.75" x14ac:dyDescent="0.2"/>
    <row r="60979" ht="12.75" x14ac:dyDescent="0.2"/>
    <row r="60980" ht="12.75" x14ac:dyDescent="0.2"/>
    <row r="60981" ht="12.75" x14ac:dyDescent="0.2"/>
    <row r="60982" ht="12.75" x14ac:dyDescent="0.2"/>
    <row r="60983" ht="12.75" x14ac:dyDescent="0.2"/>
    <row r="60984" ht="12.75" x14ac:dyDescent="0.2"/>
    <row r="60985" ht="12.75" x14ac:dyDescent="0.2"/>
    <row r="60986" ht="12.75" x14ac:dyDescent="0.2"/>
    <row r="60987" ht="12.75" x14ac:dyDescent="0.2"/>
    <row r="60988" ht="12.75" x14ac:dyDescent="0.2"/>
    <row r="60989" ht="12.75" x14ac:dyDescent="0.2"/>
    <row r="60990" ht="12.75" x14ac:dyDescent="0.2"/>
    <row r="60991" ht="12.75" x14ac:dyDescent="0.2"/>
    <row r="60992" ht="12.75" x14ac:dyDescent="0.2"/>
    <row r="60993" ht="12.75" x14ac:dyDescent="0.2"/>
    <row r="60994" ht="12.75" x14ac:dyDescent="0.2"/>
    <row r="60995" ht="12.75" x14ac:dyDescent="0.2"/>
    <row r="60996" ht="12.75" x14ac:dyDescent="0.2"/>
    <row r="60997" ht="12.75" x14ac:dyDescent="0.2"/>
    <row r="60998" ht="12.75" x14ac:dyDescent="0.2"/>
    <row r="60999" ht="12.75" x14ac:dyDescent="0.2"/>
    <row r="61000" ht="12.75" x14ac:dyDescent="0.2"/>
    <row r="61001" ht="12.75" x14ac:dyDescent="0.2"/>
    <row r="61002" ht="12.75" x14ac:dyDescent="0.2"/>
    <row r="61003" ht="12.75" x14ac:dyDescent="0.2"/>
    <row r="61004" ht="12.75" x14ac:dyDescent="0.2"/>
    <row r="61005" ht="12.75" x14ac:dyDescent="0.2"/>
    <row r="61006" ht="12.75" x14ac:dyDescent="0.2"/>
    <row r="61007" ht="12.75" x14ac:dyDescent="0.2"/>
    <row r="61008" ht="12.75" x14ac:dyDescent="0.2"/>
    <row r="61009" ht="12.75" x14ac:dyDescent="0.2"/>
    <row r="61010" ht="12.75" x14ac:dyDescent="0.2"/>
    <row r="61011" ht="12.75" x14ac:dyDescent="0.2"/>
    <row r="61012" ht="12.75" x14ac:dyDescent="0.2"/>
    <row r="61013" ht="12.75" x14ac:dyDescent="0.2"/>
    <row r="61014" ht="12.75" x14ac:dyDescent="0.2"/>
    <row r="61015" ht="12.75" x14ac:dyDescent="0.2"/>
    <row r="61016" ht="12.75" x14ac:dyDescent="0.2"/>
    <row r="61017" ht="12.75" x14ac:dyDescent="0.2"/>
    <row r="61018" ht="12.75" x14ac:dyDescent="0.2"/>
    <row r="61019" ht="12.75" x14ac:dyDescent="0.2"/>
    <row r="61020" ht="12.75" x14ac:dyDescent="0.2"/>
    <row r="61021" ht="12.75" x14ac:dyDescent="0.2"/>
    <row r="61022" ht="12.75" x14ac:dyDescent="0.2"/>
    <row r="61023" ht="12.75" x14ac:dyDescent="0.2"/>
    <row r="61024" ht="12.75" x14ac:dyDescent="0.2"/>
    <row r="61025" ht="12.75" x14ac:dyDescent="0.2"/>
    <row r="61026" ht="12.75" x14ac:dyDescent="0.2"/>
    <row r="61027" ht="12.75" x14ac:dyDescent="0.2"/>
    <row r="61028" ht="12.75" x14ac:dyDescent="0.2"/>
    <row r="61029" ht="12.75" x14ac:dyDescent="0.2"/>
    <row r="61030" ht="12.75" x14ac:dyDescent="0.2"/>
    <row r="61031" ht="12.75" x14ac:dyDescent="0.2"/>
    <row r="61032" ht="12.75" x14ac:dyDescent="0.2"/>
    <row r="61033" ht="12.75" x14ac:dyDescent="0.2"/>
    <row r="61034" ht="12.75" x14ac:dyDescent="0.2"/>
    <row r="61035" ht="12.75" x14ac:dyDescent="0.2"/>
    <row r="61036" ht="12.75" x14ac:dyDescent="0.2"/>
    <row r="61037" ht="12.75" x14ac:dyDescent="0.2"/>
    <row r="61038" ht="12.75" x14ac:dyDescent="0.2"/>
    <row r="61039" ht="12.75" x14ac:dyDescent="0.2"/>
    <row r="61040" ht="12.75" x14ac:dyDescent="0.2"/>
    <row r="61041" ht="12.75" x14ac:dyDescent="0.2"/>
    <row r="61042" ht="12.75" x14ac:dyDescent="0.2"/>
    <row r="61043" ht="12.75" x14ac:dyDescent="0.2"/>
    <row r="61044" ht="12.75" x14ac:dyDescent="0.2"/>
    <row r="61045" ht="12.75" x14ac:dyDescent="0.2"/>
    <row r="61046" ht="12.75" x14ac:dyDescent="0.2"/>
    <row r="61047" ht="12.75" x14ac:dyDescent="0.2"/>
    <row r="61048" ht="12.75" x14ac:dyDescent="0.2"/>
    <row r="61049" ht="12.75" x14ac:dyDescent="0.2"/>
    <row r="61050" ht="12.75" x14ac:dyDescent="0.2"/>
    <row r="61051" ht="12.75" x14ac:dyDescent="0.2"/>
    <row r="61052" ht="12.75" x14ac:dyDescent="0.2"/>
    <row r="61053" ht="12.75" x14ac:dyDescent="0.2"/>
    <row r="61054" ht="12.75" x14ac:dyDescent="0.2"/>
    <row r="61055" ht="12.75" x14ac:dyDescent="0.2"/>
    <row r="61056" ht="12.75" x14ac:dyDescent="0.2"/>
    <row r="61057" ht="12.75" x14ac:dyDescent="0.2"/>
    <row r="61058" ht="12.75" x14ac:dyDescent="0.2"/>
    <row r="61059" ht="12.75" x14ac:dyDescent="0.2"/>
    <row r="61060" ht="12.75" x14ac:dyDescent="0.2"/>
    <row r="61061" ht="12.75" x14ac:dyDescent="0.2"/>
    <row r="61062" ht="12.75" x14ac:dyDescent="0.2"/>
    <row r="61063" ht="12.75" x14ac:dyDescent="0.2"/>
    <row r="61064" ht="12.75" x14ac:dyDescent="0.2"/>
    <row r="61065" ht="12.75" x14ac:dyDescent="0.2"/>
    <row r="61066" ht="12.75" x14ac:dyDescent="0.2"/>
    <row r="61067" ht="12.75" x14ac:dyDescent="0.2"/>
    <row r="61068" ht="12.75" x14ac:dyDescent="0.2"/>
    <row r="61069" ht="12.75" x14ac:dyDescent="0.2"/>
    <row r="61070" ht="12.75" x14ac:dyDescent="0.2"/>
    <row r="61071" ht="12.75" x14ac:dyDescent="0.2"/>
    <row r="61072" ht="12.75" x14ac:dyDescent="0.2"/>
    <row r="61073" ht="12.75" x14ac:dyDescent="0.2"/>
    <row r="61074" ht="12.75" x14ac:dyDescent="0.2"/>
    <row r="61075" ht="12.75" x14ac:dyDescent="0.2"/>
    <row r="61076" ht="12.75" x14ac:dyDescent="0.2"/>
    <row r="61077" ht="12.75" x14ac:dyDescent="0.2"/>
    <row r="61078" ht="12.75" x14ac:dyDescent="0.2"/>
    <row r="61079" ht="12.75" x14ac:dyDescent="0.2"/>
    <row r="61080" ht="12.75" x14ac:dyDescent="0.2"/>
    <row r="61081" ht="12.75" x14ac:dyDescent="0.2"/>
    <row r="61082" ht="12.75" x14ac:dyDescent="0.2"/>
    <row r="61083" ht="12.75" x14ac:dyDescent="0.2"/>
    <row r="61084" ht="12.75" x14ac:dyDescent="0.2"/>
    <row r="61085" ht="12.75" x14ac:dyDescent="0.2"/>
    <row r="61086" ht="12.75" x14ac:dyDescent="0.2"/>
    <row r="61087" ht="12.75" x14ac:dyDescent="0.2"/>
    <row r="61088" ht="12.75" x14ac:dyDescent="0.2"/>
    <row r="61089" ht="12.75" x14ac:dyDescent="0.2"/>
    <row r="61090" ht="12.75" x14ac:dyDescent="0.2"/>
    <row r="61091" ht="12.75" x14ac:dyDescent="0.2"/>
    <row r="61092" ht="12.75" x14ac:dyDescent="0.2"/>
    <row r="61093" ht="12.75" x14ac:dyDescent="0.2"/>
    <row r="61094" ht="12.75" x14ac:dyDescent="0.2"/>
    <row r="61095" ht="12.75" x14ac:dyDescent="0.2"/>
    <row r="61096" ht="12.75" x14ac:dyDescent="0.2"/>
    <row r="61097" ht="12.75" x14ac:dyDescent="0.2"/>
    <row r="61098" ht="12.75" x14ac:dyDescent="0.2"/>
    <row r="61099" ht="12.75" x14ac:dyDescent="0.2"/>
    <row r="61100" ht="12.75" x14ac:dyDescent="0.2"/>
    <row r="61101" ht="12.75" x14ac:dyDescent="0.2"/>
    <row r="61102" ht="12.75" x14ac:dyDescent="0.2"/>
    <row r="61103" ht="12.75" x14ac:dyDescent="0.2"/>
    <row r="61104" ht="12.75" x14ac:dyDescent="0.2"/>
    <row r="61105" ht="12.75" x14ac:dyDescent="0.2"/>
    <row r="61106" ht="12.75" x14ac:dyDescent="0.2"/>
    <row r="61107" ht="12.75" x14ac:dyDescent="0.2"/>
    <row r="61108" ht="12.75" x14ac:dyDescent="0.2"/>
    <row r="61109" ht="12.75" x14ac:dyDescent="0.2"/>
    <row r="61110" ht="12.75" x14ac:dyDescent="0.2"/>
    <row r="61111" ht="12.75" x14ac:dyDescent="0.2"/>
    <row r="61112" ht="12.75" x14ac:dyDescent="0.2"/>
    <row r="61113" ht="12.75" x14ac:dyDescent="0.2"/>
    <row r="61114" ht="12.75" x14ac:dyDescent="0.2"/>
    <row r="61115" ht="12.75" x14ac:dyDescent="0.2"/>
    <row r="61116" ht="12.75" x14ac:dyDescent="0.2"/>
    <row r="61117" ht="12.75" x14ac:dyDescent="0.2"/>
    <row r="61118" ht="12.75" x14ac:dyDescent="0.2"/>
    <row r="61119" ht="12.75" x14ac:dyDescent="0.2"/>
    <row r="61120" ht="12.75" x14ac:dyDescent="0.2"/>
    <row r="61121" ht="12.75" x14ac:dyDescent="0.2"/>
    <row r="61122" ht="12.75" x14ac:dyDescent="0.2"/>
    <row r="61123" ht="12.75" x14ac:dyDescent="0.2"/>
    <row r="61124" ht="12.75" x14ac:dyDescent="0.2"/>
    <row r="61125" ht="12.75" x14ac:dyDescent="0.2"/>
    <row r="61126" ht="12.75" x14ac:dyDescent="0.2"/>
    <row r="61127" ht="12.75" x14ac:dyDescent="0.2"/>
    <row r="61128" ht="12.75" x14ac:dyDescent="0.2"/>
    <row r="61129" ht="12.75" x14ac:dyDescent="0.2"/>
    <row r="61130" ht="12.75" x14ac:dyDescent="0.2"/>
    <row r="61131" ht="12.75" x14ac:dyDescent="0.2"/>
    <row r="61132" ht="12.75" x14ac:dyDescent="0.2"/>
    <row r="61133" ht="12.75" x14ac:dyDescent="0.2"/>
    <row r="61134" ht="12.75" x14ac:dyDescent="0.2"/>
    <row r="61135" ht="12.75" x14ac:dyDescent="0.2"/>
    <row r="61136" ht="12.75" x14ac:dyDescent="0.2"/>
    <row r="61137" ht="12.75" x14ac:dyDescent="0.2"/>
    <row r="61138" ht="12.75" x14ac:dyDescent="0.2"/>
    <row r="61139" ht="12.75" x14ac:dyDescent="0.2"/>
    <row r="61140" ht="12.75" x14ac:dyDescent="0.2"/>
    <row r="61141" ht="12.75" x14ac:dyDescent="0.2"/>
    <row r="61142" ht="12.75" x14ac:dyDescent="0.2"/>
    <row r="61143" ht="12.75" x14ac:dyDescent="0.2"/>
    <row r="61144" ht="12.75" x14ac:dyDescent="0.2"/>
    <row r="61145" ht="12.75" x14ac:dyDescent="0.2"/>
    <row r="61146" ht="12.75" x14ac:dyDescent="0.2"/>
    <row r="61147" ht="12.75" x14ac:dyDescent="0.2"/>
    <row r="61148" ht="12.75" x14ac:dyDescent="0.2"/>
    <row r="61149" ht="12.75" x14ac:dyDescent="0.2"/>
    <row r="61150" ht="12.75" x14ac:dyDescent="0.2"/>
    <row r="61151" ht="12.75" x14ac:dyDescent="0.2"/>
    <row r="61152" ht="12.75" x14ac:dyDescent="0.2"/>
    <row r="61153" ht="12.75" x14ac:dyDescent="0.2"/>
    <row r="61154" ht="12.75" x14ac:dyDescent="0.2"/>
    <row r="61155" ht="12.75" x14ac:dyDescent="0.2"/>
    <row r="61156" ht="12.75" x14ac:dyDescent="0.2"/>
    <row r="61157" ht="12.75" x14ac:dyDescent="0.2"/>
    <row r="61158" ht="12.75" x14ac:dyDescent="0.2"/>
    <row r="61159" ht="12.75" x14ac:dyDescent="0.2"/>
    <row r="61160" ht="12.75" x14ac:dyDescent="0.2"/>
    <row r="61161" ht="12.75" x14ac:dyDescent="0.2"/>
    <row r="61162" ht="12.75" x14ac:dyDescent="0.2"/>
    <row r="61163" ht="12.75" x14ac:dyDescent="0.2"/>
    <row r="61164" ht="12.75" x14ac:dyDescent="0.2"/>
    <row r="61165" ht="12.75" x14ac:dyDescent="0.2"/>
    <row r="61166" ht="12.75" x14ac:dyDescent="0.2"/>
    <row r="61167" ht="12.75" x14ac:dyDescent="0.2"/>
    <row r="61168" ht="12.75" x14ac:dyDescent="0.2"/>
    <row r="61169" ht="12.75" x14ac:dyDescent="0.2"/>
    <row r="61170" ht="12.75" x14ac:dyDescent="0.2"/>
    <row r="61171" ht="12.75" x14ac:dyDescent="0.2"/>
    <row r="61172" ht="12.75" x14ac:dyDescent="0.2"/>
    <row r="61173" ht="12.75" x14ac:dyDescent="0.2"/>
    <row r="61174" ht="12.75" x14ac:dyDescent="0.2"/>
    <row r="61175" ht="12.75" x14ac:dyDescent="0.2"/>
    <row r="61176" ht="12.75" x14ac:dyDescent="0.2"/>
    <row r="61177" ht="12.75" x14ac:dyDescent="0.2"/>
    <row r="61178" ht="12.75" x14ac:dyDescent="0.2"/>
    <row r="61179" ht="12.75" x14ac:dyDescent="0.2"/>
    <row r="61180" ht="12.75" x14ac:dyDescent="0.2"/>
    <row r="61181" ht="12.75" x14ac:dyDescent="0.2"/>
    <row r="61182" ht="12.75" x14ac:dyDescent="0.2"/>
    <row r="61183" ht="12.75" x14ac:dyDescent="0.2"/>
    <row r="61184" ht="12.75" x14ac:dyDescent="0.2"/>
    <row r="61185" ht="12.75" x14ac:dyDescent="0.2"/>
    <row r="61186" ht="12.75" x14ac:dyDescent="0.2"/>
    <row r="61187" ht="12.75" x14ac:dyDescent="0.2"/>
    <row r="61188" ht="12.75" x14ac:dyDescent="0.2"/>
    <row r="61189" ht="12.75" x14ac:dyDescent="0.2"/>
    <row r="61190" ht="12.75" x14ac:dyDescent="0.2"/>
    <row r="61191" ht="12.75" x14ac:dyDescent="0.2"/>
    <row r="61192" ht="12.75" x14ac:dyDescent="0.2"/>
    <row r="61193" ht="12.75" x14ac:dyDescent="0.2"/>
    <row r="61194" ht="12.75" x14ac:dyDescent="0.2"/>
    <row r="61195" ht="12.75" x14ac:dyDescent="0.2"/>
    <row r="61196" ht="12.75" x14ac:dyDescent="0.2"/>
    <row r="61197" ht="12.75" x14ac:dyDescent="0.2"/>
    <row r="61198" ht="12.75" x14ac:dyDescent="0.2"/>
    <row r="61199" ht="12.75" x14ac:dyDescent="0.2"/>
    <row r="61200" ht="12.75" x14ac:dyDescent="0.2"/>
    <row r="61201" ht="12.75" x14ac:dyDescent="0.2"/>
    <row r="61202" ht="12.75" x14ac:dyDescent="0.2"/>
    <row r="61203" ht="12.75" x14ac:dyDescent="0.2"/>
    <row r="61204" ht="12.75" x14ac:dyDescent="0.2"/>
    <row r="61205" ht="12.75" x14ac:dyDescent="0.2"/>
    <row r="61206" ht="12.75" x14ac:dyDescent="0.2"/>
    <row r="61207" ht="12.75" x14ac:dyDescent="0.2"/>
    <row r="61208" ht="12.75" x14ac:dyDescent="0.2"/>
    <row r="61209" ht="12.75" x14ac:dyDescent="0.2"/>
    <row r="61210" ht="12.75" x14ac:dyDescent="0.2"/>
    <row r="61211" ht="12.75" x14ac:dyDescent="0.2"/>
    <row r="61212" ht="12.75" x14ac:dyDescent="0.2"/>
    <row r="61213" ht="12.75" x14ac:dyDescent="0.2"/>
    <row r="61214" ht="12.75" x14ac:dyDescent="0.2"/>
    <row r="61215" ht="12.75" x14ac:dyDescent="0.2"/>
    <row r="61216" ht="12.75" x14ac:dyDescent="0.2"/>
    <row r="61217" ht="12.75" x14ac:dyDescent="0.2"/>
    <row r="61218" ht="12.75" x14ac:dyDescent="0.2"/>
    <row r="61219" ht="12.75" x14ac:dyDescent="0.2"/>
    <row r="61220" ht="12.75" x14ac:dyDescent="0.2"/>
    <row r="61221" ht="12.75" x14ac:dyDescent="0.2"/>
    <row r="61222" ht="12.75" x14ac:dyDescent="0.2"/>
    <row r="61223" ht="12.75" x14ac:dyDescent="0.2"/>
    <row r="61224" ht="12.75" x14ac:dyDescent="0.2"/>
    <row r="61225" ht="12.75" x14ac:dyDescent="0.2"/>
    <row r="61226" ht="12.75" x14ac:dyDescent="0.2"/>
    <row r="61227" ht="12.75" x14ac:dyDescent="0.2"/>
    <row r="61228" ht="12.75" x14ac:dyDescent="0.2"/>
    <row r="61229" ht="12.75" x14ac:dyDescent="0.2"/>
    <row r="61230" ht="12.75" x14ac:dyDescent="0.2"/>
    <row r="61231" ht="12.75" x14ac:dyDescent="0.2"/>
    <row r="61232" ht="12.75" x14ac:dyDescent="0.2"/>
    <row r="61233" ht="12.75" x14ac:dyDescent="0.2"/>
    <row r="61234" ht="12.75" x14ac:dyDescent="0.2"/>
    <row r="61235" ht="12.75" x14ac:dyDescent="0.2"/>
    <row r="61236" ht="12.75" x14ac:dyDescent="0.2"/>
    <row r="61237" ht="12.75" x14ac:dyDescent="0.2"/>
    <row r="61238" ht="12.75" x14ac:dyDescent="0.2"/>
    <row r="61239" ht="12.75" x14ac:dyDescent="0.2"/>
    <row r="61240" ht="12.75" x14ac:dyDescent="0.2"/>
    <row r="61241" ht="12.75" x14ac:dyDescent="0.2"/>
    <row r="61242" ht="12.75" x14ac:dyDescent="0.2"/>
    <row r="61243" ht="12.75" x14ac:dyDescent="0.2"/>
    <row r="61244" ht="12.75" x14ac:dyDescent="0.2"/>
    <row r="61245" ht="12.75" x14ac:dyDescent="0.2"/>
    <row r="61246" ht="12.75" x14ac:dyDescent="0.2"/>
    <row r="61247" ht="12.75" x14ac:dyDescent="0.2"/>
    <row r="61248" ht="12.75" x14ac:dyDescent="0.2"/>
    <row r="61249" ht="12.75" x14ac:dyDescent="0.2"/>
    <row r="61250" ht="12.75" x14ac:dyDescent="0.2"/>
    <row r="61251" ht="12.75" x14ac:dyDescent="0.2"/>
    <row r="61252" ht="12.75" x14ac:dyDescent="0.2"/>
    <row r="61253" ht="12.75" x14ac:dyDescent="0.2"/>
    <row r="61254" ht="12.75" x14ac:dyDescent="0.2"/>
    <row r="61255" ht="12.75" x14ac:dyDescent="0.2"/>
    <row r="61256" ht="12.75" x14ac:dyDescent="0.2"/>
    <row r="61257" ht="12.75" x14ac:dyDescent="0.2"/>
    <row r="61258" ht="12.75" x14ac:dyDescent="0.2"/>
    <row r="61259" ht="12.75" x14ac:dyDescent="0.2"/>
    <row r="61260" ht="12.75" x14ac:dyDescent="0.2"/>
    <row r="61261" ht="12.75" x14ac:dyDescent="0.2"/>
    <row r="61262" ht="12.75" x14ac:dyDescent="0.2"/>
    <row r="61263" ht="12.75" x14ac:dyDescent="0.2"/>
    <row r="61264" ht="12.75" x14ac:dyDescent="0.2"/>
    <row r="61265" ht="12.75" x14ac:dyDescent="0.2"/>
    <row r="61266" ht="12.75" x14ac:dyDescent="0.2"/>
    <row r="61267" ht="12.75" x14ac:dyDescent="0.2"/>
    <row r="61268" ht="12.75" x14ac:dyDescent="0.2"/>
    <row r="61269" ht="12.75" x14ac:dyDescent="0.2"/>
    <row r="61270" ht="12.75" x14ac:dyDescent="0.2"/>
    <row r="61271" ht="12.75" x14ac:dyDescent="0.2"/>
    <row r="61272" ht="12.75" x14ac:dyDescent="0.2"/>
    <row r="61273" ht="12.75" x14ac:dyDescent="0.2"/>
    <row r="61274" ht="12.75" x14ac:dyDescent="0.2"/>
    <row r="61275" ht="12.75" x14ac:dyDescent="0.2"/>
    <row r="61276" ht="12.75" x14ac:dyDescent="0.2"/>
    <row r="61277" ht="12.75" x14ac:dyDescent="0.2"/>
    <row r="61278" ht="12.75" x14ac:dyDescent="0.2"/>
    <row r="61279" ht="12.75" x14ac:dyDescent="0.2"/>
    <row r="61280" ht="12.75" x14ac:dyDescent="0.2"/>
    <row r="61281" ht="12.75" x14ac:dyDescent="0.2"/>
    <row r="61282" ht="12.75" x14ac:dyDescent="0.2"/>
    <row r="61283" ht="12.75" x14ac:dyDescent="0.2"/>
    <row r="61284" ht="12.75" x14ac:dyDescent="0.2"/>
    <row r="61285" ht="12.75" x14ac:dyDescent="0.2"/>
    <row r="61286" ht="12.75" x14ac:dyDescent="0.2"/>
    <row r="61287" ht="12.75" x14ac:dyDescent="0.2"/>
    <row r="61288" ht="12.75" x14ac:dyDescent="0.2"/>
    <row r="61289" ht="12.75" x14ac:dyDescent="0.2"/>
    <row r="61290" ht="12.75" x14ac:dyDescent="0.2"/>
    <row r="61291" ht="12.75" x14ac:dyDescent="0.2"/>
    <row r="61292" ht="12.75" x14ac:dyDescent="0.2"/>
    <row r="61293" ht="12.75" x14ac:dyDescent="0.2"/>
    <row r="61294" ht="12.75" x14ac:dyDescent="0.2"/>
    <row r="61295" ht="12.75" x14ac:dyDescent="0.2"/>
    <row r="61296" ht="12.75" x14ac:dyDescent="0.2"/>
    <row r="61297" ht="12.75" x14ac:dyDescent="0.2"/>
    <row r="61298" ht="12.75" x14ac:dyDescent="0.2"/>
    <row r="61299" ht="12.75" x14ac:dyDescent="0.2"/>
    <row r="61300" ht="12.75" x14ac:dyDescent="0.2"/>
    <row r="61301" ht="12.75" x14ac:dyDescent="0.2"/>
    <row r="61302" ht="12.75" x14ac:dyDescent="0.2"/>
    <row r="61303" ht="12.75" x14ac:dyDescent="0.2"/>
    <row r="61304" ht="12.75" x14ac:dyDescent="0.2"/>
    <row r="61305" ht="12.75" x14ac:dyDescent="0.2"/>
    <row r="61306" ht="12.75" x14ac:dyDescent="0.2"/>
    <row r="61307" ht="12.75" x14ac:dyDescent="0.2"/>
    <row r="61308" ht="12.75" x14ac:dyDescent="0.2"/>
    <row r="61309" ht="12.75" x14ac:dyDescent="0.2"/>
    <row r="61310" ht="12.75" x14ac:dyDescent="0.2"/>
    <row r="61311" ht="12.75" x14ac:dyDescent="0.2"/>
    <row r="61312" ht="12.75" x14ac:dyDescent="0.2"/>
    <row r="61313" ht="12.75" x14ac:dyDescent="0.2"/>
    <row r="61314" ht="12.75" x14ac:dyDescent="0.2"/>
    <row r="61315" ht="12.75" x14ac:dyDescent="0.2"/>
    <row r="61316" ht="12.75" x14ac:dyDescent="0.2"/>
    <row r="61317" ht="12.75" x14ac:dyDescent="0.2"/>
    <row r="61318" ht="12.75" x14ac:dyDescent="0.2"/>
    <row r="61319" ht="12.75" x14ac:dyDescent="0.2"/>
    <row r="61320" ht="12.75" x14ac:dyDescent="0.2"/>
    <row r="61321" ht="12.75" x14ac:dyDescent="0.2"/>
    <row r="61322" ht="12.75" x14ac:dyDescent="0.2"/>
    <row r="61323" ht="12.75" x14ac:dyDescent="0.2"/>
    <row r="61324" ht="12.75" x14ac:dyDescent="0.2"/>
    <row r="61325" ht="12.75" x14ac:dyDescent="0.2"/>
    <row r="61326" ht="12.75" x14ac:dyDescent="0.2"/>
    <row r="61327" ht="12.75" x14ac:dyDescent="0.2"/>
    <row r="61328" ht="12.75" x14ac:dyDescent="0.2"/>
    <row r="61329" ht="12.75" x14ac:dyDescent="0.2"/>
    <row r="61330" ht="12.75" x14ac:dyDescent="0.2"/>
    <row r="61331" ht="12.75" x14ac:dyDescent="0.2"/>
    <row r="61332" ht="12.75" x14ac:dyDescent="0.2"/>
    <row r="61333" ht="12.75" x14ac:dyDescent="0.2"/>
    <row r="61334" ht="12.75" x14ac:dyDescent="0.2"/>
    <row r="61335" ht="12.75" x14ac:dyDescent="0.2"/>
    <row r="61336" ht="12.75" x14ac:dyDescent="0.2"/>
    <row r="61337" ht="12.75" x14ac:dyDescent="0.2"/>
    <row r="61338" ht="12.75" x14ac:dyDescent="0.2"/>
    <row r="61339" ht="12.75" x14ac:dyDescent="0.2"/>
    <row r="61340" ht="12.75" x14ac:dyDescent="0.2"/>
    <row r="61341" ht="12.75" x14ac:dyDescent="0.2"/>
    <row r="61342" ht="12.75" x14ac:dyDescent="0.2"/>
    <row r="61343" ht="12.75" x14ac:dyDescent="0.2"/>
    <row r="61344" ht="12.75" x14ac:dyDescent="0.2"/>
    <row r="61345" ht="12.75" x14ac:dyDescent="0.2"/>
    <row r="61346" ht="12.75" x14ac:dyDescent="0.2"/>
    <row r="61347" ht="12.75" x14ac:dyDescent="0.2"/>
    <row r="61348" ht="12.75" x14ac:dyDescent="0.2"/>
    <row r="61349" ht="12.75" x14ac:dyDescent="0.2"/>
    <row r="61350" ht="12.75" x14ac:dyDescent="0.2"/>
    <row r="61351" ht="12.75" x14ac:dyDescent="0.2"/>
    <row r="61352" ht="12.75" x14ac:dyDescent="0.2"/>
    <row r="61353" ht="12.75" x14ac:dyDescent="0.2"/>
    <row r="61354" ht="12.75" x14ac:dyDescent="0.2"/>
    <row r="61355" ht="12.75" x14ac:dyDescent="0.2"/>
    <row r="61356" ht="12.75" x14ac:dyDescent="0.2"/>
    <row r="61357" ht="12.75" x14ac:dyDescent="0.2"/>
    <row r="61358" ht="12.75" x14ac:dyDescent="0.2"/>
    <row r="61359" ht="12.75" x14ac:dyDescent="0.2"/>
    <row r="61360" ht="12.75" x14ac:dyDescent="0.2"/>
    <row r="61361" ht="12.75" x14ac:dyDescent="0.2"/>
    <row r="61362" ht="12.75" x14ac:dyDescent="0.2"/>
    <row r="61363" ht="12.75" x14ac:dyDescent="0.2"/>
    <row r="61364" ht="12.75" x14ac:dyDescent="0.2"/>
    <row r="61365" ht="12.75" x14ac:dyDescent="0.2"/>
    <row r="61366" ht="12.75" x14ac:dyDescent="0.2"/>
    <row r="61367" ht="12.75" x14ac:dyDescent="0.2"/>
    <row r="61368" ht="12.75" x14ac:dyDescent="0.2"/>
    <row r="61369" ht="12.75" x14ac:dyDescent="0.2"/>
    <row r="61370" ht="12.75" x14ac:dyDescent="0.2"/>
    <row r="61371" ht="12.75" x14ac:dyDescent="0.2"/>
    <row r="61372" ht="12.75" x14ac:dyDescent="0.2"/>
    <row r="61373" ht="12.75" x14ac:dyDescent="0.2"/>
    <row r="61374" ht="12.75" x14ac:dyDescent="0.2"/>
    <row r="61375" ht="12.75" x14ac:dyDescent="0.2"/>
    <row r="61376" ht="12.75" x14ac:dyDescent="0.2"/>
    <row r="61377" ht="12.75" x14ac:dyDescent="0.2"/>
    <row r="61378" ht="12.75" x14ac:dyDescent="0.2"/>
    <row r="61379" ht="12.75" x14ac:dyDescent="0.2"/>
    <row r="61380" ht="12.75" x14ac:dyDescent="0.2"/>
    <row r="61381" ht="12.75" x14ac:dyDescent="0.2"/>
    <row r="61382" ht="12.75" x14ac:dyDescent="0.2"/>
    <row r="61383" ht="12.75" x14ac:dyDescent="0.2"/>
    <row r="61384" ht="12.75" x14ac:dyDescent="0.2"/>
    <row r="61385" ht="12.75" x14ac:dyDescent="0.2"/>
    <row r="61386" ht="12.75" x14ac:dyDescent="0.2"/>
    <row r="61387" ht="12.75" x14ac:dyDescent="0.2"/>
    <row r="61388" ht="12.75" x14ac:dyDescent="0.2"/>
    <row r="61389" ht="12.75" x14ac:dyDescent="0.2"/>
    <row r="61390" ht="12.75" x14ac:dyDescent="0.2"/>
    <row r="61391" ht="12.75" x14ac:dyDescent="0.2"/>
    <row r="61392" ht="12.75" x14ac:dyDescent="0.2"/>
    <row r="61393" ht="12.75" x14ac:dyDescent="0.2"/>
    <row r="61394" ht="12.75" x14ac:dyDescent="0.2"/>
    <row r="61395" ht="12.75" x14ac:dyDescent="0.2"/>
    <row r="61396" ht="12.75" x14ac:dyDescent="0.2"/>
    <row r="61397" ht="12.75" x14ac:dyDescent="0.2"/>
    <row r="61398" ht="12.75" x14ac:dyDescent="0.2"/>
    <row r="61399" ht="12.75" x14ac:dyDescent="0.2"/>
    <row r="61400" ht="12.75" x14ac:dyDescent="0.2"/>
    <row r="61401" ht="12.75" x14ac:dyDescent="0.2"/>
    <row r="61402" ht="12.75" x14ac:dyDescent="0.2"/>
    <row r="61403" ht="12.75" x14ac:dyDescent="0.2"/>
    <row r="61404" ht="12.75" x14ac:dyDescent="0.2"/>
    <row r="61405" ht="12.75" x14ac:dyDescent="0.2"/>
    <row r="61406" ht="12.75" x14ac:dyDescent="0.2"/>
    <row r="61407" ht="12.75" x14ac:dyDescent="0.2"/>
    <row r="61408" ht="12.75" x14ac:dyDescent="0.2"/>
    <row r="61409" ht="12.75" x14ac:dyDescent="0.2"/>
    <row r="61410" ht="12.75" x14ac:dyDescent="0.2"/>
    <row r="61411" ht="12.75" x14ac:dyDescent="0.2"/>
    <row r="61412" ht="12.75" x14ac:dyDescent="0.2"/>
    <row r="61413" ht="12.75" x14ac:dyDescent="0.2"/>
    <row r="61414" ht="12.75" x14ac:dyDescent="0.2"/>
    <row r="61415" ht="12.75" x14ac:dyDescent="0.2"/>
    <row r="61416" ht="12.75" x14ac:dyDescent="0.2"/>
    <row r="61417" ht="12.75" x14ac:dyDescent="0.2"/>
    <row r="61418" ht="12.75" x14ac:dyDescent="0.2"/>
    <row r="61419" ht="12.75" x14ac:dyDescent="0.2"/>
    <row r="61420" ht="12.75" x14ac:dyDescent="0.2"/>
    <row r="61421" ht="12.75" x14ac:dyDescent="0.2"/>
    <row r="61422" ht="12.75" x14ac:dyDescent="0.2"/>
    <row r="61423" ht="12.75" x14ac:dyDescent="0.2"/>
    <row r="61424" ht="12.75" x14ac:dyDescent="0.2"/>
    <row r="61425" ht="12.75" x14ac:dyDescent="0.2"/>
    <row r="61426" ht="12.75" x14ac:dyDescent="0.2"/>
    <row r="61427" ht="12.75" x14ac:dyDescent="0.2"/>
    <row r="61428" ht="12.75" x14ac:dyDescent="0.2"/>
    <row r="61429" ht="12.75" x14ac:dyDescent="0.2"/>
    <row r="61430" ht="12.75" x14ac:dyDescent="0.2"/>
    <row r="61431" ht="12.75" x14ac:dyDescent="0.2"/>
    <row r="61432" ht="12.75" x14ac:dyDescent="0.2"/>
    <row r="61433" ht="12.75" x14ac:dyDescent="0.2"/>
    <row r="61434" ht="12.75" x14ac:dyDescent="0.2"/>
    <row r="61435" ht="12.75" x14ac:dyDescent="0.2"/>
    <row r="61436" ht="12.75" x14ac:dyDescent="0.2"/>
    <row r="61437" ht="12.75" x14ac:dyDescent="0.2"/>
    <row r="61438" ht="12.75" x14ac:dyDescent="0.2"/>
    <row r="61439" ht="12.75" x14ac:dyDescent="0.2"/>
    <row r="61440" ht="12.75" x14ac:dyDescent="0.2"/>
    <row r="61441" ht="12.75" x14ac:dyDescent="0.2"/>
    <row r="61442" ht="12.75" x14ac:dyDescent="0.2"/>
    <row r="61443" ht="12.75" x14ac:dyDescent="0.2"/>
    <row r="61444" ht="12.75" x14ac:dyDescent="0.2"/>
    <row r="61445" ht="12.75" x14ac:dyDescent="0.2"/>
    <row r="61446" ht="12.75" x14ac:dyDescent="0.2"/>
    <row r="61447" ht="12.75" x14ac:dyDescent="0.2"/>
    <row r="61448" ht="12.75" x14ac:dyDescent="0.2"/>
    <row r="61449" ht="12.75" x14ac:dyDescent="0.2"/>
    <row r="61450" ht="12.75" x14ac:dyDescent="0.2"/>
    <row r="61451" ht="12.75" x14ac:dyDescent="0.2"/>
    <row r="61452" ht="12.75" x14ac:dyDescent="0.2"/>
    <row r="61453" ht="12.75" x14ac:dyDescent="0.2"/>
    <row r="61454" ht="12.75" x14ac:dyDescent="0.2"/>
    <row r="61455" ht="12.75" x14ac:dyDescent="0.2"/>
    <row r="61456" ht="12.75" x14ac:dyDescent="0.2"/>
    <row r="61457" ht="12.75" x14ac:dyDescent="0.2"/>
    <row r="61458" ht="12.75" x14ac:dyDescent="0.2"/>
    <row r="61459" ht="12.75" x14ac:dyDescent="0.2"/>
    <row r="61460" ht="12.75" x14ac:dyDescent="0.2"/>
    <row r="61461" ht="12.75" x14ac:dyDescent="0.2"/>
    <row r="61462" ht="12.75" x14ac:dyDescent="0.2"/>
    <row r="61463" ht="12.75" x14ac:dyDescent="0.2"/>
    <row r="61464" ht="12.75" x14ac:dyDescent="0.2"/>
    <row r="61465" ht="12.75" x14ac:dyDescent="0.2"/>
    <row r="61466" ht="12.75" x14ac:dyDescent="0.2"/>
    <row r="61467" ht="12.75" x14ac:dyDescent="0.2"/>
    <row r="61468" ht="12.75" x14ac:dyDescent="0.2"/>
    <row r="61469" ht="12.75" x14ac:dyDescent="0.2"/>
    <row r="61470" ht="12.75" x14ac:dyDescent="0.2"/>
    <row r="61471" ht="12.75" x14ac:dyDescent="0.2"/>
    <row r="61472" ht="12.75" x14ac:dyDescent="0.2"/>
    <row r="61473" ht="12.75" x14ac:dyDescent="0.2"/>
    <row r="61474" ht="12.75" x14ac:dyDescent="0.2"/>
    <row r="61475" ht="12.75" x14ac:dyDescent="0.2"/>
    <row r="61476" ht="12.75" x14ac:dyDescent="0.2"/>
    <row r="61477" ht="12.75" x14ac:dyDescent="0.2"/>
    <row r="61478" ht="12.75" x14ac:dyDescent="0.2"/>
    <row r="61479" ht="12.75" x14ac:dyDescent="0.2"/>
    <row r="61480" ht="12.75" x14ac:dyDescent="0.2"/>
    <row r="61481" ht="12.75" x14ac:dyDescent="0.2"/>
    <row r="61482" ht="12.75" x14ac:dyDescent="0.2"/>
    <row r="61483" ht="12.75" x14ac:dyDescent="0.2"/>
    <row r="61484" ht="12.75" x14ac:dyDescent="0.2"/>
    <row r="61485" ht="12.75" x14ac:dyDescent="0.2"/>
    <row r="61486" ht="12.75" x14ac:dyDescent="0.2"/>
    <row r="61487" ht="12.75" x14ac:dyDescent="0.2"/>
    <row r="61488" ht="12.75" x14ac:dyDescent="0.2"/>
    <row r="61489" ht="12.75" x14ac:dyDescent="0.2"/>
    <row r="61490" ht="12.75" x14ac:dyDescent="0.2"/>
    <row r="61491" ht="12.75" x14ac:dyDescent="0.2"/>
    <row r="61492" ht="12.75" x14ac:dyDescent="0.2"/>
    <row r="61493" ht="12.75" x14ac:dyDescent="0.2"/>
    <row r="61494" ht="12.75" x14ac:dyDescent="0.2"/>
    <row r="61495" ht="12.75" x14ac:dyDescent="0.2"/>
    <row r="61496" ht="12.75" x14ac:dyDescent="0.2"/>
    <row r="61497" ht="12.75" x14ac:dyDescent="0.2"/>
    <row r="61498" ht="12.75" x14ac:dyDescent="0.2"/>
    <row r="61499" ht="12.75" x14ac:dyDescent="0.2"/>
    <row r="61500" ht="12.75" x14ac:dyDescent="0.2"/>
    <row r="61501" ht="12.75" x14ac:dyDescent="0.2"/>
    <row r="61502" ht="12.75" x14ac:dyDescent="0.2"/>
    <row r="61503" ht="12.75" x14ac:dyDescent="0.2"/>
    <row r="61504" ht="12.75" x14ac:dyDescent="0.2"/>
    <row r="61505" ht="12.75" x14ac:dyDescent="0.2"/>
    <row r="61506" ht="12.75" x14ac:dyDescent="0.2"/>
    <row r="61507" ht="12.75" x14ac:dyDescent="0.2"/>
    <row r="61508" ht="12.75" x14ac:dyDescent="0.2"/>
    <row r="61509" ht="12.75" x14ac:dyDescent="0.2"/>
    <row r="61510" ht="12.75" x14ac:dyDescent="0.2"/>
    <row r="61511" ht="12.75" x14ac:dyDescent="0.2"/>
    <row r="61512" ht="12.75" x14ac:dyDescent="0.2"/>
    <row r="61513" ht="12.75" x14ac:dyDescent="0.2"/>
    <row r="61514" ht="12.75" x14ac:dyDescent="0.2"/>
    <row r="61515" ht="12.75" x14ac:dyDescent="0.2"/>
    <row r="61516" ht="12.75" x14ac:dyDescent="0.2"/>
    <row r="61517" ht="12.75" x14ac:dyDescent="0.2"/>
    <row r="61518" ht="12.75" x14ac:dyDescent="0.2"/>
    <row r="61519" ht="12.75" x14ac:dyDescent="0.2"/>
    <row r="61520" ht="12.75" x14ac:dyDescent="0.2"/>
    <row r="61521" ht="12.75" x14ac:dyDescent="0.2"/>
    <row r="61522" ht="12.75" x14ac:dyDescent="0.2"/>
    <row r="61523" ht="12.75" x14ac:dyDescent="0.2"/>
    <row r="61524" ht="12.75" x14ac:dyDescent="0.2"/>
    <row r="61525" ht="12.75" x14ac:dyDescent="0.2"/>
    <row r="61526" ht="12.75" x14ac:dyDescent="0.2"/>
    <row r="61527" ht="12.75" x14ac:dyDescent="0.2"/>
    <row r="61528" ht="12.75" x14ac:dyDescent="0.2"/>
    <row r="61529" ht="12.75" x14ac:dyDescent="0.2"/>
    <row r="61530" ht="12.75" x14ac:dyDescent="0.2"/>
    <row r="61531" ht="12.75" x14ac:dyDescent="0.2"/>
    <row r="61532" ht="12.75" x14ac:dyDescent="0.2"/>
    <row r="61533" ht="12.75" x14ac:dyDescent="0.2"/>
    <row r="61534" ht="12.75" x14ac:dyDescent="0.2"/>
    <row r="61535" ht="12.75" x14ac:dyDescent="0.2"/>
    <row r="61536" ht="12.75" x14ac:dyDescent="0.2"/>
    <row r="61537" ht="12.75" x14ac:dyDescent="0.2"/>
    <row r="61538" ht="12.75" x14ac:dyDescent="0.2"/>
    <row r="61539" ht="12.75" x14ac:dyDescent="0.2"/>
    <row r="61540" ht="12.75" x14ac:dyDescent="0.2"/>
    <row r="61541" ht="12.75" x14ac:dyDescent="0.2"/>
    <row r="61542" ht="12.75" x14ac:dyDescent="0.2"/>
    <row r="61543" ht="12.75" x14ac:dyDescent="0.2"/>
    <row r="61544" ht="12.75" x14ac:dyDescent="0.2"/>
    <row r="61545" ht="12.75" x14ac:dyDescent="0.2"/>
    <row r="61546" ht="12.75" x14ac:dyDescent="0.2"/>
    <row r="61547" ht="12.75" x14ac:dyDescent="0.2"/>
    <row r="61548" ht="12.75" x14ac:dyDescent="0.2"/>
    <row r="61549" ht="12.75" x14ac:dyDescent="0.2"/>
    <row r="61550" ht="12.75" x14ac:dyDescent="0.2"/>
    <row r="61551" ht="12.75" x14ac:dyDescent="0.2"/>
    <row r="61552" ht="12.75" x14ac:dyDescent="0.2"/>
    <row r="61553" ht="12.75" x14ac:dyDescent="0.2"/>
    <row r="61554" ht="12.75" x14ac:dyDescent="0.2"/>
    <row r="61555" ht="12.75" x14ac:dyDescent="0.2"/>
    <row r="61556" ht="12.75" x14ac:dyDescent="0.2"/>
    <row r="61557" ht="12.75" x14ac:dyDescent="0.2"/>
    <row r="61558" ht="12.75" x14ac:dyDescent="0.2"/>
    <row r="61559" ht="12.75" x14ac:dyDescent="0.2"/>
    <row r="61560" ht="12.75" x14ac:dyDescent="0.2"/>
    <row r="61561" ht="12.75" x14ac:dyDescent="0.2"/>
    <row r="61562" ht="12.75" x14ac:dyDescent="0.2"/>
    <row r="61563" ht="12.75" x14ac:dyDescent="0.2"/>
    <row r="61564" ht="12.75" x14ac:dyDescent="0.2"/>
    <row r="61565" ht="12.75" x14ac:dyDescent="0.2"/>
    <row r="61566" ht="12.75" x14ac:dyDescent="0.2"/>
    <row r="61567" ht="12.75" x14ac:dyDescent="0.2"/>
    <row r="61568" ht="12.75" x14ac:dyDescent="0.2"/>
    <row r="61569" ht="12.75" x14ac:dyDescent="0.2"/>
    <row r="61570" ht="12.75" x14ac:dyDescent="0.2"/>
    <row r="61571" ht="12.75" x14ac:dyDescent="0.2"/>
    <row r="61572" ht="12.75" x14ac:dyDescent="0.2"/>
    <row r="61573" ht="12.75" x14ac:dyDescent="0.2"/>
    <row r="61574" ht="12.75" x14ac:dyDescent="0.2"/>
    <row r="61575" ht="12.75" x14ac:dyDescent="0.2"/>
    <row r="61576" ht="12.75" x14ac:dyDescent="0.2"/>
    <row r="61577" ht="12.75" x14ac:dyDescent="0.2"/>
    <row r="61578" ht="12.75" x14ac:dyDescent="0.2"/>
    <row r="61579" ht="12.75" x14ac:dyDescent="0.2"/>
    <row r="61580" ht="12.75" x14ac:dyDescent="0.2"/>
    <row r="61581" ht="12.75" x14ac:dyDescent="0.2"/>
    <row r="61582" ht="12.75" x14ac:dyDescent="0.2"/>
    <row r="61583" ht="12.75" x14ac:dyDescent="0.2"/>
    <row r="61584" ht="12.75" x14ac:dyDescent="0.2"/>
    <row r="61585" ht="12.75" x14ac:dyDescent="0.2"/>
    <row r="61586" ht="12.75" x14ac:dyDescent="0.2"/>
    <row r="61587" ht="12.75" x14ac:dyDescent="0.2"/>
    <row r="61588" ht="12.75" x14ac:dyDescent="0.2"/>
    <row r="61589" ht="12.75" x14ac:dyDescent="0.2"/>
    <row r="61590" ht="12.75" x14ac:dyDescent="0.2"/>
    <row r="61591" ht="12.75" x14ac:dyDescent="0.2"/>
    <row r="61592" ht="12.75" x14ac:dyDescent="0.2"/>
    <row r="61593" ht="12.75" x14ac:dyDescent="0.2"/>
    <row r="61594" ht="12.75" x14ac:dyDescent="0.2"/>
    <row r="61595" ht="12.75" x14ac:dyDescent="0.2"/>
    <row r="61596" ht="12.75" x14ac:dyDescent="0.2"/>
    <row r="61597" ht="12.75" x14ac:dyDescent="0.2"/>
    <row r="61598" ht="12.75" x14ac:dyDescent="0.2"/>
    <row r="61599" ht="12.75" x14ac:dyDescent="0.2"/>
    <row r="61600" ht="12.75" x14ac:dyDescent="0.2"/>
    <row r="61601" ht="12.75" x14ac:dyDescent="0.2"/>
    <row r="61602" ht="12.75" x14ac:dyDescent="0.2"/>
    <row r="61603" ht="12.75" x14ac:dyDescent="0.2"/>
    <row r="61604" ht="12.75" x14ac:dyDescent="0.2"/>
    <row r="61605" ht="12.75" x14ac:dyDescent="0.2"/>
    <row r="61606" ht="12.75" x14ac:dyDescent="0.2"/>
    <row r="61607" ht="12.75" x14ac:dyDescent="0.2"/>
    <row r="61608" ht="12.75" x14ac:dyDescent="0.2"/>
    <row r="61609" ht="12.75" x14ac:dyDescent="0.2"/>
    <row r="61610" ht="12.75" x14ac:dyDescent="0.2"/>
    <row r="61611" ht="12.75" x14ac:dyDescent="0.2"/>
    <row r="61612" ht="12.75" x14ac:dyDescent="0.2"/>
    <row r="61613" ht="12.75" x14ac:dyDescent="0.2"/>
    <row r="61614" ht="12.75" x14ac:dyDescent="0.2"/>
    <row r="61615" ht="12.75" x14ac:dyDescent="0.2"/>
    <row r="61616" ht="12.75" x14ac:dyDescent="0.2"/>
    <row r="61617" ht="12.75" x14ac:dyDescent="0.2"/>
    <row r="61618" ht="12.75" x14ac:dyDescent="0.2"/>
    <row r="61619" ht="12.75" x14ac:dyDescent="0.2"/>
    <row r="61620" ht="12.75" x14ac:dyDescent="0.2"/>
    <row r="61621" ht="12.75" x14ac:dyDescent="0.2"/>
    <row r="61622" ht="12.75" x14ac:dyDescent="0.2"/>
    <row r="61623" ht="12.75" x14ac:dyDescent="0.2"/>
    <row r="61624" ht="12.75" x14ac:dyDescent="0.2"/>
    <row r="61625" ht="12.75" x14ac:dyDescent="0.2"/>
    <row r="61626" ht="12.75" x14ac:dyDescent="0.2"/>
    <row r="61627" ht="12.75" x14ac:dyDescent="0.2"/>
    <row r="61628" ht="12.75" x14ac:dyDescent="0.2"/>
    <row r="61629" ht="12.75" x14ac:dyDescent="0.2"/>
    <row r="61630" ht="12.75" x14ac:dyDescent="0.2"/>
    <row r="61631" ht="12.75" x14ac:dyDescent="0.2"/>
    <row r="61632" ht="12.75" x14ac:dyDescent="0.2"/>
    <row r="61633" ht="12.75" x14ac:dyDescent="0.2"/>
    <row r="61634" ht="12.75" x14ac:dyDescent="0.2"/>
    <row r="61635" ht="12.75" x14ac:dyDescent="0.2"/>
    <row r="61636" ht="12.75" x14ac:dyDescent="0.2"/>
    <row r="61637" ht="12.75" x14ac:dyDescent="0.2"/>
    <row r="61638" ht="12.75" x14ac:dyDescent="0.2"/>
    <row r="61639" ht="12.75" x14ac:dyDescent="0.2"/>
    <row r="61640" ht="12.75" x14ac:dyDescent="0.2"/>
    <row r="61641" ht="12.75" x14ac:dyDescent="0.2"/>
    <row r="61642" ht="12.75" x14ac:dyDescent="0.2"/>
    <row r="61643" ht="12.75" x14ac:dyDescent="0.2"/>
    <row r="61644" ht="12.75" x14ac:dyDescent="0.2"/>
    <row r="61645" ht="12.75" x14ac:dyDescent="0.2"/>
    <row r="61646" ht="12.75" x14ac:dyDescent="0.2"/>
    <row r="61647" ht="12.75" x14ac:dyDescent="0.2"/>
    <row r="61648" ht="12.75" x14ac:dyDescent="0.2"/>
    <row r="61649" ht="12.75" x14ac:dyDescent="0.2"/>
    <row r="61650" ht="12.75" x14ac:dyDescent="0.2"/>
    <row r="61651" ht="12.75" x14ac:dyDescent="0.2"/>
    <row r="61652" ht="12.75" x14ac:dyDescent="0.2"/>
    <row r="61653" ht="12.75" x14ac:dyDescent="0.2"/>
    <row r="61654" ht="12.75" x14ac:dyDescent="0.2"/>
    <row r="61655" ht="12.75" x14ac:dyDescent="0.2"/>
    <row r="61656" ht="12.75" x14ac:dyDescent="0.2"/>
    <row r="61657" ht="12.75" x14ac:dyDescent="0.2"/>
    <row r="61658" ht="12.75" x14ac:dyDescent="0.2"/>
    <row r="61659" ht="12.75" x14ac:dyDescent="0.2"/>
    <row r="61660" ht="12.75" x14ac:dyDescent="0.2"/>
    <row r="61661" ht="12.75" x14ac:dyDescent="0.2"/>
    <row r="61662" ht="12.75" x14ac:dyDescent="0.2"/>
    <row r="61663" ht="12.75" x14ac:dyDescent="0.2"/>
    <row r="61664" ht="12.75" x14ac:dyDescent="0.2"/>
    <row r="61665" ht="12.75" x14ac:dyDescent="0.2"/>
    <row r="61666" ht="12.75" x14ac:dyDescent="0.2"/>
    <row r="61667" ht="12.75" x14ac:dyDescent="0.2"/>
    <row r="61668" ht="12.75" x14ac:dyDescent="0.2"/>
    <row r="61669" ht="12.75" x14ac:dyDescent="0.2"/>
    <row r="61670" ht="12.75" x14ac:dyDescent="0.2"/>
    <row r="61671" ht="12.75" x14ac:dyDescent="0.2"/>
    <row r="61672" ht="12.75" x14ac:dyDescent="0.2"/>
    <row r="61673" ht="12.75" x14ac:dyDescent="0.2"/>
    <row r="61674" ht="12.75" x14ac:dyDescent="0.2"/>
    <row r="61675" ht="12.75" x14ac:dyDescent="0.2"/>
    <row r="61676" ht="12.75" x14ac:dyDescent="0.2"/>
    <row r="61677" ht="12.75" x14ac:dyDescent="0.2"/>
    <row r="61678" ht="12.75" x14ac:dyDescent="0.2"/>
    <row r="61679" ht="12.75" x14ac:dyDescent="0.2"/>
    <row r="61680" ht="12.75" x14ac:dyDescent="0.2"/>
    <row r="61681" ht="12.75" x14ac:dyDescent="0.2"/>
    <row r="61682" ht="12.75" x14ac:dyDescent="0.2"/>
    <row r="61683" ht="12.75" x14ac:dyDescent="0.2"/>
    <row r="61684" ht="12.75" x14ac:dyDescent="0.2"/>
    <row r="61685" ht="12.75" x14ac:dyDescent="0.2"/>
    <row r="61686" ht="12.75" x14ac:dyDescent="0.2"/>
    <row r="61687" ht="12.75" x14ac:dyDescent="0.2"/>
    <row r="61688" ht="12.75" x14ac:dyDescent="0.2"/>
    <row r="61689" ht="12.75" x14ac:dyDescent="0.2"/>
    <row r="61690" ht="12.75" x14ac:dyDescent="0.2"/>
    <row r="61691" ht="12.75" x14ac:dyDescent="0.2"/>
    <row r="61692" ht="12.75" x14ac:dyDescent="0.2"/>
    <row r="61693" ht="12.75" x14ac:dyDescent="0.2"/>
    <row r="61694" ht="12.75" x14ac:dyDescent="0.2"/>
    <row r="61695" ht="12.75" x14ac:dyDescent="0.2"/>
    <row r="61696" ht="12.75" x14ac:dyDescent="0.2"/>
    <row r="61697" ht="12.75" x14ac:dyDescent="0.2"/>
    <row r="61698" ht="12.75" x14ac:dyDescent="0.2"/>
    <row r="61699" ht="12.75" x14ac:dyDescent="0.2"/>
    <row r="61700" ht="12.75" x14ac:dyDescent="0.2"/>
    <row r="61701" ht="12.75" x14ac:dyDescent="0.2"/>
    <row r="61702" ht="12.75" x14ac:dyDescent="0.2"/>
    <row r="61703" ht="12.75" x14ac:dyDescent="0.2"/>
    <row r="61704" ht="12.75" x14ac:dyDescent="0.2"/>
    <row r="61705" ht="12.75" x14ac:dyDescent="0.2"/>
    <row r="61706" ht="12.75" x14ac:dyDescent="0.2"/>
    <row r="61707" ht="12.75" x14ac:dyDescent="0.2"/>
    <row r="61708" ht="12.75" x14ac:dyDescent="0.2"/>
    <row r="61709" ht="12.75" x14ac:dyDescent="0.2"/>
    <row r="61710" ht="12.75" x14ac:dyDescent="0.2"/>
    <row r="61711" ht="12.75" x14ac:dyDescent="0.2"/>
    <row r="61712" ht="12.75" x14ac:dyDescent="0.2"/>
    <row r="61713" ht="12.75" x14ac:dyDescent="0.2"/>
    <row r="61714" ht="12.75" x14ac:dyDescent="0.2"/>
    <row r="61715" ht="12.75" x14ac:dyDescent="0.2"/>
    <row r="61716" ht="12.75" x14ac:dyDescent="0.2"/>
    <row r="61717" ht="12.75" x14ac:dyDescent="0.2"/>
    <row r="61718" ht="12.75" x14ac:dyDescent="0.2"/>
    <row r="61719" ht="12.75" x14ac:dyDescent="0.2"/>
    <row r="61720" ht="12.75" x14ac:dyDescent="0.2"/>
    <row r="61721" ht="12.75" x14ac:dyDescent="0.2"/>
    <row r="61722" ht="12.75" x14ac:dyDescent="0.2"/>
    <row r="61723" ht="12.75" x14ac:dyDescent="0.2"/>
    <row r="61724" ht="12.75" x14ac:dyDescent="0.2"/>
    <row r="61725" ht="12.75" x14ac:dyDescent="0.2"/>
    <row r="61726" ht="12.75" x14ac:dyDescent="0.2"/>
    <row r="61727" ht="12.75" x14ac:dyDescent="0.2"/>
    <row r="61728" ht="12.75" x14ac:dyDescent="0.2"/>
    <row r="61729" ht="12.75" x14ac:dyDescent="0.2"/>
    <row r="61730" ht="12.75" x14ac:dyDescent="0.2"/>
    <row r="61731" ht="12.75" x14ac:dyDescent="0.2"/>
    <row r="61732" ht="12.75" x14ac:dyDescent="0.2"/>
    <row r="61733" ht="12.75" x14ac:dyDescent="0.2"/>
    <row r="61734" ht="12.75" x14ac:dyDescent="0.2"/>
    <row r="61735" ht="12.75" x14ac:dyDescent="0.2"/>
    <row r="61736" ht="12.75" x14ac:dyDescent="0.2"/>
    <row r="61737" ht="12.75" x14ac:dyDescent="0.2"/>
    <row r="61738" ht="12.75" x14ac:dyDescent="0.2"/>
    <row r="61739" ht="12.75" x14ac:dyDescent="0.2"/>
    <row r="61740" ht="12.75" x14ac:dyDescent="0.2"/>
    <row r="61741" ht="12.75" x14ac:dyDescent="0.2"/>
    <row r="61742" ht="12.75" x14ac:dyDescent="0.2"/>
    <row r="61743" ht="12.75" x14ac:dyDescent="0.2"/>
    <row r="61744" ht="12.75" x14ac:dyDescent="0.2"/>
    <row r="61745" ht="12.75" x14ac:dyDescent="0.2"/>
    <row r="61746" ht="12.75" x14ac:dyDescent="0.2"/>
    <row r="61747" ht="12.75" x14ac:dyDescent="0.2"/>
    <row r="61748" ht="12.75" x14ac:dyDescent="0.2"/>
    <row r="61749" ht="12.75" x14ac:dyDescent="0.2"/>
    <row r="61750" ht="12.75" x14ac:dyDescent="0.2"/>
    <row r="61751" ht="12.75" x14ac:dyDescent="0.2"/>
    <row r="61752" ht="12.75" x14ac:dyDescent="0.2"/>
    <row r="61753" ht="12.75" x14ac:dyDescent="0.2"/>
    <row r="61754" ht="12.75" x14ac:dyDescent="0.2"/>
    <row r="61755" ht="12.75" x14ac:dyDescent="0.2"/>
    <row r="61756" ht="12.75" x14ac:dyDescent="0.2"/>
    <row r="61757" ht="12.75" x14ac:dyDescent="0.2"/>
    <row r="61758" ht="12.75" x14ac:dyDescent="0.2"/>
    <row r="61759" ht="12.75" x14ac:dyDescent="0.2"/>
    <row r="61760" ht="12.75" x14ac:dyDescent="0.2"/>
    <row r="61761" ht="12.75" x14ac:dyDescent="0.2"/>
    <row r="61762" ht="12.75" x14ac:dyDescent="0.2"/>
    <row r="61763" ht="12.75" x14ac:dyDescent="0.2"/>
    <row r="61764" ht="12.75" x14ac:dyDescent="0.2"/>
    <row r="61765" ht="12.75" x14ac:dyDescent="0.2"/>
    <row r="61766" ht="12.75" x14ac:dyDescent="0.2"/>
    <row r="61767" ht="12.75" x14ac:dyDescent="0.2"/>
    <row r="61768" ht="12.75" x14ac:dyDescent="0.2"/>
    <row r="61769" ht="12.75" x14ac:dyDescent="0.2"/>
    <row r="61770" ht="12.75" x14ac:dyDescent="0.2"/>
    <row r="61771" ht="12.75" x14ac:dyDescent="0.2"/>
    <row r="61772" ht="12.75" x14ac:dyDescent="0.2"/>
    <row r="61773" ht="12.75" x14ac:dyDescent="0.2"/>
    <row r="61774" ht="12.75" x14ac:dyDescent="0.2"/>
    <row r="61775" ht="12.75" x14ac:dyDescent="0.2"/>
    <row r="61776" ht="12.75" x14ac:dyDescent="0.2"/>
    <row r="61777" ht="12.75" x14ac:dyDescent="0.2"/>
    <row r="61778" ht="12.75" x14ac:dyDescent="0.2"/>
    <row r="61779" ht="12.75" x14ac:dyDescent="0.2"/>
    <row r="61780" ht="12.75" x14ac:dyDescent="0.2"/>
    <row r="61781" ht="12.75" x14ac:dyDescent="0.2"/>
    <row r="61782" ht="12.75" x14ac:dyDescent="0.2"/>
    <row r="61783" ht="12.75" x14ac:dyDescent="0.2"/>
    <row r="61784" ht="12.75" x14ac:dyDescent="0.2"/>
    <row r="61785" ht="12.75" x14ac:dyDescent="0.2"/>
    <row r="61786" ht="12.75" x14ac:dyDescent="0.2"/>
    <row r="61787" ht="12.75" x14ac:dyDescent="0.2"/>
    <row r="61788" ht="12.75" x14ac:dyDescent="0.2"/>
    <row r="61789" ht="12.75" x14ac:dyDescent="0.2"/>
    <row r="61790" ht="12.75" x14ac:dyDescent="0.2"/>
    <row r="61791" ht="12.75" x14ac:dyDescent="0.2"/>
    <row r="61792" ht="12.75" x14ac:dyDescent="0.2"/>
    <row r="61793" ht="12.75" x14ac:dyDescent="0.2"/>
    <row r="61794" ht="12.75" x14ac:dyDescent="0.2"/>
    <row r="61795" ht="12.75" x14ac:dyDescent="0.2"/>
    <row r="61796" ht="12.75" x14ac:dyDescent="0.2"/>
    <row r="61797" ht="12.75" x14ac:dyDescent="0.2"/>
    <row r="61798" ht="12.75" x14ac:dyDescent="0.2"/>
    <row r="61799" ht="12.75" x14ac:dyDescent="0.2"/>
    <row r="61800" ht="12.75" x14ac:dyDescent="0.2"/>
    <row r="61801" ht="12.75" x14ac:dyDescent="0.2"/>
    <row r="61802" ht="12.75" x14ac:dyDescent="0.2"/>
    <row r="61803" ht="12.75" x14ac:dyDescent="0.2"/>
    <row r="61804" ht="12.75" x14ac:dyDescent="0.2"/>
    <row r="61805" ht="12.75" x14ac:dyDescent="0.2"/>
    <row r="61806" ht="12.75" x14ac:dyDescent="0.2"/>
    <row r="61807" ht="12.75" x14ac:dyDescent="0.2"/>
    <row r="61808" ht="12.75" x14ac:dyDescent="0.2"/>
    <row r="61809" ht="12.75" x14ac:dyDescent="0.2"/>
    <row r="61810" ht="12.75" x14ac:dyDescent="0.2"/>
    <row r="61811" ht="12.75" x14ac:dyDescent="0.2"/>
    <row r="61812" ht="12.75" x14ac:dyDescent="0.2"/>
    <row r="61813" ht="12.75" x14ac:dyDescent="0.2"/>
    <row r="61814" ht="12.75" x14ac:dyDescent="0.2"/>
    <row r="61815" ht="12.75" x14ac:dyDescent="0.2"/>
    <row r="61816" ht="12.75" x14ac:dyDescent="0.2"/>
    <row r="61817" ht="12.75" x14ac:dyDescent="0.2"/>
    <row r="61818" ht="12.75" x14ac:dyDescent="0.2"/>
    <row r="61819" ht="12.75" x14ac:dyDescent="0.2"/>
    <row r="61820" ht="12.75" x14ac:dyDescent="0.2"/>
    <row r="61821" ht="12.75" x14ac:dyDescent="0.2"/>
    <row r="61822" ht="12.75" x14ac:dyDescent="0.2"/>
    <row r="61823" ht="12.75" x14ac:dyDescent="0.2"/>
    <row r="61824" ht="12.75" x14ac:dyDescent="0.2"/>
    <row r="61825" ht="12.75" x14ac:dyDescent="0.2"/>
    <row r="61826" ht="12.75" x14ac:dyDescent="0.2"/>
    <row r="61827" ht="12.75" x14ac:dyDescent="0.2"/>
    <row r="61828" ht="12.75" x14ac:dyDescent="0.2"/>
    <row r="61829" ht="12.75" x14ac:dyDescent="0.2"/>
    <row r="61830" ht="12.75" x14ac:dyDescent="0.2"/>
    <row r="61831" ht="12.75" x14ac:dyDescent="0.2"/>
    <row r="61832" ht="12.75" x14ac:dyDescent="0.2"/>
    <row r="61833" ht="12.75" x14ac:dyDescent="0.2"/>
    <row r="61834" ht="12.75" x14ac:dyDescent="0.2"/>
    <row r="61835" ht="12.75" x14ac:dyDescent="0.2"/>
    <row r="61836" ht="12.75" x14ac:dyDescent="0.2"/>
    <row r="61837" ht="12.75" x14ac:dyDescent="0.2"/>
    <row r="61838" ht="12.75" x14ac:dyDescent="0.2"/>
    <row r="61839" ht="12.75" x14ac:dyDescent="0.2"/>
    <row r="61840" ht="12.75" x14ac:dyDescent="0.2"/>
    <row r="61841" ht="12.75" x14ac:dyDescent="0.2"/>
    <row r="61842" ht="12.75" x14ac:dyDescent="0.2"/>
    <row r="61843" ht="12.75" x14ac:dyDescent="0.2"/>
    <row r="61844" ht="12.75" x14ac:dyDescent="0.2"/>
    <row r="61845" ht="12.75" x14ac:dyDescent="0.2"/>
    <row r="61846" ht="12.75" x14ac:dyDescent="0.2"/>
    <row r="61847" ht="12.75" x14ac:dyDescent="0.2"/>
    <row r="61848" ht="12.75" x14ac:dyDescent="0.2"/>
    <row r="61849" ht="12.75" x14ac:dyDescent="0.2"/>
    <row r="61850" ht="12.75" x14ac:dyDescent="0.2"/>
    <row r="61851" ht="12.75" x14ac:dyDescent="0.2"/>
    <row r="61852" ht="12.75" x14ac:dyDescent="0.2"/>
    <row r="61853" ht="12.75" x14ac:dyDescent="0.2"/>
    <row r="61854" ht="12.75" x14ac:dyDescent="0.2"/>
    <row r="61855" ht="12.75" x14ac:dyDescent="0.2"/>
    <row r="61856" ht="12.75" x14ac:dyDescent="0.2"/>
    <row r="61857" ht="12.75" x14ac:dyDescent="0.2"/>
    <row r="61858" ht="12.75" x14ac:dyDescent="0.2"/>
    <row r="61859" ht="12.75" x14ac:dyDescent="0.2"/>
    <row r="61860" ht="12.75" x14ac:dyDescent="0.2"/>
    <row r="61861" ht="12.75" x14ac:dyDescent="0.2"/>
    <row r="61862" ht="12.75" x14ac:dyDescent="0.2"/>
    <row r="61863" ht="12.75" x14ac:dyDescent="0.2"/>
    <row r="61864" ht="12.75" x14ac:dyDescent="0.2"/>
    <row r="61865" ht="12.75" x14ac:dyDescent="0.2"/>
    <row r="61866" ht="12.75" x14ac:dyDescent="0.2"/>
    <row r="61867" ht="12.75" x14ac:dyDescent="0.2"/>
    <row r="61868" ht="12.75" x14ac:dyDescent="0.2"/>
    <row r="61869" ht="12.75" x14ac:dyDescent="0.2"/>
    <row r="61870" ht="12.75" x14ac:dyDescent="0.2"/>
    <row r="61871" ht="12.75" x14ac:dyDescent="0.2"/>
    <row r="61872" ht="12.75" x14ac:dyDescent="0.2"/>
    <row r="61873" ht="12.75" x14ac:dyDescent="0.2"/>
    <row r="61874" ht="12.75" x14ac:dyDescent="0.2"/>
    <row r="61875" ht="12.75" x14ac:dyDescent="0.2"/>
    <row r="61876" ht="12.75" x14ac:dyDescent="0.2"/>
    <row r="61877" ht="12.75" x14ac:dyDescent="0.2"/>
    <row r="61878" ht="12.75" x14ac:dyDescent="0.2"/>
    <row r="61879" ht="12.75" x14ac:dyDescent="0.2"/>
    <row r="61880" ht="12.75" x14ac:dyDescent="0.2"/>
    <row r="61881" ht="12.75" x14ac:dyDescent="0.2"/>
    <row r="61882" ht="12.75" x14ac:dyDescent="0.2"/>
    <row r="61883" ht="12.75" x14ac:dyDescent="0.2"/>
    <row r="61884" ht="12.75" x14ac:dyDescent="0.2"/>
    <row r="61885" ht="12.75" x14ac:dyDescent="0.2"/>
    <row r="61886" ht="12.75" x14ac:dyDescent="0.2"/>
    <row r="61887" ht="12.75" x14ac:dyDescent="0.2"/>
    <row r="61888" ht="12.75" x14ac:dyDescent="0.2"/>
    <row r="61889" ht="12.75" x14ac:dyDescent="0.2"/>
    <row r="61890" ht="12.75" x14ac:dyDescent="0.2"/>
    <row r="61891" ht="12.75" x14ac:dyDescent="0.2"/>
    <row r="61892" ht="12.75" x14ac:dyDescent="0.2"/>
    <row r="61893" ht="12.75" x14ac:dyDescent="0.2"/>
    <row r="61894" ht="12.75" x14ac:dyDescent="0.2"/>
    <row r="61895" ht="12.75" x14ac:dyDescent="0.2"/>
    <row r="61896" ht="12.75" x14ac:dyDescent="0.2"/>
    <row r="61897" ht="12.75" x14ac:dyDescent="0.2"/>
    <row r="61898" ht="12.75" x14ac:dyDescent="0.2"/>
    <row r="61899" ht="12.75" x14ac:dyDescent="0.2"/>
    <row r="61900" ht="12.75" x14ac:dyDescent="0.2"/>
    <row r="61901" ht="12.75" x14ac:dyDescent="0.2"/>
    <row r="61902" ht="12.75" x14ac:dyDescent="0.2"/>
    <row r="61903" ht="12.75" x14ac:dyDescent="0.2"/>
    <row r="61904" ht="12.75" x14ac:dyDescent="0.2"/>
    <row r="61905" ht="12.75" x14ac:dyDescent="0.2"/>
    <row r="61906" ht="12.75" x14ac:dyDescent="0.2"/>
    <row r="61907" ht="12.75" x14ac:dyDescent="0.2"/>
    <row r="61908" ht="12.75" x14ac:dyDescent="0.2"/>
    <row r="61909" ht="12.75" x14ac:dyDescent="0.2"/>
    <row r="61910" ht="12.75" x14ac:dyDescent="0.2"/>
    <row r="61911" ht="12.75" x14ac:dyDescent="0.2"/>
    <row r="61912" ht="12.75" x14ac:dyDescent="0.2"/>
    <row r="61913" ht="12.75" x14ac:dyDescent="0.2"/>
    <row r="61914" ht="12.75" x14ac:dyDescent="0.2"/>
    <row r="61915" ht="12.75" x14ac:dyDescent="0.2"/>
    <row r="61916" ht="12.75" x14ac:dyDescent="0.2"/>
    <row r="61917" ht="12.75" x14ac:dyDescent="0.2"/>
    <row r="61918" ht="12.75" x14ac:dyDescent="0.2"/>
    <row r="61919" ht="12.75" x14ac:dyDescent="0.2"/>
    <row r="61920" ht="12.75" x14ac:dyDescent="0.2"/>
    <row r="61921" ht="12.75" x14ac:dyDescent="0.2"/>
    <row r="61922" ht="12.75" x14ac:dyDescent="0.2"/>
    <row r="61923" ht="12.75" x14ac:dyDescent="0.2"/>
    <row r="61924" ht="12.75" x14ac:dyDescent="0.2"/>
    <row r="61925" ht="12.75" x14ac:dyDescent="0.2"/>
    <row r="61926" ht="12.75" x14ac:dyDescent="0.2"/>
    <row r="61927" ht="12.75" x14ac:dyDescent="0.2"/>
    <row r="61928" ht="12.75" x14ac:dyDescent="0.2"/>
    <row r="61929" ht="12.75" x14ac:dyDescent="0.2"/>
    <row r="61930" ht="12.75" x14ac:dyDescent="0.2"/>
    <row r="61931" ht="12.75" x14ac:dyDescent="0.2"/>
    <row r="61932" ht="12.75" x14ac:dyDescent="0.2"/>
    <row r="61933" ht="12.75" x14ac:dyDescent="0.2"/>
    <row r="61934" ht="12.75" x14ac:dyDescent="0.2"/>
    <row r="61935" ht="12.75" x14ac:dyDescent="0.2"/>
    <row r="61936" ht="12.75" x14ac:dyDescent="0.2"/>
    <row r="61937" ht="12.75" x14ac:dyDescent="0.2"/>
    <row r="61938" ht="12.75" x14ac:dyDescent="0.2"/>
    <row r="61939" ht="12.75" x14ac:dyDescent="0.2"/>
    <row r="61940" ht="12.75" x14ac:dyDescent="0.2"/>
    <row r="61941" ht="12.75" x14ac:dyDescent="0.2"/>
    <row r="61942" ht="12.75" x14ac:dyDescent="0.2"/>
    <row r="61943" ht="12.75" x14ac:dyDescent="0.2"/>
    <row r="61944" ht="12.75" x14ac:dyDescent="0.2"/>
    <row r="61945" ht="12.75" x14ac:dyDescent="0.2"/>
    <row r="61946" ht="12.75" x14ac:dyDescent="0.2"/>
    <row r="61947" ht="12.75" x14ac:dyDescent="0.2"/>
    <row r="61948" ht="12.75" x14ac:dyDescent="0.2"/>
    <row r="61949" ht="12.75" x14ac:dyDescent="0.2"/>
    <row r="61950" ht="12.75" x14ac:dyDescent="0.2"/>
    <row r="61951" ht="12.75" x14ac:dyDescent="0.2"/>
    <row r="61952" ht="12.75" x14ac:dyDescent="0.2"/>
    <row r="61953" ht="12.75" x14ac:dyDescent="0.2"/>
    <row r="61954" ht="12.75" x14ac:dyDescent="0.2"/>
    <row r="61955" ht="12.75" x14ac:dyDescent="0.2"/>
    <row r="61956" ht="12.75" x14ac:dyDescent="0.2"/>
    <row r="61957" ht="12.75" x14ac:dyDescent="0.2"/>
    <row r="61958" ht="12.75" x14ac:dyDescent="0.2"/>
    <row r="61959" ht="12.75" x14ac:dyDescent="0.2"/>
    <row r="61960" ht="12.75" x14ac:dyDescent="0.2"/>
    <row r="61961" ht="12.75" x14ac:dyDescent="0.2"/>
    <row r="61962" ht="12.75" x14ac:dyDescent="0.2"/>
    <row r="61963" ht="12.75" x14ac:dyDescent="0.2"/>
    <row r="61964" ht="12.75" x14ac:dyDescent="0.2"/>
    <row r="61965" ht="12.75" x14ac:dyDescent="0.2"/>
    <row r="61966" ht="12.75" x14ac:dyDescent="0.2"/>
    <row r="61967" ht="12.75" x14ac:dyDescent="0.2"/>
    <row r="61968" ht="12.75" x14ac:dyDescent="0.2"/>
    <row r="61969" ht="12.75" x14ac:dyDescent="0.2"/>
    <row r="61970" ht="12.75" x14ac:dyDescent="0.2"/>
    <row r="61971" ht="12.75" x14ac:dyDescent="0.2"/>
    <row r="61972" ht="12.75" x14ac:dyDescent="0.2"/>
    <row r="61973" ht="12.75" x14ac:dyDescent="0.2"/>
    <row r="61974" ht="12.75" x14ac:dyDescent="0.2"/>
    <row r="61975" ht="12.75" x14ac:dyDescent="0.2"/>
    <row r="61976" ht="12.75" x14ac:dyDescent="0.2"/>
    <row r="61977" ht="12.75" x14ac:dyDescent="0.2"/>
    <row r="61978" ht="12.75" x14ac:dyDescent="0.2"/>
    <row r="61979" ht="12.75" x14ac:dyDescent="0.2"/>
    <row r="61980" ht="12.75" x14ac:dyDescent="0.2"/>
    <row r="61981" ht="12.75" x14ac:dyDescent="0.2"/>
    <row r="61982" ht="12.75" x14ac:dyDescent="0.2"/>
    <row r="61983" ht="12.75" x14ac:dyDescent="0.2"/>
    <row r="61984" ht="12.75" x14ac:dyDescent="0.2"/>
    <row r="61985" ht="12.75" x14ac:dyDescent="0.2"/>
    <row r="61986" ht="12.75" x14ac:dyDescent="0.2"/>
    <row r="61987" ht="12.75" x14ac:dyDescent="0.2"/>
    <row r="61988" ht="12.75" x14ac:dyDescent="0.2"/>
    <row r="61989" ht="12.75" x14ac:dyDescent="0.2"/>
    <row r="61990" ht="12.75" x14ac:dyDescent="0.2"/>
    <row r="61991" ht="12.75" x14ac:dyDescent="0.2"/>
    <row r="61992" ht="12.75" x14ac:dyDescent="0.2"/>
    <row r="61993" ht="12.75" x14ac:dyDescent="0.2"/>
    <row r="61994" ht="12.75" x14ac:dyDescent="0.2"/>
    <row r="61995" ht="12.75" x14ac:dyDescent="0.2"/>
    <row r="61996" ht="12.75" x14ac:dyDescent="0.2"/>
    <row r="61997" ht="12.75" x14ac:dyDescent="0.2"/>
    <row r="61998" ht="12.75" x14ac:dyDescent="0.2"/>
    <row r="61999" ht="12.75" x14ac:dyDescent="0.2"/>
    <row r="62000" ht="12.75" x14ac:dyDescent="0.2"/>
    <row r="62001" ht="12.75" x14ac:dyDescent="0.2"/>
    <row r="62002" ht="12.75" x14ac:dyDescent="0.2"/>
    <row r="62003" ht="12.75" x14ac:dyDescent="0.2"/>
    <row r="62004" ht="12.75" x14ac:dyDescent="0.2"/>
    <row r="62005" ht="12.75" x14ac:dyDescent="0.2"/>
    <row r="62006" ht="12.75" x14ac:dyDescent="0.2"/>
    <row r="62007" ht="12.75" x14ac:dyDescent="0.2"/>
    <row r="62008" ht="12.75" x14ac:dyDescent="0.2"/>
    <row r="62009" ht="12.75" x14ac:dyDescent="0.2"/>
    <row r="62010" ht="12.75" x14ac:dyDescent="0.2"/>
    <row r="62011" ht="12.75" x14ac:dyDescent="0.2"/>
    <row r="62012" ht="12.75" x14ac:dyDescent="0.2"/>
    <row r="62013" ht="12.75" x14ac:dyDescent="0.2"/>
    <row r="62014" ht="12.75" x14ac:dyDescent="0.2"/>
    <row r="62015" ht="12.75" x14ac:dyDescent="0.2"/>
    <row r="62016" ht="12.75" x14ac:dyDescent="0.2"/>
    <row r="62017" ht="12.75" x14ac:dyDescent="0.2"/>
    <row r="62018" ht="12.75" x14ac:dyDescent="0.2"/>
    <row r="62019" ht="12.75" x14ac:dyDescent="0.2"/>
    <row r="62020" ht="12.75" x14ac:dyDescent="0.2"/>
    <row r="62021" ht="12.75" x14ac:dyDescent="0.2"/>
    <row r="62022" ht="12.75" x14ac:dyDescent="0.2"/>
    <row r="62023" ht="12.75" x14ac:dyDescent="0.2"/>
    <row r="62024" ht="12.75" x14ac:dyDescent="0.2"/>
    <row r="62025" ht="12.75" x14ac:dyDescent="0.2"/>
    <row r="62026" ht="12.75" x14ac:dyDescent="0.2"/>
    <row r="62027" ht="12.75" x14ac:dyDescent="0.2"/>
    <row r="62028" ht="12.75" x14ac:dyDescent="0.2"/>
    <row r="62029" ht="12.75" x14ac:dyDescent="0.2"/>
    <row r="62030" ht="12.75" x14ac:dyDescent="0.2"/>
    <row r="62031" ht="12.75" x14ac:dyDescent="0.2"/>
    <row r="62032" ht="12.75" x14ac:dyDescent="0.2"/>
    <row r="62033" ht="12.75" x14ac:dyDescent="0.2"/>
    <row r="62034" ht="12.75" x14ac:dyDescent="0.2"/>
    <row r="62035" ht="12.75" x14ac:dyDescent="0.2"/>
    <row r="62036" ht="12.75" x14ac:dyDescent="0.2"/>
    <row r="62037" ht="12.75" x14ac:dyDescent="0.2"/>
    <row r="62038" ht="12.75" x14ac:dyDescent="0.2"/>
    <row r="62039" ht="12.75" x14ac:dyDescent="0.2"/>
    <row r="62040" ht="12.75" x14ac:dyDescent="0.2"/>
    <row r="62041" ht="12.75" x14ac:dyDescent="0.2"/>
    <row r="62042" ht="12.75" x14ac:dyDescent="0.2"/>
    <row r="62043" ht="12.75" x14ac:dyDescent="0.2"/>
    <row r="62044" ht="12.75" x14ac:dyDescent="0.2"/>
    <row r="62045" ht="12.75" x14ac:dyDescent="0.2"/>
    <row r="62046" ht="12.75" x14ac:dyDescent="0.2"/>
    <row r="62047" ht="12.75" x14ac:dyDescent="0.2"/>
    <row r="62048" ht="12.75" x14ac:dyDescent="0.2"/>
    <row r="62049" ht="12.75" x14ac:dyDescent="0.2"/>
    <row r="62050" ht="12.75" x14ac:dyDescent="0.2"/>
    <row r="62051" ht="12.75" x14ac:dyDescent="0.2"/>
    <row r="62052" ht="12.75" x14ac:dyDescent="0.2"/>
    <row r="62053" ht="12.75" x14ac:dyDescent="0.2"/>
    <row r="62054" ht="12.75" x14ac:dyDescent="0.2"/>
    <row r="62055" ht="12.75" x14ac:dyDescent="0.2"/>
    <row r="62056" ht="12.75" x14ac:dyDescent="0.2"/>
    <row r="62057" ht="12.75" x14ac:dyDescent="0.2"/>
    <row r="62058" ht="12.75" x14ac:dyDescent="0.2"/>
    <row r="62059" ht="12.75" x14ac:dyDescent="0.2"/>
    <row r="62060" ht="12.75" x14ac:dyDescent="0.2"/>
    <row r="62061" ht="12.75" x14ac:dyDescent="0.2"/>
    <row r="62062" ht="12.75" x14ac:dyDescent="0.2"/>
    <row r="62063" ht="12.75" x14ac:dyDescent="0.2"/>
    <row r="62064" ht="12.75" x14ac:dyDescent="0.2"/>
    <row r="62065" ht="12.75" x14ac:dyDescent="0.2"/>
    <row r="62066" ht="12.75" x14ac:dyDescent="0.2"/>
    <row r="62067" ht="12.75" x14ac:dyDescent="0.2"/>
    <row r="62068" ht="12.75" x14ac:dyDescent="0.2"/>
    <row r="62069" ht="12.75" x14ac:dyDescent="0.2"/>
    <row r="62070" ht="12.75" x14ac:dyDescent="0.2"/>
    <row r="62071" ht="12.75" x14ac:dyDescent="0.2"/>
    <row r="62072" ht="12.75" x14ac:dyDescent="0.2"/>
    <row r="62073" ht="12.75" x14ac:dyDescent="0.2"/>
    <row r="62074" ht="12.75" x14ac:dyDescent="0.2"/>
    <row r="62075" ht="12.75" x14ac:dyDescent="0.2"/>
    <row r="62076" ht="12.75" x14ac:dyDescent="0.2"/>
    <row r="62077" ht="12.75" x14ac:dyDescent="0.2"/>
    <row r="62078" ht="12.75" x14ac:dyDescent="0.2"/>
    <row r="62079" ht="12.75" x14ac:dyDescent="0.2"/>
    <row r="62080" ht="12.75" x14ac:dyDescent="0.2"/>
    <row r="62081" ht="12.75" x14ac:dyDescent="0.2"/>
    <row r="62082" ht="12.75" x14ac:dyDescent="0.2"/>
    <row r="62083" ht="12.75" x14ac:dyDescent="0.2"/>
    <row r="62084" ht="12.75" x14ac:dyDescent="0.2"/>
    <row r="62085" ht="12.75" x14ac:dyDescent="0.2"/>
    <row r="62086" ht="12.75" x14ac:dyDescent="0.2"/>
    <row r="62087" ht="12.75" x14ac:dyDescent="0.2"/>
    <row r="62088" ht="12.75" x14ac:dyDescent="0.2"/>
    <row r="62089" ht="12.75" x14ac:dyDescent="0.2"/>
    <row r="62090" ht="12.75" x14ac:dyDescent="0.2"/>
    <row r="62091" ht="12.75" x14ac:dyDescent="0.2"/>
    <row r="62092" ht="12.75" x14ac:dyDescent="0.2"/>
    <row r="62093" ht="12.75" x14ac:dyDescent="0.2"/>
    <row r="62094" ht="12.75" x14ac:dyDescent="0.2"/>
    <row r="62095" ht="12.75" x14ac:dyDescent="0.2"/>
    <row r="62096" ht="12.75" x14ac:dyDescent="0.2"/>
    <row r="62097" ht="12.75" x14ac:dyDescent="0.2"/>
    <row r="62098" ht="12.75" x14ac:dyDescent="0.2"/>
    <row r="62099" ht="12.75" x14ac:dyDescent="0.2"/>
    <row r="62100" ht="12.75" x14ac:dyDescent="0.2"/>
    <row r="62101" ht="12.75" x14ac:dyDescent="0.2"/>
    <row r="62102" ht="12.75" x14ac:dyDescent="0.2"/>
    <row r="62103" ht="12.75" x14ac:dyDescent="0.2"/>
    <row r="62104" ht="12.75" x14ac:dyDescent="0.2"/>
    <row r="62105" ht="12.75" x14ac:dyDescent="0.2"/>
    <row r="62106" ht="12.75" x14ac:dyDescent="0.2"/>
    <row r="62107" ht="12.75" x14ac:dyDescent="0.2"/>
    <row r="62108" ht="12.75" x14ac:dyDescent="0.2"/>
    <row r="62109" ht="12.75" x14ac:dyDescent="0.2"/>
    <row r="62110" ht="12.75" x14ac:dyDescent="0.2"/>
    <row r="62111" ht="12.75" x14ac:dyDescent="0.2"/>
    <row r="62112" ht="12.75" x14ac:dyDescent="0.2"/>
    <row r="62113" ht="12.75" x14ac:dyDescent="0.2"/>
    <row r="62114" ht="12.75" x14ac:dyDescent="0.2"/>
    <row r="62115" ht="12.75" x14ac:dyDescent="0.2"/>
    <row r="62116" ht="12.75" x14ac:dyDescent="0.2"/>
    <row r="62117" ht="12.75" x14ac:dyDescent="0.2"/>
    <row r="62118" ht="12.75" x14ac:dyDescent="0.2"/>
    <row r="62119" ht="12.75" x14ac:dyDescent="0.2"/>
    <row r="62120" ht="12.75" x14ac:dyDescent="0.2"/>
    <row r="62121" ht="12.75" x14ac:dyDescent="0.2"/>
    <row r="62122" ht="12.75" x14ac:dyDescent="0.2"/>
    <row r="62123" ht="12.75" x14ac:dyDescent="0.2"/>
    <row r="62124" ht="12.75" x14ac:dyDescent="0.2"/>
    <row r="62125" ht="12.75" x14ac:dyDescent="0.2"/>
    <row r="62126" ht="12.75" x14ac:dyDescent="0.2"/>
    <row r="62127" ht="12.75" x14ac:dyDescent="0.2"/>
    <row r="62128" ht="12.75" x14ac:dyDescent="0.2"/>
    <row r="62129" ht="12.75" x14ac:dyDescent="0.2"/>
    <row r="62130" ht="12.75" x14ac:dyDescent="0.2"/>
    <row r="62131" ht="12.75" x14ac:dyDescent="0.2"/>
    <row r="62132" ht="12.75" x14ac:dyDescent="0.2"/>
    <row r="62133" ht="12.75" x14ac:dyDescent="0.2"/>
    <row r="62134" ht="12.75" x14ac:dyDescent="0.2"/>
    <row r="62135" ht="12.75" x14ac:dyDescent="0.2"/>
    <row r="62136" ht="12.75" x14ac:dyDescent="0.2"/>
    <row r="62137" ht="12.75" x14ac:dyDescent="0.2"/>
    <row r="62138" ht="12.75" x14ac:dyDescent="0.2"/>
    <row r="62139" ht="12.75" x14ac:dyDescent="0.2"/>
    <row r="62140" ht="12.75" x14ac:dyDescent="0.2"/>
    <row r="62141" ht="12.75" x14ac:dyDescent="0.2"/>
    <row r="62142" ht="12.75" x14ac:dyDescent="0.2"/>
    <row r="62143" ht="12.75" x14ac:dyDescent="0.2"/>
    <row r="62144" ht="12.75" x14ac:dyDescent="0.2"/>
    <row r="62145" ht="12.75" x14ac:dyDescent="0.2"/>
    <row r="62146" ht="12.75" x14ac:dyDescent="0.2"/>
    <row r="62147" ht="12.75" x14ac:dyDescent="0.2"/>
    <row r="62148" ht="12.75" x14ac:dyDescent="0.2"/>
    <row r="62149" ht="12.75" x14ac:dyDescent="0.2"/>
    <row r="62150" ht="12.75" x14ac:dyDescent="0.2"/>
    <row r="62151" ht="12.75" x14ac:dyDescent="0.2"/>
    <row r="62152" ht="12.75" x14ac:dyDescent="0.2"/>
    <row r="62153" ht="12.75" x14ac:dyDescent="0.2"/>
    <row r="62154" ht="12.75" x14ac:dyDescent="0.2"/>
    <row r="62155" ht="12.75" x14ac:dyDescent="0.2"/>
    <row r="62156" ht="12.75" x14ac:dyDescent="0.2"/>
    <row r="62157" ht="12.75" x14ac:dyDescent="0.2"/>
    <row r="62158" ht="12.75" x14ac:dyDescent="0.2"/>
    <row r="62159" ht="12.75" x14ac:dyDescent="0.2"/>
    <row r="62160" ht="12.75" x14ac:dyDescent="0.2"/>
    <row r="62161" ht="12.75" x14ac:dyDescent="0.2"/>
    <row r="62162" ht="12.75" x14ac:dyDescent="0.2"/>
    <row r="62163" ht="12.75" x14ac:dyDescent="0.2"/>
    <row r="62164" ht="12.75" x14ac:dyDescent="0.2"/>
    <row r="62165" ht="12.75" x14ac:dyDescent="0.2"/>
    <row r="62166" ht="12.75" x14ac:dyDescent="0.2"/>
    <row r="62167" ht="12.75" x14ac:dyDescent="0.2"/>
    <row r="62168" ht="12.75" x14ac:dyDescent="0.2"/>
    <row r="62169" ht="12.75" x14ac:dyDescent="0.2"/>
    <row r="62170" ht="12.75" x14ac:dyDescent="0.2"/>
    <row r="62171" ht="12.75" x14ac:dyDescent="0.2"/>
    <row r="62172" ht="12.75" x14ac:dyDescent="0.2"/>
    <row r="62173" ht="12.75" x14ac:dyDescent="0.2"/>
    <row r="62174" ht="12.75" x14ac:dyDescent="0.2"/>
    <row r="62175" ht="12.75" x14ac:dyDescent="0.2"/>
    <row r="62176" ht="12.75" x14ac:dyDescent="0.2"/>
    <row r="62177" ht="12.75" x14ac:dyDescent="0.2"/>
    <row r="62178" ht="12.75" x14ac:dyDescent="0.2"/>
    <row r="62179" ht="12.75" x14ac:dyDescent="0.2"/>
    <row r="62180" ht="12.75" x14ac:dyDescent="0.2"/>
    <row r="62181" ht="12.75" x14ac:dyDescent="0.2"/>
    <row r="62182" ht="12.75" x14ac:dyDescent="0.2"/>
    <row r="62183" ht="12.75" x14ac:dyDescent="0.2"/>
    <row r="62184" ht="12.75" x14ac:dyDescent="0.2"/>
    <row r="62185" ht="12.75" x14ac:dyDescent="0.2"/>
    <row r="62186" ht="12.75" x14ac:dyDescent="0.2"/>
    <row r="62187" ht="12.75" x14ac:dyDescent="0.2"/>
    <row r="62188" ht="12.75" x14ac:dyDescent="0.2"/>
    <row r="62189" ht="12.75" x14ac:dyDescent="0.2"/>
    <row r="62190" ht="12.75" x14ac:dyDescent="0.2"/>
    <row r="62191" ht="12.75" x14ac:dyDescent="0.2"/>
    <row r="62192" ht="12.75" x14ac:dyDescent="0.2"/>
    <row r="62193" ht="12.75" x14ac:dyDescent="0.2"/>
    <row r="62194" ht="12.75" x14ac:dyDescent="0.2"/>
    <row r="62195" ht="12.75" x14ac:dyDescent="0.2"/>
    <row r="62196" ht="12.75" x14ac:dyDescent="0.2"/>
    <row r="62197" ht="12.75" x14ac:dyDescent="0.2"/>
    <row r="62198" ht="12.75" x14ac:dyDescent="0.2"/>
    <row r="62199" ht="12.75" x14ac:dyDescent="0.2"/>
    <row r="62200" ht="12.75" x14ac:dyDescent="0.2"/>
    <row r="62201" ht="12.75" x14ac:dyDescent="0.2"/>
    <row r="62202" ht="12.75" x14ac:dyDescent="0.2"/>
    <row r="62203" ht="12.75" x14ac:dyDescent="0.2"/>
    <row r="62204" ht="12.75" x14ac:dyDescent="0.2"/>
    <row r="62205" ht="12.75" x14ac:dyDescent="0.2"/>
    <row r="62206" ht="12.75" x14ac:dyDescent="0.2"/>
    <row r="62207" ht="12.75" x14ac:dyDescent="0.2"/>
    <row r="62208" ht="12.75" x14ac:dyDescent="0.2"/>
    <row r="62209" ht="12.75" x14ac:dyDescent="0.2"/>
    <row r="62210" ht="12.75" x14ac:dyDescent="0.2"/>
    <row r="62211" ht="12.75" x14ac:dyDescent="0.2"/>
    <row r="62212" ht="12.75" x14ac:dyDescent="0.2"/>
    <row r="62213" ht="12.75" x14ac:dyDescent="0.2"/>
    <row r="62214" ht="12.75" x14ac:dyDescent="0.2"/>
    <row r="62215" ht="12.75" x14ac:dyDescent="0.2"/>
    <row r="62216" ht="12.75" x14ac:dyDescent="0.2"/>
    <row r="62217" ht="12.75" x14ac:dyDescent="0.2"/>
    <row r="62218" ht="12.75" x14ac:dyDescent="0.2"/>
    <row r="62219" ht="12.75" x14ac:dyDescent="0.2"/>
    <row r="62220" ht="12.75" x14ac:dyDescent="0.2"/>
    <row r="62221" ht="12.75" x14ac:dyDescent="0.2"/>
    <row r="62222" ht="12.75" x14ac:dyDescent="0.2"/>
    <row r="62223" ht="12.75" x14ac:dyDescent="0.2"/>
    <row r="62224" ht="12.75" x14ac:dyDescent="0.2"/>
    <row r="62225" ht="12.75" x14ac:dyDescent="0.2"/>
    <row r="62226" ht="12.75" x14ac:dyDescent="0.2"/>
    <row r="62227" ht="12.75" x14ac:dyDescent="0.2"/>
    <row r="62228" ht="12.75" x14ac:dyDescent="0.2"/>
    <row r="62229" ht="12.75" x14ac:dyDescent="0.2"/>
    <row r="62230" ht="12.75" x14ac:dyDescent="0.2"/>
    <row r="62231" ht="12.75" x14ac:dyDescent="0.2"/>
    <row r="62232" ht="12.75" x14ac:dyDescent="0.2"/>
    <row r="62233" ht="12.75" x14ac:dyDescent="0.2"/>
    <row r="62234" ht="12.75" x14ac:dyDescent="0.2"/>
    <row r="62235" ht="12.75" x14ac:dyDescent="0.2"/>
    <row r="62236" ht="12.75" x14ac:dyDescent="0.2"/>
    <row r="62237" ht="12.75" x14ac:dyDescent="0.2"/>
    <row r="62238" ht="12.75" x14ac:dyDescent="0.2"/>
    <row r="62239" ht="12.75" x14ac:dyDescent="0.2"/>
    <row r="62240" ht="12.75" x14ac:dyDescent="0.2"/>
    <row r="62241" ht="12.75" x14ac:dyDescent="0.2"/>
    <row r="62242" ht="12.75" x14ac:dyDescent="0.2"/>
    <row r="62243" ht="12.75" x14ac:dyDescent="0.2"/>
    <row r="62244" ht="12.75" x14ac:dyDescent="0.2"/>
    <row r="62245" ht="12.75" x14ac:dyDescent="0.2"/>
    <row r="62246" ht="12.75" x14ac:dyDescent="0.2"/>
    <row r="62247" ht="12.75" x14ac:dyDescent="0.2"/>
    <row r="62248" ht="12.75" x14ac:dyDescent="0.2"/>
    <row r="62249" ht="12.75" x14ac:dyDescent="0.2"/>
    <row r="62250" ht="12.75" x14ac:dyDescent="0.2"/>
    <row r="62251" ht="12.75" x14ac:dyDescent="0.2"/>
    <row r="62252" ht="12.75" x14ac:dyDescent="0.2"/>
    <row r="62253" ht="12.75" x14ac:dyDescent="0.2"/>
    <row r="62254" ht="12.75" x14ac:dyDescent="0.2"/>
    <row r="62255" ht="12.75" x14ac:dyDescent="0.2"/>
    <row r="62256" ht="12.75" x14ac:dyDescent="0.2"/>
    <row r="62257" ht="12.75" x14ac:dyDescent="0.2"/>
    <row r="62258" ht="12.75" x14ac:dyDescent="0.2"/>
    <row r="62259" ht="12.75" x14ac:dyDescent="0.2"/>
    <row r="62260" ht="12.75" x14ac:dyDescent="0.2"/>
    <row r="62261" ht="12.75" x14ac:dyDescent="0.2"/>
    <row r="62262" ht="12.75" x14ac:dyDescent="0.2"/>
    <row r="62263" ht="12.75" x14ac:dyDescent="0.2"/>
    <row r="62264" ht="12.75" x14ac:dyDescent="0.2"/>
    <row r="62265" ht="12.75" x14ac:dyDescent="0.2"/>
    <row r="62266" ht="12.75" x14ac:dyDescent="0.2"/>
    <row r="62267" ht="12.75" x14ac:dyDescent="0.2"/>
    <row r="62268" ht="12.75" x14ac:dyDescent="0.2"/>
    <row r="62269" ht="12.75" x14ac:dyDescent="0.2"/>
    <row r="62270" ht="12.75" x14ac:dyDescent="0.2"/>
    <row r="62271" ht="12.75" x14ac:dyDescent="0.2"/>
    <row r="62272" ht="12.75" x14ac:dyDescent="0.2"/>
    <row r="62273" ht="12.75" x14ac:dyDescent="0.2"/>
    <row r="62274" ht="12.75" x14ac:dyDescent="0.2"/>
    <row r="62275" ht="12.75" x14ac:dyDescent="0.2"/>
    <row r="62276" ht="12.75" x14ac:dyDescent="0.2"/>
    <row r="62277" ht="12.75" x14ac:dyDescent="0.2"/>
    <row r="62278" ht="12.75" x14ac:dyDescent="0.2"/>
    <row r="62279" ht="12.75" x14ac:dyDescent="0.2"/>
    <row r="62280" ht="12.75" x14ac:dyDescent="0.2"/>
    <row r="62281" ht="12.75" x14ac:dyDescent="0.2"/>
    <row r="62282" ht="12.75" x14ac:dyDescent="0.2"/>
    <row r="62283" ht="12.75" x14ac:dyDescent="0.2"/>
    <row r="62284" ht="12.75" x14ac:dyDescent="0.2"/>
    <row r="62285" ht="12.75" x14ac:dyDescent="0.2"/>
    <row r="62286" ht="12.75" x14ac:dyDescent="0.2"/>
    <row r="62287" ht="12.75" x14ac:dyDescent="0.2"/>
    <row r="62288" ht="12.75" x14ac:dyDescent="0.2"/>
    <row r="62289" ht="12.75" x14ac:dyDescent="0.2"/>
    <row r="62290" ht="12.75" x14ac:dyDescent="0.2"/>
    <row r="62291" ht="12.75" x14ac:dyDescent="0.2"/>
    <row r="62292" ht="12.75" x14ac:dyDescent="0.2"/>
    <row r="62293" ht="12.75" x14ac:dyDescent="0.2"/>
    <row r="62294" ht="12.75" x14ac:dyDescent="0.2"/>
    <row r="62295" ht="12.75" x14ac:dyDescent="0.2"/>
    <row r="62296" ht="12.75" x14ac:dyDescent="0.2"/>
    <row r="62297" ht="12.75" x14ac:dyDescent="0.2"/>
    <row r="62298" ht="12.75" x14ac:dyDescent="0.2"/>
    <row r="62299" ht="12.75" x14ac:dyDescent="0.2"/>
    <row r="62300" ht="12.75" x14ac:dyDescent="0.2"/>
    <row r="62301" ht="12.75" x14ac:dyDescent="0.2"/>
    <row r="62302" ht="12.75" x14ac:dyDescent="0.2"/>
    <row r="62303" ht="12.75" x14ac:dyDescent="0.2"/>
    <row r="62304" ht="12.75" x14ac:dyDescent="0.2"/>
    <row r="62305" ht="12.75" x14ac:dyDescent="0.2"/>
    <row r="62306" ht="12.75" x14ac:dyDescent="0.2"/>
    <row r="62307" ht="12.75" x14ac:dyDescent="0.2"/>
    <row r="62308" ht="12.75" x14ac:dyDescent="0.2"/>
    <row r="62309" ht="12.75" x14ac:dyDescent="0.2"/>
    <row r="62310" ht="12.75" x14ac:dyDescent="0.2"/>
    <row r="62311" ht="12.75" x14ac:dyDescent="0.2"/>
    <row r="62312" ht="12.75" x14ac:dyDescent="0.2"/>
    <row r="62313" ht="12.75" x14ac:dyDescent="0.2"/>
    <row r="62314" ht="12.75" x14ac:dyDescent="0.2"/>
    <row r="62315" ht="12.75" x14ac:dyDescent="0.2"/>
    <row r="62316" ht="12.75" x14ac:dyDescent="0.2"/>
    <row r="62317" ht="12.75" x14ac:dyDescent="0.2"/>
    <row r="62318" ht="12.75" x14ac:dyDescent="0.2"/>
    <row r="62319" ht="12.75" x14ac:dyDescent="0.2"/>
    <row r="62320" ht="12.75" x14ac:dyDescent="0.2"/>
    <row r="62321" ht="12.75" x14ac:dyDescent="0.2"/>
    <row r="62322" ht="12.75" x14ac:dyDescent="0.2"/>
    <row r="62323" ht="12.75" x14ac:dyDescent="0.2"/>
    <row r="62324" ht="12.75" x14ac:dyDescent="0.2"/>
    <row r="62325" ht="12.75" x14ac:dyDescent="0.2"/>
    <row r="62326" ht="12.75" x14ac:dyDescent="0.2"/>
    <row r="62327" ht="12.75" x14ac:dyDescent="0.2"/>
    <row r="62328" ht="12.75" x14ac:dyDescent="0.2"/>
    <row r="62329" ht="12.75" x14ac:dyDescent="0.2"/>
    <row r="62330" ht="12.75" x14ac:dyDescent="0.2"/>
    <row r="62331" ht="12.75" x14ac:dyDescent="0.2"/>
    <row r="62332" ht="12.75" x14ac:dyDescent="0.2"/>
    <row r="62333" ht="12.75" x14ac:dyDescent="0.2"/>
    <row r="62334" ht="12.75" x14ac:dyDescent="0.2"/>
    <row r="62335" ht="12.75" x14ac:dyDescent="0.2"/>
    <row r="62336" ht="12.75" x14ac:dyDescent="0.2"/>
    <row r="62337" ht="12.75" x14ac:dyDescent="0.2"/>
    <row r="62338" ht="12.75" x14ac:dyDescent="0.2"/>
    <row r="62339" ht="12.75" x14ac:dyDescent="0.2"/>
    <row r="62340" ht="12.75" x14ac:dyDescent="0.2"/>
    <row r="62341" ht="12.75" x14ac:dyDescent="0.2"/>
    <row r="62342" ht="12.75" x14ac:dyDescent="0.2"/>
    <row r="62343" ht="12.75" x14ac:dyDescent="0.2"/>
    <row r="62344" ht="12.75" x14ac:dyDescent="0.2"/>
    <row r="62345" ht="12.75" x14ac:dyDescent="0.2"/>
    <row r="62346" ht="12.75" x14ac:dyDescent="0.2"/>
    <row r="62347" ht="12.75" x14ac:dyDescent="0.2"/>
    <row r="62348" ht="12.75" x14ac:dyDescent="0.2"/>
    <row r="62349" ht="12.75" x14ac:dyDescent="0.2"/>
    <row r="62350" ht="12.75" x14ac:dyDescent="0.2"/>
    <row r="62351" ht="12.75" x14ac:dyDescent="0.2"/>
    <row r="62352" ht="12.75" x14ac:dyDescent="0.2"/>
    <row r="62353" ht="12.75" x14ac:dyDescent="0.2"/>
    <row r="62354" ht="12.75" x14ac:dyDescent="0.2"/>
    <row r="62355" ht="12.75" x14ac:dyDescent="0.2"/>
    <row r="62356" ht="12.75" x14ac:dyDescent="0.2"/>
    <row r="62357" ht="12.75" x14ac:dyDescent="0.2"/>
    <row r="62358" ht="12.75" x14ac:dyDescent="0.2"/>
    <row r="62359" ht="12.75" x14ac:dyDescent="0.2"/>
    <row r="62360" ht="12.75" x14ac:dyDescent="0.2"/>
    <row r="62361" ht="12.75" x14ac:dyDescent="0.2"/>
    <row r="62362" ht="12.75" x14ac:dyDescent="0.2"/>
    <row r="62363" ht="12.75" x14ac:dyDescent="0.2"/>
    <row r="62364" ht="12.75" x14ac:dyDescent="0.2"/>
    <row r="62365" ht="12.75" x14ac:dyDescent="0.2"/>
    <row r="62366" ht="12.75" x14ac:dyDescent="0.2"/>
    <row r="62367" ht="12.75" x14ac:dyDescent="0.2"/>
    <row r="62368" ht="12.75" x14ac:dyDescent="0.2"/>
    <row r="62369" ht="12.75" x14ac:dyDescent="0.2"/>
    <row r="62370" ht="12.75" x14ac:dyDescent="0.2"/>
    <row r="62371" ht="12.75" x14ac:dyDescent="0.2"/>
    <row r="62372" ht="12.75" x14ac:dyDescent="0.2"/>
    <row r="62373" ht="12.75" x14ac:dyDescent="0.2"/>
    <row r="62374" ht="12.75" x14ac:dyDescent="0.2"/>
    <row r="62375" ht="12.75" x14ac:dyDescent="0.2"/>
    <row r="62376" ht="12.75" x14ac:dyDescent="0.2"/>
    <row r="62377" ht="12.75" x14ac:dyDescent="0.2"/>
    <row r="62378" ht="12.75" x14ac:dyDescent="0.2"/>
    <row r="62379" ht="12.75" x14ac:dyDescent="0.2"/>
    <row r="62380" ht="12.75" x14ac:dyDescent="0.2"/>
    <row r="62381" ht="12.75" x14ac:dyDescent="0.2"/>
    <row r="62382" ht="12.75" x14ac:dyDescent="0.2"/>
    <row r="62383" ht="12.75" x14ac:dyDescent="0.2"/>
    <row r="62384" ht="12.75" x14ac:dyDescent="0.2"/>
    <row r="62385" ht="12.75" x14ac:dyDescent="0.2"/>
    <row r="62386" ht="12.75" x14ac:dyDescent="0.2"/>
    <row r="62387" ht="12.75" x14ac:dyDescent="0.2"/>
    <row r="62388" ht="12.75" x14ac:dyDescent="0.2"/>
    <row r="62389" ht="12.75" x14ac:dyDescent="0.2"/>
    <row r="62390" ht="12.75" x14ac:dyDescent="0.2"/>
    <row r="62391" ht="12.75" x14ac:dyDescent="0.2"/>
    <row r="62392" ht="12.75" x14ac:dyDescent="0.2"/>
    <row r="62393" ht="12.75" x14ac:dyDescent="0.2"/>
    <row r="62394" ht="12.75" x14ac:dyDescent="0.2"/>
    <row r="62395" ht="12.75" x14ac:dyDescent="0.2"/>
    <row r="62396" ht="12.75" x14ac:dyDescent="0.2"/>
    <row r="62397" ht="12.75" x14ac:dyDescent="0.2"/>
    <row r="62398" ht="12.75" x14ac:dyDescent="0.2"/>
    <row r="62399" ht="12.75" x14ac:dyDescent="0.2"/>
    <row r="62400" ht="12.75" x14ac:dyDescent="0.2"/>
    <row r="62401" ht="12.75" x14ac:dyDescent="0.2"/>
    <row r="62402" ht="12.75" x14ac:dyDescent="0.2"/>
    <row r="62403" ht="12.75" x14ac:dyDescent="0.2"/>
    <row r="62404" ht="12.75" x14ac:dyDescent="0.2"/>
    <row r="62405" ht="12.75" x14ac:dyDescent="0.2"/>
    <row r="62406" ht="12.75" x14ac:dyDescent="0.2"/>
    <row r="62407" ht="12.75" x14ac:dyDescent="0.2"/>
    <row r="62408" ht="12.75" x14ac:dyDescent="0.2"/>
    <row r="62409" ht="12.75" x14ac:dyDescent="0.2"/>
    <row r="62410" ht="12.75" x14ac:dyDescent="0.2"/>
    <row r="62411" ht="12.75" x14ac:dyDescent="0.2"/>
    <row r="62412" ht="12.75" x14ac:dyDescent="0.2"/>
    <row r="62413" ht="12.75" x14ac:dyDescent="0.2"/>
    <row r="62414" ht="12.75" x14ac:dyDescent="0.2"/>
    <row r="62415" ht="12.75" x14ac:dyDescent="0.2"/>
    <row r="62416" ht="12.75" x14ac:dyDescent="0.2"/>
    <row r="62417" ht="12.75" x14ac:dyDescent="0.2"/>
    <row r="62418" ht="12.75" x14ac:dyDescent="0.2"/>
    <row r="62419" ht="12.75" x14ac:dyDescent="0.2"/>
    <row r="62420" ht="12.75" x14ac:dyDescent="0.2"/>
    <row r="62421" ht="12.75" x14ac:dyDescent="0.2"/>
    <row r="62422" ht="12.75" x14ac:dyDescent="0.2"/>
    <row r="62423" ht="12.75" x14ac:dyDescent="0.2"/>
    <row r="62424" ht="12.75" x14ac:dyDescent="0.2"/>
    <row r="62425" ht="12.75" x14ac:dyDescent="0.2"/>
    <row r="62426" ht="12.75" x14ac:dyDescent="0.2"/>
    <row r="62427" ht="12.75" x14ac:dyDescent="0.2"/>
    <row r="62428" ht="12.75" x14ac:dyDescent="0.2"/>
    <row r="62429" ht="12.75" x14ac:dyDescent="0.2"/>
    <row r="62430" ht="12.75" x14ac:dyDescent="0.2"/>
    <row r="62431" ht="12.75" x14ac:dyDescent="0.2"/>
    <row r="62432" ht="12.75" x14ac:dyDescent="0.2"/>
    <row r="62433" ht="12.75" x14ac:dyDescent="0.2"/>
    <row r="62434" ht="12.75" x14ac:dyDescent="0.2"/>
    <row r="62435" ht="12.75" x14ac:dyDescent="0.2"/>
    <row r="62436" ht="12.75" x14ac:dyDescent="0.2"/>
    <row r="62437" ht="12.75" x14ac:dyDescent="0.2"/>
    <row r="62438" ht="12.75" x14ac:dyDescent="0.2"/>
    <row r="62439" ht="12.75" x14ac:dyDescent="0.2"/>
    <row r="62440" ht="12.75" x14ac:dyDescent="0.2"/>
    <row r="62441" ht="12.75" x14ac:dyDescent="0.2"/>
    <row r="62442" ht="12.75" x14ac:dyDescent="0.2"/>
    <row r="62443" ht="12.75" x14ac:dyDescent="0.2"/>
    <row r="62444" ht="12.75" x14ac:dyDescent="0.2"/>
    <row r="62445" ht="12.75" x14ac:dyDescent="0.2"/>
    <row r="62446" ht="12.75" x14ac:dyDescent="0.2"/>
    <row r="62447" ht="12.75" x14ac:dyDescent="0.2"/>
    <row r="62448" ht="12.75" x14ac:dyDescent="0.2"/>
    <row r="62449" ht="12.75" x14ac:dyDescent="0.2"/>
    <row r="62450" ht="12.75" x14ac:dyDescent="0.2"/>
    <row r="62451" ht="12.75" x14ac:dyDescent="0.2"/>
    <row r="62452" ht="12.75" x14ac:dyDescent="0.2"/>
    <row r="62453" ht="12.75" x14ac:dyDescent="0.2"/>
    <row r="62454" ht="12.75" x14ac:dyDescent="0.2"/>
    <row r="62455" ht="12.75" x14ac:dyDescent="0.2"/>
    <row r="62456" ht="12.75" x14ac:dyDescent="0.2"/>
    <row r="62457" ht="12.75" x14ac:dyDescent="0.2"/>
    <row r="62458" ht="12.75" x14ac:dyDescent="0.2"/>
    <row r="62459" ht="12.75" x14ac:dyDescent="0.2"/>
    <row r="62460" ht="12.75" x14ac:dyDescent="0.2"/>
    <row r="62461" ht="12.75" x14ac:dyDescent="0.2"/>
    <row r="62462" ht="12.75" x14ac:dyDescent="0.2"/>
    <row r="62463" ht="12.75" x14ac:dyDescent="0.2"/>
    <row r="62464" ht="12.75" x14ac:dyDescent="0.2"/>
    <row r="62465" ht="12.75" x14ac:dyDescent="0.2"/>
    <row r="62466" ht="12.75" x14ac:dyDescent="0.2"/>
    <row r="62467" ht="12.75" x14ac:dyDescent="0.2"/>
    <row r="62468" ht="12.75" x14ac:dyDescent="0.2"/>
    <row r="62469" ht="12.75" x14ac:dyDescent="0.2"/>
    <row r="62470" ht="12.75" x14ac:dyDescent="0.2"/>
    <row r="62471" ht="12.75" x14ac:dyDescent="0.2"/>
    <row r="62472" ht="12.75" x14ac:dyDescent="0.2"/>
    <row r="62473" ht="12.75" x14ac:dyDescent="0.2"/>
    <row r="62474" ht="12.75" x14ac:dyDescent="0.2"/>
    <row r="62475" ht="12.75" x14ac:dyDescent="0.2"/>
    <row r="62476" ht="12.75" x14ac:dyDescent="0.2"/>
    <row r="62477" ht="12.75" x14ac:dyDescent="0.2"/>
    <row r="62478" ht="12.75" x14ac:dyDescent="0.2"/>
    <row r="62479" ht="12.75" x14ac:dyDescent="0.2"/>
    <row r="62480" ht="12.75" x14ac:dyDescent="0.2"/>
    <row r="62481" ht="12.75" x14ac:dyDescent="0.2"/>
    <row r="62482" ht="12.75" x14ac:dyDescent="0.2"/>
    <row r="62483" ht="12.75" x14ac:dyDescent="0.2"/>
    <row r="62484" ht="12.75" x14ac:dyDescent="0.2"/>
    <row r="62485" ht="12.75" x14ac:dyDescent="0.2"/>
    <row r="62486" ht="12.75" x14ac:dyDescent="0.2"/>
    <row r="62487" ht="12.75" x14ac:dyDescent="0.2"/>
    <row r="62488" ht="12.75" x14ac:dyDescent="0.2"/>
    <row r="62489" ht="12.75" x14ac:dyDescent="0.2"/>
    <row r="62490" ht="12.75" x14ac:dyDescent="0.2"/>
    <row r="62491" ht="12.75" x14ac:dyDescent="0.2"/>
    <row r="62492" ht="12.75" x14ac:dyDescent="0.2"/>
    <row r="62493" ht="12.75" x14ac:dyDescent="0.2"/>
    <row r="62494" ht="12.75" x14ac:dyDescent="0.2"/>
    <row r="62495" ht="12.75" x14ac:dyDescent="0.2"/>
    <row r="62496" ht="12.75" x14ac:dyDescent="0.2"/>
    <row r="62497" ht="12.75" x14ac:dyDescent="0.2"/>
    <row r="62498" ht="12.75" x14ac:dyDescent="0.2"/>
    <row r="62499" ht="12.75" x14ac:dyDescent="0.2"/>
    <row r="62500" ht="12.75" x14ac:dyDescent="0.2"/>
    <row r="62501" ht="12.75" x14ac:dyDescent="0.2"/>
    <row r="62502" ht="12.75" x14ac:dyDescent="0.2"/>
    <row r="62503" ht="12.75" x14ac:dyDescent="0.2"/>
    <row r="62504" ht="12.75" x14ac:dyDescent="0.2"/>
    <row r="62505" ht="12.75" x14ac:dyDescent="0.2"/>
    <row r="62506" ht="12.75" x14ac:dyDescent="0.2"/>
    <row r="62507" ht="12.75" x14ac:dyDescent="0.2"/>
    <row r="62508" ht="12.75" x14ac:dyDescent="0.2"/>
    <row r="62509" ht="12.75" x14ac:dyDescent="0.2"/>
    <row r="62510" ht="12.75" x14ac:dyDescent="0.2"/>
    <row r="62511" ht="12.75" x14ac:dyDescent="0.2"/>
    <row r="62512" ht="12.75" x14ac:dyDescent="0.2"/>
    <row r="62513" ht="12.75" x14ac:dyDescent="0.2"/>
    <row r="62514" ht="12.75" x14ac:dyDescent="0.2"/>
    <row r="62515" ht="12.75" x14ac:dyDescent="0.2"/>
    <row r="62516" ht="12.75" x14ac:dyDescent="0.2"/>
    <row r="62517" ht="12.75" x14ac:dyDescent="0.2"/>
    <row r="62518" ht="12.75" x14ac:dyDescent="0.2"/>
    <row r="62519" ht="12.75" x14ac:dyDescent="0.2"/>
    <row r="62520" ht="12.75" x14ac:dyDescent="0.2"/>
    <row r="62521" ht="12.75" x14ac:dyDescent="0.2"/>
    <row r="62522" ht="12.75" x14ac:dyDescent="0.2"/>
    <row r="62523" ht="12.75" x14ac:dyDescent="0.2"/>
    <row r="62524" ht="12.75" x14ac:dyDescent="0.2"/>
    <row r="62525" ht="12.75" x14ac:dyDescent="0.2"/>
    <row r="62526" ht="12.75" x14ac:dyDescent="0.2"/>
    <row r="62527" ht="12.75" x14ac:dyDescent="0.2"/>
    <row r="62528" ht="12.75" x14ac:dyDescent="0.2"/>
    <row r="62529" ht="12.75" x14ac:dyDescent="0.2"/>
    <row r="62530" ht="12.75" x14ac:dyDescent="0.2"/>
    <row r="62531" ht="12.75" x14ac:dyDescent="0.2"/>
    <row r="62532" ht="12.75" x14ac:dyDescent="0.2"/>
    <row r="62533" ht="12.75" x14ac:dyDescent="0.2"/>
    <row r="62534" ht="12.75" x14ac:dyDescent="0.2"/>
    <row r="62535" ht="12.75" x14ac:dyDescent="0.2"/>
    <row r="62536" ht="12.75" x14ac:dyDescent="0.2"/>
    <row r="62537" ht="12.75" x14ac:dyDescent="0.2"/>
    <row r="62538" ht="12.75" x14ac:dyDescent="0.2"/>
    <row r="62539" ht="12.75" x14ac:dyDescent="0.2"/>
    <row r="62540" ht="12.75" x14ac:dyDescent="0.2"/>
    <row r="62541" ht="12.75" x14ac:dyDescent="0.2"/>
    <row r="62542" ht="12.75" x14ac:dyDescent="0.2"/>
    <row r="62543" ht="12.75" x14ac:dyDescent="0.2"/>
    <row r="62544" ht="12.75" x14ac:dyDescent="0.2"/>
    <row r="62545" ht="12.75" x14ac:dyDescent="0.2"/>
    <row r="62546" ht="12.75" x14ac:dyDescent="0.2"/>
    <row r="62547" ht="12.75" x14ac:dyDescent="0.2"/>
    <row r="62548" ht="12.75" x14ac:dyDescent="0.2"/>
    <row r="62549" ht="12.75" x14ac:dyDescent="0.2"/>
    <row r="62550" ht="12.75" x14ac:dyDescent="0.2"/>
    <row r="62551" ht="12.75" x14ac:dyDescent="0.2"/>
    <row r="62552" ht="12.75" x14ac:dyDescent="0.2"/>
    <row r="62553" ht="12.75" x14ac:dyDescent="0.2"/>
    <row r="62554" ht="12.75" x14ac:dyDescent="0.2"/>
    <row r="62555" ht="12.75" x14ac:dyDescent="0.2"/>
    <row r="62556" ht="12.75" x14ac:dyDescent="0.2"/>
    <row r="62557" ht="12.75" x14ac:dyDescent="0.2"/>
    <row r="62558" ht="12.75" x14ac:dyDescent="0.2"/>
    <row r="62559" ht="12.75" x14ac:dyDescent="0.2"/>
    <row r="62560" ht="12.75" x14ac:dyDescent="0.2"/>
    <row r="62561" ht="12.75" x14ac:dyDescent="0.2"/>
    <row r="62562" ht="12.75" x14ac:dyDescent="0.2"/>
    <row r="62563" ht="12.75" x14ac:dyDescent="0.2"/>
    <row r="62564" ht="12.75" x14ac:dyDescent="0.2"/>
    <row r="62565" ht="12.75" x14ac:dyDescent="0.2"/>
    <row r="62566" ht="12.75" x14ac:dyDescent="0.2"/>
    <row r="62567" ht="12.75" x14ac:dyDescent="0.2"/>
    <row r="62568" ht="12.75" x14ac:dyDescent="0.2"/>
    <row r="62569" ht="12.75" x14ac:dyDescent="0.2"/>
    <row r="62570" ht="12.75" x14ac:dyDescent="0.2"/>
    <row r="62571" ht="12.75" x14ac:dyDescent="0.2"/>
    <row r="62572" ht="12.75" x14ac:dyDescent="0.2"/>
    <row r="62573" ht="12.75" x14ac:dyDescent="0.2"/>
    <row r="62574" ht="12.75" x14ac:dyDescent="0.2"/>
    <row r="62575" ht="12.75" x14ac:dyDescent="0.2"/>
    <row r="62576" ht="12.75" x14ac:dyDescent="0.2"/>
    <row r="62577" ht="12.75" x14ac:dyDescent="0.2"/>
    <row r="62578" ht="12.75" x14ac:dyDescent="0.2"/>
    <row r="62579" ht="12.75" x14ac:dyDescent="0.2"/>
    <row r="62580" ht="12.75" x14ac:dyDescent="0.2"/>
    <row r="62581" ht="12.75" x14ac:dyDescent="0.2"/>
    <row r="62582" ht="12.75" x14ac:dyDescent="0.2"/>
    <row r="62583" ht="12.75" x14ac:dyDescent="0.2"/>
    <row r="62584" ht="12.75" x14ac:dyDescent="0.2"/>
    <row r="62585" ht="12.75" x14ac:dyDescent="0.2"/>
    <row r="62586" ht="12.75" x14ac:dyDescent="0.2"/>
    <row r="62587" ht="12.75" x14ac:dyDescent="0.2"/>
    <row r="62588" ht="12.75" x14ac:dyDescent="0.2"/>
    <row r="62589" ht="12.75" x14ac:dyDescent="0.2"/>
    <row r="62590" ht="12.75" x14ac:dyDescent="0.2"/>
    <row r="62591" ht="12.75" x14ac:dyDescent="0.2"/>
    <row r="62592" ht="12.75" x14ac:dyDescent="0.2"/>
    <row r="62593" ht="12.75" x14ac:dyDescent="0.2"/>
    <row r="62594" ht="12.75" x14ac:dyDescent="0.2"/>
    <row r="62595" ht="12.75" x14ac:dyDescent="0.2"/>
    <row r="62596" ht="12.75" x14ac:dyDescent="0.2"/>
    <row r="62597" ht="12.75" x14ac:dyDescent="0.2"/>
    <row r="62598" ht="12.75" x14ac:dyDescent="0.2"/>
    <row r="62599" ht="12.75" x14ac:dyDescent="0.2"/>
    <row r="62600" ht="12.75" x14ac:dyDescent="0.2"/>
    <row r="62601" ht="12.75" x14ac:dyDescent="0.2"/>
    <row r="62602" ht="12.75" x14ac:dyDescent="0.2"/>
    <row r="62603" ht="12.75" x14ac:dyDescent="0.2"/>
    <row r="62604" ht="12.75" x14ac:dyDescent="0.2"/>
    <row r="62605" ht="12.75" x14ac:dyDescent="0.2"/>
    <row r="62606" ht="12.75" x14ac:dyDescent="0.2"/>
    <row r="62607" ht="12.75" x14ac:dyDescent="0.2"/>
    <row r="62608" ht="12.75" x14ac:dyDescent="0.2"/>
    <row r="62609" ht="12.75" x14ac:dyDescent="0.2"/>
    <row r="62610" ht="12.75" x14ac:dyDescent="0.2"/>
    <row r="62611" ht="12.75" x14ac:dyDescent="0.2"/>
    <row r="62612" ht="12.75" x14ac:dyDescent="0.2"/>
    <row r="62613" ht="12.75" x14ac:dyDescent="0.2"/>
    <row r="62614" ht="12.75" x14ac:dyDescent="0.2"/>
    <row r="62615" ht="12.75" x14ac:dyDescent="0.2"/>
    <row r="62616" ht="12.75" x14ac:dyDescent="0.2"/>
    <row r="62617" ht="12.75" x14ac:dyDescent="0.2"/>
    <row r="62618" ht="12.75" x14ac:dyDescent="0.2"/>
    <row r="62619" ht="12.75" x14ac:dyDescent="0.2"/>
    <row r="62620" ht="12.75" x14ac:dyDescent="0.2"/>
    <row r="62621" ht="12.75" x14ac:dyDescent="0.2"/>
    <row r="62622" ht="12.75" x14ac:dyDescent="0.2"/>
    <row r="62623" ht="12.75" x14ac:dyDescent="0.2"/>
    <row r="62624" ht="12.75" x14ac:dyDescent="0.2"/>
    <row r="62625" ht="12.75" x14ac:dyDescent="0.2"/>
    <row r="62626" ht="12.75" x14ac:dyDescent="0.2"/>
    <row r="62627" ht="12.75" x14ac:dyDescent="0.2"/>
    <row r="62628" ht="12.75" x14ac:dyDescent="0.2"/>
    <row r="62629" ht="12.75" x14ac:dyDescent="0.2"/>
    <row r="62630" ht="12.75" x14ac:dyDescent="0.2"/>
    <row r="62631" ht="12.75" x14ac:dyDescent="0.2"/>
    <row r="62632" ht="12.75" x14ac:dyDescent="0.2"/>
    <row r="62633" ht="12.75" x14ac:dyDescent="0.2"/>
    <row r="62634" ht="12.75" x14ac:dyDescent="0.2"/>
    <row r="62635" ht="12.75" x14ac:dyDescent="0.2"/>
    <row r="62636" ht="12.75" x14ac:dyDescent="0.2"/>
    <row r="62637" ht="12.75" x14ac:dyDescent="0.2"/>
    <row r="62638" ht="12.75" x14ac:dyDescent="0.2"/>
    <row r="62639" ht="12.75" x14ac:dyDescent="0.2"/>
    <row r="62640" ht="12.75" x14ac:dyDescent="0.2"/>
    <row r="62641" ht="12.75" x14ac:dyDescent="0.2"/>
    <row r="62642" ht="12.75" x14ac:dyDescent="0.2"/>
    <row r="62643" ht="12.75" x14ac:dyDescent="0.2"/>
    <row r="62644" ht="12.75" x14ac:dyDescent="0.2"/>
    <row r="62645" ht="12.75" x14ac:dyDescent="0.2"/>
    <row r="62646" ht="12.75" x14ac:dyDescent="0.2"/>
    <row r="62647" ht="12.75" x14ac:dyDescent="0.2"/>
    <row r="62648" ht="12.75" x14ac:dyDescent="0.2"/>
    <row r="62649" ht="12.75" x14ac:dyDescent="0.2"/>
    <row r="62650" ht="12.75" x14ac:dyDescent="0.2"/>
    <row r="62651" ht="12.75" x14ac:dyDescent="0.2"/>
    <row r="62652" ht="12.75" x14ac:dyDescent="0.2"/>
    <row r="62653" ht="12.75" x14ac:dyDescent="0.2"/>
    <row r="62654" ht="12.75" x14ac:dyDescent="0.2"/>
    <row r="62655" ht="12.75" x14ac:dyDescent="0.2"/>
    <row r="62656" ht="12.75" x14ac:dyDescent="0.2"/>
    <row r="62657" ht="12.75" x14ac:dyDescent="0.2"/>
    <row r="62658" ht="12.75" x14ac:dyDescent="0.2"/>
    <row r="62659" ht="12.75" x14ac:dyDescent="0.2"/>
    <row r="62660" ht="12.75" x14ac:dyDescent="0.2"/>
    <row r="62661" ht="12.75" x14ac:dyDescent="0.2"/>
    <row r="62662" ht="12.75" x14ac:dyDescent="0.2"/>
    <row r="62663" ht="12.75" x14ac:dyDescent="0.2"/>
    <row r="62664" ht="12.75" x14ac:dyDescent="0.2"/>
    <row r="62665" ht="12.75" x14ac:dyDescent="0.2"/>
    <row r="62666" ht="12.75" x14ac:dyDescent="0.2"/>
    <row r="62667" ht="12.75" x14ac:dyDescent="0.2"/>
    <row r="62668" ht="12.75" x14ac:dyDescent="0.2"/>
    <row r="62669" ht="12.75" x14ac:dyDescent="0.2"/>
    <row r="62670" ht="12.75" x14ac:dyDescent="0.2"/>
    <row r="62671" ht="12.75" x14ac:dyDescent="0.2"/>
    <row r="62672" ht="12.75" x14ac:dyDescent="0.2"/>
    <row r="62673" ht="12.75" x14ac:dyDescent="0.2"/>
    <row r="62674" ht="12.75" x14ac:dyDescent="0.2"/>
    <row r="62675" ht="12.75" x14ac:dyDescent="0.2"/>
    <row r="62676" ht="12.75" x14ac:dyDescent="0.2"/>
    <row r="62677" ht="12.75" x14ac:dyDescent="0.2"/>
    <row r="62678" ht="12.75" x14ac:dyDescent="0.2"/>
    <row r="62679" ht="12.75" x14ac:dyDescent="0.2"/>
    <row r="62680" ht="12.75" x14ac:dyDescent="0.2"/>
    <row r="62681" ht="12.75" x14ac:dyDescent="0.2"/>
    <row r="62682" ht="12.75" x14ac:dyDescent="0.2"/>
    <row r="62683" ht="12.75" x14ac:dyDescent="0.2"/>
    <row r="62684" ht="12.75" x14ac:dyDescent="0.2"/>
    <row r="62685" ht="12.75" x14ac:dyDescent="0.2"/>
    <row r="62686" ht="12.75" x14ac:dyDescent="0.2"/>
    <row r="62687" ht="12.75" x14ac:dyDescent="0.2"/>
    <row r="62688" ht="12.75" x14ac:dyDescent="0.2"/>
    <row r="62689" ht="12.75" x14ac:dyDescent="0.2"/>
    <row r="62690" ht="12.75" x14ac:dyDescent="0.2"/>
    <row r="62691" ht="12.75" x14ac:dyDescent="0.2"/>
    <row r="62692" ht="12.75" x14ac:dyDescent="0.2"/>
    <row r="62693" ht="12.75" x14ac:dyDescent="0.2"/>
    <row r="62694" ht="12.75" x14ac:dyDescent="0.2"/>
    <row r="62695" ht="12.75" x14ac:dyDescent="0.2"/>
    <row r="62696" ht="12.75" x14ac:dyDescent="0.2"/>
    <row r="62697" ht="12.75" x14ac:dyDescent="0.2"/>
    <row r="62698" ht="12.75" x14ac:dyDescent="0.2"/>
    <row r="62699" ht="12.75" x14ac:dyDescent="0.2"/>
    <row r="62700" ht="12.75" x14ac:dyDescent="0.2"/>
    <row r="62701" ht="12.75" x14ac:dyDescent="0.2"/>
    <row r="62702" ht="12.75" x14ac:dyDescent="0.2"/>
    <row r="62703" ht="12.75" x14ac:dyDescent="0.2"/>
    <row r="62704" ht="12.75" x14ac:dyDescent="0.2"/>
    <row r="62705" ht="12.75" x14ac:dyDescent="0.2"/>
    <row r="62706" ht="12.75" x14ac:dyDescent="0.2"/>
    <row r="62707" ht="12.75" x14ac:dyDescent="0.2"/>
    <row r="62708" ht="12.75" x14ac:dyDescent="0.2"/>
    <row r="62709" ht="12.75" x14ac:dyDescent="0.2"/>
    <row r="62710" ht="12.75" x14ac:dyDescent="0.2"/>
    <row r="62711" ht="12.75" x14ac:dyDescent="0.2"/>
    <row r="62712" ht="12.75" x14ac:dyDescent="0.2"/>
    <row r="62713" ht="12.75" x14ac:dyDescent="0.2"/>
    <row r="62714" ht="12.75" x14ac:dyDescent="0.2"/>
    <row r="62715" ht="12.75" x14ac:dyDescent="0.2"/>
    <row r="62716" ht="12.75" x14ac:dyDescent="0.2"/>
    <row r="62717" ht="12.75" x14ac:dyDescent="0.2"/>
    <row r="62718" ht="12.75" x14ac:dyDescent="0.2"/>
    <row r="62719" ht="12.75" x14ac:dyDescent="0.2"/>
    <row r="62720" ht="12.75" x14ac:dyDescent="0.2"/>
    <row r="62721" ht="12.75" x14ac:dyDescent="0.2"/>
    <row r="62722" ht="12.75" x14ac:dyDescent="0.2"/>
    <row r="62723" ht="12.75" x14ac:dyDescent="0.2"/>
    <row r="62724" ht="12.75" x14ac:dyDescent="0.2"/>
    <row r="62725" ht="12.75" x14ac:dyDescent="0.2"/>
    <row r="62726" ht="12.75" x14ac:dyDescent="0.2"/>
    <row r="62727" ht="12.75" x14ac:dyDescent="0.2"/>
    <row r="62728" ht="12.75" x14ac:dyDescent="0.2"/>
    <row r="62729" ht="12.75" x14ac:dyDescent="0.2"/>
    <row r="62730" ht="12.75" x14ac:dyDescent="0.2"/>
    <row r="62731" ht="12.75" x14ac:dyDescent="0.2"/>
    <row r="62732" ht="12.75" x14ac:dyDescent="0.2"/>
    <row r="62733" ht="12.75" x14ac:dyDescent="0.2"/>
    <row r="62734" ht="12.75" x14ac:dyDescent="0.2"/>
    <row r="62735" ht="12.75" x14ac:dyDescent="0.2"/>
    <row r="62736" ht="12.75" x14ac:dyDescent="0.2"/>
    <row r="62737" ht="12.75" x14ac:dyDescent="0.2"/>
    <row r="62738" ht="12.75" x14ac:dyDescent="0.2"/>
    <row r="62739" ht="12.75" x14ac:dyDescent="0.2"/>
    <row r="62740" ht="12.75" x14ac:dyDescent="0.2"/>
    <row r="62741" ht="12.75" x14ac:dyDescent="0.2"/>
    <row r="62742" ht="12.75" x14ac:dyDescent="0.2"/>
    <row r="62743" ht="12.75" x14ac:dyDescent="0.2"/>
    <row r="62744" ht="12.75" x14ac:dyDescent="0.2"/>
    <row r="62745" ht="12.75" x14ac:dyDescent="0.2"/>
    <row r="62746" ht="12.75" x14ac:dyDescent="0.2"/>
    <row r="62747" ht="12.75" x14ac:dyDescent="0.2"/>
    <row r="62748" ht="12.75" x14ac:dyDescent="0.2"/>
    <row r="62749" ht="12.75" x14ac:dyDescent="0.2"/>
    <row r="62750" ht="12.75" x14ac:dyDescent="0.2"/>
    <row r="62751" ht="12.75" x14ac:dyDescent="0.2"/>
    <row r="62752" ht="12.75" x14ac:dyDescent="0.2"/>
    <row r="62753" ht="12.75" x14ac:dyDescent="0.2"/>
    <row r="62754" ht="12.75" x14ac:dyDescent="0.2"/>
    <row r="62755" ht="12.75" x14ac:dyDescent="0.2"/>
    <row r="62756" ht="12.75" x14ac:dyDescent="0.2"/>
    <row r="62757" ht="12.75" x14ac:dyDescent="0.2"/>
    <row r="62758" ht="12.75" x14ac:dyDescent="0.2"/>
    <row r="62759" ht="12.75" x14ac:dyDescent="0.2"/>
    <row r="62760" ht="12.75" x14ac:dyDescent="0.2"/>
    <row r="62761" ht="12.75" x14ac:dyDescent="0.2"/>
    <row r="62762" ht="12.75" x14ac:dyDescent="0.2"/>
    <row r="62763" ht="12.75" x14ac:dyDescent="0.2"/>
    <row r="62764" ht="12.75" x14ac:dyDescent="0.2"/>
    <row r="62765" ht="12.75" x14ac:dyDescent="0.2"/>
    <row r="62766" ht="12.75" x14ac:dyDescent="0.2"/>
    <row r="62767" ht="12.75" x14ac:dyDescent="0.2"/>
    <row r="62768" ht="12.75" x14ac:dyDescent="0.2"/>
    <row r="62769" ht="12.75" x14ac:dyDescent="0.2"/>
    <row r="62770" ht="12.75" x14ac:dyDescent="0.2"/>
    <row r="62771" ht="12.75" x14ac:dyDescent="0.2"/>
    <row r="62772" ht="12.75" x14ac:dyDescent="0.2"/>
    <row r="62773" ht="12.75" x14ac:dyDescent="0.2"/>
    <row r="62774" ht="12.75" x14ac:dyDescent="0.2"/>
    <row r="62775" ht="12.75" x14ac:dyDescent="0.2"/>
    <row r="62776" ht="12.75" x14ac:dyDescent="0.2"/>
    <row r="62777" ht="12.75" x14ac:dyDescent="0.2"/>
    <row r="62778" ht="12.75" x14ac:dyDescent="0.2"/>
    <row r="62779" ht="12.75" x14ac:dyDescent="0.2"/>
    <row r="62780" ht="12.75" x14ac:dyDescent="0.2"/>
    <row r="62781" ht="12.75" x14ac:dyDescent="0.2"/>
    <row r="62782" ht="12.75" x14ac:dyDescent="0.2"/>
    <row r="62783" ht="12.75" x14ac:dyDescent="0.2"/>
    <row r="62784" ht="12.75" x14ac:dyDescent="0.2"/>
    <row r="62785" ht="12.75" x14ac:dyDescent="0.2"/>
    <row r="62786" ht="12.75" x14ac:dyDescent="0.2"/>
    <row r="62787" ht="12.75" x14ac:dyDescent="0.2"/>
    <row r="62788" ht="12.75" x14ac:dyDescent="0.2"/>
    <row r="62789" ht="12.75" x14ac:dyDescent="0.2"/>
    <row r="62790" ht="12.75" x14ac:dyDescent="0.2"/>
    <row r="62791" ht="12.75" x14ac:dyDescent="0.2"/>
    <row r="62792" ht="12.75" x14ac:dyDescent="0.2"/>
    <row r="62793" ht="12.75" x14ac:dyDescent="0.2"/>
    <row r="62794" ht="12.75" x14ac:dyDescent="0.2"/>
    <row r="62795" ht="12.75" x14ac:dyDescent="0.2"/>
    <row r="62796" ht="12.75" x14ac:dyDescent="0.2"/>
    <row r="62797" ht="12.75" x14ac:dyDescent="0.2"/>
    <row r="62798" ht="12.75" x14ac:dyDescent="0.2"/>
    <row r="62799" ht="12.75" x14ac:dyDescent="0.2"/>
    <row r="62800" ht="12.75" x14ac:dyDescent="0.2"/>
    <row r="62801" ht="12.75" x14ac:dyDescent="0.2"/>
    <row r="62802" ht="12.75" x14ac:dyDescent="0.2"/>
    <row r="62803" ht="12.75" x14ac:dyDescent="0.2"/>
    <row r="62804" ht="12.75" x14ac:dyDescent="0.2"/>
    <row r="62805" ht="12.75" x14ac:dyDescent="0.2"/>
    <row r="62806" ht="12.75" x14ac:dyDescent="0.2"/>
    <row r="62807" ht="12.75" x14ac:dyDescent="0.2"/>
    <row r="62808" ht="12.75" x14ac:dyDescent="0.2"/>
    <row r="62809" ht="12.75" x14ac:dyDescent="0.2"/>
    <row r="62810" ht="12.75" x14ac:dyDescent="0.2"/>
    <row r="62811" ht="12.75" x14ac:dyDescent="0.2"/>
    <row r="62812" ht="12.75" x14ac:dyDescent="0.2"/>
    <row r="62813" ht="12.75" x14ac:dyDescent="0.2"/>
    <row r="62814" ht="12.75" x14ac:dyDescent="0.2"/>
    <row r="62815" ht="12.75" x14ac:dyDescent="0.2"/>
    <row r="62816" ht="12.75" x14ac:dyDescent="0.2"/>
    <row r="62817" ht="12.75" x14ac:dyDescent="0.2"/>
    <row r="62818" ht="12.75" x14ac:dyDescent="0.2"/>
    <row r="62819" ht="12.75" x14ac:dyDescent="0.2"/>
    <row r="62820" ht="12.75" x14ac:dyDescent="0.2"/>
    <row r="62821" ht="12.75" x14ac:dyDescent="0.2"/>
    <row r="62822" ht="12.75" x14ac:dyDescent="0.2"/>
    <row r="62823" ht="12.75" x14ac:dyDescent="0.2"/>
    <row r="62824" ht="12.75" x14ac:dyDescent="0.2"/>
    <row r="62825" ht="12.75" x14ac:dyDescent="0.2"/>
    <row r="62826" ht="12.75" x14ac:dyDescent="0.2"/>
    <row r="62827" ht="12.75" x14ac:dyDescent="0.2"/>
    <row r="62828" ht="12.75" x14ac:dyDescent="0.2"/>
    <row r="62829" ht="12.75" x14ac:dyDescent="0.2"/>
    <row r="62830" ht="12.75" x14ac:dyDescent="0.2"/>
    <row r="62831" ht="12.75" x14ac:dyDescent="0.2"/>
    <row r="62832" ht="12.75" x14ac:dyDescent="0.2"/>
    <row r="62833" ht="12.75" x14ac:dyDescent="0.2"/>
    <row r="62834" ht="12.75" x14ac:dyDescent="0.2"/>
    <row r="62835" ht="12.75" x14ac:dyDescent="0.2"/>
    <row r="62836" ht="12.75" x14ac:dyDescent="0.2"/>
    <row r="62837" ht="12.75" x14ac:dyDescent="0.2"/>
    <row r="62838" ht="12.75" x14ac:dyDescent="0.2"/>
    <row r="62839" ht="12.75" x14ac:dyDescent="0.2"/>
    <row r="62840" ht="12.75" x14ac:dyDescent="0.2"/>
    <row r="62841" ht="12.75" x14ac:dyDescent="0.2"/>
    <row r="62842" ht="12.75" x14ac:dyDescent="0.2"/>
    <row r="62843" ht="12.75" x14ac:dyDescent="0.2"/>
    <row r="62844" ht="12.75" x14ac:dyDescent="0.2"/>
    <row r="62845" ht="12.75" x14ac:dyDescent="0.2"/>
    <row r="62846" ht="12.75" x14ac:dyDescent="0.2"/>
    <row r="62847" ht="12.75" x14ac:dyDescent="0.2"/>
    <row r="62848" ht="12.75" x14ac:dyDescent="0.2"/>
    <row r="62849" ht="12.75" x14ac:dyDescent="0.2"/>
    <row r="62850" ht="12.75" x14ac:dyDescent="0.2"/>
    <row r="62851" ht="12.75" x14ac:dyDescent="0.2"/>
    <row r="62852" ht="12.75" x14ac:dyDescent="0.2"/>
    <row r="62853" ht="12.75" x14ac:dyDescent="0.2"/>
    <row r="62854" ht="12.75" x14ac:dyDescent="0.2"/>
    <row r="62855" ht="12.75" x14ac:dyDescent="0.2"/>
    <row r="62856" ht="12.75" x14ac:dyDescent="0.2"/>
    <row r="62857" ht="12.75" x14ac:dyDescent="0.2"/>
    <row r="62858" ht="12.75" x14ac:dyDescent="0.2"/>
    <row r="62859" ht="12.75" x14ac:dyDescent="0.2"/>
    <row r="62860" ht="12.75" x14ac:dyDescent="0.2"/>
    <row r="62861" ht="12.75" x14ac:dyDescent="0.2"/>
    <row r="62862" ht="12.75" x14ac:dyDescent="0.2"/>
    <row r="62863" ht="12.75" x14ac:dyDescent="0.2"/>
    <row r="62864" ht="12.75" x14ac:dyDescent="0.2"/>
    <row r="62865" ht="12.75" x14ac:dyDescent="0.2"/>
    <row r="62866" ht="12.75" x14ac:dyDescent="0.2"/>
    <row r="62867" ht="12.75" x14ac:dyDescent="0.2"/>
    <row r="62868" ht="12.75" x14ac:dyDescent="0.2"/>
    <row r="62869" ht="12.75" x14ac:dyDescent="0.2"/>
    <row r="62870" ht="12.75" x14ac:dyDescent="0.2"/>
    <row r="62871" ht="12.75" x14ac:dyDescent="0.2"/>
    <row r="62872" ht="12.75" x14ac:dyDescent="0.2"/>
    <row r="62873" ht="12.75" x14ac:dyDescent="0.2"/>
    <row r="62874" ht="12.75" x14ac:dyDescent="0.2"/>
    <row r="62875" ht="12.75" x14ac:dyDescent="0.2"/>
    <row r="62876" ht="12.75" x14ac:dyDescent="0.2"/>
    <row r="62877" ht="12.75" x14ac:dyDescent="0.2"/>
    <row r="62878" ht="12.75" x14ac:dyDescent="0.2"/>
    <row r="62879" ht="12.75" x14ac:dyDescent="0.2"/>
    <row r="62880" ht="12.75" x14ac:dyDescent="0.2"/>
    <row r="62881" ht="12.75" x14ac:dyDescent="0.2"/>
    <row r="62882" ht="12.75" x14ac:dyDescent="0.2"/>
    <row r="62883" ht="12.75" x14ac:dyDescent="0.2"/>
    <row r="62884" ht="12.75" x14ac:dyDescent="0.2"/>
    <row r="62885" ht="12.75" x14ac:dyDescent="0.2"/>
    <row r="62886" ht="12.75" x14ac:dyDescent="0.2"/>
    <row r="62887" ht="12.75" x14ac:dyDescent="0.2"/>
    <row r="62888" ht="12.75" x14ac:dyDescent="0.2"/>
    <row r="62889" ht="12.75" x14ac:dyDescent="0.2"/>
    <row r="62890" ht="12.75" x14ac:dyDescent="0.2"/>
    <row r="62891" ht="12.75" x14ac:dyDescent="0.2"/>
    <row r="62892" ht="12.75" x14ac:dyDescent="0.2"/>
    <row r="62893" ht="12.75" x14ac:dyDescent="0.2"/>
    <row r="62894" ht="12.75" x14ac:dyDescent="0.2"/>
    <row r="62895" ht="12.75" x14ac:dyDescent="0.2"/>
    <row r="62896" ht="12.75" x14ac:dyDescent="0.2"/>
    <row r="62897" ht="12.75" x14ac:dyDescent="0.2"/>
    <row r="62898" ht="12.75" x14ac:dyDescent="0.2"/>
    <row r="62899" ht="12.75" x14ac:dyDescent="0.2"/>
    <row r="62900" ht="12.75" x14ac:dyDescent="0.2"/>
    <row r="62901" ht="12.75" x14ac:dyDescent="0.2"/>
    <row r="62902" ht="12.75" x14ac:dyDescent="0.2"/>
    <row r="62903" ht="12.75" x14ac:dyDescent="0.2"/>
    <row r="62904" ht="12.75" x14ac:dyDescent="0.2"/>
    <row r="62905" ht="12.75" x14ac:dyDescent="0.2"/>
    <row r="62906" ht="12.75" x14ac:dyDescent="0.2"/>
    <row r="62907" ht="12.75" x14ac:dyDescent="0.2"/>
    <row r="62908" ht="12.75" x14ac:dyDescent="0.2"/>
    <row r="62909" ht="12.75" x14ac:dyDescent="0.2"/>
    <row r="62910" ht="12.75" x14ac:dyDescent="0.2"/>
    <row r="62911" ht="12.75" x14ac:dyDescent="0.2"/>
    <row r="62912" ht="12.75" x14ac:dyDescent="0.2"/>
    <row r="62913" ht="12.75" x14ac:dyDescent="0.2"/>
    <row r="62914" ht="12.75" x14ac:dyDescent="0.2"/>
    <row r="62915" ht="12.75" x14ac:dyDescent="0.2"/>
    <row r="62916" ht="12.75" x14ac:dyDescent="0.2"/>
    <row r="62917" ht="12.75" x14ac:dyDescent="0.2"/>
    <row r="62918" ht="12.75" x14ac:dyDescent="0.2"/>
    <row r="62919" ht="12.75" x14ac:dyDescent="0.2"/>
    <row r="62920" ht="12.75" x14ac:dyDescent="0.2"/>
    <row r="62921" ht="12.75" x14ac:dyDescent="0.2"/>
    <row r="62922" ht="12.75" x14ac:dyDescent="0.2"/>
    <row r="62923" ht="12.75" x14ac:dyDescent="0.2"/>
    <row r="62924" ht="12.75" x14ac:dyDescent="0.2"/>
    <row r="62925" ht="12.75" x14ac:dyDescent="0.2"/>
    <row r="62926" ht="12.75" x14ac:dyDescent="0.2"/>
    <row r="62927" ht="12.75" x14ac:dyDescent="0.2"/>
    <row r="62928" ht="12.75" x14ac:dyDescent="0.2"/>
    <row r="62929" ht="12.75" x14ac:dyDescent="0.2"/>
    <row r="62930" ht="12.75" x14ac:dyDescent="0.2"/>
    <row r="62931" ht="12.75" x14ac:dyDescent="0.2"/>
    <row r="62932" ht="12.75" x14ac:dyDescent="0.2"/>
    <row r="62933" ht="12.75" x14ac:dyDescent="0.2"/>
    <row r="62934" ht="12.75" x14ac:dyDescent="0.2"/>
    <row r="62935" ht="12.75" x14ac:dyDescent="0.2"/>
    <row r="62936" ht="12.75" x14ac:dyDescent="0.2"/>
    <row r="62937" ht="12.75" x14ac:dyDescent="0.2"/>
    <row r="62938" ht="12.75" x14ac:dyDescent="0.2"/>
    <row r="62939" ht="12.75" x14ac:dyDescent="0.2"/>
    <row r="62940" ht="12.75" x14ac:dyDescent="0.2"/>
    <row r="62941" ht="12.75" x14ac:dyDescent="0.2"/>
    <row r="62942" ht="12.75" x14ac:dyDescent="0.2"/>
    <row r="62943" ht="12.75" x14ac:dyDescent="0.2"/>
    <row r="62944" ht="12.75" x14ac:dyDescent="0.2"/>
    <row r="62945" ht="12.75" x14ac:dyDescent="0.2"/>
    <row r="62946" ht="12.75" x14ac:dyDescent="0.2"/>
    <row r="62947" ht="12.75" x14ac:dyDescent="0.2"/>
    <row r="62948" ht="12.75" x14ac:dyDescent="0.2"/>
    <row r="62949" ht="12.75" x14ac:dyDescent="0.2"/>
    <row r="62950" ht="12.75" x14ac:dyDescent="0.2"/>
    <row r="62951" ht="12.75" x14ac:dyDescent="0.2"/>
    <row r="62952" ht="12.75" x14ac:dyDescent="0.2"/>
    <row r="62953" ht="12.75" x14ac:dyDescent="0.2"/>
    <row r="62954" ht="12.75" x14ac:dyDescent="0.2"/>
    <row r="62955" ht="12.75" x14ac:dyDescent="0.2"/>
    <row r="62956" ht="12.75" x14ac:dyDescent="0.2"/>
    <row r="62957" ht="12.75" x14ac:dyDescent="0.2"/>
    <row r="62958" ht="12.75" x14ac:dyDescent="0.2"/>
    <row r="62959" ht="12.75" x14ac:dyDescent="0.2"/>
    <row r="62960" ht="12.75" x14ac:dyDescent="0.2"/>
    <row r="62961" ht="12.75" x14ac:dyDescent="0.2"/>
    <row r="62962" ht="12.75" x14ac:dyDescent="0.2"/>
    <row r="62963" ht="12.75" x14ac:dyDescent="0.2"/>
    <row r="62964" ht="12.75" x14ac:dyDescent="0.2"/>
    <row r="62965" ht="12.75" x14ac:dyDescent="0.2"/>
    <row r="62966" ht="12.75" x14ac:dyDescent="0.2"/>
    <row r="62967" ht="12.75" x14ac:dyDescent="0.2"/>
    <row r="62968" ht="12.75" x14ac:dyDescent="0.2"/>
    <row r="62969" ht="12.75" x14ac:dyDescent="0.2"/>
    <row r="62970" ht="12.75" x14ac:dyDescent="0.2"/>
    <row r="62971" ht="12.75" x14ac:dyDescent="0.2"/>
    <row r="62972" ht="12.75" x14ac:dyDescent="0.2"/>
    <row r="62973" ht="12.75" x14ac:dyDescent="0.2"/>
    <row r="62974" ht="12.75" x14ac:dyDescent="0.2"/>
    <row r="62975" ht="12.75" x14ac:dyDescent="0.2"/>
    <row r="62976" ht="12.75" x14ac:dyDescent="0.2"/>
    <row r="62977" ht="12.75" x14ac:dyDescent="0.2"/>
    <row r="62978" ht="12.75" x14ac:dyDescent="0.2"/>
    <row r="62979" ht="12.75" x14ac:dyDescent="0.2"/>
    <row r="62980" ht="12.75" x14ac:dyDescent="0.2"/>
    <row r="62981" ht="12.75" x14ac:dyDescent="0.2"/>
    <row r="62982" ht="12.75" x14ac:dyDescent="0.2"/>
    <row r="62983" ht="12.75" x14ac:dyDescent="0.2"/>
    <row r="62984" ht="12.75" x14ac:dyDescent="0.2"/>
    <row r="62985" ht="12.75" x14ac:dyDescent="0.2"/>
    <row r="62986" ht="12.75" x14ac:dyDescent="0.2"/>
    <row r="62987" ht="12.75" x14ac:dyDescent="0.2"/>
    <row r="62988" ht="12.75" x14ac:dyDescent="0.2"/>
    <row r="62989" ht="12.75" x14ac:dyDescent="0.2"/>
    <row r="62990" ht="12.75" x14ac:dyDescent="0.2"/>
    <row r="62991" ht="12.75" x14ac:dyDescent="0.2"/>
    <row r="62992" ht="12.75" x14ac:dyDescent="0.2"/>
    <row r="62993" ht="12.75" x14ac:dyDescent="0.2"/>
    <row r="62994" ht="12.75" x14ac:dyDescent="0.2"/>
    <row r="62995" ht="12.75" x14ac:dyDescent="0.2"/>
    <row r="62996" ht="12.75" x14ac:dyDescent="0.2"/>
    <row r="62997" ht="12.75" x14ac:dyDescent="0.2"/>
    <row r="62998" ht="12.75" x14ac:dyDescent="0.2"/>
    <row r="62999" ht="12.75" x14ac:dyDescent="0.2"/>
    <row r="63000" ht="12.75" x14ac:dyDescent="0.2"/>
    <row r="63001" ht="12.75" x14ac:dyDescent="0.2"/>
    <row r="63002" ht="12.75" x14ac:dyDescent="0.2"/>
    <row r="63003" ht="12.75" x14ac:dyDescent="0.2"/>
    <row r="63004" ht="12.75" x14ac:dyDescent="0.2"/>
    <row r="63005" ht="12.75" x14ac:dyDescent="0.2"/>
    <row r="63006" ht="12.75" x14ac:dyDescent="0.2"/>
    <row r="63007" ht="12.75" x14ac:dyDescent="0.2"/>
    <row r="63008" ht="12.75" x14ac:dyDescent="0.2"/>
    <row r="63009" ht="12.75" x14ac:dyDescent="0.2"/>
    <row r="63010" ht="12.75" x14ac:dyDescent="0.2"/>
    <row r="63011" ht="12.75" x14ac:dyDescent="0.2"/>
    <row r="63012" ht="12.75" x14ac:dyDescent="0.2"/>
    <row r="63013" ht="12.75" x14ac:dyDescent="0.2"/>
    <row r="63014" ht="12.75" x14ac:dyDescent="0.2"/>
    <row r="63015" ht="12.75" x14ac:dyDescent="0.2"/>
    <row r="63016" ht="12.75" x14ac:dyDescent="0.2"/>
    <row r="63017" ht="12.75" x14ac:dyDescent="0.2"/>
    <row r="63018" ht="12.75" x14ac:dyDescent="0.2"/>
    <row r="63019" ht="12.75" x14ac:dyDescent="0.2"/>
    <row r="63020" ht="12.75" x14ac:dyDescent="0.2"/>
    <row r="63021" ht="12.75" x14ac:dyDescent="0.2"/>
    <row r="63022" ht="12.75" x14ac:dyDescent="0.2"/>
    <row r="63023" ht="12.75" x14ac:dyDescent="0.2"/>
    <row r="63024" ht="12.75" x14ac:dyDescent="0.2"/>
    <row r="63025" ht="12.75" x14ac:dyDescent="0.2"/>
    <row r="63026" ht="12.75" x14ac:dyDescent="0.2"/>
    <row r="63027" ht="12.75" x14ac:dyDescent="0.2"/>
    <row r="63028" ht="12.75" x14ac:dyDescent="0.2"/>
    <row r="63029" ht="12.75" x14ac:dyDescent="0.2"/>
    <row r="63030" ht="12.75" x14ac:dyDescent="0.2"/>
    <row r="63031" ht="12.75" x14ac:dyDescent="0.2"/>
    <row r="63032" ht="12.75" x14ac:dyDescent="0.2"/>
    <row r="63033" ht="12.75" x14ac:dyDescent="0.2"/>
    <row r="63034" ht="12.75" x14ac:dyDescent="0.2"/>
    <row r="63035" ht="12.75" x14ac:dyDescent="0.2"/>
    <row r="63036" ht="12.75" x14ac:dyDescent="0.2"/>
    <row r="63037" ht="12.75" x14ac:dyDescent="0.2"/>
    <row r="63038" ht="12.75" x14ac:dyDescent="0.2"/>
    <row r="63039" ht="12.75" x14ac:dyDescent="0.2"/>
    <row r="63040" ht="12.75" x14ac:dyDescent="0.2"/>
    <row r="63041" ht="12.75" x14ac:dyDescent="0.2"/>
    <row r="63042" ht="12.75" x14ac:dyDescent="0.2"/>
    <row r="63043" ht="12.75" x14ac:dyDescent="0.2"/>
    <row r="63044" ht="12.75" x14ac:dyDescent="0.2"/>
    <row r="63045" ht="12.75" x14ac:dyDescent="0.2"/>
    <row r="63046" ht="12.75" x14ac:dyDescent="0.2"/>
    <row r="63047" ht="12.75" x14ac:dyDescent="0.2"/>
    <row r="63048" ht="12.75" x14ac:dyDescent="0.2"/>
    <row r="63049" ht="12.75" x14ac:dyDescent="0.2"/>
    <row r="63050" ht="12.75" x14ac:dyDescent="0.2"/>
    <row r="63051" ht="12.75" x14ac:dyDescent="0.2"/>
    <row r="63052" ht="12.75" x14ac:dyDescent="0.2"/>
    <row r="63053" ht="12.75" x14ac:dyDescent="0.2"/>
    <row r="63054" ht="12.75" x14ac:dyDescent="0.2"/>
    <row r="63055" ht="12.75" x14ac:dyDescent="0.2"/>
    <row r="63056" ht="12.75" x14ac:dyDescent="0.2"/>
    <row r="63057" ht="12.75" x14ac:dyDescent="0.2"/>
    <row r="63058" ht="12.75" x14ac:dyDescent="0.2"/>
    <row r="63059" ht="12.75" x14ac:dyDescent="0.2"/>
    <row r="63060" ht="12.75" x14ac:dyDescent="0.2"/>
    <row r="63061" ht="12.75" x14ac:dyDescent="0.2"/>
    <row r="63062" ht="12.75" x14ac:dyDescent="0.2"/>
    <row r="63063" ht="12.75" x14ac:dyDescent="0.2"/>
    <row r="63064" ht="12.75" x14ac:dyDescent="0.2"/>
    <row r="63065" ht="12.75" x14ac:dyDescent="0.2"/>
    <row r="63066" ht="12.75" x14ac:dyDescent="0.2"/>
    <row r="63067" ht="12.75" x14ac:dyDescent="0.2"/>
    <row r="63068" ht="12.75" x14ac:dyDescent="0.2"/>
    <row r="63069" ht="12.75" x14ac:dyDescent="0.2"/>
    <row r="63070" ht="12.75" x14ac:dyDescent="0.2"/>
    <row r="63071" ht="12.75" x14ac:dyDescent="0.2"/>
    <row r="63072" ht="12.75" x14ac:dyDescent="0.2"/>
    <row r="63073" ht="12.75" x14ac:dyDescent="0.2"/>
    <row r="63074" ht="12.75" x14ac:dyDescent="0.2"/>
    <row r="63075" ht="12.75" x14ac:dyDescent="0.2"/>
    <row r="63076" ht="12.75" x14ac:dyDescent="0.2"/>
    <row r="63077" ht="12.75" x14ac:dyDescent="0.2"/>
    <row r="63078" ht="12.75" x14ac:dyDescent="0.2"/>
    <row r="63079" ht="12.75" x14ac:dyDescent="0.2"/>
    <row r="63080" ht="12.75" x14ac:dyDescent="0.2"/>
    <row r="63081" ht="12.75" x14ac:dyDescent="0.2"/>
    <row r="63082" ht="12.75" x14ac:dyDescent="0.2"/>
    <row r="63083" ht="12.75" x14ac:dyDescent="0.2"/>
    <row r="63084" ht="12.75" x14ac:dyDescent="0.2"/>
    <row r="63085" ht="12.75" x14ac:dyDescent="0.2"/>
    <row r="63086" ht="12.75" x14ac:dyDescent="0.2"/>
    <row r="63087" ht="12.75" x14ac:dyDescent="0.2"/>
    <row r="63088" ht="12.75" x14ac:dyDescent="0.2"/>
    <row r="63089" ht="12.75" x14ac:dyDescent="0.2"/>
    <row r="63090" ht="12.75" x14ac:dyDescent="0.2"/>
    <row r="63091" ht="12.75" x14ac:dyDescent="0.2"/>
    <row r="63092" ht="12.75" x14ac:dyDescent="0.2"/>
    <row r="63093" ht="12.75" x14ac:dyDescent="0.2"/>
    <row r="63094" ht="12.75" x14ac:dyDescent="0.2"/>
    <row r="63095" ht="12.75" x14ac:dyDescent="0.2"/>
    <row r="63096" ht="12.75" x14ac:dyDescent="0.2"/>
    <row r="63097" ht="12.75" x14ac:dyDescent="0.2"/>
    <row r="63098" ht="12.75" x14ac:dyDescent="0.2"/>
    <row r="63099" ht="12.75" x14ac:dyDescent="0.2"/>
    <row r="63100" ht="12.75" x14ac:dyDescent="0.2"/>
    <row r="63101" ht="12.75" x14ac:dyDescent="0.2"/>
    <row r="63102" ht="12.75" x14ac:dyDescent="0.2"/>
    <row r="63103" ht="12.75" x14ac:dyDescent="0.2"/>
    <row r="63104" ht="12.75" x14ac:dyDescent="0.2"/>
    <row r="63105" ht="12.75" x14ac:dyDescent="0.2"/>
    <row r="63106" ht="12.75" x14ac:dyDescent="0.2"/>
    <row r="63107" ht="12.75" x14ac:dyDescent="0.2"/>
    <row r="63108" ht="12.75" x14ac:dyDescent="0.2"/>
    <row r="63109" ht="12.75" x14ac:dyDescent="0.2"/>
    <row r="63110" ht="12.75" x14ac:dyDescent="0.2"/>
    <row r="63111" ht="12.75" x14ac:dyDescent="0.2"/>
    <row r="63112" ht="12.75" x14ac:dyDescent="0.2"/>
    <row r="63113" ht="12.75" x14ac:dyDescent="0.2"/>
    <row r="63114" ht="12.75" x14ac:dyDescent="0.2"/>
    <row r="63115" ht="12.75" x14ac:dyDescent="0.2"/>
    <row r="63116" ht="12.75" x14ac:dyDescent="0.2"/>
    <row r="63117" ht="12.75" x14ac:dyDescent="0.2"/>
    <row r="63118" ht="12.75" x14ac:dyDescent="0.2"/>
    <row r="63119" ht="12.75" x14ac:dyDescent="0.2"/>
    <row r="63120" ht="12.75" x14ac:dyDescent="0.2"/>
    <row r="63121" ht="12.75" x14ac:dyDescent="0.2"/>
    <row r="63122" ht="12.75" x14ac:dyDescent="0.2"/>
    <row r="63123" ht="12.75" x14ac:dyDescent="0.2"/>
    <row r="63124" ht="12.75" x14ac:dyDescent="0.2"/>
    <row r="63125" ht="12.75" x14ac:dyDescent="0.2"/>
    <row r="63126" ht="12.75" x14ac:dyDescent="0.2"/>
    <row r="63127" ht="12.75" x14ac:dyDescent="0.2"/>
    <row r="63128" ht="12.75" x14ac:dyDescent="0.2"/>
    <row r="63129" ht="12.75" x14ac:dyDescent="0.2"/>
    <row r="63130" ht="12.75" x14ac:dyDescent="0.2"/>
    <row r="63131" ht="12.75" x14ac:dyDescent="0.2"/>
    <row r="63132" ht="12.75" x14ac:dyDescent="0.2"/>
    <row r="63133" ht="12.75" x14ac:dyDescent="0.2"/>
    <row r="63134" ht="12.75" x14ac:dyDescent="0.2"/>
    <row r="63135" ht="12.75" x14ac:dyDescent="0.2"/>
    <row r="63136" ht="12.75" x14ac:dyDescent="0.2"/>
    <row r="63137" ht="12.75" x14ac:dyDescent="0.2"/>
    <row r="63138" ht="12.75" x14ac:dyDescent="0.2"/>
    <row r="63139" ht="12.75" x14ac:dyDescent="0.2"/>
    <row r="63140" ht="12.75" x14ac:dyDescent="0.2"/>
    <row r="63141" ht="12.75" x14ac:dyDescent="0.2"/>
    <row r="63142" ht="12.75" x14ac:dyDescent="0.2"/>
    <row r="63143" ht="12.75" x14ac:dyDescent="0.2"/>
    <row r="63144" ht="12.75" x14ac:dyDescent="0.2"/>
    <row r="63145" ht="12.75" x14ac:dyDescent="0.2"/>
    <row r="63146" ht="12.75" x14ac:dyDescent="0.2"/>
    <row r="63147" ht="12.75" x14ac:dyDescent="0.2"/>
    <row r="63148" ht="12.75" x14ac:dyDescent="0.2"/>
    <row r="63149" ht="12.75" x14ac:dyDescent="0.2"/>
    <row r="63150" ht="12.75" x14ac:dyDescent="0.2"/>
    <row r="63151" ht="12.75" x14ac:dyDescent="0.2"/>
    <row r="63152" ht="12.75" x14ac:dyDescent="0.2"/>
    <row r="63153" ht="12.75" x14ac:dyDescent="0.2"/>
    <row r="63154" ht="12.75" x14ac:dyDescent="0.2"/>
    <row r="63155" ht="12.75" x14ac:dyDescent="0.2"/>
    <row r="63156" ht="12.75" x14ac:dyDescent="0.2"/>
    <row r="63157" ht="12.75" x14ac:dyDescent="0.2"/>
    <row r="63158" ht="12.75" x14ac:dyDescent="0.2"/>
    <row r="63159" ht="12.75" x14ac:dyDescent="0.2"/>
    <row r="63160" ht="12.75" x14ac:dyDescent="0.2"/>
    <row r="63161" ht="12.75" x14ac:dyDescent="0.2"/>
    <row r="63162" ht="12.75" x14ac:dyDescent="0.2"/>
    <row r="63163" ht="12.75" x14ac:dyDescent="0.2"/>
    <row r="63164" ht="12.75" x14ac:dyDescent="0.2"/>
    <row r="63165" ht="12.75" x14ac:dyDescent="0.2"/>
    <row r="63166" ht="12.75" x14ac:dyDescent="0.2"/>
    <row r="63167" ht="12.75" x14ac:dyDescent="0.2"/>
    <row r="63168" ht="12.75" x14ac:dyDescent="0.2"/>
    <row r="63169" ht="12.75" x14ac:dyDescent="0.2"/>
    <row r="63170" ht="12.75" x14ac:dyDescent="0.2"/>
    <row r="63171" ht="12.75" x14ac:dyDescent="0.2"/>
    <row r="63172" ht="12.75" x14ac:dyDescent="0.2"/>
    <row r="63173" ht="12.75" x14ac:dyDescent="0.2"/>
    <row r="63174" ht="12.75" x14ac:dyDescent="0.2"/>
    <row r="63175" ht="12.75" x14ac:dyDescent="0.2"/>
    <row r="63176" ht="12.75" x14ac:dyDescent="0.2"/>
    <row r="63177" ht="12.75" x14ac:dyDescent="0.2"/>
    <row r="63178" ht="12.75" x14ac:dyDescent="0.2"/>
    <row r="63179" ht="12.75" x14ac:dyDescent="0.2"/>
    <row r="63180" ht="12.75" x14ac:dyDescent="0.2"/>
    <row r="63181" ht="12.75" x14ac:dyDescent="0.2"/>
    <row r="63182" ht="12.75" x14ac:dyDescent="0.2"/>
    <row r="63183" ht="12.75" x14ac:dyDescent="0.2"/>
    <row r="63184" ht="12.75" x14ac:dyDescent="0.2"/>
    <row r="63185" ht="12.75" x14ac:dyDescent="0.2"/>
    <row r="63186" ht="12.75" x14ac:dyDescent="0.2"/>
    <row r="63187" ht="12.75" x14ac:dyDescent="0.2"/>
    <row r="63188" ht="12.75" x14ac:dyDescent="0.2"/>
    <row r="63189" ht="12.75" x14ac:dyDescent="0.2"/>
    <row r="63190" ht="12.75" x14ac:dyDescent="0.2"/>
    <row r="63191" ht="12.75" x14ac:dyDescent="0.2"/>
    <row r="63192" ht="12.75" x14ac:dyDescent="0.2"/>
    <row r="63193" ht="12.75" x14ac:dyDescent="0.2"/>
    <row r="63194" ht="12.75" x14ac:dyDescent="0.2"/>
    <row r="63195" ht="12.75" x14ac:dyDescent="0.2"/>
    <row r="63196" ht="12.75" x14ac:dyDescent="0.2"/>
    <row r="63197" ht="12.75" x14ac:dyDescent="0.2"/>
    <row r="63198" ht="12.75" x14ac:dyDescent="0.2"/>
    <row r="63199" ht="12.75" x14ac:dyDescent="0.2"/>
    <row r="63200" ht="12.75" x14ac:dyDescent="0.2"/>
    <row r="63201" ht="12.75" x14ac:dyDescent="0.2"/>
    <row r="63202" ht="12.75" x14ac:dyDescent="0.2"/>
    <row r="63203" ht="12.75" x14ac:dyDescent="0.2"/>
    <row r="63204" ht="12.75" x14ac:dyDescent="0.2"/>
    <row r="63205" ht="12.75" x14ac:dyDescent="0.2"/>
    <row r="63206" ht="12.75" x14ac:dyDescent="0.2"/>
    <row r="63207" ht="12.75" x14ac:dyDescent="0.2"/>
    <row r="63208" ht="12.75" x14ac:dyDescent="0.2"/>
    <row r="63209" ht="12.75" x14ac:dyDescent="0.2"/>
    <row r="63210" ht="12.75" x14ac:dyDescent="0.2"/>
    <row r="63211" ht="12.75" x14ac:dyDescent="0.2"/>
    <row r="63212" ht="12.75" x14ac:dyDescent="0.2"/>
    <row r="63213" ht="12.75" x14ac:dyDescent="0.2"/>
    <row r="63214" ht="12.75" x14ac:dyDescent="0.2"/>
    <row r="63215" ht="12.75" x14ac:dyDescent="0.2"/>
    <row r="63216" ht="12.75" x14ac:dyDescent="0.2"/>
    <row r="63217" ht="12.75" x14ac:dyDescent="0.2"/>
    <row r="63218" ht="12.75" x14ac:dyDescent="0.2"/>
    <row r="63219" ht="12.75" x14ac:dyDescent="0.2"/>
    <row r="63220" ht="12.75" x14ac:dyDescent="0.2"/>
    <row r="63221" ht="12.75" x14ac:dyDescent="0.2"/>
    <row r="63222" ht="12.75" x14ac:dyDescent="0.2"/>
    <row r="63223" ht="12.75" x14ac:dyDescent="0.2"/>
    <row r="63224" ht="12.75" x14ac:dyDescent="0.2"/>
    <row r="63225" ht="12.75" x14ac:dyDescent="0.2"/>
    <row r="63226" ht="12.75" x14ac:dyDescent="0.2"/>
    <row r="63227" ht="12.75" x14ac:dyDescent="0.2"/>
    <row r="63228" ht="12.75" x14ac:dyDescent="0.2"/>
    <row r="63229" ht="12.75" x14ac:dyDescent="0.2"/>
    <row r="63230" ht="12.75" x14ac:dyDescent="0.2"/>
    <row r="63231" ht="12.75" x14ac:dyDescent="0.2"/>
    <row r="63232" ht="12.75" x14ac:dyDescent="0.2"/>
    <row r="63233" ht="12.75" x14ac:dyDescent="0.2"/>
    <row r="63234" ht="12.75" x14ac:dyDescent="0.2"/>
    <row r="63235" ht="12.75" x14ac:dyDescent="0.2"/>
    <row r="63236" ht="12.75" x14ac:dyDescent="0.2"/>
    <row r="63237" ht="12.75" x14ac:dyDescent="0.2"/>
    <row r="63238" ht="12.75" x14ac:dyDescent="0.2"/>
    <row r="63239" ht="12.75" x14ac:dyDescent="0.2"/>
    <row r="63240" ht="12.75" x14ac:dyDescent="0.2"/>
    <row r="63241" ht="12.75" x14ac:dyDescent="0.2"/>
    <row r="63242" ht="12.75" x14ac:dyDescent="0.2"/>
    <row r="63243" ht="12.75" x14ac:dyDescent="0.2"/>
    <row r="63244" ht="12.75" x14ac:dyDescent="0.2"/>
    <row r="63245" ht="12.75" x14ac:dyDescent="0.2"/>
    <row r="63246" ht="12.75" x14ac:dyDescent="0.2"/>
    <row r="63247" ht="12.75" x14ac:dyDescent="0.2"/>
    <row r="63248" ht="12.75" x14ac:dyDescent="0.2"/>
    <row r="63249" ht="12.75" x14ac:dyDescent="0.2"/>
    <row r="63250" ht="12.75" x14ac:dyDescent="0.2"/>
    <row r="63251" ht="12.75" x14ac:dyDescent="0.2"/>
    <row r="63252" ht="12.75" x14ac:dyDescent="0.2"/>
    <row r="63253" ht="12.75" x14ac:dyDescent="0.2"/>
    <row r="63254" ht="12.75" x14ac:dyDescent="0.2"/>
    <row r="63255" ht="12.75" x14ac:dyDescent="0.2"/>
    <row r="63256" ht="12.75" x14ac:dyDescent="0.2"/>
    <row r="63257" ht="12.75" x14ac:dyDescent="0.2"/>
    <row r="63258" ht="12.75" x14ac:dyDescent="0.2"/>
    <row r="63259" ht="12.75" x14ac:dyDescent="0.2"/>
    <row r="63260" ht="12.75" x14ac:dyDescent="0.2"/>
    <row r="63261" ht="12.75" x14ac:dyDescent="0.2"/>
    <row r="63262" ht="12.75" x14ac:dyDescent="0.2"/>
    <row r="63263" ht="12.75" x14ac:dyDescent="0.2"/>
    <row r="63264" ht="12.75" x14ac:dyDescent="0.2"/>
    <row r="63265" ht="12.75" x14ac:dyDescent="0.2"/>
    <row r="63266" ht="12.75" x14ac:dyDescent="0.2"/>
    <row r="63267" ht="12.75" x14ac:dyDescent="0.2"/>
    <row r="63268" ht="12.75" x14ac:dyDescent="0.2"/>
    <row r="63269" ht="12.75" x14ac:dyDescent="0.2"/>
    <row r="63270" ht="12.75" x14ac:dyDescent="0.2"/>
    <row r="63271" ht="12.75" x14ac:dyDescent="0.2"/>
    <row r="63272" ht="12.75" x14ac:dyDescent="0.2"/>
    <row r="63273" ht="12.75" x14ac:dyDescent="0.2"/>
    <row r="63274" ht="12.75" x14ac:dyDescent="0.2"/>
    <row r="63275" ht="12.75" x14ac:dyDescent="0.2"/>
    <row r="63276" ht="12.75" x14ac:dyDescent="0.2"/>
    <row r="63277" ht="12.75" x14ac:dyDescent="0.2"/>
    <row r="63278" ht="12.75" x14ac:dyDescent="0.2"/>
    <row r="63279" ht="12.75" x14ac:dyDescent="0.2"/>
    <row r="63280" ht="12.75" x14ac:dyDescent="0.2"/>
    <row r="63281" ht="12.75" x14ac:dyDescent="0.2"/>
    <row r="63282" ht="12.75" x14ac:dyDescent="0.2"/>
    <row r="63283" ht="12.75" x14ac:dyDescent="0.2"/>
    <row r="63284" ht="12.75" x14ac:dyDescent="0.2"/>
    <row r="63285" ht="12.75" x14ac:dyDescent="0.2"/>
    <row r="63286" ht="12.75" x14ac:dyDescent="0.2"/>
    <row r="63287" ht="12.75" x14ac:dyDescent="0.2"/>
    <row r="63288" ht="12.75" x14ac:dyDescent="0.2"/>
    <row r="63289" ht="12.75" x14ac:dyDescent="0.2"/>
    <row r="63290" ht="12.75" x14ac:dyDescent="0.2"/>
    <row r="63291" ht="12.75" x14ac:dyDescent="0.2"/>
    <row r="63292" ht="12.75" x14ac:dyDescent="0.2"/>
    <row r="63293" ht="12.75" x14ac:dyDescent="0.2"/>
    <row r="63294" ht="12.75" x14ac:dyDescent="0.2"/>
    <row r="63295" ht="12.75" x14ac:dyDescent="0.2"/>
    <row r="63296" ht="12.75" x14ac:dyDescent="0.2"/>
    <row r="63297" ht="12.75" x14ac:dyDescent="0.2"/>
    <row r="63298" ht="12.75" x14ac:dyDescent="0.2"/>
    <row r="63299" ht="12.75" x14ac:dyDescent="0.2"/>
    <row r="63300" ht="12.75" x14ac:dyDescent="0.2"/>
    <row r="63301" ht="12.75" x14ac:dyDescent="0.2"/>
    <row r="63302" ht="12.75" x14ac:dyDescent="0.2"/>
    <row r="63303" ht="12.75" x14ac:dyDescent="0.2"/>
    <row r="63304" ht="12.75" x14ac:dyDescent="0.2"/>
    <row r="63305" ht="12.75" x14ac:dyDescent="0.2"/>
    <row r="63306" ht="12.75" x14ac:dyDescent="0.2"/>
    <row r="63307" ht="12.75" x14ac:dyDescent="0.2"/>
    <row r="63308" ht="12.75" x14ac:dyDescent="0.2"/>
    <row r="63309" ht="12.75" x14ac:dyDescent="0.2"/>
    <row r="63310" ht="12.75" x14ac:dyDescent="0.2"/>
    <row r="63311" ht="12.75" x14ac:dyDescent="0.2"/>
    <row r="63312" ht="12.75" x14ac:dyDescent="0.2"/>
    <row r="63313" ht="12.75" x14ac:dyDescent="0.2"/>
    <row r="63314" ht="12.75" x14ac:dyDescent="0.2"/>
    <row r="63315" ht="12.75" x14ac:dyDescent="0.2"/>
    <row r="63316" ht="12.75" x14ac:dyDescent="0.2"/>
    <row r="63317" ht="12.75" x14ac:dyDescent="0.2"/>
    <row r="63318" ht="12.75" x14ac:dyDescent="0.2"/>
    <row r="63319" ht="12.75" x14ac:dyDescent="0.2"/>
    <row r="63320" ht="12.75" x14ac:dyDescent="0.2"/>
    <row r="63321" ht="12.75" x14ac:dyDescent="0.2"/>
    <row r="63322" ht="12.75" x14ac:dyDescent="0.2"/>
    <row r="63323" ht="12.75" x14ac:dyDescent="0.2"/>
    <row r="63324" ht="12.75" x14ac:dyDescent="0.2"/>
    <row r="63325" ht="12.75" x14ac:dyDescent="0.2"/>
    <row r="63326" ht="12.75" x14ac:dyDescent="0.2"/>
    <row r="63327" ht="12.75" x14ac:dyDescent="0.2"/>
    <row r="63328" ht="12.75" x14ac:dyDescent="0.2"/>
    <row r="63329" ht="12.75" x14ac:dyDescent="0.2"/>
    <row r="63330" ht="12.75" x14ac:dyDescent="0.2"/>
    <row r="63331" ht="12.75" x14ac:dyDescent="0.2"/>
    <row r="63332" ht="12.75" x14ac:dyDescent="0.2"/>
    <row r="63333" ht="12.75" x14ac:dyDescent="0.2"/>
    <row r="63334" ht="12.75" x14ac:dyDescent="0.2"/>
    <row r="63335" ht="12.75" x14ac:dyDescent="0.2"/>
    <row r="63336" ht="12.75" x14ac:dyDescent="0.2"/>
    <row r="63337" ht="12.75" x14ac:dyDescent="0.2"/>
    <row r="63338" ht="12.75" x14ac:dyDescent="0.2"/>
    <row r="63339" ht="12.75" x14ac:dyDescent="0.2"/>
    <row r="63340" ht="12.75" x14ac:dyDescent="0.2"/>
    <row r="63341" ht="12.75" x14ac:dyDescent="0.2"/>
    <row r="63342" ht="12.75" x14ac:dyDescent="0.2"/>
    <row r="63343" ht="12.75" x14ac:dyDescent="0.2"/>
    <row r="63344" ht="12.75" x14ac:dyDescent="0.2"/>
    <row r="63345" ht="12.75" x14ac:dyDescent="0.2"/>
    <row r="63346" ht="12.75" x14ac:dyDescent="0.2"/>
    <row r="63347" ht="12.75" x14ac:dyDescent="0.2"/>
    <row r="63348" ht="12.75" x14ac:dyDescent="0.2"/>
    <row r="63349" ht="12.75" x14ac:dyDescent="0.2"/>
    <row r="63350" ht="12.75" x14ac:dyDescent="0.2"/>
    <row r="63351" ht="12.75" x14ac:dyDescent="0.2"/>
    <row r="63352" ht="12.75" x14ac:dyDescent="0.2"/>
    <row r="63353" ht="12.75" x14ac:dyDescent="0.2"/>
    <row r="63354" ht="12.75" x14ac:dyDescent="0.2"/>
    <row r="63355" ht="12.75" x14ac:dyDescent="0.2"/>
    <row r="63356" ht="12.75" x14ac:dyDescent="0.2"/>
    <row r="63357" ht="12.75" x14ac:dyDescent="0.2"/>
    <row r="63358" ht="12.75" x14ac:dyDescent="0.2"/>
    <row r="63359" ht="12.75" x14ac:dyDescent="0.2"/>
    <row r="63360" ht="12.75" x14ac:dyDescent="0.2"/>
    <row r="63361" ht="12.75" x14ac:dyDescent="0.2"/>
    <row r="63362" ht="12.75" x14ac:dyDescent="0.2"/>
    <row r="63363" ht="12.75" x14ac:dyDescent="0.2"/>
    <row r="63364" ht="12.75" x14ac:dyDescent="0.2"/>
    <row r="63365" ht="12.75" x14ac:dyDescent="0.2"/>
    <row r="63366" ht="12.75" x14ac:dyDescent="0.2"/>
    <row r="63367" ht="12.75" x14ac:dyDescent="0.2"/>
    <row r="63368" ht="12.75" x14ac:dyDescent="0.2"/>
    <row r="63369" ht="12.75" x14ac:dyDescent="0.2"/>
    <row r="63370" ht="12.75" x14ac:dyDescent="0.2"/>
    <row r="63371" ht="12.75" x14ac:dyDescent="0.2"/>
    <row r="63372" ht="12.75" x14ac:dyDescent="0.2"/>
    <row r="63373" ht="12.75" x14ac:dyDescent="0.2"/>
    <row r="63374" ht="12.75" x14ac:dyDescent="0.2"/>
    <row r="63375" ht="12.75" x14ac:dyDescent="0.2"/>
    <row r="63376" ht="12.75" x14ac:dyDescent="0.2"/>
    <row r="63377" ht="12.75" x14ac:dyDescent="0.2"/>
    <row r="63378" ht="12.75" x14ac:dyDescent="0.2"/>
    <row r="63379" ht="12.75" x14ac:dyDescent="0.2"/>
    <row r="63380" ht="12.75" x14ac:dyDescent="0.2"/>
    <row r="63381" ht="12.75" x14ac:dyDescent="0.2"/>
    <row r="63382" ht="12.75" x14ac:dyDescent="0.2"/>
    <row r="63383" ht="12.75" x14ac:dyDescent="0.2"/>
    <row r="63384" ht="12.75" x14ac:dyDescent="0.2"/>
    <row r="63385" ht="12.75" x14ac:dyDescent="0.2"/>
    <row r="63386" ht="12.75" x14ac:dyDescent="0.2"/>
    <row r="63387" ht="12.75" x14ac:dyDescent="0.2"/>
    <row r="63388" ht="12.75" x14ac:dyDescent="0.2"/>
    <row r="63389" ht="12.75" x14ac:dyDescent="0.2"/>
    <row r="63390" ht="12.75" x14ac:dyDescent="0.2"/>
    <row r="63391" ht="12.75" x14ac:dyDescent="0.2"/>
    <row r="63392" ht="12.75" x14ac:dyDescent="0.2"/>
    <row r="63393" ht="12.75" x14ac:dyDescent="0.2"/>
    <row r="63394" ht="12.75" x14ac:dyDescent="0.2"/>
    <row r="63395" ht="12.75" x14ac:dyDescent="0.2"/>
    <row r="63396" ht="12.75" x14ac:dyDescent="0.2"/>
    <row r="63397" ht="12.75" x14ac:dyDescent="0.2"/>
    <row r="63398" ht="12.75" x14ac:dyDescent="0.2"/>
    <row r="63399" ht="12.75" x14ac:dyDescent="0.2"/>
    <row r="63400" ht="12.75" x14ac:dyDescent="0.2"/>
    <row r="63401" ht="12.75" x14ac:dyDescent="0.2"/>
    <row r="63402" ht="12.75" x14ac:dyDescent="0.2"/>
    <row r="63403" ht="12.75" x14ac:dyDescent="0.2"/>
    <row r="63404" ht="12.75" x14ac:dyDescent="0.2"/>
    <row r="63405" ht="12.75" x14ac:dyDescent="0.2"/>
    <row r="63406" ht="12.75" x14ac:dyDescent="0.2"/>
    <row r="63407" ht="12.75" x14ac:dyDescent="0.2"/>
    <row r="63408" ht="12.75" x14ac:dyDescent="0.2"/>
    <row r="63409" ht="12.75" x14ac:dyDescent="0.2"/>
    <row r="63410" ht="12.75" x14ac:dyDescent="0.2"/>
    <row r="63411" ht="12.75" x14ac:dyDescent="0.2"/>
    <row r="63412" ht="12.75" x14ac:dyDescent="0.2"/>
    <row r="63413" ht="12.75" x14ac:dyDescent="0.2"/>
    <row r="63414" ht="12.75" x14ac:dyDescent="0.2"/>
    <row r="63415" ht="12.75" x14ac:dyDescent="0.2"/>
    <row r="63416" ht="12.75" x14ac:dyDescent="0.2"/>
    <row r="63417" ht="12.75" x14ac:dyDescent="0.2"/>
    <row r="63418" ht="12.75" x14ac:dyDescent="0.2"/>
    <row r="63419" ht="12.75" x14ac:dyDescent="0.2"/>
    <row r="63420" ht="12.75" x14ac:dyDescent="0.2"/>
    <row r="63421" ht="12.75" x14ac:dyDescent="0.2"/>
    <row r="63422" ht="12.75" x14ac:dyDescent="0.2"/>
    <row r="63423" ht="12.75" x14ac:dyDescent="0.2"/>
    <row r="63424" ht="12.75" x14ac:dyDescent="0.2"/>
    <row r="63425" ht="12.75" x14ac:dyDescent="0.2"/>
    <row r="63426" ht="12.75" x14ac:dyDescent="0.2"/>
    <row r="63427" ht="12.75" x14ac:dyDescent="0.2"/>
    <row r="63428" ht="12.75" x14ac:dyDescent="0.2"/>
    <row r="63429" ht="12.75" x14ac:dyDescent="0.2"/>
    <row r="63430" ht="12.75" x14ac:dyDescent="0.2"/>
    <row r="63431" ht="12.75" x14ac:dyDescent="0.2"/>
    <row r="63432" ht="12.75" x14ac:dyDescent="0.2"/>
    <row r="63433" ht="12.75" x14ac:dyDescent="0.2"/>
    <row r="63434" ht="12.75" x14ac:dyDescent="0.2"/>
    <row r="63435" ht="12.75" x14ac:dyDescent="0.2"/>
    <row r="63436" ht="12.75" x14ac:dyDescent="0.2"/>
    <row r="63437" ht="12.75" x14ac:dyDescent="0.2"/>
    <row r="63438" ht="12.75" x14ac:dyDescent="0.2"/>
    <row r="63439" ht="12.75" x14ac:dyDescent="0.2"/>
    <row r="63440" ht="12.75" x14ac:dyDescent="0.2"/>
    <row r="63441" ht="12.75" x14ac:dyDescent="0.2"/>
    <row r="63442" ht="12.75" x14ac:dyDescent="0.2"/>
    <row r="63443" ht="12.75" x14ac:dyDescent="0.2"/>
    <row r="63444" ht="12.75" x14ac:dyDescent="0.2"/>
    <row r="63445" ht="12.75" x14ac:dyDescent="0.2"/>
    <row r="63446" ht="12.75" x14ac:dyDescent="0.2"/>
    <row r="63447" ht="12.75" x14ac:dyDescent="0.2"/>
    <row r="63448" ht="12.75" x14ac:dyDescent="0.2"/>
    <row r="63449" ht="12.75" x14ac:dyDescent="0.2"/>
    <row r="63450" ht="12.75" x14ac:dyDescent="0.2"/>
    <row r="63451" ht="12.75" x14ac:dyDescent="0.2"/>
    <row r="63452" ht="12.75" x14ac:dyDescent="0.2"/>
    <row r="63453" ht="12.75" x14ac:dyDescent="0.2"/>
    <row r="63454" ht="12.75" x14ac:dyDescent="0.2"/>
    <row r="63455" ht="12.75" x14ac:dyDescent="0.2"/>
    <row r="63456" ht="12.75" x14ac:dyDescent="0.2"/>
    <row r="63457" ht="12.75" x14ac:dyDescent="0.2"/>
    <row r="63458" ht="12.75" x14ac:dyDescent="0.2"/>
    <row r="63459" ht="12.75" x14ac:dyDescent="0.2"/>
    <row r="63460" ht="12.75" x14ac:dyDescent="0.2"/>
    <row r="63461" ht="12.75" x14ac:dyDescent="0.2"/>
    <row r="63462" ht="12.75" x14ac:dyDescent="0.2"/>
    <row r="63463" ht="12.75" x14ac:dyDescent="0.2"/>
    <row r="63464" ht="12.75" x14ac:dyDescent="0.2"/>
    <row r="63465" ht="12.75" x14ac:dyDescent="0.2"/>
    <row r="63466" ht="12.75" x14ac:dyDescent="0.2"/>
    <row r="63467" ht="12.75" x14ac:dyDescent="0.2"/>
    <row r="63468" ht="12.75" x14ac:dyDescent="0.2"/>
    <row r="63469" ht="12.75" x14ac:dyDescent="0.2"/>
    <row r="63470" ht="12.75" x14ac:dyDescent="0.2"/>
    <row r="63471" ht="12.75" x14ac:dyDescent="0.2"/>
    <row r="63472" ht="12.75" x14ac:dyDescent="0.2"/>
    <row r="63473" ht="12.75" x14ac:dyDescent="0.2"/>
    <row r="63474" ht="12.75" x14ac:dyDescent="0.2"/>
    <row r="63475" ht="12.75" x14ac:dyDescent="0.2"/>
    <row r="63476" ht="12.75" x14ac:dyDescent="0.2"/>
    <row r="63477" ht="12.75" x14ac:dyDescent="0.2"/>
    <row r="63478" ht="12.75" x14ac:dyDescent="0.2"/>
    <row r="63479" ht="12.75" x14ac:dyDescent="0.2"/>
    <row r="63480" ht="12.75" x14ac:dyDescent="0.2"/>
    <row r="63481" ht="12.75" x14ac:dyDescent="0.2"/>
    <row r="63482" ht="12.75" x14ac:dyDescent="0.2"/>
    <row r="63483" ht="12.75" x14ac:dyDescent="0.2"/>
    <row r="63484" ht="12.75" x14ac:dyDescent="0.2"/>
    <row r="63485" ht="12.75" x14ac:dyDescent="0.2"/>
    <row r="63486" ht="12.75" x14ac:dyDescent="0.2"/>
    <row r="63487" ht="12.75" x14ac:dyDescent="0.2"/>
    <row r="63488" ht="12.75" x14ac:dyDescent="0.2"/>
    <row r="63489" ht="12.75" x14ac:dyDescent="0.2"/>
    <row r="63490" ht="12.75" x14ac:dyDescent="0.2"/>
    <row r="63491" ht="12.75" x14ac:dyDescent="0.2"/>
    <row r="63492" ht="12.75" x14ac:dyDescent="0.2"/>
    <row r="63493" ht="12.75" x14ac:dyDescent="0.2"/>
    <row r="63494" ht="12.75" x14ac:dyDescent="0.2"/>
    <row r="63495" ht="12.75" x14ac:dyDescent="0.2"/>
    <row r="63496" ht="12.75" x14ac:dyDescent="0.2"/>
    <row r="63497" ht="12.75" x14ac:dyDescent="0.2"/>
    <row r="63498" ht="12.75" x14ac:dyDescent="0.2"/>
    <row r="63499" ht="12.75" x14ac:dyDescent="0.2"/>
    <row r="63500" ht="12.75" x14ac:dyDescent="0.2"/>
    <row r="63501" ht="12.75" x14ac:dyDescent="0.2"/>
    <row r="63502" ht="12.75" x14ac:dyDescent="0.2"/>
    <row r="63503" ht="12.75" x14ac:dyDescent="0.2"/>
    <row r="63504" ht="12.75" x14ac:dyDescent="0.2"/>
    <row r="63505" ht="12.75" x14ac:dyDescent="0.2"/>
    <row r="63506" ht="12.75" x14ac:dyDescent="0.2"/>
    <row r="63507" ht="12.75" x14ac:dyDescent="0.2"/>
    <row r="63508" ht="12.75" x14ac:dyDescent="0.2"/>
    <row r="63509" ht="12.75" x14ac:dyDescent="0.2"/>
    <row r="63510" ht="12.75" x14ac:dyDescent="0.2"/>
    <row r="63511" ht="12.75" x14ac:dyDescent="0.2"/>
    <row r="63512" ht="12.75" x14ac:dyDescent="0.2"/>
    <row r="63513" ht="12.75" x14ac:dyDescent="0.2"/>
    <row r="63514" ht="12.75" x14ac:dyDescent="0.2"/>
    <row r="63515" ht="12.75" x14ac:dyDescent="0.2"/>
    <row r="63516" ht="12.75" x14ac:dyDescent="0.2"/>
    <row r="63517" ht="12.75" x14ac:dyDescent="0.2"/>
    <row r="63518" ht="12.75" x14ac:dyDescent="0.2"/>
    <row r="63519" ht="12.75" x14ac:dyDescent="0.2"/>
    <row r="63520" ht="12.75" x14ac:dyDescent="0.2"/>
    <row r="63521" ht="12.75" x14ac:dyDescent="0.2"/>
    <row r="63522" ht="12.75" x14ac:dyDescent="0.2"/>
    <row r="63523" ht="12.75" x14ac:dyDescent="0.2"/>
    <row r="63524" ht="12.75" x14ac:dyDescent="0.2"/>
    <row r="63525" ht="12.75" x14ac:dyDescent="0.2"/>
    <row r="63526" ht="12.75" x14ac:dyDescent="0.2"/>
    <row r="63527" ht="12.75" x14ac:dyDescent="0.2"/>
    <row r="63528" ht="12.75" x14ac:dyDescent="0.2"/>
    <row r="63529" ht="12.75" x14ac:dyDescent="0.2"/>
    <row r="63530" ht="12.75" x14ac:dyDescent="0.2"/>
    <row r="63531" ht="12.75" x14ac:dyDescent="0.2"/>
    <row r="63532" ht="12.75" x14ac:dyDescent="0.2"/>
    <row r="63533" ht="12.75" x14ac:dyDescent="0.2"/>
    <row r="63534" ht="12.75" x14ac:dyDescent="0.2"/>
    <row r="63535" ht="12.75" x14ac:dyDescent="0.2"/>
    <row r="63536" ht="12.75" x14ac:dyDescent="0.2"/>
    <row r="63537" ht="12.75" x14ac:dyDescent="0.2"/>
    <row r="63538" ht="12.75" x14ac:dyDescent="0.2"/>
    <row r="63539" ht="12.75" x14ac:dyDescent="0.2"/>
    <row r="63540" ht="12.75" x14ac:dyDescent="0.2"/>
    <row r="63541" ht="12.75" x14ac:dyDescent="0.2"/>
    <row r="63542" ht="12.75" x14ac:dyDescent="0.2"/>
    <row r="63543" ht="12.75" x14ac:dyDescent="0.2"/>
    <row r="63544" ht="12.75" x14ac:dyDescent="0.2"/>
    <row r="63545" ht="12.75" x14ac:dyDescent="0.2"/>
    <row r="63546" ht="12.75" x14ac:dyDescent="0.2"/>
    <row r="63547" ht="12.75" x14ac:dyDescent="0.2"/>
    <row r="63548" ht="12.75" x14ac:dyDescent="0.2"/>
    <row r="63549" ht="12.75" x14ac:dyDescent="0.2"/>
    <row r="63550" ht="12.75" x14ac:dyDescent="0.2"/>
    <row r="63551" ht="12.75" x14ac:dyDescent="0.2"/>
    <row r="63552" ht="12.75" x14ac:dyDescent="0.2"/>
    <row r="63553" ht="12.75" x14ac:dyDescent="0.2"/>
    <row r="63554" ht="12.75" x14ac:dyDescent="0.2"/>
    <row r="63555" ht="12.75" x14ac:dyDescent="0.2"/>
    <row r="63556" ht="12.75" x14ac:dyDescent="0.2"/>
    <row r="63557" ht="12.75" x14ac:dyDescent="0.2"/>
    <row r="63558" ht="12.75" x14ac:dyDescent="0.2"/>
    <row r="63559" ht="12.75" x14ac:dyDescent="0.2"/>
    <row r="63560" ht="12.75" x14ac:dyDescent="0.2"/>
    <row r="63561" ht="12.75" x14ac:dyDescent="0.2"/>
    <row r="63562" ht="12.75" x14ac:dyDescent="0.2"/>
    <row r="63563" ht="12.75" x14ac:dyDescent="0.2"/>
    <row r="63564" ht="12.75" x14ac:dyDescent="0.2"/>
    <row r="63565" ht="12.75" x14ac:dyDescent="0.2"/>
    <row r="63566" ht="12.75" x14ac:dyDescent="0.2"/>
    <row r="63567" ht="12.75" x14ac:dyDescent="0.2"/>
    <row r="63568" ht="12.75" x14ac:dyDescent="0.2"/>
    <row r="63569" ht="12.75" x14ac:dyDescent="0.2"/>
    <row r="63570" ht="12.75" x14ac:dyDescent="0.2"/>
    <row r="63571" ht="12.75" x14ac:dyDescent="0.2"/>
    <row r="63572" ht="12.75" x14ac:dyDescent="0.2"/>
    <row r="63573" ht="12.75" x14ac:dyDescent="0.2"/>
    <row r="63574" ht="12.75" x14ac:dyDescent="0.2"/>
    <row r="63575" ht="12.75" x14ac:dyDescent="0.2"/>
    <row r="63576" ht="12.75" x14ac:dyDescent="0.2"/>
    <row r="63577" ht="12.75" x14ac:dyDescent="0.2"/>
    <row r="63578" ht="12.75" x14ac:dyDescent="0.2"/>
    <row r="63579" ht="12.75" x14ac:dyDescent="0.2"/>
    <row r="63580" ht="12.75" x14ac:dyDescent="0.2"/>
    <row r="63581" ht="12.75" x14ac:dyDescent="0.2"/>
    <row r="63582" ht="12.75" x14ac:dyDescent="0.2"/>
    <row r="63583" ht="12.75" x14ac:dyDescent="0.2"/>
    <row r="63584" ht="12.75" x14ac:dyDescent="0.2"/>
    <row r="63585" ht="12.75" x14ac:dyDescent="0.2"/>
    <row r="63586" ht="12.75" x14ac:dyDescent="0.2"/>
    <row r="63587" ht="12.75" x14ac:dyDescent="0.2"/>
    <row r="63588" ht="12.75" x14ac:dyDescent="0.2"/>
    <row r="63589" ht="12.75" x14ac:dyDescent="0.2"/>
    <row r="63590" ht="12.75" x14ac:dyDescent="0.2"/>
    <row r="63591" ht="12.75" x14ac:dyDescent="0.2"/>
    <row r="63592" ht="12.75" x14ac:dyDescent="0.2"/>
    <row r="63593" ht="12.75" x14ac:dyDescent="0.2"/>
    <row r="63594" ht="12.75" x14ac:dyDescent="0.2"/>
    <row r="63595" ht="12.75" x14ac:dyDescent="0.2"/>
    <row r="63596" ht="12.75" x14ac:dyDescent="0.2"/>
    <row r="63597" ht="12.75" x14ac:dyDescent="0.2"/>
    <row r="63598" ht="12.75" x14ac:dyDescent="0.2"/>
    <row r="63599" ht="12.75" x14ac:dyDescent="0.2"/>
    <row r="63600" ht="12.75" x14ac:dyDescent="0.2"/>
    <row r="63601" ht="12.75" x14ac:dyDescent="0.2"/>
    <row r="63602" ht="12.75" x14ac:dyDescent="0.2"/>
    <row r="63603" ht="12.75" x14ac:dyDescent="0.2"/>
    <row r="63604" ht="12.75" x14ac:dyDescent="0.2"/>
    <row r="63605" ht="12.75" x14ac:dyDescent="0.2"/>
    <row r="63606" ht="12.75" x14ac:dyDescent="0.2"/>
    <row r="63607" ht="12.75" x14ac:dyDescent="0.2"/>
    <row r="63608" ht="12.75" x14ac:dyDescent="0.2"/>
    <row r="63609" ht="12.75" x14ac:dyDescent="0.2"/>
    <row r="63610" ht="12.75" x14ac:dyDescent="0.2"/>
    <row r="63611" ht="12.75" x14ac:dyDescent="0.2"/>
    <row r="63612" ht="12.75" x14ac:dyDescent="0.2"/>
    <row r="63613" ht="12.75" x14ac:dyDescent="0.2"/>
    <row r="63614" ht="12.75" x14ac:dyDescent="0.2"/>
    <row r="63615" ht="12.75" x14ac:dyDescent="0.2"/>
    <row r="63616" ht="12.75" x14ac:dyDescent="0.2"/>
    <row r="63617" ht="12.75" x14ac:dyDescent="0.2"/>
    <row r="63618" ht="12.75" x14ac:dyDescent="0.2"/>
    <row r="63619" ht="12.75" x14ac:dyDescent="0.2"/>
    <row r="63620" ht="12.75" x14ac:dyDescent="0.2"/>
    <row r="63621" ht="12.75" x14ac:dyDescent="0.2"/>
    <row r="63622" ht="12.75" x14ac:dyDescent="0.2"/>
    <row r="63623" ht="12.75" x14ac:dyDescent="0.2"/>
    <row r="63624" ht="12.75" x14ac:dyDescent="0.2"/>
    <row r="63625" ht="12.75" x14ac:dyDescent="0.2"/>
    <row r="63626" ht="12.75" x14ac:dyDescent="0.2"/>
    <row r="63627" ht="12.75" x14ac:dyDescent="0.2"/>
    <row r="63628" ht="12.75" x14ac:dyDescent="0.2"/>
    <row r="63629" ht="12.75" x14ac:dyDescent="0.2"/>
    <row r="63630" ht="12.75" x14ac:dyDescent="0.2"/>
    <row r="63631" ht="12.75" x14ac:dyDescent="0.2"/>
    <row r="63632" ht="12.75" x14ac:dyDescent="0.2"/>
    <row r="63633" ht="12.75" x14ac:dyDescent="0.2"/>
    <row r="63634" ht="12.75" x14ac:dyDescent="0.2"/>
    <row r="63635" ht="12.75" x14ac:dyDescent="0.2"/>
    <row r="63636" ht="12.75" x14ac:dyDescent="0.2"/>
    <row r="63637" ht="12.75" x14ac:dyDescent="0.2"/>
    <row r="63638" ht="12.75" x14ac:dyDescent="0.2"/>
    <row r="63639" ht="12.75" x14ac:dyDescent="0.2"/>
    <row r="63640" ht="12.75" x14ac:dyDescent="0.2"/>
    <row r="63641" ht="12.75" x14ac:dyDescent="0.2"/>
    <row r="63642" ht="12.75" x14ac:dyDescent="0.2"/>
    <row r="63643" ht="12.75" x14ac:dyDescent="0.2"/>
    <row r="63644" ht="12.75" x14ac:dyDescent="0.2"/>
    <row r="63645" ht="12.75" x14ac:dyDescent="0.2"/>
    <row r="63646" ht="12.75" x14ac:dyDescent="0.2"/>
    <row r="63647" ht="12.75" x14ac:dyDescent="0.2"/>
    <row r="63648" ht="12.75" x14ac:dyDescent="0.2"/>
    <row r="63649" ht="12.75" x14ac:dyDescent="0.2"/>
    <row r="63650" ht="12.75" x14ac:dyDescent="0.2"/>
    <row r="63651" ht="12.75" x14ac:dyDescent="0.2"/>
    <row r="63652" ht="12.75" x14ac:dyDescent="0.2"/>
    <row r="63653" ht="12.75" x14ac:dyDescent="0.2"/>
    <row r="63654" ht="12.75" x14ac:dyDescent="0.2"/>
    <row r="63655" ht="12.75" x14ac:dyDescent="0.2"/>
    <row r="63656" ht="12.75" x14ac:dyDescent="0.2"/>
    <row r="63657" ht="12.75" x14ac:dyDescent="0.2"/>
    <row r="63658" ht="12.75" x14ac:dyDescent="0.2"/>
    <row r="63659" ht="12.75" x14ac:dyDescent="0.2"/>
    <row r="63660" ht="12.75" x14ac:dyDescent="0.2"/>
    <row r="63661" ht="12.75" x14ac:dyDescent="0.2"/>
    <row r="63662" ht="12.75" x14ac:dyDescent="0.2"/>
    <row r="63663" ht="12.75" x14ac:dyDescent="0.2"/>
    <row r="63664" ht="12.75" x14ac:dyDescent="0.2"/>
    <row r="63665" ht="12.75" x14ac:dyDescent="0.2"/>
    <row r="63666" ht="12.75" x14ac:dyDescent="0.2"/>
    <row r="63667" ht="12.75" x14ac:dyDescent="0.2"/>
    <row r="63668" ht="12.75" x14ac:dyDescent="0.2"/>
    <row r="63669" ht="12.75" x14ac:dyDescent="0.2"/>
    <row r="63670" ht="12.75" x14ac:dyDescent="0.2"/>
    <row r="63671" ht="12.75" x14ac:dyDescent="0.2"/>
    <row r="63672" ht="12.75" x14ac:dyDescent="0.2"/>
    <row r="63673" ht="12.75" x14ac:dyDescent="0.2"/>
    <row r="63674" ht="12.75" x14ac:dyDescent="0.2"/>
    <row r="63675" ht="12.75" x14ac:dyDescent="0.2"/>
    <row r="63676" ht="12.75" x14ac:dyDescent="0.2"/>
    <row r="63677" ht="12.75" x14ac:dyDescent="0.2"/>
    <row r="63678" ht="12.75" x14ac:dyDescent="0.2"/>
    <row r="63679" ht="12.75" x14ac:dyDescent="0.2"/>
    <row r="63680" ht="12.75" x14ac:dyDescent="0.2"/>
    <row r="63681" ht="12.75" x14ac:dyDescent="0.2"/>
    <row r="63682" ht="12.75" x14ac:dyDescent="0.2"/>
    <row r="63683" ht="12.75" x14ac:dyDescent="0.2"/>
    <row r="63684" ht="12.75" x14ac:dyDescent="0.2"/>
    <row r="63685" ht="12.75" x14ac:dyDescent="0.2"/>
    <row r="63686" ht="12.75" x14ac:dyDescent="0.2"/>
    <row r="63687" ht="12.75" x14ac:dyDescent="0.2"/>
    <row r="63688" ht="12.75" x14ac:dyDescent="0.2"/>
    <row r="63689" ht="12.75" x14ac:dyDescent="0.2"/>
    <row r="63690" ht="12.75" x14ac:dyDescent="0.2"/>
    <row r="63691" ht="12.75" x14ac:dyDescent="0.2"/>
    <row r="63692" ht="12.75" x14ac:dyDescent="0.2"/>
    <row r="63693" ht="12.75" x14ac:dyDescent="0.2"/>
    <row r="63694" ht="12.75" x14ac:dyDescent="0.2"/>
    <row r="63695" ht="12.75" x14ac:dyDescent="0.2"/>
    <row r="63696" ht="12.75" x14ac:dyDescent="0.2"/>
    <row r="63697" ht="12.75" x14ac:dyDescent="0.2"/>
    <row r="63698" ht="12.75" x14ac:dyDescent="0.2"/>
    <row r="63699" ht="12.75" x14ac:dyDescent="0.2"/>
    <row r="63700" ht="12.75" x14ac:dyDescent="0.2"/>
    <row r="63701" ht="12.75" x14ac:dyDescent="0.2"/>
    <row r="63702" ht="12.75" x14ac:dyDescent="0.2"/>
    <row r="63703" ht="12.75" x14ac:dyDescent="0.2"/>
    <row r="63704" ht="12.75" x14ac:dyDescent="0.2"/>
    <row r="63705" ht="12.75" x14ac:dyDescent="0.2"/>
    <row r="63706" ht="12.75" x14ac:dyDescent="0.2"/>
    <row r="63707" ht="12.75" x14ac:dyDescent="0.2"/>
    <row r="63708" ht="12.75" x14ac:dyDescent="0.2"/>
    <row r="63709" ht="12.75" x14ac:dyDescent="0.2"/>
    <row r="63710" ht="12.75" x14ac:dyDescent="0.2"/>
    <row r="63711" ht="12.75" x14ac:dyDescent="0.2"/>
    <row r="63712" ht="12.75" x14ac:dyDescent="0.2"/>
    <row r="63713" ht="12.75" x14ac:dyDescent="0.2"/>
    <row r="63714" ht="12.75" x14ac:dyDescent="0.2"/>
    <row r="63715" ht="12.75" x14ac:dyDescent="0.2"/>
    <row r="63716" ht="12.75" x14ac:dyDescent="0.2"/>
    <row r="63717" ht="12.75" x14ac:dyDescent="0.2"/>
    <row r="63718" ht="12.75" x14ac:dyDescent="0.2"/>
    <row r="63719" ht="12.75" x14ac:dyDescent="0.2"/>
    <row r="63720" ht="12.75" x14ac:dyDescent="0.2"/>
    <row r="63721" ht="12.75" x14ac:dyDescent="0.2"/>
    <row r="63722" ht="12.75" x14ac:dyDescent="0.2"/>
    <row r="63723" ht="12.75" x14ac:dyDescent="0.2"/>
    <row r="63724" ht="12.75" x14ac:dyDescent="0.2"/>
    <row r="63725" ht="12.75" x14ac:dyDescent="0.2"/>
    <row r="63726" ht="12.75" x14ac:dyDescent="0.2"/>
    <row r="63727" ht="12.75" x14ac:dyDescent="0.2"/>
    <row r="63728" ht="12.75" x14ac:dyDescent="0.2"/>
    <row r="63729" ht="12.75" x14ac:dyDescent="0.2"/>
    <row r="63730" ht="12.75" x14ac:dyDescent="0.2"/>
    <row r="63731" ht="12.75" x14ac:dyDescent="0.2"/>
    <row r="63732" ht="12.75" x14ac:dyDescent="0.2"/>
    <row r="63733" ht="12.75" x14ac:dyDescent="0.2"/>
    <row r="63734" ht="12.75" x14ac:dyDescent="0.2"/>
    <row r="63735" ht="12.75" x14ac:dyDescent="0.2"/>
    <row r="63736" ht="12.75" x14ac:dyDescent="0.2"/>
    <row r="63737" ht="12.75" x14ac:dyDescent="0.2"/>
    <row r="63738" ht="12.75" x14ac:dyDescent="0.2"/>
    <row r="63739" ht="12.75" x14ac:dyDescent="0.2"/>
    <row r="63740" ht="12.75" x14ac:dyDescent="0.2"/>
    <row r="63741" ht="12.75" x14ac:dyDescent="0.2"/>
    <row r="63742" ht="12.75" x14ac:dyDescent="0.2"/>
    <row r="63743" ht="12.75" x14ac:dyDescent="0.2"/>
    <row r="63744" ht="12.75" x14ac:dyDescent="0.2"/>
    <row r="63745" ht="12.75" x14ac:dyDescent="0.2"/>
    <row r="63746" ht="12.75" x14ac:dyDescent="0.2"/>
    <row r="63747" ht="12.75" x14ac:dyDescent="0.2"/>
    <row r="63748" ht="12.75" x14ac:dyDescent="0.2"/>
    <row r="63749" ht="12.75" x14ac:dyDescent="0.2"/>
    <row r="63750" ht="12.75" x14ac:dyDescent="0.2"/>
    <row r="63751" ht="12.75" x14ac:dyDescent="0.2"/>
    <row r="63752" ht="12.75" x14ac:dyDescent="0.2"/>
    <row r="63753" ht="12.75" x14ac:dyDescent="0.2"/>
    <row r="63754" ht="12.75" x14ac:dyDescent="0.2"/>
    <row r="63755" ht="12.75" x14ac:dyDescent="0.2"/>
    <row r="63756" ht="12.75" x14ac:dyDescent="0.2"/>
    <row r="63757" ht="12.75" x14ac:dyDescent="0.2"/>
    <row r="63758" ht="12.75" x14ac:dyDescent="0.2"/>
    <row r="63759" ht="12.75" x14ac:dyDescent="0.2"/>
    <row r="63760" ht="12.75" x14ac:dyDescent="0.2"/>
    <row r="63761" ht="12.75" x14ac:dyDescent="0.2"/>
    <row r="63762" ht="12.75" x14ac:dyDescent="0.2"/>
    <row r="63763" ht="12.75" x14ac:dyDescent="0.2"/>
    <row r="63764" ht="12.75" x14ac:dyDescent="0.2"/>
    <row r="63765" ht="12.75" x14ac:dyDescent="0.2"/>
    <row r="63766" ht="12.75" x14ac:dyDescent="0.2"/>
    <row r="63767" ht="12.75" x14ac:dyDescent="0.2"/>
    <row r="63768" ht="12.75" x14ac:dyDescent="0.2"/>
    <row r="63769" ht="12.75" x14ac:dyDescent="0.2"/>
    <row r="63770" ht="12.75" x14ac:dyDescent="0.2"/>
    <row r="63771" ht="12.75" x14ac:dyDescent="0.2"/>
    <row r="63772" ht="12.75" x14ac:dyDescent="0.2"/>
    <row r="63773" ht="12.75" x14ac:dyDescent="0.2"/>
    <row r="63774" ht="12.75" x14ac:dyDescent="0.2"/>
    <row r="63775" ht="12.75" x14ac:dyDescent="0.2"/>
    <row r="63776" ht="12.75" x14ac:dyDescent="0.2"/>
    <row r="63777" ht="12.75" x14ac:dyDescent="0.2"/>
    <row r="63778" ht="12.75" x14ac:dyDescent="0.2"/>
    <row r="63779" ht="12.75" x14ac:dyDescent="0.2"/>
    <row r="63780" ht="12.75" x14ac:dyDescent="0.2"/>
    <row r="63781" ht="12.75" x14ac:dyDescent="0.2"/>
    <row r="63782" ht="12.75" x14ac:dyDescent="0.2"/>
    <row r="63783" ht="12.75" x14ac:dyDescent="0.2"/>
    <row r="63784" ht="12.75" x14ac:dyDescent="0.2"/>
    <row r="63785" ht="12.75" x14ac:dyDescent="0.2"/>
    <row r="63786" ht="12.75" x14ac:dyDescent="0.2"/>
    <row r="63787" ht="12.75" x14ac:dyDescent="0.2"/>
    <row r="63788" ht="12.75" x14ac:dyDescent="0.2"/>
    <row r="63789" ht="12.75" x14ac:dyDescent="0.2"/>
    <row r="63790" ht="12.75" x14ac:dyDescent="0.2"/>
    <row r="63791" ht="12.75" x14ac:dyDescent="0.2"/>
    <row r="63792" ht="12.75" x14ac:dyDescent="0.2"/>
    <row r="63793" ht="12.75" x14ac:dyDescent="0.2"/>
    <row r="63794" ht="12.75" x14ac:dyDescent="0.2"/>
    <row r="63795" ht="12.75" x14ac:dyDescent="0.2"/>
    <row r="63796" ht="12.75" x14ac:dyDescent="0.2"/>
    <row r="63797" ht="12.75" x14ac:dyDescent="0.2"/>
    <row r="63798" ht="12.75" x14ac:dyDescent="0.2"/>
    <row r="63799" ht="12.75" x14ac:dyDescent="0.2"/>
    <row r="63800" ht="12.75" x14ac:dyDescent="0.2"/>
    <row r="63801" ht="12.75" x14ac:dyDescent="0.2"/>
    <row r="63802" ht="12.75" x14ac:dyDescent="0.2"/>
    <row r="63803" ht="12.75" x14ac:dyDescent="0.2"/>
    <row r="63804" ht="12.75" x14ac:dyDescent="0.2"/>
    <row r="63805" ht="12.75" x14ac:dyDescent="0.2"/>
    <row r="63806" ht="12.75" x14ac:dyDescent="0.2"/>
    <row r="63807" ht="12.75" x14ac:dyDescent="0.2"/>
    <row r="63808" ht="12.75" x14ac:dyDescent="0.2"/>
    <row r="63809" ht="12.75" x14ac:dyDescent="0.2"/>
    <row r="63810" ht="12.75" x14ac:dyDescent="0.2"/>
    <row r="63811" ht="12.75" x14ac:dyDescent="0.2"/>
    <row r="63812" ht="12.75" x14ac:dyDescent="0.2"/>
    <row r="63813" ht="12.75" x14ac:dyDescent="0.2"/>
    <row r="63814" ht="12.75" x14ac:dyDescent="0.2"/>
    <row r="63815" ht="12.75" x14ac:dyDescent="0.2"/>
    <row r="63816" ht="12.75" x14ac:dyDescent="0.2"/>
    <row r="63817" ht="12.75" x14ac:dyDescent="0.2"/>
    <row r="63818" ht="12.75" x14ac:dyDescent="0.2"/>
    <row r="63819" ht="12.75" x14ac:dyDescent="0.2"/>
    <row r="63820" ht="12.75" x14ac:dyDescent="0.2"/>
    <row r="63821" ht="12.75" x14ac:dyDescent="0.2"/>
    <row r="63822" ht="12.75" x14ac:dyDescent="0.2"/>
    <row r="63823" ht="12.75" x14ac:dyDescent="0.2"/>
    <row r="63824" ht="12.75" x14ac:dyDescent="0.2"/>
    <row r="63825" ht="12.75" x14ac:dyDescent="0.2"/>
    <row r="63826" ht="12.75" x14ac:dyDescent="0.2"/>
    <row r="63827" ht="12.75" x14ac:dyDescent="0.2"/>
    <row r="63828" ht="12.75" x14ac:dyDescent="0.2"/>
    <row r="63829" ht="12.75" x14ac:dyDescent="0.2"/>
    <row r="63830" ht="12.75" x14ac:dyDescent="0.2"/>
    <row r="63831" ht="12.75" x14ac:dyDescent="0.2"/>
    <row r="63832" ht="12.75" x14ac:dyDescent="0.2"/>
    <row r="63833" ht="12.75" x14ac:dyDescent="0.2"/>
    <row r="63834" ht="12.75" x14ac:dyDescent="0.2"/>
    <row r="63835" ht="12.75" x14ac:dyDescent="0.2"/>
    <row r="63836" ht="12.75" x14ac:dyDescent="0.2"/>
    <row r="63837" ht="12.75" x14ac:dyDescent="0.2"/>
    <row r="63838" ht="12.75" x14ac:dyDescent="0.2"/>
    <row r="63839" ht="12.75" x14ac:dyDescent="0.2"/>
    <row r="63840" ht="12.75" x14ac:dyDescent="0.2"/>
    <row r="63841" ht="12.75" x14ac:dyDescent="0.2"/>
    <row r="63842" ht="12.75" x14ac:dyDescent="0.2"/>
    <row r="63843" ht="12.75" x14ac:dyDescent="0.2"/>
    <row r="63844" ht="12.75" x14ac:dyDescent="0.2"/>
    <row r="63845" ht="12.75" x14ac:dyDescent="0.2"/>
    <row r="63846" ht="12.75" x14ac:dyDescent="0.2"/>
    <row r="63847" ht="12.75" x14ac:dyDescent="0.2"/>
    <row r="63848" ht="12.75" x14ac:dyDescent="0.2"/>
    <row r="63849" ht="12.75" x14ac:dyDescent="0.2"/>
    <row r="63850" ht="12.75" x14ac:dyDescent="0.2"/>
    <row r="63851" ht="12.75" x14ac:dyDescent="0.2"/>
    <row r="63852" ht="12.75" x14ac:dyDescent="0.2"/>
    <row r="63853" ht="12.75" x14ac:dyDescent="0.2"/>
    <row r="63854" ht="12.75" x14ac:dyDescent="0.2"/>
    <row r="63855" ht="12.75" x14ac:dyDescent="0.2"/>
    <row r="63856" ht="12.75" x14ac:dyDescent="0.2"/>
    <row r="63857" ht="12.75" x14ac:dyDescent="0.2"/>
    <row r="63858" ht="12.75" x14ac:dyDescent="0.2"/>
    <row r="63859" ht="12.75" x14ac:dyDescent="0.2"/>
    <row r="63860" ht="12.75" x14ac:dyDescent="0.2"/>
    <row r="63861" ht="12.75" x14ac:dyDescent="0.2"/>
    <row r="63862" ht="12.75" x14ac:dyDescent="0.2"/>
    <row r="63863" ht="12.75" x14ac:dyDescent="0.2"/>
    <row r="63864" ht="12.75" x14ac:dyDescent="0.2"/>
    <row r="63865" ht="12.75" x14ac:dyDescent="0.2"/>
    <row r="63866" ht="12.75" x14ac:dyDescent="0.2"/>
    <row r="63867" ht="12.75" x14ac:dyDescent="0.2"/>
    <row r="63868" ht="12.75" x14ac:dyDescent="0.2"/>
    <row r="63869" ht="12.75" x14ac:dyDescent="0.2"/>
    <row r="63870" ht="12.75" x14ac:dyDescent="0.2"/>
    <row r="63871" ht="12.75" x14ac:dyDescent="0.2"/>
    <row r="63872" ht="12.75" x14ac:dyDescent="0.2"/>
    <row r="63873" ht="12.75" x14ac:dyDescent="0.2"/>
    <row r="63874" ht="12.75" x14ac:dyDescent="0.2"/>
    <row r="63875" ht="12.75" x14ac:dyDescent="0.2"/>
    <row r="63876" ht="12.75" x14ac:dyDescent="0.2"/>
    <row r="63877" ht="12.75" x14ac:dyDescent="0.2"/>
    <row r="63878" ht="12.75" x14ac:dyDescent="0.2"/>
    <row r="63879" ht="12.75" x14ac:dyDescent="0.2"/>
    <row r="63880" ht="12.75" x14ac:dyDescent="0.2"/>
    <row r="63881" ht="12.75" x14ac:dyDescent="0.2"/>
    <row r="63882" ht="12.75" x14ac:dyDescent="0.2"/>
    <row r="63883" ht="12.75" x14ac:dyDescent="0.2"/>
    <row r="63884" ht="12.75" x14ac:dyDescent="0.2"/>
    <row r="63885" ht="12.75" x14ac:dyDescent="0.2"/>
    <row r="63886" ht="12.75" x14ac:dyDescent="0.2"/>
    <row r="63887" ht="12.75" x14ac:dyDescent="0.2"/>
    <row r="63888" ht="12.75" x14ac:dyDescent="0.2"/>
    <row r="63889" ht="12.75" x14ac:dyDescent="0.2"/>
    <row r="63890" ht="12.75" x14ac:dyDescent="0.2"/>
    <row r="63891" ht="12.75" x14ac:dyDescent="0.2"/>
    <row r="63892" ht="12.75" x14ac:dyDescent="0.2"/>
    <row r="63893" ht="12.75" x14ac:dyDescent="0.2"/>
    <row r="63894" ht="12.75" x14ac:dyDescent="0.2"/>
    <row r="63895" ht="12.75" x14ac:dyDescent="0.2"/>
    <row r="63896" ht="12.75" x14ac:dyDescent="0.2"/>
    <row r="63897" ht="12.75" x14ac:dyDescent="0.2"/>
    <row r="63898" ht="12.75" x14ac:dyDescent="0.2"/>
    <row r="63899" ht="12.75" x14ac:dyDescent="0.2"/>
    <row r="63900" ht="12.75" x14ac:dyDescent="0.2"/>
    <row r="63901" ht="12.75" x14ac:dyDescent="0.2"/>
    <row r="63902" ht="12.75" x14ac:dyDescent="0.2"/>
    <row r="63903" ht="12.75" x14ac:dyDescent="0.2"/>
    <row r="63904" ht="12.75" x14ac:dyDescent="0.2"/>
    <row r="63905" ht="12.75" x14ac:dyDescent="0.2"/>
    <row r="63906" ht="12.75" x14ac:dyDescent="0.2"/>
    <row r="63907" ht="12.75" x14ac:dyDescent="0.2"/>
    <row r="63908" ht="12.75" x14ac:dyDescent="0.2"/>
    <row r="63909" ht="12.75" x14ac:dyDescent="0.2"/>
    <row r="63910" ht="12.75" x14ac:dyDescent="0.2"/>
    <row r="63911" ht="12.75" x14ac:dyDescent="0.2"/>
    <row r="63912" ht="12.75" x14ac:dyDescent="0.2"/>
    <row r="63913" ht="12.75" x14ac:dyDescent="0.2"/>
    <row r="63914" ht="12.75" x14ac:dyDescent="0.2"/>
    <row r="63915" ht="12.75" x14ac:dyDescent="0.2"/>
    <row r="63916" ht="12.75" x14ac:dyDescent="0.2"/>
    <row r="63917" ht="12.75" x14ac:dyDescent="0.2"/>
    <row r="63918" ht="12.75" x14ac:dyDescent="0.2"/>
    <row r="63919" ht="12.75" x14ac:dyDescent="0.2"/>
    <row r="63920" ht="12.75" x14ac:dyDescent="0.2"/>
    <row r="63921" ht="12.75" x14ac:dyDescent="0.2"/>
    <row r="63922" ht="12.75" x14ac:dyDescent="0.2"/>
    <row r="63923" ht="12.75" x14ac:dyDescent="0.2"/>
    <row r="63924" ht="12.75" x14ac:dyDescent="0.2"/>
    <row r="63925" ht="12.75" x14ac:dyDescent="0.2"/>
    <row r="63926" ht="12.75" x14ac:dyDescent="0.2"/>
    <row r="63927" ht="12.75" x14ac:dyDescent="0.2"/>
    <row r="63928" ht="12.75" x14ac:dyDescent="0.2"/>
    <row r="63929" ht="12.75" x14ac:dyDescent="0.2"/>
    <row r="63930" ht="12.75" x14ac:dyDescent="0.2"/>
    <row r="63931" ht="12.75" x14ac:dyDescent="0.2"/>
    <row r="63932" ht="12.75" x14ac:dyDescent="0.2"/>
    <row r="63933" ht="12.75" x14ac:dyDescent="0.2"/>
    <row r="63934" ht="12.75" x14ac:dyDescent="0.2"/>
    <row r="63935" ht="12.75" x14ac:dyDescent="0.2"/>
    <row r="63936" ht="12.75" x14ac:dyDescent="0.2"/>
    <row r="63937" ht="12.75" x14ac:dyDescent="0.2"/>
    <row r="63938" ht="12.75" x14ac:dyDescent="0.2"/>
    <row r="63939" ht="12.75" x14ac:dyDescent="0.2"/>
    <row r="63940" ht="12.75" x14ac:dyDescent="0.2"/>
    <row r="63941" ht="12.75" x14ac:dyDescent="0.2"/>
    <row r="63942" ht="12.75" x14ac:dyDescent="0.2"/>
    <row r="63943" ht="12.75" x14ac:dyDescent="0.2"/>
    <row r="63944" ht="12.75" x14ac:dyDescent="0.2"/>
    <row r="63945" ht="12.75" x14ac:dyDescent="0.2"/>
    <row r="63946" ht="12.75" x14ac:dyDescent="0.2"/>
    <row r="63947" ht="12.75" x14ac:dyDescent="0.2"/>
    <row r="63948" ht="12.75" x14ac:dyDescent="0.2"/>
    <row r="63949" ht="12.75" x14ac:dyDescent="0.2"/>
    <row r="63950" ht="12.75" x14ac:dyDescent="0.2"/>
    <row r="63951" ht="12.75" x14ac:dyDescent="0.2"/>
    <row r="63952" ht="12.75" x14ac:dyDescent="0.2"/>
    <row r="63953" ht="12.75" x14ac:dyDescent="0.2"/>
    <row r="63954" ht="12.75" x14ac:dyDescent="0.2"/>
    <row r="63955" ht="12.75" x14ac:dyDescent="0.2"/>
    <row r="63956" ht="12.75" x14ac:dyDescent="0.2"/>
    <row r="63957" ht="12.75" x14ac:dyDescent="0.2"/>
    <row r="63958" ht="12.75" x14ac:dyDescent="0.2"/>
    <row r="63959" ht="12.75" x14ac:dyDescent="0.2"/>
    <row r="63960" ht="12.75" x14ac:dyDescent="0.2"/>
    <row r="63961" ht="12.75" x14ac:dyDescent="0.2"/>
    <row r="63962" ht="12.75" x14ac:dyDescent="0.2"/>
    <row r="63963" ht="12.75" x14ac:dyDescent="0.2"/>
    <row r="63964" ht="12.75" x14ac:dyDescent="0.2"/>
    <row r="63965" ht="12.75" x14ac:dyDescent="0.2"/>
    <row r="63966" ht="12.75" x14ac:dyDescent="0.2"/>
    <row r="63967" ht="12.75" x14ac:dyDescent="0.2"/>
    <row r="63968" ht="12.75" x14ac:dyDescent="0.2"/>
    <row r="63969" ht="12.75" x14ac:dyDescent="0.2"/>
    <row r="63970" ht="12.75" x14ac:dyDescent="0.2"/>
    <row r="63971" ht="12.75" x14ac:dyDescent="0.2"/>
    <row r="63972" ht="12.75" x14ac:dyDescent="0.2"/>
    <row r="63973" ht="12.75" x14ac:dyDescent="0.2"/>
    <row r="63974" ht="12.75" x14ac:dyDescent="0.2"/>
    <row r="63975" ht="12.75" x14ac:dyDescent="0.2"/>
    <row r="63976" ht="12.75" x14ac:dyDescent="0.2"/>
    <row r="63977" ht="12.75" x14ac:dyDescent="0.2"/>
    <row r="63978" ht="12.75" x14ac:dyDescent="0.2"/>
    <row r="63979" ht="12.75" x14ac:dyDescent="0.2"/>
    <row r="63980" ht="12.75" x14ac:dyDescent="0.2"/>
    <row r="63981" ht="12.75" x14ac:dyDescent="0.2"/>
    <row r="63982" ht="12.75" x14ac:dyDescent="0.2"/>
    <row r="63983" ht="12.75" x14ac:dyDescent="0.2"/>
    <row r="63984" ht="12.75" x14ac:dyDescent="0.2"/>
    <row r="63985" ht="12.75" x14ac:dyDescent="0.2"/>
    <row r="63986" ht="12.75" x14ac:dyDescent="0.2"/>
    <row r="63987" ht="12.75" x14ac:dyDescent="0.2"/>
    <row r="63988" ht="12.75" x14ac:dyDescent="0.2"/>
    <row r="63989" ht="12.75" x14ac:dyDescent="0.2"/>
    <row r="63990" ht="12.75" x14ac:dyDescent="0.2"/>
    <row r="63991" ht="12.75" x14ac:dyDescent="0.2"/>
    <row r="63992" ht="12.75" x14ac:dyDescent="0.2"/>
    <row r="63993" ht="12.75" x14ac:dyDescent="0.2"/>
    <row r="63994" ht="12.75" x14ac:dyDescent="0.2"/>
    <row r="63995" ht="12.75" x14ac:dyDescent="0.2"/>
    <row r="63996" ht="12.75" x14ac:dyDescent="0.2"/>
    <row r="63997" ht="12.75" x14ac:dyDescent="0.2"/>
    <row r="63998" ht="12.75" x14ac:dyDescent="0.2"/>
    <row r="63999" ht="12.75" x14ac:dyDescent="0.2"/>
    <row r="64000" ht="12.75" x14ac:dyDescent="0.2"/>
    <row r="64001" ht="12.75" x14ac:dyDescent="0.2"/>
    <row r="64002" ht="12.75" x14ac:dyDescent="0.2"/>
    <row r="64003" ht="12.75" x14ac:dyDescent="0.2"/>
    <row r="64004" ht="12.75" x14ac:dyDescent="0.2"/>
    <row r="64005" ht="12.75" x14ac:dyDescent="0.2"/>
    <row r="64006" ht="12.75" x14ac:dyDescent="0.2"/>
    <row r="64007" ht="12.75" x14ac:dyDescent="0.2"/>
    <row r="64008" ht="12.75" x14ac:dyDescent="0.2"/>
    <row r="64009" ht="12.75" x14ac:dyDescent="0.2"/>
    <row r="64010" ht="12.75" x14ac:dyDescent="0.2"/>
    <row r="64011" ht="12.75" x14ac:dyDescent="0.2"/>
    <row r="64012" ht="12.75" x14ac:dyDescent="0.2"/>
    <row r="64013" ht="12.75" x14ac:dyDescent="0.2"/>
    <row r="64014" ht="12.75" x14ac:dyDescent="0.2"/>
    <row r="64015" ht="12.75" x14ac:dyDescent="0.2"/>
    <row r="64016" ht="12.75" x14ac:dyDescent="0.2"/>
    <row r="64017" ht="12.75" x14ac:dyDescent="0.2"/>
    <row r="64018" ht="12.75" x14ac:dyDescent="0.2"/>
    <row r="64019" ht="12.75" x14ac:dyDescent="0.2"/>
    <row r="64020" ht="12.75" x14ac:dyDescent="0.2"/>
    <row r="64021" ht="12.75" x14ac:dyDescent="0.2"/>
    <row r="64022" ht="12.75" x14ac:dyDescent="0.2"/>
    <row r="64023" ht="12.75" x14ac:dyDescent="0.2"/>
    <row r="64024" ht="12.75" x14ac:dyDescent="0.2"/>
    <row r="64025" ht="12.75" x14ac:dyDescent="0.2"/>
    <row r="64026" ht="12.75" x14ac:dyDescent="0.2"/>
    <row r="64027" ht="12.75" x14ac:dyDescent="0.2"/>
    <row r="64028" ht="12.75" x14ac:dyDescent="0.2"/>
    <row r="64029" ht="12.75" x14ac:dyDescent="0.2"/>
    <row r="64030" ht="12.75" x14ac:dyDescent="0.2"/>
    <row r="64031" ht="12.75" x14ac:dyDescent="0.2"/>
    <row r="64032" ht="12.75" x14ac:dyDescent="0.2"/>
    <row r="64033" ht="12.75" x14ac:dyDescent="0.2"/>
    <row r="64034" ht="12.75" x14ac:dyDescent="0.2"/>
    <row r="64035" ht="12.75" x14ac:dyDescent="0.2"/>
    <row r="64036" ht="12.75" x14ac:dyDescent="0.2"/>
    <row r="64037" ht="12.75" x14ac:dyDescent="0.2"/>
    <row r="64038" ht="12.75" x14ac:dyDescent="0.2"/>
    <row r="64039" ht="12.75" x14ac:dyDescent="0.2"/>
    <row r="64040" ht="12.75" x14ac:dyDescent="0.2"/>
    <row r="64041" ht="12.75" x14ac:dyDescent="0.2"/>
    <row r="64042" ht="12.75" x14ac:dyDescent="0.2"/>
    <row r="64043" ht="12.75" x14ac:dyDescent="0.2"/>
    <row r="64044" ht="12.75" x14ac:dyDescent="0.2"/>
    <row r="64045" ht="12.75" x14ac:dyDescent="0.2"/>
    <row r="64046" ht="12.75" x14ac:dyDescent="0.2"/>
    <row r="64047" ht="12.75" x14ac:dyDescent="0.2"/>
    <row r="64048" ht="12.75" x14ac:dyDescent="0.2"/>
    <row r="64049" ht="12.75" x14ac:dyDescent="0.2"/>
    <row r="64050" ht="12.75" x14ac:dyDescent="0.2"/>
    <row r="64051" ht="12.75" x14ac:dyDescent="0.2"/>
    <row r="64052" ht="12.75" x14ac:dyDescent="0.2"/>
    <row r="64053" ht="12.75" x14ac:dyDescent="0.2"/>
    <row r="64054" ht="12.75" x14ac:dyDescent="0.2"/>
    <row r="64055" ht="12.75" x14ac:dyDescent="0.2"/>
    <row r="64056" ht="12.75" x14ac:dyDescent="0.2"/>
    <row r="64057" ht="12.75" x14ac:dyDescent="0.2"/>
    <row r="64058" ht="12.75" x14ac:dyDescent="0.2"/>
    <row r="64059" ht="12.75" x14ac:dyDescent="0.2"/>
    <row r="64060" ht="12.75" x14ac:dyDescent="0.2"/>
    <row r="64061" ht="12.75" x14ac:dyDescent="0.2"/>
    <row r="64062" ht="12.75" x14ac:dyDescent="0.2"/>
    <row r="64063" ht="12.75" x14ac:dyDescent="0.2"/>
    <row r="64064" ht="12.75" x14ac:dyDescent="0.2"/>
    <row r="64065" ht="12.75" x14ac:dyDescent="0.2"/>
    <row r="64066" ht="12.75" x14ac:dyDescent="0.2"/>
    <row r="64067" ht="12.75" x14ac:dyDescent="0.2"/>
    <row r="64068" ht="12.75" x14ac:dyDescent="0.2"/>
    <row r="64069" ht="12.75" x14ac:dyDescent="0.2"/>
    <row r="64070" ht="12.75" x14ac:dyDescent="0.2"/>
    <row r="64071" ht="12.75" x14ac:dyDescent="0.2"/>
    <row r="64072" ht="12.75" x14ac:dyDescent="0.2"/>
    <row r="64073" ht="12.75" x14ac:dyDescent="0.2"/>
    <row r="64074" ht="12.75" x14ac:dyDescent="0.2"/>
    <row r="64075" ht="12.75" x14ac:dyDescent="0.2"/>
    <row r="64076" ht="12.75" x14ac:dyDescent="0.2"/>
    <row r="64077" ht="12.75" x14ac:dyDescent="0.2"/>
    <row r="64078" ht="12.75" x14ac:dyDescent="0.2"/>
    <row r="64079" ht="12.75" x14ac:dyDescent="0.2"/>
    <row r="64080" ht="12.75" x14ac:dyDescent="0.2"/>
    <row r="64081" ht="12.75" x14ac:dyDescent="0.2"/>
    <row r="64082" ht="12.75" x14ac:dyDescent="0.2"/>
    <row r="64083" ht="12.75" x14ac:dyDescent="0.2"/>
    <row r="64084" ht="12.75" x14ac:dyDescent="0.2"/>
    <row r="64085" ht="12.75" x14ac:dyDescent="0.2"/>
    <row r="64086" ht="12.75" x14ac:dyDescent="0.2"/>
    <row r="64087" ht="12.75" x14ac:dyDescent="0.2"/>
    <row r="64088" ht="12.75" x14ac:dyDescent="0.2"/>
    <row r="64089" ht="12.75" x14ac:dyDescent="0.2"/>
    <row r="64090" ht="12.75" x14ac:dyDescent="0.2"/>
    <row r="64091" ht="12.75" x14ac:dyDescent="0.2"/>
    <row r="64092" ht="12.75" x14ac:dyDescent="0.2"/>
    <row r="64093" ht="12.75" x14ac:dyDescent="0.2"/>
    <row r="64094" ht="12.75" x14ac:dyDescent="0.2"/>
    <row r="64095" ht="12.75" x14ac:dyDescent="0.2"/>
    <row r="64096" ht="12.75" x14ac:dyDescent="0.2"/>
    <row r="64097" ht="12.75" x14ac:dyDescent="0.2"/>
    <row r="64098" ht="12.75" x14ac:dyDescent="0.2"/>
    <row r="64099" ht="12.75" x14ac:dyDescent="0.2"/>
    <row r="64100" ht="12.75" x14ac:dyDescent="0.2"/>
    <row r="64101" ht="12.75" x14ac:dyDescent="0.2"/>
    <row r="64102" ht="12.75" x14ac:dyDescent="0.2"/>
    <row r="64103" ht="12.75" x14ac:dyDescent="0.2"/>
    <row r="64104" ht="12.75" x14ac:dyDescent="0.2"/>
    <row r="64105" ht="12.75" x14ac:dyDescent="0.2"/>
    <row r="64106" ht="12.75" x14ac:dyDescent="0.2"/>
    <row r="64107" ht="12.75" x14ac:dyDescent="0.2"/>
    <row r="64108" ht="12.75" x14ac:dyDescent="0.2"/>
    <row r="64109" ht="12.75" x14ac:dyDescent="0.2"/>
    <row r="64110" ht="12.75" x14ac:dyDescent="0.2"/>
    <row r="64111" ht="12.75" x14ac:dyDescent="0.2"/>
    <row r="64112" ht="12.75" x14ac:dyDescent="0.2"/>
    <row r="64113" ht="12.75" x14ac:dyDescent="0.2"/>
    <row r="64114" ht="12.75" x14ac:dyDescent="0.2"/>
    <row r="64115" ht="12.75" x14ac:dyDescent="0.2"/>
    <row r="64116" ht="12.75" x14ac:dyDescent="0.2"/>
    <row r="64117" ht="12.75" x14ac:dyDescent="0.2"/>
    <row r="64118" ht="12.75" x14ac:dyDescent="0.2"/>
    <row r="64119" ht="12.75" x14ac:dyDescent="0.2"/>
    <row r="64120" ht="12.75" x14ac:dyDescent="0.2"/>
    <row r="64121" ht="12.75" x14ac:dyDescent="0.2"/>
    <row r="64122" ht="12.75" x14ac:dyDescent="0.2"/>
    <row r="64123" ht="12.75" x14ac:dyDescent="0.2"/>
    <row r="64124" ht="12.75" x14ac:dyDescent="0.2"/>
    <row r="64125" ht="12.75" x14ac:dyDescent="0.2"/>
    <row r="64126" ht="12.75" x14ac:dyDescent="0.2"/>
    <row r="64127" ht="12.75" x14ac:dyDescent="0.2"/>
    <row r="64128" ht="12.75" x14ac:dyDescent="0.2"/>
    <row r="64129" ht="12.75" x14ac:dyDescent="0.2"/>
    <row r="64130" ht="12.75" x14ac:dyDescent="0.2"/>
    <row r="64131" ht="12.75" x14ac:dyDescent="0.2"/>
    <row r="64132" ht="12.75" x14ac:dyDescent="0.2"/>
    <row r="64133" ht="12.75" x14ac:dyDescent="0.2"/>
    <row r="64134" ht="12.75" x14ac:dyDescent="0.2"/>
    <row r="64135" ht="12.75" x14ac:dyDescent="0.2"/>
    <row r="64136" ht="12.75" x14ac:dyDescent="0.2"/>
    <row r="64137" ht="12.75" x14ac:dyDescent="0.2"/>
    <row r="64138" ht="12.75" x14ac:dyDescent="0.2"/>
    <row r="64139" ht="12.75" x14ac:dyDescent="0.2"/>
    <row r="64140" ht="12.75" x14ac:dyDescent="0.2"/>
    <row r="64141" ht="12.75" x14ac:dyDescent="0.2"/>
    <row r="64142" ht="12.75" x14ac:dyDescent="0.2"/>
    <row r="64143" ht="12.75" x14ac:dyDescent="0.2"/>
    <row r="64144" ht="12.75" x14ac:dyDescent="0.2"/>
    <row r="64145" ht="12.75" x14ac:dyDescent="0.2"/>
    <row r="64146" ht="12.75" x14ac:dyDescent="0.2"/>
    <row r="64147" ht="12.75" x14ac:dyDescent="0.2"/>
    <row r="64148" ht="12.75" x14ac:dyDescent="0.2"/>
    <row r="64149" ht="12.75" x14ac:dyDescent="0.2"/>
    <row r="64150" ht="12.75" x14ac:dyDescent="0.2"/>
    <row r="64151" ht="12.75" x14ac:dyDescent="0.2"/>
    <row r="64152" ht="12.75" x14ac:dyDescent="0.2"/>
    <row r="64153" ht="12.75" x14ac:dyDescent="0.2"/>
    <row r="64154" ht="12.75" x14ac:dyDescent="0.2"/>
    <row r="64155" ht="12.75" x14ac:dyDescent="0.2"/>
    <row r="64156" ht="12.75" x14ac:dyDescent="0.2"/>
    <row r="64157" ht="12.75" x14ac:dyDescent="0.2"/>
    <row r="64158" ht="12.75" x14ac:dyDescent="0.2"/>
    <row r="64159" ht="12.75" x14ac:dyDescent="0.2"/>
    <row r="64160" ht="12.75" x14ac:dyDescent="0.2"/>
    <row r="64161" ht="12.75" x14ac:dyDescent="0.2"/>
    <row r="64162" ht="12.75" x14ac:dyDescent="0.2"/>
    <row r="64163" ht="12.75" x14ac:dyDescent="0.2"/>
    <row r="64164" ht="12.75" x14ac:dyDescent="0.2"/>
    <row r="64165" ht="12.75" x14ac:dyDescent="0.2"/>
    <row r="64166" ht="12.75" x14ac:dyDescent="0.2"/>
    <row r="64167" ht="12.75" x14ac:dyDescent="0.2"/>
    <row r="64168" ht="12.75" x14ac:dyDescent="0.2"/>
    <row r="64169" ht="12.75" x14ac:dyDescent="0.2"/>
    <row r="64170" ht="12.75" x14ac:dyDescent="0.2"/>
    <row r="64171" ht="12.75" x14ac:dyDescent="0.2"/>
    <row r="64172" ht="12.75" x14ac:dyDescent="0.2"/>
    <row r="64173" ht="12.75" x14ac:dyDescent="0.2"/>
    <row r="64174" ht="12.75" x14ac:dyDescent="0.2"/>
    <row r="64175" ht="12.75" x14ac:dyDescent="0.2"/>
    <row r="64176" ht="12.75" x14ac:dyDescent="0.2"/>
    <row r="64177" ht="12.75" x14ac:dyDescent="0.2"/>
    <row r="64178" ht="12.75" x14ac:dyDescent="0.2"/>
    <row r="64179" ht="12.75" x14ac:dyDescent="0.2"/>
    <row r="64180" ht="12.75" x14ac:dyDescent="0.2"/>
    <row r="64181" ht="12.75" x14ac:dyDescent="0.2"/>
    <row r="64182" ht="12.75" x14ac:dyDescent="0.2"/>
    <row r="64183" ht="12.75" x14ac:dyDescent="0.2"/>
    <row r="64184" ht="12.75" x14ac:dyDescent="0.2"/>
    <row r="64185" ht="12.75" x14ac:dyDescent="0.2"/>
    <row r="64186" ht="12.75" x14ac:dyDescent="0.2"/>
    <row r="64187" ht="12.75" x14ac:dyDescent="0.2"/>
    <row r="64188" ht="12.75" x14ac:dyDescent="0.2"/>
    <row r="64189" ht="12.75" x14ac:dyDescent="0.2"/>
    <row r="64190" ht="12.75" x14ac:dyDescent="0.2"/>
    <row r="64191" ht="12.75" x14ac:dyDescent="0.2"/>
    <row r="64192" ht="12.75" x14ac:dyDescent="0.2"/>
    <row r="64193" ht="12.75" x14ac:dyDescent="0.2"/>
    <row r="64194" ht="12.75" x14ac:dyDescent="0.2"/>
    <row r="64195" ht="12.75" x14ac:dyDescent="0.2"/>
    <row r="64196" ht="12.75" x14ac:dyDescent="0.2"/>
    <row r="64197" ht="12.75" x14ac:dyDescent="0.2"/>
    <row r="64198" ht="12.75" x14ac:dyDescent="0.2"/>
    <row r="64199" ht="12.75" x14ac:dyDescent="0.2"/>
    <row r="64200" ht="12.75" x14ac:dyDescent="0.2"/>
    <row r="64201" ht="12.75" x14ac:dyDescent="0.2"/>
    <row r="64202" ht="12.75" x14ac:dyDescent="0.2"/>
    <row r="64203" ht="12.75" x14ac:dyDescent="0.2"/>
    <row r="64204" ht="12.75" x14ac:dyDescent="0.2"/>
    <row r="64205" ht="12.75" x14ac:dyDescent="0.2"/>
    <row r="64206" ht="12.75" x14ac:dyDescent="0.2"/>
    <row r="64207" ht="12.75" x14ac:dyDescent="0.2"/>
    <row r="64208" ht="12.75" x14ac:dyDescent="0.2"/>
    <row r="64209" ht="12.75" x14ac:dyDescent="0.2"/>
    <row r="64210" ht="12.75" x14ac:dyDescent="0.2"/>
    <row r="64211" ht="12.75" x14ac:dyDescent="0.2"/>
    <row r="64212" ht="12.75" x14ac:dyDescent="0.2"/>
    <row r="64213" ht="12.75" x14ac:dyDescent="0.2"/>
    <row r="64214" ht="12.75" x14ac:dyDescent="0.2"/>
    <row r="64215" ht="12.75" x14ac:dyDescent="0.2"/>
    <row r="64216" ht="12.75" x14ac:dyDescent="0.2"/>
    <row r="64217" ht="12.75" x14ac:dyDescent="0.2"/>
    <row r="64218" ht="12.75" x14ac:dyDescent="0.2"/>
    <row r="64219" ht="12.75" x14ac:dyDescent="0.2"/>
    <row r="64220" ht="12.75" x14ac:dyDescent="0.2"/>
    <row r="64221" ht="12.75" x14ac:dyDescent="0.2"/>
    <row r="64222" ht="12.75" x14ac:dyDescent="0.2"/>
    <row r="64223" ht="12.75" x14ac:dyDescent="0.2"/>
    <row r="64224" ht="12.75" x14ac:dyDescent="0.2"/>
    <row r="64225" ht="12.75" x14ac:dyDescent="0.2"/>
    <row r="64226" ht="12.75" x14ac:dyDescent="0.2"/>
    <row r="64227" ht="12.75" x14ac:dyDescent="0.2"/>
    <row r="64228" ht="12.75" x14ac:dyDescent="0.2"/>
    <row r="64229" ht="12.75" x14ac:dyDescent="0.2"/>
    <row r="64230" ht="12.75" x14ac:dyDescent="0.2"/>
    <row r="64231" ht="12.75" x14ac:dyDescent="0.2"/>
    <row r="64232" ht="12.75" x14ac:dyDescent="0.2"/>
    <row r="64233" ht="12.75" x14ac:dyDescent="0.2"/>
    <row r="64234" ht="12.75" x14ac:dyDescent="0.2"/>
    <row r="64235" ht="12.75" x14ac:dyDescent="0.2"/>
    <row r="64236" ht="12.75" x14ac:dyDescent="0.2"/>
    <row r="64237" ht="12.75" x14ac:dyDescent="0.2"/>
    <row r="64238" ht="12.75" x14ac:dyDescent="0.2"/>
    <row r="64239" ht="12.75" x14ac:dyDescent="0.2"/>
    <row r="64240" ht="12.75" x14ac:dyDescent="0.2"/>
    <row r="64241" ht="12.75" x14ac:dyDescent="0.2"/>
    <row r="64242" ht="12.75" x14ac:dyDescent="0.2"/>
    <row r="64243" ht="12.75" x14ac:dyDescent="0.2"/>
    <row r="64244" ht="12.75" x14ac:dyDescent="0.2"/>
    <row r="64245" ht="12.75" x14ac:dyDescent="0.2"/>
    <row r="64246" ht="12.75" x14ac:dyDescent="0.2"/>
    <row r="64247" ht="12.75" x14ac:dyDescent="0.2"/>
    <row r="64248" ht="12.75" x14ac:dyDescent="0.2"/>
    <row r="64249" ht="12.75" x14ac:dyDescent="0.2"/>
    <row r="64250" ht="12.75" x14ac:dyDescent="0.2"/>
    <row r="64251" ht="12.75" x14ac:dyDescent="0.2"/>
    <row r="64252" ht="12.75" x14ac:dyDescent="0.2"/>
    <row r="64253" ht="12.75" x14ac:dyDescent="0.2"/>
    <row r="64254" ht="12.75" x14ac:dyDescent="0.2"/>
    <row r="64255" ht="12.75" x14ac:dyDescent="0.2"/>
    <row r="64256" ht="12.75" x14ac:dyDescent="0.2"/>
    <row r="64257" ht="12.75" x14ac:dyDescent="0.2"/>
    <row r="64258" ht="12.75" x14ac:dyDescent="0.2"/>
    <row r="64259" ht="12.75" x14ac:dyDescent="0.2"/>
    <row r="64260" ht="12.75" x14ac:dyDescent="0.2"/>
    <row r="64261" ht="12.75" x14ac:dyDescent="0.2"/>
    <row r="64262" ht="12.75" x14ac:dyDescent="0.2"/>
    <row r="64263" ht="12.75" x14ac:dyDescent="0.2"/>
    <row r="64264" ht="12.75" x14ac:dyDescent="0.2"/>
    <row r="64265" ht="12.75" x14ac:dyDescent="0.2"/>
    <row r="64266" ht="12.75" x14ac:dyDescent="0.2"/>
    <row r="64267" ht="12.75" x14ac:dyDescent="0.2"/>
    <row r="64268" ht="12.75" x14ac:dyDescent="0.2"/>
    <row r="64269" ht="12.75" x14ac:dyDescent="0.2"/>
    <row r="64270" ht="12.75" x14ac:dyDescent="0.2"/>
    <row r="64271" ht="12.75" x14ac:dyDescent="0.2"/>
    <row r="64272" ht="12.75" x14ac:dyDescent="0.2"/>
    <row r="64273" ht="12.75" x14ac:dyDescent="0.2"/>
    <row r="64274" ht="12.75" x14ac:dyDescent="0.2"/>
    <row r="64275" ht="12.75" x14ac:dyDescent="0.2"/>
    <row r="64276" ht="12.75" x14ac:dyDescent="0.2"/>
    <row r="64277" ht="12.75" x14ac:dyDescent="0.2"/>
    <row r="64278" ht="12.75" x14ac:dyDescent="0.2"/>
    <row r="64279" ht="12.75" x14ac:dyDescent="0.2"/>
    <row r="64280" ht="12.75" x14ac:dyDescent="0.2"/>
    <row r="64281" ht="12.75" x14ac:dyDescent="0.2"/>
    <row r="64282" ht="12.75" x14ac:dyDescent="0.2"/>
    <row r="64283" ht="12.75" x14ac:dyDescent="0.2"/>
    <row r="64284" ht="12.75" x14ac:dyDescent="0.2"/>
    <row r="64285" ht="12.75" x14ac:dyDescent="0.2"/>
    <row r="64286" ht="12.75" x14ac:dyDescent="0.2"/>
    <row r="64287" ht="12.75" x14ac:dyDescent="0.2"/>
    <row r="64288" ht="12.75" x14ac:dyDescent="0.2"/>
    <row r="64289" ht="12.75" x14ac:dyDescent="0.2"/>
    <row r="64290" ht="12.75" x14ac:dyDescent="0.2"/>
    <row r="64291" ht="12.75" x14ac:dyDescent="0.2"/>
    <row r="64292" ht="12.75" x14ac:dyDescent="0.2"/>
    <row r="64293" ht="12.75" x14ac:dyDescent="0.2"/>
    <row r="64294" ht="12.75" x14ac:dyDescent="0.2"/>
    <row r="64295" ht="12.75" x14ac:dyDescent="0.2"/>
    <row r="64296" ht="12.75" x14ac:dyDescent="0.2"/>
    <row r="64297" ht="12.75" x14ac:dyDescent="0.2"/>
    <row r="64298" ht="12.75" x14ac:dyDescent="0.2"/>
    <row r="64299" ht="12.75" x14ac:dyDescent="0.2"/>
    <row r="64300" ht="12.75" x14ac:dyDescent="0.2"/>
    <row r="64301" ht="12.75" x14ac:dyDescent="0.2"/>
    <row r="64302" ht="12.75" x14ac:dyDescent="0.2"/>
    <row r="64303" ht="12.75" x14ac:dyDescent="0.2"/>
    <row r="64304" ht="12.75" x14ac:dyDescent="0.2"/>
    <row r="64305" ht="12.75" x14ac:dyDescent="0.2"/>
    <row r="64306" ht="12.75" x14ac:dyDescent="0.2"/>
    <row r="64307" ht="12.75" x14ac:dyDescent="0.2"/>
    <row r="64308" ht="12.75" x14ac:dyDescent="0.2"/>
    <row r="64309" ht="12.75" x14ac:dyDescent="0.2"/>
    <row r="64310" ht="12.75" x14ac:dyDescent="0.2"/>
    <row r="64311" ht="12.75" x14ac:dyDescent="0.2"/>
    <row r="64312" ht="12.75" x14ac:dyDescent="0.2"/>
    <row r="64313" ht="12.75" x14ac:dyDescent="0.2"/>
    <row r="64314" ht="12.75" x14ac:dyDescent="0.2"/>
    <row r="64315" ht="12.75" x14ac:dyDescent="0.2"/>
    <row r="64316" ht="12.75" x14ac:dyDescent="0.2"/>
    <row r="64317" ht="12.75" x14ac:dyDescent="0.2"/>
    <row r="64318" ht="12.75" x14ac:dyDescent="0.2"/>
    <row r="64319" ht="12.75" x14ac:dyDescent="0.2"/>
    <row r="64320" ht="12.75" x14ac:dyDescent="0.2"/>
    <row r="64321" ht="12.75" x14ac:dyDescent="0.2"/>
    <row r="64322" ht="12.75" x14ac:dyDescent="0.2"/>
    <row r="64323" ht="12.75" x14ac:dyDescent="0.2"/>
    <row r="64324" ht="12.75" x14ac:dyDescent="0.2"/>
    <row r="64325" ht="12.75" x14ac:dyDescent="0.2"/>
    <row r="64326" ht="12.75" x14ac:dyDescent="0.2"/>
    <row r="64327" ht="12.75" x14ac:dyDescent="0.2"/>
    <row r="64328" ht="12.75" x14ac:dyDescent="0.2"/>
    <row r="64329" ht="12.75" x14ac:dyDescent="0.2"/>
    <row r="64330" ht="12.75" x14ac:dyDescent="0.2"/>
    <row r="64331" ht="12.75" x14ac:dyDescent="0.2"/>
    <row r="64332" ht="12.75" x14ac:dyDescent="0.2"/>
    <row r="64333" ht="12.75" x14ac:dyDescent="0.2"/>
    <row r="64334" ht="12.75" x14ac:dyDescent="0.2"/>
    <row r="64335" ht="12.75" x14ac:dyDescent="0.2"/>
    <row r="64336" ht="12.75" x14ac:dyDescent="0.2"/>
    <row r="64337" ht="12.75" x14ac:dyDescent="0.2"/>
    <row r="64338" ht="12.75" x14ac:dyDescent="0.2"/>
    <row r="64339" ht="12.75" x14ac:dyDescent="0.2"/>
    <row r="64340" ht="12.75" x14ac:dyDescent="0.2"/>
    <row r="64341" ht="12.75" x14ac:dyDescent="0.2"/>
    <row r="64342" ht="12.75" x14ac:dyDescent="0.2"/>
    <row r="64343" ht="12.75" x14ac:dyDescent="0.2"/>
    <row r="64344" ht="12.75" x14ac:dyDescent="0.2"/>
    <row r="64345" ht="12.75" x14ac:dyDescent="0.2"/>
    <row r="64346" ht="12.75" x14ac:dyDescent="0.2"/>
    <row r="64347" ht="12.75" x14ac:dyDescent="0.2"/>
    <row r="64348" ht="12.75" x14ac:dyDescent="0.2"/>
    <row r="64349" ht="12.75" x14ac:dyDescent="0.2"/>
    <row r="64350" ht="12.75" x14ac:dyDescent="0.2"/>
    <row r="64351" ht="12.75" x14ac:dyDescent="0.2"/>
    <row r="64352" ht="12.75" x14ac:dyDescent="0.2"/>
    <row r="64353" ht="12.75" x14ac:dyDescent="0.2"/>
    <row r="64354" ht="12.75" x14ac:dyDescent="0.2"/>
    <row r="64355" ht="12.75" x14ac:dyDescent="0.2"/>
    <row r="64356" ht="12.75" x14ac:dyDescent="0.2"/>
    <row r="64357" ht="12.75" x14ac:dyDescent="0.2"/>
    <row r="64358" ht="12.75" x14ac:dyDescent="0.2"/>
    <row r="64359" ht="12.75" x14ac:dyDescent="0.2"/>
    <row r="64360" ht="12.75" x14ac:dyDescent="0.2"/>
    <row r="64361" ht="12.75" x14ac:dyDescent="0.2"/>
    <row r="64362" ht="12.75" x14ac:dyDescent="0.2"/>
    <row r="64363" ht="12.75" x14ac:dyDescent="0.2"/>
    <row r="64364" ht="12.75" x14ac:dyDescent="0.2"/>
    <row r="64365" ht="12.75" x14ac:dyDescent="0.2"/>
    <row r="64366" ht="12.75" x14ac:dyDescent="0.2"/>
    <row r="64367" ht="12.75" x14ac:dyDescent="0.2"/>
    <row r="64368" ht="12.75" x14ac:dyDescent="0.2"/>
    <row r="64369" ht="12.75" x14ac:dyDescent="0.2"/>
    <row r="64370" ht="12.75" x14ac:dyDescent="0.2"/>
    <row r="64371" ht="12.75" x14ac:dyDescent="0.2"/>
    <row r="64372" ht="12.75" x14ac:dyDescent="0.2"/>
    <row r="64373" ht="12.75" x14ac:dyDescent="0.2"/>
    <row r="64374" ht="12.75" x14ac:dyDescent="0.2"/>
    <row r="64375" ht="12.75" x14ac:dyDescent="0.2"/>
    <row r="64376" ht="12.75" x14ac:dyDescent="0.2"/>
    <row r="64377" ht="12.75" x14ac:dyDescent="0.2"/>
    <row r="64378" ht="12.75" x14ac:dyDescent="0.2"/>
    <row r="64379" ht="12.75" x14ac:dyDescent="0.2"/>
    <row r="64380" ht="12.75" x14ac:dyDescent="0.2"/>
    <row r="64381" ht="12.75" x14ac:dyDescent="0.2"/>
    <row r="64382" ht="12.75" x14ac:dyDescent="0.2"/>
    <row r="64383" ht="12.75" x14ac:dyDescent="0.2"/>
    <row r="64384" ht="12.75" x14ac:dyDescent="0.2"/>
    <row r="64385" ht="12.75" x14ac:dyDescent="0.2"/>
    <row r="64386" ht="12.75" x14ac:dyDescent="0.2"/>
    <row r="64387" ht="12.75" x14ac:dyDescent="0.2"/>
    <row r="64388" ht="12.75" x14ac:dyDescent="0.2"/>
    <row r="64389" ht="12.75" x14ac:dyDescent="0.2"/>
    <row r="64390" ht="12.75" x14ac:dyDescent="0.2"/>
    <row r="64391" ht="12.75" x14ac:dyDescent="0.2"/>
    <row r="64392" ht="12.75" x14ac:dyDescent="0.2"/>
    <row r="64393" ht="12.75" x14ac:dyDescent="0.2"/>
    <row r="64394" ht="12.75" x14ac:dyDescent="0.2"/>
    <row r="64395" ht="12.75" x14ac:dyDescent="0.2"/>
    <row r="64396" ht="12.75" x14ac:dyDescent="0.2"/>
    <row r="64397" ht="12.75" x14ac:dyDescent="0.2"/>
    <row r="64398" ht="12.75" x14ac:dyDescent="0.2"/>
    <row r="64399" ht="12.75" x14ac:dyDescent="0.2"/>
    <row r="64400" ht="12.75" x14ac:dyDescent="0.2"/>
    <row r="64401" ht="12.75" x14ac:dyDescent="0.2"/>
    <row r="64402" ht="12.75" x14ac:dyDescent="0.2"/>
    <row r="64403" ht="12.75" x14ac:dyDescent="0.2"/>
    <row r="64404" ht="12.75" x14ac:dyDescent="0.2"/>
    <row r="64405" ht="12.75" x14ac:dyDescent="0.2"/>
    <row r="64406" ht="12.75" x14ac:dyDescent="0.2"/>
    <row r="64407" ht="12.75" x14ac:dyDescent="0.2"/>
    <row r="64408" ht="12.75" x14ac:dyDescent="0.2"/>
    <row r="64409" ht="12.75" x14ac:dyDescent="0.2"/>
    <row r="64410" ht="12.75" x14ac:dyDescent="0.2"/>
    <row r="64411" ht="12.75" x14ac:dyDescent="0.2"/>
    <row r="64412" ht="12.75" x14ac:dyDescent="0.2"/>
    <row r="64413" ht="12.75" x14ac:dyDescent="0.2"/>
    <row r="64414" ht="12.75" x14ac:dyDescent="0.2"/>
    <row r="64415" ht="12.75" x14ac:dyDescent="0.2"/>
    <row r="64416" ht="12.75" x14ac:dyDescent="0.2"/>
    <row r="64417" ht="12.75" x14ac:dyDescent="0.2"/>
    <row r="64418" ht="12.75" x14ac:dyDescent="0.2"/>
    <row r="64419" ht="12.75" x14ac:dyDescent="0.2"/>
    <row r="64420" ht="12.75" x14ac:dyDescent="0.2"/>
    <row r="64421" ht="12.75" x14ac:dyDescent="0.2"/>
    <row r="64422" ht="12.75" x14ac:dyDescent="0.2"/>
    <row r="64423" ht="12.75" x14ac:dyDescent="0.2"/>
    <row r="64424" ht="12.75" x14ac:dyDescent="0.2"/>
    <row r="64425" ht="12.75" x14ac:dyDescent="0.2"/>
    <row r="64426" ht="12.75" x14ac:dyDescent="0.2"/>
    <row r="64427" ht="12.75" x14ac:dyDescent="0.2"/>
    <row r="64428" ht="12.75" x14ac:dyDescent="0.2"/>
    <row r="64429" ht="12.75" x14ac:dyDescent="0.2"/>
    <row r="64430" ht="12.75" x14ac:dyDescent="0.2"/>
    <row r="64431" ht="12.75" x14ac:dyDescent="0.2"/>
    <row r="64432" ht="12.75" x14ac:dyDescent="0.2"/>
    <row r="64433" ht="12.75" x14ac:dyDescent="0.2"/>
    <row r="64434" ht="12.75" x14ac:dyDescent="0.2"/>
    <row r="64435" ht="12.75" x14ac:dyDescent="0.2"/>
    <row r="64436" ht="12.75" x14ac:dyDescent="0.2"/>
    <row r="64437" ht="12.75" x14ac:dyDescent="0.2"/>
    <row r="64438" ht="12.75" x14ac:dyDescent="0.2"/>
    <row r="64439" ht="12.75" x14ac:dyDescent="0.2"/>
    <row r="64440" ht="12.75" x14ac:dyDescent="0.2"/>
    <row r="64441" ht="12.75" x14ac:dyDescent="0.2"/>
    <row r="64442" ht="12.75" x14ac:dyDescent="0.2"/>
    <row r="64443" ht="12.75" x14ac:dyDescent="0.2"/>
    <row r="64444" ht="12.75" x14ac:dyDescent="0.2"/>
    <row r="64445" ht="12.75" x14ac:dyDescent="0.2"/>
    <row r="64446" ht="12.75" x14ac:dyDescent="0.2"/>
    <row r="64447" ht="12.75" x14ac:dyDescent="0.2"/>
    <row r="64448" ht="12.75" x14ac:dyDescent="0.2"/>
    <row r="64449" ht="12.75" x14ac:dyDescent="0.2"/>
    <row r="64450" ht="12.75" x14ac:dyDescent="0.2"/>
    <row r="64451" ht="12.75" x14ac:dyDescent="0.2"/>
    <row r="64452" ht="12.75" x14ac:dyDescent="0.2"/>
    <row r="64453" ht="12.75" x14ac:dyDescent="0.2"/>
    <row r="64454" ht="12.75" x14ac:dyDescent="0.2"/>
    <row r="64455" ht="12.75" x14ac:dyDescent="0.2"/>
    <row r="64456" ht="12.75" x14ac:dyDescent="0.2"/>
    <row r="64457" ht="12.75" x14ac:dyDescent="0.2"/>
    <row r="64458" ht="12.75" x14ac:dyDescent="0.2"/>
    <row r="64459" ht="12.75" x14ac:dyDescent="0.2"/>
    <row r="64460" ht="12.75" x14ac:dyDescent="0.2"/>
    <row r="64461" ht="12.75" x14ac:dyDescent="0.2"/>
    <row r="64462" ht="12.75" x14ac:dyDescent="0.2"/>
    <row r="64463" ht="12.75" x14ac:dyDescent="0.2"/>
    <row r="64464" ht="12.75" x14ac:dyDescent="0.2"/>
    <row r="64465" ht="12.75" x14ac:dyDescent="0.2"/>
    <row r="64466" ht="12.75" x14ac:dyDescent="0.2"/>
    <row r="64467" ht="12.75" x14ac:dyDescent="0.2"/>
    <row r="64468" ht="12.75" x14ac:dyDescent="0.2"/>
    <row r="64469" ht="12.75" x14ac:dyDescent="0.2"/>
    <row r="64470" ht="12.75" x14ac:dyDescent="0.2"/>
    <row r="64471" ht="12.75" x14ac:dyDescent="0.2"/>
    <row r="64472" ht="12.75" x14ac:dyDescent="0.2"/>
    <row r="64473" ht="12.75" x14ac:dyDescent="0.2"/>
    <row r="64474" ht="12.75" x14ac:dyDescent="0.2"/>
    <row r="64475" ht="12.75" x14ac:dyDescent="0.2"/>
    <row r="64476" ht="12.75" x14ac:dyDescent="0.2"/>
    <row r="64477" ht="12.75" x14ac:dyDescent="0.2"/>
    <row r="64478" ht="12.75" x14ac:dyDescent="0.2"/>
    <row r="64479" ht="12.75" x14ac:dyDescent="0.2"/>
    <row r="64480" ht="12.75" x14ac:dyDescent="0.2"/>
    <row r="64481" ht="12.75" x14ac:dyDescent="0.2"/>
    <row r="64482" ht="12.75" x14ac:dyDescent="0.2"/>
    <row r="64483" ht="12.75" x14ac:dyDescent="0.2"/>
    <row r="64484" ht="12.75" x14ac:dyDescent="0.2"/>
    <row r="64485" ht="12.75" x14ac:dyDescent="0.2"/>
    <row r="64486" ht="12.75" x14ac:dyDescent="0.2"/>
    <row r="64487" ht="12.75" x14ac:dyDescent="0.2"/>
    <row r="64488" ht="12.75" x14ac:dyDescent="0.2"/>
    <row r="64489" ht="12.75" x14ac:dyDescent="0.2"/>
    <row r="64490" ht="12.75" x14ac:dyDescent="0.2"/>
    <row r="64491" ht="12.75" x14ac:dyDescent="0.2"/>
    <row r="64492" ht="12.75" x14ac:dyDescent="0.2"/>
    <row r="64493" ht="12.75" x14ac:dyDescent="0.2"/>
    <row r="64494" ht="12.75" x14ac:dyDescent="0.2"/>
    <row r="64495" ht="12.75" x14ac:dyDescent="0.2"/>
    <row r="64496" ht="12.75" x14ac:dyDescent="0.2"/>
    <row r="64497" ht="12.75" x14ac:dyDescent="0.2"/>
    <row r="64498" ht="12.75" x14ac:dyDescent="0.2"/>
    <row r="64499" ht="12.75" x14ac:dyDescent="0.2"/>
    <row r="64500" ht="12.75" x14ac:dyDescent="0.2"/>
    <row r="64501" ht="12.75" x14ac:dyDescent="0.2"/>
    <row r="64502" ht="12.75" x14ac:dyDescent="0.2"/>
    <row r="64503" ht="12.75" x14ac:dyDescent="0.2"/>
    <row r="64504" ht="12.75" x14ac:dyDescent="0.2"/>
    <row r="64505" ht="12.75" x14ac:dyDescent="0.2"/>
    <row r="64506" ht="12.75" x14ac:dyDescent="0.2"/>
    <row r="64507" ht="12.75" x14ac:dyDescent="0.2"/>
    <row r="64508" ht="12.75" x14ac:dyDescent="0.2"/>
    <row r="64509" ht="12.75" x14ac:dyDescent="0.2"/>
    <row r="64510" ht="12.75" x14ac:dyDescent="0.2"/>
    <row r="64511" ht="12.75" x14ac:dyDescent="0.2"/>
    <row r="64512" ht="12.75" x14ac:dyDescent="0.2"/>
    <row r="64513" ht="12.75" x14ac:dyDescent="0.2"/>
    <row r="64514" ht="12.75" x14ac:dyDescent="0.2"/>
    <row r="64515" ht="12.75" x14ac:dyDescent="0.2"/>
    <row r="64516" ht="12.75" x14ac:dyDescent="0.2"/>
    <row r="64517" ht="12.75" x14ac:dyDescent="0.2"/>
    <row r="64518" ht="12.75" x14ac:dyDescent="0.2"/>
    <row r="64519" ht="12.75" x14ac:dyDescent="0.2"/>
    <row r="64520" ht="12.75" x14ac:dyDescent="0.2"/>
    <row r="64521" ht="12.75" x14ac:dyDescent="0.2"/>
    <row r="64522" ht="12.75" x14ac:dyDescent="0.2"/>
    <row r="64523" ht="12.75" x14ac:dyDescent="0.2"/>
    <row r="64524" ht="12.75" x14ac:dyDescent="0.2"/>
    <row r="64525" ht="12.75" x14ac:dyDescent="0.2"/>
    <row r="64526" ht="12.75" x14ac:dyDescent="0.2"/>
    <row r="64527" ht="12.75" x14ac:dyDescent="0.2"/>
    <row r="64528" ht="12.75" x14ac:dyDescent="0.2"/>
    <row r="64529" ht="12.75" x14ac:dyDescent="0.2"/>
    <row r="64530" ht="12.75" x14ac:dyDescent="0.2"/>
    <row r="64531" ht="12.75" x14ac:dyDescent="0.2"/>
    <row r="64532" ht="12.75" x14ac:dyDescent="0.2"/>
    <row r="64533" ht="12.75" x14ac:dyDescent="0.2"/>
    <row r="64534" ht="12.75" x14ac:dyDescent="0.2"/>
    <row r="64535" ht="12.75" x14ac:dyDescent="0.2"/>
    <row r="64536" ht="12.75" x14ac:dyDescent="0.2"/>
    <row r="64537" ht="12.75" x14ac:dyDescent="0.2"/>
    <row r="64538" ht="12.75" x14ac:dyDescent="0.2"/>
    <row r="64539" ht="12.75" x14ac:dyDescent="0.2"/>
    <row r="64540" ht="12.75" x14ac:dyDescent="0.2"/>
    <row r="64541" ht="12.75" x14ac:dyDescent="0.2"/>
    <row r="64542" ht="12.75" x14ac:dyDescent="0.2"/>
    <row r="64543" ht="12.75" x14ac:dyDescent="0.2"/>
    <row r="64544" ht="12.75" x14ac:dyDescent="0.2"/>
    <row r="64545" ht="12.75" x14ac:dyDescent="0.2"/>
    <row r="64546" ht="12.75" x14ac:dyDescent="0.2"/>
    <row r="64547" ht="12.75" x14ac:dyDescent="0.2"/>
    <row r="64548" ht="12.75" x14ac:dyDescent="0.2"/>
    <row r="64549" ht="12.75" x14ac:dyDescent="0.2"/>
    <row r="64550" ht="12.75" x14ac:dyDescent="0.2"/>
    <row r="64551" ht="12.75" x14ac:dyDescent="0.2"/>
    <row r="64552" ht="12.75" x14ac:dyDescent="0.2"/>
    <row r="64553" ht="12.75" x14ac:dyDescent="0.2"/>
    <row r="64554" ht="12.75" x14ac:dyDescent="0.2"/>
    <row r="64555" ht="12.75" x14ac:dyDescent="0.2"/>
    <row r="64556" ht="12.75" x14ac:dyDescent="0.2"/>
    <row r="64557" ht="12.75" x14ac:dyDescent="0.2"/>
    <row r="64558" ht="12.75" x14ac:dyDescent="0.2"/>
    <row r="64559" ht="12.75" x14ac:dyDescent="0.2"/>
    <row r="64560" ht="12.75" x14ac:dyDescent="0.2"/>
    <row r="64561" ht="12.75" x14ac:dyDescent="0.2"/>
    <row r="64562" ht="12.75" x14ac:dyDescent="0.2"/>
    <row r="64563" ht="12.75" x14ac:dyDescent="0.2"/>
    <row r="64564" ht="12.75" x14ac:dyDescent="0.2"/>
    <row r="64565" ht="12.75" x14ac:dyDescent="0.2"/>
    <row r="64566" ht="12.75" x14ac:dyDescent="0.2"/>
    <row r="64567" ht="12.75" x14ac:dyDescent="0.2"/>
    <row r="64568" ht="12.75" x14ac:dyDescent="0.2"/>
    <row r="64569" ht="12.75" x14ac:dyDescent="0.2"/>
    <row r="64570" ht="12.75" x14ac:dyDescent="0.2"/>
    <row r="64571" ht="12.75" x14ac:dyDescent="0.2"/>
    <row r="64572" ht="12.75" x14ac:dyDescent="0.2"/>
    <row r="64573" ht="12.75" x14ac:dyDescent="0.2"/>
    <row r="64574" ht="12.75" x14ac:dyDescent="0.2"/>
    <row r="64575" ht="12.75" x14ac:dyDescent="0.2"/>
    <row r="64576" ht="12.75" x14ac:dyDescent="0.2"/>
    <row r="64577" ht="12.75" x14ac:dyDescent="0.2"/>
    <row r="64578" ht="12.75" x14ac:dyDescent="0.2"/>
    <row r="64579" ht="12.75" x14ac:dyDescent="0.2"/>
    <row r="64580" ht="12.75" x14ac:dyDescent="0.2"/>
    <row r="64581" ht="12.75" x14ac:dyDescent="0.2"/>
    <row r="64582" ht="12.75" x14ac:dyDescent="0.2"/>
    <row r="64583" ht="12.75" x14ac:dyDescent="0.2"/>
    <row r="64584" ht="12.75" x14ac:dyDescent="0.2"/>
    <row r="64585" ht="12.75" x14ac:dyDescent="0.2"/>
    <row r="64586" ht="12.75" x14ac:dyDescent="0.2"/>
    <row r="64587" ht="12.75" x14ac:dyDescent="0.2"/>
    <row r="64588" ht="12.75" x14ac:dyDescent="0.2"/>
    <row r="64589" ht="12.75" x14ac:dyDescent="0.2"/>
    <row r="64590" ht="12.75" x14ac:dyDescent="0.2"/>
    <row r="64591" ht="12.75" x14ac:dyDescent="0.2"/>
    <row r="64592" ht="12.75" x14ac:dyDescent="0.2"/>
    <row r="64593" ht="12.75" x14ac:dyDescent="0.2"/>
    <row r="64594" ht="12.75" x14ac:dyDescent="0.2"/>
    <row r="64595" ht="12.75" x14ac:dyDescent="0.2"/>
    <row r="64596" ht="12.75" x14ac:dyDescent="0.2"/>
    <row r="64597" ht="12.75" x14ac:dyDescent="0.2"/>
    <row r="64598" ht="12.75" x14ac:dyDescent="0.2"/>
    <row r="64599" ht="12.75" x14ac:dyDescent="0.2"/>
    <row r="64600" ht="12.75" x14ac:dyDescent="0.2"/>
    <row r="64601" ht="12.75" x14ac:dyDescent="0.2"/>
    <row r="64602" ht="12.75" x14ac:dyDescent="0.2"/>
    <row r="64603" ht="12.75" x14ac:dyDescent="0.2"/>
    <row r="64604" ht="12.75" x14ac:dyDescent="0.2"/>
    <row r="64605" ht="12.75" x14ac:dyDescent="0.2"/>
    <row r="64606" ht="12.75" x14ac:dyDescent="0.2"/>
    <row r="64607" ht="12.75" x14ac:dyDescent="0.2"/>
    <row r="64608" ht="12.75" x14ac:dyDescent="0.2"/>
    <row r="64609" ht="12.75" x14ac:dyDescent="0.2"/>
    <row r="64610" ht="12.75" x14ac:dyDescent="0.2"/>
    <row r="64611" ht="12.75" x14ac:dyDescent="0.2"/>
    <row r="64612" ht="12.75" x14ac:dyDescent="0.2"/>
    <row r="64613" ht="12.75" x14ac:dyDescent="0.2"/>
    <row r="64614" ht="12.75" x14ac:dyDescent="0.2"/>
    <row r="64615" ht="12.75" x14ac:dyDescent="0.2"/>
    <row r="64616" ht="12.75" x14ac:dyDescent="0.2"/>
    <row r="64617" ht="12.75" x14ac:dyDescent="0.2"/>
    <row r="64618" ht="12.75" x14ac:dyDescent="0.2"/>
    <row r="64619" ht="12.75" x14ac:dyDescent="0.2"/>
    <row r="64620" ht="12.75" x14ac:dyDescent="0.2"/>
    <row r="64621" ht="12.75" x14ac:dyDescent="0.2"/>
    <row r="64622" ht="12.75" x14ac:dyDescent="0.2"/>
    <row r="64623" ht="12.75" x14ac:dyDescent="0.2"/>
    <row r="64624" ht="12.75" x14ac:dyDescent="0.2"/>
    <row r="64625" ht="12.75" x14ac:dyDescent="0.2"/>
    <row r="64626" ht="12.75" x14ac:dyDescent="0.2"/>
    <row r="64627" ht="12.75" x14ac:dyDescent="0.2"/>
    <row r="64628" ht="12.75" x14ac:dyDescent="0.2"/>
    <row r="64629" ht="12.75" x14ac:dyDescent="0.2"/>
    <row r="64630" ht="12.75" x14ac:dyDescent="0.2"/>
    <row r="64631" ht="12.75" x14ac:dyDescent="0.2"/>
    <row r="64632" ht="12.75" x14ac:dyDescent="0.2"/>
    <row r="64633" ht="12.75" x14ac:dyDescent="0.2"/>
    <row r="64634" ht="12.75" x14ac:dyDescent="0.2"/>
    <row r="64635" ht="12.75" x14ac:dyDescent="0.2"/>
    <row r="64636" ht="12.75" x14ac:dyDescent="0.2"/>
    <row r="64637" ht="12.75" x14ac:dyDescent="0.2"/>
    <row r="64638" ht="12.75" x14ac:dyDescent="0.2"/>
    <row r="64639" ht="12.75" x14ac:dyDescent="0.2"/>
    <row r="64640" ht="12.75" x14ac:dyDescent="0.2"/>
    <row r="64641" ht="12.75" x14ac:dyDescent="0.2"/>
    <row r="64642" ht="12.75" x14ac:dyDescent="0.2"/>
    <row r="64643" ht="12.75" x14ac:dyDescent="0.2"/>
    <row r="64644" ht="12.75" x14ac:dyDescent="0.2"/>
    <row r="64645" ht="12.75" x14ac:dyDescent="0.2"/>
    <row r="64646" ht="12.75" x14ac:dyDescent="0.2"/>
    <row r="64647" ht="12.75" x14ac:dyDescent="0.2"/>
    <row r="64648" ht="12.75" x14ac:dyDescent="0.2"/>
    <row r="64649" ht="12.75" x14ac:dyDescent="0.2"/>
    <row r="64650" ht="12.75" x14ac:dyDescent="0.2"/>
    <row r="64651" ht="12.75" x14ac:dyDescent="0.2"/>
    <row r="64652" ht="12.75" x14ac:dyDescent="0.2"/>
    <row r="64653" ht="12.75" x14ac:dyDescent="0.2"/>
    <row r="64654" ht="12.75" x14ac:dyDescent="0.2"/>
    <row r="64655" ht="12.75" x14ac:dyDescent="0.2"/>
    <row r="64656" ht="12.75" x14ac:dyDescent="0.2"/>
    <row r="64657" ht="12.75" x14ac:dyDescent="0.2"/>
    <row r="64658" ht="12.75" x14ac:dyDescent="0.2"/>
    <row r="64659" ht="12.75" x14ac:dyDescent="0.2"/>
    <row r="64660" ht="12.75" x14ac:dyDescent="0.2"/>
    <row r="64661" ht="12.75" x14ac:dyDescent="0.2"/>
    <row r="64662" ht="12.75" x14ac:dyDescent="0.2"/>
    <row r="64663" ht="12.75" x14ac:dyDescent="0.2"/>
    <row r="64664" ht="12.75" x14ac:dyDescent="0.2"/>
    <row r="64665" ht="12.75" x14ac:dyDescent="0.2"/>
    <row r="64666" ht="12.75" x14ac:dyDescent="0.2"/>
    <row r="64667" ht="12.75" x14ac:dyDescent="0.2"/>
    <row r="64668" ht="12.75" x14ac:dyDescent="0.2"/>
    <row r="64669" ht="12.75" x14ac:dyDescent="0.2"/>
    <row r="64670" ht="12.75" x14ac:dyDescent="0.2"/>
    <row r="64671" ht="12.75" x14ac:dyDescent="0.2"/>
    <row r="64672" ht="12.75" x14ac:dyDescent="0.2"/>
    <row r="64673" ht="12.75" x14ac:dyDescent="0.2"/>
    <row r="64674" ht="12.75" x14ac:dyDescent="0.2"/>
    <row r="64675" ht="12.75" x14ac:dyDescent="0.2"/>
    <row r="64676" ht="12.75" x14ac:dyDescent="0.2"/>
    <row r="64677" ht="12.75" x14ac:dyDescent="0.2"/>
    <row r="64678" ht="12.75" x14ac:dyDescent="0.2"/>
    <row r="64679" ht="12.75" x14ac:dyDescent="0.2"/>
    <row r="64680" ht="12.75" x14ac:dyDescent="0.2"/>
    <row r="64681" ht="12.75" x14ac:dyDescent="0.2"/>
    <row r="64682" ht="12.75" x14ac:dyDescent="0.2"/>
    <row r="64683" ht="12.75" x14ac:dyDescent="0.2"/>
    <row r="64684" ht="12.75" x14ac:dyDescent="0.2"/>
    <row r="64685" ht="12.75" x14ac:dyDescent="0.2"/>
    <row r="64686" ht="12.75" x14ac:dyDescent="0.2"/>
    <row r="64687" ht="12.75" x14ac:dyDescent="0.2"/>
    <row r="64688" ht="12.75" x14ac:dyDescent="0.2"/>
    <row r="64689" ht="12.75" x14ac:dyDescent="0.2"/>
    <row r="64690" ht="12.75" x14ac:dyDescent="0.2"/>
    <row r="64691" ht="12.75" x14ac:dyDescent="0.2"/>
    <row r="64692" ht="12.75" x14ac:dyDescent="0.2"/>
    <row r="64693" ht="12.75" x14ac:dyDescent="0.2"/>
    <row r="64694" ht="12.75" x14ac:dyDescent="0.2"/>
    <row r="64695" ht="12.75" x14ac:dyDescent="0.2"/>
    <row r="64696" ht="12.75" x14ac:dyDescent="0.2"/>
    <row r="64697" ht="12.75" x14ac:dyDescent="0.2"/>
    <row r="64698" ht="12.75" x14ac:dyDescent="0.2"/>
    <row r="64699" ht="12.75" x14ac:dyDescent="0.2"/>
    <row r="64700" ht="12.75" x14ac:dyDescent="0.2"/>
    <row r="64701" ht="12.75" x14ac:dyDescent="0.2"/>
    <row r="64702" ht="12.75" x14ac:dyDescent="0.2"/>
    <row r="64703" ht="12.75" x14ac:dyDescent="0.2"/>
    <row r="64704" ht="12.75" x14ac:dyDescent="0.2"/>
    <row r="64705" ht="12.75" x14ac:dyDescent="0.2"/>
    <row r="64706" ht="12.75" x14ac:dyDescent="0.2"/>
    <row r="64707" ht="12.75" x14ac:dyDescent="0.2"/>
    <row r="64708" ht="12.75" x14ac:dyDescent="0.2"/>
    <row r="64709" ht="12.75" x14ac:dyDescent="0.2"/>
    <row r="64710" ht="12.75" x14ac:dyDescent="0.2"/>
    <row r="64711" ht="12.75" x14ac:dyDescent="0.2"/>
    <row r="64712" ht="12.75" x14ac:dyDescent="0.2"/>
    <row r="64713" ht="12.75" x14ac:dyDescent="0.2"/>
    <row r="64714" ht="12.75" x14ac:dyDescent="0.2"/>
    <row r="64715" ht="12.75" x14ac:dyDescent="0.2"/>
    <row r="64716" ht="12.75" x14ac:dyDescent="0.2"/>
    <row r="64717" ht="12.75" x14ac:dyDescent="0.2"/>
    <row r="64718" ht="12.75" x14ac:dyDescent="0.2"/>
    <row r="64719" ht="12.75" x14ac:dyDescent="0.2"/>
    <row r="64720" ht="12.75" x14ac:dyDescent="0.2"/>
    <row r="64721" ht="12.75" x14ac:dyDescent="0.2"/>
    <row r="64722" ht="12.75" x14ac:dyDescent="0.2"/>
    <row r="64723" ht="12.75" x14ac:dyDescent="0.2"/>
    <row r="64724" ht="12.75" x14ac:dyDescent="0.2"/>
    <row r="64725" ht="12.75" x14ac:dyDescent="0.2"/>
    <row r="64726" ht="12.75" x14ac:dyDescent="0.2"/>
    <row r="64727" ht="12.75" x14ac:dyDescent="0.2"/>
    <row r="64728" ht="12.75" x14ac:dyDescent="0.2"/>
    <row r="64729" ht="12.75" x14ac:dyDescent="0.2"/>
    <row r="64730" ht="12.75" x14ac:dyDescent="0.2"/>
    <row r="64731" ht="12.75" x14ac:dyDescent="0.2"/>
    <row r="64732" ht="12.75" x14ac:dyDescent="0.2"/>
    <row r="64733" ht="12.75" x14ac:dyDescent="0.2"/>
    <row r="64734" ht="12.75" x14ac:dyDescent="0.2"/>
    <row r="64735" ht="12.75" x14ac:dyDescent="0.2"/>
    <row r="64736" ht="12.75" x14ac:dyDescent="0.2"/>
    <row r="64737" ht="12.75" x14ac:dyDescent="0.2"/>
    <row r="64738" ht="12.75" x14ac:dyDescent="0.2"/>
    <row r="64739" ht="12.75" x14ac:dyDescent="0.2"/>
    <row r="64740" ht="12.75" x14ac:dyDescent="0.2"/>
    <row r="64741" ht="12.75" x14ac:dyDescent="0.2"/>
    <row r="64742" ht="12.75" x14ac:dyDescent="0.2"/>
    <row r="64743" ht="12.75" x14ac:dyDescent="0.2"/>
    <row r="64744" ht="12.75" x14ac:dyDescent="0.2"/>
    <row r="64745" ht="12.75" x14ac:dyDescent="0.2"/>
    <row r="64746" ht="12.75" x14ac:dyDescent="0.2"/>
    <row r="64747" ht="12.75" x14ac:dyDescent="0.2"/>
    <row r="64748" ht="12.75" x14ac:dyDescent="0.2"/>
    <row r="64749" ht="12.75" x14ac:dyDescent="0.2"/>
    <row r="64750" ht="12.75" x14ac:dyDescent="0.2"/>
    <row r="64751" ht="12.75" x14ac:dyDescent="0.2"/>
    <row r="64752" ht="12.75" x14ac:dyDescent="0.2"/>
    <row r="64753" ht="12.75" x14ac:dyDescent="0.2"/>
    <row r="64754" ht="12.75" x14ac:dyDescent="0.2"/>
    <row r="64755" ht="12.75" x14ac:dyDescent="0.2"/>
    <row r="64756" ht="12.75" x14ac:dyDescent="0.2"/>
    <row r="64757" ht="12.75" x14ac:dyDescent="0.2"/>
    <row r="64758" ht="12.75" x14ac:dyDescent="0.2"/>
    <row r="64759" ht="12.75" x14ac:dyDescent="0.2"/>
    <row r="64760" ht="12.75" x14ac:dyDescent="0.2"/>
    <row r="64761" ht="12.75" x14ac:dyDescent="0.2"/>
    <row r="64762" ht="12.75" x14ac:dyDescent="0.2"/>
    <row r="64763" ht="12.75" x14ac:dyDescent="0.2"/>
    <row r="64764" ht="12.75" x14ac:dyDescent="0.2"/>
    <row r="64765" ht="12.75" x14ac:dyDescent="0.2"/>
    <row r="64766" ht="12.75" x14ac:dyDescent="0.2"/>
    <row r="64767" ht="12.75" x14ac:dyDescent="0.2"/>
    <row r="64768" ht="12.75" x14ac:dyDescent="0.2"/>
    <row r="64769" ht="12.75" x14ac:dyDescent="0.2"/>
    <row r="64770" ht="12.75" x14ac:dyDescent="0.2"/>
    <row r="64771" ht="12.75" x14ac:dyDescent="0.2"/>
    <row r="64772" ht="12.75" x14ac:dyDescent="0.2"/>
    <row r="64773" ht="12.75" x14ac:dyDescent="0.2"/>
    <row r="64774" ht="12.75" x14ac:dyDescent="0.2"/>
    <row r="64775" ht="12.75" x14ac:dyDescent="0.2"/>
    <row r="64776" ht="12.75" x14ac:dyDescent="0.2"/>
    <row r="64777" ht="12.75" x14ac:dyDescent="0.2"/>
    <row r="64778" ht="12.75" x14ac:dyDescent="0.2"/>
    <row r="64779" ht="12.75" x14ac:dyDescent="0.2"/>
    <row r="64780" ht="12.75" x14ac:dyDescent="0.2"/>
    <row r="64781" ht="12.75" x14ac:dyDescent="0.2"/>
    <row r="64782" ht="12.75" x14ac:dyDescent="0.2"/>
    <row r="64783" ht="12.75" x14ac:dyDescent="0.2"/>
    <row r="64784" ht="12.75" x14ac:dyDescent="0.2"/>
    <row r="64785" ht="12.75" x14ac:dyDescent="0.2"/>
    <row r="64786" ht="12.75" x14ac:dyDescent="0.2"/>
    <row r="64787" ht="12.75" x14ac:dyDescent="0.2"/>
    <row r="64788" ht="12.75" x14ac:dyDescent="0.2"/>
    <row r="64789" ht="12.75" x14ac:dyDescent="0.2"/>
    <row r="64790" ht="12.75" x14ac:dyDescent="0.2"/>
    <row r="64791" ht="12.75" x14ac:dyDescent="0.2"/>
    <row r="64792" ht="12.75" x14ac:dyDescent="0.2"/>
    <row r="64793" ht="12.75" x14ac:dyDescent="0.2"/>
    <row r="64794" ht="12.75" x14ac:dyDescent="0.2"/>
    <row r="64795" ht="12.75" x14ac:dyDescent="0.2"/>
    <row r="64796" ht="12.75" x14ac:dyDescent="0.2"/>
    <row r="64797" ht="12.75" x14ac:dyDescent="0.2"/>
    <row r="64798" ht="12.75" x14ac:dyDescent="0.2"/>
    <row r="64799" ht="12.75" x14ac:dyDescent="0.2"/>
    <row r="64800" ht="12.75" x14ac:dyDescent="0.2"/>
    <row r="64801" ht="12.75" x14ac:dyDescent="0.2"/>
    <row r="64802" ht="12.75" x14ac:dyDescent="0.2"/>
    <row r="64803" ht="12.75" x14ac:dyDescent="0.2"/>
    <row r="64804" ht="12.75" x14ac:dyDescent="0.2"/>
    <row r="64805" ht="12.75" x14ac:dyDescent="0.2"/>
    <row r="64806" ht="12.75" x14ac:dyDescent="0.2"/>
    <row r="64807" ht="12.75" x14ac:dyDescent="0.2"/>
    <row r="64808" ht="12.75" x14ac:dyDescent="0.2"/>
    <row r="64809" ht="12.75" x14ac:dyDescent="0.2"/>
    <row r="64810" ht="12.75" x14ac:dyDescent="0.2"/>
    <row r="64811" ht="12.75" x14ac:dyDescent="0.2"/>
    <row r="64812" ht="12.75" x14ac:dyDescent="0.2"/>
    <row r="64813" ht="12.75" x14ac:dyDescent="0.2"/>
    <row r="64814" ht="12.75" x14ac:dyDescent="0.2"/>
    <row r="64815" ht="12.75" x14ac:dyDescent="0.2"/>
    <row r="64816" ht="12.75" x14ac:dyDescent="0.2"/>
    <row r="64817" ht="12.75" x14ac:dyDescent="0.2"/>
    <row r="64818" ht="12.75" x14ac:dyDescent="0.2"/>
    <row r="64819" ht="12.75" x14ac:dyDescent="0.2"/>
    <row r="64820" ht="12.75" x14ac:dyDescent="0.2"/>
    <row r="64821" ht="12.75" x14ac:dyDescent="0.2"/>
    <row r="64822" ht="12.75" x14ac:dyDescent="0.2"/>
    <row r="64823" ht="12.75" x14ac:dyDescent="0.2"/>
    <row r="64824" ht="12.75" x14ac:dyDescent="0.2"/>
    <row r="64825" ht="12.75" x14ac:dyDescent="0.2"/>
    <row r="64826" ht="12.75" x14ac:dyDescent="0.2"/>
    <row r="64827" ht="12.75" x14ac:dyDescent="0.2"/>
    <row r="64828" ht="12.75" x14ac:dyDescent="0.2"/>
    <row r="64829" ht="12.75" x14ac:dyDescent="0.2"/>
    <row r="64830" ht="12.75" x14ac:dyDescent="0.2"/>
    <row r="64831" ht="12.75" x14ac:dyDescent="0.2"/>
    <row r="64832" ht="12.75" x14ac:dyDescent="0.2"/>
    <row r="64833" ht="12.75" x14ac:dyDescent="0.2"/>
    <row r="64834" ht="12.75" x14ac:dyDescent="0.2"/>
    <row r="64835" ht="12.75" x14ac:dyDescent="0.2"/>
    <row r="64836" ht="12.75" x14ac:dyDescent="0.2"/>
    <row r="64837" ht="12.75" x14ac:dyDescent="0.2"/>
    <row r="64838" ht="12.75" x14ac:dyDescent="0.2"/>
    <row r="64839" ht="12.75" x14ac:dyDescent="0.2"/>
    <row r="64840" ht="12.75" x14ac:dyDescent="0.2"/>
    <row r="64841" ht="12.75" x14ac:dyDescent="0.2"/>
    <row r="64842" ht="12.75" x14ac:dyDescent="0.2"/>
    <row r="64843" ht="12.75" x14ac:dyDescent="0.2"/>
    <row r="64844" ht="12.75" x14ac:dyDescent="0.2"/>
    <row r="64845" ht="12.75" x14ac:dyDescent="0.2"/>
    <row r="64846" ht="12.75" x14ac:dyDescent="0.2"/>
    <row r="64847" ht="12.75" x14ac:dyDescent="0.2"/>
    <row r="64848" ht="12.75" x14ac:dyDescent="0.2"/>
    <row r="64849" ht="12.75" x14ac:dyDescent="0.2"/>
    <row r="64850" ht="12.75" x14ac:dyDescent="0.2"/>
    <row r="64851" ht="12.75" x14ac:dyDescent="0.2"/>
    <row r="64852" ht="12.75" x14ac:dyDescent="0.2"/>
    <row r="64853" ht="12.75" x14ac:dyDescent="0.2"/>
    <row r="64854" ht="12.75" x14ac:dyDescent="0.2"/>
    <row r="64855" ht="12.75" x14ac:dyDescent="0.2"/>
    <row r="64856" ht="12.75" x14ac:dyDescent="0.2"/>
    <row r="64857" ht="12.75" x14ac:dyDescent="0.2"/>
    <row r="64858" ht="12.75" x14ac:dyDescent="0.2"/>
    <row r="64859" ht="12.75" x14ac:dyDescent="0.2"/>
    <row r="64860" ht="12.75" x14ac:dyDescent="0.2"/>
    <row r="64861" ht="12.75" x14ac:dyDescent="0.2"/>
    <row r="64862" ht="12.75" x14ac:dyDescent="0.2"/>
    <row r="64863" ht="12.75" x14ac:dyDescent="0.2"/>
    <row r="64864" ht="12.75" x14ac:dyDescent="0.2"/>
    <row r="64865" ht="12.75" x14ac:dyDescent="0.2"/>
    <row r="64866" ht="12.75" x14ac:dyDescent="0.2"/>
    <row r="64867" ht="12.75" x14ac:dyDescent="0.2"/>
    <row r="64868" ht="12.75" x14ac:dyDescent="0.2"/>
    <row r="64869" ht="12.75" x14ac:dyDescent="0.2"/>
    <row r="64870" ht="12.75" x14ac:dyDescent="0.2"/>
    <row r="64871" ht="12.75" x14ac:dyDescent="0.2"/>
    <row r="64872" ht="12.75" x14ac:dyDescent="0.2"/>
    <row r="64873" ht="12.75" x14ac:dyDescent="0.2"/>
    <row r="64874" ht="12.75" x14ac:dyDescent="0.2"/>
    <row r="64875" ht="12.75" x14ac:dyDescent="0.2"/>
    <row r="64876" ht="12.75" x14ac:dyDescent="0.2"/>
    <row r="64877" ht="12.75" x14ac:dyDescent="0.2"/>
    <row r="64878" ht="12.75" x14ac:dyDescent="0.2"/>
    <row r="64879" ht="12.75" x14ac:dyDescent="0.2"/>
    <row r="64880" ht="12.75" x14ac:dyDescent="0.2"/>
    <row r="64881" ht="12.75" x14ac:dyDescent="0.2"/>
    <row r="64882" ht="12.75" x14ac:dyDescent="0.2"/>
    <row r="64883" ht="12.75" x14ac:dyDescent="0.2"/>
    <row r="64884" ht="12.75" x14ac:dyDescent="0.2"/>
    <row r="64885" ht="12.75" x14ac:dyDescent="0.2"/>
    <row r="64886" ht="12.75" x14ac:dyDescent="0.2"/>
    <row r="64887" ht="12.75" x14ac:dyDescent="0.2"/>
    <row r="64888" ht="12.75" x14ac:dyDescent="0.2"/>
    <row r="64889" ht="12.75" x14ac:dyDescent="0.2"/>
    <row r="64890" ht="12.75" x14ac:dyDescent="0.2"/>
    <row r="64891" ht="12.75" x14ac:dyDescent="0.2"/>
    <row r="64892" ht="12.75" x14ac:dyDescent="0.2"/>
    <row r="64893" ht="12.75" x14ac:dyDescent="0.2"/>
    <row r="64894" ht="12.75" x14ac:dyDescent="0.2"/>
    <row r="64895" ht="12.75" x14ac:dyDescent="0.2"/>
    <row r="64896" ht="12.75" x14ac:dyDescent="0.2"/>
    <row r="64897" ht="12.75" x14ac:dyDescent="0.2"/>
    <row r="64898" ht="12.75" x14ac:dyDescent="0.2"/>
    <row r="64899" ht="12.75" x14ac:dyDescent="0.2"/>
    <row r="64900" ht="12.75" x14ac:dyDescent="0.2"/>
    <row r="64901" ht="12.75" x14ac:dyDescent="0.2"/>
    <row r="64902" ht="12.75" x14ac:dyDescent="0.2"/>
    <row r="64903" ht="12.75" x14ac:dyDescent="0.2"/>
    <row r="64904" ht="12.75" x14ac:dyDescent="0.2"/>
    <row r="64905" ht="12.75" x14ac:dyDescent="0.2"/>
    <row r="64906" ht="12.75" x14ac:dyDescent="0.2"/>
    <row r="64907" ht="12.75" x14ac:dyDescent="0.2"/>
    <row r="64908" ht="12.75" x14ac:dyDescent="0.2"/>
    <row r="64909" ht="12.75" x14ac:dyDescent="0.2"/>
    <row r="64910" ht="12.75" x14ac:dyDescent="0.2"/>
    <row r="64911" ht="12.75" x14ac:dyDescent="0.2"/>
    <row r="64912" ht="12.75" x14ac:dyDescent="0.2"/>
    <row r="64913" ht="12.75" x14ac:dyDescent="0.2"/>
    <row r="64914" ht="12.75" x14ac:dyDescent="0.2"/>
    <row r="64915" ht="12.75" x14ac:dyDescent="0.2"/>
    <row r="64916" ht="12.75" x14ac:dyDescent="0.2"/>
    <row r="64917" ht="12.75" x14ac:dyDescent="0.2"/>
    <row r="64918" ht="12.75" x14ac:dyDescent="0.2"/>
    <row r="64919" ht="12.75" x14ac:dyDescent="0.2"/>
    <row r="64920" ht="12.75" x14ac:dyDescent="0.2"/>
    <row r="64921" ht="12.75" x14ac:dyDescent="0.2"/>
    <row r="64922" ht="12.75" x14ac:dyDescent="0.2"/>
    <row r="64923" ht="12.75" x14ac:dyDescent="0.2"/>
    <row r="64924" ht="12.75" x14ac:dyDescent="0.2"/>
    <row r="64925" ht="12.75" x14ac:dyDescent="0.2"/>
    <row r="64926" ht="12.75" x14ac:dyDescent="0.2"/>
    <row r="64927" ht="12.75" x14ac:dyDescent="0.2"/>
    <row r="64928" ht="12.75" x14ac:dyDescent="0.2"/>
    <row r="64929" ht="12.75" x14ac:dyDescent="0.2"/>
    <row r="64930" ht="12.75" x14ac:dyDescent="0.2"/>
    <row r="64931" ht="12.75" x14ac:dyDescent="0.2"/>
    <row r="64932" ht="12.75" x14ac:dyDescent="0.2"/>
    <row r="64933" ht="12.75" x14ac:dyDescent="0.2"/>
    <row r="64934" ht="12.75" x14ac:dyDescent="0.2"/>
    <row r="64935" ht="12.75" x14ac:dyDescent="0.2"/>
    <row r="64936" ht="12.75" x14ac:dyDescent="0.2"/>
    <row r="64937" ht="12.75" x14ac:dyDescent="0.2"/>
    <row r="64938" ht="12.75" x14ac:dyDescent="0.2"/>
    <row r="64939" ht="12.75" x14ac:dyDescent="0.2"/>
    <row r="64940" ht="12.75" x14ac:dyDescent="0.2"/>
    <row r="64941" ht="12.75" x14ac:dyDescent="0.2"/>
    <row r="64942" ht="12.75" x14ac:dyDescent="0.2"/>
    <row r="64943" ht="12.75" x14ac:dyDescent="0.2"/>
    <row r="64944" ht="12.75" x14ac:dyDescent="0.2"/>
    <row r="64945" ht="12.75" x14ac:dyDescent="0.2"/>
    <row r="64946" ht="12.75" x14ac:dyDescent="0.2"/>
    <row r="64947" ht="12.75" x14ac:dyDescent="0.2"/>
    <row r="64948" ht="12.75" x14ac:dyDescent="0.2"/>
    <row r="64949" ht="12.75" x14ac:dyDescent="0.2"/>
    <row r="64950" ht="12.75" x14ac:dyDescent="0.2"/>
    <row r="64951" ht="12.75" x14ac:dyDescent="0.2"/>
    <row r="64952" ht="12.75" x14ac:dyDescent="0.2"/>
    <row r="64953" ht="12.75" x14ac:dyDescent="0.2"/>
    <row r="64954" ht="12.75" x14ac:dyDescent="0.2"/>
    <row r="64955" ht="12.75" x14ac:dyDescent="0.2"/>
    <row r="64956" ht="12.75" x14ac:dyDescent="0.2"/>
    <row r="64957" ht="12.75" x14ac:dyDescent="0.2"/>
    <row r="64958" ht="12.75" x14ac:dyDescent="0.2"/>
    <row r="64959" ht="12.75" x14ac:dyDescent="0.2"/>
    <row r="64960" ht="12.75" x14ac:dyDescent="0.2"/>
    <row r="64961" ht="12.75" x14ac:dyDescent="0.2"/>
    <row r="64962" ht="12.75" x14ac:dyDescent="0.2"/>
    <row r="64963" ht="12.75" x14ac:dyDescent="0.2"/>
    <row r="64964" ht="12.75" x14ac:dyDescent="0.2"/>
    <row r="64965" ht="12.75" x14ac:dyDescent="0.2"/>
    <row r="64966" ht="12.75" x14ac:dyDescent="0.2"/>
    <row r="64967" ht="12.75" x14ac:dyDescent="0.2"/>
    <row r="64968" ht="12.75" x14ac:dyDescent="0.2"/>
    <row r="64969" ht="12.75" x14ac:dyDescent="0.2"/>
    <row r="64970" ht="12.75" x14ac:dyDescent="0.2"/>
    <row r="64971" ht="12.75" x14ac:dyDescent="0.2"/>
    <row r="64972" ht="12.75" x14ac:dyDescent="0.2"/>
    <row r="64973" ht="12.75" x14ac:dyDescent="0.2"/>
    <row r="64974" ht="12.75" x14ac:dyDescent="0.2"/>
    <row r="64975" ht="12.75" x14ac:dyDescent="0.2"/>
    <row r="64976" ht="12.75" x14ac:dyDescent="0.2"/>
    <row r="64977" ht="12.75" x14ac:dyDescent="0.2"/>
    <row r="64978" ht="12.75" x14ac:dyDescent="0.2"/>
    <row r="64979" ht="12.75" x14ac:dyDescent="0.2"/>
    <row r="64980" ht="12.75" x14ac:dyDescent="0.2"/>
    <row r="64981" ht="12.75" x14ac:dyDescent="0.2"/>
    <row r="64982" ht="12.75" x14ac:dyDescent="0.2"/>
    <row r="64983" ht="12.75" x14ac:dyDescent="0.2"/>
    <row r="64984" ht="12.75" x14ac:dyDescent="0.2"/>
    <row r="64985" ht="12.75" x14ac:dyDescent="0.2"/>
    <row r="64986" ht="12.75" x14ac:dyDescent="0.2"/>
    <row r="64987" ht="12.75" x14ac:dyDescent="0.2"/>
    <row r="64988" ht="12.75" x14ac:dyDescent="0.2"/>
    <row r="64989" ht="12.75" x14ac:dyDescent="0.2"/>
    <row r="64990" ht="12.75" x14ac:dyDescent="0.2"/>
    <row r="64991" ht="12.75" x14ac:dyDescent="0.2"/>
    <row r="64992" ht="12.75" x14ac:dyDescent="0.2"/>
    <row r="64993" ht="12.75" x14ac:dyDescent="0.2"/>
    <row r="64994" ht="12.75" x14ac:dyDescent="0.2"/>
    <row r="64995" ht="12.75" x14ac:dyDescent="0.2"/>
    <row r="64996" ht="12.75" x14ac:dyDescent="0.2"/>
    <row r="64997" ht="12.75" x14ac:dyDescent="0.2"/>
    <row r="64998" ht="12.75" x14ac:dyDescent="0.2"/>
    <row r="64999" ht="12.75" x14ac:dyDescent="0.2"/>
    <row r="65000" ht="12.75" x14ac:dyDescent="0.2"/>
    <row r="65001" ht="12.75" x14ac:dyDescent="0.2"/>
    <row r="65002" ht="12.75" x14ac:dyDescent="0.2"/>
    <row r="65003" ht="12.75" x14ac:dyDescent="0.2"/>
    <row r="65004" ht="12.75" x14ac:dyDescent="0.2"/>
    <row r="65005" ht="12.75" x14ac:dyDescent="0.2"/>
    <row r="65006" ht="12.75" x14ac:dyDescent="0.2"/>
    <row r="65007" ht="12.75" x14ac:dyDescent="0.2"/>
    <row r="65008" ht="12.75" x14ac:dyDescent="0.2"/>
    <row r="65009" ht="12.75" x14ac:dyDescent="0.2"/>
    <row r="65010" ht="12.75" x14ac:dyDescent="0.2"/>
    <row r="65011" ht="12.75" x14ac:dyDescent="0.2"/>
    <row r="65012" ht="12.75" x14ac:dyDescent="0.2"/>
    <row r="65013" ht="12.75" x14ac:dyDescent="0.2"/>
    <row r="65014" ht="12.75" x14ac:dyDescent="0.2"/>
    <row r="65015" ht="12.75" x14ac:dyDescent="0.2"/>
    <row r="65016" ht="12.75" x14ac:dyDescent="0.2"/>
    <row r="65017" ht="12.75" x14ac:dyDescent="0.2"/>
    <row r="65018" ht="12.75" x14ac:dyDescent="0.2"/>
    <row r="65019" ht="12.75" x14ac:dyDescent="0.2"/>
    <row r="65020" ht="12.75" x14ac:dyDescent="0.2"/>
    <row r="65021" ht="12.75" x14ac:dyDescent="0.2"/>
    <row r="65022" ht="12.75" x14ac:dyDescent="0.2"/>
    <row r="65023" ht="12.75" x14ac:dyDescent="0.2"/>
    <row r="65024" ht="12.75" x14ac:dyDescent="0.2"/>
    <row r="65025" ht="12.75" x14ac:dyDescent="0.2"/>
    <row r="65026" ht="12.75" x14ac:dyDescent="0.2"/>
    <row r="65027" ht="12.75" x14ac:dyDescent="0.2"/>
    <row r="65028" ht="12.75" x14ac:dyDescent="0.2"/>
    <row r="65029" ht="12.75" x14ac:dyDescent="0.2"/>
    <row r="65030" ht="12.75" x14ac:dyDescent="0.2"/>
    <row r="65031" ht="12.75" x14ac:dyDescent="0.2"/>
    <row r="65032" ht="12.75" x14ac:dyDescent="0.2"/>
    <row r="65033" ht="12.75" x14ac:dyDescent="0.2"/>
    <row r="65034" ht="12.75" x14ac:dyDescent="0.2"/>
    <row r="65035" ht="12.75" x14ac:dyDescent="0.2"/>
    <row r="65036" ht="12.75" x14ac:dyDescent="0.2"/>
    <row r="65037" ht="12.75" x14ac:dyDescent="0.2"/>
    <row r="65038" ht="12.75" x14ac:dyDescent="0.2"/>
    <row r="65039" ht="12.75" x14ac:dyDescent="0.2"/>
    <row r="65040" ht="12.75" x14ac:dyDescent="0.2"/>
    <row r="65041" ht="12.75" x14ac:dyDescent="0.2"/>
    <row r="65042" ht="12.75" x14ac:dyDescent="0.2"/>
    <row r="65043" ht="12.75" x14ac:dyDescent="0.2"/>
    <row r="65044" ht="12.75" x14ac:dyDescent="0.2"/>
    <row r="65045" ht="12.75" x14ac:dyDescent="0.2"/>
    <row r="65046" ht="12.75" x14ac:dyDescent="0.2"/>
    <row r="65047" ht="12.75" x14ac:dyDescent="0.2"/>
    <row r="65048" ht="12.75" x14ac:dyDescent="0.2"/>
    <row r="65049" ht="12.75" x14ac:dyDescent="0.2"/>
    <row r="65050" ht="12.75" x14ac:dyDescent="0.2"/>
    <row r="65051" ht="12.75" x14ac:dyDescent="0.2"/>
    <row r="65052" ht="12.75" x14ac:dyDescent="0.2"/>
    <row r="65053" ht="12.75" x14ac:dyDescent="0.2"/>
    <row r="65054" ht="12.75" x14ac:dyDescent="0.2"/>
    <row r="65055" ht="12.75" x14ac:dyDescent="0.2"/>
    <row r="65056" ht="12.75" x14ac:dyDescent="0.2"/>
    <row r="65057" ht="12.75" x14ac:dyDescent="0.2"/>
    <row r="65058" ht="12.75" x14ac:dyDescent="0.2"/>
    <row r="65059" ht="12.75" x14ac:dyDescent="0.2"/>
    <row r="65060" ht="12.75" x14ac:dyDescent="0.2"/>
    <row r="65061" ht="12.75" x14ac:dyDescent="0.2"/>
    <row r="65062" ht="12.75" x14ac:dyDescent="0.2"/>
    <row r="65063" ht="12.75" x14ac:dyDescent="0.2"/>
    <row r="65064" ht="12.75" x14ac:dyDescent="0.2"/>
    <row r="65065" ht="12.75" x14ac:dyDescent="0.2"/>
    <row r="65066" ht="12.75" x14ac:dyDescent="0.2"/>
    <row r="65067" ht="12.75" x14ac:dyDescent="0.2"/>
    <row r="65068" ht="12.75" x14ac:dyDescent="0.2"/>
    <row r="65069" ht="12.75" x14ac:dyDescent="0.2"/>
    <row r="65070" ht="12.75" x14ac:dyDescent="0.2"/>
    <row r="65071" ht="12.75" x14ac:dyDescent="0.2"/>
    <row r="65072" ht="12.75" x14ac:dyDescent="0.2"/>
    <row r="65073" ht="12.75" x14ac:dyDescent="0.2"/>
    <row r="65074" ht="12.75" x14ac:dyDescent="0.2"/>
    <row r="65075" ht="12.75" x14ac:dyDescent="0.2"/>
    <row r="65076" ht="12.75" x14ac:dyDescent="0.2"/>
    <row r="65077" ht="12.75" x14ac:dyDescent="0.2"/>
    <row r="65078" ht="12.75" x14ac:dyDescent="0.2"/>
    <row r="65079" ht="12.75" x14ac:dyDescent="0.2"/>
    <row r="65080" ht="12.75" x14ac:dyDescent="0.2"/>
    <row r="65081" ht="12.75" x14ac:dyDescent="0.2"/>
    <row r="65082" ht="12.75" x14ac:dyDescent="0.2"/>
    <row r="65083" ht="12.75" x14ac:dyDescent="0.2"/>
    <row r="65084" ht="12.75" x14ac:dyDescent="0.2"/>
    <row r="65085" ht="12.75" x14ac:dyDescent="0.2"/>
    <row r="65086" ht="12.75" x14ac:dyDescent="0.2"/>
    <row r="65087" ht="12.75" x14ac:dyDescent="0.2"/>
    <row r="65088" ht="12.75" x14ac:dyDescent="0.2"/>
    <row r="65089" ht="12.75" x14ac:dyDescent="0.2"/>
    <row r="65090" ht="12.75" x14ac:dyDescent="0.2"/>
    <row r="65091" ht="12.75" x14ac:dyDescent="0.2"/>
    <row r="65092" ht="12.75" x14ac:dyDescent="0.2"/>
    <row r="65093" ht="12.75" x14ac:dyDescent="0.2"/>
    <row r="65094" ht="12.75" x14ac:dyDescent="0.2"/>
    <row r="65095" ht="12.75" x14ac:dyDescent="0.2"/>
    <row r="65096" ht="12.75" x14ac:dyDescent="0.2"/>
    <row r="65097" ht="12.75" x14ac:dyDescent="0.2"/>
    <row r="65098" ht="12.75" x14ac:dyDescent="0.2"/>
    <row r="65099" ht="12.75" x14ac:dyDescent="0.2"/>
    <row r="65100" ht="12.75" x14ac:dyDescent="0.2"/>
    <row r="65101" ht="12.75" x14ac:dyDescent="0.2"/>
    <row r="65102" ht="12.75" x14ac:dyDescent="0.2"/>
    <row r="65103" ht="12.75" x14ac:dyDescent="0.2"/>
    <row r="65104" ht="12.75" x14ac:dyDescent="0.2"/>
    <row r="65105" ht="12.75" x14ac:dyDescent="0.2"/>
    <row r="65106" ht="12.75" x14ac:dyDescent="0.2"/>
    <row r="65107" ht="12.75" x14ac:dyDescent="0.2"/>
    <row r="65108" ht="12.75" x14ac:dyDescent="0.2"/>
    <row r="65109" ht="12.75" x14ac:dyDescent="0.2"/>
    <row r="65110" ht="12.75" x14ac:dyDescent="0.2"/>
    <row r="65111" ht="12.75" x14ac:dyDescent="0.2"/>
    <row r="65112" ht="12.75" x14ac:dyDescent="0.2"/>
    <row r="65113" ht="12.75" x14ac:dyDescent="0.2"/>
    <row r="65114" ht="12.75" x14ac:dyDescent="0.2"/>
    <row r="65115" ht="12.75" x14ac:dyDescent="0.2"/>
    <row r="65116" ht="12.75" x14ac:dyDescent="0.2"/>
    <row r="65117" ht="12.75" x14ac:dyDescent="0.2"/>
    <row r="65118" ht="12.75" x14ac:dyDescent="0.2"/>
    <row r="65119" ht="12.75" x14ac:dyDescent="0.2"/>
    <row r="65120" ht="12.75" x14ac:dyDescent="0.2"/>
    <row r="65121" ht="12.75" x14ac:dyDescent="0.2"/>
    <row r="65122" ht="12.75" x14ac:dyDescent="0.2"/>
    <row r="65123" ht="12.75" x14ac:dyDescent="0.2"/>
    <row r="65124" ht="12.75" x14ac:dyDescent="0.2"/>
    <row r="65125" ht="12.75" x14ac:dyDescent="0.2"/>
    <row r="65126" ht="12.75" x14ac:dyDescent="0.2"/>
    <row r="65127" ht="12.75" x14ac:dyDescent="0.2"/>
    <row r="65128" ht="12.75" x14ac:dyDescent="0.2"/>
    <row r="65129" ht="12.75" x14ac:dyDescent="0.2"/>
    <row r="65130" ht="12.75" x14ac:dyDescent="0.2"/>
    <row r="65131" ht="12.75" x14ac:dyDescent="0.2"/>
    <row r="65132" ht="12.75" x14ac:dyDescent="0.2"/>
    <row r="65133" ht="12.75" x14ac:dyDescent="0.2"/>
    <row r="65134" ht="12.75" x14ac:dyDescent="0.2"/>
    <row r="65135" ht="12.75" x14ac:dyDescent="0.2"/>
    <row r="65136" ht="12.75" x14ac:dyDescent="0.2"/>
    <row r="65137" ht="12.75" x14ac:dyDescent="0.2"/>
    <row r="65138" ht="12.75" x14ac:dyDescent="0.2"/>
    <row r="65139" ht="12.75" x14ac:dyDescent="0.2"/>
    <row r="65140" ht="12.75" x14ac:dyDescent="0.2"/>
    <row r="65141" ht="12.75" x14ac:dyDescent="0.2"/>
    <row r="65142" ht="12.75" x14ac:dyDescent="0.2"/>
    <row r="65143" ht="12.75" x14ac:dyDescent="0.2"/>
    <row r="65144" ht="12.75" x14ac:dyDescent="0.2"/>
    <row r="65145" ht="12.75" x14ac:dyDescent="0.2"/>
    <row r="65146" ht="12.75" x14ac:dyDescent="0.2"/>
    <row r="65147" ht="12.75" x14ac:dyDescent="0.2"/>
    <row r="65148" ht="12.75" x14ac:dyDescent="0.2"/>
    <row r="65149" ht="12.75" x14ac:dyDescent="0.2"/>
    <row r="65150" ht="12.75" x14ac:dyDescent="0.2"/>
    <row r="65151" ht="12.75" x14ac:dyDescent="0.2"/>
    <row r="65152" ht="12.75" x14ac:dyDescent="0.2"/>
    <row r="65153" ht="12.75" x14ac:dyDescent="0.2"/>
    <row r="65154" ht="12.75" x14ac:dyDescent="0.2"/>
    <row r="65155" ht="12.75" x14ac:dyDescent="0.2"/>
    <row r="65156" ht="12.75" x14ac:dyDescent="0.2"/>
    <row r="65157" ht="12.75" x14ac:dyDescent="0.2"/>
    <row r="65158" ht="12.75" x14ac:dyDescent="0.2"/>
    <row r="65159" ht="12.75" x14ac:dyDescent="0.2"/>
    <row r="65160" ht="12.75" x14ac:dyDescent="0.2"/>
    <row r="65161" ht="12.75" x14ac:dyDescent="0.2"/>
    <row r="65162" ht="12.75" x14ac:dyDescent="0.2"/>
    <row r="65163" ht="12.75" x14ac:dyDescent="0.2"/>
    <row r="65164" ht="12.75" x14ac:dyDescent="0.2"/>
    <row r="65165" ht="12.75" x14ac:dyDescent="0.2"/>
    <row r="65166" ht="12.75" x14ac:dyDescent="0.2"/>
    <row r="65167" ht="12.75" x14ac:dyDescent="0.2"/>
    <row r="65168" ht="12.75" x14ac:dyDescent="0.2"/>
    <row r="65169" ht="12.75" x14ac:dyDescent="0.2"/>
    <row r="65170" ht="12.75" x14ac:dyDescent="0.2"/>
    <row r="65171" ht="12.75" x14ac:dyDescent="0.2"/>
    <row r="65172" ht="12.75" x14ac:dyDescent="0.2"/>
    <row r="65173" ht="12.75" x14ac:dyDescent="0.2"/>
    <row r="65174" ht="12.75" x14ac:dyDescent="0.2"/>
    <row r="65175" ht="12.75" x14ac:dyDescent="0.2"/>
    <row r="65176" ht="12.75" x14ac:dyDescent="0.2"/>
    <row r="65177" ht="12.75" x14ac:dyDescent="0.2"/>
    <row r="65178" ht="12.75" x14ac:dyDescent="0.2"/>
    <row r="65179" ht="12.75" x14ac:dyDescent="0.2"/>
    <row r="65180" ht="12.75" x14ac:dyDescent="0.2"/>
    <row r="65181" ht="12.75" x14ac:dyDescent="0.2"/>
    <row r="65182" ht="12.75" x14ac:dyDescent="0.2"/>
    <row r="65183" ht="12.75" x14ac:dyDescent="0.2"/>
    <row r="65184" ht="12.75" x14ac:dyDescent="0.2"/>
    <row r="65185" ht="12.75" x14ac:dyDescent="0.2"/>
    <row r="65186" ht="12.75" x14ac:dyDescent="0.2"/>
    <row r="65187" ht="12.75" x14ac:dyDescent="0.2"/>
    <row r="65188" ht="12.75" x14ac:dyDescent="0.2"/>
    <row r="65189" ht="12.75" x14ac:dyDescent="0.2"/>
    <row r="65190" ht="12.75" x14ac:dyDescent="0.2"/>
    <row r="65191" ht="12.75" x14ac:dyDescent="0.2"/>
    <row r="65192" ht="12.75" x14ac:dyDescent="0.2"/>
    <row r="65193" ht="12.75" x14ac:dyDescent="0.2"/>
    <row r="65194" ht="12.75" x14ac:dyDescent="0.2"/>
    <row r="65195" ht="12.75" x14ac:dyDescent="0.2"/>
    <row r="65196" ht="12.75" x14ac:dyDescent="0.2"/>
    <row r="65197" ht="12.75" x14ac:dyDescent="0.2"/>
    <row r="65198" ht="12.75" x14ac:dyDescent="0.2"/>
    <row r="65199" ht="12.75" x14ac:dyDescent="0.2"/>
    <row r="65200" ht="12.75" x14ac:dyDescent="0.2"/>
    <row r="65201" ht="12.75" x14ac:dyDescent="0.2"/>
    <row r="65202" ht="12.75" x14ac:dyDescent="0.2"/>
    <row r="65203" ht="12.75" x14ac:dyDescent="0.2"/>
    <row r="65204" ht="12.75" x14ac:dyDescent="0.2"/>
    <row r="65205" ht="12.75" x14ac:dyDescent="0.2"/>
    <row r="65206" ht="12.75" x14ac:dyDescent="0.2"/>
    <row r="65207" ht="12.75" x14ac:dyDescent="0.2"/>
    <row r="65208" ht="12.75" x14ac:dyDescent="0.2"/>
    <row r="65209" ht="12.75" x14ac:dyDescent="0.2"/>
    <row r="65210" ht="12.75" x14ac:dyDescent="0.2"/>
    <row r="65211" ht="12.75" x14ac:dyDescent="0.2"/>
    <row r="65212" ht="12.75" x14ac:dyDescent="0.2"/>
    <row r="65213" ht="12.75" x14ac:dyDescent="0.2"/>
    <row r="65214" ht="12.75" x14ac:dyDescent="0.2"/>
    <row r="65215" ht="12.75" x14ac:dyDescent="0.2"/>
    <row r="65216" ht="12.75" x14ac:dyDescent="0.2"/>
    <row r="65217" ht="12.75" x14ac:dyDescent="0.2"/>
    <row r="65218" ht="12.75" x14ac:dyDescent="0.2"/>
    <row r="65219" ht="12.75" x14ac:dyDescent="0.2"/>
    <row r="65220" ht="12.75" x14ac:dyDescent="0.2"/>
    <row r="65221" ht="12.75" x14ac:dyDescent="0.2"/>
    <row r="65222" ht="12.75" x14ac:dyDescent="0.2"/>
    <row r="65223" ht="12.75" x14ac:dyDescent="0.2"/>
    <row r="65224" ht="12.75" x14ac:dyDescent="0.2"/>
    <row r="65225" ht="12.75" x14ac:dyDescent="0.2"/>
    <row r="65226" ht="12.75" x14ac:dyDescent="0.2"/>
    <row r="65227" ht="12.75" x14ac:dyDescent="0.2"/>
    <row r="65228" ht="12.75" x14ac:dyDescent="0.2"/>
    <row r="65229" ht="12.75" x14ac:dyDescent="0.2"/>
    <row r="65230" ht="12.75" x14ac:dyDescent="0.2"/>
    <row r="65231" ht="12.75" x14ac:dyDescent="0.2"/>
    <row r="65232" ht="12.75" x14ac:dyDescent="0.2"/>
    <row r="65233" ht="12.75" x14ac:dyDescent="0.2"/>
    <row r="65234" ht="12.75" x14ac:dyDescent="0.2"/>
    <row r="65235" ht="12.75" x14ac:dyDescent="0.2"/>
    <row r="65236" ht="12.75" x14ac:dyDescent="0.2"/>
    <row r="65237" ht="12.75" x14ac:dyDescent="0.2"/>
    <row r="65238" ht="12.75" x14ac:dyDescent="0.2"/>
    <row r="65239" ht="12.75" x14ac:dyDescent="0.2"/>
    <row r="65240" ht="12.75" x14ac:dyDescent="0.2"/>
    <row r="65241" ht="12.75" x14ac:dyDescent="0.2"/>
    <row r="65242" ht="12.75" x14ac:dyDescent="0.2"/>
    <row r="65243" ht="12.75" x14ac:dyDescent="0.2"/>
    <row r="65244" ht="12.75" x14ac:dyDescent="0.2"/>
    <row r="65245" ht="12.75" x14ac:dyDescent="0.2"/>
    <row r="65246" ht="12.75" x14ac:dyDescent="0.2"/>
    <row r="65247" ht="12.75" x14ac:dyDescent="0.2"/>
    <row r="65248" ht="12.75" x14ac:dyDescent="0.2"/>
    <row r="65249" ht="12.75" x14ac:dyDescent="0.2"/>
    <row r="65250" ht="12.75" x14ac:dyDescent="0.2"/>
    <row r="65251" ht="12.75" x14ac:dyDescent="0.2"/>
    <row r="65252" ht="12.75" x14ac:dyDescent="0.2"/>
    <row r="65253" ht="12.75" x14ac:dyDescent="0.2"/>
    <row r="65254" ht="12.75" x14ac:dyDescent="0.2"/>
    <row r="65255" ht="12.75" x14ac:dyDescent="0.2"/>
    <row r="65256" ht="12.75" x14ac:dyDescent="0.2"/>
    <row r="65257" ht="12.75" x14ac:dyDescent="0.2"/>
    <row r="65258" ht="12.75" x14ac:dyDescent="0.2"/>
    <row r="65259" ht="12.75" x14ac:dyDescent="0.2"/>
    <row r="65260" ht="12.75" x14ac:dyDescent="0.2"/>
    <row r="65261" ht="12.75" x14ac:dyDescent="0.2"/>
    <row r="65262" ht="12.75" x14ac:dyDescent="0.2"/>
    <row r="65263" ht="12.75" x14ac:dyDescent="0.2"/>
    <row r="65264" ht="12.75" x14ac:dyDescent="0.2"/>
    <row r="65265" ht="12.75" x14ac:dyDescent="0.2"/>
    <row r="65266" ht="12.75" x14ac:dyDescent="0.2"/>
    <row r="65267" ht="12.75" x14ac:dyDescent="0.2"/>
    <row r="65268" ht="12.75" x14ac:dyDescent="0.2"/>
    <row r="65269" ht="12.75" x14ac:dyDescent="0.2"/>
    <row r="65270" ht="12.75" x14ac:dyDescent="0.2"/>
    <row r="65271" ht="12.75" x14ac:dyDescent="0.2"/>
    <row r="65272" ht="12.75" x14ac:dyDescent="0.2"/>
    <row r="65273" ht="12.75" x14ac:dyDescent="0.2"/>
    <row r="65274" ht="12.75" x14ac:dyDescent="0.2"/>
    <row r="65275" ht="12.75" x14ac:dyDescent="0.2"/>
    <row r="65276" ht="12.75" x14ac:dyDescent="0.2"/>
    <row r="65277" ht="12.75" x14ac:dyDescent="0.2"/>
    <row r="65278" ht="12.75" x14ac:dyDescent="0.2"/>
    <row r="65279" ht="12.75" x14ac:dyDescent="0.2"/>
    <row r="65280" ht="12.75" x14ac:dyDescent="0.2"/>
    <row r="65281" ht="12.75" x14ac:dyDescent="0.2"/>
    <row r="65282" ht="12.75" x14ac:dyDescent="0.2"/>
    <row r="65283" ht="12.75" x14ac:dyDescent="0.2"/>
    <row r="65284" ht="12.75" x14ac:dyDescent="0.2"/>
    <row r="65285" ht="12.75" x14ac:dyDescent="0.2"/>
    <row r="65286" ht="12.75" x14ac:dyDescent="0.2"/>
    <row r="65287" ht="12.75" x14ac:dyDescent="0.2"/>
    <row r="65288" ht="12.75" x14ac:dyDescent="0.2"/>
    <row r="65289" ht="12.75" x14ac:dyDescent="0.2"/>
    <row r="65290" ht="12.75" x14ac:dyDescent="0.2"/>
    <row r="65291" ht="12.75" x14ac:dyDescent="0.2"/>
    <row r="65292" ht="12.75" x14ac:dyDescent="0.2"/>
    <row r="65293" ht="12.75" x14ac:dyDescent="0.2"/>
    <row r="65294" ht="12.75" x14ac:dyDescent="0.2"/>
    <row r="65295" ht="12.75" x14ac:dyDescent="0.2"/>
    <row r="65296" ht="12.75" x14ac:dyDescent="0.2"/>
    <row r="65297" ht="12.75" x14ac:dyDescent="0.2"/>
    <row r="65298" ht="12.75" x14ac:dyDescent="0.2"/>
    <row r="65299" ht="12.75" x14ac:dyDescent="0.2"/>
    <row r="65300" ht="12.75" x14ac:dyDescent="0.2"/>
    <row r="65301" ht="12.75" x14ac:dyDescent="0.2"/>
    <row r="65302" ht="12.75" x14ac:dyDescent="0.2"/>
    <row r="65303" ht="12.75" x14ac:dyDescent="0.2"/>
    <row r="65304" ht="12.75" x14ac:dyDescent="0.2"/>
    <row r="65305" ht="12.75" x14ac:dyDescent="0.2"/>
    <row r="65306" ht="12.75" x14ac:dyDescent="0.2"/>
    <row r="65307" ht="12.75" x14ac:dyDescent="0.2"/>
    <row r="65308" ht="12.75" x14ac:dyDescent="0.2"/>
    <row r="65309" ht="12.75" x14ac:dyDescent="0.2"/>
    <row r="65310" ht="12.75" x14ac:dyDescent="0.2"/>
    <row r="65311" ht="12.75" x14ac:dyDescent="0.2"/>
    <row r="65312" ht="12.75" x14ac:dyDescent="0.2"/>
    <row r="65313" ht="12.75" x14ac:dyDescent="0.2"/>
    <row r="65314" ht="12.75" x14ac:dyDescent="0.2"/>
    <row r="65315" ht="12.75" x14ac:dyDescent="0.2"/>
    <row r="65316" ht="12.75" x14ac:dyDescent="0.2"/>
    <row r="65317" ht="12.75" x14ac:dyDescent="0.2"/>
    <row r="65318" ht="12.75" x14ac:dyDescent="0.2"/>
    <row r="65319" ht="12.75" x14ac:dyDescent="0.2"/>
    <row r="65320" ht="12.75" x14ac:dyDescent="0.2"/>
    <row r="65321" ht="12.75" x14ac:dyDescent="0.2"/>
    <row r="65322" ht="12.75" x14ac:dyDescent="0.2"/>
    <row r="65323" ht="12.75" x14ac:dyDescent="0.2"/>
    <row r="65324" ht="12.75" x14ac:dyDescent="0.2"/>
    <row r="65325" ht="12.75" x14ac:dyDescent="0.2"/>
    <row r="65326" ht="12.75" x14ac:dyDescent="0.2"/>
    <row r="65327" ht="12.75" x14ac:dyDescent="0.2"/>
    <row r="65328" ht="12.75" x14ac:dyDescent="0.2"/>
    <row r="65329" ht="12.75" x14ac:dyDescent="0.2"/>
    <row r="65330" ht="12.75" x14ac:dyDescent="0.2"/>
    <row r="65331" ht="12.75" x14ac:dyDescent="0.2"/>
    <row r="65332" ht="12.75" x14ac:dyDescent="0.2"/>
    <row r="65333" ht="12.75" x14ac:dyDescent="0.2"/>
    <row r="65334" ht="12.75" x14ac:dyDescent="0.2"/>
    <row r="65335" ht="12.75" x14ac:dyDescent="0.2"/>
    <row r="65336" ht="12.75" x14ac:dyDescent="0.2"/>
    <row r="65337" ht="12.75" x14ac:dyDescent="0.2"/>
    <row r="65338" ht="12.75" x14ac:dyDescent="0.2"/>
    <row r="65339" ht="12.75" x14ac:dyDescent="0.2"/>
    <row r="65340" ht="12.75" x14ac:dyDescent="0.2"/>
    <row r="65341" ht="12.75" x14ac:dyDescent="0.2"/>
    <row r="65342" ht="12.75" x14ac:dyDescent="0.2"/>
    <row r="65343" ht="12.75" x14ac:dyDescent="0.2"/>
    <row r="65344" ht="12.75" x14ac:dyDescent="0.2"/>
    <row r="65345" ht="12.75" x14ac:dyDescent="0.2"/>
    <row r="65346" ht="12.75" x14ac:dyDescent="0.2"/>
    <row r="65347" ht="12.75" x14ac:dyDescent="0.2"/>
    <row r="65348" ht="12.75" x14ac:dyDescent="0.2"/>
    <row r="65349" ht="12.75" x14ac:dyDescent="0.2"/>
    <row r="65350" ht="12.75" x14ac:dyDescent="0.2"/>
    <row r="65351" ht="12.75" x14ac:dyDescent="0.2"/>
    <row r="65352" ht="12.75" x14ac:dyDescent="0.2"/>
    <row r="65353" ht="12.75" x14ac:dyDescent="0.2"/>
    <row r="65354" ht="12.75" x14ac:dyDescent="0.2"/>
    <row r="65355" ht="12.75" x14ac:dyDescent="0.2"/>
    <row r="65356" ht="12.75" x14ac:dyDescent="0.2"/>
    <row r="65357" ht="12.75" x14ac:dyDescent="0.2"/>
    <row r="65358" ht="12.75" x14ac:dyDescent="0.2"/>
    <row r="65359" ht="12.75" x14ac:dyDescent="0.2"/>
    <row r="65360" ht="12.75" x14ac:dyDescent="0.2"/>
    <row r="65361" ht="12.75" x14ac:dyDescent="0.2"/>
    <row r="65362" ht="12.75" x14ac:dyDescent="0.2"/>
    <row r="65363" ht="12.75" x14ac:dyDescent="0.2"/>
    <row r="65364" ht="12.75" x14ac:dyDescent="0.2"/>
    <row r="65365" ht="12.75" x14ac:dyDescent="0.2"/>
    <row r="65366" ht="12.75" x14ac:dyDescent="0.2"/>
    <row r="65367" ht="12.75" x14ac:dyDescent="0.2"/>
    <row r="65368" ht="12.75" x14ac:dyDescent="0.2"/>
    <row r="65369" ht="12.75" x14ac:dyDescent="0.2"/>
    <row r="65370" ht="12.75" x14ac:dyDescent="0.2"/>
    <row r="65371" ht="12.75" x14ac:dyDescent="0.2"/>
    <row r="65372" ht="12.75" x14ac:dyDescent="0.2"/>
    <row r="65373" ht="12.75" x14ac:dyDescent="0.2"/>
    <row r="65374" ht="12.75" x14ac:dyDescent="0.2"/>
    <row r="65375" ht="12.75" x14ac:dyDescent="0.2"/>
    <row r="65376" ht="12.75" x14ac:dyDescent="0.2"/>
    <row r="65377" ht="12.75" x14ac:dyDescent="0.2"/>
    <row r="65378" ht="12.75" x14ac:dyDescent="0.2"/>
    <row r="65379" ht="12.75" x14ac:dyDescent="0.2"/>
    <row r="65380" ht="12.75" x14ac:dyDescent="0.2"/>
    <row r="65381" ht="12.75" x14ac:dyDescent="0.2"/>
    <row r="65382" ht="12.75" x14ac:dyDescent="0.2"/>
    <row r="65383" ht="12.75" x14ac:dyDescent="0.2"/>
    <row r="65384" ht="12.75" x14ac:dyDescent="0.2"/>
    <row r="65385" ht="12.75" x14ac:dyDescent="0.2"/>
    <row r="65386" ht="12.75" x14ac:dyDescent="0.2"/>
    <row r="65387" ht="12.75" x14ac:dyDescent="0.2"/>
    <row r="65388" ht="12.75" x14ac:dyDescent="0.2"/>
    <row r="65389" ht="12.75" x14ac:dyDescent="0.2"/>
    <row r="65390" ht="12.75" x14ac:dyDescent="0.2"/>
    <row r="65391" ht="12.75" x14ac:dyDescent="0.2"/>
    <row r="65392" ht="12.75" x14ac:dyDescent="0.2"/>
    <row r="65393" ht="12.75" x14ac:dyDescent="0.2"/>
    <row r="65394" ht="12.75" x14ac:dyDescent="0.2"/>
    <row r="65395" ht="12.75" x14ac:dyDescent="0.2"/>
    <row r="65396" ht="12.75" x14ac:dyDescent="0.2"/>
    <row r="65397" ht="12.75" x14ac:dyDescent="0.2"/>
    <row r="65398" ht="12.75" x14ac:dyDescent="0.2"/>
    <row r="65399" ht="12.75" x14ac:dyDescent="0.2"/>
    <row r="65400" ht="12.75" x14ac:dyDescent="0.2"/>
    <row r="65401" ht="12.75" x14ac:dyDescent="0.2"/>
    <row r="65402" ht="12.75" x14ac:dyDescent="0.2"/>
    <row r="65403" ht="12.75" x14ac:dyDescent="0.2"/>
    <row r="65404" ht="12.75" x14ac:dyDescent="0.2"/>
    <row r="65405" ht="12.75" x14ac:dyDescent="0.2"/>
    <row r="65406" ht="12.75" x14ac:dyDescent="0.2"/>
    <row r="65407" ht="12.75" x14ac:dyDescent="0.2"/>
    <row r="65408" ht="12.75" x14ac:dyDescent="0.2"/>
    <row r="65409" ht="12.75" x14ac:dyDescent="0.2"/>
    <row r="65410" ht="12.75" x14ac:dyDescent="0.2"/>
    <row r="65411" ht="12.75" x14ac:dyDescent="0.2"/>
    <row r="65412" ht="12.75" x14ac:dyDescent="0.2"/>
    <row r="65413" ht="12.75" x14ac:dyDescent="0.2"/>
    <row r="65414" ht="12.75" x14ac:dyDescent="0.2"/>
    <row r="65415" ht="12.75" x14ac:dyDescent="0.2"/>
    <row r="65416" ht="12.75" x14ac:dyDescent="0.2"/>
    <row r="65417" ht="12.75" x14ac:dyDescent="0.2"/>
    <row r="65418" ht="12.75" x14ac:dyDescent="0.2"/>
    <row r="65419" ht="12.75" x14ac:dyDescent="0.2"/>
    <row r="65420" ht="12.75" x14ac:dyDescent="0.2"/>
    <row r="65421" ht="12.75" x14ac:dyDescent="0.2"/>
    <row r="65422" ht="12.75" x14ac:dyDescent="0.2"/>
    <row r="65423" ht="12.75" x14ac:dyDescent="0.2"/>
    <row r="65424" ht="12.75" x14ac:dyDescent="0.2"/>
    <row r="65425" ht="12.75" x14ac:dyDescent="0.2"/>
    <row r="65426" ht="12.75" x14ac:dyDescent="0.2"/>
    <row r="65427" ht="12.75" x14ac:dyDescent="0.2"/>
    <row r="65428" ht="12.75" x14ac:dyDescent="0.2"/>
    <row r="65429" ht="12.75" x14ac:dyDescent="0.2"/>
    <row r="65430" ht="12.75" x14ac:dyDescent="0.2"/>
    <row r="65431" ht="12.75" x14ac:dyDescent="0.2"/>
    <row r="65432" ht="12.75" x14ac:dyDescent="0.2"/>
    <row r="65433" ht="12.75" x14ac:dyDescent="0.2"/>
    <row r="65434" ht="12.75" x14ac:dyDescent="0.2"/>
    <row r="65435" ht="12.75" x14ac:dyDescent="0.2"/>
    <row r="65436" ht="12.75" x14ac:dyDescent="0.2"/>
    <row r="65437" ht="12.75" x14ac:dyDescent="0.2"/>
    <row r="65438" ht="12.75" x14ac:dyDescent="0.2"/>
    <row r="65439" ht="12.75" x14ac:dyDescent="0.2"/>
    <row r="65440" ht="12.75" x14ac:dyDescent="0.2"/>
    <row r="65441" ht="12.75" x14ac:dyDescent="0.2"/>
    <row r="65442" ht="12.75" x14ac:dyDescent="0.2"/>
    <row r="65443" ht="12.75" x14ac:dyDescent="0.2"/>
    <row r="65444" ht="12.75" x14ac:dyDescent="0.2"/>
    <row r="65445" ht="12.75" x14ac:dyDescent="0.2"/>
    <row r="65446" ht="12.75" x14ac:dyDescent="0.2"/>
    <row r="65447" ht="12.75" x14ac:dyDescent="0.2"/>
    <row r="65448" ht="12.75" x14ac:dyDescent="0.2"/>
    <row r="65449" ht="12.75" x14ac:dyDescent="0.2"/>
    <row r="65450" ht="12.75" x14ac:dyDescent="0.2"/>
    <row r="65451" ht="12.75" x14ac:dyDescent="0.2"/>
    <row r="65452" ht="12.75" x14ac:dyDescent="0.2"/>
    <row r="65453" ht="12.75" x14ac:dyDescent="0.2"/>
    <row r="65454" ht="12.75" x14ac:dyDescent="0.2"/>
    <row r="65455" ht="12.75" x14ac:dyDescent="0.2"/>
    <row r="65456" ht="12.75" x14ac:dyDescent="0.2"/>
    <row r="65457" ht="12.75" x14ac:dyDescent="0.2"/>
    <row r="65458" ht="12.75" x14ac:dyDescent="0.2"/>
    <row r="65459" ht="12.75" x14ac:dyDescent="0.2"/>
    <row r="65460" ht="12.75" x14ac:dyDescent="0.2"/>
    <row r="65461" ht="12.75" x14ac:dyDescent="0.2"/>
    <row r="65462" ht="12.75" x14ac:dyDescent="0.2"/>
    <row r="65463" ht="12.75" x14ac:dyDescent="0.2"/>
    <row r="65464" ht="12.75" x14ac:dyDescent="0.2"/>
    <row r="65465" ht="12.75" x14ac:dyDescent="0.2"/>
    <row r="65466" ht="12.75" x14ac:dyDescent="0.2"/>
    <row r="65467" ht="12.75" x14ac:dyDescent="0.2"/>
    <row r="65468" ht="12.75" x14ac:dyDescent="0.2"/>
    <row r="65469" ht="12.75" x14ac:dyDescent="0.2"/>
    <row r="65470" ht="12.75" x14ac:dyDescent="0.2"/>
    <row r="65471" ht="12.75" x14ac:dyDescent="0.2"/>
    <row r="65472" ht="12.75" x14ac:dyDescent="0.2"/>
    <row r="65473" ht="12.75" x14ac:dyDescent="0.2"/>
    <row r="65474" ht="12.75" x14ac:dyDescent="0.2"/>
    <row r="65475" ht="12.75" x14ac:dyDescent="0.2"/>
    <row r="65476" ht="12.75" x14ac:dyDescent="0.2"/>
    <row r="65477" ht="12.75" x14ac:dyDescent="0.2"/>
    <row r="65478" ht="12.75" x14ac:dyDescent="0.2"/>
    <row r="65479" ht="12.75" x14ac:dyDescent="0.2"/>
    <row r="65480" ht="12.75" x14ac:dyDescent="0.2"/>
    <row r="65481" ht="12.75" x14ac:dyDescent="0.2"/>
    <row r="65482" ht="12.75" x14ac:dyDescent="0.2"/>
    <row r="65483" ht="12.75" x14ac:dyDescent="0.2"/>
    <row r="65484" ht="12.75" x14ac:dyDescent="0.2"/>
    <row r="65485" ht="12.75" x14ac:dyDescent="0.2"/>
    <row r="65486" ht="12.75" x14ac:dyDescent="0.2"/>
    <row r="65487" ht="12.75" x14ac:dyDescent="0.2"/>
    <row r="65488" ht="12.75" x14ac:dyDescent="0.2"/>
    <row r="65489" ht="12.75" x14ac:dyDescent="0.2"/>
    <row r="65490" ht="12.75" x14ac:dyDescent="0.2"/>
    <row r="65491" ht="12.75" x14ac:dyDescent="0.2"/>
    <row r="65492" ht="12.75" x14ac:dyDescent="0.2"/>
    <row r="65493" ht="12.75" x14ac:dyDescent="0.2"/>
    <row r="65494" ht="12.75" x14ac:dyDescent="0.2"/>
    <row r="65495" ht="12.75" x14ac:dyDescent="0.2"/>
    <row r="65496" ht="12.75" x14ac:dyDescent="0.2"/>
    <row r="65497" ht="12.75" x14ac:dyDescent="0.2"/>
    <row r="65498" ht="12.75" x14ac:dyDescent="0.2"/>
    <row r="65499" ht="12.75" x14ac:dyDescent="0.2"/>
    <row r="65500" ht="12.75" x14ac:dyDescent="0.2"/>
    <row r="65501" ht="12.75" x14ac:dyDescent="0.2"/>
    <row r="65502" ht="12.75" x14ac:dyDescent="0.2"/>
    <row r="65503" ht="40.35" customHeight="1" x14ac:dyDescent="0.2"/>
    <row r="65504" ht="18" customHeight="1" x14ac:dyDescent="0.2"/>
    <row r="65505" ht="12.75" x14ac:dyDescent="0.2"/>
    <row r="65506" ht="12.75" x14ac:dyDescent="0.2"/>
    <row r="65507" ht="12.75" x14ac:dyDescent="0.2"/>
    <row r="65508" ht="12.75" x14ac:dyDescent="0.2"/>
    <row r="65509" ht="12.75" x14ac:dyDescent="0.2"/>
    <row r="65510" ht="12.75" x14ac:dyDescent="0.2"/>
    <row r="65511" ht="12.75" x14ac:dyDescent="0.2"/>
    <row r="65512" ht="12.75" x14ac:dyDescent="0.2"/>
    <row r="65513" ht="12.75" x14ac:dyDescent="0.2"/>
    <row r="65514" ht="12.75" x14ac:dyDescent="0.2"/>
    <row r="65515" ht="12.75" x14ac:dyDescent="0.2"/>
    <row r="65516" ht="12.75" x14ac:dyDescent="0.2"/>
    <row r="65517" ht="12.75" x14ac:dyDescent="0.2"/>
    <row r="65518" ht="12.75" x14ac:dyDescent="0.2"/>
    <row r="65519" ht="12.75" x14ac:dyDescent="0.2"/>
    <row r="65520" ht="12.75" x14ac:dyDescent="0.2"/>
    <row r="65521" ht="12.75" x14ac:dyDescent="0.2"/>
    <row r="65522" ht="12.75" x14ac:dyDescent="0.2"/>
    <row r="65523" ht="12.75" x14ac:dyDescent="0.2"/>
    <row r="65524" ht="12.75" x14ac:dyDescent="0.2"/>
    <row r="65525" ht="12.75" x14ac:dyDescent="0.2"/>
    <row r="65526" ht="12.75" x14ac:dyDescent="0.2"/>
    <row r="65527" ht="12.75" x14ac:dyDescent="0.2"/>
    <row r="65528" ht="12.75" x14ac:dyDescent="0.2"/>
    <row r="65529" ht="12.75" x14ac:dyDescent="0.2"/>
    <row r="65530" ht="12.75" x14ac:dyDescent="0.2"/>
    <row r="65531" ht="12.75" x14ac:dyDescent="0.2"/>
    <row r="65532" ht="12.75" x14ac:dyDescent="0.2"/>
    <row r="65533" ht="12.75" x14ac:dyDescent="0.2"/>
    <row r="65534" ht="12.75" x14ac:dyDescent="0.2"/>
    <row r="65535" ht="12.75" x14ac:dyDescent="0.2"/>
    <row r="65536" ht="12.75" x14ac:dyDescent="0.2"/>
  </sheetData>
  <sheetProtection algorithmName="SHA-512" hashValue="j1QLwC5uz5PvwV0sEXoj9ll3Eno2lukd+R5zsjxS5W9xNudeOei1JjoCSvwAk+MIaB1HptxnIZqvsiPdJGHgMA==" saltValue="5xWByB/KitQ3K5EXN8DchQ==" spinCount="100000" sheet="1" objects="1" scenarios="1"/>
  <mergeCells count="5">
    <mergeCell ref="C1:E1"/>
    <mergeCell ref="C2:E2"/>
    <mergeCell ref="I28:J28"/>
    <mergeCell ref="I29:J29"/>
    <mergeCell ref="I30:J30"/>
  </mergeCells>
  <conditionalFormatting sqref="B12:B20 L12:L20">
    <cfRule type="expression" dxfId="12" priority="3" stopIfTrue="1">
      <formula>$C12=""</formula>
    </cfRule>
  </conditionalFormatting>
  <conditionalFormatting sqref="B12:L20">
    <cfRule type="expression" dxfId="11" priority="2" stopIfTrue="1">
      <formula>NOT($C12="")</formula>
    </cfRule>
  </conditionalFormatting>
  <pageMargins left="0.7" right="0.7" top="0.75" bottom="0.75" header="0.3" footer="0.3"/>
  <pageSetup scale="55"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tabColor theme="5" tint="0.59999389629810485"/>
  </sheetPr>
  <dimension ref="A1:P65540"/>
  <sheetViews>
    <sheetView showGridLines="0" zoomScaleNormal="100" zoomScaleSheetLayoutView="112" workbookViewId="0"/>
  </sheetViews>
  <sheetFormatPr defaultColWidth="0" defaultRowHeight="15" customHeight="1" zeroHeight="1" x14ac:dyDescent="0.25"/>
  <cols>
    <col min="1" max="1" width="5.5703125" style="447" customWidth="1"/>
    <col min="2" max="2" width="10.5703125" style="345" customWidth="1"/>
    <col min="3" max="3" width="9.140625" style="345" hidden="1" customWidth="1"/>
    <col min="4" max="4" width="20.85546875" style="345" customWidth="1"/>
    <col min="5" max="5" width="18.42578125" style="345" customWidth="1"/>
    <col min="6" max="8" width="30.85546875" style="345" customWidth="1"/>
    <col min="9" max="9" width="25.5703125" style="345" customWidth="1"/>
    <col min="10" max="10" width="14.42578125" style="345" customWidth="1"/>
    <col min="11" max="16384" width="0" style="345" hidden="1"/>
  </cols>
  <sheetData>
    <row r="1" spans="1:15" ht="60" customHeight="1" x14ac:dyDescent="0.35">
      <c r="A1" s="597"/>
      <c r="B1" s="598" t="str">
        <f>Development!B2</f>
        <v>2025 Commercial Efficiency Program</v>
      </c>
      <c r="C1" s="599"/>
      <c r="D1" s="599"/>
      <c r="E1" s="599"/>
      <c r="F1" s="599"/>
      <c r="G1" s="597"/>
      <c r="H1" s="605"/>
      <c r="I1" s="606"/>
      <c r="J1" s="606"/>
      <c r="K1" s="446"/>
    </row>
    <row r="2" spans="1:15" s="423" customFormat="1" ht="60" customHeight="1" thickBot="1" x14ac:dyDescent="0.4">
      <c r="A2" s="600"/>
      <c r="B2" s="618" t="str">
        <f>"Comprehensive Performance Lighting Eligibility Table  -  version "&amp;Development!B4</f>
        <v>Comprehensive Performance Lighting Eligibility Table  -  version 2.0</v>
      </c>
      <c r="C2" s="602"/>
      <c r="D2" s="603"/>
      <c r="E2" s="603"/>
      <c r="F2" s="603"/>
      <c r="G2" s="600"/>
      <c r="H2" s="319"/>
      <c r="I2" s="607"/>
      <c r="J2" s="608"/>
    </row>
    <row r="3" spans="1:15" s="423" customFormat="1" ht="6.6" customHeight="1" thickTop="1" x14ac:dyDescent="0.3">
      <c r="A3" s="568"/>
      <c r="B3" s="568"/>
      <c r="C3" s="568"/>
      <c r="D3" s="568"/>
      <c r="E3" s="568"/>
      <c r="F3" s="568"/>
      <c r="G3" s="568"/>
      <c r="H3" s="568"/>
      <c r="I3" s="568"/>
      <c r="J3" s="568"/>
    </row>
    <row r="4" spans="1:15" ht="39.950000000000003" customHeight="1" x14ac:dyDescent="0.25">
      <c r="B4" s="786" t="s">
        <v>963</v>
      </c>
      <c r="C4" s="786"/>
      <c r="D4" s="786"/>
      <c r="E4" s="786"/>
      <c r="F4" s="786"/>
      <c r="G4" s="786"/>
      <c r="H4" s="786"/>
      <c r="I4" s="786"/>
      <c r="J4" s="448"/>
      <c r="K4" s="448"/>
      <c r="L4" s="448"/>
      <c r="M4" s="448"/>
      <c r="N4" s="448"/>
      <c r="O4" s="448"/>
    </row>
    <row r="5" spans="1:15" ht="24.95" customHeight="1" x14ac:dyDescent="0.3">
      <c r="B5" s="449" t="s">
        <v>964</v>
      </c>
      <c r="C5" s="450"/>
      <c r="D5" s="450"/>
      <c r="E5" s="450"/>
      <c r="F5" s="450"/>
      <c r="G5" s="450"/>
      <c r="H5" s="450"/>
      <c r="I5" s="450"/>
      <c r="J5" s="451"/>
      <c r="K5" s="451"/>
      <c r="L5" s="451"/>
      <c r="M5" s="451"/>
      <c r="N5" s="451"/>
      <c r="O5" s="451"/>
    </row>
    <row r="6" spans="1:15" ht="24.95" customHeight="1" x14ac:dyDescent="0.3">
      <c r="B6" s="452" t="s">
        <v>965</v>
      </c>
      <c r="D6" s="453"/>
      <c r="E6" s="453"/>
      <c r="F6" s="453"/>
      <c r="G6" s="453"/>
      <c r="H6" s="453"/>
      <c r="I6" s="453"/>
      <c r="J6" s="451"/>
      <c r="K6" s="451"/>
      <c r="L6" s="451"/>
      <c r="M6" s="451"/>
      <c r="N6" s="451"/>
      <c r="O6" s="451"/>
    </row>
    <row r="7" spans="1:15" ht="20.100000000000001" customHeight="1" x14ac:dyDescent="0.25">
      <c r="B7" s="454" t="s">
        <v>6989</v>
      </c>
      <c r="C7" s="583"/>
      <c r="D7" s="583"/>
      <c r="E7" s="583"/>
      <c r="F7" s="583"/>
      <c r="G7" s="583"/>
      <c r="H7" s="583"/>
      <c r="I7" s="583"/>
      <c r="J7" s="448"/>
      <c r="K7" s="448"/>
      <c r="L7" s="448"/>
      <c r="M7" s="448"/>
      <c r="N7" s="448"/>
      <c r="O7" s="448"/>
    </row>
    <row r="8" spans="1:15" ht="20.100000000000001" customHeight="1" x14ac:dyDescent="0.25">
      <c r="B8" s="454" t="s">
        <v>6990</v>
      </c>
      <c r="C8" s="583"/>
      <c r="D8" s="583"/>
      <c r="E8" s="583"/>
      <c r="F8" s="583"/>
      <c r="G8" s="583"/>
      <c r="H8" s="583"/>
      <c r="I8" s="583"/>
      <c r="J8" s="448"/>
      <c r="K8" s="448"/>
      <c r="L8" s="448"/>
      <c r="M8" s="448"/>
      <c r="N8" s="448"/>
      <c r="O8" s="448"/>
    </row>
    <row r="9" spans="1:15" ht="36" customHeight="1" x14ac:dyDescent="0.25">
      <c r="B9" s="787" t="s">
        <v>966</v>
      </c>
      <c r="C9" s="787"/>
      <c r="D9" s="787"/>
      <c r="E9" s="787"/>
      <c r="F9" s="787"/>
      <c r="G9" s="787"/>
      <c r="H9" s="787"/>
      <c r="I9" s="456"/>
      <c r="J9" s="448"/>
      <c r="K9" s="448"/>
      <c r="L9" s="448"/>
      <c r="M9" s="448"/>
      <c r="N9" s="448"/>
      <c r="O9" s="448"/>
    </row>
    <row r="10" spans="1:15" ht="18" customHeight="1" x14ac:dyDescent="0.25">
      <c r="B10" s="454" t="s">
        <v>967</v>
      </c>
      <c r="C10" s="455"/>
      <c r="D10" s="455"/>
      <c r="E10" s="455"/>
      <c r="F10" s="455"/>
      <c r="G10" s="455"/>
      <c r="H10" s="455"/>
      <c r="I10" s="456"/>
      <c r="J10" s="448"/>
      <c r="K10" s="448"/>
      <c r="L10" s="448"/>
      <c r="M10" s="448"/>
      <c r="N10" s="448"/>
      <c r="O10" s="448"/>
    </row>
    <row r="11" spans="1:15" ht="20.100000000000001" customHeight="1" x14ac:dyDescent="0.25">
      <c r="B11" s="457" t="s">
        <v>968</v>
      </c>
      <c r="C11" s="458"/>
      <c r="D11" s="458"/>
      <c r="E11" s="458"/>
      <c r="F11" s="458"/>
      <c r="G11" s="458"/>
      <c r="H11" s="458"/>
      <c r="I11" s="459"/>
      <c r="J11" s="448"/>
      <c r="K11" s="448"/>
      <c r="L11" s="448"/>
      <c r="M11" s="448"/>
      <c r="N11" s="448"/>
      <c r="O11" s="448"/>
    </row>
    <row r="12" spans="1:15" ht="20.100000000000001" customHeight="1" x14ac:dyDescent="0.25">
      <c r="B12" s="457" t="s">
        <v>969</v>
      </c>
      <c r="C12" s="458"/>
      <c r="D12" s="458"/>
      <c r="E12" s="458"/>
      <c r="F12" s="458"/>
      <c r="G12" s="458"/>
      <c r="H12" s="458"/>
      <c r="I12" s="459"/>
      <c r="J12" s="448"/>
      <c r="K12" s="448"/>
      <c r="L12" s="448"/>
      <c r="M12" s="448"/>
      <c r="N12" s="448"/>
      <c r="O12" s="448"/>
    </row>
    <row r="13" spans="1:15" ht="20.100000000000001" customHeight="1" x14ac:dyDescent="0.25">
      <c r="B13" s="457" t="s">
        <v>970</v>
      </c>
      <c r="C13" s="458"/>
      <c r="D13" s="458"/>
      <c r="E13" s="458"/>
      <c r="F13" s="458"/>
      <c r="G13" s="458"/>
      <c r="H13" s="458"/>
      <c r="I13" s="459"/>
      <c r="J13" s="448"/>
      <c r="K13" s="448"/>
      <c r="L13" s="448"/>
      <c r="M13" s="448"/>
      <c r="N13" s="448"/>
      <c r="O13" s="448"/>
    </row>
    <row r="14" spans="1:15" ht="20.100000000000001" customHeight="1" x14ac:dyDescent="0.25">
      <c r="B14" s="457" t="s">
        <v>971</v>
      </c>
      <c r="C14" s="458"/>
      <c r="D14" s="458"/>
      <c r="E14" s="458"/>
      <c r="F14" s="458"/>
      <c r="G14" s="458"/>
      <c r="H14" s="458"/>
      <c r="I14" s="459"/>
      <c r="J14" s="448"/>
      <c r="K14" s="448"/>
      <c r="L14" s="448"/>
      <c r="M14" s="448"/>
      <c r="N14" s="448"/>
      <c r="O14" s="448"/>
    </row>
    <row r="15" spans="1:15" ht="20.100000000000001" customHeight="1" x14ac:dyDescent="0.25">
      <c r="B15" s="575" t="s">
        <v>6784</v>
      </c>
      <c r="C15" s="458"/>
      <c r="D15" s="458"/>
      <c r="E15" s="458"/>
      <c r="F15" s="458"/>
      <c r="G15" s="458"/>
      <c r="H15" s="458"/>
      <c r="I15" s="459"/>
      <c r="J15" s="448"/>
      <c r="K15" s="448"/>
      <c r="L15" s="448"/>
      <c r="M15" s="448"/>
      <c r="N15" s="448"/>
      <c r="O15" s="448"/>
    </row>
    <row r="16" spans="1:15" ht="33" customHeight="1" x14ac:dyDescent="0.25">
      <c r="B16" s="788" t="s">
        <v>972</v>
      </c>
      <c r="C16" s="788"/>
      <c r="D16" s="788"/>
      <c r="E16" s="788"/>
      <c r="F16" s="788"/>
      <c r="G16" s="788"/>
      <c r="H16" s="788"/>
      <c r="I16" s="788"/>
      <c r="J16" s="460"/>
      <c r="L16" s="461"/>
    </row>
    <row r="17" spans="1:16" ht="20.100000000000001" customHeight="1" x14ac:dyDescent="0.25">
      <c r="B17" s="462" t="s">
        <v>973</v>
      </c>
      <c r="C17" s="463"/>
      <c r="D17" s="463"/>
      <c r="E17" s="463"/>
      <c r="F17" s="463"/>
      <c r="G17" s="463"/>
      <c r="H17" s="463"/>
      <c r="I17" s="463"/>
      <c r="J17" s="460"/>
      <c r="L17" s="461"/>
    </row>
    <row r="18" spans="1:16" ht="12.6" customHeight="1" x14ac:dyDescent="0.25">
      <c r="B18" s="615" t="s">
        <v>974</v>
      </c>
      <c r="C18" s="616" t="s">
        <v>975</v>
      </c>
      <c r="D18" s="782" t="s">
        <v>976</v>
      </c>
      <c r="E18" s="782"/>
      <c r="F18" s="783" t="s">
        <v>977</v>
      </c>
      <c r="G18" s="784"/>
      <c r="H18" s="785"/>
      <c r="I18" s="617" t="s">
        <v>978</v>
      </c>
      <c r="J18" s="460"/>
      <c r="L18" s="461"/>
    </row>
    <row r="19" spans="1:16" ht="84.95" customHeight="1" x14ac:dyDescent="0.25">
      <c r="B19" s="464" t="str">
        <f>References!H4</f>
        <v>PBL1000</v>
      </c>
      <c r="C19" s="465" t="e">
        <f>INDEX(References!$X$4:$X$61,MATCH('LED Eligibility Table'!#REF!,References!$W$4:$W$63,0))</f>
        <v>#REF!</v>
      </c>
      <c r="D19" s="775" t="s">
        <v>979</v>
      </c>
      <c r="E19" s="775"/>
      <c r="F19" s="775" t="s">
        <v>980</v>
      </c>
      <c r="G19" s="775"/>
      <c r="H19" s="775"/>
      <c r="I19" s="127"/>
      <c r="J19" s="466"/>
      <c r="M19" s="461"/>
      <c r="P19" s="467"/>
    </row>
    <row r="20" spans="1:16" ht="84.95" customHeight="1" x14ac:dyDescent="0.25">
      <c r="A20" s="345"/>
      <c r="B20" s="464" t="str">
        <f>References!H5</f>
        <v>PBL4100</v>
      </c>
      <c r="C20" s="465" t="e">
        <f>INDEX(References!$X$4:$X$61,MATCH('LED Eligibility Table'!#REF!,References!$W$4:$W$63,0))</f>
        <v>#REF!</v>
      </c>
      <c r="D20" s="775" t="s">
        <v>5955</v>
      </c>
      <c r="E20" s="775"/>
      <c r="F20" s="775" t="s">
        <v>982</v>
      </c>
      <c r="G20" s="775"/>
      <c r="H20" s="775"/>
      <c r="I20" s="468"/>
      <c r="J20" s="466"/>
      <c r="M20" s="461"/>
      <c r="P20" s="467"/>
    </row>
    <row r="21" spans="1:16" ht="84.95" customHeight="1" x14ac:dyDescent="0.25">
      <c r="A21" s="345"/>
      <c r="B21" s="464" t="str">
        <f>References!H6</f>
        <v>PBL6000</v>
      </c>
      <c r="C21" s="465" t="e">
        <f>INDEX(References!$X$4:$X$61,MATCH('LED Eligibility Table'!#REF!,References!$W$4:$W$63,0))</f>
        <v>#REF!</v>
      </c>
      <c r="D21" s="775" t="s">
        <v>5984</v>
      </c>
      <c r="E21" s="775"/>
      <c r="F21" s="775" t="s">
        <v>984</v>
      </c>
      <c r="G21" s="775"/>
      <c r="H21" s="775"/>
      <c r="I21" s="127" t="s">
        <v>985</v>
      </c>
    </row>
    <row r="22" spans="1:16" ht="84.95" customHeight="1" x14ac:dyDescent="0.25">
      <c r="A22" s="345"/>
      <c r="B22" s="464" t="str">
        <f>References!H7</f>
        <v>PBL6200</v>
      </c>
      <c r="C22" s="465" t="e">
        <f>INDEX(References!$X$4:$X$61,MATCH('LED Eligibility Table'!#REF!,References!$W$4:$W$63,0))</f>
        <v>#REF!</v>
      </c>
      <c r="D22" s="775" t="s">
        <v>5989</v>
      </c>
      <c r="E22" s="775"/>
      <c r="F22" s="775" t="s">
        <v>986</v>
      </c>
      <c r="G22" s="775"/>
      <c r="H22" s="775"/>
      <c r="I22" s="468"/>
    </row>
    <row r="23" spans="1:16" ht="60" customHeight="1" x14ac:dyDescent="0.25">
      <c r="A23" s="345"/>
      <c r="B23" s="780" t="str">
        <f>References!H8</f>
        <v>PBL7000</v>
      </c>
      <c r="C23" s="465" t="e">
        <f>INDEX(References!$X$4:$X$61,MATCH('LED Eligibility Table'!#REF!,References!$W$4:$W$63,0))</f>
        <v>#REF!</v>
      </c>
      <c r="D23" s="775" t="s">
        <v>5993</v>
      </c>
      <c r="E23" s="775"/>
      <c r="F23" s="776" t="s">
        <v>987</v>
      </c>
      <c r="G23" s="776"/>
      <c r="H23" s="776"/>
      <c r="I23" s="779"/>
    </row>
    <row r="24" spans="1:16" ht="60" customHeight="1" x14ac:dyDescent="0.25">
      <c r="A24" s="345"/>
      <c r="B24" s="781"/>
      <c r="C24" s="465" t="e">
        <f>INDEX(References!$X$4:$X$61,MATCH('LED Eligibility Table'!#REF!,References!$W$4:$W$63,0))</f>
        <v>#REF!</v>
      </c>
      <c r="D24" s="775"/>
      <c r="E24" s="775"/>
      <c r="F24" s="776"/>
      <c r="G24" s="776"/>
      <c r="H24" s="776"/>
      <c r="I24" s="779"/>
    </row>
    <row r="25" spans="1:16" ht="60" customHeight="1" x14ac:dyDescent="0.25">
      <c r="A25" s="345"/>
      <c r="B25" s="777" t="str">
        <f>References!H9</f>
        <v>PBL7400</v>
      </c>
      <c r="C25" s="465" t="e">
        <f>INDEX(References!$X$4:$X$61,MATCH('LED Eligibility Table'!#REF!,References!$W$4:$W$63,0))</f>
        <v>#REF!</v>
      </c>
      <c r="D25" s="775" t="s">
        <v>5998</v>
      </c>
      <c r="E25" s="775"/>
      <c r="F25" s="776" t="s">
        <v>988</v>
      </c>
      <c r="G25" s="776"/>
      <c r="H25" s="776"/>
      <c r="I25" s="779"/>
    </row>
    <row r="26" spans="1:16" ht="60" customHeight="1" x14ac:dyDescent="0.25">
      <c r="A26" s="345"/>
      <c r="B26" s="778"/>
      <c r="C26" s="465" t="e">
        <f>INDEX(References!$X$4:$X$61,MATCH('LED Eligibility Table'!#REF!,References!$W$4:$W$63,0))</f>
        <v>#REF!</v>
      </c>
      <c r="D26" s="775"/>
      <c r="E26" s="775"/>
      <c r="F26" s="776"/>
      <c r="G26" s="776"/>
      <c r="H26" s="776"/>
      <c r="I26" s="779"/>
      <c r="J26" s="466"/>
    </row>
    <row r="27" spans="1:16" ht="84.95" customHeight="1" x14ac:dyDescent="0.3">
      <c r="A27" s="345"/>
      <c r="B27" s="469" t="str">
        <f>References!H10</f>
        <v>PBL7500</v>
      </c>
      <c r="C27" s="465" t="e">
        <f>INDEX(References!$X$4:$X$61,MATCH('LED Eligibility Table'!#REF!,References!$W$4:$W$63,0))</f>
        <v>#REF!</v>
      </c>
      <c r="D27" s="775" t="s">
        <v>5014</v>
      </c>
      <c r="E27" s="775"/>
      <c r="F27" s="776" t="s">
        <v>989</v>
      </c>
      <c r="G27" s="776"/>
      <c r="H27" s="776"/>
      <c r="I27" s="470"/>
      <c r="J27" s="466"/>
    </row>
    <row r="28" spans="1:16" ht="84.95" customHeight="1" x14ac:dyDescent="0.3">
      <c r="A28" s="345"/>
      <c r="B28" s="469" t="str">
        <f>References!H11</f>
        <v>PBL8100</v>
      </c>
      <c r="C28" s="465" t="e">
        <f>INDEX(References!$X$4:$X$61,MATCH('LED Eligibility Table'!#REF!,References!$W$4:$W$63,0))</f>
        <v>#REF!</v>
      </c>
      <c r="D28" s="775" t="s">
        <v>6006</v>
      </c>
      <c r="E28" s="775"/>
      <c r="F28" s="776" t="s">
        <v>990</v>
      </c>
      <c r="G28" s="776"/>
      <c r="H28" s="776"/>
      <c r="I28" s="471"/>
    </row>
    <row r="29" spans="1:16" ht="68.099999999999994" customHeight="1" x14ac:dyDescent="0.25">
      <c r="A29" s="345"/>
      <c r="B29" s="469" t="str">
        <f>References!H12</f>
        <v>PBLC1010</v>
      </c>
      <c r="C29" s="465" t="e">
        <f>INDEX(References!$X$4:$X$61,MATCH('LED Eligibility Table'!#REF!,References!$W$4:$W$63,0))</f>
        <v>#REF!</v>
      </c>
      <c r="D29" s="775" t="s">
        <v>6011</v>
      </c>
      <c r="E29" s="775"/>
      <c r="F29" s="775" t="s">
        <v>6708</v>
      </c>
      <c r="G29" s="775"/>
      <c r="H29" s="775"/>
      <c r="I29" s="472"/>
      <c r="J29" s="466"/>
    </row>
    <row r="30" spans="1:16" x14ac:dyDescent="0.25"/>
    <row r="31" spans="1:16" ht="16.5" x14ac:dyDescent="0.3">
      <c r="B31" s="473" t="s">
        <v>992</v>
      </c>
      <c r="C31" s="474"/>
      <c r="D31" s="474"/>
      <c r="E31" s="475"/>
      <c r="F31" s="476"/>
      <c r="G31" s="476"/>
      <c r="H31" s="476"/>
      <c r="I31" s="477"/>
    </row>
    <row r="32" spans="1:16" x14ac:dyDescent="0.25">
      <c r="B32" s="473"/>
    </row>
    <row r="33" spans="2:9" x14ac:dyDescent="0.25"/>
    <row r="34" spans="2:9" x14ac:dyDescent="0.25">
      <c r="B34" s="478" t="s">
        <v>745</v>
      </c>
      <c r="C34" s="479"/>
      <c r="D34" s="480" t="str">
        <f>Development!$B$5&amp;" _ "&amp;Version</f>
        <v>4.1.25 _ 2.0</v>
      </c>
      <c r="E34" s="481"/>
      <c r="F34" s="481"/>
      <c r="G34" s="481"/>
      <c r="H34" s="482" t="s">
        <v>774</v>
      </c>
      <c r="I34" s="483" t="str">
        <f>Development!$B$5</f>
        <v>4.1.25</v>
      </c>
    </row>
    <row r="35" spans="2:9" x14ac:dyDescent="0.25"/>
    <row r="59" ht="15" customHeight="1" x14ac:dyDescent="0.25"/>
    <row r="60" ht="15" customHeight="1" x14ac:dyDescent="0.25"/>
    <row r="61" ht="15" customHeight="1" x14ac:dyDescent="0.25"/>
    <row r="62" ht="15" customHeight="1" x14ac:dyDescent="0.25"/>
    <row r="65505" ht="15" customHeight="1" x14ac:dyDescent="0.25"/>
    <row r="65506" ht="15" customHeight="1" x14ac:dyDescent="0.25"/>
    <row r="65511" ht="15" customHeight="1" x14ac:dyDescent="0.25"/>
    <row r="65512" ht="15" customHeight="1" x14ac:dyDescent="0.25"/>
    <row r="65513" ht="15" customHeight="1" x14ac:dyDescent="0.25"/>
    <row r="65514" ht="15" customHeight="1" x14ac:dyDescent="0.25"/>
    <row r="65515" ht="15" customHeight="1" x14ac:dyDescent="0.25"/>
    <row r="65516" ht="15" customHeight="1" x14ac:dyDescent="0.25"/>
    <row r="65517" ht="15" customHeight="1" x14ac:dyDescent="0.25"/>
    <row r="65518" ht="15" customHeight="1" x14ac:dyDescent="0.25"/>
    <row r="65519" ht="15" customHeight="1" x14ac:dyDescent="0.25"/>
    <row r="65520" ht="15" customHeight="1" x14ac:dyDescent="0.25"/>
    <row r="65521" ht="15" customHeight="1" x14ac:dyDescent="0.25"/>
    <row r="65522" ht="15" customHeight="1" x14ac:dyDescent="0.25"/>
    <row r="65523" ht="15" customHeight="1" x14ac:dyDescent="0.25"/>
    <row r="65524" ht="15" customHeight="1" x14ac:dyDescent="0.25"/>
    <row r="65525" ht="15" customHeight="1" x14ac:dyDescent="0.25"/>
    <row r="65526" ht="15" customHeight="1" x14ac:dyDescent="0.25"/>
    <row r="65527" ht="15" customHeight="1" x14ac:dyDescent="0.25"/>
    <row r="65528" ht="15" customHeight="1" x14ac:dyDescent="0.25"/>
    <row r="65529" ht="15" customHeight="1" x14ac:dyDescent="0.25"/>
    <row r="65530" ht="15" customHeight="1" x14ac:dyDescent="0.25"/>
    <row r="65531" ht="15" customHeight="1" x14ac:dyDescent="0.25"/>
    <row r="65532" ht="15" customHeight="1" x14ac:dyDescent="0.25"/>
    <row r="65533" ht="15" customHeight="1" x14ac:dyDescent="0.25"/>
    <row r="65534" ht="15" customHeight="1" x14ac:dyDescent="0.25"/>
    <row r="65535" ht="15" customHeight="1" x14ac:dyDescent="0.25"/>
    <row r="65536" ht="15" customHeight="1" x14ac:dyDescent="0.25"/>
    <row r="65537" ht="15" customHeight="1" x14ac:dyDescent="0.25"/>
    <row r="65538" ht="15" customHeight="1" x14ac:dyDescent="0.25"/>
    <row r="65539" ht="15" customHeight="1" x14ac:dyDescent="0.25"/>
    <row r="65540" ht="15" customHeight="1" x14ac:dyDescent="0.25"/>
  </sheetData>
  <sheetProtection algorithmName="SHA-512" hashValue="5Snzg7rO0vv7mh81gDLUZqlxHqNlikA0Z3RP2Ub+J4aacb0AVtJOWuol6aUa1/W2QWtYVrA6frr2Y7L4lorq4Q==" saltValue="3ijB2iGaRBHlBqcK6+PaXw==" spinCount="100000" sheet="1" objects="1" scenarios="1"/>
  <mergeCells count="27">
    <mergeCell ref="D18:E18"/>
    <mergeCell ref="F18:H18"/>
    <mergeCell ref="B4:I4"/>
    <mergeCell ref="B9:H9"/>
    <mergeCell ref="B16:I16"/>
    <mergeCell ref="B23:B24"/>
    <mergeCell ref="D23:E24"/>
    <mergeCell ref="F23:H24"/>
    <mergeCell ref="I23:I24"/>
    <mergeCell ref="D19:E19"/>
    <mergeCell ref="F19:H19"/>
    <mergeCell ref="D20:E20"/>
    <mergeCell ref="F20:H20"/>
    <mergeCell ref="D21:E21"/>
    <mergeCell ref="F21:H21"/>
    <mergeCell ref="I25:I26"/>
    <mergeCell ref="D27:E27"/>
    <mergeCell ref="F27:H27"/>
    <mergeCell ref="D22:E22"/>
    <mergeCell ref="F22:H22"/>
    <mergeCell ref="D28:E28"/>
    <mergeCell ref="F28:H28"/>
    <mergeCell ref="D29:E29"/>
    <mergeCell ref="F29:H29"/>
    <mergeCell ref="B25:B26"/>
    <mergeCell ref="D25:E26"/>
    <mergeCell ref="F25:H26"/>
  </mergeCells>
  <pageMargins left="0.25" right="0.25" top="0.75" bottom="0.75" header="0.3" footer="0.3"/>
  <pageSetup scale="51" fitToHeight="3"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24" max="9"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5" tint="0.59999389629810485"/>
    <pageSetUpPr fitToPage="1"/>
  </sheetPr>
  <dimension ref="A1:X2683"/>
  <sheetViews>
    <sheetView showGridLines="0" zoomScaleNormal="100" workbookViewId="0">
      <pane xSplit="1" ySplit="2" topLeftCell="B3" activePane="bottomRight" state="frozen"/>
      <selection pane="topRight"/>
      <selection pane="bottomLeft"/>
      <selection pane="bottomRight"/>
    </sheetView>
  </sheetViews>
  <sheetFormatPr defaultColWidth="9.140625" defaultRowHeight="12.75" x14ac:dyDescent="0.2"/>
  <cols>
    <col min="1" max="1" width="2.5703125" style="209" customWidth="1"/>
    <col min="2" max="2" width="18.140625" style="209" customWidth="1"/>
    <col min="3" max="3" width="16.5703125" style="209" customWidth="1"/>
    <col min="4" max="4" width="32" style="209" bestFit="1" customWidth="1"/>
    <col min="5" max="5" width="13.140625" style="209" bestFit="1" customWidth="1"/>
    <col min="6" max="6" width="34.5703125" style="209" customWidth="1"/>
    <col min="7" max="7" width="34.5703125" style="209" hidden="1" customWidth="1"/>
    <col min="8" max="8" width="15.140625" style="209" bestFit="1" customWidth="1"/>
    <col min="9" max="9" width="8.42578125" style="209" customWidth="1"/>
    <col min="10" max="10" width="9.5703125" style="209" customWidth="1"/>
    <col min="11" max="12" width="10" style="209" customWidth="1"/>
    <col min="13" max="13" width="32.42578125" style="210" hidden="1" customWidth="1"/>
    <col min="14" max="14" width="8.5703125" style="209" customWidth="1"/>
    <col min="15" max="16384" width="9.140625" style="209"/>
  </cols>
  <sheetData>
    <row r="1" spans="1:24" ht="15.75" customHeight="1" thickBot="1" x14ac:dyDescent="0.25">
      <c r="A1" s="484"/>
      <c r="B1" s="485" t="s">
        <v>1007</v>
      </c>
      <c r="C1" s="485"/>
      <c r="D1" s="485"/>
      <c r="E1" s="486"/>
      <c r="F1" s="485"/>
      <c r="G1" s="485"/>
      <c r="H1" s="485"/>
      <c r="I1" s="485"/>
      <c r="J1" s="485"/>
      <c r="K1" s="485"/>
      <c r="L1" s="485"/>
      <c r="M1" s="487"/>
    </row>
    <row r="2" spans="1:24" ht="36.75" customHeight="1" thickBot="1" x14ac:dyDescent="0.25">
      <c r="A2" s="484"/>
      <c r="B2" s="612" t="s">
        <v>1008</v>
      </c>
      <c r="C2" s="613" t="s">
        <v>1009</v>
      </c>
      <c r="D2" s="613" t="s">
        <v>898</v>
      </c>
      <c r="E2" s="614" t="s">
        <v>906</v>
      </c>
      <c r="F2" s="614" t="s">
        <v>6</v>
      </c>
      <c r="G2" s="614"/>
      <c r="H2" s="614" t="s">
        <v>1010</v>
      </c>
      <c r="I2" s="614" t="s">
        <v>1011</v>
      </c>
      <c r="J2" s="614" t="s">
        <v>1012</v>
      </c>
      <c r="K2" s="614" t="s">
        <v>1013</v>
      </c>
      <c r="L2" s="614" t="s">
        <v>1014</v>
      </c>
      <c r="M2" s="488" t="s">
        <v>1015</v>
      </c>
      <c r="N2" s="789" t="s">
        <v>1016</v>
      </c>
      <c r="O2" s="790"/>
      <c r="P2" s="790"/>
      <c r="Q2" s="790"/>
      <c r="R2" s="790"/>
      <c r="S2" s="790"/>
      <c r="T2" s="790"/>
      <c r="U2" s="790"/>
      <c r="V2" s="790"/>
      <c r="W2" s="790"/>
      <c r="X2" s="790"/>
    </row>
    <row r="3" spans="1:24" s="493" customFormat="1" ht="14.1" customHeight="1" x14ac:dyDescent="0.2">
      <c r="A3" s="484"/>
      <c r="B3" s="489" t="s">
        <v>1017</v>
      </c>
      <c r="C3" s="490"/>
      <c r="D3" s="490" t="s">
        <v>1018</v>
      </c>
      <c r="E3" s="490" t="s">
        <v>1019</v>
      </c>
      <c r="F3" s="490" t="s">
        <v>1020</v>
      </c>
      <c r="G3" s="490"/>
      <c r="H3" s="490"/>
      <c r="I3" s="490"/>
      <c r="J3" s="490">
        <v>1</v>
      </c>
      <c r="K3" s="490">
        <v>24</v>
      </c>
      <c r="L3" s="491">
        <v>24</v>
      </c>
      <c r="M3" s="492" t="str">
        <f>B3</f>
        <v>Ceramic MH - Integrated</v>
      </c>
      <c r="N3" s="493" t="str">
        <f>MID(D3,3,1)</f>
        <v>H</v>
      </c>
    </row>
    <row r="4" spans="1:24" s="493" customFormat="1" ht="14.1" customHeight="1" x14ac:dyDescent="0.2">
      <c r="A4" s="484"/>
      <c r="B4" s="494" t="s">
        <v>1017</v>
      </c>
      <c r="C4" s="484"/>
      <c r="D4" s="484" t="s">
        <v>1021</v>
      </c>
      <c r="E4" s="484" t="s">
        <v>1022</v>
      </c>
      <c r="F4" s="484" t="s">
        <v>1023</v>
      </c>
      <c r="G4" s="484"/>
      <c r="H4" s="484"/>
      <c r="I4" s="484"/>
      <c r="J4" s="484">
        <v>1</v>
      </c>
      <c r="K4" s="484">
        <v>25</v>
      </c>
      <c r="L4" s="495">
        <v>25</v>
      </c>
      <c r="M4" s="496" t="str">
        <f t="shared" ref="M4:M67" si="0">B4</f>
        <v>Ceramic MH - Integrated</v>
      </c>
      <c r="N4" s="493" t="str">
        <f t="shared" ref="N4:N67" si="1">MID(D4,3,1)</f>
        <v>H</v>
      </c>
    </row>
    <row r="5" spans="1:24" s="493" customFormat="1" ht="14.1" customHeight="1" x14ac:dyDescent="0.2">
      <c r="A5" s="484"/>
      <c r="B5" s="494" t="s">
        <v>1024</v>
      </c>
      <c r="C5" s="484"/>
      <c r="D5" s="484" t="s">
        <v>1025</v>
      </c>
      <c r="E5" s="484" t="s">
        <v>1026</v>
      </c>
      <c r="F5" s="484" t="s">
        <v>1027</v>
      </c>
      <c r="G5" s="484"/>
      <c r="H5" s="484" t="s">
        <v>1028</v>
      </c>
      <c r="I5" s="484"/>
      <c r="J5" s="484">
        <v>1</v>
      </c>
      <c r="K5" s="484">
        <v>130</v>
      </c>
      <c r="L5" s="495">
        <v>130</v>
      </c>
      <c r="M5" s="496" t="str">
        <f t="shared" si="0"/>
        <v>Ceramic MH - Remote</v>
      </c>
      <c r="N5" s="493" t="str">
        <f t="shared" si="1"/>
        <v>H</v>
      </c>
    </row>
    <row r="6" spans="1:24" s="493" customFormat="1" ht="14.1" customHeight="1" x14ac:dyDescent="0.2">
      <c r="A6" s="484"/>
      <c r="B6" s="494" t="s">
        <v>1024</v>
      </c>
      <c r="C6" s="484"/>
      <c r="D6" s="484" t="s">
        <v>1029</v>
      </c>
      <c r="E6" s="484" t="s">
        <v>1030</v>
      </c>
      <c r="F6" s="484" t="s">
        <v>1031</v>
      </c>
      <c r="G6" s="484"/>
      <c r="H6" s="484" t="s">
        <v>1028</v>
      </c>
      <c r="I6" s="484"/>
      <c r="J6" s="484">
        <v>1</v>
      </c>
      <c r="K6" s="484">
        <v>22.5</v>
      </c>
      <c r="L6" s="495">
        <v>22.5</v>
      </c>
      <c r="M6" s="496" t="str">
        <f t="shared" si="0"/>
        <v>Ceramic MH - Remote</v>
      </c>
      <c r="N6" s="493" t="str">
        <f t="shared" si="1"/>
        <v>H</v>
      </c>
    </row>
    <row r="7" spans="1:24" s="493" customFormat="1" ht="14.1" customHeight="1" x14ac:dyDescent="0.2">
      <c r="A7" s="484"/>
      <c r="B7" s="494" t="s">
        <v>1024</v>
      </c>
      <c r="C7" s="484"/>
      <c r="D7" s="484" t="s">
        <v>1032</v>
      </c>
      <c r="E7" s="484" t="s">
        <v>1033</v>
      </c>
      <c r="F7" s="484" t="s">
        <v>1034</v>
      </c>
      <c r="G7" s="484"/>
      <c r="H7" s="484" t="s">
        <v>1028</v>
      </c>
      <c r="I7" s="484"/>
      <c r="J7" s="484">
        <v>1</v>
      </c>
      <c r="K7" s="484">
        <v>55</v>
      </c>
      <c r="L7" s="495">
        <v>55</v>
      </c>
      <c r="M7" s="496" t="str">
        <f t="shared" si="0"/>
        <v>Ceramic MH - Remote</v>
      </c>
      <c r="N7" s="493" t="str">
        <f t="shared" si="1"/>
        <v>H</v>
      </c>
    </row>
    <row r="8" spans="1:24" s="493" customFormat="1" ht="14.1" customHeight="1" x14ac:dyDescent="0.2">
      <c r="A8" s="484"/>
      <c r="B8" s="494" t="s">
        <v>1024</v>
      </c>
      <c r="C8" s="484"/>
      <c r="D8" s="484" t="s">
        <v>1035</v>
      </c>
      <c r="E8" s="484" t="s">
        <v>1036</v>
      </c>
      <c r="F8" s="484" t="s">
        <v>1037</v>
      </c>
      <c r="G8" s="484"/>
      <c r="H8" s="484" t="s">
        <v>1028</v>
      </c>
      <c r="I8" s="484"/>
      <c r="J8" s="484">
        <v>1</v>
      </c>
      <c r="K8" s="484">
        <v>72</v>
      </c>
      <c r="L8" s="495">
        <v>72</v>
      </c>
      <c r="M8" s="496" t="str">
        <f t="shared" si="0"/>
        <v>Ceramic MH - Remote</v>
      </c>
      <c r="N8" s="493" t="str">
        <f t="shared" si="1"/>
        <v>H</v>
      </c>
    </row>
    <row r="9" spans="1:24" s="493" customFormat="1" ht="14.1" customHeight="1" x14ac:dyDescent="0.2">
      <c r="A9" s="484"/>
      <c r="B9" s="494" t="s">
        <v>1024</v>
      </c>
      <c r="C9" s="484"/>
      <c r="D9" s="484" t="s">
        <v>1038</v>
      </c>
      <c r="E9" s="484" t="s">
        <v>1039</v>
      </c>
      <c r="F9" s="484" t="s">
        <v>1040</v>
      </c>
      <c r="G9" s="484"/>
      <c r="H9" s="484" t="s">
        <v>1028</v>
      </c>
      <c r="I9" s="484"/>
      <c r="J9" s="484">
        <v>1</v>
      </c>
      <c r="K9" s="484">
        <v>94</v>
      </c>
      <c r="L9" s="495">
        <v>94</v>
      </c>
      <c r="M9" s="496" t="str">
        <f t="shared" si="0"/>
        <v>Ceramic MH - Remote</v>
      </c>
      <c r="N9" s="493" t="str">
        <f t="shared" si="1"/>
        <v>H</v>
      </c>
    </row>
    <row r="10" spans="1:24" s="493" customFormat="1" ht="14.1" customHeight="1" x14ac:dyDescent="0.2">
      <c r="A10" s="484"/>
      <c r="B10" s="494" t="s">
        <v>1041</v>
      </c>
      <c r="C10" s="484"/>
      <c r="D10" s="484" t="s">
        <v>1042</v>
      </c>
      <c r="E10" s="484" t="s">
        <v>1043</v>
      </c>
      <c r="F10" s="484" t="s">
        <v>1044</v>
      </c>
      <c r="G10" s="484"/>
      <c r="H10" s="484" t="s">
        <v>1045</v>
      </c>
      <c r="I10" s="484"/>
      <c r="J10" s="484">
        <v>1</v>
      </c>
      <c r="K10" s="484">
        <v>10</v>
      </c>
      <c r="L10" s="495">
        <v>16</v>
      </c>
      <c r="M10" s="496" t="str">
        <f t="shared" si="0"/>
        <v>CFL</v>
      </c>
      <c r="N10" s="493" t="str">
        <f t="shared" si="1"/>
        <v>1</v>
      </c>
      <c r="O10" s="497"/>
      <c r="P10" s="497"/>
      <c r="Q10" s="497"/>
      <c r="R10" s="497"/>
      <c r="S10" s="497"/>
      <c r="T10" s="497"/>
    </row>
    <row r="11" spans="1:24" s="493" customFormat="1" ht="14.1" customHeight="1" x14ac:dyDescent="0.2">
      <c r="A11" s="484"/>
      <c r="B11" s="494" t="s">
        <v>1041</v>
      </c>
      <c r="C11" s="484"/>
      <c r="D11" s="484" t="s">
        <v>1046</v>
      </c>
      <c r="E11" s="484" t="s">
        <v>1043</v>
      </c>
      <c r="F11" s="484" t="s">
        <v>1044</v>
      </c>
      <c r="G11" s="484"/>
      <c r="H11" s="484" t="s">
        <v>1047</v>
      </c>
      <c r="I11" s="484"/>
      <c r="J11" s="484">
        <v>1</v>
      </c>
      <c r="K11" s="484">
        <v>10</v>
      </c>
      <c r="L11" s="495">
        <v>12</v>
      </c>
      <c r="M11" s="496" t="str">
        <f t="shared" si="0"/>
        <v>CFL</v>
      </c>
      <c r="N11" s="493" t="str">
        <f t="shared" si="1"/>
        <v>1</v>
      </c>
      <c r="O11" s="497"/>
      <c r="P11" s="497"/>
      <c r="Q11" s="497"/>
      <c r="R11" s="497"/>
      <c r="S11" s="497"/>
      <c r="T11" s="497"/>
    </row>
    <row r="12" spans="1:24" s="493" customFormat="1" ht="14.1" customHeight="1" x14ac:dyDescent="0.2">
      <c r="A12" s="484"/>
      <c r="B12" s="494" t="s">
        <v>1041</v>
      </c>
      <c r="C12" s="484"/>
      <c r="D12" s="484" t="s">
        <v>1048</v>
      </c>
      <c r="E12" s="484" t="s">
        <v>1049</v>
      </c>
      <c r="F12" s="484" t="s">
        <v>1050</v>
      </c>
      <c r="G12" s="484"/>
      <c r="H12" s="484" t="s">
        <v>1045</v>
      </c>
      <c r="I12" s="484"/>
      <c r="J12" s="484">
        <v>1</v>
      </c>
      <c r="K12" s="484">
        <v>11</v>
      </c>
      <c r="L12" s="495">
        <v>13</v>
      </c>
      <c r="M12" s="496" t="str">
        <f t="shared" si="0"/>
        <v>CFL</v>
      </c>
      <c r="N12" s="493" t="str">
        <f t="shared" si="1"/>
        <v>1</v>
      </c>
      <c r="O12" s="497"/>
      <c r="P12" s="497"/>
      <c r="Q12" s="497"/>
      <c r="R12" s="497"/>
      <c r="S12" s="497"/>
      <c r="T12" s="497"/>
    </row>
    <row r="13" spans="1:24" s="493" customFormat="1" ht="14.1" customHeight="1" x14ac:dyDescent="0.2">
      <c r="A13" s="484"/>
      <c r="B13" s="494" t="s">
        <v>1041</v>
      </c>
      <c r="C13" s="484"/>
      <c r="D13" s="484" t="s">
        <v>1051</v>
      </c>
      <c r="E13" s="484" t="s">
        <v>1049</v>
      </c>
      <c r="F13" s="484" t="s">
        <v>1052</v>
      </c>
      <c r="G13" s="484"/>
      <c r="H13" s="484" t="s">
        <v>1045</v>
      </c>
      <c r="I13" s="484"/>
      <c r="J13" s="484">
        <v>2</v>
      </c>
      <c r="K13" s="484">
        <v>11</v>
      </c>
      <c r="L13" s="495">
        <v>26</v>
      </c>
      <c r="M13" s="496" t="str">
        <f t="shared" si="0"/>
        <v>CFL</v>
      </c>
      <c r="N13" s="493" t="str">
        <f t="shared" si="1"/>
        <v>1</v>
      </c>
      <c r="O13" s="497"/>
      <c r="P13" s="497"/>
      <c r="Q13" s="497"/>
      <c r="R13" s="497"/>
      <c r="S13" s="497"/>
      <c r="T13" s="497"/>
    </row>
    <row r="14" spans="1:24" s="493" customFormat="1" ht="14.1" customHeight="1" x14ac:dyDescent="0.2">
      <c r="A14" s="484"/>
      <c r="B14" s="494" t="s">
        <v>1041</v>
      </c>
      <c r="C14" s="484"/>
      <c r="D14" s="493" t="s">
        <v>1053</v>
      </c>
      <c r="E14" s="484" t="s">
        <v>1054</v>
      </c>
      <c r="F14" s="484" t="s">
        <v>1055</v>
      </c>
      <c r="G14" s="484"/>
      <c r="H14" s="484" t="s">
        <v>1047</v>
      </c>
      <c r="I14" s="484"/>
      <c r="J14" s="484">
        <v>2</v>
      </c>
      <c r="K14" s="484">
        <v>13</v>
      </c>
      <c r="L14" s="495">
        <v>26</v>
      </c>
      <c r="M14" s="496" t="str">
        <f t="shared" si="0"/>
        <v>CFL</v>
      </c>
      <c r="N14" s="493" t="str">
        <f t="shared" si="1"/>
        <v>1</v>
      </c>
    </row>
    <row r="15" spans="1:24" s="493" customFormat="1" ht="14.1" customHeight="1" x14ac:dyDescent="0.2">
      <c r="A15" s="484"/>
      <c r="B15" s="494" t="s">
        <v>1041</v>
      </c>
      <c r="C15" s="484"/>
      <c r="D15" s="493" t="s">
        <v>1056</v>
      </c>
      <c r="E15" s="484" t="s">
        <v>1054</v>
      </c>
      <c r="F15" s="484" t="s">
        <v>1057</v>
      </c>
      <c r="G15" s="484"/>
      <c r="H15" s="484" t="s">
        <v>1047</v>
      </c>
      <c r="I15" s="484"/>
      <c r="J15" s="484">
        <v>3</v>
      </c>
      <c r="K15" s="484">
        <v>13</v>
      </c>
      <c r="L15" s="495">
        <v>39</v>
      </c>
      <c r="M15" s="496" t="str">
        <f t="shared" si="0"/>
        <v>CFL</v>
      </c>
      <c r="N15" s="493" t="str">
        <f t="shared" si="1"/>
        <v>1</v>
      </c>
    </row>
    <row r="16" spans="1:24" s="493" customFormat="1" ht="14.1" customHeight="1" x14ac:dyDescent="0.2">
      <c r="A16" s="484"/>
      <c r="B16" s="494" t="s">
        <v>1041</v>
      </c>
      <c r="C16" s="484"/>
      <c r="D16" s="493" t="s">
        <v>1058</v>
      </c>
      <c r="E16" s="484" t="s">
        <v>1059</v>
      </c>
      <c r="F16" s="484" t="s">
        <v>1060</v>
      </c>
      <c r="G16" s="484"/>
      <c r="H16" s="484" t="s">
        <v>1047</v>
      </c>
      <c r="I16" s="484"/>
      <c r="J16" s="484">
        <v>1</v>
      </c>
      <c r="K16" s="484">
        <v>14</v>
      </c>
      <c r="L16" s="495">
        <v>14</v>
      </c>
      <c r="M16" s="496" t="str">
        <f t="shared" si="0"/>
        <v>CFL</v>
      </c>
      <c r="N16" s="493" t="str">
        <f t="shared" si="1"/>
        <v>1</v>
      </c>
    </row>
    <row r="17" spans="1:14" s="493" customFormat="1" ht="14.1" customHeight="1" x14ac:dyDescent="0.2">
      <c r="A17" s="484"/>
      <c r="B17" s="494" t="s">
        <v>1041</v>
      </c>
      <c r="C17" s="484"/>
      <c r="D17" s="484" t="s">
        <v>1061</v>
      </c>
      <c r="E17" s="484" t="s">
        <v>1062</v>
      </c>
      <c r="F17" s="484" t="s">
        <v>1063</v>
      </c>
      <c r="G17" s="484"/>
      <c r="H17" s="484" t="s">
        <v>1047</v>
      </c>
      <c r="I17" s="484"/>
      <c r="J17" s="484">
        <v>1</v>
      </c>
      <c r="K17" s="484">
        <v>15</v>
      </c>
      <c r="L17" s="495">
        <v>15</v>
      </c>
      <c r="M17" s="496" t="str">
        <f t="shared" si="0"/>
        <v>CFL</v>
      </c>
      <c r="N17" s="493" t="str">
        <f t="shared" si="1"/>
        <v>1</v>
      </c>
    </row>
    <row r="18" spans="1:14" s="493" customFormat="1" ht="14.1" customHeight="1" x14ac:dyDescent="0.2">
      <c r="A18" s="484"/>
      <c r="B18" s="494" t="s">
        <v>1041</v>
      </c>
      <c r="C18" s="484"/>
      <c r="D18" s="484" t="s">
        <v>1064</v>
      </c>
      <c r="E18" s="484" t="s">
        <v>1065</v>
      </c>
      <c r="F18" s="484" t="s">
        <v>1066</v>
      </c>
      <c r="G18" s="484"/>
      <c r="H18" s="484" t="s">
        <v>1045</v>
      </c>
      <c r="I18" s="484"/>
      <c r="J18" s="484">
        <v>1</v>
      </c>
      <c r="K18" s="484">
        <v>16</v>
      </c>
      <c r="L18" s="495">
        <v>26</v>
      </c>
      <c r="M18" s="496" t="str">
        <f t="shared" si="0"/>
        <v>CFL</v>
      </c>
      <c r="N18" s="493" t="str">
        <f t="shared" si="1"/>
        <v>1</v>
      </c>
    </row>
    <row r="19" spans="1:14" s="493" customFormat="1" ht="14.1" customHeight="1" x14ac:dyDescent="0.2">
      <c r="A19" s="484"/>
      <c r="B19" s="494" t="s">
        <v>1041</v>
      </c>
      <c r="C19" s="484"/>
      <c r="D19" s="484" t="s">
        <v>1067</v>
      </c>
      <c r="E19" s="484" t="s">
        <v>1065</v>
      </c>
      <c r="F19" s="484" t="s">
        <v>1066</v>
      </c>
      <c r="G19" s="484"/>
      <c r="H19" s="484" t="s">
        <v>1047</v>
      </c>
      <c r="I19" s="484"/>
      <c r="J19" s="484">
        <v>1</v>
      </c>
      <c r="K19" s="484">
        <v>16</v>
      </c>
      <c r="L19" s="495">
        <v>18</v>
      </c>
      <c r="M19" s="496" t="str">
        <f t="shared" si="0"/>
        <v>CFL</v>
      </c>
      <c r="N19" s="493" t="str">
        <f t="shared" si="1"/>
        <v>1</v>
      </c>
    </row>
    <row r="20" spans="1:14" s="493" customFormat="1" ht="14.1" customHeight="1" x14ac:dyDescent="0.2">
      <c r="A20" s="484"/>
      <c r="B20" s="494" t="s">
        <v>1041</v>
      </c>
      <c r="C20" s="484"/>
      <c r="D20" s="484" t="s">
        <v>1068</v>
      </c>
      <c r="E20" s="484" t="s">
        <v>1069</v>
      </c>
      <c r="F20" s="484" t="s">
        <v>1070</v>
      </c>
      <c r="G20" s="484"/>
      <c r="H20" s="484" t="s">
        <v>1047</v>
      </c>
      <c r="I20" s="484"/>
      <c r="J20" s="484">
        <v>3</v>
      </c>
      <c r="K20" s="484">
        <v>18</v>
      </c>
      <c r="L20" s="495">
        <v>60</v>
      </c>
      <c r="M20" s="496" t="str">
        <f t="shared" si="0"/>
        <v>CFL</v>
      </c>
      <c r="N20" s="493" t="str">
        <f t="shared" si="1"/>
        <v>1</v>
      </c>
    </row>
    <row r="21" spans="1:14" s="493" customFormat="1" ht="14.1" customHeight="1" x14ac:dyDescent="0.2">
      <c r="A21" s="484"/>
      <c r="B21" s="494" t="s">
        <v>1041</v>
      </c>
      <c r="C21" s="484"/>
      <c r="D21" s="484" t="s">
        <v>1071</v>
      </c>
      <c r="E21" s="484" t="s">
        <v>1072</v>
      </c>
      <c r="F21" s="484" t="s">
        <v>1073</v>
      </c>
      <c r="G21" s="484"/>
      <c r="H21" s="484" t="s">
        <v>1045</v>
      </c>
      <c r="I21" s="484"/>
      <c r="J21" s="484">
        <v>1</v>
      </c>
      <c r="K21" s="484">
        <v>21</v>
      </c>
      <c r="L21" s="495">
        <v>26</v>
      </c>
      <c r="M21" s="496" t="str">
        <f t="shared" si="0"/>
        <v>CFL</v>
      </c>
      <c r="N21" s="493" t="str">
        <f t="shared" si="1"/>
        <v>2</v>
      </c>
    </row>
    <row r="22" spans="1:14" s="493" customFormat="1" ht="14.1" customHeight="1" x14ac:dyDescent="0.2">
      <c r="A22" s="484"/>
      <c r="B22" s="494" t="s">
        <v>1041</v>
      </c>
      <c r="C22" s="484"/>
      <c r="D22" s="484" t="s">
        <v>1074</v>
      </c>
      <c r="E22" s="484" t="s">
        <v>1072</v>
      </c>
      <c r="F22" s="484" t="s">
        <v>1073</v>
      </c>
      <c r="G22" s="484"/>
      <c r="H22" s="484" t="s">
        <v>1047</v>
      </c>
      <c r="I22" s="484"/>
      <c r="J22" s="484">
        <v>1</v>
      </c>
      <c r="K22" s="484">
        <v>21</v>
      </c>
      <c r="L22" s="495">
        <v>22</v>
      </c>
      <c r="M22" s="496" t="str">
        <f t="shared" si="0"/>
        <v>CFL</v>
      </c>
      <c r="N22" s="493" t="str">
        <f t="shared" si="1"/>
        <v>2</v>
      </c>
    </row>
    <row r="23" spans="1:14" s="493" customFormat="1" ht="14.1" customHeight="1" x14ac:dyDescent="0.2">
      <c r="A23" s="484"/>
      <c r="B23" s="494" t="s">
        <v>1041</v>
      </c>
      <c r="C23" s="484"/>
      <c r="D23" s="484" t="s">
        <v>1075</v>
      </c>
      <c r="E23" s="484" t="s">
        <v>1076</v>
      </c>
      <c r="F23" s="484" t="s">
        <v>1077</v>
      </c>
      <c r="G23" s="484"/>
      <c r="H23" s="484" t="s">
        <v>1045</v>
      </c>
      <c r="I23" s="484"/>
      <c r="J23" s="484">
        <v>1</v>
      </c>
      <c r="K23" s="484">
        <v>23</v>
      </c>
      <c r="L23" s="495">
        <v>29</v>
      </c>
      <c r="M23" s="496" t="str">
        <f t="shared" si="0"/>
        <v>CFL</v>
      </c>
      <c r="N23" s="493" t="str">
        <f t="shared" si="1"/>
        <v>2</v>
      </c>
    </row>
    <row r="24" spans="1:14" s="493" customFormat="1" ht="14.1" customHeight="1" x14ac:dyDescent="0.2">
      <c r="A24" s="484"/>
      <c r="B24" s="494" t="s">
        <v>1041</v>
      </c>
      <c r="C24" s="484"/>
      <c r="D24" s="484" t="s">
        <v>1078</v>
      </c>
      <c r="E24" s="484" t="s">
        <v>1076</v>
      </c>
      <c r="F24" s="484" t="s">
        <v>1077</v>
      </c>
      <c r="G24" s="484"/>
      <c r="H24" s="484" t="s">
        <v>1047</v>
      </c>
      <c r="I24" s="484"/>
      <c r="J24" s="484">
        <v>1</v>
      </c>
      <c r="K24" s="484">
        <v>23</v>
      </c>
      <c r="L24" s="495">
        <v>25</v>
      </c>
      <c r="M24" s="496" t="str">
        <f t="shared" si="0"/>
        <v>CFL</v>
      </c>
      <c r="N24" s="493" t="str">
        <f t="shared" si="1"/>
        <v>2</v>
      </c>
    </row>
    <row r="25" spans="1:14" s="493" customFormat="1" ht="14.1" customHeight="1" x14ac:dyDescent="0.2">
      <c r="A25" s="484"/>
      <c r="B25" s="494" t="s">
        <v>1041</v>
      </c>
      <c r="C25" s="484"/>
      <c r="D25" s="484" t="s">
        <v>1079</v>
      </c>
      <c r="E25" s="484" t="s">
        <v>1080</v>
      </c>
      <c r="F25" s="484" t="s">
        <v>1081</v>
      </c>
      <c r="G25" s="484"/>
      <c r="H25" s="484" t="s">
        <v>1047</v>
      </c>
      <c r="I25" s="484"/>
      <c r="J25" s="484">
        <v>3</v>
      </c>
      <c r="K25" s="484">
        <v>26</v>
      </c>
      <c r="L25" s="495">
        <v>82</v>
      </c>
      <c r="M25" s="496" t="str">
        <f t="shared" si="0"/>
        <v>CFL</v>
      </c>
      <c r="N25" s="493" t="str">
        <f t="shared" si="1"/>
        <v>2</v>
      </c>
    </row>
    <row r="26" spans="1:14" s="493" customFormat="1" ht="14.1" customHeight="1" x14ac:dyDescent="0.2">
      <c r="A26" s="484"/>
      <c r="B26" s="494" t="s">
        <v>1041</v>
      </c>
      <c r="C26" s="484"/>
      <c r="D26" s="484" t="s">
        <v>1082</v>
      </c>
      <c r="E26" s="484" t="s">
        <v>1080</v>
      </c>
      <c r="F26" s="484" t="s">
        <v>1083</v>
      </c>
      <c r="G26" s="484"/>
      <c r="H26" s="484" t="s">
        <v>1047</v>
      </c>
      <c r="I26" s="484"/>
      <c r="J26" s="484">
        <v>4</v>
      </c>
      <c r="K26" s="484">
        <v>26</v>
      </c>
      <c r="L26" s="495">
        <v>108</v>
      </c>
      <c r="M26" s="496" t="str">
        <f t="shared" si="0"/>
        <v>CFL</v>
      </c>
      <c r="N26" s="493" t="str">
        <f t="shared" si="1"/>
        <v>2</v>
      </c>
    </row>
    <row r="27" spans="1:14" s="493" customFormat="1" ht="14.1" customHeight="1" x14ac:dyDescent="0.2">
      <c r="A27" s="484"/>
      <c r="B27" s="494" t="s">
        <v>1041</v>
      </c>
      <c r="C27" s="484"/>
      <c r="D27" s="484" t="s">
        <v>1084</v>
      </c>
      <c r="E27" s="484" t="s">
        <v>1080</v>
      </c>
      <c r="F27" s="484" t="s">
        <v>1085</v>
      </c>
      <c r="G27" s="484"/>
      <c r="H27" s="484" t="s">
        <v>1047</v>
      </c>
      <c r="I27" s="484"/>
      <c r="J27" s="484">
        <v>6</v>
      </c>
      <c r="K27" s="484">
        <v>26</v>
      </c>
      <c r="L27" s="495">
        <v>162</v>
      </c>
      <c r="M27" s="496" t="str">
        <f t="shared" si="0"/>
        <v>CFL</v>
      </c>
      <c r="N27" s="493" t="str">
        <f t="shared" si="1"/>
        <v>2</v>
      </c>
    </row>
    <row r="28" spans="1:14" s="493" customFormat="1" ht="14.1" customHeight="1" x14ac:dyDescent="0.2">
      <c r="A28" s="484"/>
      <c r="B28" s="494" t="s">
        <v>1041</v>
      </c>
      <c r="C28" s="484"/>
      <c r="D28" s="484" t="s">
        <v>1086</v>
      </c>
      <c r="E28" s="484" t="s">
        <v>1080</v>
      </c>
      <c r="F28" s="484" t="s">
        <v>1087</v>
      </c>
      <c r="G28" s="484"/>
      <c r="H28" s="484" t="s">
        <v>1047</v>
      </c>
      <c r="I28" s="484"/>
      <c r="J28" s="484">
        <v>8</v>
      </c>
      <c r="K28" s="484">
        <v>26</v>
      </c>
      <c r="L28" s="495">
        <v>216</v>
      </c>
      <c r="M28" s="496" t="str">
        <f t="shared" si="0"/>
        <v>CFL</v>
      </c>
      <c r="N28" s="493" t="str">
        <f t="shared" si="1"/>
        <v>2</v>
      </c>
    </row>
    <row r="29" spans="1:14" s="493" customFormat="1" ht="14.1" customHeight="1" x14ac:dyDescent="0.2">
      <c r="A29" s="484"/>
      <c r="B29" s="494" t="s">
        <v>1041</v>
      </c>
      <c r="C29" s="484"/>
      <c r="D29" s="484" t="s">
        <v>1088</v>
      </c>
      <c r="E29" s="484" t="s">
        <v>1089</v>
      </c>
      <c r="F29" s="484" t="s">
        <v>1090</v>
      </c>
      <c r="G29" s="484"/>
      <c r="H29" s="484" t="s">
        <v>1045</v>
      </c>
      <c r="I29" s="484"/>
      <c r="J29" s="484">
        <v>1</v>
      </c>
      <c r="K29" s="484">
        <v>28</v>
      </c>
      <c r="L29" s="495">
        <v>35</v>
      </c>
      <c r="M29" s="496" t="str">
        <f t="shared" si="0"/>
        <v>CFL</v>
      </c>
      <c r="N29" s="493" t="str">
        <f t="shared" si="1"/>
        <v>2</v>
      </c>
    </row>
    <row r="30" spans="1:14" s="493" customFormat="1" ht="14.1" customHeight="1" x14ac:dyDescent="0.2">
      <c r="A30" s="484"/>
      <c r="B30" s="494" t="s">
        <v>1041</v>
      </c>
      <c r="C30" s="484"/>
      <c r="D30" s="484" t="s">
        <v>1091</v>
      </c>
      <c r="E30" s="484" t="s">
        <v>1089</v>
      </c>
      <c r="F30" s="484" t="s">
        <v>1090</v>
      </c>
      <c r="G30" s="484"/>
      <c r="H30" s="484" t="s">
        <v>1047</v>
      </c>
      <c r="I30" s="484"/>
      <c r="J30" s="484">
        <v>1</v>
      </c>
      <c r="K30" s="484">
        <v>28</v>
      </c>
      <c r="L30" s="495">
        <v>28</v>
      </c>
      <c r="M30" s="496" t="str">
        <f t="shared" si="0"/>
        <v>CFL</v>
      </c>
      <c r="N30" s="493" t="str">
        <f t="shared" si="1"/>
        <v>2</v>
      </c>
    </row>
    <row r="31" spans="1:14" s="493" customFormat="1" ht="14.1" customHeight="1" x14ac:dyDescent="0.2">
      <c r="A31" s="484"/>
      <c r="B31" s="494" t="s">
        <v>1041</v>
      </c>
      <c r="C31" s="484"/>
      <c r="D31" s="484" t="s">
        <v>1092</v>
      </c>
      <c r="E31" s="484" t="s">
        <v>1093</v>
      </c>
      <c r="F31" s="484" t="s">
        <v>1094</v>
      </c>
      <c r="G31" s="484"/>
      <c r="H31" s="484" t="s">
        <v>1047</v>
      </c>
      <c r="I31" s="484"/>
      <c r="J31" s="484">
        <v>3</v>
      </c>
      <c r="K31" s="484">
        <v>32</v>
      </c>
      <c r="L31" s="495">
        <v>114</v>
      </c>
      <c r="M31" s="496" t="str">
        <f t="shared" si="0"/>
        <v>CFL</v>
      </c>
      <c r="N31" s="493" t="str">
        <f t="shared" si="1"/>
        <v>3</v>
      </c>
    </row>
    <row r="32" spans="1:14" s="493" customFormat="1" ht="14.1" customHeight="1" x14ac:dyDescent="0.2">
      <c r="A32" s="484"/>
      <c r="B32" s="494" t="s">
        <v>1041</v>
      </c>
      <c r="C32" s="484"/>
      <c r="D32" s="484" t="s">
        <v>1095</v>
      </c>
      <c r="E32" s="484" t="s">
        <v>1093</v>
      </c>
      <c r="F32" s="484" t="s">
        <v>1096</v>
      </c>
      <c r="G32" s="484"/>
      <c r="H32" s="484" t="s">
        <v>1047</v>
      </c>
      <c r="I32" s="484"/>
      <c r="J32" s="484">
        <v>4</v>
      </c>
      <c r="K32" s="484">
        <v>32</v>
      </c>
      <c r="L32" s="495">
        <v>152</v>
      </c>
      <c r="M32" s="496" t="str">
        <f t="shared" si="0"/>
        <v>CFL</v>
      </c>
      <c r="N32" s="493" t="str">
        <f t="shared" si="1"/>
        <v>3</v>
      </c>
    </row>
    <row r="33" spans="1:14" s="493" customFormat="1" ht="14.1" customHeight="1" x14ac:dyDescent="0.2">
      <c r="A33" s="484"/>
      <c r="B33" s="494" t="s">
        <v>1041</v>
      </c>
      <c r="C33" s="484"/>
      <c r="D33" s="484" t="s">
        <v>1097</v>
      </c>
      <c r="E33" s="484" t="s">
        <v>1093</v>
      </c>
      <c r="F33" s="484" t="s">
        <v>1098</v>
      </c>
      <c r="G33" s="484"/>
      <c r="H33" s="484" t="s">
        <v>1047</v>
      </c>
      <c r="I33" s="484"/>
      <c r="J33" s="484">
        <v>6</v>
      </c>
      <c r="K33" s="484">
        <v>32</v>
      </c>
      <c r="L33" s="495">
        <v>228</v>
      </c>
      <c r="M33" s="496" t="str">
        <f t="shared" si="0"/>
        <v>CFL</v>
      </c>
      <c r="N33" s="493" t="str">
        <f t="shared" si="1"/>
        <v>3</v>
      </c>
    </row>
    <row r="34" spans="1:14" s="493" customFormat="1" ht="14.1" customHeight="1" x14ac:dyDescent="0.2">
      <c r="A34" s="484"/>
      <c r="B34" s="494" t="s">
        <v>1041</v>
      </c>
      <c r="C34" s="484"/>
      <c r="D34" s="484" t="s">
        <v>1099</v>
      </c>
      <c r="E34" s="484" t="s">
        <v>1093</v>
      </c>
      <c r="F34" s="484" t="s">
        <v>1100</v>
      </c>
      <c r="G34" s="484"/>
      <c r="H34" s="484" t="s">
        <v>1047</v>
      </c>
      <c r="I34" s="484"/>
      <c r="J34" s="484">
        <v>8</v>
      </c>
      <c r="K34" s="484">
        <v>32</v>
      </c>
      <c r="L34" s="495">
        <v>304</v>
      </c>
      <c r="M34" s="496" t="str">
        <f t="shared" si="0"/>
        <v>CFL</v>
      </c>
      <c r="N34" s="493" t="str">
        <f t="shared" si="1"/>
        <v>3</v>
      </c>
    </row>
    <row r="35" spans="1:14" s="493" customFormat="1" ht="14.1" customHeight="1" x14ac:dyDescent="0.2">
      <c r="A35" s="484"/>
      <c r="B35" s="494" t="s">
        <v>1041</v>
      </c>
      <c r="C35" s="484"/>
      <c r="D35" s="484" t="s">
        <v>1101</v>
      </c>
      <c r="E35" s="484" t="s">
        <v>1102</v>
      </c>
      <c r="F35" s="484" t="s">
        <v>1103</v>
      </c>
      <c r="G35" s="484"/>
      <c r="H35" s="484" t="s">
        <v>1045</v>
      </c>
      <c r="I35" s="484"/>
      <c r="J35" s="484">
        <v>1</v>
      </c>
      <c r="K35" s="484">
        <v>38</v>
      </c>
      <c r="L35" s="495">
        <v>46</v>
      </c>
      <c r="M35" s="496" t="str">
        <f t="shared" si="0"/>
        <v>CFL</v>
      </c>
      <c r="N35" s="493" t="str">
        <f t="shared" si="1"/>
        <v>3</v>
      </c>
    </row>
    <row r="36" spans="1:14" s="493" customFormat="1" ht="14.1" customHeight="1" x14ac:dyDescent="0.2">
      <c r="A36" s="484"/>
      <c r="B36" s="494" t="s">
        <v>1041</v>
      </c>
      <c r="C36" s="484"/>
      <c r="D36" s="493" t="s">
        <v>1104</v>
      </c>
      <c r="E36" s="484" t="s">
        <v>1102</v>
      </c>
      <c r="F36" s="493" t="s">
        <v>1103</v>
      </c>
      <c r="H36" s="484" t="s">
        <v>1047</v>
      </c>
      <c r="I36" s="484"/>
      <c r="J36" s="484">
        <v>1</v>
      </c>
      <c r="K36" s="484">
        <v>38</v>
      </c>
      <c r="L36" s="495">
        <v>36</v>
      </c>
      <c r="M36" s="496" t="str">
        <f t="shared" si="0"/>
        <v>CFL</v>
      </c>
      <c r="N36" s="493" t="str">
        <f t="shared" si="1"/>
        <v>3</v>
      </c>
    </row>
    <row r="37" spans="1:14" s="493" customFormat="1" ht="14.1" customHeight="1" x14ac:dyDescent="0.2">
      <c r="A37" s="484"/>
      <c r="B37" s="494" t="s">
        <v>1041</v>
      </c>
      <c r="C37" s="484"/>
      <c r="D37" s="484" t="s">
        <v>1105</v>
      </c>
      <c r="E37" s="484" t="s">
        <v>1106</v>
      </c>
      <c r="F37" s="484" t="s">
        <v>1107</v>
      </c>
      <c r="G37" s="484"/>
      <c r="H37" s="484" t="s">
        <v>1047</v>
      </c>
      <c r="I37" s="484"/>
      <c r="J37" s="484">
        <v>1</v>
      </c>
      <c r="K37" s="484">
        <v>4</v>
      </c>
      <c r="L37" s="495">
        <v>4</v>
      </c>
      <c r="M37" s="496" t="str">
        <f t="shared" si="0"/>
        <v>CFL</v>
      </c>
      <c r="N37" s="493" t="str">
        <f t="shared" si="1"/>
        <v>4</v>
      </c>
    </row>
    <row r="38" spans="1:14" s="493" customFormat="1" ht="14.1" customHeight="1" x14ac:dyDescent="0.2">
      <c r="A38" s="484"/>
      <c r="B38" s="494" t="s">
        <v>1041</v>
      </c>
      <c r="C38" s="484"/>
      <c r="D38" s="484" t="s">
        <v>1108</v>
      </c>
      <c r="E38" s="484" t="s">
        <v>1109</v>
      </c>
      <c r="F38" s="484" t="s">
        <v>1110</v>
      </c>
      <c r="G38" s="484"/>
      <c r="H38" s="484" t="s">
        <v>1047</v>
      </c>
      <c r="I38" s="484"/>
      <c r="J38" s="484">
        <v>1</v>
      </c>
      <c r="K38" s="484">
        <v>42</v>
      </c>
      <c r="L38" s="495">
        <v>48</v>
      </c>
      <c r="M38" s="496" t="str">
        <f t="shared" si="0"/>
        <v>CFL</v>
      </c>
      <c r="N38" s="493" t="str">
        <f t="shared" si="1"/>
        <v>4</v>
      </c>
    </row>
    <row r="39" spans="1:14" s="493" customFormat="1" ht="14.1" customHeight="1" x14ac:dyDescent="0.2">
      <c r="A39" s="484"/>
      <c r="B39" s="494" t="s">
        <v>1041</v>
      </c>
      <c r="C39" s="484"/>
      <c r="D39" s="484" t="s">
        <v>1111</v>
      </c>
      <c r="E39" s="484" t="s">
        <v>1109</v>
      </c>
      <c r="F39" s="484" t="s">
        <v>1112</v>
      </c>
      <c r="G39" s="484"/>
      <c r="H39" s="484" t="s">
        <v>1047</v>
      </c>
      <c r="I39" s="484"/>
      <c r="J39" s="484">
        <v>2</v>
      </c>
      <c r="K39" s="484">
        <v>42</v>
      </c>
      <c r="L39" s="495">
        <v>100</v>
      </c>
      <c r="M39" s="496" t="str">
        <f t="shared" si="0"/>
        <v>CFL</v>
      </c>
      <c r="N39" s="493" t="str">
        <f t="shared" si="1"/>
        <v>4</v>
      </c>
    </row>
    <row r="40" spans="1:14" s="493" customFormat="1" ht="14.1" customHeight="1" x14ac:dyDescent="0.2">
      <c r="A40" s="484"/>
      <c r="B40" s="494" t="s">
        <v>1041</v>
      </c>
      <c r="C40" s="484"/>
      <c r="D40" s="484" t="s">
        <v>1113</v>
      </c>
      <c r="E40" s="484" t="s">
        <v>1109</v>
      </c>
      <c r="F40" s="484" t="s">
        <v>1114</v>
      </c>
      <c r="G40" s="484"/>
      <c r="H40" s="484" t="s">
        <v>1047</v>
      </c>
      <c r="I40" s="484"/>
      <c r="J40" s="484">
        <v>3</v>
      </c>
      <c r="K40" s="484">
        <v>42</v>
      </c>
      <c r="L40" s="495">
        <v>141</v>
      </c>
      <c r="M40" s="496" t="str">
        <f t="shared" si="0"/>
        <v>CFL</v>
      </c>
      <c r="N40" s="493" t="str">
        <f t="shared" si="1"/>
        <v>4</v>
      </c>
    </row>
    <row r="41" spans="1:14" s="493" customFormat="1" ht="14.1" customHeight="1" x14ac:dyDescent="0.2">
      <c r="A41" s="484"/>
      <c r="B41" s="494" t="s">
        <v>1041</v>
      </c>
      <c r="C41" s="484"/>
      <c r="D41" s="484" t="s">
        <v>1115</v>
      </c>
      <c r="E41" s="484" t="s">
        <v>1109</v>
      </c>
      <c r="F41" s="484" t="s">
        <v>1116</v>
      </c>
      <c r="G41" s="484"/>
      <c r="H41" s="484" t="s">
        <v>1047</v>
      </c>
      <c r="I41" s="484"/>
      <c r="J41" s="484">
        <v>4</v>
      </c>
      <c r="K41" s="484">
        <v>42</v>
      </c>
      <c r="L41" s="495">
        <v>188</v>
      </c>
      <c r="M41" s="496" t="str">
        <f t="shared" si="0"/>
        <v>CFL</v>
      </c>
      <c r="N41" s="493" t="str">
        <f t="shared" si="1"/>
        <v>4</v>
      </c>
    </row>
    <row r="42" spans="1:14" s="493" customFormat="1" ht="14.1" customHeight="1" x14ac:dyDescent="0.2">
      <c r="A42" s="484"/>
      <c r="B42" s="494" t="s">
        <v>1041</v>
      </c>
      <c r="C42" s="484"/>
      <c r="D42" s="484" t="s">
        <v>1117</v>
      </c>
      <c r="E42" s="484" t="s">
        <v>1109</v>
      </c>
      <c r="F42" s="484" t="s">
        <v>1118</v>
      </c>
      <c r="G42" s="484"/>
      <c r="H42" s="484" t="s">
        <v>1047</v>
      </c>
      <c r="I42" s="484"/>
      <c r="J42" s="484">
        <v>6</v>
      </c>
      <c r="K42" s="484">
        <v>42</v>
      </c>
      <c r="L42" s="495">
        <v>282</v>
      </c>
      <c r="M42" s="496" t="str">
        <f t="shared" si="0"/>
        <v>CFL</v>
      </c>
      <c r="N42" s="493" t="str">
        <f t="shared" si="1"/>
        <v>4</v>
      </c>
    </row>
    <row r="43" spans="1:14" s="493" customFormat="1" ht="14.1" customHeight="1" x14ac:dyDescent="0.2">
      <c r="A43" s="484"/>
      <c r="B43" s="494" t="s">
        <v>1041</v>
      </c>
      <c r="C43" s="484"/>
      <c r="D43" s="484" t="s">
        <v>1119</v>
      </c>
      <c r="E43" s="484" t="s">
        <v>1109</v>
      </c>
      <c r="F43" s="484" t="s">
        <v>1120</v>
      </c>
      <c r="G43" s="484"/>
      <c r="H43" s="484" t="s">
        <v>1047</v>
      </c>
      <c r="I43" s="484"/>
      <c r="J43" s="484">
        <v>8</v>
      </c>
      <c r="K43" s="484">
        <v>42</v>
      </c>
      <c r="L43" s="495">
        <v>376</v>
      </c>
      <c r="M43" s="496" t="str">
        <f t="shared" si="0"/>
        <v>CFL</v>
      </c>
      <c r="N43" s="493" t="str">
        <f t="shared" si="1"/>
        <v>4</v>
      </c>
    </row>
    <row r="44" spans="1:14" s="493" customFormat="1" ht="14.1" customHeight="1" x14ac:dyDescent="0.2">
      <c r="A44" s="484"/>
      <c r="B44" s="494" t="s">
        <v>1041</v>
      </c>
      <c r="C44" s="484"/>
      <c r="D44" s="484" t="s">
        <v>1121</v>
      </c>
      <c r="E44" s="484" t="s">
        <v>1122</v>
      </c>
      <c r="F44" s="484" t="s">
        <v>1123</v>
      </c>
      <c r="G44" s="484"/>
      <c r="H44" s="484" t="s">
        <v>1045</v>
      </c>
      <c r="I44" s="484"/>
      <c r="J44" s="484">
        <v>1</v>
      </c>
      <c r="K44" s="484">
        <v>10</v>
      </c>
      <c r="L44" s="495">
        <v>15</v>
      </c>
      <c r="M44" s="496" t="str">
        <f t="shared" si="0"/>
        <v>CFL</v>
      </c>
      <c r="N44" s="493" t="str">
        <f t="shared" si="1"/>
        <v>Q</v>
      </c>
    </row>
    <row r="45" spans="1:14" s="493" customFormat="1" ht="14.1" customHeight="1" x14ac:dyDescent="0.2">
      <c r="A45" s="484"/>
      <c r="B45" s="494" t="s">
        <v>1041</v>
      </c>
      <c r="C45" s="484"/>
      <c r="D45" s="484" t="s">
        <v>1124</v>
      </c>
      <c r="E45" s="484" t="s">
        <v>1125</v>
      </c>
      <c r="F45" s="484" t="s">
        <v>1126</v>
      </c>
      <c r="G45" s="484"/>
      <c r="H45" s="484" t="s">
        <v>1045</v>
      </c>
      <c r="I45" s="484"/>
      <c r="J45" s="484">
        <v>1</v>
      </c>
      <c r="K45" s="484">
        <v>13</v>
      </c>
      <c r="L45" s="495">
        <v>17</v>
      </c>
      <c r="M45" s="496" t="str">
        <f t="shared" si="0"/>
        <v>CFL</v>
      </c>
      <c r="N45" s="493" t="str">
        <f t="shared" si="1"/>
        <v>Q</v>
      </c>
    </row>
    <row r="46" spans="1:14" s="493" customFormat="1" ht="14.1" customHeight="1" x14ac:dyDescent="0.2">
      <c r="A46" s="484"/>
      <c r="B46" s="494" t="s">
        <v>1041</v>
      </c>
      <c r="C46" s="484"/>
      <c r="D46" s="484" t="s">
        <v>1127</v>
      </c>
      <c r="E46" s="484" t="s">
        <v>1125</v>
      </c>
      <c r="F46" s="484" t="s">
        <v>1128</v>
      </c>
      <c r="G46" s="484"/>
      <c r="H46" s="484" t="s">
        <v>1047</v>
      </c>
      <c r="I46" s="484"/>
      <c r="J46" s="484">
        <v>1</v>
      </c>
      <c r="K46" s="484">
        <v>13</v>
      </c>
      <c r="L46" s="495">
        <v>15</v>
      </c>
      <c r="M46" s="496" t="str">
        <f t="shared" si="0"/>
        <v>CFL</v>
      </c>
      <c r="N46" s="493" t="str">
        <f t="shared" si="1"/>
        <v>Q</v>
      </c>
    </row>
    <row r="47" spans="1:14" s="493" customFormat="1" ht="14.1" customHeight="1" x14ac:dyDescent="0.2">
      <c r="A47" s="484"/>
      <c r="B47" s="494" t="s">
        <v>1041</v>
      </c>
      <c r="C47" s="484"/>
      <c r="D47" s="484" t="s">
        <v>1129</v>
      </c>
      <c r="E47" s="484" t="s">
        <v>1125</v>
      </c>
      <c r="F47" s="484" t="s">
        <v>1130</v>
      </c>
      <c r="G47" s="484"/>
      <c r="H47" s="484" t="s">
        <v>1045</v>
      </c>
      <c r="I47" s="484"/>
      <c r="J47" s="484">
        <v>2</v>
      </c>
      <c r="K47" s="484">
        <v>13</v>
      </c>
      <c r="L47" s="495">
        <v>31</v>
      </c>
      <c r="M47" s="496" t="str">
        <f t="shared" si="0"/>
        <v>CFL</v>
      </c>
      <c r="N47" s="493" t="str">
        <f t="shared" si="1"/>
        <v>Q</v>
      </c>
    </row>
    <row r="48" spans="1:14" s="493" customFormat="1" ht="14.1" customHeight="1" x14ac:dyDescent="0.2">
      <c r="A48" s="484"/>
      <c r="B48" s="494" t="s">
        <v>1041</v>
      </c>
      <c r="C48" s="484"/>
      <c r="D48" s="484" t="s">
        <v>1131</v>
      </c>
      <c r="E48" s="484" t="s">
        <v>1125</v>
      </c>
      <c r="F48" s="484" t="s">
        <v>1132</v>
      </c>
      <c r="G48" s="484"/>
      <c r="H48" s="484" t="s">
        <v>1047</v>
      </c>
      <c r="I48" s="484"/>
      <c r="J48" s="484">
        <v>2</v>
      </c>
      <c r="K48" s="484">
        <v>13</v>
      </c>
      <c r="L48" s="495">
        <v>28</v>
      </c>
      <c r="M48" s="496" t="str">
        <f t="shared" si="0"/>
        <v>CFL</v>
      </c>
      <c r="N48" s="493" t="str">
        <f t="shared" si="1"/>
        <v>Q</v>
      </c>
    </row>
    <row r="49" spans="1:14" s="493" customFormat="1" ht="14.1" customHeight="1" x14ac:dyDescent="0.2">
      <c r="A49" s="484"/>
      <c r="B49" s="494" t="s">
        <v>1041</v>
      </c>
      <c r="C49" s="484"/>
      <c r="D49" s="484" t="s">
        <v>1133</v>
      </c>
      <c r="E49" s="484" t="s">
        <v>1125</v>
      </c>
      <c r="F49" s="484" t="s">
        <v>1134</v>
      </c>
      <c r="G49" s="484"/>
      <c r="H49" s="484" t="s">
        <v>1045</v>
      </c>
      <c r="I49" s="484"/>
      <c r="J49" s="484">
        <v>3</v>
      </c>
      <c r="K49" s="484">
        <v>13</v>
      </c>
      <c r="L49" s="495">
        <v>48</v>
      </c>
      <c r="M49" s="496" t="str">
        <f t="shared" si="0"/>
        <v>CFL</v>
      </c>
      <c r="N49" s="493" t="str">
        <f t="shared" si="1"/>
        <v>Q</v>
      </c>
    </row>
    <row r="50" spans="1:14" s="493" customFormat="1" ht="14.1" customHeight="1" x14ac:dyDescent="0.2">
      <c r="A50" s="484"/>
      <c r="B50" s="494" t="s">
        <v>1041</v>
      </c>
      <c r="C50" s="484"/>
      <c r="D50" s="484" t="s">
        <v>1135</v>
      </c>
      <c r="E50" s="484" t="s">
        <v>1136</v>
      </c>
      <c r="F50" s="484" t="s">
        <v>1137</v>
      </c>
      <c r="G50" s="484"/>
      <c r="H50" s="484" t="s">
        <v>1045</v>
      </c>
      <c r="I50" s="484"/>
      <c r="J50" s="484">
        <v>1</v>
      </c>
      <c r="K50" s="484">
        <v>15</v>
      </c>
      <c r="L50" s="495">
        <v>20</v>
      </c>
      <c r="M50" s="496" t="str">
        <f t="shared" si="0"/>
        <v>CFL</v>
      </c>
      <c r="N50" s="493" t="str">
        <f t="shared" si="1"/>
        <v>Q</v>
      </c>
    </row>
    <row r="51" spans="1:14" s="493" customFormat="1" ht="14.1" customHeight="1" x14ac:dyDescent="0.2">
      <c r="A51" s="484"/>
      <c r="B51" s="494" t="s">
        <v>1041</v>
      </c>
      <c r="C51" s="484"/>
      <c r="D51" s="484" t="s">
        <v>1138</v>
      </c>
      <c r="E51" s="484" t="s">
        <v>1139</v>
      </c>
      <c r="F51" s="484" t="s">
        <v>1140</v>
      </c>
      <c r="G51" s="484"/>
      <c r="H51" s="484" t="s">
        <v>1045</v>
      </c>
      <c r="I51" s="484"/>
      <c r="J51" s="484">
        <v>1</v>
      </c>
      <c r="K51" s="484">
        <v>17</v>
      </c>
      <c r="L51" s="495">
        <v>24</v>
      </c>
      <c r="M51" s="496" t="str">
        <f t="shared" si="0"/>
        <v>CFL</v>
      </c>
      <c r="N51" s="493" t="str">
        <f t="shared" si="1"/>
        <v>Q</v>
      </c>
    </row>
    <row r="52" spans="1:14" s="493" customFormat="1" ht="14.1" customHeight="1" x14ac:dyDescent="0.2">
      <c r="A52" s="484"/>
      <c r="B52" s="494" t="s">
        <v>1041</v>
      </c>
      <c r="C52" s="484"/>
      <c r="D52" s="484" t="s">
        <v>1141</v>
      </c>
      <c r="E52" s="484" t="s">
        <v>1139</v>
      </c>
      <c r="F52" s="484" t="s">
        <v>1142</v>
      </c>
      <c r="G52" s="484"/>
      <c r="H52" s="484" t="s">
        <v>1045</v>
      </c>
      <c r="I52" s="484"/>
      <c r="J52" s="484">
        <v>2</v>
      </c>
      <c r="K52" s="484">
        <v>17</v>
      </c>
      <c r="L52" s="495">
        <v>48</v>
      </c>
      <c r="M52" s="496" t="str">
        <f t="shared" si="0"/>
        <v>CFL</v>
      </c>
      <c r="N52" s="493" t="str">
        <f t="shared" si="1"/>
        <v>Q</v>
      </c>
    </row>
    <row r="53" spans="1:14" s="493" customFormat="1" ht="14.1" customHeight="1" x14ac:dyDescent="0.2">
      <c r="A53" s="484"/>
      <c r="B53" s="494" t="s">
        <v>1041</v>
      </c>
      <c r="C53" s="484"/>
      <c r="D53" s="484" t="s">
        <v>1143</v>
      </c>
      <c r="E53" s="484" t="s">
        <v>1144</v>
      </c>
      <c r="F53" s="484" t="s">
        <v>1145</v>
      </c>
      <c r="G53" s="484"/>
      <c r="H53" s="484" t="s">
        <v>1045</v>
      </c>
      <c r="I53" s="484"/>
      <c r="J53" s="484">
        <v>1</v>
      </c>
      <c r="K53" s="484">
        <v>18</v>
      </c>
      <c r="L53" s="495">
        <v>26</v>
      </c>
      <c r="M53" s="496" t="str">
        <f t="shared" si="0"/>
        <v>CFL</v>
      </c>
      <c r="N53" s="493" t="str">
        <f t="shared" si="1"/>
        <v>Q</v>
      </c>
    </row>
    <row r="54" spans="1:14" s="493" customFormat="1" ht="14.1" customHeight="1" x14ac:dyDescent="0.2">
      <c r="A54" s="484"/>
      <c r="B54" s="494" t="s">
        <v>1041</v>
      </c>
      <c r="C54" s="484"/>
      <c r="D54" s="484" t="s">
        <v>1146</v>
      </c>
      <c r="E54" s="484" t="s">
        <v>1144</v>
      </c>
      <c r="F54" s="484" t="s">
        <v>1147</v>
      </c>
      <c r="G54" s="484"/>
      <c r="H54" s="484" t="s">
        <v>1047</v>
      </c>
      <c r="I54" s="484"/>
      <c r="J54" s="484">
        <v>1</v>
      </c>
      <c r="K54" s="484">
        <v>18</v>
      </c>
      <c r="L54" s="495">
        <v>20</v>
      </c>
      <c r="M54" s="496" t="str">
        <f t="shared" si="0"/>
        <v>CFL</v>
      </c>
      <c r="N54" s="493" t="str">
        <f t="shared" si="1"/>
        <v>Q</v>
      </c>
    </row>
    <row r="55" spans="1:14" s="493" customFormat="1" ht="14.1" customHeight="1" x14ac:dyDescent="0.2">
      <c r="A55" s="484"/>
      <c r="B55" s="494" t="s">
        <v>1041</v>
      </c>
      <c r="C55" s="484"/>
      <c r="D55" s="484" t="s">
        <v>1148</v>
      </c>
      <c r="E55" s="484" t="s">
        <v>1144</v>
      </c>
      <c r="F55" s="484" t="s">
        <v>1149</v>
      </c>
      <c r="G55" s="484"/>
      <c r="H55" s="484" t="s">
        <v>1045</v>
      </c>
      <c r="I55" s="484"/>
      <c r="J55" s="484">
        <v>2</v>
      </c>
      <c r="K55" s="484">
        <v>18</v>
      </c>
      <c r="L55" s="495">
        <v>45</v>
      </c>
      <c r="M55" s="496" t="str">
        <f t="shared" si="0"/>
        <v>CFL</v>
      </c>
      <c r="N55" s="493" t="str">
        <f t="shared" si="1"/>
        <v>Q</v>
      </c>
    </row>
    <row r="56" spans="1:14" s="493" customFormat="1" ht="14.1" customHeight="1" x14ac:dyDescent="0.2">
      <c r="A56" s="484"/>
      <c r="B56" s="494" t="s">
        <v>1041</v>
      </c>
      <c r="C56" s="484"/>
      <c r="D56" s="484" t="s">
        <v>1150</v>
      </c>
      <c r="E56" s="484" t="s">
        <v>1144</v>
      </c>
      <c r="F56" s="484" t="s">
        <v>1151</v>
      </c>
      <c r="G56" s="484"/>
      <c r="H56" s="484" t="s">
        <v>1047</v>
      </c>
      <c r="I56" s="484"/>
      <c r="J56" s="484">
        <v>2</v>
      </c>
      <c r="K56" s="484">
        <v>18</v>
      </c>
      <c r="L56" s="495">
        <v>38</v>
      </c>
      <c r="M56" s="496" t="str">
        <f t="shared" si="0"/>
        <v>CFL</v>
      </c>
      <c r="N56" s="493" t="str">
        <f t="shared" si="1"/>
        <v>Q</v>
      </c>
    </row>
    <row r="57" spans="1:14" s="493" customFormat="1" ht="14.1" customHeight="1" x14ac:dyDescent="0.2">
      <c r="A57" s="484"/>
      <c r="B57" s="494" t="s">
        <v>1041</v>
      </c>
      <c r="C57" s="484"/>
      <c r="D57" s="484" t="s">
        <v>1152</v>
      </c>
      <c r="E57" s="484" t="s">
        <v>1144</v>
      </c>
      <c r="F57" s="484" t="s">
        <v>1153</v>
      </c>
      <c r="G57" s="484"/>
      <c r="H57" s="484" t="s">
        <v>1045</v>
      </c>
      <c r="I57" s="484"/>
      <c r="J57" s="484">
        <v>2</v>
      </c>
      <c r="K57" s="484">
        <v>18</v>
      </c>
      <c r="L57" s="495">
        <v>90</v>
      </c>
      <c r="M57" s="496" t="str">
        <f t="shared" si="0"/>
        <v>CFL</v>
      </c>
      <c r="N57" s="493" t="str">
        <f t="shared" si="1"/>
        <v>Q</v>
      </c>
    </row>
    <row r="58" spans="1:14" s="493" customFormat="1" ht="14.1" customHeight="1" x14ac:dyDescent="0.2">
      <c r="A58" s="484"/>
      <c r="B58" s="494" t="s">
        <v>1041</v>
      </c>
      <c r="C58" s="484"/>
      <c r="D58" s="484" t="s">
        <v>1154</v>
      </c>
      <c r="E58" s="484" t="s">
        <v>1155</v>
      </c>
      <c r="F58" s="484" t="s">
        <v>1156</v>
      </c>
      <c r="G58" s="484"/>
      <c r="H58" s="484" t="s">
        <v>1045</v>
      </c>
      <c r="I58" s="484"/>
      <c r="J58" s="484">
        <v>1</v>
      </c>
      <c r="K58" s="484">
        <v>20</v>
      </c>
      <c r="L58" s="495">
        <v>23</v>
      </c>
      <c r="M58" s="496" t="str">
        <f t="shared" si="0"/>
        <v>CFL</v>
      </c>
      <c r="N58" s="493" t="str">
        <f t="shared" si="1"/>
        <v>Q</v>
      </c>
    </row>
    <row r="59" spans="1:14" s="493" customFormat="1" ht="14.1" customHeight="1" x14ac:dyDescent="0.2">
      <c r="A59" s="484"/>
      <c r="B59" s="494" t="s">
        <v>1041</v>
      </c>
      <c r="C59" s="484"/>
      <c r="D59" s="484" t="s">
        <v>1157</v>
      </c>
      <c r="E59" s="484" t="s">
        <v>1155</v>
      </c>
      <c r="F59" s="484" t="s">
        <v>1158</v>
      </c>
      <c r="G59" s="484"/>
      <c r="H59" s="484" t="s">
        <v>1045</v>
      </c>
      <c r="I59" s="484"/>
      <c r="J59" s="484">
        <v>2</v>
      </c>
      <c r="K59" s="484">
        <v>20</v>
      </c>
      <c r="L59" s="495">
        <v>46</v>
      </c>
      <c r="M59" s="496" t="str">
        <f t="shared" si="0"/>
        <v>CFL</v>
      </c>
      <c r="N59" s="493" t="str">
        <f t="shared" si="1"/>
        <v>Q</v>
      </c>
    </row>
    <row r="60" spans="1:14" s="493" customFormat="1" ht="14.1" customHeight="1" x14ac:dyDescent="0.2">
      <c r="A60" s="484"/>
      <c r="B60" s="494" t="s">
        <v>1041</v>
      </c>
      <c r="C60" s="484"/>
      <c r="D60" s="484" t="s">
        <v>1159</v>
      </c>
      <c r="E60" s="484" t="s">
        <v>1160</v>
      </c>
      <c r="F60" s="484" t="s">
        <v>1161</v>
      </c>
      <c r="G60" s="484"/>
      <c r="H60" s="484" t="s">
        <v>1045</v>
      </c>
      <c r="I60" s="484"/>
      <c r="J60" s="484">
        <v>1</v>
      </c>
      <c r="K60" s="484">
        <v>22</v>
      </c>
      <c r="L60" s="495">
        <v>24</v>
      </c>
      <c r="M60" s="496" t="str">
        <f t="shared" si="0"/>
        <v>CFL</v>
      </c>
      <c r="N60" s="493" t="str">
        <f t="shared" si="1"/>
        <v>Q</v>
      </c>
    </row>
    <row r="61" spans="1:14" s="493" customFormat="1" ht="14.1" customHeight="1" x14ac:dyDescent="0.2">
      <c r="A61" s="484"/>
      <c r="B61" s="494" t="s">
        <v>1041</v>
      </c>
      <c r="C61" s="484"/>
      <c r="D61" s="484" t="s">
        <v>1162</v>
      </c>
      <c r="E61" s="484" t="s">
        <v>1160</v>
      </c>
      <c r="F61" s="484" t="s">
        <v>1163</v>
      </c>
      <c r="G61" s="484"/>
      <c r="H61" s="484" t="s">
        <v>1045</v>
      </c>
      <c r="I61" s="484"/>
      <c r="J61" s="484">
        <v>2</v>
      </c>
      <c r="K61" s="484">
        <v>22</v>
      </c>
      <c r="L61" s="495">
        <v>48</v>
      </c>
      <c r="M61" s="496" t="str">
        <f t="shared" si="0"/>
        <v>CFL</v>
      </c>
      <c r="N61" s="493" t="str">
        <f t="shared" si="1"/>
        <v>Q</v>
      </c>
    </row>
    <row r="62" spans="1:14" s="493" customFormat="1" ht="14.1" customHeight="1" x14ac:dyDescent="0.2">
      <c r="A62" s="484"/>
      <c r="B62" s="494" t="s">
        <v>1041</v>
      </c>
      <c r="C62" s="484"/>
      <c r="D62" s="484" t="s">
        <v>1164</v>
      </c>
      <c r="E62" s="484" t="s">
        <v>1160</v>
      </c>
      <c r="F62" s="484" t="s">
        <v>1165</v>
      </c>
      <c r="G62" s="484"/>
      <c r="H62" s="484" t="s">
        <v>1045</v>
      </c>
      <c r="I62" s="484"/>
      <c r="J62" s="484">
        <v>3</v>
      </c>
      <c r="K62" s="484">
        <v>22</v>
      </c>
      <c r="L62" s="495">
        <v>72</v>
      </c>
      <c r="M62" s="496" t="str">
        <f t="shared" si="0"/>
        <v>CFL</v>
      </c>
      <c r="N62" s="493" t="str">
        <f t="shared" si="1"/>
        <v>Q</v>
      </c>
    </row>
    <row r="63" spans="1:14" s="493" customFormat="1" ht="14.1" customHeight="1" x14ac:dyDescent="0.2">
      <c r="A63" s="484"/>
      <c r="B63" s="494" t="s">
        <v>1041</v>
      </c>
      <c r="C63" s="484"/>
      <c r="D63" s="484" t="s">
        <v>1166</v>
      </c>
      <c r="E63" s="484" t="s">
        <v>1167</v>
      </c>
      <c r="F63" s="484" t="s">
        <v>1168</v>
      </c>
      <c r="G63" s="484"/>
      <c r="H63" s="484" t="s">
        <v>1045</v>
      </c>
      <c r="I63" s="484"/>
      <c r="J63" s="484">
        <v>1</v>
      </c>
      <c r="K63" s="484">
        <v>25</v>
      </c>
      <c r="L63" s="495">
        <v>33</v>
      </c>
      <c r="M63" s="496" t="str">
        <f t="shared" si="0"/>
        <v>CFL</v>
      </c>
      <c r="N63" s="493" t="str">
        <f t="shared" si="1"/>
        <v>Q</v>
      </c>
    </row>
    <row r="64" spans="1:14" s="493" customFormat="1" ht="14.1" customHeight="1" x14ac:dyDescent="0.2">
      <c r="A64" s="484"/>
      <c r="B64" s="494" t="s">
        <v>1041</v>
      </c>
      <c r="C64" s="484"/>
      <c r="D64" s="484" t="s">
        <v>1169</v>
      </c>
      <c r="E64" s="484" t="s">
        <v>1167</v>
      </c>
      <c r="F64" s="484" t="s">
        <v>1170</v>
      </c>
      <c r="G64" s="484"/>
      <c r="H64" s="484" t="s">
        <v>1045</v>
      </c>
      <c r="I64" s="484"/>
      <c r="J64" s="484">
        <v>2</v>
      </c>
      <c r="K64" s="484">
        <v>25</v>
      </c>
      <c r="L64" s="495">
        <v>66</v>
      </c>
      <c r="M64" s="496" t="str">
        <f t="shared" si="0"/>
        <v>CFL</v>
      </c>
      <c r="N64" s="493" t="str">
        <f t="shared" si="1"/>
        <v>Q</v>
      </c>
    </row>
    <row r="65" spans="1:14" s="493" customFormat="1" ht="14.1" customHeight="1" x14ac:dyDescent="0.2">
      <c r="A65" s="484"/>
      <c r="B65" s="494" t="s">
        <v>1041</v>
      </c>
      <c r="C65" s="484"/>
      <c r="D65" s="484" t="s">
        <v>1171</v>
      </c>
      <c r="E65" s="484" t="s">
        <v>1172</v>
      </c>
      <c r="F65" s="484" t="s">
        <v>1173</v>
      </c>
      <c r="G65" s="484"/>
      <c r="H65" s="484" t="s">
        <v>1045</v>
      </c>
      <c r="I65" s="484"/>
      <c r="J65" s="484">
        <v>1</v>
      </c>
      <c r="K65" s="484">
        <v>26</v>
      </c>
      <c r="L65" s="495">
        <v>33</v>
      </c>
      <c r="M65" s="496" t="str">
        <f t="shared" si="0"/>
        <v>CFL</v>
      </c>
      <c r="N65" s="493" t="str">
        <f t="shared" si="1"/>
        <v>Q</v>
      </c>
    </row>
    <row r="66" spans="1:14" s="493" customFormat="1" ht="14.1" customHeight="1" x14ac:dyDescent="0.2">
      <c r="A66" s="484"/>
      <c r="B66" s="494" t="s">
        <v>1041</v>
      </c>
      <c r="C66" s="484"/>
      <c r="D66" s="484" t="s">
        <v>1174</v>
      </c>
      <c r="E66" s="484" t="s">
        <v>1172</v>
      </c>
      <c r="F66" s="484" t="s">
        <v>1175</v>
      </c>
      <c r="G66" s="484"/>
      <c r="H66" s="484" t="s">
        <v>1047</v>
      </c>
      <c r="I66" s="484"/>
      <c r="J66" s="484">
        <v>1</v>
      </c>
      <c r="K66" s="484">
        <v>26</v>
      </c>
      <c r="L66" s="495">
        <v>27</v>
      </c>
      <c r="M66" s="496" t="str">
        <f t="shared" si="0"/>
        <v>CFL</v>
      </c>
      <c r="N66" s="493" t="str">
        <f t="shared" si="1"/>
        <v>Q</v>
      </c>
    </row>
    <row r="67" spans="1:14" s="493" customFormat="1" ht="14.1" customHeight="1" x14ac:dyDescent="0.2">
      <c r="A67" s="484"/>
      <c r="B67" s="494" t="s">
        <v>1041</v>
      </c>
      <c r="C67" s="484"/>
      <c r="D67" s="484" t="s">
        <v>1176</v>
      </c>
      <c r="E67" s="484" t="s">
        <v>1172</v>
      </c>
      <c r="F67" s="484" t="s">
        <v>1177</v>
      </c>
      <c r="G67" s="484"/>
      <c r="H67" s="484" t="s">
        <v>1045</v>
      </c>
      <c r="I67" s="484"/>
      <c r="J67" s="484">
        <v>2</v>
      </c>
      <c r="K67" s="484">
        <v>26</v>
      </c>
      <c r="L67" s="495">
        <v>66</v>
      </c>
      <c r="M67" s="496" t="str">
        <f t="shared" si="0"/>
        <v>CFL</v>
      </c>
      <c r="N67" s="493" t="str">
        <f t="shared" si="1"/>
        <v>Q</v>
      </c>
    </row>
    <row r="68" spans="1:14" s="493" customFormat="1" ht="14.1" customHeight="1" x14ac:dyDescent="0.2">
      <c r="A68" s="484"/>
      <c r="B68" s="494" t="s">
        <v>1041</v>
      </c>
      <c r="C68" s="484"/>
      <c r="D68" s="484" t="s">
        <v>1178</v>
      </c>
      <c r="E68" s="484" t="s">
        <v>1172</v>
      </c>
      <c r="F68" s="484" t="s">
        <v>1179</v>
      </c>
      <c r="G68" s="484"/>
      <c r="H68" s="484" t="s">
        <v>1047</v>
      </c>
      <c r="I68" s="484"/>
      <c r="J68" s="484">
        <v>2</v>
      </c>
      <c r="K68" s="484">
        <v>26</v>
      </c>
      <c r="L68" s="495">
        <v>50</v>
      </c>
      <c r="M68" s="496" t="str">
        <f t="shared" ref="M68:M131" si="2">B68</f>
        <v>CFL</v>
      </c>
      <c r="N68" s="493" t="str">
        <f t="shared" ref="N68:N131" si="3">MID(D68,3,1)</f>
        <v>Q</v>
      </c>
    </row>
    <row r="69" spans="1:14" s="493" customFormat="1" ht="14.1" customHeight="1" x14ac:dyDescent="0.2">
      <c r="A69" s="484"/>
      <c r="B69" s="494" t="s">
        <v>1041</v>
      </c>
      <c r="C69" s="484"/>
      <c r="D69" s="484" t="s">
        <v>1180</v>
      </c>
      <c r="E69" s="484" t="s">
        <v>1172</v>
      </c>
      <c r="F69" s="484" t="s">
        <v>1181</v>
      </c>
      <c r="G69" s="484"/>
      <c r="H69" s="484" t="s">
        <v>1045</v>
      </c>
      <c r="I69" s="484"/>
      <c r="J69" s="484">
        <v>3</v>
      </c>
      <c r="K69" s="484">
        <v>26</v>
      </c>
      <c r="L69" s="495">
        <v>99</v>
      </c>
      <c r="M69" s="496" t="str">
        <f t="shared" si="2"/>
        <v>CFL</v>
      </c>
      <c r="N69" s="493" t="str">
        <f t="shared" si="3"/>
        <v>Q</v>
      </c>
    </row>
    <row r="70" spans="1:14" s="493" customFormat="1" ht="14.1" customHeight="1" x14ac:dyDescent="0.2">
      <c r="A70" s="484"/>
      <c r="B70" s="494" t="s">
        <v>1041</v>
      </c>
      <c r="C70" s="484"/>
      <c r="D70" s="484" t="s">
        <v>1182</v>
      </c>
      <c r="E70" s="484" t="s">
        <v>1172</v>
      </c>
      <c r="F70" s="484" t="s">
        <v>1183</v>
      </c>
      <c r="G70" s="484"/>
      <c r="H70" s="484" t="s">
        <v>1047</v>
      </c>
      <c r="I70" s="484"/>
      <c r="J70" s="484">
        <v>6</v>
      </c>
      <c r="K70" s="484">
        <v>26</v>
      </c>
      <c r="L70" s="495">
        <v>150</v>
      </c>
      <c r="M70" s="496" t="str">
        <f t="shared" si="2"/>
        <v>CFL</v>
      </c>
      <c r="N70" s="493" t="str">
        <f t="shared" si="3"/>
        <v>Q</v>
      </c>
    </row>
    <row r="71" spans="1:14" s="493" customFormat="1" ht="14.1" customHeight="1" x14ac:dyDescent="0.2">
      <c r="A71" s="484"/>
      <c r="B71" s="494" t="s">
        <v>1041</v>
      </c>
      <c r="C71" s="484"/>
      <c r="D71" s="484" t="s">
        <v>1184</v>
      </c>
      <c r="E71" s="484" t="s">
        <v>1185</v>
      </c>
      <c r="F71" s="484" t="s">
        <v>1186</v>
      </c>
      <c r="G71" s="484"/>
      <c r="H71" s="484" t="s">
        <v>1045</v>
      </c>
      <c r="I71" s="484"/>
      <c r="J71" s="484">
        <v>1</v>
      </c>
      <c r="K71" s="484">
        <v>28</v>
      </c>
      <c r="L71" s="495">
        <v>33</v>
      </c>
      <c r="M71" s="496" t="str">
        <f t="shared" si="2"/>
        <v>CFL</v>
      </c>
      <c r="N71" s="493" t="str">
        <f t="shared" si="3"/>
        <v>Q</v>
      </c>
    </row>
    <row r="72" spans="1:14" s="493" customFormat="1" ht="14.1" customHeight="1" x14ac:dyDescent="0.2">
      <c r="A72" s="484"/>
      <c r="B72" s="494" t="s">
        <v>1041</v>
      </c>
      <c r="C72" s="484"/>
      <c r="D72" s="484" t="s">
        <v>1187</v>
      </c>
      <c r="E72" s="484" t="s">
        <v>1188</v>
      </c>
      <c r="F72" s="484" t="s">
        <v>1189</v>
      </c>
      <c r="G72" s="484"/>
      <c r="H72" s="484" t="s">
        <v>1045</v>
      </c>
      <c r="I72" s="484"/>
      <c r="J72" s="484">
        <v>1</v>
      </c>
      <c r="K72" s="484">
        <v>9</v>
      </c>
      <c r="L72" s="495">
        <v>14</v>
      </c>
      <c r="M72" s="496" t="str">
        <f t="shared" si="2"/>
        <v>CFL</v>
      </c>
      <c r="N72" s="493" t="str">
        <f t="shared" si="3"/>
        <v>Q</v>
      </c>
    </row>
    <row r="73" spans="1:14" s="493" customFormat="1" ht="14.1" customHeight="1" x14ac:dyDescent="0.2">
      <c r="A73" s="484"/>
      <c r="B73" s="494" t="s">
        <v>1041</v>
      </c>
      <c r="C73" s="484"/>
      <c r="D73" s="484" t="s">
        <v>1190</v>
      </c>
      <c r="E73" s="484" t="s">
        <v>1188</v>
      </c>
      <c r="F73" s="484" t="s">
        <v>1191</v>
      </c>
      <c r="G73" s="484"/>
      <c r="H73" s="484" t="s">
        <v>1045</v>
      </c>
      <c r="I73" s="484"/>
      <c r="J73" s="484">
        <v>2</v>
      </c>
      <c r="K73" s="484">
        <v>9</v>
      </c>
      <c r="L73" s="495">
        <v>23</v>
      </c>
      <c r="M73" s="496" t="str">
        <f t="shared" si="2"/>
        <v>CFL</v>
      </c>
      <c r="N73" s="493" t="str">
        <f t="shared" si="3"/>
        <v>Q</v>
      </c>
    </row>
    <row r="74" spans="1:14" s="493" customFormat="1" ht="14.1" customHeight="1" x14ac:dyDescent="0.2">
      <c r="A74" s="484"/>
      <c r="B74" s="494" t="s">
        <v>1041</v>
      </c>
      <c r="C74" s="484"/>
      <c r="D74" s="493" t="s">
        <v>1192</v>
      </c>
      <c r="E74" s="484" t="s">
        <v>1193</v>
      </c>
      <c r="F74" s="484" t="s">
        <v>1194</v>
      </c>
      <c r="G74" s="484"/>
      <c r="H74" s="484" t="s">
        <v>1047</v>
      </c>
      <c r="I74" s="484"/>
      <c r="J74" s="484">
        <v>1</v>
      </c>
      <c r="K74" s="484">
        <v>11</v>
      </c>
      <c r="L74" s="495">
        <v>11</v>
      </c>
      <c r="M74" s="496" t="str">
        <f t="shared" si="2"/>
        <v>CFL</v>
      </c>
      <c r="N74" s="493" t="str">
        <f t="shared" si="3"/>
        <v>S</v>
      </c>
    </row>
    <row r="75" spans="1:14" s="493" customFormat="1" ht="14.1" customHeight="1" x14ac:dyDescent="0.2">
      <c r="A75" s="484"/>
      <c r="B75" s="494" t="s">
        <v>1041</v>
      </c>
      <c r="C75" s="484"/>
      <c r="D75" s="484" t="s">
        <v>1195</v>
      </c>
      <c r="E75" s="484" t="s">
        <v>1196</v>
      </c>
      <c r="F75" s="484" t="s">
        <v>1197</v>
      </c>
      <c r="G75" s="484"/>
      <c r="H75" s="484" t="s">
        <v>1047</v>
      </c>
      <c r="I75" s="484"/>
      <c r="J75" s="484">
        <v>1</v>
      </c>
      <c r="K75" s="484">
        <v>13</v>
      </c>
      <c r="L75" s="495">
        <v>13</v>
      </c>
      <c r="M75" s="496" t="str">
        <f t="shared" si="2"/>
        <v>CFL</v>
      </c>
      <c r="N75" s="493" t="str">
        <f t="shared" si="3"/>
        <v>S</v>
      </c>
    </row>
    <row r="76" spans="1:14" s="493" customFormat="1" ht="14.1" customHeight="1" x14ac:dyDescent="0.2">
      <c r="A76" s="484"/>
      <c r="B76" s="494" t="s">
        <v>1041</v>
      </c>
      <c r="C76" s="484"/>
      <c r="D76" s="484" t="s">
        <v>1198</v>
      </c>
      <c r="E76" s="484" t="s">
        <v>1199</v>
      </c>
      <c r="F76" s="484" t="s">
        <v>1200</v>
      </c>
      <c r="G76" s="484"/>
      <c r="H76" s="484" t="s">
        <v>1047</v>
      </c>
      <c r="I76" s="484"/>
      <c r="J76" s="484">
        <v>1</v>
      </c>
      <c r="K76" s="484">
        <v>15</v>
      </c>
      <c r="L76" s="495">
        <v>15</v>
      </c>
      <c r="M76" s="496" t="str">
        <f t="shared" si="2"/>
        <v>CFL</v>
      </c>
      <c r="N76" s="493" t="str">
        <f t="shared" si="3"/>
        <v>S</v>
      </c>
    </row>
    <row r="77" spans="1:14" s="493" customFormat="1" ht="14.1" customHeight="1" x14ac:dyDescent="0.2">
      <c r="A77" s="484"/>
      <c r="B77" s="494" t="s">
        <v>1041</v>
      </c>
      <c r="C77" s="484"/>
      <c r="D77" s="484" t="s">
        <v>1201</v>
      </c>
      <c r="E77" s="484" t="s">
        <v>1202</v>
      </c>
      <c r="F77" s="484" t="s">
        <v>1203</v>
      </c>
      <c r="G77" s="484"/>
      <c r="H77" s="484" t="s">
        <v>1047</v>
      </c>
      <c r="I77" s="484"/>
      <c r="J77" s="484">
        <v>1</v>
      </c>
      <c r="K77" s="484">
        <v>20</v>
      </c>
      <c r="L77" s="495">
        <v>20</v>
      </c>
      <c r="M77" s="496" t="str">
        <f t="shared" si="2"/>
        <v>CFL</v>
      </c>
      <c r="N77" s="493" t="str">
        <f t="shared" si="3"/>
        <v>S</v>
      </c>
    </row>
    <row r="78" spans="1:14" s="493" customFormat="1" ht="14.1" customHeight="1" x14ac:dyDescent="0.2">
      <c r="A78" s="484"/>
      <c r="B78" s="494" t="s">
        <v>1041</v>
      </c>
      <c r="C78" s="484"/>
      <c r="D78" s="484" t="s">
        <v>1204</v>
      </c>
      <c r="E78" s="484" t="s">
        <v>1205</v>
      </c>
      <c r="F78" s="484" t="s">
        <v>1206</v>
      </c>
      <c r="G78" s="484"/>
      <c r="H78" s="484" t="s">
        <v>1047</v>
      </c>
      <c r="I78" s="484"/>
      <c r="J78" s="484">
        <v>1</v>
      </c>
      <c r="K78" s="484">
        <v>23</v>
      </c>
      <c r="L78" s="495">
        <v>23</v>
      </c>
      <c r="M78" s="496" t="str">
        <f t="shared" si="2"/>
        <v>CFL</v>
      </c>
      <c r="N78" s="493" t="str">
        <f t="shared" si="3"/>
        <v>S</v>
      </c>
    </row>
    <row r="79" spans="1:14" s="493" customFormat="1" ht="14.1" customHeight="1" x14ac:dyDescent="0.2">
      <c r="A79" s="484"/>
      <c r="B79" s="494" t="s">
        <v>1041</v>
      </c>
      <c r="C79" s="484"/>
      <c r="D79" s="493" t="s">
        <v>1207</v>
      </c>
      <c r="E79" s="484" t="s">
        <v>1208</v>
      </c>
      <c r="F79" s="484" t="s">
        <v>1209</v>
      </c>
      <c r="G79" s="484"/>
      <c r="H79" s="484" t="s">
        <v>1047</v>
      </c>
      <c r="I79" s="484"/>
      <c r="J79" s="484">
        <v>1</v>
      </c>
      <c r="K79" s="484">
        <v>27</v>
      </c>
      <c r="L79" s="495">
        <v>27</v>
      </c>
      <c r="M79" s="496" t="str">
        <f t="shared" si="2"/>
        <v>CFL</v>
      </c>
      <c r="N79" s="493" t="str">
        <f t="shared" si="3"/>
        <v>S</v>
      </c>
    </row>
    <row r="80" spans="1:14" s="493" customFormat="1" ht="14.1" customHeight="1" x14ac:dyDescent="0.2">
      <c r="A80" s="484"/>
      <c r="B80" s="494" t="s">
        <v>1041</v>
      </c>
      <c r="C80" s="484"/>
      <c r="D80" s="484" t="s">
        <v>1210</v>
      </c>
      <c r="E80" s="484" t="s">
        <v>1211</v>
      </c>
      <c r="F80" s="484" t="s">
        <v>1212</v>
      </c>
      <c r="G80" s="484"/>
      <c r="H80" s="484" t="s">
        <v>1047</v>
      </c>
      <c r="I80" s="484"/>
      <c r="J80" s="484">
        <v>1</v>
      </c>
      <c r="K80" s="484">
        <v>30</v>
      </c>
      <c r="L80" s="495">
        <v>30</v>
      </c>
      <c r="M80" s="496" t="str">
        <f t="shared" si="2"/>
        <v>CFL</v>
      </c>
      <c r="N80" s="493" t="str">
        <f t="shared" si="3"/>
        <v>S</v>
      </c>
    </row>
    <row r="81" spans="1:14" s="493" customFormat="1" ht="14.1" customHeight="1" x14ac:dyDescent="0.2">
      <c r="A81" s="484"/>
      <c r="B81" s="494" t="s">
        <v>1041</v>
      </c>
      <c r="C81" s="484"/>
      <c r="D81" s="484" t="s">
        <v>1213</v>
      </c>
      <c r="E81" s="484" t="s">
        <v>1214</v>
      </c>
      <c r="F81" s="484" t="s">
        <v>1215</v>
      </c>
      <c r="G81" s="484"/>
      <c r="H81" s="484" t="s">
        <v>1047</v>
      </c>
      <c r="I81" s="484"/>
      <c r="J81" s="484">
        <v>1</v>
      </c>
      <c r="K81" s="484">
        <v>7</v>
      </c>
      <c r="L81" s="495">
        <v>7</v>
      </c>
      <c r="M81" s="496" t="str">
        <f t="shared" si="2"/>
        <v>CFL</v>
      </c>
      <c r="N81" s="493" t="str">
        <f t="shared" si="3"/>
        <v>S</v>
      </c>
    </row>
    <row r="82" spans="1:14" s="493" customFormat="1" ht="14.1" customHeight="1" x14ac:dyDescent="0.2">
      <c r="A82" s="484"/>
      <c r="B82" s="494" t="s">
        <v>1041</v>
      </c>
      <c r="C82" s="484"/>
      <c r="D82" s="484" t="s">
        <v>1216</v>
      </c>
      <c r="E82" s="484" t="s">
        <v>1217</v>
      </c>
      <c r="F82" s="484" t="s">
        <v>1218</v>
      </c>
      <c r="G82" s="484"/>
      <c r="H82" s="484" t="s">
        <v>1047</v>
      </c>
      <c r="I82" s="484"/>
      <c r="J82" s="484">
        <v>1</v>
      </c>
      <c r="K82" s="484">
        <v>9</v>
      </c>
      <c r="L82" s="495">
        <v>9</v>
      </c>
      <c r="M82" s="496" t="str">
        <f t="shared" si="2"/>
        <v>CFL</v>
      </c>
      <c r="N82" s="493" t="str">
        <f t="shared" si="3"/>
        <v>S</v>
      </c>
    </row>
    <row r="83" spans="1:14" s="493" customFormat="1" ht="14.1" customHeight="1" x14ac:dyDescent="0.2">
      <c r="A83" s="484"/>
      <c r="B83" s="494" t="s">
        <v>1041</v>
      </c>
      <c r="C83" s="484"/>
      <c r="D83" s="484" t="s">
        <v>1219</v>
      </c>
      <c r="E83" s="484" t="s">
        <v>1220</v>
      </c>
      <c r="F83" s="484" t="s">
        <v>1221</v>
      </c>
      <c r="G83" s="484"/>
      <c r="H83" s="484" t="s">
        <v>1045</v>
      </c>
      <c r="I83" s="484"/>
      <c r="J83" s="484">
        <v>1</v>
      </c>
      <c r="K83" s="484">
        <v>13</v>
      </c>
      <c r="L83" s="495">
        <v>17</v>
      </c>
      <c r="M83" s="496" t="str">
        <f t="shared" si="2"/>
        <v>CFL</v>
      </c>
      <c r="N83" s="493" t="str">
        <f t="shared" si="3"/>
        <v>T</v>
      </c>
    </row>
    <row r="84" spans="1:14" s="493" customFormat="1" ht="14.1" customHeight="1" x14ac:dyDescent="0.2">
      <c r="A84" s="484"/>
      <c r="B84" s="494" t="s">
        <v>1041</v>
      </c>
      <c r="C84" s="484"/>
      <c r="D84" s="484" t="s">
        <v>1222</v>
      </c>
      <c r="E84" s="484" t="s">
        <v>1220</v>
      </c>
      <c r="F84" s="484" t="s">
        <v>1223</v>
      </c>
      <c r="G84" s="484"/>
      <c r="H84" s="484" t="s">
        <v>1045</v>
      </c>
      <c r="I84" s="484"/>
      <c r="J84" s="484">
        <v>2</v>
      </c>
      <c r="K84" s="484">
        <v>13</v>
      </c>
      <c r="L84" s="495">
        <v>31</v>
      </c>
      <c r="M84" s="496" t="str">
        <f t="shared" si="2"/>
        <v>CFL</v>
      </c>
      <c r="N84" s="493" t="str">
        <f t="shared" si="3"/>
        <v>T</v>
      </c>
    </row>
    <row r="85" spans="1:14" s="493" customFormat="1" ht="14.1" customHeight="1" x14ac:dyDescent="0.2">
      <c r="A85" s="484"/>
      <c r="B85" s="494" t="s">
        <v>1041</v>
      </c>
      <c r="C85" s="484"/>
      <c r="D85" s="484" t="s">
        <v>1224</v>
      </c>
      <c r="E85" s="484" t="s">
        <v>1220</v>
      </c>
      <c r="F85" s="484" t="s">
        <v>1225</v>
      </c>
      <c r="G85" s="484"/>
      <c r="H85" s="484" t="s">
        <v>1045</v>
      </c>
      <c r="I85" s="484"/>
      <c r="J85" s="484">
        <v>3</v>
      </c>
      <c r="K85" s="484">
        <v>13</v>
      </c>
      <c r="L85" s="495">
        <v>48</v>
      </c>
      <c r="M85" s="496" t="str">
        <f t="shared" si="2"/>
        <v>CFL</v>
      </c>
      <c r="N85" s="493" t="str">
        <f t="shared" si="3"/>
        <v>T</v>
      </c>
    </row>
    <row r="86" spans="1:14" s="493" customFormat="1" ht="14.1" customHeight="1" x14ac:dyDescent="0.2">
      <c r="A86" s="484"/>
      <c r="B86" s="494" t="s">
        <v>1041</v>
      </c>
      <c r="C86" s="484"/>
      <c r="D86" s="484" t="s">
        <v>1226</v>
      </c>
      <c r="E86" s="484" t="s">
        <v>1227</v>
      </c>
      <c r="F86" s="484" t="s">
        <v>1228</v>
      </c>
      <c r="G86" s="484"/>
      <c r="H86" s="484" t="s">
        <v>1045</v>
      </c>
      <c r="I86" s="484"/>
      <c r="J86" s="484">
        <v>1</v>
      </c>
      <c r="K86" s="484">
        <v>18</v>
      </c>
      <c r="L86" s="495">
        <v>24</v>
      </c>
      <c r="M86" s="496" t="str">
        <f t="shared" si="2"/>
        <v>CFL</v>
      </c>
      <c r="N86" s="493" t="str">
        <f t="shared" si="3"/>
        <v>T</v>
      </c>
    </row>
    <row r="87" spans="1:14" s="493" customFormat="1" ht="14.1" customHeight="1" x14ac:dyDescent="0.2">
      <c r="A87" s="484"/>
      <c r="B87" s="494" t="s">
        <v>1041</v>
      </c>
      <c r="C87" s="484"/>
      <c r="D87" s="484" t="s">
        <v>1229</v>
      </c>
      <c r="E87" s="484" t="s">
        <v>1230</v>
      </c>
      <c r="F87" s="484" t="s">
        <v>1231</v>
      </c>
      <c r="G87" s="484"/>
      <c r="H87" s="484" t="s">
        <v>1045</v>
      </c>
      <c r="I87" s="484"/>
      <c r="J87" s="484">
        <v>1</v>
      </c>
      <c r="K87" s="484">
        <v>22</v>
      </c>
      <c r="L87" s="495">
        <v>27</v>
      </c>
      <c r="M87" s="496" t="str">
        <f t="shared" si="2"/>
        <v>CFL</v>
      </c>
      <c r="N87" s="493" t="str">
        <f t="shared" si="3"/>
        <v>T</v>
      </c>
    </row>
    <row r="88" spans="1:14" s="493" customFormat="1" ht="14.1" customHeight="1" x14ac:dyDescent="0.2">
      <c r="A88" s="484"/>
      <c r="B88" s="494" t="s">
        <v>1041</v>
      </c>
      <c r="C88" s="484"/>
      <c r="D88" s="484" t="s">
        <v>1232</v>
      </c>
      <c r="E88" s="484" t="s">
        <v>1230</v>
      </c>
      <c r="F88" s="484" t="s">
        <v>1233</v>
      </c>
      <c r="G88" s="484"/>
      <c r="H88" s="484" t="s">
        <v>1045</v>
      </c>
      <c r="I88" s="484"/>
      <c r="J88" s="484">
        <v>2</v>
      </c>
      <c r="K88" s="484">
        <v>22</v>
      </c>
      <c r="L88" s="495">
        <v>54</v>
      </c>
      <c r="M88" s="496" t="str">
        <f t="shared" si="2"/>
        <v>CFL</v>
      </c>
      <c r="N88" s="493" t="str">
        <f t="shared" si="3"/>
        <v>T</v>
      </c>
    </row>
    <row r="89" spans="1:14" s="493" customFormat="1" ht="14.1" customHeight="1" x14ac:dyDescent="0.2">
      <c r="A89" s="484"/>
      <c r="B89" s="494" t="s">
        <v>1041</v>
      </c>
      <c r="C89" s="484"/>
      <c r="D89" s="484" t="s">
        <v>1234</v>
      </c>
      <c r="E89" s="484" t="s">
        <v>1230</v>
      </c>
      <c r="F89" s="484" t="s">
        <v>1235</v>
      </c>
      <c r="G89" s="484"/>
      <c r="H89" s="484" t="s">
        <v>1045</v>
      </c>
      <c r="I89" s="484"/>
      <c r="J89" s="484">
        <v>4</v>
      </c>
      <c r="K89" s="484">
        <v>22</v>
      </c>
      <c r="L89" s="495">
        <v>108</v>
      </c>
      <c r="M89" s="496" t="str">
        <f t="shared" si="2"/>
        <v>CFL</v>
      </c>
      <c r="N89" s="493" t="str">
        <f t="shared" si="3"/>
        <v>T</v>
      </c>
    </row>
    <row r="90" spans="1:14" s="493" customFormat="1" ht="14.1" customHeight="1" x14ac:dyDescent="0.2">
      <c r="A90" s="484"/>
      <c r="B90" s="494" t="s">
        <v>1041</v>
      </c>
      <c r="C90" s="484"/>
      <c r="D90" s="484" t="s">
        <v>1236</v>
      </c>
      <c r="E90" s="484" t="s">
        <v>1237</v>
      </c>
      <c r="F90" s="484" t="s">
        <v>1238</v>
      </c>
      <c r="G90" s="484"/>
      <c r="H90" s="484" t="s">
        <v>1045</v>
      </c>
      <c r="I90" s="484"/>
      <c r="J90" s="484">
        <v>1</v>
      </c>
      <c r="K90" s="484">
        <v>24</v>
      </c>
      <c r="L90" s="495">
        <v>32</v>
      </c>
      <c r="M90" s="496" t="str">
        <f t="shared" si="2"/>
        <v>CFL</v>
      </c>
      <c r="N90" s="493" t="str">
        <f t="shared" si="3"/>
        <v>T</v>
      </c>
    </row>
    <row r="91" spans="1:14" s="493" customFormat="1" ht="14.1" customHeight="1" x14ac:dyDescent="0.2">
      <c r="A91" s="484"/>
      <c r="B91" s="494" t="s">
        <v>1041</v>
      </c>
      <c r="C91" s="484"/>
      <c r="D91" s="484" t="s">
        <v>1239</v>
      </c>
      <c r="E91" s="484" t="s">
        <v>1240</v>
      </c>
      <c r="F91" s="484" t="s">
        <v>1241</v>
      </c>
      <c r="G91" s="484"/>
      <c r="H91" s="484" t="s">
        <v>1045</v>
      </c>
      <c r="I91" s="484"/>
      <c r="J91" s="484">
        <v>1</v>
      </c>
      <c r="K91" s="484">
        <v>28</v>
      </c>
      <c r="L91" s="495">
        <v>33</v>
      </c>
      <c r="M91" s="496" t="str">
        <f t="shared" si="2"/>
        <v>CFL</v>
      </c>
      <c r="N91" s="493" t="str">
        <f t="shared" si="3"/>
        <v>T</v>
      </c>
    </row>
    <row r="92" spans="1:14" s="493" customFormat="1" ht="14.1" customHeight="1" x14ac:dyDescent="0.2">
      <c r="A92" s="484"/>
      <c r="B92" s="494" t="s">
        <v>1041</v>
      </c>
      <c r="C92" s="484"/>
      <c r="D92" s="484" t="s">
        <v>1242</v>
      </c>
      <c r="E92" s="484" t="s">
        <v>1240</v>
      </c>
      <c r="F92" s="484" t="s">
        <v>1243</v>
      </c>
      <c r="G92" s="484"/>
      <c r="H92" s="484" t="s">
        <v>1045</v>
      </c>
      <c r="I92" s="484"/>
      <c r="J92" s="484">
        <v>2</v>
      </c>
      <c r="K92" s="484">
        <v>28</v>
      </c>
      <c r="L92" s="495">
        <v>66</v>
      </c>
      <c r="M92" s="496" t="str">
        <f t="shared" si="2"/>
        <v>CFL</v>
      </c>
      <c r="N92" s="493" t="str">
        <f t="shared" si="3"/>
        <v>T</v>
      </c>
    </row>
    <row r="93" spans="1:14" s="493" customFormat="1" ht="14.1" customHeight="1" x14ac:dyDescent="0.2">
      <c r="A93" s="484"/>
      <c r="B93" s="494" t="s">
        <v>1041</v>
      </c>
      <c r="C93" s="484"/>
      <c r="D93" s="484" t="s">
        <v>1244</v>
      </c>
      <c r="E93" s="484" t="s">
        <v>1245</v>
      </c>
      <c r="F93" s="484" t="s">
        <v>1246</v>
      </c>
      <c r="G93" s="484"/>
      <c r="H93" s="484" t="s">
        <v>1047</v>
      </c>
      <c r="I93" s="484"/>
      <c r="J93" s="484">
        <v>1</v>
      </c>
      <c r="K93" s="484">
        <v>32</v>
      </c>
      <c r="L93" s="495">
        <v>34</v>
      </c>
      <c r="M93" s="496" t="str">
        <f t="shared" si="2"/>
        <v>CFL</v>
      </c>
      <c r="N93" s="493" t="str">
        <f t="shared" si="3"/>
        <v>T</v>
      </c>
    </row>
    <row r="94" spans="1:14" s="493" customFormat="1" ht="14.1" customHeight="1" x14ac:dyDescent="0.2">
      <c r="A94" s="484"/>
      <c r="B94" s="494" t="s">
        <v>1041</v>
      </c>
      <c r="C94" s="484"/>
      <c r="D94" s="484" t="s">
        <v>1247</v>
      </c>
      <c r="E94" s="484" t="s">
        <v>1245</v>
      </c>
      <c r="F94" s="484" t="s">
        <v>1248</v>
      </c>
      <c r="G94" s="484"/>
      <c r="H94" s="484" t="s">
        <v>1047</v>
      </c>
      <c r="I94" s="484"/>
      <c r="J94" s="484">
        <v>2</v>
      </c>
      <c r="K94" s="484">
        <v>32</v>
      </c>
      <c r="L94" s="495">
        <v>62</v>
      </c>
      <c r="M94" s="496" t="str">
        <f t="shared" si="2"/>
        <v>CFL</v>
      </c>
      <c r="N94" s="493" t="str">
        <f t="shared" si="3"/>
        <v>T</v>
      </c>
    </row>
    <row r="95" spans="1:14" s="493" customFormat="1" ht="14.1" customHeight="1" x14ac:dyDescent="0.2">
      <c r="A95" s="484"/>
      <c r="B95" s="494" t="s">
        <v>1041</v>
      </c>
      <c r="C95" s="484"/>
      <c r="D95" s="484" t="s">
        <v>1249</v>
      </c>
      <c r="E95" s="484" t="s">
        <v>1245</v>
      </c>
      <c r="F95" s="484" t="s">
        <v>1248</v>
      </c>
      <c r="G95" s="484"/>
      <c r="H95" s="484" t="s">
        <v>1047</v>
      </c>
      <c r="I95" s="484"/>
      <c r="J95" s="484">
        <v>6</v>
      </c>
      <c r="K95" s="484">
        <v>32</v>
      </c>
      <c r="L95" s="495">
        <v>186</v>
      </c>
      <c r="M95" s="496" t="str">
        <f t="shared" si="2"/>
        <v>CFL</v>
      </c>
      <c r="N95" s="493" t="str">
        <f t="shared" si="3"/>
        <v>T</v>
      </c>
    </row>
    <row r="96" spans="1:14" s="493" customFormat="1" ht="14.1" customHeight="1" x14ac:dyDescent="0.2">
      <c r="A96" s="484"/>
      <c r="B96" s="494" t="s">
        <v>1041</v>
      </c>
      <c r="C96" s="484"/>
      <c r="D96" s="484" t="s">
        <v>1250</v>
      </c>
      <c r="E96" s="484" t="s">
        <v>1251</v>
      </c>
      <c r="F96" s="484" t="s">
        <v>1252</v>
      </c>
      <c r="G96" s="484"/>
      <c r="H96" s="484" t="s">
        <v>1045</v>
      </c>
      <c r="I96" s="484"/>
      <c r="J96" s="484">
        <v>1</v>
      </c>
      <c r="K96" s="484">
        <v>36</v>
      </c>
      <c r="L96" s="495">
        <v>51</v>
      </c>
      <c r="M96" s="496" t="str">
        <f t="shared" si="2"/>
        <v>CFL</v>
      </c>
      <c r="N96" s="493" t="str">
        <f t="shared" si="3"/>
        <v>T</v>
      </c>
    </row>
    <row r="97" spans="1:14" s="493" customFormat="1" ht="14.1" customHeight="1" x14ac:dyDescent="0.2">
      <c r="A97" s="484"/>
      <c r="B97" s="494" t="s">
        <v>1041</v>
      </c>
      <c r="C97" s="484" t="s">
        <v>1253</v>
      </c>
      <c r="D97" s="484" t="s">
        <v>1254</v>
      </c>
      <c r="E97" s="484" t="s">
        <v>1251</v>
      </c>
      <c r="F97" s="484" t="s">
        <v>1255</v>
      </c>
      <c r="G97" s="484"/>
      <c r="H97" s="484" t="s">
        <v>1047</v>
      </c>
      <c r="I97" s="484"/>
      <c r="J97" s="484">
        <v>4</v>
      </c>
      <c r="K97" s="484">
        <v>36</v>
      </c>
      <c r="L97" s="495">
        <v>148</v>
      </c>
      <c r="M97" s="496" t="str">
        <f t="shared" si="2"/>
        <v>CFL</v>
      </c>
      <c r="N97" s="493" t="str">
        <f t="shared" si="3"/>
        <v>T</v>
      </c>
    </row>
    <row r="98" spans="1:14" s="499" customFormat="1" ht="14.1" customHeight="1" x14ac:dyDescent="0.2">
      <c r="A98" s="498"/>
      <c r="B98" s="494" t="s">
        <v>1041</v>
      </c>
      <c r="C98" s="484" t="s">
        <v>1253</v>
      </c>
      <c r="D98" s="484" t="s">
        <v>1256</v>
      </c>
      <c r="E98" s="484" t="s">
        <v>1251</v>
      </c>
      <c r="F98" s="484" t="s">
        <v>1257</v>
      </c>
      <c r="G98" s="484"/>
      <c r="H98" s="484" t="s">
        <v>1047</v>
      </c>
      <c r="I98" s="484"/>
      <c r="J98" s="484">
        <v>6</v>
      </c>
      <c r="K98" s="484">
        <v>36</v>
      </c>
      <c r="L98" s="495">
        <v>212</v>
      </c>
      <c r="M98" s="496" t="str">
        <f t="shared" si="2"/>
        <v>CFL</v>
      </c>
      <c r="N98" s="493" t="str">
        <f t="shared" si="3"/>
        <v>T</v>
      </c>
    </row>
    <row r="99" spans="1:14" s="499" customFormat="1" ht="14.1" customHeight="1" x14ac:dyDescent="0.2">
      <c r="A99" s="498"/>
      <c r="B99" s="494" t="s">
        <v>1041</v>
      </c>
      <c r="C99" s="484"/>
      <c r="D99" s="484" t="s">
        <v>1258</v>
      </c>
      <c r="E99" s="484" t="s">
        <v>1251</v>
      </c>
      <c r="F99" s="484" t="s">
        <v>1259</v>
      </c>
      <c r="G99" s="484"/>
      <c r="H99" s="484" t="s">
        <v>1047</v>
      </c>
      <c r="I99" s="484"/>
      <c r="J99" s="484">
        <v>6</v>
      </c>
      <c r="K99" s="484">
        <v>36</v>
      </c>
      <c r="L99" s="495">
        <v>198</v>
      </c>
      <c r="M99" s="496" t="str">
        <f t="shared" si="2"/>
        <v>CFL</v>
      </c>
      <c r="N99" s="493" t="str">
        <f t="shared" si="3"/>
        <v>T</v>
      </c>
    </row>
    <row r="100" spans="1:14" s="499" customFormat="1" ht="14.1" customHeight="1" x14ac:dyDescent="0.2">
      <c r="A100" s="498"/>
      <c r="B100" s="494" t="s">
        <v>1041</v>
      </c>
      <c r="C100" s="484"/>
      <c r="D100" s="484" t="s">
        <v>1260</v>
      </c>
      <c r="E100" s="484" t="s">
        <v>1251</v>
      </c>
      <c r="F100" s="484" t="s">
        <v>1261</v>
      </c>
      <c r="G100" s="484"/>
      <c r="H100" s="484" t="s">
        <v>1047</v>
      </c>
      <c r="I100" s="484"/>
      <c r="J100" s="484">
        <v>6</v>
      </c>
      <c r="K100" s="484">
        <v>36</v>
      </c>
      <c r="L100" s="495">
        <v>210</v>
      </c>
      <c r="M100" s="496" t="str">
        <f t="shared" si="2"/>
        <v>CFL</v>
      </c>
      <c r="N100" s="493" t="str">
        <f t="shared" si="3"/>
        <v>T</v>
      </c>
    </row>
    <row r="101" spans="1:14" s="499" customFormat="1" ht="14.1" customHeight="1" x14ac:dyDescent="0.2">
      <c r="A101" s="498"/>
      <c r="B101" s="494" t="s">
        <v>1041</v>
      </c>
      <c r="C101" s="484" t="s">
        <v>1253</v>
      </c>
      <c r="D101" s="484" t="s">
        <v>1262</v>
      </c>
      <c r="E101" s="484" t="s">
        <v>1251</v>
      </c>
      <c r="F101" s="484" t="s">
        <v>1263</v>
      </c>
      <c r="G101" s="484"/>
      <c r="H101" s="484" t="s">
        <v>1047</v>
      </c>
      <c r="I101" s="484"/>
      <c r="J101" s="484">
        <v>8</v>
      </c>
      <c r="K101" s="484">
        <v>36</v>
      </c>
      <c r="L101" s="495">
        <v>296</v>
      </c>
      <c r="M101" s="496" t="str">
        <f t="shared" si="2"/>
        <v>CFL</v>
      </c>
      <c r="N101" s="493" t="str">
        <f t="shared" si="3"/>
        <v>T</v>
      </c>
    </row>
    <row r="102" spans="1:14" s="499" customFormat="1" ht="14.1" customHeight="1" x14ac:dyDescent="0.2">
      <c r="A102" s="498"/>
      <c r="B102" s="494" t="s">
        <v>1041</v>
      </c>
      <c r="C102" s="484"/>
      <c r="D102" s="484" t="s">
        <v>1264</v>
      </c>
      <c r="E102" s="484" t="s">
        <v>1251</v>
      </c>
      <c r="F102" s="484" t="s">
        <v>1265</v>
      </c>
      <c r="G102" s="484"/>
      <c r="H102" s="484" t="s">
        <v>1047</v>
      </c>
      <c r="I102" s="484"/>
      <c r="J102" s="484">
        <v>8</v>
      </c>
      <c r="K102" s="484">
        <v>36</v>
      </c>
      <c r="L102" s="495">
        <v>270</v>
      </c>
      <c r="M102" s="496" t="str">
        <f t="shared" si="2"/>
        <v>CFL</v>
      </c>
      <c r="N102" s="493" t="str">
        <f t="shared" si="3"/>
        <v>T</v>
      </c>
    </row>
    <row r="103" spans="1:14" s="499" customFormat="1" ht="14.1" customHeight="1" x14ac:dyDescent="0.2">
      <c r="A103" s="498"/>
      <c r="B103" s="494" t="s">
        <v>1041</v>
      </c>
      <c r="C103" s="484"/>
      <c r="D103" s="484" t="s">
        <v>1266</v>
      </c>
      <c r="E103" s="484" t="s">
        <v>1251</v>
      </c>
      <c r="F103" s="484" t="s">
        <v>1267</v>
      </c>
      <c r="G103" s="484"/>
      <c r="H103" s="484" t="s">
        <v>1047</v>
      </c>
      <c r="I103" s="484"/>
      <c r="J103" s="484">
        <v>8</v>
      </c>
      <c r="K103" s="484">
        <v>36</v>
      </c>
      <c r="L103" s="495">
        <v>286</v>
      </c>
      <c r="M103" s="496" t="str">
        <f t="shared" si="2"/>
        <v>CFL</v>
      </c>
      <c r="N103" s="493" t="str">
        <f t="shared" si="3"/>
        <v>T</v>
      </c>
    </row>
    <row r="104" spans="1:14" s="493" customFormat="1" ht="14.1" customHeight="1" x14ac:dyDescent="0.2">
      <c r="A104" s="484"/>
      <c r="B104" s="494" t="s">
        <v>1041</v>
      </c>
      <c r="C104" s="484" t="s">
        <v>1253</v>
      </c>
      <c r="D104" s="484" t="s">
        <v>1268</v>
      </c>
      <c r="E104" s="484" t="s">
        <v>1251</v>
      </c>
      <c r="F104" s="484" t="s">
        <v>1269</v>
      </c>
      <c r="G104" s="484"/>
      <c r="H104" s="484" t="s">
        <v>1047</v>
      </c>
      <c r="I104" s="484"/>
      <c r="J104" s="484">
        <v>9</v>
      </c>
      <c r="K104" s="484">
        <v>36</v>
      </c>
      <c r="L104" s="495">
        <v>318</v>
      </c>
      <c r="M104" s="496" t="str">
        <f t="shared" si="2"/>
        <v>CFL</v>
      </c>
      <c r="N104" s="493" t="str">
        <f t="shared" si="3"/>
        <v>T</v>
      </c>
    </row>
    <row r="105" spans="1:14" s="493" customFormat="1" ht="14.1" customHeight="1" x14ac:dyDescent="0.2">
      <c r="A105" s="484"/>
      <c r="B105" s="494" t="s">
        <v>1041</v>
      </c>
      <c r="C105" s="484"/>
      <c r="D105" s="484" t="s">
        <v>1270</v>
      </c>
      <c r="E105" s="484" t="s">
        <v>1271</v>
      </c>
      <c r="F105" s="484" t="s">
        <v>1272</v>
      </c>
      <c r="G105" s="484"/>
      <c r="H105" s="484" t="s">
        <v>1045</v>
      </c>
      <c r="I105" s="484"/>
      <c r="J105" s="484">
        <v>1</v>
      </c>
      <c r="K105" s="484">
        <v>40</v>
      </c>
      <c r="L105" s="495">
        <v>46</v>
      </c>
      <c r="M105" s="496" t="str">
        <f t="shared" si="2"/>
        <v>CFL</v>
      </c>
      <c r="N105" s="493" t="str">
        <f t="shared" si="3"/>
        <v>T</v>
      </c>
    </row>
    <row r="106" spans="1:14" s="493" customFormat="1" ht="14.1" customHeight="1" x14ac:dyDescent="0.2">
      <c r="A106" s="484"/>
      <c r="B106" s="494" t="s">
        <v>1041</v>
      </c>
      <c r="C106" s="484" t="s">
        <v>1253</v>
      </c>
      <c r="D106" s="484" t="s">
        <v>1273</v>
      </c>
      <c r="E106" s="484" t="s">
        <v>1271</v>
      </c>
      <c r="F106" s="484" t="s">
        <v>1274</v>
      </c>
      <c r="G106" s="484"/>
      <c r="H106" s="484" t="s">
        <v>1047</v>
      </c>
      <c r="I106" s="484"/>
      <c r="J106" s="484">
        <v>12</v>
      </c>
      <c r="K106" s="484">
        <v>40</v>
      </c>
      <c r="L106" s="495">
        <v>408</v>
      </c>
      <c r="M106" s="496" t="str">
        <f t="shared" si="2"/>
        <v>CFL</v>
      </c>
      <c r="N106" s="493" t="str">
        <f t="shared" si="3"/>
        <v>T</v>
      </c>
    </row>
    <row r="107" spans="1:14" s="493" customFormat="1" ht="14.1" customHeight="1" x14ac:dyDescent="0.2">
      <c r="A107" s="484"/>
      <c r="B107" s="494" t="s">
        <v>1041</v>
      </c>
      <c r="C107" s="484" t="s">
        <v>1253</v>
      </c>
      <c r="D107" s="484" t="s">
        <v>1275</v>
      </c>
      <c r="E107" s="484" t="s">
        <v>1271</v>
      </c>
      <c r="F107" s="484" t="s">
        <v>1276</v>
      </c>
      <c r="G107" s="484"/>
      <c r="H107" s="484" t="s">
        <v>1047</v>
      </c>
      <c r="I107" s="484"/>
      <c r="J107" s="484">
        <v>1</v>
      </c>
      <c r="K107" s="484">
        <v>40</v>
      </c>
      <c r="L107" s="495">
        <v>46</v>
      </c>
      <c r="M107" s="496" t="str">
        <f t="shared" si="2"/>
        <v>CFL</v>
      </c>
      <c r="N107" s="493" t="str">
        <f t="shared" si="3"/>
        <v>T</v>
      </c>
    </row>
    <row r="108" spans="1:14" s="493" customFormat="1" ht="14.1" customHeight="1" x14ac:dyDescent="0.2">
      <c r="A108" s="484"/>
      <c r="B108" s="494" t="s">
        <v>1041</v>
      </c>
      <c r="C108" s="484"/>
      <c r="D108" s="484" t="s">
        <v>1277</v>
      </c>
      <c r="E108" s="484" t="s">
        <v>1271</v>
      </c>
      <c r="F108" s="484" t="s">
        <v>1278</v>
      </c>
      <c r="G108" s="484"/>
      <c r="H108" s="484" t="s">
        <v>1047</v>
      </c>
      <c r="I108" s="484"/>
      <c r="J108" s="484">
        <v>1</v>
      </c>
      <c r="K108" s="484">
        <v>40</v>
      </c>
      <c r="L108" s="495">
        <v>43</v>
      </c>
      <c r="M108" s="496" t="str">
        <f t="shared" si="2"/>
        <v>CFL</v>
      </c>
      <c r="N108" s="493" t="str">
        <f t="shared" si="3"/>
        <v>T</v>
      </c>
    </row>
    <row r="109" spans="1:14" s="493" customFormat="1" ht="14.1" customHeight="1" x14ac:dyDescent="0.2">
      <c r="A109" s="484"/>
      <c r="B109" s="494" t="s">
        <v>1041</v>
      </c>
      <c r="C109" s="484"/>
      <c r="D109" s="484" t="s">
        <v>1279</v>
      </c>
      <c r="E109" s="484" t="s">
        <v>1271</v>
      </c>
      <c r="F109" s="484" t="s">
        <v>1280</v>
      </c>
      <c r="G109" s="484"/>
      <c r="H109" s="484" t="s">
        <v>1045</v>
      </c>
      <c r="I109" s="484"/>
      <c r="J109" s="484">
        <v>2</v>
      </c>
      <c r="K109" s="484">
        <v>40</v>
      </c>
      <c r="L109" s="495">
        <v>85</v>
      </c>
      <c r="M109" s="496" t="str">
        <f t="shared" si="2"/>
        <v>CFL</v>
      </c>
      <c r="N109" s="493" t="str">
        <f t="shared" si="3"/>
        <v>T</v>
      </c>
    </row>
    <row r="110" spans="1:14" s="493" customFormat="1" ht="14.1" customHeight="1" x14ac:dyDescent="0.2">
      <c r="A110" s="484"/>
      <c r="B110" s="494" t="s">
        <v>1041</v>
      </c>
      <c r="C110" s="484" t="s">
        <v>1253</v>
      </c>
      <c r="D110" s="484" t="s">
        <v>1281</v>
      </c>
      <c r="E110" s="484" t="s">
        <v>1271</v>
      </c>
      <c r="F110" s="484" t="s">
        <v>1282</v>
      </c>
      <c r="G110" s="484"/>
      <c r="H110" s="484" t="s">
        <v>1047</v>
      </c>
      <c r="I110" s="484"/>
      <c r="J110" s="484">
        <v>2</v>
      </c>
      <c r="K110" s="484">
        <v>40</v>
      </c>
      <c r="L110" s="495">
        <v>72</v>
      </c>
      <c r="M110" s="496" t="str">
        <f t="shared" si="2"/>
        <v>CFL</v>
      </c>
      <c r="N110" s="493" t="str">
        <f t="shared" si="3"/>
        <v>T</v>
      </c>
    </row>
    <row r="111" spans="1:14" s="493" customFormat="1" ht="14.1" customHeight="1" x14ac:dyDescent="0.2">
      <c r="A111" s="484"/>
      <c r="B111" s="494" t="s">
        <v>1041</v>
      </c>
      <c r="C111" s="484"/>
      <c r="D111" s="484" t="s">
        <v>1283</v>
      </c>
      <c r="E111" s="484" t="s">
        <v>1271</v>
      </c>
      <c r="F111" s="484" t="s">
        <v>1284</v>
      </c>
      <c r="G111" s="484"/>
      <c r="H111" s="484" t="s">
        <v>1047</v>
      </c>
      <c r="I111" s="484"/>
      <c r="J111" s="484">
        <v>2</v>
      </c>
      <c r="K111" s="484">
        <v>40</v>
      </c>
      <c r="L111" s="495">
        <v>72</v>
      </c>
      <c r="M111" s="496" t="str">
        <f t="shared" si="2"/>
        <v>CFL</v>
      </c>
      <c r="N111" s="493" t="str">
        <f t="shared" si="3"/>
        <v>T</v>
      </c>
    </row>
    <row r="112" spans="1:14" s="493" customFormat="1" ht="14.1" customHeight="1" x14ac:dyDescent="0.2">
      <c r="A112" s="484"/>
      <c r="B112" s="494" t="s">
        <v>1041</v>
      </c>
      <c r="C112" s="484"/>
      <c r="D112" s="484" t="s">
        <v>1285</v>
      </c>
      <c r="E112" s="484" t="s">
        <v>1271</v>
      </c>
      <c r="F112" s="484" t="s">
        <v>1286</v>
      </c>
      <c r="G112" s="484"/>
      <c r="H112" s="484" t="s">
        <v>1045</v>
      </c>
      <c r="I112" s="484"/>
      <c r="J112" s="484">
        <v>3</v>
      </c>
      <c r="K112" s="484">
        <v>40</v>
      </c>
      <c r="L112" s="495">
        <v>133</v>
      </c>
      <c r="M112" s="496" t="str">
        <f t="shared" si="2"/>
        <v>CFL</v>
      </c>
      <c r="N112" s="493" t="str">
        <f t="shared" si="3"/>
        <v>T</v>
      </c>
    </row>
    <row r="113" spans="1:14" s="493" customFormat="1" ht="14.1" customHeight="1" x14ac:dyDescent="0.2">
      <c r="A113" s="484"/>
      <c r="B113" s="494" t="s">
        <v>1041</v>
      </c>
      <c r="C113" s="484" t="s">
        <v>1253</v>
      </c>
      <c r="D113" s="484" t="s">
        <v>1287</v>
      </c>
      <c r="E113" s="484" t="s">
        <v>1271</v>
      </c>
      <c r="F113" s="484" t="s">
        <v>1288</v>
      </c>
      <c r="G113" s="484"/>
      <c r="H113" s="484" t="s">
        <v>1047</v>
      </c>
      <c r="I113" s="484"/>
      <c r="J113" s="484">
        <v>3</v>
      </c>
      <c r="K113" s="484">
        <v>40</v>
      </c>
      <c r="L113" s="495">
        <v>102</v>
      </c>
      <c r="M113" s="496" t="str">
        <f t="shared" si="2"/>
        <v>CFL</v>
      </c>
      <c r="N113" s="493" t="str">
        <f t="shared" si="3"/>
        <v>T</v>
      </c>
    </row>
    <row r="114" spans="1:14" s="493" customFormat="1" ht="14.1" customHeight="1" x14ac:dyDescent="0.2">
      <c r="A114" s="484"/>
      <c r="B114" s="494" t="s">
        <v>1041</v>
      </c>
      <c r="C114" s="484"/>
      <c r="D114" s="484" t="s">
        <v>1289</v>
      </c>
      <c r="E114" s="484" t="s">
        <v>1271</v>
      </c>
      <c r="F114" s="484" t="s">
        <v>1290</v>
      </c>
      <c r="G114" s="484"/>
      <c r="H114" s="484" t="s">
        <v>1047</v>
      </c>
      <c r="I114" s="484"/>
      <c r="J114" s="484">
        <v>3</v>
      </c>
      <c r="K114" s="484">
        <v>40</v>
      </c>
      <c r="L114" s="495">
        <v>105</v>
      </c>
      <c r="M114" s="496" t="str">
        <f t="shared" si="2"/>
        <v>CFL</v>
      </c>
      <c r="N114" s="493" t="str">
        <f t="shared" si="3"/>
        <v>T</v>
      </c>
    </row>
    <row r="115" spans="1:14" s="493" customFormat="1" ht="14.1" customHeight="1" x14ac:dyDescent="0.2">
      <c r="A115" s="484"/>
      <c r="B115" s="494" t="s">
        <v>1041</v>
      </c>
      <c r="C115" s="484" t="s">
        <v>1253</v>
      </c>
      <c r="D115" s="484" t="s">
        <v>1291</v>
      </c>
      <c r="E115" s="484" t="s">
        <v>1271</v>
      </c>
      <c r="F115" s="484" t="s">
        <v>1292</v>
      </c>
      <c r="G115" s="484"/>
      <c r="H115" s="484" t="s">
        <v>1047</v>
      </c>
      <c r="I115" s="484"/>
      <c r="J115" s="484">
        <v>4</v>
      </c>
      <c r="K115" s="484">
        <v>40</v>
      </c>
      <c r="L115" s="495">
        <v>144</v>
      </c>
      <c r="M115" s="496" t="str">
        <f t="shared" si="2"/>
        <v>CFL</v>
      </c>
      <c r="N115" s="493" t="str">
        <f t="shared" si="3"/>
        <v>T</v>
      </c>
    </row>
    <row r="116" spans="1:14" s="493" customFormat="1" ht="14.1" customHeight="1" x14ac:dyDescent="0.2">
      <c r="A116" s="484"/>
      <c r="B116" s="494" t="s">
        <v>1041</v>
      </c>
      <c r="C116" s="484" t="s">
        <v>1253</v>
      </c>
      <c r="D116" s="484" t="s">
        <v>1293</v>
      </c>
      <c r="E116" s="484" t="s">
        <v>1271</v>
      </c>
      <c r="F116" s="484" t="s">
        <v>1294</v>
      </c>
      <c r="G116" s="484"/>
      <c r="H116" s="484" t="s">
        <v>1047</v>
      </c>
      <c r="I116" s="484"/>
      <c r="J116" s="484">
        <v>5</v>
      </c>
      <c r="K116" s="484">
        <v>40</v>
      </c>
      <c r="L116" s="495">
        <v>190</v>
      </c>
      <c r="M116" s="496" t="str">
        <f t="shared" si="2"/>
        <v>CFL</v>
      </c>
      <c r="N116" s="493" t="str">
        <f t="shared" si="3"/>
        <v>T</v>
      </c>
    </row>
    <row r="117" spans="1:14" s="493" customFormat="1" ht="14.1" customHeight="1" x14ac:dyDescent="0.2">
      <c r="A117" s="484"/>
      <c r="B117" s="494" t="s">
        <v>1041</v>
      </c>
      <c r="C117" s="484" t="s">
        <v>1253</v>
      </c>
      <c r="D117" s="484" t="s">
        <v>1295</v>
      </c>
      <c r="E117" s="484" t="s">
        <v>1271</v>
      </c>
      <c r="F117" s="484" t="s">
        <v>1296</v>
      </c>
      <c r="G117" s="484"/>
      <c r="H117" s="484" t="s">
        <v>1047</v>
      </c>
      <c r="I117" s="484"/>
      <c r="J117" s="484">
        <v>6</v>
      </c>
      <c r="K117" s="484">
        <v>40</v>
      </c>
      <c r="L117" s="495">
        <v>204</v>
      </c>
      <c r="M117" s="496" t="str">
        <f t="shared" si="2"/>
        <v>CFL</v>
      </c>
      <c r="N117" s="493" t="str">
        <f t="shared" si="3"/>
        <v>T</v>
      </c>
    </row>
    <row r="118" spans="1:14" s="493" customFormat="1" ht="14.1" customHeight="1" x14ac:dyDescent="0.2">
      <c r="A118" s="484"/>
      <c r="B118" s="494" t="s">
        <v>1041</v>
      </c>
      <c r="C118" s="484"/>
      <c r="D118" s="484" t="s">
        <v>1297</v>
      </c>
      <c r="E118" s="484" t="s">
        <v>1271</v>
      </c>
      <c r="F118" s="484" t="s">
        <v>1298</v>
      </c>
      <c r="G118" s="484"/>
      <c r="H118" s="484" t="s">
        <v>1047</v>
      </c>
      <c r="I118" s="484"/>
      <c r="J118" s="484">
        <v>6</v>
      </c>
      <c r="K118" s="484">
        <v>40</v>
      </c>
      <c r="L118" s="495">
        <v>220</v>
      </c>
      <c r="M118" s="496" t="str">
        <f t="shared" si="2"/>
        <v>CFL</v>
      </c>
      <c r="N118" s="493" t="str">
        <f t="shared" si="3"/>
        <v>T</v>
      </c>
    </row>
    <row r="119" spans="1:14" s="493" customFormat="1" ht="14.1" customHeight="1" x14ac:dyDescent="0.2">
      <c r="A119" s="484"/>
      <c r="B119" s="494" t="s">
        <v>1041</v>
      </c>
      <c r="C119" s="484"/>
      <c r="D119" s="484" t="s">
        <v>1299</v>
      </c>
      <c r="E119" s="484" t="s">
        <v>1271</v>
      </c>
      <c r="F119" s="484" t="s">
        <v>1300</v>
      </c>
      <c r="G119" s="484"/>
      <c r="H119" s="484" t="s">
        <v>1047</v>
      </c>
      <c r="I119" s="484"/>
      <c r="J119" s="484">
        <v>6</v>
      </c>
      <c r="K119" s="484">
        <v>40</v>
      </c>
      <c r="L119" s="495">
        <v>233</v>
      </c>
      <c r="M119" s="496" t="str">
        <f t="shared" si="2"/>
        <v>CFL</v>
      </c>
      <c r="N119" s="493" t="str">
        <f t="shared" si="3"/>
        <v>T</v>
      </c>
    </row>
    <row r="120" spans="1:14" s="493" customFormat="1" ht="14.1" customHeight="1" x14ac:dyDescent="0.2">
      <c r="A120" s="484"/>
      <c r="B120" s="494" t="s">
        <v>1041</v>
      </c>
      <c r="C120" s="484" t="s">
        <v>1253</v>
      </c>
      <c r="D120" s="484" t="s">
        <v>1301</v>
      </c>
      <c r="E120" s="484" t="s">
        <v>1271</v>
      </c>
      <c r="F120" s="484" t="s">
        <v>1302</v>
      </c>
      <c r="G120" s="484"/>
      <c r="H120" s="484" t="s">
        <v>1047</v>
      </c>
      <c r="I120" s="484"/>
      <c r="J120" s="484">
        <v>8</v>
      </c>
      <c r="K120" s="484">
        <v>40</v>
      </c>
      <c r="L120" s="495">
        <v>288</v>
      </c>
      <c r="M120" s="496" t="str">
        <f t="shared" si="2"/>
        <v>CFL</v>
      </c>
      <c r="N120" s="493" t="str">
        <f t="shared" si="3"/>
        <v>T</v>
      </c>
    </row>
    <row r="121" spans="1:14" s="493" customFormat="1" ht="14.1" customHeight="1" x14ac:dyDescent="0.2">
      <c r="A121" s="484"/>
      <c r="B121" s="494" t="s">
        <v>1041</v>
      </c>
      <c r="C121" s="484"/>
      <c r="D121" s="484" t="s">
        <v>1303</v>
      </c>
      <c r="E121" s="484" t="s">
        <v>1271</v>
      </c>
      <c r="F121" s="484" t="s">
        <v>1304</v>
      </c>
      <c r="G121" s="484"/>
      <c r="H121" s="484" t="s">
        <v>1047</v>
      </c>
      <c r="I121" s="484"/>
      <c r="J121" s="484">
        <v>8</v>
      </c>
      <c r="K121" s="484">
        <v>40</v>
      </c>
      <c r="L121" s="495">
        <v>300</v>
      </c>
      <c r="M121" s="496" t="str">
        <f t="shared" si="2"/>
        <v>CFL</v>
      </c>
      <c r="N121" s="493" t="str">
        <f t="shared" si="3"/>
        <v>T</v>
      </c>
    </row>
    <row r="122" spans="1:14" s="493" customFormat="1" ht="14.1" customHeight="1" x14ac:dyDescent="0.2">
      <c r="A122" s="484"/>
      <c r="B122" s="494" t="s">
        <v>1041</v>
      </c>
      <c r="C122" s="484"/>
      <c r="D122" s="484" t="s">
        <v>1305</v>
      </c>
      <c r="E122" s="484" t="s">
        <v>1271</v>
      </c>
      <c r="F122" s="484" t="s">
        <v>1306</v>
      </c>
      <c r="G122" s="484"/>
      <c r="H122" s="484" t="s">
        <v>1047</v>
      </c>
      <c r="I122" s="484"/>
      <c r="J122" s="484">
        <v>8</v>
      </c>
      <c r="K122" s="484">
        <v>40</v>
      </c>
      <c r="L122" s="495">
        <v>340</v>
      </c>
      <c r="M122" s="496" t="str">
        <f t="shared" si="2"/>
        <v>CFL</v>
      </c>
      <c r="N122" s="493" t="str">
        <f t="shared" si="3"/>
        <v>T</v>
      </c>
    </row>
    <row r="123" spans="1:14" s="493" customFormat="1" ht="14.1" customHeight="1" x14ac:dyDescent="0.2">
      <c r="A123" s="484"/>
      <c r="B123" s="494" t="s">
        <v>1041</v>
      </c>
      <c r="C123" s="484" t="s">
        <v>1253</v>
      </c>
      <c r="D123" s="484" t="s">
        <v>1307</v>
      </c>
      <c r="E123" s="484" t="s">
        <v>1271</v>
      </c>
      <c r="F123" s="484" t="s">
        <v>1308</v>
      </c>
      <c r="G123" s="484"/>
      <c r="H123" s="484" t="s">
        <v>1047</v>
      </c>
      <c r="I123" s="484"/>
      <c r="J123" s="484">
        <v>9</v>
      </c>
      <c r="K123" s="484">
        <v>40</v>
      </c>
      <c r="L123" s="495">
        <v>306</v>
      </c>
      <c r="M123" s="496" t="str">
        <f t="shared" si="2"/>
        <v>CFL</v>
      </c>
      <c r="N123" s="493" t="str">
        <f t="shared" si="3"/>
        <v>T</v>
      </c>
    </row>
    <row r="124" spans="1:14" s="493" customFormat="1" ht="14.1" customHeight="1" x14ac:dyDescent="0.2">
      <c r="A124" s="484"/>
      <c r="B124" s="494" t="s">
        <v>1041</v>
      </c>
      <c r="C124" s="484"/>
      <c r="D124" s="484" t="s">
        <v>1309</v>
      </c>
      <c r="E124" s="484" t="s">
        <v>1310</v>
      </c>
      <c r="F124" s="484" t="s">
        <v>1311</v>
      </c>
      <c r="G124" s="484"/>
      <c r="H124" s="484" t="s">
        <v>1045</v>
      </c>
      <c r="I124" s="484"/>
      <c r="J124" s="484">
        <v>1</v>
      </c>
      <c r="K124" s="484">
        <v>5</v>
      </c>
      <c r="L124" s="495">
        <v>9</v>
      </c>
      <c r="M124" s="496" t="str">
        <f t="shared" si="2"/>
        <v>CFL</v>
      </c>
      <c r="N124" s="493" t="str">
        <f t="shared" si="3"/>
        <v>T</v>
      </c>
    </row>
    <row r="125" spans="1:14" s="493" customFormat="1" ht="14.1" customHeight="1" x14ac:dyDescent="0.2">
      <c r="A125" s="484"/>
      <c r="B125" s="494" t="s">
        <v>1041</v>
      </c>
      <c r="C125" s="484"/>
      <c r="D125" s="484" t="s">
        <v>1312</v>
      </c>
      <c r="E125" s="484" t="s">
        <v>1310</v>
      </c>
      <c r="F125" s="484" t="s">
        <v>1313</v>
      </c>
      <c r="G125" s="484"/>
      <c r="H125" s="484" t="s">
        <v>1045</v>
      </c>
      <c r="I125" s="484"/>
      <c r="J125" s="484">
        <v>2</v>
      </c>
      <c r="K125" s="484">
        <v>5</v>
      </c>
      <c r="L125" s="495">
        <v>18</v>
      </c>
      <c r="M125" s="496" t="str">
        <f t="shared" si="2"/>
        <v>CFL</v>
      </c>
      <c r="N125" s="493" t="str">
        <f t="shared" si="3"/>
        <v>T</v>
      </c>
    </row>
    <row r="126" spans="1:14" s="493" customFormat="1" ht="14.1" customHeight="1" x14ac:dyDescent="0.2">
      <c r="A126" s="484"/>
      <c r="B126" s="494" t="s">
        <v>1041</v>
      </c>
      <c r="C126" s="484" t="s">
        <v>1253</v>
      </c>
      <c r="D126" s="484" t="s">
        <v>1314</v>
      </c>
      <c r="E126" s="484" t="s">
        <v>1315</v>
      </c>
      <c r="F126" s="484" t="s">
        <v>1316</v>
      </c>
      <c r="G126" s="484"/>
      <c r="H126" s="484" t="s">
        <v>1047</v>
      </c>
      <c r="I126" s="484"/>
      <c r="J126" s="484">
        <v>12</v>
      </c>
      <c r="K126" s="484">
        <v>50</v>
      </c>
      <c r="L126" s="495">
        <v>648</v>
      </c>
      <c r="M126" s="496" t="str">
        <f t="shared" si="2"/>
        <v>CFL</v>
      </c>
      <c r="N126" s="493" t="str">
        <f t="shared" si="3"/>
        <v>T</v>
      </c>
    </row>
    <row r="127" spans="1:14" s="493" customFormat="1" ht="14.1" customHeight="1" x14ac:dyDescent="0.2">
      <c r="A127" s="484"/>
      <c r="B127" s="494" t="s">
        <v>1041</v>
      </c>
      <c r="C127" s="484" t="s">
        <v>1253</v>
      </c>
      <c r="D127" s="484" t="s">
        <v>1317</v>
      </c>
      <c r="E127" s="484" t="s">
        <v>1315</v>
      </c>
      <c r="F127" s="484" t="s">
        <v>1318</v>
      </c>
      <c r="G127" s="484"/>
      <c r="H127" s="484" t="s">
        <v>1047</v>
      </c>
      <c r="I127" s="484"/>
      <c r="J127" s="484">
        <v>1</v>
      </c>
      <c r="K127" s="484">
        <v>50</v>
      </c>
      <c r="L127" s="495">
        <v>54</v>
      </c>
      <c r="M127" s="496" t="str">
        <f t="shared" si="2"/>
        <v>CFL</v>
      </c>
      <c r="N127" s="493" t="str">
        <f t="shared" si="3"/>
        <v>T</v>
      </c>
    </row>
    <row r="128" spans="1:14" s="493" customFormat="1" ht="14.1" customHeight="1" x14ac:dyDescent="0.2">
      <c r="A128" s="484"/>
      <c r="B128" s="494" t="s">
        <v>1041</v>
      </c>
      <c r="C128" s="484" t="s">
        <v>1253</v>
      </c>
      <c r="D128" s="484" t="s">
        <v>1319</v>
      </c>
      <c r="E128" s="484" t="s">
        <v>1315</v>
      </c>
      <c r="F128" s="484" t="s">
        <v>1320</v>
      </c>
      <c r="G128" s="484"/>
      <c r="H128" s="484" t="s">
        <v>1047</v>
      </c>
      <c r="I128" s="484"/>
      <c r="J128" s="484">
        <v>2</v>
      </c>
      <c r="K128" s="484">
        <v>50</v>
      </c>
      <c r="L128" s="495">
        <v>108</v>
      </c>
      <c r="M128" s="496" t="str">
        <f t="shared" si="2"/>
        <v>CFL</v>
      </c>
      <c r="N128" s="493" t="str">
        <f t="shared" si="3"/>
        <v>T</v>
      </c>
    </row>
    <row r="129" spans="1:14" s="493" customFormat="1" ht="14.1" customHeight="1" x14ac:dyDescent="0.2">
      <c r="A129" s="484"/>
      <c r="B129" s="494" t="s">
        <v>1041</v>
      </c>
      <c r="C129" s="484" t="s">
        <v>1253</v>
      </c>
      <c r="D129" s="484" t="s">
        <v>1321</v>
      </c>
      <c r="E129" s="484" t="s">
        <v>1315</v>
      </c>
      <c r="F129" s="484" t="s">
        <v>1322</v>
      </c>
      <c r="G129" s="484"/>
      <c r="H129" s="484" t="s">
        <v>1047</v>
      </c>
      <c r="I129" s="484"/>
      <c r="J129" s="484">
        <v>3</v>
      </c>
      <c r="K129" s="484">
        <v>50</v>
      </c>
      <c r="L129" s="495">
        <v>162</v>
      </c>
      <c r="M129" s="496" t="str">
        <f t="shared" si="2"/>
        <v>CFL</v>
      </c>
      <c r="N129" s="493" t="str">
        <f t="shared" si="3"/>
        <v>T</v>
      </c>
    </row>
    <row r="130" spans="1:14" s="493" customFormat="1" ht="14.1" customHeight="1" x14ac:dyDescent="0.2">
      <c r="A130" s="484"/>
      <c r="B130" s="494" t="s">
        <v>1041</v>
      </c>
      <c r="C130" s="484" t="s">
        <v>1253</v>
      </c>
      <c r="D130" s="484" t="s">
        <v>1323</v>
      </c>
      <c r="E130" s="484" t="s">
        <v>1315</v>
      </c>
      <c r="F130" s="484" t="s">
        <v>1324</v>
      </c>
      <c r="G130" s="484"/>
      <c r="H130" s="484" t="s">
        <v>1047</v>
      </c>
      <c r="I130" s="484"/>
      <c r="J130" s="484">
        <v>4</v>
      </c>
      <c r="K130" s="484">
        <v>50</v>
      </c>
      <c r="L130" s="495">
        <v>216</v>
      </c>
      <c r="M130" s="496" t="str">
        <f t="shared" si="2"/>
        <v>CFL</v>
      </c>
      <c r="N130" s="493" t="str">
        <f t="shared" si="3"/>
        <v>T</v>
      </c>
    </row>
    <row r="131" spans="1:14" s="493" customFormat="1" ht="14.1" customHeight="1" x14ac:dyDescent="0.2">
      <c r="A131" s="484"/>
      <c r="B131" s="494" t="s">
        <v>1041</v>
      </c>
      <c r="C131" s="484" t="s">
        <v>1253</v>
      </c>
      <c r="D131" s="484" t="s">
        <v>1325</v>
      </c>
      <c r="E131" s="484" t="s">
        <v>1315</v>
      </c>
      <c r="F131" s="484" t="s">
        <v>1326</v>
      </c>
      <c r="G131" s="484"/>
      <c r="H131" s="484" t="s">
        <v>1047</v>
      </c>
      <c r="I131" s="484"/>
      <c r="J131" s="484">
        <v>5</v>
      </c>
      <c r="K131" s="484">
        <v>50</v>
      </c>
      <c r="L131" s="495">
        <v>270</v>
      </c>
      <c r="M131" s="496" t="str">
        <f t="shared" si="2"/>
        <v>CFL</v>
      </c>
      <c r="N131" s="493" t="str">
        <f t="shared" si="3"/>
        <v>T</v>
      </c>
    </row>
    <row r="132" spans="1:14" s="493" customFormat="1" ht="14.1" customHeight="1" x14ac:dyDescent="0.2">
      <c r="A132" s="484"/>
      <c r="B132" s="494" t="s">
        <v>1041</v>
      </c>
      <c r="C132" s="484" t="s">
        <v>1253</v>
      </c>
      <c r="D132" s="484" t="s">
        <v>1327</v>
      </c>
      <c r="E132" s="484" t="s">
        <v>1315</v>
      </c>
      <c r="F132" s="484" t="s">
        <v>1328</v>
      </c>
      <c r="G132" s="484"/>
      <c r="H132" s="484" t="s">
        <v>1047</v>
      </c>
      <c r="I132" s="484"/>
      <c r="J132" s="484">
        <v>6</v>
      </c>
      <c r="K132" s="484">
        <v>50</v>
      </c>
      <c r="L132" s="495">
        <v>324</v>
      </c>
      <c r="M132" s="496" t="str">
        <f t="shared" ref="M132:M195" si="4">B132</f>
        <v>CFL</v>
      </c>
      <c r="N132" s="493" t="str">
        <f t="shared" ref="N132:N195" si="5">MID(D132,3,1)</f>
        <v>T</v>
      </c>
    </row>
    <row r="133" spans="1:14" s="493" customFormat="1" ht="14.1" customHeight="1" x14ac:dyDescent="0.2">
      <c r="A133" s="484"/>
      <c r="B133" s="494" t="s">
        <v>1041</v>
      </c>
      <c r="C133" s="484" t="s">
        <v>1253</v>
      </c>
      <c r="D133" s="484" t="s">
        <v>1329</v>
      </c>
      <c r="E133" s="484" t="s">
        <v>1315</v>
      </c>
      <c r="F133" s="484" t="s">
        <v>1330</v>
      </c>
      <c r="G133" s="484"/>
      <c r="H133" s="484" t="s">
        <v>1047</v>
      </c>
      <c r="I133" s="484"/>
      <c r="J133" s="484">
        <v>8</v>
      </c>
      <c r="K133" s="484">
        <v>50</v>
      </c>
      <c r="L133" s="495">
        <v>432</v>
      </c>
      <c r="M133" s="496" t="str">
        <f t="shared" si="4"/>
        <v>CFL</v>
      </c>
      <c r="N133" s="493" t="str">
        <f t="shared" si="5"/>
        <v>T</v>
      </c>
    </row>
    <row r="134" spans="1:14" s="493" customFormat="1" ht="14.1" customHeight="1" x14ac:dyDescent="0.2">
      <c r="A134" s="484"/>
      <c r="B134" s="494" t="s">
        <v>1041</v>
      </c>
      <c r="C134" s="484" t="s">
        <v>1253</v>
      </c>
      <c r="D134" s="484" t="s">
        <v>1331</v>
      </c>
      <c r="E134" s="484" t="s">
        <v>1315</v>
      </c>
      <c r="F134" s="484" t="s">
        <v>1332</v>
      </c>
      <c r="G134" s="484"/>
      <c r="H134" s="484" t="s">
        <v>1047</v>
      </c>
      <c r="I134" s="484"/>
      <c r="J134" s="484">
        <v>9</v>
      </c>
      <c r="K134" s="484">
        <v>50</v>
      </c>
      <c r="L134" s="495">
        <v>486</v>
      </c>
      <c r="M134" s="496" t="str">
        <f t="shared" si="4"/>
        <v>CFL</v>
      </c>
      <c r="N134" s="493" t="str">
        <f t="shared" si="5"/>
        <v>T</v>
      </c>
    </row>
    <row r="135" spans="1:14" s="493" customFormat="1" ht="14.1" customHeight="1" x14ac:dyDescent="0.2">
      <c r="A135" s="484"/>
      <c r="B135" s="494" t="s">
        <v>1041</v>
      </c>
      <c r="C135" s="484" t="s">
        <v>1253</v>
      </c>
      <c r="D135" s="484" t="s">
        <v>1333</v>
      </c>
      <c r="E135" s="484" t="s">
        <v>1334</v>
      </c>
      <c r="F135" s="484" t="s">
        <v>1335</v>
      </c>
      <c r="G135" s="484"/>
      <c r="H135" s="484" t="s">
        <v>1047</v>
      </c>
      <c r="I135" s="484"/>
      <c r="J135" s="484">
        <v>12</v>
      </c>
      <c r="K135" s="484">
        <v>55</v>
      </c>
      <c r="L135" s="495">
        <v>672</v>
      </c>
      <c r="M135" s="496" t="str">
        <f t="shared" si="4"/>
        <v>CFL</v>
      </c>
      <c r="N135" s="493" t="str">
        <f t="shared" si="5"/>
        <v>T</v>
      </c>
    </row>
    <row r="136" spans="1:14" s="493" customFormat="1" ht="14.1" customHeight="1" x14ac:dyDescent="0.2">
      <c r="A136" s="484"/>
      <c r="B136" s="494" t="s">
        <v>1041</v>
      </c>
      <c r="C136" s="484" t="s">
        <v>1253</v>
      </c>
      <c r="D136" s="484" t="s">
        <v>1336</v>
      </c>
      <c r="E136" s="484" t="s">
        <v>1334</v>
      </c>
      <c r="F136" s="484" t="s">
        <v>1337</v>
      </c>
      <c r="G136" s="484"/>
      <c r="H136" s="484" t="s">
        <v>1047</v>
      </c>
      <c r="I136" s="484"/>
      <c r="J136" s="484">
        <v>1</v>
      </c>
      <c r="K136" s="484">
        <v>55</v>
      </c>
      <c r="L136" s="495">
        <v>56</v>
      </c>
      <c r="M136" s="496" t="str">
        <f t="shared" si="4"/>
        <v>CFL</v>
      </c>
      <c r="N136" s="493" t="str">
        <f t="shared" si="5"/>
        <v>T</v>
      </c>
    </row>
    <row r="137" spans="1:14" s="493" customFormat="1" ht="14.1" customHeight="1" x14ac:dyDescent="0.2">
      <c r="A137" s="484"/>
      <c r="B137" s="494" t="s">
        <v>1041</v>
      </c>
      <c r="C137" s="484" t="s">
        <v>1253</v>
      </c>
      <c r="D137" s="484" t="s">
        <v>1338</v>
      </c>
      <c r="E137" s="484" t="s">
        <v>1334</v>
      </c>
      <c r="F137" s="484" t="s">
        <v>1339</v>
      </c>
      <c r="G137" s="484"/>
      <c r="H137" s="484" t="s">
        <v>1047</v>
      </c>
      <c r="I137" s="484"/>
      <c r="J137" s="484">
        <v>2</v>
      </c>
      <c r="K137" s="484">
        <v>55</v>
      </c>
      <c r="L137" s="495">
        <v>112</v>
      </c>
      <c r="M137" s="496" t="str">
        <f t="shared" si="4"/>
        <v>CFL</v>
      </c>
      <c r="N137" s="493" t="str">
        <f t="shared" si="5"/>
        <v>T</v>
      </c>
    </row>
    <row r="138" spans="1:14" s="493" customFormat="1" ht="14.1" customHeight="1" x14ac:dyDescent="0.2">
      <c r="A138" s="484"/>
      <c r="B138" s="494" t="s">
        <v>1041</v>
      </c>
      <c r="C138" s="484" t="s">
        <v>1253</v>
      </c>
      <c r="D138" s="484" t="s">
        <v>1340</v>
      </c>
      <c r="E138" s="484" t="s">
        <v>1334</v>
      </c>
      <c r="F138" s="484" t="s">
        <v>1341</v>
      </c>
      <c r="G138" s="484"/>
      <c r="H138" s="484" t="s">
        <v>1047</v>
      </c>
      <c r="I138" s="484"/>
      <c r="J138" s="484">
        <v>3</v>
      </c>
      <c r="K138" s="484">
        <v>55</v>
      </c>
      <c r="L138" s="495">
        <v>168</v>
      </c>
      <c r="M138" s="496" t="str">
        <f t="shared" si="4"/>
        <v>CFL</v>
      </c>
      <c r="N138" s="493" t="str">
        <f t="shared" si="5"/>
        <v>T</v>
      </c>
    </row>
    <row r="139" spans="1:14" s="493" customFormat="1" ht="14.1" customHeight="1" x14ac:dyDescent="0.2">
      <c r="A139" s="484"/>
      <c r="B139" s="494" t="s">
        <v>1041</v>
      </c>
      <c r="C139" s="484" t="s">
        <v>1253</v>
      </c>
      <c r="D139" s="484" t="s">
        <v>1342</v>
      </c>
      <c r="E139" s="484" t="s">
        <v>1334</v>
      </c>
      <c r="F139" s="484" t="s">
        <v>1343</v>
      </c>
      <c r="G139" s="484"/>
      <c r="H139" s="484" t="s">
        <v>1047</v>
      </c>
      <c r="I139" s="484"/>
      <c r="J139" s="484">
        <v>4</v>
      </c>
      <c r="K139" s="484">
        <v>55</v>
      </c>
      <c r="L139" s="495">
        <v>224</v>
      </c>
      <c r="M139" s="496" t="str">
        <f t="shared" si="4"/>
        <v>CFL</v>
      </c>
      <c r="N139" s="493" t="str">
        <f t="shared" si="5"/>
        <v>T</v>
      </c>
    </row>
    <row r="140" spans="1:14" s="493" customFormat="1" ht="14.1" customHeight="1" x14ac:dyDescent="0.2">
      <c r="A140" s="484"/>
      <c r="B140" s="494" t="s">
        <v>1041</v>
      </c>
      <c r="C140" s="484" t="s">
        <v>1253</v>
      </c>
      <c r="D140" s="484" t="s">
        <v>1344</v>
      </c>
      <c r="E140" s="484" t="s">
        <v>1334</v>
      </c>
      <c r="F140" s="484" t="s">
        <v>1345</v>
      </c>
      <c r="G140" s="484"/>
      <c r="H140" s="484" t="s">
        <v>1047</v>
      </c>
      <c r="I140" s="484"/>
      <c r="J140" s="484">
        <v>5</v>
      </c>
      <c r="K140" s="484">
        <v>55</v>
      </c>
      <c r="L140" s="495">
        <v>280</v>
      </c>
      <c r="M140" s="496" t="str">
        <f t="shared" si="4"/>
        <v>CFL</v>
      </c>
      <c r="N140" s="493" t="str">
        <f t="shared" si="5"/>
        <v>T</v>
      </c>
    </row>
    <row r="141" spans="1:14" s="493" customFormat="1" ht="14.1" customHeight="1" x14ac:dyDescent="0.2">
      <c r="A141" s="484"/>
      <c r="B141" s="494" t="s">
        <v>1041</v>
      </c>
      <c r="C141" s="484" t="s">
        <v>1253</v>
      </c>
      <c r="D141" s="484" t="s">
        <v>1346</v>
      </c>
      <c r="E141" s="484" t="s">
        <v>1334</v>
      </c>
      <c r="F141" s="484" t="s">
        <v>1347</v>
      </c>
      <c r="G141" s="484"/>
      <c r="H141" s="484" t="s">
        <v>1047</v>
      </c>
      <c r="I141" s="484"/>
      <c r="J141" s="484">
        <v>6</v>
      </c>
      <c r="K141" s="484">
        <v>55</v>
      </c>
      <c r="L141" s="495">
        <v>336</v>
      </c>
      <c r="M141" s="496" t="str">
        <f t="shared" si="4"/>
        <v>CFL</v>
      </c>
      <c r="N141" s="493" t="str">
        <f t="shared" si="5"/>
        <v>T</v>
      </c>
    </row>
    <row r="142" spans="1:14" s="493" customFormat="1" ht="14.1" customHeight="1" x14ac:dyDescent="0.2">
      <c r="A142" s="484"/>
      <c r="B142" s="494" t="s">
        <v>1041</v>
      </c>
      <c r="C142" s="484"/>
      <c r="D142" s="484" t="s">
        <v>1348</v>
      </c>
      <c r="E142" s="484" t="s">
        <v>1334</v>
      </c>
      <c r="F142" s="484" t="s">
        <v>1349</v>
      </c>
      <c r="G142" s="484"/>
      <c r="H142" s="484" t="s">
        <v>1047</v>
      </c>
      <c r="I142" s="484"/>
      <c r="J142" s="484">
        <v>6</v>
      </c>
      <c r="K142" s="484">
        <v>55</v>
      </c>
      <c r="L142" s="495">
        <v>352</v>
      </c>
      <c r="M142" s="496" t="str">
        <f t="shared" si="4"/>
        <v>CFL</v>
      </c>
      <c r="N142" s="493" t="str">
        <f t="shared" si="5"/>
        <v>T</v>
      </c>
    </row>
    <row r="143" spans="1:14" s="493" customFormat="1" ht="14.1" customHeight="1" x14ac:dyDescent="0.2">
      <c r="A143" s="484"/>
      <c r="B143" s="494" t="s">
        <v>1041</v>
      </c>
      <c r="C143" s="484"/>
      <c r="D143" s="484" t="s">
        <v>1350</v>
      </c>
      <c r="E143" s="484" t="s">
        <v>1334</v>
      </c>
      <c r="F143" s="484" t="s">
        <v>1351</v>
      </c>
      <c r="G143" s="484"/>
      <c r="H143" s="484" t="s">
        <v>1047</v>
      </c>
      <c r="I143" s="484"/>
      <c r="J143" s="484">
        <v>6</v>
      </c>
      <c r="K143" s="484">
        <v>55</v>
      </c>
      <c r="L143" s="495">
        <v>373</v>
      </c>
      <c r="M143" s="496" t="str">
        <f t="shared" si="4"/>
        <v>CFL</v>
      </c>
      <c r="N143" s="493" t="str">
        <f t="shared" si="5"/>
        <v>T</v>
      </c>
    </row>
    <row r="144" spans="1:14" s="493" customFormat="1" ht="14.1" customHeight="1" x14ac:dyDescent="0.2">
      <c r="A144" s="484"/>
      <c r="B144" s="494" t="s">
        <v>1041</v>
      </c>
      <c r="C144" s="484" t="s">
        <v>1253</v>
      </c>
      <c r="D144" s="484" t="s">
        <v>1352</v>
      </c>
      <c r="E144" s="484" t="s">
        <v>1334</v>
      </c>
      <c r="F144" s="484" t="s">
        <v>1353</v>
      </c>
      <c r="G144" s="484"/>
      <c r="H144" s="484" t="s">
        <v>1047</v>
      </c>
      <c r="I144" s="484"/>
      <c r="J144" s="484">
        <v>8</v>
      </c>
      <c r="K144" s="484">
        <v>55</v>
      </c>
      <c r="L144" s="495">
        <v>448</v>
      </c>
      <c r="M144" s="496" t="str">
        <f t="shared" si="4"/>
        <v>CFL</v>
      </c>
      <c r="N144" s="493" t="str">
        <f t="shared" si="5"/>
        <v>T</v>
      </c>
    </row>
    <row r="145" spans="1:14" s="493" customFormat="1" ht="14.1" customHeight="1" x14ac:dyDescent="0.2">
      <c r="A145" s="484"/>
      <c r="B145" s="494" t="s">
        <v>1041</v>
      </c>
      <c r="C145" s="484"/>
      <c r="D145" s="484" t="s">
        <v>1354</v>
      </c>
      <c r="E145" s="484" t="s">
        <v>1334</v>
      </c>
      <c r="F145" s="484" t="s">
        <v>1355</v>
      </c>
      <c r="G145" s="484"/>
      <c r="H145" s="484" t="s">
        <v>1047</v>
      </c>
      <c r="I145" s="484"/>
      <c r="J145" s="484">
        <v>8</v>
      </c>
      <c r="K145" s="484">
        <v>55</v>
      </c>
      <c r="L145" s="495">
        <v>468</v>
      </c>
      <c r="M145" s="496" t="str">
        <f t="shared" si="4"/>
        <v>CFL</v>
      </c>
      <c r="N145" s="493" t="str">
        <f t="shared" si="5"/>
        <v>T</v>
      </c>
    </row>
    <row r="146" spans="1:14" s="493" customFormat="1" ht="14.1" customHeight="1" x14ac:dyDescent="0.2">
      <c r="A146" s="484"/>
      <c r="B146" s="494" t="s">
        <v>1041</v>
      </c>
      <c r="C146" s="484"/>
      <c r="D146" s="484" t="s">
        <v>1356</v>
      </c>
      <c r="E146" s="484" t="s">
        <v>1334</v>
      </c>
      <c r="F146" s="484" t="s">
        <v>1357</v>
      </c>
      <c r="G146" s="484"/>
      <c r="H146" s="484" t="s">
        <v>1047</v>
      </c>
      <c r="I146" s="484"/>
      <c r="J146" s="484">
        <v>8</v>
      </c>
      <c r="K146" s="484">
        <v>55</v>
      </c>
      <c r="L146" s="495">
        <v>496</v>
      </c>
      <c r="M146" s="496" t="str">
        <f t="shared" si="4"/>
        <v>CFL</v>
      </c>
      <c r="N146" s="493" t="str">
        <f t="shared" si="5"/>
        <v>T</v>
      </c>
    </row>
    <row r="147" spans="1:14" s="493" customFormat="1" ht="14.1" customHeight="1" x14ac:dyDescent="0.2">
      <c r="A147" s="484"/>
      <c r="B147" s="494" t="s">
        <v>1041</v>
      </c>
      <c r="C147" s="484" t="s">
        <v>1253</v>
      </c>
      <c r="D147" s="484" t="s">
        <v>1358</v>
      </c>
      <c r="E147" s="484" t="s">
        <v>1334</v>
      </c>
      <c r="F147" s="484" t="s">
        <v>1359</v>
      </c>
      <c r="G147" s="484"/>
      <c r="H147" s="484" t="s">
        <v>1047</v>
      </c>
      <c r="I147" s="484"/>
      <c r="J147" s="484">
        <v>9</v>
      </c>
      <c r="K147" s="484">
        <v>55</v>
      </c>
      <c r="L147" s="495">
        <v>504</v>
      </c>
      <c r="M147" s="496" t="str">
        <f t="shared" si="4"/>
        <v>CFL</v>
      </c>
      <c r="N147" s="493" t="str">
        <f t="shared" si="5"/>
        <v>T</v>
      </c>
    </row>
    <row r="148" spans="1:14" s="493" customFormat="1" ht="14.1" customHeight="1" x14ac:dyDescent="0.2">
      <c r="A148" s="484"/>
      <c r="B148" s="494" t="s">
        <v>1041</v>
      </c>
      <c r="C148" s="484"/>
      <c r="D148" s="484" t="s">
        <v>1360</v>
      </c>
      <c r="E148" s="484" t="s">
        <v>1361</v>
      </c>
      <c r="F148" s="484" t="s">
        <v>1362</v>
      </c>
      <c r="G148" s="484"/>
      <c r="H148" s="484" t="s">
        <v>1045</v>
      </c>
      <c r="I148" s="484"/>
      <c r="J148" s="484">
        <v>1</v>
      </c>
      <c r="K148" s="484">
        <v>7</v>
      </c>
      <c r="L148" s="495">
        <v>10</v>
      </c>
      <c r="M148" s="496" t="str">
        <f t="shared" si="4"/>
        <v>CFL</v>
      </c>
      <c r="N148" s="493" t="str">
        <f t="shared" si="5"/>
        <v>T</v>
      </c>
    </row>
    <row r="149" spans="1:14" s="493" customFormat="1" ht="14.1" customHeight="1" x14ac:dyDescent="0.2">
      <c r="A149" s="484"/>
      <c r="B149" s="494" t="s">
        <v>1041</v>
      </c>
      <c r="C149" s="484"/>
      <c r="D149" s="484" t="s">
        <v>1363</v>
      </c>
      <c r="E149" s="484" t="s">
        <v>1361</v>
      </c>
      <c r="F149" s="484" t="s">
        <v>1364</v>
      </c>
      <c r="G149" s="484"/>
      <c r="H149" s="484" t="s">
        <v>1045</v>
      </c>
      <c r="I149" s="484"/>
      <c r="J149" s="484">
        <v>2</v>
      </c>
      <c r="K149" s="484">
        <v>7</v>
      </c>
      <c r="L149" s="495">
        <v>21</v>
      </c>
      <c r="M149" s="496" t="str">
        <f t="shared" si="4"/>
        <v>CFL</v>
      </c>
      <c r="N149" s="493" t="str">
        <f t="shared" si="5"/>
        <v>T</v>
      </c>
    </row>
    <row r="150" spans="1:14" s="493" customFormat="1" ht="14.1" customHeight="1" x14ac:dyDescent="0.2">
      <c r="A150" s="484"/>
      <c r="B150" s="494" t="s">
        <v>1041</v>
      </c>
      <c r="C150" s="484"/>
      <c r="D150" s="484" t="s">
        <v>1365</v>
      </c>
      <c r="E150" s="484" t="s">
        <v>1366</v>
      </c>
      <c r="F150" s="484" t="s">
        <v>1367</v>
      </c>
      <c r="G150" s="484"/>
      <c r="H150" s="484" t="s">
        <v>1045</v>
      </c>
      <c r="I150" s="484"/>
      <c r="J150" s="484">
        <v>1</v>
      </c>
      <c r="K150" s="484">
        <v>9</v>
      </c>
      <c r="L150" s="495">
        <v>11</v>
      </c>
      <c r="M150" s="496" t="str">
        <f t="shared" si="4"/>
        <v>CFL</v>
      </c>
      <c r="N150" s="493" t="str">
        <f t="shared" si="5"/>
        <v>T</v>
      </c>
    </row>
    <row r="151" spans="1:14" s="493" customFormat="1" ht="14.1" customHeight="1" x14ac:dyDescent="0.2">
      <c r="A151" s="484"/>
      <c r="B151" s="494" t="s">
        <v>1041</v>
      </c>
      <c r="C151" s="484"/>
      <c r="D151" s="484" t="s">
        <v>1368</v>
      </c>
      <c r="E151" s="484" t="s">
        <v>1366</v>
      </c>
      <c r="F151" s="484" t="s">
        <v>1369</v>
      </c>
      <c r="G151" s="484"/>
      <c r="H151" s="484" t="s">
        <v>1045</v>
      </c>
      <c r="I151" s="484"/>
      <c r="J151" s="484">
        <v>2</v>
      </c>
      <c r="K151" s="484">
        <v>9</v>
      </c>
      <c r="L151" s="495">
        <v>23</v>
      </c>
      <c r="M151" s="496" t="str">
        <f t="shared" si="4"/>
        <v>CFL</v>
      </c>
      <c r="N151" s="493" t="str">
        <f t="shared" si="5"/>
        <v>T</v>
      </c>
    </row>
    <row r="152" spans="1:14" s="493" customFormat="1" ht="14.1" customHeight="1" x14ac:dyDescent="0.2">
      <c r="A152" s="484"/>
      <c r="B152" s="494" t="s">
        <v>1041</v>
      </c>
      <c r="C152" s="484"/>
      <c r="D152" s="484" t="s">
        <v>1370</v>
      </c>
      <c r="E152" s="484" t="s">
        <v>1366</v>
      </c>
      <c r="F152" s="484" t="s">
        <v>1371</v>
      </c>
      <c r="G152" s="484"/>
      <c r="H152" s="484" t="s">
        <v>1045</v>
      </c>
      <c r="I152" s="484"/>
      <c r="J152" s="484">
        <v>3</v>
      </c>
      <c r="K152" s="484">
        <v>9</v>
      </c>
      <c r="L152" s="495">
        <v>34</v>
      </c>
      <c r="M152" s="496" t="str">
        <f t="shared" si="4"/>
        <v>CFL</v>
      </c>
      <c r="N152" s="493" t="str">
        <f t="shared" si="5"/>
        <v>T</v>
      </c>
    </row>
    <row r="153" spans="1:14" s="493" customFormat="1" ht="14.1" customHeight="1" x14ac:dyDescent="0.2">
      <c r="A153" s="484"/>
      <c r="B153" s="494" t="s">
        <v>1372</v>
      </c>
      <c r="C153" s="484"/>
      <c r="D153" s="484" t="s">
        <v>1373</v>
      </c>
      <c r="E153" s="484" t="s">
        <v>1310</v>
      </c>
      <c r="F153" s="484" t="s">
        <v>1374</v>
      </c>
      <c r="G153" s="484"/>
      <c r="H153" s="484" t="s">
        <v>1045</v>
      </c>
      <c r="I153" s="484"/>
      <c r="J153" s="484">
        <v>1</v>
      </c>
      <c r="K153" s="484">
        <v>5</v>
      </c>
      <c r="L153" s="495">
        <v>9</v>
      </c>
      <c r="M153" s="496" t="str">
        <f t="shared" si="4"/>
        <v>CFL Exit</v>
      </c>
      <c r="N153" s="493" t="str">
        <f t="shared" si="5"/>
        <v>F</v>
      </c>
    </row>
    <row r="154" spans="1:14" s="493" customFormat="1" ht="14.1" customHeight="1" x14ac:dyDescent="0.2">
      <c r="A154" s="484"/>
      <c r="B154" s="494" t="s">
        <v>1372</v>
      </c>
      <c r="C154" s="484"/>
      <c r="D154" s="484" t="s">
        <v>1375</v>
      </c>
      <c r="E154" s="484" t="s">
        <v>1310</v>
      </c>
      <c r="F154" s="484" t="s">
        <v>1376</v>
      </c>
      <c r="G154" s="484"/>
      <c r="H154" s="484" t="s">
        <v>1045</v>
      </c>
      <c r="I154" s="484"/>
      <c r="J154" s="484">
        <v>2</v>
      </c>
      <c r="K154" s="484">
        <v>5</v>
      </c>
      <c r="L154" s="495">
        <v>20</v>
      </c>
      <c r="M154" s="496" t="str">
        <f t="shared" si="4"/>
        <v>CFL Exit</v>
      </c>
      <c r="N154" s="493" t="str">
        <f t="shared" si="5"/>
        <v>F</v>
      </c>
    </row>
    <row r="155" spans="1:14" s="493" customFormat="1" ht="14.1" customHeight="1" x14ac:dyDescent="0.2">
      <c r="A155" s="484"/>
      <c r="B155" s="494" t="s">
        <v>1372</v>
      </c>
      <c r="C155" s="484"/>
      <c r="D155" s="484" t="s">
        <v>1377</v>
      </c>
      <c r="E155" s="484" t="s">
        <v>1361</v>
      </c>
      <c r="F155" s="484" t="s">
        <v>1378</v>
      </c>
      <c r="G155" s="484"/>
      <c r="H155" s="484" t="s">
        <v>1045</v>
      </c>
      <c r="I155" s="484"/>
      <c r="J155" s="484">
        <v>1</v>
      </c>
      <c r="K155" s="484">
        <v>7</v>
      </c>
      <c r="L155" s="495">
        <v>10</v>
      </c>
      <c r="M155" s="496" t="str">
        <f t="shared" si="4"/>
        <v>CFL Exit</v>
      </c>
      <c r="N155" s="493" t="str">
        <f t="shared" si="5"/>
        <v>F</v>
      </c>
    </row>
    <row r="156" spans="1:14" s="493" customFormat="1" ht="14.1" customHeight="1" x14ac:dyDescent="0.2">
      <c r="A156" s="484"/>
      <c r="B156" s="494" t="s">
        <v>1372</v>
      </c>
      <c r="C156" s="484"/>
      <c r="D156" s="484" t="s">
        <v>1379</v>
      </c>
      <c r="E156" s="484" t="s">
        <v>1361</v>
      </c>
      <c r="F156" s="484" t="s">
        <v>1380</v>
      </c>
      <c r="G156" s="484"/>
      <c r="H156" s="484" t="s">
        <v>1045</v>
      </c>
      <c r="I156" s="484"/>
      <c r="J156" s="484">
        <v>2</v>
      </c>
      <c r="K156" s="484">
        <v>7</v>
      </c>
      <c r="L156" s="495">
        <v>21</v>
      </c>
      <c r="M156" s="496" t="str">
        <f t="shared" si="4"/>
        <v>CFL Exit</v>
      </c>
      <c r="N156" s="493" t="str">
        <f t="shared" si="5"/>
        <v>F</v>
      </c>
    </row>
    <row r="157" spans="1:14" s="493" customFormat="1" ht="14.1" customHeight="1" x14ac:dyDescent="0.2">
      <c r="A157" s="484"/>
      <c r="B157" s="494" t="s">
        <v>1372</v>
      </c>
      <c r="C157" s="484"/>
      <c r="D157" s="484" t="s">
        <v>1381</v>
      </c>
      <c r="E157" s="484" t="s">
        <v>1382</v>
      </c>
      <c r="F157" s="484" t="s">
        <v>1383</v>
      </c>
      <c r="G157" s="484"/>
      <c r="H157" s="484" t="s">
        <v>1045</v>
      </c>
      <c r="I157" s="484"/>
      <c r="J157" s="484">
        <v>1</v>
      </c>
      <c r="K157" s="484">
        <v>8</v>
      </c>
      <c r="L157" s="495">
        <v>12</v>
      </c>
      <c r="M157" s="496" t="str">
        <f t="shared" si="4"/>
        <v>CFL Exit</v>
      </c>
      <c r="N157" s="493" t="str">
        <f t="shared" si="5"/>
        <v>F</v>
      </c>
    </row>
    <row r="158" spans="1:14" s="493" customFormat="1" ht="14.1" customHeight="1" x14ac:dyDescent="0.2">
      <c r="A158" s="484"/>
      <c r="B158" s="494" t="s">
        <v>1372</v>
      </c>
      <c r="C158" s="484"/>
      <c r="D158" s="484" t="s">
        <v>1384</v>
      </c>
      <c r="E158" s="484" t="s">
        <v>1382</v>
      </c>
      <c r="F158" s="484" t="s">
        <v>1385</v>
      </c>
      <c r="G158" s="484"/>
      <c r="H158" s="484" t="s">
        <v>1045</v>
      </c>
      <c r="I158" s="484"/>
      <c r="J158" s="484">
        <v>2</v>
      </c>
      <c r="K158" s="484">
        <v>8</v>
      </c>
      <c r="L158" s="495">
        <v>24</v>
      </c>
      <c r="M158" s="496" t="str">
        <f t="shared" si="4"/>
        <v>CFL Exit</v>
      </c>
      <c r="N158" s="493" t="str">
        <f t="shared" si="5"/>
        <v>F</v>
      </c>
    </row>
    <row r="159" spans="1:14" s="493" customFormat="1" ht="14.1" customHeight="1" x14ac:dyDescent="0.2">
      <c r="A159" s="484"/>
      <c r="B159" s="494" t="s">
        <v>1372</v>
      </c>
      <c r="C159" s="484"/>
      <c r="D159" s="484" t="s">
        <v>1386</v>
      </c>
      <c r="E159" s="484" t="s">
        <v>1366</v>
      </c>
      <c r="F159" s="484" t="s">
        <v>1387</v>
      </c>
      <c r="G159" s="484"/>
      <c r="H159" s="484" t="s">
        <v>1045</v>
      </c>
      <c r="I159" s="484"/>
      <c r="J159" s="484">
        <v>1</v>
      </c>
      <c r="K159" s="484">
        <v>9</v>
      </c>
      <c r="L159" s="495">
        <v>12</v>
      </c>
      <c r="M159" s="496" t="str">
        <f t="shared" si="4"/>
        <v>CFL Exit</v>
      </c>
      <c r="N159" s="493" t="str">
        <f t="shared" si="5"/>
        <v>F</v>
      </c>
    </row>
    <row r="160" spans="1:14" s="493" customFormat="1" ht="14.1" customHeight="1" x14ac:dyDescent="0.2">
      <c r="A160" s="484"/>
      <c r="B160" s="494" t="s">
        <v>1372</v>
      </c>
      <c r="C160" s="484"/>
      <c r="D160" s="484" t="s">
        <v>1388</v>
      </c>
      <c r="E160" s="484" t="s">
        <v>1366</v>
      </c>
      <c r="F160" s="484" t="s">
        <v>1389</v>
      </c>
      <c r="G160" s="484"/>
      <c r="H160" s="484" t="s">
        <v>1045</v>
      </c>
      <c r="I160" s="484"/>
      <c r="J160" s="484">
        <v>2</v>
      </c>
      <c r="K160" s="484">
        <v>9</v>
      </c>
      <c r="L160" s="495">
        <v>20</v>
      </c>
      <c r="M160" s="496" t="str">
        <f t="shared" si="4"/>
        <v>CFL Exit</v>
      </c>
      <c r="N160" s="493" t="str">
        <f t="shared" si="5"/>
        <v>F</v>
      </c>
    </row>
    <row r="161" spans="1:14" s="493" customFormat="1" ht="14.1" customHeight="1" x14ac:dyDescent="0.2">
      <c r="A161" s="484"/>
      <c r="B161" s="494" t="s">
        <v>1390</v>
      </c>
      <c r="C161" s="484"/>
      <c r="D161" s="484" t="s">
        <v>1391</v>
      </c>
      <c r="E161" s="484"/>
      <c r="F161" s="484" t="s">
        <v>1392</v>
      </c>
      <c r="G161" s="484"/>
      <c r="H161" s="484"/>
      <c r="I161" s="484"/>
      <c r="J161" s="484">
        <v>2</v>
      </c>
      <c r="K161" s="484">
        <v>26</v>
      </c>
      <c r="L161" s="495">
        <v>55</v>
      </c>
      <c r="M161" s="496" t="str">
        <f t="shared" si="4"/>
        <v>CFL Parking Garage Retrofit</v>
      </c>
      <c r="N161" s="493" t="str">
        <f t="shared" si="5"/>
        <v>T</v>
      </c>
    </row>
    <row r="162" spans="1:14" s="493" customFormat="1" ht="14.1" customHeight="1" x14ac:dyDescent="0.2">
      <c r="A162" s="484"/>
      <c r="B162" s="494" t="s">
        <v>1390</v>
      </c>
      <c r="C162" s="484"/>
      <c r="D162" s="484" t="s">
        <v>1393</v>
      </c>
      <c r="E162" s="484"/>
      <c r="F162" s="484" t="s">
        <v>1394</v>
      </c>
      <c r="G162" s="484"/>
      <c r="H162" s="484"/>
      <c r="I162" s="484"/>
      <c r="J162" s="484">
        <v>2</v>
      </c>
      <c r="K162" s="484">
        <v>32</v>
      </c>
      <c r="L162" s="495">
        <v>68</v>
      </c>
      <c r="M162" s="496" t="str">
        <f t="shared" si="4"/>
        <v>CFL Parking Garage Retrofit</v>
      </c>
      <c r="N162" s="493" t="str">
        <f t="shared" si="5"/>
        <v>T</v>
      </c>
    </row>
    <row r="163" spans="1:14" s="493" customFormat="1" ht="14.1" customHeight="1" x14ac:dyDescent="0.2">
      <c r="A163" s="484"/>
      <c r="B163" s="494" t="s">
        <v>1390</v>
      </c>
      <c r="C163" s="484"/>
      <c r="D163" s="484" t="s">
        <v>1395</v>
      </c>
      <c r="E163" s="484"/>
      <c r="F163" s="484" t="s">
        <v>1396</v>
      </c>
      <c r="G163" s="484"/>
      <c r="H163" s="484"/>
      <c r="I163" s="484"/>
      <c r="J163" s="484">
        <v>2</v>
      </c>
      <c r="K163" s="484">
        <v>42</v>
      </c>
      <c r="L163" s="495">
        <v>92</v>
      </c>
      <c r="M163" s="496" t="str">
        <f t="shared" si="4"/>
        <v>CFL Parking Garage Retrofit</v>
      </c>
      <c r="N163" s="493" t="str">
        <f t="shared" si="5"/>
        <v>T</v>
      </c>
    </row>
    <row r="164" spans="1:14" s="493" customFormat="1" ht="14.1" customHeight="1" x14ac:dyDescent="0.2">
      <c r="A164" s="484"/>
      <c r="B164" s="500" t="s">
        <v>1390</v>
      </c>
      <c r="D164" s="493" t="s">
        <v>1397</v>
      </c>
      <c r="F164" s="493" t="s">
        <v>1398</v>
      </c>
      <c r="J164" s="493">
        <v>2</v>
      </c>
      <c r="K164" s="493">
        <v>57</v>
      </c>
      <c r="L164" s="495">
        <v>127</v>
      </c>
      <c r="M164" s="496" t="str">
        <f t="shared" si="4"/>
        <v>CFL Parking Garage Retrofit</v>
      </c>
      <c r="N164" s="493" t="str">
        <f t="shared" si="5"/>
        <v>T</v>
      </c>
    </row>
    <row r="165" spans="1:14" s="493" customFormat="1" ht="14.1" customHeight="1" x14ac:dyDescent="0.2">
      <c r="A165" s="484"/>
      <c r="B165" s="500" t="s">
        <v>1390</v>
      </c>
      <c r="D165" s="493" t="s">
        <v>1399</v>
      </c>
      <c r="F165" s="493" t="s">
        <v>1400</v>
      </c>
      <c r="J165" s="493">
        <v>2</v>
      </c>
      <c r="K165" s="493">
        <v>70</v>
      </c>
      <c r="L165" s="495">
        <v>156</v>
      </c>
      <c r="M165" s="496" t="str">
        <f t="shared" si="4"/>
        <v>CFL Parking Garage Retrofit</v>
      </c>
      <c r="N165" s="493" t="str">
        <f t="shared" si="5"/>
        <v>T</v>
      </c>
    </row>
    <row r="166" spans="1:14" s="493" customFormat="1" ht="14.1" customHeight="1" x14ac:dyDescent="0.2">
      <c r="A166" s="484"/>
      <c r="B166" s="500" t="s">
        <v>1401</v>
      </c>
      <c r="D166" s="493" t="s">
        <v>1402</v>
      </c>
      <c r="E166" s="493" t="s">
        <v>1403</v>
      </c>
      <c r="F166" s="493" t="s">
        <v>1404</v>
      </c>
      <c r="H166" s="493" t="s">
        <v>1045</v>
      </c>
      <c r="J166" s="493">
        <v>1</v>
      </c>
      <c r="K166" s="493">
        <v>32</v>
      </c>
      <c r="L166" s="495">
        <v>31</v>
      </c>
      <c r="M166" s="496" t="str">
        <f t="shared" si="4"/>
        <v>Circular Fluorescent</v>
      </c>
      <c r="N166" s="493" t="str">
        <f t="shared" si="5"/>
        <v>1</v>
      </c>
    </row>
    <row r="167" spans="1:14" s="493" customFormat="1" ht="14.1" customHeight="1" x14ac:dyDescent="0.2">
      <c r="A167" s="484"/>
      <c r="B167" s="500" t="s">
        <v>1401</v>
      </c>
      <c r="D167" s="493" t="s">
        <v>1405</v>
      </c>
      <c r="E167" s="493" t="s">
        <v>1403</v>
      </c>
      <c r="F167" s="493" t="s">
        <v>1406</v>
      </c>
      <c r="H167" s="493" t="s">
        <v>1045</v>
      </c>
      <c r="J167" s="493">
        <v>2</v>
      </c>
      <c r="K167" s="493">
        <v>32</v>
      </c>
      <c r="L167" s="495">
        <v>62</v>
      </c>
      <c r="M167" s="496" t="str">
        <f t="shared" si="4"/>
        <v>Circular Fluorescent</v>
      </c>
      <c r="N167" s="493" t="str">
        <f t="shared" si="5"/>
        <v>1</v>
      </c>
    </row>
    <row r="168" spans="1:14" s="493" customFormat="1" ht="14.1" customHeight="1" x14ac:dyDescent="0.2">
      <c r="A168" s="484"/>
      <c r="B168" s="500" t="s">
        <v>1401</v>
      </c>
      <c r="D168" s="493" t="s">
        <v>1407</v>
      </c>
      <c r="E168" s="493" t="s">
        <v>1408</v>
      </c>
      <c r="F168" s="493" t="s">
        <v>1409</v>
      </c>
      <c r="H168" s="493" t="s">
        <v>1045</v>
      </c>
      <c r="J168" s="493">
        <v>1</v>
      </c>
      <c r="K168" s="493">
        <v>40</v>
      </c>
      <c r="L168" s="495">
        <v>35</v>
      </c>
      <c r="M168" s="496" t="str">
        <f t="shared" si="4"/>
        <v>Circular Fluorescent</v>
      </c>
      <c r="N168" s="493" t="str">
        <f t="shared" si="5"/>
        <v>1</v>
      </c>
    </row>
    <row r="169" spans="1:14" s="493" customFormat="1" ht="14.1" customHeight="1" x14ac:dyDescent="0.2">
      <c r="A169" s="484"/>
      <c r="B169" s="500" t="s">
        <v>1401</v>
      </c>
      <c r="C169" s="484"/>
      <c r="D169" s="484" t="s">
        <v>1410</v>
      </c>
      <c r="E169" s="484" t="s">
        <v>1411</v>
      </c>
      <c r="F169" s="484" t="s">
        <v>1412</v>
      </c>
      <c r="G169" s="484"/>
      <c r="H169" s="484" t="s">
        <v>1045</v>
      </c>
      <c r="I169" s="484"/>
      <c r="J169" s="484">
        <v>1</v>
      </c>
      <c r="K169" s="484">
        <v>20</v>
      </c>
      <c r="L169" s="495">
        <v>20</v>
      </c>
      <c r="M169" s="496" t="str">
        <f t="shared" si="4"/>
        <v>Circular Fluorescent</v>
      </c>
      <c r="N169" s="493" t="str">
        <f t="shared" si="5"/>
        <v>2</v>
      </c>
    </row>
    <row r="170" spans="1:14" s="493" customFormat="1" ht="14.1" customHeight="1" x14ac:dyDescent="0.2">
      <c r="A170" s="484"/>
      <c r="B170" s="494" t="s">
        <v>1401</v>
      </c>
      <c r="C170" s="484"/>
      <c r="D170" s="484" t="s">
        <v>1413</v>
      </c>
      <c r="E170" s="484" t="s">
        <v>1414</v>
      </c>
      <c r="F170" s="484" t="s">
        <v>1415</v>
      </c>
      <c r="G170" s="484"/>
      <c r="H170" s="484" t="s">
        <v>1045</v>
      </c>
      <c r="I170" s="484"/>
      <c r="J170" s="484">
        <v>1</v>
      </c>
      <c r="K170" s="484">
        <v>22</v>
      </c>
      <c r="L170" s="495">
        <v>20</v>
      </c>
      <c r="M170" s="496" t="str">
        <f t="shared" si="4"/>
        <v>Circular Fluorescent</v>
      </c>
      <c r="N170" s="493" t="str">
        <f t="shared" si="5"/>
        <v>2</v>
      </c>
    </row>
    <row r="171" spans="1:14" s="493" customFormat="1" ht="14.1" customHeight="1" x14ac:dyDescent="0.2">
      <c r="A171" s="484"/>
      <c r="B171" s="494" t="s">
        <v>1401</v>
      </c>
      <c r="C171" s="484"/>
      <c r="D171" s="484" t="s">
        <v>1416</v>
      </c>
      <c r="E171" s="484" t="s">
        <v>1417</v>
      </c>
      <c r="F171" s="484" t="s">
        <v>1418</v>
      </c>
      <c r="G171" s="484"/>
      <c r="H171" s="484" t="s">
        <v>1045</v>
      </c>
      <c r="I171" s="484"/>
      <c r="J171" s="484">
        <v>1</v>
      </c>
      <c r="K171" s="484" t="s">
        <v>1419</v>
      </c>
      <c r="L171" s="495">
        <v>58</v>
      </c>
      <c r="M171" s="496" t="str">
        <f t="shared" si="4"/>
        <v>Circular Fluorescent</v>
      </c>
      <c r="N171" s="493" t="str">
        <f t="shared" si="5"/>
        <v>2</v>
      </c>
    </row>
    <row r="172" spans="1:14" s="493" customFormat="1" ht="14.1" customHeight="1" x14ac:dyDescent="0.2">
      <c r="A172" s="484"/>
      <c r="B172" s="494" t="s">
        <v>1401</v>
      </c>
      <c r="C172" s="484"/>
      <c r="D172" s="484" t="s">
        <v>1420</v>
      </c>
      <c r="E172" s="484" t="s">
        <v>1403</v>
      </c>
      <c r="F172" s="484" t="s">
        <v>1421</v>
      </c>
      <c r="G172" s="484"/>
      <c r="H172" s="484" t="s">
        <v>1045</v>
      </c>
      <c r="I172" s="484"/>
      <c r="J172" s="484">
        <v>1</v>
      </c>
      <c r="K172" s="484">
        <v>32</v>
      </c>
      <c r="L172" s="495">
        <v>40</v>
      </c>
      <c r="M172" s="496" t="str">
        <f t="shared" si="4"/>
        <v>Circular Fluorescent</v>
      </c>
      <c r="N172" s="493" t="str">
        <f t="shared" si="5"/>
        <v>3</v>
      </c>
    </row>
    <row r="173" spans="1:14" s="493" customFormat="1" ht="14.1" customHeight="1" x14ac:dyDescent="0.2">
      <c r="A173" s="484"/>
      <c r="B173" s="494" t="s">
        <v>1401</v>
      </c>
      <c r="C173" s="484"/>
      <c r="D173" s="484" t="s">
        <v>1422</v>
      </c>
      <c r="E173" s="484" t="s">
        <v>1423</v>
      </c>
      <c r="F173" s="484" t="s">
        <v>1424</v>
      </c>
      <c r="G173" s="484"/>
      <c r="H173" s="484" t="s">
        <v>1045</v>
      </c>
      <c r="I173" s="484"/>
      <c r="J173" s="484">
        <v>1</v>
      </c>
      <c r="K173" s="484" t="s">
        <v>1425</v>
      </c>
      <c r="L173" s="495">
        <v>80</v>
      </c>
      <c r="M173" s="496" t="str">
        <f t="shared" si="4"/>
        <v>Circular Fluorescent</v>
      </c>
      <c r="N173" s="493" t="str">
        <f t="shared" si="5"/>
        <v>3</v>
      </c>
    </row>
    <row r="174" spans="1:14" s="493" customFormat="1" ht="14.1" customHeight="1" x14ac:dyDescent="0.2">
      <c r="A174" s="484"/>
      <c r="B174" s="494" t="s">
        <v>1401</v>
      </c>
      <c r="C174" s="484"/>
      <c r="D174" s="484" t="s">
        <v>1426</v>
      </c>
      <c r="E174" s="484" t="s">
        <v>1408</v>
      </c>
      <c r="F174" s="484" t="s">
        <v>1421</v>
      </c>
      <c r="G174" s="484"/>
      <c r="H174" s="484" t="s">
        <v>1045</v>
      </c>
      <c r="I174" s="484"/>
      <c r="J174" s="484">
        <v>1</v>
      </c>
      <c r="K174" s="484">
        <v>32</v>
      </c>
      <c r="L174" s="495">
        <v>42</v>
      </c>
      <c r="M174" s="496" t="str">
        <f t="shared" si="4"/>
        <v>Circular Fluorescent</v>
      </c>
      <c r="N174" s="493" t="str">
        <f t="shared" si="5"/>
        <v>4</v>
      </c>
    </row>
    <row r="175" spans="1:14" s="493" customFormat="1" ht="14.1" customHeight="1" x14ac:dyDescent="0.2">
      <c r="A175" s="484"/>
      <c r="B175" s="494" t="s">
        <v>1401</v>
      </c>
      <c r="C175" s="484"/>
      <c r="D175" s="484" t="s">
        <v>1427</v>
      </c>
      <c r="E175" s="484" t="s">
        <v>1428</v>
      </c>
      <c r="F175" s="484" t="s">
        <v>1429</v>
      </c>
      <c r="G175" s="484"/>
      <c r="H175" s="484" t="s">
        <v>1045</v>
      </c>
      <c r="I175" s="484"/>
      <c r="J175" s="484">
        <v>1</v>
      </c>
      <c r="K175" s="484">
        <v>44</v>
      </c>
      <c r="L175" s="495">
        <v>46</v>
      </c>
      <c r="M175" s="496" t="str">
        <f t="shared" si="4"/>
        <v>Circular Fluorescent</v>
      </c>
      <c r="N175" s="493" t="str">
        <f t="shared" si="5"/>
        <v>4</v>
      </c>
    </row>
    <row r="176" spans="1:14" s="493" customFormat="1" ht="14.1" customHeight="1" x14ac:dyDescent="0.2">
      <c r="A176" s="484"/>
      <c r="B176" s="494" t="s">
        <v>1401</v>
      </c>
      <c r="C176" s="484"/>
      <c r="D176" s="484" t="s">
        <v>1430</v>
      </c>
      <c r="E176" s="484" t="s">
        <v>1411</v>
      </c>
      <c r="F176" s="484" t="s">
        <v>1431</v>
      </c>
      <c r="G176" s="484"/>
      <c r="H176" s="484" t="s">
        <v>1045</v>
      </c>
      <c r="I176" s="484"/>
      <c r="J176" s="484">
        <v>1</v>
      </c>
      <c r="K176" s="484">
        <v>20</v>
      </c>
      <c r="L176" s="495">
        <v>25</v>
      </c>
      <c r="M176" s="496" t="str">
        <f t="shared" si="4"/>
        <v>Circular Fluorescent</v>
      </c>
      <c r="N176" s="493" t="str">
        <f t="shared" si="5"/>
        <v>6</v>
      </c>
    </row>
    <row r="177" spans="1:14" s="493" customFormat="1" ht="14.1" customHeight="1" x14ac:dyDescent="0.2">
      <c r="A177" s="484"/>
      <c r="B177" s="494" t="s">
        <v>1401</v>
      </c>
      <c r="C177" s="484"/>
      <c r="D177" s="484" t="s">
        <v>1432</v>
      </c>
      <c r="E177" s="484" t="s">
        <v>1414</v>
      </c>
      <c r="F177" s="484" t="s">
        <v>1433</v>
      </c>
      <c r="G177" s="484"/>
      <c r="H177" s="484" t="s">
        <v>1045</v>
      </c>
      <c r="I177" s="484"/>
      <c r="J177" s="484">
        <v>1</v>
      </c>
      <c r="K177" s="484">
        <v>22</v>
      </c>
      <c r="L177" s="495">
        <v>26</v>
      </c>
      <c r="M177" s="496" t="str">
        <f t="shared" si="4"/>
        <v>Circular Fluorescent</v>
      </c>
      <c r="N177" s="493" t="str">
        <f t="shared" si="5"/>
        <v>8</v>
      </c>
    </row>
    <row r="178" spans="1:14" s="493" customFormat="1" ht="14.1" customHeight="1" x14ac:dyDescent="0.2">
      <c r="A178" s="484"/>
      <c r="B178" s="494" t="s">
        <v>1401</v>
      </c>
      <c r="C178" s="484"/>
      <c r="D178" s="484" t="s">
        <v>1434</v>
      </c>
      <c r="E178" s="484" t="s">
        <v>1414</v>
      </c>
      <c r="F178" s="484" t="s">
        <v>1435</v>
      </c>
      <c r="G178" s="484"/>
      <c r="H178" s="484" t="s">
        <v>1045</v>
      </c>
      <c r="I178" s="484"/>
      <c r="J178" s="484">
        <v>2</v>
      </c>
      <c r="K178" s="484">
        <v>22</v>
      </c>
      <c r="L178" s="495">
        <v>52</v>
      </c>
      <c r="M178" s="496" t="str">
        <f t="shared" si="4"/>
        <v>Circular Fluorescent</v>
      </c>
      <c r="N178" s="493" t="str">
        <f t="shared" si="5"/>
        <v>8</v>
      </c>
    </row>
    <row r="179" spans="1:14" s="493" customFormat="1" ht="14.1" customHeight="1" x14ac:dyDescent="0.2">
      <c r="A179" s="484"/>
      <c r="B179" s="494" t="s">
        <v>955</v>
      </c>
      <c r="C179" s="484"/>
      <c r="D179" s="484" t="s">
        <v>1436</v>
      </c>
      <c r="E179" s="484" t="s">
        <v>1437</v>
      </c>
      <c r="F179" s="484" t="s">
        <v>1438</v>
      </c>
      <c r="G179" s="484"/>
      <c r="H179" s="484"/>
      <c r="I179" s="484"/>
      <c r="J179" s="484">
        <v>1</v>
      </c>
      <c r="K179" s="484">
        <v>100</v>
      </c>
      <c r="L179" s="495">
        <v>100</v>
      </c>
      <c r="M179" s="496" t="str">
        <f t="shared" si="4"/>
        <v>Halogen Lamps</v>
      </c>
      <c r="N179" s="493" t="str">
        <f t="shared" si="5"/>
        <v>0</v>
      </c>
    </row>
    <row r="180" spans="1:14" s="493" customFormat="1" ht="14.1" customHeight="1" x14ac:dyDescent="0.2">
      <c r="A180" s="484"/>
      <c r="B180" s="494" t="s">
        <v>955</v>
      </c>
      <c r="C180" s="484"/>
      <c r="D180" s="484" t="s">
        <v>1439</v>
      </c>
      <c r="E180" s="484" t="s">
        <v>1440</v>
      </c>
      <c r="F180" s="484" t="s">
        <v>1441</v>
      </c>
      <c r="G180" s="484"/>
      <c r="H180" s="484"/>
      <c r="I180" s="484"/>
      <c r="J180" s="484">
        <v>1</v>
      </c>
      <c r="K180" s="484">
        <v>1000</v>
      </c>
      <c r="L180" s="495">
        <v>1000</v>
      </c>
      <c r="M180" s="496" t="str">
        <f t="shared" si="4"/>
        <v>Halogen Lamps</v>
      </c>
      <c r="N180" s="493" t="str">
        <f t="shared" si="5"/>
        <v>0</v>
      </c>
    </row>
    <row r="181" spans="1:14" s="493" customFormat="1" ht="14.1" customHeight="1" x14ac:dyDescent="0.2">
      <c r="A181" s="484"/>
      <c r="B181" s="494" t="s">
        <v>955</v>
      </c>
      <c r="C181" s="484"/>
      <c r="D181" s="484" t="s">
        <v>1442</v>
      </c>
      <c r="E181" s="484" t="s">
        <v>1443</v>
      </c>
      <c r="F181" s="484" t="s">
        <v>1444</v>
      </c>
      <c r="G181" s="484"/>
      <c r="H181" s="484"/>
      <c r="I181" s="484"/>
      <c r="J181" s="484">
        <v>1</v>
      </c>
      <c r="K181" s="484">
        <v>1200</v>
      </c>
      <c r="L181" s="495">
        <v>1200</v>
      </c>
      <c r="M181" s="496" t="str">
        <f t="shared" si="4"/>
        <v>Halogen Lamps</v>
      </c>
      <c r="N181" s="493" t="str">
        <f t="shared" si="5"/>
        <v>2</v>
      </c>
    </row>
    <row r="182" spans="1:14" s="493" customFormat="1" ht="14.1" customHeight="1" x14ac:dyDescent="0.2">
      <c r="A182" s="484"/>
      <c r="B182" s="494" t="s">
        <v>955</v>
      </c>
      <c r="C182" s="484"/>
      <c r="D182" s="484" t="s">
        <v>962</v>
      </c>
      <c r="E182" s="484" t="s">
        <v>1445</v>
      </c>
      <c r="F182" s="484" t="s">
        <v>1446</v>
      </c>
      <c r="G182" s="484"/>
      <c r="H182" s="484"/>
      <c r="I182" s="484"/>
      <c r="J182" s="484">
        <v>1</v>
      </c>
      <c r="K182" s="484">
        <v>150</v>
      </c>
      <c r="L182" s="495">
        <v>150</v>
      </c>
      <c r="M182" s="496" t="str">
        <f t="shared" si="4"/>
        <v>Halogen Lamps</v>
      </c>
      <c r="N182" s="493" t="str">
        <f t="shared" si="5"/>
        <v>5</v>
      </c>
    </row>
    <row r="183" spans="1:14" s="493" customFormat="1" ht="14.1" customHeight="1" x14ac:dyDescent="0.2">
      <c r="A183" s="484"/>
      <c r="B183" s="494" t="s">
        <v>955</v>
      </c>
      <c r="C183" s="484"/>
      <c r="D183" s="484" t="s">
        <v>956</v>
      </c>
      <c r="E183" s="484" t="s">
        <v>1445</v>
      </c>
      <c r="F183" s="484" t="s">
        <v>1447</v>
      </c>
      <c r="G183" s="484"/>
      <c r="H183" s="484"/>
      <c r="I183" s="484"/>
      <c r="J183" s="484">
        <v>2</v>
      </c>
      <c r="K183" s="484">
        <v>150</v>
      </c>
      <c r="L183" s="495">
        <v>300</v>
      </c>
      <c r="M183" s="496" t="str">
        <f t="shared" si="4"/>
        <v>Halogen Lamps</v>
      </c>
      <c r="N183" s="493" t="str">
        <f t="shared" si="5"/>
        <v>5</v>
      </c>
    </row>
    <row r="184" spans="1:14" s="493" customFormat="1" ht="14.1" customHeight="1" x14ac:dyDescent="0.2">
      <c r="A184" s="484"/>
      <c r="B184" s="494" t="s">
        <v>955</v>
      </c>
      <c r="C184" s="484"/>
      <c r="D184" s="484" t="s">
        <v>1448</v>
      </c>
      <c r="E184" s="484" t="s">
        <v>1449</v>
      </c>
      <c r="F184" s="484" t="s">
        <v>1450</v>
      </c>
      <c r="G184" s="484"/>
      <c r="H184" s="484"/>
      <c r="I184" s="484"/>
      <c r="J184" s="484">
        <v>1</v>
      </c>
      <c r="K184" s="484">
        <v>1500</v>
      </c>
      <c r="L184" s="495">
        <v>1500</v>
      </c>
      <c r="M184" s="496" t="str">
        <f t="shared" si="4"/>
        <v>Halogen Lamps</v>
      </c>
      <c r="N184" s="493" t="str">
        <f t="shared" si="5"/>
        <v>5</v>
      </c>
    </row>
    <row r="185" spans="1:14" s="493" customFormat="1" ht="14.1" customHeight="1" x14ac:dyDescent="0.2">
      <c r="A185" s="484"/>
      <c r="B185" s="494" t="s">
        <v>955</v>
      </c>
      <c r="C185" s="484"/>
      <c r="D185" s="484" t="s">
        <v>1451</v>
      </c>
      <c r="E185" s="484" t="s">
        <v>1452</v>
      </c>
      <c r="F185" s="484" t="s">
        <v>1453</v>
      </c>
      <c r="G185" s="484"/>
      <c r="H185" s="484"/>
      <c r="I185" s="484"/>
      <c r="J185" s="484">
        <v>1</v>
      </c>
      <c r="K185" s="484">
        <v>200</v>
      </c>
      <c r="L185" s="495">
        <v>200</v>
      </c>
      <c r="M185" s="496" t="str">
        <f t="shared" si="4"/>
        <v>Halogen Lamps</v>
      </c>
      <c r="N185" s="493" t="str">
        <f t="shared" si="5"/>
        <v>0</v>
      </c>
    </row>
    <row r="186" spans="1:14" s="493" customFormat="1" ht="14.1" customHeight="1" x14ac:dyDescent="0.2">
      <c r="A186" s="484"/>
      <c r="B186" s="494" t="s">
        <v>955</v>
      </c>
      <c r="C186" s="484"/>
      <c r="D186" s="484" t="s">
        <v>1454</v>
      </c>
      <c r="E186" s="484" t="s">
        <v>1455</v>
      </c>
      <c r="F186" s="484" t="s">
        <v>1456</v>
      </c>
      <c r="G186" s="484"/>
      <c r="H186" s="484"/>
      <c r="I186" s="484"/>
      <c r="J186" s="484">
        <v>1</v>
      </c>
      <c r="K186" s="484">
        <v>250</v>
      </c>
      <c r="L186" s="495">
        <v>250</v>
      </c>
      <c r="M186" s="496" t="str">
        <f t="shared" si="4"/>
        <v>Halogen Lamps</v>
      </c>
      <c r="N186" s="493" t="str">
        <f t="shared" si="5"/>
        <v>5</v>
      </c>
    </row>
    <row r="187" spans="1:14" s="493" customFormat="1" ht="14.1" customHeight="1" x14ac:dyDescent="0.2">
      <c r="A187" s="484"/>
      <c r="B187" s="494" t="s">
        <v>955</v>
      </c>
      <c r="C187" s="484"/>
      <c r="D187" s="484" t="s">
        <v>1457</v>
      </c>
      <c r="E187" s="484" t="s">
        <v>1458</v>
      </c>
      <c r="F187" s="484" t="s">
        <v>1459</v>
      </c>
      <c r="G187" s="484"/>
      <c r="H187" s="484"/>
      <c r="I187" s="484"/>
      <c r="J187" s="484">
        <v>1</v>
      </c>
      <c r="K187" s="484">
        <v>300</v>
      </c>
      <c r="L187" s="495">
        <v>300</v>
      </c>
      <c r="M187" s="496" t="str">
        <f t="shared" si="4"/>
        <v>Halogen Lamps</v>
      </c>
      <c r="N187" s="493" t="str">
        <f t="shared" si="5"/>
        <v>0</v>
      </c>
    </row>
    <row r="188" spans="1:14" s="493" customFormat="1" ht="14.1" customHeight="1" x14ac:dyDescent="0.2">
      <c r="A188" s="484"/>
      <c r="B188" s="494" t="s">
        <v>955</v>
      </c>
      <c r="C188" s="484"/>
      <c r="D188" s="484" t="s">
        <v>1460</v>
      </c>
      <c r="E188" s="484" t="s">
        <v>1461</v>
      </c>
      <c r="F188" s="484" t="s">
        <v>1462</v>
      </c>
      <c r="G188" s="484"/>
      <c r="H188" s="484"/>
      <c r="I188" s="484"/>
      <c r="J188" s="484">
        <v>1</v>
      </c>
      <c r="K188" s="484">
        <v>35</v>
      </c>
      <c r="L188" s="495">
        <v>35</v>
      </c>
      <c r="M188" s="496" t="str">
        <f t="shared" si="4"/>
        <v>Halogen Lamps</v>
      </c>
      <c r="N188" s="493" t="str">
        <f t="shared" si="5"/>
        <v>5</v>
      </c>
    </row>
    <row r="189" spans="1:14" s="493" customFormat="1" ht="14.1" customHeight="1" x14ac:dyDescent="0.2">
      <c r="A189" s="484"/>
      <c r="B189" s="494" t="s">
        <v>955</v>
      </c>
      <c r="C189" s="484"/>
      <c r="D189" s="484" t="s">
        <v>1463</v>
      </c>
      <c r="E189" s="484" t="s">
        <v>1464</v>
      </c>
      <c r="F189" s="484" t="s">
        <v>1465</v>
      </c>
      <c r="G189" s="484"/>
      <c r="H189" s="484"/>
      <c r="I189" s="484"/>
      <c r="J189" s="484">
        <v>1</v>
      </c>
      <c r="K189" s="484">
        <v>350</v>
      </c>
      <c r="L189" s="495">
        <v>350</v>
      </c>
      <c r="M189" s="496" t="str">
        <f t="shared" si="4"/>
        <v>Halogen Lamps</v>
      </c>
      <c r="N189" s="493" t="str">
        <f t="shared" si="5"/>
        <v>5</v>
      </c>
    </row>
    <row r="190" spans="1:14" s="493" customFormat="1" ht="14.1" customHeight="1" x14ac:dyDescent="0.2">
      <c r="A190" s="484"/>
      <c r="B190" s="494" t="s">
        <v>955</v>
      </c>
      <c r="C190" s="484"/>
      <c r="D190" s="484" t="s">
        <v>1466</v>
      </c>
      <c r="E190" s="484" t="s">
        <v>1467</v>
      </c>
      <c r="F190" s="484" t="s">
        <v>1468</v>
      </c>
      <c r="G190" s="484"/>
      <c r="H190" s="484"/>
      <c r="I190" s="484"/>
      <c r="J190" s="484">
        <v>1</v>
      </c>
      <c r="K190" s="484">
        <v>40</v>
      </c>
      <c r="L190" s="495">
        <v>40</v>
      </c>
      <c r="M190" s="496" t="str">
        <f t="shared" si="4"/>
        <v>Halogen Lamps</v>
      </c>
      <c r="N190" s="493" t="str">
        <f t="shared" si="5"/>
        <v>0</v>
      </c>
    </row>
    <row r="191" spans="1:14" s="493" customFormat="1" ht="14.1" customHeight="1" x14ac:dyDescent="0.2">
      <c r="A191" s="484"/>
      <c r="B191" s="494" t="s">
        <v>955</v>
      </c>
      <c r="C191" s="484"/>
      <c r="D191" s="484" t="s">
        <v>1469</v>
      </c>
      <c r="E191" s="484" t="s">
        <v>1470</v>
      </c>
      <c r="F191" s="484" t="s">
        <v>1471</v>
      </c>
      <c r="G191" s="484"/>
      <c r="H191" s="484"/>
      <c r="I191" s="484"/>
      <c r="J191" s="484">
        <v>1</v>
      </c>
      <c r="K191" s="484">
        <v>400</v>
      </c>
      <c r="L191" s="495">
        <v>400</v>
      </c>
      <c r="M191" s="496" t="str">
        <f t="shared" si="4"/>
        <v>Halogen Lamps</v>
      </c>
      <c r="N191" s="493" t="str">
        <f t="shared" si="5"/>
        <v>0</v>
      </c>
    </row>
    <row r="192" spans="1:14" s="493" customFormat="1" ht="14.1" customHeight="1" x14ac:dyDescent="0.2">
      <c r="A192" s="484"/>
      <c r="B192" s="494" t="s">
        <v>955</v>
      </c>
      <c r="C192" s="484"/>
      <c r="D192" s="484" t="s">
        <v>1472</v>
      </c>
      <c r="E192" s="484" t="s">
        <v>1473</v>
      </c>
      <c r="F192" s="484" t="s">
        <v>1474</v>
      </c>
      <c r="G192" s="484"/>
      <c r="H192" s="484"/>
      <c r="I192" s="484"/>
      <c r="J192" s="484">
        <v>1</v>
      </c>
      <c r="K192" s="484">
        <v>42</v>
      </c>
      <c r="L192" s="495">
        <v>42</v>
      </c>
      <c r="M192" s="496" t="str">
        <f t="shared" si="4"/>
        <v>Halogen Lamps</v>
      </c>
      <c r="N192" s="493" t="str">
        <f t="shared" si="5"/>
        <v>2</v>
      </c>
    </row>
    <row r="193" spans="1:14" s="493" customFormat="1" ht="14.1" customHeight="1" x14ac:dyDescent="0.2">
      <c r="A193" s="484"/>
      <c r="B193" s="494" t="s">
        <v>955</v>
      </c>
      <c r="C193" s="484"/>
      <c r="D193" s="484" t="s">
        <v>1475</v>
      </c>
      <c r="E193" s="484" t="s">
        <v>1476</v>
      </c>
      <c r="F193" s="484" t="s">
        <v>1477</v>
      </c>
      <c r="G193" s="484"/>
      <c r="H193" s="484"/>
      <c r="I193" s="484"/>
      <c r="J193" s="484">
        <v>1</v>
      </c>
      <c r="K193" s="484">
        <v>425</v>
      </c>
      <c r="L193" s="495">
        <v>425</v>
      </c>
      <c r="M193" s="496" t="str">
        <f t="shared" si="4"/>
        <v>Halogen Lamps</v>
      </c>
      <c r="N193" s="493" t="str">
        <f t="shared" si="5"/>
        <v>2</v>
      </c>
    </row>
    <row r="194" spans="1:14" s="493" customFormat="1" ht="14.1" customHeight="1" x14ac:dyDescent="0.2">
      <c r="A194" s="484"/>
      <c r="B194" s="494" t="s">
        <v>955</v>
      </c>
      <c r="C194" s="484"/>
      <c r="D194" s="484" t="s">
        <v>1478</v>
      </c>
      <c r="E194" s="484" t="s">
        <v>1479</v>
      </c>
      <c r="F194" s="484" t="s">
        <v>1480</v>
      </c>
      <c r="G194" s="484"/>
      <c r="H194" s="484"/>
      <c r="I194" s="484"/>
      <c r="J194" s="484">
        <v>1</v>
      </c>
      <c r="K194" s="484">
        <v>45</v>
      </c>
      <c r="L194" s="495">
        <v>45</v>
      </c>
      <c r="M194" s="496" t="str">
        <f t="shared" si="4"/>
        <v>Halogen Lamps</v>
      </c>
      <c r="N194" s="493" t="str">
        <f t="shared" si="5"/>
        <v>5</v>
      </c>
    </row>
    <row r="195" spans="1:14" s="493" customFormat="1" ht="14.1" customHeight="1" x14ac:dyDescent="0.2">
      <c r="A195" s="484"/>
      <c r="B195" s="494" t="s">
        <v>955</v>
      </c>
      <c r="C195" s="484"/>
      <c r="D195" s="484" t="s">
        <v>1481</v>
      </c>
      <c r="E195" s="484" t="s">
        <v>1479</v>
      </c>
      <c r="F195" s="484" t="s">
        <v>1482</v>
      </c>
      <c r="G195" s="484"/>
      <c r="H195" s="484"/>
      <c r="I195" s="484"/>
      <c r="J195" s="484">
        <v>2</v>
      </c>
      <c r="K195" s="484">
        <v>45</v>
      </c>
      <c r="L195" s="495">
        <v>90</v>
      </c>
      <c r="M195" s="496" t="str">
        <f t="shared" si="4"/>
        <v>Halogen Lamps</v>
      </c>
      <c r="N195" s="493" t="str">
        <f t="shared" si="5"/>
        <v>5</v>
      </c>
    </row>
    <row r="196" spans="1:14" s="493" customFormat="1" ht="14.1" customHeight="1" x14ac:dyDescent="0.2">
      <c r="A196" s="484"/>
      <c r="B196" s="494" t="s">
        <v>955</v>
      </c>
      <c r="C196" s="484"/>
      <c r="D196" s="484" t="s">
        <v>1483</v>
      </c>
      <c r="E196" s="484" t="s">
        <v>1484</v>
      </c>
      <c r="F196" s="484" t="s">
        <v>1485</v>
      </c>
      <c r="G196" s="484"/>
      <c r="H196" s="484"/>
      <c r="I196" s="484"/>
      <c r="J196" s="484">
        <v>1</v>
      </c>
      <c r="K196" s="484">
        <v>50</v>
      </c>
      <c r="L196" s="495">
        <v>50</v>
      </c>
      <c r="M196" s="496" t="str">
        <f t="shared" ref="M196:M259" si="6">B196</f>
        <v>Halogen Lamps</v>
      </c>
      <c r="N196" s="493" t="str">
        <f t="shared" ref="N196:N259" si="7">MID(D196,3,1)</f>
        <v>0</v>
      </c>
    </row>
    <row r="197" spans="1:14" s="493" customFormat="1" ht="14.1" customHeight="1" x14ac:dyDescent="0.2">
      <c r="A197" s="484"/>
      <c r="B197" s="494" t="s">
        <v>955</v>
      </c>
      <c r="C197" s="484"/>
      <c r="D197" s="484" t="s">
        <v>1486</v>
      </c>
      <c r="E197" s="484" t="s">
        <v>1484</v>
      </c>
      <c r="F197" s="484" t="s">
        <v>1487</v>
      </c>
      <c r="G197" s="484"/>
      <c r="H197" s="484"/>
      <c r="I197" s="484"/>
      <c r="J197" s="484">
        <v>2</v>
      </c>
      <c r="K197" s="484">
        <v>50</v>
      </c>
      <c r="L197" s="495">
        <v>100</v>
      </c>
      <c r="M197" s="496" t="str">
        <f t="shared" si="6"/>
        <v>Halogen Lamps</v>
      </c>
      <c r="N197" s="493" t="str">
        <f t="shared" si="7"/>
        <v>0</v>
      </c>
    </row>
    <row r="198" spans="1:14" s="493" customFormat="1" ht="14.1" customHeight="1" x14ac:dyDescent="0.2">
      <c r="A198" s="484"/>
      <c r="B198" s="494" t="s">
        <v>955</v>
      </c>
      <c r="C198" s="484"/>
      <c r="D198" s="484" t="s">
        <v>1488</v>
      </c>
      <c r="E198" s="484" t="s">
        <v>1489</v>
      </c>
      <c r="F198" s="484" t="s">
        <v>1490</v>
      </c>
      <c r="G198" s="484"/>
      <c r="H198" s="484"/>
      <c r="I198" s="484"/>
      <c r="J198" s="484">
        <v>1</v>
      </c>
      <c r="K198" s="484">
        <v>500</v>
      </c>
      <c r="L198" s="495">
        <v>500</v>
      </c>
      <c r="M198" s="496" t="str">
        <f t="shared" si="6"/>
        <v>Halogen Lamps</v>
      </c>
      <c r="N198" s="493" t="str">
        <f t="shared" si="7"/>
        <v>0</v>
      </c>
    </row>
    <row r="199" spans="1:14" s="493" customFormat="1" ht="14.1" customHeight="1" x14ac:dyDescent="0.2">
      <c r="A199" s="484"/>
      <c r="B199" s="494" t="s">
        <v>955</v>
      </c>
      <c r="C199" s="484"/>
      <c r="D199" s="484" t="s">
        <v>1491</v>
      </c>
      <c r="E199" s="484" t="s">
        <v>1492</v>
      </c>
      <c r="F199" s="484" t="s">
        <v>1493</v>
      </c>
      <c r="G199" s="484"/>
      <c r="H199" s="484"/>
      <c r="I199" s="484"/>
      <c r="J199" s="484">
        <v>1</v>
      </c>
      <c r="K199" s="484">
        <v>52</v>
      </c>
      <c r="L199" s="495">
        <v>52</v>
      </c>
      <c r="M199" s="496" t="str">
        <f t="shared" si="6"/>
        <v>Halogen Lamps</v>
      </c>
      <c r="N199" s="493" t="str">
        <f t="shared" si="7"/>
        <v>2</v>
      </c>
    </row>
    <row r="200" spans="1:14" s="493" customFormat="1" ht="14.1" customHeight="1" x14ac:dyDescent="0.2">
      <c r="A200" s="484"/>
      <c r="B200" s="494" t="s">
        <v>955</v>
      </c>
      <c r="C200" s="484"/>
      <c r="D200" s="484" t="s">
        <v>1494</v>
      </c>
      <c r="E200" s="484" t="s">
        <v>1495</v>
      </c>
      <c r="F200" s="484" t="s">
        <v>1496</v>
      </c>
      <c r="G200" s="484"/>
      <c r="H200" s="484"/>
      <c r="I200" s="484"/>
      <c r="J200" s="484">
        <v>1</v>
      </c>
      <c r="K200" s="484">
        <v>55</v>
      </c>
      <c r="L200" s="495">
        <v>55</v>
      </c>
      <c r="M200" s="496" t="str">
        <f t="shared" si="6"/>
        <v>Halogen Lamps</v>
      </c>
      <c r="N200" s="493" t="str">
        <f t="shared" si="7"/>
        <v>5</v>
      </c>
    </row>
    <row r="201" spans="1:14" s="493" customFormat="1" ht="14.1" customHeight="1" x14ac:dyDescent="0.2">
      <c r="A201" s="484"/>
      <c r="B201" s="494" t="s">
        <v>955</v>
      </c>
      <c r="C201" s="484"/>
      <c r="D201" s="484" t="s">
        <v>1497</v>
      </c>
      <c r="E201" s="484" t="s">
        <v>1495</v>
      </c>
      <c r="F201" s="484" t="s">
        <v>1498</v>
      </c>
      <c r="G201" s="484"/>
      <c r="H201" s="484"/>
      <c r="I201" s="484"/>
      <c r="J201" s="484">
        <v>2</v>
      </c>
      <c r="K201" s="484">
        <v>55</v>
      </c>
      <c r="L201" s="495">
        <v>110</v>
      </c>
      <c r="M201" s="496" t="str">
        <f t="shared" si="6"/>
        <v>Halogen Lamps</v>
      </c>
      <c r="N201" s="493" t="str">
        <f t="shared" si="7"/>
        <v>5</v>
      </c>
    </row>
    <row r="202" spans="1:14" s="493" customFormat="1" ht="14.1" customHeight="1" x14ac:dyDescent="0.2">
      <c r="A202" s="484"/>
      <c r="B202" s="494" t="s">
        <v>955</v>
      </c>
      <c r="C202" s="484"/>
      <c r="D202" s="484" t="s">
        <v>1499</v>
      </c>
      <c r="E202" s="484" t="s">
        <v>1500</v>
      </c>
      <c r="F202" s="484" t="s">
        <v>1501</v>
      </c>
      <c r="G202" s="484"/>
      <c r="H202" s="484"/>
      <c r="I202" s="484"/>
      <c r="J202" s="484">
        <v>1</v>
      </c>
      <c r="K202" s="484">
        <v>60</v>
      </c>
      <c r="L202" s="495">
        <v>60</v>
      </c>
      <c r="M202" s="496" t="str">
        <f t="shared" si="6"/>
        <v>Halogen Lamps</v>
      </c>
      <c r="N202" s="493" t="str">
        <f t="shared" si="7"/>
        <v>0</v>
      </c>
    </row>
    <row r="203" spans="1:14" s="493" customFormat="1" ht="14.1" customHeight="1" x14ac:dyDescent="0.2">
      <c r="A203" s="484"/>
      <c r="B203" s="494" t="s">
        <v>955</v>
      </c>
      <c r="C203" s="484"/>
      <c r="D203" s="484" t="s">
        <v>1502</v>
      </c>
      <c r="E203" s="484" t="s">
        <v>1503</v>
      </c>
      <c r="F203" s="484" t="s">
        <v>1504</v>
      </c>
      <c r="G203" s="484"/>
      <c r="H203" s="484"/>
      <c r="I203" s="484"/>
      <c r="J203" s="484">
        <v>1</v>
      </c>
      <c r="K203" s="484">
        <v>72</v>
      </c>
      <c r="L203" s="495">
        <v>72</v>
      </c>
      <c r="M203" s="496" t="str">
        <f t="shared" si="6"/>
        <v>Halogen Lamps</v>
      </c>
      <c r="N203" s="493" t="str">
        <f t="shared" si="7"/>
        <v>2</v>
      </c>
    </row>
    <row r="204" spans="1:14" s="493" customFormat="1" ht="14.1" customHeight="1" x14ac:dyDescent="0.2">
      <c r="A204" s="484"/>
      <c r="B204" s="494" t="s">
        <v>955</v>
      </c>
      <c r="C204" s="484"/>
      <c r="D204" s="484" t="s">
        <v>1505</v>
      </c>
      <c r="E204" s="484" t="s">
        <v>1506</v>
      </c>
      <c r="F204" s="484" t="s">
        <v>1507</v>
      </c>
      <c r="G204" s="484"/>
      <c r="H204" s="484"/>
      <c r="I204" s="484"/>
      <c r="J204" s="484">
        <v>1</v>
      </c>
      <c r="K204" s="484">
        <v>75</v>
      </c>
      <c r="L204" s="495">
        <v>75</v>
      </c>
      <c r="M204" s="496" t="str">
        <f t="shared" si="6"/>
        <v>Halogen Lamps</v>
      </c>
      <c r="N204" s="493" t="str">
        <f t="shared" si="7"/>
        <v>5</v>
      </c>
    </row>
    <row r="205" spans="1:14" s="493" customFormat="1" ht="14.1" customHeight="1" x14ac:dyDescent="0.2">
      <c r="A205" s="484"/>
      <c r="B205" s="494" t="s">
        <v>955</v>
      </c>
      <c r="C205" s="484"/>
      <c r="D205" s="484" t="s">
        <v>1508</v>
      </c>
      <c r="E205" s="484" t="s">
        <v>1506</v>
      </c>
      <c r="F205" s="484" t="s">
        <v>1509</v>
      </c>
      <c r="G205" s="484"/>
      <c r="H205" s="484"/>
      <c r="I205" s="484"/>
      <c r="J205" s="484">
        <v>2</v>
      </c>
      <c r="K205" s="484">
        <v>75</v>
      </c>
      <c r="L205" s="495">
        <v>150</v>
      </c>
      <c r="M205" s="496" t="str">
        <f t="shared" si="6"/>
        <v>Halogen Lamps</v>
      </c>
      <c r="N205" s="493" t="str">
        <f t="shared" si="7"/>
        <v>5</v>
      </c>
    </row>
    <row r="206" spans="1:14" s="493" customFormat="1" ht="14.1" customHeight="1" x14ac:dyDescent="0.2">
      <c r="A206" s="484"/>
      <c r="B206" s="494" t="s">
        <v>955</v>
      </c>
      <c r="C206" s="484"/>
      <c r="D206" s="484" t="s">
        <v>1510</v>
      </c>
      <c r="E206" s="484" t="s">
        <v>1511</v>
      </c>
      <c r="F206" s="484" t="s">
        <v>1512</v>
      </c>
      <c r="G206" s="484"/>
      <c r="H206" s="484"/>
      <c r="I206" s="484"/>
      <c r="J206" s="484">
        <v>1</v>
      </c>
      <c r="K206" s="484">
        <v>750</v>
      </c>
      <c r="L206" s="495">
        <v>750</v>
      </c>
      <c r="M206" s="496" t="str">
        <f t="shared" si="6"/>
        <v>Halogen Lamps</v>
      </c>
      <c r="N206" s="493" t="str">
        <f t="shared" si="7"/>
        <v>5</v>
      </c>
    </row>
    <row r="207" spans="1:14" s="493" customFormat="1" ht="14.1" customHeight="1" x14ac:dyDescent="0.2">
      <c r="A207" s="484"/>
      <c r="B207" s="494" t="s">
        <v>955</v>
      </c>
      <c r="C207" s="484"/>
      <c r="D207" s="484" t="s">
        <v>1513</v>
      </c>
      <c r="E207" s="484" t="s">
        <v>1514</v>
      </c>
      <c r="F207" s="484" t="s">
        <v>1515</v>
      </c>
      <c r="G207" s="484"/>
      <c r="H207" s="484"/>
      <c r="I207" s="484"/>
      <c r="J207" s="484">
        <v>1</v>
      </c>
      <c r="K207" s="484">
        <v>90</v>
      </c>
      <c r="L207" s="495">
        <v>90</v>
      </c>
      <c r="M207" s="496" t="str">
        <f t="shared" si="6"/>
        <v>Halogen Lamps</v>
      </c>
      <c r="N207" s="493" t="str">
        <f t="shared" si="7"/>
        <v>0</v>
      </c>
    </row>
    <row r="208" spans="1:14" s="493" customFormat="1" ht="14.1" customHeight="1" x14ac:dyDescent="0.2">
      <c r="A208" s="484"/>
      <c r="B208" s="494" t="s">
        <v>955</v>
      </c>
      <c r="C208" s="484"/>
      <c r="D208" s="484" t="s">
        <v>1516</v>
      </c>
      <c r="E208" s="484" t="s">
        <v>1514</v>
      </c>
      <c r="F208" s="484" t="s">
        <v>1517</v>
      </c>
      <c r="G208" s="484"/>
      <c r="H208" s="484"/>
      <c r="I208" s="484"/>
      <c r="J208" s="484">
        <v>2</v>
      </c>
      <c r="K208" s="484">
        <v>90</v>
      </c>
      <c r="L208" s="495">
        <v>180</v>
      </c>
      <c r="M208" s="496" t="str">
        <f t="shared" si="6"/>
        <v>Halogen Lamps</v>
      </c>
      <c r="N208" s="493" t="str">
        <f t="shared" si="7"/>
        <v>0</v>
      </c>
    </row>
    <row r="209" spans="1:14" s="493" customFormat="1" ht="14.1" customHeight="1" x14ac:dyDescent="0.2">
      <c r="A209" s="484"/>
      <c r="B209" s="494" t="s">
        <v>955</v>
      </c>
      <c r="C209" s="484"/>
      <c r="D209" s="484" t="s">
        <v>1518</v>
      </c>
      <c r="E209" s="484" t="s">
        <v>1519</v>
      </c>
      <c r="F209" s="484" t="s">
        <v>1520</v>
      </c>
      <c r="G209" s="484"/>
      <c r="H209" s="484"/>
      <c r="I209" s="484"/>
      <c r="J209" s="484">
        <v>1</v>
      </c>
      <c r="K209" s="484">
        <v>900</v>
      </c>
      <c r="L209" s="495">
        <v>900</v>
      </c>
      <c r="M209" s="496" t="str">
        <f t="shared" si="6"/>
        <v>Halogen Lamps</v>
      </c>
      <c r="N209" s="493" t="str">
        <f t="shared" si="7"/>
        <v>0</v>
      </c>
    </row>
    <row r="210" spans="1:14" s="493" customFormat="1" ht="14.1" customHeight="1" x14ac:dyDescent="0.2">
      <c r="A210" s="484"/>
      <c r="B210" s="494" t="s">
        <v>955</v>
      </c>
      <c r="C210" s="484"/>
      <c r="D210" s="484" t="s">
        <v>1521</v>
      </c>
      <c r="E210" s="484" t="s">
        <v>1522</v>
      </c>
      <c r="F210" s="484" t="s">
        <v>1523</v>
      </c>
      <c r="G210" s="484"/>
      <c r="H210" s="484"/>
      <c r="I210" s="484"/>
      <c r="J210" s="484">
        <v>1</v>
      </c>
      <c r="K210" s="484">
        <v>20</v>
      </c>
      <c r="L210" s="495">
        <v>30</v>
      </c>
      <c r="M210" s="496" t="str">
        <f t="shared" si="6"/>
        <v>Halogen Lamps</v>
      </c>
      <c r="N210" s="493" t="str">
        <f t="shared" si="7"/>
        <v>V</v>
      </c>
    </row>
    <row r="211" spans="1:14" s="493" customFormat="1" ht="14.1" customHeight="1" x14ac:dyDescent="0.2">
      <c r="A211" s="484"/>
      <c r="B211" s="494" t="s">
        <v>955</v>
      </c>
      <c r="C211" s="484"/>
      <c r="D211" s="484" t="s">
        <v>1524</v>
      </c>
      <c r="E211" s="484" t="s">
        <v>1525</v>
      </c>
      <c r="F211" s="484" t="s">
        <v>1526</v>
      </c>
      <c r="G211" s="484"/>
      <c r="H211" s="484"/>
      <c r="I211" s="484"/>
      <c r="J211" s="484">
        <v>1</v>
      </c>
      <c r="K211" s="484">
        <v>25</v>
      </c>
      <c r="L211" s="495">
        <v>35</v>
      </c>
      <c r="M211" s="496" t="str">
        <f t="shared" si="6"/>
        <v>Halogen Lamps</v>
      </c>
      <c r="N211" s="493" t="str">
        <f t="shared" si="7"/>
        <v>V</v>
      </c>
    </row>
    <row r="212" spans="1:14" s="493" customFormat="1" ht="14.1" customHeight="1" x14ac:dyDescent="0.2">
      <c r="A212" s="484"/>
      <c r="B212" s="494" t="s">
        <v>955</v>
      </c>
      <c r="C212" s="484"/>
      <c r="D212" s="484" t="s">
        <v>1527</v>
      </c>
      <c r="E212" s="484" t="s">
        <v>1528</v>
      </c>
      <c r="F212" s="484" t="s">
        <v>1529</v>
      </c>
      <c r="G212" s="484"/>
      <c r="H212" s="484"/>
      <c r="I212" s="484"/>
      <c r="J212" s="484">
        <v>1</v>
      </c>
      <c r="K212" s="484">
        <v>35</v>
      </c>
      <c r="L212" s="495">
        <v>45</v>
      </c>
      <c r="M212" s="496" t="str">
        <f t="shared" si="6"/>
        <v>Halogen Lamps</v>
      </c>
      <c r="N212" s="493" t="str">
        <f t="shared" si="7"/>
        <v>V</v>
      </c>
    </row>
    <row r="213" spans="1:14" s="493" customFormat="1" ht="14.1" customHeight="1" x14ac:dyDescent="0.2">
      <c r="A213" s="484"/>
      <c r="B213" s="494" t="s">
        <v>955</v>
      </c>
      <c r="C213" s="484"/>
      <c r="D213" s="484" t="s">
        <v>1530</v>
      </c>
      <c r="E213" s="484" t="s">
        <v>1531</v>
      </c>
      <c r="F213" s="484" t="s">
        <v>1532</v>
      </c>
      <c r="G213" s="484"/>
      <c r="H213" s="484"/>
      <c r="I213" s="484"/>
      <c r="J213" s="484">
        <v>1</v>
      </c>
      <c r="K213" s="484">
        <v>42</v>
      </c>
      <c r="L213" s="495">
        <v>52</v>
      </c>
      <c r="M213" s="496" t="str">
        <f t="shared" si="6"/>
        <v>Halogen Lamps</v>
      </c>
      <c r="N213" s="493" t="str">
        <f t="shared" si="7"/>
        <v>V</v>
      </c>
    </row>
    <row r="214" spans="1:14" s="493" customFormat="1" ht="14.1" customHeight="1" x14ac:dyDescent="0.2">
      <c r="A214" s="484"/>
      <c r="B214" s="494" t="s">
        <v>955</v>
      </c>
      <c r="C214" s="484"/>
      <c r="D214" s="484" t="s">
        <v>1533</v>
      </c>
      <c r="E214" s="484" t="s">
        <v>1534</v>
      </c>
      <c r="F214" s="484" t="s">
        <v>1535</v>
      </c>
      <c r="G214" s="484"/>
      <c r="H214" s="484"/>
      <c r="I214" s="484"/>
      <c r="J214" s="484">
        <v>1</v>
      </c>
      <c r="K214" s="484">
        <v>50</v>
      </c>
      <c r="L214" s="495">
        <v>60</v>
      </c>
      <c r="M214" s="496" t="str">
        <f t="shared" si="6"/>
        <v>Halogen Lamps</v>
      </c>
      <c r="N214" s="493" t="str">
        <f t="shared" si="7"/>
        <v>V</v>
      </c>
    </row>
    <row r="215" spans="1:14" s="493" customFormat="1" ht="14.1" customHeight="1" x14ac:dyDescent="0.2">
      <c r="A215" s="484"/>
      <c r="B215" s="494" t="s">
        <v>955</v>
      </c>
      <c r="C215" s="484"/>
      <c r="D215" s="484" t="s">
        <v>1536</v>
      </c>
      <c r="E215" s="484" t="s">
        <v>1537</v>
      </c>
      <c r="F215" s="484" t="s">
        <v>1538</v>
      </c>
      <c r="G215" s="484"/>
      <c r="H215" s="484"/>
      <c r="I215" s="484"/>
      <c r="J215" s="484">
        <v>1</v>
      </c>
      <c r="K215" s="484">
        <v>65</v>
      </c>
      <c r="L215" s="495">
        <v>75</v>
      </c>
      <c r="M215" s="496" t="str">
        <f t="shared" si="6"/>
        <v>Halogen Lamps</v>
      </c>
      <c r="N215" s="493" t="str">
        <f t="shared" si="7"/>
        <v>V</v>
      </c>
    </row>
    <row r="216" spans="1:14" s="493" customFormat="1" ht="14.1" customHeight="1" x14ac:dyDescent="0.2">
      <c r="A216" s="484"/>
      <c r="B216" s="494" t="s">
        <v>955</v>
      </c>
      <c r="C216" s="484"/>
      <c r="D216" s="484" t="s">
        <v>1539</v>
      </c>
      <c r="E216" s="484" t="s">
        <v>1540</v>
      </c>
      <c r="F216" s="484" t="s">
        <v>1541</v>
      </c>
      <c r="G216" s="484"/>
      <c r="H216" s="484"/>
      <c r="I216" s="484"/>
      <c r="J216" s="484">
        <v>1</v>
      </c>
      <c r="K216" s="484">
        <v>75</v>
      </c>
      <c r="L216" s="495">
        <v>85</v>
      </c>
      <c r="M216" s="496" t="str">
        <f t="shared" si="6"/>
        <v>Halogen Lamps</v>
      </c>
      <c r="N216" s="493" t="str">
        <f t="shared" si="7"/>
        <v>V</v>
      </c>
    </row>
    <row r="217" spans="1:14" s="493" customFormat="1" ht="14.1" customHeight="1" x14ac:dyDescent="0.2">
      <c r="A217" s="484"/>
      <c r="B217" s="494" t="s">
        <v>1542</v>
      </c>
      <c r="C217" s="484"/>
      <c r="D217" s="484" t="s">
        <v>1543</v>
      </c>
      <c r="E217" s="484" t="s">
        <v>1544</v>
      </c>
      <c r="F217" s="484" t="s">
        <v>1545</v>
      </c>
      <c r="G217" s="484"/>
      <c r="H217" s="484" t="s">
        <v>1546</v>
      </c>
      <c r="I217" s="484"/>
      <c r="J217" s="484">
        <v>1</v>
      </c>
      <c r="K217" s="484">
        <v>100</v>
      </c>
      <c r="L217" s="495">
        <v>138</v>
      </c>
      <c r="M217" s="496" t="str">
        <f t="shared" si="6"/>
        <v>High Pressure Sodium</v>
      </c>
      <c r="N217" s="493" t="str">
        <f t="shared" si="7"/>
        <v>S</v>
      </c>
    </row>
    <row r="218" spans="1:14" s="493" customFormat="1" ht="14.1" customHeight="1" x14ac:dyDescent="0.2">
      <c r="A218" s="484"/>
      <c r="B218" s="494" t="s">
        <v>1542</v>
      </c>
      <c r="C218" s="484"/>
      <c r="D218" s="484" t="s">
        <v>1547</v>
      </c>
      <c r="E218" s="484" t="s">
        <v>1548</v>
      </c>
      <c r="F218" s="484" t="s">
        <v>1549</v>
      </c>
      <c r="G218" s="484"/>
      <c r="H218" s="484" t="s">
        <v>1546</v>
      </c>
      <c r="I218" s="484"/>
      <c r="J218" s="484">
        <v>1</v>
      </c>
      <c r="K218" s="484">
        <v>1000</v>
      </c>
      <c r="L218" s="495">
        <v>1100</v>
      </c>
      <c r="M218" s="496" t="str">
        <f t="shared" si="6"/>
        <v>High Pressure Sodium</v>
      </c>
      <c r="N218" s="493" t="str">
        <f t="shared" si="7"/>
        <v>S</v>
      </c>
    </row>
    <row r="219" spans="1:14" s="493" customFormat="1" ht="14.1" customHeight="1" x14ac:dyDescent="0.2">
      <c r="A219" s="484"/>
      <c r="B219" s="494" t="s">
        <v>1542</v>
      </c>
      <c r="C219" s="484"/>
      <c r="D219" s="484" t="s">
        <v>1550</v>
      </c>
      <c r="E219" s="484" t="s">
        <v>1551</v>
      </c>
      <c r="F219" s="484" t="s">
        <v>1552</v>
      </c>
      <c r="G219" s="484"/>
      <c r="H219" s="484" t="s">
        <v>1546</v>
      </c>
      <c r="I219" s="484"/>
      <c r="J219" s="484">
        <v>1</v>
      </c>
      <c r="K219" s="484">
        <v>150</v>
      </c>
      <c r="L219" s="495">
        <v>188</v>
      </c>
      <c r="M219" s="496" t="str">
        <f t="shared" si="6"/>
        <v>High Pressure Sodium</v>
      </c>
      <c r="N219" s="493" t="str">
        <f t="shared" si="7"/>
        <v>S</v>
      </c>
    </row>
    <row r="220" spans="1:14" s="493" customFormat="1" ht="14.1" customHeight="1" x14ac:dyDescent="0.2">
      <c r="A220" s="484"/>
      <c r="B220" s="494" t="s">
        <v>1542</v>
      </c>
      <c r="C220" s="484"/>
      <c r="D220" s="484" t="s">
        <v>1553</v>
      </c>
      <c r="E220" s="484" t="s">
        <v>1554</v>
      </c>
      <c r="F220" s="484" t="s">
        <v>1555</v>
      </c>
      <c r="G220" s="484"/>
      <c r="H220" s="484" t="s">
        <v>1546</v>
      </c>
      <c r="I220" s="484"/>
      <c r="J220" s="484">
        <v>1</v>
      </c>
      <c r="K220" s="484">
        <v>200</v>
      </c>
      <c r="L220" s="495">
        <v>250</v>
      </c>
      <c r="M220" s="496" t="str">
        <f t="shared" si="6"/>
        <v>High Pressure Sodium</v>
      </c>
      <c r="N220" s="493" t="str">
        <f t="shared" si="7"/>
        <v>S</v>
      </c>
    </row>
    <row r="221" spans="1:14" s="493" customFormat="1" ht="14.1" customHeight="1" x14ac:dyDescent="0.2">
      <c r="A221" s="484"/>
      <c r="B221" s="494" t="s">
        <v>1542</v>
      </c>
      <c r="C221" s="484"/>
      <c r="D221" s="484" t="s">
        <v>1556</v>
      </c>
      <c r="E221" s="484" t="s">
        <v>1557</v>
      </c>
      <c r="F221" s="484" t="s">
        <v>1558</v>
      </c>
      <c r="G221" s="484"/>
      <c r="H221" s="484" t="s">
        <v>1546</v>
      </c>
      <c r="I221" s="484"/>
      <c r="J221" s="484">
        <v>1</v>
      </c>
      <c r="K221" s="484">
        <v>225</v>
      </c>
      <c r="L221" s="495">
        <v>275</v>
      </c>
      <c r="M221" s="496" t="str">
        <f t="shared" si="6"/>
        <v>High Pressure Sodium</v>
      </c>
      <c r="N221" s="493" t="str">
        <f t="shared" si="7"/>
        <v>S</v>
      </c>
    </row>
    <row r="222" spans="1:14" s="493" customFormat="1" ht="14.1" customHeight="1" x14ac:dyDescent="0.2">
      <c r="A222" s="484"/>
      <c r="B222" s="494" t="s">
        <v>1542</v>
      </c>
      <c r="C222" s="484"/>
      <c r="D222" s="484" t="s">
        <v>1559</v>
      </c>
      <c r="E222" s="484" t="s">
        <v>1560</v>
      </c>
      <c r="F222" s="484" t="s">
        <v>1561</v>
      </c>
      <c r="G222" s="484"/>
      <c r="H222" s="484" t="s">
        <v>1546</v>
      </c>
      <c r="I222" s="484"/>
      <c r="J222" s="484">
        <v>1</v>
      </c>
      <c r="K222" s="484">
        <v>250</v>
      </c>
      <c r="L222" s="495">
        <v>295</v>
      </c>
      <c r="M222" s="496" t="str">
        <f t="shared" si="6"/>
        <v>High Pressure Sodium</v>
      </c>
      <c r="N222" s="493" t="str">
        <f t="shared" si="7"/>
        <v>S</v>
      </c>
    </row>
    <row r="223" spans="1:14" s="493" customFormat="1" ht="14.1" customHeight="1" x14ac:dyDescent="0.2">
      <c r="A223" s="484"/>
      <c r="B223" s="494" t="s">
        <v>1542</v>
      </c>
      <c r="C223" s="484"/>
      <c r="D223" s="484" t="s">
        <v>1562</v>
      </c>
      <c r="E223" s="484" t="s">
        <v>1563</v>
      </c>
      <c r="F223" s="484" t="s">
        <v>1564</v>
      </c>
      <c r="G223" s="484"/>
      <c r="H223" s="484" t="s">
        <v>1546</v>
      </c>
      <c r="I223" s="484"/>
      <c r="J223" s="484">
        <v>1</v>
      </c>
      <c r="K223" s="484">
        <v>310</v>
      </c>
      <c r="L223" s="495">
        <v>365</v>
      </c>
      <c r="M223" s="496" t="str">
        <f t="shared" si="6"/>
        <v>High Pressure Sodium</v>
      </c>
      <c r="N223" s="493" t="str">
        <f t="shared" si="7"/>
        <v>S</v>
      </c>
    </row>
    <row r="224" spans="1:14" s="493" customFormat="1" ht="14.1" customHeight="1" x14ac:dyDescent="0.2">
      <c r="A224" s="484"/>
      <c r="B224" s="494" t="s">
        <v>1542</v>
      </c>
      <c r="C224" s="484"/>
      <c r="D224" s="484" t="s">
        <v>1565</v>
      </c>
      <c r="E224" s="484" t="s">
        <v>1566</v>
      </c>
      <c r="F224" s="484" t="s">
        <v>1567</v>
      </c>
      <c r="G224" s="484"/>
      <c r="H224" s="484" t="s">
        <v>1546</v>
      </c>
      <c r="I224" s="484"/>
      <c r="J224" s="484">
        <v>1</v>
      </c>
      <c r="K224" s="484">
        <v>35</v>
      </c>
      <c r="L224" s="495">
        <v>46</v>
      </c>
      <c r="M224" s="496" t="str">
        <f t="shared" si="6"/>
        <v>High Pressure Sodium</v>
      </c>
      <c r="N224" s="493" t="str">
        <f t="shared" si="7"/>
        <v>S</v>
      </c>
    </row>
    <row r="225" spans="1:14" s="493" customFormat="1" ht="14.1" customHeight="1" x14ac:dyDescent="0.2">
      <c r="A225" s="484"/>
      <c r="B225" s="494" t="s">
        <v>1542</v>
      </c>
      <c r="C225" s="484"/>
      <c r="D225" s="484" t="s">
        <v>1568</v>
      </c>
      <c r="E225" s="484" t="s">
        <v>1569</v>
      </c>
      <c r="F225" s="484" t="s">
        <v>1570</v>
      </c>
      <c r="G225" s="484"/>
      <c r="H225" s="484" t="s">
        <v>1546</v>
      </c>
      <c r="I225" s="484"/>
      <c r="J225" s="484">
        <v>1</v>
      </c>
      <c r="K225" s="484">
        <v>360</v>
      </c>
      <c r="L225" s="495">
        <v>414</v>
      </c>
      <c r="M225" s="496" t="str">
        <f t="shared" si="6"/>
        <v>High Pressure Sodium</v>
      </c>
      <c r="N225" s="493" t="str">
        <f t="shared" si="7"/>
        <v>S</v>
      </c>
    </row>
    <row r="226" spans="1:14" s="493" customFormat="1" ht="14.1" customHeight="1" x14ac:dyDescent="0.2">
      <c r="A226" s="484"/>
      <c r="B226" s="494" t="s">
        <v>1542</v>
      </c>
      <c r="C226" s="484"/>
      <c r="D226" s="484" t="s">
        <v>1571</v>
      </c>
      <c r="E226" s="484" t="s">
        <v>1572</v>
      </c>
      <c r="F226" s="484" t="s">
        <v>1573</v>
      </c>
      <c r="G226" s="484"/>
      <c r="H226" s="484" t="s">
        <v>1546</v>
      </c>
      <c r="I226" s="484"/>
      <c r="J226" s="484">
        <v>1</v>
      </c>
      <c r="K226" s="484">
        <v>400</v>
      </c>
      <c r="L226" s="495">
        <v>465</v>
      </c>
      <c r="M226" s="496" t="str">
        <f t="shared" si="6"/>
        <v>High Pressure Sodium</v>
      </c>
      <c r="N226" s="493" t="str">
        <f t="shared" si="7"/>
        <v>S</v>
      </c>
    </row>
    <row r="227" spans="1:14" s="493" customFormat="1" ht="14.1" customHeight="1" x14ac:dyDescent="0.2">
      <c r="A227" s="484"/>
      <c r="B227" s="494" t="s">
        <v>1542</v>
      </c>
      <c r="C227" s="484"/>
      <c r="D227" s="484" t="s">
        <v>1574</v>
      </c>
      <c r="E227" s="484" t="s">
        <v>1575</v>
      </c>
      <c r="F227" s="484" t="s">
        <v>1576</v>
      </c>
      <c r="G227" s="484"/>
      <c r="H227" s="484" t="s">
        <v>1546</v>
      </c>
      <c r="I227" s="484"/>
      <c r="J227" s="484">
        <v>1</v>
      </c>
      <c r="K227" s="484">
        <v>50</v>
      </c>
      <c r="L227" s="495">
        <v>66</v>
      </c>
      <c r="M227" s="496" t="str">
        <f t="shared" si="6"/>
        <v>High Pressure Sodium</v>
      </c>
      <c r="N227" s="493" t="str">
        <f t="shared" si="7"/>
        <v>S</v>
      </c>
    </row>
    <row r="228" spans="1:14" s="493" customFormat="1" ht="14.1" customHeight="1" x14ac:dyDescent="0.2">
      <c r="A228" s="484"/>
      <c r="B228" s="494" t="s">
        <v>1542</v>
      </c>
      <c r="C228" s="484"/>
      <c r="D228" s="484" t="s">
        <v>1577</v>
      </c>
      <c r="E228" s="484" t="s">
        <v>1578</v>
      </c>
      <c r="F228" s="484" t="s">
        <v>1579</v>
      </c>
      <c r="G228" s="484"/>
      <c r="H228" s="484" t="s">
        <v>1546</v>
      </c>
      <c r="I228" s="484"/>
      <c r="J228" s="484">
        <v>1</v>
      </c>
      <c r="K228" s="484">
        <v>600</v>
      </c>
      <c r="L228" s="495">
        <v>675</v>
      </c>
      <c r="M228" s="496" t="str">
        <f t="shared" si="6"/>
        <v>High Pressure Sodium</v>
      </c>
      <c r="N228" s="493" t="str">
        <f t="shared" si="7"/>
        <v>S</v>
      </c>
    </row>
    <row r="229" spans="1:14" s="493" customFormat="1" ht="14.1" customHeight="1" x14ac:dyDescent="0.2">
      <c r="A229" s="484"/>
      <c r="B229" s="494" t="s">
        <v>1542</v>
      </c>
      <c r="C229" s="484"/>
      <c r="D229" s="484" t="s">
        <v>1580</v>
      </c>
      <c r="E229" s="484" t="s">
        <v>1581</v>
      </c>
      <c r="F229" s="484" t="s">
        <v>1582</v>
      </c>
      <c r="G229" s="484"/>
      <c r="H229" s="484" t="s">
        <v>1546</v>
      </c>
      <c r="I229" s="484"/>
      <c r="J229" s="484">
        <v>1</v>
      </c>
      <c r="K229" s="484">
        <v>70</v>
      </c>
      <c r="L229" s="495">
        <v>95</v>
      </c>
      <c r="M229" s="496" t="str">
        <f t="shared" si="6"/>
        <v>High Pressure Sodium</v>
      </c>
      <c r="N229" s="493" t="str">
        <f t="shared" si="7"/>
        <v>S</v>
      </c>
    </row>
    <row r="230" spans="1:14" s="493" customFormat="1" ht="14.1" customHeight="1" x14ac:dyDescent="0.2">
      <c r="A230" s="484"/>
      <c r="B230" s="494" t="s">
        <v>1542</v>
      </c>
      <c r="C230" s="484"/>
      <c r="D230" s="484" t="s">
        <v>1583</v>
      </c>
      <c r="E230" s="484" t="s">
        <v>1584</v>
      </c>
      <c r="F230" s="484" t="s">
        <v>1585</v>
      </c>
      <c r="G230" s="484"/>
      <c r="H230" s="484" t="s">
        <v>1546</v>
      </c>
      <c r="I230" s="484"/>
      <c r="J230" s="484">
        <v>1</v>
      </c>
      <c r="K230" s="484">
        <v>750</v>
      </c>
      <c r="L230" s="495">
        <v>835</v>
      </c>
      <c r="M230" s="496" t="str">
        <f t="shared" si="6"/>
        <v>High Pressure Sodium</v>
      </c>
      <c r="N230" s="493" t="str">
        <f t="shared" si="7"/>
        <v>S</v>
      </c>
    </row>
    <row r="231" spans="1:14" s="493" customFormat="1" ht="14.1" customHeight="1" x14ac:dyDescent="0.2">
      <c r="A231" s="484"/>
      <c r="B231" s="494" t="s">
        <v>1586</v>
      </c>
      <c r="C231" s="484" t="s">
        <v>1587</v>
      </c>
      <c r="D231" s="484" t="s">
        <v>1588</v>
      </c>
      <c r="E231" s="484" t="s">
        <v>1589</v>
      </c>
      <c r="F231" s="484" t="s">
        <v>1590</v>
      </c>
      <c r="G231" s="484"/>
      <c r="H231" s="484" t="s">
        <v>1047</v>
      </c>
      <c r="I231" s="484">
        <v>48</v>
      </c>
      <c r="J231" s="484">
        <v>1</v>
      </c>
      <c r="K231" s="484">
        <v>32</v>
      </c>
      <c r="L231" s="495">
        <v>28</v>
      </c>
      <c r="M231" s="496" t="str">
        <f t="shared" si="6"/>
        <v>HPT8</v>
      </c>
      <c r="N231" s="493" t="str">
        <f t="shared" si="7"/>
        <v>1</v>
      </c>
    </row>
    <row r="232" spans="1:14" s="493" customFormat="1" ht="14.1" customHeight="1" x14ac:dyDescent="0.2">
      <c r="A232" s="484"/>
      <c r="B232" s="494" t="s">
        <v>1586</v>
      </c>
      <c r="C232" s="484" t="s">
        <v>1587</v>
      </c>
      <c r="D232" s="484" t="s">
        <v>1591</v>
      </c>
      <c r="E232" s="484" t="s">
        <v>1589</v>
      </c>
      <c r="F232" s="484" t="s">
        <v>1592</v>
      </c>
      <c r="G232" s="484"/>
      <c r="H232" s="484" t="s">
        <v>1047</v>
      </c>
      <c r="I232" s="484">
        <v>48</v>
      </c>
      <c r="J232" s="484">
        <v>1</v>
      </c>
      <c r="K232" s="484">
        <v>32</v>
      </c>
      <c r="L232" s="495">
        <v>39</v>
      </c>
      <c r="M232" s="496" t="str">
        <f t="shared" si="6"/>
        <v>HPT8</v>
      </c>
      <c r="N232" s="493" t="str">
        <f t="shared" si="7"/>
        <v>1</v>
      </c>
    </row>
    <row r="233" spans="1:14" s="493" customFormat="1" ht="14.1" customHeight="1" x14ac:dyDescent="0.2">
      <c r="A233" s="484"/>
      <c r="B233" s="494" t="s">
        <v>1586</v>
      </c>
      <c r="C233" s="484" t="s">
        <v>1587</v>
      </c>
      <c r="D233" s="484" t="s">
        <v>1593</v>
      </c>
      <c r="E233" s="484" t="s">
        <v>1589</v>
      </c>
      <c r="F233" s="484" t="s">
        <v>1594</v>
      </c>
      <c r="G233" s="484"/>
      <c r="H233" s="484" t="s">
        <v>1047</v>
      </c>
      <c r="I233" s="484">
        <v>48</v>
      </c>
      <c r="J233" s="484">
        <v>1</v>
      </c>
      <c r="K233" s="484">
        <v>32</v>
      </c>
      <c r="L233" s="495">
        <v>25</v>
      </c>
      <c r="M233" s="496" t="str">
        <f t="shared" si="6"/>
        <v>HPT8</v>
      </c>
      <c r="N233" s="493" t="str">
        <f t="shared" si="7"/>
        <v>1</v>
      </c>
    </row>
    <row r="234" spans="1:14" s="493" customFormat="1" ht="14.1" customHeight="1" x14ac:dyDescent="0.2">
      <c r="A234" s="484"/>
      <c r="B234" s="494" t="s">
        <v>1586</v>
      </c>
      <c r="C234" s="484" t="s">
        <v>1587</v>
      </c>
      <c r="D234" s="484" t="s">
        <v>1595</v>
      </c>
      <c r="E234" s="484" t="s">
        <v>1589</v>
      </c>
      <c r="F234" s="484" t="s">
        <v>1596</v>
      </c>
      <c r="G234" s="484"/>
      <c r="H234" s="484" t="s">
        <v>1047</v>
      </c>
      <c r="I234" s="484">
        <v>48</v>
      </c>
      <c r="J234" s="484">
        <v>2</v>
      </c>
      <c r="K234" s="484">
        <v>32</v>
      </c>
      <c r="L234" s="495">
        <v>55</v>
      </c>
      <c r="M234" s="496" t="str">
        <f t="shared" si="6"/>
        <v>HPT8</v>
      </c>
      <c r="N234" s="493" t="str">
        <f t="shared" si="7"/>
        <v>2</v>
      </c>
    </row>
    <row r="235" spans="1:14" s="493" customFormat="1" ht="14.1" customHeight="1" x14ac:dyDescent="0.2">
      <c r="A235" s="484"/>
      <c r="B235" s="494" t="s">
        <v>1586</v>
      </c>
      <c r="C235" s="484" t="s">
        <v>1587</v>
      </c>
      <c r="D235" s="484" t="s">
        <v>1597</v>
      </c>
      <c r="E235" s="484" t="s">
        <v>1589</v>
      </c>
      <c r="F235" s="484" t="s">
        <v>1598</v>
      </c>
      <c r="G235" s="484"/>
      <c r="H235" s="484" t="s">
        <v>1047</v>
      </c>
      <c r="I235" s="484">
        <v>48</v>
      </c>
      <c r="J235" s="484">
        <v>2</v>
      </c>
      <c r="K235" s="484">
        <v>32</v>
      </c>
      <c r="L235" s="495">
        <v>73</v>
      </c>
      <c r="M235" s="496" t="str">
        <f t="shared" si="6"/>
        <v>HPT8</v>
      </c>
      <c r="N235" s="493" t="str">
        <f t="shared" si="7"/>
        <v>2</v>
      </c>
    </row>
    <row r="236" spans="1:14" s="493" customFormat="1" ht="14.1" customHeight="1" x14ac:dyDescent="0.2">
      <c r="A236" s="484"/>
      <c r="B236" s="494" t="s">
        <v>1586</v>
      </c>
      <c r="C236" s="484" t="s">
        <v>1587</v>
      </c>
      <c r="D236" s="484" t="s">
        <v>1599</v>
      </c>
      <c r="E236" s="484" t="s">
        <v>1589</v>
      </c>
      <c r="F236" s="484" t="s">
        <v>1600</v>
      </c>
      <c r="G236" s="484"/>
      <c r="H236" s="484" t="s">
        <v>1047</v>
      </c>
      <c r="I236" s="484">
        <v>48</v>
      </c>
      <c r="J236" s="484">
        <v>2</v>
      </c>
      <c r="K236" s="484">
        <v>32</v>
      </c>
      <c r="L236" s="495">
        <v>48</v>
      </c>
      <c r="M236" s="496" t="str">
        <f t="shared" si="6"/>
        <v>HPT8</v>
      </c>
      <c r="N236" s="493" t="str">
        <f t="shared" si="7"/>
        <v>2</v>
      </c>
    </row>
    <row r="237" spans="1:14" s="493" customFormat="1" ht="14.1" customHeight="1" x14ac:dyDescent="0.2">
      <c r="A237" s="484"/>
      <c r="B237" s="494" t="s">
        <v>1586</v>
      </c>
      <c r="C237" s="484" t="s">
        <v>1587</v>
      </c>
      <c r="D237" s="484" t="s">
        <v>1601</v>
      </c>
      <c r="E237" s="484" t="s">
        <v>1589</v>
      </c>
      <c r="F237" s="484" t="s">
        <v>1602</v>
      </c>
      <c r="G237" s="484"/>
      <c r="H237" s="484" t="s">
        <v>1047</v>
      </c>
      <c r="I237" s="484">
        <v>48</v>
      </c>
      <c r="J237" s="484">
        <v>3</v>
      </c>
      <c r="K237" s="484">
        <v>32</v>
      </c>
      <c r="L237" s="495">
        <v>80</v>
      </c>
      <c r="M237" s="496" t="str">
        <f t="shared" si="6"/>
        <v>HPT8</v>
      </c>
      <c r="N237" s="493" t="str">
        <f t="shared" si="7"/>
        <v>3</v>
      </c>
    </row>
    <row r="238" spans="1:14" s="493" customFormat="1" ht="14.1" customHeight="1" x14ac:dyDescent="0.2">
      <c r="A238" s="484"/>
      <c r="B238" s="494" t="s">
        <v>1586</v>
      </c>
      <c r="C238" s="484" t="s">
        <v>1587</v>
      </c>
      <c r="D238" s="484" t="s">
        <v>1603</v>
      </c>
      <c r="E238" s="484" t="s">
        <v>1589</v>
      </c>
      <c r="F238" s="484" t="s">
        <v>1604</v>
      </c>
      <c r="G238" s="484"/>
      <c r="H238" s="484" t="s">
        <v>1047</v>
      </c>
      <c r="I238" s="484">
        <v>48</v>
      </c>
      <c r="J238" s="484">
        <v>3</v>
      </c>
      <c r="K238" s="484">
        <v>32</v>
      </c>
      <c r="L238" s="495">
        <v>104</v>
      </c>
      <c r="M238" s="496" t="str">
        <f t="shared" si="6"/>
        <v>HPT8</v>
      </c>
      <c r="N238" s="493" t="str">
        <f t="shared" si="7"/>
        <v>3</v>
      </c>
    </row>
    <row r="239" spans="1:14" s="493" customFormat="1" ht="14.1" customHeight="1" x14ac:dyDescent="0.2">
      <c r="A239" s="484"/>
      <c r="B239" s="494" t="s">
        <v>1586</v>
      </c>
      <c r="C239" s="484" t="s">
        <v>1587</v>
      </c>
      <c r="D239" s="484" t="s">
        <v>1605</v>
      </c>
      <c r="E239" s="484" t="s">
        <v>1589</v>
      </c>
      <c r="F239" s="484" t="s">
        <v>1606</v>
      </c>
      <c r="G239" s="484"/>
      <c r="H239" s="484" t="s">
        <v>1047</v>
      </c>
      <c r="I239" s="484">
        <v>48</v>
      </c>
      <c r="J239" s="484">
        <v>3</v>
      </c>
      <c r="K239" s="484">
        <v>32</v>
      </c>
      <c r="L239" s="495">
        <v>71</v>
      </c>
      <c r="M239" s="496" t="str">
        <f t="shared" si="6"/>
        <v>HPT8</v>
      </c>
      <c r="N239" s="493" t="str">
        <f t="shared" si="7"/>
        <v>3</v>
      </c>
    </row>
    <row r="240" spans="1:14" s="493" customFormat="1" ht="14.1" customHeight="1" x14ac:dyDescent="0.2">
      <c r="A240" s="484"/>
      <c r="B240" s="494" t="s">
        <v>1586</v>
      </c>
      <c r="C240" s="484" t="s">
        <v>1587</v>
      </c>
      <c r="D240" s="484" t="s">
        <v>1607</v>
      </c>
      <c r="E240" s="484" t="s">
        <v>1608</v>
      </c>
      <c r="F240" s="484" t="s">
        <v>1609</v>
      </c>
      <c r="G240" s="484"/>
      <c r="H240" s="484" t="s">
        <v>1047</v>
      </c>
      <c r="I240" s="484">
        <v>48</v>
      </c>
      <c r="J240" s="484">
        <v>4</v>
      </c>
      <c r="K240" s="484">
        <v>32</v>
      </c>
      <c r="L240" s="495">
        <v>106</v>
      </c>
      <c r="M240" s="496" t="str">
        <f t="shared" si="6"/>
        <v>HPT8</v>
      </c>
      <c r="N240" s="493" t="str">
        <f t="shared" si="7"/>
        <v>4</v>
      </c>
    </row>
    <row r="241" spans="1:14" s="493" customFormat="1" ht="14.1" customHeight="1" x14ac:dyDescent="0.2">
      <c r="A241" s="484"/>
      <c r="B241" s="494" t="s">
        <v>1586</v>
      </c>
      <c r="C241" s="484" t="s">
        <v>1587</v>
      </c>
      <c r="D241" s="484" t="s">
        <v>1610</v>
      </c>
      <c r="E241" s="484" t="s">
        <v>1608</v>
      </c>
      <c r="F241" s="484" t="s">
        <v>1611</v>
      </c>
      <c r="G241" s="484"/>
      <c r="H241" s="484" t="s">
        <v>1047</v>
      </c>
      <c r="I241" s="484">
        <v>48</v>
      </c>
      <c r="J241" s="484">
        <v>4</v>
      </c>
      <c r="K241" s="484">
        <v>32</v>
      </c>
      <c r="L241" s="495">
        <v>145</v>
      </c>
      <c r="M241" s="496" t="str">
        <f t="shared" si="6"/>
        <v>HPT8</v>
      </c>
      <c r="N241" s="493" t="str">
        <f t="shared" si="7"/>
        <v>4</v>
      </c>
    </row>
    <row r="242" spans="1:14" s="493" customFormat="1" ht="14.1" customHeight="1" x14ac:dyDescent="0.2">
      <c r="A242" s="484"/>
      <c r="B242" s="494" t="s">
        <v>1586</v>
      </c>
      <c r="C242" s="484" t="s">
        <v>1587</v>
      </c>
      <c r="D242" s="484" t="s">
        <v>1612</v>
      </c>
      <c r="E242" s="484" t="s">
        <v>1608</v>
      </c>
      <c r="F242" s="484" t="s">
        <v>1613</v>
      </c>
      <c r="G242" s="484"/>
      <c r="H242" s="484" t="s">
        <v>1047</v>
      </c>
      <c r="I242" s="484">
        <v>48</v>
      </c>
      <c r="J242" s="484">
        <v>4</v>
      </c>
      <c r="K242" s="484">
        <v>32</v>
      </c>
      <c r="L242" s="495">
        <v>95</v>
      </c>
      <c r="M242" s="496" t="str">
        <f t="shared" si="6"/>
        <v>HPT8</v>
      </c>
      <c r="N242" s="493" t="str">
        <f t="shared" si="7"/>
        <v>4</v>
      </c>
    </row>
    <row r="243" spans="1:14" s="493" customFormat="1" ht="14.1" customHeight="1" x14ac:dyDescent="0.2">
      <c r="A243" s="484"/>
      <c r="B243" s="494" t="s">
        <v>1586</v>
      </c>
      <c r="C243" s="484" t="s">
        <v>1587</v>
      </c>
      <c r="D243" s="484" t="s">
        <v>1614</v>
      </c>
      <c r="E243" s="484" t="s">
        <v>1608</v>
      </c>
      <c r="F243" s="484" t="s">
        <v>1615</v>
      </c>
      <c r="G243" s="484"/>
      <c r="H243" s="484" t="s">
        <v>1616</v>
      </c>
      <c r="I243" s="484">
        <v>48</v>
      </c>
      <c r="J243" s="484">
        <v>6</v>
      </c>
      <c r="K243" s="484">
        <v>32</v>
      </c>
      <c r="L243" s="495">
        <v>215</v>
      </c>
      <c r="M243" s="496" t="str">
        <f t="shared" si="6"/>
        <v>HPT8</v>
      </c>
      <c r="N243" s="493" t="str">
        <f t="shared" si="7"/>
        <v>6</v>
      </c>
    </row>
    <row r="244" spans="1:14" s="493" customFormat="1" ht="14.1" customHeight="1" x14ac:dyDescent="0.2">
      <c r="A244" s="484"/>
      <c r="B244" s="494" t="s">
        <v>1617</v>
      </c>
      <c r="C244" s="484" t="s">
        <v>1587</v>
      </c>
      <c r="D244" s="484" t="s">
        <v>1618</v>
      </c>
      <c r="E244" s="484" t="s">
        <v>1608</v>
      </c>
      <c r="F244" s="484" t="s">
        <v>1619</v>
      </c>
      <c r="G244" s="484"/>
      <c r="H244" s="484" t="s">
        <v>1616</v>
      </c>
      <c r="I244" s="484">
        <v>48</v>
      </c>
      <c r="J244" s="484">
        <v>8</v>
      </c>
      <c r="K244" s="484">
        <v>32</v>
      </c>
      <c r="L244" s="495">
        <v>290</v>
      </c>
      <c r="M244" s="496" t="str">
        <f t="shared" si="6"/>
        <v>T8</v>
      </c>
      <c r="N244" s="493" t="str">
        <f t="shared" si="7"/>
        <v>8</v>
      </c>
    </row>
    <row r="245" spans="1:14" s="493" customFormat="1" ht="14.1" customHeight="1" x14ac:dyDescent="0.2">
      <c r="A245" s="484"/>
      <c r="B245" s="494" t="s">
        <v>1620</v>
      </c>
      <c r="C245" s="484" t="s">
        <v>1587</v>
      </c>
      <c r="D245" s="484" t="s">
        <v>1621</v>
      </c>
      <c r="E245" s="484" t="s">
        <v>1622</v>
      </c>
      <c r="F245" s="484" t="s">
        <v>1623</v>
      </c>
      <c r="G245" s="484"/>
      <c r="H245" s="484" t="s">
        <v>1616</v>
      </c>
      <c r="I245" s="484">
        <v>48</v>
      </c>
      <c r="J245" s="484">
        <v>1</v>
      </c>
      <c r="K245" s="484">
        <v>25</v>
      </c>
      <c r="L245" s="495">
        <v>22</v>
      </c>
      <c r="M245" s="496" t="str">
        <f t="shared" si="6"/>
        <v>HPT8-RW</v>
      </c>
      <c r="N245" s="493" t="str">
        <f t="shared" si="7"/>
        <v>1</v>
      </c>
    </row>
    <row r="246" spans="1:14" s="493" customFormat="1" ht="14.1" customHeight="1" x14ac:dyDescent="0.2">
      <c r="A246" s="484"/>
      <c r="B246" s="494" t="s">
        <v>1620</v>
      </c>
      <c r="C246" s="484" t="s">
        <v>1587</v>
      </c>
      <c r="D246" s="484" t="s">
        <v>1624</v>
      </c>
      <c r="E246" s="484" t="s">
        <v>1622</v>
      </c>
      <c r="F246" s="484" t="s">
        <v>1625</v>
      </c>
      <c r="G246" s="484"/>
      <c r="H246" s="484" t="s">
        <v>1616</v>
      </c>
      <c r="I246" s="484">
        <v>48</v>
      </c>
      <c r="J246" s="484">
        <v>1</v>
      </c>
      <c r="K246" s="484">
        <v>25</v>
      </c>
      <c r="L246" s="495">
        <v>30</v>
      </c>
      <c r="M246" s="496" t="str">
        <f t="shared" si="6"/>
        <v>HPT8-RW</v>
      </c>
      <c r="N246" s="493" t="str">
        <f t="shared" si="7"/>
        <v>1</v>
      </c>
    </row>
    <row r="247" spans="1:14" s="493" customFormat="1" ht="14.1" customHeight="1" x14ac:dyDescent="0.2">
      <c r="A247" s="484"/>
      <c r="B247" s="494" t="s">
        <v>1620</v>
      </c>
      <c r="C247" s="484" t="s">
        <v>1587</v>
      </c>
      <c r="D247" s="484" t="s">
        <v>1626</v>
      </c>
      <c r="E247" s="484" t="s">
        <v>1622</v>
      </c>
      <c r="F247" s="484" t="s">
        <v>1627</v>
      </c>
      <c r="G247" s="484"/>
      <c r="H247" s="484" t="s">
        <v>1616</v>
      </c>
      <c r="I247" s="484">
        <v>48</v>
      </c>
      <c r="J247" s="484">
        <v>1</v>
      </c>
      <c r="K247" s="484">
        <v>25</v>
      </c>
      <c r="L247" s="495">
        <v>19</v>
      </c>
      <c r="M247" s="496" t="str">
        <f t="shared" si="6"/>
        <v>HPT8-RW</v>
      </c>
      <c r="N247" s="493" t="str">
        <f t="shared" si="7"/>
        <v>1</v>
      </c>
    </row>
    <row r="248" spans="1:14" s="493" customFormat="1" ht="14.1" customHeight="1" x14ac:dyDescent="0.2">
      <c r="A248" s="484"/>
      <c r="B248" s="494" t="s">
        <v>1620</v>
      </c>
      <c r="C248" s="484" t="s">
        <v>1587</v>
      </c>
      <c r="D248" s="484" t="s">
        <v>1628</v>
      </c>
      <c r="E248" s="484" t="s">
        <v>1629</v>
      </c>
      <c r="F248" s="484" t="s">
        <v>1590</v>
      </c>
      <c r="G248" s="484"/>
      <c r="H248" s="484" t="s">
        <v>1047</v>
      </c>
      <c r="I248" s="484">
        <v>48</v>
      </c>
      <c r="J248" s="484">
        <v>1</v>
      </c>
      <c r="K248" s="484">
        <v>28</v>
      </c>
      <c r="L248" s="495">
        <v>26</v>
      </c>
      <c r="M248" s="496" t="str">
        <f t="shared" si="6"/>
        <v>HPT8-RW</v>
      </c>
      <c r="N248" s="493" t="str">
        <f t="shared" si="7"/>
        <v>1</v>
      </c>
    </row>
    <row r="249" spans="1:14" s="493" customFormat="1" ht="14.1" customHeight="1" x14ac:dyDescent="0.2">
      <c r="A249" s="484"/>
      <c r="B249" s="494" t="s">
        <v>1620</v>
      </c>
      <c r="C249" s="484" t="s">
        <v>1587</v>
      </c>
      <c r="D249" s="484" t="s">
        <v>1630</v>
      </c>
      <c r="E249" s="484" t="s">
        <v>1629</v>
      </c>
      <c r="F249" s="484" t="s">
        <v>1631</v>
      </c>
      <c r="G249" s="484"/>
      <c r="H249" s="484" t="s">
        <v>1047</v>
      </c>
      <c r="I249" s="484">
        <v>48</v>
      </c>
      <c r="J249" s="484">
        <v>1</v>
      </c>
      <c r="K249" s="484">
        <v>28</v>
      </c>
      <c r="L249" s="495">
        <v>25</v>
      </c>
      <c r="M249" s="496" t="str">
        <f t="shared" si="6"/>
        <v>HPT8-RW</v>
      </c>
      <c r="N249" s="493" t="str">
        <f t="shared" si="7"/>
        <v>1</v>
      </c>
    </row>
    <row r="250" spans="1:14" s="493" customFormat="1" ht="14.1" customHeight="1" x14ac:dyDescent="0.2">
      <c r="A250" s="484"/>
      <c r="B250" s="494" t="s">
        <v>1620</v>
      </c>
      <c r="C250" s="484" t="s">
        <v>1587</v>
      </c>
      <c r="D250" s="484" t="s">
        <v>1632</v>
      </c>
      <c r="E250" s="484" t="s">
        <v>1629</v>
      </c>
      <c r="F250" s="484" t="s">
        <v>1633</v>
      </c>
      <c r="G250" s="484"/>
      <c r="H250" s="484" t="s">
        <v>1047</v>
      </c>
      <c r="I250" s="484">
        <v>48</v>
      </c>
      <c r="J250" s="484">
        <v>1</v>
      </c>
      <c r="K250" s="484">
        <v>28</v>
      </c>
      <c r="L250" s="495">
        <v>32</v>
      </c>
      <c r="M250" s="496" t="str">
        <f t="shared" si="6"/>
        <v>HPT8-RW</v>
      </c>
      <c r="N250" s="493" t="str">
        <f t="shared" si="7"/>
        <v>1</v>
      </c>
    </row>
    <row r="251" spans="1:14" s="493" customFormat="1" ht="14.1" customHeight="1" x14ac:dyDescent="0.2">
      <c r="A251" s="484"/>
      <c r="B251" s="494" t="s">
        <v>1620</v>
      </c>
      <c r="C251" s="484" t="s">
        <v>1587</v>
      </c>
      <c r="D251" s="484" t="s">
        <v>1634</v>
      </c>
      <c r="E251" s="484" t="s">
        <v>1629</v>
      </c>
      <c r="F251" s="484" t="s">
        <v>1635</v>
      </c>
      <c r="G251" s="484"/>
      <c r="H251" s="484" t="s">
        <v>1047</v>
      </c>
      <c r="I251" s="484">
        <v>48</v>
      </c>
      <c r="J251" s="484">
        <v>1</v>
      </c>
      <c r="K251" s="484">
        <v>28</v>
      </c>
      <c r="L251" s="495">
        <v>22</v>
      </c>
      <c r="M251" s="496" t="str">
        <f t="shared" si="6"/>
        <v>HPT8-RW</v>
      </c>
      <c r="N251" s="493" t="str">
        <f t="shared" si="7"/>
        <v>1</v>
      </c>
    </row>
    <row r="252" spans="1:14" s="493" customFormat="1" ht="14.1" customHeight="1" x14ac:dyDescent="0.2">
      <c r="A252" s="484"/>
      <c r="B252" s="494" t="s">
        <v>1620</v>
      </c>
      <c r="C252" s="484" t="s">
        <v>1587</v>
      </c>
      <c r="D252" s="484" t="s">
        <v>1636</v>
      </c>
      <c r="E252" s="484" t="s">
        <v>1629</v>
      </c>
      <c r="F252" s="484" t="s">
        <v>1637</v>
      </c>
      <c r="G252" s="484"/>
      <c r="H252" s="484" t="s">
        <v>1047</v>
      </c>
      <c r="I252" s="484">
        <v>48</v>
      </c>
      <c r="J252" s="484">
        <v>1</v>
      </c>
      <c r="K252" s="484">
        <v>28</v>
      </c>
      <c r="L252" s="495">
        <v>25</v>
      </c>
      <c r="M252" s="496" t="str">
        <f t="shared" si="6"/>
        <v>HPT8-RW</v>
      </c>
      <c r="N252" s="493" t="str">
        <f t="shared" si="7"/>
        <v>1</v>
      </c>
    </row>
    <row r="253" spans="1:14" s="493" customFormat="1" ht="14.1" customHeight="1" x14ac:dyDescent="0.2">
      <c r="A253" s="484"/>
      <c r="B253" s="494" t="s">
        <v>1620</v>
      </c>
      <c r="C253" s="484" t="s">
        <v>1587</v>
      </c>
      <c r="D253" s="484" t="s">
        <v>1638</v>
      </c>
      <c r="E253" s="484" t="s">
        <v>1629</v>
      </c>
      <c r="F253" s="484" t="s">
        <v>1639</v>
      </c>
      <c r="G253" s="484"/>
      <c r="H253" s="484" t="s">
        <v>1047</v>
      </c>
      <c r="I253" s="484">
        <v>48</v>
      </c>
      <c r="J253" s="484">
        <v>1</v>
      </c>
      <c r="K253" s="484">
        <v>28</v>
      </c>
      <c r="L253" s="495">
        <v>32</v>
      </c>
      <c r="M253" s="496" t="str">
        <f t="shared" si="6"/>
        <v>HPT8-RW</v>
      </c>
      <c r="N253" s="493" t="str">
        <f t="shared" si="7"/>
        <v>1</v>
      </c>
    </row>
    <row r="254" spans="1:14" s="493" customFormat="1" ht="14.1" customHeight="1" x14ac:dyDescent="0.2">
      <c r="A254" s="484"/>
      <c r="B254" s="494" t="s">
        <v>1620</v>
      </c>
      <c r="C254" s="484" t="s">
        <v>1587</v>
      </c>
      <c r="D254" s="484" t="s">
        <v>1640</v>
      </c>
      <c r="E254" s="484" t="s">
        <v>1629</v>
      </c>
      <c r="F254" s="484" t="s">
        <v>1641</v>
      </c>
      <c r="G254" s="484"/>
      <c r="H254" s="484" t="s">
        <v>1047</v>
      </c>
      <c r="I254" s="484">
        <v>48</v>
      </c>
      <c r="J254" s="484">
        <v>1</v>
      </c>
      <c r="K254" s="484">
        <v>28</v>
      </c>
      <c r="L254" s="495">
        <v>22</v>
      </c>
      <c r="M254" s="496" t="str">
        <f t="shared" si="6"/>
        <v>HPT8-RW</v>
      </c>
      <c r="N254" s="493" t="str">
        <f t="shared" si="7"/>
        <v>1</v>
      </c>
    </row>
    <row r="255" spans="1:14" s="493" customFormat="1" ht="14.1" customHeight="1" x14ac:dyDescent="0.2">
      <c r="A255" s="484"/>
      <c r="B255" s="494" t="s">
        <v>1620</v>
      </c>
      <c r="C255" s="484" t="s">
        <v>1587</v>
      </c>
      <c r="D255" s="484" t="s">
        <v>1642</v>
      </c>
      <c r="E255" s="484" t="s">
        <v>1629</v>
      </c>
      <c r="F255" s="484" t="s">
        <v>1643</v>
      </c>
      <c r="G255" s="484"/>
      <c r="H255" s="484" t="s">
        <v>1047</v>
      </c>
      <c r="I255" s="484">
        <v>48</v>
      </c>
      <c r="J255" s="484">
        <v>1</v>
      </c>
      <c r="K255" s="484">
        <v>28</v>
      </c>
      <c r="L255" s="495">
        <v>24</v>
      </c>
      <c r="M255" s="496" t="str">
        <f t="shared" si="6"/>
        <v>HPT8-RW</v>
      </c>
      <c r="N255" s="493" t="str">
        <f t="shared" si="7"/>
        <v>1</v>
      </c>
    </row>
    <row r="256" spans="1:14" s="493" customFormat="1" ht="14.1" customHeight="1" x14ac:dyDescent="0.2">
      <c r="A256" s="484"/>
      <c r="B256" s="494" t="s">
        <v>1620</v>
      </c>
      <c r="C256" s="484" t="s">
        <v>1587</v>
      </c>
      <c r="D256" s="484" t="s">
        <v>1644</v>
      </c>
      <c r="E256" s="484" t="s">
        <v>1629</v>
      </c>
      <c r="F256" s="484" t="s">
        <v>1645</v>
      </c>
      <c r="G256" s="484"/>
      <c r="H256" s="484" t="s">
        <v>1047</v>
      </c>
      <c r="I256" s="484">
        <v>48</v>
      </c>
      <c r="J256" s="484">
        <v>1</v>
      </c>
      <c r="K256" s="484">
        <v>28</v>
      </c>
      <c r="L256" s="495">
        <v>21</v>
      </c>
      <c r="M256" s="496" t="str">
        <f t="shared" si="6"/>
        <v>HPT8-RW</v>
      </c>
      <c r="N256" s="493" t="str">
        <f t="shared" si="7"/>
        <v>1</v>
      </c>
    </row>
    <row r="257" spans="1:14" s="493" customFormat="1" ht="14.1" customHeight="1" x14ac:dyDescent="0.2">
      <c r="A257" s="484"/>
      <c r="B257" s="494" t="s">
        <v>1620</v>
      </c>
      <c r="C257" s="484" t="s">
        <v>1587</v>
      </c>
      <c r="D257" s="484" t="s">
        <v>1646</v>
      </c>
      <c r="E257" s="484" t="s">
        <v>1629</v>
      </c>
      <c r="F257" s="484" t="s">
        <v>1592</v>
      </c>
      <c r="G257" s="484"/>
      <c r="H257" s="484" t="s">
        <v>1047</v>
      </c>
      <c r="I257" s="484">
        <v>48</v>
      </c>
      <c r="J257" s="484">
        <v>1</v>
      </c>
      <c r="K257" s="484">
        <v>28</v>
      </c>
      <c r="L257" s="495">
        <v>33</v>
      </c>
      <c r="M257" s="496" t="str">
        <f t="shared" si="6"/>
        <v>HPT8-RW</v>
      </c>
      <c r="N257" s="493" t="str">
        <f t="shared" si="7"/>
        <v>1</v>
      </c>
    </row>
    <row r="258" spans="1:14" s="493" customFormat="1" ht="14.1" customHeight="1" x14ac:dyDescent="0.2">
      <c r="A258" s="484"/>
      <c r="B258" s="494" t="s">
        <v>1620</v>
      </c>
      <c r="C258" s="484" t="s">
        <v>1587</v>
      </c>
      <c r="D258" s="484" t="s">
        <v>1647</v>
      </c>
      <c r="E258" s="484" t="s">
        <v>1629</v>
      </c>
      <c r="F258" s="484" t="s">
        <v>1594</v>
      </c>
      <c r="G258" s="484"/>
      <c r="H258" s="484" t="s">
        <v>1047</v>
      </c>
      <c r="I258" s="484">
        <v>48</v>
      </c>
      <c r="J258" s="484">
        <v>1</v>
      </c>
      <c r="K258" s="484">
        <v>28</v>
      </c>
      <c r="L258" s="495">
        <v>23</v>
      </c>
      <c r="M258" s="496" t="str">
        <f t="shared" si="6"/>
        <v>HPT8-RW</v>
      </c>
      <c r="N258" s="493" t="str">
        <f t="shared" si="7"/>
        <v>1</v>
      </c>
    </row>
    <row r="259" spans="1:14" s="493" customFormat="1" ht="14.1" customHeight="1" x14ac:dyDescent="0.2">
      <c r="A259" s="484"/>
      <c r="B259" s="494" t="s">
        <v>1620</v>
      </c>
      <c r="C259" s="484" t="s">
        <v>1587</v>
      </c>
      <c r="D259" s="484" t="s">
        <v>1648</v>
      </c>
      <c r="E259" s="484" t="s">
        <v>1622</v>
      </c>
      <c r="F259" s="484" t="s">
        <v>1649</v>
      </c>
      <c r="G259" s="484"/>
      <c r="H259" s="484" t="s">
        <v>1616</v>
      </c>
      <c r="I259" s="484">
        <v>48</v>
      </c>
      <c r="J259" s="484">
        <v>2</v>
      </c>
      <c r="K259" s="484">
        <v>25</v>
      </c>
      <c r="L259" s="495">
        <v>43</v>
      </c>
      <c r="M259" s="496" t="str">
        <f t="shared" si="6"/>
        <v>HPT8-RW</v>
      </c>
      <c r="N259" s="493" t="str">
        <f t="shared" si="7"/>
        <v>2</v>
      </c>
    </row>
    <row r="260" spans="1:14" s="493" customFormat="1" ht="14.1" customHeight="1" x14ac:dyDescent="0.2">
      <c r="A260" s="484"/>
      <c r="B260" s="494" t="s">
        <v>1620</v>
      </c>
      <c r="C260" s="484" t="s">
        <v>1587</v>
      </c>
      <c r="D260" s="484" t="s">
        <v>1650</v>
      </c>
      <c r="E260" s="484" t="s">
        <v>1622</v>
      </c>
      <c r="F260" s="484" t="s">
        <v>1651</v>
      </c>
      <c r="G260" s="484"/>
      <c r="H260" s="484" t="s">
        <v>1616</v>
      </c>
      <c r="I260" s="484">
        <v>48</v>
      </c>
      <c r="J260" s="484">
        <v>2</v>
      </c>
      <c r="K260" s="484">
        <v>25</v>
      </c>
      <c r="L260" s="495">
        <v>60</v>
      </c>
      <c r="M260" s="496" t="str">
        <f t="shared" ref="M260:M323" si="8">B260</f>
        <v>HPT8-RW</v>
      </c>
      <c r="N260" s="493" t="str">
        <f t="shared" ref="N260:N323" si="9">MID(D260,3,1)</f>
        <v>2</v>
      </c>
    </row>
    <row r="261" spans="1:14" s="493" customFormat="1" ht="14.1" customHeight="1" x14ac:dyDescent="0.2">
      <c r="A261" s="484"/>
      <c r="B261" s="494" t="s">
        <v>1620</v>
      </c>
      <c r="C261" s="484" t="s">
        <v>1587</v>
      </c>
      <c r="D261" s="484" t="s">
        <v>1652</v>
      </c>
      <c r="E261" s="484" t="s">
        <v>1622</v>
      </c>
      <c r="F261" s="484" t="s">
        <v>1653</v>
      </c>
      <c r="G261" s="484"/>
      <c r="H261" s="484" t="s">
        <v>1616</v>
      </c>
      <c r="I261" s="484">
        <v>48</v>
      </c>
      <c r="J261" s="484">
        <v>2</v>
      </c>
      <c r="K261" s="484">
        <v>25</v>
      </c>
      <c r="L261" s="495">
        <v>38</v>
      </c>
      <c r="M261" s="496" t="str">
        <f t="shared" si="8"/>
        <v>HPT8-RW</v>
      </c>
      <c r="N261" s="493" t="str">
        <f t="shared" si="9"/>
        <v>2</v>
      </c>
    </row>
    <row r="262" spans="1:14" s="493" customFormat="1" ht="14.1" customHeight="1" x14ac:dyDescent="0.2">
      <c r="A262" s="484"/>
      <c r="B262" s="494" t="s">
        <v>1620</v>
      </c>
      <c r="C262" s="484" t="s">
        <v>1587</v>
      </c>
      <c r="D262" s="484" t="s">
        <v>1654</v>
      </c>
      <c r="E262" s="484" t="s">
        <v>1629</v>
      </c>
      <c r="F262" s="484" t="s">
        <v>1596</v>
      </c>
      <c r="G262" s="484"/>
      <c r="H262" s="484" t="s">
        <v>1047</v>
      </c>
      <c r="I262" s="484">
        <v>48</v>
      </c>
      <c r="J262" s="484">
        <v>2</v>
      </c>
      <c r="K262" s="484">
        <v>28</v>
      </c>
      <c r="L262" s="495">
        <v>48</v>
      </c>
      <c r="M262" s="496" t="str">
        <f t="shared" si="8"/>
        <v>HPT8-RW</v>
      </c>
      <c r="N262" s="493" t="str">
        <f t="shared" si="9"/>
        <v>2</v>
      </c>
    </row>
    <row r="263" spans="1:14" s="493" customFormat="1" ht="14.1" customHeight="1" x14ac:dyDescent="0.2">
      <c r="A263" s="484"/>
      <c r="B263" s="494" t="s">
        <v>1620</v>
      </c>
      <c r="C263" s="484" t="s">
        <v>1587</v>
      </c>
      <c r="D263" s="484" t="s">
        <v>1655</v>
      </c>
      <c r="E263" s="484" t="s">
        <v>1629</v>
      </c>
      <c r="F263" s="484" t="s">
        <v>1656</v>
      </c>
      <c r="G263" s="484"/>
      <c r="H263" s="484" t="s">
        <v>1047</v>
      </c>
      <c r="I263" s="484">
        <v>48</v>
      </c>
      <c r="J263" s="484">
        <v>2</v>
      </c>
      <c r="K263" s="484">
        <v>28</v>
      </c>
      <c r="L263" s="495">
        <v>47</v>
      </c>
      <c r="M263" s="496" t="str">
        <f t="shared" si="8"/>
        <v>HPT8-RW</v>
      </c>
      <c r="N263" s="493" t="str">
        <f t="shared" si="9"/>
        <v>2</v>
      </c>
    </row>
    <row r="264" spans="1:14" s="493" customFormat="1" ht="14.1" customHeight="1" x14ac:dyDescent="0.2">
      <c r="A264" s="484"/>
      <c r="B264" s="494" t="s">
        <v>1620</v>
      </c>
      <c r="C264" s="484" t="s">
        <v>1587</v>
      </c>
      <c r="D264" s="484" t="s">
        <v>1657</v>
      </c>
      <c r="E264" s="484" t="s">
        <v>1629</v>
      </c>
      <c r="F264" s="484" t="s">
        <v>1658</v>
      </c>
      <c r="G264" s="484"/>
      <c r="H264" s="484" t="s">
        <v>1047</v>
      </c>
      <c r="I264" s="484">
        <v>48</v>
      </c>
      <c r="J264" s="484">
        <v>2</v>
      </c>
      <c r="K264" s="484">
        <v>28</v>
      </c>
      <c r="L264" s="495">
        <v>44</v>
      </c>
      <c r="M264" s="496" t="str">
        <f t="shared" si="8"/>
        <v>HPT8-RW</v>
      </c>
      <c r="N264" s="493" t="str">
        <f t="shared" si="9"/>
        <v>2</v>
      </c>
    </row>
    <row r="265" spans="1:14" s="493" customFormat="1" ht="14.1" customHeight="1" x14ac:dyDescent="0.2">
      <c r="A265" s="484"/>
      <c r="B265" s="494" t="s">
        <v>1620</v>
      </c>
      <c r="C265" s="484" t="s">
        <v>1587</v>
      </c>
      <c r="D265" s="484" t="s">
        <v>1659</v>
      </c>
      <c r="E265" s="484" t="s">
        <v>1629</v>
      </c>
      <c r="F265" s="484" t="s">
        <v>1598</v>
      </c>
      <c r="G265" s="484"/>
      <c r="H265" s="484" t="s">
        <v>1047</v>
      </c>
      <c r="I265" s="484">
        <v>48</v>
      </c>
      <c r="J265" s="484">
        <v>2</v>
      </c>
      <c r="K265" s="484">
        <v>28</v>
      </c>
      <c r="L265" s="495">
        <v>67</v>
      </c>
      <c r="M265" s="496" t="str">
        <f t="shared" si="8"/>
        <v>HPT8-RW</v>
      </c>
      <c r="N265" s="493" t="str">
        <f t="shared" si="9"/>
        <v>2</v>
      </c>
    </row>
    <row r="266" spans="1:14" s="493" customFormat="1" ht="14.1" customHeight="1" x14ac:dyDescent="0.2">
      <c r="A266" s="484"/>
      <c r="B266" s="494" t="s">
        <v>1620</v>
      </c>
      <c r="C266" s="484" t="s">
        <v>1587</v>
      </c>
      <c r="D266" s="484" t="s">
        <v>1660</v>
      </c>
      <c r="E266" s="484" t="s">
        <v>1629</v>
      </c>
      <c r="F266" s="484" t="s">
        <v>1600</v>
      </c>
      <c r="G266" s="484"/>
      <c r="H266" s="484" t="s">
        <v>1047</v>
      </c>
      <c r="I266" s="484">
        <v>48</v>
      </c>
      <c r="J266" s="484">
        <v>2</v>
      </c>
      <c r="K266" s="484">
        <v>28</v>
      </c>
      <c r="L266" s="495">
        <v>45</v>
      </c>
      <c r="M266" s="496" t="str">
        <f t="shared" si="8"/>
        <v>HPT8-RW</v>
      </c>
      <c r="N266" s="493" t="str">
        <f t="shared" si="9"/>
        <v>2</v>
      </c>
    </row>
    <row r="267" spans="1:14" s="493" customFormat="1" ht="14.1" customHeight="1" x14ac:dyDescent="0.2">
      <c r="A267" s="484"/>
      <c r="B267" s="494" t="s">
        <v>1620</v>
      </c>
      <c r="C267" s="484" t="s">
        <v>1587</v>
      </c>
      <c r="D267" s="484" t="s">
        <v>1661</v>
      </c>
      <c r="E267" s="484" t="s">
        <v>1622</v>
      </c>
      <c r="F267" s="484" t="s">
        <v>1662</v>
      </c>
      <c r="G267" s="484"/>
      <c r="H267" s="484" t="s">
        <v>1616</v>
      </c>
      <c r="I267" s="484">
        <v>48</v>
      </c>
      <c r="J267" s="484">
        <v>3</v>
      </c>
      <c r="K267" s="484">
        <v>25</v>
      </c>
      <c r="L267" s="495">
        <v>67</v>
      </c>
      <c r="M267" s="496" t="str">
        <f t="shared" si="8"/>
        <v>HPT8-RW</v>
      </c>
      <c r="N267" s="493" t="str">
        <f t="shared" si="9"/>
        <v>3</v>
      </c>
    </row>
    <row r="268" spans="1:14" s="493" customFormat="1" ht="14.1" customHeight="1" x14ac:dyDescent="0.2">
      <c r="A268" s="484"/>
      <c r="B268" s="494" t="s">
        <v>1620</v>
      </c>
      <c r="C268" s="484" t="s">
        <v>1587</v>
      </c>
      <c r="D268" s="484" t="s">
        <v>1663</v>
      </c>
      <c r="E268" s="484" t="s">
        <v>1622</v>
      </c>
      <c r="F268" s="484" t="s">
        <v>1664</v>
      </c>
      <c r="G268" s="484"/>
      <c r="H268" s="484" t="s">
        <v>1616</v>
      </c>
      <c r="I268" s="484">
        <v>48</v>
      </c>
      <c r="J268" s="484">
        <v>3</v>
      </c>
      <c r="K268" s="484">
        <v>25</v>
      </c>
      <c r="L268" s="495">
        <v>88</v>
      </c>
      <c r="M268" s="496" t="str">
        <f t="shared" si="8"/>
        <v>HPT8-RW</v>
      </c>
      <c r="N268" s="493" t="str">
        <f t="shared" si="9"/>
        <v>3</v>
      </c>
    </row>
    <row r="269" spans="1:14" s="493" customFormat="1" ht="14.1" customHeight="1" x14ac:dyDescent="0.2">
      <c r="A269" s="484"/>
      <c r="B269" s="494" t="s">
        <v>1620</v>
      </c>
      <c r="C269" s="484" t="s">
        <v>1587</v>
      </c>
      <c r="D269" s="484" t="s">
        <v>1665</v>
      </c>
      <c r="E269" s="484" t="s">
        <v>1622</v>
      </c>
      <c r="F269" s="484" t="s">
        <v>1666</v>
      </c>
      <c r="G269" s="484"/>
      <c r="H269" s="484" t="s">
        <v>1616</v>
      </c>
      <c r="I269" s="484">
        <v>48</v>
      </c>
      <c r="J269" s="484">
        <v>3</v>
      </c>
      <c r="K269" s="484">
        <v>25</v>
      </c>
      <c r="L269" s="495">
        <v>57</v>
      </c>
      <c r="M269" s="496" t="str">
        <f t="shared" si="8"/>
        <v>HPT8-RW</v>
      </c>
      <c r="N269" s="493" t="str">
        <f t="shared" si="9"/>
        <v>3</v>
      </c>
    </row>
    <row r="270" spans="1:14" s="493" customFormat="1" ht="14.1" customHeight="1" x14ac:dyDescent="0.2">
      <c r="A270" s="484"/>
      <c r="B270" s="494" t="s">
        <v>1620</v>
      </c>
      <c r="C270" s="484" t="s">
        <v>1587</v>
      </c>
      <c r="D270" s="484" t="s">
        <v>1667</v>
      </c>
      <c r="E270" s="484" t="s">
        <v>1629</v>
      </c>
      <c r="F270" s="484" t="s">
        <v>1602</v>
      </c>
      <c r="G270" s="484"/>
      <c r="H270" s="484" t="s">
        <v>1047</v>
      </c>
      <c r="I270" s="484">
        <v>48</v>
      </c>
      <c r="J270" s="484">
        <v>3</v>
      </c>
      <c r="K270" s="484">
        <v>28</v>
      </c>
      <c r="L270" s="495">
        <v>72</v>
      </c>
      <c r="M270" s="496" t="str">
        <f t="shared" si="8"/>
        <v>HPT8-RW</v>
      </c>
      <c r="N270" s="493" t="str">
        <f t="shared" si="9"/>
        <v>3</v>
      </c>
    </row>
    <row r="271" spans="1:14" s="493" customFormat="1" ht="14.1" customHeight="1" x14ac:dyDescent="0.2">
      <c r="A271" s="484"/>
      <c r="B271" s="494" t="s">
        <v>1620</v>
      </c>
      <c r="C271" s="484" t="s">
        <v>1587</v>
      </c>
      <c r="D271" s="484" t="s">
        <v>1668</v>
      </c>
      <c r="E271" s="484" t="s">
        <v>1629</v>
      </c>
      <c r="F271" s="484" t="s">
        <v>1604</v>
      </c>
      <c r="G271" s="484"/>
      <c r="H271" s="484" t="s">
        <v>1047</v>
      </c>
      <c r="I271" s="484">
        <v>48</v>
      </c>
      <c r="J271" s="484">
        <v>3</v>
      </c>
      <c r="K271" s="484">
        <v>28</v>
      </c>
      <c r="L271" s="495">
        <v>98</v>
      </c>
      <c r="M271" s="496" t="str">
        <f t="shared" si="8"/>
        <v>HPT8-RW</v>
      </c>
      <c r="N271" s="493" t="str">
        <f t="shared" si="9"/>
        <v>3</v>
      </c>
    </row>
    <row r="272" spans="1:14" s="493" customFormat="1" ht="14.1" customHeight="1" x14ac:dyDescent="0.2">
      <c r="A272" s="484"/>
      <c r="B272" s="494" t="s">
        <v>1620</v>
      </c>
      <c r="C272" s="484" t="s">
        <v>1587</v>
      </c>
      <c r="D272" s="484" t="s">
        <v>1669</v>
      </c>
      <c r="E272" s="484" t="s">
        <v>1629</v>
      </c>
      <c r="F272" s="484" t="s">
        <v>1606</v>
      </c>
      <c r="G272" s="484"/>
      <c r="H272" s="484" t="s">
        <v>1047</v>
      </c>
      <c r="I272" s="484">
        <v>48</v>
      </c>
      <c r="J272" s="484">
        <v>3</v>
      </c>
      <c r="K272" s="484">
        <v>28</v>
      </c>
      <c r="L272" s="495">
        <v>66</v>
      </c>
      <c r="M272" s="496" t="str">
        <f t="shared" si="8"/>
        <v>HPT8-RW</v>
      </c>
      <c r="N272" s="493" t="str">
        <f t="shared" si="9"/>
        <v>3</v>
      </c>
    </row>
    <row r="273" spans="1:24" s="493" customFormat="1" ht="14.1" customHeight="1" x14ac:dyDescent="0.2">
      <c r="A273" s="484"/>
      <c r="B273" s="494" t="s">
        <v>1620</v>
      </c>
      <c r="C273" s="484" t="s">
        <v>1587</v>
      </c>
      <c r="D273" s="484" t="s">
        <v>1670</v>
      </c>
      <c r="E273" s="484" t="s">
        <v>1622</v>
      </c>
      <c r="F273" s="484" t="s">
        <v>1671</v>
      </c>
      <c r="G273" s="484"/>
      <c r="H273" s="484" t="s">
        <v>1616</v>
      </c>
      <c r="I273" s="484">
        <v>48</v>
      </c>
      <c r="J273" s="484">
        <v>4</v>
      </c>
      <c r="K273" s="484">
        <v>25</v>
      </c>
      <c r="L273" s="495">
        <v>86</v>
      </c>
      <c r="M273" s="496" t="str">
        <f t="shared" si="8"/>
        <v>HPT8-RW</v>
      </c>
      <c r="N273" s="493" t="str">
        <f t="shared" si="9"/>
        <v>4</v>
      </c>
    </row>
    <row r="274" spans="1:24" s="493" customFormat="1" ht="14.1" customHeight="1" x14ac:dyDescent="0.2">
      <c r="A274" s="484"/>
      <c r="B274" s="494" t="s">
        <v>1620</v>
      </c>
      <c r="C274" s="484" t="s">
        <v>1587</v>
      </c>
      <c r="D274" s="484" t="s">
        <v>1672</v>
      </c>
      <c r="E274" s="484" t="s">
        <v>1622</v>
      </c>
      <c r="F274" s="484" t="s">
        <v>1611</v>
      </c>
      <c r="G274" s="484"/>
      <c r="H274" s="484" t="s">
        <v>1616</v>
      </c>
      <c r="I274" s="484">
        <v>48</v>
      </c>
      <c r="J274" s="484">
        <v>4</v>
      </c>
      <c r="K274" s="484">
        <v>25</v>
      </c>
      <c r="L274" s="495">
        <v>116</v>
      </c>
      <c r="M274" s="496" t="str">
        <f t="shared" si="8"/>
        <v>HPT8-RW</v>
      </c>
      <c r="N274" s="493" t="str">
        <f t="shared" si="9"/>
        <v>4</v>
      </c>
    </row>
    <row r="275" spans="1:24" s="493" customFormat="1" ht="14.1" customHeight="1" x14ac:dyDescent="0.2">
      <c r="A275" s="484"/>
      <c r="B275" s="494" t="s">
        <v>1620</v>
      </c>
      <c r="C275" s="484" t="s">
        <v>1587</v>
      </c>
      <c r="D275" s="484" t="s">
        <v>1673</v>
      </c>
      <c r="E275" s="484" t="s">
        <v>1622</v>
      </c>
      <c r="F275" s="484" t="s">
        <v>1613</v>
      </c>
      <c r="G275" s="484"/>
      <c r="H275" s="484" t="s">
        <v>1616</v>
      </c>
      <c r="I275" s="484">
        <v>48</v>
      </c>
      <c r="J275" s="484">
        <v>4</v>
      </c>
      <c r="K275" s="484">
        <v>25</v>
      </c>
      <c r="L275" s="495">
        <v>75</v>
      </c>
      <c r="M275" s="496" t="str">
        <f t="shared" si="8"/>
        <v>HPT8-RW</v>
      </c>
      <c r="N275" s="493" t="str">
        <f t="shared" si="9"/>
        <v>4</v>
      </c>
    </row>
    <row r="276" spans="1:24" s="493" customFormat="1" ht="14.1" customHeight="1" x14ac:dyDescent="0.2">
      <c r="A276" s="484"/>
      <c r="B276" s="494" t="s">
        <v>1620</v>
      </c>
      <c r="C276" s="484" t="s">
        <v>1587</v>
      </c>
      <c r="D276" s="484" t="s">
        <v>1674</v>
      </c>
      <c r="E276" s="484" t="s">
        <v>1629</v>
      </c>
      <c r="F276" s="484" t="s">
        <v>1609</v>
      </c>
      <c r="G276" s="484"/>
      <c r="H276" s="484" t="s">
        <v>1047</v>
      </c>
      <c r="I276" s="484">
        <v>48</v>
      </c>
      <c r="J276" s="484">
        <v>4</v>
      </c>
      <c r="K276" s="484">
        <v>28</v>
      </c>
      <c r="L276" s="495">
        <v>96</v>
      </c>
      <c r="M276" s="496" t="str">
        <f t="shared" si="8"/>
        <v>HPT8-RW</v>
      </c>
      <c r="N276" s="493" t="str">
        <f t="shared" si="9"/>
        <v>4</v>
      </c>
    </row>
    <row r="277" spans="1:24" s="493" customFormat="1" ht="14.1" customHeight="1" x14ac:dyDescent="0.2">
      <c r="A277" s="484"/>
      <c r="B277" s="494" t="s">
        <v>1620</v>
      </c>
      <c r="C277" s="484" t="s">
        <v>1587</v>
      </c>
      <c r="D277" s="484" t="s">
        <v>1675</v>
      </c>
      <c r="E277" s="484" t="s">
        <v>1629</v>
      </c>
      <c r="F277" s="484" t="s">
        <v>1676</v>
      </c>
      <c r="G277" s="484"/>
      <c r="H277" s="484" t="s">
        <v>1616</v>
      </c>
      <c r="I277" s="484">
        <v>48</v>
      </c>
      <c r="J277" s="484">
        <v>4</v>
      </c>
      <c r="K277" s="484">
        <v>28</v>
      </c>
      <c r="L277" s="495">
        <v>127</v>
      </c>
      <c r="M277" s="496" t="str">
        <f t="shared" si="8"/>
        <v>HPT8-RW</v>
      </c>
      <c r="N277" s="493" t="str">
        <f t="shared" si="9"/>
        <v>4</v>
      </c>
    </row>
    <row r="278" spans="1:24" s="493" customFormat="1" ht="14.1" customHeight="1" x14ac:dyDescent="0.2">
      <c r="A278" s="484"/>
      <c r="B278" s="494" t="s">
        <v>1620</v>
      </c>
      <c r="C278" s="484" t="s">
        <v>1587</v>
      </c>
      <c r="D278" s="484" t="s">
        <v>1677</v>
      </c>
      <c r="E278" s="484" t="s">
        <v>1629</v>
      </c>
      <c r="F278" s="484" t="s">
        <v>1678</v>
      </c>
      <c r="G278" s="484"/>
      <c r="H278" s="484" t="s">
        <v>1047</v>
      </c>
      <c r="I278" s="484">
        <v>48</v>
      </c>
      <c r="J278" s="484">
        <v>4</v>
      </c>
      <c r="K278" s="484">
        <v>28</v>
      </c>
      <c r="L278" s="495">
        <v>86</v>
      </c>
      <c r="M278" s="496" t="str">
        <f t="shared" si="8"/>
        <v>HPT8-RW</v>
      </c>
      <c r="N278" s="493" t="str">
        <f t="shared" si="9"/>
        <v>4</v>
      </c>
    </row>
    <row r="279" spans="1:24" s="493" customFormat="1" ht="14.1" customHeight="1" x14ac:dyDescent="0.2">
      <c r="A279" s="484"/>
      <c r="B279" s="494" t="s">
        <v>1620</v>
      </c>
      <c r="C279" s="484" t="s">
        <v>1587</v>
      </c>
      <c r="D279" s="484" t="s">
        <v>960</v>
      </c>
      <c r="E279" s="484" t="s">
        <v>1629</v>
      </c>
      <c r="F279" s="484" t="s">
        <v>1679</v>
      </c>
      <c r="G279" s="484"/>
      <c r="H279" s="484" t="s">
        <v>1047</v>
      </c>
      <c r="I279" s="484">
        <v>48</v>
      </c>
      <c r="J279" s="484">
        <v>6</v>
      </c>
      <c r="K279" s="484">
        <v>28</v>
      </c>
      <c r="L279" s="495">
        <v>191</v>
      </c>
      <c r="M279" s="496" t="str">
        <f t="shared" si="8"/>
        <v>HPT8-RW</v>
      </c>
      <c r="N279" s="493" t="str">
        <f t="shared" si="9"/>
        <v>6</v>
      </c>
    </row>
    <row r="280" spans="1:24" s="493" customFormat="1" ht="14.1" customHeight="1" x14ac:dyDescent="0.2">
      <c r="A280" s="484"/>
      <c r="B280" s="494" t="s">
        <v>1680</v>
      </c>
      <c r="C280" s="484" t="s">
        <v>1681</v>
      </c>
      <c r="D280" s="484" t="s">
        <v>1682</v>
      </c>
      <c r="E280" s="484" t="s">
        <v>1683</v>
      </c>
      <c r="F280" s="484" t="s">
        <v>1684</v>
      </c>
      <c r="G280" s="484"/>
      <c r="H280" s="484" t="s">
        <v>1685</v>
      </c>
      <c r="I280" s="484"/>
      <c r="J280" s="484">
        <v>1</v>
      </c>
      <c r="K280" s="484">
        <v>34</v>
      </c>
      <c r="L280" s="495">
        <v>43</v>
      </c>
      <c r="M280" s="496" t="str">
        <f t="shared" si="8"/>
        <v>T12</v>
      </c>
      <c r="N280" s="493" t="str">
        <f t="shared" si="9"/>
        <v>1</v>
      </c>
    </row>
    <row r="281" spans="1:24" s="493" customFormat="1" ht="14.1" customHeight="1" x14ac:dyDescent="0.2">
      <c r="A281" s="209"/>
      <c r="B281" s="494" t="s">
        <v>1617</v>
      </c>
      <c r="C281" s="484" t="s">
        <v>1686</v>
      </c>
      <c r="D281" s="484" t="s">
        <v>1687</v>
      </c>
      <c r="E281" s="484" t="s">
        <v>1688</v>
      </c>
      <c r="F281" s="484" t="s">
        <v>1689</v>
      </c>
      <c r="G281" s="484"/>
      <c r="H281" s="484" t="s">
        <v>1047</v>
      </c>
      <c r="I281" s="484"/>
      <c r="J281" s="484">
        <v>1</v>
      </c>
      <c r="K281" s="484">
        <v>32</v>
      </c>
      <c r="L281" s="495">
        <v>31</v>
      </c>
      <c r="M281" s="496" t="str">
        <f t="shared" si="8"/>
        <v>T8</v>
      </c>
      <c r="N281" s="493" t="str">
        <f t="shared" si="9"/>
        <v>1</v>
      </c>
      <c r="O281" s="209"/>
      <c r="P281" s="209"/>
      <c r="Q281" s="209"/>
      <c r="R281" s="209"/>
      <c r="S281" s="209"/>
      <c r="T281" s="209"/>
      <c r="U281" s="209"/>
      <c r="V281" s="209"/>
      <c r="W281" s="209"/>
      <c r="X281" s="209"/>
    </row>
    <row r="282" spans="1:24" s="493" customFormat="1" ht="14.1" customHeight="1" x14ac:dyDescent="0.2">
      <c r="A282" s="209"/>
      <c r="B282" s="494" t="s">
        <v>1617</v>
      </c>
      <c r="C282" s="484" t="s">
        <v>1686</v>
      </c>
      <c r="D282" s="484" t="s">
        <v>1690</v>
      </c>
      <c r="E282" s="484" t="s">
        <v>1688</v>
      </c>
      <c r="F282" s="484" t="s">
        <v>1691</v>
      </c>
      <c r="G282" s="484"/>
      <c r="H282" s="484" t="s">
        <v>1047</v>
      </c>
      <c r="I282" s="484"/>
      <c r="J282" s="484">
        <v>1</v>
      </c>
      <c r="K282" s="484">
        <v>32</v>
      </c>
      <c r="L282" s="495">
        <v>32</v>
      </c>
      <c r="M282" s="496" t="str">
        <f t="shared" si="8"/>
        <v>T8</v>
      </c>
      <c r="N282" s="493" t="str">
        <f t="shared" si="9"/>
        <v>1</v>
      </c>
      <c r="O282" s="209"/>
      <c r="P282" s="209"/>
      <c r="Q282" s="209"/>
      <c r="R282" s="209"/>
      <c r="S282" s="209"/>
      <c r="T282" s="209"/>
      <c r="U282" s="209"/>
      <c r="V282" s="209"/>
      <c r="W282" s="209"/>
      <c r="X282" s="209"/>
    </row>
    <row r="283" spans="1:24" s="493" customFormat="1" x14ac:dyDescent="0.2">
      <c r="A283" s="209"/>
      <c r="B283" s="494" t="s">
        <v>1617</v>
      </c>
      <c r="C283" s="484" t="s">
        <v>1686</v>
      </c>
      <c r="D283" s="484" t="s">
        <v>1692</v>
      </c>
      <c r="E283" s="484" t="s">
        <v>1688</v>
      </c>
      <c r="F283" s="484" t="s">
        <v>1693</v>
      </c>
      <c r="G283" s="484"/>
      <c r="H283" s="484" t="s">
        <v>1047</v>
      </c>
      <c r="I283" s="484"/>
      <c r="J283" s="484">
        <v>1</v>
      </c>
      <c r="K283" s="484">
        <v>31</v>
      </c>
      <c r="L283" s="495">
        <v>27</v>
      </c>
      <c r="M283" s="496" t="str">
        <f t="shared" si="8"/>
        <v>T8</v>
      </c>
      <c r="N283" s="493" t="str">
        <f t="shared" si="9"/>
        <v>1</v>
      </c>
      <c r="O283" s="209"/>
      <c r="P283" s="209"/>
      <c r="Q283" s="209"/>
      <c r="R283" s="209"/>
      <c r="S283" s="209"/>
      <c r="T283" s="209"/>
      <c r="U283" s="209"/>
      <c r="V283" s="209"/>
      <c r="W283" s="209"/>
      <c r="X283" s="209"/>
    </row>
    <row r="284" spans="1:24" s="493" customFormat="1" x14ac:dyDescent="0.2">
      <c r="A284" s="484"/>
      <c r="B284" s="501" t="s">
        <v>1620</v>
      </c>
      <c r="C284" s="484" t="s">
        <v>1686</v>
      </c>
      <c r="D284" s="209" t="s">
        <v>1694</v>
      </c>
      <c r="E284" s="209" t="s">
        <v>1695</v>
      </c>
      <c r="F284" s="484" t="s">
        <v>1696</v>
      </c>
      <c r="G284" s="484"/>
      <c r="H284" s="484" t="s">
        <v>1616</v>
      </c>
      <c r="I284" s="209">
        <v>22</v>
      </c>
      <c r="J284" s="209">
        <v>1</v>
      </c>
      <c r="K284" s="209">
        <v>28</v>
      </c>
      <c r="L284" s="502">
        <v>31</v>
      </c>
      <c r="M284" s="496" t="str">
        <f t="shared" si="8"/>
        <v>HPT8-RW</v>
      </c>
      <c r="N284" s="493" t="str">
        <f t="shared" si="9"/>
        <v>1</v>
      </c>
    </row>
    <row r="285" spans="1:24" s="493" customFormat="1" x14ac:dyDescent="0.2">
      <c r="A285" s="484"/>
      <c r="B285" s="501" t="s">
        <v>1620</v>
      </c>
      <c r="C285" s="484" t="s">
        <v>1686</v>
      </c>
      <c r="D285" s="209" t="s">
        <v>1697</v>
      </c>
      <c r="E285" s="209" t="s">
        <v>1695</v>
      </c>
      <c r="F285" s="484" t="s">
        <v>1698</v>
      </c>
      <c r="G285" s="484"/>
      <c r="H285" s="484" t="s">
        <v>1616</v>
      </c>
      <c r="I285" s="209">
        <v>22</v>
      </c>
      <c r="J285" s="209">
        <v>1</v>
      </c>
      <c r="K285" s="209">
        <v>28</v>
      </c>
      <c r="L285" s="502">
        <v>33</v>
      </c>
      <c r="M285" s="496" t="str">
        <f t="shared" si="8"/>
        <v>HPT8-RW</v>
      </c>
      <c r="N285" s="493" t="str">
        <f t="shared" si="9"/>
        <v>1</v>
      </c>
    </row>
    <row r="286" spans="1:24" s="493" customFormat="1" x14ac:dyDescent="0.2">
      <c r="A286" s="484"/>
      <c r="B286" s="501" t="s">
        <v>1620</v>
      </c>
      <c r="C286" s="484" t="s">
        <v>1686</v>
      </c>
      <c r="D286" s="209" t="s">
        <v>1699</v>
      </c>
      <c r="E286" s="209" t="s">
        <v>1695</v>
      </c>
      <c r="F286" s="484" t="s">
        <v>1700</v>
      </c>
      <c r="G286" s="484"/>
      <c r="H286" s="484" t="s">
        <v>1616</v>
      </c>
      <c r="I286" s="209">
        <v>22</v>
      </c>
      <c r="J286" s="209">
        <v>1</v>
      </c>
      <c r="K286" s="209">
        <v>28</v>
      </c>
      <c r="L286" s="502">
        <v>23</v>
      </c>
      <c r="M286" s="496" t="str">
        <f t="shared" si="8"/>
        <v>HPT8-RW</v>
      </c>
      <c r="N286" s="493" t="str">
        <f t="shared" si="9"/>
        <v>1</v>
      </c>
    </row>
    <row r="287" spans="1:24" s="493" customFormat="1" x14ac:dyDescent="0.2">
      <c r="A287" s="484"/>
      <c r="B287" s="494" t="s">
        <v>1680</v>
      </c>
      <c r="C287" s="484" t="s">
        <v>1681</v>
      </c>
      <c r="D287" s="484" t="s">
        <v>1701</v>
      </c>
      <c r="E287" s="484" t="s">
        <v>1683</v>
      </c>
      <c r="F287" s="484" t="s">
        <v>1702</v>
      </c>
      <c r="G287" s="484"/>
      <c r="H287" s="484" t="s">
        <v>1685</v>
      </c>
      <c r="I287" s="484"/>
      <c r="J287" s="484">
        <v>2</v>
      </c>
      <c r="K287" s="484">
        <v>34</v>
      </c>
      <c r="L287" s="495">
        <v>72</v>
      </c>
      <c r="M287" s="496" t="str">
        <f t="shared" si="8"/>
        <v>T12</v>
      </c>
      <c r="N287" s="493" t="str">
        <f t="shared" si="9"/>
        <v>2</v>
      </c>
    </row>
    <row r="288" spans="1:24" s="493" customFormat="1" x14ac:dyDescent="0.2">
      <c r="A288" s="484"/>
      <c r="B288" s="494" t="s">
        <v>1680</v>
      </c>
      <c r="C288" s="484" t="s">
        <v>1681</v>
      </c>
      <c r="D288" s="484" t="s">
        <v>1703</v>
      </c>
      <c r="E288" s="484" t="s">
        <v>1683</v>
      </c>
      <c r="F288" s="484" t="s">
        <v>1704</v>
      </c>
      <c r="G288" s="484"/>
      <c r="H288" s="484" t="s">
        <v>1045</v>
      </c>
      <c r="I288" s="484"/>
      <c r="J288" s="484">
        <v>2</v>
      </c>
      <c r="K288" s="484">
        <v>34</v>
      </c>
      <c r="L288" s="495">
        <v>82</v>
      </c>
      <c r="M288" s="496" t="str">
        <f t="shared" si="8"/>
        <v>T12</v>
      </c>
      <c r="N288" s="493" t="str">
        <f t="shared" si="9"/>
        <v>2</v>
      </c>
    </row>
    <row r="289" spans="1:24" s="493" customFormat="1" x14ac:dyDescent="0.2">
      <c r="A289" s="209"/>
      <c r="B289" s="494" t="s">
        <v>1617</v>
      </c>
      <c r="C289" s="484" t="s">
        <v>1686</v>
      </c>
      <c r="D289" s="484" t="s">
        <v>1705</v>
      </c>
      <c r="E289" s="484" t="s">
        <v>1688</v>
      </c>
      <c r="F289" s="484" t="s">
        <v>1706</v>
      </c>
      <c r="G289" s="484"/>
      <c r="H289" s="484" t="s">
        <v>1047</v>
      </c>
      <c r="I289" s="484"/>
      <c r="J289" s="484">
        <v>2</v>
      </c>
      <c r="K289" s="484">
        <v>32</v>
      </c>
      <c r="L289" s="495">
        <v>59</v>
      </c>
      <c r="M289" s="496" t="str">
        <f t="shared" si="8"/>
        <v>T8</v>
      </c>
      <c r="N289" s="493" t="str">
        <f t="shared" si="9"/>
        <v>2</v>
      </c>
      <c r="O289" s="209"/>
      <c r="P289" s="209"/>
      <c r="Q289" s="209"/>
      <c r="R289" s="209"/>
      <c r="S289" s="209"/>
      <c r="T289" s="209"/>
      <c r="U289" s="209"/>
      <c r="V289" s="209"/>
      <c r="W289" s="209"/>
      <c r="X289" s="209"/>
    </row>
    <row r="290" spans="1:24" s="493" customFormat="1" x14ac:dyDescent="0.2">
      <c r="A290" s="209"/>
      <c r="B290" s="494" t="s">
        <v>1617</v>
      </c>
      <c r="C290" s="484" t="s">
        <v>1686</v>
      </c>
      <c r="D290" s="484" t="s">
        <v>1707</v>
      </c>
      <c r="E290" s="484" t="s">
        <v>1688</v>
      </c>
      <c r="F290" s="484" t="s">
        <v>1708</v>
      </c>
      <c r="G290" s="484"/>
      <c r="H290" s="484" t="s">
        <v>1047</v>
      </c>
      <c r="I290" s="484"/>
      <c r="J290" s="484">
        <v>2</v>
      </c>
      <c r="K290" s="484">
        <v>32</v>
      </c>
      <c r="L290" s="495">
        <v>56</v>
      </c>
      <c r="M290" s="496" t="str">
        <f t="shared" si="8"/>
        <v>T8</v>
      </c>
      <c r="N290" s="493" t="str">
        <f t="shared" si="9"/>
        <v>2</v>
      </c>
      <c r="O290" s="209"/>
      <c r="P290" s="209"/>
      <c r="Q290" s="209"/>
      <c r="R290" s="209"/>
      <c r="S290" s="209"/>
      <c r="T290" s="209"/>
      <c r="U290" s="209"/>
      <c r="V290" s="209"/>
      <c r="W290" s="209"/>
      <c r="X290" s="209"/>
    </row>
    <row r="291" spans="1:24" s="493" customFormat="1" x14ac:dyDescent="0.2">
      <c r="A291" s="209"/>
      <c r="B291" s="494" t="s">
        <v>1617</v>
      </c>
      <c r="C291" s="484" t="s">
        <v>1686</v>
      </c>
      <c r="D291" s="484" t="s">
        <v>1709</v>
      </c>
      <c r="E291" s="484" t="s">
        <v>1688</v>
      </c>
      <c r="F291" s="484" t="s">
        <v>1710</v>
      </c>
      <c r="G291" s="484"/>
      <c r="H291" s="484" t="s">
        <v>1047</v>
      </c>
      <c r="I291" s="484"/>
      <c r="J291" s="484">
        <v>2</v>
      </c>
      <c r="K291" s="484">
        <v>32</v>
      </c>
      <c r="L291" s="495">
        <v>51</v>
      </c>
      <c r="M291" s="496" t="str">
        <f t="shared" si="8"/>
        <v>T8</v>
      </c>
      <c r="N291" s="493" t="str">
        <f t="shared" si="9"/>
        <v>2</v>
      </c>
      <c r="O291" s="209"/>
      <c r="P291" s="209"/>
      <c r="Q291" s="209"/>
      <c r="R291" s="209"/>
      <c r="S291" s="209"/>
      <c r="T291" s="209"/>
      <c r="U291" s="209"/>
      <c r="V291" s="209"/>
      <c r="W291" s="209"/>
      <c r="X291" s="209"/>
    </row>
    <row r="292" spans="1:24" s="493" customFormat="1" x14ac:dyDescent="0.2">
      <c r="A292" s="209"/>
      <c r="B292" s="494" t="s">
        <v>1617</v>
      </c>
      <c r="C292" s="484" t="s">
        <v>1686</v>
      </c>
      <c r="D292" s="484" t="s">
        <v>1711</v>
      </c>
      <c r="E292" s="484" t="s">
        <v>1688</v>
      </c>
      <c r="F292" s="484" t="s">
        <v>1712</v>
      </c>
      <c r="G292" s="484"/>
      <c r="H292" s="484" t="s">
        <v>1047</v>
      </c>
      <c r="I292" s="484"/>
      <c r="J292" s="484">
        <v>2</v>
      </c>
      <c r="K292" s="484">
        <v>32</v>
      </c>
      <c r="L292" s="495">
        <v>65</v>
      </c>
      <c r="M292" s="496" t="str">
        <f t="shared" si="8"/>
        <v>T8</v>
      </c>
      <c r="N292" s="493" t="str">
        <f t="shared" si="9"/>
        <v>2</v>
      </c>
      <c r="O292" s="209"/>
      <c r="P292" s="209"/>
      <c r="Q292" s="209"/>
      <c r="R292" s="209"/>
      <c r="S292" s="209"/>
      <c r="T292" s="209"/>
      <c r="U292" s="209"/>
      <c r="V292" s="209"/>
      <c r="W292" s="209"/>
      <c r="X292" s="209"/>
    </row>
    <row r="293" spans="1:24" s="493" customFormat="1" x14ac:dyDescent="0.2">
      <c r="A293" s="209"/>
      <c r="B293" s="494" t="s">
        <v>1617</v>
      </c>
      <c r="C293" s="484" t="s">
        <v>1686</v>
      </c>
      <c r="D293" s="484" t="s">
        <v>1713</v>
      </c>
      <c r="E293" s="484" t="s">
        <v>1688</v>
      </c>
      <c r="F293" s="484" t="s">
        <v>1714</v>
      </c>
      <c r="G293" s="484"/>
      <c r="H293" s="484" t="s">
        <v>1047</v>
      </c>
      <c r="I293" s="484"/>
      <c r="J293" s="484">
        <v>2</v>
      </c>
      <c r="K293" s="484">
        <v>32</v>
      </c>
      <c r="L293" s="495">
        <v>52</v>
      </c>
      <c r="M293" s="496" t="str">
        <f t="shared" si="8"/>
        <v>T8</v>
      </c>
      <c r="N293" s="493" t="str">
        <f t="shared" si="9"/>
        <v>2</v>
      </c>
      <c r="O293" s="209"/>
      <c r="P293" s="209"/>
      <c r="Q293" s="209"/>
      <c r="R293" s="209"/>
      <c r="S293" s="209"/>
      <c r="T293" s="209"/>
      <c r="U293" s="209"/>
      <c r="V293" s="209"/>
      <c r="W293" s="209"/>
      <c r="X293" s="209"/>
    </row>
    <row r="294" spans="1:24" s="493" customFormat="1" x14ac:dyDescent="0.2">
      <c r="A294" s="209"/>
      <c r="B294" s="494" t="s">
        <v>1617</v>
      </c>
      <c r="C294" s="484" t="s">
        <v>1686</v>
      </c>
      <c r="D294" s="484" t="s">
        <v>1715</v>
      </c>
      <c r="E294" s="484" t="s">
        <v>1688</v>
      </c>
      <c r="F294" s="484" t="s">
        <v>1716</v>
      </c>
      <c r="G294" s="484"/>
      <c r="H294" s="484" t="s">
        <v>1047</v>
      </c>
      <c r="I294" s="484"/>
      <c r="J294" s="484">
        <v>2</v>
      </c>
      <c r="K294" s="484">
        <v>32</v>
      </c>
      <c r="L294" s="495">
        <v>60</v>
      </c>
      <c r="M294" s="496" t="str">
        <f t="shared" si="8"/>
        <v>T8</v>
      </c>
      <c r="N294" s="493" t="str">
        <f t="shared" si="9"/>
        <v>2</v>
      </c>
      <c r="O294" s="209"/>
      <c r="P294" s="209"/>
      <c r="Q294" s="209"/>
      <c r="R294" s="209"/>
      <c r="S294" s="209"/>
      <c r="T294" s="209"/>
      <c r="U294" s="209"/>
      <c r="V294" s="209"/>
      <c r="W294" s="209"/>
      <c r="X294" s="209"/>
    </row>
    <row r="295" spans="1:24" s="493" customFormat="1" ht="13.5" customHeight="1" x14ac:dyDescent="0.2">
      <c r="A295" s="209"/>
      <c r="B295" s="494" t="s">
        <v>1617</v>
      </c>
      <c r="C295" s="484" t="s">
        <v>1686</v>
      </c>
      <c r="D295" s="484" t="s">
        <v>1717</v>
      </c>
      <c r="E295" s="484" t="s">
        <v>1688</v>
      </c>
      <c r="F295" s="484" t="s">
        <v>1718</v>
      </c>
      <c r="G295" s="484"/>
      <c r="H295" s="484" t="s">
        <v>1047</v>
      </c>
      <c r="I295" s="484"/>
      <c r="J295" s="484">
        <v>2</v>
      </c>
      <c r="K295" s="484">
        <v>32</v>
      </c>
      <c r="L295" s="495">
        <v>59</v>
      </c>
      <c r="M295" s="496" t="str">
        <f t="shared" si="8"/>
        <v>T8</v>
      </c>
      <c r="N295" s="493" t="str">
        <f t="shared" si="9"/>
        <v>2</v>
      </c>
      <c r="O295" s="209"/>
      <c r="P295" s="209"/>
      <c r="Q295" s="209"/>
      <c r="R295" s="209"/>
      <c r="S295" s="209"/>
      <c r="T295" s="209"/>
      <c r="U295" s="209"/>
      <c r="V295" s="209"/>
      <c r="W295" s="209"/>
      <c r="X295" s="209"/>
    </row>
    <row r="296" spans="1:24" s="493" customFormat="1" ht="14.1" customHeight="1" x14ac:dyDescent="0.2">
      <c r="A296" s="484"/>
      <c r="B296" s="494" t="s">
        <v>1719</v>
      </c>
      <c r="C296" s="484"/>
      <c r="D296" s="484" t="s">
        <v>1720</v>
      </c>
      <c r="E296" s="484" t="s">
        <v>1721</v>
      </c>
      <c r="F296" s="484" t="s">
        <v>1722</v>
      </c>
      <c r="G296" s="484"/>
      <c r="H296" s="484"/>
      <c r="I296" s="484"/>
      <c r="J296" s="484">
        <v>2</v>
      </c>
      <c r="K296" s="484">
        <v>10</v>
      </c>
      <c r="L296" s="495">
        <v>20</v>
      </c>
      <c r="M296" s="496" t="str">
        <f t="shared" si="8"/>
        <v>Incandescent Exit</v>
      </c>
      <c r="N296" s="493" t="str">
        <f t="shared" si="9"/>
        <v>1</v>
      </c>
    </row>
    <row r="297" spans="1:24" s="493" customFormat="1" ht="14.1" customHeight="1" x14ac:dyDescent="0.2">
      <c r="A297" s="484"/>
      <c r="B297" s="494" t="s">
        <v>1719</v>
      </c>
      <c r="C297" s="484"/>
      <c r="D297" s="484" t="s">
        <v>1723</v>
      </c>
      <c r="E297" s="484" t="s">
        <v>1724</v>
      </c>
      <c r="F297" s="484" t="s">
        <v>1725</v>
      </c>
      <c r="G297" s="484"/>
      <c r="H297" s="484"/>
      <c r="I297" s="484"/>
      <c r="J297" s="484">
        <v>1</v>
      </c>
      <c r="K297" s="484">
        <v>15</v>
      </c>
      <c r="L297" s="495">
        <v>15</v>
      </c>
      <c r="M297" s="496" t="str">
        <f t="shared" si="8"/>
        <v>Incandescent Exit</v>
      </c>
      <c r="N297" s="493" t="str">
        <f t="shared" si="9"/>
        <v>1</v>
      </c>
    </row>
    <row r="298" spans="1:24" s="493" customFormat="1" ht="14.1" customHeight="1" x14ac:dyDescent="0.2">
      <c r="A298" s="484"/>
      <c r="B298" s="494" t="s">
        <v>1719</v>
      </c>
      <c r="C298" s="484"/>
      <c r="D298" s="484" t="s">
        <v>1726</v>
      </c>
      <c r="E298" s="484" t="s">
        <v>1724</v>
      </c>
      <c r="F298" s="484" t="s">
        <v>1727</v>
      </c>
      <c r="G298" s="484"/>
      <c r="H298" s="484"/>
      <c r="I298" s="484"/>
      <c r="J298" s="484">
        <v>2</v>
      </c>
      <c r="K298" s="503">
        <v>15</v>
      </c>
      <c r="L298" s="495">
        <v>30</v>
      </c>
      <c r="M298" s="496" t="str">
        <f t="shared" si="8"/>
        <v>Incandescent Exit</v>
      </c>
      <c r="N298" s="493" t="str">
        <f t="shared" si="9"/>
        <v>1</v>
      </c>
    </row>
    <row r="299" spans="1:24" s="493" customFormat="1" ht="14.1" customHeight="1" x14ac:dyDescent="0.2">
      <c r="A299" s="484"/>
      <c r="B299" s="494" t="s">
        <v>1719</v>
      </c>
      <c r="C299" s="484"/>
      <c r="D299" s="484" t="s">
        <v>1728</v>
      </c>
      <c r="E299" s="484" t="s">
        <v>1729</v>
      </c>
      <c r="F299" s="484" t="s">
        <v>1730</v>
      </c>
      <c r="G299" s="484"/>
      <c r="H299" s="484"/>
      <c r="I299" s="484"/>
      <c r="J299" s="484">
        <v>1</v>
      </c>
      <c r="K299" s="484">
        <v>20</v>
      </c>
      <c r="L299" s="495">
        <v>20</v>
      </c>
      <c r="M299" s="496" t="str">
        <f t="shared" si="8"/>
        <v>Incandescent Exit</v>
      </c>
      <c r="N299" s="493" t="str">
        <f t="shared" si="9"/>
        <v>2</v>
      </c>
    </row>
    <row r="300" spans="1:24" s="493" customFormat="1" ht="14.1" customHeight="1" x14ac:dyDescent="0.2">
      <c r="A300" s="484"/>
      <c r="B300" s="494" t="s">
        <v>1719</v>
      </c>
      <c r="C300" s="484"/>
      <c r="D300" s="484" t="s">
        <v>1731</v>
      </c>
      <c r="E300" s="484" t="s">
        <v>1729</v>
      </c>
      <c r="F300" s="484" t="s">
        <v>1732</v>
      </c>
      <c r="G300" s="484"/>
      <c r="H300" s="484"/>
      <c r="I300" s="484"/>
      <c r="J300" s="484">
        <v>2</v>
      </c>
      <c r="K300" s="484">
        <v>20</v>
      </c>
      <c r="L300" s="495">
        <v>40</v>
      </c>
      <c r="M300" s="496" t="str">
        <f t="shared" si="8"/>
        <v>Incandescent Exit</v>
      </c>
      <c r="N300" s="493" t="str">
        <f t="shared" si="9"/>
        <v>2</v>
      </c>
    </row>
    <row r="301" spans="1:24" s="493" customFormat="1" ht="14.1" customHeight="1" x14ac:dyDescent="0.2">
      <c r="A301" s="484"/>
      <c r="B301" s="494" t="s">
        <v>1719</v>
      </c>
      <c r="C301" s="484"/>
      <c r="D301" s="484" t="s">
        <v>1733</v>
      </c>
      <c r="E301" s="484" t="s">
        <v>1734</v>
      </c>
      <c r="F301" s="484" t="s">
        <v>1735</v>
      </c>
      <c r="G301" s="484"/>
      <c r="H301" s="484"/>
      <c r="I301" s="484"/>
      <c r="J301" s="484">
        <v>1</v>
      </c>
      <c r="K301" s="484">
        <v>25</v>
      </c>
      <c r="L301" s="495">
        <v>25</v>
      </c>
      <c r="M301" s="496" t="str">
        <f t="shared" si="8"/>
        <v>Incandescent Exit</v>
      </c>
      <c r="N301" s="493" t="str">
        <f t="shared" si="9"/>
        <v>2</v>
      </c>
    </row>
    <row r="302" spans="1:24" s="493" customFormat="1" ht="14.1" customHeight="1" x14ac:dyDescent="0.2">
      <c r="A302" s="484"/>
      <c r="B302" s="494" t="s">
        <v>1719</v>
      </c>
      <c r="C302" s="484"/>
      <c r="D302" s="484" t="s">
        <v>1736</v>
      </c>
      <c r="E302" s="484" t="s">
        <v>1734</v>
      </c>
      <c r="F302" s="484" t="s">
        <v>1737</v>
      </c>
      <c r="G302" s="484"/>
      <c r="H302" s="484"/>
      <c r="I302" s="484"/>
      <c r="J302" s="484">
        <v>2</v>
      </c>
      <c r="K302" s="484">
        <v>25</v>
      </c>
      <c r="L302" s="495">
        <v>50</v>
      </c>
      <c r="M302" s="496" t="str">
        <f t="shared" si="8"/>
        <v>Incandescent Exit</v>
      </c>
      <c r="N302" s="493" t="str">
        <f t="shared" si="9"/>
        <v>2</v>
      </c>
    </row>
    <row r="303" spans="1:24" s="493" customFormat="1" ht="14.1" customHeight="1" x14ac:dyDescent="0.2">
      <c r="A303" s="484"/>
      <c r="B303" s="494" t="s">
        <v>1719</v>
      </c>
      <c r="C303" s="484"/>
      <c r="D303" s="484" t="s">
        <v>1738</v>
      </c>
      <c r="E303" s="484" t="s">
        <v>1739</v>
      </c>
      <c r="F303" s="484" t="s">
        <v>1740</v>
      </c>
      <c r="G303" s="484"/>
      <c r="H303" s="484"/>
      <c r="I303" s="484"/>
      <c r="J303" s="484">
        <v>1</v>
      </c>
      <c r="K303" s="484">
        <v>34</v>
      </c>
      <c r="L303" s="495">
        <v>34</v>
      </c>
      <c r="M303" s="496" t="str">
        <f t="shared" si="8"/>
        <v>Incandescent Exit</v>
      </c>
      <c r="N303" s="493" t="str">
        <f t="shared" si="9"/>
        <v>3</v>
      </c>
    </row>
    <row r="304" spans="1:24" s="493" customFormat="1" ht="14.1" customHeight="1" x14ac:dyDescent="0.2">
      <c r="A304" s="484"/>
      <c r="B304" s="494" t="s">
        <v>1719</v>
      </c>
      <c r="C304" s="484"/>
      <c r="D304" s="484" t="s">
        <v>1741</v>
      </c>
      <c r="E304" s="484" t="s">
        <v>1739</v>
      </c>
      <c r="F304" s="484" t="s">
        <v>1742</v>
      </c>
      <c r="G304" s="484"/>
      <c r="H304" s="484"/>
      <c r="I304" s="484"/>
      <c r="J304" s="484">
        <v>2</v>
      </c>
      <c r="K304" s="484">
        <v>34</v>
      </c>
      <c r="L304" s="495">
        <v>68</v>
      </c>
      <c r="M304" s="496" t="str">
        <f t="shared" si="8"/>
        <v>Incandescent Exit</v>
      </c>
      <c r="N304" s="493" t="str">
        <f t="shared" si="9"/>
        <v>3</v>
      </c>
    </row>
    <row r="305" spans="1:14" s="493" customFormat="1" ht="14.1" customHeight="1" x14ac:dyDescent="0.2">
      <c r="A305" s="484"/>
      <c r="B305" s="494" t="s">
        <v>1719</v>
      </c>
      <c r="C305" s="484"/>
      <c r="D305" s="484" t="s">
        <v>1743</v>
      </c>
      <c r="E305" s="484" t="s">
        <v>1744</v>
      </c>
      <c r="F305" s="484" t="s">
        <v>1745</v>
      </c>
      <c r="G305" s="484"/>
      <c r="H305" s="484"/>
      <c r="I305" s="484"/>
      <c r="J305" s="484">
        <v>1</v>
      </c>
      <c r="K305" s="484">
        <v>40</v>
      </c>
      <c r="L305" s="495">
        <v>40</v>
      </c>
      <c r="M305" s="496" t="str">
        <f t="shared" si="8"/>
        <v>Incandescent Exit</v>
      </c>
      <c r="N305" s="493" t="str">
        <f t="shared" si="9"/>
        <v>4</v>
      </c>
    </row>
    <row r="306" spans="1:14" s="493" customFormat="1" ht="14.1" customHeight="1" x14ac:dyDescent="0.2">
      <c r="A306" s="484"/>
      <c r="B306" s="494" t="s">
        <v>1719</v>
      </c>
      <c r="C306" s="484"/>
      <c r="D306" s="484" t="s">
        <v>1746</v>
      </c>
      <c r="E306" s="484" t="s">
        <v>1744</v>
      </c>
      <c r="F306" s="484" t="s">
        <v>1747</v>
      </c>
      <c r="G306" s="484"/>
      <c r="H306" s="484"/>
      <c r="I306" s="484"/>
      <c r="J306" s="484">
        <v>2</v>
      </c>
      <c r="K306" s="484">
        <v>40</v>
      </c>
      <c r="L306" s="495">
        <v>80</v>
      </c>
      <c r="M306" s="496" t="str">
        <f t="shared" si="8"/>
        <v>Incandescent Exit</v>
      </c>
      <c r="N306" s="493" t="str">
        <f t="shared" si="9"/>
        <v>4</v>
      </c>
    </row>
    <row r="307" spans="1:14" s="493" customFormat="1" ht="14.1" customHeight="1" x14ac:dyDescent="0.2">
      <c r="A307" s="484"/>
      <c r="B307" s="494" t="s">
        <v>1719</v>
      </c>
      <c r="C307" s="484"/>
      <c r="D307" s="484" t="s">
        <v>1748</v>
      </c>
      <c r="E307" s="484" t="s">
        <v>1749</v>
      </c>
      <c r="F307" s="484" t="s">
        <v>1750</v>
      </c>
      <c r="G307" s="484"/>
      <c r="H307" s="484"/>
      <c r="I307" s="484"/>
      <c r="J307" s="484">
        <v>1</v>
      </c>
      <c r="K307" s="484">
        <v>5</v>
      </c>
      <c r="L307" s="495">
        <v>5</v>
      </c>
      <c r="M307" s="496" t="str">
        <f t="shared" si="8"/>
        <v>Incandescent Exit</v>
      </c>
      <c r="N307" s="493" t="str">
        <f t="shared" si="9"/>
        <v>5</v>
      </c>
    </row>
    <row r="308" spans="1:14" s="493" customFormat="1" ht="14.1" customHeight="1" x14ac:dyDescent="0.2">
      <c r="A308" s="484"/>
      <c r="B308" s="494" t="s">
        <v>1719</v>
      </c>
      <c r="C308" s="484"/>
      <c r="D308" s="484" t="s">
        <v>1751</v>
      </c>
      <c r="E308" s="484" t="s">
        <v>1749</v>
      </c>
      <c r="F308" s="484" t="s">
        <v>1752</v>
      </c>
      <c r="G308" s="484"/>
      <c r="H308" s="484"/>
      <c r="I308" s="484"/>
      <c r="J308" s="484">
        <v>2</v>
      </c>
      <c r="K308" s="484">
        <v>5</v>
      </c>
      <c r="L308" s="495">
        <v>10</v>
      </c>
      <c r="M308" s="496" t="str">
        <f t="shared" si="8"/>
        <v>Incandescent Exit</v>
      </c>
      <c r="N308" s="493" t="str">
        <f t="shared" si="9"/>
        <v>5</v>
      </c>
    </row>
    <row r="309" spans="1:14" s="493" customFormat="1" ht="14.1" customHeight="1" x14ac:dyDescent="0.2">
      <c r="A309" s="484"/>
      <c r="B309" s="494" t="s">
        <v>1719</v>
      </c>
      <c r="C309" s="484"/>
      <c r="D309" s="484" t="s">
        <v>1753</v>
      </c>
      <c r="E309" s="484" t="s">
        <v>1754</v>
      </c>
      <c r="F309" s="484" t="s">
        <v>1755</v>
      </c>
      <c r="G309" s="484"/>
      <c r="H309" s="484"/>
      <c r="I309" s="484"/>
      <c r="J309" s="484">
        <v>2</v>
      </c>
      <c r="K309" s="484">
        <v>50</v>
      </c>
      <c r="L309" s="495">
        <v>100</v>
      </c>
      <c r="M309" s="496" t="str">
        <f t="shared" si="8"/>
        <v>Incandescent Exit</v>
      </c>
      <c r="N309" s="493" t="str">
        <f t="shared" si="9"/>
        <v>5</v>
      </c>
    </row>
    <row r="310" spans="1:14" s="493" customFormat="1" ht="14.1" customHeight="1" x14ac:dyDescent="0.2">
      <c r="A310" s="484"/>
      <c r="B310" s="494" t="s">
        <v>1719</v>
      </c>
      <c r="C310" s="484"/>
      <c r="D310" s="484" t="s">
        <v>1756</v>
      </c>
      <c r="E310" s="484" t="s">
        <v>1757</v>
      </c>
      <c r="F310" s="484" t="s">
        <v>1758</v>
      </c>
      <c r="G310" s="484"/>
      <c r="H310" s="484"/>
      <c r="I310" s="484"/>
      <c r="J310" s="484">
        <v>1</v>
      </c>
      <c r="K310" s="484">
        <v>7.5</v>
      </c>
      <c r="L310" s="495">
        <v>8</v>
      </c>
      <c r="M310" s="496" t="str">
        <f t="shared" si="8"/>
        <v>Incandescent Exit</v>
      </c>
      <c r="N310" s="493" t="str">
        <f t="shared" si="9"/>
        <v>7</v>
      </c>
    </row>
    <row r="311" spans="1:14" s="493" customFormat="1" ht="14.1" customHeight="1" x14ac:dyDescent="0.2">
      <c r="A311" s="484"/>
      <c r="B311" s="494" t="s">
        <v>1719</v>
      </c>
      <c r="C311" s="484"/>
      <c r="D311" s="484" t="s">
        <v>1759</v>
      </c>
      <c r="E311" s="484" t="s">
        <v>1757</v>
      </c>
      <c r="F311" s="484" t="s">
        <v>1760</v>
      </c>
      <c r="G311" s="484"/>
      <c r="H311" s="484"/>
      <c r="I311" s="484"/>
      <c r="J311" s="484">
        <v>2</v>
      </c>
      <c r="K311" s="484">
        <v>7.5</v>
      </c>
      <c r="L311" s="495">
        <v>15</v>
      </c>
      <c r="M311" s="496" t="str">
        <f t="shared" si="8"/>
        <v>Incandescent Exit</v>
      </c>
      <c r="N311" s="493" t="str">
        <f t="shared" si="9"/>
        <v>7</v>
      </c>
    </row>
    <row r="312" spans="1:14" s="493" customFormat="1" ht="14.1" customHeight="1" x14ac:dyDescent="0.2">
      <c r="A312" s="484"/>
      <c r="B312" s="494" t="s">
        <v>1719</v>
      </c>
      <c r="C312" s="484"/>
      <c r="D312" s="484" t="s">
        <v>1761</v>
      </c>
      <c r="E312" s="484" t="s">
        <v>1757</v>
      </c>
      <c r="F312" s="484" t="s">
        <v>1762</v>
      </c>
      <c r="G312" s="484"/>
      <c r="H312" s="484"/>
      <c r="I312" s="484"/>
      <c r="J312" s="484">
        <v>1</v>
      </c>
      <c r="K312" s="484">
        <v>7.5</v>
      </c>
      <c r="L312" s="495">
        <v>8</v>
      </c>
      <c r="M312" s="496" t="str">
        <f t="shared" si="8"/>
        <v>Incandescent Exit</v>
      </c>
      <c r="N312" s="493" t="str">
        <f t="shared" si="9"/>
        <v>.</v>
      </c>
    </row>
    <row r="313" spans="1:14" s="493" customFormat="1" ht="14.1" customHeight="1" x14ac:dyDescent="0.2">
      <c r="A313" s="484"/>
      <c r="B313" s="494" t="s">
        <v>1719</v>
      </c>
      <c r="C313" s="484"/>
      <c r="D313" s="484" t="s">
        <v>1763</v>
      </c>
      <c r="E313" s="484" t="s">
        <v>1757</v>
      </c>
      <c r="F313" s="484" t="s">
        <v>1764</v>
      </c>
      <c r="G313" s="484"/>
      <c r="H313" s="484"/>
      <c r="I313" s="484"/>
      <c r="J313" s="484">
        <v>2</v>
      </c>
      <c r="K313" s="484">
        <v>7.5</v>
      </c>
      <c r="L313" s="495">
        <v>15</v>
      </c>
      <c r="M313" s="496" t="str">
        <f t="shared" si="8"/>
        <v>Incandescent Exit</v>
      </c>
      <c r="N313" s="493" t="str">
        <f t="shared" si="9"/>
        <v>.</v>
      </c>
    </row>
    <row r="314" spans="1:14" s="493" customFormat="1" ht="14.1" customHeight="1" x14ac:dyDescent="0.2">
      <c r="A314" s="484"/>
      <c r="B314" s="494" t="s">
        <v>1765</v>
      </c>
      <c r="C314" s="484"/>
      <c r="D314" s="484" t="s">
        <v>1766</v>
      </c>
      <c r="E314" s="484" t="s">
        <v>1767</v>
      </c>
      <c r="F314" s="484" t="s">
        <v>1768</v>
      </c>
      <c r="G314" s="484"/>
      <c r="H314" s="484"/>
      <c r="I314" s="484"/>
      <c r="J314" s="484">
        <v>1</v>
      </c>
      <c r="K314" s="484">
        <v>100</v>
      </c>
      <c r="L314" s="495">
        <v>100</v>
      </c>
      <c r="M314" s="496" t="str">
        <f t="shared" si="8"/>
        <v>Incandescent Lamps</v>
      </c>
      <c r="N314" s="493" t="str">
        <f t="shared" si="9"/>
        <v>0</v>
      </c>
    </row>
    <row r="315" spans="1:14" s="493" customFormat="1" ht="14.1" customHeight="1" x14ac:dyDescent="0.2">
      <c r="A315" s="484"/>
      <c r="B315" s="494" t="s">
        <v>1765</v>
      </c>
      <c r="C315" s="484"/>
      <c r="D315" s="484" t="s">
        <v>1769</v>
      </c>
      <c r="E315" s="484" t="s">
        <v>1767</v>
      </c>
      <c r="F315" s="484" t="s">
        <v>1770</v>
      </c>
      <c r="G315" s="484"/>
      <c r="H315" s="484"/>
      <c r="I315" s="484"/>
      <c r="J315" s="484">
        <v>2</v>
      </c>
      <c r="K315" s="484">
        <v>100</v>
      </c>
      <c r="L315" s="495">
        <v>200</v>
      </c>
      <c r="M315" s="496" t="str">
        <f t="shared" si="8"/>
        <v>Incandescent Lamps</v>
      </c>
      <c r="N315" s="493" t="str">
        <f t="shared" si="9"/>
        <v>0</v>
      </c>
    </row>
    <row r="316" spans="1:14" s="493" customFormat="1" ht="14.1" customHeight="1" x14ac:dyDescent="0.2">
      <c r="A316" s="484"/>
      <c r="B316" s="494" t="s">
        <v>1765</v>
      </c>
      <c r="C316" s="484"/>
      <c r="D316" s="484" t="s">
        <v>1771</v>
      </c>
      <c r="E316" s="484" t="s">
        <v>1767</v>
      </c>
      <c r="F316" s="484" t="s">
        <v>1772</v>
      </c>
      <c r="G316" s="484"/>
      <c r="H316" s="484"/>
      <c r="I316" s="484"/>
      <c r="J316" s="484">
        <v>3</v>
      </c>
      <c r="K316" s="484">
        <v>100</v>
      </c>
      <c r="L316" s="495">
        <v>300</v>
      </c>
      <c r="M316" s="496" t="str">
        <f t="shared" si="8"/>
        <v>Incandescent Lamps</v>
      </c>
      <c r="N316" s="493" t="str">
        <f t="shared" si="9"/>
        <v>0</v>
      </c>
    </row>
    <row r="317" spans="1:14" s="493" customFormat="1" ht="14.1" customHeight="1" x14ac:dyDescent="0.2">
      <c r="A317" s="484"/>
      <c r="B317" s="494" t="s">
        <v>1765</v>
      </c>
      <c r="C317" s="484"/>
      <c r="D317" s="484" t="s">
        <v>1773</v>
      </c>
      <c r="E317" s="484" t="s">
        <v>1767</v>
      </c>
      <c r="F317" s="484" t="s">
        <v>1774</v>
      </c>
      <c r="G317" s="484"/>
      <c r="H317" s="484"/>
      <c r="I317" s="484"/>
      <c r="J317" s="484">
        <v>4</v>
      </c>
      <c r="K317" s="484">
        <v>100</v>
      </c>
      <c r="L317" s="495">
        <v>400</v>
      </c>
      <c r="M317" s="496" t="str">
        <f t="shared" si="8"/>
        <v>Incandescent Lamps</v>
      </c>
      <c r="N317" s="493" t="str">
        <f t="shared" si="9"/>
        <v>0</v>
      </c>
    </row>
    <row r="318" spans="1:14" s="493" customFormat="1" ht="14.1" customHeight="1" x14ac:dyDescent="0.2">
      <c r="A318" s="484"/>
      <c r="B318" s="494" t="s">
        <v>1765</v>
      </c>
      <c r="C318" s="484"/>
      <c r="D318" s="484" t="s">
        <v>1775</v>
      </c>
      <c r="E318" s="484" t="s">
        <v>1767</v>
      </c>
      <c r="F318" s="484" t="s">
        <v>1776</v>
      </c>
      <c r="G318" s="484"/>
      <c r="H318" s="484"/>
      <c r="I318" s="484"/>
      <c r="J318" s="484">
        <v>5</v>
      </c>
      <c r="K318" s="484">
        <v>100</v>
      </c>
      <c r="L318" s="495">
        <v>500</v>
      </c>
      <c r="M318" s="496" t="str">
        <f t="shared" si="8"/>
        <v>Incandescent Lamps</v>
      </c>
      <c r="N318" s="493" t="str">
        <f t="shared" si="9"/>
        <v>0</v>
      </c>
    </row>
    <row r="319" spans="1:14" s="493" customFormat="1" ht="14.1" customHeight="1" x14ac:dyDescent="0.2">
      <c r="A319" s="484"/>
      <c r="B319" s="494" t="s">
        <v>1765</v>
      </c>
      <c r="C319" s="484"/>
      <c r="D319" s="484" t="s">
        <v>1777</v>
      </c>
      <c r="E319" s="484" t="s">
        <v>1778</v>
      </c>
      <c r="F319" s="484" t="s">
        <v>1779</v>
      </c>
      <c r="G319" s="484"/>
      <c r="H319" s="484"/>
      <c r="I319" s="484"/>
      <c r="J319" s="484">
        <v>1</v>
      </c>
      <c r="K319" s="484">
        <v>1000</v>
      </c>
      <c r="L319" s="495">
        <v>1000</v>
      </c>
      <c r="M319" s="496" t="str">
        <f t="shared" si="8"/>
        <v>Incandescent Lamps</v>
      </c>
      <c r="N319" s="493" t="str">
        <f t="shared" si="9"/>
        <v>0</v>
      </c>
    </row>
    <row r="320" spans="1:14" s="493" customFormat="1" ht="14.1" customHeight="1" x14ac:dyDescent="0.2">
      <c r="A320" s="484"/>
      <c r="B320" s="494" t="s">
        <v>1765</v>
      </c>
      <c r="C320" s="484"/>
      <c r="D320" s="484" t="s">
        <v>1780</v>
      </c>
      <c r="E320" s="484" t="s">
        <v>1781</v>
      </c>
      <c r="F320" s="484" t="s">
        <v>1782</v>
      </c>
      <c r="G320" s="484"/>
      <c r="H320" s="484"/>
      <c r="I320" s="484"/>
      <c r="J320" s="484">
        <v>1</v>
      </c>
      <c r="K320" s="484">
        <v>90</v>
      </c>
      <c r="L320" s="495">
        <v>90</v>
      </c>
      <c r="M320" s="496" t="str">
        <f t="shared" si="8"/>
        <v>Incandescent Lamps</v>
      </c>
      <c r="N320" s="493" t="str">
        <f t="shared" si="9"/>
        <v>0</v>
      </c>
    </row>
    <row r="321" spans="1:14" s="493" customFormat="1" ht="14.1" customHeight="1" x14ac:dyDescent="0.2">
      <c r="A321" s="484"/>
      <c r="B321" s="494" t="s">
        <v>1765</v>
      </c>
      <c r="C321" s="484"/>
      <c r="D321" s="484" t="s">
        <v>1783</v>
      </c>
      <c r="E321" s="484" t="s">
        <v>1784</v>
      </c>
      <c r="F321" s="484" t="s">
        <v>1785</v>
      </c>
      <c r="G321" s="484"/>
      <c r="H321" s="484"/>
      <c r="I321" s="484"/>
      <c r="J321" s="484">
        <v>1</v>
      </c>
      <c r="K321" s="484">
        <v>90</v>
      </c>
      <c r="L321" s="495">
        <v>90</v>
      </c>
      <c r="M321" s="496" t="str">
        <f t="shared" si="8"/>
        <v>Incandescent Lamps</v>
      </c>
      <c r="N321" s="493" t="str">
        <f t="shared" si="9"/>
        <v>0</v>
      </c>
    </row>
    <row r="322" spans="1:14" s="493" customFormat="1" ht="14.1" customHeight="1" x14ac:dyDescent="0.2">
      <c r="A322" s="484"/>
      <c r="B322" s="494" t="s">
        <v>1765</v>
      </c>
      <c r="C322" s="484"/>
      <c r="D322" s="484" t="s">
        <v>1786</v>
      </c>
      <c r="E322" s="484" t="s">
        <v>1787</v>
      </c>
      <c r="F322" s="484" t="s">
        <v>1788</v>
      </c>
      <c r="G322" s="484"/>
      <c r="H322" s="484"/>
      <c r="I322" s="484"/>
      <c r="J322" s="484">
        <v>1</v>
      </c>
      <c r="K322" s="484">
        <v>120</v>
      </c>
      <c r="L322" s="495">
        <v>120</v>
      </c>
      <c r="M322" s="496" t="str">
        <f t="shared" si="8"/>
        <v>Incandescent Lamps</v>
      </c>
      <c r="N322" s="493" t="str">
        <f t="shared" si="9"/>
        <v>2</v>
      </c>
    </row>
    <row r="323" spans="1:14" s="493" customFormat="1" ht="14.1" customHeight="1" x14ac:dyDescent="0.2">
      <c r="A323" s="484"/>
      <c r="B323" s="494" t="s">
        <v>1765</v>
      </c>
      <c r="C323" s="484"/>
      <c r="D323" s="484" t="s">
        <v>1789</v>
      </c>
      <c r="E323" s="484" t="s">
        <v>1787</v>
      </c>
      <c r="F323" s="484" t="s">
        <v>1790</v>
      </c>
      <c r="G323" s="484"/>
      <c r="H323" s="484"/>
      <c r="I323" s="484"/>
      <c r="J323" s="484">
        <v>2</v>
      </c>
      <c r="K323" s="484">
        <v>120</v>
      </c>
      <c r="L323" s="495">
        <v>240</v>
      </c>
      <c r="M323" s="496" t="str">
        <f t="shared" si="8"/>
        <v>Incandescent Lamps</v>
      </c>
      <c r="N323" s="493" t="str">
        <f t="shared" si="9"/>
        <v>2</v>
      </c>
    </row>
    <row r="324" spans="1:14" s="493" customFormat="1" ht="14.1" customHeight="1" x14ac:dyDescent="0.2">
      <c r="A324" s="484"/>
      <c r="B324" s="494" t="s">
        <v>1765</v>
      </c>
      <c r="C324" s="484"/>
      <c r="D324" s="484" t="s">
        <v>1791</v>
      </c>
      <c r="E324" s="484" t="s">
        <v>1792</v>
      </c>
      <c r="F324" s="484" t="s">
        <v>1793</v>
      </c>
      <c r="G324" s="484"/>
      <c r="H324" s="484"/>
      <c r="I324" s="484"/>
      <c r="J324" s="484">
        <v>1</v>
      </c>
      <c r="K324" s="484">
        <v>125</v>
      </c>
      <c r="L324" s="495">
        <v>125</v>
      </c>
      <c r="M324" s="496" t="str">
        <f t="shared" ref="M324:M387" si="10">B324</f>
        <v>Incandescent Lamps</v>
      </c>
      <c r="N324" s="493" t="str">
        <f t="shared" ref="N324:N387" si="11">MID(D324,3,1)</f>
        <v>2</v>
      </c>
    </row>
    <row r="325" spans="1:14" s="493" customFormat="1" ht="14.1" customHeight="1" x14ac:dyDescent="0.2">
      <c r="A325" s="484"/>
      <c r="B325" s="494" t="s">
        <v>1765</v>
      </c>
      <c r="C325" s="484"/>
      <c r="D325" s="484" t="s">
        <v>1794</v>
      </c>
      <c r="E325" s="484" t="s">
        <v>1795</v>
      </c>
      <c r="F325" s="484" t="s">
        <v>1796</v>
      </c>
      <c r="G325" s="484"/>
      <c r="H325" s="484"/>
      <c r="I325" s="484"/>
      <c r="J325" s="484">
        <v>1</v>
      </c>
      <c r="K325" s="484">
        <v>135</v>
      </c>
      <c r="L325" s="495">
        <v>135</v>
      </c>
      <c r="M325" s="496" t="str">
        <f t="shared" si="10"/>
        <v>Incandescent Lamps</v>
      </c>
      <c r="N325" s="493" t="str">
        <f t="shared" si="11"/>
        <v>3</v>
      </c>
    </row>
    <row r="326" spans="1:14" s="493" customFormat="1" ht="14.1" customHeight="1" x14ac:dyDescent="0.2">
      <c r="A326" s="484"/>
      <c r="B326" s="494" t="s">
        <v>1765</v>
      </c>
      <c r="C326" s="484"/>
      <c r="D326" s="484" t="s">
        <v>1797</v>
      </c>
      <c r="E326" s="484" t="s">
        <v>1795</v>
      </c>
      <c r="F326" s="484" t="s">
        <v>1798</v>
      </c>
      <c r="G326" s="484"/>
      <c r="H326" s="484"/>
      <c r="I326" s="484"/>
      <c r="J326" s="484">
        <v>2</v>
      </c>
      <c r="K326" s="484">
        <v>135</v>
      </c>
      <c r="L326" s="495">
        <v>270</v>
      </c>
      <c r="M326" s="496" t="str">
        <f t="shared" si="10"/>
        <v>Incandescent Lamps</v>
      </c>
      <c r="N326" s="493" t="str">
        <f t="shared" si="11"/>
        <v>3</v>
      </c>
    </row>
    <row r="327" spans="1:14" s="493" customFormat="1" ht="14.1" customHeight="1" x14ac:dyDescent="0.2">
      <c r="A327" s="484"/>
      <c r="B327" s="494" t="s">
        <v>1765</v>
      </c>
      <c r="C327" s="484"/>
      <c r="D327" s="484" t="s">
        <v>1799</v>
      </c>
      <c r="E327" s="484" t="s">
        <v>1724</v>
      </c>
      <c r="F327" s="484" t="s">
        <v>1800</v>
      </c>
      <c r="G327" s="484"/>
      <c r="H327" s="484"/>
      <c r="I327" s="484"/>
      <c r="J327" s="484">
        <v>1</v>
      </c>
      <c r="K327" s="484">
        <v>15</v>
      </c>
      <c r="L327" s="495">
        <v>15</v>
      </c>
      <c r="M327" s="496" t="str">
        <f t="shared" si="10"/>
        <v>Incandescent Lamps</v>
      </c>
      <c r="N327" s="493" t="str">
        <f t="shared" si="11"/>
        <v>5</v>
      </c>
    </row>
    <row r="328" spans="1:14" s="493" customFormat="1" ht="14.1" customHeight="1" x14ac:dyDescent="0.2">
      <c r="A328" s="484"/>
      <c r="B328" s="494" t="s">
        <v>1765</v>
      </c>
      <c r="C328" s="484"/>
      <c r="D328" s="484" t="s">
        <v>1801</v>
      </c>
      <c r="E328" s="484" t="s">
        <v>1724</v>
      </c>
      <c r="F328" s="484" t="s">
        <v>1802</v>
      </c>
      <c r="G328" s="484"/>
      <c r="H328" s="484"/>
      <c r="I328" s="484"/>
      <c r="J328" s="484">
        <v>2</v>
      </c>
      <c r="K328" s="484">
        <v>15</v>
      </c>
      <c r="L328" s="495">
        <v>30</v>
      </c>
      <c r="M328" s="496" t="str">
        <f t="shared" si="10"/>
        <v>Incandescent Lamps</v>
      </c>
      <c r="N328" s="493" t="str">
        <f t="shared" si="11"/>
        <v>5</v>
      </c>
    </row>
    <row r="329" spans="1:14" s="493" customFormat="1" ht="14.1" customHeight="1" x14ac:dyDescent="0.2">
      <c r="A329" s="484"/>
      <c r="B329" s="494" t="s">
        <v>1765</v>
      </c>
      <c r="C329" s="484"/>
      <c r="D329" s="484" t="s">
        <v>1803</v>
      </c>
      <c r="E329" s="484" t="s">
        <v>1804</v>
      </c>
      <c r="F329" s="484" t="s">
        <v>1805</v>
      </c>
      <c r="G329" s="484"/>
      <c r="H329" s="484"/>
      <c r="I329" s="484"/>
      <c r="J329" s="484">
        <v>1</v>
      </c>
      <c r="K329" s="484">
        <v>150</v>
      </c>
      <c r="L329" s="495">
        <v>150</v>
      </c>
      <c r="M329" s="496" t="str">
        <f t="shared" si="10"/>
        <v>Incandescent Lamps</v>
      </c>
      <c r="N329" s="493" t="str">
        <f t="shared" si="11"/>
        <v>5</v>
      </c>
    </row>
    <row r="330" spans="1:14" s="493" customFormat="1" ht="14.1" customHeight="1" x14ac:dyDescent="0.2">
      <c r="A330" s="484"/>
      <c r="B330" s="494" t="s">
        <v>1765</v>
      </c>
      <c r="C330" s="484"/>
      <c r="D330" s="484" t="s">
        <v>1806</v>
      </c>
      <c r="E330" s="484" t="s">
        <v>1804</v>
      </c>
      <c r="F330" s="484" t="s">
        <v>1807</v>
      </c>
      <c r="G330" s="484"/>
      <c r="H330" s="484"/>
      <c r="I330" s="484"/>
      <c r="J330" s="484">
        <v>2</v>
      </c>
      <c r="K330" s="484">
        <v>150</v>
      </c>
      <c r="L330" s="495">
        <v>300</v>
      </c>
      <c r="M330" s="496" t="str">
        <f t="shared" si="10"/>
        <v>Incandescent Lamps</v>
      </c>
      <c r="N330" s="493" t="str">
        <f t="shared" si="11"/>
        <v>5</v>
      </c>
    </row>
    <row r="331" spans="1:14" s="493" customFormat="1" ht="14.1" customHeight="1" x14ac:dyDescent="0.2">
      <c r="A331" s="484"/>
      <c r="B331" s="494" t="s">
        <v>1765</v>
      </c>
      <c r="C331" s="484"/>
      <c r="D331" s="484" t="s">
        <v>1808</v>
      </c>
      <c r="E331" s="484" t="s">
        <v>1809</v>
      </c>
      <c r="F331" s="484" t="s">
        <v>1810</v>
      </c>
      <c r="G331" s="484"/>
      <c r="H331" s="484"/>
      <c r="I331" s="484"/>
      <c r="J331" s="484">
        <v>1</v>
      </c>
      <c r="K331" s="484">
        <v>1500</v>
      </c>
      <c r="L331" s="495">
        <v>1500</v>
      </c>
      <c r="M331" s="496" t="str">
        <f t="shared" si="10"/>
        <v>Incandescent Lamps</v>
      </c>
      <c r="N331" s="493" t="str">
        <f t="shared" si="11"/>
        <v>5</v>
      </c>
    </row>
    <row r="332" spans="1:14" s="493" customFormat="1" ht="14.1" customHeight="1" x14ac:dyDescent="0.2">
      <c r="A332" s="484"/>
      <c r="B332" s="494" t="s">
        <v>1765</v>
      </c>
      <c r="C332" s="484"/>
      <c r="D332" s="484" t="s">
        <v>1811</v>
      </c>
      <c r="E332" s="484" t="s">
        <v>1812</v>
      </c>
      <c r="F332" s="484" t="s">
        <v>1813</v>
      </c>
      <c r="G332" s="484"/>
      <c r="H332" s="484"/>
      <c r="I332" s="484"/>
      <c r="J332" s="484">
        <v>1</v>
      </c>
      <c r="K332" s="484">
        <v>135</v>
      </c>
      <c r="L332" s="495">
        <v>135</v>
      </c>
      <c r="M332" s="496" t="str">
        <f t="shared" si="10"/>
        <v>Incandescent Lamps</v>
      </c>
      <c r="N332" s="493" t="str">
        <f t="shared" si="11"/>
        <v>5</v>
      </c>
    </row>
    <row r="333" spans="1:14" s="493" customFormat="1" ht="14.1" customHeight="1" x14ac:dyDescent="0.2">
      <c r="A333" s="484"/>
      <c r="B333" s="494" t="s">
        <v>1765</v>
      </c>
      <c r="C333" s="484"/>
      <c r="D333" s="484" t="s">
        <v>1814</v>
      </c>
      <c r="E333" s="484" t="s">
        <v>1815</v>
      </c>
      <c r="F333" s="484" t="s">
        <v>1816</v>
      </c>
      <c r="G333" s="484"/>
      <c r="H333" s="484"/>
      <c r="I333" s="484"/>
      <c r="J333" s="484">
        <v>1</v>
      </c>
      <c r="K333" s="484">
        <v>135</v>
      </c>
      <c r="L333" s="495">
        <v>135</v>
      </c>
      <c r="M333" s="496" t="str">
        <f t="shared" si="10"/>
        <v>Incandescent Lamps</v>
      </c>
      <c r="N333" s="493" t="str">
        <f t="shared" si="11"/>
        <v>5</v>
      </c>
    </row>
    <row r="334" spans="1:14" s="493" customFormat="1" ht="14.1" customHeight="1" x14ac:dyDescent="0.2">
      <c r="A334" s="484"/>
      <c r="B334" s="494" t="s">
        <v>1765</v>
      </c>
      <c r="C334" s="484"/>
      <c r="D334" s="484" t="s">
        <v>1817</v>
      </c>
      <c r="E334" s="484" t="s">
        <v>1818</v>
      </c>
      <c r="F334" s="484" t="s">
        <v>1819</v>
      </c>
      <c r="G334" s="484"/>
      <c r="H334" s="484"/>
      <c r="I334" s="484"/>
      <c r="J334" s="484">
        <v>1</v>
      </c>
      <c r="K334" s="484">
        <v>170</v>
      </c>
      <c r="L334" s="495">
        <v>170</v>
      </c>
      <c r="M334" s="496" t="str">
        <f t="shared" si="10"/>
        <v>Incandescent Lamps</v>
      </c>
      <c r="N334" s="493" t="str">
        <f t="shared" si="11"/>
        <v>7</v>
      </c>
    </row>
    <row r="335" spans="1:14" s="493" customFormat="1" ht="14.1" customHeight="1" x14ac:dyDescent="0.2">
      <c r="A335" s="484"/>
      <c r="B335" s="494" t="s">
        <v>1765</v>
      </c>
      <c r="C335" s="484"/>
      <c r="D335" s="484" t="s">
        <v>1820</v>
      </c>
      <c r="E335" s="484" t="s">
        <v>1729</v>
      </c>
      <c r="F335" s="484" t="s">
        <v>1821</v>
      </c>
      <c r="G335" s="484"/>
      <c r="H335" s="484"/>
      <c r="I335" s="484"/>
      <c r="J335" s="484">
        <v>1</v>
      </c>
      <c r="K335" s="484">
        <v>20</v>
      </c>
      <c r="L335" s="495">
        <v>20</v>
      </c>
      <c r="M335" s="496" t="str">
        <f t="shared" si="10"/>
        <v>Incandescent Lamps</v>
      </c>
      <c r="N335" s="493" t="str">
        <f t="shared" si="11"/>
        <v>0</v>
      </c>
    </row>
    <row r="336" spans="1:14" s="493" customFormat="1" ht="14.1" customHeight="1" x14ac:dyDescent="0.2">
      <c r="A336" s="484"/>
      <c r="B336" s="494" t="s">
        <v>1765</v>
      </c>
      <c r="C336" s="484"/>
      <c r="D336" s="484" t="s">
        <v>1822</v>
      </c>
      <c r="E336" s="484" t="s">
        <v>1729</v>
      </c>
      <c r="F336" s="484" t="s">
        <v>1823</v>
      </c>
      <c r="G336" s="484"/>
      <c r="H336" s="484"/>
      <c r="I336" s="484"/>
      <c r="J336" s="484">
        <v>2</v>
      </c>
      <c r="K336" s="484">
        <v>20</v>
      </c>
      <c r="L336" s="495">
        <v>40</v>
      </c>
      <c r="M336" s="496" t="str">
        <f t="shared" si="10"/>
        <v>Incandescent Lamps</v>
      </c>
      <c r="N336" s="493" t="str">
        <f t="shared" si="11"/>
        <v>0</v>
      </c>
    </row>
    <row r="337" spans="1:14" s="493" customFormat="1" ht="14.1" customHeight="1" x14ac:dyDescent="0.2">
      <c r="A337" s="484"/>
      <c r="B337" s="494" t="s">
        <v>1765</v>
      </c>
      <c r="C337" s="484"/>
      <c r="D337" s="484" t="s">
        <v>1824</v>
      </c>
      <c r="E337" s="484" t="s">
        <v>1825</v>
      </c>
      <c r="F337" s="484" t="s">
        <v>1826</v>
      </c>
      <c r="G337" s="484"/>
      <c r="H337" s="484"/>
      <c r="I337" s="484"/>
      <c r="J337" s="484">
        <v>1</v>
      </c>
      <c r="K337" s="484">
        <v>200</v>
      </c>
      <c r="L337" s="495">
        <v>200</v>
      </c>
      <c r="M337" s="496" t="str">
        <f t="shared" si="10"/>
        <v>Incandescent Lamps</v>
      </c>
      <c r="N337" s="493" t="str">
        <f t="shared" si="11"/>
        <v>0</v>
      </c>
    </row>
    <row r="338" spans="1:14" s="493" customFormat="1" ht="14.1" customHeight="1" x14ac:dyDescent="0.2">
      <c r="A338" s="484"/>
      <c r="B338" s="494" t="s">
        <v>1765</v>
      </c>
      <c r="C338" s="484"/>
      <c r="D338" s="484" t="s">
        <v>1827</v>
      </c>
      <c r="E338" s="484" t="s">
        <v>1825</v>
      </c>
      <c r="F338" s="484" t="s">
        <v>1828</v>
      </c>
      <c r="G338" s="484"/>
      <c r="H338" s="484"/>
      <c r="I338" s="484"/>
      <c r="J338" s="484">
        <v>2</v>
      </c>
      <c r="K338" s="484">
        <v>200</v>
      </c>
      <c r="L338" s="495">
        <v>400</v>
      </c>
      <c r="M338" s="496" t="str">
        <f t="shared" si="10"/>
        <v>Incandescent Lamps</v>
      </c>
      <c r="N338" s="493" t="str">
        <f t="shared" si="11"/>
        <v>0</v>
      </c>
    </row>
    <row r="339" spans="1:14" s="493" customFormat="1" ht="14.1" customHeight="1" x14ac:dyDescent="0.2">
      <c r="A339" s="484"/>
      <c r="B339" s="494" t="s">
        <v>1765</v>
      </c>
      <c r="C339" s="484"/>
      <c r="D339" s="484" t="s">
        <v>1829</v>
      </c>
      <c r="E339" s="484" t="s">
        <v>1830</v>
      </c>
      <c r="F339" s="484" t="s">
        <v>1831</v>
      </c>
      <c r="G339" s="484"/>
      <c r="H339" s="484"/>
      <c r="I339" s="484"/>
      <c r="J339" s="484">
        <v>1</v>
      </c>
      <c r="K339" s="484">
        <v>2000</v>
      </c>
      <c r="L339" s="495">
        <v>2000</v>
      </c>
      <c r="M339" s="496" t="str">
        <f t="shared" si="10"/>
        <v>Incandescent Lamps</v>
      </c>
      <c r="N339" s="493" t="str">
        <f t="shared" si="11"/>
        <v>0</v>
      </c>
    </row>
    <row r="340" spans="1:14" s="493" customFormat="1" ht="14.1" customHeight="1" x14ac:dyDescent="0.2">
      <c r="A340" s="484"/>
      <c r="B340" s="494" t="s">
        <v>1765</v>
      </c>
      <c r="C340" s="484"/>
      <c r="D340" s="484" t="s">
        <v>1832</v>
      </c>
      <c r="E340" s="484" t="s">
        <v>1833</v>
      </c>
      <c r="F340" s="484" t="s">
        <v>1834</v>
      </c>
      <c r="G340" s="484"/>
      <c r="H340" s="484"/>
      <c r="I340" s="484"/>
      <c r="J340" s="484">
        <v>1</v>
      </c>
      <c r="K340" s="484">
        <v>200</v>
      </c>
      <c r="L340" s="495">
        <v>200</v>
      </c>
      <c r="M340" s="496" t="str">
        <f t="shared" si="10"/>
        <v>Incandescent Lamps</v>
      </c>
      <c r="N340" s="493" t="str">
        <f t="shared" si="11"/>
        <v>0</v>
      </c>
    </row>
    <row r="341" spans="1:14" s="493" customFormat="1" ht="14.1" customHeight="1" x14ac:dyDescent="0.2">
      <c r="A341" s="484"/>
      <c r="B341" s="494" t="s">
        <v>1765</v>
      </c>
      <c r="C341" s="484"/>
      <c r="D341" s="484" t="s">
        <v>1835</v>
      </c>
      <c r="E341" s="484" t="s">
        <v>1734</v>
      </c>
      <c r="F341" s="484" t="s">
        <v>1836</v>
      </c>
      <c r="G341" s="484"/>
      <c r="H341" s="484"/>
      <c r="I341" s="484"/>
      <c r="J341" s="484">
        <v>1</v>
      </c>
      <c r="K341" s="484">
        <v>25</v>
      </c>
      <c r="L341" s="495">
        <v>25</v>
      </c>
      <c r="M341" s="496" t="str">
        <f t="shared" si="10"/>
        <v>Incandescent Lamps</v>
      </c>
      <c r="N341" s="493" t="str">
        <f t="shared" si="11"/>
        <v>5</v>
      </c>
    </row>
    <row r="342" spans="1:14" s="493" customFormat="1" ht="14.1" customHeight="1" x14ac:dyDescent="0.2">
      <c r="A342" s="484"/>
      <c r="B342" s="494" t="s">
        <v>1765</v>
      </c>
      <c r="C342" s="484"/>
      <c r="D342" s="484" t="s">
        <v>1837</v>
      </c>
      <c r="E342" s="484" t="s">
        <v>1734</v>
      </c>
      <c r="F342" s="484" t="s">
        <v>1838</v>
      </c>
      <c r="G342" s="484"/>
      <c r="H342" s="484"/>
      <c r="I342" s="484"/>
      <c r="J342" s="484">
        <v>2</v>
      </c>
      <c r="K342" s="484">
        <v>25</v>
      </c>
      <c r="L342" s="495">
        <v>50</v>
      </c>
      <c r="M342" s="496" t="str">
        <f t="shared" si="10"/>
        <v>Incandescent Lamps</v>
      </c>
      <c r="N342" s="493" t="str">
        <f t="shared" si="11"/>
        <v>5</v>
      </c>
    </row>
    <row r="343" spans="1:14" s="493" customFormat="1" ht="14.1" customHeight="1" x14ac:dyDescent="0.2">
      <c r="A343" s="484"/>
      <c r="B343" s="494" t="s">
        <v>1765</v>
      </c>
      <c r="C343" s="484"/>
      <c r="D343" s="484" t="s">
        <v>1839</v>
      </c>
      <c r="E343" s="484" t="s">
        <v>1734</v>
      </c>
      <c r="F343" s="484" t="s">
        <v>1840</v>
      </c>
      <c r="G343" s="484"/>
      <c r="H343" s="484"/>
      <c r="I343" s="484"/>
      <c r="J343" s="484">
        <v>4</v>
      </c>
      <c r="K343" s="484">
        <v>25</v>
      </c>
      <c r="L343" s="495">
        <v>100</v>
      </c>
      <c r="M343" s="496" t="str">
        <f t="shared" si="10"/>
        <v>Incandescent Lamps</v>
      </c>
      <c r="N343" s="493" t="str">
        <f t="shared" si="11"/>
        <v>5</v>
      </c>
    </row>
    <row r="344" spans="1:14" s="493" customFormat="1" ht="14.1" customHeight="1" x14ac:dyDescent="0.2">
      <c r="A344" s="484"/>
      <c r="B344" s="494" t="s">
        <v>1765</v>
      </c>
      <c r="C344" s="484"/>
      <c r="D344" s="484" t="s">
        <v>1841</v>
      </c>
      <c r="E344" s="484" t="s">
        <v>1842</v>
      </c>
      <c r="F344" s="484" t="s">
        <v>1843</v>
      </c>
      <c r="G344" s="484"/>
      <c r="H344" s="484"/>
      <c r="I344" s="484"/>
      <c r="J344" s="484">
        <v>1</v>
      </c>
      <c r="K344" s="484">
        <v>250</v>
      </c>
      <c r="L344" s="495">
        <v>250</v>
      </c>
      <c r="M344" s="496" t="str">
        <f t="shared" si="10"/>
        <v>Incandescent Lamps</v>
      </c>
      <c r="N344" s="493" t="str">
        <f t="shared" si="11"/>
        <v>5</v>
      </c>
    </row>
    <row r="345" spans="1:14" s="493" customFormat="1" ht="14.1" customHeight="1" x14ac:dyDescent="0.2">
      <c r="A345" s="484"/>
      <c r="B345" s="494" t="s">
        <v>1765</v>
      </c>
      <c r="C345" s="484"/>
      <c r="D345" s="484" t="s">
        <v>1844</v>
      </c>
      <c r="E345" s="484" t="s">
        <v>1845</v>
      </c>
      <c r="F345" s="484" t="s">
        <v>1846</v>
      </c>
      <c r="G345" s="484"/>
      <c r="H345" s="484"/>
      <c r="I345" s="484"/>
      <c r="J345" s="484">
        <v>1</v>
      </c>
      <c r="K345" s="484">
        <v>300</v>
      </c>
      <c r="L345" s="495">
        <v>300</v>
      </c>
      <c r="M345" s="496" t="str">
        <f t="shared" si="10"/>
        <v>Incandescent Lamps</v>
      </c>
      <c r="N345" s="493" t="str">
        <f t="shared" si="11"/>
        <v>0</v>
      </c>
    </row>
    <row r="346" spans="1:14" s="493" customFormat="1" ht="14.1" customHeight="1" x14ac:dyDescent="0.2">
      <c r="A346" s="484"/>
      <c r="B346" s="494" t="s">
        <v>1765</v>
      </c>
      <c r="C346" s="484"/>
      <c r="D346" s="484" t="s">
        <v>1847</v>
      </c>
      <c r="E346" s="484" t="s">
        <v>1739</v>
      </c>
      <c r="F346" s="484" t="s">
        <v>1848</v>
      </c>
      <c r="G346" s="484"/>
      <c r="H346" s="484"/>
      <c r="I346" s="484"/>
      <c r="J346" s="484">
        <v>1</v>
      </c>
      <c r="K346" s="484">
        <v>34</v>
      </c>
      <c r="L346" s="495">
        <v>34</v>
      </c>
      <c r="M346" s="496" t="str">
        <f t="shared" si="10"/>
        <v>Incandescent Lamps</v>
      </c>
      <c r="N346" s="493" t="str">
        <f t="shared" si="11"/>
        <v>4</v>
      </c>
    </row>
    <row r="347" spans="1:14" s="493" customFormat="1" ht="14.1" customHeight="1" x14ac:dyDescent="0.2">
      <c r="A347" s="484"/>
      <c r="B347" s="494" t="s">
        <v>1765</v>
      </c>
      <c r="C347" s="484"/>
      <c r="D347" s="484" t="s">
        <v>1849</v>
      </c>
      <c r="E347" s="484" t="s">
        <v>1739</v>
      </c>
      <c r="F347" s="484" t="s">
        <v>1850</v>
      </c>
      <c r="G347" s="484"/>
      <c r="H347" s="484"/>
      <c r="I347" s="484"/>
      <c r="J347" s="484">
        <v>2</v>
      </c>
      <c r="K347" s="484">
        <v>34</v>
      </c>
      <c r="L347" s="495">
        <v>68</v>
      </c>
      <c r="M347" s="496" t="str">
        <f t="shared" si="10"/>
        <v>Incandescent Lamps</v>
      </c>
      <c r="N347" s="493" t="str">
        <f t="shared" si="11"/>
        <v>4</v>
      </c>
    </row>
    <row r="348" spans="1:14" s="493" customFormat="1" ht="14.1" customHeight="1" x14ac:dyDescent="0.2">
      <c r="A348" s="484"/>
      <c r="B348" s="494" t="s">
        <v>1765</v>
      </c>
      <c r="C348" s="484"/>
      <c r="D348" s="484" t="s">
        <v>1851</v>
      </c>
      <c r="E348" s="484" t="s">
        <v>1852</v>
      </c>
      <c r="F348" s="484" t="s">
        <v>1853</v>
      </c>
      <c r="G348" s="484"/>
      <c r="H348" s="484"/>
      <c r="I348" s="484"/>
      <c r="J348" s="484">
        <v>1</v>
      </c>
      <c r="K348" s="484">
        <v>36</v>
      </c>
      <c r="L348" s="495">
        <v>36</v>
      </c>
      <c r="M348" s="496" t="str">
        <f t="shared" si="10"/>
        <v>Incandescent Lamps</v>
      </c>
      <c r="N348" s="493" t="str">
        <f t="shared" si="11"/>
        <v>6</v>
      </c>
    </row>
    <row r="349" spans="1:14" s="493" customFormat="1" ht="14.1" customHeight="1" x14ac:dyDescent="0.2">
      <c r="A349" s="484"/>
      <c r="B349" s="494" t="s">
        <v>1765</v>
      </c>
      <c r="C349" s="484"/>
      <c r="D349" s="484" t="s">
        <v>1854</v>
      </c>
      <c r="E349" s="484" t="s">
        <v>1744</v>
      </c>
      <c r="F349" s="484" t="s">
        <v>1855</v>
      </c>
      <c r="G349" s="484"/>
      <c r="H349" s="484"/>
      <c r="I349" s="484"/>
      <c r="J349" s="484">
        <v>1</v>
      </c>
      <c r="K349" s="484">
        <v>40</v>
      </c>
      <c r="L349" s="495">
        <v>40</v>
      </c>
      <c r="M349" s="496" t="str">
        <f t="shared" si="10"/>
        <v>Incandescent Lamps</v>
      </c>
      <c r="N349" s="493" t="str">
        <f t="shared" si="11"/>
        <v>0</v>
      </c>
    </row>
    <row r="350" spans="1:14" s="493" customFormat="1" ht="14.1" customHeight="1" x14ac:dyDescent="0.2">
      <c r="A350" s="484"/>
      <c r="B350" s="494" t="s">
        <v>1765</v>
      </c>
      <c r="C350" s="484"/>
      <c r="D350" s="484" t="s">
        <v>1856</v>
      </c>
      <c r="E350" s="484" t="s">
        <v>1744</v>
      </c>
      <c r="F350" s="484" t="s">
        <v>1857</v>
      </c>
      <c r="G350" s="484"/>
      <c r="H350" s="484"/>
      <c r="I350" s="484"/>
      <c r="J350" s="484">
        <v>2</v>
      </c>
      <c r="K350" s="484">
        <v>40</v>
      </c>
      <c r="L350" s="495">
        <v>80</v>
      </c>
      <c r="M350" s="496" t="str">
        <f t="shared" si="10"/>
        <v>Incandescent Lamps</v>
      </c>
      <c r="N350" s="493" t="str">
        <f t="shared" si="11"/>
        <v>0</v>
      </c>
    </row>
    <row r="351" spans="1:14" s="493" customFormat="1" ht="14.1" customHeight="1" x14ac:dyDescent="0.2">
      <c r="A351" s="484"/>
      <c r="B351" s="494" t="s">
        <v>1765</v>
      </c>
      <c r="C351" s="484"/>
      <c r="D351" s="484" t="s">
        <v>1858</v>
      </c>
      <c r="E351" s="484" t="s">
        <v>1859</v>
      </c>
      <c r="F351" s="484" t="s">
        <v>1860</v>
      </c>
      <c r="G351" s="484"/>
      <c r="H351" s="484"/>
      <c r="I351" s="484"/>
      <c r="J351" s="484">
        <v>1</v>
      </c>
      <c r="K351" s="484">
        <v>400</v>
      </c>
      <c r="L351" s="495">
        <v>400</v>
      </c>
      <c r="M351" s="496" t="str">
        <f t="shared" si="10"/>
        <v>Incandescent Lamps</v>
      </c>
      <c r="N351" s="493" t="str">
        <f t="shared" si="11"/>
        <v>0</v>
      </c>
    </row>
    <row r="352" spans="1:14" s="493" customFormat="1" ht="14.1" customHeight="1" x14ac:dyDescent="0.2">
      <c r="A352" s="484"/>
      <c r="B352" s="494" t="s">
        <v>1765</v>
      </c>
      <c r="C352" s="484"/>
      <c r="D352" s="484" t="s">
        <v>1861</v>
      </c>
      <c r="E352" s="484" t="s">
        <v>1862</v>
      </c>
      <c r="F352" s="484" t="s">
        <v>1863</v>
      </c>
      <c r="G352" s="484"/>
      <c r="H352" s="484"/>
      <c r="I352" s="484"/>
      <c r="J352" s="484">
        <v>1</v>
      </c>
      <c r="K352" s="484">
        <v>34</v>
      </c>
      <c r="L352" s="495">
        <v>34</v>
      </c>
      <c r="M352" s="496" t="str">
        <f t="shared" si="10"/>
        <v>Incandescent Lamps</v>
      </c>
      <c r="N352" s="493" t="str">
        <f t="shared" si="11"/>
        <v>0</v>
      </c>
    </row>
    <row r="353" spans="1:14" s="493" customFormat="1" ht="14.1" customHeight="1" x14ac:dyDescent="0.2">
      <c r="A353" s="484"/>
      <c r="B353" s="494" t="s">
        <v>1765</v>
      </c>
      <c r="C353" s="484"/>
      <c r="D353" s="484" t="s">
        <v>1864</v>
      </c>
      <c r="E353" s="484" t="s">
        <v>1865</v>
      </c>
      <c r="F353" s="484" t="s">
        <v>1866</v>
      </c>
      <c r="G353" s="484"/>
      <c r="H353" s="484"/>
      <c r="I353" s="484"/>
      <c r="J353" s="484">
        <v>1</v>
      </c>
      <c r="K353" s="484">
        <v>34</v>
      </c>
      <c r="L353" s="495">
        <v>34</v>
      </c>
      <c r="M353" s="496" t="str">
        <f t="shared" si="10"/>
        <v>Incandescent Lamps</v>
      </c>
      <c r="N353" s="493" t="str">
        <f t="shared" si="11"/>
        <v>0</v>
      </c>
    </row>
    <row r="354" spans="1:14" s="493" customFormat="1" ht="14.1" customHeight="1" x14ac:dyDescent="0.2">
      <c r="A354" s="484"/>
      <c r="B354" s="494" t="s">
        <v>1765</v>
      </c>
      <c r="C354" s="484"/>
      <c r="D354" s="484" t="s">
        <v>1867</v>
      </c>
      <c r="E354" s="484" t="s">
        <v>1868</v>
      </c>
      <c r="F354" s="484" t="s">
        <v>1869</v>
      </c>
      <c r="G354" s="484"/>
      <c r="H354" s="484"/>
      <c r="I354" s="484"/>
      <c r="J354" s="484">
        <v>1</v>
      </c>
      <c r="K354" s="484">
        <v>42</v>
      </c>
      <c r="L354" s="495">
        <v>42</v>
      </c>
      <c r="M354" s="496" t="str">
        <f t="shared" si="10"/>
        <v>Incandescent Lamps</v>
      </c>
      <c r="N354" s="493" t="str">
        <f t="shared" si="11"/>
        <v>2</v>
      </c>
    </row>
    <row r="355" spans="1:14" s="493" customFormat="1" ht="14.1" customHeight="1" x14ac:dyDescent="0.2">
      <c r="A355" s="484"/>
      <c r="B355" s="494" t="s">
        <v>1765</v>
      </c>
      <c r="C355" s="484"/>
      <c r="D355" s="484" t="s">
        <v>1870</v>
      </c>
      <c r="E355" s="484" t="s">
        <v>1871</v>
      </c>
      <c r="F355" s="484" t="s">
        <v>1872</v>
      </c>
      <c r="G355" s="484"/>
      <c r="H355" s="484"/>
      <c r="I355" s="484"/>
      <c r="J355" s="484">
        <v>1</v>
      </c>
      <c r="K355" s="484">
        <v>448</v>
      </c>
      <c r="L355" s="495">
        <v>448</v>
      </c>
      <c r="M355" s="496" t="str">
        <f t="shared" si="10"/>
        <v>Incandescent Lamps</v>
      </c>
      <c r="N355" s="493" t="str">
        <f t="shared" si="11"/>
        <v>4</v>
      </c>
    </row>
    <row r="356" spans="1:14" s="493" customFormat="1" ht="14.1" customHeight="1" x14ac:dyDescent="0.2">
      <c r="A356" s="484"/>
      <c r="B356" s="494" t="s">
        <v>1765</v>
      </c>
      <c r="C356" s="484"/>
      <c r="D356" s="484" t="s">
        <v>1873</v>
      </c>
      <c r="E356" s="484" t="s">
        <v>1874</v>
      </c>
      <c r="F356" s="484" t="s">
        <v>1875</v>
      </c>
      <c r="G356" s="484"/>
      <c r="H356" s="484"/>
      <c r="I356" s="484"/>
      <c r="J356" s="484">
        <v>1</v>
      </c>
      <c r="K356" s="484">
        <v>45</v>
      </c>
      <c r="L356" s="495">
        <v>45</v>
      </c>
      <c r="M356" s="496" t="str">
        <f t="shared" si="10"/>
        <v>Incandescent Lamps</v>
      </c>
      <c r="N356" s="493" t="str">
        <f t="shared" si="11"/>
        <v>5</v>
      </c>
    </row>
    <row r="357" spans="1:14" s="493" customFormat="1" ht="14.1" customHeight="1" x14ac:dyDescent="0.2">
      <c r="A357" s="484"/>
      <c r="B357" s="494" t="s">
        <v>1765</v>
      </c>
      <c r="C357" s="484"/>
      <c r="D357" s="484" t="s">
        <v>1876</v>
      </c>
      <c r="E357" s="484" t="s">
        <v>1754</v>
      </c>
      <c r="F357" s="484" t="s">
        <v>1877</v>
      </c>
      <c r="G357" s="484"/>
      <c r="H357" s="484"/>
      <c r="I357" s="484"/>
      <c r="J357" s="484">
        <v>1</v>
      </c>
      <c r="K357" s="484">
        <v>50</v>
      </c>
      <c r="L357" s="495">
        <v>50</v>
      </c>
      <c r="M357" s="496" t="str">
        <f t="shared" si="10"/>
        <v>Incandescent Lamps</v>
      </c>
      <c r="N357" s="493" t="str">
        <f t="shared" si="11"/>
        <v>0</v>
      </c>
    </row>
    <row r="358" spans="1:14" s="493" customFormat="1" ht="14.1" customHeight="1" x14ac:dyDescent="0.2">
      <c r="A358" s="484"/>
      <c r="B358" s="494" t="s">
        <v>1765</v>
      </c>
      <c r="C358" s="484"/>
      <c r="D358" s="484" t="s">
        <v>1878</v>
      </c>
      <c r="E358" s="484" t="s">
        <v>1754</v>
      </c>
      <c r="F358" s="484" t="s">
        <v>1879</v>
      </c>
      <c r="G358" s="484"/>
      <c r="H358" s="484"/>
      <c r="I358" s="484"/>
      <c r="J358" s="484">
        <v>2</v>
      </c>
      <c r="K358" s="484">
        <v>50</v>
      </c>
      <c r="L358" s="495">
        <v>100</v>
      </c>
      <c r="M358" s="496" t="str">
        <f t="shared" si="10"/>
        <v>Incandescent Lamps</v>
      </c>
      <c r="N358" s="493" t="str">
        <f t="shared" si="11"/>
        <v>0</v>
      </c>
    </row>
    <row r="359" spans="1:14" s="493" customFormat="1" ht="14.1" customHeight="1" x14ac:dyDescent="0.2">
      <c r="A359" s="484"/>
      <c r="B359" s="494" t="s">
        <v>1765</v>
      </c>
      <c r="C359" s="484"/>
      <c r="D359" s="484" t="s">
        <v>1880</v>
      </c>
      <c r="E359" s="484" t="s">
        <v>1881</v>
      </c>
      <c r="F359" s="484" t="s">
        <v>1882</v>
      </c>
      <c r="G359" s="484"/>
      <c r="H359" s="484"/>
      <c r="I359" s="484"/>
      <c r="J359" s="484">
        <v>1</v>
      </c>
      <c r="K359" s="484">
        <v>500</v>
      </c>
      <c r="L359" s="495">
        <v>500</v>
      </c>
      <c r="M359" s="496" t="str">
        <f t="shared" si="10"/>
        <v>Incandescent Lamps</v>
      </c>
      <c r="N359" s="493" t="str">
        <f t="shared" si="11"/>
        <v>0</v>
      </c>
    </row>
    <row r="360" spans="1:14" s="493" customFormat="1" ht="14.1" customHeight="1" x14ac:dyDescent="0.2">
      <c r="A360" s="484"/>
      <c r="B360" s="494" t="s">
        <v>1765</v>
      </c>
      <c r="C360" s="484"/>
      <c r="D360" s="484" t="s">
        <v>1883</v>
      </c>
      <c r="E360" s="484" t="s">
        <v>1884</v>
      </c>
      <c r="F360" s="484" t="s">
        <v>1885</v>
      </c>
      <c r="G360" s="484"/>
      <c r="H360" s="484"/>
      <c r="I360" s="484"/>
      <c r="J360" s="484">
        <v>1</v>
      </c>
      <c r="K360" s="484">
        <v>52</v>
      </c>
      <c r="L360" s="495">
        <v>52</v>
      </c>
      <c r="M360" s="496" t="str">
        <f t="shared" si="10"/>
        <v>Incandescent Lamps</v>
      </c>
      <c r="N360" s="493" t="str">
        <f t="shared" si="11"/>
        <v>2</v>
      </c>
    </row>
    <row r="361" spans="1:14" s="493" customFormat="1" ht="14.1" customHeight="1" x14ac:dyDescent="0.2">
      <c r="A361" s="484"/>
      <c r="B361" s="494" t="s">
        <v>1765</v>
      </c>
      <c r="C361" s="484"/>
      <c r="D361" s="484" t="s">
        <v>1886</v>
      </c>
      <c r="E361" s="484" t="s">
        <v>1884</v>
      </c>
      <c r="F361" s="484" t="s">
        <v>1887</v>
      </c>
      <c r="G361" s="484"/>
      <c r="H361" s="484"/>
      <c r="I361" s="484"/>
      <c r="J361" s="484">
        <v>2</v>
      </c>
      <c r="K361" s="484">
        <v>52</v>
      </c>
      <c r="L361" s="495">
        <v>104</v>
      </c>
      <c r="M361" s="496" t="str">
        <f t="shared" si="10"/>
        <v>Incandescent Lamps</v>
      </c>
      <c r="N361" s="493" t="str">
        <f t="shared" si="11"/>
        <v>2</v>
      </c>
    </row>
    <row r="362" spans="1:14" s="493" customFormat="1" ht="14.1" customHeight="1" x14ac:dyDescent="0.2">
      <c r="A362" s="484"/>
      <c r="B362" s="494" t="s">
        <v>1765</v>
      </c>
      <c r="C362" s="484"/>
      <c r="D362" s="484" t="s">
        <v>1888</v>
      </c>
      <c r="E362" s="484" t="s">
        <v>1889</v>
      </c>
      <c r="F362" s="484" t="s">
        <v>1890</v>
      </c>
      <c r="G362" s="484"/>
      <c r="H362" s="484"/>
      <c r="I362" s="484"/>
      <c r="J362" s="484">
        <v>1</v>
      </c>
      <c r="K362" s="484">
        <v>54</v>
      </c>
      <c r="L362" s="495">
        <v>54</v>
      </c>
      <c r="M362" s="496" t="str">
        <f t="shared" si="10"/>
        <v>Incandescent Lamps</v>
      </c>
      <c r="N362" s="493" t="str">
        <f t="shared" si="11"/>
        <v>4</v>
      </c>
    </row>
    <row r="363" spans="1:14" s="493" customFormat="1" ht="14.1" customHeight="1" x14ac:dyDescent="0.2">
      <c r="A363" s="484"/>
      <c r="B363" s="494" t="s">
        <v>1765</v>
      </c>
      <c r="C363" s="484"/>
      <c r="D363" s="484" t="s">
        <v>1891</v>
      </c>
      <c r="E363" s="484" t="s">
        <v>1889</v>
      </c>
      <c r="F363" s="484" t="s">
        <v>1892</v>
      </c>
      <c r="G363" s="484"/>
      <c r="H363" s="484"/>
      <c r="I363" s="484"/>
      <c r="J363" s="484">
        <v>2</v>
      </c>
      <c r="K363" s="484">
        <v>54</v>
      </c>
      <c r="L363" s="495">
        <v>108</v>
      </c>
      <c r="M363" s="496" t="str">
        <f t="shared" si="10"/>
        <v>Incandescent Lamps</v>
      </c>
      <c r="N363" s="493" t="str">
        <f t="shared" si="11"/>
        <v>4</v>
      </c>
    </row>
    <row r="364" spans="1:14" s="493" customFormat="1" ht="14.1" customHeight="1" x14ac:dyDescent="0.2">
      <c r="A364" s="484"/>
      <c r="B364" s="494" t="s">
        <v>1765</v>
      </c>
      <c r="C364" s="484"/>
      <c r="D364" s="484" t="s">
        <v>1893</v>
      </c>
      <c r="E364" s="484" t="s">
        <v>1894</v>
      </c>
      <c r="F364" s="484" t="s">
        <v>1895</v>
      </c>
      <c r="G364" s="484"/>
      <c r="H364" s="484"/>
      <c r="I364" s="484"/>
      <c r="J364" s="484">
        <v>1</v>
      </c>
      <c r="K364" s="484">
        <v>55</v>
      </c>
      <c r="L364" s="495">
        <v>55</v>
      </c>
      <c r="M364" s="496" t="str">
        <f t="shared" si="10"/>
        <v>Incandescent Lamps</v>
      </c>
      <c r="N364" s="493" t="str">
        <f t="shared" si="11"/>
        <v>5</v>
      </c>
    </row>
    <row r="365" spans="1:14" s="493" customFormat="1" ht="14.1" customHeight="1" x14ac:dyDescent="0.2">
      <c r="A365" s="484"/>
      <c r="B365" s="494" t="s">
        <v>1765</v>
      </c>
      <c r="C365" s="484"/>
      <c r="D365" s="484" t="s">
        <v>1896</v>
      </c>
      <c r="E365" s="484" t="s">
        <v>1894</v>
      </c>
      <c r="F365" s="484" t="s">
        <v>1897</v>
      </c>
      <c r="G365" s="484"/>
      <c r="H365" s="484"/>
      <c r="I365" s="484"/>
      <c r="J365" s="484">
        <v>2</v>
      </c>
      <c r="K365" s="484">
        <v>55</v>
      </c>
      <c r="L365" s="495">
        <v>110</v>
      </c>
      <c r="M365" s="496" t="str">
        <f t="shared" si="10"/>
        <v>Incandescent Lamps</v>
      </c>
      <c r="N365" s="493" t="str">
        <f t="shared" si="11"/>
        <v>5</v>
      </c>
    </row>
    <row r="366" spans="1:14" s="493" customFormat="1" ht="14.1" customHeight="1" x14ac:dyDescent="0.2">
      <c r="A366" s="484"/>
      <c r="B366" s="494" t="s">
        <v>1765</v>
      </c>
      <c r="C366" s="484"/>
      <c r="D366" s="484" t="s">
        <v>1898</v>
      </c>
      <c r="E366" s="484" t="s">
        <v>1899</v>
      </c>
      <c r="F366" s="484" t="s">
        <v>1900</v>
      </c>
      <c r="G366" s="484"/>
      <c r="H366" s="484"/>
      <c r="I366" s="484"/>
      <c r="J366" s="484">
        <v>1</v>
      </c>
      <c r="K366" s="484">
        <v>60</v>
      </c>
      <c r="L366" s="495">
        <v>60</v>
      </c>
      <c r="M366" s="496" t="str">
        <f t="shared" si="10"/>
        <v>Incandescent Lamps</v>
      </c>
      <c r="N366" s="493" t="str">
        <f t="shared" si="11"/>
        <v>0</v>
      </c>
    </row>
    <row r="367" spans="1:14" s="493" customFormat="1" ht="14.1" customHeight="1" x14ac:dyDescent="0.2">
      <c r="A367" s="484"/>
      <c r="B367" s="494" t="s">
        <v>1765</v>
      </c>
      <c r="C367" s="484"/>
      <c r="D367" s="484" t="s">
        <v>1901</v>
      </c>
      <c r="E367" s="484" t="s">
        <v>1899</v>
      </c>
      <c r="F367" s="484" t="s">
        <v>1902</v>
      </c>
      <c r="G367" s="484"/>
      <c r="H367" s="484"/>
      <c r="I367" s="484"/>
      <c r="J367" s="484">
        <v>2</v>
      </c>
      <c r="K367" s="484">
        <v>60</v>
      </c>
      <c r="L367" s="495">
        <v>120</v>
      </c>
      <c r="M367" s="496" t="str">
        <f t="shared" si="10"/>
        <v>Incandescent Lamps</v>
      </c>
      <c r="N367" s="493" t="str">
        <f t="shared" si="11"/>
        <v>0</v>
      </c>
    </row>
    <row r="368" spans="1:14" s="493" customFormat="1" ht="14.1" customHeight="1" x14ac:dyDescent="0.2">
      <c r="A368" s="484"/>
      <c r="B368" s="494" t="s">
        <v>1765</v>
      </c>
      <c r="C368" s="484"/>
      <c r="D368" s="484" t="s">
        <v>1903</v>
      </c>
      <c r="E368" s="484" t="s">
        <v>1899</v>
      </c>
      <c r="F368" s="484" t="s">
        <v>1904</v>
      </c>
      <c r="G368" s="484"/>
      <c r="H368" s="484"/>
      <c r="I368" s="484"/>
      <c r="J368" s="484">
        <v>3</v>
      </c>
      <c r="K368" s="484">
        <v>60</v>
      </c>
      <c r="L368" s="495">
        <v>180</v>
      </c>
      <c r="M368" s="496" t="str">
        <f t="shared" si="10"/>
        <v>Incandescent Lamps</v>
      </c>
      <c r="N368" s="493" t="str">
        <f t="shared" si="11"/>
        <v>0</v>
      </c>
    </row>
    <row r="369" spans="1:14" s="493" customFormat="1" ht="14.1" customHeight="1" x14ac:dyDescent="0.2">
      <c r="A369" s="484"/>
      <c r="B369" s="494" t="s">
        <v>1765</v>
      </c>
      <c r="C369" s="484"/>
      <c r="D369" s="484" t="s">
        <v>1905</v>
      </c>
      <c r="E369" s="484" t="s">
        <v>1899</v>
      </c>
      <c r="F369" s="484" t="s">
        <v>1906</v>
      </c>
      <c r="G369" s="484"/>
      <c r="H369" s="484"/>
      <c r="I369" s="484"/>
      <c r="J369" s="484">
        <v>4</v>
      </c>
      <c r="K369" s="484">
        <v>60</v>
      </c>
      <c r="L369" s="495">
        <v>240</v>
      </c>
      <c r="M369" s="496" t="str">
        <f t="shared" si="10"/>
        <v>Incandescent Lamps</v>
      </c>
      <c r="N369" s="493" t="str">
        <f t="shared" si="11"/>
        <v>0</v>
      </c>
    </row>
    <row r="370" spans="1:14" s="493" customFormat="1" ht="14.1" customHeight="1" x14ac:dyDescent="0.2">
      <c r="A370" s="484"/>
      <c r="B370" s="494" t="s">
        <v>1765</v>
      </c>
      <c r="C370" s="484"/>
      <c r="D370" s="484" t="s">
        <v>1907</v>
      </c>
      <c r="E370" s="484" t="s">
        <v>1899</v>
      </c>
      <c r="F370" s="484" t="s">
        <v>1908</v>
      </c>
      <c r="G370" s="484"/>
      <c r="H370" s="484"/>
      <c r="I370" s="484"/>
      <c r="J370" s="484">
        <v>5</v>
      </c>
      <c r="K370" s="484">
        <v>60</v>
      </c>
      <c r="L370" s="495">
        <v>300</v>
      </c>
      <c r="M370" s="496" t="str">
        <f t="shared" si="10"/>
        <v>Incandescent Lamps</v>
      </c>
      <c r="N370" s="493" t="str">
        <f t="shared" si="11"/>
        <v>0</v>
      </c>
    </row>
    <row r="371" spans="1:14" s="493" customFormat="1" ht="14.1" customHeight="1" x14ac:dyDescent="0.2">
      <c r="A371" s="484"/>
      <c r="B371" s="494" t="s">
        <v>1765</v>
      </c>
      <c r="C371" s="484"/>
      <c r="D371" s="484" t="s">
        <v>1909</v>
      </c>
      <c r="E371" s="484" t="s">
        <v>1910</v>
      </c>
      <c r="F371" s="484" t="s">
        <v>1911</v>
      </c>
      <c r="G371" s="484"/>
      <c r="H371" s="484"/>
      <c r="I371" s="484"/>
      <c r="J371" s="484">
        <v>1</v>
      </c>
      <c r="K371" s="484">
        <v>52</v>
      </c>
      <c r="L371" s="495">
        <v>52</v>
      </c>
      <c r="M371" s="496" t="str">
        <f t="shared" si="10"/>
        <v>Incandescent Lamps</v>
      </c>
      <c r="N371" s="493" t="str">
        <f t="shared" si="11"/>
        <v>0</v>
      </c>
    </row>
    <row r="372" spans="1:14" s="493" customFormat="1" ht="14.1" customHeight="1" x14ac:dyDescent="0.2">
      <c r="A372" s="484"/>
      <c r="B372" s="494" t="s">
        <v>1765</v>
      </c>
      <c r="C372" s="484"/>
      <c r="D372" s="484" t="s">
        <v>1912</v>
      </c>
      <c r="E372" s="484" t="s">
        <v>1913</v>
      </c>
      <c r="F372" s="484" t="s">
        <v>1914</v>
      </c>
      <c r="G372" s="484"/>
      <c r="H372" s="484"/>
      <c r="I372" s="484"/>
      <c r="J372" s="484">
        <v>1</v>
      </c>
      <c r="K372" s="484">
        <v>52</v>
      </c>
      <c r="L372" s="495">
        <v>52</v>
      </c>
      <c r="M372" s="496" t="str">
        <f t="shared" si="10"/>
        <v>Incandescent Lamps</v>
      </c>
      <c r="N372" s="493" t="str">
        <f t="shared" si="11"/>
        <v>0</v>
      </c>
    </row>
    <row r="373" spans="1:14" s="493" customFormat="1" ht="14.1" customHeight="1" x14ac:dyDescent="0.2">
      <c r="A373" s="484"/>
      <c r="B373" s="494" t="s">
        <v>1765</v>
      </c>
      <c r="C373" s="484"/>
      <c r="D373" s="484" t="s">
        <v>1915</v>
      </c>
      <c r="E373" s="484" t="s">
        <v>1916</v>
      </c>
      <c r="F373" s="484" t="s">
        <v>1917</v>
      </c>
      <c r="G373" s="484"/>
      <c r="H373" s="484"/>
      <c r="I373" s="484"/>
      <c r="J373" s="484">
        <v>1</v>
      </c>
      <c r="K373" s="484">
        <v>65</v>
      </c>
      <c r="L373" s="495">
        <v>65</v>
      </c>
      <c r="M373" s="496" t="str">
        <f t="shared" si="10"/>
        <v>Incandescent Lamps</v>
      </c>
      <c r="N373" s="493" t="str">
        <f t="shared" si="11"/>
        <v>5</v>
      </c>
    </row>
    <row r="374" spans="1:14" s="493" customFormat="1" ht="14.1" customHeight="1" x14ac:dyDescent="0.2">
      <c r="A374" s="484"/>
      <c r="B374" s="494" t="s">
        <v>1765</v>
      </c>
      <c r="C374" s="484"/>
      <c r="D374" s="484" t="s">
        <v>1918</v>
      </c>
      <c r="E374" s="484" t="s">
        <v>1916</v>
      </c>
      <c r="F374" s="484" t="s">
        <v>1919</v>
      </c>
      <c r="G374" s="484"/>
      <c r="H374" s="484"/>
      <c r="I374" s="484"/>
      <c r="J374" s="484">
        <v>2</v>
      </c>
      <c r="K374" s="484">
        <v>65</v>
      </c>
      <c r="L374" s="495">
        <v>130</v>
      </c>
      <c r="M374" s="496" t="str">
        <f t="shared" si="10"/>
        <v>Incandescent Lamps</v>
      </c>
      <c r="N374" s="493" t="str">
        <f t="shared" si="11"/>
        <v>5</v>
      </c>
    </row>
    <row r="375" spans="1:14" s="493" customFormat="1" ht="14.1" customHeight="1" x14ac:dyDescent="0.2">
      <c r="A375" s="484"/>
      <c r="B375" s="494" t="s">
        <v>1765</v>
      </c>
      <c r="C375" s="484"/>
      <c r="D375" s="484" t="s">
        <v>1920</v>
      </c>
      <c r="E375" s="484" t="s">
        <v>1921</v>
      </c>
      <c r="F375" s="484" t="s">
        <v>1922</v>
      </c>
      <c r="G375" s="484"/>
      <c r="H375" s="484"/>
      <c r="I375" s="484"/>
      <c r="J375" s="484">
        <v>1</v>
      </c>
      <c r="K375" s="484">
        <v>67</v>
      </c>
      <c r="L375" s="495">
        <v>67</v>
      </c>
      <c r="M375" s="496" t="str">
        <f t="shared" si="10"/>
        <v>Incandescent Lamps</v>
      </c>
      <c r="N375" s="493" t="str">
        <f t="shared" si="11"/>
        <v>7</v>
      </c>
    </row>
    <row r="376" spans="1:14" s="493" customFormat="1" ht="14.1" customHeight="1" x14ac:dyDescent="0.2">
      <c r="A376" s="484"/>
      <c r="B376" s="494" t="s">
        <v>1765</v>
      </c>
      <c r="C376" s="484"/>
      <c r="D376" s="484" t="s">
        <v>1923</v>
      </c>
      <c r="E376" s="484" t="s">
        <v>1921</v>
      </c>
      <c r="F376" s="484" t="s">
        <v>1924</v>
      </c>
      <c r="G376" s="484"/>
      <c r="H376" s="484"/>
      <c r="I376" s="484"/>
      <c r="J376" s="484">
        <v>2</v>
      </c>
      <c r="K376" s="484">
        <v>67</v>
      </c>
      <c r="L376" s="495">
        <v>134</v>
      </c>
      <c r="M376" s="496" t="str">
        <f t="shared" si="10"/>
        <v>Incandescent Lamps</v>
      </c>
      <c r="N376" s="493" t="str">
        <f t="shared" si="11"/>
        <v>7</v>
      </c>
    </row>
    <row r="377" spans="1:14" s="493" customFormat="1" ht="14.1" customHeight="1" x14ac:dyDescent="0.2">
      <c r="A377" s="484"/>
      <c r="B377" s="494" t="s">
        <v>1765</v>
      </c>
      <c r="C377" s="484"/>
      <c r="D377" s="484" t="s">
        <v>1925</v>
      </c>
      <c r="E377" s="484" t="s">
        <v>1921</v>
      </c>
      <c r="F377" s="484" t="s">
        <v>1926</v>
      </c>
      <c r="G377" s="484"/>
      <c r="H377" s="484"/>
      <c r="I377" s="484"/>
      <c r="J377" s="484">
        <v>3</v>
      </c>
      <c r="K377" s="484">
        <v>67</v>
      </c>
      <c r="L377" s="495">
        <v>201</v>
      </c>
      <c r="M377" s="496" t="str">
        <f t="shared" si="10"/>
        <v>Incandescent Lamps</v>
      </c>
      <c r="N377" s="493" t="str">
        <f t="shared" si="11"/>
        <v>7</v>
      </c>
    </row>
    <row r="378" spans="1:14" s="493" customFormat="1" ht="14.1" customHeight="1" x14ac:dyDescent="0.2">
      <c r="A378" s="484"/>
      <c r="B378" s="494" t="s">
        <v>1765</v>
      </c>
      <c r="C378" s="484"/>
      <c r="D378" s="484" t="s">
        <v>1927</v>
      </c>
      <c r="E378" s="484" t="s">
        <v>1928</v>
      </c>
      <c r="F378" s="484" t="s">
        <v>1929</v>
      </c>
      <c r="G378" s="484"/>
      <c r="H378" s="484"/>
      <c r="I378" s="484"/>
      <c r="J378" s="484">
        <v>1</v>
      </c>
      <c r="K378" s="484">
        <v>69</v>
      </c>
      <c r="L378" s="495">
        <v>69</v>
      </c>
      <c r="M378" s="496" t="str">
        <f t="shared" si="10"/>
        <v>Incandescent Lamps</v>
      </c>
      <c r="N378" s="493" t="str">
        <f t="shared" si="11"/>
        <v>9</v>
      </c>
    </row>
    <row r="379" spans="1:14" s="493" customFormat="1" ht="14.1" customHeight="1" x14ac:dyDescent="0.2">
      <c r="A379" s="484"/>
      <c r="B379" s="494" t="s">
        <v>1765</v>
      </c>
      <c r="C379" s="484"/>
      <c r="D379" s="484" t="s">
        <v>1930</v>
      </c>
      <c r="E379" s="484" t="s">
        <v>1931</v>
      </c>
      <c r="F379" s="484" t="s">
        <v>1932</v>
      </c>
      <c r="G379" s="484"/>
      <c r="H379" s="484"/>
      <c r="I379" s="484"/>
      <c r="J379" s="484">
        <v>1</v>
      </c>
      <c r="K379" s="484">
        <v>72</v>
      </c>
      <c r="L379" s="495">
        <v>72</v>
      </c>
      <c r="M379" s="496" t="str">
        <f t="shared" si="10"/>
        <v>Incandescent Lamps</v>
      </c>
      <c r="N379" s="493" t="str">
        <f t="shared" si="11"/>
        <v>2</v>
      </c>
    </row>
    <row r="380" spans="1:14" s="493" customFormat="1" ht="14.1" customHeight="1" x14ac:dyDescent="0.2">
      <c r="A380" s="484"/>
      <c r="B380" s="494" t="s">
        <v>1765</v>
      </c>
      <c r="C380" s="484"/>
      <c r="D380" s="484" t="s">
        <v>1933</v>
      </c>
      <c r="E380" s="484" t="s">
        <v>1934</v>
      </c>
      <c r="F380" s="484" t="s">
        <v>1935</v>
      </c>
      <c r="G380" s="484"/>
      <c r="H380" s="484"/>
      <c r="I380" s="484"/>
      <c r="J380" s="484">
        <v>1</v>
      </c>
      <c r="K380" s="484">
        <v>75</v>
      </c>
      <c r="L380" s="495">
        <v>75</v>
      </c>
      <c r="M380" s="496" t="str">
        <f t="shared" si="10"/>
        <v>Incandescent Lamps</v>
      </c>
      <c r="N380" s="493" t="str">
        <f t="shared" si="11"/>
        <v>5</v>
      </c>
    </row>
    <row r="381" spans="1:14" s="493" customFormat="1" ht="14.1" customHeight="1" x14ac:dyDescent="0.2">
      <c r="A381" s="484"/>
      <c r="B381" s="494" t="s">
        <v>1765</v>
      </c>
      <c r="C381" s="484"/>
      <c r="D381" s="484" t="s">
        <v>1936</v>
      </c>
      <c r="E381" s="484" t="s">
        <v>1934</v>
      </c>
      <c r="F381" s="484" t="s">
        <v>1937</v>
      </c>
      <c r="G381" s="484"/>
      <c r="H381" s="484"/>
      <c r="I381" s="484"/>
      <c r="J381" s="484">
        <v>2</v>
      </c>
      <c r="K381" s="484">
        <v>75</v>
      </c>
      <c r="L381" s="495">
        <v>150</v>
      </c>
      <c r="M381" s="496" t="str">
        <f t="shared" si="10"/>
        <v>Incandescent Lamps</v>
      </c>
      <c r="N381" s="493" t="str">
        <f t="shared" si="11"/>
        <v>5</v>
      </c>
    </row>
    <row r="382" spans="1:14" s="493" customFormat="1" ht="14.1" customHeight="1" x14ac:dyDescent="0.2">
      <c r="A382" s="484"/>
      <c r="B382" s="494" t="s">
        <v>1765</v>
      </c>
      <c r="C382" s="484"/>
      <c r="D382" s="484" t="s">
        <v>1938</v>
      </c>
      <c r="E382" s="484" t="s">
        <v>1934</v>
      </c>
      <c r="F382" s="484" t="s">
        <v>1939</v>
      </c>
      <c r="G382" s="484"/>
      <c r="H382" s="484"/>
      <c r="I382" s="484"/>
      <c r="J382" s="484">
        <v>3</v>
      </c>
      <c r="K382" s="484">
        <v>75</v>
      </c>
      <c r="L382" s="495">
        <v>225</v>
      </c>
      <c r="M382" s="496" t="str">
        <f t="shared" si="10"/>
        <v>Incandescent Lamps</v>
      </c>
      <c r="N382" s="493" t="str">
        <f t="shared" si="11"/>
        <v>5</v>
      </c>
    </row>
    <row r="383" spans="1:14" s="493" customFormat="1" ht="14.1" customHeight="1" x14ac:dyDescent="0.2">
      <c r="A383" s="484"/>
      <c r="B383" s="494" t="s">
        <v>1765</v>
      </c>
      <c r="C383" s="484"/>
      <c r="D383" s="484" t="s">
        <v>1940</v>
      </c>
      <c r="E383" s="484" t="s">
        <v>1934</v>
      </c>
      <c r="F383" s="484" t="s">
        <v>1941</v>
      </c>
      <c r="G383" s="484"/>
      <c r="H383" s="484"/>
      <c r="I383" s="484"/>
      <c r="J383" s="484">
        <v>4</v>
      </c>
      <c r="K383" s="484">
        <v>75</v>
      </c>
      <c r="L383" s="495">
        <v>300</v>
      </c>
      <c r="M383" s="496" t="str">
        <f t="shared" si="10"/>
        <v>Incandescent Lamps</v>
      </c>
      <c r="N383" s="493" t="str">
        <f t="shared" si="11"/>
        <v>5</v>
      </c>
    </row>
    <row r="384" spans="1:14" s="493" customFormat="1" ht="14.1" customHeight="1" x14ac:dyDescent="0.2">
      <c r="A384" s="484"/>
      <c r="B384" s="494" t="s">
        <v>1765</v>
      </c>
      <c r="C384" s="484"/>
      <c r="D384" s="484" t="s">
        <v>1942</v>
      </c>
      <c r="E384" s="484" t="s">
        <v>1943</v>
      </c>
      <c r="F384" s="484" t="s">
        <v>1944</v>
      </c>
      <c r="G384" s="484"/>
      <c r="H384" s="484"/>
      <c r="I384" s="484"/>
      <c r="J384" s="484">
        <v>1</v>
      </c>
      <c r="K384" s="484">
        <v>750</v>
      </c>
      <c r="L384" s="495">
        <v>750</v>
      </c>
      <c r="M384" s="496" t="str">
        <f t="shared" si="10"/>
        <v>Incandescent Lamps</v>
      </c>
      <c r="N384" s="493" t="str">
        <f t="shared" si="11"/>
        <v>5</v>
      </c>
    </row>
    <row r="385" spans="1:14" s="493" customFormat="1" ht="14.1" customHeight="1" x14ac:dyDescent="0.2">
      <c r="A385" s="484"/>
      <c r="B385" s="494" t="s">
        <v>1765</v>
      </c>
      <c r="C385" s="484"/>
      <c r="D385" s="484" t="s">
        <v>1945</v>
      </c>
      <c r="E385" s="484" t="s">
        <v>1946</v>
      </c>
      <c r="F385" s="484" t="s">
        <v>1947</v>
      </c>
      <c r="G385" s="484"/>
      <c r="H385" s="484"/>
      <c r="I385" s="484"/>
      <c r="J385" s="484">
        <v>1</v>
      </c>
      <c r="K385" s="484">
        <v>67</v>
      </c>
      <c r="L385" s="495">
        <v>67</v>
      </c>
      <c r="M385" s="496" t="str">
        <f t="shared" si="10"/>
        <v>Incandescent Lamps</v>
      </c>
      <c r="N385" s="493" t="str">
        <f t="shared" si="11"/>
        <v>5</v>
      </c>
    </row>
    <row r="386" spans="1:14" s="493" customFormat="1" ht="14.1" customHeight="1" x14ac:dyDescent="0.2">
      <c r="A386" s="484"/>
      <c r="B386" s="494" t="s">
        <v>1765</v>
      </c>
      <c r="C386" s="484"/>
      <c r="D386" s="484" t="s">
        <v>1948</v>
      </c>
      <c r="E386" s="484" t="s">
        <v>1949</v>
      </c>
      <c r="F386" s="484" t="s">
        <v>1950</v>
      </c>
      <c r="G386" s="484"/>
      <c r="H386" s="484"/>
      <c r="I386" s="484"/>
      <c r="J386" s="484">
        <v>1</v>
      </c>
      <c r="K386" s="484">
        <v>67</v>
      </c>
      <c r="L386" s="495">
        <v>67</v>
      </c>
      <c r="M386" s="496" t="str">
        <f t="shared" si="10"/>
        <v>Incandescent Lamps</v>
      </c>
      <c r="N386" s="493" t="str">
        <f t="shared" si="11"/>
        <v>5</v>
      </c>
    </row>
    <row r="387" spans="1:14" s="493" customFormat="1" ht="14.1" customHeight="1" x14ac:dyDescent="0.2">
      <c r="A387" s="484"/>
      <c r="B387" s="494" t="s">
        <v>1765</v>
      </c>
      <c r="C387" s="484"/>
      <c r="D387" s="484" t="s">
        <v>1951</v>
      </c>
      <c r="E387" s="484" t="s">
        <v>1952</v>
      </c>
      <c r="F387" s="484" t="s">
        <v>1953</v>
      </c>
      <c r="G387" s="484"/>
      <c r="H387" s="484"/>
      <c r="I387" s="484"/>
      <c r="J387" s="484">
        <v>1</v>
      </c>
      <c r="K387" s="484">
        <v>80</v>
      </c>
      <c r="L387" s="495">
        <v>80</v>
      </c>
      <c r="M387" s="496" t="str">
        <f t="shared" si="10"/>
        <v>Incandescent Lamps</v>
      </c>
      <c r="N387" s="493" t="str">
        <f t="shared" si="11"/>
        <v>0</v>
      </c>
    </row>
    <row r="388" spans="1:14" s="493" customFormat="1" ht="14.1" customHeight="1" x14ac:dyDescent="0.2">
      <c r="A388" s="484"/>
      <c r="B388" s="494" t="s">
        <v>1765</v>
      </c>
      <c r="C388" s="484"/>
      <c r="D388" s="484" t="s">
        <v>1954</v>
      </c>
      <c r="E388" s="484" t="s">
        <v>1955</v>
      </c>
      <c r="F388" s="484" t="s">
        <v>1956</v>
      </c>
      <c r="G388" s="484"/>
      <c r="H388" s="484"/>
      <c r="I388" s="484"/>
      <c r="J388" s="484">
        <v>1</v>
      </c>
      <c r="K388" s="484">
        <v>85</v>
      </c>
      <c r="L388" s="495">
        <v>85</v>
      </c>
      <c r="M388" s="496" t="str">
        <f t="shared" ref="M388:M451" si="12">B388</f>
        <v>Incandescent Lamps</v>
      </c>
      <c r="N388" s="493" t="str">
        <f t="shared" ref="N388:N451" si="13">MID(D388,3,1)</f>
        <v>5</v>
      </c>
    </row>
    <row r="389" spans="1:14" s="493" customFormat="1" ht="14.1" customHeight="1" x14ac:dyDescent="0.2">
      <c r="A389" s="484"/>
      <c r="B389" s="494" t="s">
        <v>1765</v>
      </c>
      <c r="C389" s="484"/>
      <c r="D389" s="484" t="s">
        <v>1957</v>
      </c>
      <c r="E389" s="484" t="s">
        <v>1958</v>
      </c>
      <c r="F389" s="484" t="s">
        <v>1959</v>
      </c>
      <c r="G389" s="484"/>
      <c r="H389" s="484"/>
      <c r="I389" s="484"/>
      <c r="J389" s="484">
        <v>1</v>
      </c>
      <c r="K389" s="484">
        <v>90</v>
      </c>
      <c r="L389" s="495">
        <v>90</v>
      </c>
      <c r="M389" s="496" t="str">
        <f t="shared" si="12"/>
        <v>Incandescent Lamps</v>
      </c>
      <c r="N389" s="493" t="str">
        <f t="shared" si="13"/>
        <v>0</v>
      </c>
    </row>
    <row r="390" spans="1:14" s="493" customFormat="1" ht="14.1" customHeight="1" x14ac:dyDescent="0.2">
      <c r="A390" s="484"/>
      <c r="B390" s="494" t="s">
        <v>1765</v>
      </c>
      <c r="C390" s="484"/>
      <c r="D390" s="484" t="s">
        <v>1960</v>
      </c>
      <c r="E390" s="484" t="s">
        <v>1958</v>
      </c>
      <c r="F390" s="484" t="s">
        <v>1961</v>
      </c>
      <c r="G390" s="484"/>
      <c r="H390" s="484"/>
      <c r="I390" s="484"/>
      <c r="J390" s="484">
        <v>2</v>
      </c>
      <c r="K390" s="484">
        <v>90</v>
      </c>
      <c r="L390" s="495">
        <v>180</v>
      </c>
      <c r="M390" s="496" t="str">
        <f t="shared" si="12"/>
        <v>Incandescent Lamps</v>
      </c>
      <c r="N390" s="493" t="str">
        <f t="shared" si="13"/>
        <v>0</v>
      </c>
    </row>
    <row r="391" spans="1:14" s="493" customFormat="1" ht="14.1" customHeight="1" x14ac:dyDescent="0.2">
      <c r="A391" s="484"/>
      <c r="B391" s="494" t="s">
        <v>1765</v>
      </c>
      <c r="C391" s="484"/>
      <c r="D391" s="484" t="s">
        <v>1962</v>
      </c>
      <c r="E391" s="484" t="s">
        <v>1958</v>
      </c>
      <c r="F391" s="484" t="s">
        <v>1963</v>
      </c>
      <c r="G391" s="484"/>
      <c r="H391" s="484"/>
      <c r="I391" s="484"/>
      <c r="J391" s="484">
        <v>3</v>
      </c>
      <c r="K391" s="484">
        <v>90</v>
      </c>
      <c r="L391" s="495">
        <v>270</v>
      </c>
      <c r="M391" s="496" t="str">
        <f t="shared" si="12"/>
        <v>Incandescent Lamps</v>
      </c>
      <c r="N391" s="493" t="str">
        <f t="shared" si="13"/>
        <v>0</v>
      </c>
    </row>
    <row r="392" spans="1:14" s="493" customFormat="1" ht="14.1" customHeight="1" x14ac:dyDescent="0.2">
      <c r="A392" s="484"/>
      <c r="B392" s="494" t="s">
        <v>1765</v>
      </c>
      <c r="C392" s="484"/>
      <c r="D392" s="484" t="s">
        <v>1964</v>
      </c>
      <c r="E392" s="484" t="s">
        <v>1965</v>
      </c>
      <c r="F392" s="484" t="s">
        <v>1966</v>
      </c>
      <c r="G392" s="484"/>
      <c r="H392" s="484"/>
      <c r="I392" s="484"/>
      <c r="J392" s="484">
        <v>1</v>
      </c>
      <c r="K392" s="484">
        <v>93</v>
      </c>
      <c r="L392" s="495">
        <v>93</v>
      </c>
      <c r="M392" s="496" t="str">
        <f t="shared" si="12"/>
        <v>Incandescent Lamps</v>
      </c>
      <c r="N392" s="493" t="str">
        <f t="shared" si="13"/>
        <v>3</v>
      </c>
    </row>
    <row r="393" spans="1:14" s="493" customFormat="1" ht="14.1" customHeight="1" x14ac:dyDescent="0.2">
      <c r="A393" s="484"/>
      <c r="B393" s="494" t="s">
        <v>1765</v>
      </c>
      <c r="C393" s="484"/>
      <c r="D393" s="484" t="s">
        <v>1967</v>
      </c>
      <c r="E393" s="484" t="s">
        <v>1968</v>
      </c>
      <c r="F393" s="484" t="s">
        <v>1969</v>
      </c>
      <c r="G393" s="484"/>
      <c r="H393" s="484"/>
      <c r="I393" s="484"/>
      <c r="J393" s="484">
        <v>1</v>
      </c>
      <c r="K393" s="484">
        <v>95</v>
      </c>
      <c r="L393" s="495">
        <v>95</v>
      </c>
      <c r="M393" s="496" t="str">
        <f t="shared" si="12"/>
        <v>Incandescent Lamps</v>
      </c>
      <c r="N393" s="493" t="str">
        <f t="shared" si="13"/>
        <v>5</v>
      </c>
    </row>
    <row r="394" spans="1:14" s="493" customFormat="1" ht="14.1" customHeight="1" x14ac:dyDescent="0.2">
      <c r="A394" s="484"/>
      <c r="B394" s="494" t="s">
        <v>1765</v>
      </c>
      <c r="C394" s="484"/>
      <c r="D394" s="484" t="s">
        <v>1970</v>
      </c>
      <c r="E394" s="484" t="s">
        <v>1968</v>
      </c>
      <c r="F394" s="484" t="s">
        <v>1971</v>
      </c>
      <c r="G394" s="484"/>
      <c r="H394" s="484"/>
      <c r="I394" s="484"/>
      <c r="J394" s="484">
        <v>2</v>
      </c>
      <c r="K394" s="484">
        <v>95</v>
      </c>
      <c r="L394" s="495">
        <v>190</v>
      </c>
      <c r="M394" s="496" t="str">
        <f t="shared" si="12"/>
        <v>Incandescent Lamps</v>
      </c>
      <c r="N394" s="493" t="str">
        <f t="shared" si="13"/>
        <v>5</v>
      </c>
    </row>
    <row r="395" spans="1:14" s="493" customFormat="1" ht="14.1" customHeight="1" x14ac:dyDescent="0.2">
      <c r="A395" s="484"/>
      <c r="B395" s="494" t="s">
        <v>1972</v>
      </c>
      <c r="C395" s="484"/>
      <c r="D395" s="484" t="s">
        <v>1973</v>
      </c>
      <c r="E395" s="484" t="s">
        <v>1974</v>
      </c>
      <c r="F395" s="484" t="s">
        <v>1975</v>
      </c>
      <c r="G395" s="484"/>
      <c r="H395" s="484" t="s">
        <v>1976</v>
      </c>
      <c r="I395" s="484"/>
      <c r="J395" s="484">
        <v>1</v>
      </c>
      <c r="K395" s="484">
        <v>165</v>
      </c>
      <c r="L395" s="495">
        <v>165</v>
      </c>
      <c r="M395" s="496" t="str">
        <f t="shared" si="12"/>
        <v>Induction</v>
      </c>
      <c r="N395" s="493" t="str">
        <f t="shared" si="13"/>
        <v>1</v>
      </c>
    </row>
    <row r="396" spans="1:14" s="493" customFormat="1" ht="14.1" customHeight="1" x14ac:dyDescent="0.2">
      <c r="A396" s="484"/>
      <c r="B396" s="494" t="s">
        <v>1972</v>
      </c>
      <c r="C396" s="484"/>
      <c r="D396" s="484" t="s">
        <v>1977</v>
      </c>
      <c r="E396" s="484" t="s">
        <v>1978</v>
      </c>
      <c r="F396" s="484" t="s">
        <v>1979</v>
      </c>
      <c r="G396" s="484"/>
      <c r="H396" s="484" t="s">
        <v>1976</v>
      </c>
      <c r="I396" s="484"/>
      <c r="J396" s="484">
        <v>1</v>
      </c>
      <c r="K396" s="484">
        <v>55</v>
      </c>
      <c r="L396" s="495">
        <v>55</v>
      </c>
      <c r="M396" s="496" t="str">
        <f t="shared" si="12"/>
        <v>Induction</v>
      </c>
      <c r="N396" s="493" t="str">
        <f t="shared" si="13"/>
        <v>5</v>
      </c>
    </row>
    <row r="397" spans="1:14" s="493" customFormat="1" ht="14.1" customHeight="1" x14ac:dyDescent="0.2">
      <c r="A397" s="484"/>
      <c r="B397" s="494" t="s">
        <v>1972</v>
      </c>
      <c r="C397" s="484"/>
      <c r="D397" s="484" t="s">
        <v>1980</v>
      </c>
      <c r="E397" s="484" t="s">
        <v>1981</v>
      </c>
      <c r="F397" s="484" t="s">
        <v>1982</v>
      </c>
      <c r="G397" s="484"/>
      <c r="H397" s="484" t="s">
        <v>1976</v>
      </c>
      <c r="I397" s="484"/>
      <c r="J397" s="484">
        <v>1</v>
      </c>
      <c r="K397" s="484">
        <v>85</v>
      </c>
      <c r="L397" s="495">
        <v>85</v>
      </c>
      <c r="M397" s="496" t="str">
        <f t="shared" si="12"/>
        <v>Induction</v>
      </c>
      <c r="N397" s="493" t="str">
        <f t="shared" si="13"/>
        <v>8</v>
      </c>
    </row>
    <row r="398" spans="1:14" s="493" customFormat="1" ht="14.1" customHeight="1" x14ac:dyDescent="0.2">
      <c r="A398" s="484"/>
      <c r="B398" s="504" t="s">
        <v>1983</v>
      </c>
      <c r="C398" s="484"/>
      <c r="D398" s="505" t="s">
        <v>1984</v>
      </c>
      <c r="E398" s="484"/>
      <c r="F398" s="506" t="str">
        <f>"LED Panel, "&amp;L398&amp;" watts"</f>
        <v>LED Panel, 10 watts</v>
      </c>
      <c r="G398" s="506"/>
      <c r="H398" s="484"/>
      <c r="I398" s="484"/>
      <c r="J398" s="484"/>
      <c r="K398" s="507" t="str">
        <f>L398</f>
        <v>10</v>
      </c>
      <c r="L398" s="508" t="str">
        <f>RIGHT(D398,2)</f>
        <v>10</v>
      </c>
      <c r="M398" s="496" t="str">
        <f t="shared" si="12"/>
        <v>LED  Linear Panel</v>
      </c>
      <c r="N398" s="493" t="str">
        <f t="shared" si="13"/>
        <v>E</v>
      </c>
    </row>
    <row r="399" spans="1:14" s="493" customFormat="1" ht="14.1" customHeight="1" x14ac:dyDescent="0.2">
      <c r="A399" s="484"/>
      <c r="B399" s="504" t="s">
        <v>1983</v>
      </c>
      <c r="C399" s="509"/>
      <c r="D399" s="505" t="s">
        <v>1985</v>
      </c>
      <c r="E399" s="510"/>
      <c r="F399" s="506" t="str">
        <f t="shared" ref="F399:F462" si="14">"LED Panel, "&amp;L399&amp;" watts"</f>
        <v>LED Panel, 11 watts</v>
      </c>
      <c r="G399" s="506"/>
      <c r="H399" s="484"/>
      <c r="I399" s="484"/>
      <c r="J399" s="484"/>
      <c r="K399" s="507">
        <v>10</v>
      </c>
      <c r="L399" s="508" t="str">
        <f t="shared" ref="L399:L462" si="15">RIGHT(D399,2)</f>
        <v>11</v>
      </c>
      <c r="M399" s="496" t="str">
        <f t="shared" si="12"/>
        <v>LED  Linear Panel</v>
      </c>
      <c r="N399" s="493" t="str">
        <f t="shared" si="13"/>
        <v>E</v>
      </c>
    </row>
    <row r="400" spans="1:14" s="493" customFormat="1" ht="14.1" customHeight="1" x14ac:dyDescent="0.2">
      <c r="A400" s="484"/>
      <c r="B400" s="504" t="s">
        <v>1983</v>
      </c>
      <c r="C400" s="484"/>
      <c r="D400" s="505" t="s">
        <v>1986</v>
      </c>
      <c r="E400" s="484"/>
      <c r="F400" s="506" t="str">
        <f t="shared" si="14"/>
        <v>LED Panel, 12 watts</v>
      </c>
      <c r="G400" s="506"/>
      <c r="H400" s="484"/>
      <c r="I400" s="484"/>
      <c r="J400" s="484"/>
      <c r="K400" s="507" t="str">
        <f>L400</f>
        <v>12</v>
      </c>
      <c r="L400" s="508" t="str">
        <f t="shared" si="15"/>
        <v>12</v>
      </c>
      <c r="M400" s="496" t="str">
        <f t="shared" si="12"/>
        <v>LED  Linear Panel</v>
      </c>
      <c r="N400" s="493" t="str">
        <f t="shared" si="13"/>
        <v>E</v>
      </c>
    </row>
    <row r="401" spans="1:14" s="493" customFormat="1" ht="14.1" customHeight="1" x14ac:dyDescent="0.2">
      <c r="A401" s="484"/>
      <c r="B401" s="504" t="s">
        <v>1983</v>
      </c>
      <c r="C401" s="509"/>
      <c r="D401" s="505" t="s">
        <v>1987</v>
      </c>
      <c r="E401" s="510"/>
      <c r="F401" s="506" t="str">
        <f t="shared" si="14"/>
        <v>LED Panel, 13 watts</v>
      </c>
      <c r="G401" s="506"/>
      <c r="H401" s="484"/>
      <c r="I401" s="484"/>
      <c r="J401" s="484"/>
      <c r="K401" s="507">
        <v>11</v>
      </c>
      <c r="L401" s="508" t="str">
        <f t="shared" si="15"/>
        <v>13</v>
      </c>
      <c r="M401" s="496" t="str">
        <f t="shared" si="12"/>
        <v>LED  Linear Panel</v>
      </c>
      <c r="N401" s="493" t="str">
        <f t="shared" si="13"/>
        <v>E</v>
      </c>
    </row>
    <row r="402" spans="1:14" s="493" customFormat="1" ht="14.1" customHeight="1" x14ac:dyDescent="0.2">
      <c r="A402" s="484"/>
      <c r="B402" s="504" t="s">
        <v>1983</v>
      </c>
      <c r="C402" s="484"/>
      <c r="D402" s="505" t="s">
        <v>1988</v>
      </c>
      <c r="E402" s="484"/>
      <c r="F402" s="506" t="str">
        <f t="shared" si="14"/>
        <v>LED Panel, 14 watts</v>
      </c>
      <c r="G402" s="506"/>
      <c r="H402" s="484"/>
      <c r="I402" s="484"/>
      <c r="J402" s="484"/>
      <c r="K402" s="507" t="str">
        <f>L402</f>
        <v>14</v>
      </c>
      <c r="L402" s="508" t="str">
        <f t="shared" si="15"/>
        <v>14</v>
      </c>
      <c r="M402" s="496" t="str">
        <f t="shared" si="12"/>
        <v>LED  Linear Panel</v>
      </c>
      <c r="N402" s="493" t="str">
        <f t="shared" si="13"/>
        <v>E</v>
      </c>
    </row>
    <row r="403" spans="1:14" s="493" customFormat="1" ht="14.1" customHeight="1" x14ac:dyDescent="0.2">
      <c r="A403" s="484"/>
      <c r="B403" s="504" t="s">
        <v>1983</v>
      </c>
      <c r="C403" s="509"/>
      <c r="D403" s="505" t="s">
        <v>1989</v>
      </c>
      <c r="E403" s="510"/>
      <c r="F403" s="506" t="str">
        <f t="shared" si="14"/>
        <v>LED Panel, 15 watts</v>
      </c>
      <c r="G403" s="506"/>
      <c r="H403" s="484"/>
      <c r="I403" s="484"/>
      <c r="J403" s="484"/>
      <c r="K403" s="507">
        <v>12</v>
      </c>
      <c r="L403" s="508" t="str">
        <f t="shared" si="15"/>
        <v>15</v>
      </c>
      <c r="M403" s="496" t="str">
        <f t="shared" si="12"/>
        <v>LED  Linear Panel</v>
      </c>
      <c r="N403" s="493" t="str">
        <f t="shared" si="13"/>
        <v>E</v>
      </c>
    </row>
    <row r="404" spans="1:14" s="493" customFormat="1" ht="14.1" customHeight="1" x14ac:dyDescent="0.2">
      <c r="A404" s="484"/>
      <c r="B404" s="504" t="s">
        <v>1983</v>
      </c>
      <c r="C404" s="484"/>
      <c r="D404" s="505" t="s">
        <v>1990</v>
      </c>
      <c r="E404" s="484"/>
      <c r="F404" s="506" t="str">
        <f t="shared" si="14"/>
        <v>LED Panel, 16 watts</v>
      </c>
      <c r="G404" s="506"/>
      <c r="H404" s="484"/>
      <c r="I404" s="484"/>
      <c r="J404" s="484"/>
      <c r="K404" s="507" t="str">
        <f t="shared" ref="K404:K467" si="16">L404</f>
        <v>16</v>
      </c>
      <c r="L404" s="508" t="str">
        <f t="shared" si="15"/>
        <v>16</v>
      </c>
      <c r="M404" s="496" t="str">
        <f t="shared" si="12"/>
        <v>LED  Linear Panel</v>
      </c>
      <c r="N404" s="493" t="str">
        <f t="shared" si="13"/>
        <v>E</v>
      </c>
    </row>
    <row r="405" spans="1:14" s="493" customFormat="1" ht="14.1" customHeight="1" x14ac:dyDescent="0.2">
      <c r="A405" s="484"/>
      <c r="B405" s="504" t="s">
        <v>1983</v>
      </c>
      <c r="C405" s="509"/>
      <c r="D405" s="505" t="s">
        <v>1991</v>
      </c>
      <c r="E405" s="510"/>
      <c r="F405" s="506" t="str">
        <f t="shared" si="14"/>
        <v>LED Panel, 17 watts</v>
      </c>
      <c r="G405" s="506"/>
      <c r="H405" s="484"/>
      <c r="I405" s="484"/>
      <c r="J405" s="484"/>
      <c r="K405" s="507" t="str">
        <f t="shared" si="16"/>
        <v>17</v>
      </c>
      <c r="L405" s="508" t="str">
        <f t="shared" si="15"/>
        <v>17</v>
      </c>
      <c r="M405" s="496" t="str">
        <f t="shared" si="12"/>
        <v>LED  Linear Panel</v>
      </c>
      <c r="N405" s="493" t="str">
        <f t="shared" si="13"/>
        <v>E</v>
      </c>
    </row>
    <row r="406" spans="1:14" s="493" customFormat="1" ht="14.1" customHeight="1" x14ac:dyDescent="0.2">
      <c r="A406" s="484"/>
      <c r="B406" s="504" t="s">
        <v>1983</v>
      </c>
      <c r="C406" s="484"/>
      <c r="D406" s="505" t="s">
        <v>1992</v>
      </c>
      <c r="E406" s="484"/>
      <c r="F406" s="506" t="str">
        <f t="shared" si="14"/>
        <v>LED Panel, 18 watts</v>
      </c>
      <c r="G406" s="506"/>
      <c r="H406" s="484"/>
      <c r="I406" s="484"/>
      <c r="J406" s="484"/>
      <c r="K406" s="507" t="str">
        <f t="shared" si="16"/>
        <v>18</v>
      </c>
      <c r="L406" s="508" t="str">
        <f t="shared" si="15"/>
        <v>18</v>
      </c>
      <c r="M406" s="496" t="str">
        <f t="shared" si="12"/>
        <v>LED  Linear Panel</v>
      </c>
      <c r="N406" s="493" t="str">
        <f t="shared" si="13"/>
        <v>E</v>
      </c>
    </row>
    <row r="407" spans="1:14" s="493" customFormat="1" ht="14.1" customHeight="1" x14ac:dyDescent="0.2">
      <c r="A407" s="484"/>
      <c r="B407" s="504" t="s">
        <v>1983</v>
      </c>
      <c r="C407" s="509"/>
      <c r="D407" s="505" t="s">
        <v>1993</v>
      </c>
      <c r="E407" s="510"/>
      <c r="F407" s="506" t="str">
        <f t="shared" si="14"/>
        <v>LED Panel, 19 watts</v>
      </c>
      <c r="G407" s="506"/>
      <c r="H407" s="484"/>
      <c r="I407" s="484"/>
      <c r="J407" s="484"/>
      <c r="K407" s="507" t="str">
        <f t="shared" si="16"/>
        <v>19</v>
      </c>
      <c r="L407" s="508" t="str">
        <f t="shared" si="15"/>
        <v>19</v>
      </c>
      <c r="M407" s="496" t="str">
        <f t="shared" si="12"/>
        <v>LED  Linear Panel</v>
      </c>
      <c r="N407" s="493" t="str">
        <f t="shared" si="13"/>
        <v>E</v>
      </c>
    </row>
    <row r="408" spans="1:14" s="493" customFormat="1" ht="14.1" customHeight="1" x14ac:dyDescent="0.2">
      <c r="A408" s="484"/>
      <c r="B408" s="504" t="s">
        <v>1983</v>
      </c>
      <c r="C408" s="484"/>
      <c r="D408" s="505" t="s">
        <v>1994</v>
      </c>
      <c r="E408" s="484"/>
      <c r="F408" s="506" t="str">
        <f t="shared" si="14"/>
        <v>LED Panel, 20 watts</v>
      </c>
      <c r="G408" s="506"/>
      <c r="H408" s="484"/>
      <c r="I408" s="484"/>
      <c r="J408" s="484"/>
      <c r="K408" s="507" t="str">
        <f t="shared" si="16"/>
        <v>20</v>
      </c>
      <c r="L408" s="508" t="str">
        <f t="shared" si="15"/>
        <v>20</v>
      </c>
      <c r="M408" s="496" t="str">
        <f t="shared" si="12"/>
        <v>LED  Linear Panel</v>
      </c>
      <c r="N408" s="493" t="str">
        <f t="shared" si="13"/>
        <v>E</v>
      </c>
    </row>
    <row r="409" spans="1:14" s="493" customFormat="1" ht="14.1" customHeight="1" x14ac:dyDescent="0.2">
      <c r="A409" s="484"/>
      <c r="B409" s="504" t="s">
        <v>1983</v>
      </c>
      <c r="C409" s="509"/>
      <c r="D409" s="505" t="s">
        <v>1995</v>
      </c>
      <c r="E409" s="510"/>
      <c r="F409" s="506" t="str">
        <f t="shared" si="14"/>
        <v>LED Panel, 21 watts</v>
      </c>
      <c r="G409" s="506"/>
      <c r="H409" s="484"/>
      <c r="I409" s="484"/>
      <c r="J409" s="484"/>
      <c r="K409" s="507" t="str">
        <f t="shared" si="16"/>
        <v>21</v>
      </c>
      <c r="L409" s="508" t="str">
        <f t="shared" si="15"/>
        <v>21</v>
      </c>
      <c r="M409" s="496" t="str">
        <f t="shared" si="12"/>
        <v>LED  Linear Panel</v>
      </c>
      <c r="N409" s="493" t="str">
        <f t="shared" si="13"/>
        <v>E</v>
      </c>
    </row>
    <row r="410" spans="1:14" s="493" customFormat="1" ht="14.1" customHeight="1" x14ac:dyDescent="0.2">
      <c r="A410" s="484"/>
      <c r="B410" s="504" t="s">
        <v>1983</v>
      </c>
      <c r="C410" s="484"/>
      <c r="D410" s="505" t="s">
        <v>1996</v>
      </c>
      <c r="E410" s="484"/>
      <c r="F410" s="506" t="str">
        <f t="shared" si="14"/>
        <v>LED Panel, 22 watts</v>
      </c>
      <c r="G410" s="506"/>
      <c r="H410" s="484"/>
      <c r="I410" s="484"/>
      <c r="J410" s="484"/>
      <c r="K410" s="507" t="str">
        <f t="shared" si="16"/>
        <v>22</v>
      </c>
      <c r="L410" s="508" t="str">
        <f t="shared" si="15"/>
        <v>22</v>
      </c>
      <c r="M410" s="496" t="str">
        <f t="shared" si="12"/>
        <v>LED  Linear Panel</v>
      </c>
      <c r="N410" s="493" t="str">
        <f t="shared" si="13"/>
        <v>E</v>
      </c>
    </row>
    <row r="411" spans="1:14" s="493" customFormat="1" ht="14.1" customHeight="1" x14ac:dyDescent="0.2">
      <c r="A411" s="484"/>
      <c r="B411" s="504" t="s">
        <v>1983</v>
      </c>
      <c r="C411" s="509"/>
      <c r="D411" s="505" t="s">
        <v>1997</v>
      </c>
      <c r="E411" s="510"/>
      <c r="F411" s="506" t="str">
        <f t="shared" si="14"/>
        <v>LED Panel, 23 watts</v>
      </c>
      <c r="G411" s="506"/>
      <c r="H411" s="484"/>
      <c r="I411" s="484"/>
      <c r="J411" s="484"/>
      <c r="K411" s="507" t="str">
        <f t="shared" si="16"/>
        <v>23</v>
      </c>
      <c r="L411" s="508" t="str">
        <f t="shared" si="15"/>
        <v>23</v>
      </c>
      <c r="M411" s="496" t="str">
        <f t="shared" si="12"/>
        <v>LED  Linear Panel</v>
      </c>
      <c r="N411" s="493" t="str">
        <f t="shared" si="13"/>
        <v>E</v>
      </c>
    </row>
    <row r="412" spans="1:14" s="493" customFormat="1" ht="14.1" customHeight="1" x14ac:dyDescent="0.2">
      <c r="A412" s="484"/>
      <c r="B412" s="504" t="s">
        <v>1983</v>
      </c>
      <c r="C412" s="484"/>
      <c r="D412" s="505" t="s">
        <v>1998</v>
      </c>
      <c r="E412" s="484"/>
      <c r="F412" s="506" t="str">
        <f t="shared" si="14"/>
        <v>LED Panel, 24 watts</v>
      </c>
      <c r="G412" s="506"/>
      <c r="H412" s="484"/>
      <c r="I412" s="484"/>
      <c r="J412" s="484"/>
      <c r="K412" s="507" t="str">
        <f t="shared" si="16"/>
        <v>24</v>
      </c>
      <c r="L412" s="508" t="str">
        <f t="shared" si="15"/>
        <v>24</v>
      </c>
      <c r="M412" s="496" t="str">
        <f t="shared" si="12"/>
        <v>LED  Linear Panel</v>
      </c>
      <c r="N412" s="493" t="str">
        <f t="shared" si="13"/>
        <v>E</v>
      </c>
    </row>
    <row r="413" spans="1:14" s="493" customFormat="1" ht="14.1" customHeight="1" x14ac:dyDescent="0.2">
      <c r="A413" s="484"/>
      <c r="B413" s="504" t="s">
        <v>1983</v>
      </c>
      <c r="C413" s="509"/>
      <c r="D413" s="505" t="s">
        <v>1999</v>
      </c>
      <c r="E413" s="510"/>
      <c r="F413" s="506" t="str">
        <f t="shared" si="14"/>
        <v>LED Panel, 25 watts</v>
      </c>
      <c r="G413" s="506"/>
      <c r="H413" s="484"/>
      <c r="I413" s="484"/>
      <c r="J413" s="484"/>
      <c r="K413" s="507" t="str">
        <f t="shared" si="16"/>
        <v>25</v>
      </c>
      <c r="L413" s="508" t="str">
        <f t="shared" si="15"/>
        <v>25</v>
      </c>
      <c r="M413" s="496" t="str">
        <f t="shared" si="12"/>
        <v>LED  Linear Panel</v>
      </c>
      <c r="N413" s="493" t="str">
        <f t="shared" si="13"/>
        <v>E</v>
      </c>
    </row>
    <row r="414" spans="1:14" s="493" customFormat="1" ht="14.1" customHeight="1" x14ac:dyDescent="0.2">
      <c r="A414" s="484"/>
      <c r="B414" s="504" t="s">
        <v>1983</v>
      </c>
      <c r="C414" s="484"/>
      <c r="D414" s="505" t="s">
        <v>2000</v>
      </c>
      <c r="E414" s="484"/>
      <c r="F414" s="506" t="str">
        <f t="shared" si="14"/>
        <v>LED Panel, 26 watts</v>
      </c>
      <c r="G414" s="506"/>
      <c r="H414" s="484"/>
      <c r="I414" s="484"/>
      <c r="J414" s="484"/>
      <c r="K414" s="507" t="str">
        <f t="shared" si="16"/>
        <v>26</v>
      </c>
      <c r="L414" s="508" t="str">
        <f t="shared" si="15"/>
        <v>26</v>
      </c>
      <c r="M414" s="496" t="str">
        <f t="shared" si="12"/>
        <v>LED  Linear Panel</v>
      </c>
      <c r="N414" s="493" t="str">
        <f t="shared" si="13"/>
        <v>E</v>
      </c>
    </row>
    <row r="415" spans="1:14" s="493" customFormat="1" ht="14.1" customHeight="1" x14ac:dyDescent="0.2">
      <c r="A415" s="484"/>
      <c r="B415" s="504" t="s">
        <v>1983</v>
      </c>
      <c r="C415" s="509"/>
      <c r="D415" s="505" t="s">
        <v>2001</v>
      </c>
      <c r="E415" s="510"/>
      <c r="F415" s="506" t="str">
        <f t="shared" si="14"/>
        <v>LED Panel, 27 watts</v>
      </c>
      <c r="G415" s="506"/>
      <c r="H415" s="484"/>
      <c r="I415" s="484"/>
      <c r="J415" s="484"/>
      <c r="K415" s="507" t="str">
        <f t="shared" si="16"/>
        <v>27</v>
      </c>
      <c r="L415" s="508" t="str">
        <f t="shared" si="15"/>
        <v>27</v>
      </c>
      <c r="M415" s="496" t="str">
        <f t="shared" si="12"/>
        <v>LED  Linear Panel</v>
      </c>
      <c r="N415" s="493" t="str">
        <f t="shared" si="13"/>
        <v>E</v>
      </c>
    </row>
    <row r="416" spans="1:14" s="493" customFormat="1" ht="14.1" customHeight="1" x14ac:dyDescent="0.2">
      <c r="A416" s="484"/>
      <c r="B416" s="504" t="s">
        <v>1983</v>
      </c>
      <c r="C416" s="509"/>
      <c r="D416" s="505" t="s">
        <v>2002</v>
      </c>
      <c r="E416" s="511"/>
      <c r="F416" s="506" t="str">
        <f t="shared" si="14"/>
        <v>LED Panel, 28 watts</v>
      </c>
      <c r="G416" s="506"/>
      <c r="K416" s="507" t="str">
        <f t="shared" si="16"/>
        <v>28</v>
      </c>
      <c r="L416" s="508" t="str">
        <f t="shared" si="15"/>
        <v>28</v>
      </c>
      <c r="M416" s="496" t="str">
        <f t="shared" si="12"/>
        <v>LED  Linear Panel</v>
      </c>
      <c r="N416" s="493" t="str">
        <f t="shared" si="13"/>
        <v>E</v>
      </c>
    </row>
    <row r="417" spans="1:14" s="493" customFormat="1" ht="14.1" customHeight="1" x14ac:dyDescent="0.2">
      <c r="A417" s="484"/>
      <c r="B417" s="504" t="s">
        <v>1983</v>
      </c>
      <c r="C417" s="509"/>
      <c r="D417" s="505" t="s">
        <v>2003</v>
      </c>
      <c r="E417" s="510"/>
      <c r="F417" s="506" t="str">
        <f t="shared" si="14"/>
        <v>LED Panel, 29 watts</v>
      </c>
      <c r="G417" s="506"/>
      <c r="H417" s="484"/>
      <c r="I417" s="484"/>
      <c r="J417" s="484"/>
      <c r="K417" s="507" t="str">
        <f t="shared" si="16"/>
        <v>29</v>
      </c>
      <c r="L417" s="508" t="str">
        <f t="shared" si="15"/>
        <v>29</v>
      </c>
      <c r="M417" s="496" t="str">
        <f t="shared" si="12"/>
        <v>LED  Linear Panel</v>
      </c>
      <c r="N417" s="493" t="str">
        <f t="shared" si="13"/>
        <v>E</v>
      </c>
    </row>
    <row r="418" spans="1:14" s="493" customFormat="1" ht="14.1" customHeight="1" x14ac:dyDescent="0.2">
      <c r="A418" s="484"/>
      <c r="B418" s="504" t="s">
        <v>1983</v>
      </c>
      <c r="C418" s="509"/>
      <c r="D418" s="505" t="s">
        <v>2004</v>
      </c>
      <c r="E418" s="511"/>
      <c r="F418" s="506" t="str">
        <f t="shared" si="14"/>
        <v>LED Panel, 30 watts</v>
      </c>
      <c r="G418" s="506"/>
      <c r="K418" s="507" t="str">
        <f t="shared" si="16"/>
        <v>30</v>
      </c>
      <c r="L418" s="508" t="str">
        <f t="shared" si="15"/>
        <v>30</v>
      </c>
      <c r="M418" s="496" t="str">
        <f t="shared" si="12"/>
        <v>LED  Linear Panel</v>
      </c>
      <c r="N418" s="493" t="str">
        <f t="shared" si="13"/>
        <v>E</v>
      </c>
    </row>
    <row r="419" spans="1:14" s="493" customFormat="1" ht="14.1" customHeight="1" x14ac:dyDescent="0.2">
      <c r="A419" s="484"/>
      <c r="B419" s="504" t="s">
        <v>1983</v>
      </c>
      <c r="C419" s="509"/>
      <c r="D419" s="505" t="s">
        <v>2005</v>
      </c>
      <c r="E419" s="510"/>
      <c r="F419" s="506" t="str">
        <f t="shared" si="14"/>
        <v>LED Panel, 31 watts</v>
      </c>
      <c r="G419" s="506"/>
      <c r="H419" s="484"/>
      <c r="I419" s="484"/>
      <c r="J419" s="484"/>
      <c r="K419" s="507" t="str">
        <f t="shared" si="16"/>
        <v>31</v>
      </c>
      <c r="L419" s="508" t="str">
        <f t="shared" si="15"/>
        <v>31</v>
      </c>
      <c r="M419" s="496" t="str">
        <f t="shared" si="12"/>
        <v>LED  Linear Panel</v>
      </c>
      <c r="N419" s="493" t="str">
        <f t="shared" si="13"/>
        <v>E</v>
      </c>
    </row>
    <row r="420" spans="1:14" s="493" customFormat="1" ht="14.1" customHeight="1" x14ac:dyDescent="0.2">
      <c r="A420" s="484"/>
      <c r="B420" s="504" t="s">
        <v>1983</v>
      </c>
      <c r="D420" s="505" t="s">
        <v>2006</v>
      </c>
      <c r="F420" s="506" t="str">
        <f t="shared" si="14"/>
        <v>LED Panel, 32 watts</v>
      </c>
      <c r="G420" s="506"/>
      <c r="K420" s="507" t="str">
        <f t="shared" si="16"/>
        <v>32</v>
      </c>
      <c r="L420" s="508" t="str">
        <f t="shared" si="15"/>
        <v>32</v>
      </c>
      <c r="M420" s="496" t="str">
        <f t="shared" si="12"/>
        <v>LED  Linear Panel</v>
      </c>
      <c r="N420" s="493" t="str">
        <f t="shared" si="13"/>
        <v>E</v>
      </c>
    </row>
    <row r="421" spans="1:14" s="493" customFormat="1" ht="14.1" customHeight="1" x14ac:dyDescent="0.2">
      <c r="A421" s="484"/>
      <c r="B421" s="504" t="s">
        <v>1983</v>
      </c>
      <c r="C421" s="509"/>
      <c r="D421" s="505" t="s">
        <v>2007</v>
      </c>
      <c r="E421" s="511"/>
      <c r="F421" s="506" t="str">
        <f t="shared" si="14"/>
        <v>LED Panel, 33 watts</v>
      </c>
      <c r="G421" s="506"/>
      <c r="K421" s="507" t="str">
        <f t="shared" si="16"/>
        <v>33</v>
      </c>
      <c r="L421" s="508" t="str">
        <f t="shared" si="15"/>
        <v>33</v>
      </c>
      <c r="M421" s="496" t="str">
        <f t="shared" si="12"/>
        <v>LED  Linear Panel</v>
      </c>
      <c r="N421" s="493" t="str">
        <f t="shared" si="13"/>
        <v>E</v>
      </c>
    </row>
    <row r="422" spans="1:14" s="493" customFormat="1" ht="14.1" customHeight="1" x14ac:dyDescent="0.2">
      <c r="A422" s="484"/>
      <c r="B422" s="504" t="s">
        <v>1983</v>
      </c>
      <c r="C422" s="509"/>
      <c r="D422" s="505" t="s">
        <v>2008</v>
      </c>
      <c r="E422" s="510"/>
      <c r="F422" s="506" t="str">
        <f t="shared" si="14"/>
        <v>LED Panel, 34 watts</v>
      </c>
      <c r="G422" s="506"/>
      <c r="H422" s="484"/>
      <c r="I422" s="484"/>
      <c r="J422" s="484"/>
      <c r="K422" s="507" t="str">
        <f t="shared" si="16"/>
        <v>34</v>
      </c>
      <c r="L422" s="508" t="str">
        <f t="shared" si="15"/>
        <v>34</v>
      </c>
      <c r="M422" s="496" t="str">
        <f t="shared" si="12"/>
        <v>LED  Linear Panel</v>
      </c>
      <c r="N422" s="493" t="str">
        <f t="shared" si="13"/>
        <v>E</v>
      </c>
    </row>
    <row r="423" spans="1:14" s="493" customFormat="1" ht="14.1" customHeight="1" x14ac:dyDescent="0.2">
      <c r="A423" s="484"/>
      <c r="B423" s="504" t="s">
        <v>1983</v>
      </c>
      <c r="D423" s="505" t="s">
        <v>2009</v>
      </c>
      <c r="F423" s="506" t="str">
        <f t="shared" si="14"/>
        <v>LED Panel, 35 watts</v>
      </c>
      <c r="G423" s="506"/>
      <c r="K423" s="507" t="str">
        <f t="shared" si="16"/>
        <v>35</v>
      </c>
      <c r="L423" s="508" t="str">
        <f t="shared" si="15"/>
        <v>35</v>
      </c>
      <c r="M423" s="496" t="str">
        <f t="shared" si="12"/>
        <v>LED  Linear Panel</v>
      </c>
      <c r="N423" s="493" t="str">
        <f t="shared" si="13"/>
        <v>E</v>
      </c>
    </row>
    <row r="424" spans="1:14" s="493" customFormat="1" ht="14.1" customHeight="1" x14ac:dyDescent="0.2">
      <c r="A424" s="484"/>
      <c r="B424" s="504" t="s">
        <v>1983</v>
      </c>
      <c r="C424" s="509"/>
      <c r="D424" s="505" t="s">
        <v>2010</v>
      </c>
      <c r="E424" s="511"/>
      <c r="F424" s="506" t="str">
        <f t="shared" si="14"/>
        <v>LED Panel, 36 watts</v>
      </c>
      <c r="G424" s="506"/>
      <c r="K424" s="507" t="str">
        <f t="shared" si="16"/>
        <v>36</v>
      </c>
      <c r="L424" s="508" t="str">
        <f t="shared" si="15"/>
        <v>36</v>
      </c>
      <c r="M424" s="496" t="str">
        <f t="shared" si="12"/>
        <v>LED  Linear Panel</v>
      </c>
      <c r="N424" s="493" t="str">
        <f t="shared" si="13"/>
        <v>E</v>
      </c>
    </row>
    <row r="425" spans="1:14" s="493" customFormat="1" ht="14.1" customHeight="1" x14ac:dyDescent="0.2">
      <c r="A425" s="484"/>
      <c r="B425" s="504" t="s">
        <v>1983</v>
      </c>
      <c r="C425" s="509"/>
      <c r="D425" s="505" t="s">
        <v>2011</v>
      </c>
      <c r="E425" s="510"/>
      <c r="F425" s="506" t="str">
        <f t="shared" si="14"/>
        <v>LED Panel, 37 watts</v>
      </c>
      <c r="G425" s="506"/>
      <c r="H425" s="484"/>
      <c r="I425" s="484"/>
      <c r="J425" s="484"/>
      <c r="K425" s="507" t="str">
        <f t="shared" si="16"/>
        <v>37</v>
      </c>
      <c r="L425" s="508" t="str">
        <f t="shared" si="15"/>
        <v>37</v>
      </c>
      <c r="M425" s="496" t="str">
        <f t="shared" si="12"/>
        <v>LED  Linear Panel</v>
      </c>
      <c r="N425" s="493" t="str">
        <f t="shared" si="13"/>
        <v>E</v>
      </c>
    </row>
    <row r="426" spans="1:14" s="493" customFormat="1" ht="14.1" customHeight="1" x14ac:dyDescent="0.2">
      <c r="A426" s="484"/>
      <c r="B426" s="504" t="s">
        <v>1983</v>
      </c>
      <c r="D426" s="505" t="s">
        <v>2012</v>
      </c>
      <c r="F426" s="506" t="str">
        <f t="shared" si="14"/>
        <v>LED Panel, 38 watts</v>
      </c>
      <c r="G426" s="506"/>
      <c r="K426" s="507" t="str">
        <f t="shared" si="16"/>
        <v>38</v>
      </c>
      <c r="L426" s="508" t="str">
        <f t="shared" si="15"/>
        <v>38</v>
      </c>
      <c r="M426" s="496" t="str">
        <f t="shared" si="12"/>
        <v>LED  Linear Panel</v>
      </c>
      <c r="N426" s="493" t="str">
        <f t="shared" si="13"/>
        <v>E</v>
      </c>
    </row>
    <row r="427" spans="1:14" s="493" customFormat="1" ht="14.1" customHeight="1" x14ac:dyDescent="0.2">
      <c r="A427" s="484"/>
      <c r="B427" s="504" t="s">
        <v>1983</v>
      </c>
      <c r="C427" s="509"/>
      <c r="D427" s="505" t="s">
        <v>2013</v>
      </c>
      <c r="E427" s="511"/>
      <c r="F427" s="506" t="str">
        <f t="shared" si="14"/>
        <v>LED Panel, 39 watts</v>
      </c>
      <c r="G427" s="506"/>
      <c r="K427" s="507" t="str">
        <f t="shared" si="16"/>
        <v>39</v>
      </c>
      <c r="L427" s="508" t="str">
        <f t="shared" si="15"/>
        <v>39</v>
      </c>
      <c r="M427" s="496" t="str">
        <f t="shared" si="12"/>
        <v>LED  Linear Panel</v>
      </c>
      <c r="N427" s="493" t="str">
        <f t="shared" si="13"/>
        <v>E</v>
      </c>
    </row>
    <row r="428" spans="1:14" s="493" customFormat="1" ht="14.1" customHeight="1" x14ac:dyDescent="0.2">
      <c r="A428" s="484"/>
      <c r="B428" s="504" t="s">
        <v>1983</v>
      </c>
      <c r="C428" s="509"/>
      <c r="D428" s="505" t="s">
        <v>2014</v>
      </c>
      <c r="E428" s="510"/>
      <c r="F428" s="506" t="str">
        <f t="shared" si="14"/>
        <v>LED Panel, 40 watts</v>
      </c>
      <c r="G428" s="506"/>
      <c r="H428" s="484"/>
      <c r="I428" s="484"/>
      <c r="J428" s="484"/>
      <c r="K428" s="507" t="str">
        <f t="shared" si="16"/>
        <v>40</v>
      </c>
      <c r="L428" s="508" t="str">
        <f t="shared" si="15"/>
        <v>40</v>
      </c>
      <c r="M428" s="496" t="str">
        <f t="shared" si="12"/>
        <v>LED  Linear Panel</v>
      </c>
      <c r="N428" s="493" t="str">
        <f t="shared" si="13"/>
        <v>E</v>
      </c>
    </row>
    <row r="429" spans="1:14" s="493" customFormat="1" ht="14.1" customHeight="1" x14ac:dyDescent="0.2">
      <c r="A429" s="484"/>
      <c r="B429" s="504" t="s">
        <v>1983</v>
      </c>
      <c r="D429" s="505" t="s">
        <v>2015</v>
      </c>
      <c r="F429" s="506" t="str">
        <f t="shared" si="14"/>
        <v>LED Panel, 41 watts</v>
      </c>
      <c r="G429" s="506"/>
      <c r="K429" s="507" t="str">
        <f t="shared" si="16"/>
        <v>41</v>
      </c>
      <c r="L429" s="508" t="str">
        <f t="shared" si="15"/>
        <v>41</v>
      </c>
      <c r="M429" s="496" t="str">
        <f t="shared" si="12"/>
        <v>LED  Linear Panel</v>
      </c>
      <c r="N429" s="493" t="str">
        <f t="shared" si="13"/>
        <v>E</v>
      </c>
    </row>
    <row r="430" spans="1:14" s="493" customFormat="1" ht="14.1" customHeight="1" x14ac:dyDescent="0.2">
      <c r="A430" s="484"/>
      <c r="B430" s="504" t="s">
        <v>1983</v>
      </c>
      <c r="C430" s="484"/>
      <c r="D430" s="505" t="s">
        <v>2016</v>
      </c>
      <c r="E430" s="484"/>
      <c r="F430" s="506" t="str">
        <f t="shared" si="14"/>
        <v>LED Panel, 42 watts</v>
      </c>
      <c r="G430" s="506"/>
      <c r="H430" s="484"/>
      <c r="I430" s="484"/>
      <c r="J430" s="484"/>
      <c r="K430" s="507" t="str">
        <f t="shared" si="16"/>
        <v>42</v>
      </c>
      <c r="L430" s="508" t="str">
        <f t="shared" si="15"/>
        <v>42</v>
      </c>
      <c r="M430" s="496" t="str">
        <f t="shared" si="12"/>
        <v>LED  Linear Panel</v>
      </c>
      <c r="N430" s="493" t="str">
        <f t="shared" si="13"/>
        <v>E</v>
      </c>
    </row>
    <row r="431" spans="1:14" s="493" customFormat="1" ht="14.1" customHeight="1" x14ac:dyDescent="0.2">
      <c r="A431" s="484"/>
      <c r="B431" s="504" t="s">
        <v>1983</v>
      </c>
      <c r="C431" s="509"/>
      <c r="D431" s="505" t="s">
        <v>2017</v>
      </c>
      <c r="E431" s="510"/>
      <c r="F431" s="506" t="str">
        <f t="shared" si="14"/>
        <v>LED Panel, 43 watts</v>
      </c>
      <c r="G431" s="506"/>
      <c r="H431" s="484"/>
      <c r="I431" s="484"/>
      <c r="J431" s="484"/>
      <c r="K431" s="507" t="str">
        <f t="shared" si="16"/>
        <v>43</v>
      </c>
      <c r="L431" s="508" t="str">
        <f t="shared" si="15"/>
        <v>43</v>
      </c>
      <c r="M431" s="496" t="str">
        <f t="shared" si="12"/>
        <v>LED  Linear Panel</v>
      </c>
      <c r="N431" s="493" t="str">
        <f t="shared" si="13"/>
        <v>E</v>
      </c>
    </row>
    <row r="432" spans="1:14" s="493" customFormat="1" ht="14.1" customHeight="1" x14ac:dyDescent="0.2">
      <c r="A432" s="484"/>
      <c r="B432" s="504" t="s">
        <v>1983</v>
      </c>
      <c r="D432" s="505" t="s">
        <v>2018</v>
      </c>
      <c r="F432" s="506" t="str">
        <f t="shared" si="14"/>
        <v>LED Panel, 44 watts</v>
      </c>
      <c r="G432" s="506"/>
      <c r="K432" s="507" t="str">
        <f t="shared" si="16"/>
        <v>44</v>
      </c>
      <c r="L432" s="508" t="str">
        <f t="shared" si="15"/>
        <v>44</v>
      </c>
      <c r="M432" s="496" t="str">
        <f t="shared" si="12"/>
        <v>LED  Linear Panel</v>
      </c>
      <c r="N432" s="493" t="str">
        <f t="shared" si="13"/>
        <v>E</v>
      </c>
    </row>
    <row r="433" spans="1:14" s="493" customFormat="1" ht="14.1" customHeight="1" x14ac:dyDescent="0.2">
      <c r="A433" s="484"/>
      <c r="B433" s="504" t="s">
        <v>1983</v>
      </c>
      <c r="C433" s="484"/>
      <c r="D433" s="505" t="s">
        <v>2019</v>
      </c>
      <c r="E433" s="484"/>
      <c r="F433" s="506" t="str">
        <f t="shared" si="14"/>
        <v>LED Panel, 45 watts</v>
      </c>
      <c r="G433" s="506"/>
      <c r="H433" s="484"/>
      <c r="I433" s="484"/>
      <c r="J433" s="484"/>
      <c r="K433" s="507" t="str">
        <f t="shared" si="16"/>
        <v>45</v>
      </c>
      <c r="L433" s="508" t="str">
        <f t="shared" si="15"/>
        <v>45</v>
      </c>
      <c r="M433" s="496" t="str">
        <f t="shared" si="12"/>
        <v>LED  Linear Panel</v>
      </c>
      <c r="N433" s="493" t="str">
        <f t="shared" si="13"/>
        <v>E</v>
      </c>
    </row>
    <row r="434" spans="1:14" s="493" customFormat="1" ht="14.1" customHeight="1" x14ac:dyDescent="0.2">
      <c r="A434" s="484"/>
      <c r="B434" s="504" t="s">
        <v>1983</v>
      </c>
      <c r="C434" s="509"/>
      <c r="D434" s="505" t="s">
        <v>2020</v>
      </c>
      <c r="E434" s="510"/>
      <c r="F434" s="506" t="str">
        <f t="shared" si="14"/>
        <v>LED Panel, 46 watts</v>
      </c>
      <c r="G434" s="506"/>
      <c r="H434" s="484"/>
      <c r="I434" s="484"/>
      <c r="J434" s="484"/>
      <c r="K434" s="507" t="str">
        <f t="shared" si="16"/>
        <v>46</v>
      </c>
      <c r="L434" s="508" t="str">
        <f t="shared" si="15"/>
        <v>46</v>
      </c>
      <c r="M434" s="496" t="str">
        <f t="shared" si="12"/>
        <v>LED  Linear Panel</v>
      </c>
      <c r="N434" s="493" t="str">
        <f t="shared" si="13"/>
        <v>E</v>
      </c>
    </row>
    <row r="435" spans="1:14" s="493" customFormat="1" ht="14.1" customHeight="1" x14ac:dyDescent="0.2">
      <c r="A435" s="484"/>
      <c r="B435" s="504" t="s">
        <v>1983</v>
      </c>
      <c r="D435" s="505" t="s">
        <v>2021</v>
      </c>
      <c r="F435" s="506" t="str">
        <f t="shared" si="14"/>
        <v>LED Panel, 47 watts</v>
      </c>
      <c r="G435" s="506"/>
      <c r="K435" s="507" t="str">
        <f t="shared" si="16"/>
        <v>47</v>
      </c>
      <c r="L435" s="508" t="str">
        <f t="shared" si="15"/>
        <v>47</v>
      </c>
      <c r="M435" s="496" t="str">
        <f t="shared" si="12"/>
        <v>LED  Linear Panel</v>
      </c>
      <c r="N435" s="493" t="str">
        <f t="shared" si="13"/>
        <v>E</v>
      </c>
    </row>
    <row r="436" spans="1:14" s="493" customFormat="1" ht="14.1" customHeight="1" x14ac:dyDescent="0.2">
      <c r="A436" s="484"/>
      <c r="B436" s="504" t="s">
        <v>1983</v>
      </c>
      <c r="C436" s="484"/>
      <c r="D436" s="505" t="s">
        <v>2022</v>
      </c>
      <c r="E436" s="484"/>
      <c r="F436" s="506" t="str">
        <f t="shared" si="14"/>
        <v>LED Panel, 48 watts</v>
      </c>
      <c r="G436" s="506"/>
      <c r="H436" s="484"/>
      <c r="I436" s="484"/>
      <c r="J436" s="484"/>
      <c r="K436" s="507" t="str">
        <f t="shared" si="16"/>
        <v>48</v>
      </c>
      <c r="L436" s="508" t="str">
        <f t="shared" si="15"/>
        <v>48</v>
      </c>
      <c r="M436" s="496" t="str">
        <f t="shared" si="12"/>
        <v>LED  Linear Panel</v>
      </c>
      <c r="N436" s="493" t="str">
        <f t="shared" si="13"/>
        <v>E</v>
      </c>
    </row>
    <row r="437" spans="1:14" s="493" customFormat="1" ht="14.1" customHeight="1" x14ac:dyDescent="0.2">
      <c r="A437" s="484"/>
      <c r="B437" s="504" t="s">
        <v>1983</v>
      </c>
      <c r="C437" s="509"/>
      <c r="D437" s="505" t="s">
        <v>2023</v>
      </c>
      <c r="E437" s="510"/>
      <c r="F437" s="506" t="str">
        <f t="shared" si="14"/>
        <v>LED Panel, 49 watts</v>
      </c>
      <c r="G437" s="506"/>
      <c r="H437" s="484"/>
      <c r="I437" s="484"/>
      <c r="J437" s="484"/>
      <c r="K437" s="507" t="str">
        <f t="shared" si="16"/>
        <v>49</v>
      </c>
      <c r="L437" s="508" t="str">
        <f t="shared" si="15"/>
        <v>49</v>
      </c>
      <c r="M437" s="496" t="str">
        <f t="shared" si="12"/>
        <v>LED  Linear Panel</v>
      </c>
      <c r="N437" s="493" t="str">
        <f t="shared" si="13"/>
        <v>E</v>
      </c>
    </row>
    <row r="438" spans="1:14" s="493" customFormat="1" ht="14.1" customHeight="1" x14ac:dyDescent="0.2">
      <c r="A438" s="484"/>
      <c r="B438" s="504" t="s">
        <v>1983</v>
      </c>
      <c r="D438" s="505" t="s">
        <v>2024</v>
      </c>
      <c r="F438" s="506" t="str">
        <f t="shared" si="14"/>
        <v>LED Panel, 50 watts</v>
      </c>
      <c r="G438" s="506"/>
      <c r="K438" s="507" t="str">
        <f t="shared" si="16"/>
        <v>50</v>
      </c>
      <c r="L438" s="508" t="str">
        <f t="shared" si="15"/>
        <v>50</v>
      </c>
      <c r="M438" s="496" t="str">
        <f t="shared" si="12"/>
        <v>LED  Linear Panel</v>
      </c>
      <c r="N438" s="493" t="str">
        <f t="shared" si="13"/>
        <v>E</v>
      </c>
    </row>
    <row r="439" spans="1:14" s="493" customFormat="1" ht="14.1" customHeight="1" x14ac:dyDescent="0.2">
      <c r="A439" s="484"/>
      <c r="B439" s="504" t="s">
        <v>1983</v>
      </c>
      <c r="C439" s="484"/>
      <c r="D439" s="505" t="s">
        <v>2025</v>
      </c>
      <c r="E439" s="484"/>
      <c r="F439" s="506" t="str">
        <f t="shared" si="14"/>
        <v>LED Panel, 51 watts</v>
      </c>
      <c r="G439" s="506"/>
      <c r="H439" s="484"/>
      <c r="I439" s="484"/>
      <c r="J439" s="484"/>
      <c r="K439" s="507" t="str">
        <f t="shared" si="16"/>
        <v>51</v>
      </c>
      <c r="L439" s="508" t="str">
        <f t="shared" si="15"/>
        <v>51</v>
      </c>
      <c r="M439" s="496" t="str">
        <f t="shared" si="12"/>
        <v>LED  Linear Panel</v>
      </c>
      <c r="N439" s="493" t="str">
        <f t="shared" si="13"/>
        <v>E</v>
      </c>
    </row>
    <row r="440" spans="1:14" s="493" customFormat="1" ht="14.1" customHeight="1" x14ac:dyDescent="0.2">
      <c r="A440" s="484"/>
      <c r="B440" s="504" t="s">
        <v>1983</v>
      </c>
      <c r="C440" s="509"/>
      <c r="D440" s="505" t="s">
        <v>2026</v>
      </c>
      <c r="E440" s="510"/>
      <c r="F440" s="506" t="str">
        <f t="shared" si="14"/>
        <v>LED Panel, 52 watts</v>
      </c>
      <c r="G440" s="506"/>
      <c r="H440" s="484"/>
      <c r="I440" s="484"/>
      <c r="J440" s="484"/>
      <c r="K440" s="507" t="str">
        <f t="shared" si="16"/>
        <v>52</v>
      </c>
      <c r="L440" s="508" t="str">
        <f t="shared" si="15"/>
        <v>52</v>
      </c>
      <c r="M440" s="496" t="str">
        <f t="shared" si="12"/>
        <v>LED  Linear Panel</v>
      </c>
      <c r="N440" s="493" t="str">
        <f t="shared" si="13"/>
        <v>E</v>
      </c>
    </row>
    <row r="441" spans="1:14" s="493" customFormat="1" ht="14.1" customHeight="1" x14ac:dyDescent="0.2">
      <c r="A441" s="484"/>
      <c r="B441" s="504" t="s">
        <v>1983</v>
      </c>
      <c r="D441" s="505" t="s">
        <v>2027</v>
      </c>
      <c r="F441" s="506" t="str">
        <f t="shared" si="14"/>
        <v>LED Panel, 53 watts</v>
      </c>
      <c r="G441" s="506"/>
      <c r="K441" s="507" t="str">
        <f t="shared" si="16"/>
        <v>53</v>
      </c>
      <c r="L441" s="508" t="str">
        <f t="shared" si="15"/>
        <v>53</v>
      </c>
      <c r="M441" s="496" t="str">
        <f t="shared" si="12"/>
        <v>LED  Linear Panel</v>
      </c>
      <c r="N441" s="493" t="str">
        <f t="shared" si="13"/>
        <v>E</v>
      </c>
    </row>
    <row r="442" spans="1:14" s="493" customFormat="1" ht="14.1" customHeight="1" x14ac:dyDescent="0.2">
      <c r="A442" s="484"/>
      <c r="B442" s="504" t="s">
        <v>1983</v>
      </c>
      <c r="C442" s="484"/>
      <c r="D442" s="505" t="s">
        <v>2028</v>
      </c>
      <c r="E442" s="484"/>
      <c r="F442" s="506" t="str">
        <f t="shared" si="14"/>
        <v>LED Panel, 54 watts</v>
      </c>
      <c r="G442" s="506"/>
      <c r="H442" s="484"/>
      <c r="I442" s="484"/>
      <c r="J442" s="484"/>
      <c r="K442" s="507" t="str">
        <f t="shared" si="16"/>
        <v>54</v>
      </c>
      <c r="L442" s="508" t="str">
        <f t="shared" si="15"/>
        <v>54</v>
      </c>
      <c r="M442" s="496" t="str">
        <f t="shared" si="12"/>
        <v>LED  Linear Panel</v>
      </c>
      <c r="N442" s="493" t="str">
        <f t="shared" si="13"/>
        <v>E</v>
      </c>
    </row>
    <row r="443" spans="1:14" s="493" customFormat="1" ht="14.1" customHeight="1" x14ac:dyDescent="0.2">
      <c r="A443" s="484"/>
      <c r="B443" s="504" t="s">
        <v>1983</v>
      </c>
      <c r="C443" s="509"/>
      <c r="D443" s="505" t="s">
        <v>2029</v>
      </c>
      <c r="E443" s="510"/>
      <c r="F443" s="506" t="str">
        <f t="shared" si="14"/>
        <v>LED Panel, 55 watts</v>
      </c>
      <c r="G443" s="506"/>
      <c r="H443" s="484"/>
      <c r="I443" s="484"/>
      <c r="J443" s="484"/>
      <c r="K443" s="507" t="str">
        <f t="shared" si="16"/>
        <v>55</v>
      </c>
      <c r="L443" s="508" t="str">
        <f t="shared" si="15"/>
        <v>55</v>
      </c>
      <c r="M443" s="496" t="str">
        <f t="shared" si="12"/>
        <v>LED  Linear Panel</v>
      </c>
      <c r="N443" s="493" t="str">
        <f t="shared" si="13"/>
        <v>E</v>
      </c>
    </row>
    <row r="444" spans="1:14" s="493" customFormat="1" ht="14.1" customHeight="1" x14ac:dyDescent="0.2">
      <c r="A444" s="484"/>
      <c r="B444" s="504" t="s">
        <v>1983</v>
      </c>
      <c r="C444" s="510"/>
      <c r="D444" s="505" t="s">
        <v>2030</v>
      </c>
      <c r="E444" s="505"/>
      <c r="F444" s="506" t="str">
        <f t="shared" si="14"/>
        <v>LED Panel, 56 watts</v>
      </c>
      <c r="G444" s="506"/>
      <c r="K444" s="507" t="str">
        <f t="shared" si="16"/>
        <v>56</v>
      </c>
      <c r="L444" s="508" t="str">
        <f t="shared" si="15"/>
        <v>56</v>
      </c>
      <c r="M444" s="496" t="str">
        <f t="shared" si="12"/>
        <v>LED  Linear Panel</v>
      </c>
      <c r="N444" s="493" t="str">
        <f t="shared" si="13"/>
        <v>E</v>
      </c>
    </row>
    <row r="445" spans="1:14" s="493" customFormat="1" ht="14.1" customHeight="1" x14ac:dyDescent="0.2">
      <c r="A445" s="484"/>
      <c r="B445" s="504" t="s">
        <v>1983</v>
      </c>
      <c r="C445" s="484"/>
      <c r="D445" s="505" t="s">
        <v>2031</v>
      </c>
      <c r="E445" s="484"/>
      <c r="F445" s="506" t="str">
        <f t="shared" si="14"/>
        <v>LED Panel, 57 watts</v>
      </c>
      <c r="G445" s="506"/>
      <c r="H445" s="484"/>
      <c r="I445" s="484"/>
      <c r="J445" s="484"/>
      <c r="K445" s="507" t="str">
        <f t="shared" si="16"/>
        <v>57</v>
      </c>
      <c r="L445" s="508" t="str">
        <f t="shared" si="15"/>
        <v>57</v>
      </c>
      <c r="M445" s="496" t="str">
        <f t="shared" si="12"/>
        <v>LED  Linear Panel</v>
      </c>
      <c r="N445" s="493" t="str">
        <f t="shared" si="13"/>
        <v>E</v>
      </c>
    </row>
    <row r="446" spans="1:14" s="493" customFormat="1" ht="14.1" customHeight="1" x14ac:dyDescent="0.2">
      <c r="A446" s="484"/>
      <c r="B446" s="504" t="s">
        <v>1983</v>
      </c>
      <c r="C446" s="509"/>
      <c r="D446" s="505" t="s">
        <v>2032</v>
      </c>
      <c r="E446" s="510"/>
      <c r="F446" s="506" t="str">
        <f t="shared" si="14"/>
        <v>LED Panel, 58 watts</v>
      </c>
      <c r="G446" s="506"/>
      <c r="H446" s="484"/>
      <c r="I446" s="484"/>
      <c r="J446" s="484"/>
      <c r="K446" s="507" t="str">
        <f t="shared" si="16"/>
        <v>58</v>
      </c>
      <c r="L446" s="508" t="str">
        <f t="shared" si="15"/>
        <v>58</v>
      </c>
      <c r="M446" s="496" t="str">
        <f t="shared" si="12"/>
        <v>LED  Linear Panel</v>
      </c>
      <c r="N446" s="493" t="str">
        <f t="shared" si="13"/>
        <v>E</v>
      </c>
    </row>
    <row r="447" spans="1:14" s="493" customFormat="1" ht="14.1" customHeight="1" x14ac:dyDescent="0.2">
      <c r="A447" s="484"/>
      <c r="B447" s="504" t="s">
        <v>1983</v>
      </c>
      <c r="C447" s="510"/>
      <c r="D447" s="505" t="s">
        <v>2033</v>
      </c>
      <c r="E447" s="505"/>
      <c r="F447" s="506" t="str">
        <f t="shared" si="14"/>
        <v>LED Panel, 59 watts</v>
      </c>
      <c r="G447" s="506"/>
      <c r="K447" s="507" t="str">
        <f t="shared" si="16"/>
        <v>59</v>
      </c>
      <c r="L447" s="508" t="str">
        <f t="shared" si="15"/>
        <v>59</v>
      </c>
      <c r="M447" s="496" t="str">
        <f t="shared" si="12"/>
        <v>LED  Linear Panel</v>
      </c>
      <c r="N447" s="493" t="str">
        <f t="shared" si="13"/>
        <v>E</v>
      </c>
    </row>
    <row r="448" spans="1:14" s="493" customFormat="1" ht="14.1" customHeight="1" x14ac:dyDescent="0.2">
      <c r="A448" s="484"/>
      <c r="B448" s="504" t="s">
        <v>1983</v>
      </c>
      <c r="C448" s="484"/>
      <c r="D448" s="493" t="s">
        <v>2034</v>
      </c>
      <c r="E448" s="484"/>
      <c r="F448" s="506" t="str">
        <f t="shared" si="14"/>
        <v>LED Panel, 60 watts</v>
      </c>
      <c r="G448" s="506"/>
      <c r="H448" s="484"/>
      <c r="I448" s="484"/>
      <c r="J448" s="484"/>
      <c r="K448" s="507" t="str">
        <f t="shared" si="16"/>
        <v>60</v>
      </c>
      <c r="L448" s="508" t="str">
        <f t="shared" si="15"/>
        <v>60</v>
      </c>
      <c r="M448" s="496" t="str">
        <f t="shared" si="12"/>
        <v>LED  Linear Panel</v>
      </c>
      <c r="N448" s="493" t="str">
        <f t="shared" si="13"/>
        <v>E</v>
      </c>
    </row>
    <row r="449" spans="1:14" s="493" customFormat="1" ht="14.1" customHeight="1" x14ac:dyDescent="0.2">
      <c r="A449" s="484"/>
      <c r="B449" s="504" t="s">
        <v>1983</v>
      </c>
      <c r="C449" s="509"/>
      <c r="D449" s="493" t="s">
        <v>2035</v>
      </c>
      <c r="E449" s="510"/>
      <c r="F449" s="506" t="str">
        <f t="shared" si="14"/>
        <v>LED Panel, 61 watts</v>
      </c>
      <c r="G449" s="506"/>
      <c r="H449" s="484"/>
      <c r="I449" s="484"/>
      <c r="J449" s="484"/>
      <c r="K449" s="507" t="str">
        <f t="shared" si="16"/>
        <v>61</v>
      </c>
      <c r="L449" s="508" t="str">
        <f t="shared" si="15"/>
        <v>61</v>
      </c>
      <c r="M449" s="496" t="str">
        <f t="shared" si="12"/>
        <v>LED  Linear Panel</v>
      </c>
      <c r="N449" s="493" t="str">
        <f t="shared" si="13"/>
        <v>E</v>
      </c>
    </row>
    <row r="450" spans="1:14" s="493" customFormat="1" ht="14.1" customHeight="1" x14ac:dyDescent="0.2">
      <c r="A450" s="484"/>
      <c r="B450" s="504" t="s">
        <v>1983</v>
      </c>
      <c r="C450" s="510"/>
      <c r="D450" s="493" t="s">
        <v>2036</v>
      </c>
      <c r="E450" s="505"/>
      <c r="F450" s="506" t="str">
        <f t="shared" si="14"/>
        <v>LED Panel, 62 watts</v>
      </c>
      <c r="G450" s="506"/>
      <c r="K450" s="507" t="str">
        <f t="shared" si="16"/>
        <v>62</v>
      </c>
      <c r="L450" s="508" t="str">
        <f t="shared" si="15"/>
        <v>62</v>
      </c>
      <c r="M450" s="496" t="str">
        <f t="shared" si="12"/>
        <v>LED  Linear Panel</v>
      </c>
      <c r="N450" s="493" t="str">
        <f t="shared" si="13"/>
        <v>E</v>
      </c>
    </row>
    <row r="451" spans="1:14" s="493" customFormat="1" ht="14.1" customHeight="1" x14ac:dyDescent="0.2">
      <c r="A451" s="484"/>
      <c r="B451" s="504" t="s">
        <v>1983</v>
      </c>
      <c r="C451" s="484"/>
      <c r="D451" s="493" t="s">
        <v>2037</v>
      </c>
      <c r="E451" s="484"/>
      <c r="F451" s="506" t="str">
        <f t="shared" si="14"/>
        <v>LED Panel, 63 watts</v>
      </c>
      <c r="G451" s="506"/>
      <c r="H451" s="484"/>
      <c r="I451" s="484"/>
      <c r="J451" s="484"/>
      <c r="K451" s="507" t="str">
        <f t="shared" si="16"/>
        <v>63</v>
      </c>
      <c r="L451" s="508" t="str">
        <f t="shared" si="15"/>
        <v>63</v>
      </c>
      <c r="M451" s="496" t="str">
        <f t="shared" si="12"/>
        <v>LED  Linear Panel</v>
      </c>
      <c r="N451" s="493" t="str">
        <f t="shared" si="13"/>
        <v>E</v>
      </c>
    </row>
    <row r="452" spans="1:14" s="493" customFormat="1" ht="14.1" customHeight="1" x14ac:dyDescent="0.2">
      <c r="A452" s="484"/>
      <c r="B452" s="504" t="s">
        <v>1983</v>
      </c>
      <c r="C452" s="509"/>
      <c r="D452" s="493" t="s">
        <v>2038</v>
      </c>
      <c r="E452" s="510"/>
      <c r="F452" s="506" t="str">
        <f t="shared" si="14"/>
        <v>LED Panel, 64 watts</v>
      </c>
      <c r="G452" s="506"/>
      <c r="K452" s="507" t="str">
        <f t="shared" si="16"/>
        <v>64</v>
      </c>
      <c r="L452" s="508" t="str">
        <f t="shared" si="15"/>
        <v>64</v>
      </c>
      <c r="M452" s="496" t="str">
        <f t="shared" ref="M452:M515" si="17">B452</f>
        <v>LED  Linear Panel</v>
      </c>
      <c r="N452" s="493" t="str">
        <f t="shared" ref="N452:N515" si="18">MID(D452,3,1)</f>
        <v>E</v>
      </c>
    </row>
    <row r="453" spans="1:14" s="493" customFormat="1" ht="14.1" customHeight="1" x14ac:dyDescent="0.2">
      <c r="A453" s="484"/>
      <c r="B453" s="504" t="s">
        <v>1983</v>
      </c>
      <c r="C453" s="510"/>
      <c r="D453" s="493" t="s">
        <v>2039</v>
      </c>
      <c r="E453" s="505"/>
      <c r="F453" s="506" t="str">
        <f t="shared" si="14"/>
        <v>LED Panel, 65 watts</v>
      </c>
      <c r="G453" s="506"/>
      <c r="K453" s="507" t="str">
        <f t="shared" si="16"/>
        <v>65</v>
      </c>
      <c r="L453" s="508" t="str">
        <f t="shared" si="15"/>
        <v>65</v>
      </c>
      <c r="M453" s="496" t="str">
        <f t="shared" si="17"/>
        <v>LED  Linear Panel</v>
      </c>
      <c r="N453" s="493" t="str">
        <f t="shared" si="18"/>
        <v>E</v>
      </c>
    </row>
    <row r="454" spans="1:14" s="493" customFormat="1" ht="14.1" customHeight="1" x14ac:dyDescent="0.2">
      <c r="A454" s="484"/>
      <c r="B454" s="504" t="s">
        <v>1983</v>
      </c>
      <c r="C454" s="484"/>
      <c r="D454" s="493" t="s">
        <v>2040</v>
      </c>
      <c r="E454" s="484"/>
      <c r="F454" s="506" t="str">
        <f t="shared" si="14"/>
        <v>LED Panel, 66 watts</v>
      </c>
      <c r="G454" s="506"/>
      <c r="H454" s="484"/>
      <c r="I454" s="484"/>
      <c r="J454" s="484"/>
      <c r="K454" s="507" t="str">
        <f t="shared" si="16"/>
        <v>66</v>
      </c>
      <c r="L454" s="508" t="str">
        <f t="shared" si="15"/>
        <v>66</v>
      </c>
      <c r="M454" s="496" t="str">
        <f t="shared" si="17"/>
        <v>LED  Linear Panel</v>
      </c>
      <c r="N454" s="493" t="str">
        <f t="shared" si="18"/>
        <v>E</v>
      </c>
    </row>
    <row r="455" spans="1:14" s="493" customFormat="1" ht="14.1" customHeight="1" x14ac:dyDescent="0.2">
      <c r="A455" s="484"/>
      <c r="B455" s="504" t="s">
        <v>1983</v>
      </c>
      <c r="C455" s="509"/>
      <c r="D455" s="493" t="s">
        <v>2041</v>
      </c>
      <c r="E455" s="510"/>
      <c r="F455" s="506" t="str">
        <f t="shared" si="14"/>
        <v>LED Panel, 67 watts</v>
      </c>
      <c r="G455" s="506"/>
      <c r="K455" s="507" t="str">
        <f t="shared" si="16"/>
        <v>67</v>
      </c>
      <c r="L455" s="508" t="str">
        <f t="shared" si="15"/>
        <v>67</v>
      </c>
      <c r="M455" s="496" t="str">
        <f t="shared" si="17"/>
        <v>LED  Linear Panel</v>
      </c>
      <c r="N455" s="493" t="str">
        <f t="shared" si="18"/>
        <v>E</v>
      </c>
    </row>
    <row r="456" spans="1:14" s="493" customFormat="1" ht="14.1" customHeight="1" x14ac:dyDescent="0.2">
      <c r="A456" s="484"/>
      <c r="B456" s="504" t="s">
        <v>1983</v>
      </c>
      <c r="C456" s="510"/>
      <c r="D456" s="493" t="s">
        <v>2042</v>
      </c>
      <c r="E456" s="505"/>
      <c r="F456" s="506" t="str">
        <f t="shared" si="14"/>
        <v>LED Panel, 68 watts</v>
      </c>
      <c r="G456" s="506"/>
      <c r="K456" s="507" t="str">
        <f t="shared" si="16"/>
        <v>68</v>
      </c>
      <c r="L456" s="508" t="str">
        <f t="shared" si="15"/>
        <v>68</v>
      </c>
      <c r="M456" s="496" t="str">
        <f t="shared" si="17"/>
        <v>LED  Linear Panel</v>
      </c>
      <c r="N456" s="493" t="str">
        <f t="shared" si="18"/>
        <v>E</v>
      </c>
    </row>
    <row r="457" spans="1:14" s="493" customFormat="1" ht="14.1" customHeight="1" x14ac:dyDescent="0.2">
      <c r="A457" s="484"/>
      <c r="B457" s="504" t="s">
        <v>1983</v>
      </c>
      <c r="C457" s="484"/>
      <c r="D457" s="493" t="s">
        <v>2043</v>
      </c>
      <c r="E457" s="484"/>
      <c r="F457" s="506" t="str">
        <f t="shared" si="14"/>
        <v>LED Panel, 69 watts</v>
      </c>
      <c r="G457" s="506"/>
      <c r="H457" s="484"/>
      <c r="I457" s="484"/>
      <c r="J457" s="484"/>
      <c r="K457" s="507" t="str">
        <f t="shared" si="16"/>
        <v>69</v>
      </c>
      <c r="L457" s="508" t="str">
        <f t="shared" si="15"/>
        <v>69</v>
      </c>
      <c r="M457" s="496" t="str">
        <f t="shared" si="17"/>
        <v>LED  Linear Panel</v>
      </c>
      <c r="N457" s="493" t="str">
        <f t="shared" si="18"/>
        <v>E</v>
      </c>
    </row>
    <row r="458" spans="1:14" s="493" customFormat="1" ht="14.1" customHeight="1" x14ac:dyDescent="0.2">
      <c r="A458" s="484"/>
      <c r="B458" s="504" t="s">
        <v>1983</v>
      </c>
      <c r="C458" s="509"/>
      <c r="D458" s="493" t="s">
        <v>2044</v>
      </c>
      <c r="E458" s="510"/>
      <c r="F458" s="506" t="str">
        <f t="shared" si="14"/>
        <v>LED Panel, 70 watts</v>
      </c>
      <c r="G458" s="506"/>
      <c r="K458" s="507" t="str">
        <f t="shared" si="16"/>
        <v>70</v>
      </c>
      <c r="L458" s="508" t="str">
        <f t="shared" si="15"/>
        <v>70</v>
      </c>
      <c r="M458" s="496" t="str">
        <f t="shared" si="17"/>
        <v>LED  Linear Panel</v>
      </c>
      <c r="N458" s="493" t="str">
        <f t="shared" si="18"/>
        <v>E</v>
      </c>
    </row>
    <row r="459" spans="1:14" s="493" customFormat="1" ht="14.1" customHeight="1" x14ac:dyDescent="0.2">
      <c r="A459" s="484"/>
      <c r="B459" s="504" t="s">
        <v>1983</v>
      </c>
      <c r="C459" s="510"/>
      <c r="D459" s="493" t="s">
        <v>2045</v>
      </c>
      <c r="E459" s="505"/>
      <c r="F459" s="506" t="str">
        <f t="shared" si="14"/>
        <v>LED Panel, 71 watts</v>
      </c>
      <c r="G459" s="506"/>
      <c r="K459" s="507" t="str">
        <f t="shared" si="16"/>
        <v>71</v>
      </c>
      <c r="L459" s="508" t="str">
        <f t="shared" si="15"/>
        <v>71</v>
      </c>
      <c r="M459" s="496" t="str">
        <f t="shared" si="17"/>
        <v>LED  Linear Panel</v>
      </c>
      <c r="N459" s="493" t="str">
        <f t="shared" si="18"/>
        <v>E</v>
      </c>
    </row>
    <row r="460" spans="1:14" s="493" customFormat="1" ht="14.1" customHeight="1" x14ac:dyDescent="0.2">
      <c r="A460" s="484"/>
      <c r="B460" s="504" t="s">
        <v>1983</v>
      </c>
      <c r="C460" s="484"/>
      <c r="D460" s="493" t="s">
        <v>2046</v>
      </c>
      <c r="E460" s="484"/>
      <c r="F460" s="506" t="str">
        <f t="shared" si="14"/>
        <v>LED Panel, 72 watts</v>
      </c>
      <c r="G460" s="506"/>
      <c r="H460" s="484"/>
      <c r="I460" s="484"/>
      <c r="J460" s="484"/>
      <c r="K460" s="507" t="str">
        <f t="shared" si="16"/>
        <v>72</v>
      </c>
      <c r="L460" s="508" t="str">
        <f t="shared" si="15"/>
        <v>72</v>
      </c>
      <c r="M460" s="496" t="str">
        <f t="shared" si="17"/>
        <v>LED  Linear Panel</v>
      </c>
      <c r="N460" s="493" t="str">
        <f t="shared" si="18"/>
        <v>E</v>
      </c>
    </row>
    <row r="461" spans="1:14" s="493" customFormat="1" ht="14.1" customHeight="1" x14ac:dyDescent="0.2">
      <c r="A461" s="484"/>
      <c r="B461" s="504" t="s">
        <v>1983</v>
      </c>
      <c r="C461" s="509"/>
      <c r="D461" s="493" t="s">
        <v>2047</v>
      </c>
      <c r="E461" s="510"/>
      <c r="F461" s="506" t="str">
        <f t="shared" si="14"/>
        <v>LED Panel, 73 watts</v>
      </c>
      <c r="G461" s="506"/>
      <c r="K461" s="507" t="str">
        <f t="shared" si="16"/>
        <v>73</v>
      </c>
      <c r="L461" s="508" t="str">
        <f t="shared" si="15"/>
        <v>73</v>
      </c>
      <c r="M461" s="496" t="str">
        <f t="shared" si="17"/>
        <v>LED  Linear Panel</v>
      </c>
      <c r="N461" s="493" t="str">
        <f t="shared" si="18"/>
        <v>E</v>
      </c>
    </row>
    <row r="462" spans="1:14" s="493" customFormat="1" ht="14.1" customHeight="1" x14ac:dyDescent="0.2">
      <c r="A462" s="484"/>
      <c r="B462" s="504" t="s">
        <v>1983</v>
      </c>
      <c r="C462" s="510"/>
      <c r="D462" s="493" t="s">
        <v>2048</v>
      </c>
      <c r="E462" s="509"/>
      <c r="F462" s="506" t="str">
        <f t="shared" si="14"/>
        <v>LED Panel, 74 watts</v>
      </c>
      <c r="G462" s="506"/>
      <c r="K462" s="507" t="str">
        <f t="shared" si="16"/>
        <v>74</v>
      </c>
      <c r="L462" s="508" t="str">
        <f t="shared" si="15"/>
        <v>74</v>
      </c>
      <c r="M462" s="496" t="str">
        <f t="shared" si="17"/>
        <v>LED  Linear Panel</v>
      </c>
      <c r="N462" s="493" t="str">
        <f t="shared" si="18"/>
        <v>E</v>
      </c>
    </row>
    <row r="463" spans="1:14" s="493" customFormat="1" ht="14.1" customHeight="1" x14ac:dyDescent="0.2">
      <c r="A463" s="484"/>
      <c r="B463" s="504" t="s">
        <v>1983</v>
      </c>
      <c r="C463" s="484"/>
      <c r="D463" s="493" t="s">
        <v>2049</v>
      </c>
      <c r="E463" s="484"/>
      <c r="F463" s="506" t="str">
        <f t="shared" ref="F463:F488" si="19">"LED Panel, "&amp;L463&amp;" watts"</f>
        <v>LED Panel, 75 watts</v>
      </c>
      <c r="G463" s="506"/>
      <c r="H463" s="484"/>
      <c r="I463" s="484"/>
      <c r="J463" s="484"/>
      <c r="K463" s="507" t="str">
        <f t="shared" si="16"/>
        <v>75</v>
      </c>
      <c r="L463" s="508" t="str">
        <f t="shared" ref="L463:L487" si="20">RIGHT(D463,2)</f>
        <v>75</v>
      </c>
      <c r="M463" s="496" t="str">
        <f t="shared" si="17"/>
        <v>LED  Linear Panel</v>
      </c>
      <c r="N463" s="493" t="str">
        <f t="shared" si="18"/>
        <v>E</v>
      </c>
    </row>
    <row r="464" spans="1:14" s="493" customFormat="1" ht="14.1" customHeight="1" x14ac:dyDescent="0.2">
      <c r="A464" s="484"/>
      <c r="B464" s="504" t="s">
        <v>1983</v>
      </c>
      <c r="C464" s="509"/>
      <c r="D464" s="493" t="s">
        <v>2050</v>
      </c>
      <c r="E464" s="510"/>
      <c r="F464" s="506" t="str">
        <f t="shared" si="19"/>
        <v>LED Panel, 76 watts</v>
      </c>
      <c r="G464" s="506"/>
      <c r="K464" s="507" t="str">
        <f t="shared" si="16"/>
        <v>76</v>
      </c>
      <c r="L464" s="508" t="str">
        <f t="shared" si="20"/>
        <v>76</v>
      </c>
      <c r="M464" s="496" t="str">
        <f t="shared" si="17"/>
        <v>LED  Linear Panel</v>
      </c>
      <c r="N464" s="493" t="str">
        <f t="shared" si="18"/>
        <v>E</v>
      </c>
    </row>
    <row r="465" spans="1:14" s="493" customFormat="1" ht="14.1" customHeight="1" x14ac:dyDescent="0.2">
      <c r="A465" s="484"/>
      <c r="B465" s="504" t="s">
        <v>1983</v>
      </c>
      <c r="C465" s="510"/>
      <c r="D465" s="493" t="s">
        <v>2051</v>
      </c>
      <c r="E465" s="509"/>
      <c r="F465" s="506" t="str">
        <f t="shared" si="19"/>
        <v>LED Panel, 77 watts</v>
      </c>
      <c r="G465" s="506"/>
      <c r="K465" s="507" t="str">
        <f t="shared" si="16"/>
        <v>77</v>
      </c>
      <c r="L465" s="508" t="str">
        <f t="shared" si="20"/>
        <v>77</v>
      </c>
      <c r="M465" s="496" t="str">
        <f t="shared" si="17"/>
        <v>LED  Linear Panel</v>
      </c>
      <c r="N465" s="493" t="str">
        <f t="shared" si="18"/>
        <v>E</v>
      </c>
    </row>
    <row r="466" spans="1:14" s="493" customFormat="1" ht="14.1" customHeight="1" x14ac:dyDescent="0.2">
      <c r="A466" s="484"/>
      <c r="B466" s="504" t="s">
        <v>1983</v>
      </c>
      <c r="C466" s="484"/>
      <c r="D466" s="493" t="s">
        <v>2052</v>
      </c>
      <c r="E466" s="484"/>
      <c r="F466" s="506" t="str">
        <f t="shared" si="19"/>
        <v>LED Panel, 78 watts</v>
      </c>
      <c r="G466" s="506"/>
      <c r="H466" s="484"/>
      <c r="I466" s="484"/>
      <c r="J466" s="484"/>
      <c r="K466" s="507" t="str">
        <f t="shared" si="16"/>
        <v>78</v>
      </c>
      <c r="L466" s="508" t="str">
        <f t="shared" si="20"/>
        <v>78</v>
      </c>
      <c r="M466" s="496" t="str">
        <f t="shared" si="17"/>
        <v>LED  Linear Panel</v>
      </c>
      <c r="N466" s="493" t="str">
        <f t="shared" si="18"/>
        <v>E</v>
      </c>
    </row>
    <row r="467" spans="1:14" s="493" customFormat="1" ht="14.1" customHeight="1" x14ac:dyDescent="0.2">
      <c r="A467" s="484"/>
      <c r="B467" s="504" t="s">
        <v>1983</v>
      </c>
      <c r="C467" s="509"/>
      <c r="D467" s="493" t="s">
        <v>2053</v>
      </c>
      <c r="E467" s="510"/>
      <c r="F467" s="506" t="str">
        <f t="shared" si="19"/>
        <v>LED Panel, 79 watts</v>
      </c>
      <c r="G467" s="506"/>
      <c r="K467" s="507" t="str">
        <f t="shared" si="16"/>
        <v>79</v>
      </c>
      <c r="L467" s="508" t="str">
        <f t="shared" si="20"/>
        <v>79</v>
      </c>
      <c r="M467" s="496" t="str">
        <f t="shared" si="17"/>
        <v>LED  Linear Panel</v>
      </c>
      <c r="N467" s="493" t="str">
        <f t="shared" si="18"/>
        <v>E</v>
      </c>
    </row>
    <row r="468" spans="1:14" s="493" customFormat="1" ht="14.1" customHeight="1" x14ac:dyDescent="0.2">
      <c r="A468" s="484"/>
      <c r="B468" s="504" t="s">
        <v>1983</v>
      </c>
      <c r="C468" s="510"/>
      <c r="D468" s="493" t="s">
        <v>2054</v>
      </c>
      <c r="E468" s="509"/>
      <c r="F468" s="506" t="str">
        <f t="shared" si="19"/>
        <v>LED Panel, 80 watts</v>
      </c>
      <c r="G468" s="506"/>
      <c r="K468" s="507" t="str">
        <f t="shared" ref="K468:K486" si="21">L468</f>
        <v>80</v>
      </c>
      <c r="L468" s="508" t="str">
        <f t="shared" si="20"/>
        <v>80</v>
      </c>
      <c r="M468" s="496" t="str">
        <f t="shared" si="17"/>
        <v>LED  Linear Panel</v>
      </c>
      <c r="N468" s="493" t="str">
        <f t="shared" si="18"/>
        <v>E</v>
      </c>
    </row>
    <row r="469" spans="1:14" s="493" customFormat="1" ht="14.1" customHeight="1" x14ac:dyDescent="0.2">
      <c r="A469" s="484"/>
      <c r="B469" s="504" t="s">
        <v>1983</v>
      </c>
      <c r="C469" s="484"/>
      <c r="D469" s="493" t="s">
        <v>2055</v>
      </c>
      <c r="E469" s="484"/>
      <c r="F469" s="506" t="str">
        <f t="shared" si="19"/>
        <v>LED Panel, 81 watts</v>
      </c>
      <c r="G469" s="506"/>
      <c r="H469" s="484"/>
      <c r="I469" s="484"/>
      <c r="J469" s="484"/>
      <c r="K469" s="507" t="str">
        <f t="shared" si="21"/>
        <v>81</v>
      </c>
      <c r="L469" s="508" t="str">
        <f t="shared" si="20"/>
        <v>81</v>
      </c>
      <c r="M469" s="496" t="str">
        <f t="shared" si="17"/>
        <v>LED  Linear Panel</v>
      </c>
      <c r="N469" s="493" t="str">
        <f t="shared" si="18"/>
        <v>E</v>
      </c>
    </row>
    <row r="470" spans="1:14" s="493" customFormat="1" ht="14.1" customHeight="1" x14ac:dyDescent="0.2">
      <c r="A470" s="484"/>
      <c r="B470" s="504" t="s">
        <v>1983</v>
      </c>
      <c r="C470" s="509"/>
      <c r="D470" s="493" t="s">
        <v>2056</v>
      </c>
      <c r="E470" s="505"/>
      <c r="F470" s="506" t="str">
        <f t="shared" si="19"/>
        <v>LED Panel, 82 watts</v>
      </c>
      <c r="G470" s="506"/>
      <c r="K470" s="507" t="str">
        <f t="shared" si="21"/>
        <v>82</v>
      </c>
      <c r="L470" s="508" t="str">
        <f t="shared" si="20"/>
        <v>82</v>
      </c>
      <c r="M470" s="496" t="str">
        <f t="shared" si="17"/>
        <v>LED  Linear Panel</v>
      </c>
      <c r="N470" s="493" t="str">
        <f t="shared" si="18"/>
        <v>E</v>
      </c>
    </row>
    <row r="471" spans="1:14" s="493" customFormat="1" ht="14.1" customHeight="1" x14ac:dyDescent="0.2">
      <c r="A471" s="484"/>
      <c r="B471" s="504" t="s">
        <v>1983</v>
      </c>
      <c r="C471" s="510"/>
      <c r="D471" s="493" t="s">
        <v>2057</v>
      </c>
      <c r="E471" s="505"/>
      <c r="F471" s="506" t="str">
        <f t="shared" si="19"/>
        <v>LED Panel, 83 watts</v>
      </c>
      <c r="G471" s="506"/>
      <c r="K471" s="507" t="str">
        <f t="shared" si="21"/>
        <v>83</v>
      </c>
      <c r="L471" s="508" t="str">
        <f t="shared" si="20"/>
        <v>83</v>
      </c>
      <c r="M471" s="496" t="str">
        <f t="shared" si="17"/>
        <v>LED  Linear Panel</v>
      </c>
      <c r="N471" s="493" t="str">
        <f t="shared" si="18"/>
        <v>E</v>
      </c>
    </row>
    <row r="472" spans="1:14" s="493" customFormat="1" ht="14.1" customHeight="1" x14ac:dyDescent="0.2">
      <c r="A472" s="484"/>
      <c r="B472" s="504" t="s">
        <v>1983</v>
      </c>
      <c r="C472" s="484"/>
      <c r="D472" s="493" t="s">
        <v>2058</v>
      </c>
      <c r="E472" s="484"/>
      <c r="F472" s="506" t="str">
        <f t="shared" si="19"/>
        <v>LED Panel, 84 watts</v>
      </c>
      <c r="G472" s="506"/>
      <c r="H472" s="484"/>
      <c r="I472" s="484"/>
      <c r="J472" s="484"/>
      <c r="K472" s="507" t="str">
        <f t="shared" si="21"/>
        <v>84</v>
      </c>
      <c r="L472" s="508" t="str">
        <f t="shared" si="20"/>
        <v>84</v>
      </c>
      <c r="M472" s="496" t="str">
        <f t="shared" si="17"/>
        <v>LED  Linear Panel</v>
      </c>
      <c r="N472" s="493" t="str">
        <f t="shared" si="18"/>
        <v>E</v>
      </c>
    </row>
    <row r="473" spans="1:14" s="493" customFormat="1" ht="14.1" customHeight="1" x14ac:dyDescent="0.2">
      <c r="A473" s="484"/>
      <c r="B473" s="504" t="s">
        <v>1983</v>
      </c>
      <c r="C473" s="509"/>
      <c r="D473" s="493" t="s">
        <v>2059</v>
      </c>
      <c r="E473" s="512"/>
      <c r="F473" s="506" t="str">
        <f t="shared" si="19"/>
        <v>LED Panel, 85 watts</v>
      </c>
      <c r="G473" s="506"/>
      <c r="K473" s="507" t="str">
        <f t="shared" si="21"/>
        <v>85</v>
      </c>
      <c r="L473" s="508" t="str">
        <f t="shared" si="20"/>
        <v>85</v>
      </c>
      <c r="M473" s="496" t="str">
        <f t="shared" si="17"/>
        <v>LED  Linear Panel</v>
      </c>
      <c r="N473" s="493" t="str">
        <f t="shared" si="18"/>
        <v>E</v>
      </c>
    </row>
    <row r="474" spans="1:14" s="493" customFormat="1" ht="14.1" customHeight="1" x14ac:dyDescent="0.2">
      <c r="A474" s="484"/>
      <c r="B474" s="504" t="s">
        <v>1983</v>
      </c>
      <c r="C474" s="510"/>
      <c r="D474" s="493" t="s">
        <v>2060</v>
      </c>
      <c r="E474" s="505"/>
      <c r="F474" s="506" t="str">
        <f t="shared" si="19"/>
        <v>LED Panel, 86 watts</v>
      </c>
      <c r="G474" s="506"/>
      <c r="K474" s="507" t="str">
        <f t="shared" si="21"/>
        <v>86</v>
      </c>
      <c r="L474" s="508" t="str">
        <f t="shared" si="20"/>
        <v>86</v>
      </c>
      <c r="M474" s="496" t="str">
        <f t="shared" si="17"/>
        <v>LED  Linear Panel</v>
      </c>
      <c r="N474" s="493" t="str">
        <f t="shared" si="18"/>
        <v>E</v>
      </c>
    </row>
    <row r="475" spans="1:14" s="493" customFormat="1" ht="14.1" customHeight="1" x14ac:dyDescent="0.2">
      <c r="A475" s="484"/>
      <c r="B475" s="504" t="s">
        <v>1983</v>
      </c>
      <c r="C475" s="484"/>
      <c r="D475" s="493" t="s">
        <v>2061</v>
      </c>
      <c r="E475" s="484"/>
      <c r="F475" s="506" t="str">
        <f t="shared" si="19"/>
        <v>LED Panel, 87 watts</v>
      </c>
      <c r="G475" s="506"/>
      <c r="H475" s="484"/>
      <c r="I475" s="484"/>
      <c r="J475" s="484"/>
      <c r="K475" s="507" t="str">
        <f t="shared" si="21"/>
        <v>87</v>
      </c>
      <c r="L475" s="508" t="str">
        <f t="shared" si="20"/>
        <v>87</v>
      </c>
      <c r="M475" s="496" t="str">
        <f t="shared" si="17"/>
        <v>LED  Linear Panel</v>
      </c>
      <c r="N475" s="493" t="str">
        <f t="shared" si="18"/>
        <v>E</v>
      </c>
    </row>
    <row r="476" spans="1:14" s="493" customFormat="1" ht="14.1" customHeight="1" x14ac:dyDescent="0.2">
      <c r="A476" s="484"/>
      <c r="B476" s="504" t="s">
        <v>1983</v>
      </c>
      <c r="C476" s="509"/>
      <c r="D476" s="493" t="s">
        <v>2062</v>
      </c>
      <c r="E476" s="512"/>
      <c r="F476" s="506" t="str">
        <f t="shared" si="19"/>
        <v>LED Panel, 88 watts</v>
      </c>
      <c r="G476" s="506"/>
      <c r="K476" s="507" t="str">
        <f t="shared" si="21"/>
        <v>88</v>
      </c>
      <c r="L476" s="508" t="str">
        <f t="shared" si="20"/>
        <v>88</v>
      </c>
      <c r="M476" s="496" t="str">
        <f t="shared" si="17"/>
        <v>LED  Linear Panel</v>
      </c>
      <c r="N476" s="493" t="str">
        <f t="shared" si="18"/>
        <v>E</v>
      </c>
    </row>
    <row r="477" spans="1:14" s="493" customFormat="1" ht="14.1" customHeight="1" x14ac:dyDescent="0.2">
      <c r="A477" s="484"/>
      <c r="B477" s="504" t="s">
        <v>1983</v>
      </c>
      <c r="C477" s="510"/>
      <c r="D477" s="493" t="s">
        <v>2063</v>
      </c>
      <c r="E477" s="505"/>
      <c r="F477" s="506" t="str">
        <f t="shared" si="19"/>
        <v>LED Panel, 89 watts</v>
      </c>
      <c r="G477" s="506"/>
      <c r="K477" s="507" t="str">
        <f t="shared" si="21"/>
        <v>89</v>
      </c>
      <c r="L477" s="508" t="str">
        <f t="shared" si="20"/>
        <v>89</v>
      </c>
      <c r="M477" s="496" t="str">
        <f t="shared" si="17"/>
        <v>LED  Linear Panel</v>
      </c>
      <c r="N477" s="493" t="str">
        <f t="shared" si="18"/>
        <v>E</v>
      </c>
    </row>
    <row r="478" spans="1:14" s="493" customFormat="1" ht="14.1" customHeight="1" x14ac:dyDescent="0.2">
      <c r="A478" s="484"/>
      <c r="B478" s="504" t="s">
        <v>1983</v>
      </c>
      <c r="C478" s="484"/>
      <c r="D478" s="493" t="s">
        <v>2064</v>
      </c>
      <c r="E478" s="484"/>
      <c r="F478" s="506" t="str">
        <f t="shared" si="19"/>
        <v>LED Panel, 90 watts</v>
      </c>
      <c r="G478" s="506"/>
      <c r="H478" s="484"/>
      <c r="I478" s="484"/>
      <c r="J478" s="484"/>
      <c r="K478" s="507" t="str">
        <f t="shared" si="21"/>
        <v>90</v>
      </c>
      <c r="L478" s="508" t="str">
        <f t="shared" si="20"/>
        <v>90</v>
      </c>
      <c r="M478" s="496" t="str">
        <f t="shared" si="17"/>
        <v>LED  Linear Panel</v>
      </c>
      <c r="N478" s="493" t="str">
        <f t="shared" si="18"/>
        <v>E</v>
      </c>
    </row>
    <row r="479" spans="1:14" s="493" customFormat="1" ht="14.1" customHeight="1" x14ac:dyDescent="0.2">
      <c r="A479" s="484"/>
      <c r="B479" s="504" t="s">
        <v>1983</v>
      </c>
      <c r="C479" s="509"/>
      <c r="D479" s="493" t="s">
        <v>2065</v>
      </c>
      <c r="E479" s="512"/>
      <c r="F479" s="506" t="str">
        <f t="shared" si="19"/>
        <v>LED Panel, 91 watts</v>
      </c>
      <c r="G479" s="506"/>
      <c r="K479" s="507" t="str">
        <f t="shared" si="21"/>
        <v>91</v>
      </c>
      <c r="L479" s="508" t="str">
        <f t="shared" si="20"/>
        <v>91</v>
      </c>
      <c r="M479" s="496" t="str">
        <f t="shared" si="17"/>
        <v>LED  Linear Panel</v>
      </c>
      <c r="N479" s="493" t="str">
        <f t="shared" si="18"/>
        <v>E</v>
      </c>
    </row>
    <row r="480" spans="1:14" s="493" customFormat="1" ht="14.1" customHeight="1" x14ac:dyDescent="0.2">
      <c r="A480" s="484"/>
      <c r="B480" s="504" t="s">
        <v>1983</v>
      </c>
      <c r="C480" s="509"/>
      <c r="D480" s="493" t="s">
        <v>2066</v>
      </c>
      <c r="E480" s="505"/>
      <c r="F480" s="506" t="str">
        <f t="shared" si="19"/>
        <v>LED Panel, 92 watts</v>
      </c>
      <c r="G480" s="506"/>
      <c r="K480" s="507" t="str">
        <f t="shared" si="21"/>
        <v>92</v>
      </c>
      <c r="L480" s="508" t="str">
        <f t="shared" si="20"/>
        <v>92</v>
      </c>
      <c r="M480" s="496" t="str">
        <f t="shared" si="17"/>
        <v>LED  Linear Panel</v>
      </c>
      <c r="N480" s="493" t="str">
        <f t="shared" si="18"/>
        <v>E</v>
      </c>
    </row>
    <row r="481" spans="1:14" s="493" customFormat="1" ht="14.1" customHeight="1" x14ac:dyDescent="0.2">
      <c r="A481" s="484"/>
      <c r="B481" s="504" t="s">
        <v>1983</v>
      </c>
      <c r="C481" s="484"/>
      <c r="D481" s="493" t="s">
        <v>2067</v>
      </c>
      <c r="E481" s="484"/>
      <c r="F481" s="506" t="str">
        <f t="shared" si="19"/>
        <v>LED Panel, 93 watts</v>
      </c>
      <c r="G481" s="506"/>
      <c r="H481" s="484"/>
      <c r="I481" s="484"/>
      <c r="J481" s="484"/>
      <c r="K481" s="507" t="str">
        <f t="shared" si="21"/>
        <v>93</v>
      </c>
      <c r="L481" s="508" t="str">
        <f t="shared" si="20"/>
        <v>93</v>
      </c>
      <c r="M481" s="496" t="str">
        <f t="shared" si="17"/>
        <v>LED  Linear Panel</v>
      </c>
      <c r="N481" s="493" t="str">
        <f t="shared" si="18"/>
        <v>E</v>
      </c>
    </row>
    <row r="482" spans="1:14" s="493" customFormat="1" ht="14.1" customHeight="1" x14ac:dyDescent="0.2">
      <c r="A482" s="484"/>
      <c r="B482" s="504" t="s">
        <v>1983</v>
      </c>
      <c r="C482" s="509"/>
      <c r="D482" s="493" t="s">
        <v>2068</v>
      </c>
      <c r="E482" s="512"/>
      <c r="F482" s="506" t="str">
        <f t="shared" si="19"/>
        <v>LED Panel, 94 watts</v>
      </c>
      <c r="G482" s="506"/>
      <c r="K482" s="507" t="str">
        <f t="shared" si="21"/>
        <v>94</v>
      </c>
      <c r="L482" s="508" t="str">
        <f t="shared" si="20"/>
        <v>94</v>
      </c>
      <c r="M482" s="496" t="str">
        <f t="shared" si="17"/>
        <v>LED  Linear Panel</v>
      </c>
      <c r="N482" s="493" t="str">
        <f t="shared" si="18"/>
        <v>E</v>
      </c>
    </row>
    <row r="483" spans="1:14" s="493" customFormat="1" ht="14.1" customHeight="1" x14ac:dyDescent="0.2">
      <c r="A483" s="484"/>
      <c r="B483" s="504" t="s">
        <v>1983</v>
      </c>
      <c r="C483" s="509"/>
      <c r="D483" s="493" t="s">
        <v>2069</v>
      </c>
      <c r="E483" s="505"/>
      <c r="F483" s="506" t="str">
        <f t="shared" si="19"/>
        <v>LED Panel, 95 watts</v>
      </c>
      <c r="G483" s="506"/>
      <c r="K483" s="507" t="str">
        <f t="shared" si="21"/>
        <v>95</v>
      </c>
      <c r="L483" s="508" t="str">
        <f t="shared" si="20"/>
        <v>95</v>
      </c>
      <c r="M483" s="496" t="str">
        <f t="shared" si="17"/>
        <v>LED  Linear Panel</v>
      </c>
      <c r="N483" s="493" t="str">
        <f t="shared" si="18"/>
        <v>E</v>
      </c>
    </row>
    <row r="484" spans="1:14" s="493" customFormat="1" ht="14.1" customHeight="1" x14ac:dyDescent="0.2">
      <c r="A484" s="484"/>
      <c r="B484" s="504" t="s">
        <v>1983</v>
      </c>
      <c r="C484" s="484"/>
      <c r="D484" s="493" t="s">
        <v>2070</v>
      </c>
      <c r="E484" s="484"/>
      <c r="F484" s="506" t="str">
        <f t="shared" si="19"/>
        <v>LED Panel, 96 watts</v>
      </c>
      <c r="G484" s="506"/>
      <c r="H484" s="484"/>
      <c r="I484" s="484"/>
      <c r="J484" s="484"/>
      <c r="K484" s="507" t="str">
        <f t="shared" si="21"/>
        <v>96</v>
      </c>
      <c r="L484" s="508" t="str">
        <f t="shared" si="20"/>
        <v>96</v>
      </c>
      <c r="M484" s="496" t="str">
        <f t="shared" si="17"/>
        <v>LED  Linear Panel</v>
      </c>
      <c r="N484" s="493" t="str">
        <f t="shared" si="18"/>
        <v>E</v>
      </c>
    </row>
    <row r="485" spans="1:14" s="493" customFormat="1" ht="14.1" customHeight="1" x14ac:dyDescent="0.2">
      <c r="A485" s="484"/>
      <c r="B485" s="504" t="s">
        <v>1983</v>
      </c>
      <c r="C485" s="509"/>
      <c r="D485" s="493" t="s">
        <v>2071</v>
      </c>
      <c r="E485" s="512"/>
      <c r="F485" s="506" t="str">
        <f t="shared" si="19"/>
        <v>LED Panel, 97 watts</v>
      </c>
      <c r="G485" s="506"/>
      <c r="K485" s="507" t="str">
        <f t="shared" si="21"/>
        <v>97</v>
      </c>
      <c r="L485" s="508" t="str">
        <f t="shared" si="20"/>
        <v>97</v>
      </c>
      <c r="M485" s="496" t="str">
        <f t="shared" si="17"/>
        <v>LED  Linear Panel</v>
      </c>
      <c r="N485" s="493" t="str">
        <f t="shared" si="18"/>
        <v>E</v>
      </c>
    </row>
    <row r="486" spans="1:14" s="493" customFormat="1" ht="14.1" customHeight="1" x14ac:dyDescent="0.2">
      <c r="A486" s="484"/>
      <c r="B486" s="504" t="s">
        <v>1983</v>
      </c>
      <c r="C486" s="509"/>
      <c r="D486" s="493" t="s">
        <v>2072</v>
      </c>
      <c r="E486" s="505"/>
      <c r="F486" s="506" t="str">
        <f t="shared" si="19"/>
        <v>LED Panel, 98 watts</v>
      </c>
      <c r="G486" s="506"/>
      <c r="K486" s="507" t="str">
        <f t="shared" si="21"/>
        <v>98</v>
      </c>
      <c r="L486" s="508" t="str">
        <f t="shared" si="20"/>
        <v>98</v>
      </c>
      <c r="M486" s="496" t="str">
        <f t="shared" si="17"/>
        <v>LED  Linear Panel</v>
      </c>
      <c r="N486" s="493" t="str">
        <f t="shared" si="18"/>
        <v>E</v>
      </c>
    </row>
    <row r="487" spans="1:14" s="493" customFormat="1" ht="14.1" customHeight="1" x14ac:dyDescent="0.2">
      <c r="A487" s="484"/>
      <c r="B487" s="504" t="s">
        <v>1983</v>
      </c>
      <c r="C487" s="484"/>
      <c r="D487" s="493" t="s">
        <v>2073</v>
      </c>
      <c r="E487" s="484"/>
      <c r="F487" s="506" t="str">
        <f t="shared" si="19"/>
        <v>LED Panel, 99 watts</v>
      </c>
      <c r="G487" s="506"/>
      <c r="H487" s="484"/>
      <c r="I487" s="484"/>
      <c r="J487" s="484"/>
      <c r="K487" s="507" t="str">
        <f>L487</f>
        <v>99</v>
      </c>
      <c r="L487" s="508" t="str">
        <f t="shared" si="20"/>
        <v>99</v>
      </c>
      <c r="M487" s="496" t="str">
        <f t="shared" si="17"/>
        <v>LED  Linear Panel</v>
      </c>
      <c r="N487" s="493" t="str">
        <f t="shared" si="18"/>
        <v>E</v>
      </c>
    </row>
    <row r="488" spans="1:14" s="493" customFormat="1" ht="14.1" customHeight="1" x14ac:dyDescent="0.2">
      <c r="A488" s="484"/>
      <c r="B488" s="504" t="s">
        <v>1983</v>
      </c>
      <c r="C488" s="509"/>
      <c r="D488" s="505" t="s">
        <v>2074</v>
      </c>
      <c r="E488" s="512"/>
      <c r="F488" s="506" t="str">
        <f t="shared" si="19"/>
        <v>LED Panel, 100 watts</v>
      </c>
      <c r="G488" s="506"/>
      <c r="K488" s="507" t="str">
        <f>L488</f>
        <v>100</v>
      </c>
      <c r="L488" s="508" t="str">
        <f>RIGHT(D488,3)</f>
        <v>100</v>
      </c>
      <c r="M488" s="496" t="str">
        <f t="shared" si="17"/>
        <v>LED  Linear Panel</v>
      </c>
      <c r="N488" s="493" t="str">
        <f t="shared" si="18"/>
        <v>E</v>
      </c>
    </row>
    <row r="489" spans="1:14" s="493" customFormat="1" ht="14.1" customHeight="1" x14ac:dyDescent="0.2">
      <c r="A489" s="484"/>
      <c r="B489" s="494" t="s">
        <v>2075</v>
      </c>
      <c r="C489" s="484"/>
      <c r="D489" s="484" t="s">
        <v>2076</v>
      </c>
      <c r="E489" s="484" t="s">
        <v>2077</v>
      </c>
      <c r="F489" s="484" t="s">
        <v>2078</v>
      </c>
      <c r="G489" s="484"/>
      <c r="H489" s="484"/>
      <c r="I489" s="484"/>
      <c r="J489" s="484">
        <v>1</v>
      </c>
      <c r="K489" s="484">
        <v>0.5</v>
      </c>
      <c r="L489" s="495">
        <v>0.5</v>
      </c>
      <c r="M489" s="496" t="str">
        <f t="shared" si="17"/>
        <v>LED Exit</v>
      </c>
      <c r="N489" s="493" t="str">
        <f t="shared" si="18"/>
        <v>E</v>
      </c>
    </row>
    <row r="490" spans="1:14" s="493" customFormat="1" ht="14.1" customHeight="1" x14ac:dyDescent="0.2">
      <c r="A490" s="484"/>
      <c r="B490" s="494" t="s">
        <v>2075</v>
      </c>
      <c r="C490" s="484"/>
      <c r="D490" s="484" t="s">
        <v>2079</v>
      </c>
      <c r="E490" s="484" t="s">
        <v>2077</v>
      </c>
      <c r="F490" s="484" t="s">
        <v>2080</v>
      </c>
      <c r="G490" s="484"/>
      <c r="H490" s="484"/>
      <c r="I490" s="484"/>
      <c r="J490" s="484">
        <v>2</v>
      </c>
      <c r="K490" s="484">
        <v>0.5</v>
      </c>
      <c r="L490" s="495">
        <v>1</v>
      </c>
      <c r="M490" s="496" t="str">
        <f t="shared" si="17"/>
        <v>LED Exit</v>
      </c>
      <c r="N490" s="493" t="str">
        <f t="shared" si="18"/>
        <v>E</v>
      </c>
    </row>
    <row r="491" spans="1:14" s="493" customFormat="1" ht="14.1" customHeight="1" x14ac:dyDescent="0.2">
      <c r="A491" s="484"/>
      <c r="B491" s="494" t="s">
        <v>2075</v>
      </c>
      <c r="C491" s="484"/>
      <c r="D491" s="484" t="s">
        <v>2081</v>
      </c>
      <c r="E491" s="484" t="s">
        <v>2082</v>
      </c>
      <c r="F491" s="484" t="s">
        <v>2083</v>
      </c>
      <c r="G491" s="484"/>
      <c r="H491" s="484"/>
      <c r="I491" s="484"/>
      <c r="J491" s="484">
        <v>1</v>
      </c>
      <c r="K491" s="484">
        <v>1.5</v>
      </c>
      <c r="L491" s="495">
        <v>1.5</v>
      </c>
      <c r="M491" s="496" t="str">
        <f t="shared" si="17"/>
        <v>LED Exit</v>
      </c>
      <c r="N491" s="493" t="str">
        <f t="shared" si="18"/>
        <v>E</v>
      </c>
    </row>
    <row r="492" spans="1:14" s="493" customFormat="1" ht="14.1" customHeight="1" x14ac:dyDescent="0.2">
      <c r="A492" s="484"/>
      <c r="B492" s="494" t="s">
        <v>2075</v>
      </c>
      <c r="C492" s="484"/>
      <c r="D492" s="484" t="s">
        <v>2084</v>
      </c>
      <c r="E492" s="484" t="s">
        <v>2082</v>
      </c>
      <c r="F492" s="484" t="s">
        <v>2085</v>
      </c>
      <c r="G492" s="484"/>
      <c r="H492" s="484"/>
      <c r="I492" s="484"/>
      <c r="J492" s="484">
        <v>2</v>
      </c>
      <c r="K492" s="484">
        <v>1.5</v>
      </c>
      <c r="L492" s="495">
        <v>3</v>
      </c>
      <c r="M492" s="496" t="str">
        <f t="shared" si="17"/>
        <v>LED Exit</v>
      </c>
      <c r="N492" s="493" t="str">
        <f t="shared" si="18"/>
        <v>E</v>
      </c>
    </row>
    <row r="493" spans="1:14" s="493" customFormat="1" ht="14.1" customHeight="1" x14ac:dyDescent="0.2">
      <c r="A493" s="484"/>
      <c r="B493" s="494" t="s">
        <v>2075</v>
      </c>
      <c r="C493" s="484"/>
      <c r="D493" s="484" t="s">
        <v>2086</v>
      </c>
      <c r="E493" s="484" t="s">
        <v>2087</v>
      </c>
      <c r="F493" s="484" t="s">
        <v>2088</v>
      </c>
      <c r="G493" s="484"/>
      <c r="H493" s="484"/>
      <c r="I493" s="484"/>
      <c r="J493" s="484">
        <v>1</v>
      </c>
      <c r="K493" s="484">
        <v>10.5</v>
      </c>
      <c r="L493" s="495">
        <v>10.5</v>
      </c>
      <c r="M493" s="496" t="str">
        <f t="shared" si="17"/>
        <v>LED Exit</v>
      </c>
      <c r="N493" s="493" t="str">
        <f t="shared" si="18"/>
        <v>E</v>
      </c>
    </row>
    <row r="494" spans="1:14" s="493" customFormat="1" ht="14.1" customHeight="1" x14ac:dyDescent="0.2">
      <c r="A494" s="484"/>
      <c r="B494" s="494" t="s">
        <v>2075</v>
      </c>
      <c r="C494" s="484"/>
      <c r="D494" s="484" t="s">
        <v>2089</v>
      </c>
      <c r="E494" s="484" t="s">
        <v>2087</v>
      </c>
      <c r="F494" s="484" t="s">
        <v>2090</v>
      </c>
      <c r="G494" s="484"/>
      <c r="H494" s="484"/>
      <c r="I494" s="484"/>
      <c r="J494" s="484">
        <v>2</v>
      </c>
      <c r="K494" s="484">
        <v>10.5</v>
      </c>
      <c r="L494" s="495">
        <v>21</v>
      </c>
      <c r="M494" s="496" t="str">
        <f t="shared" si="17"/>
        <v>LED Exit</v>
      </c>
      <c r="N494" s="493" t="str">
        <f t="shared" si="18"/>
        <v>E</v>
      </c>
    </row>
    <row r="495" spans="1:14" s="493" customFormat="1" ht="14.1" customHeight="1" x14ac:dyDescent="0.2">
      <c r="A495" s="484"/>
      <c r="B495" s="494" t="s">
        <v>2075</v>
      </c>
      <c r="C495" s="484"/>
      <c r="D495" s="493" t="s">
        <v>2091</v>
      </c>
      <c r="E495" s="493" t="s">
        <v>2092</v>
      </c>
      <c r="F495" s="493" t="s">
        <v>2093</v>
      </c>
      <c r="J495" s="493">
        <v>1</v>
      </c>
      <c r="K495" s="493">
        <v>2</v>
      </c>
      <c r="L495" s="495">
        <v>2</v>
      </c>
      <c r="M495" s="496" t="str">
        <f t="shared" si="17"/>
        <v>LED Exit</v>
      </c>
      <c r="N495" s="493" t="str">
        <f t="shared" si="18"/>
        <v>E</v>
      </c>
    </row>
    <row r="496" spans="1:14" s="493" customFormat="1" ht="14.1" customHeight="1" x14ac:dyDescent="0.2">
      <c r="A496" s="484"/>
      <c r="B496" s="494" t="s">
        <v>2075</v>
      </c>
      <c r="C496" s="484"/>
      <c r="D496" s="493" t="s">
        <v>2094</v>
      </c>
      <c r="E496" s="493" t="s">
        <v>2092</v>
      </c>
      <c r="F496" s="493" t="s">
        <v>2095</v>
      </c>
      <c r="J496" s="493">
        <v>2</v>
      </c>
      <c r="K496" s="493">
        <v>2</v>
      </c>
      <c r="L496" s="495">
        <v>4</v>
      </c>
      <c r="M496" s="496" t="str">
        <f t="shared" si="17"/>
        <v>LED Exit</v>
      </c>
      <c r="N496" s="493" t="str">
        <f t="shared" si="18"/>
        <v>E</v>
      </c>
    </row>
    <row r="497" spans="1:14" s="493" customFormat="1" ht="14.1" customHeight="1" x14ac:dyDescent="0.2">
      <c r="A497" s="484"/>
      <c r="B497" s="494" t="s">
        <v>2075</v>
      </c>
      <c r="C497" s="484"/>
      <c r="D497" s="493" t="s">
        <v>2096</v>
      </c>
      <c r="E497" s="493" t="s">
        <v>2097</v>
      </c>
      <c r="F497" s="493" t="s">
        <v>2098</v>
      </c>
      <c r="J497" s="493">
        <v>1</v>
      </c>
      <c r="K497" s="493">
        <v>3</v>
      </c>
      <c r="L497" s="495">
        <v>3</v>
      </c>
      <c r="M497" s="496" t="str">
        <f t="shared" si="17"/>
        <v>LED Exit</v>
      </c>
      <c r="N497" s="493" t="str">
        <f t="shared" si="18"/>
        <v>E</v>
      </c>
    </row>
    <row r="498" spans="1:14" s="493" customFormat="1" ht="14.1" customHeight="1" x14ac:dyDescent="0.2">
      <c r="A498" s="484"/>
      <c r="B498" s="494" t="s">
        <v>2075</v>
      </c>
      <c r="C498" s="484"/>
      <c r="D498" s="493" t="s">
        <v>2099</v>
      </c>
      <c r="E498" s="493" t="s">
        <v>2097</v>
      </c>
      <c r="F498" s="493" t="s">
        <v>2100</v>
      </c>
      <c r="J498" s="493">
        <v>2</v>
      </c>
      <c r="K498" s="493">
        <v>3</v>
      </c>
      <c r="L498" s="495">
        <v>6</v>
      </c>
      <c r="M498" s="496" t="str">
        <f t="shared" si="17"/>
        <v>LED Exit</v>
      </c>
      <c r="N498" s="493" t="str">
        <f t="shared" si="18"/>
        <v>E</v>
      </c>
    </row>
    <row r="499" spans="1:14" s="493" customFormat="1" ht="14.1" customHeight="1" x14ac:dyDescent="0.2">
      <c r="A499" s="484"/>
      <c r="B499" s="494" t="s">
        <v>2075</v>
      </c>
      <c r="C499" s="484"/>
      <c r="D499" s="493" t="s">
        <v>2101</v>
      </c>
      <c r="E499" s="493" t="s">
        <v>2102</v>
      </c>
      <c r="F499" s="493" t="s">
        <v>2103</v>
      </c>
      <c r="J499" s="493">
        <v>1</v>
      </c>
      <c r="K499" s="493">
        <v>5</v>
      </c>
      <c r="L499" s="495">
        <v>5</v>
      </c>
      <c r="M499" s="496" t="str">
        <f t="shared" si="17"/>
        <v>LED Exit</v>
      </c>
      <c r="N499" s="493" t="str">
        <f t="shared" si="18"/>
        <v>E</v>
      </c>
    </row>
    <row r="500" spans="1:14" s="493" customFormat="1" ht="14.1" customHeight="1" x14ac:dyDescent="0.2">
      <c r="A500" s="484"/>
      <c r="B500" s="494" t="s">
        <v>2075</v>
      </c>
      <c r="C500" s="484"/>
      <c r="D500" s="493" t="s">
        <v>2104</v>
      </c>
      <c r="E500" s="493" t="s">
        <v>2102</v>
      </c>
      <c r="F500" s="493" t="s">
        <v>2105</v>
      </c>
      <c r="J500" s="493">
        <v>2</v>
      </c>
      <c r="K500" s="493">
        <v>5</v>
      </c>
      <c r="L500" s="495">
        <v>10</v>
      </c>
      <c r="M500" s="496" t="str">
        <f t="shared" si="17"/>
        <v>LED Exit</v>
      </c>
      <c r="N500" s="493" t="str">
        <f t="shared" si="18"/>
        <v>E</v>
      </c>
    </row>
    <row r="501" spans="1:14" s="493" customFormat="1" ht="14.1" customHeight="1" x14ac:dyDescent="0.2">
      <c r="A501" s="484"/>
      <c r="B501" s="494" t="s">
        <v>2075</v>
      </c>
      <c r="C501" s="484"/>
      <c r="D501" s="493" t="s">
        <v>2106</v>
      </c>
      <c r="E501" s="493" t="s">
        <v>2107</v>
      </c>
      <c r="F501" s="493" t="s">
        <v>2108</v>
      </c>
      <c r="J501" s="493">
        <v>1</v>
      </c>
      <c r="K501" s="493">
        <v>8</v>
      </c>
      <c r="L501" s="495">
        <v>8</v>
      </c>
      <c r="M501" s="496" t="str">
        <f t="shared" si="17"/>
        <v>LED Exit</v>
      </c>
      <c r="N501" s="493" t="str">
        <f t="shared" si="18"/>
        <v>E</v>
      </c>
    </row>
    <row r="502" spans="1:14" s="493" customFormat="1" ht="14.1" customHeight="1" x14ac:dyDescent="0.2">
      <c r="A502" s="484"/>
      <c r="B502" s="494" t="s">
        <v>2075</v>
      </c>
      <c r="C502" s="484"/>
      <c r="D502" s="493" t="s">
        <v>2109</v>
      </c>
      <c r="E502" s="493" t="s">
        <v>2107</v>
      </c>
      <c r="F502" s="493" t="s">
        <v>2110</v>
      </c>
      <c r="J502" s="493">
        <v>2</v>
      </c>
      <c r="K502" s="493">
        <v>8</v>
      </c>
      <c r="L502" s="495">
        <v>16</v>
      </c>
      <c r="M502" s="496" t="str">
        <f t="shared" si="17"/>
        <v>LED Exit</v>
      </c>
      <c r="N502" s="493" t="str">
        <f t="shared" si="18"/>
        <v>E</v>
      </c>
    </row>
    <row r="503" spans="1:14" s="493" customFormat="1" ht="14.1" customHeight="1" x14ac:dyDescent="0.2">
      <c r="A503" s="484"/>
      <c r="B503" s="494" t="s">
        <v>2111</v>
      </c>
      <c r="C503" s="484"/>
      <c r="D503" s="493" t="s">
        <v>2112</v>
      </c>
      <c r="F503" s="493" t="s">
        <v>2113</v>
      </c>
      <c r="L503" s="495">
        <v>30</v>
      </c>
      <c r="M503" s="496" t="str">
        <f t="shared" si="17"/>
        <v xml:space="preserve">LED Low Bay </v>
      </c>
      <c r="N503" s="493" t="str">
        <f t="shared" si="18"/>
        <v>L</v>
      </c>
    </row>
    <row r="504" spans="1:14" s="493" customFormat="1" ht="14.1" customHeight="1" x14ac:dyDescent="0.2">
      <c r="A504" s="484"/>
      <c r="B504" s="494" t="s">
        <v>2111</v>
      </c>
      <c r="C504" s="484"/>
      <c r="D504" s="493" t="s">
        <v>2114</v>
      </c>
      <c r="F504" s="493" t="s">
        <v>2115</v>
      </c>
      <c r="L504" s="495">
        <v>31</v>
      </c>
      <c r="M504" s="496" t="str">
        <f t="shared" si="17"/>
        <v xml:space="preserve">LED Low Bay </v>
      </c>
      <c r="N504" s="493" t="str">
        <f t="shared" si="18"/>
        <v>L</v>
      </c>
    </row>
    <row r="505" spans="1:14" s="493" customFormat="1" ht="14.1" customHeight="1" x14ac:dyDescent="0.2">
      <c r="A505" s="484"/>
      <c r="B505" s="494" t="s">
        <v>2111</v>
      </c>
      <c r="C505" s="484"/>
      <c r="D505" s="493" t="s">
        <v>2116</v>
      </c>
      <c r="F505" s="493" t="s">
        <v>2117</v>
      </c>
      <c r="L505" s="495">
        <v>32</v>
      </c>
      <c r="M505" s="496" t="str">
        <f t="shared" si="17"/>
        <v xml:space="preserve">LED Low Bay </v>
      </c>
      <c r="N505" s="493" t="str">
        <f t="shared" si="18"/>
        <v>L</v>
      </c>
    </row>
    <row r="506" spans="1:14" s="493" customFormat="1" ht="14.1" customHeight="1" x14ac:dyDescent="0.2">
      <c r="A506" s="484"/>
      <c r="B506" s="494" t="s">
        <v>2111</v>
      </c>
      <c r="C506" s="484"/>
      <c r="D506" s="493" t="s">
        <v>2118</v>
      </c>
      <c r="F506" s="493" t="s">
        <v>2119</v>
      </c>
      <c r="L506" s="495">
        <v>33</v>
      </c>
      <c r="M506" s="496" t="str">
        <f t="shared" si="17"/>
        <v xml:space="preserve">LED Low Bay </v>
      </c>
      <c r="N506" s="493" t="str">
        <f t="shared" si="18"/>
        <v>L</v>
      </c>
    </row>
    <row r="507" spans="1:14" s="493" customFormat="1" ht="14.1" customHeight="1" x14ac:dyDescent="0.2">
      <c r="A507" s="484"/>
      <c r="B507" s="494" t="s">
        <v>2111</v>
      </c>
      <c r="C507" s="484"/>
      <c r="D507" s="493" t="s">
        <v>2120</v>
      </c>
      <c r="F507" s="493" t="s">
        <v>2121</v>
      </c>
      <c r="L507" s="495">
        <v>34</v>
      </c>
      <c r="M507" s="496" t="str">
        <f t="shared" si="17"/>
        <v xml:space="preserve">LED Low Bay </v>
      </c>
      <c r="N507" s="493" t="str">
        <f t="shared" si="18"/>
        <v>L</v>
      </c>
    </row>
    <row r="508" spans="1:14" s="493" customFormat="1" ht="14.1" customHeight="1" x14ac:dyDescent="0.2">
      <c r="A508" s="484"/>
      <c r="B508" s="494" t="s">
        <v>2111</v>
      </c>
      <c r="C508" s="484"/>
      <c r="D508" s="493" t="s">
        <v>958</v>
      </c>
      <c r="F508" s="493" t="s">
        <v>2122</v>
      </c>
      <c r="L508" s="495">
        <v>35</v>
      </c>
      <c r="M508" s="496" t="str">
        <f t="shared" si="17"/>
        <v xml:space="preserve">LED Low Bay </v>
      </c>
      <c r="N508" s="493" t="str">
        <f t="shared" si="18"/>
        <v>L</v>
      </c>
    </row>
    <row r="509" spans="1:14" s="493" customFormat="1" ht="14.1" customHeight="1" x14ac:dyDescent="0.2">
      <c r="A509" s="484"/>
      <c r="B509" s="494" t="s">
        <v>2111</v>
      </c>
      <c r="C509" s="484"/>
      <c r="D509" s="493" t="s">
        <v>2123</v>
      </c>
      <c r="F509" s="493" t="s">
        <v>2124</v>
      </c>
      <c r="L509" s="495">
        <v>36</v>
      </c>
      <c r="M509" s="496" t="str">
        <f t="shared" si="17"/>
        <v xml:space="preserve">LED Low Bay </v>
      </c>
      <c r="N509" s="493" t="str">
        <f t="shared" si="18"/>
        <v>L</v>
      </c>
    </row>
    <row r="510" spans="1:14" s="493" customFormat="1" ht="14.1" customHeight="1" x14ac:dyDescent="0.2">
      <c r="A510" s="484"/>
      <c r="B510" s="494" t="s">
        <v>2111</v>
      </c>
      <c r="C510" s="484"/>
      <c r="D510" s="493" t="s">
        <v>2125</v>
      </c>
      <c r="F510" s="493" t="s">
        <v>2126</v>
      </c>
      <c r="L510" s="495">
        <v>37</v>
      </c>
      <c r="M510" s="496" t="str">
        <f t="shared" si="17"/>
        <v xml:space="preserve">LED Low Bay </v>
      </c>
      <c r="N510" s="493" t="str">
        <f t="shared" si="18"/>
        <v>L</v>
      </c>
    </row>
    <row r="511" spans="1:14" s="493" customFormat="1" ht="14.1" customHeight="1" x14ac:dyDescent="0.2">
      <c r="A511" s="484"/>
      <c r="B511" s="494" t="s">
        <v>2111</v>
      </c>
      <c r="C511" s="484"/>
      <c r="D511" s="493" t="s">
        <v>2127</v>
      </c>
      <c r="F511" s="493" t="s">
        <v>2128</v>
      </c>
      <c r="L511" s="495">
        <v>38</v>
      </c>
      <c r="M511" s="496" t="str">
        <f t="shared" si="17"/>
        <v xml:space="preserve">LED Low Bay </v>
      </c>
      <c r="N511" s="493" t="str">
        <f t="shared" si="18"/>
        <v>L</v>
      </c>
    </row>
    <row r="512" spans="1:14" s="493" customFormat="1" ht="14.1" customHeight="1" x14ac:dyDescent="0.2">
      <c r="A512" s="484"/>
      <c r="B512" s="494" t="s">
        <v>2111</v>
      </c>
      <c r="C512" s="484"/>
      <c r="D512" s="493" t="s">
        <v>2129</v>
      </c>
      <c r="F512" s="493" t="s">
        <v>2130</v>
      </c>
      <c r="L512" s="495">
        <v>39</v>
      </c>
      <c r="M512" s="496" t="str">
        <f t="shared" si="17"/>
        <v xml:space="preserve">LED Low Bay </v>
      </c>
      <c r="N512" s="493" t="str">
        <f t="shared" si="18"/>
        <v>L</v>
      </c>
    </row>
    <row r="513" spans="1:14" s="493" customFormat="1" ht="14.1" customHeight="1" x14ac:dyDescent="0.2">
      <c r="A513" s="484"/>
      <c r="B513" s="494" t="s">
        <v>2111</v>
      </c>
      <c r="C513" s="484"/>
      <c r="D513" s="493" t="s">
        <v>2131</v>
      </c>
      <c r="F513" s="493" t="s">
        <v>2132</v>
      </c>
      <c r="L513" s="495">
        <v>40</v>
      </c>
      <c r="M513" s="496" t="str">
        <f t="shared" si="17"/>
        <v xml:space="preserve">LED Low Bay </v>
      </c>
      <c r="N513" s="493" t="str">
        <f t="shared" si="18"/>
        <v>L</v>
      </c>
    </row>
    <row r="514" spans="1:14" s="493" customFormat="1" ht="14.1" customHeight="1" x14ac:dyDescent="0.2">
      <c r="A514" s="484"/>
      <c r="B514" s="494" t="s">
        <v>2111</v>
      </c>
      <c r="C514" s="484"/>
      <c r="D514" s="493" t="s">
        <v>2133</v>
      </c>
      <c r="F514" s="493" t="s">
        <v>2134</v>
      </c>
      <c r="L514" s="495">
        <v>41</v>
      </c>
      <c r="M514" s="496" t="str">
        <f t="shared" si="17"/>
        <v xml:space="preserve">LED Low Bay </v>
      </c>
      <c r="N514" s="493" t="str">
        <f t="shared" si="18"/>
        <v>L</v>
      </c>
    </row>
    <row r="515" spans="1:14" s="493" customFormat="1" ht="14.1" customHeight="1" x14ac:dyDescent="0.2">
      <c r="A515" s="484"/>
      <c r="B515" s="494" t="s">
        <v>2111</v>
      </c>
      <c r="C515" s="484"/>
      <c r="D515" s="493" t="s">
        <v>2135</v>
      </c>
      <c r="F515" s="493" t="s">
        <v>2136</v>
      </c>
      <c r="L515" s="495">
        <v>42</v>
      </c>
      <c r="M515" s="496" t="str">
        <f t="shared" si="17"/>
        <v xml:space="preserve">LED Low Bay </v>
      </c>
      <c r="N515" s="493" t="str">
        <f t="shared" si="18"/>
        <v>L</v>
      </c>
    </row>
    <row r="516" spans="1:14" s="493" customFormat="1" ht="14.1" customHeight="1" x14ac:dyDescent="0.2">
      <c r="A516" s="484"/>
      <c r="B516" s="494" t="s">
        <v>2111</v>
      </c>
      <c r="C516" s="484"/>
      <c r="D516" s="493" t="s">
        <v>2137</v>
      </c>
      <c r="F516" s="493" t="s">
        <v>2138</v>
      </c>
      <c r="L516" s="495">
        <v>43</v>
      </c>
      <c r="M516" s="496" t="str">
        <f t="shared" ref="M516:M579" si="22">B516</f>
        <v xml:space="preserve">LED Low Bay </v>
      </c>
      <c r="N516" s="493" t="str">
        <f t="shared" ref="N516:N579" si="23">MID(D516,3,1)</f>
        <v>L</v>
      </c>
    </row>
    <row r="517" spans="1:14" s="493" customFormat="1" ht="14.1" customHeight="1" x14ac:dyDescent="0.2">
      <c r="A517" s="484"/>
      <c r="B517" s="494" t="s">
        <v>2111</v>
      </c>
      <c r="C517" s="484"/>
      <c r="D517" s="493" t="s">
        <v>2139</v>
      </c>
      <c r="F517" s="493" t="s">
        <v>2140</v>
      </c>
      <c r="L517" s="495">
        <v>44</v>
      </c>
      <c r="M517" s="496" t="str">
        <f t="shared" si="22"/>
        <v xml:space="preserve">LED Low Bay </v>
      </c>
      <c r="N517" s="493" t="str">
        <f t="shared" si="23"/>
        <v>L</v>
      </c>
    </row>
    <row r="518" spans="1:14" s="493" customFormat="1" ht="14.1" customHeight="1" x14ac:dyDescent="0.2">
      <c r="A518" s="484"/>
      <c r="B518" s="494" t="s">
        <v>2111</v>
      </c>
      <c r="C518" s="484"/>
      <c r="D518" s="493" t="s">
        <v>2141</v>
      </c>
      <c r="F518" s="493" t="s">
        <v>2142</v>
      </c>
      <c r="L518" s="495">
        <v>45</v>
      </c>
      <c r="M518" s="496" t="str">
        <f t="shared" si="22"/>
        <v xml:space="preserve">LED Low Bay </v>
      </c>
      <c r="N518" s="493" t="str">
        <f t="shared" si="23"/>
        <v>L</v>
      </c>
    </row>
    <row r="519" spans="1:14" s="493" customFormat="1" ht="14.1" customHeight="1" x14ac:dyDescent="0.2">
      <c r="A519" s="484"/>
      <c r="B519" s="494" t="s">
        <v>2111</v>
      </c>
      <c r="C519" s="484"/>
      <c r="D519" s="493" t="s">
        <v>2143</v>
      </c>
      <c r="F519" s="493" t="s">
        <v>2144</v>
      </c>
      <c r="L519" s="495">
        <v>46</v>
      </c>
      <c r="M519" s="496" t="str">
        <f t="shared" si="22"/>
        <v xml:space="preserve">LED Low Bay </v>
      </c>
      <c r="N519" s="493" t="str">
        <f t="shared" si="23"/>
        <v>L</v>
      </c>
    </row>
    <row r="520" spans="1:14" s="493" customFormat="1" ht="14.1" customHeight="1" x14ac:dyDescent="0.2">
      <c r="A520" s="484"/>
      <c r="B520" s="494" t="s">
        <v>2111</v>
      </c>
      <c r="C520" s="484"/>
      <c r="D520" s="493" t="s">
        <v>2145</v>
      </c>
      <c r="F520" s="493" t="s">
        <v>2146</v>
      </c>
      <c r="L520" s="495">
        <v>47</v>
      </c>
      <c r="M520" s="496" t="str">
        <f t="shared" si="22"/>
        <v xml:space="preserve">LED Low Bay </v>
      </c>
      <c r="N520" s="493" t="str">
        <f t="shared" si="23"/>
        <v>L</v>
      </c>
    </row>
    <row r="521" spans="1:14" s="493" customFormat="1" ht="14.1" customHeight="1" x14ac:dyDescent="0.2">
      <c r="A521" s="484"/>
      <c r="B521" s="494" t="s">
        <v>2111</v>
      </c>
      <c r="C521" s="484"/>
      <c r="D521" s="493" t="s">
        <v>2147</v>
      </c>
      <c r="F521" s="493" t="s">
        <v>2148</v>
      </c>
      <c r="L521" s="495">
        <v>48</v>
      </c>
      <c r="M521" s="496" t="str">
        <f t="shared" si="22"/>
        <v xml:space="preserve">LED Low Bay </v>
      </c>
      <c r="N521" s="493" t="str">
        <f t="shared" si="23"/>
        <v>L</v>
      </c>
    </row>
    <row r="522" spans="1:14" s="493" customFormat="1" ht="14.1" customHeight="1" x14ac:dyDescent="0.2">
      <c r="A522" s="484"/>
      <c r="B522" s="494" t="s">
        <v>2111</v>
      </c>
      <c r="C522" s="484"/>
      <c r="D522" s="493" t="s">
        <v>2149</v>
      </c>
      <c r="F522" s="493" t="s">
        <v>2150</v>
      </c>
      <c r="L522" s="495">
        <v>49</v>
      </c>
      <c r="M522" s="496" t="str">
        <f t="shared" si="22"/>
        <v xml:space="preserve">LED Low Bay </v>
      </c>
      <c r="N522" s="493" t="str">
        <f t="shared" si="23"/>
        <v>L</v>
      </c>
    </row>
    <row r="523" spans="1:14" s="493" customFormat="1" ht="14.1" customHeight="1" x14ac:dyDescent="0.2">
      <c r="A523" s="484"/>
      <c r="B523" s="494" t="s">
        <v>2111</v>
      </c>
      <c r="C523" s="484"/>
      <c r="D523" s="493" t="s">
        <v>2151</v>
      </c>
      <c r="F523" s="493" t="s">
        <v>2152</v>
      </c>
      <c r="L523" s="495">
        <v>50</v>
      </c>
      <c r="M523" s="496" t="str">
        <f t="shared" si="22"/>
        <v xml:space="preserve">LED Low Bay </v>
      </c>
      <c r="N523" s="493" t="str">
        <f t="shared" si="23"/>
        <v>L</v>
      </c>
    </row>
    <row r="524" spans="1:14" s="493" customFormat="1" ht="14.1" customHeight="1" x14ac:dyDescent="0.2">
      <c r="A524" s="484"/>
      <c r="B524" s="494" t="s">
        <v>2111</v>
      </c>
      <c r="C524" s="484"/>
      <c r="D524" s="493" t="s">
        <v>2153</v>
      </c>
      <c r="F524" s="493" t="s">
        <v>2154</v>
      </c>
      <c r="L524" s="495">
        <v>51</v>
      </c>
      <c r="M524" s="496" t="str">
        <f t="shared" si="22"/>
        <v xml:space="preserve">LED Low Bay </v>
      </c>
      <c r="N524" s="493" t="str">
        <f t="shared" si="23"/>
        <v>L</v>
      </c>
    </row>
    <row r="525" spans="1:14" s="493" customFormat="1" ht="14.1" customHeight="1" x14ac:dyDescent="0.2">
      <c r="A525" s="484"/>
      <c r="B525" s="494" t="s">
        <v>2111</v>
      </c>
      <c r="C525" s="484"/>
      <c r="D525" s="493" t="s">
        <v>2155</v>
      </c>
      <c r="F525" s="493" t="s">
        <v>2156</v>
      </c>
      <c r="L525" s="495">
        <v>52</v>
      </c>
      <c r="M525" s="496" t="str">
        <f t="shared" si="22"/>
        <v xml:space="preserve">LED Low Bay </v>
      </c>
      <c r="N525" s="493" t="str">
        <f t="shared" si="23"/>
        <v>L</v>
      </c>
    </row>
    <row r="526" spans="1:14" s="493" customFormat="1" ht="14.1" customHeight="1" x14ac:dyDescent="0.2">
      <c r="A526" s="484"/>
      <c r="B526" s="494" t="s">
        <v>2111</v>
      </c>
      <c r="C526" s="484"/>
      <c r="D526" s="493" t="s">
        <v>2157</v>
      </c>
      <c r="F526" s="493" t="s">
        <v>2158</v>
      </c>
      <c r="L526" s="495">
        <v>53</v>
      </c>
      <c r="M526" s="496" t="str">
        <f t="shared" si="22"/>
        <v xml:space="preserve">LED Low Bay </v>
      </c>
      <c r="N526" s="493" t="str">
        <f t="shared" si="23"/>
        <v>L</v>
      </c>
    </row>
    <row r="527" spans="1:14" s="493" customFormat="1" ht="14.1" customHeight="1" x14ac:dyDescent="0.2">
      <c r="A527" s="484"/>
      <c r="B527" s="494" t="s">
        <v>2111</v>
      </c>
      <c r="C527" s="484"/>
      <c r="D527" s="493" t="s">
        <v>2159</v>
      </c>
      <c r="F527" s="493" t="s">
        <v>2160</v>
      </c>
      <c r="L527" s="495">
        <v>54</v>
      </c>
      <c r="M527" s="496" t="str">
        <f t="shared" si="22"/>
        <v xml:space="preserve">LED Low Bay </v>
      </c>
      <c r="N527" s="493" t="str">
        <f t="shared" si="23"/>
        <v>L</v>
      </c>
    </row>
    <row r="528" spans="1:14" s="493" customFormat="1" ht="14.1" customHeight="1" x14ac:dyDescent="0.2">
      <c r="A528" s="484"/>
      <c r="B528" s="494" t="s">
        <v>2111</v>
      </c>
      <c r="C528" s="484"/>
      <c r="D528" s="493" t="s">
        <v>2161</v>
      </c>
      <c r="F528" s="493" t="s">
        <v>2162</v>
      </c>
      <c r="L528" s="495">
        <v>55</v>
      </c>
      <c r="M528" s="496" t="str">
        <f t="shared" si="22"/>
        <v xml:space="preserve">LED Low Bay </v>
      </c>
      <c r="N528" s="493" t="str">
        <f t="shared" si="23"/>
        <v>L</v>
      </c>
    </row>
    <row r="529" spans="1:14" s="493" customFormat="1" ht="14.1" customHeight="1" x14ac:dyDescent="0.2">
      <c r="A529" s="484"/>
      <c r="B529" s="494" t="s">
        <v>2111</v>
      </c>
      <c r="C529" s="484"/>
      <c r="D529" s="493" t="s">
        <v>2163</v>
      </c>
      <c r="F529" s="493" t="s">
        <v>2164</v>
      </c>
      <c r="L529" s="495">
        <v>56</v>
      </c>
      <c r="M529" s="496" t="str">
        <f t="shared" si="22"/>
        <v xml:space="preserve">LED Low Bay </v>
      </c>
      <c r="N529" s="493" t="str">
        <f t="shared" si="23"/>
        <v>L</v>
      </c>
    </row>
    <row r="530" spans="1:14" s="493" customFormat="1" ht="14.1" customHeight="1" x14ac:dyDescent="0.2">
      <c r="A530" s="484"/>
      <c r="B530" s="494" t="s">
        <v>2111</v>
      </c>
      <c r="C530" s="484"/>
      <c r="D530" s="493" t="s">
        <v>2165</v>
      </c>
      <c r="F530" s="493" t="s">
        <v>2166</v>
      </c>
      <c r="L530" s="495">
        <v>57</v>
      </c>
      <c r="M530" s="496" t="str">
        <f t="shared" si="22"/>
        <v xml:space="preserve">LED Low Bay </v>
      </c>
      <c r="N530" s="493" t="str">
        <f t="shared" si="23"/>
        <v>L</v>
      </c>
    </row>
    <row r="531" spans="1:14" s="493" customFormat="1" ht="14.1" customHeight="1" x14ac:dyDescent="0.2">
      <c r="A531" s="484"/>
      <c r="B531" s="494" t="s">
        <v>2111</v>
      </c>
      <c r="C531" s="484"/>
      <c r="D531" s="493" t="s">
        <v>2167</v>
      </c>
      <c r="F531" s="493" t="s">
        <v>2168</v>
      </c>
      <c r="L531" s="495">
        <v>58</v>
      </c>
      <c r="M531" s="496" t="str">
        <f t="shared" si="22"/>
        <v xml:space="preserve">LED Low Bay </v>
      </c>
      <c r="N531" s="493" t="str">
        <f t="shared" si="23"/>
        <v>L</v>
      </c>
    </row>
    <row r="532" spans="1:14" s="493" customFormat="1" ht="14.1" customHeight="1" x14ac:dyDescent="0.2">
      <c r="A532" s="484"/>
      <c r="B532" s="494" t="s">
        <v>2111</v>
      </c>
      <c r="C532" s="484"/>
      <c r="D532" s="493" t="s">
        <v>2169</v>
      </c>
      <c r="F532" s="493" t="s">
        <v>2170</v>
      </c>
      <c r="L532" s="495">
        <v>59</v>
      </c>
      <c r="M532" s="496" t="str">
        <f t="shared" si="22"/>
        <v xml:space="preserve">LED Low Bay </v>
      </c>
      <c r="N532" s="493" t="str">
        <f t="shared" si="23"/>
        <v>L</v>
      </c>
    </row>
    <row r="533" spans="1:14" s="493" customFormat="1" ht="14.1" customHeight="1" x14ac:dyDescent="0.2">
      <c r="A533" s="484"/>
      <c r="B533" s="494" t="s">
        <v>2111</v>
      </c>
      <c r="C533" s="484"/>
      <c r="D533" s="493" t="s">
        <v>2171</v>
      </c>
      <c r="F533" s="493" t="s">
        <v>2172</v>
      </c>
      <c r="L533" s="495">
        <v>60</v>
      </c>
      <c r="M533" s="496" t="str">
        <f t="shared" si="22"/>
        <v xml:space="preserve">LED Low Bay </v>
      </c>
      <c r="N533" s="493" t="str">
        <f t="shared" si="23"/>
        <v>L</v>
      </c>
    </row>
    <row r="534" spans="1:14" s="493" customFormat="1" ht="14.1" customHeight="1" x14ac:dyDescent="0.2">
      <c r="A534" s="484"/>
      <c r="B534" s="494" t="s">
        <v>2111</v>
      </c>
      <c r="C534" s="484"/>
      <c r="D534" s="493" t="s">
        <v>2173</v>
      </c>
      <c r="F534" s="493" t="s">
        <v>2174</v>
      </c>
      <c r="L534" s="495">
        <v>61</v>
      </c>
      <c r="M534" s="496" t="str">
        <f t="shared" si="22"/>
        <v xml:space="preserve">LED Low Bay </v>
      </c>
      <c r="N534" s="493" t="str">
        <f t="shared" si="23"/>
        <v>L</v>
      </c>
    </row>
    <row r="535" spans="1:14" s="493" customFormat="1" ht="14.1" customHeight="1" x14ac:dyDescent="0.2">
      <c r="A535" s="484"/>
      <c r="B535" s="494" t="s">
        <v>2111</v>
      </c>
      <c r="C535" s="484"/>
      <c r="D535" s="493" t="s">
        <v>2175</v>
      </c>
      <c r="F535" s="493" t="s">
        <v>2176</v>
      </c>
      <c r="L535" s="495">
        <v>62</v>
      </c>
      <c r="M535" s="496" t="str">
        <f t="shared" si="22"/>
        <v xml:space="preserve">LED Low Bay </v>
      </c>
      <c r="N535" s="493" t="str">
        <f t="shared" si="23"/>
        <v>L</v>
      </c>
    </row>
    <row r="536" spans="1:14" s="493" customFormat="1" ht="14.1" customHeight="1" x14ac:dyDescent="0.2">
      <c r="A536" s="484"/>
      <c r="B536" s="494" t="s">
        <v>2111</v>
      </c>
      <c r="C536" s="484"/>
      <c r="D536" s="493" t="s">
        <v>2177</v>
      </c>
      <c r="F536" s="493" t="s">
        <v>2178</v>
      </c>
      <c r="L536" s="495">
        <v>63</v>
      </c>
      <c r="M536" s="496" t="str">
        <f t="shared" si="22"/>
        <v xml:space="preserve">LED Low Bay </v>
      </c>
      <c r="N536" s="493" t="str">
        <f t="shared" si="23"/>
        <v>L</v>
      </c>
    </row>
    <row r="537" spans="1:14" s="493" customFormat="1" ht="14.1" customHeight="1" x14ac:dyDescent="0.2">
      <c r="A537" s="484"/>
      <c r="B537" s="494" t="s">
        <v>2111</v>
      </c>
      <c r="C537" s="484"/>
      <c r="D537" s="493" t="s">
        <v>2179</v>
      </c>
      <c r="F537" s="493" t="s">
        <v>2180</v>
      </c>
      <c r="L537" s="495">
        <v>64</v>
      </c>
      <c r="M537" s="496" t="str">
        <f t="shared" si="22"/>
        <v xml:space="preserve">LED Low Bay </v>
      </c>
      <c r="N537" s="493" t="str">
        <f t="shared" si="23"/>
        <v>L</v>
      </c>
    </row>
    <row r="538" spans="1:14" s="493" customFormat="1" ht="14.1" customHeight="1" x14ac:dyDescent="0.2">
      <c r="A538" s="484"/>
      <c r="B538" s="494" t="s">
        <v>2111</v>
      </c>
      <c r="C538" s="484"/>
      <c r="D538" s="493" t="s">
        <v>2181</v>
      </c>
      <c r="F538" s="493" t="s">
        <v>2182</v>
      </c>
      <c r="L538" s="495">
        <v>65</v>
      </c>
      <c r="M538" s="496" t="str">
        <f t="shared" si="22"/>
        <v xml:space="preserve">LED Low Bay </v>
      </c>
      <c r="N538" s="493" t="str">
        <f t="shared" si="23"/>
        <v>L</v>
      </c>
    </row>
    <row r="539" spans="1:14" s="493" customFormat="1" ht="14.1" customHeight="1" x14ac:dyDescent="0.2">
      <c r="A539" s="484"/>
      <c r="B539" s="494" t="s">
        <v>2111</v>
      </c>
      <c r="C539" s="484"/>
      <c r="D539" s="493" t="s">
        <v>2183</v>
      </c>
      <c r="F539" s="493" t="s">
        <v>2184</v>
      </c>
      <c r="L539" s="495">
        <v>66</v>
      </c>
      <c r="M539" s="496" t="str">
        <f t="shared" si="22"/>
        <v xml:space="preserve">LED Low Bay </v>
      </c>
      <c r="N539" s="493" t="str">
        <f t="shared" si="23"/>
        <v>L</v>
      </c>
    </row>
    <row r="540" spans="1:14" s="493" customFormat="1" ht="14.1" customHeight="1" x14ac:dyDescent="0.2">
      <c r="A540" s="484"/>
      <c r="B540" s="494" t="s">
        <v>2111</v>
      </c>
      <c r="C540" s="484"/>
      <c r="D540" s="493" t="s">
        <v>2185</v>
      </c>
      <c r="F540" s="493" t="s">
        <v>2186</v>
      </c>
      <c r="L540" s="495">
        <v>67</v>
      </c>
      <c r="M540" s="496" t="str">
        <f t="shared" si="22"/>
        <v xml:space="preserve">LED Low Bay </v>
      </c>
      <c r="N540" s="493" t="str">
        <f t="shared" si="23"/>
        <v>L</v>
      </c>
    </row>
    <row r="541" spans="1:14" s="493" customFormat="1" ht="14.1" customHeight="1" x14ac:dyDescent="0.2">
      <c r="A541" s="484"/>
      <c r="B541" s="494" t="s">
        <v>2111</v>
      </c>
      <c r="C541" s="484"/>
      <c r="D541" s="493" t="s">
        <v>2187</v>
      </c>
      <c r="F541" s="493" t="s">
        <v>2188</v>
      </c>
      <c r="L541" s="495">
        <v>68</v>
      </c>
      <c r="M541" s="496" t="str">
        <f t="shared" si="22"/>
        <v xml:space="preserve">LED Low Bay </v>
      </c>
      <c r="N541" s="493" t="str">
        <f t="shared" si="23"/>
        <v>L</v>
      </c>
    </row>
    <row r="542" spans="1:14" s="493" customFormat="1" ht="14.1" customHeight="1" x14ac:dyDescent="0.2">
      <c r="A542" s="484"/>
      <c r="B542" s="494" t="s">
        <v>2111</v>
      </c>
      <c r="C542" s="484"/>
      <c r="D542" s="493" t="s">
        <v>2189</v>
      </c>
      <c r="F542" s="493" t="s">
        <v>2190</v>
      </c>
      <c r="L542" s="495">
        <v>69</v>
      </c>
      <c r="M542" s="496" t="str">
        <f t="shared" si="22"/>
        <v xml:space="preserve">LED Low Bay </v>
      </c>
      <c r="N542" s="493" t="str">
        <f t="shared" si="23"/>
        <v>L</v>
      </c>
    </row>
    <row r="543" spans="1:14" s="493" customFormat="1" ht="14.1" customHeight="1" x14ac:dyDescent="0.2">
      <c r="A543" s="484"/>
      <c r="B543" s="494" t="s">
        <v>2111</v>
      </c>
      <c r="C543" s="484"/>
      <c r="D543" s="493" t="s">
        <v>2191</v>
      </c>
      <c r="F543" s="493" t="s">
        <v>2192</v>
      </c>
      <c r="L543" s="495">
        <v>70</v>
      </c>
      <c r="M543" s="496" t="str">
        <f t="shared" si="22"/>
        <v xml:space="preserve">LED Low Bay </v>
      </c>
      <c r="N543" s="493" t="str">
        <f t="shared" si="23"/>
        <v>L</v>
      </c>
    </row>
    <row r="544" spans="1:14" s="493" customFormat="1" ht="14.1" customHeight="1" x14ac:dyDescent="0.2">
      <c r="A544" s="484"/>
      <c r="B544" s="494" t="s">
        <v>2111</v>
      </c>
      <c r="C544" s="484"/>
      <c r="D544" s="493" t="s">
        <v>2193</v>
      </c>
      <c r="F544" s="493" t="s">
        <v>2194</v>
      </c>
      <c r="L544" s="495">
        <v>71</v>
      </c>
      <c r="M544" s="496" t="str">
        <f t="shared" si="22"/>
        <v xml:space="preserve">LED Low Bay </v>
      </c>
      <c r="N544" s="493" t="str">
        <f t="shared" si="23"/>
        <v>L</v>
      </c>
    </row>
    <row r="545" spans="1:14" s="493" customFormat="1" ht="14.1" customHeight="1" x14ac:dyDescent="0.2">
      <c r="A545" s="484"/>
      <c r="B545" s="494" t="s">
        <v>2111</v>
      </c>
      <c r="C545" s="484"/>
      <c r="D545" s="493" t="s">
        <v>2195</v>
      </c>
      <c r="F545" s="493" t="s">
        <v>2196</v>
      </c>
      <c r="L545" s="495">
        <v>72</v>
      </c>
      <c r="M545" s="496" t="str">
        <f t="shared" si="22"/>
        <v xml:space="preserve">LED Low Bay </v>
      </c>
      <c r="N545" s="493" t="str">
        <f t="shared" si="23"/>
        <v>L</v>
      </c>
    </row>
    <row r="546" spans="1:14" s="493" customFormat="1" ht="14.1" customHeight="1" x14ac:dyDescent="0.2">
      <c r="A546" s="484"/>
      <c r="B546" s="494" t="s">
        <v>2111</v>
      </c>
      <c r="C546" s="484"/>
      <c r="D546" s="493" t="s">
        <v>2197</v>
      </c>
      <c r="F546" s="493" t="s">
        <v>2198</v>
      </c>
      <c r="L546" s="495">
        <v>73</v>
      </c>
      <c r="M546" s="496" t="str">
        <f t="shared" si="22"/>
        <v xml:space="preserve">LED Low Bay </v>
      </c>
      <c r="N546" s="493" t="str">
        <f t="shared" si="23"/>
        <v>L</v>
      </c>
    </row>
    <row r="547" spans="1:14" s="493" customFormat="1" ht="14.1" customHeight="1" x14ac:dyDescent="0.2">
      <c r="A547" s="484"/>
      <c r="B547" s="494" t="s">
        <v>2111</v>
      </c>
      <c r="C547" s="484"/>
      <c r="D547" s="493" t="s">
        <v>2199</v>
      </c>
      <c r="F547" s="493" t="s">
        <v>2200</v>
      </c>
      <c r="L547" s="495">
        <v>74</v>
      </c>
      <c r="M547" s="496" t="str">
        <f t="shared" si="22"/>
        <v xml:space="preserve">LED Low Bay </v>
      </c>
      <c r="N547" s="493" t="str">
        <f t="shared" si="23"/>
        <v>L</v>
      </c>
    </row>
    <row r="548" spans="1:14" s="493" customFormat="1" ht="14.1" customHeight="1" x14ac:dyDescent="0.2">
      <c r="A548" s="484"/>
      <c r="B548" s="494" t="s">
        <v>2111</v>
      </c>
      <c r="C548" s="484"/>
      <c r="D548" s="493" t="s">
        <v>2201</v>
      </c>
      <c r="F548" s="493" t="s">
        <v>2202</v>
      </c>
      <c r="L548" s="495">
        <v>75</v>
      </c>
      <c r="M548" s="496" t="str">
        <f t="shared" si="22"/>
        <v xml:space="preserve">LED Low Bay </v>
      </c>
      <c r="N548" s="493" t="str">
        <f t="shared" si="23"/>
        <v>L</v>
      </c>
    </row>
    <row r="549" spans="1:14" s="493" customFormat="1" ht="14.1" customHeight="1" x14ac:dyDescent="0.2">
      <c r="A549" s="484"/>
      <c r="B549" s="494" t="s">
        <v>2111</v>
      </c>
      <c r="C549" s="484"/>
      <c r="D549" s="493" t="s">
        <v>2203</v>
      </c>
      <c r="F549" s="493" t="s">
        <v>2204</v>
      </c>
      <c r="L549" s="495">
        <v>76</v>
      </c>
      <c r="M549" s="496" t="str">
        <f t="shared" si="22"/>
        <v xml:space="preserve">LED Low Bay </v>
      </c>
      <c r="N549" s="493" t="str">
        <f t="shared" si="23"/>
        <v>L</v>
      </c>
    </row>
    <row r="550" spans="1:14" s="493" customFormat="1" ht="14.1" customHeight="1" x14ac:dyDescent="0.2">
      <c r="A550" s="484"/>
      <c r="B550" s="494" t="s">
        <v>2111</v>
      </c>
      <c r="C550" s="484"/>
      <c r="D550" s="493" t="s">
        <v>2205</v>
      </c>
      <c r="F550" s="493" t="s">
        <v>2206</v>
      </c>
      <c r="L550" s="495">
        <v>77</v>
      </c>
      <c r="M550" s="496" t="str">
        <f t="shared" si="22"/>
        <v xml:space="preserve">LED Low Bay </v>
      </c>
      <c r="N550" s="493" t="str">
        <f t="shared" si="23"/>
        <v>L</v>
      </c>
    </row>
    <row r="551" spans="1:14" s="493" customFormat="1" ht="14.1" customHeight="1" x14ac:dyDescent="0.2">
      <c r="A551" s="484"/>
      <c r="B551" s="494" t="s">
        <v>2111</v>
      </c>
      <c r="C551" s="484"/>
      <c r="D551" s="493" t="s">
        <v>2207</v>
      </c>
      <c r="F551" s="493" t="s">
        <v>2208</v>
      </c>
      <c r="L551" s="495">
        <v>78</v>
      </c>
      <c r="M551" s="496" t="str">
        <f t="shared" si="22"/>
        <v xml:space="preserve">LED Low Bay </v>
      </c>
      <c r="N551" s="493" t="str">
        <f t="shared" si="23"/>
        <v>L</v>
      </c>
    </row>
    <row r="552" spans="1:14" s="493" customFormat="1" ht="14.1" customHeight="1" x14ac:dyDescent="0.2">
      <c r="A552" s="484"/>
      <c r="B552" s="494" t="s">
        <v>2111</v>
      </c>
      <c r="C552" s="484"/>
      <c r="D552" s="493" t="s">
        <v>2209</v>
      </c>
      <c r="F552" s="493" t="s">
        <v>2210</v>
      </c>
      <c r="L552" s="495">
        <v>79</v>
      </c>
      <c r="M552" s="496" t="str">
        <f t="shared" si="22"/>
        <v xml:space="preserve">LED Low Bay </v>
      </c>
      <c r="N552" s="493" t="str">
        <f t="shared" si="23"/>
        <v>L</v>
      </c>
    </row>
    <row r="553" spans="1:14" s="493" customFormat="1" ht="14.1" customHeight="1" x14ac:dyDescent="0.2">
      <c r="A553" s="484"/>
      <c r="B553" s="494" t="s">
        <v>2111</v>
      </c>
      <c r="C553" s="484"/>
      <c r="D553" s="493" t="s">
        <v>2211</v>
      </c>
      <c r="F553" s="493" t="s">
        <v>2212</v>
      </c>
      <c r="L553" s="495">
        <v>80</v>
      </c>
      <c r="M553" s="496" t="str">
        <f t="shared" si="22"/>
        <v xml:space="preserve">LED Low Bay </v>
      </c>
      <c r="N553" s="493" t="str">
        <f t="shared" si="23"/>
        <v>L</v>
      </c>
    </row>
    <row r="554" spans="1:14" s="493" customFormat="1" ht="14.1" customHeight="1" x14ac:dyDescent="0.2">
      <c r="A554" s="484"/>
      <c r="B554" s="494" t="s">
        <v>2111</v>
      </c>
      <c r="C554" s="484"/>
      <c r="D554" s="493" t="s">
        <v>2213</v>
      </c>
      <c r="F554" s="493" t="s">
        <v>2214</v>
      </c>
      <c r="L554" s="495">
        <v>81</v>
      </c>
      <c r="M554" s="496" t="str">
        <f t="shared" si="22"/>
        <v xml:space="preserve">LED Low Bay </v>
      </c>
      <c r="N554" s="493" t="str">
        <f t="shared" si="23"/>
        <v>L</v>
      </c>
    </row>
    <row r="555" spans="1:14" s="493" customFormat="1" ht="14.1" customHeight="1" x14ac:dyDescent="0.2">
      <c r="A555" s="484"/>
      <c r="B555" s="494" t="s">
        <v>2111</v>
      </c>
      <c r="C555" s="484"/>
      <c r="D555" s="493" t="s">
        <v>2215</v>
      </c>
      <c r="F555" s="493" t="s">
        <v>2216</v>
      </c>
      <c r="L555" s="495">
        <v>82</v>
      </c>
      <c r="M555" s="496" t="str">
        <f t="shared" si="22"/>
        <v xml:space="preserve">LED Low Bay </v>
      </c>
      <c r="N555" s="493" t="str">
        <f t="shared" si="23"/>
        <v>L</v>
      </c>
    </row>
    <row r="556" spans="1:14" s="493" customFormat="1" ht="14.1" customHeight="1" x14ac:dyDescent="0.2">
      <c r="A556" s="484"/>
      <c r="B556" s="494" t="s">
        <v>2111</v>
      </c>
      <c r="C556" s="484"/>
      <c r="D556" s="493" t="s">
        <v>2217</v>
      </c>
      <c r="F556" s="493" t="s">
        <v>2218</v>
      </c>
      <c r="L556" s="495">
        <v>83</v>
      </c>
      <c r="M556" s="496" t="str">
        <f t="shared" si="22"/>
        <v xml:space="preserve">LED Low Bay </v>
      </c>
      <c r="N556" s="493" t="str">
        <f t="shared" si="23"/>
        <v>L</v>
      </c>
    </row>
    <row r="557" spans="1:14" s="493" customFormat="1" ht="14.1" customHeight="1" x14ac:dyDescent="0.2">
      <c r="A557" s="484"/>
      <c r="B557" s="494" t="s">
        <v>2111</v>
      </c>
      <c r="C557" s="484"/>
      <c r="D557" s="493" t="s">
        <v>2219</v>
      </c>
      <c r="F557" s="493" t="s">
        <v>2220</v>
      </c>
      <c r="L557" s="495">
        <v>84</v>
      </c>
      <c r="M557" s="496" t="str">
        <f t="shared" si="22"/>
        <v xml:space="preserve">LED Low Bay </v>
      </c>
      <c r="N557" s="493" t="str">
        <f t="shared" si="23"/>
        <v>L</v>
      </c>
    </row>
    <row r="558" spans="1:14" s="493" customFormat="1" ht="14.1" customHeight="1" x14ac:dyDescent="0.2">
      <c r="A558" s="484"/>
      <c r="B558" s="494" t="s">
        <v>2111</v>
      </c>
      <c r="C558" s="484"/>
      <c r="D558" s="493" t="s">
        <v>2221</v>
      </c>
      <c r="F558" s="493" t="s">
        <v>2222</v>
      </c>
      <c r="L558" s="495">
        <v>85</v>
      </c>
      <c r="M558" s="496" t="str">
        <f t="shared" si="22"/>
        <v xml:space="preserve">LED Low Bay </v>
      </c>
      <c r="N558" s="493" t="str">
        <f t="shared" si="23"/>
        <v>L</v>
      </c>
    </row>
    <row r="559" spans="1:14" s="493" customFormat="1" ht="14.1" customHeight="1" x14ac:dyDescent="0.2">
      <c r="A559" s="484"/>
      <c r="B559" s="494" t="s">
        <v>2111</v>
      </c>
      <c r="C559" s="484"/>
      <c r="D559" s="493" t="s">
        <v>2223</v>
      </c>
      <c r="F559" s="493" t="s">
        <v>2224</v>
      </c>
      <c r="L559" s="495">
        <v>86</v>
      </c>
      <c r="M559" s="496" t="str">
        <f t="shared" si="22"/>
        <v xml:space="preserve">LED Low Bay </v>
      </c>
      <c r="N559" s="493" t="str">
        <f t="shared" si="23"/>
        <v>L</v>
      </c>
    </row>
    <row r="560" spans="1:14" s="493" customFormat="1" ht="14.1" customHeight="1" x14ac:dyDescent="0.2">
      <c r="A560" s="484"/>
      <c r="B560" s="494" t="s">
        <v>2111</v>
      </c>
      <c r="C560" s="484"/>
      <c r="D560" s="493" t="s">
        <v>2225</v>
      </c>
      <c r="F560" s="493" t="s">
        <v>2226</v>
      </c>
      <c r="L560" s="495">
        <v>87</v>
      </c>
      <c r="M560" s="496" t="str">
        <f t="shared" si="22"/>
        <v xml:space="preserve">LED Low Bay </v>
      </c>
      <c r="N560" s="493" t="str">
        <f t="shared" si="23"/>
        <v>L</v>
      </c>
    </row>
    <row r="561" spans="1:14" s="493" customFormat="1" ht="14.1" customHeight="1" x14ac:dyDescent="0.2">
      <c r="A561" s="484"/>
      <c r="B561" s="494" t="s">
        <v>2111</v>
      </c>
      <c r="C561" s="484"/>
      <c r="D561" s="493" t="s">
        <v>2227</v>
      </c>
      <c r="F561" s="493" t="s">
        <v>2228</v>
      </c>
      <c r="L561" s="495">
        <v>88</v>
      </c>
      <c r="M561" s="496" t="str">
        <f t="shared" si="22"/>
        <v xml:space="preserve">LED Low Bay </v>
      </c>
      <c r="N561" s="493" t="str">
        <f t="shared" si="23"/>
        <v>L</v>
      </c>
    </row>
    <row r="562" spans="1:14" s="493" customFormat="1" ht="14.1" customHeight="1" x14ac:dyDescent="0.2">
      <c r="A562" s="484"/>
      <c r="B562" s="494" t="s">
        <v>2111</v>
      </c>
      <c r="C562" s="484"/>
      <c r="D562" s="493" t="s">
        <v>2229</v>
      </c>
      <c r="F562" s="493" t="s">
        <v>2230</v>
      </c>
      <c r="L562" s="495">
        <v>89</v>
      </c>
      <c r="M562" s="496" t="str">
        <f t="shared" si="22"/>
        <v xml:space="preserve">LED Low Bay </v>
      </c>
      <c r="N562" s="493" t="str">
        <f t="shared" si="23"/>
        <v>L</v>
      </c>
    </row>
    <row r="563" spans="1:14" s="493" customFormat="1" ht="14.1" customHeight="1" x14ac:dyDescent="0.2">
      <c r="A563" s="484"/>
      <c r="B563" s="494" t="s">
        <v>2111</v>
      </c>
      <c r="C563" s="484"/>
      <c r="D563" s="493" t="s">
        <v>2231</v>
      </c>
      <c r="F563" s="493" t="s">
        <v>2232</v>
      </c>
      <c r="L563" s="495">
        <v>90</v>
      </c>
      <c r="M563" s="496" t="str">
        <f t="shared" si="22"/>
        <v xml:space="preserve">LED Low Bay </v>
      </c>
      <c r="N563" s="493" t="str">
        <f t="shared" si="23"/>
        <v>L</v>
      </c>
    </row>
    <row r="564" spans="1:14" s="493" customFormat="1" ht="14.1" customHeight="1" x14ac:dyDescent="0.2">
      <c r="A564" s="484"/>
      <c r="B564" s="494" t="s">
        <v>2111</v>
      </c>
      <c r="C564" s="484"/>
      <c r="D564" s="493" t="s">
        <v>2233</v>
      </c>
      <c r="F564" s="493" t="s">
        <v>2234</v>
      </c>
      <c r="L564" s="495">
        <v>91</v>
      </c>
      <c r="M564" s="496" t="str">
        <f t="shared" si="22"/>
        <v xml:space="preserve">LED Low Bay </v>
      </c>
      <c r="N564" s="493" t="str">
        <f t="shared" si="23"/>
        <v>L</v>
      </c>
    </row>
    <row r="565" spans="1:14" s="493" customFormat="1" ht="14.1" customHeight="1" x14ac:dyDescent="0.2">
      <c r="A565" s="484"/>
      <c r="B565" s="494" t="s">
        <v>2111</v>
      </c>
      <c r="C565" s="484"/>
      <c r="D565" s="493" t="s">
        <v>2235</v>
      </c>
      <c r="F565" s="493" t="s">
        <v>2236</v>
      </c>
      <c r="L565" s="495">
        <v>92</v>
      </c>
      <c r="M565" s="496" t="str">
        <f t="shared" si="22"/>
        <v xml:space="preserve">LED Low Bay </v>
      </c>
      <c r="N565" s="493" t="str">
        <f t="shared" si="23"/>
        <v>L</v>
      </c>
    </row>
    <row r="566" spans="1:14" s="493" customFormat="1" ht="14.1" customHeight="1" x14ac:dyDescent="0.2">
      <c r="A566" s="484"/>
      <c r="B566" s="494" t="s">
        <v>2111</v>
      </c>
      <c r="C566" s="484"/>
      <c r="D566" s="493" t="s">
        <v>2237</v>
      </c>
      <c r="F566" s="493" t="s">
        <v>2238</v>
      </c>
      <c r="L566" s="495">
        <v>93</v>
      </c>
      <c r="M566" s="496" t="str">
        <f t="shared" si="22"/>
        <v xml:space="preserve">LED Low Bay </v>
      </c>
      <c r="N566" s="493" t="str">
        <f t="shared" si="23"/>
        <v>L</v>
      </c>
    </row>
    <row r="567" spans="1:14" s="493" customFormat="1" ht="14.1" customHeight="1" x14ac:dyDescent="0.2">
      <c r="A567" s="484"/>
      <c r="B567" s="494" t="s">
        <v>2111</v>
      </c>
      <c r="C567" s="484"/>
      <c r="D567" s="493" t="s">
        <v>2239</v>
      </c>
      <c r="F567" s="493" t="s">
        <v>2240</v>
      </c>
      <c r="L567" s="495">
        <v>94</v>
      </c>
      <c r="M567" s="496" t="str">
        <f t="shared" si="22"/>
        <v xml:space="preserve">LED Low Bay </v>
      </c>
      <c r="N567" s="493" t="str">
        <f t="shared" si="23"/>
        <v>L</v>
      </c>
    </row>
    <row r="568" spans="1:14" s="493" customFormat="1" ht="14.1" customHeight="1" x14ac:dyDescent="0.2">
      <c r="A568" s="484"/>
      <c r="B568" s="494" t="s">
        <v>2111</v>
      </c>
      <c r="C568" s="484"/>
      <c r="D568" s="493" t="s">
        <v>2241</v>
      </c>
      <c r="F568" s="493" t="s">
        <v>2242</v>
      </c>
      <c r="L568" s="495">
        <v>95</v>
      </c>
      <c r="M568" s="496" t="str">
        <f t="shared" si="22"/>
        <v xml:space="preserve">LED Low Bay </v>
      </c>
      <c r="N568" s="493" t="str">
        <f t="shared" si="23"/>
        <v>L</v>
      </c>
    </row>
    <row r="569" spans="1:14" s="493" customFormat="1" ht="14.1" customHeight="1" x14ac:dyDescent="0.2">
      <c r="A569" s="484"/>
      <c r="B569" s="494" t="s">
        <v>2111</v>
      </c>
      <c r="C569" s="484"/>
      <c r="D569" s="493" t="s">
        <v>2243</v>
      </c>
      <c r="F569" s="493" t="s">
        <v>2244</v>
      </c>
      <c r="L569" s="495">
        <v>96</v>
      </c>
      <c r="M569" s="496" t="str">
        <f t="shared" si="22"/>
        <v xml:space="preserve">LED Low Bay </v>
      </c>
      <c r="N569" s="493" t="str">
        <f t="shared" si="23"/>
        <v>L</v>
      </c>
    </row>
    <row r="570" spans="1:14" s="493" customFormat="1" ht="14.1" customHeight="1" x14ac:dyDescent="0.2">
      <c r="A570" s="484"/>
      <c r="B570" s="494" t="s">
        <v>2111</v>
      </c>
      <c r="C570" s="484"/>
      <c r="D570" s="493" t="s">
        <v>2245</v>
      </c>
      <c r="F570" s="493" t="s">
        <v>2246</v>
      </c>
      <c r="L570" s="495">
        <v>97</v>
      </c>
      <c r="M570" s="496" t="str">
        <f t="shared" si="22"/>
        <v xml:space="preserve">LED Low Bay </v>
      </c>
      <c r="N570" s="493" t="str">
        <f t="shared" si="23"/>
        <v>L</v>
      </c>
    </row>
    <row r="571" spans="1:14" s="493" customFormat="1" ht="14.1" customHeight="1" x14ac:dyDescent="0.2">
      <c r="A571" s="484"/>
      <c r="B571" s="494" t="s">
        <v>2111</v>
      </c>
      <c r="C571" s="484"/>
      <c r="D571" s="493" t="s">
        <v>2247</v>
      </c>
      <c r="F571" s="493" t="s">
        <v>2248</v>
      </c>
      <c r="L571" s="495">
        <v>98</v>
      </c>
      <c r="M571" s="496" t="str">
        <f t="shared" si="22"/>
        <v xml:space="preserve">LED Low Bay </v>
      </c>
      <c r="N571" s="493" t="str">
        <f t="shared" si="23"/>
        <v>L</v>
      </c>
    </row>
    <row r="572" spans="1:14" s="493" customFormat="1" ht="14.1" customHeight="1" x14ac:dyDescent="0.2">
      <c r="A572" s="484"/>
      <c r="B572" s="494" t="s">
        <v>2111</v>
      </c>
      <c r="C572" s="484"/>
      <c r="D572" s="493" t="s">
        <v>2249</v>
      </c>
      <c r="F572" s="493" t="s">
        <v>2250</v>
      </c>
      <c r="L572" s="495">
        <v>99</v>
      </c>
      <c r="M572" s="496" t="str">
        <f t="shared" si="22"/>
        <v xml:space="preserve">LED Low Bay </v>
      </c>
      <c r="N572" s="493" t="str">
        <f t="shared" si="23"/>
        <v>L</v>
      </c>
    </row>
    <row r="573" spans="1:14" s="493" customFormat="1" ht="14.1" customHeight="1" x14ac:dyDescent="0.2">
      <c r="A573" s="484"/>
      <c r="B573" s="494" t="s">
        <v>2111</v>
      </c>
      <c r="C573" s="484"/>
      <c r="D573" s="493" t="s">
        <v>2251</v>
      </c>
      <c r="F573" s="493" t="s">
        <v>2252</v>
      </c>
      <c r="L573" s="495">
        <v>100</v>
      </c>
      <c r="M573" s="496" t="str">
        <f t="shared" si="22"/>
        <v xml:space="preserve">LED Low Bay </v>
      </c>
      <c r="N573" s="493" t="str">
        <f t="shared" si="23"/>
        <v>L</v>
      </c>
    </row>
    <row r="574" spans="1:14" s="493" customFormat="1" ht="14.1" customHeight="1" x14ac:dyDescent="0.2">
      <c r="A574" s="484"/>
      <c r="B574" s="494" t="s">
        <v>2111</v>
      </c>
      <c r="C574" s="484"/>
      <c r="D574" s="493" t="s">
        <v>2253</v>
      </c>
      <c r="F574" s="493" t="s">
        <v>2254</v>
      </c>
      <c r="L574" s="495">
        <v>101</v>
      </c>
      <c r="M574" s="496" t="str">
        <f t="shared" si="22"/>
        <v xml:space="preserve">LED Low Bay </v>
      </c>
      <c r="N574" s="493" t="str">
        <f t="shared" si="23"/>
        <v>L</v>
      </c>
    </row>
    <row r="575" spans="1:14" s="493" customFormat="1" ht="14.1" customHeight="1" x14ac:dyDescent="0.2">
      <c r="A575" s="484"/>
      <c r="B575" s="494" t="s">
        <v>2111</v>
      </c>
      <c r="C575" s="484"/>
      <c r="D575" s="493" t="s">
        <v>2255</v>
      </c>
      <c r="F575" s="493" t="s">
        <v>2256</v>
      </c>
      <c r="L575" s="495">
        <v>102</v>
      </c>
      <c r="M575" s="496" t="str">
        <f t="shared" si="22"/>
        <v xml:space="preserve">LED Low Bay </v>
      </c>
      <c r="N575" s="493" t="str">
        <f t="shared" si="23"/>
        <v>L</v>
      </c>
    </row>
    <row r="576" spans="1:14" s="493" customFormat="1" ht="14.1" customHeight="1" x14ac:dyDescent="0.2">
      <c r="A576" s="484"/>
      <c r="B576" s="494" t="s">
        <v>2111</v>
      </c>
      <c r="C576" s="484"/>
      <c r="D576" s="493" t="s">
        <v>2257</v>
      </c>
      <c r="F576" s="493" t="s">
        <v>2258</v>
      </c>
      <c r="L576" s="495">
        <v>103</v>
      </c>
      <c r="M576" s="496" t="str">
        <f t="shared" si="22"/>
        <v xml:space="preserve">LED Low Bay </v>
      </c>
      <c r="N576" s="493" t="str">
        <f t="shared" si="23"/>
        <v>L</v>
      </c>
    </row>
    <row r="577" spans="1:14" s="493" customFormat="1" ht="14.1" customHeight="1" x14ac:dyDescent="0.2">
      <c r="A577" s="484"/>
      <c r="B577" s="494" t="s">
        <v>2111</v>
      </c>
      <c r="C577" s="484"/>
      <c r="D577" s="493" t="s">
        <v>2259</v>
      </c>
      <c r="F577" s="493" t="s">
        <v>2260</v>
      </c>
      <c r="L577" s="495">
        <v>104</v>
      </c>
      <c r="M577" s="496" t="str">
        <f t="shared" si="22"/>
        <v xml:space="preserve">LED Low Bay </v>
      </c>
      <c r="N577" s="493" t="str">
        <f t="shared" si="23"/>
        <v>L</v>
      </c>
    </row>
    <row r="578" spans="1:14" s="493" customFormat="1" ht="14.1" customHeight="1" x14ac:dyDescent="0.2">
      <c r="A578" s="484"/>
      <c r="B578" s="494" t="s">
        <v>2111</v>
      </c>
      <c r="C578" s="484"/>
      <c r="D578" s="493" t="s">
        <v>2261</v>
      </c>
      <c r="F578" s="493" t="s">
        <v>2262</v>
      </c>
      <c r="L578" s="495">
        <v>105</v>
      </c>
      <c r="M578" s="496" t="str">
        <f t="shared" si="22"/>
        <v xml:space="preserve">LED Low Bay </v>
      </c>
      <c r="N578" s="493" t="str">
        <f t="shared" si="23"/>
        <v>L</v>
      </c>
    </row>
    <row r="579" spans="1:14" s="493" customFormat="1" ht="14.1" customHeight="1" x14ac:dyDescent="0.2">
      <c r="A579" s="484"/>
      <c r="B579" s="494" t="s">
        <v>2111</v>
      </c>
      <c r="C579" s="484"/>
      <c r="D579" s="493" t="s">
        <v>2263</v>
      </c>
      <c r="F579" s="493" t="s">
        <v>2264</v>
      </c>
      <c r="L579" s="495">
        <v>106</v>
      </c>
      <c r="M579" s="496" t="str">
        <f t="shared" si="22"/>
        <v xml:space="preserve">LED Low Bay </v>
      </c>
      <c r="N579" s="493" t="str">
        <f t="shared" si="23"/>
        <v>L</v>
      </c>
    </row>
    <row r="580" spans="1:14" s="493" customFormat="1" ht="14.1" customHeight="1" x14ac:dyDescent="0.2">
      <c r="A580" s="484"/>
      <c r="B580" s="494" t="s">
        <v>2111</v>
      </c>
      <c r="C580" s="484"/>
      <c r="D580" s="493" t="s">
        <v>2265</v>
      </c>
      <c r="F580" s="493" t="s">
        <v>2266</v>
      </c>
      <c r="L580" s="495">
        <v>107</v>
      </c>
      <c r="M580" s="496" t="str">
        <f t="shared" ref="M580:M683" si="24">B580</f>
        <v xml:space="preserve">LED Low Bay </v>
      </c>
      <c r="N580" s="493" t="str">
        <f t="shared" ref="N580:N683" si="25">MID(D580,3,1)</f>
        <v>L</v>
      </c>
    </row>
    <row r="581" spans="1:14" s="493" customFormat="1" ht="14.1" customHeight="1" x14ac:dyDescent="0.2">
      <c r="A581" s="484"/>
      <c r="B581" s="494" t="s">
        <v>2111</v>
      </c>
      <c r="C581" s="484"/>
      <c r="D581" s="493" t="s">
        <v>2267</v>
      </c>
      <c r="F581" s="493" t="s">
        <v>2268</v>
      </c>
      <c r="L581" s="495">
        <v>108</v>
      </c>
      <c r="M581" s="496" t="str">
        <f t="shared" si="24"/>
        <v xml:space="preserve">LED Low Bay </v>
      </c>
      <c r="N581" s="493" t="str">
        <f t="shared" si="25"/>
        <v>L</v>
      </c>
    </row>
    <row r="582" spans="1:14" s="493" customFormat="1" ht="14.1" customHeight="1" x14ac:dyDescent="0.2">
      <c r="A582" s="484"/>
      <c r="B582" s="494" t="s">
        <v>2111</v>
      </c>
      <c r="C582" s="484"/>
      <c r="D582" s="493" t="s">
        <v>2269</v>
      </c>
      <c r="F582" s="493" t="s">
        <v>2270</v>
      </c>
      <c r="L582" s="495">
        <v>109</v>
      </c>
      <c r="M582" s="496" t="str">
        <f t="shared" si="24"/>
        <v xml:space="preserve">LED Low Bay </v>
      </c>
      <c r="N582" s="493" t="str">
        <f t="shared" si="25"/>
        <v>L</v>
      </c>
    </row>
    <row r="583" spans="1:14" s="493" customFormat="1" ht="14.1" customHeight="1" x14ac:dyDescent="0.2">
      <c r="A583" s="484"/>
      <c r="B583" s="494" t="s">
        <v>2111</v>
      </c>
      <c r="C583" s="484"/>
      <c r="D583" s="493" t="s">
        <v>2271</v>
      </c>
      <c r="F583" s="493" t="s">
        <v>2272</v>
      </c>
      <c r="L583" s="495">
        <v>110</v>
      </c>
      <c r="M583" s="496" t="str">
        <f t="shared" si="24"/>
        <v xml:space="preserve">LED Low Bay </v>
      </c>
      <c r="N583" s="493" t="str">
        <f t="shared" si="25"/>
        <v>L</v>
      </c>
    </row>
    <row r="584" spans="1:14" s="493" customFormat="1" ht="14.1" customHeight="1" x14ac:dyDescent="0.2">
      <c r="A584" s="484"/>
      <c r="B584" s="494" t="s">
        <v>2111</v>
      </c>
      <c r="C584" s="484"/>
      <c r="D584" s="493" t="s">
        <v>2273</v>
      </c>
      <c r="F584" s="493" t="s">
        <v>2274</v>
      </c>
      <c r="L584" s="495">
        <v>111</v>
      </c>
      <c r="M584" s="496" t="str">
        <f t="shared" si="24"/>
        <v xml:space="preserve">LED Low Bay </v>
      </c>
      <c r="N584" s="493" t="str">
        <f t="shared" si="25"/>
        <v>L</v>
      </c>
    </row>
    <row r="585" spans="1:14" s="493" customFormat="1" ht="14.1" customHeight="1" x14ac:dyDescent="0.2">
      <c r="A585" s="484"/>
      <c r="B585" s="494" t="s">
        <v>2111</v>
      </c>
      <c r="C585" s="484"/>
      <c r="D585" s="493" t="s">
        <v>2275</v>
      </c>
      <c r="F585" s="493" t="s">
        <v>2276</v>
      </c>
      <c r="L585" s="495">
        <v>112</v>
      </c>
      <c r="M585" s="496" t="str">
        <f t="shared" si="24"/>
        <v xml:space="preserve">LED Low Bay </v>
      </c>
      <c r="N585" s="493" t="str">
        <f t="shared" si="25"/>
        <v>L</v>
      </c>
    </row>
    <row r="586" spans="1:14" s="493" customFormat="1" ht="14.1" customHeight="1" x14ac:dyDescent="0.2">
      <c r="A586" s="484"/>
      <c r="B586" s="494" t="s">
        <v>2111</v>
      </c>
      <c r="C586" s="484"/>
      <c r="D586" s="493" t="s">
        <v>2277</v>
      </c>
      <c r="F586" s="493" t="s">
        <v>2278</v>
      </c>
      <c r="L586" s="495">
        <v>113</v>
      </c>
      <c r="M586" s="496" t="str">
        <f t="shared" si="24"/>
        <v xml:space="preserve">LED Low Bay </v>
      </c>
      <c r="N586" s="493" t="str">
        <f t="shared" si="25"/>
        <v>L</v>
      </c>
    </row>
    <row r="587" spans="1:14" s="493" customFormat="1" ht="14.1" customHeight="1" x14ac:dyDescent="0.2">
      <c r="A587" s="484"/>
      <c r="B587" s="494" t="s">
        <v>2111</v>
      </c>
      <c r="C587" s="484"/>
      <c r="D587" s="493" t="s">
        <v>2279</v>
      </c>
      <c r="F587" s="493" t="s">
        <v>2280</v>
      </c>
      <c r="L587" s="495">
        <v>114</v>
      </c>
      <c r="M587" s="496" t="str">
        <f t="shared" si="24"/>
        <v xml:space="preserve">LED Low Bay </v>
      </c>
      <c r="N587" s="493" t="str">
        <f t="shared" si="25"/>
        <v>L</v>
      </c>
    </row>
    <row r="588" spans="1:14" s="493" customFormat="1" ht="14.1" customHeight="1" x14ac:dyDescent="0.2">
      <c r="A588" s="484"/>
      <c r="B588" s="494" t="s">
        <v>2111</v>
      </c>
      <c r="C588" s="484"/>
      <c r="D588" s="493" t="s">
        <v>2281</v>
      </c>
      <c r="F588" s="493" t="s">
        <v>2282</v>
      </c>
      <c r="L588" s="495">
        <v>115</v>
      </c>
      <c r="M588" s="496" t="str">
        <f t="shared" si="24"/>
        <v xml:space="preserve">LED Low Bay </v>
      </c>
      <c r="N588" s="493" t="str">
        <f t="shared" si="25"/>
        <v>L</v>
      </c>
    </row>
    <row r="589" spans="1:14" s="493" customFormat="1" ht="14.1" customHeight="1" x14ac:dyDescent="0.2">
      <c r="A589" s="484"/>
      <c r="B589" s="494" t="s">
        <v>2111</v>
      </c>
      <c r="C589" s="484"/>
      <c r="D589" s="493" t="s">
        <v>2283</v>
      </c>
      <c r="F589" s="493" t="s">
        <v>2284</v>
      </c>
      <c r="L589" s="495">
        <v>116</v>
      </c>
      <c r="M589" s="496" t="str">
        <f t="shared" si="24"/>
        <v xml:space="preserve">LED Low Bay </v>
      </c>
      <c r="N589" s="493" t="str">
        <f t="shared" si="25"/>
        <v>L</v>
      </c>
    </row>
    <row r="590" spans="1:14" s="493" customFormat="1" ht="14.1" customHeight="1" x14ac:dyDescent="0.2">
      <c r="A590" s="484"/>
      <c r="B590" s="494" t="s">
        <v>2111</v>
      </c>
      <c r="C590" s="484"/>
      <c r="D590" s="493" t="s">
        <v>2285</v>
      </c>
      <c r="F590" s="493" t="s">
        <v>2286</v>
      </c>
      <c r="L590" s="495">
        <v>117</v>
      </c>
      <c r="M590" s="496" t="str">
        <f t="shared" si="24"/>
        <v xml:space="preserve">LED Low Bay </v>
      </c>
      <c r="N590" s="493" t="str">
        <f t="shared" si="25"/>
        <v>L</v>
      </c>
    </row>
    <row r="591" spans="1:14" s="493" customFormat="1" ht="14.1" customHeight="1" x14ac:dyDescent="0.2">
      <c r="A591" s="484"/>
      <c r="B591" s="494" t="s">
        <v>2111</v>
      </c>
      <c r="C591" s="484"/>
      <c r="D591" s="493" t="s">
        <v>2287</v>
      </c>
      <c r="F591" s="493" t="s">
        <v>2288</v>
      </c>
      <c r="L591" s="495">
        <v>118</v>
      </c>
      <c r="M591" s="496" t="str">
        <f t="shared" si="24"/>
        <v xml:space="preserve">LED Low Bay </v>
      </c>
      <c r="N591" s="493" t="str">
        <f t="shared" si="25"/>
        <v>L</v>
      </c>
    </row>
    <row r="592" spans="1:14" s="493" customFormat="1" ht="14.1" customHeight="1" x14ac:dyDescent="0.2">
      <c r="A592" s="484"/>
      <c r="B592" s="494" t="s">
        <v>2111</v>
      </c>
      <c r="C592" s="484"/>
      <c r="D592" s="493" t="s">
        <v>2289</v>
      </c>
      <c r="F592" s="493" t="s">
        <v>2290</v>
      </c>
      <c r="L592" s="495">
        <v>119</v>
      </c>
      <c r="M592" s="496" t="str">
        <f t="shared" si="24"/>
        <v xml:space="preserve">LED Low Bay </v>
      </c>
      <c r="N592" s="493" t="str">
        <f t="shared" si="25"/>
        <v>L</v>
      </c>
    </row>
    <row r="593" spans="1:14" s="493" customFormat="1" ht="14.1" customHeight="1" x14ac:dyDescent="0.2">
      <c r="A593" s="484"/>
      <c r="B593" s="494" t="s">
        <v>2111</v>
      </c>
      <c r="C593" s="484"/>
      <c r="D593" s="493" t="s">
        <v>2291</v>
      </c>
      <c r="F593" s="493" t="s">
        <v>2292</v>
      </c>
      <c r="L593" s="495">
        <v>120</v>
      </c>
      <c r="M593" s="496" t="str">
        <f t="shared" si="24"/>
        <v xml:space="preserve">LED Low Bay </v>
      </c>
      <c r="N593" s="493" t="str">
        <f t="shared" si="25"/>
        <v>L</v>
      </c>
    </row>
    <row r="594" spans="1:14" s="493" customFormat="1" ht="14.1" customHeight="1" x14ac:dyDescent="0.2">
      <c r="A594" s="484"/>
      <c r="B594" s="494" t="s">
        <v>2111</v>
      </c>
      <c r="C594" s="484"/>
      <c r="D594" s="493" t="s">
        <v>2293</v>
      </c>
      <c r="F594" s="493" t="s">
        <v>2294</v>
      </c>
      <c r="L594" s="495">
        <v>121</v>
      </c>
      <c r="M594" s="496" t="str">
        <f t="shared" si="24"/>
        <v xml:space="preserve">LED Low Bay </v>
      </c>
      <c r="N594" s="493" t="str">
        <f t="shared" si="25"/>
        <v>L</v>
      </c>
    </row>
    <row r="595" spans="1:14" s="493" customFormat="1" ht="14.1" customHeight="1" x14ac:dyDescent="0.2">
      <c r="A595" s="484"/>
      <c r="B595" s="494" t="s">
        <v>2111</v>
      </c>
      <c r="C595" s="484"/>
      <c r="D595" s="493" t="s">
        <v>2295</v>
      </c>
      <c r="F595" s="493" t="s">
        <v>2296</v>
      </c>
      <c r="L595" s="495">
        <v>122</v>
      </c>
      <c r="M595" s="496" t="str">
        <f t="shared" si="24"/>
        <v xml:space="preserve">LED Low Bay </v>
      </c>
      <c r="N595" s="493" t="str">
        <f t="shared" si="25"/>
        <v>L</v>
      </c>
    </row>
    <row r="596" spans="1:14" s="493" customFormat="1" ht="14.1" customHeight="1" x14ac:dyDescent="0.2">
      <c r="A596" s="484"/>
      <c r="B596" s="494" t="s">
        <v>2111</v>
      </c>
      <c r="C596" s="484"/>
      <c r="D596" s="493" t="s">
        <v>2297</v>
      </c>
      <c r="F596" s="493" t="s">
        <v>2298</v>
      </c>
      <c r="L596" s="495">
        <v>123</v>
      </c>
      <c r="M596" s="496" t="str">
        <f t="shared" si="24"/>
        <v xml:space="preserve">LED Low Bay </v>
      </c>
      <c r="N596" s="493" t="str">
        <f t="shared" si="25"/>
        <v>L</v>
      </c>
    </row>
    <row r="597" spans="1:14" s="493" customFormat="1" ht="14.1" customHeight="1" x14ac:dyDescent="0.2">
      <c r="A597" s="484"/>
      <c r="B597" s="494" t="s">
        <v>2111</v>
      </c>
      <c r="C597" s="484"/>
      <c r="D597" s="493" t="s">
        <v>2299</v>
      </c>
      <c r="F597" s="493" t="s">
        <v>2300</v>
      </c>
      <c r="L597" s="495">
        <v>124</v>
      </c>
      <c r="M597" s="496" t="str">
        <f t="shared" si="24"/>
        <v xml:space="preserve">LED Low Bay </v>
      </c>
      <c r="N597" s="493" t="str">
        <f t="shared" si="25"/>
        <v>L</v>
      </c>
    </row>
    <row r="598" spans="1:14" s="493" customFormat="1" ht="14.1" customHeight="1" x14ac:dyDescent="0.2">
      <c r="A598" s="484"/>
      <c r="B598" s="494" t="s">
        <v>2111</v>
      </c>
      <c r="C598" s="484"/>
      <c r="D598" s="493" t="s">
        <v>2301</v>
      </c>
      <c r="F598" s="493" t="s">
        <v>2302</v>
      </c>
      <c r="L598" s="495">
        <v>125</v>
      </c>
      <c r="M598" s="496" t="str">
        <f t="shared" si="24"/>
        <v xml:space="preserve">LED Low Bay </v>
      </c>
      <c r="N598" s="493" t="str">
        <f t="shared" si="25"/>
        <v>L</v>
      </c>
    </row>
    <row r="599" spans="1:14" s="493" customFormat="1" ht="14.1" customHeight="1" x14ac:dyDescent="0.2">
      <c r="A599" s="484"/>
      <c r="B599" s="494" t="s">
        <v>2111</v>
      </c>
      <c r="C599" s="484"/>
      <c r="D599" s="493" t="s">
        <v>2303</v>
      </c>
      <c r="F599" s="493" t="s">
        <v>2304</v>
      </c>
      <c r="L599" s="495">
        <v>126</v>
      </c>
      <c r="M599" s="496" t="str">
        <f t="shared" si="24"/>
        <v xml:space="preserve">LED Low Bay </v>
      </c>
      <c r="N599" s="493" t="str">
        <f t="shared" si="25"/>
        <v>L</v>
      </c>
    </row>
    <row r="600" spans="1:14" s="493" customFormat="1" ht="14.1" customHeight="1" x14ac:dyDescent="0.2">
      <c r="A600" s="484"/>
      <c r="B600" s="494" t="s">
        <v>2111</v>
      </c>
      <c r="C600" s="484"/>
      <c r="D600" s="493" t="s">
        <v>2305</v>
      </c>
      <c r="F600" s="493" t="s">
        <v>2306</v>
      </c>
      <c r="L600" s="495">
        <v>127</v>
      </c>
      <c r="M600" s="496" t="str">
        <f t="shared" si="24"/>
        <v xml:space="preserve">LED Low Bay </v>
      </c>
      <c r="N600" s="493" t="str">
        <f t="shared" si="25"/>
        <v>L</v>
      </c>
    </row>
    <row r="601" spans="1:14" s="493" customFormat="1" ht="14.1" customHeight="1" x14ac:dyDescent="0.2">
      <c r="A601" s="484"/>
      <c r="B601" s="494" t="s">
        <v>2111</v>
      </c>
      <c r="C601" s="484"/>
      <c r="D601" s="493" t="s">
        <v>2307</v>
      </c>
      <c r="F601" s="493" t="s">
        <v>2308</v>
      </c>
      <c r="L601" s="495">
        <v>128</v>
      </c>
      <c r="M601" s="496" t="str">
        <f t="shared" si="24"/>
        <v xml:space="preserve">LED Low Bay </v>
      </c>
      <c r="N601" s="493" t="str">
        <f t="shared" si="25"/>
        <v>L</v>
      </c>
    </row>
    <row r="602" spans="1:14" s="493" customFormat="1" ht="14.1" customHeight="1" x14ac:dyDescent="0.2">
      <c r="A602" s="484"/>
      <c r="B602" s="494" t="s">
        <v>2111</v>
      </c>
      <c r="C602" s="484"/>
      <c r="D602" s="493" t="s">
        <v>2309</v>
      </c>
      <c r="F602" s="493" t="s">
        <v>2310</v>
      </c>
      <c r="L602" s="495">
        <v>129</v>
      </c>
      <c r="M602" s="496" t="str">
        <f t="shared" si="24"/>
        <v xml:space="preserve">LED Low Bay </v>
      </c>
      <c r="N602" s="493" t="str">
        <f t="shared" si="25"/>
        <v>L</v>
      </c>
    </row>
    <row r="603" spans="1:14" s="493" customFormat="1" ht="14.1" customHeight="1" x14ac:dyDescent="0.2">
      <c r="A603" s="484"/>
      <c r="B603" s="494" t="s">
        <v>2111</v>
      </c>
      <c r="C603" s="484"/>
      <c r="D603" s="493" t="s">
        <v>2311</v>
      </c>
      <c r="F603" s="493" t="s">
        <v>2312</v>
      </c>
      <c r="L603" s="495">
        <v>130</v>
      </c>
      <c r="M603" s="496" t="str">
        <f t="shared" si="24"/>
        <v xml:space="preserve">LED Low Bay </v>
      </c>
      <c r="N603" s="493" t="str">
        <f t="shared" si="25"/>
        <v>L</v>
      </c>
    </row>
    <row r="604" spans="1:14" s="493" customFormat="1" ht="14.1" customHeight="1" x14ac:dyDescent="0.2">
      <c r="A604" s="484"/>
      <c r="B604" s="494" t="s">
        <v>2111</v>
      </c>
      <c r="C604" s="484"/>
      <c r="D604" s="493" t="s">
        <v>2313</v>
      </c>
      <c r="F604" s="493" t="s">
        <v>2314</v>
      </c>
      <c r="L604" s="495">
        <v>131</v>
      </c>
      <c r="M604" s="496" t="str">
        <f t="shared" si="24"/>
        <v xml:space="preserve">LED Low Bay </v>
      </c>
      <c r="N604" s="493" t="str">
        <f t="shared" si="25"/>
        <v>L</v>
      </c>
    </row>
    <row r="605" spans="1:14" s="493" customFormat="1" ht="14.1" customHeight="1" x14ac:dyDescent="0.2">
      <c r="A605" s="484"/>
      <c r="B605" s="494" t="s">
        <v>2111</v>
      </c>
      <c r="C605" s="484"/>
      <c r="D605" s="493" t="s">
        <v>2315</v>
      </c>
      <c r="F605" s="493" t="s">
        <v>2316</v>
      </c>
      <c r="L605" s="495">
        <v>132</v>
      </c>
      <c r="M605" s="496" t="str">
        <f t="shared" si="24"/>
        <v xml:space="preserve">LED Low Bay </v>
      </c>
      <c r="N605" s="493" t="str">
        <f t="shared" si="25"/>
        <v>L</v>
      </c>
    </row>
    <row r="606" spans="1:14" s="493" customFormat="1" ht="14.1" customHeight="1" x14ac:dyDescent="0.2">
      <c r="A606" s="484"/>
      <c r="B606" s="494" t="s">
        <v>2111</v>
      </c>
      <c r="C606" s="484"/>
      <c r="D606" s="493" t="s">
        <v>2317</v>
      </c>
      <c r="F606" s="493" t="s">
        <v>2318</v>
      </c>
      <c r="L606" s="495">
        <v>133</v>
      </c>
      <c r="M606" s="496" t="str">
        <f t="shared" si="24"/>
        <v xml:space="preserve">LED Low Bay </v>
      </c>
      <c r="N606" s="493" t="str">
        <f t="shared" si="25"/>
        <v>L</v>
      </c>
    </row>
    <row r="607" spans="1:14" s="493" customFormat="1" ht="14.1" customHeight="1" x14ac:dyDescent="0.2">
      <c r="A607" s="484"/>
      <c r="B607" s="494" t="s">
        <v>2111</v>
      </c>
      <c r="C607" s="484"/>
      <c r="D607" s="493" t="s">
        <v>2319</v>
      </c>
      <c r="F607" s="493" t="s">
        <v>2320</v>
      </c>
      <c r="L607" s="495">
        <v>134</v>
      </c>
      <c r="M607" s="496" t="str">
        <f t="shared" si="24"/>
        <v xml:space="preserve">LED Low Bay </v>
      </c>
      <c r="N607" s="493" t="str">
        <f t="shared" si="25"/>
        <v>L</v>
      </c>
    </row>
    <row r="608" spans="1:14" s="493" customFormat="1" ht="14.1" customHeight="1" x14ac:dyDescent="0.2">
      <c r="A608" s="484"/>
      <c r="B608" s="494" t="s">
        <v>2111</v>
      </c>
      <c r="C608" s="484"/>
      <c r="D608" s="493" t="s">
        <v>2321</v>
      </c>
      <c r="F608" s="493" t="s">
        <v>2322</v>
      </c>
      <c r="L608" s="495">
        <v>135</v>
      </c>
      <c r="M608" s="496" t="str">
        <f t="shared" si="24"/>
        <v xml:space="preserve">LED Low Bay </v>
      </c>
      <c r="N608" s="493" t="str">
        <f t="shared" si="25"/>
        <v>L</v>
      </c>
    </row>
    <row r="609" spans="1:14" s="493" customFormat="1" ht="14.1" customHeight="1" x14ac:dyDescent="0.2">
      <c r="A609" s="484"/>
      <c r="B609" s="494" t="s">
        <v>2111</v>
      </c>
      <c r="C609" s="484"/>
      <c r="D609" s="493" t="s">
        <v>2323</v>
      </c>
      <c r="F609" s="493" t="s">
        <v>2324</v>
      </c>
      <c r="L609" s="495">
        <v>136</v>
      </c>
      <c r="M609" s="496" t="str">
        <f t="shared" si="24"/>
        <v xml:space="preserve">LED Low Bay </v>
      </c>
      <c r="N609" s="493" t="str">
        <f t="shared" si="25"/>
        <v>L</v>
      </c>
    </row>
    <row r="610" spans="1:14" s="493" customFormat="1" ht="14.1" customHeight="1" x14ac:dyDescent="0.2">
      <c r="A610" s="484"/>
      <c r="B610" s="494" t="s">
        <v>2111</v>
      </c>
      <c r="C610" s="484"/>
      <c r="D610" s="493" t="s">
        <v>2325</v>
      </c>
      <c r="F610" s="493" t="s">
        <v>2326</v>
      </c>
      <c r="L610" s="495">
        <v>137</v>
      </c>
      <c r="M610" s="496" t="str">
        <f t="shared" si="24"/>
        <v xml:space="preserve">LED Low Bay </v>
      </c>
      <c r="N610" s="493" t="str">
        <f t="shared" si="25"/>
        <v>L</v>
      </c>
    </row>
    <row r="611" spans="1:14" s="493" customFormat="1" ht="14.1" customHeight="1" x14ac:dyDescent="0.2">
      <c r="A611" s="484"/>
      <c r="B611" s="494" t="s">
        <v>2111</v>
      </c>
      <c r="C611" s="484"/>
      <c r="D611" s="493" t="s">
        <v>2327</v>
      </c>
      <c r="F611" s="493" t="s">
        <v>2328</v>
      </c>
      <c r="L611" s="495">
        <v>138</v>
      </c>
      <c r="M611" s="496" t="str">
        <f t="shared" si="24"/>
        <v xml:space="preserve">LED Low Bay </v>
      </c>
      <c r="N611" s="493" t="str">
        <f t="shared" si="25"/>
        <v>L</v>
      </c>
    </row>
    <row r="612" spans="1:14" s="493" customFormat="1" ht="14.1" customHeight="1" x14ac:dyDescent="0.2">
      <c r="A612" s="484"/>
      <c r="B612" s="494" t="s">
        <v>2111</v>
      </c>
      <c r="C612" s="484"/>
      <c r="D612" s="493" t="s">
        <v>2329</v>
      </c>
      <c r="F612" s="493" t="s">
        <v>2330</v>
      </c>
      <c r="L612" s="495">
        <v>139</v>
      </c>
      <c r="M612" s="496" t="str">
        <f t="shared" si="24"/>
        <v xml:space="preserve">LED Low Bay </v>
      </c>
      <c r="N612" s="493" t="str">
        <f t="shared" si="25"/>
        <v>L</v>
      </c>
    </row>
    <row r="613" spans="1:14" s="493" customFormat="1" ht="14.1" customHeight="1" x14ac:dyDescent="0.2">
      <c r="A613" s="484"/>
      <c r="B613" s="494" t="s">
        <v>2111</v>
      </c>
      <c r="C613" s="484"/>
      <c r="D613" s="493" t="s">
        <v>2331</v>
      </c>
      <c r="F613" s="493" t="s">
        <v>2332</v>
      </c>
      <c r="L613" s="495">
        <v>140</v>
      </c>
      <c r="M613" s="496" t="str">
        <f t="shared" si="24"/>
        <v xml:space="preserve">LED Low Bay </v>
      </c>
      <c r="N613" s="493" t="str">
        <f t="shared" si="25"/>
        <v>L</v>
      </c>
    </row>
    <row r="614" spans="1:14" s="493" customFormat="1" ht="14.1" customHeight="1" x14ac:dyDescent="0.2">
      <c r="A614" s="484"/>
      <c r="B614" s="494" t="s">
        <v>2111</v>
      </c>
      <c r="C614" s="484"/>
      <c r="D614" s="493" t="s">
        <v>2333</v>
      </c>
      <c r="F614" s="493" t="s">
        <v>2334</v>
      </c>
      <c r="L614" s="495">
        <v>141</v>
      </c>
      <c r="M614" s="496" t="str">
        <f t="shared" si="24"/>
        <v xml:space="preserve">LED Low Bay </v>
      </c>
      <c r="N614" s="493" t="str">
        <f t="shared" si="25"/>
        <v>L</v>
      </c>
    </row>
    <row r="615" spans="1:14" s="493" customFormat="1" ht="14.1" customHeight="1" x14ac:dyDescent="0.2">
      <c r="A615" s="484"/>
      <c r="B615" s="494" t="s">
        <v>2111</v>
      </c>
      <c r="C615" s="484"/>
      <c r="D615" s="493" t="s">
        <v>2335</v>
      </c>
      <c r="F615" s="493" t="s">
        <v>2336</v>
      </c>
      <c r="L615" s="495">
        <v>142</v>
      </c>
      <c r="M615" s="496" t="str">
        <f t="shared" si="24"/>
        <v xml:space="preserve">LED Low Bay </v>
      </c>
      <c r="N615" s="493" t="str">
        <f t="shared" si="25"/>
        <v>L</v>
      </c>
    </row>
    <row r="616" spans="1:14" s="493" customFormat="1" ht="14.1" customHeight="1" x14ac:dyDescent="0.2">
      <c r="A616" s="484"/>
      <c r="B616" s="494" t="s">
        <v>2111</v>
      </c>
      <c r="C616" s="484"/>
      <c r="D616" s="493" t="s">
        <v>2337</v>
      </c>
      <c r="F616" s="493" t="s">
        <v>2338</v>
      </c>
      <c r="L616" s="495">
        <v>143</v>
      </c>
      <c r="M616" s="496" t="str">
        <f t="shared" si="24"/>
        <v xml:space="preserve">LED Low Bay </v>
      </c>
      <c r="N616" s="493" t="str">
        <f t="shared" si="25"/>
        <v>L</v>
      </c>
    </row>
    <row r="617" spans="1:14" s="493" customFormat="1" ht="14.1" customHeight="1" x14ac:dyDescent="0.2">
      <c r="A617" s="484"/>
      <c r="B617" s="494" t="s">
        <v>2111</v>
      </c>
      <c r="C617" s="484"/>
      <c r="D617" s="493" t="s">
        <v>2339</v>
      </c>
      <c r="F617" s="493" t="s">
        <v>2340</v>
      </c>
      <c r="L617" s="495">
        <v>144</v>
      </c>
      <c r="M617" s="496" t="str">
        <f t="shared" si="24"/>
        <v xml:space="preserve">LED Low Bay </v>
      </c>
      <c r="N617" s="493" t="str">
        <f t="shared" si="25"/>
        <v>L</v>
      </c>
    </row>
    <row r="618" spans="1:14" s="493" customFormat="1" ht="14.1" customHeight="1" x14ac:dyDescent="0.2">
      <c r="A618" s="484"/>
      <c r="B618" s="494" t="s">
        <v>2111</v>
      </c>
      <c r="C618" s="484"/>
      <c r="D618" s="493" t="s">
        <v>2341</v>
      </c>
      <c r="F618" s="493" t="s">
        <v>2342</v>
      </c>
      <c r="L618" s="495">
        <v>145</v>
      </c>
      <c r="M618" s="496" t="str">
        <f t="shared" si="24"/>
        <v xml:space="preserve">LED Low Bay </v>
      </c>
      <c r="N618" s="493" t="str">
        <f t="shared" si="25"/>
        <v>L</v>
      </c>
    </row>
    <row r="619" spans="1:14" s="493" customFormat="1" ht="14.1" customHeight="1" x14ac:dyDescent="0.2">
      <c r="A619" s="484"/>
      <c r="B619" s="494" t="s">
        <v>2111</v>
      </c>
      <c r="C619" s="484"/>
      <c r="D619" s="493" t="s">
        <v>2343</v>
      </c>
      <c r="F619" s="493" t="s">
        <v>2344</v>
      </c>
      <c r="L619" s="495">
        <v>146</v>
      </c>
      <c r="M619" s="496" t="str">
        <f t="shared" si="24"/>
        <v xml:space="preserve">LED Low Bay </v>
      </c>
      <c r="N619" s="493" t="str">
        <f t="shared" si="25"/>
        <v>L</v>
      </c>
    </row>
    <row r="620" spans="1:14" s="493" customFormat="1" ht="14.1" customHeight="1" x14ac:dyDescent="0.2">
      <c r="A620" s="484"/>
      <c r="B620" s="494" t="s">
        <v>2111</v>
      </c>
      <c r="C620" s="484"/>
      <c r="D620" s="493" t="s">
        <v>2345</v>
      </c>
      <c r="F620" s="493" t="s">
        <v>2346</v>
      </c>
      <c r="L620" s="495">
        <v>147</v>
      </c>
      <c r="M620" s="496" t="str">
        <f t="shared" si="24"/>
        <v xml:space="preserve">LED Low Bay </v>
      </c>
      <c r="N620" s="493" t="str">
        <f t="shared" si="25"/>
        <v>L</v>
      </c>
    </row>
    <row r="621" spans="1:14" s="493" customFormat="1" ht="14.1" customHeight="1" x14ac:dyDescent="0.2">
      <c r="A621" s="484"/>
      <c r="B621" s="494" t="s">
        <v>2111</v>
      </c>
      <c r="C621" s="484"/>
      <c r="D621" s="493" t="s">
        <v>2347</v>
      </c>
      <c r="F621" s="493" t="s">
        <v>2348</v>
      </c>
      <c r="L621" s="495">
        <v>148</v>
      </c>
      <c r="M621" s="496" t="str">
        <f t="shared" si="24"/>
        <v xml:space="preserve">LED Low Bay </v>
      </c>
      <c r="N621" s="493" t="str">
        <f t="shared" si="25"/>
        <v>L</v>
      </c>
    </row>
    <row r="622" spans="1:14" s="493" customFormat="1" ht="14.1" customHeight="1" x14ac:dyDescent="0.2">
      <c r="A622" s="484"/>
      <c r="B622" s="494" t="s">
        <v>2111</v>
      </c>
      <c r="C622" s="484"/>
      <c r="D622" s="493" t="s">
        <v>2349</v>
      </c>
      <c r="F622" s="493" t="s">
        <v>2350</v>
      </c>
      <c r="L622" s="495">
        <v>149</v>
      </c>
      <c r="M622" s="496" t="str">
        <f t="shared" si="24"/>
        <v xml:space="preserve">LED Low Bay </v>
      </c>
      <c r="N622" s="493" t="str">
        <f t="shared" si="25"/>
        <v>L</v>
      </c>
    </row>
    <row r="623" spans="1:14" s="493" customFormat="1" ht="14.1" customHeight="1" x14ac:dyDescent="0.2">
      <c r="A623" s="484"/>
      <c r="B623" s="494" t="s">
        <v>2111</v>
      </c>
      <c r="C623" s="484"/>
      <c r="D623" s="493" t="s">
        <v>2351</v>
      </c>
      <c r="F623" s="493" t="s">
        <v>2352</v>
      </c>
      <c r="L623" s="495">
        <v>150</v>
      </c>
      <c r="M623" s="496" t="str">
        <f t="shared" si="24"/>
        <v xml:space="preserve">LED Low Bay </v>
      </c>
      <c r="N623" s="493" t="str">
        <f t="shared" si="25"/>
        <v>L</v>
      </c>
    </row>
    <row r="624" spans="1:14" s="493" customFormat="1" ht="14.1" customHeight="1" x14ac:dyDescent="0.2">
      <c r="A624" s="484"/>
      <c r="B624" s="494" t="s">
        <v>2111</v>
      </c>
      <c r="C624" s="484"/>
      <c r="D624" s="493" t="s">
        <v>2353</v>
      </c>
      <c r="F624" s="493" t="s">
        <v>2354</v>
      </c>
      <c r="L624" s="495">
        <v>159</v>
      </c>
      <c r="M624" s="496" t="str">
        <f t="shared" si="24"/>
        <v xml:space="preserve">LED Low Bay </v>
      </c>
      <c r="N624" s="493" t="str">
        <f t="shared" si="25"/>
        <v>L</v>
      </c>
    </row>
    <row r="625" spans="1:14" s="493" customFormat="1" ht="14.1" customHeight="1" x14ac:dyDescent="0.2">
      <c r="A625" s="484"/>
      <c r="B625" s="494" t="s">
        <v>2111</v>
      </c>
      <c r="C625" s="484"/>
      <c r="D625" s="493" t="s">
        <v>2355</v>
      </c>
      <c r="F625" s="493" t="s">
        <v>2356</v>
      </c>
      <c r="L625" s="495">
        <v>172</v>
      </c>
      <c r="M625" s="496" t="str">
        <f t="shared" si="24"/>
        <v xml:space="preserve">LED Low Bay </v>
      </c>
      <c r="N625" s="493" t="str">
        <f t="shared" si="25"/>
        <v>L</v>
      </c>
    </row>
    <row r="626" spans="1:14" s="493" customFormat="1" ht="14.1" customHeight="1" x14ac:dyDescent="0.2">
      <c r="A626" s="484"/>
      <c r="B626" s="494" t="s">
        <v>2357</v>
      </c>
      <c r="C626" s="484"/>
      <c r="D626" s="493" t="str">
        <f t="shared" ref="D626:D664" si="26">"FLED HBY "&amp;L626</f>
        <v>FLED HBY 30</v>
      </c>
      <c r="F626" s="493" t="str">
        <f t="shared" ref="F626:F664" si="27">"LED, High Bay Fixtures "&amp;L626&amp;" watts"</f>
        <v>LED, High Bay Fixtures 30 watts</v>
      </c>
      <c r="L626" s="495">
        <f t="shared" ref="L626:L663" si="28">L627-1</f>
        <v>30</v>
      </c>
      <c r="M626" s="496"/>
    </row>
    <row r="627" spans="1:14" s="493" customFormat="1" ht="14.1" customHeight="1" x14ac:dyDescent="0.2">
      <c r="A627" s="484"/>
      <c r="B627" s="494" t="s">
        <v>2357</v>
      </c>
      <c r="C627" s="484"/>
      <c r="D627" s="493" t="str">
        <f t="shared" si="26"/>
        <v>FLED HBY 31</v>
      </c>
      <c r="F627" s="493" t="str">
        <f t="shared" si="27"/>
        <v>LED, High Bay Fixtures 31 watts</v>
      </c>
      <c r="L627" s="495">
        <f t="shared" si="28"/>
        <v>31</v>
      </c>
      <c r="M627" s="496"/>
    </row>
    <row r="628" spans="1:14" s="493" customFormat="1" ht="14.1" customHeight="1" x14ac:dyDescent="0.2">
      <c r="A628" s="484"/>
      <c r="B628" s="494" t="s">
        <v>2357</v>
      </c>
      <c r="C628" s="484"/>
      <c r="D628" s="493" t="str">
        <f t="shared" si="26"/>
        <v>FLED HBY 32</v>
      </c>
      <c r="F628" s="493" t="str">
        <f t="shared" si="27"/>
        <v>LED, High Bay Fixtures 32 watts</v>
      </c>
      <c r="L628" s="495">
        <f t="shared" si="28"/>
        <v>32</v>
      </c>
      <c r="M628" s="496"/>
    </row>
    <row r="629" spans="1:14" s="493" customFormat="1" ht="14.1" customHeight="1" x14ac:dyDescent="0.2">
      <c r="A629" s="484"/>
      <c r="B629" s="494" t="s">
        <v>2357</v>
      </c>
      <c r="C629" s="484"/>
      <c r="D629" s="493" t="str">
        <f t="shared" si="26"/>
        <v>FLED HBY 33</v>
      </c>
      <c r="F629" s="493" t="str">
        <f t="shared" si="27"/>
        <v>LED, High Bay Fixtures 33 watts</v>
      </c>
      <c r="L629" s="495">
        <f t="shared" si="28"/>
        <v>33</v>
      </c>
      <c r="M629" s="496"/>
    </row>
    <row r="630" spans="1:14" s="493" customFormat="1" ht="14.1" customHeight="1" x14ac:dyDescent="0.2">
      <c r="A630" s="484"/>
      <c r="B630" s="494" t="s">
        <v>2357</v>
      </c>
      <c r="C630" s="484"/>
      <c r="D630" s="493" t="str">
        <f t="shared" si="26"/>
        <v>FLED HBY 34</v>
      </c>
      <c r="F630" s="493" t="str">
        <f t="shared" si="27"/>
        <v>LED, High Bay Fixtures 34 watts</v>
      </c>
      <c r="L630" s="495">
        <f t="shared" si="28"/>
        <v>34</v>
      </c>
      <c r="M630" s="496"/>
    </row>
    <row r="631" spans="1:14" s="493" customFormat="1" ht="14.1" customHeight="1" x14ac:dyDescent="0.2">
      <c r="A631" s="484"/>
      <c r="B631" s="494" t="s">
        <v>2357</v>
      </c>
      <c r="C631" s="484"/>
      <c r="D631" s="493" t="str">
        <f t="shared" si="26"/>
        <v>FLED HBY 35</v>
      </c>
      <c r="F631" s="493" t="str">
        <f t="shared" si="27"/>
        <v>LED, High Bay Fixtures 35 watts</v>
      </c>
      <c r="L631" s="495">
        <f t="shared" si="28"/>
        <v>35</v>
      </c>
      <c r="M631" s="496"/>
    </row>
    <row r="632" spans="1:14" s="493" customFormat="1" ht="14.1" customHeight="1" x14ac:dyDescent="0.2">
      <c r="A632" s="484"/>
      <c r="B632" s="494" t="s">
        <v>2357</v>
      </c>
      <c r="C632" s="484"/>
      <c r="D632" s="493" t="str">
        <f t="shared" si="26"/>
        <v>FLED HBY 36</v>
      </c>
      <c r="F632" s="493" t="str">
        <f t="shared" si="27"/>
        <v>LED, High Bay Fixtures 36 watts</v>
      </c>
      <c r="L632" s="495">
        <f t="shared" si="28"/>
        <v>36</v>
      </c>
      <c r="M632" s="496"/>
    </row>
    <row r="633" spans="1:14" s="493" customFormat="1" ht="14.1" customHeight="1" x14ac:dyDescent="0.2">
      <c r="A633" s="484"/>
      <c r="B633" s="494" t="s">
        <v>2357</v>
      </c>
      <c r="C633" s="484"/>
      <c r="D633" s="493" t="str">
        <f t="shared" si="26"/>
        <v>FLED HBY 37</v>
      </c>
      <c r="F633" s="493" t="str">
        <f t="shared" si="27"/>
        <v>LED, High Bay Fixtures 37 watts</v>
      </c>
      <c r="L633" s="495">
        <f t="shared" si="28"/>
        <v>37</v>
      </c>
      <c r="M633" s="496"/>
    </row>
    <row r="634" spans="1:14" s="493" customFormat="1" ht="14.1" customHeight="1" x14ac:dyDescent="0.2">
      <c r="A634" s="484"/>
      <c r="B634" s="494" t="s">
        <v>2357</v>
      </c>
      <c r="C634" s="484"/>
      <c r="D634" s="493" t="str">
        <f t="shared" si="26"/>
        <v>FLED HBY 38</v>
      </c>
      <c r="F634" s="493" t="str">
        <f t="shared" si="27"/>
        <v>LED, High Bay Fixtures 38 watts</v>
      </c>
      <c r="L634" s="495">
        <f t="shared" si="28"/>
        <v>38</v>
      </c>
      <c r="M634" s="496"/>
    </row>
    <row r="635" spans="1:14" s="493" customFormat="1" ht="14.1" customHeight="1" x14ac:dyDescent="0.2">
      <c r="A635" s="484"/>
      <c r="B635" s="494" t="s">
        <v>2357</v>
      </c>
      <c r="C635" s="484"/>
      <c r="D635" s="493" t="str">
        <f t="shared" si="26"/>
        <v>FLED HBY 39</v>
      </c>
      <c r="F635" s="493" t="str">
        <f t="shared" si="27"/>
        <v>LED, High Bay Fixtures 39 watts</v>
      </c>
      <c r="L635" s="495">
        <f t="shared" si="28"/>
        <v>39</v>
      </c>
      <c r="M635" s="496"/>
    </row>
    <row r="636" spans="1:14" s="493" customFormat="1" ht="14.1" customHeight="1" x14ac:dyDescent="0.2">
      <c r="A636" s="484"/>
      <c r="B636" s="494" t="s">
        <v>2357</v>
      </c>
      <c r="C636" s="484"/>
      <c r="D636" s="493" t="str">
        <f t="shared" si="26"/>
        <v>FLED HBY 40</v>
      </c>
      <c r="F636" s="493" t="str">
        <f t="shared" si="27"/>
        <v>LED, High Bay Fixtures 40 watts</v>
      </c>
      <c r="L636" s="495">
        <f t="shared" si="28"/>
        <v>40</v>
      </c>
      <c r="M636" s="496"/>
    </row>
    <row r="637" spans="1:14" s="493" customFormat="1" ht="14.1" customHeight="1" x14ac:dyDescent="0.2">
      <c r="A637" s="484"/>
      <c r="B637" s="494" t="s">
        <v>2357</v>
      </c>
      <c r="C637" s="484"/>
      <c r="D637" s="493" t="str">
        <f t="shared" si="26"/>
        <v>FLED HBY 41</v>
      </c>
      <c r="F637" s="493" t="str">
        <f t="shared" si="27"/>
        <v>LED, High Bay Fixtures 41 watts</v>
      </c>
      <c r="L637" s="495">
        <f t="shared" si="28"/>
        <v>41</v>
      </c>
      <c r="M637" s="496"/>
    </row>
    <row r="638" spans="1:14" s="493" customFormat="1" ht="14.1" customHeight="1" x14ac:dyDescent="0.2">
      <c r="A638" s="484"/>
      <c r="B638" s="494" t="s">
        <v>2357</v>
      </c>
      <c r="C638" s="484"/>
      <c r="D638" s="493" t="str">
        <f t="shared" si="26"/>
        <v>FLED HBY 42</v>
      </c>
      <c r="F638" s="493" t="str">
        <f t="shared" si="27"/>
        <v>LED, High Bay Fixtures 42 watts</v>
      </c>
      <c r="L638" s="495">
        <f t="shared" si="28"/>
        <v>42</v>
      </c>
      <c r="M638" s="496"/>
    </row>
    <row r="639" spans="1:14" s="493" customFormat="1" ht="14.1" customHeight="1" x14ac:dyDescent="0.2">
      <c r="A639" s="484"/>
      <c r="B639" s="494" t="s">
        <v>2357</v>
      </c>
      <c r="C639" s="484"/>
      <c r="D639" s="493" t="str">
        <f t="shared" si="26"/>
        <v>FLED HBY 43</v>
      </c>
      <c r="F639" s="493" t="str">
        <f t="shared" si="27"/>
        <v>LED, High Bay Fixtures 43 watts</v>
      </c>
      <c r="L639" s="495">
        <f t="shared" si="28"/>
        <v>43</v>
      </c>
      <c r="M639" s="496"/>
    </row>
    <row r="640" spans="1:14" s="493" customFormat="1" ht="14.1" customHeight="1" x14ac:dyDescent="0.2">
      <c r="A640" s="484"/>
      <c r="B640" s="494" t="s">
        <v>2357</v>
      </c>
      <c r="C640" s="484"/>
      <c r="D640" s="493" t="str">
        <f t="shared" si="26"/>
        <v>FLED HBY 44</v>
      </c>
      <c r="F640" s="493" t="str">
        <f t="shared" si="27"/>
        <v>LED, High Bay Fixtures 44 watts</v>
      </c>
      <c r="L640" s="495">
        <f t="shared" si="28"/>
        <v>44</v>
      </c>
      <c r="M640" s="496"/>
    </row>
    <row r="641" spans="1:13" s="493" customFormat="1" ht="14.1" customHeight="1" x14ac:dyDescent="0.2">
      <c r="A641" s="484"/>
      <c r="B641" s="494" t="s">
        <v>2357</v>
      </c>
      <c r="C641" s="484"/>
      <c r="D641" s="493" t="str">
        <f t="shared" si="26"/>
        <v>FLED HBY 45</v>
      </c>
      <c r="F641" s="493" t="str">
        <f t="shared" si="27"/>
        <v>LED, High Bay Fixtures 45 watts</v>
      </c>
      <c r="L641" s="495">
        <f t="shared" si="28"/>
        <v>45</v>
      </c>
      <c r="M641" s="496"/>
    </row>
    <row r="642" spans="1:13" s="493" customFormat="1" ht="14.1" customHeight="1" x14ac:dyDescent="0.2">
      <c r="A642" s="484"/>
      <c r="B642" s="494" t="s">
        <v>2357</v>
      </c>
      <c r="C642" s="484"/>
      <c r="D642" s="493" t="str">
        <f t="shared" si="26"/>
        <v>FLED HBY 46</v>
      </c>
      <c r="F642" s="493" t="str">
        <f t="shared" si="27"/>
        <v>LED, High Bay Fixtures 46 watts</v>
      </c>
      <c r="L642" s="495">
        <f t="shared" si="28"/>
        <v>46</v>
      </c>
      <c r="M642" s="496"/>
    </row>
    <row r="643" spans="1:13" s="493" customFormat="1" ht="14.1" customHeight="1" x14ac:dyDescent="0.2">
      <c r="A643" s="484"/>
      <c r="B643" s="494" t="s">
        <v>2357</v>
      </c>
      <c r="C643" s="484"/>
      <c r="D643" s="493" t="str">
        <f t="shared" si="26"/>
        <v>FLED HBY 47</v>
      </c>
      <c r="F643" s="493" t="str">
        <f t="shared" si="27"/>
        <v>LED, High Bay Fixtures 47 watts</v>
      </c>
      <c r="L643" s="495">
        <f t="shared" si="28"/>
        <v>47</v>
      </c>
      <c r="M643" s="496"/>
    </row>
    <row r="644" spans="1:13" s="493" customFormat="1" ht="14.1" customHeight="1" x14ac:dyDescent="0.2">
      <c r="A644" s="484"/>
      <c r="B644" s="494" t="s">
        <v>2357</v>
      </c>
      <c r="C644" s="484"/>
      <c r="D644" s="493" t="str">
        <f t="shared" si="26"/>
        <v>FLED HBY 48</v>
      </c>
      <c r="F644" s="493" t="str">
        <f t="shared" si="27"/>
        <v>LED, High Bay Fixtures 48 watts</v>
      </c>
      <c r="L644" s="495">
        <f t="shared" si="28"/>
        <v>48</v>
      </c>
      <c r="M644" s="496"/>
    </row>
    <row r="645" spans="1:13" s="493" customFormat="1" ht="14.1" customHeight="1" x14ac:dyDescent="0.2">
      <c r="A645" s="484"/>
      <c r="B645" s="494" t="s">
        <v>2357</v>
      </c>
      <c r="C645" s="484"/>
      <c r="D645" s="493" t="str">
        <f t="shared" si="26"/>
        <v>FLED HBY 49</v>
      </c>
      <c r="F645" s="493" t="str">
        <f t="shared" si="27"/>
        <v>LED, High Bay Fixtures 49 watts</v>
      </c>
      <c r="L645" s="495">
        <f t="shared" si="28"/>
        <v>49</v>
      </c>
      <c r="M645" s="496"/>
    </row>
    <row r="646" spans="1:13" s="493" customFormat="1" ht="14.1" customHeight="1" x14ac:dyDescent="0.2">
      <c r="A646" s="484"/>
      <c r="B646" s="494" t="s">
        <v>2357</v>
      </c>
      <c r="C646" s="484"/>
      <c r="D646" s="493" t="str">
        <f t="shared" si="26"/>
        <v>FLED HBY 50</v>
      </c>
      <c r="F646" s="493" t="str">
        <f t="shared" si="27"/>
        <v>LED, High Bay Fixtures 50 watts</v>
      </c>
      <c r="L646" s="495">
        <f t="shared" si="28"/>
        <v>50</v>
      </c>
      <c r="M646" s="496"/>
    </row>
    <row r="647" spans="1:13" s="493" customFormat="1" ht="14.1" customHeight="1" x14ac:dyDescent="0.2">
      <c r="A647" s="484"/>
      <c r="B647" s="494" t="s">
        <v>2357</v>
      </c>
      <c r="C647" s="484"/>
      <c r="D647" s="493" t="str">
        <f t="shared" si="26"/>
        <v>FLED HBY 51</v>
      </c>
      <c r="F647" s="493" t="str">
        <f t="shared" si="27"/>
        <v>LED, High Bay Fixtures 51 watts</v>
      </c>
      <c r="L647" s="495">
        <f t="shared" si="28"/>
        <v>51</v>
      </c>
      <c r="M647" s="496"/>
    </row>
    <row r="648" spans="1:13" s="493" customFormat="1" ht="14.1" customHeight="1" x14ac:dyDescent="0.2">
      <c r="A648" s="484"/>
      <c r="B648" s="494" t="s">
        <v>2357</v>
      </c>
      <c r="C648" s="484"/>
      <c r="D648" s="493" t="str">
        <f t="shared" si="26"/>
        <v>FLED HBY 52</v>
      </c>
      <c r="F648" s="493" t="str">
        <f t="shared" si="27"/>
        <v>LED, High Bay Fixtures 52 watts</v>
      </c>
      <c r="L648" s="495">
        <f t="shared" si="28"/>
        <v>52</v>
      </c>
      <c r="M648" s="496"/>
    </row>
    <row r="649" spans="1:13" s="493" customFormat="1" ht="14.1" customHeight="1" x14ac:dyDescent="0.2">
      <c r="A649" s="484"/>
      <c r="B649" s="494" t="s">
        <v>2357</v>
      </c>
      <c r="C649" s="484"/>
      <c r="D649" s="493" t="str">
        <f t="shared" si="26"/>
        <v>FLED HBY 53</v>
      </c>
      <c r="F649" s="493" t="str">
        <f t="shared" si="27"/>
        <v>LED, High Bay Fixtures 53 watts</v>
      </c>
      <c r="L649" s="495">
        <f t="shared" si="28"/>
        <v>53</v>
      </c>
      <c r="M649" s="496"/>
    </row>
    <row r="650" spans="1:13" s="493" customFormat="1" ht="14.1" customHeight="1" x14ac:dyDescent="0.2">
      <c r="A650" s="484"/>
      <c r="B650" s="494" t="s">
        <v>2357</v>
      </c>
      <c r="C650" s="484"/>
      <c r="D650" s="493" t="str">
        <f t="shared" si="26"/>
        <v>FLED HBY 54</v>
      </c>
      <c r="F650" s="493" t="str">
        <f t="shared" si="27"/>
        <v>LED, High Bay Fixtures 54 watts</v>
      </c>
      <c r="L650" s="495">
        <f t="shared" si="28"/>
        <v>54</v>
      </c>
      <c r="M650" s="496"/>
    </row>
    <row r="651" spans="1:13" s="493" customFormat="1" ht="14.1" customHeight="1" x14ac:dyDescent="0.2">
      <c r="A651" s="484"/>
      <c r="B651" s="494" t="s">
        <v>2357</v>
      </c>
      <c r="C651" s="484"/>
      <c r="D651" s="493" t="str">
        <f t="shared" si="26"/>
        <v>FLED HBY 55</v>
      </c>
      <c r="F651" s="493" t="str">
        <f t="shared" si="27"/>
        <v>LED, High Bay Fixtures 55 watts</v>
      </c>
      <c r="L651" s="495">
        <f t="shared" si="28"/>
        <v>55</v>
      </c>
      <c r="M651" s="496"/>
    </row>
    <row r="652" spans="1:13" s="493" customFormat="1" ht="14.1" customHeight="1" x14ac:dyDescent="0.2">
      <c r="A652" s="484"/>
      <c r="B652" s="494" t="s">
        <v>2357</v>
      </c>
      <c r="C652" s="484"/>
      <c r="D652" s="493" t="str">
        <f t="shared" si="26"/>
        <v>FLED HBY 56</v>
      </c>
      <c r="F652" s="493" t="str">
        <f t="shared" si="27"/>
        <v>LED, High Bay Fixtures 56 watts</v>
      </c>
      <c r="L652" s="495">
        <f t="shared" si="28"/>
        <v>56</v>
      </c>
      <c r="M652" s="496"/>
    </row>
    <row r="653" spans="1:13" s="493" customFormat="1" ht="14.1" customHeight="1" x14ac:dyDescent="0.2">
      <c r="A653" s="484"/>
      <c r="B653" s="494" t="s">
        <v>2357</v>
      </c>
      <c r="C653" s="484"/>
      <c r="D653" s="493" t="str">
        <f t="shared" si="26"/>
        <v>FLED HBY 57</v>
      </c>
      <c r="F653" s="493" t="str">
        <f t="shared" si="27"/>
        <v>LED, High Bay Fixtures 57 watts</v>
      </c>
      <c r="L653" s="495">
        <f t="shared" si="28"/>
        <v>57</v>
      </c>
      <c r="M653" s="496"/>
    </row>
    <row r="654" spans="1:13" s="493" customFormat="1" ht="14.1" customHeight="1" x14ac:dyDescent="0.2">
      <c r="A654" s="484"/>
      <c r="B654" s="494" t="s">
        <v>2357</v>
      </c>
      <c r="C654" s="484"/>
      <c r="D654" s="493" t="str">
        <f t="shared" si="26"/>
        <v>FLED HBY 58</v>
      </c>
      <c r="F654" s="493" t="str">
        <f t="shared" si="27"/>
        <v>LED, High Bay Fixtures 58 watts</v>
      </c>
      <c r="L654" s="495">
        <f t="shared" si="28"/>
        <v>58</v>
      </c>
      <c r="M654" s="496"/>
    </row>
    <row r="655" spans="1:13" s="493" customFormat="1" ht="14.1" customHeight="1" x14ac:dyDescent="0.2">
      <c r="A655" s="484"/>
      <c r="B655" s="494" t="s">
        <v>2357</v>
      </c>
      <c r="C655" s="484"/>
      <c r="D655" s="493" t="str">
        <f t="shared" si="26"/>
        <v>FLED HBY 59</v>
      </c>
      <c r="F655" s="493" t="str">
        <f t="shared" si="27"/>
        <v>LED, High Bay Fixtures 59 watts</v>
      </c>
      <c r="L655" s="495">
        <f t="shared" si="28"/>
        <v>59</v>
      </c>
      <c r="M655" s="496"/>
    </row>
    <row r="656" spans="1:13" s="493" customFormat="1" ht="14.1" customHeight="1" x14ac:dyDescent="0.2">
      <c r="A656" s="484"/>
      <c r="B656" s="494" t="s">
        <v>2357</v>
      </c>
      <c r="C656" s="484"/>
      <c r="D656" s="493" t="str">
        <f t="shared" si="26"/>
        <v>FLED HBY 60</v>
      </c>
      <c r="F656" s="493" t="str">
        <f t="shared" si="27"/>
        <v>LED, High Bay Fixtures 60 watts</v>
      </c>
      <c r="L656" s="495">
        <f t="shared" si="28"/>
        <v>60</v>
      </c>
      <c r="M656" s="496"/>
    </row>
    <row r="657" spans="1:14" s="493" customFormat="1" ht="14.1" customHeight="1" x14ac:dyDescent="0.2">
      <c r="A657" s="484"/>
      <c r="B657" s="494" t="s">
        <v>2357</v>
      </c>
      <c r="C657" s="484"/>
      <c r="D657" s="493" t="str">
        <f t="shared" si="26"/>
        <v>FLED HBY 61</v>
      </c>
      <c r="F657" s="493" t="str">
        <f t="shared" si="27"/>
        <v>LED, High Bay Fixtures 61 watts</v>
      </c>
      <c r="L657" s="495">
        <f t="shared" si="28"/>
        <v>61</v>
      </c>
      <c r="M657" s="496"/>
    </row>
    <row r="658" spans="1:14" s="493" customFormat="1" ht="14.1" customHeight="1" x14ac:dyDescent="0.2">
      <c r="A658" s="484"/>
      <c r="B658" s="494" t="s">
        <v>2357</v>
      </c>
      <c r="C658" s="484"/>
      <c r="D658" s="493" t="str">
        <f t="shared" si="26"/>
        <v>FLED HBY 62</v>
      </c>
      <c r="F658" s="493" t="str">
        <f t="shared" si="27"/>
        <v>LED, High Bay Fixtures 62 watts</v>
      </c>
      <c r="L658" s="495">
        <f t="shared" si="28"/>
        <v>62</v>
      </c>
      <c r="M658" s="496"/>
    </row>
    <row r="659" spans="1:14" s="493" customFormat="1" ht="14.1" customHeight="1" x14ac:dyDescent="0.2">
      <c r="A659" s="484"/>
      <c r="B659" s="494" t="s">
        <v>2357</v>
      </c>
      <c r="C659" s="484"/>
      <c r="D659" s="493" t="str">
        <f t="shared" si="26"/>
        <v>FLED HBY 63</v>
      </c>
      <c r="F659" s="493" t="str">
        <f t="shared" si="27"/>
        <v>LED, High Bay Fixtures 63 watts</v>
      </c>
      <c r="L659" s="495">
        <f t="shared" si="28"/>
        <v>63</v>
      </c>
      <c r="M659" s="496"/>
    </row>
    <row r="660" spans="1:14" s="493" customFormat="1" ht="14.1" customHeight="1" x14ac:dyDescent="0.2">
      <c r="A660" s="484"/>
      <c r="B660" s="494" t="s">
        <v>2357</v>
      </c>
      <c r="C660" s="484"/>
      <c r="D660" s="493" t="str">
        <f t="shared" si="26"/>
        <v>FLED HBY 64</v>
      </c>
      <c r="F660" s="493" t="str">
        <f t="shared" si="27"/>
        <v>LED, High Bay Fixtures 64 watts</v>
      </c>
      <c r="L660" s="495">
        <f t="shared" si="28"/>
        <v>64</v>
      </c>
      <c r="M660" s="496"/>
    </row>
    <row r="661" spans="1:14" s="493" customFormat="1" ht="14.1" customHeight="1" x14ac:dyDescent="0.2">
      <c r="A661" s="484"/>
      <c r="B661" s="494" t="s">
        <v>2357</v>
      </c>
      <c r="C661" s="484"/>
      <c r="D661" s="493" t="str">
        <f t="shared" si="26"/>
        <v>FLED HBY 65</v>
      </c>
      <c r="F661" s="493" t="str">
        <f t="shared" si="27"/>
        <v>LED, High Bay Fixtures 65 watts</v>
      </c>
      <c r="L661" s="495">
        <f t="shared" si="28"/>
        <v>65</v>
      </c>
      <c r="M661" s="496"/>
    </row>
    <row r="662" spans="1:14" s="493" customFormat="1" ht="14.1" customHeight="1" x14ac:dyDescent="0.2">
      <c r="A662" s="484"/>
      <c r="B662" s="494" t="s">
        <v>2357</v>
      </c>
      <c r="C662" s="484"/>
      <c r="D662" s="493" t="str">
        <f t="shared" si="26"/>
        <v>FLED HBY 66</v>
      </c>
      <c r="F662" s="493" t="str">
        <f t="shared" si="27"/>
        <v>LED, High Bay Fixtures 66 watts</v>
      </c>
      <c r="L662" s="495">
        <f t="shared" si="28"/>
        <v>66</v>
      </c>
      <c r="M662" s="496"/>
    </row>
    <row r="663" spans="1:14" s="493" customFormat="1" ht="14.1" customHeight="1" x14ac:dyDescent="0.2">
      <c r="A663" s="484"/>
      <c r="B663" s="494" t="s">
        <v>2357</v>
      </c>
      <c r="C663" s="484"/>
      <c r="D663" s="493" t="str">
        <f t="shared" si="26"/>
        <v>FLED HBY 67</v>
      </c>
      <c r="F663" s="493" t="str">
        <f t="shared" si="27"/>
        <v>LED, High Bay Fixtures 67 watts</v>
      </c>
      <c r="L663" s="495">
        <f t="shared" si="28"/>
        <v>67</v>
      </c>
      <c r="M663" s="496"/>
    </row>
    <row r="664" spans="1:14" s="493" customFormat="1" ht="14.1" customHeight="1" x14ac:dyDescent="0.2">
      <c r="A664" s="484"/>
      <c r="B664" s="494" t="s">
        <v>2357</v>
      </c>
      <c r="C664" s="484"/>
      <c r="D664" s="493" t="str">
        <f t="shared" si="26"/>
        <v>FLED HBY 68</v>
      </c>
      <c r="F664" s="493" t="str">
        <f t="shared" si="27"/>
        <v>LED, High Bay Fixtures 68 watts</v>
      </c>
      <c r="L664" s="495">
        <f>L665-1</f>
        <v>68</v>
      </c>
      <c r="M664" s="496"/>
    </row>
    <row r="665" spans="1:14" s="493" customFormat="1" ht="14.1" customHeight="1" x14ac:dyDescent="0.2">
      <c r="A665" s="484"/>
      <c r="B665" s="494" t="s">
        <v>2357</v>
      </c>
      <c r="C665" s="484"/>
      <c r="D665" s="493" t="str">
        <f>"FLED HBY "&amp;L665</f>
        <v>FLED HBY 69</v>
      </c>
      <c r="F665" s="493" t="str">
        <f>"LED, High Bay Fixtures "&amp;L665&amp;" watts"</f>
        <v>LED, High Bay Fixtures 69 watts</v>
      </c>
      <c r="L665" s="495">
        <v>69</v>
      </c>
      <c r="M665" s="496"/>
    </row>
    <row r="666" spans="1:14" s="493" customFormat="1" ht="14.1" customHeight="1" x14ac:dyDescent="0.2">
      <c r="A666" s="484"/>
      <c r="B666" s="494" t="s">
        <v>2357</v>
      </c>
      <c r="C666" s="484"/>
      <c r="D666" s="493" t="s">
        <v>2358</v>
      </c>
      <c r="F666" s="493" t="s">
        <v>2359</v>
      </c>
      <c r="L666" s="495">
        <v>70</v>
      </c>
      <c r="M666" s="496" t="str">
        <f t="shared" si="24"/>
        <v xml:space="preserve">LED High Bay </v>
      </c>
      <c r="N666" s="493" t="str">
        <f t="shared" si="25"/>
        <v>E</v>
      </c>
    </row>
    <row r="667" spans="1:14" s="493" customFormat="1" ht="14.1" customHeight="1" x14ac:dyDescent="0.2">
      <c r="A667" s="484"/>
      <c r="B667" s="494" t="s">
        <v>2357</v>
      </c>
      <c r="C667" s="484"/>
      <c r="D667" s="493" t="s">
        <v>2360</v>
      </c>
      <c r="F667" s="493" t="s">
        <v>2361</v>
      </c>
      <c r="L667" s="495">
        <v>71</v>
      </c>
      <c r="M667" s="496" t="str">
        <f t="shared" si="24"/>
        <v xml:space="preserve">LED High Bay </v>
      </c>
      <c r="N667" s="493" t="str">
        <f t="shared" si="25"/>
        <v>E</v>
      </c>
    </row>
    <row r="668" spans="1:14" s="493" customFormat="1" ht="14.1" customHeight="1" x14ac:dyDescent="0.2">
      <c r="A668" s="484"/>
      <c r="B668" s="494" t="s">
        <v>2357</v>
      </c>
      <c r="C668" s="484"/>
      <c r="D668" s="493" t="s">
        <v>2362</v>
      </c>
      <c r="F668" s="493" t="s">
        <v>2363</v>
      </c>
      <c r="L668" s="495">
        <v>72</v>
      </c>
      <c r="M668" s="496" t="str">
        <f t="shared" si="24"/>
        <v xml:space="preserve">LED High Bay </v>
      </c>
      <c r="N668" s="493" t="str">
        <f t="shared" si="25"/>
        <v>E</v>
      </c>
    </row>
    <row r="669" spans="1:14" s="493" customFormat="1" ht="14.1" customHeight="1" x14ac:dyDescent="0.2">
      <c r="A669" s="484"/>
      <c r="B669" s="494" t="s">
        <v>2357</v>
      </c>
      <c r="C669" s="484"/>
      <c r="D669" s="493" t="s">
        <v>2364</v>
      </c>
      <c r="F669" s="493" t="s">
        <v>2365</v>
      </c>
      <c r="L669" s="495">
        <v>73</v>
      </c>
      <c r="M669" s="496" t="str">
        <f t="shared" si="24"/>
        <v xml:space="preserve">LED High Bay </v>
      </c>
      <c r="N669" s="493" t="str">
        <f t="shared" si="25"/>
        <v>E</v>
      </c>
    </row>
    <row r="670" spans="1:14" s="493" customFormat="1" ht="14.1" customHeight="1" x14ac:dyDescent="0.2">
      <c r="A670" s="484"/>
      <c r="B670" s="494" t="s">
        <v>2357</v>
      </c>
      <c r="C670" s="484"/>
      <c r="D670" s="493" t="s">
        <v>2366</v>
      </c>
      <c r="F670" s="493" t="s">
        <v>2367</v>
      </c>
      <c r="L670" s="495">
        <v>74</v>
      </c>
      <c r="M670" s="496" t="str">
        <f t="shared" si="24"/>
        <v xml:space="preserve">LED High Bay </v>
      </c>
      <c r="N670" s="493" t="str">
        <f t="shared" si="25"/>
        <v>E</v>
      </c>
    </row>
    <row r="671" spans="1:14" s="493" customFormat="1" ht="14.1" customHeight="1" x14ac:dyDescent="0.2">
      <c r="A671" s="484"/>
      <c r="B671" s="494" t="s">
        <v>2357</v>
      </c>
      <c r="C671" s="484"/>
      <c r="D671" s="493" t="s">
        <v>2368</v>
      </c>
      <c r="F671" s="493" t="s">
        <v>2369</v>
      </c>
      <c r="L671" s="495">
        <v>75</v>
      </c>
      <c r="M671" s="496" t="str">
        <f t="shared" si="24"/>
        <v xml:space="preserve">LED High Bay </v>
      </c>
      <c r="N671" s="493" t="str">
        <f t="shared" si="25"/>
        <v>E</v>
      </c>
    </row>
    <row r="672" spans="1:14" s="493" customFormat="1" ht="14.1" customHeight="1" x14ac:dyDescent="0.2">
      <c r="A672" s="484"/>
      <c r="B672" s="494" t="s">
        <v>2357</v>
      </c>
      <c r="C672" s="484"/>
      <c r="D672" s="493" t="s">
        <v>2370</v>
      </c>
      <c r="F672" s="493" t="s">
        <v>2371</v>
      </c>
      <c r="L672" s="495">
        <v>76</v>
      </c>
      <c r="M672" s="496" t="str">
        <f t="shared" si="24"/>
        <v xml:space="preserve">LED High Bay </v>
      </c>
      <c r="N672" s="493" t="str">
        <f t="shared" si="25"/>
        <v>E</v>
      </c>
    </row>
    <row r="673" spans="1:14" s="493" customFormat="1" ht="14.1" customHeight="1" x14ac:dyDescent="0.2">
      <c r="A673" s="484"/>
      <c r="B673" s="494" t="s">
        <v>2357</v>
      </c>
      <c r="C673" s="484"/>
      <c r="D673" s="493" t="s">
        <v>2372</v>
      </c>
      <c r="F673" s="493" t="s">
        <v>2373</v>
      </c>
      <c r="L673" s="495">
        <v>77</v>
      </c>
      <c r="M673" s="496" t="str">
        <f t="shared" si="24"/>
        <v xml:space="preserve">LED High Bay </v>
      </c>
      <c r="N673" s="493" t="str">
        <f t="shared" si="25"/>
        <v>E</v>
      </c>
    </row>
    <row r="674" spans="1:14" s="493" customFormat="1" ht="14.1" customHeight="1" x14ac:dyDescent="0.2">
      <c r="A674" s="484"/>
      <c r="B674" s="494" t="s">
        <v>2357</v>
      </c>
      <c r="C674" s="484"/>
      <c r="D674" s="493" t="s">
        <v>2374</v>
      </c>
      <c r="F674" s="493" t="s">
        <v>2375</v>
      </c>
      <c r="L674" s="495">
        <v>78</v>
      </c>
      <c r="M674" s="496" t="str">
        <f t="shared" si="24"/>
        <v xml:space="preserve">LED High Bay </v>
      </c>
      <c r="N674" s="493" t="str">
        <f t="shared" si="25"/>
        <v>E</v>
      </c>
    </row>
    <row r="675" spans="1:14" s="493" customFormat="1" ht="14.1" customHeight="1" x14ac:dyDescent="0.2">
      <c r="A675" s="484"/>
      <c r="B675" s="494" t="s">
        <v>2357</v>
      </c>
      <c r="C675" s="484"/>
      <c r="D675" s="493" t="s">
        <v>2376</v>
      </c>
      <c r="F675" s="493" t="s">
        <v>2377</v>
      </c>
      <c r="L675" s="495">
        <v>79</v>
      </c>
      <c r="M675" s="496" t="str">
        <f t="shared" si="24"/>
        <v xml:space="preserve">LED High Bay </v>
      </c>
      <c r="N675" s="493" t="str">
        <f t="shared" si="25"/>
        <v>E</v>
      </c>
    </row>
    <row r="676" spans="1:14" s="493" customFormat="1" ht="14.1" customHeight="1" x14ac:dyDescent="0.2">
      <c r="A676" s="484"/>
      <c r="B676" s="494" t="s">
        <v>2357</v>
      </c>
      <c r="C676" s="484"/>
      <c r="D676" s="493" t="s">
        <v>2378</v>
      </c>
      <c r="F676" s="493" t="s">
        <v>2379</v>
      </c>
      <c r="L676" s="495">
        <v>80</v>
      </c>
      <c r="M676" s="496" t="str">
        <f t="shared" si="24"/>
        <v xml:space="preserve">LED High Bay </v>
      </c>
      <c r="N676" s="493" t="str">
        <f t="shared" si="25"/>
        <v>E</v>
      </c>
    </row>
    <row r="677" spans="1:14" s="493" customFormat="1" ht="14.1" customHeight="1" x14ac:dyDescent="0.2">
      <c r="A677" s="484"/>
      <c r="B677" s="494" t="s">
        <v>2357</v>
      </c>
      <c r="C677" s="484"/>
      <c r="D677" s="493" t="s">
        <v>2380</v>
      </c>
      <c r="F677" s="493" t="s">
        <v>2381</v>
      </c>
      <c r="L677" s="495">
        <v>81</v>
      </c>
      <c r="M677" s="496" t="str">
        <f t="shared" si="24"/>
        <v xml:space="preserve">LED High Bay </v>
      </c>
      <c r="N677" s="493" t="str">
        <f t="shared" si="25"/>
        <v>E</v>
      </c>
    </row>
    <row r="678" spans="1:14" s="493" customFormat="1" ht="14.1" customHeight="1" x14ac:dyDescent="0.2">
      <c r="A678" s="484"/>
      <c r="B678" s="494" t="s">
        <v>2357</v>
      </c>
      <c r="C678" s="484"/>
      <c r="D678" s="493" t="s">
        <v>2382</v>
      </c>
      <c r="F678" s="493" t="s">
        <v>2383</v>
      </c>
      <c r="L678" s="495">
        <v>82</v>
      </c>
      <c r="M678" s="496" t="str">
        <f t="shared" si="24"/>
        <v xml:space="preserve">LED High Bay </v>
      </c>
      <c r="N678" s="493" t="str">
        <f t="shared" si="25"/>
        <v>E</v>
      </c>
    </row>
    <row r="679" spans="1:14" s="493" customFormat="1" ht="14.1" customHeight="1" x14ac:dyDescent="0.2">
      <c r="A679" s="484"/>
      <c r="B679" s="494" t="s">
        <v>2357</v>
      </c>
      <c r="C679" s="484"/>
      <c r="D679" s="493" t="s">
        <v>2384</v>
      </c>
      <c r="F679" s="493" t="s">
        <v>2385</v>
      </c>
      <c r="L679" s="495">
        <v>83</v>
      </c>
      <c r="M679" s="496" t="str">
        <f t="shared" si="24"/>
        <v xml:space="preserve">LED High Bay </v>
      </c>
      <c r="N679" s="493" t="str">
        <f t="shared" si="25"/>
        <v>E</v>
      </c>
    </row>
    <row r="680" spans="1:14" s="493" customFormat="1" ht="14.1" customHeight="1" x14ac:dyDescent="0.2">
      <c r="A680" s="484"/>
      <c r="B680" s="494" t="s">
        <v>2357</v>
      </c>
      <c r="C680" s="484"/>
      <c r="D680" s="493" t="s">
        <v>2386</v>
      </c>
      <c r="F680" s="493" t="s">
        <v>2387</v>
      </c>
      <c r="L680" s="495">
        <v>84</v>
      </c>
      <c r="M680" s="496" t="str">
        <f t="shared" si="24"/>
        <v xml:space="preserve">LED High Bay </v>
      </c>
      <c r="N680" s="493" t="str">
        <f t="shared" si="25"/>
        <v>E</v>
      </c>
    </row>
    <row r="681" spans="1:14" s="493" customFormat="1" ht="14.1" customHeight="1" x14ac:dyDescent="0.2">
      <c r="A681" s="484"/>
      <c r="B681" s="494" t="s">
        <v>2357</v>
      </c>
      <c r="C681" s="484"/>
      <c r="D681" s="493" t="s">
        <v>2388</v>
      </c>
      <c r="F681" s="493" t="s">
        <v>2389</v>
      </c>
      <c r="L681" s="495">
        <v>85</v>
      </c>
      <c r="M681" s="496" t="str">
        <f t="shared" si="24"/>
        <v xml:space="preserve">LED High Bay </v>
      </c>
      <c r="N681" s="493" t="str">
        <f t="shared" si="25"/>
        <v>E</v>
      </c>
    </row>
    <row r="682" spans="1:14" s="493" customFormat="1" ht="14.1" customHeight="1" x14ac:dyDescent="0.2">
      <c r="A682" s="484"/>
      <c r="B682" s="494" t="s">
        <v>2357</v>
      </c>
      <c r="C682" s="484"/>
      <c r="D682" s="493" t="s">
        <v>2390</v>
      </c>
      <c r="F682" s="493" t="s">
        <v>2391</v>
      </c>
      <c r="L682" s="495">
        <v>86</v>
      </c>
      <c r="M682" s="496" t="str">
        <f t="shared" si="24"/>
        <v xml:space="preserve">LED High Bay </v>
      </c>
      <c r="N682" s="493" t="str">
        <f t="shared" si="25"/>
        <v>E</v>
      </c>
    </row>
    <row r="683" spans="1:14" s="493" customFormat="1" ht="14.1" customHeight="1" x14ac:dyDescent="0.2">
      <c r="A683" s="484"/>
      <c r="B683" s="494" t="s">
        <v>2357</v>
      </c>
      <c r="C683" s="484"/>
      <c r="D683" s="493" t="s">
        <v>2392</v>
      </c>
      <c r="F683" s="493" t="s">
        <v>2393</v>
      </c>
      <c r="L683" s="495">
        <v>87</v>
      </c>
      <c r="M683" s="496" t="str">
        <f t="shared" si="24"/>
        <v xml:space="preserve">LED High Bay </v>
      </c>
      <c r="N683" s="493" t="str">
        <f t="shared" si="25"/>
        <v>E</v>
      </c>
    </row>
    <row r="684" spans="1:14" s="493" customFormat="1" ht="14.1" customHeight="1" x14ac:dyDescent="0.2">
      <c r="A684" s="484"/>
      <c r="B684" s="494" t="s">
        <v>2357</v>
      </c>
      <c r="C684" s="484"/>
      <c r="D684" s="493" t="s">
        <v>2394</v>
      </c>
      <c r="F684" s="493" t="s">
        <v>2395</v>
      </c>
      <c r="L684" s="495">
        <v>88</v>
      </c>
      <c r="M684" s="496" t="str">
        <f t="shared" ref="M684:M747" si="29">B684</f>
        <v xml:space="preserve">LED High Bay </v>
      </c>
      <c r="N684" s="493" t="str">
        <f t="shared" ref="N684:N747" si="30">MID(D684,3,1)</f>
        <v>E</v>
      </c>
    </row>
    <row r="685" spans="1:14" s="493" customFormat="1" ht="14.1" customHeight="1" x14ac:dyDescent="0.2">
      <c r="A685" s="484"/>
      <c r="B685" s="494" t="s">
        <v>2357</v>
      </c>
      <c r="C685" s="484"/>
      <c r="D685" s="493" t="s">
        <v>2396</v>
      </c>
      <c r="F685" s="493" t="s">
        <v>2397</v>
      </c>
      <c r="L685" s="495">
        <v>89</v>
      </c>
      <c r="M685" s="496" t="str">
        <f t="shared" si="29"/>
        <v xml:space="preserve">LED High Bay </v>
      </c>
      <c r="N685" s="493" t="str">
        <f t="shared" si="30"/>
        <v>E</v>
      </c>
    </row>
    <row r="686" spans="1:14" s="493" customFormat="1" ht="14.1" customHeight="1" x14ac:dyDescent="0.2">
      <c r="A686" s="484"/>
      <c r="B686" s="494" t="s">
        <v>2357</v>
      </c>
      <c r="C686" s="484"/>
      <c r="D686" s="493" t="s">
        <v>2398</v>
      </c>
      <c r="F686" s="493" t="s">
        <v>2399</v>
      </c>
      <c r="L686" s="495">
        <v>90</v>
      </c>
      <c r="M686" s="496" t="str">
        <f t="shared" si="29"/>
        <v xml:space="preserve">LED High Bay </v>
      </c>
      <c r="N686" s="493" t="str">
        <f t="shared" si="30"/>
        <v>E</v>
      </c>
    </row>
    <row r="687" spans="1:14" s="493" customFormat="1" ht="14.1" customHeight="1" x14ac:dyDescent="0.2">
      <c r="A687" s="484"/>
      <c r="B687" s="494" t="s">
        <v>2357</v>
      </c>
      <c r="C687" s="484"/>
      <c r="D687" s="493" t="s">
        <v>2400</v>
      </c>
      <c r="F687" s="493" t="s">
        <v>2401</v>
      </c>
      <c r="L687" s="495">
        <v>91</v>
      </c>
      <c r="M687" s="496" t="str">
        <f t="shared" si="29"/>
        <v xml:space="preserve">LED High Bay </v>
      </c>
      <c r="N687" s="493" t="str">
        <f t="shared" si="30"/>
        <v>E</v>
      </c>
    </row>
    <row r="688" spans="1:14" s="493" customFormat="1" ht="14.1" customHeight="1" x14ac:dyDescent="0.2">
      <c r="A688" s="484"/>
      <c r="B688" s="494" t="s">
        <v>2357</v>
      </c>
      <c r="C688" s="484"/>
      <c r="D688" s="493" t="s">
        <v>2402</v>
      </c>
      <c r="F688" s="493" t="s">
        <v>2403</v>
      </c>
      <c r="L688" s="495">
        <v>92</v>
      </c>
      <c r="M688" s="496" t="str">
        <f t="shared" si="29"/>
        <v xml:space="preserve">LED High Bay </v>
      </c>
      <c r="N688" s="493" t="str">
        <f t="shared" si="30"/>
        <v>E</v>
      </c>
    </row>
    <row r="689" spans="1:14" s="493" customFormat="1" ht="14.1" customHeight="1" x14ac:dyDescent="0.2">
      <c r="A689" s="484"/>
      <c r="B689" s="494" t="s">
        <v>2357</v>
      </c>
      <c r="C689" s="484"/>
      <c r="D689" s="493" t="s">
        <v>2404</v>
      </c>
      <c r="F689" s="493" t="s">
        <v>2405</v>
      </c>
      <c r="L689" s="495">
        <v>93</v>
      </c>
      <c r="M689" s="496" t="str">
        <f t="shared" si="29"/>
        <v xml:space="preserve">LED High Bay </v>
      </c>
      <c r="N689" s="493" t="str">
        <f t="shared" si="30"/>
        <v>E</v>
      </c>
    </row>
    <row r="690" spans="1:14" s="493" customFormat="1" ht="14.1" customHeight="1" x14ac:dyDescent="0.2">
      <c r="A690" s="484"/>
      <c r="B690" s="494" t="s">
        <v>2357</v>
      </c>
      <c r="C690" s="484"/>
      <c r="D690" s="493" t="s">
        <v>2406</v>
      </c>
      <c r="F690" s="493" t="s">
        <v>2407</v>
      </c>
      <c r="L690" s="495">
        <v>94</v>
      </c>
      <c r="M690" s="496" t="str">
        <f t="shared" si="29"/>
        <v xml:space="preserve">LED High Bay </v>
      </c>
      <c r="N690" s="493" t="str">
        <f t="shared" si="30"/>
        <v>E</v>
      </c>
    </row>
    <row r="691" spans="1:14" s="493" customFormat="1" ht="14.1" customHeight="1" x14ac:dyDescent="0.2">
      <c r="A691" s="484"/>
      <c r="B691" s="494" t="s">
        <v>2357</v>
      </c>
      <c r="C691" s="484"/>
      <c r="D691" s="493" t="s">
        <v>2408</v>
      </c>
      <c r="F691" s="493" t="s">
        <v>2409</v>
      </c>
      <c r="L691" s="495">
        <v>95</v>
      </c>
      <c r="M691" s="496" t="str">
        <f t="shared" si="29"/>
        <v xml:space="preserve">LED High Bay </v>
      </c>
      <c r="N691" s="493" t="str">
        <f t="shared" si="30"/>
        <v>E</v>
      </c>
    </row>
    <row r="692" spans="1:14" s="493" customFormat="1" ht="14.1" customHeight="1" x14ac:dyDescent="0.2">
      <c r="A692" s="484"/>
      <c r="B692" s="494" t="s">
        <v>2357</v>
      </c>
      <c r="C692" s="484"/>
      <c r="D692" s="493" t="s">
        <v>2410</v>
      </c>
      <c r="F692" s="493" t="s">
        <v>2411</v>
      </c>
      <c r="L692" s="495">
        <v>96</v>
      </c>
      <c r="M692" s="496" t="str">
        <f t="shared" si="29"/>
        <v xml:space="preserve">LED High Bay </v>
      </c>
      <c r="N692" s="493" t="str">
        <f t="shared" si="30"/>
        <v>E</v>
      </c>
    </row>
    <row r="693" spans="1:14" s="493" customFormat="1" ht="14.1" customHeight="1" x14ac:dyDescent="0.2">
      <c r="A693" s="484"/>
      <c r="B693" s="494" t="s">
        <v>2357</v>
      </c>
      <c r="C693" s="484"/>
      <c r="D693" s="493" t="s">
        <v>2412</v>
      </c>
      <c r="F693" s="493" t="s">
        <v>2413</v>
      </c>
      <c r="L693" s="495">
        <v>97</v>
      </c>
      <c r="M693" s="496" t="str">
        <f t="shared" si="29"/>
        <v xml:space="preserve">LED High Bay </v>
      </c>
      <c r="N693" s="493" t="str">
        <f t="shared" si="30"/>
        <v>E</v>
      </c>
    </row>
    <row r="694" spans="1:14" s="493" customFormat="1" ht="14.1" customHeight="1" x14ac:dyDescent="0.2">
      <c r="A694" s="484"/>
      <c r="B694" s="494" t="s">
        <v>2357</v>
      </c>
      <c r="C694" s="484"/>
      <c r="D694" s="493" t="s">
        <v>2414</v>
      </c>
      <c r="F694" s="493" t="s">
        <v>2415</v>
      </c>
      <c r="L694" s="495">
        <v>98</v>
      </c>
      <c r="M694" s="496" t="str">
        <f t="shared" si="29"/>
        <v xml:space="preserve">LED High Bay </v>
      </c>
      <c r="N694" s="493" t="str">
        <f t="shared" si="30"/>
        <v>E</v>
      </c>
    </row>
    <row r="695" spans="1:14" s="493" customFormat="1" ht="14.1" customHeight="1" x14ac:dyDescent="0.2">
      <c r="A695" s="484"/>
      <c r="B695" s="494" t="s">
        <v>2357</v>
      </c>
      <c r="C695" s="484"/>
      <c r="D695" s="493" t="s">
        <v>2416</v>
      </c>
      <c r="F695" s="493" t="s">
        <v>2417</v>
      </c>
      <c r="L695" s="495">
        <v>99</v>
      </c>
      <c r="M695" s="496" t="str">
        <f t="shared" si="29"/>
        <v xml:space="preserve">LED High Bay </v>
      </c>
      <c r="N695" s="493" t="str">
        <f t="shared" si="30"/>
        <v>E</v>
      </c>
    </row>
    <row r="696" spans="1:14" s="493" customFormat="1" ht="14.1" customHeight="1" x14ac:dyDescent="0.2">
      <c r="A696" s="484"/>
      <c r="B696" s="494" t="s">
        <v>2357</v>
      </c>
      <c r="C696" s="484"/>
      <c r="D696" s="493" t="s">
        <v>2418</v>
      </c>
      <c r="F696" s="493" t="s">
        <v>2419</v>
      </c>
      <c r="L696" s="495">
        <v>100</v>
      </c>
      <c r="M696" s="496" t="str">
        <f t="shared" si="29"/>
        <v xml:space="preserve">LED High Bay </v>
      </c>
      <c r="N696" s="493" t="str">
        <f t="shared" si="30"/>
        <v>E</v>
      </c>
    </row>
    <row r="697" spans="1:14" s="493" customFormat="1" ht="14.1" customHeight="1" x14ac:dyDescent="0.2">
      <c r="A697" s="484"/>
      <c r="B697" s="494" t="s">
        <v>2357</v>
      </c>
      <c r="C697" s="484"/>
      <c r="D697" s="493" t="s">
        <v>2420</v>
      </c>
      <c r="F697" s="493" t="s">
        <v>2421</v>
      </c>
      <c r="L697" s="495">
        <v>101</v>
      </c>
      <c r="M697" s="496" t="str">
        <f t="shared" si="29"/>
        <v xml:space="preserve">LED High Bay </v>
      </c>
      <c r="N697" s="493" t="str">
        <f t="shared" si="30"/>
        <v>E</v>
      </c>
    </row>
    <row r="698" spans="1:14" s="493" customFormat="1" ht="14.1" customHeight="1" x14ac:dyDescent="0.2">
      <c r="A698" s="484"/>
      <c r="B698" s="494" t="s">
        <v>2357</v>
      </c>
      <c r="C698" s="484"/>
      <c r="D698" s="493" t="s">
        <v>2422</v>
      </c>
      <c r="F698" s="493" t="s">
        <v>2423</v>
      </c>
      <c r="L698" s="495">
        <v>102</v>
      </c>
      <c r="M698" s="496" t="str">
        <f t="shared" si="29"/>
        <v xml:space="preserve">LED High Bay </v>
      </c>
      <c r="N698" s="493" t="str">
        <f t="shared" si="30"/>
        <v>E</v>
      </c>
    </row>
    <row r="699" spans="1:14" s="493" customFormat="1" ht="14.1" customHeight="1" x14ac:dyDescent="0.2">
      <c r="A699" s="484"/>
      <c r="B699" s="494" t="s">
        <v>2357</v>
      </c>
      <c r="C699" s="484"/>
      <c r="D699" s="493" t="s">
        <v>2424</v>
      </c>
      <c r="F699" s="493" t="s">
        <v>2425</v>
      </c>
      <c r="L699" s="495">
        <v>103</v>
      </c>
      <c r="M699" s="496" t="str">
        <f t="shared" si="29"/>
        <v xml:space="preserve">LED High Bay </v>
      </c>
      <c r="N699" s="493" t="str">
        <f t="shared" si="30"/>
        <v>E</v>
      </c>
    </row>
    <row r="700" spans="1:14" s="493" customFormat="1" ht="14.1" customHeight="1" x14ac:dyDescent="0.2">
      <c r="A700" s="484"/>
      <c r="B700" s="494" t="s">
        <v>2357</v>
      </c>
      <c r="C700" s="484"/>
      <c r="D700" s="493" t="s">
        <v>2426</v>
      </c>
      <c r="F700" s="493" t="s">
        <v>2427</v>
      </c>
      <c r="L700" s="495">
        <v>104</v>
      </c>
      <c r="M700" s="496" t="str">
        <f t="shared" si="29"/>
        <v xml:space="preserve">LED High Bay </v>
      </c>
      <c r="N700" s="493" t="str">
        <f t="shared" si="30"/>
        <v>E</v>
      </c>
    </row>
    <row r="701" spans="1:14" s="493" customFormat="1" ht="14.1" customHeight="1" x14ac:dyDescent="0.2">
      <c r="A701" s="484"/>
      <c r="B701" s="494" t="s">
        <v>2357</v>
      </c>
      <c r="C701" s="484"/>
      <c r="D701" s="493" t="s">
        <v>2428</v>
      </c>
      <c r="F701" s="493" t="s">
        <v>2429</v>
      </c>
      <c r="L701" s="495">
        <v>105</v>
      </c>
      <c r="M701" s="496" t="str">
        <f t="shared" si="29"/>
        <v xml:space="preserve">LED High Bay </v>
      </c>
      <c r="N701" s="493" t="str">
        <f t="shared" si="30"/>
        <v>E</v>
      </c>
    </row>
    <row r="702" spans="1:14" s="493" customFormat="1" ht="14.1" customHeight="1" x14ac:dyDescent="0.2">
      <c r="A702" s="484"/>
      <c r="B702" s="494" t="s">
        <v>2357</v>
      </c>
      <c r="C702" s="484"/>
      <c r="D702" s="493" t="s">
        <v>2430</v>
      </c>
      <c r="F702" s="493" t="s">
        <v>2431</v>
      </c>
      <c r="L702" s="495">
        <v>106</v>
      </c>
      <c r="M702" s="496" t="str">
        <f t="shared" si="29"/>
        <v xml:space="preserve">LED High Bay </v>
      </c>
      <c r="N702" s="493" t="str">
        <f t="shared" si="30"/>
        <v>E</v>
      </c>
    </row>
    <row r="703" spans="1:14" s="493" customFormat="1" ht="14.1" customHeight="1" x14ac:dyDescent="0.2">
      <c r="A703" s="484"/>
      <c r="B703" s="494" t="s">
        <v>2357</v>
      </c>
      <c r="C703" s="484"/>
      <c r="D703" s="493" t="s">
        <v>2432</v>
      </c>
      <c r="F703" s="493" t="s">
        <v>2433</v>
      </c>
      <c r="L703" s="495">
        <v>107</v>
      </c>
      <c r="M703" s="496" t="str">
        <f t="shared" si="29"/>
        <v xml:space="preserve">LED High Bay </v>
      </c>
      <c r="N703" s="493" t="str">
        <f t="shared" si="30"/>
        <v>E</v>
      </c>
    </row>
    <row r="704" spans="1:14" s="493" customFormat="1" ht="14.1" customHeight="1" x14ac:dyDescent="0.2">
      <c r="A704" s="484"/>
      <c r="B704" s="494" t="s">
        <v>2357</v>
      </c>
      <c r="C704" s="484"/>
      <c r="D704" s="493" t="s">
        <v>2434</v>
      </c>
      <c r="F704" s="493" t="s">
        <v>2435</v>
      </c>
      <c r="L704" s="495">
        <v>108</v>
      </c>
      <c r="M704" s="496" t="str">
        <f t="shared" si="29"/>
        <v xml:space="preserve">LED High Bay </v>
      </c>
      <c r="N704" s="493" t="str">
        <f t="shared" si="30"/>
        <v>E</v>
      </c>
    </row>
    <row r="705" spans="1:14" s="493" customFormat="1" ht="14.1" customHeight="1" x14ac:dyDescent="0.2">
      <c r="A705" s="484"/>
      <c r="B705" s="494" t="s">
        <v>2357</v>
      </c>
      <c r="C705" s="484"/>
      <c r="D705" s="493" t="s">
        <v>2436</v>
      </c>
      <c r="F705" s="493" t="s">
        <v>2437</v>
      </c>
      <c r="L705" s="495">
        <v>109</v>
      </c>
      <c r="M705" s="496" t="str">
        <f t="shared" si="29"/>
        <v xml:space="preserve">LED High Bay </v>
      </c>
      <c r="N705" s="493" t="str">
        <f t="shared" si="30"/>
        <v>E</v>
      </c>
    </row>
    <row r="706" spans="1:14" s="493" customFormat="1" ht="14.1" customHeight="1" x14ac:dyDescent="0.2">
      <c r="A706" s="484"/>
      <c r="B706" s="494" t="s">
        <v>2357</v>
      </c>
      <c r="C706" s="484"/>
      <c r="D706" s="493" t="s">
        <v>2438</v>
      </c>
      <c r="F706" s="493" t="s">
        <v>2439</v>
      </c>
      <c r="L706" s="495">
        <v>110</v>
      </c>
      <c r="M706" s="496" t="str">
        <f t="shared" si="29"/>
        <v xml:space="preserve">LED High Bay </v>
      </c>
      <c r="N706" s="493" t="str">
        <f t="shared" si="30"/>
        <v>E</v>
      </c>
    </row>
    <row r="707" spans="1:14" s="493" customFormat="1" ht="14.1" customHeight="1" x14ac:dyDescent="0.2">
      <c r="A707" s="484"/>
      <c r="B707" s="494" t="s">
        <v>2357</v>
      </c>
      <c r="C707" s="484"/>
      <c r="D707" s="493" t="s">
        <v>2440</v>
      </c>
      <c r="F707" s="493" t="s">
        <v>2441</v>
      </c>
      <c r="L707" s="495">
        <v>111</v>
      </c>
      <c r="M707" s="496" t="str">
        <f t="shared" si="29"/>
        <v xml:space="preserve">LED High Bay </v>
      </c>
      <c r="N707" s="493" t="str">
        <f t="shared" si="30"/>
        <v>E</v>
      </c>
    </row>
    <row r="708" spans="1:14" s="493" customFormat="1" ht="14.1" customHeight="1" x14ac:dyDescent="0.2">
      <c r="A708" s="484"/>
      <c r="B708" s="494" t="s">
        <v>2357</v>
      </c>
      <c r="C708" s="484"/>
      <c r="D708" s="493" t="s">
        <v>2442</v>
      </c>
      <c r="F708" s="493" t="s">
        <v>2443</v>
      </c>
      <c r="L708" s="495">
        <v>112</v>
      </c>
      <c r="M708" s="496" t="str">
        <f t="shared" si="29"/>
        <v xml:space="preserve">LED High Bay </v>
      </c>
      <c r="N708" s="493" t="str">
        <f t="shared" si="30"/>
        <v>E</v>
      </c>
    </row>
    <row r="709" spans="1:14" s="493" customFormat="1" ht="14.1" customHeight="1" x14ac:dyDescent="0.2">
      <c r="A709" s="484"/>
      <c r="B709" s="494" t="s">
        <v>2357</v>
      </c>
      <c r="C709" s="484"/>
      <c r="D709" s="493" t="s">
        <v>2444</v>
      </c>
      <c r="F709" s="493" t="s">
        <v>2445</v>
      </c>
      <c r="L709" s="495">
        <v>113</v>
      </c>
      <c r="M709" s="496" t="str">
        <f t="shared" si="29"/>
        <v xml:space="preserve">LED High Bay </v>
      </c>
      <c r="N709" s="493" t="str">
        <f t="shared" si="30"/>
        <v>E</v>
      </c>
    </row>
    <row r="710" spans="1:14" s="493" customFormat="1" ht="14.1" customHeight="1" x14ac:dyDescent="0.2">
      <c r="A710" s="484"/>
      <c r="B710" s="494" t="s">
        <v>2357</v>
      </c>
      <c r="C710" s="484"/>
      <c r="D710" s="493" t="s">
        <v>2446</v>
      </c>
      <c r="F710" s="493" t="s">
        <v>2447</v>
      </c>
      <c r="L710" s="495">
        <v>114</v>
      </c>
      <c r="M710" s="496" t="str">
        <f t="shared" si="29"/>
        <v xml:space="preserve">LED High Bay </v>
      </c>
      <c r="N710" s="493" t="str">
        <f t="shared" si="30"/>
        <v>E</v>
      </c>
    </row>
    <row r="711" spans="1:14" s="493" customFormat="1" ht="14.1" customHeight="1" x14ac:dyDescent="0.2">
      <c r="A711" s="484"/>
      <c r="B711" s="494" t="s">
        <v>2357</v>
      </c>
      <c r="C711" s="484"/>
      <c r="D711" s="493" t="s">
        <v>2448</v>
      </c>
      <c r="F711" s="493" t="s">
        <v>2449</v>
      </c>
      <c r="L711" s="495">
        <v>115</v>
      </c>
      <c r="M711" s="496" t="str">
        <f t="shared" si="29"/>
        <v xml:space="preserve">LED High Bay </v>
      </c>
      <c r="N711" s="493" t="str">
        <f t="shared" si="30"/>
        <v>E</v>
      </c>
    </row>
    <row r="712" spans="1:14" s="493" customFormat="1" ht="14.1" customHeight="1" x14ac:dyDescent="0.2">
      <c r="A712" s="484"/>
      <c r="B712" s="494" t="s">
        <v>2357</v>
      </c>
      <c r="C712" s="484"/>
      <c r="D712" s="493" t="s">
        <v>2450</v>
      </c>
      <c r="F712" s="493" t="s">
        <v>2451</v>
      </c>
      <c r="L712" s="495">
        <v>116</v>
      </c>
      <c r="M712" s="496" t="str">
        <f t="shared" si="29"/>
        <v xml:space="preserve">LED High Bay </v>
      </c>
      <c r="N712" s="493" t="str">
        <f t="shared" si="30"/>
        <v>E</v>
      </c>
    </row>
    <row r="713" spans="1:14" s="493" customFormat="1" ht="14.1" customHeight="1" x14ac:dyDescent="0.2">
      <c r="A713" s="484"/>
      <c r="B713" s="494" t="s">
        <v>2357</v>
      </c>
      <c r="C713" s="484"/>
      <c r="D713" s="493" t="s">
        <v>2452</v>
      </c>
      <c r="F713" s="493" t="s">
        <v>2453</v>
      </c>
      <c r="L713" s="495">
        <v>117</v>
      </c>
      <c r="M713" s="496" t="str">
        <f t="shared" si="29"/>
        <v xml:space="preserve">LED High Bay </v>
      </c>
      <c r="N713" s="493" t="str">
        <f t="shared" si="30"/>
        <v>E</v>
      </c>
    </row>
    <row r="714" spans="1:14" s="493" customFormat="1" ht="14.1" customHeight="1" x14ac:dyDescent="0.2">
      <c r="A714" s="484"/>
      <c r="B714" s="494" t="s">
        <v>2357</v>
      </c>
      <c r="C714" s="484"/>
      <c r="D714" s="493" t="s">
        <v>2454</v>
      </c>
      <c r="F714" s="493" t="s">
        <v>2455</v>
      </c>
      <c r="L714" s="495">
        <v>118</v>
      </c>
      <c r="M714" s="496" t="str">
        <f t="shared" si="29"/>
        <v xml:space="preserve">LED High Bay </v>
      </c>
      <c r="N714" s="493" t="str">
        <f t="shared" si="30"/>
        <v>E</v>
      </c>
    </row>
    <row r="715" spans="1:14" s="493" customFormat="1" ht="14.1" customHeight="1" x14ac:dyDescent="0.2">
      <c r="A715" s="484"/>
      <c r="B715" s="494" t="s">
        <v>2357</v>
      </c>
      <c r="C715" s="484"/>
      <c r="D715" s="493" t="s">
        <v>2456</v>
      </c>
      <c r="F715" s="493" t="s">
        <v>2457</v>
      </c>
      <c r="L715" s="495">
        <v>119</v>
      </c>
      <c r="M715" s="496" t="str">
        <f t="shared" si="29"/>
        <v xml:space="preserve">LED High Bay </v>
      </c>
      <c r="N715" s="493" t="str">
        <f t="shared" si="30"/>
        <v>E</v>
      </c>
    </row>
    <row r="716" spans="1:14" s="493" customFormat="1" ht="14.1" customHeight="1" x14ac:dyDescent="0.2">
      <c r="A716" s="484"/>
      <c r="B716" s="494" t="s">
        <v>2357</v>
      </c>
      <c r="C716" s="484"/>
      <c r="D716" s="493" t="s">
        <v>2458</v>
      </c>
      <c r="F716" s="493" t="s">
        <v>2459</v>
      </c>
      <c r="L716" s="495">
        <v>120</v>
      </c>
      <c r="M716" s="496" t="str">
        <f t="shared" si="29"/>
        <v xml:space="preserve">LED High Bay </v>
      </c>
      <c r="N716" s="493" t="str">
        <f t="shared" si="30"/>
        <v>E</v>
      </c>
    </row>
    <row r="717" spans="1:14" s="493" customFormat="1" ht="14.1" customHeight="1" x14ac:dyDescent="0.2">
      <c r="A717" s="484"/>
      <c r="B717" s="494" t="s">
        <v>2357</v>
      </c>
      <c r="C717" s="484"/>
      <c r="D717" s="493" t="s">
        <v>2460</v>
      </c>
      <c r="F717" s="493" t="s">
        <v>2461</v>
      </c>
      <c r="L717" s="495">
        <v>121</v>
      </c>
      <c r="M717" s="496" t="str">
        <f t="shared" si="29"/>
        <v xml:space="preserve">LED High Bay </v>
      </c>
      <c r="N717" s="493" t="str">
        <f t="shared" si="30"/>
        <v>E</v>
      </c>
    </row>
    <row r="718" spans="1:14" s="493" customFormat="1" ht="14.1" customHeight="1" x14ac:dyDescent="0.2">
      <c r="A718" s="484"/>
      <c r="B718" s="494" t="s">
        <v>2357</v>
      </c>
      <c r="C718" s="484"/>
      <c r="D718" s="493" t="s">
        <v>2462</v>
      </c>
      <c r="F718" s="493" t="s">
        <v>2463</v>
      </c>
      <c r="L718" s="495">
        <v>122</v>
      </c>
      <c r="M718" s="496" t="str">
        <f t="shared" si="29"/>
        <v xml:space="preserve">LED High Bay </v>
      </c>
      <c r="N718" s="493" t="str">
        <f t="shared" si="30"/>
        <v>E</v>
      </c>
    </row>
    <row r="719" spans="1:14" s="493" customFormat="1" ht="14.1" customHeight="1" x14ac:dyDescent="0.2">
      <c r="A719" s="484"/>
      <c r="B719" s="494" t="s">
        <v>2357</v>
      </c>
      <c r="C719" s="484"/>
      <c r="D719" s="493" t="s">
        <v>2464</v>
      </c>
      <c r="F719" s="493" t="s">
        <v>2465</v>
      </c>
      <c r="L719" s="495">
        <v>123</v>
      </c>
      <c r="M719" s="496" t="str">
        <f t="shared" si="29"/>
        <v xml:space="preserve">LED High Bay </v>
      </c>
      <c r="N719" s="493" t="str">
        <f t="shared" si="30"/>
        <v>E</v>
      </c>
    </row>
    <row r="720" spans="1:14" s="493" customFormat="1" ht="14.1" customHeight="1" x14ac:dyDescent="0.2">
      <c r="A720" s="484"/>
      <c r="B720" s="494" t="s">
        <v>2357</v>
      </c>
      <c r="C720" s="484"/>
      <c r="D720" s="493" t="s">
        <v>2466</v>
      </c>
      <c r="F720" s="493" t="s">
        <v>2467</v>
      </c>
      <c r="L720" s="495">
        <v>124</v>
      </c>
      <c r="M720" s="496" t="str">
        <f t="shared" si="29"/>
        <v xml:space="preserve">LED High Bay </v>
      </c>
      <c r="N720" s="493" t="str">
        <f t="shared" si="30"/>
        <v>E</v>
      </c>
    </row>
    <row r="721" spans="1:14" s="493" customFormat="1" ht="14.1" customHeight="1" x14ac:dyDescent="0.2">
      <c r="A721" s="484"/>
      <c r="B721" s="494" t="s">
        <v>2357</v>
      </c>
      <c r="C721" s="484"/>
      <c r="D721" s="493" t="s">
        <v>2468</v>
      </c>
      <c r="F721" s="493" t="s">
        <v>2469</v>
      </c>
      <c r="L721" s="495">
        <v>125</v>
      </c>
      <c r="M721" s="496" t="str">
        <f t="shared" si="29"/>
        <v xml:space="preserve">LED High Bay </v>
      </c>
      <c r="N721" s="493" t="str">
        <f t="shared" si="30"/>
        <v>E</v>
      </c>
    </row>
    <row r="722" spans="1:14" s="493" customFormat="1" ht="14.1" customHeight="1" x14ac:dyDescent="0.2">
      <c r="A722" s="484"/>
      <c r="B722" s="494" t="s">
        <v>2357</v>
      </c>
      <c r="C722" s="484"/>
      <c r="D722" s="493" t="s">
        <v>2470</v>
      </c>
      <c r="F722" s="493" t="s">
        <v>2471</v>
      </c>
      <c r="L722" s="495">
        <v>126</v>
      </c>
      <c r="M722" s="496" t="str">
        <f t="shared" si="29"/>
        <v xml:space="preserve">LED High Bay </v>
      </c>
      <c r="N722" s="493" t="str">
        <f t="shared" si="30"/>
        <v>E</v>
      </c>
    </row>
    <row r="723" spans="1:14" s="493" customFormat="1" ht="14.1" customHeight="1" x14ac:dyDescent="0.2">
      <c r="A723" s="484"/>
      <c r="B723" s="494" t="s">
        <v>2357</v>
      </c>
      <c r="C723" s="484"/>
      <c r="D723" s="493" t="s">
        <v>2472</v>
      </c>
      <c r="F723" s="493" t="s">
        <v>2473</v>
      </c>
      <c r="L723" s="495">
        <v>127</v>
      </c>
      <c r="M723" s="496" t="str">
        <f t="shared" si="29"/>
        <v xml:space="preserve">LED High Bay </v>
      </c>
      <c r="N723" s="493" t="str">
        <f t="shared" si="30"/>
        <v>E</v>
      </c>
    </row>
    <row r="724" spans="1:14" s="493" customFormat="1" ht="14.1" customHeight="1" x14ac:dyDescent="0.2">
      <c r="A724" s="484"/>
      <c r="B724" s="494" t="s">
        <v>2357</v>
      </c>
      <c r="C724" s="484"/>
      <c r="D724" s="493" t="s">
        <v>2474</v>
      </c>
      <c r="F724" s="493" t="s">
        <v>2475</v>
      </c>
      <c r="L724" s="495">
        <v>128</v>
      </c>
      <c r="M724" s="496" t="str">
        <f t="shared" si="29"/>
        <v xml:space="preserve">LED High Bay </v>
      </c>
      <c r="N724" s="493" t="str">
        <f t="shared" si="30"/>
        <v>E</v>
      </c>
    </row>
    <row r="725" spans="1:14" s="493" customFormat="1" ht="14.1" customHeight="1" x14ac:dyDescent="0.2">
      <c r="A725" s="484"/>
      <c r="B725" s="494" t="s">
        <v>2357</v>
      </c>
      <c r="C725" s="484"/>
      <c r="D725" s="493" t="s">
        <v>2476</v>
      </c>
      <c r="F725" s="493" t="s">
        <v>2477</v>
      </c>
      <c r="L725" s="495">
        <v>129</v>
      </c>
      <c r="M725" s="496" t="str">
        <f t="shared" si="29"/>
        <v xml:space="preserve">LED High Bay </v>
      </c>
      <c r="N725" s="493" t="str">
        <f t="shared" si="30"/>
        <v>E</v>
      </c>
    </row>
    <row r="726" spans="1:14" s="493" customFormat="1" ht="14.1" customHeight="1" x14ac:dyDescent="0.2">
      <c r="A726" s="484"/>
      <c r="B726" s="494" t="s">
        <v>2357</v>
      </c>
      <c r="C726" s="484"/>
      <c r="D726" s="493" t="s">
        <v>2478</v>
      </c>
      <c r="F726" s="493" t="s">
        <v>2479</v>
      </c>
      <c r="L726" s="495">
        <v>130</v>
      </c>
      <c r="M726" s="496" t="str">
        <f t="shared" si="29"/>
        <v xml:space="preserve">LED High Bay </v>
      </c>
      <c r="N726" s="493" t="str">
        <f t="shared" si="30"/>
        <v>E</v>
      </c>
    </row>
    <row r="727" spans="1:14" s="493" customFormat="1" ht="14.1" customHeight="1" x14ac:dyDescent="0.2">
      <c r="A727" s="484"/>
      <c r="B727" s="494" t="s">
        <v>2357</v>
      </c>
      <c r="C727" s="484"/>
      <c r="D727" s="493" t="s">
        <v>2480</v>
      </c>
      <c r="F727" s="493" t="s">
        <v>2481</v>
      </c>
      <c r="L727" s="495">
        <v>131</v>
      </c>
      <c r="M727" s="496" t="str">
        <f t="shared" si="29"/>
        <v xml:space="preserve">LED High Bay </v>
      </c>
      <c r="N727" s="493" t="str">
        <f t="shared" si="30"/>
        <v>E</v>
      </c>
    </row>
    <row r="728" spans="1:14" s="493" customFormat="1" ht="14.1" customHeight="1" x14ac:dyDescent="0.2">
      <c r="A728" s="484"/>
      <c r="B728" s="494" t="s">
        <v>2357</v>
      </c>
      <c r="C728" s="484"/>
      <c r="D728" s="493" t="s">
        <v>2482</v>
      </c>
      <c r="F728" s="493" t="s">
        <v>2483</v>
      </c>
      <c r="L728" s="495">
        <v>132</v>
      </c>
      <c r="M728" s="496" t="str">
        <f t="shared" si="29"/>
        <v xml:space="preserve">LED High Bay </v>
      </c>
      <c r="N728" s="493" t="str">
        <f t="shared" si="30"/>
        <v>E</v>
      </c>
    </row>
    <row r="729" spans="1:14" s="493" customFormat="1" ht="14.1" customHeight="1" x14ac:dyDescent="0.2">
      <c r="A729" s="484"/>
      <c r="B729" s="494" t="s">
        <v>2357</v>
      </c>
      <c r="C729" s="484"/>
      <c r="D729" s="493" t="s">
        <v>2484</v>
      </c>
      <c r="F729" s="493" t="s">
        <v>2485</v>
      </c>
      <c r="L729" s="495">
        <v>133</v>
      </c>
      <c r="M729" s="496" t="str">
        <f t="shared" si="29"/>
        <v xml:space="preserve">LED High Bay </v>
      </c>
      <c r="N729" s="493" t="str">
        <f t="shared" si="30"/>
        <v>E</v>
      </c>
    </row>
    <row r="730" spans="1:14" s="493" customFormat="1" ht="14.1" customHeight="1" x14ac:dyDescent="0.2">
      <c r="A730" s="484"/>
      <c r="B730" s="494" t="s">
        <v>2357</v>
      </c>
      <c r="C730" s="484"/>
      <c r="D730" s="493" t="s">
        <v>2486</v>
      </c>
      <c r="F730" s="493" t="s">
        <v>2487</v>
      </c>
      <c r="L730" s="495">
        <v>134</v>
      </c>
      <c r="M730" s="496" t="str">
        <f t="shared" si="29"/>
        <v xml:space="preserve">LED High Bay </v>
      </c>
      <c r="N730" s="493" t="str">
        <f t="shared" si="30"/>
        <v>E</v>
      </c>
    </row>
    <row r="731" spans="1:14" s="493" customFormat="1" ht="14.1" customHeight="1" x14ac:dyDescent="0.2">
      <c r="A731" s="484"/>
      <c r="B731" s="494" t="s">
        <v>2357</v>
      </c>
      <c r="C731" s="484"/>
      <c r="D731" s="493" t="s">
        <v>2488</v>
      </c>
      <c r="F731" s="493" t="s">
        <v>2489</v>
      </c>
      <c r="L731" s="495">
        <v>135</v>
      </c>
      <c r="M731" s="496" t="str">
        <f t="shared" si="29"/>
        <v xml:space="preserve">LED High Bay </v>
      </c>
      <c r="N731" s="493" t="str">
        <f t="shared" si="30"/>
        <v>E</v>
      </c>
    </row>
    <row r="732" spans="1:14" s="493" customFormat="1" ht="14.1" customHeight="1" x14ac:dyDescent="0.2">
      <c r="A732" s="484"/>
      <c r="B732" s="494" t="s">
        <v>2357</v>
      </c>
      <c r="C732" s="484"/>
      <c r="D732" s="493" t="s">
        <v>2490</v>
      </c>
      <c r="F732" s="493" t="s">
        <v>2491</v>
      </c>
      <c r="L732" s="495">
        <v>136</v>
      </c>
      <c r="M732" s="496" t="str">
        <f t="shared" si="29"/>
        <v xml:space="preserve">LED High Bay </v>
      </c>
      <c r="N732" s="493" t="str">
        <f t="shared" si="30"/>
        <v>E</v>
      </c>
    </row>
    <row r="733" spans="1:14" s="493" customFormat="1" ht="14.1" customHeight="1" x14ac:dyDescent="0.2">
      <c r="A733" s="484"/>
      <c r="B733" s="494" t="s">
        <v>2357</v>
      </c>
      <c r="C733" s="484"/>
      <c r="D733" s="493" t="s">
        <v>2492</v>
      </c>
      <c r="F733" s="493" t="s">
        <v>2493</v>
      </c>
      <c r="L733" s="495">
        <v>137</v>
      </c>
      <c r="M733" s="496" t="str">
        <f t="shared" si="29"/>
        <v xml:space="preserve">LED High Bay </v>
      </c>
      <c r="N733" s="493" t="str">
        <f t="shared" si="30"/>
        <v>E</v>
      </c>
    </row>
    <row r="734" spans="1:14" s="493" customFormat="1" ht="14.1" customHeight="1" x14ac:dyDescent="0.2">
      <c r="A734" s="484"/>
      <c r="B734" s="494" t="s">
        <v>2357</v>
      </c>
      <c r="C734" s="484"/>
      <c r="D734" s="493" t="s">
        <v>2494</v>
      </c>
      <c r="F734" s="493" t="s">
        <v>2495</v>
      </c>
      <c r="L734" s="495">
        <v>138</v>
      </c>
      <c r="M734" s="496" t="str">
        <f t="shared" si="29"/>
        <v xml:space="preserve">LED High Bay </v>
      </c>
      <c r="N734" s="493" t="str">
        <f t="shared" si="30"/>
        <v>E</v>
      </c>
    </row>
    <row r="735" spans="1:14" s="493" customFormat="1" ht="14.1" customHeight="1" x14ac:dyDescent="0.2">
      <c r="A735" s="484"/>
      <c r="B735" s="494" t="s">
        <v>2357</v>
      </c>
      <c r="C735" s="484"/>
      <c r="D735" s="493" t="s">
        <v>2496</v>
      </c>
      <c r="F735" s="493" t="s">
        <v>2497</v>
      </c>
      <c r="L735" s="495">
        <v>139</v>
      </c>
      <c r="M735" s="496" t="str">
        <f t="shared" si="29"/>
        <v xml:space="preserve">LED High Bay </v>
      </c>
      <c r="N735" s="493" t="str">
        <f t="shared" si="30"/>
        <v>E</v>
      </c>
    </row>
    <row r="736" spans="1:14" s="493" customFormat="1" ht="14.1" customHeight="1" x14ac:dyDescent="0.2">
      <c r="A736" s="484"/>
      <c r="B736" s="494" t="s">
        <v>2357</v>
      </c>
      <c r="C736" s="484"/>
      <c r="D736" s="493" t="s">
        <v>2498</v>
      </c>
      <c r="F736" s="493" t="s">
        <v>2499</v>
      </c>
      <c r="L736" s="495">
        <v>140</v>
      </c>
      <c r="M736" s="496" t="str">
        <f t="shared" si="29"/>
        <v xml:space="preserve">LED High Bay </v>
      </c>
      <c r="N736" s="493" t="str">
        <f t="shared" si="30"/>
        <v>E</v>
      </c>
    </row>
    <row r="737" spans="1:14" s="493" customFormat="1" ht="14.1" customHeight="1" x14ac:dyDescent="0.2">
      <c r="A737" s="484"/>
      <c r="B737" s="494" t="s">
        <v>2357</v>
      </c>
      <c r="C737" s="484"/>
      <c r="D737" s="493" t="s">
        <v>2500</v>
      </c>
      <c r="F737" s="493" t="s">
        <v>2501</v>
      </c>
      <c r="L737" s="495">
        <v>141</v>
      </c>
      <c r="M737" s="496" t="str">
        <f t="shared" si="29"/>
        <v xml:space="preserve">LED High Bay </v>
      </c>
      <c r="N737" s="493" t="str">
        <f t="shared" si="30"/>
        <v>E</v>
      </c>
    </row>
    <row r="738" spans="1:14" s="493" customFormat="1" ht="14.1" customHeight="1" x14ac:dyDescent="0.2">
      <c r="A738" s="484"/>
      <c r="B738" s="494" t="s">
        <v>2357</v>
      </c>
      <c r="C738" s="484"/>
      <c r="D738" s="493" t="s">
        <v>2502</v>
      </c>
      <c r="F738" s="493" t="s">
        <v>2503</v>
      </c>
      <c r="L738" s="495">
        <v>142</v>
      </c>
      <c r="M738" s="496" t="str">
        <f t="shared" si="29"/>
        <v xml:space="preserve">LED High Bay </v>
      </c>
      <c r="N738" s="493" t="str">
        <f t="shared" si="30"/>
        <v>E</v>
      </c>
    </row>
    <row r="739" spans="1:14" s="493" customFormat="1" ht="14.1" customHeight="1" x14ac:dyDescent="0.2">
      <c r="A739" s="484"/>
      <c r="B739" s="494" t="s">
        <v>2357</v>
      </c>
      <c r="C739" s="484"/>
      <c r="D739" s="493" t="s">
        <v>2504</v>
      </c>
      <c r="F739" s="493" t="s">
        <v>2505</v>
      </c>
      <c r="L739" s="495">
        <v>143</v>
      </c>
      <c r="M739" s="496" t="str">
        <f t="shared" si="29"/>
        <v xml:space="preserve">LED High Bay </v>
      </c>
      <c r="N739" s="493" t="str">
        <f t="shared" si="30"/>
        <v>E</v>
      </c>
    </row>
    <row r="740" spans="1:14" s="493" customFormat="1" ht="14.1" customHeight="1" x14ac:dyDescent="0.2">
      <c r="A740" s="484"/>
      <c r="B740" s="494" t="s">
        <v>2357</v>
      </c>
      <c r="C740" s="484"/>
      <c r="D740" s="493" t="s">
        <v>2506</v>
      </c>
      <c r="F740" s="493" t="s">
        <v>2507</v>
      </c>
      <c r="L740" s="495">
        <v>144</v>
      </c>
      <c r="M740" s="496" t="str">
        <f t="shared" si="29"/>
        <v xml:space="preserve">LED High Bay </v>
      </c>
      <c r="N740" s="493" t="str">
        <f t="shared" si="30"/>
        <v>E</v>
      </c>
    </row>
    <row r="741" spans="1:14" s="493" customFormat="1" ht="14.1" customHeight="1" x14ac:dyDescent="0.2">
      <c r="A741" s="484"/>
      <c r="B741" s="494" t="s">
        <v>2357</v>
      </c>
      <c r="C741" s="484"/>
      <c r="D741" s="493" t="s">
        <v>2508</v>
      </c>
      <c r="F741" s="493" t="s">
        <v>2509</v>
      </c>
      <c r="L741" s="495">
        <v>145</v>
      </c>
      <c r="M741" s="496" t="str">
        <f t="shared" si="29"/>
        <v xml:space="preserve">LED High Bay </v>
      </c>
      <c r="N741" s="493" t="str">
        <f t="shared" si="30"/>
        <v>E</v>
      </c>
    </row>
    <row r="742" spans="1:14" s="493" customFormat="1" ht="14.1" customHeight="1" x14ac:dyDescent="0.2">
      <c r="A742" s="484"/>
      <c r="B742" s="494" t="s">
        <v>2357</v>
      </c>
      <c r="C742" s="484"/>
      <c r="D742" s="493" t="s">
        <v>2510</v>
      </c>
      <c r="F742" s="493" t="s">
        <v>2511</v>
      </c>
      <c r="L742" s="495">
        <v>146</v>
      </c>
      <c r="M742" s="496" t="str">
        <f t="shared" si="29"/>
        <v xml:space="preserve">LED High Bay </v>
      </c>
      <c r="N742" s="493" t="str">
        <f t="shared" si="30"/>
        <v>E</v>
      </c>
    </row>
    <row r="743" spans="1:14" s="493" customFormat="1" ht="14.1" customHeight="1" x14ac:dyDescent="0.2">
      <c r="A743" s="484"/>
      <c r="B743" s="494" t="s">
        <v>2357</v>
      </c>
      <c r="C743" s="484"/>
      <c r="D743" s="493" t="s">
        <v>2512</v>
      </c>
      <c r="F743" s="493" t="s">
        <v>2513</v>
      </c>
      <c r="L743" s="495">
        <v>147</v>
      </c>
      <c r="M743" s="496" t="str">
        <f t="shared" si="29"/>
        <v xml:space="preserve">LED High Bay </v>
      </c>
      <c r="N743" s="493" t="str">
        <f t="shared" si="30"/>
        <v>E</v>
      </c>
    </row>
    <row r="744" spans="1:14" s="493" customFormat="1" ht="14.1" customHeight="1" x14ac:dyDescent="0.2">
      <c r="A744" s="484"/>
      <c r="B744" s="494" t="s">
        <v>2357</v>
      </c>
      <c r="C744" s="484"/>
      <c r="D744" s="493" t="s">
        <v>2514</v>
      </c>
      <c r="F744" s="493" t="s">
        <v>2515</v>
      </c>
      <c r="L744" s="495">
        <v>148</v>
      </c>
      <c r="M744" s="496" t="str">
        <f t="shared" si="29"/>
        <v xml:space="preserve">LED High Bay </v>
      </c>
      <c r="N744" s="493" t="str">
        <f t="shared" si="30"/>
        <v>E</v>
      </c>
    </row>
    <row r="745" spans="1:14" s="493" customFormat="1" ht="14.1" customHeight="1" x14ac:dyDescent="0.2">
      <c r="A745" s="484"/>
      <c r="B745" s="494" t="s">
        <v>2357</v>
      </c>
      <c r="C745" s="484"/>
      <c r="D745" s="493" t="s">
        <v>2516</v>
      </c>
      <c r="F745" s="493" t="s">
        <v>2517</v>
      </c>
      <c r="L745" s="495">
        <v>149</v>
      </c>
      <c r="M745" s="496" t="str">
        <f t="shared" si="29"/>
        <v xml:space="preserve">LED High Bay </v>
      </c>
      <c r="N745" s="493" t="str">
        <f t="shared" si="30"/>
        <v>E</v>
      </c>
    </row>
    <row r="746" spans="1:14" s="493" customFormat="1" ht="14.1" customHeight="1" x14ac:dyDescent="0.2">
      <c r="A746" s="484"/>
      <c r="B746" s="494" t="s">
        <v>2357</v>
      </c>
      <c r="C746" s="484"/>
      <c r="D746" s="493" t="s">
        <v>2518</v>
      </c>
      <c r="F746" s="493" t="s">
        <v>2519</v>
      </c>
      <c r="L746" s="495">
        <v>150</v>
      </c>
      <c r="M746" s="496" t="str">
        <f t="shared" si="29"/>
        <v xml:space="preserve">LED High Bay </v>
      </c>
      <c r="N746" s="493" t="str">
        <f t="shared" si="30"/>
        <v>E</v>
      </c>
    </row>
    <row r="747" spans="1:14" s="493" customFormat="1" ht="14.1" customHeight="1" x14ac:dyDescent="0.2">
      <c r="A747" s="484"/>
      <c r="B747" s="494" t="s">
        <v>2357</v>
      </c>
      <c r="C747" s="484"/>
      <c r="D747" s="493" t="s">
        <v>2520</v>
      </c>
      <c r="F747" s="493" t="s">
        <v>2521</v>
      </c>
      <c r="L747" s="495">
        <v>151</v>
      </c>
      <c r="M747" s="496" t="str">
        <f t="shared" si="29"/>
        <v xml:space="preserve">LED High Bay </v>
      </c>
      <c r="N747" s="493" t="str">
        <f t="shared" si="30"/>
        <v>E</v>
      </c>
    </row>
    <row r="748" spans="1:14" s="493" customFormat="1" ht="14.1" customHeight="1" x14ac:dyDescent="0.2">
      <c r="A748" s="484"/>
      <c r="B748" s="494" t="s">
        <v>2357</v>
      </c>
      <c r="C748" s="484"/>
      <c r="D748" s="493" t="s">
        <v>2522</v>
      </c>
      <c r="F748" s="493" t="s">
        <v>2523</v>
      </c>
      <c r="L748" s="495">
        <v>152</v>
      </c>
      <c r="M748" s="496" t="str">
        <f t="shared" ref="M748:M811" si="31">B748</f>
        <v xml:space="preserve">LED High Bay </v>
      </c>
      <c r="N748" s="493" t="str">
        <f t="shared" ref="N748:N811" si="32">MID(D748,3,1)</f>
        <v>E</v>
      </c>
    </row>
    <row r="749" spans="1:14" s="493" customFormat="1" ht="14.1" customHeight="1" x14ac:dyDescent="0.2">
      <c r="A749" s="484"/>
      <c r="B749" s="494" t="s">
        <v>2357</v>
      </c>
      <c r="C749" s="484"/>
      <c r="D749" s="493" t="s">
        <v>2524</v>
      </c>
      <c r="F749" s="493" t="s">
        <v>2525</v>
      </c>
      <c r="L749" s="495">
        <v>153</v>
      </c>
      <c r="M749" s="496" t="str">
        <f t="shared" si="31"/>
        <v xml:space="preserve">LED High Bay </v>
      </c>
      <c r="N749" s="493" t="str">
        <f t="shared" si="32"/>
        <v>E</v>
      </c>
    </row>
    <row r="750" spans="1:14" s="493" customFormat="1" ht="14.1" customHeight="1" x14ac:dyDescent="0.2">
      <c r="A750" s="484"/>
      <c r="B750" s="494" t="s">
        <v>2357</v>
      </c>
      <c r="C750" s="484"/>
      <c r="D750" s="493" t="s">
        <v>2526</v>
      </c>
      <c r="F750" s="493" t="s">
        <v>2527</v>
      </c>
      <c r="L750" s="495">
        <v>154</v>
      </c>
      <c r="M750" s="496" t="str">
        <f t="shared" si="31"/>
        <v xml:space="preserve">LED High Bay </v>
      </c>
      <c r="N750" s="493" t="str">
        <f t="shared" si="32"/>
        <v>E</v>
      </c>
    </row>
    <row r="751" spans="1:14" s="493" customFormat="1" ht="14.1" customHeight="1" x14ac:dyDescent="0.2">
      <c r="A751" s="484"/>
      <c r="B751" s="494" t="s">
        <v>2357</v>
      </c>
      <c r="C751" s="484"/>
      <c r="D751" s="493" t="s">
        <v>2528</v>
      </c>
      <c r="F751" s="493" t="s">
        <v>2529</v>
      </c>
      <c r="L751" s="495">
        <v>155</v>
      </c>
      <c r="M751" s="496" t="str">
        <f t="shared" si="31"/>
        <v xml:space="preserve">LED High Bay </v>
      </c>
      <c r="N751" s="493" t="str">
        <f t="shared" si="32"/>
        <v>E</v>
      </c>
    </row>
    <row r="752" spans="1:14" s="493" customFormat="1" ht="14.1" customHeight="1" x14ac:dyDescent="0.2">
      <c r="A752" s="484"/>
      <c r="B752" s="494" t="s">
        <v>2357</v>
      </c>
      <c r="C752" s="484"/>
      <c r="D752" s="493" t="s">
        <v>2530</v>
      </c>
      <c r="F752" s="493" t="s">
        <v>2531</v>
      </c>
      <c r="L752" s="495">
        <v>156</v>
      </c>
      <c r="M752" s="496" t="str">
        <f t="shared" si="31"/>
        <v xml:space="preserve">LED High Bay </v>
      </c>
      <c r="N752" s="493" t="str">
        <f t="shared" si="32"/>
        <v>E</v>
      </c>
    </row>
    <row r="753" spans="1:14" s="493" customFormat="1" ht="14.1" customHeight="1" x14ac:dyDescent="0.2">
      <c r="A753" s="484"/>
      <c r="B753" s="494" t="s">
        <v>2357</v>
      </c>
      <c r="C753" s="484"/>
      <c r="D753" s="493" t="s">
        <v>2532</v>
      </c>
      <c r="F753" s="493" t="s">
        <v>2533</v>
      </c>
      <c r="L753" s="495">
        <v>157</v>
      </c>
      <c r="M753" s="496" t="str">
        <f t="shared" si="31"/>
        <v xml:space="preserve">LED High Bay </v>
      </c>
      <c r="N753" s="493" t="str">
        <f t="shared" si="32"/>
        <v>E</v>
      </c>
    </row>
    <row r="754" spans="1:14" s="493" customFormat="1" ht="14.1" customHeight="1" x14ac:dyDescent="0.2">
      <c r="A754" s="484"/>
      <c r="B754" s="494" t="s">
        <v>2357</v>
      </c>
      <c r="C754" s="484"/>
      <c r="D754" s="493" t="s">
        <v>2534</v>
      </c>
      <c r="F754" s="493" t="s">
        <v>2535</v>
      </c>
      <c r="L754" s="495">
        <v>158</v>
      </c>
      <c r="M754" s="496" t="str">
        <f t="shared" si="31"/>
        <v xml:space="preserve">LED High Bay </v>
      </c>
      <c r="N754" s="493" t="str">
        <f t="shared" si="32"/>
        <v>E</v>
      </c>
    </row>
    <row r="755" spans="1:14" s="493" customFormat="1" ht="14.1" customHeight="1" x14ac:dyDescent="0.2">
      <c r="A755" s="484"/>
      <c r="B755" s="494" t="s">
        <v>2357</v>
      </c>
      <c r="C755" s="484"/>
      <c r="D755" s="493" t="s">
        <v>2536</v>
      </c>
      <c r="F755" s="493" t="s">
        <v>2537</v>
      </c>
      <c r="L755" s="495">
        <v>159</v>
      </c>
      <c r="M755" s="496" t="str">
        <f t="shared" si="31"/>
        <v xml:space="preserve">LED High Bay </v>
      </c>
      <c r="N755" s="493" t="str">
        <f t="shared" si="32"/>
        <v>E</v>
      </c>
    </row>
    <row r="756" spans="1:14" s="493" customFormat="1" ht="14.1" customHeight="1" x14ac:dyDescent="0.2">
      <c r="A756" s="484"/>
      <c r="B756" s="494" t="s">
        <v>2357</v>
      </c>
      <c r="C756" s="484"/>
      <c r="D756" s="493" t="s">
        <v>2538</v>
      </c>
      <c r="F756" s="493" t="s">
        <v>2539</v>
      </c>
      <c r="L756" s="495">
        <v>160</v>
      </c>
      <c r="M756" s="496" t="str">
        <f t="shared" si="31"/>
        <v xml:space="preserve">LED High Bay </v>
      </c>
      <c r="N756" s="493" t="str">
        <f t="shared" si="32"/>
        <v>E</v>
      </c>
    </row>
    <row r="757" spans="1:14" s="493" customFormat="1" ht="14.1" customHeight="1" x14ac:dyDescent="0.2">
      <c r="A757" s="484"/>
      <c r="B757" s="494" t="s">
        <v>2357</v>
      </c>
      <c r="C757" s="484"/>
      <c r="D757" s="493" t="s">
        <v>2540</v>
      </c>
      <c r="F757" s="493" t="s">
        <v>2541</v>
      </c>
      <c r="L757" s="495">
        <v>161</v>
      </c>
      <c r="M757" s="496" t="str">
        <f t="shared" si="31"/>
        <v xml:space="preserve">LED High Bay </v>
      </c>
      <c r="N757" s="493" t="str">
        <f t="shared" si="32"/>
        <v>E</v>
      </c>
    </row>
    <row r="758" spans="1:14" s="493" customFormat="1" ht="14.1" customHeight="1" x14ac:dyDescent="0.2">
      <c r="A758" s="484"/>
      <c r="B758" s="494" t="s">
        <v>2357</v>
      </c>
      <c r="C758" s="484"/>
      <c r="D758" s="493" t="s">
        <v>2542</v>
      </c>
      <c r="F758" s="493" t="s">
        <v>2543</v>
      </c>
      <c r="L758" s="495">
        <v>162</v>
      </c>
      <c r="M758" s="496" t="str">
        <f t="shared" si="31"/>
        <v xml:space="preserve">LED High Bay </v>
      </c>
      <c r="N758" s="493" t="str">
        <f t="shared" si="32"/>
        <v>E</v>
      </c>
    </row>
    <row r="759" spans="1:14" s="493" customFormat="1" ht="14.1" customHeight="1" x14ac:dyDescent="0.2">
      <c r="A759" s="484"/>
      <c r="B759" s="494" t="s">
        <v>2357</v>
      </c>
      <c r="C759" s="484"/>
      <c r="D759" s="493" t="s">
        <v>2544</v>
      </c>
      <c r="F759" s="493" t="s">
        <v>2545</v>
      </c>
      <c r="L759" s="495">
        <v>163</v>
      </c>
      <c r="M759" s="496" t="str">
        <f t="shared" si="31"/>
        <v xml:space="preserve">LED High Bay </v>
      </c>
      <c r="N759" s="493" t="str">
        <f t="shared" si="32"/>
        <v>E</v>
      </c>
    </row>
    <row r="760" spans="1:14" s="493" customFormat="1" ht="14.1" customHeight="1" x14ac:dyDescent="0.2">
      <c r="A760" s="484"/>
      <c r="B760" s="494" t="s">
        <v>2357</v>
      </c>
      <c r="C760" s="484"/>
      <c r="D760" s="493" t="s">
        <v>2546</v>
      </c>
      <c r="F760" s="493" t="s">
        <v>2547</v>
      </c>
      <c r="L760" s="495">
        <v>164</v>
      </c>
      <c r="M760" s="496" t="str">
        <f t="shared" si="31"/>
        <v xml:space="preserve">LED High Bay </v>
      </c>
      <c r="N760" s="493" t="str">
        <f t="shared" si="32"/>
        <v>E</v>
      </c>
    </row>
    <row r="761" spans="1:14" s="493" customFormat="1" ht="14.1" customHeight="1" x14ac:dyDescent="0.2">
      <c r="A761" s="484"/>
      <c r="B761" s="494" t="s">
        <v>2357</v>
      </c>
      <c r="C761" s="484"/>
      <c r="D761" s="493" t="s">
        <v>2548</v>
      </c>
      <c r="F761" s="493" t="s">
        <v>2549</v>
      </c>
      <c r="L761" s="495">
        <v>165</v>
      </c>
      <c r="M761" s="496" t="str">
        <f t="shared" si="31"/>
        <v xml:space="preserve">LED High Bay </v>
      </c>
      <c r="N761" s="493" t="str">
        <f t="shared" si="32"/>
        <v>E</v>
      </c>
    </row>
    <row r="762" spans="1:14" s="493" customFormat="1" ht="14.1" customHeight="1" x14ac:dyDescent="0.2">
      <c r="A762" s="484"/>
      <c r="B762" s="494" t="s">
        <v>2357</v>
      </c>
      <c r="C762" s="484"/>
      <c r="D762" s="493" t="s">
        <v>2550</v>
      </c>
      <c r="F762" s="493" t="s">
        <v>2551</v>
      </c>
      <c r="L762" s="495">
        <v>166</v>
      </c>
      <c r="M762" s="496" t="str">
        <f t="shared" si="31"/>
        <v xml:space="preserve">LED High Bay </v>
      </c>
      <c r="N762" s="493" t="str">
        <f t="shared" si="32"/>
        <v>E</v>
      </c>
    </row>
    <row r="763" spans="1:14" s="493" customFormat="1" ht="14.1" customHeight="1" x14ac:dyDescent="0.2">
      <c r="A763" s="484"/>
      <c r="B763" s="494" t="s">
        <v>2357</v>
      </c>
      <c r="C763" s="484"/>
      <c r="D763" s="493" t="s">
        <v>2552</v>
      </c>
      <c r="F763" s="493" t="s">
        <v>2553</v>
      </c>
      <c r="L763" s="495">
        <v>167</v>
      </c>
      <c r="M763" s="496" t="str">
        <f t="shared" si="31"/>
        <v xml:space="preserve">LED High Bay </v>
      </c>
      <c r="N763" s="493" t="str">
        <f t="shared" si="32"/>
        <v>E</v>
      </c>
    </row>
    <row r="764" spans="1:14" s="493" customFormat="1" ht="14.1" customHeight="1" x14ac:dyDescent="0.2">
      <c r="A764" s="484"/>
      <c r="B764" s="494" t="s">
        <v>2357</v>
      </c>
      <c r="C764" s="484"/>
      <c r="D764" s="493" t="s">
        <v>2554</v>
      </c>
      <c r="F764" s="493" t="s">
        <v>2555</v>
      </c>
      <c r="L764" s="495">
        <v>168</v>
      </c>
      <c r="M764" s="496" t="str">
        <f t="shared" si="31"/>
        <v xml:space="preserve">LED High Bay </v>
      </c>
      <c r="N764" s="493" t="str">
        <f t="shared" si="32"/>
        <v>E</v>
      </c>
    </row>
    <row r="765" spans="1:14" s="493" customFormat="1" ht="14.1" customHeight="1" x14ac:dyDescent="0.2">
      <c r="A765" s="484"/>
      <c r="B765" s="494" t="s">
        <v>2357</v>
      </c>
      <c r="C765" s="484"/>
      <c r="D765" s="493" t="s">
        <v>2556</v>
      </c>
      <c r="F765" s="493" t="s">
        <v>2557</v>
      </c>
      <c r="L765" s="495">
        <v>169</v>
      </c>
      <c r="M765" s="496" t="str">
        <f t="shared" si="31"/>
        <v xml:space="preserve">LED High Bay </v>
      </c>
      <c r="N765" s="493" t="str">
        <f t="shared" si="32"/>
        <v>E</v>
      </c>
    </row>
    <row r="766" spans="1:14" s="493" customFormat="1" ht="14.1" customHeight="1" x14ac:dyDescent="0.2">
      <c r="A766" s="484"/>
      <c r="B766" s="494" t="s">
        <v>2357</v>
      </c>
      <c r="C766" s="484"/>
      <c r="D766" s="493" t="s">
        <v>2558</v>
      </c>
      <c r="F766" s="493" t="s">
        <v>2559</v>
      </c>
      <c r="L766" s="495">
        <v>170</v>
      </c>
      <c r="M766" s="496" t="str">
        <f t="shared" si="31"/>
        <v xml:space="preserve">LED High Bay </v>
      </c>
      <c r="N766" s="493" t="str">
        <f t="shared" si="32"/>
        <v>E</v>
      </c>
    </row>
    <row r="767" spans="1:14" s="493" customFormat="1" ht="14.1" customHeight="1" x14ac:dyDescent="0.2">
      <c r="A767" s="484"/>
      <c r="B767" s="494" t="s">
        <v>2357</v>
      </c>
      <c r="C767" s="484"/>
      <c r="D767" s="493" t="s">
        <v>2560</v>
      </c>
      <c r="F767" s="493" t="s">
        <v>2561</v>
      </c>
      <c r="L767" s="495">
        <v>171</v>
      </c>
      <c r="M767" s="496" t="str">
        <f t="shared" si="31"/>
        <v xml:space="preserve">LED High Bay </v>
      </c>
      <c r="N767" s="493" t="str">
        <f t="shared" si="32"/>
        <v>E</v>
      </c>
    </row>
    <row r="768" spans="1:14" s="493" customFormat="1" ht="14.1" customHeight="1" x14ac:dyDescent="0.2">
      <c r="A768" s="484"/>
      <c r="B768" s="494" t="s">
        <v>2357</v>
      </c>
      <c r="C768" s="484"/>
      <c r="D768" s="493" t="s">
        <v>2562</v>
      </c>
      <c r="F768" s="493" t="s">
        <v>2563</v>
      </c>
      <c r="L768" s="495">
        <v>172</v>
      </c>
      <c r="M768" s="496" t="str">
        <f t="shared" si="31"/>
        <v xml:space="preserve">LED High Bay </v>
      </c>
      <c r="N768" s="493" t="str">
        <f t="shared" si="32"/>
        <v>E</v>
      </c>
    </row>
    <row r="769" spans="1:14" s="493" customFormat="1" ht="14.1" customHeight="1" x14ac:dyDescent="0.2">
      <c r="A769" s="484"/>
      <c r="B769" s="494" t="s">
        <v>2357</v>
      </c>
      <c r="C769" s="484"/>
      <c r="D769" s="493" t="s">
        <v>2564</v>
      </c>
      <c r="F769" s="493" t="s">
        <v>2565</v>
      </c>
      <c r="L769" s="495">
        <v>173</v>
      </c>
      <c r="M769" s="496" t="str">
        <f t="shared" si="31"/>
        <v xml:space="preserve">LED High Bay </v>
      </c>
      <c r="N769" s="493" t="str">
        <f t="shared" si="32"/>
        <v>E</v>
      </c>
    </row>
    <row r="770" spans="1:14" s="493" customFormat="1" ht="14.1" customHeight="1" x14ac:dyDescent="0.2">
      <c r="A770" s="484"/>
      <c r="B770" s="494" t="s">
        <v>2357</v>
      </c>
      <c r="C770" s="484"/>
      <c r="D770" s="493" t="s">
        <v>2566</v>
      </c>
      <c r="F770" s="493" t="s">
        <v>2567</v>
      </c>
      <c r="L770" s="495">
        <v>174</v>
      </c>
      <c r="M770" s="496" t="str">
        <f t="shared" si="31"/>
        <v xml:space="preserve">LED High Bay </v>
      </c>
      <c r="N770" s="493" t="str">
        <f t="shared" si="32"/>
        <v>E</v>
      </c>
    </row>
    <row r="771" spans="1:14" s="493" customFormat="1" ht="14.1" customHeight="1" x14ac:dyDescent="0.2">
      <c r="A771" s="484"/>
      <c r="B771" s="494" t="s">
        <v>2357</v>
      </c>
      <c r="C771" s="484"/>
      <c r="D771" s="493" t="s">
        <v>2568</v>
      </c>
      <c r="F771" s="493" t="s">
        <v>2569</v>
      </c>
      <c r="L771" s="495">
        <v>175</v>
      </c>
      <c r="M771" s="496" t="str">
        <f t="shared" si="31"/>
        <v xml:space="preserve">LED High Bay </v>
      </c>
      <c r="N771" s="493" t="str">
        <f t="shared" si="32"/>
        <v>E</v>
      </c>
    </row>
    <row r="772" spans="1:14" s="493" customFormat="1" ht="14.1" customHeight="1" x14ac:dyDescent="0.2">
      <c r="A772" s="484"/>
      <c r="B772" s="494" t="s">
        <v>2357</v>
      </c>
      <c r="C772" s="484"/>
      <c r="D772" s="493" t="s">
        <v>2570</v>
      </c>
      <c r="F772" s="493" t="s">
        <v>2571</v>
      </c>
      <c r="L772" s="495">
        <v>176</v>
      </c>
      <c r="M772" s="496" t="str">
        <f t="shared" si="31"/>
        <v xml:space="preserve">LED High Bay </v>
      </c>
      <c r="N772" s="493" t="str">
        <f t="shared" si="32"/>
        <v>E</v>
      </c>
    </row>
    <row r="773" spans="1:14" s="493" customFormat="1" ht="14.1" customHeight="1" x14ac:dyDescent="0.2">
      <c r="A773" s="484"/>
      <c r="B773" s="494" t="s">
        <v>2357</v>
      </c>
      <c r="C773" s="484"/>
      <c r="D773" s="493" t="s">
        <v>2572</v>
      </c>
      <c r="F773" s="493" t="s">
        <v>2573</v>
      </c>
      <c r="L773" s="495">
        <v>177</v>
      </c>
      <c r="M773" s="496" t="str">
        <f t="shared" si="31"/>
        <v xml:space="preserve">LED High Bay </v>
      </c>
      <c r="N773" s="493" t="str">
        <f t="shared" si="32"/>
        <v>E</v>
      </c>
    </row>
    <row r="774" spans="1:14" s="493" customFormat="1" ht="14.1" customHeight="1" x14ac:dyDescent="0.2">
      <c r="A774" s="484"/>
      <c r="B774" s="494" t="s">
        <v>2357</v>
      </c>
      <c r="C774" s="484"/>
      <c r="D774" s="493" t="s">
        <v>2574</v>
      </c>
      <c r="F774" s="493" t="s">
        <v>2575</v>
      </c>
      <c r="L774" s="495">
        <v>178</v>
      </c>
      <c r="M774" s="496" t="str">
        <f t="shared" si="31"/>
        <v xml:space="preserve">LED High Bay </v>
      </c>
      <c r="N774" s="493" t="str">
        <f t="shared" si="32"/>
        <v>E</v>
      </c>
    </row>
    <row r="775" spans="1:14" s="493" customFormat="1" ht="14.1" customHeight="1" x14ac:dyDescent="0.2">
      <c r="A775" s="484"/>
      <c r="B775" s="494" t="s">
        <v>2357</v>
      </c>
      <c r="C775" s="484"/>
      <c r="D775" s="493" t="s">
        <v>2576</v>
      </c>
      <c r="F775" s="493" t="s">
        <v>2577</v>
      </c>
      <c r="L775" s="495">
        <v>179</v>
      </c>
      <c r="M775" s="496" t="str">
        <f t="shared" si="31"/>
        <v xml:space="preserve">LED High Bay </v>
      </c>
      <c r="N775" s="493" t="str">
        <f t="shared" si="32"/>
        <v>E</v>
      </c>
    </row>
    <row r="776" spans="1:14" s="493" customFormat="1" ht="14.1" customHeight="1" x14ac:dyDescent="0.2">
      <c r="A776" s="484"/>
      <c r="B776" s="494" t="s">
        <v>2357</v>
      </c>
      <c r="C776" s="484"/>
      <c r="D776" s="493" t="s">
        <v>2578</v>
      </c>
      <c r="F776" s="493" t="s">
        <v>2579</v>
      </c>
      <c r="L776" s="495">
        <v>180</v>
      </c>
      <c r="M776" s="496" t="str">
        <f t="shared" si="31"/>
        <v xml:space="preserve">LED High Bay </v>
      </c>
      <c r="N776" s="493" t="str">
        <f t="shared" si="32"/>
        <v>E</v>
      </c>
    </row>
    <row r="777" spans="1:14" s="493" customFormat="1" ht="14.1" customHeight="1" x14ac:dyDescent="0.2">
      <c r="A777" s="484"/>
      <c r="B777" s="494" t="s">
        <v>2357</v>
      </c>
      <c r="C777" s="484"/>
      <c r="D777" s="493" t="s">
        <v>2580</v>
      </c>
      <c r="F777" s="493" t="s">
        <v>2581</v>
      </c>
      <c r="L777" s="495">
        <v>181</v>
      </c>
      <c r="M777" s="496" t="str">
        <f t="shared" si="31"/>
        <v xml:space="preserve">LED High Bay </v>
      </c>
      <c r="N777" s="493" t="str">
        <f t="shared" si="32"/>
        <v>E</v>
      </c>
    </row>
    <row r="778" spans="1:14" s="493" customFormat="1" ht="14.1" customHeight="1" x14ac:dyDescent="0.2">
      <c r="A778" s="484"/>
      <c r="B778" s="494" t="s">
        <v>2357</v>
      </c>
      <c r="C778" s="484"/>
      <c r="D778" s="493" t="s">
        <v>2582</v>
      </c>
      <c r="F778" s="493" t="s">
        <v>2583</v>
      </c>
      <c r="L778" s="495">
        <v>182</v>
      </c>
      <c r="M778" s="496" t="str">
        <f t="shared" si="31"/>
        <v xml:space="preserve">LED High Bay </v>
      </c>
      <c r="N778" s="493" t="str">
        <f t="shared" si="32"/>
        <v>E</v>
      </c>
    </row>
    <row r="779" spans="1:14" s="493" customFormat="1" ht="14.1" customHeight="1" x14ac:dyDescent="0.2">
      <c r="A779" s="484"/>
      <c r="B779" s="494" t="s">
        <v>2357</v>
      </c>
      <c r="C779" s="484"/>
      <c r="D779" s="493" t="s">
        <v>2584</v>
      </c>
      <c r="F779" s="493" t="s">
        <v>2585</v>
      </c>
      <c r="L779" s="495">
        <v>183</v>
      </c>
      <c r="M779" s="496" t="str">
        <f t="shared" si="31"/>
        <v xml:space="preserve">LED High Bay </v>
      </c>
      <c r="N779" s="493" t="str">
        <f t="shared" si="32"/>
        <v>E</v>
      </c>
    </row>
    <row r="780" spans="1:14" s="493" customFormat="1" ht="14.1" customHeight="1" x14ac:dyDescent="0.2">
      <c r="A780" s="484"/>
      <c r="B780" s="494" t="s">
        <v>2357</v>
      </c>
      <c r="C780" s="484"/>
      <c r="D780" s="493" t="s">
        <v>2586</v>
      </c>
      <c r="F780" s="493" t="s">
        <v>2587</v>
      </c>
      <c r="L780" s="495">
        <v>184</v>
      </c>
      <c r="M780" s="496" t="str">
        <f t="shared" si="31"/>
        <v xml:space="preserve">LED High Bay </v>
      </c>
      <c r="N780" s="493" t="str">
        <f t="shared" si="32"/>
        <v>E</v>
      </c>
    </row>
    <row r="781" spans="1:14" s="493" customFormat="1" ht="14.1" customHeight="1" x14ac:dyDescent="0.2">
      <c r="A781" s="484"/>
      <c r="B781" s="494" t="s">
        <v>2357</v>
      </c>
      <c r="C781" s="484"/>
      <c r="D781" s="493" t="s">
        <v>2588</v>
      </c>
      <c r="F781" s="493" t="s">
        <v>2589</v>
      </c>
      <c r="L781" s="495">
        <v>185</v>
      </c>
      <c r="M781" s="496" t="str">
        <f t="shared" si="31"/>
        <v xml:space="preserve">LED High Bay </v>
      </c>
      <c r="N781" s="493" t="str">
        <f t="shared" si="32"/>
        <v>E</v>
      </c>
    </row>
    <row r="782" spans="1:14" s="493" customFormat="1" ht="14.1" customHeight="1" x14ac:dyDescent="0.2">
      <c r="A782" s="484"/>
      <c r="B782" s="494" t="s">
        <v>2357</v>
      </c>
      <c r="C782" s="484"/>
      <c r="D782" s="493" t="s">
        <v>2590</v>
      </c>
      <c r="F782" s="493" t="s">
        <v>2591</v>
      </c>
      <c r="L782" s="495">
        <v>186</v>
      </c>
      <c r="M782" s="496" t="str">
        <f t="shared" si="31"/>
        <v xml:space="preserve">LED High Bay </v>
      </c>
      <c r="N782" s="493" t="str">
        <f t="shared" si="32"/>
        <v>E</v>
      </c>
    </row>
    <row r="783" spans="1:14" s="493" customFormat="1" ht="14.1" customHeight="1" x14ac:dyDescent="0.2">
      <c r="A783" s="484"/>
      <c r="B783" s="494" t="s">
        <v>2357</v>
      </c>
      <c r="C783" s="484"/>
      <c r="D783" s="493" t="s">
        <v>2592</v>
      </c>
      <c r="F783" s="493" t="s">
        <v>2593</v>
      </c>
      <c r="L783" s="495">
        <v>187</v>
      </c>
      <c r="M783" s="496" t="str">
        <f t="shared" si="31"/>
        <v xml:space="preserve">LED High Bay </v>
      </c>
      <c r="N783" s="493" t="str">
        <f t="shared" si="32"/>
        <v>E</v>
      </c>
    </row>
    <row r="784" spans="1:14" s="493" customFormat="1" ht="14.1" customHeight="1" x14ac:dyDescent="0.2">
      <c r="A784" s="484"/>
      <c r="B784" s="494" t="s">
        <v>2357</v>
      </c>
      <c r="C784" s="484"/>
      <c r="D784" s="493" t="s">
        <v>2594</v>
      </c>
      <c r="F784" s="493" t="s">
        <v>2595</v>
      </c>
      <c r="L784" s="495">
        <v>188</v>
      </c>
      <c r="M784" s="496" t="str">
        <f t="shared" si="31"/>
        <v xml:space="preserve">LED High Bay </v>
      </c>
      <c r="N784" s="493" t="str">
        <f t="shared" si="32"/>
        <v>E</v>
      </c>
    </row>
    <row r="785" spans="1:14" s="493" customFormat="1" ht="14.1" customHeight="1" x14ac:dyDescent="0.2">
      <c r="A785" s="484"/>
      <c r="B785" s="494" t="s">
        <v>2357</v>
      </c>
      <c r="C785" s="484"/>
      <c r="D785" s="493" t="s">
        <v>2596</v>
      </c>
      <c r="F785" s="493" t="s">
        <v>2597</v>
      </c>
      <c r="L785" s="495">
        <v>189</v>
      </c>
      <c r="M785" s="496" t="str">
        <f t="shared" si="31"/>
        <v xml:space="preserve">LED High Bay </v>
      </c>
      <c r="N785" s="493" t="str">
        <f t="shared" si="32"/>
        <v>E</v>
      </c>
    </row>
    <row r="786" spans="1:14" s="493" customFormat="1" ht="14.1" customHeight="1" x14ac:dyDescent="0.2">
      <c r="A786" s="484"/>
      <c r="B786" s="494" t="s">
        <v>2357</v>
      </c>
      <c r="C786" s="484"/>
      <c r="D786" s="493" t="s">
        <v>2598</v>
      </c>
      <c r="F786" s="493" t="s">
        <v>2599</v>
      </c>
      <c r="L786" s="495">
        <v>190</v>
      </c>
      <c r="M786" s="496" t="str">
        <f t="shared" si="31"/>
        <v xml:space="preserve">LED High Bay </v>
      </c>
      <c r="N786" s="493" t="str">
        <f t="shared" si="32"/>
        <v>E</v>
      </c>
    </row>
    <row r="787" spans="1:14" s="493" customFormat="1" ht="14.1" customHeight="1" x14ac:dyDescent="0.2">
      <c r="A787" s="484"/>
      <c r="B787" s="494" t="s">
        <v>2357</v>
      </c>
      <c r="C787" s="484"/>
      <c r="D787" s="493" t="s">
        <v>2600</v>
      </c>
      <c r="F787" s="493" t="s">
        <v>2601</v>
      </c>
      <c r="L787" s="495">
        <v>191</v>
      </c>
      <c r="M787" s="496" t="str">
        <f t="shared" si="31"/>
        <v xml:space="preserve">LED High Bay </v>
      </c>
      <c r="N787" s="493" t="str">
        <f t="shared" si="32"/>
        <v>E</v>
      </c>
    </row>
    <row r="788" spans="1:14" s="493" customFormat="1" ht="14.1" customHeight="1" x14ac:dyDescent="0.2">
      <c r="A788" s="484"/>
      <c r="B788" s="494" t="s">
        <v>2357</v>
      </c>
      <c r="C788" s="484"/>
      <c r="D788" s="493" t="s">
        <v>2602</v>
      </c>
      <c r="F788" s="493" t="s">
        <v>2603</v>
      </c>
      <c r="L788" s="495">
        <v>192</v>
      </c>
      <c r="M788" s="496" t="str">
        <f t="shared" si="31"/>
        <v xml:space="preserve">LED High Bay </v>
      </c>
      <c r="N788" s="493" t="str">
        <f t="shared" si="32"/>
        <v>E</v>
      </c>
    </row>
    <row r="789" spans="1:14" s="493" customFormat="1" ht="14.1" customHeight="1" x14ac:dyDescent="0.2">
      <c r="A789" s="484"/>
      <c r="B789" s="494" t="s">
        <v>2357</v>
      </c>
      <c r="C789" s="484"/>
      <c r="D789" s="493" t="s">
        <v>2604</v>
      </c>
      <c r="F789" s="493" t="s">
        <v>2605</v>
      </c>
      <c r="L789" s="495">
        <v>193</v>
      </c>
      <c r="M789" s="496" t="str">
        <f t="shared" si="31"/>
        <v xml:space="preserve">LED High Bay </v>
      </c>
      <c r="N789" s="493" t="str">
        <f t="shared" si="32"/>
        <v>E</v>
      </c>
    </row>
    <row r="790" spans="1:14" s="493" customFormat="1" ht="14.1" customHeight="1" x14ac:dyDescent="0.2">
      <c r="A790" s="484"/>
      <c r="B790" s="494" t="s">
        <v>2357</v>
      </c>
      <c r="C790" s="484"/>
      <c r="D790" s="493" t="s">
        <v>2606</v>
      </c>
      <c r="F790" s="493" t="s">
        <v>2607</v>
      </c>
      <c r="L790" s="495">
        <v>194</v>
      </c>
      <c r="M790" s="496" t="str">
        <f t="shared" si="31"/>
        <v xml:space="preserve">LED High Bay </v>
      </c>
      <c r="N790" s="493" t="str">
        <f t="shared" si="32"/>
        <v>E</v>
      </c>
    </row>
    <row r="791" spans="1:14" s="493" customFormat="1" ht="14.1" customHeight="1" x14ac:dyDescent="0.2">
      <c r="A791" s="484"/>
      <c r="B791" s="494" t="s">
        <v>2357</v>
      </c>
      <c r="C791" s="484"/>
      <c r="D791" s="493" t="s">
        <v>2608</v>
      </c>
      <c r="F791" s="493" t="s">
        <v>2609</v>
      </c>
      <c r="L791" s="495">
        <v>195</v>
      </c>
      <c r="M791" s="496" t="str">
        <f t="shared" si="31"/>
        <v xml:space="preserve">LED High Bay </v>
      </c>
      <c r="N791" s="493" t="str">
        <f t="shared" si="32"/>
        <v>E</v>
      </c>
    </row>
    <row r="792" spans="1:14" s="493" customFormat="1" ht="14.1" customHeight="1" x14ac:dyDescent="0.2">
      <c r="A792" s="484"/>
      <c r="B792" s="494" t="s">
        <v>2357</v>
      </c>
      <c r="C792" s="484"/>
      <c r="D792" s="493" t="s">
        <v>2610</v>
      </c>
      <c r="F792" s="493" t="s">
        <v>2611</v>
      </c>
      <c r="L792" s="495">
        <v>196</v>
      </c>
      <c r="M792" s="496" t="str">
        <f t="shared" si="31"/>
        <v xml:space="preserve">LED High Bay </v>
      </c>
      <c r="N792" s="493" t="str">
        <f t="shared" si="32"/>
        <v>E</v>
      </c>
    </row>
    <row r="793" spans="1:14" s="493" customFormat="1" ht="14.1" customHeight="1" x14ac:dyDescent="0.2">
      <c r="A793" s="484"/>
      <c r="B793" s="494" t="s">
        <v>2357</v>
      </c>
      <c r="C793" s="484"/>
      <c r="D793" s="493" t="s">
        <v>2612</v>
      </c>
      <c r="F793" s="493" t="s">
        <v>2613</v>
      </c>
      <c r="L793" s="495">
        <v>197</v>
      </c>
      <c r="M793" s="496" t="str">
        <f t="shared" si="31"/>
        <v xml:space="preserve">LED High Bay </v>
      </c>
      <c r="N793" s="493" t="str">
        <f t="shared" si="32"/>
        <v>E</v>
      </c>
    </row>
    <row r="794" spans="1:14" s="493" customFormat="1" ht="14.1" customHeight="1" x14ac:dyDescent="0.2">
      <c r="A794" s="484"/>
      <c r="B794" s="494" t="s">
        <v>2357</v>
      </c>
      <c r="C794" s="484"/>
      <c r="D794" s="493" t="s">
        <v>2614</v>
      </c>
      <c r="F794" s="493" t="s">
        <v>2615</v>
      </c>
      <c r="L794" s="495">
        <v>198</v>
      </c>
      <c r="M794" s="496" t="str">
        <f t="shared" si="31"/>
        <v xml:space="preserve">LED High Bay </v>
      </c>
      <c r="N794" s="493" t="str">
        <f t="shared" si="32"/>
        <v>E</v>
      </c>
    </row>
    <row r="795" spans="1:14" s="493" customFormat="1" ht="14.1" customHeight="1" x14ac:dyDescent="0.2">
      <c r="A795" s="484"/>
      <c r="B795" s="494" t="s">
        <v>2357</v>
      </c>
      <c r="C795" s="484"/>
      <c r="D795" s="493" t="s">
        <v>2616</v>
      </c>
      <c r="F795" s="493" t="s">
        <v>2617</v>
      </c>
      <c r="L795" s="495">
        <v>199</v>
      </c>
      <c r="M795" s="496" t="str">
        <f t="shared" si="31"/>
        <v xml:space="preserve">LED High Bay </v>
      </c>
      <c r="N795" s="493" t="str">
        <f t="shared" si="32"/>
        <v>E</v>
      </c>
    </row>
    <row r="796" spans="1:14" s="493" customFormat="1" ht="14.1" customHeight="1" x14ac:dyDescent="0.2">
      <c r="A796" s="484"/>
      <c r="B796" s="494" t="s">
        <v>2357</v>
      </c>
      <c r="C796" s="484"/>
      <c r="D796" s="493" t="s">
        <v>2618</v>
      </c>
      <c r="F796" s="493" t="s">
        <v>2619</v>
      </c>
      <c r="L796" s="495">
        <v>200</v>
      </c>
      <c r="M796" s="496" t="str">
        <f t="shared" si="31"/>
        <v xml:space="preserve">LED High Bay </v>
      </c>
      <c r="N796" s="493" t="str">
        <f t="shared" si="32"/>
        <v>E</v>
      </c>
    </row>
    <row r="797" spans="1:14" s="493" customFormat="1" ht="14.1" customHeight="1" x14ac:dyDescent="0.2">
      <c r="A797" s="484"/>
      <c r="B797" s="494" t="s">
        <v>2357</v>
      </c>
      <c r="C797" s="484"/>
      <c r="D797" s="493" t="s">
        <v>2620</v>
      </c>
      <c r="F797" s="493" t="s">
        <v>2621</v>
      </c>
      <c r="L797" s="495">
        <v>201</v>
      </c>
      <c r="M797" s="496" t="str">
        <f t="shared" si="31"/>
        <v xml:space="preserve">LED High Bay </v>
      </c>
      <c r="N797" s="493" t="str">
        <f t="shared" si="32"/>
        <v>E</v>
      </c>
    </row>
    <row r="798" spans="1:14" s="493" customFormat="1" ht="14.1" customHeight="1" x14ac:dyDescent="0.2">
      <c r="A798" s="484"/>
      <c r="B798" s="494" t="s">
        <v>2357</v>
      </c>
      <c r="C798" s="484"/>
      <c r="D798" s="493" t="s">
        <v>2622</v>
      </c>
      <c r="F798" s="493" t="s">
        <v>2623</v>
      </c>
      <c r="L798" s="495">
        <v>202</v>
      </c>
      <c r="M798" s="496" t="str">
        <f t="shared" si="31"/>
        <v xml:space="preserve">LED High Bay </v>
      </c>
      <c r="N798" s="493" t="str">
        <f t="shared" si="32"/>
        <v>E</v>
      </c>
    </row>
    <row r="799" spans="1:14" s="493" customFormat="1" ht="14.1" customHeight="1" x14ac:dyDescent="0.2">
      <c r="A799" s="484"/>
      <c r="B799" s="494" t="s">
        <v>2357</v>
      </c>
      <c r="C799" s="484"/>
      <c r="D799" s="493" t="s">
        <v>2624</v>
      </c>
      <c r="F799" s="493" t="s">
        <v>2625</v>
      </c>
      <c r="L799" s="495">
        <v>203</v>
      </c>
      <c r="M799" s="496" t="str">
        <f t="shared" si="31"/>
        <v xml:space="preserve">LED High Bay </v>
      </c>
      <c r="N799" s="493" t="str">
        <f t="shared" si="32"/>
        <v>E</v>
      </c>
    </row>
    <row r="800" spans="1:14" s="493" customFormat="1" ht="14.1" customHeight="1" x14ac:dyDescent="0.2">
      <c r="A800" s="484"/>
      <c r="B800" s="494" t="s">
        <v>2357</v>
      </c>
      <c r="C800" s="484"/>
      <c r="D800" s="493" t="s">
        <v>2626</v>
      </c>
      <c r="F800" s="493" t="s">
        <v>2627</v>
      </c>
      <c r="L800" s="495">
        <v>204</v>
      </c>
      <c r="M800" s="496" t="str">
        <f t="shared" si="31"/>
        <v xml:space="preserve">LED High Bay </v>
      </c>
      <c r="N800" s="493" t="str">
        <f t="shared" si="32"/>
        <v>E</v>
      </c>
    </row>
    <row r="801" spans="1:14" s="493" customFormat="1" ht="14.1" customHeight="1" x14ac:dyDescent="0.2">
      <c r="A801" s="484"/>
      <c r="B801" s="494" t="s">
        <v>2357</v>
      </c>
      <c r="C801" s="484"/>
      <c r="D801" s="493" t="s">
        <v>2628</v>
      </c>
      <c r="F801" s="493" t="s">
        <v>2629</v>
      </c>
      <c r="L801" s="495">
        <v>205</v>
      </c>
      <c r="M801" s="496" t="str">
        <f t="shared" si="31"/>
        <v xml:space="preserve">LED High Bay </v>
      </c>
      <c r="N801" s="493" t="str">
        <f t="shared" si="32"/>
        <v>E</v>
      </c>
    </row>
    <row r="802" spans="1:14" s="493" customFormat="1" ht="14.1" customHeight="1" x14ac:dyDescent="0.2">
      <c r="A802" s="484"/>
      <c r="B802" s="494" t="s">
        <v>2357</v>
      </c>
      <c r="C802" s="484"/>
      <c r="D802" s="493" t="s">
        <v>2630</v>
      </c>
      <c r="F802" s="493" t="s">
        <v>2631</v>
      </c>
      <c r="L802" s="495">
        <v>206</v>
      </c>
      <c r="M802" s="496" t="str">
        <f t="shared" si="31"/>
        <v xml:space="preserve">LED High Bay </v>
      </c>
      <c r="N802" s="493" t="str">
        <f t="shared" si="32"/>
        <v>E</v>
      </c>
    </row>
    <row r="803" spans="1:14" s="493" customFormat="1" ht="14.1" customHeight="1" x14ac:dyDescent="0.2">
      <c r="A803" s="484"/>
      <c r="B803" s="494" t="s">
        <v>2357</v>
      </c>
      <c r="C803" s="484"/>
      <c r="D803" s="493" t="s">
        <v>2632</v>
      </c>
      <c r="F803" s="493" t="s">
        <v>2633</v>
      </c>
      <c r="L803" s="495">
        <v>207</v>
      </c>
      <c r="M803" s="496" t="str">
        <f t="shared" si="31"/>
        <v xml:space="preserve">LED High Bay </v>
      </c>
      <c r="N803" s="493" t="str">
        <f t="shared" si="32"/>
        <v>E</v>
      </c>
    </row>
    <row r="804" spans="1:14" s="493" customFormat="1" ht="14.1" customHeight="1" x14ac:dyDescent="0.2">
      <c r="A804" s="484"/>
      <c r="B804" s="494" t="s">
        <v>2357</v>
      </c>
      <c r="C804" s="484"/>
      <c r="D804" s="493" t="s">
        <v>2634</v>
      </c>
      <c r="F804" s="493" t="s">
        <v>2635</v>
      </c>
      <c r="L804" s="495">
        <v>208</v>
      </c>
      <c r="M804" s="496" t="str">
        <f t="shared" si="31"/>
        <v xml:space="preserve">LED High Bay </v>
      </c>
      <c r="N804" s="493" t="str">
        <f t="shared" si="32"/>
        <v>E</v>
      </c>
    </row>
    <row r="805" spans="1:14" s="493" customFormat="1" ht="14.1" customHeight="1" x14ac:dyDescent="0.2">
      <c r="A805" s="484"/>
      <c r="B805" s="494" t="s">
        <v>2357</v>
      </c>
      <c r="C805" s="484"/>
      <c r="D805" s="493" t="s">
        <v>2636</v>
      </c>
      <c r="F805" s="493" t="s">
        <v>2637</v>
      </c>
      <c r="L805" s="495">
        <v>209</v>
      </c>
      <c r="M805" s="496" t="str">
        <f t="shared" si="31"/>
        <v xml:space="preserve">LED High Bay </v>
      </c>
      <c r="N805" s="493" t="str">
        <f t="shared" si="32"/>
        <v>E</v>
      </c>
    </row>
    <row r="806" spans="1:14" s="493" customFormat="1" ht="14.1" customHeight="1" x14ac:dyDescent="0.2">
      <c r="A806" s="484"/>
      <c r="B806" s="494" t="s">
        <v>2357</v>
      </c>
      <c r="C806" s="484"/>
      <c r="D806" s="493" t="s">
        <v>2638</v>
      </c>
      <c r="F806" s="493" t="s">
        <v>2639</v>
      </c>
      <c r="L806" s="495">
        <v>210</v>
      </c>
      <c r="M806" s="496" t="str">
        <f t="shared" si="31"/>
        <v xml:space="preserve">LED High Bay </v>
      </c>
      <c r="N806" s="493" t="str">
        <f t="shared" si="32"/>
        <v>E</v>
      </c>
    </row>
    <row r="807" spans="1:14" s="493" customFormat="1" ht="14.1" customHeight="1" x14ac:dyDescent="0.2">
      <c r="A807" s="484"/>
      <c r="B807" s="494" t="s">
        <v>2357</v>
      </c>
      <c r="C807" s="484"/>
      <c r="D807" s="493" t="s">
        <v>2640</v>
      </c>
      <c r="F807" s="493" t="s">
        <v>2641</v>
      </c>
      <c r="L807" s="495">
        <v>211</v>
      </c>
      <c r="M807" s="496" t="str">
        <f t="shared" si="31"/>
        <v xml:space="preserve">LED High Bay </v>
      </c>
      <c r="N807" s="493" t="str">
        <f t="shared" si="32"/>
        <v>E</v>
      </c>
    </row>
    <row r="808" spans="1:14" s="493" customFormat="1" ht="14.1" customHeight="1" x14ac:dyDescent="0.2">
      <c r="A808" s="484"/>
      <c r="B808" s="494" t="s">
        <v>2357</v>
      </c>
      <c r="C808" s="484"/>
      <c r="D808" s="493" t="s">
        <v>2642</v>
      </c>
      <c r="F808" s="493" t="s">
        <v>2643</v>
      </c>
      <c r="L808" s="495">
        <v>212</v>
      </c>
      <c r="M808" s="496" t="str">
        <f t="shared" si="31"/>
        <v xml:space="preserve">LED High Bay </v>
      </c>
      <c r="N808" s="493" t="str">
        <f t="shared" si="32"/>
        <v>E</v>
      </c>
    </row>
    <row r="809" spans="1:14" s="493" customFormat="1" ht="14.1" customHeight="1" x14ac:dyDescent="0.2">
      <c r="A809" s="484"/>
      <c r="B809" s="494" t="s">
        <v>2357</v>
      </c>
      <c r="C809" s="484"/>
      <c r="D809" s="493" t="s">
        <v>2644</v>
      </c>
      <c r="F809" s="493" t="s">
        <v>2645</v>
      </c>
      <c r="L809" s="495">
        <v>213</v>
      </c>
      <c r="M809" s="496" t="str">
        <f t="shared" si="31"/>
        <v xml:space="preserve">LED High Bay </v>
      </c>
      <c r="N809" s="493" t="str">
        <f t="shared" si="32"/>
        <v>E</v>
      </c>
    </row>
    <row r="810" spans="1:14" s="493" customFormat="1" ht="14.1" customHeight="1" x14ac:dyDescent="0.2">
      <c r="A810" s="484"/>
      <c r="B810" s="494" t="s">
        <v>2357</v>
      </c>
      <c r="C810" s="484"/>
      <c r="D810" s="493" t="s">
        <v>2646</v>
      </c>
      <c r="F810" s="493" t="s">
        <v>2647</v>
      </c>
      <c r="L810" s="495">
        <v>214</v>
      </c>
      <c r="M810" s="496" t="str">
        <f t="shared" si="31"/>
        <v xml:space="preserve">LED High Bay </v>
      </c>
      <c r="N810" s="493" t="str">
        <f t="shared" si="32"/>
        <v>E</v>
      </c>
    </row>
    <row r="811" spans="1:14" s="493" customFormat="1" ht="14.1" customHeight="1" x14ac:dyDescent="0.2">
      <c r="A811" s="484"/>
      <c r="B811" s="494" t="s">
        <v>2357</v>
      </c>
      <c r="C811" s="484"/>
      <c r="D811" s="493" t="s">
        <v>2648</v>
      </c>
      <c r="F811" s="493" t="s">
        <v>2649</v>
      </c>
      <c r="L811" s="495">
        <v>215</v>
      </c>
      <c r="M811" s="496" t="str">
        <f t="shared" si="31"/>
        <v xml:space="preserve">LED High Bay </v>
      </c>
      <c r="N811" s="493" t="str">
        <f t="shared" si="32"/>
        <v>E</v>
      </c>
    </row>
    <row r="812" spans="1:14" s="493" customFormat="1" ht="14.1" customHeight="1" x14ac:dyDescent="0.2">
      <c r="A812" s="484"/>
      <c r="B812" s="494" t="s">
        <v>2357</v>
      </c>
      <c r="C812" s="484"/>
      <c r="D812" s="493" t="s">
        <v>2650</v>
      </c>
      <c r="F812" s="493" t="s">
        <v>2651</v>
      </c>
      <c r="L812" s="495">
        <v>216</v>
      </c>
      <c r="M812" s="496" t="str">
        <f t="shared" ref="M812:M875" si="33">B812</f>
        <v xml:space="preserve">LED High Bay </v>
      </c>
      <c r="N812" s="493" t="str">
        <f t="shared" ref="N812:N875" si="34">MID(D812,3,1)</f>
        <v>E</v>
      </c>
    </row>
    <row r="813" spans="1:14" s="493" customFormat="1" ht="14.1" customHeight="1" x14ac:dyDescent="0.2">
      <c r="A813" s="484"/>
      <c r="B813" s="494" t="s">
        <v>2357</v>
      </c>
      <c r="C813" s="484"/>
      <c r="D813" s="493" t="s">
        <v>2652</v>
      </c>
      <c r="F813" s="493" t="s">
        <v>2653</v>
      </c>
      <c r="L813" s="495">
        <v>217</v>
      </c>
      <c r="M813" s="496" t="str">
        <f t="shared" si="33"/>
        <v xml:space="preserve">LED High Bay </v>
      </c>
      <c r="N813" s="493" t="str">
        <f t="shared" si="34"/>
        <v>E</v>
      </c>
    </row>
    <row r="814" spans="1:14" s="493" customFormat="1" ht="14.1" customHeight="1" x14ac:dyDescent="0.2">
      <c r="A814" s="484"/>
      <c r="B814" s="494" t="s">
        <v>2357</v>
      </c>
      <c r="C814" s="484"/>
      <c r="D814" s="493" t="s">
        <v>2654</v>
      </c>
      <c r="F814" s="493" t="s">
        <v>2655</v>
      </c>
      <c r="L814" s="495">
        <v>218</v>
      </c>
      <c r="M814" s="496" t="str">
        <f t="shared" si="33"/>
        <v xml:space="preserve">LED High Bay </v>
      </c>
      <c r="N814" s="493" t="str">
        <f t="shared" si="34"/>
        <v>E</v>
      </c>
    </row>
    <row r="815" spans="1:14" s="493" customFormat="1" ht="14.1" customHeight="1" x14ac:dyDescent="0.2">
      <c r="A815" s="484"/>
      <c r="B815" s="494" t="s">
        <v>2357</v>
      </c>
      <c r="C815" s="484"/>
      <c r="D815" s="493" t="s">
        <v>2656</v>
      </c>
      <c r="F815" s="493" t="s">
        <v>2657</v>
      </c>
      <c r="L815" s="495">
        <v>219</v>
      </c>
      <c r="M815" s="496" t="str">
        <f t="shared" si="33"/>
        <v xml:space="preserve">LED High Bay </v>
      </c>
      <c r="N815" s="493" t="str">
        <f t="shared" si="34"/>
        <v>E</v>
      </c>
    </row>
    <row r="816" spans="1:14" s="493" customFormat="1" ht="14.1" customHeight="1" x14ac:dyDescent="0.2">
      <c r="A816" s="484"/>
      <c r="B816" s="494" t="s">
        <v>2357</v>
      </c>
      <c r="C816" s="484"/>
      <c r="D816" s="493" t="s">
        <v>2658</v>
      </c>
      <c r="F816" s="493" t="s">
        <v>2659</v>
      </c>
      <c r="L816" s="495">
        <v>220</v>
      </c>
      <c r="M816" s="496" t="str">
        <f t="shared" si="33"/>
        <v xml:space="preserve">LED High Bay </v>
      </c>
      <c r="N816" s="493" t="str">
        <f t="shared" si="34"/>
        <v>E</v>
      </c>
    </row>
    <row r="817" spans="1:14" s="493" customFormat="1" ht="14.1" customHeight="1" x14ac:dyDescent="0.2">
      <c r="A817" s="484"/>
      <c r="B817" s="494" t="s">
        <v>2357</v>
      </c>
      <c r="C817" s="484"/>
      <c r="D817" s="493" t="s">
        <v>2660</v>
      </c>
      <c r="F817" s="493" t="s">
        <v>2661</v>
      </c>
      <c r="L817" s="495">
        <v>221</v>
      </c>
      <c r="M817" s="496" t="str">
        <f t="shared" si="33"/>
        <v xml:space="preserve">LED High Bay </v>
      </c>
      <c r="N817" s="493" t="str">
        <f t="shared" si="34"/>
        <v>E</v>
      </c>
    </row>
    <row r="818" spans="1:14" s="493" customFormat="1" ht="14.1" customHeight="1" x14ac:dyDescent="0.2">
      <c r="A818" s="484"/>
      <c r="B818" s="494" t="s">
        <v>2357</v>
      </c>
      <c r="C818" s="484"/>
      <c r="D818" s="493" t="s">
        <v>2662</v>
      </c>
      <c r="F818" s="493" t="s">
        <v>2663</v>
      </c>
      <c r="L818" s="495">
        <v>222</v>
      </c>
      <c r="M818" s="496" t="str">
        <f t="shared" si="33"/>
        <v xml:space="preserve">LED High Bay </v>
      </c>
      <c r="N818" s="493" t="str">
        <f t="shared" si="34"/>
        <v>E</v>
      </c>
    </row>
    <row r="819" spans="1:14" s="493" customFormat="1" ht="14.1" customHeight="1" x14ac:dyDescent="0.2">
      <c r="A819" s="484"/>
      <c r="B819" s="494" t="s">
        <v>2357</v>
      </c>
      <c r="C819" s="484"/>
      <c r="D819" s="493" t="s">
        <v>2664</v>
      </c>
      <c r="F819" s="493" t="s">
        <v>2665</v>
      </c>
      <c r="L819" s="495">
        <v>223</v>
      </c>
      <c r="M819" s="496" t="str">
        <f t="shared" si="33"/>
        <v xml:space="preserve">LED High Bay </v>
      </c>
      <c r="N819" s="493" t="str">
        <f t="shared" si="34"/>
        <v>E</v>
      </c>
    </row>
    <row r="820" spans="1:14" s="493" customFormat="1" ht="14.1" customHeight="1" x14ac:dyDescent="0.2">
      <c r="A820" s="484"/>
      <c r="B820" s="494" t="s">
        <v>2357</v>
      </c>
      <c r="C820" s="484"/>
      <c r="D820" s="493" t="s">
        <v>2666</v>
      </c>
      <c r="F820" s="493" t="s">
        <v>2667</v>
      </c>
      <c r="L820" s="495">
        <v>224</v>
      </c>
      <c r="M820" s="496" t="str">
        <f t="shared" si="33"/>
        <v xml:space="preserve">LED High Bay </v>
      </c>
      <c r="N820" s="493" t="str">
        <f t="shared" si="34"/>
        <v>E</v>
      </c>
    </row>
    <row r="821" spans="1:14" s="493" customFormat="1" ht="14.1" customHeight="1" x14ac:dyDescent="0.2">
      <c r="A821" s="484"/>
      <c r="B821" s="494" t="s">
        <v>2357</v>
      </c>
      <c r="C821" s="484"/>
      <c r="D821" s="493" t="s">
        <v>2668</v>
      </c>
      <c r="F821" s="493" t="s">
        <v>2669</v>
      </c>
      <c r="L821" s="495">
        <v>225</v>
      </c>
      <c r="M821" s="496" t="str">
        <f t="shared" si="33"/>
        <v xml:space="preserve">LED High Bay </v>
      </c>
      <c r="N821" s="493" t="str">
        <f t="shared" si="34"/>
        <v>E</v>
      </c>
    </row>
    <row r="822" spans="1:14" s="493" customFormat="1" ht="14.1" customHeight="1" x14ac:dyDescent="0.2">
      <c r="A822" s="484"/>
      <c r="B822" s="494" t="s">
        <v>2357</v>
      </c>
      <c r="C822" s="484"/>
      <c r="D822" s="493" t="s">
        <v>2670</v>
      </c>
      <c r="F822" s="493" t="s">
        <v>2671</v>
      </c>
      <c r="L822" s="495">
        <v>226</v>
      </c>
      <c r="M822" s="496" t="str">
        <f t="shared" si="33"/>
        <v xml:space="preserve">LED High Bay </v>
      </c>
      <c r="N822" s="493" t="str">
        <f t="shared" si="34"/>
        <v>E</v>
      </c>
    </row>
    <row r="823" spans="1:14" s="493" customFormat="1" ht="14.1" customHeight="1" x14ac:dyDescent="0.2">
      <c r="A823" s="484"/>
      <c r="B823" s="494" t="s">
        <v>2357</v>
      </c>
      <c r="C823" s="484"/>
      <c r="D823" s="493" t="s">
        <v>2672</v>
      </c>
      <c r="F823" s="493" t="s">
        <v>2673</v>
      </c>
      <c r="L823" s="495">
        <v>227</v>
      </c>
      <c r="M823" s="496" t="str">
        <f t="shared" si="33"/>
        <v xml:space="preserve">LED High Bay </v>
      </c>
      <c r="N823" s="493" t="str">
        <f t="shared" si="34"/>
        <v>E</v>
      </c>
    </row>
    <row r="824" spans="1:14" s="493" customFormat="1" ht="14.1" customHeight="1" x14ac:dyDescent="0.2">
      <c r="A824" s="484"/>
      <c r="B824" s="494" t="s">
        <v>2357</v>
      </c>
      <c r="C824" s="484"/>
      <c r="D824" s="493" t="s">
        <v>2674</v>
      </c>
      <c r="F824" s="493" t="s">
        <v>2675</v>
      </c>
      <c r="L824" s="495">
        <v>228</v>
      </c>
      <c r="M824" s="496" t="str">
        <f t="shared" si="33"/>
        <v xml:space="preserve">LED High Bay </v>
      </c>
      <c r="N824" s="493" t="str">
        <f t="shared" si="34"/>
        <v>E</v>
      </c>
    </row>
    <row r="825" spans="1:14" s="493" customFormat="1" ht="14.1" customHeight="1" x14ac:dyDescent="0.2">
      <c r="A825" s="484"/>
      <c r="B825" s="494" t="s">
        <v>2357</v>
      </c>
      <c r="C825" s="484"/>
      <c r="D825" s="493" t="s">
        <v>2676</v>
      </c>
      <c r="F825" s="493" t="s">
        <v>2677</v>
      </c>
      <c r="L825" s="495">
        <v>229</v>
      </c>
      <c r="M825" s="496" t="str">
        <f t="shared" si="33"/>
        <v xml:space="preserve">LED High Bay </v>
      </c>
      <c r="N825" s="493" t="str">
        <f t="shared" si="34"/>
        <v>E</v>
      </c>
    </row>
    <row r="826" spans="1:14" s="493" customFormat="1" ht="14.1" customHeight="1" x14ac:dyDescent="0.2">
      <c r="A826" s="484"/>
      <c r="B826" s="494" t="s">
        <v>2357</v>
      </c>
      <c r="C826" s="484"/>
      <c r="D826" s="493" t="s">
        <v>2678</v>
      </c>
      <c r="F826" s="493" t="s">
        <v>2679</v>
      </c>
      <c r="L826" s="495">
        <v>230</v>
      </c>
      <c r="M826" s="496" t="str">
        <f t="shared" si="33"/>
        <v xml:space="preserve">LED High Bay </v>
      </c>
      <c r="N826" s="493" t="str">
        <f t="shared" si="34"/>
        <v>E</v>
      </c>
    </row>
    <row r="827" spans="1:14" s="493" customFormat="1" ht="14.1" customHeight="1" x14ac:dyDescent="0.2">
      <c r="A827" s="484"/>
      <c r="B827" s="494" t="s">
        <v>2357</v>
      </c>
      <c r="C827" s="484"/>
      <c r="D827" s="493" t="s">
        <v>2680</v>
      </c>
      <c r="F827" s="493" t="s">
        <v>2681</v>
      </c>
      <c r="L827" s="495">
        <v>231</v>
      </c>
      <c r="M827" s="496" t="str">
        <f t="shared" si="33"/>
        <v xml:space="preserve">LED High Bay </v>
      </c>
      <c r="N827" s="493" t="str">
        <f t="shared" si="34"/>
        <v>E</v>
      </c>
    </row>
    <row r="828" spans="1:14" s="493" customFormat="1" ht="14.1" customHeight="1" x14ac:dyDescent="0.2">
      <c r="A828" s="484"/>
      <c r="B828" s="494" t="s">
        <v>2357</v>
      </c>
      <c r="C828" s="484"/>
      <c r="D828" s="493" t="s">
        <v>2682</v>
      </c>
      <c r="F828" s="493" t="s">
        <v>2683</v>
      </c>
      <c r="L828" s="495">
        <v>232</v>
      </c>
      <c r="M828" s="496" t="str">
        <f t="shared" si="33"/>
        <v xml:space="preserve">LED High Bay </v>
      </c>
      <c r="N828" s="493" t="str">
        <f t="shared" si="34"/>
        <v>E</v>
      </c>
    </row>
    <row r="829" spans="1:14" s="493" customFormat="1" ht="14.1" customHeight="1" x14ac:dyDescent="0.2">
      <c r="A829" s="484"/>
      <c r="B829" s="494" t="s">
        <v>2357</v>
      </c>
      <c r="C829" s="484"/>
      <c r="D829" s="493" t="s">
        <v>2684</v>
      </c>
      <c r="F829" s="493" t="s">
        <v>2685</v>
      </c>
      <c r="L829" s="495">
        <v>233</v>
      </c>
      <c r="M829" s="496" t="str">
        <f t="shared" si="33"/>
        <v xml:space="preserve">LED High Bay </v>
      </c>
      <c r="N829" s="493" t="str">
        <f t="shared" si="34"/>
        <v>E</v>
      </c>
    </row>
    <row r="830" spans="1:14" s="493" customFormat="1" ht="14.1" customHeight="1" x14ac:dyDescent="0.2">
      <c r="A830" s="484"/>
      <c r="B830" s="494" t="s">
        <v>2357</v>
      </c>
      <c r="C830" s="484"/>
      <c r="D830" s="493" t="s">
        <v>2686</v>
      </c>
      <c r="F830" s="493" t="s">
        <v>2687</v>
      </c>
      <c r="L830" s="495">
        <v>234</v>
      </c>
      <c r="M830" s="496" t="str">
        <f t="shared" si="33"/>
        <v xml:space="preserve">LED High Bay </v>
      </c>
      <c r="N830" s="493" t="str">
        <f t="shared" si="34"/>
        <v>E</v>
      </c>
    </row>
    <row r="831" spans="1:14" s="493" customFormat="1" ht="14.1" customHeight="1" x14ac:dyDescent="0.2">
      <c r="A831" s="484"/>
      <c r="B831" s="494" t="s">
        <v>2357</v>
      </c>
      <c r="C831" s="484"/>
      <c r="D831" s="493" t="s">
        <v>2688</v>
      </c>
      <c r="F831" s="493" t="s">
        <v>2689</v>
      </c>
      <c r="L831" s="495">
        <v>235</v>
      </c>
      <c r="M831" s="496" t="str">
        <f t="shared" si="33"/>
        <v xml:space="preserve">LED High Bay </v>
      </c>
      <c r="N831" s="493" t="str">
        <f t="shared" si="34"/>
        <v>E</v>
      </c>
    </row>
    <row r="832" spans="1:14" s="493" customFormat="1" ht="14.1" customHeight="1" x14ac:dyDescent="0.2">
      <c r="A832" s="484"/>
      <c r="B832" s="494" t="s">
        <v>2357</v>
      </c>
      <c r="C832" s="484"/>
      <c r="D832" s="493" t="s">
        <v>2690</v>
      </c>
      <c r="F832" s="493" t="s">
        <v>2691</v>
      </c>
      <c r="L832" s="495">
        <v>236</v>
      </c>
      <c r="M832" s="496" t="str">
        <f t="shared" si="33"/>
        <v xml:space="preserve">LED High Bay </v>
      </c>
      <c r="N832" s="493" t="str">
        <f t="shared" si="34"/>
        <v>E</v>
      </c>
    </row>
    <row r="833" spans="1:14" s="493" customFormat="1" ht="14.1" customHeight="1" x14ac:dyDescent="0.2">
      <c r="A833" s="484"/>
      <c r="B833" s="494" t="s">
        <v>2357</v>
      </c>
      <c r="C833" s="484"/>
      <c r="D833" s="493" t="s">
        <v>2692</v>
      </c>
      <c r="F833" s="493" t="s">
        <v>2693</v>
      </c>
      <c r="L833" s="495">
        <v>237</v>
      </c>
      <c r="M833" s="496" t="str">
        <f t="shared" si="33"/>
        <v xml:space="preserve">LED High Bay </v>
      </c>
      <c r="N833" s="493" t="str">
        <f t="shared" si="34"/>
        <v>E</v>
      </c>
    </row>
    <row r="834" spans="1:14" s="493" customFormat="1" ht="14.1" customHeight="1" x14ac:dyDescent="0.2">
      <c r="A834" s="484"/>
      <c r="B834" s="494" t="s">
        <v>2357</v>
      </c>
      <c r="C834" s="484"/>
      <c r="D834" s="493" t="s">
        <v>2694</v>
      </c>
      <c r="F834" s="493" t="s">
        <v>2695</v>
      </c>
      <c r="L834" s="495">
        <v>238</v>
      </c>
      <c r="M834" s="496" t="str">
        <f t="shared" si="33"/>
        <v xml:space="preserve">LED High Bay </v>
      </c>
      <c r="N834" s="493" t="str">
        <f t="shared" si="34"/>
        <v>E</v>
      </c>
    </row>
    <row r="835" spans="1:14" s="493" customFormat="1" ht="14.1" customHeight="1" x14ac:dyDescent="0.2">
      <c r="A835" s="484"/>
      <c r="B835" s="494" t="s">
        <v>2357</v>
      </c>
      <c r="C835" s="484"/>
      <c r="D835" s="493" t="s">
        <v>2696</v>
      </c>
      <c r="F835" s="493" t="s">
        <v>2697</v>
      </c>
      <c r="L835" s="495">
        <v>239</v>
      </c>
      <c r="M835" s="496" t="str">
        <f t="shared" si="33"/>
        <v xml:space="preserve">LED High Bay </v>
      </c>
      <c r="N835" s="493" t="str">
        <f t="shared" si="34"/>
        <v>E</v>
      </c>
    </row>
    <row r="836" spans="1:14" s="493" customFormat="1" ht="14.1" customHeight="1" x14ac:dyDescent="0.2">
      <c r="A836" s="484"/>
      <c r="B836" s="494" t="s">
        <v>2357</v>
      </c>
      <c r="C836" s="484"/>
      <c r="D836" s="493" t="s">
        <v>2698</v>
      </c>
      <c r="F836" s="493" t="s">
        <v>2699</v>
      </c>
      <c r="L836" s="495">
        <v>240</v>
      </c>
      <c r="M836" s="496" t="str">
        <f t="shared" si="33"/>
        <v xml:space="preserve">LED High Bay </v>
      </c>
      <c r="N836" s="493" t="str">
        <f t="shared" si="34"/>
        <v>E</v>
      </c>
    </row>
    <row r="837" spans="1:14" s="493" customFormat="1" ht="14.1" customHeight="1" x14ac:dyDescent="0.2">
      <c r="A837" s="484"/>
      <c r="B837" s="494" t="s">
        <v>2357</v>
      </c>
      <c r="C837" s="484"/>
      <c r="D837" s="493" t="s">
        <v>2700</v>
      </c>
      <c r="F837" s="493" t="s">
        <v>2701</v>
      </c>
      <c r="L837" s="495">
        <v>241</v>
      </c>
      <c r="M837" s="496" t="str">
        <f t="shared" si="33"/>
        <v xml:space="preserve">LED High Bay </v>
      </c>
      <c r="N837" s="493" t="str">
        <f t="shared" si="34"/>
        <v>E</v>
      </c>
    </row>
    <row r="838" spans="1:14" s="493" customFormat="1" ht="14.1" customHeight="1" x14ac:dyDescent="0.2">
      <c r="A838" s="484"/>
      <c r="B838" s="494" t="s">
        <v>2357</v>
      </c>
      <c r="C838" s="484"/>
      <c r="D838" s="493" t="s">
        <v>2702</v>
      </c>
      <c r="F838" s="493" t="s">
        <v>2703</v>
      </c>
      <c r="L838" s="495">
        <v>242</v>
      </c>
      <c r="M838" s="496" t="str">
        <f t="shared" si="33"/>
        <v xml:space="preserve">LED High Bay </v>
      </c>
      <c r="N838" s="493" t="str">
        <f t="shared" si="34"/>
        <v>E</v>
      </c>
    </row>
    <row r="839" spans="1:14" s="493" customFormat="1" ht="14.1" customHeight="1" x14ac:dyDescent="0.2">
      <c r="A839" s="484"/>
      <c r="B839" s="494" t="s">
        <v>2357</v>
      </c>
      <c r="C839" s="484"/>
      <c r="D839" s="493" t="s">
        <v>2704</v>
      </c>
      <c r="F839" s="493" t="s">
        <v>2705</v>
      </c>
      <c r="L839" s="495">
        <v>243</v>
      </c>
      <c r="M839" s="496" t="str">
        <f t="shared" si="33"/>
        <v xml:space="preserve">LED High Bay </v>
      </c>
      <c r="N839" s="493" t="str">
        <f t="shared" si="34"/>
        <v>E</v>
      </c>
    </row>
    <row r="840" spans="1:14" s="493" customFormat="1" ht="14.1" customHeight="1" x14ac:dyDescent="0.2">
      <c r="A840" s="484"/>
      <c r="B840" s="494" t="s">
        <v>2357</v>
      </c>
      <c r="C840" s="484"/>
      <c r="D840" s="493" t="s">
        <v>2706</v>
      </c>
      <c r="F840" s="493" t="s">
        <v>2707</v>
      </c>
      <c r="L840" s="495">
        <v>244</v>
      </c>
      <c r="M840" s="496" t="str">
        <f t="shared" si="33"/>
        <v xml:space="preserve">LED High Bay </v>
      </c>
      <c r="N840" s="493" t="str">
        <f t="shared" si="34"/>
        <v>E</v>
      </c>
    </row>
    <row r="841" spans="1:14" s="493" customFormat="1" ht="14.1" customHeight="1" x14ac:dyDescent="0.2">
      <c r="A841" s="484"/>
      <c r="B841" s="494" t="s">
        <v>2357</v>
      </c>
      <c r="C841" s="484"/>
      <c r="D841" s="493" t="s">
        <v>2708</v>
      </c>
      <c r="F841" s="493" t="s">
        <v>2709</v>
      </c>
      <c r="L841" s="495">
        <v>245</v>
      </c>
      <c r="M841" s="496" t="str">
        <f t="shared" si="33"/>
        <v xml:space="preserve">LED High Bay </v>
      </c>
      <c r="N841" s="493" t="str">
        <f t="shared" si="34"/>
        <v>E</v>
      </c>
    </row>
    <row r="842" spans="1:14" s="493" customFormat="1" ht="14.1" customHeight="1" x14ac:dyDescent="0.2">
      <c r="A842" s="484"/>
      <c r="B842" s="494" t="s">
        <v>2357</v>
      </c>
      <c r="C842" s="484"/>
      <c r="D842" s="493" t="s">
        <v>2710</v>
      </c>
      <c r="F842" s="493" t="s">
        <v>2711</v>
      </c>
      <c r="L842" s="495">
        <v>246</v>
      </c>
      <c r="M842" s="496" t="str">
        <f t="shared" si="33"/>
        <v xml:space="preserve">LED High Bay </v>
      </c>
      <c r="N842" s="493" t="str">
        <f t="shared" si="34"/>
        <v>E</v>
      </c>
    </row>
    <row r="843" spans="1:14" s="493" customFormat="1" ht="14.1" customHeight="1" x14ac:dyDescent="0.2">
      <c r="A843" s="484"/>
      <c r="B843" s="494" t="s">
        <v>2357</v>
      </c>
      <c r="C843" s="484"/>
      <c r="D843" s="493" t="s">
        <v>2712</v>
      </c>
      <c r="F843" s="493" t="s">
        <v>2713</v>
      </c>
      <c r="L843" s="495">
        <v>247</v>
      </c>
      <c r="M843" s="496" t="str">
        <f t="shared" si="33"/>
        <v xml:space="preserve">LED High Bay </v>
      </c>
      <c r="N843" s="493" t="str">
        <f t="shared" si="34"/>
        <v>E</v>
      </c>
    </row>
    <row r="844" spans="1:14" s="493" customFormat="1" ht="14.1" customHeight="1" x14ac:dyDescent="0.2">
      <c r="A844" s="484"/>
      <c r="B844" s="494" t="s">
        <v>2357</v>
      </c>
      <c r="C844" s="484"/>
      <c r="D844" s="493" t="s">
        <v>2714</v>
      </c>
      <c r="F844" s="493" t="s">
        <v>2715</v>
      </c>
      <c r="L844" s="495">
        <v>248</v>
      </c>
      <c r="M844" s="496" t="str">
        <f t="shared" si="33"/>
        <v xml:space="preserve">LED High Bay </v>
      </c>
      <c r="N844" s="493" t="str">
        <f t="shared" si="34"/>
        <v>E</v>
      </c>
    </row>
    <row r="845" spans="1:14" s="493" customFormat="1" ht="14.1" customHeight="1" x14ac:dyDescent="0.2">
      <c r="A845" s="484"/>
      <c r="B845" s="494" t="s">
        <v>2357</v>
      </c>
      <c r="C845" s="484"/>
      <c r="D845" s="493" t="s">
        <v>2716</v>
      </c>
      <c r="F845" s="493" t="s">
        <v>2717</v>
      </c>
      <c r="L845" s="495">
        <v>249</v>
      </c>
      <c r="M845" s="496" t="str">
        <f t="shared" si="33"/>
        <v xml:space="preserve">LED High Bay </v>
      </c>
      <c r="N845" s="493" t="str">
        <f t="shared" si="34"/>
        <v>E</v>
      </c>
    </row>
    <row r="846" spans="1:14" s="493" customFormat="1" ht="14.1" customHeight="1" x14ac:dyDescent="0.2">
      <c r="A846" s="484"/>
      <c r="B846" s="494" t="s">
        <v>2357</v>
      </c>
      <c r="C846" s="484"/>
      <c r="D846" s="493" t="s">
        <v>2718</v>
      </c>
      <c r="F846" s="493" t="s">
        <v>2719</v>
      </c>
      <c r="L846" s="495">
        <v>250</v>
      </c>
      <c r="M846" s="496" t="str">
        <f t="shared" si="33"/>
        <v xml:space="preserve">LED High Bay </v>
      </c>
      <c r="N846" s="493" t="str">
        <f t="shared" si="34"/>
        <v>E</v>
      </c>
    </row>
    <row r="847" spans="1:14" s="493" customFormat="1" ht="14.1" customHeight="1" x14ac:dyDescent="0.2">
      <c r="A847" s="484"/>
      <c r="B847" s="494" t="s">
        <v>2357</v>
      </c>
      <c r="C847" s="484"/>
      <c r="D847" s="493" t="s">
        <v>2720</v>
      </c>
      <c r="F847" s="493" t="s">
        <v>2721</v>
      </c>
      <c r="L847" s="495">
        <v>251</v>
      </c>
      <c r="M847" s="496" t="str">
        <f t="shared" si="33"/>
        <v xml:space="preserve">LED High Bay </v>
      </c>
      <c r="N847" s="493" t="str">
        <f t="shared" si="34"/>
        <v>E</v>
      </c>
    </row>
    <row r="848" spans="1:14" s="493" customFormat="1" ht="14.1" customHeight="1" x14ac:dyDescent="0.2">
      <c r="A848" s="484"/>
      <c r="B848" s="494" t="s">
        <v>2357</v>
      </c>
      <c r="C848" s="484"/>
      <c r="D848" s="493" t="s">
        <v>2722</v>
      </c>
      <c r="F848" s="493" t="s">
        <v>2723</v>
      </c>
      <c r="L848" s="495">
        <v>252</v>
      </c>
      <c r="M848" s="496" t="str">
        <f t="shared" si="33"/>
        <v xml:space="preserve">LED High Bay </v>
      </c>
      <c r="N848" s="493" t="str">
        <f t="shared" si="34"/>
        <v>E</v>
      </c>
    </row>
    <row r="849" spans="1:14" s="493" customFormat="1" ht="14.1" customHeight="1" x14ac:dyDescent="0.2">
      <c r="A849" s="484"/>
      <c r="B849" s="494" t="s">
        <v>2357</v>
      </c>
      <c r="C849" s="484"/>
      <c r="D849" s="493" t="s">
        <v>2724</v>
      </c>
      <c r="F849" s="493" t="s">
        <v>2725</v>
      </c>
      <c r="L849" s="495">
        <v>253</v>
      </c>
      <c r="M849" s="496" t="str">
        <f t="shared" si="33"/>
        <v xml:space="preserve">LED High Bay </v>
      </c>
      <c r="N849" s="493" t="str">
        <f t="shared" si="34"/>
        <v>E</v>
      </c>
    </row>
    <row r="850" spans="1:14" s="493" customFormat="1" ht="14.1" customHeight="1" x14ac:dyDescent="0.2">
      <c r="A850" s="484"/>
      <c r="B850" s="494" t="s">
        <v>2357</v>
      </c>
      <c r="C850" s="484"/>
      <c r="D850" s="493" t="s">
        <v>2726</v>
      </c>
      <c r="F850" s="493" t="s">
        <v>2727</v>
      </c>
      <c r="L850" s="495">
        <v>254</v>
      </c>
      <c r="M850" s="496" t="str">
        <f t="shared" si="33"/>
        <v xml:space="preserve">LED High Bay </v>
      </c>
      <c r="N850" s="493" t="str">
        <f t="shared" si="34"/>
        <v>E</v>
      </c>
    </row>
    <row r="851" spans="1:14" s="493" customFormat="1" ht="14.1" customHeight="1" x14ac:dyDescent="0.2">
      <c r="A851" s="484"/>
      <c r="B851" s="494" t="s">
        <v>2357</v>
      </c>
      <c r="C851" s="484"/>
      <c r="D851" s="493" t="s">
        <v>2728</v>
      </c>
      <c r="F851" s="493" t="s">
        <v>2729</v>
      </c>
      <c r="L851" s="495">
        <v>255</v>
      </c>
      <c r="M851" s="496" t="str">
        <f t="shared" si="33"/>
        <v xml:space="preserve">LED High Bay </v>
      </c>
      <c r="N851" s="493" t="str">
        <f t="shared" si="34"/>
        <v>E</v>
      </c>
    </row>
    <row r="852" spans="1:14" s="493" customFormat="1" ht="14.1" customHeight="1" x14ac:dyDescent="0.2">
      <c r="A852" s="484"/>
      <c r="B852" s="494" t="s">
        <v>2357</v>
      </c>
      <c r="C852" s="484"/>
      <c r="D852" s="493" t="s">
        <v>2730</v>
      </c>
      <c r="F852" s="493" t="s">
        <v>2731</v>
      </c>
      <c r="L852" s="495">
        <v>256</v>
      </c>
      <c r="M852" s="496" t="str">
        <f t="shared" si="33"/>
        <v xml:space="preserve">LED High Bay </v>
      </c>
      <c r="N852" s="493" t="str">
        <f t="shared" si="34"/>
        <v>E</v>
      </c>
    </row>
    <row r="853" spans="1:14" s="493" customFormat="1" ht="14.1" customHeight="1" x14ac:dyDescent="0.2">
      <c r="A853" s="484"/>
      <c r="B853" s="494" t="s">
        <v>2357</v>
      </c>
      <c r="C853" s="484"/>
      <c r="D853" s="493" t="s">
        <v>2732</v>
      </c>
      <c r="F853" s="493" t="s">
        <v>2733</v>
      </c>
      <c r="L853" s="495">
        <v>257</v>
      </c>
      <c r="M853" s="496" t="str">
        <f t="shared" si="33"/>
        <v xml:space="preserve">LED High Bay </v>
      </c>
      <c r="N853" s="493" t="str">
        <f t="shared" si="34"/>
        <v>E</v>
      </c>
    </row>
    <row r="854" spans="1:14" s="493" customFormat="1" ht="14.1" customHeight="1" x14ac:dyDescent="0.2">
      <c r="A854" s="484"/>
      <c r="B854" s="494" t="s">
        <v>2357</v>
      </c>
      <c r="C854" s="484"/>
      <c r="D854" s="493" t="s">
        <v>2734</v>
      </c>
      <c r="F854" s="493" t="s">
        <v>2735</v>
      </c>
      <c r="L854" s="495">
        <v>258</v>
      </c>
      <c r="M854" s="496" t="str">
        <f t="shared" si="33"/>
        <v xml:space="preserve">LED High Bay </v>
      </c>
      <c r="N854" s="493" t="str">
        <f t="shared" si="34"/>
        <v>E</v>
      </c>
    </row>
    <row r="855" spans="1:14" s="493" customFormat="1" ht="14.1" customHeight="1" x14ac:dyDescent="0.2">
      <c r="A855" s="484"/>
      <c r="B855" s="494" t="s">
        <v>2357</v>
      </c>
      <c r="C855" s="484"/>
      <c r="D855" s="493" t="s">
        <v>2736</v>
      </c>
      <c r="F855" s="493" t="s">
        <v>2737</v>
      </c>
      <c r="L855" s="495">
        <v>259</v>
      </c>
      <c r="M855" s="496" t="str">
        <f t="shared" si="33"/>
        <v xml:space="preserve">LED High Bay </v>
      </c>
      <c r="N855" s="493" t="str">
        <f t="shared" si="34"/>
        <v>E</v>
      </c>
    </row>
    <row r="856" spans="1:14" s="493" customFormat="1" ht="14.1" customHeight="1" x14ac:dyDescent="0.2">
      <c r="A856" s="484"/>
      <c r="B856" s="494" t="s">
        <v>2357</v>
      </c>
      <c r="C856" s="484"/>
      <c r="D856" s="493" t="s">
        <v>2738</v>
      </c>
      <c r="F856" s="493" t="s">
        <v>2739</v>
      </c>
      <c r="L856" s="495">
        <v>260</v>
      </c>
      <c r="M856" s="496" t="str">
        <f t="shared" si="33"/>
        <v xml:space="preserve">LED High Bay </v>
      </c>
      <c r="N856" s="493" t="str">
        <f t="shared" si="34"/>
        <v>E</v>
      </c>
    </row>
    <row r="857" spans="1:14" s="493" customFormat="1" ht="14.1" customHeight="1" x14ac:dyDescent="0.2">
      <c r="A857" s="484"/>
      <c r="B857" s="494" t="s">
        <v>2357</v>
      </c>
      <c r="C857" s="484"/>
      <c r="D857" s="493" t="s">
        <v>2740</v>
      </c>
      <c r="F857" s="493" t="s">
        <v>2741</v>
      </c>
      <c r="L857" s="495">
        <v>261</v>
      </c>
      <c r="M857" s="496" t="str">
        <f t="shared" si="33"/>
        <v xml:space="preserve">LED High Bay </v>
      </c>
      <c r="N857" s="493" t="str">
        <f t="shared" si="34"/>
        <v>E</v>
      </c>
    </row>
    <row r="858" spans="1:14" s="493" customFormat="1" ht="14.1" customHeight="1" x14ac:dyDescent="0.2">
      <c r="A858" s="484"/>
      <c r="B858" s="494" t="s">
        <v>2357</v>
      </c>
      <c r="C858" s="484"/>
      <c r="D858" s="493" t="s">
        <v>2742</v>
      </c>
      <c r="F858" s="493" t="s">
        <v>2743</v>
      </c>
      <c r="L858" s="495">
        <v>262</v>
      </c>
      <c r="M858" s="496" t="str">
        <f t="shared" si="33"/>
        <v xml:space="preserve">LED High Bay </v>
      </c>
      <c r="N858" s="493" t="str">
        <f t="shared" si="34"/>
        <v>E</v>
      </c>
    </row>
    <row r="859" spans="1:14" s="493" customFormat="1" ht="14.1" customHeight="1" x14ac:dyDescent="0.2">
      <c r="A859" s="484"/>
      <c r="B859" s="494" t="s">
        <v>2357</v>
      </c>
      <c r="C859" s="484"/>
      <c r="D859" s="493" t="s">
        <v>2744</v>
      </c>
      <c r="F859" s="493" t="s">
        <v>2745</v>
      </c>
      <c r="L859" s="495">
        <v>263</v>
      </c>
      <c r="M859" s="496" t="str">
        <f t="shared" si="33"/>
        <v xml:space="preserve">LED High Bay </v>
      </c>
      <c r="N859" s="493" t="str">
        <f t="shared" si="34"/>
        <v>E</v>
      </c>
    </row>
    <row r="860" spans="1:14" s="493" customFormat="1" ht="14.1" customHeight="1" x14ac:dyDescent="0.2">
      <c r="A860" s="484"/>
      <c r="B860" s="494" t="s">
        <v>2357</v>
      </c>
      <c r="C860" s="484"/>
      <c r="D860" s="493" t="s">
        <v>2746</v>
      </c>
      <c r="F860" s="493" t="s">
        <v>2747</v>
      </c>
      <c r="L860" s="495">
        <v>264</v>
      </c>
      <c r="M860" s="496" t="str">
        <f t="shared" si="33"/>
        <v xml:space="preserve">LED High Bay </v>
      </c>
      <c r="N860" s="493" t="str">
        <f t="shared" si="34"/>
        <v>E</v>
      </c>
    </row>
    <row r="861" spans="1:14" s="493" customFormat="1" ht="14.1" customHeight="1" x14ac:dyDescent="0.2">
      <c r="A861" s="484"/>
      <c r="B861" s="494" t="s">
        <v>2357</v>
      </c>
      <c r="C861" s="484"/>
      <c r="D861" s="493" t="s">
        <v>2748</v>
      </c>
      <c r="F861" s="493" t="s">
        <v>2749</v>
      </c>
      <c r="L861" s="495">
        <v>265</v>
      </c>
      <c r="M861" s="496" t="str">
        <f t="shared" si="33"/>
        <v xml:space="preserve">LED High Bay </v>
      </c>
      <c r="N861" s="493" t="str">
        <f t="shared" si="34"/>
        <v>E</v>
      </c>
    </row>
    <row r="862" spans="1:14" s="493" customFormat="1" ht="14.1" customHeight="1" x14ac:dyDescent="0.2">
      <c r="A862" s="484"/>
      <c r="B862" s="494" t="s">
        <v>2357</v>
      </c>
      <c r="C862" s="484"/>
      <c r="D862" s="493" t="s">
        <v>2750</v>
      </c>
      <c r="F862" s="493" t="s">
        <v>2751</v>
      </c>
      <c r="L862" s="495">
        <v>266</v>
      </c>
      <c r="M862" s="496" t="str">
        <f t="shared" si="33"/>
        <v xml:space="preserve">LED High Bay </v>
      </c>
      <c r="N862" s="493" t="str">
        <f t="shared" si="34"/>
        <v>E</v>
      </c>
    </row>
    <row r="863" spans="1:14" s="493" customFormat="1" ht="14.1" customHeight="1" x14ac:dyDescent="0.2">
      <c r="A863" s="484"/>
      <c r="B863" s="494" t="s">
        <v>2357</v>
      </c>
      <c r="C863" s="484"/>
      <c r="D863" s="493" t="s">
        <v>2752</v>
      </c>
      <c r="F863" s="493" t="s">
        <v>2753</v>
      </c>
      <c r="L863" s="495">
        <v>267</v>
      </c>
      <c r="M863" s="496" t="str">
        <f t="shared" si="33"/>
        <v xml:space="preserve">LED High Bay </v>
      </c>
      <c r="N863" s="493" t="str">
        <f t="shared" si="34"/>
        <v>E</v>
      </c>
    </row>
    <row r="864" spans="1:14" s="493" customFormat="1" ht="14.1" customHeight="1" x14ac:dyDescent="0.2">
      <c r="A864" s="484"/>
      <c r="B864" s="494" t="s">
        <v>2357</v>
      </c>
      <c r="C864" s="484"/>
      <c r="D864" s="493" t="s">
        <v>2754</v>
      </c>
      <c r="F864" s="493" t="s">
        <v>2755</v>
      </c>
      <c r="L864" s="495">
        <v>268</v>
      </c>
      <c r="M864" s="496" t="str">
        <f t="shared" si="33"/>
        <v xml:space="preserve">LED High Bay </v>
      </c>
      <c r="N864" s="493" t="str">
        <f t="shared" si="34"/>
        <v>E</v>
      </c>
    </row>
    <row r="865" spans="1:14" s="493" customFormat="1" ht="14.1" customHeight="1" x14ac:dyDescent="0.2">
      <c r="A865" s="484"/>
      <c r="B865" s="494" t="s">
        <v>2357</v>
      </c>
      <c r="C865" s="484"/>
      <c r="D865" s="493" t="s">
        <v>2756</v>
      </c>
      <c r="F865" s="493" t="s">
        <v>2757</v>
      </c>
      <c r="L865" s="495">
        <v>269</v>
      </c>
      <c r="M865" s="496" t="str">
        <f t="shared" si="33"/>
        <v xml:space="preserve">LED High Bay </v>
      </c>
      <c r="N865" s="493" t="str">
        <f t="shared" si="34"/>
        <v>E</v>
      </c>
    </row>
    <row r="866" spans="1:14" s="493" customFormat="1" ht="14.1" customHeight="1" x14ac:dyDescent="0.2">
      <c r="A866" s="484"/>
      <c r="B866" s="494" t="s">
        <v>2357</v>
      </c>
      <c r="C866" s="484"/>
      <c r="D866" s="493" t="s">
        <v>2758</v>
      </c>
      <c r="F866" s="493" t="s">
        <v>2759</v>
      </c>
      <c r="L866" s="495">
        <v>270</v>
      </c>
      <c r="M866" s="496" t="str">
        <f t="shared" si="33"/>
        <v xml:space="preserve">LED High Bay </v>
      </c>
      <c r="N866" s="493" t="str">
        <f t="shared" si="34"/>
        <v>E</v>
      </c>
    </row>
    <row r="867" spans="1:14" s="493" customFormat="1" ht="14.1" customHeight="1" x14ac:dyDescent="0.2">
      <c r="A867" s="484"/>
      <c r="B867" s="494" t="s">
        <v>2357</v>
      </c>
      <c r="C867" s="484"/>
      <c r="D867" s="493" t="s">
        <v>2760</v>
      </c>
      <c r="F867" s="493" t="s">
        <v>2761</v>
      </c>
      <c r="L867" s="495">
        <v>271</v>
      </c>
      <c r="M867" s="496" t="str">
        <f t="shared" si="33"/>
        <v xml:space="preserve">LED High Bay </v>
      </c>
      <c r="N867" s="493" t="str">
        <f t="shared" si="34"/>
        <v>E</v>
      </c>
    </row>
    <row r="868" spans="1:14" s="493" customFormat="1" ht="14.1" customHeight="1" x14ac:dyDescent="0.2">
      <c r="A868" s="484"/>
      <c r="B868" s="494" t="s">
        <v>2357</v>
      </c>
      <c r="C868" s="484"/>
      <c r="D868" s="493" t="s">
        <v>2762</v>
      </c>
      <c r="F868" s="493" t="s">
        <v>2763</v>
      </c>
      <c r="L868" s="495">
        <v>272</v>
      </c>
      <c r="M868" s="496" t="str">
        <f t="shared" si="33"/>
        <v xml:space="preserve">LED High Bay </v>
      </c>
      <c r="N868" s="493" t="str">
        <f t="shared" si="34"/>
        <v>E</v>
      </c>
    </row>
    <row r="869" spans="1:14" s="493" customFormat="1" ht="14.1" customHeight="1" x14ac:dyDescent="0.2">
      <c r="A869" s="484"/>
      <c r="B869" s="494" t="s">
        <v>2357</v>
      </c>
      <c r="C869" s="484"/>
      <c r="D869" s="493" t="s">
        <v>2764</v>
      </c>
      <c r="F869" s="493" t="s">
        <v>2765</v>
      </c>
      <c r="L869" s="495">
        <v>273</v>
      </c>
      <c r="M869" s="496" t="str">
        <f t="shared" si="33"/>
        <v xml:space="preserve">LED High Bay </v>
      </c>
      <c r="N869" s="493" t="str">
        <f t="shared" si="34"/>
        <v>E</v>
      </c>
    </row>
    <row r="870" spans="1:14" s="493" customFormat="1" ht="14.1" customHeight="1" x14ac:dyDescent="0.2">
      <c r="A870" s="484"/>
      <c r="B870" s="494" t="s">
        <v>2357</v>
      </c>
      <c r="C870" s="484"/>
      <c r="D870" s="493" t="s">
        <v>2766</v>
      </c>
      <c r="F870" s="493" t="s">
        <v>2767</v>
      </c>
      <c r="L870" s="495">
        <v>274</v>
      </c>
      <c r="M870" s="496" t="str">
        <f t="shared" si="33"/>
        <v xml:space="preserve">LED High Bay </v>
      </c>
      <c r="N870" s="493" t="str">
        <f t="shared" si="34"/>
        <v>E</v>
      </c>
    </row>
    <row r="871" spans="1:14" s="493" customFormat="1" ht="14.1" customHeight="1" x14ac:dyDescent="0.2">
      <c r="A871" s="484"/>
      <c r="B871" s="494" t="s">
        <v>2357</v>
      </c>
      <c r="C871" s="484"/>
      <c r="D871" s="493" t="s">
        <v>2768</v>
      </c>
      <c r="F871" s="493" t="s">
        <v>2769</v>
      </c>
      <c r="L871" s="495">
        <v>275</v>
      </c>
      <c r="M871" s="496" t="str">
        <f t="shared" si="33"/>
        <v xml:space="preserve">LED High Bay </v>
      </c>
      <c r="N871" s="493" t="str">
        <f t="shared" si="34"/>
        <v>E</v>
      </c>
    </row>
    <row r="872" spans="1:14" s="493" customFormat="1" ht="14.1" customHeight="1" x14ac:dyDescent="0.2">
      <c r="A872" s="484"/>
      <c r="B872" s="494" t="s">
        <v>2357</v>
      </c>
      <c r="C872" s="484"/>
      <c r="D872" s="493" t="s">
        <v>2770</v>
      </c>
      <c r="F872" s="493" t="s">
        <v>2771</v>
      </c>
      <c r="L872" s="495">
        <v>276</v>
      </c>
      <c r="M872" s="496" t="str">
        <f t="shared" si="33"/>
        <v xml:space="preserve">LED High Bay </v>
      </c>
      <c r="N872" s="493" t="str">
        <f t="shared" si="34"/>
        <v>E</v>
      </c>
    </row>
    <row r="873" spans="1:14" s="493" customFormat="1" ht="14.1" customHeight="1" x14ac:dyDescent="0.2">
      <c r="A873" s="484"/>
      <c r="B873" s="494" t="s">
        <v>2357</v>
      </c>
      <c r="C873" s="484"/>
      <c r="D873" s="493" t="s">
        <v>2772</v>
      </c>
      <c r="F873" s="493" t="s">
        <v>2773</v>
      </c>
      <c r="L873" s="495">
        <v>277</v>
      </c>
      <c r="M873" s="496" t="str">
        <f t="shared" si="33"/>
        <v xml:space="preserve">LED High Bay </v>
      </c>
      <c r="N873" s="493" t="str">
        <f t="shared" si="34"/>
        <v>E</v>
      </c>
    </row>
    <row r="874" spans="1:14" s="493" customFormat="1" ht="14.1" customHeight="1" x14ac:dyDescent="0.2">
      <c r="A874" s="484"/>
      <c r="B874" s="494" t="s">
        <v>2357</v>
      </c>
      <c r="C874" s="484"/>
      <c r="D874" s="493" t="s">
        <v>2774</v>
      </c>
      <c r="F874" s="493" t="s">
        <v>2775</v>
      </c>
      <c r="L874" s="495">
        <v>278</v>
      </c>
      <c r="M874" s="496" t="str">
        <f t="shared" si="33"/>
        <v xml:space="preserve">LED High Bay </v>
      </c>
      <c r="N874" s="493" t="str">
        <f t="shared" si="34"/>
        <v>E</v>
      </c>
    </row>
    <row r="875" spans="1:14" s="493" customFormat="1" ht="14.1" customHeight="1" x14ac:dyDescent="0.2">
      <c r="A875" s="484"/>
      <c r="B875" s="494" t="s">
        <v>2357</v>
      </c>
      <c r="C875" s="484"/>
      <c r="D875" s="493" t="s">
        <v>2776</v>
      </c>
      <c r="F875" s="493" t="s">
        <v>2777</v>
      </c>
      <c r="L875" s="495">
        <v>279</v>
      </c>
      <c r="M875" s="496" t="str">
        <f t="shared" si="33"/>
        <v xml:space="preserve">LED High Bay </v>
      </c>
      <c r="N875" s="493" t="str">
        <f t="shared" si="34"/>
        <v>E</v>
      </c>
    </row>
    <row r="876" spans="1:14" s="493" customFormat="1" ht="14.1" customHeight="1" x14ac:dyDescent="0.2">
      <c r="A876" s="484"/>
      <c r="B876" s="494" t="s">
        <v>2357</v>
      </c>
      <c r="C876" s="484"/>
      <c r="D876" s="493" t="s">
        <v>2778</v>
      </c>
      <c r="F876" s="493" t="s">
        <v>2779</v>
      </c>
      <c r="L876" s="495">
        <v>280</v>
      </c>
      <c r="M876" s="496" t="str">
        <f t="shared" ref="M876:M939" si="35">B876</f>
        <v xml:space="preserve">LED High Bay </v>
      </c>
      <c r="N876" s="493" t="str">
        <f t="shared" ref="N876:N939" si="36">MID(D876,3,1)</f>
        <v>E</v>
      </c>
    </row>
    <row r="877" spans="1:14" s="493" customFormat="1" ht="14.1" customHeight="1" x14ac:dyDescent="0.2">
      <c r="A877" s="484"/>
      <c r="B877" s="494" t="s">
        <v>2357</v>
      </c>
      <c r="C877" s="484"/>
      <c r="D877" s="493" t="s">
        <v>2780</v>
      </c>
      <c r="F877" s="493" t="s">
        <v>2781</v>
      </c>
      <c r="L877" s="495">
        <v>281</v>
      </c>
      <c r="M877" s="496" t="str">
        <f t="shared" si="35"/>
        <v xml:space="preserve">LED High Bay </v>
      </c>
      <c r="N877" s="493" t="str">
        <f t="shared" si="36"/>
        <v>E</v>
      </c>
    </row>
    <row r="878" spans="1:14" s="493" customFormat="1" ht="14.1" customHeight="1" x14ac:dyDescent="0.2">
      <c r="A878" s="484"/>
      <c r="B878" s="494" t="s">
        <v>2357</v>
      </c>
      <c r="C878" s="484"/>
      <c r="D878" s="493" t="s">
        <v>2782</v>
      </c>
      <c r="F878" s="493" t="s">
        <v>2783</v>
      </c>
      <c r="L878" s="495">
        <v>282</v>
      </c>
      <c r="M878" s="496" t="str">
        <f t="shared" si="35"/>
        <v xml:space="preserve">LED High Bay </v>
      </c>
      <c r="N878" s="493" t="str">
        <f t="shared" si="36"/>
        <v>E</v>
      </c>
    </row>
    <row r="879" spans="1:14" s="493" customFormat="1" ht="14.1" customHeight="1" x14ac:dyDescent="0.2">
      <c r="A879" s="484"/>
      <c r="B879" s="494" t="s">
        <v>2357</v>
      </c>
      <c r="C879" s="484"/>
      <c r="D879" s="493" t="s">
        <v>2784</v>
      </c>
      <c r="F879" s="493" t="s">
        <v>2785</v>
      </c>
      <c r="L879" s="495">
        <v>283</v>
      </c>
      <c r="M879" s="496" t="str">
        <f t="shared" si="35"/>
        <v xml:space="preserve">LED High Bay </v>
      </c>
      <c r="N879" s="493" t="str">
        <f t="shared" si="36"/>
        <v>E</v>
      </c>
    </row>
    <row r="880" spans="1:14" s="493" customFormat="1" ht="14.1" customHeight="1" x14ac:dyDescent="0.2">
      <c r="A880" s="484"/>
      <c r="B880" s="494" t="s">
        <v>2357</v>
      </c>
      <c r="C880" s="484"/>
      <c r="D880" s="493" t="s">
        <v>2786</v>
      </c>
      <c r="F880" s="493" t="s">
        <v>2787</v>
      </c>
      <c r="L880" s="495">
        <v>284</v>
      </c>
      <c r="M880" s="496" t="str">
        <f t="shared" si="35"/>
        <v xml:space="preserve">LED High Bay </v>
      </c>
      <c r="N880" s="493" t="str">
        <f t="shared" si="36"/>
        <v>E</v>
      </c>
    </row>
    <row r="881" spans="1:14" s="493" customFormat="1" ht="14.1" customHeight="1" x14ac:dyDescent="0.2">
      <c r="A881" s="484"/>
      <c r="B881" s="494" t="s">
        <v>2357</v>
      </c>
      <c r="C881" s="484"/>
      <c r="D881" s="493" t="s">
        <v>2788</v>
      </c>
      <c r="F881" s="493" t="s">
        <v>2789</v>
      </c>
      <c r="L881" s="495">
        <v>285</v>
      </c>
      <c r="M881" s="496" t="str">
        <f t="shared" si="35"/>
        <v xml:space="preserve">LED High Bay </v>
      </c>
      <c r="N881" s="493" t="str">
        <f t="shared" si="36"/>
        <v>E</v>
      </c>
    </row>
    <row r="882" spans="1:14" s="493" customFormat="1" ht="14.1" customHeight="1" x14ac:dyDescent="0.2">
      <c r="A882" s="484"/>
      <c r="B882" s="494" t="s">
        <v>2357</v>
      </c>
      <c r="C882" s="484"/>
      <c r="D882" s="493" t="s">
        <v>2790</v>
      </c>
      <c r="F882" s="493" t="s">
        <v>2791</v>
      </c>
      <c r="L882" s="495">
        <v>286</v>
      </c>
      <c r="M882" s="496" t="str">
        <f t="shared" si="35"/>
        <v xml:space="preserve">LED High Bay </v>
      </c>
      <c r="N882" s="493" t="str">
        <f t="shared" si="36"/>
        <v>E</v>
      </c>
    </row>
    <row r="883" spans="1:14" s="493" customFormat="1" ht="14.1" customHeight="1" x14ac:dyDescent="0.2">
      <c r="A883" s="484"/>
      <c r="B883" s="494" t="s">
        <v>2357</v>
      </c>
      <c r="C883" s="484"/>
      <c r="D883" s="493" t="s">
        <v>2792</v>
      </c>
      <c r="F883" s="493" t="s">
        <v>2793</v>
      </c>
      <c r="L883" s="495">
        <v>287</v>
      </c>
      <c r="M883" s="496" t="str">
        <f t="shared" si="35"/>
        <v xml:space="preserve">LED High Bay </v>
      </c>
      <c r="N883" s="493" t="str">
        <f t="shared" si="36"/>
        <v>E</v>
      </c>
    </row>
    <row r="884" spans="1:14" s="493" customFormat="1" ht="14.1" customHeight="1" x14ac:dyDescent="0.2">
      <c r="A884" s="484"/>
      <c r="B884" s="494" t="s">
        <v>2357</v>
      </c>
      <c r="C884" s="484"/>
      <c r="D884" s="493" t="s">
        <v>2794</v>
      </c>
      <c r="F884" s="493" t="s">
        <v>2795</v>
      </c>
      <c r="L884" s="495">
        <v>288</v>
      </c>
      <c r="M884" s="496" t="str">
        <f t="shared" si="35"/>
        <v xml:space="preserve">LED High Bay </v>
      </c>
      <c r="N884" s="493" t="str">
        <f t="shared" si="36"/>
        <v>E</v>
      </c>
    </row>
    <row r="885" spans="1:14" s="493" customFormat="1" ht="14.1" customHeight="1" x14ac:dyDescent="0.2">
      <c r="A885" s="484"/>
      <c r="B885" s="494" t="s">
        <v>2357</v>
      </c>
      <c r="C885" s="484"/>
      <c r="D885" s="493" t="s">
        <v>2796</v>
      </c>
      <c r="F885" s="493" t="s">
        <v>2797</v>
      </c>
      <c r="L885" s="495">
        <v>289</v>
      </c>
      <c r="M885" s="496" t="str">
        <f t="shared" si="35"/>
        <v xml:space="preserve">LED High Bay </v>
      </c>
      <c r="N885" s="493" t="str">
        <f t="shared" si="36"/>
        <v>E</v>
      </c>
    </row>
    <row r="886" spans="1:14" s="493" customFormat="1" ht="14.1" customHeight="1" x14ac:dyDescent="0.2">
      <c r="A886" s="484"/>
      <c r="B886" s="494" t="s">
        <v>2357</v>
      </c>
      <c r="C886" s="484"/>
      <c r="D886" s="493" t="s">
        <v>2798</v>
      </c>
      <c r="F886" s="493" t="s">
        <v>2799</v>
      </c>
      <c r="L886" s="495">
        <v>290</v>
      </c>
      <c r="M886" s="496" t="str">
        <f t="shared" si="35"/>
        <v xml:space="preserve">LED High Bay </v>
      </c>
      <c r="N886" s="493" t="str">
        <f t="shared" si="36"/>
        <v>E</v>
      </c>
    </row>
    <row r="887" spans="1:14" s="493" customFormat="1" ht="14.1" customHeight="1" x14ac:dyDescent="0.2">
      <c r="A887" s="484"/>
      <c r="B887" s="494" t="s">
        <v>2357</v>
      </c>
      <c r="C887" s="484"/>
      <c r="D887" s="493" t="s">
        <v>2800</v>
      </c>
      <c r="F887" s="493" t="s">
        <v>2801</v>
      </c>
      <c r="L887" s="495">
        <v>291</v>
      </c>
      <c r="M887" s="496" t="str">
        <f t="shared" si="35"/>
        <v xml:space="preserve">LED High Bay </v>
      </c>
      <c r="N887" s="493" t="str">
        <f t="shared" si="36"/>
        <v>E</v>
      </c>
    </row>
    <row r="888" spans="1:14" s="493" customFormat="1" ht="14.1" customHeight="1" x14ac:dyDescent="0.2">
      <c r="A888" s="484"/>
      <c r="B888" s="494" t="s">
        <v>2357</v>
      </c>
      <c r="C888" s="484"/>
      <c r="D888" s="493" t="s">
        <v>2802</v>
      </c>
      <c r="F888" s="493" t="s">
        <v>2803</v>
      </c>
      <c r="L888" s="495">
        <v>292</v>
      </c>
      <c r="M888" s="496" t="str">
        <f t="shared" si="35"/>
        <v xml:space="preserve">LED High Bay </v>
      </c>
      <c r="N888" s="493" t="str">
        <f t="shared" si="36"/>
        <v>E</v>
      </c>
    </row>
    <row r="889" spans="1:14" s="493" customFormat="1" ht="14.1" customHeight="1" x14ac:dyDescent="0.2">
      <c r="A889" s="484"/>
      <c r="B889" s="494" t="s">
        <v>2357</v>
      </c>
      <c r="C889" s="484"/>
      <c r="D889" s="493" t="s">
        <v>2804</v>
      </c>
      <c r="F889" s="493" t="s">
        <v>2805</v>
      </c>
      <c r="L889" s="495">
        <v>293</v>
      </c>
      <c r="M889" s="496" t="str">
        <f t="shared" si="35"/>
        <v xml:space="preserve">LED High Bay </v>
      </c>
      <c r="N889" s="493" t="str">
        <f t="shared" si="36"/>
        <v>E</v>
      </c>
    </row>
    <row r="890" spans="1:14" s="493" customFormat="1" ht="14.1" customHeight="1" x14ac:dyDescent="0.2">
      <c r="A890" s="484"/>
      <c r="B890" s="494" t="s">
        <v>2357</v>
      </c>
      <c r="C890" s="484"/>
      <c r="D890" s="493" t="s">
        <v>2806</v>
      </c>
      <c r="F890" s="493" t="s">
        <v>2807</v>
      </c>
      <c r="L890" s="495">
        <v>294</v>
      </c>
      <c r="M890" s="496" t="str">
        <f t="shared" si="35"/>
        <v xml:space="preserve">LED High Bay </v>
      </c>
      <c r="N890" s="493" t="str">
        <f t="shared" si="36"/>
        <v>E</v>
      </c>
    </row>
    <row r="891" spans="1:14" s="493" customFormat="1" ht="14.1" customHeight="1" x14ac:dyDescent="0.2">
      <c r="A891" s="484"/>
      <c r="B891" s="494" t="s">
        <v>2357</v>
      </c>
      <c r="C891" s="484"/>
      <c r="D891" s="493" t="s">
        <v>2808</v>
      </c>
      <c r="F891" s="493" t="s">
        <v>2809</v>
      </c>
      <c r="L891" s="495">
        <v>295</v>
      </c>
      <c r="M891" s="496" t="str">
        <f t="shared" si="35"/>
        <v xml:space="preserve">LED High Bay </v>
      </c>
      <c r="N891" s="493" t="str">
        <f t="shared" si="36"/>
        <v>E</v>
      </c>
    </row>
    <row r="892" spans="1:14" s="493" customFormat="1" ht="14.1" customHeight="1" x14ac:dyDescent="0.2">
      <c r="A892" s="484"/>
      <c r="B892" s="494" t="s">
        <v>2357</v>
      </c>
      <c r="C892" s="484"/>
      <c r="D892" s="493" t="s">
        <v>2810</v>
      </c>
      <c r="F892" s="493" t="s">
        <v>2811</v>
      </c>
      <c r="L892" s="495">
        <v>296</v>
      </c>
      <c r="M892" s="496" t="str">
        <f t="shared" si="35"/>
        <v xml:space="preserve">LED High Bay </v>
      </c>
      <c r="N892" s="493" t="str">
        <f t="shared" si="36"/>
        <v>E</v>
      </c>
    </row>
    <row r="893" spans="1:14" s="493" customFormat="1" ht="14.1" customHeight="1" x14ac:dyDescent="0.2">
      <c r="A893" s="484"/>
      <c r="B893" s="494" t="s">
        <v>2357</v>
      </c>
      <c r="C893" s="484"/>
      <c r="D893" s="493" t="s">
        <v>2812</v>
      </c>
      <c r="F893" s="493" t="s">
        <v>2813</v>
      </c>
      <c r="L893" s="495">
        <v>297</v>
      </c>
      <c r="M893" s="496" t="str">
        <f t="shared" si="35"/>
        <v xml:space="preserve">LED High Bay </v>
      </c>
      <c r="N893" s="493" t="str">
        <f t="shared" si="36"/>
        <v>E</v>
      </c>
    </row>
    <row r="894" spans="1:14" s="493" customFormat="1" ht="14.1" customHeight="1" x14ac:dyDescent="0.2">
      <c r="A894" s="484"/>
      <c r="B894" s="494" t="s">
        <v>2357</v>
      </c>
      <c r="C894" s="484"/>
      <c r="D894" s="493" t="s">
        <v>2814</v>
      </c>
      <c r="F894" s="493" t="s">
        <v>2815</v>
      </c>
      <c r="L894" s="495">
        <v>298</v>
      </c>
      <c r="M894" s="496" t="str">
        <f t="shared" si="35"/>
        <v xml:space="preserve">LED High Bay </v>
      </c>
      <c r="N894" s="493" t="str">
        <f t="shared" si="36"/>
        <v>E</v>
      </c>
    </row>
    <row r="895" spans="1:14" s="493" customFormat="1" ht="14.1" customHeight="1" x14ac:dyDescent="0.2">
      <c r="A895" s="484"/>
      <c r="B895" s="494" t="s">
        <v>2357</v>
      </c>
      <c r="C895" s="484"/>
      <c r="D895" s="493" t="s">
        <v>2816</v>
      </c>
      <c r="F895" s="493" t="s">
        <v>2817</v>
      </c>
      <c r="L895" s="495">
        <v>299</v>
      </c>
      <c r="M895" s="496" t="str">
        <f t="shared" si="35"/>
        <v xml:space="preserve">LED High Bay </v>
      </c>
      <c r="N895" s="493" t="str">
        <f t="shared" si="36"/>
        <v>E</v>
      </c>
    </row>
    <row r="896" spans="1:14" s="493" customFormat="1" ht="14.1" customHeight="1" x14ac:dyDescent="0.2">
      <c r="A896" s="484"/>
      <c r="B896" s="494" t="s">
        <v>2357</v>
      </c>
      <c r="C896" s="484"/>
      <c r="D896" s="493" t="s">
        <v>2818</v>
      </c>
      <c r="F896" s="493" t="s">
        <v>2819</v>
      </c>
      <c r="L896" s="495">
        <v>300</v>
      </c>
      <c r="M896" s="496" t="str">
        <f t="shared" si="35"/>
        <v xml:space="preserve">LED High Bay </v>
      </c>
      <c r="N896" s="493" t="str">
        <f t="shared" si="36"/>
        <v>E</v>
      </c>
    </row>
    <row r="897" spans="1:14" s="493" customFormat="1" ht="14.1" customHeight="1" x14ac:dyDescent="0.2">
      <c r="A897" s="484"/>
      <c r="B897" s="494" t="s">
        <v>2357</v>
      </c>
      <c r="C897" s="484"/>
      <c r="D897" s="493" t="s">
        <v>2820</v>
      </c>
      <c r="F897" s="493" t="s">
        <v>2821</v>
      </c>
      <c r="L897" s="495">
        <v>301</v>
      </c>
      <c r="M897" s="496" t="str">
        <f t="shared" si="35"/>
        <v xml:space="preserve">LED High Bay </v>
      </c>
      <c r="N897" s="493" t="str">
        <f t="shared" si="36"/>
        <v>E</v>
      </c>
    </row>
    <row r="898" spans="1:14" s="493" customFormat="1" ht="14.1" customHeight="1" x14ac:dyDescent="0.2">
      <c r="A898" s="484"/>
      <c r="B898" s="494" t="s">
        <v>2357</v>
      </c>
      <c r="C898" s="484"/>
      <c r="D898" s="493" t="s">
        <v>2822</v>
      </c>
      <c r="F898" s="493" t="s">
        <v>2823</v>
      </c>
      <c r="L898" s="495">
        <v>302</v>
      </c>
      <c r="M898" s="496" t="str">
        <f t="shared" si="35"/>
        <v xml:space="preserve">LED High Bay </v>
      </c>
      <c r="N898" s="493" t="str">
        <f t="shared" si="36"/>
        <v>E</v>
      </c>
    </row>
    <row r="899" spans="1:14" s="493" customFormat="1" ht="14.1" customHeight="1" x14ac:dyDescent="0.2">
      <c r="A899" s="484"/>
      <c r="B899" s="494" t="s">
        <v>2357</v>
      </c>
      <c r="C899" s="484"/>
      <c r="D899" s="493" t="s">
        <v>2824</v>
      </c>
      <c r="F899" s="493" t="s">
        <v>2825</v>
      </c>
      <c r="L899" s="495">
        <v>303</v>
      </c>
      <c r="M899" s="496" t="str">
        <f t="shared" si="35"/>
        <v xml:space="preserve">LED High Bay </v>
      </c>
      <c r="N899" s="493" t="str">
        <f t="shared" si="36"/>
        <v>E</v>
      </c>
    </row>
    <row r="900" spans="1:14" s="493" customFormat="1" ht="14.1" customHeight="1" x14ac:dyDescent="0.2">
      <c r="A900" s="484"/>
      <c r="B900" s="494" t="s">
        <v>2357</v>
      </c>
      <c r="C900" s="484"/>
      <c r="D900" s="493" t="s">
        <v>2826</v>
      </c>
      <c r="F900" s="493" t="s">
        <v>2827</v>
      </c>
      <c r="L900" s="495">
        <v>304</v>
      </c>
      <c r="M900" s="496" t="str">
        <f t="shared" si="35"/>
        <v xml:space="preserve">LED High Bay </v>
      </c>
      <c r="N900" s="493" t="str">
        <f t="shared" si="36"/>
        <v>E</v>
      </c>
    </row>
    <row r="901" spans="1:14" s="493" customFormat="1" ht="14.1" customHeight="1" x14ac:dyDescent="0.2">
      <c r="A901" s="484"/>
      <c r="B901" s="494" t="s">
        <v>2357</v>
      </c>
      <c r="C901" s="484"/>
      <c r="D901" s="493" t="s">
        <v>2828</v>
      </c>
      <c r="F901" s="493" t="s">
        <v>2829</v>
      </c>
      <c r="L901" s="495">
        <v>305</v>
      </c>
      <c r="M901" s="496" t="str">
        <f t="shared" si="35"/>
        <v xml:space="preserve">LED High Bay </v>
      </c>
      <c r="N901" s="493" t="str">
        <f t="shared" si="36"/>
        <v>E</v>
      </c>
    </row>
    <row r="902" spans="1:14" s="493" customFormat="1" ht="14.1" customHeight="1" x14ac:dyDescent="0.2">
      <c r="A902" s="484"/>
      <c r="B902" s="494" t="s">
        <v>2357</v>
      </c>
      <c r="C902" s="484"/>
      <c r="D902" s="493" t="s">
        <v>2830</v>
      </c>
      <c r="F902" s="493" t="s">
        <v>2831</v>
      </c>
      <c r="L902" s="495">
        <v>306</v>
      </c>
      <c r="M902" s="496" t="str">
        <f t="shared" si="35"/>
        <v xml:space="preserve">LED High Bay </v>
      </c>
      <c r="N902" s="493" t="str">
        <f t="shared" si="36"/>
        <v>E</v>
      </c>
    </row>
    <row r="903" spans="1:14" s="493" customFormat="1" ht="14.1" customHeight="1" x14ac:dyDescent="0.2">
      <c r="A903" s="484"/>
      <c r="B903" s="494" t="s">
        <v>2357</v>
      </c>
      <c r="C903" s="484"/>
      <c r="D903" s="493" t="s">
        <v>2832</v>
      </c>
      <c r="F903" s="493" t="s">
        <v>2833</v>
      </c>
      <c r="L903" s="495">
        <v>307</v>
      </c>
      <c r="M903" s="496" t="str">
        <f t="shared" si="35"/>
        <v xml:space="preserve">LED High Bay </v>
      </c>
      <c r="N903" s="493" t="str">
        <f t="shared" si="36"/>
        <v>E</v>
      </c>
    </row>
    <row r="904" spans="1:14" s="493" customFormat="1" ht="14.1" customHeight="1" x14ac:dyDescent="0.2">
      <c r="A904" s="484"/>
      <c r="B904" s="494" t="s">
        <v>2357</v>
      </c>
      <c r="C904" s="484"/>
      <c r="D904" s="493" t="s">
        <v>2834</v>
      </c>
      <c r="F904" s="493" t="s">
        <v>2835</v>
      </c>
      <c r="L904" s="495">
        <v>308</v>
      </c>
      <c r="M904" s="496" t="str">
        <f t="shared" si="35"/>
        <v xml:space="preserve">LED High Bay </v>
      </c>
      <c r="N904" s="493" t="str">
        <f t="shared" si="36"/>
        <v>E</v>
      </c>
    </row>
    <row r="905" spans="1:14" s="493" customFormat="1" ht="14.1" customHeight="1" x14ac:dyDescent="0.2">
      <c r="A905" s="484"/>
      <c r="B905" s="494" t="s">
        <v>2357</v>
      </c>
      <c r="C905" s="484"/>
      <c r="D905" s="493" t="s">
        <v>2836</v>
      </c>
      <c r="F905" s="493" t="s">
        <v>2837</v>
      </c>
      <c r="L905" s="495">
        <v>309</v>
      </c>
      <c r="M905" s="496" t="str">
        <f t="shared" si="35"/>
        <v xml:space="preserve">LED High Bay </v>
      </c>
      <c r="N905" s="493" t="str">
        <f t="shared" si="36"/>
        <v>E</v>
      </c>
    </row>
    <row r="906" spans="1:14" s="493" customFormat="1" ht="14.1" customHeight="1" x14ac:dyDescent="0.2">
      <c r="A906" s="484"/>
      <c r="B906" s="494" t="s">
        <v>2357</v>
      </c>
      <c r="C906" s="484"/>
      <c r="D906" s="493" t="s">
        <v>2838</v>
      </c>
      <c r="F906" s="493" t="s">
        <v>2839</v>
      </c>
      <c r="L906" s="495">
        <v>310</v>
      </c>
      <c r="M906" s="496" t="str">
        <f t="shared" si="35"/>
        <v xml:space="preserve">LED High Bay </v>
      </c>
      <c r="N906" s="493" t="str">
        <f t="shared" si="36"/>
        <v>E</v>
      </c>
    </row>
    <row r="907" spans="1:14" s="493" customFormat="1" ht="14.1" customHeight="1" x14ac:dyDescent="0.2">
      <c r="A907" s="484"/>
      <c r="B907" s="494" t="s">
        <v>2357</v>
      </c>
      <c r="C907" s="484"/>
      <c r="D907" s="493" t="s">
        <v>2840</v>
      </c>
      <c r="F907" s="493" t="s">
        <v>2841</v>
      </c>
      <c r="L907" s="495">
        <v>311</v>
      </c>
      <c r="M907" s="496" t="str">
        <f t="shared" si="35"/>
        <v xml:space="preserve">LED High Bay </v>
      </c>
      <c r="N907" s="493" t="str">
        <f t="shared" si="36"/>
        <v>E</v>
      </c>
    </row>
    <row r="908" spans="1:14" s="493" customFormat="1" ht="14.1" customHeight="1" x14ac:dyDescent="0.2">
      <c r="A908" s="484"/>
      <c r="B908" s="494" t="s">
        <v>2357</v>
      </c>
      <c r="C908" s="484"/>
      <c r="D908" s="493" t="s">
        <v>2842</v>
      </c>
      <c r="F908" s="493" t="s">
        <v>2843</v>
      </c>
      <c r="L908" s="495">
        <v>312</v>
      </c>
      <c r="M908" s="496" t="str">
        <f t="shared" si="35"/>
        <v xml:space="preserve">LED High Bay </v>
      </c>
      <c r="N908" s="493" t="str">
        <f t="shared" si="36"/>
        <v>E</v>
      </c>
    </row>
    <row r="909" spans="1:14" s="493" customFormat="1" ht="14.1" customHeight="1" x14ac:dyDescent="0.2">
      <c r="A909" s="484"/>
      <c r="B909" s="494" t="s">
        <v>2357</v>
      </c>
      <c r="C909" s="484"/>
      <c r="D909" s="493" t="s">
        <v>2844</v>
      </c>
      <c r="F909" s="493" t="s">
        <v>2845</v>
      </c>
      <c r="L909" s="495">
        <v>313</v>
      </c>
      <c r="M909" s="496" t="str">
        <f t="shared" si="35"/>
        <v xml:space="preserve">LED High Bay </v>
      </c>
      <c r="N909" s="493" t="str">
        <f t="shared" si="36"/>
        <v>E</v>
      </c>
    </row>
    <row r="910" spans="1:14" s="493" customFormat="1" ht="14.1" customHeight="1" x14ac:dyDescent="0.2">
      <c r="A910" s="484"/>
      <c r="B910" s="494" t="s">
        <v>2357</v>
      </c>
      <c r="C910" s="484"/>
      <c r="D910" s="493" t="s">
        <v>2846</v>
      </c>
      <c r="F910" s="493" t="s">
        <v>2847</v>
      </c>
      <c r="L910" s="495">
        <v>314</v>
      </c>
      <c r="M910" s="496" t="str">
        <f t="shared" si="35"/>
        <v xml:space="preserve">LED High Bay </v>
      </c>
      <c r="N910" s="493" t="str">
        <f t="shared" si="36"/>
        <v>E</v>
      </c>
    </row>
    <row r="911" spans="1:14" s="493" customFormat="1" ht="14.1" customHeight="1" x14ac:dyDescent="0.2">
      <c r="A911" s="484"/>
      <c r="B911" s="494" t="s">
        <v>2357</v>
      </c>
      <c r="C911" s="484"/>
      <c r="D911" s="493" t="s">
        <v>2848</v>
      </c>
      <c r="F911" s="493" t="s">
        <v>2849</v>
      </c>
      <c r="L911" s="495">
        <v>315</v>
      </c>
      <c r="M911" s="496" t="str">
        <f t="shared" si="35"/>
        <v xml:space="preserve">LED High Bay </v>
      </c>
      <c r="N911" s="493" t="str">
        <f t="shared" si="36"/>
        <v>E</v>
      </c>
    </row>
    <row r="912" spans="1:14" s="493" customFormat="1" ht="14.1" customHeight="1" x14ac:dyDescent="0.2">
      <c r="A912" s="484"/>
      <c r="B912" s="494" t="s">
        <v>2357</v>
      </c>
      <c r="C912" s="484"/>
      <c r="D912" s="493" t="s">
        <v>2850</v>
      </c>
      <c r="F912" s="493" t="s">
        <v>2851</v>
      </c>
      <c r="L912" s="495">
        <v>316</v>
      </c>
      <c r="M912" s="496" t="str">
        <f t="shared" si="35"/>
        <v xml:space="preserve">LED High Bay </v>
      </c>
      <c r="N912" s="493" t="str">
        <f t="shared" si="36"/>
        <v>E</v>
      </c>
    </row>
    <row r="913" spans="1:14" s="493" customFormat="1" ht="14.1" customHeight="1" x14ac:dyDescent="0.2">
      <c r="A913" s="484"/>
      <c r="B913" s="494" t="s">
        <v>2357</v>
      </c>
      <c r="C913" s="484"/>
      <c r="D913" s="493" t="s">
        <v>2852</v>
      </c>
      <c r="F913" s="493" t="s">
        <v>2853</v>
      </c>
      <c r="L913" s="495">
        <v>317</v>
      </c>
      <c r="M913" s="496" t="str">
        <f t="shared" si="35"/>
        <v xml:space="preserve">LED High Bay </v>
      </c>
      <c r="N913" s="493" t="str">
        <f t="shared" si="36"/>
        <v>E</v>
      </c>
    </row>
    <row r="914" spans="1:14" s="493" customFormat="1" ht="14.1" customHeight="1" x14ac:dyDescent="0.2">
      <c r="A914" s="484"/>
      <c r="B914" s="494" t="s">
        <v>2357</v>
      </c>
      <c r="C914" s="484"/>
      <c r="D914" s="493" t="s">
        <v>2854</v>
      </c>
      <c r="F914" s="493" t="s">
        <v>2855</v>
      </c>
      <c r="L914" s="495">
        <v>318</v>
      </c>
      <c r="M914" s="496" t="str">
        <f t="shared" si="35"/>
        <v xml:space="preserve">LED High Bay </v>
      </c>
      <c r="N914" s="493" t="str">
        <f t="shared" si="36"/>
        <v>E</v>
      </c>
    </row>
    <row r="915" spans="1:14" s="493" customFormat="1" ht="14.1" customHeight="1" x14ac:dyDescent="0.2">
      <c r="A915" s="484"/>
      <c r="B915" s="494" t="s">
        <v>2357</v>
      </c>
      <c r="C915" s="484"/>
      <c r="D915" s="493" t="s">
        <v>2856</v>
      </c>
      <c r="F915" s="493" t="s">
        <v>2857</v>
      </c>
      <c r="L915" s="495">
        <v>319</v>
      </c>
      <c r="M915" s="496" t="str">
        <f t="shared" si="35"/>
        <v xml:space="preserve">LED High Bay </v>
      </c>
      <c r="N915" s="493" t="str">
        <f t="shared" si="36"/>
        <v>E</v>
      </c>
    </row>
    <row r="916" spans="1:14" s="493" customFormat="1" ht="14.1" customHeight="1" x14ac:dyDescent="0.2">
      <c r="A916" s="484"/>
      <c r="B916" s="494" t="s">
        <v>2357</v>
      </c>
      <c r="C916" s="484"/>
      <c r="D916" s="493" t="s">
        <v>2858</v>
      </c>
      <c r="F916" s="493" t="s">
        <v>2859</v>
      </c>
      <c r="L916" s="495">
        <v>320</v>
      </c>
      <c r="M916" s="496" t="str">
        <f t="shared" si="35"/>
        <v xml:space="preserve">LED High Bay </v>
      </c>
      <c r="N916" s="493" t="str">
        <f t="shared" si="36"/>
        <v>E</v>
      </c>
    </row>
    <row r="917" spans="1:14" s="493" customFormat="1" ht="14.1" customHeight="1" x14ac:dyDescent="0.2">
      <c r="A917" s="484"/>
      <c r="B917" s="494" t="s">
        <v>2357</v>
      </c>
      <c r="C917" s="484"/>
      <c r="D917" s="493" t="s">
        <v>2860</v>
      </c>
      <c r="F917" s="493" t="s">
        <v>2861</v>
      </c>
      <c r="L917" s="495">
        <v>321</v>
      </c>
      <c r="M917" s="496" t="str">
        <f t="shared" si="35"/>
        <v xml:space="preserve">LED High Bay </v>
      </c>
      <c r="N917" s="493" t="str">
        <f t="shared" si="36"/>
        <v>E</v>
      </c>
    </row>
    <row r="918" spans="1:14" s="493" customFormat="1" ht="14.1" customHeight="1" x14ac:dyDescent="0.2">
      <c r="A918" s="484"/>
      <c r="B918" s="494" t="s">
        <v>2357</v>
      </c>
      <c r="C918" s="484"/>
      <c r="D918" s="493" t="s">
        <v>2862</v>
      </c>
      <c r="F918" s="493" t="s">
        <v>2863</v>
      </c>
      <c r="L918" s="495">
        <v>322</v>
      </c>
      <c r="M918" s="496" t="str">
        <f t="shared" si="35"/>
        <v xml:space="preserve">LED High Bay </v>
      </c>
      <c r="N918" s="493" t="str">
        <f t="shared" si="36"/>
        <v>E</v>
      </c>
    </row>
    <row r="919" spans="1:14" s="493" customFormat="1" ht="14.1" customHeight="1" x14ac:dyDescent="0.2">
      <c r="A919" s="484"/>
      <c r="B919" s="494" t="s">
        <v>2357</v>
      </c>
      <c r="C919" s="484"/>
      <c r="D919" s="493" t="s">
        <v>2864</v>
      </c>
      <c r="F919" s="493" t="s">
        <v>2865</v>
      </c>
      <c r="L919" s="495">
        <v>323</v>
      </c>
      <c r="M919" s="496" t="str">
        <f t="shared" si="35"/>
        <v xml:space="preserve">LED High Bay </v>
      </c>
      <c r="N919" s="493" t="str">
        <f t="shared" si="36"/>
        <v>E</v>
      </c>
    </row>
    <row r="920" spans="1:14" s="493" customFormat="1" ht="14.1" customHeight="1" x14ac:dyDescent="0.2">
      <c r="A920" s="484"/>
      <c r="B920" s="494" t="s">
        <v>2357</v>
      </c>
      <c r="C920" s="484"/>
      <c r="D920" s="493" t="s">
        <v>2866</v>
      </c>
      <c r="F920" s="493" t="s">
        <v>2867</v>
      </c>
      <c r="L920" s="495">
        <v>324</v>
      </c>
      <c r="M920" s="496" t="str">
        <f t="shared" si="35"/>
        <v xml:space="preserve">LED High Bay </v>
      </c>
      <c r="N920" s="493" t="str">
        <f t="shared" si="36"/>
        <v>E</v>
      </c>
    </row>
    <row r="921" spans="1:14" s="493" customFormat="1" ht="14.1" customHeight="1" x14ac:dyDescent="0.2">
      <c r="A921" s="484"/>
      <c r="B921" s="494" t="s">
        <v>2357</v>
      </c>
      <c r="C921" s="484"/>
      <c r="D921" s="493" t="s">
        <v>2868</v>
      </c>
      <c r="F921" s="493" t="s">
        <v>2869</v>
      </c>
      <c r="L921" s="495">
        <v>325</v>
      </c>
      <c r="M921" s="496" t="str">
        <f t="shared" si="35"/>
        <v xml:space="preserve">LED High Bay </v>
      </c>
      <c r="N921" s="493" t="str">
        <f t="shared" si="36"/>
        <v>E</v>
      </c>
    </row>
    <row r="922" spans="1:14" s="493" customFormat="1" ht="14.1" customHeight="1" x14ac:dyDescent="0.2">
      <c r="A922" s="484"/>
      <c r="B922" s="494" t="s">
        <v>2357</v>
      </c>
      <c r="C922" s="484"/>
      <c r="D922" s="493" t="s">
        <v>2870</v>
      </c>
      <c r="F922" s="493" t="s">
        <v>2871</v>
      </c>
      <c r="L922" s="495">
        <v>326</v>
      </c>
      <c r="M922" s="496" t="str">
        <f t="shared" si="35"/>
        <v xml:space="preserve">LED High Bay </v>
      </c>
      <c r="N922" s="493" t="str">
        <f t="shared" si="36"/>
        <v>E</v>
      </c>
    </row>
    <row r="923" spans="1:14" s="493" customFormat="1" ht="14.1" customHeight="1" x14ac:dyDescent="0.2">
      <c r="A923" s="484"/>
      <c r="B923" s="494" t="s">
        <v>2357</v>
      </c>
      <c r="C923" s="484"/>
      <c r="D923" s="493" t="s">
        <v>2872</v>
      </c>
      <c r="F923" s="493" t="s">
        <v>2873</v>
      </c>
      <c r="L923" s="495">
        <v>327</v>
      </c>
      <c r="M923" s="496" t="str">
        <f t="shared" si="35"/>
        <v xml:space="preserve">LED High Bay </v>
      </c>
      <c r="N923" s="493" t="str">
        <f t="shared" si="36"/>
        <v>E</v>
      </c>
    </row>
    <row r="924" spans="1:14" s="493" customFormat="1" ht="14.1" customHeight="1" x14ac:dyDescent="0.2">
      <c r="A924" s="484"/>
      <c r="B924" s="494" t="s">
        <v>2357</v>
      </c>
      <c r="C924" s="484"/>
      <c r="D924" s="493" t="s">
        <v>2874</v>
      </c>
      <c r="F924" s="493" t="s">
        <v>2875</v>
      </c>
      <c r="L924" s="495">
        <v>328</v>
      </c>
      <c r="M924" s="496" t="str">
        <f t="shared" si="35"/>
        <v xml:space="preserve">LED High Bay </v>
      </c>
      <c r="N924" s="493" t="str">
        <f t="shared" si="36"/>
        <v>E</v>
      </c>
    </row>
    <row r="925" spans="1:14" s="493" customFormat="1" ht="14.1" customHeight="1" x14ac:dyDescent="0.2">
      <c r="A925" s="484"/>
      <c r="B925" s="494" t="s">
        <v>2357</v>
      </c>
      <c r="C925" s="484"/>
      <c r="D925" s="493" t="s">
        <v>2876</v>
      </c>
      <c r="F925" s="493" t="s">
        <v>2877</v>
      </c>
      <c r="L925" s="495">
        <v>329</v>
      </c>
      <c r="M925" s="496" t="str">
        <f t="shared" si="35"/>
        <v xml:space="preserve">LED High Bay </v>
      </c>
      <c r="N925" s="493" t="str">
        <f t="shared" si="36"/>
        <v>E</v>
      </c>
    </row>
    <row r="926" spans="1:14" s="493" customFormat="1" ht="14.1" customHeight="1" x14ac:dyDescent="0.2">
      <c r="A926" s="484"/>
      <c r="B926" s="494" t="s">
        <v>2357</v>
      </c>
      <c r="C926" s="484"/>
      <c r="D926" s="493" t="s">
        <v>2878</v>
      </c>
      <c r="F926" s="493" t="s">
        <v>2879</v>
      </c>
      <c r="L926" s="495">
        <v>330</v>
      </c>
      <c r="M926" s="496" t="str">
        <f t="shared" si="35"/>
        <v xml:space="preserve">LED High Bay </v>
      </c>
      <c r="N926" s="493" t="str">
        <f t="shared" si="36"/>
        <v>E</v>
      </c>
    </row>
    <row r="927" spans="1:14" s="493" customFormat="1" ht="14.1" customHeight="1" x14ac:dyDescent="0.2">
      <c r="A927" s="484"/>
      <c r="B927" s="494" t="s">
        <v>2357</v>
      </c>
      <c r="C927" s="484"/>
      <c r="D927" s="493" t="s">
        <v>2880</v>
      </c>
      <c r="F927" s="493" t="s">
        <v>2881</v>
      </c>
      <c r="L927" s="495">
        <v>331</v>
      </c>
      <c r="M927" s="496" t="str">
        <f t="shared" si="35"/>
        <v xml:space="preserve">LED High Bay </v>
      </c>
      <c r="N927" s="493" t="str">
        <f t="shared" si="36"/>
        <v>E</v>
      </c>
    </row>
    <row r="928" spans="1:14" s="493" customFormat="1" ht="14.1" customHeight="1" x14ac:dyDescent="0.2">
      <c r="A928" s="484"/>
      <c r="B928" s="494" t="s">
        <v>2357</v>
      </c>
      <c r="C928" s="484"/>
      <c r="D928" s="493" t="s">
        <v>2882</v>
      </c>
      <c r="F928" s="493" t="s">
        <v>2883</v>
      </c>
      <c r="L928" s="495">
        <v>332</v>
      </c>
      <c r="M928" s="496" t="str">
        <f t="shared" si="35"/>
        <v xml:space="preserve">LED High Bay </v>
      </c>
      <c r="N928" s="493" t="str">
        <f t="shared" si="36"/>
        <v>E</v>
      </c>
    </row>
    <row r="929" spans="1:14" s="493" customFormat="1" ht="14.1" customHeight="1" x14ac:dyDescent="0.2">
      <c r="A929" s="484"/>
      <c r="B929" s="494" t="s">
        <v>2357</v>
      </c>
      <c r="C929" s="484"/>
      <c r="D929" s="493" t="s">
        <v>2884</v>
      </c>
      <c r="F929" s="493" t="s">
        <v>2885</v>
      </c>
      <c r="L929" s="495">
        <v>333</v>
      </c>
      <c r="M929" s="496" t="str">
        <f t="shared" si="35"/>
        <v xml:space="preserve">LED High Bay </v>
      </c>
      <c r="N929" s="493" t="str">
        <f t="shared" si="36"/>
        <v>E</v>
      </c>
    </row>
    <row r="930" spans="1:14" s="493" customFormat="1" ht="14.1" customHeight="1" x14ac:dyDescent="0.2">
      <c r="A930" s="484"/>
      <c r="B930" s="494" t="s">
        <v>2357</v>
      </c>
      <c r="C930" s="484"/>
      <c r="D930" s="493" t="s">
        <v>2886</v>
      </c>
      <c r="F930" s="493" t="s">
        <v>2887</v>
      </c>
      <c r="L930" s="495">
        <v>334</v>
      </c>
      <c r="M930" s="496" t="str">
        <f t="shared" si="35"/>
        <v xml:space="preserve">LED High Bay </v>
      </c>
      <c r="N930" s="493" t="str">
        <f t="shared" si="36"/>
        <v>E</v>
      </c>
    </row>
    <row r="931" spans="1:14" s="493" customFormat="1" ht="14.1" customHeight="1" x14ac:dyDescent="0.2">
      <c r="A931" s="484"/>
      <c r="B931" s="494" t="s">
        <v>2357</v>
      </c>
      <c r="C931" s="484"/>
      <c r="D931" s="493" t="s">
        <v>2888</v>
      </c>
      <c r="F931" s="493" t="s">
        <v>2889</v>
      </c>
      <c r="L931" s="495">
        <v>335</v>
      </c>
      <c r="M931" s="496" t="str">
        <f t="shared" si="35"/>
        <v xml:space="preserve">LED High Bay </v>
      </c>
      <c r="N931" s="493" t="str">
        <f t="shared" si="36"/>
        <v>E</v>
      </c>
    </row>
    <row r="932" spans="1:14" s="493" customFormat="1" ht="14.1" customHeight="1" x14ac:dyDescent="0.2">
      <c r="A932" s="484"/>
      <c r="B932" s="494" t="s">
        <v>2357</v>
      </c>
      <c r="C932" s="484"/>
      <c r="D932" s="493" t="s">
        <v>2890</v>
      </c>
      <c r="F932" s="493" t="s">
        <v>2891</v>
      </c>
      <c r="L932" s="495">
        <v>336</v>
      </c>
      <c r="M932" s="496" t="str">
        <f t="shared" si="35"/>
        <v xml:space="preserve">LED High Bay </v>
      </c>
      <c r="N932" s="493" t="str">
        <f t="shared" si="36"/>
        <v>E</v>
      </c>
    </row>
    <row r="933" spans="1:14" s="493" customFormat="1" ht="14.1" customHeight="1" x14ac:dyDescent="0.2">
      <c r="A933" s="484"/>
      <c r="B933" s="494" t="s">
        <v>2357</v>
      </c>
      <c r="C933" s="484"/>
      <c r="D933" s="493" t="s">
        <v>2892</v>
      </c>
      <c r="F933" s="493" t="s">
        <v>2893</v>
      </c>
      <c r="L933" s="495">
        <v>337</v>
      </c>
      <c r="M933" s="496" t="str">
        <f t="shared" si="35"/>
        <v xml:space="preserve">LED High Bay </v>
      </c>
      <c r="N933" s="493" t="str">
        <f t="shared" si="36"/>
        <v>E</v>
      </c>
    </row>
    <row r="934" spans="1:14" s="493" customFormat="1" ht="14.1" customHeight="1" x14ac:dyDescent="0.2">
      <c r="A934" s="484"/>
      <c r="B934" s="494" t="s">
        <v>2357</v>
      </c>
      <c r="C934" s="484"/>
      <c r="D934" s="493" t="s">
        <v>2894</v>
      </c>
      <c r="F934" s="493" t="s">
        <v>2895</v>
      </c>
      <c r="L934" s="495">
        <v>338</v>
      </c>
      <c r="M934" s="496" t="str">
        <f t="shared" si="35"/>
        <v xml:space="preserve">LED High Bay </v>
      </c>
      <c r="N934" s="493" t="str">
        <f t="shared" si="36"/>
        <v>E</v>
      </c>
    </row>
    <row r="935" spans="1:14" s="493" customFormat="1" ht="14.1" customHeight="1" x14ac:dyDescent="0.2">
      <c r="A935" s="484"/>
      <c r="B935" s="494" t="s">
        <v>2357</v>
      </c>
      <c r="C935" s="484"/>
      <c r="D935" s="493" t="s">
        <v>2896</v>
      </c>
      <c r="F935" s="493" t="s">
        <v>2897</v>
      </c>
      <c r="L935" s="495">
        <v>339</v>
      </c>
      <c r="M935" s="496" t="str">
        <f t="shared" si="35"/>
        <v xml:space="preserve">LED High Bay </v>
      </c>
      <c r="N935" s="493" t="str">
        <f t="shared" si="36"/>
        <v>E</v>
      </c>
    </row>
    <row r="936" spans="1:14" s="493" customFormat="1" ht="14.1" customHeight="1" x14ac:dyDescent="0.2">
      <c r="A936" s="484"/>
      <c r="B936" s="494" t="s">
        <v>2357</v>
      </c>
      <c r="C936" s="484"/>
      <c r="D936" s="493" t="s">
        <v>2898</v>
      </c>
      <c r="F936" s="493" t="s">
        <v>2899</v>
      </c>
      <c r="L936" s="495">
        <v>340</v>
      </c>
      <c r="M936" s="496" t="str">
        <f t="shared" si="35"/>
        <v xml:space="preserve">LED High Bay </v>
      </c>
      <c r="N936" s="493" t="str">
        <f t="shared" si="36"/>
        <v>E</v>
      </c>
    </row>
    <row r="937" spans="1:14" s="493" customFormat="1" ht="14.1" customHeight="1" x14ac:dyDescent="0.2">
      <c r="A937" s="484"/>
      <c r="B937" s="494" t="s">
        <v>2357</v>
      </c>
      <c r="C937" s="484"/>
      <c r="D937" s="493" t="s">
        <v>2900</v>
      </c>
      <c r="F937" s="493" t="s">
        <v>2901</v>
      </c>
      <c r="L937" s="495">
        <v>341</v>
      </c>
      <c r="M937" s="496" t="str">
        <f t="shared" si="35"/>
        <v xml:space="preserve">LED High Bay </v>
      </c>
      <c r="N937" s="493" t="str">
        <f t="shared" si="36"/>
        <v>E</v>
      </c>
    </row>
    <row r="938" spans="1:14" s="493" customFormat="1" ht="14.1" customHeight="1" x14ac:dyDescent="0.2">
      <c r="A938" s="484"/>
      <c r="B938" s="494" t="s">
        <v>2357</v>
      </c>
      <c r="C938" s="484"/>
      <c r="D938" s="493" t="s">
        <v>2902</v>
      </c>
      <c r="F938" s="493" t="s">
        <v>2903</v>
      </c>
      <c r="L938" s="495">
        <v>342</v>
      </c>
      <c r="M938" s="496" t="str">
        <f t="shared" si="35"/>
        <v xml:space="preserve">LED High Bay </v>
      </c>
      <c r="N938" s="493" t="str">
        <f t="shared" si="36"/>
        <v>E</v>
      </c>
    </row>
    <row r="939" spans="1:14" s="493" customFormat="1" ht="14.1" customHeight="1" x14ac:dyDescent="0.2">
      <c r="A939" s="484"/>
      <c r="B939" s="494" t="s">
        <v>2357</v>
      </c>
      <c r="C939" s="484"/>
      <c r="D939" s="493" t="s">
        <v>2904</v>
      </c>
      <c r="F939" s="493" t="s">
        <v>2905</v>
      </c>
      <c r="L939" s="495">
        <v>343</v>
      </c>
      <c r="M939" s="496" t="str">
        <f t="shared" si="35"/>
        <v xml:space="preserve">LED High Bay </v>
      </c>
      <c r="N939" s="493" t="str">
        <f t="shared" si="36"/>
        <v>E</v>
      </c>
    </row>
    <row r="940" spans="1:14" s="493" customFormat="1" ht="14.1" customHeight="1" x14ac:dyDescent="0.2">
      <c r="A940" s="484"/>
      <c r="B940" s="494" t="s">
        <v>2357</v>
      </c>
      <c r="C940" s="484"/>
      <c r="D940" s="493" t="s">
        <v>2906</v>
      </c>
      <c r="F940" s="493" t="s">
        <v>2907</v>
      </c>
      <c r="L940" s="495">
        <v>344</v>
      </c>
      <c r="M940" s="496" t="str">
        <f t="shared" ref="M940:M1003" si="37">B940</f>
        <v xml:space="preserve">LED High Bay </v>
      </c>
      <c r="N940" s="493" t="str">
        <f t="shared" ref="N940:N1003" si="38">MID(D940,3,1)</f>
        <v>E</v>
      </c>
    </row>
    <row r="941" spans="1:14" s="493" customFormat="1" ht="14.1" customHeight="1" x14ac:dyDescent="0.2">
      <c r="A941" s="484"/>
      <c r="B941" s="494" t="s">
        <v>2357</v>
      </c>
      <c r="C941" s="484"/>
      <c r="D941" s="493" t="s">
        <v>2908</v>
      </c>
      <c r="F941" s="493" t="s">
        <v>2909</v>
      </c>
      <c r="L941" s="495">
        <v>345</v>
      </c>
      <c r="M941" s="496" t="str">
        <f t="shared" si="37"/>
        <v xml:space="preserve">LED High Bay </v>
      </c>
      <c r="N941" s="493" t="str">
        <f t="shared" si="38"/>
        <v>E</v>
      </c>
    </row>
    <row r="942" spans="1:14" s="493" customFormat="1" ht="14.1" customHeight="1" x14ac:dyDescent="0.2">
      <c r="A942" s="484"/>
      <c r="B942" s="494" t="s">
        <v>2357</v>
      </c>
      <c r="C942" s="484"/>
      <c r="D942" s="493" t="s">
        <v>2910</v>
      </c>
      <c r="F942" s="493" t="s">
        <v>2911</v>
      </c>
      <c r="L942" s="495">
        <v>346</v>
      </c>
      <c r="M942" s="496" t="str">
        <f t="shared" si="37"/>
        <v xml:space="preserve">LED High Bay </v>
      </c>
      <c r="N942" s="493" t="str">
        <f t="shared" si="38"/>
        <v>E</v>
      </c>
    </row>
    <row r="943" spans="1:14" s="493" customFormat="1" ht="14.1" customHeight="1" x14ac:dyDescent="0.2">
      <c r="A943" s="484"/>
      <c r="B943" s="494" t="s">
        <v>2357</v>
      </c>
      <c r="C943" s="484"/>
      <c r="D943" s="493" t="s">
        <v>2912</v>
      </c>
      <c r="F943" s="493" t="s">
        <v>2913</v>
      </c>
      <c r="L943" s="495">
        <v>347</v>
      </c>
      <c r="M943" s="496" t="str">
        <f t="shared" si="37"/>
        <v xml:space="preserve">LED High Bay </v>
      </c>
      <c r="N943" s="493" t="str">
        <f t="shared" si="38"/>
        <v>E</v>
      </c>
    </row>
    <row r="944" spans="1:14" s="493" customFormat="1" ht="14.1" customHeight="1" x14ac:dyDescent="0.2">
      <c r="A944" s="484"/>
      <c r="B944" s="494" t="s">
        <v>2357</v>
      </c>
      <c r="C944" s="484"/>
      <c r="D944" s="493" t="s">
        <v>2914</v>
      </c>
      <c r="F944" s="493" t="s">
        <v>2915</v>
      </c>
      <c r="L944" s="495">
        <v>348</v>
      </c>
      <c r="M944" s="496" t="str">
        <f t="shared" si="37"/>
        <v xml:space="preserve">LED High Bay </v>
      </c>
      <c r="N944" s="493" t="str">
        <f t="shared" si="38"/>
        <v>E</v>
      </c>
    </row>
    <row r="945" spans="1:14" s="493" customFormat="1" ht="14.1" customHeight="1" x14ac:dyDescent="0.2">
      <c r="A945" s="484"/>
      <c r="B945" s="494" t="s">
        <v>2357</v>
      </c>
      <c r="C945" s="484"/>
      <c r="D945" s="493" t="s">
        <v>2916</v>
      </c>
      <c r="F945" s="493" t="s">
        <v>2917</v>
      </c>
      <c r="L945" s="495">
        <v>349</v>
      </c>
      <c r="M945" s="496" t="str">
        <f t="shared" si="37"/>
        <v xml:space="preserve">LED High Bay </v>
      </c>
      <c r="N945" s="493" t="str">
        <f t="shared" si="38"/>
        <v>E</v>
      </c>
    </row>
    <row r="946" spans="1:14" s="493" customFormat="1" ht="14.1" customHeight="1" x14ac:dyDescent="0.2">
      <c r="A946" s="484"/>
      <c r="B946" s="494" t="s">
        <v>2357</v>
      </c>
      <c r="C946" s="484"/>
      <c r="D946" s="493" t="s">
        <v>2918</v>
      </c>
      <c r="F946" s="493" t="s">
        <v>2919</v>
      </c>
      <c r="L946" s="495">
        <v>350</v>
      </c>
      <c r="M946" s="496" t="str">
        <f t="shared" si="37"/>
        <v xml:space="preserve">LED High Bay </v>
      </c>
      <c r="N946" s="493" t="str">
        <f t="shared" si="38"/>
        <v>E</v>
      </c>
    </row>
    <row r="947" spans="1:14" s="493" customFormat="1" ht="14.1" customHeight="1" x14ac:dyDescent="0.2">
      <c r="A947" s="484"/>
      <c r="B947" s="494" t="s">
        <v>2357</v>
      </c>
      <c r="C947" s="484"/>
      <c r="D947" s="493" t="s">
        <v>2920</v>
      </c>
      <c r="F947" s="493" t="s">
        <v>2921</v>
      </c>
      <c r="L947" s="495">
        <v>351</v>
      </c>
      <c r="M947" s="496" t="str">
        <f t="shared" si="37"/>
        <v xml:space="preserve">LED High Bay </v>
      </c>
      <c r="N947" s="493" t="str">
        <f t="shared" si="38"/>
        <v>E</v>
      </c>
    </row>
    <row r="948" spans="1:14" s="493" customFormat="1" ht="14.1" customHeight="1" x14ac:dyDescent="0.2">
      <c r="A948" s="484"/>
      <c r="B948" s="494" t="s">
        <v>2357</v>
      </c>
      <c r="C948" s="484"/>
      <c r="D948" s="493" t="s">
        <v>2922</v>
      </c>
      <c r="F948" s="493" t="s">
        <v>2923</v>
      </c>
      <c r="L948" s="495">
        <v>352</v>
      </c>
      <c r="M948" s="496" t="str">
        <f t="shared" si="37"/>
        <v xml:space="preserve">LED High Bay </v>
      </c>
      <c r="N948" s="493" t="str">
        <f t="shared" si="38"/>
        <v>E</v>
      </c>
    </row>
    <row r="949" spans="1:14" s="493" customFormat="1" ht="14.1" customHeight="1" x14ac:dyDescent="0.2">
      <c r="A949" s="484"/>
      <c r="B949" s="494" t="s">
        <v>2357</v>
      </c>
      <c r="C949" s="484"/>
      <c r="D949" s="493" t="s">
        <v>2924</v>
      </c>
      <c r="F949" s="493" t="s">
        <v>2925</v>
      </c>
      <c r="L949" s="495">
        <v>353</v>
      </c>
      <c r="M949" s="496" t="str">
        <f t="shared" si="37"/>
        <v xml:space="preserve">LED High Bay </v>
      </c>
      <c r="N949" s="493" t="str">
        <f t="shared" si="38"/>
        <v>E</v>
      </c>
    </row>
    <row r="950" spans="1:14" s="493" customFormat="1" ht="14.1" customHeight="1" x14ac:dyDescent="0.2">
      <c r="A950" s="484"/>
      <c r="B950" s="494" t="s">
        <v>2357</v>
      </c>
      <c r="C950" s="484"/>
      <c r="D950" s="493" t="s">
        <v>2926</v>
      </c>
      <c r="F950" s="493" t="s">
        <v>2927</v>
      </c>
      <c r="L950" s="495">
        <v>354</v>
      </c>
      <c r="M950" s="496" t="str">
        <f t="shared" si="37"/>
        <v xml:space="preserve">LED High Bay </v>
      </c>
      <c r="N950" s="493" t="str">
        <f t="shared" si="38"/>
        <v>E</v>
      </c>
    </row>
    <row r="951" spans="1:14" s="493" customFormat="1" ht="14.1" customHeight="1" x14ac:dyDescent="0.2">
      <c r="A951" s="484"/>
      <c r="B951" s="494" t="s">
        <v>2357</v>
      </c>
      <c r="C951" s="484"/>
      <c r="D951" s="493" t="s">
        <v>2928</v>
      </c>
      <c r="F951" s="493" t="s">
        <v>2929</v>
      </c>
      <c r="L951" s="495">
        <v>355</v>
      </c>
      <c r="M951" s="496" t="str">
        <f t="shared" si="37"/>
        <v xml:space="preserve">LED High Bay </v>
      </c>
      <c r="N951" s="493" t="str">
        <f t="shared" si="38"/>
        <v>E</v>
      </c>
    </row>
    <row r="952" spans="1:14" s="493" customFormat="1" ht="14.1" customHeight="1" x14ac:dyDescent="0.2">
      <c r="A952" s="484"/>
      <c r="B952" s="494" t="s">
        <v>2357</v>
      </c>
      <c r="C952" s="484"/>
      <c r="D952" s="493" t="s">
        <v>2930</v>
      </c>
      <c r="F952" s="493" t="s">
        <v>2931</v>
      </c>
      <c r="L952" s="495">
        <v>356</v>
      </c>
      <c r="M952" s="496" t="str">
        <f t="shared" si="37"/>
        <v xml:space="preserve">LED High Bay </v>
      </c>
      <c r="N952" s="493" t="str">
        <f t="shared" si="38"/>
        <v>E</v>
      </c>
    </row>
    <row r="953" spans="1:14" s="493" customFormat="1" ht="14.1" customHeight="1" x14ac:dyDescent="0.2">
      <c r="A953" s="484"/>
      <c r="B953" s="494" t="s">
        <v>2357</v>
      </c>
      <c r="C953" s="484"/>
      <c r="D953" s="493" t="s">
        <v>2932</v>
      </c>
      <c r="F953" s="493" t="s">
        <v>2933</v>
      </c>
      <c r="L953" s="495">
        <v>357</v>
      </c>
      <c r="M953" s="496" t="str">
        <f t="shared" si="37"/>
        <v xml:space="preserve">LED High Bay </v>
      </c>
      <c r="N953" s="493" t="str">
        <f t="shared" si="38"/>
        <v>E</v>
      </c>
    </row>
    <row r="954" spans="1:14" s="493" customFormat="1" ht="14.1" customHeight="1" x14ac:dyDescent="0.2">
      <c r="A954" s="484"/>
      <c r="B954" s="494" t="s">
        <v>2357</v>
      </c>
      <c r="C954" s="484"/>
      <c r="D954" s="493" t="s">
        <v>2934</v>
      </c>
      <c r="F954" s="493" t="s">
        <v>2935</v>
      </c>
      <c r="L954" s="495">
        <v>358</v>
      </c>
      <c r="M954" s="496" t="str">
        <f t="shared" si="37"/>
        <v xml:space="preserve">LED High Bay </v>
      </c>
      <c r="N954" s="493" t="str">
        <f t="shared" si="38"/>
        <v>E</v>
      </c>
    </row>
    <row r="955" spans="1:14" s="493" customFormat="1" ht="14.1" customHeight="1" x14ac:dyDescent="0.2">
      <c r="A955" s="484"/>
      <c r="B955" s="494" t="s">
        <v>2357</v>
      </c>
      <c r="C955" s="484"/>
      <c r="D955" s="493" t="s">
        <v>2936</v>
      </c>
      <c r="F955" s="493" t="s">
        <v>2937</v>
      </c>
      <c r="L955" s="495">
        <v>359</v>
      </c>
      <c r="M955" s="496" t="str">
        <f t="shared" si="37"/>
        <v xml:space="preserve">LED High Bay </v>
      </c>
      <c r="N955" s="493" t="str">
        <f t="shared" si="38"/>
        <v>E</v>
      </c>
    </row>
    <row r="956" spans="1:14" s="493" customFormat="1" ht="14.1" customHeight="1" x14ac:dyDescent="0.2">
      <c r="A956" s="484"/>
      <c r="B956" s="494" t="s">
        <v>2357</v>
      </c>
      <c r="C956" s="484"/>
      <c r="D956" s="493" t="s">
        <v>2938</v>
      </c>
      <c r="F956" s="493" t="s">
        <v>2939</v>
      </c>
      <c r="L956" s="495">
        <v>360</v>
      </c>
      <c r="M956" s="496" t="str">
        <f t="shared" si="37"/>
        <v xml:space="preserve">LED High Bay </v>
      </c>
      <c r="N956" s="493" t="str">
        <f t="shared" si="38"/>
        <v>E</v>
      </c>
    </row>
    <row r="957" spans="1:14" s="493" customFormat="1" ht="14.1" customHeight="1" x14ac:dyDescent="0.2">
      <c r="A957" s="484"/>
      <c r="B957" s="494" t="s">
        <v>2357</v>
      </c>
      <c r="C957" s="484"/>
      <c r="D957" s="493" t="s">
        <v>2940</v>
      </c>
      <c r="F957" s="493" t="s">
        <v>2941</v>
      </c>
      <c r="L957" s="495">
        <v>361</v>
      </c>
      <c r="M957" s="496" t="str">
        <f t="shared" si="37"/>
        <v xml:space="preserve">LED High Bay </v>
      </c>
      <c r="N957" s="493" t="str">
        <f t="shared" si="38"/>
        <v>E</v>
      </c>
    </row>
    <row r="958" spans="1:14" s="493" customFormat="1" ht="14.1" customHeight="1" x14ac:dyDescent="0.2">
      <c r="A958" s="484"/>
      <c r="B958" s="494" t="s">
        <v>2357</v>
      </c>
      <c r="C958" s="484"/>
      <c r="D958" s="493" t="s">
        <v>2942</v>
      </c>
      <c r="F958" s="493" t="s">
        <v>2943</v>
      </c>
      <c r="L958" s="495">
        <v>362</v>
      </c>
      <c r="M958" s="496" t="str">
        <f t="shared" si="37"/>
        <v xml:space="preserve">LED High Bay </v>
      </c>
      <c r="N958" s="493" t="str">
        <f t="shared" si="38"/>
        <v>E</v>
      </c>
    </row>
    <row r="959" spans="1:14" s="493" customFormat="1" ht="14.1" customHeight="1" x14ac:dyDescent="0.2">
      <c r="A959" s="484"/>
      <c r="B959" s="494" t="s">
        <v>2357</v>
      </c>
      <c r="C959" s="484"/>
      <c r="D959" s="493" t="s">
        <v>2944</v>
      </c>
      <c r="F959" s="493" t="s">
        <v>2945</v>
      </c>
      <c r="L959" s="495">
        <v>363</v>
      </c>
      <c r="M959" s="496" t="str">
        <f t="shared" si="37"/>
        <v xml:space="preserve">LED High Bay </v>
      </c>
      <c r="N959" s="493" t="str">
        <f t="shared" si="38"/>
        <v>E</v>
      </c>
    </row>
    <row r="960" spans="1:14" s="493" customFormat="1" ht="14.1" customHeight="1" x14ac:dyDescent="0.2">
      <c r="A960" s="484"/>
      <c r="B960" s="494" t="s">
        <v>2357</v>
      </c>
      <c r="C960" s="484"/>
      <c r="D960" s="493" t="s">
        <v>2946</v>
      </c>
      <c r="F960" s="493" t="s">
        <v>2947</v>
      </c>
      <c r="L960" s="495">
        <v>364</v>
      </c>
      <c r="M960" s="496" t="str">
        <f t="shared" si="37"/>
        <v xml:space="preserve">LED High Bay </v>
      </c>
      <c r="N960" s="493" t="str">
        <f t="shared" si="38"/>
        <v>E</v>
      </c>
    </row>
    <row r="961" spans="1:14" s="493" customFormat="1" ht="14.1" customHeight="1" x14ac:dyDescent="0.2">
      <c r="A961" s="484"/>
      <c r="B961" s="494" t="s">
        <v>2357</v>
      </c>
      <c r="C961" s="484"/>
      <c r="D961" s="493" t="s">
        <v>2948</v>
      </c>
      <c r="F961" s="493" t="s">
        <v>2949</v>
      </c>
      <c r="L961" s="495">
        <v>365</v>
      </c>
      <c r="M961" s="496" t="str">
        <f t="shared" si="37"/>
        <v xml:space="preserve">LED High Bay </v>
      </c>
      <c r="N961" s="493" t="str">
        <f t="shared" si="38"/>
        <v>E</v>
      </c>
    </row>
    <row r="962" spans="1:14" s="493" customFormat="1" ht="14.1" customHeight="1" x14ac:dyDescent="0.2">
      <c r="A962" s="484"/>
      <c r="B962" s="494" t="s">
        <v>2357</v>
      </c>
      <c r="C962" s="484"/>
      <c r="D962" s="493" t="s">
        <v>2950</v>
      </c>
      <c r="F962" s="493" t="s">
        <v>2951</v>
      </c>
      <c r="L962" s="495">
        <v>366</v>
      </c>
      <c r="M962" s="496" t="str">
        <f t="shared" si="37"/>
        <v xml:space="preserve">LED High Bay </v>
      </c>
      <c r="N962" s="493" t="str">
        <f t="shared" si="38"/>
        <v>E</v>
      </c>
    </row>
    <row r="963" spans="1:14" s="493" customFormat="1" ht="14.1" customHeight="1" x14ac:dyDescent="0.2">
      <c r="A963" s="484"/>
      <c r="B963" s="494" t="s">
        <v>2357</v>
      </c>
      <c r="C963" s="484"/>
      <c r="D963" s="493" t="s">
        <v>2952</v>
      </c>
      <c r="F963" s="493" t="s">
        <v>2953</v>
      </c>
      <c r="L963" s="495">
        <v>367</v>
      </c>
      <c r="M963" s="496" t="str">
        <f t="shared" si="37"/>
        <v xml:space="preserve">LED High Bay </v>
      </c>
      <c r="N963" s="493" t="str">
        <f t="shared" si="38"/>
        <v>E</v>
      </c>
    </row>
    <row r="964" spans="1:14" s="493" customFormat="1" ht="14.1" customHeight="1" x14ac:dyDescent="0.2">
      <c r="A964" s="484"/>
      <c r="B964" s="494" t="s">
        <v>2357</v>
      </c>
      <c r="C964" s="484"/>
      <c r="D964" s="493" t="s">
        <v>2954</v>
      </c>
      <c r="F964" s="493" t="s">
        <v>2955</v>
      </c>
      <c r="L964" s="495">
        <v>368</v>
      </c>
      <c r="M964" s="496" t="str">
        <f t="shared" si="37"/>
        <v xml:space="preserve">LED High Bay </v>
      </c>
      <c r="N964" s="493" t="str">
        <f t="shared" si="38"/>
        <v>E</v>
      </c>
    </row>
    <row r="965" spans="1:14" s="493" customFormat="1" ht="14.1" customHeight="1" x14ac:dyDescent="0.2">
      <c r="A965" s="484"/>
      <c r="B965" s="494" t="s">
        <v>2357</v>
      </c>
      <c r="C965" s="484"/>
      <c r="D965" s="493" t="s">
        <v>2956</v>
      </c>
      <c r="F965" s="493" t="s">
        <v>2957</v>
      </c>
      <c r="L965" s="495">
        <v>369</v>
      </c>
      <c r="M965" s="496" t="str">
        <f t="shared" si="37"/>
        <v xml:space="preserve">LED High Bay </v>
      </c>
      <c r="N965" s="493" t="str">
        <f t="shared" si="38"/>
        <v>E</v>
      </c>
    </row>
    <row r="966" spans="1:14" s="493" customFormat="1" ht="14.1" customHeight="1" x14ac:dyDescent="0.2">
      <c r="A966" s="484"/>
      <c r="B966" s="494" t="s">
        <v>2357</v>
      </c>
      <c r="C966" s="484"/>
      <c r="D966" s="493" t="s">
        <v>2958</v>
      </c>
      <c r="F966" s="493" t="s">
        <v>2959</v>
      </c>
      <c r="L966" s="495">
        <v>370</v>
      </c>
      <c r="M966" s="496" t="str">
        <f t="shared" si="37"/>
        <v xml:space="preserve">LED High Bay </v>
      </c>
      <c r="N966" s="493" t="str">
        <f t="shared" si="38"/>
        <v>E</v>
      </c>
    </row>
    <row r="967" spans="1:14" s="493" customFormat="1" ht="14.1" customHeight="1" x14ac:dyDescent="0.2">
      <c r="A967" s="484"/>
      <c r="B967" s="494" t="s">
        <v>2357</v>
      </c>
      <c r="C967" s="484"/>
      <c r="D967" s="493" t="s">
        <v>2960</v>
      </c>
      <c r="F967" s="493" t="s">
        <v>2961</v>
      </c>
      <c r="L967" s="495">
        <v>371</v>
      </c>
      <c r="M967" s="496" t="str">
        <f t="shared" si="37"/>
        <v xml:space="preserve">LED High Bay </v>
      </c>
      <c r="N967" s="493" t="str">
        <f t="shared" si="38"/>
        <v>E</v>
      </c>
    </row>
    <row r="968" spans="1:14" s="493" customFormat="1" ht="14.1" customHeight="1" x14ac:dyDescent="0.2">
      <c r="A968" s="484"/>
      <c r="B968" s="494" t="s">
        <v>2357</v>
      </c>
      <c r="C968" s="484"/>
      <c r="D968" s="493" t="s">
        <v>2962</v>
      </c>
      <c r="F968" s="493" t="s">
        <v>2963</v>
      </c>
      <c r="L968" s="495">
        <v>372</v>
      </c>
      <c r="M968" s="496" t="str">
        <f t="shared" si="37"/>
        <v xml:space="preserve">LED High Bay </v>
      </c>
      <c r="N968" s="493" t="str">
        <f t="shared" si="38"/>
        <v>E</v>
      </c>
    </row>
    <row r="969" spans="1:14" s="493" customFormat="1" ht="14.1" customHeight="1" x14ac:dyDescent="0.2">
      <c r="A969" s="484"/>
      <c r="B969" s="494" t="s">
        <v>2357</v>
      </c>
      <c r="C969" s="484"/>
      <c r="D969" s="493" t="s">
        <v>2964</v>
      </c>
      <c r="F969" s="493" t="s">
        <v>2965</v>
      </c>
      <c r="L969" s="495">
        <v>373</v>
      </c>
      <c r="M969" s="496" t="str">
        <f t="shared" si="37"/>
        <v xml:space="preserve">LED High Bay </v>
      </c>
      <c r="N969" s="493" t="str">
        <f t="shared" si="38"/>
        <v>E</v>
      </c>
    </row>
    <row r="970" spans="1:14" s="493" customFormat="1" ht="14.1" customHeight="1" x14ac:dyDescent="0.2">
      <c r="A970" s="484"/>
      <c r="B970" s="494" t="s">
        <v>2357</v>
      </c>
      <c r="C970" s="484"/>
      <c r="D970" s="493" t="s">
        <v>2966</v>
      </c>
      <c r="F970" s="493" t="s">
        <v>2967</v>
      </c>
      <c r="L970" s="495">
        <v>374</v>
      </c>
      <c r="M970" s="496" t="str">
        <f t="shared" si="37"/>
        <v xml:space="preserve">LED High Bay </v>
      </c>
      <c r="N970" s="493" t="str">
        <f t="shared" si="38"/>
        <v>E</v>
      </c>
    </row>
    <row r="971" spans="1:14" s="493" customFormat="1" ht="14.1" customHeight="1" x14ac:dyDescent="0.2">
      <c r="A971" s="484"/>
      <c r="B971" s="494" t="s">
        <v>2357</v>
      </c>
      <c r="C971" s="484"/>
      <c r="D971" s="493" t="s">
        <v>2968</v>
      </c>
      <c r="F971" s="493" t="s">
        <v>2969</v>
      </c>
      <c r="L971" s="495">
        <v>375</v>
      </c>
      <c r="M971" s="496" t="str">
        <f t="shared" si="37"/>
        <v xml:space="preserve">LED High Bay </v>
      </c>
      <c r="N971" s="493" t="str">
        <f t="shared" si="38"/>
        <v>E</v>
      </c>
    </row>
    <row r="972" spans="1:14" s="493" customFormat="1" ht="14.1" customHeight="1" x14ac:dyDescent="0.2">
      <c r="A972" s="484"/>
      <c r="B972" s="494" t="s">
        <v>2357</v>
      </c>
      <c r="C972" s="484"/>
      <c r="D972" s="493" t="s">
        <v>2970</v>
      </c>
      <c r="F972" s="493" t="s">
        <v>2971</v>
      </c>
      <c r="L972" s="495">
        <v>376</v>
      </c>
      <c r="M972" s="496" t="str">
        <f t="shared" si="37"/>
        <v xml:space="preserve">LED High Bay </v>
      </c>
      <c r="N972" s="493" t="str">
        <f t="shared" si="38"/>
        <v>E</v>
      </c>
    </row>
    <row r="973" spans="1:14" s="493" customFormat="1" ht="14.1" customHeight="1" x14ac:dyDescent="0.2">
      <c r="A973" s="484"/>
      <c r="B973" s="494" t="s">
        <v>2357</v>
      </c>
      <c r="C973" s="484"/>
      <c r="D973" s="493" t="s">
        <v>2972</v>
      </c>
      <c r="F973" s="493" t="s">
        <v>2973</v>
      </c>
      <c r="L973" s="495">
        <v>377</v>
      </c>
      <c r="M973" s="496" t="str">
        <f t="shared" si="37"/>
        <v xml:space="preserve">LED High Bay </v>
      </c>
      <c r="N973" s="493" t="str">
        <f t="shared" si="38"/>
        <v>E</v>
      </c>
    </row>
    <row r="974" spans="1:14" s="493" customFormat="1" ht="14.1" customHeight="1" x14ac:dyDescent="0.2">
      <c r="A974" s="484"/>
      <c r="B974" s="494" t="s">
        <v>2357</v>
      </c>
      <c r="C974" s="484"/>
      <c r="D974" s="493" t="s">
        <v>2974</v>
      </c>
      <c r="F974" s="493" t="s">
        <v>2975</v>
      </c>
      <c r="L974" s="495">
        <v>378</v>
      </c>
      <c r="M974" s="496" t="str">
        <f t="shared" si="37"/>
        <v xml:space="preserve">LED High Bay </v>
      </c>
      <c r="N974" s="493" t="str">
        <f t="shared" si="38"/>
        <v>E</v>
      </c>
    </row>
    <row r="975" spans="1:14" s="493" customFormat="1" ht="14.1" customHeight="1" x14ac:dyDescent="0.2">
      <c r="A975" s="484"/>
      <c r="B975" s="494" t="s">
        <v>2357</v>
      </c>
      <c r="C975" s="484"/>
      <c r="D975" s="493" t="s">
        <v>2976</v>
      </c>
      <c r="F975" s="493" t="s">
        <v>2977</v>
      </c>
      <c r="L975" s="495">
        <v>379</v>
      </c>
      <c r="M975" s="496" t="str">
        <f t="shared" si="37"/>
        <v xml:space="preserve">LED High Bay </v>
      </c>
      <c r="N975" s="493" t="str">
        <f t="shared" si="38"/>
        <v>E</v>
      </c>
    </row>
    <row r="976" spans="1:14" s="493" customFormat="1" ht="14.1" customHeight="1" x14ac:dyDescent="0.2">
      <c r="A976" s="484"/>
      <c r="B976" s="494" t="s">
        <v>2357</v>
      </c>
      <c r="C976" s="484"/>
      <c r="D976" s="493" t="s">
        <v>2978</v>
      </c>
      <c r="F976" s="493" t="s">
        <v>2979</v>
      </c>
      <c r="L976" s="495">
        <v>380</v>
      </c>
      <c r="M976" s="496" t="str">
        <f t="shared" si="37"/>
        <v xml:space="preserve">LED High Bay </v>
      </c>
      <c r="N976" s="493" t="str">
        <f t="shared" si="38"/>
        <v>E</v>
      </c>
    </row>
    <row r="977" spans="1:14" s="493" customFormat="1" ht="14.1" customHeight="1" x14ac:dyDescent="0.2">
      <c r="A977" s="484"/>
      <c r="B977" s="494" t="s">
        <v>2357</v>
      </c>
      <c r="C977" s="484"/>
      <c r="D977" s="493" t="s">
        <v>2980</v>
      </c>
      <c r="F977" s="493" t="s">
        <v>2981</v>
      </c>
      <c r="L977" s="495">
        <v>381</v>
      </c>
      <c r="M977" s="496" t="str">
        <f t="shared" si="37"/>
        <v xml:space="preserve">LED High Bay </v>
      </c>
      <c r="N977" s="493" t="str">
        <f t="shared" si="38"/>
        <v>E</v>
      </c>
    </row>
    <row r="978" spans="1:14" s="493" customFormat="1" ht="14.1" customHeight="1" x14ac:dyDescent="0.2">
      <c r="A978" s="484"/>
      <c r="B978" s="494" t="s">
        <v>2357</v>
      </c>
      <c r="C978" s="484"/>
      <c r="D978" s="493" t="s">
        <v>2982</v>
      </c>
      <c r="F978" s="493" t="s">
        <v>2983</v>
      </c>
      <c r="L978" s="495">
        <v>382</v>
      </c>
      <c r="M978" s="496" t="str">
        <f t="shared" si="37"/>
        <v xml:space="preserve">LED High Bay </v>
      </c>
      <c r="N978" s="493" t="str">
        <f t="shared" si="38"/>
        <v>E</v>
      </c>
    </row>
    <row r="979" spans="1:14" s="493" customFormat="1" ht="14.1" customHeight="1" x14ac:dyDescent="0.2">
      <c r="A979" s="484"/>
      <c r="B979" s="494" t="s">
        <v>2357</v>
      </c>
      <c r="C979" s="484"/>
      <c r="D979" s="493" t="s">
        <v>2984</v>
      </c>
      <c r="F979" s="493" t="s">
        <v>2985</v>
      </c>
      <c r="L979" s="495">
        <v>383</v>
      </c>
      <c r="M979" s="496" t="str">
        <f t="shared" si="37"/>
        <v xml:space="preserve">LED High Bay </v>
      </c>
      <c r="N979" s="493" t="str">
        <f t="shared" si="38"/>
        <v>E</v>
      </c>
    </row>
    <row r="980" spans="1:14" s="493" customFormat="1" ht="14.1" customHeight="1" x14ac:dyDescent="0.2">
      <c r="A980" s="484"/>
      <c r="B980" s="494" t="s">
        <v>2357</v>
      </c>
      <c r="C980" s="484"/>
      <c r="D980" s="493" t="s">
        <v>2986</v>
      </c>
      <c r="F980" s="493" t="s">
        <v>2987</v>
      </c>
      <c r="L980" s="495">
        <v>384</v>
      </c>
      <c r="M980" s="496" t="str">
        <f t="shared" si="37"/>
        <v xml:space="preserve">LED High Bay </v>
      </c>
      <c r="N980" s="493" t="str">
        <f t="shared" si="38"/>
        <v>E</v>
      </c>
    </row>
    <row r="981" spans="1:14" s="493" customFormat="1" ht="14.1" customHeight="1" x14ac:dyDescent="0.2">
      <c r="A981" s="484"/>
      <c r="B981" s="494" t="s">
        <v>2357</v>
      </c>
      <c r="C981" s="484"/>
      <c r="D981" s="493" t="s">
        <v>2988</v>
      </c>
      <c r="F981" s="493" t="s">
        <v>2989</v>
      </c>
      <c r="L981" s="495">
        <v>385</v>
      </c>
      <c r="M981" s="496" t="str">
        <f t="shared" si="37"/>
        <v xml:space="preserve">LED High Bay </v>
      </c>
      <c r="N981" s="493" t="str">
        <f t="shared" si="38"/>
        <v>E</v>
      </c>
    </row>
    <row r="982" spans="1:14" s="493" customFormat="1" ht="14.1" customHeight="1" x14ac:dyDescent="0.2">
      <c r="A982" s="484"/>
      <c r="B982" s="494" t="s">
        <v>2357</v>
      </c>
      <c r="C982" s="484"/>
      <c r="D982" s="493" t="s">
        <v>2990</v>
      </c>
      <c r="F982" s="493" t="s">
        <v>2991</v>
      </c>
      <c r="L982" s="495">
        <v>386</v>
      </c>
      <c r="M982" s="496" t="str">
        <f t="shared" si="37"/>
        <v xml:space="preserve">LED High Bay </v>
      </c>
      <c r="N982" s="493" t="str">
        <f t="shared" si="38"/>
        <v>E</v>
      </c>
    </row>
    <row r="983" spans="1:14" s="493" customFormat="1" ht="14.1" customHeight="1" x14ac:dyDescent="0.2">
      <c r="A983" s="484"/>
      <c r="B983" s="494" t="s">
        <v>2357</v>
      </c>
      <c r="C983" s="484"/>
      <c r="D983" s="493" t="s">
        <v>2992</v>
      </c>
      <c r="F983" s="493" t="s">
        <v>2993</v>
      </c>
      <c r="L983" s="495">
        <v>387</v>
      </c>
      <c r="M983" s="496" t="str">
        <f t="shared" si="37"/>
        <v xml:space="preserve">LED High Bay </v>
      </c>
      <c r="N983" s="493" t="str">
        <f t="shared" si="38"/>
        <v>E</v>
      </c>
    </row>
    <row r="984" spans="1:14" s="493" customFormat="1" ht="14.1" customHeight="1" x14ac:dyDescent="0.2">
      <c r="A984" s="484"/>
      <c r="B984" s="494" t="s">
        <v>2357</v>
      </c>
      <c r="C984" s="484"/>
      <c r="D984" s="493" t="s">
        <v>2994</v>
      </c>
      <c r="F984" s="493" t="s">
        <v>2995</v>
      </c>
      <c r="L984" s="495">
        <v>388</v>
      </c>
      <c r="M984" s="496" t="str">
        <f t="shared" si="37"/>
        <v xml:space="preserve">LED High Bay </v>
      </c>
      <c r="N984" s="493" t="str">
        <f t="shared" si="38"/>
        <v>E</v>
      </c>
    </row>
    <row r="985" spans="1:14" s="493" customFormat="1" ht="14.1" customHeight="1" x14ac:dyDescent="0.2">
      <c r="A985" s="484"/>
      <c r="B985" s="494" t="s">
        <v>2357</v>
      </c>
      <c r="C985" s="484"/>
      <c r="D985" s="493" t="s">
        <v>2996</v>
      </c>
      <c r="F985" s="493" t="s">
        <v>2997</v>
      </c>
      <c r="L985" s="495">
        <v>389</v>
      </c>
      <c r="M985" s="496" t="str">
        <f t="shared" si="37"/>
        <v xml:space="preserve">LED High Bay </v>
      </c>
      <c r="N985" s="493" t="str">
        <f t="shared" si="38"/>
        <v>E</v>
      </c>
    </row>
    <row r="986" spans="1:14" s="493" customFormat="1" ht="14.1" customHeight="1" x14ac:dyDescent="0.2">
      <c r="A986" s="484"/>
      <c r="B986" s="494" t="s">
        <v>2357</v>
      </c>
      <c r="C986" s="484"/>
      <c r="D986" s="493" t="s">
        <v>2998</v>
      </c>
      <c r="F986" s="493" t="s">
        <v>2999</v>
      </c>
      <c r="L986" s="495">
        <v>390</v>
      </c>
      <c r="M986" s="496" t="str">
        <f t="shared" si="37"/>
        <v xml:space="preserve">LED High Bay </v>
      </c>
      <c r="N986" s="493" t="str">
        <f t="shared" si="38"/>
        <v>E</v>
      </c>
    </row>
    <row r="987" spans="1:14" s="493" customFormat="1" ht="14.1" customHeight="1" x14ac:dyDescent="0.2">
      <c r="A987" s="484"/>
      <c r="B987" s="494" t="s">
        <v>2357</v>
      </c>
      <c r="C987" s="484"/>
      <c r="D987" s="493" t="s">
        <v>3000</v>
      </c>
      <c r="F987" s="493" t="s">
        <v>3001</v>
      </c>
      <c r="L987" s="495">
        <v>391</v>
      </c>
      <c r="M987" s="496" t="str">
        <f t="shared" si="37"/>
        <v xml:space="preserve">LED High Bay </v>
      </c>
      <c r="N987" s="493" t="str">
        <f t="shared" si="38"/>
        <v>E</v>
      </c>
    </row>
    <row r="988" spans="1:14" s="493" customFormat="1" ht="14.1" customHeight="1" x14ac:dyDescent="0.2">
      <c r="A988" s="484"/>
      <c r="B988" s="494" t="s">
        <v>2357</v>
      </c>
      <c r="C988" s="484"/>
      <c r="D988" s="493" t="s">
        <v>3002</v>
      </c>
      <c r="F988" s="493" t="s">
        <v>3003</v>
      </c>
      <c r="L988" s="495">
        <v>392</v>
      </c>
      <c r="M988" s="496" t="str">
        <f t="shared" si="37"/>
        <v xml:space="preserve">LED High Bay </v>
      </c>
      <c r="N988" s="493" t="str">
        <f t="shared" si="38"/>
        <v>E</v>
      </c>
    </row>
    <row r="989" spans="1:14" s="493" customFormat="1" ht="14.1" customHeight="1" x14ac:dyDescent="0.2">
      <c r="A989" s="484"/>
      <c r="B989" s="494" t="s">
        <v>2357</v>
      </c>
      <c r="C989" s="484"/>
      <c r="D989" s="493" t="s">
        <v>3004</v>
      </c>
      <c r="F989" s="493" t="s">
        <v>3005</v>
      </c>
      <c r="L989" s="495">
        <v>393</v>
      </c>
      <c r="M989" s="496" t="str">
        <f t="shared" si="37"/>
        <v xml:space="preserve">LED High Bay </v>
      </c>
      <c r="N989" s="493" t="str">
        <f t="shared" si="38"/>
        <v>E</v>
      </c>
    </row>
    <row r="990" spans="1:14" s="493" customFormat="1" ht="14.1" customHeight="1" x14ac:dyDescent="0.2">
      <c r="A990" s="484"/>
      <c r="B990" s="494" t="s">
        <v>2357</v>
      </c>
      <c r="C990" s="484"/>
      <c r="D990" s="493" t="s">
        <v>3006</v>
      </c>
      <c r="F990" s="493" t="s">
        <v>3007</v>
      </c>
      <c r="L990" s="495">
        <v>394</v>
      </c>
      <c r="M990" s="496" t="str">
        <f t="shared" si="37"/>
        <v xml:space="preserve">LED High Bay </v>
      </c>
      <c r="N990" s="493" t="str">
        <f t="shared" si="38"/>
        <v>E</v>
      </c>
    </row>
    <row r="991" spans="1:14" s="493" customFormat="1" ht="14.1" customHeight="1" x14ac:dyDescent="0.2">
      <c r="A991" s="484"/>
      <c r="B991" s="494" t="s">
        <v>2357</v>
      </c>
      <c r="C991" s="484"/>
      <c r="D991" s="493" t="s">
        <v>3008</v>
      </c>
      <c r="F991" s="493" t="s">
        <v>3009</v>
      </c>
      <c r="L991" s="495">
        <v>395</v>
      </c>
      <c r="M991" s="496" t="str">
        <f t="shared" si="37"/>
        <v xml:space="preserve">LED High Bay </v>
      </c>
      <c r="N991" s="493" t="str">
        <f t="shared" si="38"/>
        <v>E</v>
      </c>
    </row>
    <row r="992" spans="1:14" s="493" customFormat="1" ht="14.1" customHeight="1" x14ac:dyDescent="0.2">
      <c r="A992" s="484"/>
      <c r="B992" s="494" t="s">
        <v>2357</v>
      </c>
      <c r="C992" s="484"/>
      <c r="D992" s="493" t="s">
        <v>3010</v>
      </c>
      <c r="F992" s="493" t="s">
        <v>3011</v>
      </c>
      <c r="L992" s="495">
        <v>396</v>
      </c>
      <c r="M992" s="496" t="str">
        <f t="shared" si="37"/>
        <v xml:space="preserve">LED High Bay </v>
      </c>
      <c r="N992" s="493" t="str">
        <f t="shared" si="38"/>
        <v>E</v>
      </c>
    </row>
    <row r="993" spans="1:14" s="493" customFormat="1" ht="14.1" customHeight="1" x14ac:dyDescent="0.2">
      <c r="A993" s="484"/>
      <c r="B993" s="494" t="s">
        <v>2357</v>
      </c>
      <c r="C993" s="484"/>
      <c r="D993" s="493" t="s">
        <v>3012</v>
      </c>
      <c r="F993" s="493" t="s">
        <v>3013</v>
      </c>
      <c r="L993" s="495">
        <v>397</v>
      </c>
      <c r="M993" s="496" t="str">
        <f t="shared" si="37"/>
        <v xml:space="preserve">LED High Bay </v>
      </c>
      <c r="N993" s="493" t="str">
        <f t="shared" si="38"/>
        <v>E</v>
      </c>
    </row>
    <row r="994" spans="1:14" s="493" customFormat="1" ht="14.1" customHeight="1" x14ac:dyDescent="0.2">
      <c r="A994" s="484"/>
      <c r="B994" s="494" t="s">
        <v>2357</v>
      </c>
      <c r="C994" s="484"/>
      <c r="D994" s="493" t="s">
        <v>3014</v>
      </c>
      <c r="F994" s="493" t="s">
        <v>3015</v>
      </c>
      <c r="L994" s="495">
        <v>398</v>
      </c>
      <c r="M994" s="496" t="str">
        <f t="shared" si="37"/>
        <v xml:space="preserve">LED High Bay </v>
      </c>
      <c r="N994" s="493" t="str">
        <f t="shared" si="38"/>
        <v>E</v>
      </c>
    </row>
    <row r="995" spans="1:14" s="493" customFormat="1" ht="14.1" customHeight="1" x14ac:dyDescent="0.2">
      <c r="A995" s="484"/>
      <c r="B995" s="494" t="s">
        <v>2357</v>
      </c>
      <c r="C995" s="484"/>
      <c r="D995" s="493" t="s">
        <v>3016</v>
      </c>
      <c r="F995" s="493" t="s">
        <v>3017</v>
      </c>
      <c r="L995" s="495">
        <v>399</v>
      </c>
      <c r="M995" s="496" t="str">
        <f t="shared" si="37"/>
        <v xml:space="preserve">LED High Bay </v>
      </c>
      <c r="N995" s="493" t="str">
        <f t="shared" si="38"/>
        <v>E</v>
      </c>
    </row>
    <row r="996" spans="1:14" s="493" customFormat="1" ht="14.1" customHeight="1" x14ac:dyDescent="0.2">
      <c r="A996" s="484"/>
      <c r="B996" s="494" t="s">
        <v>2357</v>
      </c>
      <c r="C996" s="484"/>
      <c r="D996" s="493" t="s">
        <v>3018</v>
      </c>
      <c r="F996" s="493" t="s">
        <v>3019</v>
      </c>
      <c r="L996" s="495">
        <v>400</v>
      </c>
      <c r="M996" s="496" t="str">
        <f t="shared" si="37"/>
        <v xml:space="preserve">LED High Bay </v>
      </c>
      <c r="N996" s="493" t="str">
        <f t="shared" si="38"/>
        <v>E</v>
      </c>
    </row>
    <row r="997" spans="1:14" s="493" customFormat="1" ht="14.1" customHeight="1" x14ac:dyDescent="0.2">
      <c r="A997" s="484"/>
      <c r="B997" s="494" t="s">
        <v>2357</v>
      </c>
      <c r="C997" s="484"/>
      <c r="D997" s="493" t="s">
        <v>3020</v>
      </c>
      <c r="F997" s="493" t="s">
        <v>3021</v>
      </c>
      <c r="L997" s="495">
        <v>401</v>
      </c>
      <c r="M997" s="496" t="str">
        <f t="shared" si="37"/>
        <v xml:space="preserve">LED High Bay </v>
      </c>
      <c r="N997" s="493" t="str">
        <f t="shared" si="38"/>
        <v>E</v>
      </c>
    </row>
    <row r="998" spans="1:14" s="493" customFormat="1" ht="14.1" customHeight="1" x14ac:dyDescent="0.2">
      <c r="A998" s="484"/>
      <c r="B998" s="494" t="s">
        <v>2357</v>
      </c>
      <c r="C998" s="484"/>
      <c r="D998" s="493" t="s">
        <v>3022</v>
      </c>
      <c r="F998" s="493" t="s">
        <v>3023</v>
      </c>
      <c r="L998" s="495">
        <v>402</v>
      </c>
      <c r="M998" s="496" t="str">
        <f t="shared" si="37"/>
        <v xml:space="preserve">LED High Bay </v>
      </c>
      <c r="N998" s="493" t="str">
        <f t="shared" si="38"/>
        <v>E</v>
      </c>
    </row>
    <row r="999" spans="1:14" s="493" customFormat="1" ht="14.1" customHeight="1" x14ac:dyDescent="0.2">
      <c r="A999" s="484"/>
      <c r="B999" s="494" t="s">
        <v>2357</v>
      </c>
      <c r="C999" s="484"/>
      <c r="D999" s="493" t="s">
        <v>3024</v>
      </c>
      <c r="F999" s="493" t="s">
        <v>3025</v>
      </c>
      <c r="L999" s="495">
        <v>403</v>
      </c>
      <c r="M999" s="496" t="str">
        <f t="shared" si="37"/>
        <v xml:space="preserve">LED High Bay </v>
      </c>
      <c r="N999" s="493" t="str">
        <f t="shared" si="38"/>
        <v>E</v>
      </c>
    </row>
    <row r="1000" spans="1:14" s="493" customFormat="1" ht="14.1" customHeight="1" x14ac:dyDescent="0.2">
      <c r="A1000" s="484"/>
      <c r="B1000" s="494" t="s">
        <v>2357</v>
      </c>
      <c r="C1000" s="484"/>
      <c r="D1000" s="493" t="s">
        <v>3026</v>
      </c>
      <c r="F1000" s="493" t="s">
        <v>3027</v>
      </c>
      <c r="L1000" s="495">
        <v>404</v>
      </c>
      <c r="M1000" s="496" t="str">
        <f t="shared" si="37"/>
        <v xml:space="preserve">LED High Bay </v>
      </c>
      <c r="N1000" s="493" t="str">
        <f t="shared" si="38"/>
        <v>E</v>
      </c>
    </row>
    <row r="1001" spans="1:14" s="493" customFormat="1" ht="14.1" customHeight="1" x14ac:dyDescent="0.2">
      <c r="A1001" s="484"/>
      <c r="B1001" s="494" t="s">
        <v>2357</v>
      </c>
      <c r="C1001" s="484"/>
      <c r="D1001" s="493" t="s">
        <v>3028</v>
      </c>
      <c r="F1001" s="493" t="s">
        <v>3029</v>
      </c>
      <c r="L1001" s="495">
        <v>405</v>
      </c>
      <c r="M1001" s="496" t="str">
        <f t="shared" si="37"/>
        <v xml:space="preserve">LED High Bay </v>
      </c>
      <c r="N1001" s="493" t="str">
        <f t="shared" si="38"/>
        <v>E</v>
      </c>
    </row>
    <row r="1002" spans="1:14" s="493" customFormat="1" ht="14.1" customHeight="1" x14ac:dyDescent="0.2">
      <c r="A1002" s="484"/>
      <c r="B1002" s="494" t="s">
        <v>2357</v>
      </c>
      <c r="C1002" s="484"/>
      <c r="D1002" s="493" t="s">
        <v>3030</v>
      </c>
      <c r="F1002" s="493" t="s">
        <v>3031</v>
      </c>
      <c r="L1002" s="495">
        <v>406</v>
      </c>
      <c r="M1002" s="496" t="str">
        <f t="shared" si="37"/>
        <v xml:space="preserve">LED High Bay </v>
      </c>
      <c r="N1002" s="493" t="str">
        <f t="shared" si="38"/>
        <v>E</v>
      </c>
    </row>
    <row r="1003" spans="1:14" s="493" customFormat="1" ht="14.1" customHeight="1" x14ac:dyDescent="0.2">
      <c r="A1003" s="484"/>
      <c r="B1003" s="494" t="s">
        <v>2357</v>
      </c>
      <c r="C1003" s="484"/>
      <c r="D1003" s="493" t="s">
        <v>3032</v>
      </c>
      <c r="F1003" s="493" t="s">
        <v>3033</v>
      </c>
      <c r="L1003" s="495">
        <v>407</v>
      </c>
      <c r="M1003" s="496" t="str">
        <f t="shared" si="37"/>
        <v xml:space="preserve">LED High Bay </v>
      </c>
      <c r="N1003" s="493" t="str">
        <f t="shared" si="38"/>
        <v>E</v>
      </c>
    </row>
    <row r="1004" spans="1:14" s="493" customFormat="1" ht="14.1" customHeight="1" x14ac:dyDescent="0.2">
      <c r="A1004" s="484"/>
      <c r="B1004" s="494" t="s">
        <v>2357</v>
      </c>
      <c r="C1004" s="484"/>
      <c r="D1004" s="493" t="s">
        <v>3034</v>
      </c>
      <c r="F1004" s="493" t="s">
        <v>3035</v>
      </c>
      <c r="L1004" s="495">
        <v>408</v>
      </c>
      <c r="M1004" s="496" t="str">
        <f t="shared" ref="M1004:M1067" si="39">B1004</f>
        <v xml:space="preserve">LED High Bay </v>
      </c>
      <c r="N1004" s="493" t="str">
        <f t="shared" ref="N1004:N1067" si="40">MID(D1004,3,1)</f>
        <v>E</v>
      </c>
    </row>
    <row r="1005" spans="1:14" s="493" customFormat="1" ht="14.1" customHeight="1" x14ac:dyDescent="0.2">
      <c r="A1005" s="484"/>
      <c r="B1005" s="494" t="s">
        <v>2357</v>
      </c>
      <c r="C1005" s="484"/>
      <c r="D1005" s="493" t="s">
        <v>3036</v>
      </c>
      <c r="F1005" s="493" t="s">
        <v>3037</v>
      </c>
      <c r="L1005" s="495">
        <v>409</v>
      </c>
      <c r="M1005" s="496" t="str">
        <f t="shared" si="39"/>
        <v xml:space="preserve">LED High Bay </v>
      </c>
      <c r="N1005" s="493" t="str">
        <f t="shared" si="40"/>
        <v>E</v>
      </c>
    </row>
    <row r="1006" spans="1:14" s="493" customFormat="1" ht="14.1" customHeight="1" x14ac:dyDescent="0.2">
      <c r="A1006" s="484"/>
      <c r="B1006" s="494" t="s">
        <v>2357</v>
      </c>
      <c r="C1006" s="484"/>
      <c r="D1006" s="493" t="s">
        <v>3038</v>
      </c>
      <c r="F1006" s="493" t="s">
        <v>3039</v>
      </c>
      <c r="L1006" s="495">
        <v>410</v>
      </c>
      <c r="M1006" s="496" t="str">
        <f t="shared" si="39"/>
        <v xml:space="preserve">LED High Bay </v>
      </c>
      <c r="N1006" s="493" t="str">
        <f t="shared" si="40"/>
        <v>E</v>
      </c>
    </row>
    <row r="1007" spans="1:14" s="493" customFormat="1" ht="14.1" customHeight="1" x14ac:dyDescent="0.2">
      <c r="A1007" s="484"/>
      <c r="B1007" s="494" t="s">
        <v>2357</v>
      </c>
      <c r="C1007" s="484"/>
      <c r="D1007" s="493" t="s">
        <v>3040</v>
      </c>
      <c r="F1007" s="493" t="s">
        <v>3041</v>
      </c>
      <c r="L1007" s="495">
        <v>411</v>
      </c>
      <c r="M1007" s="496" t="str">
        <f t="shared" si="39"/>
        <v xml:space="preserve">LED High Bay </v>
      </c>
      <c r="N1007" s="493" t="str">
        <f t="shared" si="40"/>
        <v>E</v>
      </c>
    </row>
    <row r="1008" spans="1:14" s="493" customFormat="1" ht="14.1" customHeight="1" x14ac:dyDescent="0.2">
      <c r="A1008" s="484"/>
      <c r="B1008" s="494" t="s">
        <v>2357</v>
      </c>
      <c r="C1008" s="484"/>
      <c r="D1008" s="493" t="s">
        <v>3042</v>
      </c>
      <c r="F1008" s="493" t="s">
        <v>3043</v>
      </c>
      <c r="L1008" s="495">
        <v>412</v>
      </c>
      <c r="M1008" s="496" t="str">
        <f t="shared" si="39"/>
        <v xml:space="preserve">LED High Bay </v>
      </c>
      <c r="N1008" s="493" t="str">
        <f t="shared" si="40"/>
        <v>E</v>
      </c>
    </row>
    <row r="1009" spans="1:14" s="493" customFormat="1" ht="14.1" customHeight="1" x14ac:dyDescent="0.2">
      <c r="A1009" s="484"/>
      <c r="B1009" s="494" t="s">
        <v>2357</v>
      </c>
      <c r="C1009" s="484"/>
      <c r="D1009" s="493" t="s">
        <v>3044</v>
      </c>
      <c r="F1009" s="493" t="s">
        <v>3045</v>
      </c>
      <c r="L1009" s="495">
        <v>413</v>
      </c>
      <c r="M1009" s="496" t="str">
        <f t="shared" si="39"/>
        <v xml:space="preserve">LED High Bay </v>
      </c>
      <c r="N1009" s="493" t="str">
        <f t="shared" si="40"/>
        <v>E</v>
      </c>
    </row>
    <row r="1010" spans="1:14" s="493" customFormat="1" ht="14.1" customHeight="1" x14ac:dyDescent="0.2">
      <c r="A1010" s="484"/>
      <c r="B1010" s="494" t="s">
        <v>2357</v>
      </c>
      <c r="C1010" s="484"/>
      <c r="D1010" s="493" t="s">
        <v>3046</v>
      </c>
      <c r="F1010" s="493" t="s">
        <v>3047</v>
      </c>
      <c r="L1010" s="495">
        <v>414</v>
      </c>
      <c r="M1010" s="496" t="str">
        <f t="shared" si="39"/>
        <v xml:space="preserve">LED High Bay </v>
      </c>
      <c r="N1010" s="493" t="str">
        <f t="shared" si="40"/>
        <v>E</v>
      </c>
    </row>
    <row r="1011" spans="1:14" s="493" customFormat="1" ht="14.1" customHeight="1" x14ac:dyDescent="0.2">
      <c r="A1011" s="484"/>
      <c r="B1011" s="494" t="s">
        <v>2357</v>
      </c>
      <c r="C1011" s="484"/>
      <c r="D1011" s="493" t="s">
        <v>3048</v>
      </c>
      <c r="F1011" s="493" t="s">
        <v>3049</v>
      </c>
      <c r="L1011" s="495">
        <v>415</v>
      </c>
      <c r="M1011" s="496" t="str">
        <f t="shared" si="39"/>
        <v xml:space="preserve">LED High Bay </v>
      </c>
      <c r="N1011" s="493" t="str">
        <f t="shared" si="40"/>
        <v>E</v>
      </c>
    </row>
    <row r="1012" spans="1:14" s="493" customFormat="1" ht="14.1" customHeight="1" x14ac:dyDescent="0.2">
      <c r="A1012" s="484"/>
      <c r="B1012" s="494" t="s">
        <v>2357</v>
      </c>
      <c r="C1012" s="484"/>
      <c r="D1012" s="493" t="s">
        <v>3050</v>
      </c>
      <c r="F1012" s="493" t="s">
        <v>3051</v>
      </c>
      <c r="L1012" s="495">
        <v>416</v>
      </c>
      <c r="M1012" s="496" t="str">
        <f t="shared" si="39"/>
        <v xml:space="preserve">LED High Bay </v>
      </c>
      <c r="N1012" s="493" t="str">
        <f t="shared" si="40"/>
        <v>E</v>
      </c>
    </row>
    <row r="1013" spans="1:14" s="493" customFormat="1" ht="14.1" customHeight="1" x14ac:dyDescent="0.2">
      <c r="A1013" s="484"/>
      <c r="B1013" s="494" t="s">
        <v>2357</v>
      </c>
      <c r="C1013" s="484"/>
      <c r="D1013" s="493" t="s">
        <v>3052</v>
      </c>
      <c r="F1013" s="493" t="s">
        <v>3053</v>
      </c>
      <c r="L1013" s="495">
        <v>417</v>
      </c>
      <c r="M1013" s="496" t="str">
        <f t="shared" si="39"/>
        <v xml:space="preserve">LED High Bay </v>
      </c>
      <c r="N1013" s="493" t="str">
        <f t="shared" si="40"/>
        <v>E</v>
      </c>
    </row>
    <row r="1014" spans="1:14" s="493" customFormat="1" ht="14.1" customHeight="1" x14ac:dyDescent="0.2">
      <c r="A1014" s="484"/>
      <c r="B1014" s="494" t="s">
        <v>2357</v>
      </c>
      <c r="C1014" s="484"/>
      <c r="D1014" s="493" t="s">
        <v>3054</v>
      </c>
      <c r="F1014" s="493" t="s">
        <v>3055</v>
      </c>
      <c r="L1014" s="495">
        <v>418</v>
      </c>
      <c r="M1014" s="496" t="str">
        <f t="shared" si="39"/>
        <v xml:space="preserve">LED High Bay </v>
      </c>
      <c r="N1014" s="493" t="str">
        <f t="shared" si="40"/>
        <v>E</v>
      </c>
    </row>
    <row r="1015" spans="1:14" s="493" customFormat="1" ht="14.1" customHeight="1" x14ac:dyDescent="0.2">
      <c r="A1015" s="484"/>
      <c r="B1015" s="494" t="s">
        <v>2357</v>
      </c>
      <c r="C1015" s="484"/>
      <c r="D1015" s="493" t="s">
        <v>3056</v>
      </c>
      <c r="F1015" s="493" t="s">
        <v>3057</v>
      </c>
      <c r="L1015" s="495">
        <v>419</v>
      </c>
      <c r="M1015" s="496" t="str">
        <f t="shared" si="39"/>
        <v xml:space="preserve">LED High Bay </v>
      </c>
      <c r="N1015" s="493" t="str">
        <f t="shared" si="40"/>
        <v>E</v>
      </c>
    </row>
    <row r="1016" spans="1:14" s="493" customFormat="1" ht="14.1" customHeight="1" x14ac:dyDescent="0.2">
      <c r="A1016" s="484"/>
      <c r="B1016" s="494" t="s">
        <v>2357</v>
      </c>
      <c r="C1016" s="484"/>
      <c r="D1016" s="493" t="s">
        <v>3058</v>
      </c>
      <c r="F1016" s="493" t="s">
        <v>3059</v>
      </c>
      <c r="L1016" s="495">
        <v>420</v>
      </c>
      <c r="M1016" s="496" t="str">
        <f t="shared" si="39"/>
        <v xml:space="preserve">LED High Bay </v>
      </c>
      <c r="N1016" s="493" t="str">
        <f t="shared" si="40"/>
        <v>E</v>
      </c>
    </row>
    <row r="1017" spans="1:14" s="493" customFormat="1" ht="14.1" customHeight="1" x14ac:dyDescent="0.2">
      <c r="A1017" s="484"/>
      <c r="B1017" s="494" t="s">
        <v>2357</v>
      </c>
      <c r="C1017" s="484"/>
      <c r="D1017" s="493" t="s">
        <v>3060</v>
      </c>
      <c r="F1017" s="493" t="s">
        <v>3061</v>
      </c>
      <c r="L1017" s="495">
        <v>421</v>
      </c>
      <c r="M1017" s="496" t="str">
        <f t="shared" si="39"/>
        <v xml:space="preserve">LED High Bay </v>
      </c>
      <c r="N1017" s="493" t="str">
        <f t="shared" si="40"/>
        <v>E</v>
      </c>
    </row>
    <row r="1018" spans="1:14" s="493" customFormat="1" ht="14.1" customHeight="1" x14ac:dyDescent="0.2">
      <c r="A1018" s="484"/>
      <c r="B1018" s="494" t="s">
        <v>2357</v>
      </c>
      <c r="C1018" s="484"/>
      <c r="D1018" s="493" t="s">
        <v>3062</v>
      </c>
      <c r="F1018" s="493" t="s">
        <v>3063</v>
      </c>
      <c r="L1018" s="495">
        <v>422</v>
      </c>
      <c r="M1018" s="496" t="str">
        <f t="shared" si="39"/>
        <v xml:space="preserve">LED High Bay </v>
      </c>
      <c r="N1018" s="493" t="str">
        <f t="shared" si="40"/>
        <v>E</v>
      </c>
    </row>
    <row r="1019" spans="1:14" s="493" customFormat="1" ht="14.1" customHeight="1" x14ac:dyDescent="0.2">
      <c r="A1019" s="484"/>
      <c r="B1019" s="494" t="s">
        <v>2357</v>
      </c>
      <c r="C1019" s="484"/>
      <c r="D1019" s="493" t="s">
        <v>3064</v>
      </c>
      <c r="F1019" s="493" t="s">
        <v>3065</v>
      </c>
      <c r="L1019" s="495">
        <v>423</v>
      </c>
      <c r="M1019" s="496" t="str">
        <f t="shared" si="39"/>
        <v xml:space="preserve">LED High Bay </v>
      </c>
      <c r="N1019" s="493" t="str">
        <f t="shared" si="40"/>
        <v>E</v>
      </c>
    </row>
    <row r="1020" spans="1:14" s="493" customFormat="1" ht="14.1" customHeight="1" x14ac:dyDescent="0.2">
      <c r="A1020" s="484"/>
      <c r="B1020" s="494" t="s">
        <v>2357</v>
      </c>
      <c r="C1020" s="484"/>
      <c r="D1020" s="493" t="s">
        <v>3066</v>
      </c>
      <c r="F1020" s="493" t="s">
        <v>3067</v>
      </c>
      <c r="L1020" s="495">
        <v>424</v>
      </c>
      <c r="M1020" s="496" t="str">
        <f t="shared" si="39"/>
        <v xml:space="preserve">LED High Bay </v>
      </c>
      <c r="N1020" s="493" t="str">
        <f t="shared" si="40"/>
        <v>E</v>
      </c>
    </row>
    <row r="1021" spans="1:14" s="493" customFormat="1" ht="14.1" customHeight="1" x14ac:dyDescent="0.2">
      <c r="A1021" s="484"/>
      <c r="B1021" s="494" t="s">
        <v>2357</v>
      </c>
      <c r="C1021" s="484"/>
      <c r="D1021" s="493" t="s">
        <v>3068</v>
      </c>
      <c r="F1021" s="493" t="s">
        <v>3069</v>
      </c>
      <c r="L1021" s="495">
        <v>425</v>
      </c>
      <c r="M1021" s="496" t="str">
        <f t="shared" si="39"/>
        <v xml:space="preserve">LED High Bay </v>
      </c>
      <c r="N1021" s="493" t="str">
        <f t="shared" si="40"/>
        <v>E</v>
      </c>
    </row>
    <row r="1022" spans="1:14" s="493" customFormat="1" ht="14.1" customHeight="1" x14ac:dyDescent="0.2">
      <c r="A1022" s="484"/>
      <c r="B1022" s="494" t="s">
        <v>2357</v>
      </c>
      <c r="C1022" s="484"/>
      <c r="D1022" s="493" t="s">
        <v>3070</v>
      </c>
      <c r="F1022" s="493" t="s">
        <v>3071</v>
      </c>
      <c r="L1022" s="495">
        <v>426</v>
      </c>
      <c r="M1022" s="496" t="str">
        <f t="shared" si="39"/>
        <v xml:space="preserve">LED High Bay </v>
      </c>
      <c r="N1022" s="493" t="str">
        <f t="shared" si="40"/>
        <v>E</v>
      </c>
    </row>
    <row r="1023" spans="1:14" s="493" customFormat="1" ht="14.1" customHeight="1" x14ac:dyDescent="0.2">
      <c r="A1023" s="484"/>
      <c r="B1023" s="494" t="s">
        <v>2357</v>
      </c>
      <c r="C1023" s="484"/>
      <c r="D1023" s="493" t="s">
        <v>3072</v>
      </c>
      <c r="F1023" s="493" t="s">
        <v>3073</v>
      </c>
      <c r="L1023" s="495">
        <v>427</v>
      </c>
      <c r="M1023" s="496" t="str">
        <f t="shared" si="39"/>
        <v xml:space="preserve">LED High Bay </v>
      </c>
      <c r="N1023" s="493" t="str">
        <f t="shared" si="40"/>
        <v>E</v>
      </c>
    </row>
    <row r="1024" spans="1:14" s="493" customFormat="1" ht="14.1" customHeight="1" x14ac:dyDescent="0.2">
      <c r="A1024" s="484"/>
      <c r="B1024" s="494" t="s">
        <v>2357</v>
      </c>
      <c r="C1024" s="484"/>
      <c r="D1024" s="493" t="s">
        <v>3074</v>
      </c>
      <c r="F1024" s="493" t="s">
        <v>3075</v>
      </c>
      <c r="L1024" s="495">
        <v>428</v>
      </c>
      <c r="M1024" s="496" t="str">
        <f t="shared" si="39"/>
        <v xml:space="preserve">LED High Bay </v>
      </c>
      <c r="N1024" s="493" t="str">
        <f t="shared" si="40"/>
        <v>E</v>
      </c>
    </row>
    <row r="1025" spans="1:14" s="493" customFormat="1" ht="14.1" customHeight="1" x14ac:dyDescent="0.2">
      <c r="A1025" s="484"/>
      <c r="B1025" s="494" t="s">
        <v>2357</v>
      </c>
      <c r="C1025" s="484"/>
      <c r="D1025" s="493" t="s">
        <v>3076</v>
      </c>
      <c r="F1025" s="493" t="s">
        <v>3077</v>
      </c>
      <c r="L1025" s="495">
        <v>429</v>
      </c>
      <c r="M1025" s="496" t="str">
        <f t="shared" si="39"/>
        <v xml:space="preserve">LED High Bay </v>
      </c>
      <c r="N1025" s="493" t="str">
        <f t="shared" si="40"/>
        <v>E</v>
      </c>
    </row>
    <row r="1026" spans="1:14" s="493" customFormat="1" ht="14.1" customHeight="1" x14ac:dyDescent="0.2">
      <c r="A1026" s="484"/>
      <c r="B1026" s="494" t="s">
        <v>2357</v>
      </c>
      <c r="C1026" s="484"/>
      <c r="D1026" s="493" t="s">
        <v>3078</v>
      </c>
      <c r="F1026" s="493" t="s">
        <v>3079</v>
      </c>
      <c r="L1026" s="495">
        <v>430</v>
      </c>
      <c r="M1026" s="496" t="str">
        <f t="shared" si="39"/>
        <v xml:space="preserve">LED High Bay </v>
      </c>
      <c r="N1026" s="493" t="str">
        <f t="shared" si="40"/>
        <v>E</v>
      </c>
    </row>
    <row r="1027" spans="1:14" s="493" customFormat="1" ht="14.1" customHeight="1" x14ac:dyDescent="0.2">
      <c r="A1027" s="484"/>
      <c r="B1027" s="494" t="s">
        <v>2357</v>
      </c>
      <c r="C1027" s="484"/>
      <c r="D1027" s="493" t="s">
        <v>3080</v>
      </c>
      <c r="F1027" s="493" t="s">
        <v>3081</v>
      </c>
      <c r="L1027" s="495">
        <v>431</v>
      </c>
      <c r="M1027" s="496" t="str">
        <f t="shared" si="39"/>
        <v xml:space="preserve">LED High Bay </v>
      </c>
      <c r="N1027" s="493" t="str">
        <f t="shared" si="40"/>
        <v>E</v>
      </c>
    </row>
    <row r="1028" spans="1:14" s="493" customFormat="1" ht="14.1" customHeight="1" x14ac:dyDescent="0.2">
      <c r="A1028" s="484"/>
      <c r="B1028" s="494" t="s">
        <v>2357</v>
      </c>
      <c r="C1028" s="484"/>
      <c r="D1028" s="493" t="s">
        <v>3082</v>
      </c>
      <c r="F1028" s="493" t="s">
        <v>3083</v>
      </c>
      <c r="L1028" s="495">
        <v>432</v>
      </c>
      <c r="M1028" s="496" t="str">
        <f t="shared" si="39"/>
        <v xml:space="preserve">LED High Bay </v>
      </c>
      <c r="N1028" s="493" t="str">
        <f t="shared" si="40"/>
        <v>E</v>
      </c>
    </row>
    <row r="1029" spans="1:14" s="493" customFormat="1" ht="14.1" customHeight="1" x14ac:dyDescent="0.2">
      <c r="A1029" s="484"/>
      <c r="B1029" s="494" t="s">
        <v>2357</v>
      </c>
      <c r="C1029" s="484"/>
      <c r="D1029" s="493" t="s">
        <v>3084</v>
      </c>
      <c r="F1029" s="493" t="s">
        <v>3085</v>
      </c>
      <c r="L1029" s="495">
        <v>433</v>
      </c>
      <c r="M1029" s="496" t="str">
        <f t="shared" si="39"/>
        <v xml:space="preserve">LED High Bay </v>
      </c>
      <c r="N1029" s="493" t="str">
        <f t="shared" si="40"/>
        <v>E</v>
      </c>
    </row>
    <row r="1030" spans="1:14" s="493" customFormat="1" ht="14.1" customHeight="1" x14ac:dyDescent="0.2">
      <c r="A1030" s="484"/>
      <c r="B1030" s="494" t="s">
        <v>2357</v>
      </c>
      <c r="C1030" s="484"/>
      <c r="D1030" s="493" t="s">
        <v>3086</v>
      </c>
      <c r="F1030" s="493" t="s">
        <v>3087</v>
      </c>
      <c r="L1030" s="495">
        <v>434</v>
      </c>
      <c r="M1030" s="496" t="str">
        <f t="shared" si="39"/>
        <v xml:space="preserve">LED High Bay </v>
      </c>
      <c r="N1030" s="493" t="str">
        <f t="shared" si="40"/>
        <v>E</v>
      </c>
    </row>
    <row r="1031" spans="1:14" s="493" customFormat="1" ht="14.1" customHeight="1" x14ac:dyDescent="0.2">
      <c r="A1031" s="484"/>
      <c r="B1031" s="494" t="s">
        <v>2357</v>
      </c>
      <c r="C1031" s="484"/>
      <c r="D1031" s="493" t="s">
        <v>3088</v>
      </c>
      <c r="F1031" s="493" t="s">
        <v>3089</v>
      </c>
      <c r="L1031" s="495">
        <v>435</v>
      </c>
      <c r="M1031" s="496" t="str">
        <f t="shared" si="39"/>
        <v xml:space="preserve">LED High Bay </v>
      </c>
      <c r="N1031" s="493" t="str">
        <f t="shared" si="40"/>
        <v>E</v>
      </c>
    </row>
    <row r="1032" spans="1:14" s="493" customFormat="1" ht="14.1" customHeight="1" x14ac:dyDescent="0.2">
      <c r="A1032" s="484"/>
      <c r="B1032" s="494" t="s">
        <v>2357</v>
      </c>
      <c r="C1032" s="484"/>
      <c r="D1032" s="493" t="s">
        <v>3090</v>
      </c>
      <c r="F1032" s="493" t="s">
        <v>3091</v>
      </c>
      <c r="L1032" s="495">
        <v>436</v>
      </c>
      <c r="M1032" s="496" t="str">
        <f t="shared" si="39"/>
        <v xml:space="preserve">LED High Bay </v>
      </c>
      <c r="N1032" s="493" t="str">
        <f t="shared" si="40"/>
        <v>E</v>
      </c>
    </row>
    <row r="1033" spans="1:14" s="493" customFormat="1" ht="14.1" customHeight="1" x14ac:dyDescent="0.2">
      <c r="A1033" s="484"/>
      <c r="B1033" s="494" t="s">
        <v>2357</v>
      </c>
      <c r="C1033" s="484"/>
      <c r="D1033" s="493" t="s">
        <v>3092</v>
      </c>
      <c r="F1033" s="493" t="s">
        <v>3093</v>
      </c>
      <c r="L1033" s="495">
        <v>437</v>
      </c>
      <c r="M1033" s="496" t="str">
        <f t="shared" si="39"/>
        <v xml:space="preserve">LED High Bay </v>
      </c>
      <c r="N1033" s="493" t="str">
        <f t="shared" si="40"/>
        <v>E</v>
      </c>
    </row>
    <row r="1034" spans="1:14" s="493" customFormat="1" ht="14.1" customHeight="1" x14ac:dyDescent="0.2">
      <c r="A1034" s="484"/>
      <c r="B1034" s="494" t="s">
        <v>2357</v>
      </c>
      <c r="C1034" s="484"/>
      <c r="D1034" s="493" t="s">
        <v>3094</v>
      </c>
      <c r="F1034" s="493" t="s">
        <v>3095</v>
      </c>
      <c r="L1034" s="495">
        <v>438</v>
      </c>
      <c r="M1034" s="496" t="str">
        <f t="shared" si="39"/>
        <v xml:space="preserve">LED High Bay </v>
      </c>
      <c r="N1034" s="493" t="str">
        <f t="shared" si="40"/>
        <v>E</v>
      </c>
    </row>
    <row r="1035" spans="1:14" s="493" customFormat="1" ht="14.1" customHeight="1" x14ac:dyDescent="0.2">
      <c r="A1035" s="484"/>
      <c r="B1035" s="494" t="s">
        <v>2357</v>
      </c>
      <c r="C1035" s="484"/>
      <c r="D1035" s="493" t="s">
        <v>3096</v>
      </c>
      <c r="F1035" s="493" t="s">
        <v>3097</v>
      </c>
      <c r="L1035" s="495">
        <v>439</v>
      </c>
      <c r="M1035" s="496" t="str">
        <f t="shared" si="39"/>
        <v xml:space="preserve">LED High Bay </v>
      </c>
      <c r="N1035" s="493" t="str">
        <f t="shared" si="40"/>
        <v>E</v>
      </c>
    </row>
    <row r="1036" spans="1:14" s="493" customFormat="1" ht="14.1" customHeight="1" x14ac:dyDescent="0.2">
      <c r="A1036" s="484"/>
      <c r="B1036" s="494" t="s">
        <v>2357</v>
      </c>
      <c r="C1036" s="484"/>
      <c r="D1036" s="493" t="s">
        <v>3098</v>
      </c>
      <c r="F1036" s="493" t="s">
        <v>3099</v>
      </c>
      <c r="L1036" s="495">
        <v>440</v>
      </c>
      <c r="M1036" s="496" t="str">
        <f t="shared" si="39"/>
        <v xml:space="preserve">LED High Bay </v>
      </c>
      <c r="N1036" s="493" t="str">
        <f t="shared" si="40"/>
        <v>E</v>
      </c>
    </row>
    <row r="1037" spans="1:14" s="493" customFormat="1" ht="14.1" customHeight="1" x14ac:dyDescent="0.2">
      <c r="A1037" s="484"/>
      <c r="B1037" s="494" t="s">
        <v>2357</v>
      </c>
      <c r="C1037" s="484"/>
      <c r="D1037" s="493" t="s">
        <v>3100</v>
      </c>
      <c r="F1037" s="493" t="s">
        <v>3101</v>
      </c>
      <c r="L1037" s="495">
        <v>441</v>
      </c>
      <c r="M1037" s="496" t="str">
        <f t="shared" si="39"/>
        <v xml:space="preserve">LED High Bay </v>
      </c>
      <c r="N1037" s="493" t="str">
        <f t="shared" si="40"/>
        <v>E</v>
      </c>
    </row>
    <row r="1038" spans="1:14" s="493" customFormat="1" ht="14.1" customHeight="1" x14ac:dyDescent="0.2">
      <c r="A1038" s="484"/>
      <c r="B1038" s="494" t="s">
        <v>2357</v>
      </c>
      <c r="C1038" s="484"/>
      <c r="D1038" s="493" t="s">
        <v>3102</v>
      </c>
      <c r="F1038" s="493" t="s">
        <v>3103</v>
      </c>
      <c r="L1038" s="495">
        <v>442</v>
      </c>
      <c r="M1038" s="496" t="str">
        <f t="shared" si="39"/>
        <v xml:space="preserve">LED High Bay </v>
      </c>
      <c r="N1038" s="493" t="str">
        <f t="shared" si="40"/>
        <v>E</v>
      </c>
    </row>
    <row r="1039" spans="1:14" s="493" customFormat="1" ht="14.1" customHeight="1" x14ac:dyDescent="0.2">
      <c r="A1039" s="484"/>
      <c r="B1039" s="494" t="s">
        <v>2357</v>
      </c>
      <c r="C1039" s="484"/>
      <c r="D1039" s="493" t="s">
        <v>3104</v>
      </c>
      <c r="F1039" s="493" t="s">
        <v>3105</v>
      </c>
      <c r="L1039" s="495">
        <v>443</v>
      </c>
      <c r="M1039" s="496" t="str">
        <f t="shared" si="39"/>
        <v xml:space="preserve">LED High Bay </v>
      </c>
      <c r="N1039" s="493" t="str">
        <f t="shared" si="40"/>
        <v>E</v>
      </c>
    </row>
    <row r="1040" spans="1:14" s="493" customFormat="1" ht="14.1" customHeight="1" x14ac:dyDescent="0.2">
      <c r="A1040" s="484"/>
      <c r="B1040" s="494" t="s">
        <v>2357</v>
      </c>
      <c r="C1040" s="484"/>
      <c r="D1040" s="493" t="s">
        <v>3106</v>
      </c>
      <c r="F1040" s="493" t="s">
        <v>3107</v>
      </c>
      <c r="L1040" s="495">
        <v>444</v>
      </c>
      <c r="M1040" s="496" t="str">
        <f t="shared" si="39"/>
        <v xml:space="preserve">LED High Bay </v>
      </c>
      <c r="N1040" s="493" t="str">
        <f t="shared" si="40"/>
        <v>E</v>
      </c>
    </row>
    <row r="1041" spans="1:14" s="493" customFormat="1" ht="14.1" customHeight="1" x14ac:dyDescent="0.2">
      <c r="A1041" s="484"/>
      <c r="B1041" s="494" t="s">
        <v>2357</v>
      </c>
      <c r="C1041" s="484"/>
      <c r="D1041" s="493" t="s">
        <v>3108</v>
      </c>
      <c r="F1041" s="493" t="s">
        <v>3109</v>
      </c>
      <c r="L1041" s="495">
        <v>445</v>
      </c>
      <c r="M1041" s="496" t="str">
        <f t="shared" si="39"/>
        <v xml:space="preserve">LED High Bay </v>
      </c>
      <c r="N1041" s="493" t="str">
        <f t="shared" si="40"/>
        <v>E</v>
      </c>
    </row>
    <row r="1042" spans="1:14" s="493" customFormat="1" ht="14.1" customHeight="1" x14ac:dyDescent="0.2">
      <c r="A1042" s="484"/>
      <c r="B1042" s="494" t="s">
        <v>2357</v>
      </c>
      <c r="C1042" s="484"/>
      <c r="D1042" s="493" t="s">
        <v>3110</v>
      </c>
      <c r="F1042" s="493" t="s">
        <v>3111</v>
      </c>
      <c r="L1042" s="495">
        <v>446</v>
      </c>
      <c r="M1042" s="496" t="str">
        <f t="shared" si="39"/>
        <v xml:space="preserve">LED High Bay </v>
      </c>
      <c r="N1042" s="493" t="str">
        <f t="shared" si="40"/>
        <v>E</v>
      </c>
    </row>
    <row r="1043" spans="1:14" s="493" customFormat="1" ht="14.1" customHeight="1" x14ac:dyDescent="0.2">
      <c r="A1043" s="484"/>
      <c r="B1043" s="494" t="s">
        <v>2357</v>
      </c>
      <c r="C1043" s="484"/>
      <c r="D1043" s="493" t="s">
        <v>3112</v>
      </c>
      <c r="F1043" s="493" t="s">
        <v>3113</v>
      </c>
      <c r="L1043" s="495">
        <v>447</v>
      </c>
      <c r="M1043" s="496" t="str">
        <f t="shared" si="39"/>
        <v xml:space="preserve">LED High Bay </v>
      </c>
      <c r="N1043" s="493" t="str">
        <f t="shared" si="40"/>
        <v>E</v>
      </c>
    </row>
    <row r="1044" spans="1:14" s="493" customFormat="1" ht="14.1" customHeight="1" x14ac:dyDescent="0.2">
      <c r="A1044" s="484"/>
      <c r="B1044" s="494" t="s">
        <v>2357</v>
      </c>
      <c r="C1044" s="484"/>
      <c r="D1044" s="493" t="s">
        <v>3114</v>
      </c>
      <c r="F1044" s="493" t="s">
        <v>3115</v>
      </c>
      <c r="L1044" s="495">
        <v>448</v>
      </c>
      <c r="M1044" s="496" t="str">
        <f t="shared" si="39"/>
        <v xml:space="preserve">LED High Bay </v>
      </c>
      <c r="N1044" s="493" t="str">
        <f t="shared" si="40"/>
        <v>E</v>
      </c>
    </row>
    <row r="1045" spans="1:14" s="493" customFormat="1" ht="14.1" customHeight="1" x14ac:dyDescent="0.2">
      <c r="A1045" s="484"/>
      <c r="B1045" s="494" t="s">
        <v>2357</v>
      </c>
      <c r="C1045" s="484"/>
      <c r="D1045" s="493" t="s">
        <v>3116</v>
      </c>
      <c r="F1045" s="493" t="s">
        <v>3117</v>
      </c>
      <c r="L1045" s="495">
        <v>449</v>
      </c>
      <c r="M1045" s="496" t="str">
        <f t="shared" si="39"/>
        <v xml:space="preserve">LED High Bay </v>
      </c>
      <c r="N1045" s="493" t="str">
        <f t="shared" si="40"/>
        <v>E</v>
      </c>
    </row>
    <row r="1046" spans="1:14" s="493" customFormat="1" ht="14.1" customHeight="1" x14ac:dyDescent="0.2">
      <c r="A1046" s="484"/>
      <c r="B1046" s="494" t="s">
        <v>2357</v>
      </c>
      <c r="C1046" s="484"/>
      <c r="D1046" s="493" t="s">
        <v>3118</v>
      </c>
      <c r="F1046" s="493" t="s">
        <v>3119</v>
      </c>
      <c r="L1046" s="495">
        <v>450</v>
      </c>
      <c r="M1046" s="496" t="str">
        <f t="shared" si="39"/>
        <v xml:space="preserve">LED High Bay </v>
      </c>
      <c r="N1046" s="493" t="str">
        <f t="shared" si="40"/>
        <v>E</v>
      </c>
    </row>
    <row r="1047" spans="1:14" s="493" customFormat="1" ht="14.1" customHeight="1" x14ac:dyDescent="0.2">
      <c r="A1047" s="484"/>
      <c r="B1047" s="494" t="s">
        <v>2357</v>
      </c>
      <c r="C1047" s="484"/>
      <c r="D1047" s="493" t="s">
        <v>3120</v>
      </c>
      <c r="F1047" s="493" t="s">
        <v>3121</v>
      </c>
      <c r="L1047" s="495">
        <v>451</v>
      </c>
      <c r="M1047" s="496" t="str">
        <f t="shared" si="39"/>
        <v xml:space="preserve">LED High Bay </v>
      </c>
      <c r="N1047" s="493" t="str">
        <f t="shared" si="40"/>
        <v>E</v>
      </c>
    </row>
    <row r="1048" spans="1:14" s="493" customFormat="1" ht="14.1" customHeight="1" x14ac:dyDescent="0.2">
      <c r="A1048" s="484"/>
      <c r="B1048" s="494" t="s">
        <v>2357</v>
      </c>
      <c r="C1048" s="484"/>
      <c r="D1048" s="493" t="s">
        <v>3122</v>
      </c>
      <c r="F1048" s="493" t="s">
        <v>3123</v>
      </c>
      <c r="L1048" s="495">
        <v>452</v>
      </c>
      <c r="M1048" s="496" t="str">
        <f t="shared" si="39"/>
        <v xml:space="preserve">LED High Bay </v>
      </c>
      <c r="N1048" s="493" t="str">
        <f t="shared" si="40"/>
        <v>E</v>
      </c>
    </row>
    <row r="1049" spans="1:14" s="493" customFormat="1" ht="14.1" customHeight="1" x14ac:dyDescent="0.2">
      <c r="A1049" s="484"/>
      <c r="B1049" s="494" t="s">
        <v>2357</v>
      </c>
      <c r="C1049" s="484"/>
      <c r="D1049" s="493" t="s">
        <v>3124</v>
      </c>
      <c r="F1049" s="493" t="s">
        <v>3125</v>
      </c>
      <c r="L1049" s="495">
        <v>453</v>
      </c>
      <c r="M1049" s="496" t="str">
        <f t="shared" si="39"/>
        <v xml:space="preserve">LED High Bay </v>
      </c>
      <c r="N1049" s="493" t="str">
        <f t="shared" si="40"/>
        <v>E</v>
      </c>
    </row>
    <row r="1050" spans="1:14" s="493" customFormat="1" ht="14.1" customHeight="1" x14ac:dyDescent="0.2">
      <c r="A1050" s="484"/>
      <c r="B1050" s="494" t="s">
        <v>2357</v>
      </c>
      <c r="C1050" s="484"/>
      <c r="D1050" s="493" t="s">
        <v>3126</v>
      </c>
      <c r="F1050" s="493" t="s">
        <v>3127</v>
      </c>
      <c r="L1050" s="495">
        <v>454</v>
      </c>
      <c r="M1050" s="496" t="str">
        <f t="shared" si="39"/>
        <v xml:space="preserve">LED High Bay </v>
      </c>
      <c r="N1050" s="493" t="str">
        <f t="shared" si="40"/>
        <v>E</v>
      </c>
    </row>
    <row r="1051" spans="1:14" s="493" customFormat="1" ht="14.1" customHeight="1" x14ac:dyDescent="0.2">
      <c r="A1051" s="484"/>
      <c r="B1051" s="494" t="s">
        <v>2357</v>
      </c>
      <c r="C1051" s="484"/>
      <c r="D1051" s="493" t="s">
        <v>3128</v>
      </c>
      <c r="F1051" s="493" t="s">
        <v>3129</v>
      </c>
      <c r="L1051" s="495">
        <v>455</v>
      </c>
      <c r="M1051" s="496" t="str">
        <f t="shared" si="39"/>
        <v xml:space="preserve">LED High Bay </v>
      </c>
      <c r="N1051" s="493" t="str">
        <f t="shared" si="40"/>
        <v>E</v>
      </c>
    </row>
    <row r="1052" spans="1:14" s="493" customFormat="1" ht="14.1" customHeight="1" x14ac:dyDescent="0.2">
      <c r="A1052" s="484"/>
      <c r="B1052" s="494" t="s">
        <v>2357</v>
      </c>
      <c r="C1052" s="484"/>
      <c r="D1052" s="493" t="s">
        <v>3130</v>
      </c>
      <c r="F1052" s="493" t="s">
        <v>3131</v>
      </c>
      <c r="L1052" s="495">
        <v>456</v>
      </c>
      <c r="M1052" s="496" t="str">
        <f t="shared" si="39"/>
        <v xml:space="preserve">LED High Bay </v>
      </c>
      <c r="N1052" s="493" t="str">
        <f t="shared" si="40"/>
        <v>E</v>
      </c>
    </row>
    <row r="1053" spans="1:14" s="493" customFormat="1" ht="14.1" customHeight="1" x14ac:dyDescent="0.2">
      <c r="A1053" s="484"/>
      <c r="B1053" s="494" t="s">
        <v>2357</v>
      </c>
      <c r="C1053" s="484"/>
      <c r="D1053" s="493" t="s">
        <v>3132</v>
      </c>
      <c r="F1053" s="493" t="s">
        <v>3133</v>
      </c>
      <c r="L1053" s="495">
        <v>457</v>
      </c>
      <c r="M1053" s="496" t="str">
        <f t="shared" si="39"/>
        <v xml:space="preserve">LED High Bay </v>
      </c>
      <c r="N1053" s="493" t="str">
        <f t="shared" si="40"/>
        <v>E</v>
      </c>
    </row>
    <row r="1054" spans="1:14" s="493" customFormat="1" ht="14.1" customHeight="1" x14ac:dyDescent="0.2">
      <c r="A1054" s="484"/>
      <c r="B1054" s="494" t="s">
        <v>2357</v>
      </c>
      <c r="C1054" s="484"/>
      <c r="D1054" s="493" t="s">
        <v>3134</v>
      </c>
      <c r="F1054" s="493" t="s">
        <v>3135</v>
      </c>
      <c r="L1054" s="495">
        <v>458</v>
      </c>
      <c r="M1054" s="496" t="str">
        <f t="shared" si="39"/>
        <v xml:space="preserve">LED High Bay </v>
      </c>
      <c r="N1054" s="493" t="str">
        <f t="shared" si="40"/>
        <v>E</v>
      </c>
    </row>
    <row r="1055" spans="1:14" s="493" customFormat="1" ht="14.1" customHeight="1" x14ac:dyDescent="0.2">
      <c r="A1055" s="484"/>
      <c r="B1055" s="494" t="s">
        <v>2357</v>
      </c>
      <c r="C1055" s="484"/>
      <c r="D1055" s="493" t="s">
        <v>3136</v>
      </c>
      <c r="F1055" s="493" t="s">
        <v>3137</v>
      </c>
      <c r="L1055" s="495">
        <v>459</v>
      </c>
      <c r="M1055" s="496" t="str">
        <f t="shared" si="39"/>
        <v xml:space="preserve">LED High Bay </v>
      </c>
      <c r="N1055" s="493" t="str">
        <f t="shared" si="40"/>
        <v>E</v>
      </c>
    </row>
    <row r="1056" spans="1:14" s="493" customFormat="1" ht="14.1" customHeight="1" x14ac:dyDescent="0.2">
      <c r="A1056" s="484"/>
      <c r="B1056" s="494" t="s">
        <v>2357</v>
      </c>
      <c r="C1056" s="484"/>
      <c r="D1056" s="493" t="s">
        <v>3138</v>
      </c>
      <c r="F1056" s="493" t="s">
        <v>3139</v>
      </c>
      <c r="L1056" s="495">
        <v>460</v>
      </c>
      <c r="M1056" s="496" t="str">
        <f t="shared" si="39"/>
        <v xml:space="preserve">LED High Bay </v>
      </c>
      <c r="N1056" s="493" t="str">
        <f t="shared" si="40"/>
        <v>E</v>
      </c>
    </row>
    <row r="1057" spans="1:14" s="493" customFormat="1" ht="14.1" customHeight="1" x14ac:dyDescent="0.2">
      <c r="A1057" s="484"/>
      <c r="B1057" s="494" t="s">
        <v>2357</v>
      </c>
      <c r="C1057" s="484"/>
      <c r="D1057" s="493" t="s">
        <v>3140</v>
      </c>
      <c r="F1057" s="493" t="s">
        <v>3141</v>
      </c>
      <c r="L1057" s="495">
        <v>461</v>
      </c>
      <c r="M1057" s="496" t="str">
        <f t="shared" si="39"/>
        <v xml:space="preserve">LED High Bay </v>
      </c>
      <c r="N1057" s="493" t="str">
        <f t="shared" si="40"/>
        <v>E</v>
      </c>
    </row>
    <row r="1058" spans="1:14" s="493" customFormat="1" ht="14.1" customHeight="1" x14ac:dyDescent="0.2">
      <c r="A1058" s="484"/>
      <c r="B1058" s="494" t="s">
        <v>2357</v>
      </c>
      <c r="C1058" s="484"/>
      <c r="D1058" s="493" t="s">
        <v>3142</v>
      </c>
      <c r="F1058" s="493" t="s">
        <v>3143</v>
      </c>
      <c r="L1058" s="495">
        <v>462</v>
      </c>
      <c r="M1058" s="496" t="str">
        <f t="shared" si="39"/>
        <v xml:space="preserve">LED High Bay </v>
      </c>
      <c r="N1058" s="493" t="str">
        <f t="shared" si="40"/>
        <v>E</v>
      </c>
    </row>
    <row r="1059" spans="1:14" s="493" customFormat="1" ht="14.1" customHeight="1" x14ac:dyDescent="0.2">
      <c r="A1059" s="484"/>
      <c r="B1059" s="494" t="s">
        <v>2357</v>
      </c>
      <c r="C1059" s="484"/>
      <c r="D1059" s="493" t="s">
        <v>3144</v>
      </c>
      <c r="F1059" s="493" t="s">
        <v>3145</v>
      </c>
      <c r="L1059" s="495">
        <v>463</v>
      </c>
      <c r="M1059" s="496" t="str">
        <f t="shared" si="39"/>
        <v xml:space="preserve">LED High Bay </v>
      </c>
      <c r="N1059" s="493" t="str">
        <f t="shared" si="40"/>
        <v>E</v>
      </c>
    </row>
    <row r="1060" spans="1:14" s="493" customFormat="1" ht="14.1" customHeight="1" x14ac:dyDescent="0.2">
      <c r="A1060" s="484"/>
      <c r="B1060" s="494" t="s">
        <v>2357</v>
      </c>
      <c r="C1060" s="484"/>
      <c r="D1060" s="493" t="s">
        <v>3146</v>
      </c>
      <c r="F1060" s="493" t="s">
        <v>3147</v>
      </c>
      <c r="L1060" s="495">
        <v>464</v>
      </c>
      <c r="M1060" s="496" t="str">
        <f t="shared" si="39"/>
        <v xml:space="preserve">LED High Bay </v>
      </c>
      <c r="N1060" s="493" t="str">
        <f t="shared" si="40"/>
        <v>E</v>
      </c>
    </row>
    <row r="1061" spans="1:14" s="493" customFormat="1" ht="14.1" customHeight="1" x14ac:dyDescent="0.2">
      <c r="A1061" s="484"/>
      <c r="B1061" s="494" t="s">
        <v>2357</v>
      </c>
      <c r="C1061" s="484"/>
      <c r="D1061" s="493" t="s">
        <v>3148</v>
      </c>
      <c r="F1061" s="493" t="s">
        <v>3149</v>
      </c>
      <c r="L1061" s="495">
        <v>465</v>
      </c>
      <c r="M1061" s="496" t="str">
        <f t="shared" si="39"/>
        <v xml:space="preserve">LED High Bay </v>
      </c>
      <c r="N1061" s="493" t="str">
        <f t="shared" si="40"/>
        <v>E</v>
      </c>
    </row>
    <row r="1062" spans="1:14" s="493" customFormat="1" ht="14.1" customHeight="1" x14ac:dyDescent="0.2">
      <c r="A1062" s="484"/>
      <c r="B1062" s="494" t="s">
        <v>2357</v>
      </c>
      <c r="C1062" s="484"/>
      <c r="D1062" s="493" t="s">
        <v>3150</v>
      </c>
      <c r="F1062" s="493" t="s">
        <v>3151</v>
      </c>
      <c r="L1062" s="495">
        <v>466</v>
      </c>
      <c r="M1062" s="496" t="str">
        <f t="shared" si="39"/>
        <v xml:space="preserve">LED High Bay </v>
      </c>
      <c r="N1062" s="493" t="str">
        <f t="shared" si="40"/>
        <v>E</v>
      </c>
    </row>
    <row r="1063" spans="1:14" s="493" customFormat="1" ht="14.1" customHeight="1" x14ac:dyDescent="0.2">
      <c r="A1063" s="484"/>
      <c r="B1063" s="494" t="s">
        <v>2357</v>
      </c>
      <c r="C1063" s="484"/>
      <c r="D1063" s="493" t="s">
        <v>3152</v>
      </c>
      <c r="F1063" s="493" t="s">
        <v>3153</v>
      </c>
      <c r="L1063" s="495">
        <v>467</v>
      </c>
      <c r="M1063" s="496" t="str">
        <f t="shared" si="39"/>
        <v xml:space="preserve">LED High Bay </v>
      </c>
      <c r="N1063" s="493" t="str">
        <f t="shared" si="40"/>
        <v>E</v>
      </c>
    </row>
    <row r="1064" spans="1:14" s="493" customFormat="1" ht="14.1" customHeight="1" x14ac:dyDescent="0.2">
      <c r="A1064" s="484"/>
      <c r="B1064" s="494" t="s">
        <v>2357</v>
      </c>
      <c r="C1064" s="484"/>
      <c r="D1064" s="493" t="s">
        <v>3154</v>
      </c>
      <c r="F1064" s="493" t="s">
        <v>3155</v>
      </c>
      <c r="L1064" s="495">
        <v>468</v>
      </c>
      <c r="M1064" s="496" t="str">
        <f t="shared" si="39"/>
        <v xml:space="preserve">LED High Bay </v>
      </c>
      <c r="N1064" s="493" t="str">
        <f t="shared" si="40"/>
        <v>E</v>
      </c>
    </row>
    <row r="1065" spans="1:14" s="493" customFormat="1" ht="14.1" customHeight="1" x14ac:dyDescent="0.2">
      <c r="A1065" s="484"/>
      <c r="B1065" s="494" t="s">
        <v>2357</v>
      </c>
      <c r="C1065" s="484"/>
      <c r="D1065" s="493" t="s">
        <v>3156</v>
      </c>
      <c r="F1065" s="493" t="s">
        <v>3157</v>
      </c>
      <c r="L1065" s="495">
        <v>469</v>
      </c>
      <c r="M1065" s="496" t="str">
        <f t="shared" si="39"/>
        <v xml:space="preserve">LED High Bay </v>
      </c>
      <c r="N1065" s="493" t="str">
        <f t="shared" si="40"/>
        <v>E</v>
      </c>
    </row>
    <row r="1066" spans="1:14" s="493" customFormat="1" ht="14.1" customHeight="1" x14ac:dyDescent="0.2">
      <c r="A1066" s="484"/>
      <c r="B1066" s="494" t="s">
        <v>2357</v>
      </c>
      <c r="C1066" s="484"/>
      <c r="D1066" s="493" t="s">
        <v>3158</v>
      </c>
      <c r="F1066" s="493" t="s">
        <v>3159</v>
      </c>
      <c r="L1066" s="495">
        <v>470</v>
      </c>
      <c r="M1066" s="496" t="str">
        <f t="shared" si="39"/>
        <v xml:space="preserve">LED High Bay </v>
      </c>
      <c r="N1066" s="493" t="str">
        <f t="shared" si="40"/>
        <v>E</v>
      </c>
    </row>
    <row r="1067" spans="1:14" s="493" customFormat="1" ht="14.1" customHeight="1" x14ac:dyDescent="0.2">
      <c r="A1067" s="484"/>
      <c r="B1067" s="494" t="s">
        <v>2357</v>
      </c>
      <c r="C1067" s="484"/>
      <c r="D1067" s="493" t="s">
        <v>3160</v>
      </c>
      <c r="F1067" s="493" t="s">
        <v>3161</v>
      </c>
      <c r="L1067" s="495">
        <v>471</v>
      </c>
      <c r="M1067" s="496" t="str">
        <f t="shared" si="39"/>
        <v xml:space="preserve">LED High Bay </v>
      </c>
      <c r="N1067" s="493" t="str">
        <f t="shared" si="40"/>
        <v>E</v>
      </c>
    </row>
    <row r="1068" spans="1:14" s="493" customFormat="1" ht="14.1" customHeight="1" x14ac:dyDescent="0.2">
      <c r="A1068" s="484"/>
      <c r="B1068" s="494" t="s">
        <v>2357</v>
      </c>
      <c r="C1068" s="484"/>
      <c r="D1068" s="493" t="s">
        <v>3162</v>
      </c>
      <c r="F1068" s="493" t="s">
        <v>3163</v>
      </c>
      <c r="L1068" s="495">
        <v>472</v>
      </c>
      <c r="M1068" s="496" t="str">
        <f t="shared" ref="M1068:M1131" si="41">B1068</f>
        <v xml:space="preserve">LED High Bay </v>
      </c>
      <c r="N1068" s="493" t="str">
        <f t="shared" ref="N1068:N1131" si="42">MID(D1068,3,1)</f>
        <v>E</v>
      </c>
    </row>
    <row r="1069" spans="1:14" s="493" customFormat="1" ht="14.1" customHeight="1" x14ac:dyDescent="0.2">
      <c r="A1069" s="484"/>
      <c r="B1069" s="494" t="s">
        <v>2357</v>
      </c>
      <c r="C1069" s="484"/>
      <c r="D1069" s="493" t="s">
        <v>3164</v>
      </c>
      <c r="F1069" s="493" t="s">
        <v>3165</v>
      </c>
      <c r="L1069" s="495">
        <v>473</v>
      </c>
      <c r="M1069" s="496" t="str">
        <f t="shared" si="41"/>
        <v xml:space="preserve">LED High Bay </v>
      </c>
      <c r="N1069" s="493" t="str">
        <f t="shared" si="42"/>
        <v>E</v>
      </c>
    </row>
    <row r="1070" spans="1:14" s="493" customFormat="1" ht="14.1" customHeight="1" x14ac:dyDescent="0.2">
      <c r="A1070" s="484"/>
      <c r="B1070" s="494" t="s">
        <v>2357</v>
      </c>
      <c r="C1070" s="484"/>
      <c r="D1070" s="493" t="s">
        <v>3166</v>
      </c>
      <c r="F1070" s="493" t="s">
        <v>3167</v>
      </c>
      <c r="L1070" s="495">
        <v>474</v>
      </c>
      <c r="M1070" s="496" t="str">
        <f t="shared" si="41"/>
        <v xml:space="preserve">LED High Bay </v>
      </c>
      <c r="N1070" s="493" t="str">
        <f t="shared" si="42"/>
        <v>E</v>
      </c>
    </row>
    <row r="1071" spans="1:14" s="493" customFormat="1" ht="14.1" customHeight="1" x14ac:dyDescent="0.2">
      <c r="A1071" s="484"/>
      <c r="B1071" s="494" t="s">
        <v>2357</v>
      </c>
      <c r="C1071" s="484"/>
      <c r="D1071" s="493" t="s">
        <v>3168</v>
      </c>
      <c r="F1071" s="493" t="s">
        <v>3169</v>
      </c>
      <c r="L1071" s="495">
        <v>475</v>
      </c>
      <c r="M1071" s="496" t="str">
        <f t="shared" si="41"/>
        <v xml:space="preserve">LED High Bay </v>
      </c>
      <c r="N1071" s="493" t="str">
        <f t="shared" si="42"/>
        <v>E</v>
      </c>
    </row>
    <row r="1072" spans="1:14" s="493" customFormat="1" ht="14.1" customHeight="1" x14ac:dyDescent="0.2">
      <c r="A1072" s="484"/>
      <c r="B1072" s="494" t="s">
        <v>2357</v>
      </c>
      <c r="C1072" s="484"/>
      <c r="D1072" s="493" t="s">
        <v>3170</v>
      </c>
      <c r="F1072" s="493" t="s">
        <v>3171</v>
      </c>
      <c r="L1072" s="495">
        <v>476</v>
      </c>
      <c r="M1072" s="496" t="str">
        <f t="shared" si="41"/>
        <v xml:space="preserve">LED High Bay </v>
      </c>
      <c r="N1072" s="493" t="str">
        <f t="shared" si="42"/>
        <v>E</v>
      </c>
    </row>
    <row r="1073" spans="1:14" s="493" customFormat="1" ht="14.1" customHeight="1" x14ac:dyDescent="0.2">
      <c r="A1073" s="484"/>
      <c r="B1073" s="494" t="s">
        <v>2357</v>
      </c>
      <c r="C1073" s="484"/>
      <c r="D1073" s="493" t="s">
        <v>3172</v>
      </c>
      <c r="F1073" s="493" t="s">
        <v>3173</v>
      </c>
      <c r="L1073" s="495">
        <v>477</v>
      </c>
      <c r="M1073" s="496" t="str">
        <f t="shared" si="41"/>
        <v xml:space="preserve">LED High Bay </v>
      </c>
      <c r="N1073" s="493" t="str">
        <f t="shared" si="42"/>
        <v>E</v>
      </c>
    </row>
    <row r="1074" spans="1:14" s="493" customFormat="1" ht="14.1" customHeight="1" x14ac:dyDescent="0.2">
      <c r="A1074" s="484"/>
      <c r="B1074" s="494" t="s">
        <v>2357</v>
      </c>
      <c r="C1074" s="484"/>
      <c r="D1074" s="493" t="s">
        <v>3174</v>
      </c>
      <c r="F1074" s="493" t="s">
        <v>3175</v>
      </c>
      <c r="L1074" s="495">
        <v>478</v>
      </c>
      <c r="M1074" s="496" t="str">
        <f t="shared" si="41"/>
        <v xml:space="preserve">LED High Bay </v>
      </c>
      <c r="N1074" s="493" t="str">
        <f t="shared" si="42"/>
        <v>E</v>
      </c>
    </row>
    <row r="1075" spans="1:14" s="493" customFormat="1" ht="14.1" customHeight="1" x14ac:dyDescent="0.2">
      <c r="A1075" s="484"/>
      <c r="B1075" s="494" t="s">
        <v>2357</v>
      </c>
      <c r="C1075" s="484"/>
      <c r="D1075" s="493" t="s">
        <v>3176</v>
      </c>
      <c r="F1075" s="493" t="s">
        <v>3177</v>
      </c>
      <c r="L1075" s="495">
        <v>479</v>
      </c>
      <c r="M1075" s="496" t="str">
        <f t="shared" si="41"/>
        <v xml:space="preserve">LED High Bay </v>
      </c>
      <c r="N1075" s="493" t="str">
        <f t="shared" si="42"/>
        <v>E</v>
      </c>
    </row>
    <row r="1076" spans="1:14" s="493" customFormat="1" ht="14.1" customHeight="1" x14ac:dyDescent="0.2">
      <c r="A1076" s="484"/>
      <c r="B1076" s="494" t="s">
        <v>2357</v>
      </c>
      <c r="C1076" s="484"/>
      <c r="D1076" s="493" t="s">
        <v>3178</v>
      </c>
      <c r="F1076" s="493" t="s">
        <v>3179</v>
      </c>
      <c r="L1076" s="495">
        <v>480</v>
      </c>
      <c r="M1076" s="496" t="str">
        <f t="shared" si="41"/>
        <v xml:space="preserve">LED High Bay </v>
      </c>
      <c r="N1076" s="493" t="str">
        <f t="shared" si="42"/>
        <v>E</v>
      </c>
    </row>
    <row r="1077" spans="1:14" s="493" customFormat="1" ht="14.1" customHeight="1" x14ac:dyDescent="0.2">
      <c r="A1077" s="484"/>
      <c r="B1077" s="494" t="s">
        <v>2357</v>
      </c>
      <c r="C1077" s="484"/>
      <c r="D1077" s="493" t="s">
        <v>3180</v>
      </c>
      <c r="F1077" s="493" t="s">
        <v>3181</v>
      </c>
      <c r="L1077" s="495">
        <v>481</v>
      </c>
      <c r="M1077" s="496" t="str">
        <f t="shared" si="41"/>
        <v xml:space="preserve">LED High Bay </v>
      </c>
      <c r="N1077" s="493" t="str">
        <f t="shared" si="42"/>
        <v>E</v>
      </c>
    </row>
    <row r="1078" spans="1:14" s="493" customFormat="1" ht="14.1" customHeight="1" x14ac:dyDescent="0.2">
      <c r="A1078" s="484"/>
      <c r="B1078" s="494" t="s">
        <v>2357</v>
      </c>
      <c r="C1078" s="484"/>
      <c r="D1078" s="493" t="s">
        <v>3182</v>
      </c>
      <c r="F1078" s="493" t="s">
        <v>3183</v>
      </c>
      <c r="L1078" s="495">
        <v>482</v>
      </c>
      <c r="M1078" s="496" t="str">
        <f t="shared" si="41"/>
        <v xml:space="preserve">LED High Bay </v>
      </c>
      <c r="N1078" s="493" t="str">
        <f t="shared" si="42"/>
        <v>E</v>
      </c>
    </row>
    <row r="1079" spans="1:14" s="493" customFormat="1" ht="14.1" customHeight="1" x14ac:dyDescent="0.2">
      <c r="A1079" s="484"/>
      <c r="B1079" s="494" t="s">
        <v>2357</v>
      </c>
      <c r="C1079" s="484"/>
      <c r="D1079" s="493" t="s">
        <v>3184</v>
      </c>
      <c r="F1079" s="493" t="s">
        <v>3185</v>
      </c>
      <c r="L1079" s="495">
        <v>483</v>
      </c>
      <c r="M1079" s="496" t="str">
        <f t="shared" si="41"/>
        <v xml:space="preserve">LED High Bay </v>
      </c>
      <c r="N1079" s="493" t="str">
        <f t="shared" si="42"/>
        <v>E</v>
      </c>
    </row>
    <row r="1080" spans="1:14" s="493" customFormat="1" ht="14.1" customHeight="1" x14ac:dyDescent="0.2">
      <c r="A1080" s="484"/>
      <c r="B1080" s="494" t="s">
        <v>2357</v>
      </c>
      <c r="C1080" s="484"/>
      <c r="D1080" s="493" t="s">
        <v>3186</v>
      </c>
      <c r="F1080" s="493" t="s">
        <v>3187</v>
      </c>
      <c r="L1080" s="495">
        <v>484</v>
      </c>
      <c r="M1080" s="496" t="str">
        <f t="shared" si="41"/>
        <v xml:space="preserve">LED High Bay </v>
      </c>
      <c r="N1080" s="493" t="str">
        <f t="shared" si="42"/>
        <v>E</v>
      </c>
    </row>
    <row r="1081" spans="1:14" s="493" customFormat="1" ht="14.1" customHeight="1" x14ac:dyDescent="0.2">
      <c r="A1081" s="484"/>
      <c r="B1081" s="494" t="s">
        <v>2357</v>
      </c>
      <c r="C1081" s="484"/>
      <c r="D1081" s="493" t="s">
        <v>3188</v>
      </c>
      <c r="F1081" s="493" t="s">
        <v>3189</v>
      </c>
      <c r="L1081" s="495">
        <v>485</v>
      </c>
      <c r="M1081" s="496" t="str">
        <f t="shared" si="41"/>
        <v xml:space="preserve">LED High Bay </v>
      </c>
      <c r="N1081" s="493" t="str">
        <f t="shared" si="42"/>
        <v>E</v>
      </c>
    </row>
    <row r="1082" spans="1:14" s="493" customFormat="1" ht="14.1" customHeight="1" x14ac:dyDescent="0.2">
      <c r="A1082" s="484"/>
      <c r="B1082" s="494" t="s">
        <v>2357</v>
      </c>
      <c r="C1082" s="484"/>
      <c r="D1082" s="493" t="s">
        <v>3190</v>
      </c>
      <c r="F1082" s="493" t="s">
        <v>3191</v>
      </c>
      <c r="L1082" s="495">
        <v>486</v>
      </c>
      <c r="M1082" s="496" t="str">
        <f t="shared" si="41"/>
        <v xml:space="preserve">LED High Bay </v>
      </c>
      <c r="N1082" s="493" t="str">
        <f t="shared" si="42"/>
        <v>E</v>
      </c>
    </row>
    <row r="1083" spans="1:14" s="493" customFormat="1" ht="14.1" customHeight="1" x14ac:dyDescent="0.2">
      <c r="A1083" s="484"/>
      <c r="B1083" s="494" t="s">
        <v>2357</v>
      </c>
      <c r="C1083" s="484"/>
      <c r="D1083" s="493" t="s">
        <v>3192</v>
      </c>
      <c r="F1083" s="493" t="s">
        <v>3193</v>
      </c>
      <c r="L1083" s="495">
        <v>487</v>
      </c>
      <c r="M1083" s="496" t="str">
        <f t="shared" si="41"/>
        <v xml:space="preserve">LED High Bay </v>
      </c>
      <c r="N1083" s="493" t="str">
        <f t="shared" si="42"/>
        <v>E</v>
      </c>
    </row>
    <row r="1084" spans="1:14" s="493" customFormat="1" ht="14.1" customHeight="1" x14ac:dyDescent="0.2">
      <c r="A1084" s="484"/>
      <c r="B1084" s="494" t="s">
        <v>2357</v>
      </c>
      <c r="C1084" s="484"/>
      <c r="D1084" s="493" t="s">
        <v>3194</v>
      </c>
      <c r="F1084" s="493" t="s">
        <v>3195</v>
      </c>
      <c r="L1084" s="495">
        <v>488</v>
      </c>
      <c r="M1084" s="496" t="str">
        <f t="shared" si="41"/>
        <v xml:space="preserve">LED High Bay </v>
      </c>
      <c r="N1084" s="493" t="str">
        <f t="shared" si="42"/>
        <v>E</v>
      </c>
    </row>
    <row r="1085" spans="1:14" s="493" customFormat="1" ht="14.1" customHeight="1" x14ac:dyDescent="0.2">
      <c r="A1085" s="484"/>
      <c r="B1085" s="494" t="s">
        <v>2357</v>
      </c>
      <c r="C1085" s="484"/>
      <c r="D1085" s="493" t="s">
        <v>3196</v>
      </c>
      <c r="F1085" s="493" t="s">
        <v>3197</v>
      </c>
      <c r="L1085" s="495">
        <v>489</v>
      </c>
      <c r="M1085" s="496" t="str">
        <f t="shared" si="41"/>
        <v xml:space="preserve">LED High Bay </v>
      </c>
      <c r="N1085" s="493" t="str">
        <f t="shared" si="42"/>
        <v>E</v>
      </c>
    </row>
    <row r="1086" spans="1:14" s="493" customFormat="1" ht="14.1" customHeight="1" x14ac:dyDescent="0.2">
      <c r="A1086" s="484"/>
      <c r="B1086" s="494" t="s">
        <v>2357</v>
      </c>
      <c r="C1086" s="484"/>
      <c r="D1086" s="493" t="s">
        <v>3198</v>
      </c>
      <c r="F1086" s="493" t="s">
        <v>3199</v>
      </c>
      <c r="L1086" s="495">
        <v>490</v>
      </c>
      <c r="M1086" s="496" t="str">
        <f t="shared" si="41"/>
        <v xml:space="preserve">LED High Bay </v>
      </c>
      <c r="N1086" s="493" t="str">
        <f t="shared" si="42"/>
        <v>E</v>
      </c>
    </row>
    <row r="1087" spans="1:14" s="493" customFormat="1" ht="14.1" customHeight="1" x14ac:dyDescent="0.2">
      <c r="A1087" s="484"/>
      <c r="B1087" s="494" t="s">
        <v>2357</v>
      </c>
      <c r="C1087" s="484"/>
      <c r="D1087" s="493" t="s">
        <v>3200</v>
      </c>
      <c r="F1087" s="493" t="s">
        <v>3201</v>
      </c>
      <c r="L1087" s="495">
        <v>491</v>
      </c>
      <c r="M1087" s="496" t="str">
        <f t="shared" si="41"/>
        <v xml:space="preserve">LED High Bay </v>
      </c>
      <c r="N1087" s="493" t="str">
        <f t="shared" si="42"/>
        <v>E</v>
      </c>
    </row>
    <row r="1088" spans="1:14" s="493" customFormat="1" ht="14.1" customHeight="1" x14ac:dyDescent="0.2">
      <c r="A1088" s="484"/>
      <c r="B1088" s="494" t="s">
        <v>2357</v>
      </c>
      <c r="C1088" s="484"/>
      <c r="D1088" s="493" t="s">
        <v>3202</v>
      </c>
      <c r="F1088" s="493" t="s">
        <v>3203</v>
      </c>
      <c r="L1088" s="495">
        <v>492</v>
      </c>
      <c r="M1088" s="496" t="str">
        <f t="shared" si="41"/>
        <v xml:space="preserve">LED High Bay </v>
      </c>
      <c r="N1088" s="493" t="str">
        <f t="shared" si="42"/>
        <v>E</v>
      </c>
    </row>
    <row r="1089" spans="1:14" s="493" customFormat="1" ht="14.1" customHeight="1" x14ac:dyDescent="0.2">
      <c r="A1089" s="484"/>
      <c r="B1089" s="494" t="s">
        <v>2357</v>
      </c>
      <c r="C1089" s="484"/>
      <c r="D1089" s="493" t="s">
        <v>3204</v>
      </c>
      <c r="F1089" s="493" t="s">
        <v>3205</v>
      </c>
      <c r="L1089" s="495">
        <v>493</v>
      </c>
      <c r="M1089" s="496" t="str">
        <f t="shared" si="41"/>
        <v xml:space="preserve">LED High Bay </v>
      </c>
      <c r="N1089" s="493" t="str">
        <f t="shared" si="42"/>
        <v>E</v>
      </c>
    </row>
    <row r="1090" spans="1:14" s="493" customFormat="1" ht="14.1" customHeight="1" x14ac:dyDescent="0.2">
      <c r="A1090" s="484"/>
      <c r="B1090" s="494" t="s">
        <v>2357</v>
      </c>
      <c r="C1090" s="484"/>
      <c r="D1090" s="493" t="s">
        <v>3206</v>
      </c>
      <c r="F1090" s="493" t="s">
        <v>3207</v>
      </c>
      <c r="L1090" s="495">
        <v>494</v>
      </c>
      <c r="M1090" s="496" t="str">
        <f t="shared" si="41"/>
        <v xml:space="preserve">LED High Bay </v>
      </c>
      <c r="N1090" s="493" t="str">
        <f t="shared" si="42"/>
        <v>E</v>
      </c>
    </row>
    <row r="1091" spans="1:14" s="493" customFormat="1" ht="14.1" customHeight="1" x14ac:dyDescent="0.2">
      <c r="A1091" s="484"/>
      <c r="B1091" s="494" t="s">
        <v>2357</v>
      </c>
      <c r="C1091" s="484"/>
      <c r="D1091" s="493" t="s">
        <v>3208</v>
      </c>
      <c r="F1091" s="493" t="s">
        <v>3209</v>
      </c>
      <c r="L1091" s="495">
        <v>495</v>
      </c>
      <c r="M1091" s="496" t="str">
        <f t="shared" si="41"/>
        <v xml:space="preserve">LED High Bay </v>
      </c>
      <c r="N1091" s="493" t="str">
        <f t="shared" si="42"/>
        <v>E</v>
      </c>
    </row>
    <row r="1092" spans="1:14" s="493" customFormat="1" ht="14.1" customHeight="1" x14ac:dyDescent="0.2">
      <c r="A1092" s="484"/>
      <c r="B1092" s="494" t="s">
        <v>2357</v>
      </c>
      <c r="C1092" s="484"/>
      <c r="D1092" s="493" t="s">
        <v>3210</v>
      </c>
      <c r="F1092" s="493" t="s">
        <v>3211</v>
      </c>
      <c r="L1092" s="495">
        <v>496</v>
      </c>
      <c r="M1092" s="496" t="str">
        <f t="shared" si="41"/>
        <v xml:space="preserve">LED High Bay </v>
      </c>
      <c r="N1092" s="493" t="str">
        <f t="shared" si="42"/>
        <v>E</v>
      </c>
    </row>
    <row r="1093" spans="1:14" s="493" customFormat="1" ht="14.1" customHeight="1" x14ac:dyDescent="0.2">
      <c r="A1093" s="484"/>
      <c r="B1093" s="494" t="s">
        <v>2357</v>
      </c>
      <c r="C1093" s="484"/>
      <c r="D1093" s="493" t="s">
        <v>3212</v>
      </c>
      <c r="F1093" s="493" t="s">
        <v>3213</v>
      </c>
      <c r="L1093" s="495">
        <v>497</v>
      </c>
      <c r="M1093" s="496" t="str">
        <f t="shared" si="41"/>
        <v xml:space="preserve">LED High Bay </v>
      </c>
      <c r="N1093" s="493" t="str">
        <f t="shared" si="42"/>
        <v>E</v>
      </c>
    </row>
    <row r="1094" spans="1:14" s="493" customFormat="1" ht="14.1" customHeight="1" x14ac:dyDescent="0.2">
      <c r="A1094" s="484"/>
      <c r="B1094" s="494" t="s">
        <v>2357</v>
      </c>
      <c r="C1094" s="484"/>
      <c r="D1094" s="493" t="s">
        <v>3214</v>
      </c>
      <c r="F1094" s="493" t="s">
        <v>3215</v>
      </c>
      <c r="L1094" s="495">
        <v>498</v>
      </c>
      <c r="M1094" s="496" t="str">
        <f t="shared" si="41"/>
        <v xml:space="preserve">LED High Bay </v>
      </c>
      <c r="N1094" s="493" t="str">
        <f t="shared" si="42"/>
        <v>E</v>
      </c>
    </row>
    <row r="1095" spans="1:14" s="493" customFormat="1" ht="14.1" customHeight="1" x14ac:dyDescent="0.2">
      <c r="A1095" s="484"/>
      <c r="B1095" s="494" t="s">
        <v>2357</v>
      </c>
      <c r="C1095" s="484"/>
      <c r="D1095" s="493" t="s">
        <v>3216</v>
      </c>
      <c r="F1095" s="493" t="s">
        <v>3217</v>
      </c>
      <c r="L1095" s="495">
        <v>499</v>
      </c>
      <c r="M1095" s="496" t="str">
        <f t="shared" si="41"/>
        <v xml:space="preserve">LED High Bay </v>
      </c>
      <c r="N1095" s="493" t="str">
        <f t="shared" si="42"/>
        <v>E</v>
      </c>
    </row>
    <row r="1096" spans="1:14" s="493" customFormat="1" ht="14.1" customHeight="1" x14ac:dyDescent="0.2">
      <c r="A1096" s="484"/>
      <c r="B1096" s="494" t="s">
        <v>2357</v>
      </c>
      <c r="C1096" s="484"/>
      <c r="D1096" s="493" t="s">
        <v>3218</v>
      </c>
      <c r="F1096" s="493" t="s">
        <v>3219</v>
      </c>
      <c r="L1096" s="495">
        <v>500</v>
      </c>
      <c r="M1096" s="496" t="str">
        <f t="shared" si="41"/>
        <v xml:space="preserve">LED High Bay </v>
      </c>
      <c r="N1096" s="493" t="str">
        <f t="shared" si="42"/>
        <v>E</v>
      </c>
    </row>
    <row r="1097" spans="1:14" s="493" customFormat="1" ht="14.1" customHeight="1" x14ac:dyDescent="0.2">
      <c r="A1097" s="484"/>
      <c r="B1097" s="494" t="s">
        <v>2357</v>
      </c>
      <c r="C1097" s="484"/>
      <c r="D1097" s="493" t="s">
        <v>3220</v>
      </c>
      <c r="F1097" s="493" t="s">
        <v>3221</v>
      </c>
      <c r="L1097" s="495">
        <v>501</v>
      </c>
      <c r="M1097" s="496" t="str">
        <f t="shared" si="41"/>
        <v xml:space="preserve">LED High Bay </v>
      </c>
      <c r="N1097" s="493" t="str">
        <f t="shared" si="42"/>
        <v>E</v>
      </c>
    </row>
    <row r="1098" spans="1:14" s="493" customFormat="1" ht="14.1" customHeight="1" x14ac:dyDescent="0.2">
      <c r="A1098" s="484"/>
      <c r="B1098" s="494" t="s">
        <v>2357</v>
      </c>
      <c r="C1098" s="484"/>
      <c r="D1098" s="493" t="s">
        <v>3222</v>
      </c>
      <c r="F1098" s="493" t="s">
        <v>3223</v>
      </c>
      <c r="L1098" s="495">
        <v>502</v>
      </c>
      <c r="M1098" s="496" t="str">
        <f t="shared" si="41"/>
        <v xml:space="preserve">LED High Bay </v>
      </c>
      <c r="N1098" s="493" t="str">
        <f t="shared" si="42"/>
        <v>E</v>
      </c>
    </row>
    <row r="1099" spans="1:14" s="493" customFormat="1" ht="14.1" customHeight="1" x14ac:dyDescent="0.2">
      <c r="A1099" s="484"/>
      <c r="B1099" s="494" t="s">
        <v>2357</v>
      </c>
      <c r="C1099" s="484"/>
      <c r="D1099" s="493" t="s">
        <v>3224</v>
      </c>
      <c r="F1099" s="493" t="s">
        <v>3225</v>
      </c>
      <c r="L1099" s="495">
        <v>503</v>
      </c>
      <c r="M1099" s="496" t="str">
        <f t="shared" si="41"/>
        <v xml:space="preserve">LED High Bay </v>
      </c>
      <c r="N1099" s="493" t="str">
        <f t="shared" si="42"/>
        <v>E</v>
      </c>
    </row>
    <row r="1100" spans="1:14" s="493" customFormat="1" ht="14.1" customHeight="1" x14ac:dyDescent="0.2">
      <c r="A1100" s="484"/>
      <c r="B1100" s="494" t="s">
        <v>2357</v>
      </c>
      <c r="C1100" s="484"/>
      <c r="D1100" s="493" t="s">
        <v>3226</v>
      </c>
      <c r="F1100" s="493" t="s">
        <v>3227</v>
      </c>
      <c r="L1100" s="495">
        <v>504</v>
      </c>
      <c r="M1100" s="496" t="str">
        <f t="shared" si="41"/>
        <v xml:space="preserve">LED High Bay </v>
      </c>
      <c r="N1100" s="493" t="str">
        <f t="shared" si="42"/>
        <v>E</v>
      </c>
    </row>
    <row r="1101" spans="1:14" s="493" customFormat="1" ht="14.1" customHeight="1" x14ac:dyDescent="0.2">
      <c r="A1101" s="484"/>
      <c r="B1101" s="494" t="s">
        <v>2357</v>
      </c>
      <c r="C1101" s="484"/>
      <c r="D1101" s="493" t="s">
        <v>3228</v>
      </c>
      <c r="F1101" s="493" t="s">
        <v>3229</v>
      </c>
      <c r="L1101" s="495">
        <v>505</v>
      </c>
      <c r="M1101" s="496" t="str">
        <f t="shared" si="41"/>
        <v xml:space="preserve">LED High Bay </v>
      </c>
      <c r="N1101" s="493" t="str">
        <f t="shared" si="42"/>
        <v>E</v>
      </c>
    </row>
    <row r="1102" spans="1:14" s="493" customFormat="1" ht="14.1" customHeight="1" x14ac:dyDescent="0.2">
      <c r="A1102" s="484"/>
      <c r="B1102" s="494" t="s">
        <v>2357</v>
      </c>
      <c r="C1102" s="484"/>
      <c r="D1102" s="493" t="s">
        <v>3230</v>
      </c>
      <c r="F1102" s="493" t="s">
        <v>3231</v>
      </c>
      <c r="L1102" s="495">
        <v>506</v>
      </c>
      <c r="M1102" s="496" t="str">
        <f t="shared" si="41"/>
        <v xml:space="preserve">LED High Bay </v>
      </c>
      <c r="N1102" s="493" t="str">
        <f t="shared" si="42"/>
        <v>E</v>
      </c>
    </row>
    <row r="1103" spans="1:14" s="493" customFormat="1" ht="14.1" customHeight="1" x14ac:dyDescent="0.2">
      <c r="A1103" s="484"/>
      <c r="B1103" s="494" t="s">
        <v>2357</v>
      </c>
      <c r="C1103" s="484"/>
      <c r="D1103" s="493" t="s">
        <v>3232</v>
      </c>
      <c r="F1103" s="493" t="s">
        <v>3233</v>
      </c>
      <c r="L1103" s="495">
        <v>507</v>
      </c>
      <c r="M1103" s="496" t="str">
        <f t="shared" si="41"/>
        <v xml:space="preserve">LED High Bay </v>
      </c>
      <c r="N1103" s="493" t="str">
        <f t="shared" si="42"/>
        <v>E</v>
      </c>
    </row>
    <row r="1104" spans="1:14" s="493" customFormat="1" ht="14.1" customHeight="1" x14ac:dyDescent="0.2">
      <c r="A1104" s="484"/>
      <c r="B1104" s="494" t="s">
        <v>2357</v>
      </c>
      <c r="C1104" s="484"/>
      <c r="D1104" s="493" t="s">
        <v>3234</v>
      </c>
      <c r="F1104" s="493" t="s">
        <v>3235</v>
      </c>
      <c r="L1104" s="495">
        <v>508</v>
      </c>
      <c r="M1104" s="496" t="str">
        <f t="shared" si="41"/>
        <v xml:space="preserve">LED High Bay </v>
      </c>
      <c r="N1104" s="493" t="str">
        <f t="shared" si="42"/>
        <v>E</v>
      </c>
    </row>
    <row r="1105" spans="1:14" s="493" customFormat="1" ht="14.1" customHeight="1" x14ac:dyDescent="0.2">
      <c r="A1105" s="484"/>
      <c r="B1105" s="494" t="s">
        <v>2357</v>
      </c>
      <c r="C1105" s="484"/>
      <c r="D1105" s="493" t="s">
        <v>3236</v>
      </c>
      <c r="F1105" s="493" t="s">
        <v>3237</v>
      </c>
      <c r="L1105" s="495">
        <v>509</v>
      </c>
      <c r="M1105" s="496" t="str">
        <f t="shared" si="41"/>
        <v xml:space="preserve">LED High Bay </v>
      </c>
      <c r="N1105" s="493" t="str">
        <f t="shared" si="42"/>
        <v>E</v>
      </c>
    </row>
    <row r="1106" spans="1:14" s="493" customFormat="1" ht="14.1" customHeight="1" x14ac:dyDescent="0.2">
      <c r="A1106" s="484"/>
      <c r="B1106" s="494" t="s">
        <v>2357</v>
      </c>
      <c r="C1106" s="484"/>
      <c r="D1106" s="493" t="s">
        <v>3238</v>
      </c>
      <c r="F1106" s="493" t="s">
        <v>3239</v>
      </c>
      <c r="L1106" s="495">
        <v>510</v>
      </c>
      <c r="M1106" s="496" t="str">
        <f t="shared" si="41"/>
        <v xml:space="preserve">LED High Bay </v>
      </c>
      <c r="N1106" s="493" t="str">
        <f t="shared" si="42"/>
        <v>E</v>
      </c>
    </row>
    <row r="1107" spans="1:14" s="493" customFormat="1" ht="14.1" customHeight="1" x14ac:dyDescent="0.2">
      <c r="A1107" s="484"/>
      <c r="B1107" s="494" t="s">
        <v>2357</v>
      </c>
      <c r="C1107" s="484"/>
      <c r="D1107" s="493" t="s">
        <v>3240</v>
      </c>
      <c r="F1107" s="493" t="s">
        <v>3241</v>
      </c>
      <c r="L1107" s="495">
        <v>511</v>
      </c>
      <c r="M1107" s="496" t="str">
        <f t="shared" si="41"/>
        <v xml:space="preserve">LED High Bay </v>
      </c>
      <c r="N1107" s="493" t="str">
        <f t="shared" si="42"/>
        <v>E</v>
      </c>
    </row>
    <row r="1108" spans="1:14" s="493" customFormat="1" ht="14.1" customHeight="1" x14ac:dyDescent="0.2">
      <c r="A1108" s="484"/>
      <c r="B1108" s="494" t="s">
        <v>2357</v>
      </c>
      <c r="C1108" s="484"/>
      <c r="D1108" s="493" t="s">
        <v>3242</v>
      </c>
      <c r="F1108" s="493" t="s">
        <v>3243</v>
      </c>
      <c r="L1108" s="495">
        <v>512</v>
      </c>
      <c r="M1108" s="496" t="str">
        <f t="shared" si="41"/>
        <v xml:space="preserve">LED High Bay </v>
      </c>
      <c r="N1108" s="493" t="str">
        <f t="shared" si="42"/>
        <v>E</v>
      </c>
    </row>
    <row r="1109" spans="1:14" s="493" customFormat="1" ht="14.1" customHeight="1" x14ac:dyDescent="0.2">
      <c r="A1109" s="484"/>
      <c r="B1109" s="494" t="s">
        <v>2357</v>
      </c>
      <c r="C1109" s="484"/>
      <c r="D1109" s="493" t="s">
        <v>3244</v>
      </c>
      <c r="F1109" s="493" t="s">
        <v>3245</v>
      </c>
      <c r="L1109" s="495">
        <v>513</v>
      </c>
      <c r="M1109" s="496" t="str">
        <f t="shared" si="41"/>
        <v xml:space="preserve">LED High Bay </v>
      </c>
      <c r="N1109" s="493" t="str">
        <f t="shared" si="42"/>
        <v>E</v>
      </c>
    </row>
    <row r="1110" spans="1:14" s="493" customFormat="1" ht="14.1" customHeight="1" x14ac:dyDescent="0.2">
      <c r="A1110" s="484"/>
      <c r="B1110" s="494" t="s">
        <v>2357</v>
      </c>
      <c r="C1110" s="484"/>
      <c r="D1110" s="493" t="s">
        <v>3246</v>
      </c>
      <c r="F1110" s="493" t="s">
        <v>3247</v>
      </c>
      <c r="L1110" s="495">
        <v>514</v>
      </c>
      <c r="M1110" s="496" t="str">
        <f t="shared" si="41"/>
        <v xml:space="preserve">LED High Bay </v>
      </c>
      <c r="N1110" s="493" t="str">
        <f t="shared" si="42"/>
        <v>E</v>
      </c>
    </row>
    <row r="1111" spans="1:14" s="493" customFormat="1" ht="14.1" customHeight="1" x14ac:dyDescent="0.2">
      <c r="A1111" s="484"/>
      <c r="B1111" s="494" t="s">
        <v>2357</v>
      </c>
      <c r="C1111" s="484"/>
      <c r="D1111" s="493" t="s">
        <v>3248</v>
      </c>
      <c r="F1111" s="493" t="s">
        <v>3249</v>
      </c>
      <c r="L1111" s="495">
        <v>515</v>
      </c>
      <c r="M1111" s="496" t="str">
        <f t="shared" si="41"/>
        <v xml:space="preserve">LED High Bay </v>
      </c>
      <c r="N1111" s="493" t="str">
        <f t="shared" si="42"/>
        <v>E</v>
      </c>
    </row>
    <row r="1112" spans="1:14" s="493" customFormat="1" ht="14.1" customHeight="1" x14ac:dyDescent="0.2">
      <c r="A1112" s="484"/>
      <c r="B1112" s="494" t="s">
        <v>2357</v>
      </c>
      <c r="C1112" s="484"/>
      <c r="D1112" s="493" t="s">
        <v>3250</v>
      </c>
      <c r="F1112" s="493" t="s">
        <v>3251</v>
      </c>
      <c r="L1112" s="495">
        <v>516</v>
      </c>
      <c r="M1112" s="496" t="str">
        <f t="shared" si="41"/>
        <v xml:space="preserve">LED High Bay </v>
      </c>
      <c r="N1112" s="493" t="str">
        <f t="shared" si="42"/>
        <v>E</v>
      </c>
    </row>
    <row r="1113" spans="1:14" s="493" customFormat="1" ht="14.1" customHeight="1" x14ac:dyDescent="0.2">
      <c r="A1113" s="484"/>
      <c r="B1113" s="494" t="s">
        <v>2357</v>
      </c>
      <c r="C1113" s="484"/>
      <c r="D1113" s="493" t="s">
        <v>3252</v>
      </c>
      <c r="F1113" s="493" t="s">
        <v>3253</v>
      </c>
      <c r="L1113" s="495">
        <v>517</v>
      </c>
      <c r="M1113" s="496" t="str">
        <f t="shared" si="41"/>
        <v xml:space="preserve">LED High Bay </v>
      </c>
      <c r="N1113" s="493" t="str">
        <f t="shared" si="42"/>
        <v>E</v>
      </c>
    </row>
    <row r="1114" spans="1:14" s="493" customFormat="1" ht="14.1" customHeight="1" x14ac:dyDescent="0.2">
      <c r="A1114" s="484"/>
      <c r="B1114" s="494" t="s">
        <v>2357</v>
      </c>
      <c r="C1114" s="484"/>
      <c r="D1114" s="493" t="s">
        <v>3254</v>
      </c>
      <c r="F1114" s="493" t="s">
        <v>3255</v>
      </c>
      <c r="L1114" s="495">
        <v>518</v>
      </c>
      <c r="M1114" s="496" t="str">
        <f t="shared" si="41"/>
        <v xml:space="preserve">LED High Bay </v>
      </c>
      <c r="N1114" s="493" t="str">
        <f t="shared" si="42"/>
        <v>E</v>
      </c>
    </row>
    <row r="1115" spans="1:14" s="493" customFormat="1" ht="14.1" customHeight="1" x14ac:dyDescent="0.2">
      <c r="A1115" s="484"/>
      <c r="B1115" s="494" t="s">
        <v>2357</v>
      </c>
      <c r="C1115" s="484"/>
      <c r="D1115" s="493" t="s">
        <v>3256</v>
      </c>
      <c r="F1115" s="493" t="s">
        <v>3257</v>
      </c>
      <c r="L1115" s="495">
        <v>519</v>
      </c>
      <c r="M1115" s="496" t="str">
        <f t="shared" si="41"/>
        <v xml:space="preserve">LED High Bay </v>
      </c>
      <c r="N1115" s="493" t="str">
        <f t="shared" si="42"/>
        <v>E</v>
      </c>
    </row>
    <row r="1116" spans="1:14" s="493" customFormat="1" ht="14.1" customHeight="1" x14ac:dyDescent="0.2">
      <c r="A1116" s="484"/>
      <c r="B1116" s="494" t="s">
        <v>2357</v>
      </c>
      <c r="C1116" s="484"/>
      <c r="D1116" s="493" t="s">
        <v>3258</v>
      </c>
      <c r="F1116" s="493" t="s">
        <v>3259</v>
      </c>
      <c r="L1116" s="495">
        <v>520</v>
      </c>
      <c r="M1116" s="496" t="str">
        <f t="shared" si="41"/>
        <v xml:space="preserve">LED High Bay </v>
      </c>
      <c r="N1116" s="493" t="str">
        <f t="shared" si="42"/>
        <v>E</v>
      </c>
    </row>
    <row r="1117" spans="1:14" s="493" customFormat="1" ht="14.1" customHeight="1" x14ac:dyDescent="0.2">
      <c r="A1117" s="484"/>
      <c r="B1117" s="494" t="s">
        <v>2357</v>
      </c>
      <c r="C1117" s="484"/>
      <c r="D1117" s="493" t="s">
        <v>3260</v>
      </c>
      <c r="F1117" s="493" t="s">
        <v>3261</v>
      </c>
      <c r="L1117" s="495">
        <v>521</v>
      </c>
      <c r="M1117" s="496" t="str">
        <f t="shared" si="41"/>
        <v xml:space="preserve">LED High Bay </v>
      </c>
      <c r="N1117" s="493" t="str">
        <f t="shared" si="42"/>
        <v>E</v>
      </c>
    </row>
    <row r="1118" spans="1:14" s="493" customFormat="1" ht="14.1" customHeight="1" x14ac:dyDescent="0.2">
      <c r="A1118" s="484"/>
      <c r="B1118" s="494" t="s">
        <v>2357</v>
      </c>
      <c r="C1118" s="484"/>
      <c r="D1118" s="493" t="s">
        <v>3262</v>
      </c>
      <c r="F1118" s="493" t="s">
        <v>3263</v>
      </c>
      <c r="L1118" s="495">
        <v>522</v>
      </c>
      <c r="M1118" s="496" t="str">
        <f t="shared" si="41"/>
        <v xml:space="preserve">LED High Bay </v>
      </c>
      <c r="N1118" s="493" t="str">
        <f t="shared" si="42"/>
        <v>E</v>
      </c>
    </row>
    <row r="1119" spans="1:14" s="493" customFormat="1" ht="14.1" customHeight="1" x14ac:dyDescent="0.2">
      <c r="A1119" s="484"/>
      <c r="B1119" s="494" t="s">
        <v>2357</v>
      </c>
      <c r="C1119" s="484"/>
      <c r="D1119" s="493" t="s">
        <v>3264</v>
      </c>
      <c r="F1119" s="493" t="s">
        <v>3265</v>
      </c>
      <c r="L1119" s="495">
        <v>523</v>
      </c>
      <c r="M1119" s="496" t="str">
        <f t="shared" si="41"/>
        <v xml:space="preserve">LED High Bay </v>
      </c>
      <c r="N1119" s="493" t="str">
        <f t="shared" si="42"/>
        <v>E</v>
      </c>
    </row>
    <row r="1120" spans="1:14" s="493" customFormat="1" ht="14.1" customHeight="1" x14ac:dyDescent="0.2">
      <c r="A1120" s="484"/>
      <c r="B1120" s="494" t="s">
        <v>2357</v>
      </c>
      <c r="C1120" s="484"/>
      <c r="D1120" s="493" t="s">
        <v>3266</v>
      </c>
      <c r="F1120" s="493" t="s">
        <v>3267</v>
      </c>
      <c r="L1120" s="495">
        <v>524</v>
      </c>
      <c r="M1120" s="496" t="str">
        <f t="shared" si="41"/>
        <v xml:space="preserve">LED High Bay </v>
      </c>
      <c r="N1120" s="493" t="str">
        <f t="shared" si="42"/>
        <v>E</v>
      </c>
    </row>
    <row r="1121" spans="1:14" s="493" customFormat="1" ht="14.1" customHeight="1" x14ac:dyDescent="0.2">
      <c r="A1121" s="484"/>
      <c r="B1121" s="494" t="s">
        <v>2357</v>
      </c>
      <c r="C1121" s="484"/>
      <c r="D1121" s="493" t="s">
        <v>3268</v>
      </c>
      <c r="F1121" s="493" t="s">
        <v>3269</v>
      </c>
      <c r="L1121" s="495">
        <v>525</v>
      </c>
      <c r="M1121" s="496" t="str">
        <f t="shared" si="41"/>
        <v xml:space="preserve">LED High Bay </v>
      </c>
      <c r="N1121" s="493" t="str">
        <f t="shared" si="42"/>
        <v>E</v>
      </c>
    </row>
    <row r="1122" spans="1:14" s="493" customFormat="1" ht="14.1" customHeight="1" x14ac:dyDescent="0.2">
      <c r="A1122" s="484"/>
      <c r="B1122" s="494" t="s">
        <v>2357</v>
      </c>
      <c r="C1122" s="484"/>
      <c r="D1122" s="493" t="s">
        <v>3270</v>
      </c>
      <c r="F1122" s="493" t="s">
        <v>3271</v>
      </c>
      <c r="L1122" s="495">
        <v>526</v>
      </c>
      <c r="M1122" s="496" t="str">
        <f t="shared" si="41"/>
        <v xml:space="preserve">LED High Bay </v>
      </c>
      <c r="N1122" s="493" t="str">
        <f t="shared" si="42"/>
        <v>E</v>
      </c>
    </row>
    <row r="1123" spans="1:14" s="493" customFormat="1" ht="14.1" customHeight="1" x14ac:dyDescent="0.2">
      <c r="A1123" s="484"/>
      <c r="B1123" s="494" t="s">
        <v>2357</v>
      </c>
      <c r="C1123" s="484"/>
      <c r="D1123" s="493" t="s">
        <v>3272</v>
      </c>
      <c r="F1123" s="493" t="s">
        <v>3273</v>
      </c>
      <c r="L1123" s="495">
        <v>527</v>
      </c>
      <c r="M1123" s="496" t="str">
        <f t="shared" si="41"/>
        <v xml:space="preserve">LED High Bay </v>
      </c>
      <c r="N1123" s="493" t="str">
        <f t="shared" si="42"/>
        <v>E</v>
      </c>
    </row>
    <row r="1124" spans="1:14" s="493" customFormat="1" ht="14.1" customHeight="1" x14ac:dyDescent="0.2">
      <c r="A1124" s="484"/>
      <c r="B1124" s="494" t="s">
        <v>2357</v>
      </c>
      <c r="C1124" s="484"/>
      <c r="D1124" s="493" t="s">
        <v>3274</v>
      </c>
      <c r="F1124" s="493" t="s">
        <v>3275</v>
      </c>
      <c r="L1124" s="495">
        <v>528</v>
      </c>
      <c r="M1124" s="496" t="str">
        <f t="shared" si="41"/>
        <v xml:space="preserve">LED High Bay </v>
      </c>
      <c r="N1124" s="493" t="str">
        <f t="shared" si="42"/>
        <v>E</v>
      </c>
    </row>
    <row r="1125" spans="1:14" s="493" customFormat="1" ht="14.1" customHeight="1" x14ac:dyDescent="0.2">
      <c r="A1125" s="484"/>
      <c r="B1125" s="494" t="s">
        <v>2357</v>
      </c>
      <c r="C1125" s="484"/>
      <c r="D1125" s="493" t="s">
        <v>3276</v>
      </c>
      <c r="F1125" s="493" t="s">
        <v>3277</v>
      </c>
      <c r="L1125" s="495">
        <v>529</v>
      </c>
      <c r="M1125" s="496" t="str">
        <f t="shared" si="41"/>
        <v xml:space="preserve">LED High Bay </v>
      </c>
      <c r="N1125" s="493" t="str">
        <f t="shared" si="42"/>
        <v>E</v>
      </c>
    </row>
    <row r="1126" spans="1:14" s="493" customFormat="1" ht="14.1" customHeight="1" x14ac:dyDescent="0.2">
      <c r="A1126" s="484"/>
      <c r="B1126" s="494" t="s">
        <v>2357</v>
      </c>
      <c r="C1126" s="484"/>
      <c r="D1126" s="493" t="s">
        <v>3278</v>
      </c>
      <c r="F1126" s="493" t="s">
        <v>3279</v>
      </c>
      <c r="L1126" s="495">
        <v>530</v>
      </c>
      <c r="M1126" s="496" t="str">
        <f t="shared" si="41"/>
        <v xml:space="preserve">LED High Bay </v>
      </c>
      <c r="N1126" s="493" t="str">
        <f t="shared" si="42"/>
        <v>E</v>
      </c>
    </row>
    <row r="1127" spans="1:14" s="493" customFormat="1" ht="14.1" customHeight="1" x14ac:dyDescent="0.2">
      <c r="A1127" s="484"/>
      <c r="B1127" s="494" t="s">
        <v>2357</v>
      </c>
      <c r="C1127" s="484"/>
      <c r="D1127" s="493" t="s">
        <v>3280</v>
      </c>
      <c r="F1127" s="493" t="s">
        <v>3281</v>
      </c>
      <c r="L1127" s="495">
        <v>531</v>
      </c>
      <c r="M1127" s="496" t="str">
        <f t="shared" si="41"/>
        <v xml:space="preserve">LED High Bay </v>
      </c>
      <c r="N1127" s="493" t="str">
        <f t="shared" si="42"/>
        <v>E</v>
      </c>
    </row>
    <row r="1128" spans="1:14" s="493" customFormat="1" ht="14.1" customHeight="1" x14ac:dyDescent="0.2">
      <c r="A1128" s="484"/>
      <c r="B1128" s="494" t="s">
        <v>2357</v>
      </c>
      <c r="C1128" s="484"/>
      <c r="D1128" s="493" t="s">
        <v>3282</v>
      </c>
      <c r="F1128" s="493" t="s">
        <v>3283</v>
      </c>
      <c r="L1128" s="495">
        <v>532</v>
      </c>
      <c r="M1128" s="496" t="str">
        <f t="shared" si="41"/>
        <v xml:space="preserve">LED High Bay </v>
      </c>
      <c r="N1128" s="493" t="str">
        <f t="shared" si="42"/>
        <v>E</v>
      </c>
    </row>
    <row r="1129" spans="1:14" s="493" customFormat="1" ht="14.1" customHeight="1" x14ac:dyDescent="0.2">
      <c r="A1129" s="484"/>
      <c r="B1129" s="494" t="s">
        <v>2357</v>
      </c>
      <c r="C1129" s="484"/>
      <c r="D1129" s="493" t="s">
        <v>3284</v>
      </c>
      <c r="F1129" s="493" t="s">
        <v>3285</v>
      </c>
      <c r="L1129" s="495">
        <v>533</v>
      </c>
      <c r="M1129" s="496" t="str">
        <f t="shared" si="41"/>
        <v xml:space="preserve">LED High Bay </v>
      </c>
      <c r="N1129" s="493" t="str">
        <f t="shared" si="42"/>
        <v>E</v>
      </c>
    </row>
    <row r="1130" spans="1:14" s="493" customFormat="1" ht="14.1" customHeight="1" x14ac:dyDescent="0.2">
      <c r="A1130" s="484"/>
      <c r="B1130" s="494" t="s">
        <v>2357</v>
      </c>
      <c r="C1130" s="484"/>
      <c r="D1130" s="493" t="s">
        <v>3286</v>
      </c>
      <c r="F1130" s="493" t="s">
        <v>3287</v>
      </c>
      <c r="L1130" s="495">
        <v>534</v>
      </c>
      <c r="M1130" s="496" t="str">
        <f t="shared" si="41"/>
        <v xml:space="preserve">LED High Bay </v>
      </c>
      <c r="N1130" s="493" t="str">
        <f t="shared" si="42"/>
        <v>E</v>
      </c>
    </row>
    <row r="1131" spans="1:14" s="493" customFormat="1" ht="14.1" customHeight="1" x14ac:dyDescent="0.2">
      <c r="A1131" s="484"/>
      <c r="B1131" s="494" t="s">
        <v>2357</v>
      </c>
      <c r="C1131" s="484"/>
      <c r="D1131" s="493" t="s">
        <v>3288</v>
      </c>
      <c r="F1131" s="493" t="s">
        <v>3289</v>
      </c>
      <c r="L1131" s="495">
        <v>535</v>
      </c>
      <c r="M1131" s="496" t="str">
        <f t="shared" si="41"/>
        <v xml:space="preserve">LED High Bay </v>
      </c>
      <c r="N1131" s="493" t="str">
        <f t="shared" si="42"/>
        <v>E</v>
      </c>
    </row>
    <row r="1132" spans="1:14" s="493" customFormat="1" ht="14.1" customHeight="1" x14ac:dyDescent="0.2">
      <c r="A1132" s="484"/>
      <c r="B1132" s="494" t="s">
        <v>2357</v>
      </c>
      <c r="C1132" s="484"/>
      <c r="D1132" s="493" t="s">
        <v>3290</v>
      </c>
      <c r="F1132" s="493" t="s">
        <v>3291</v>
      </c>
      <c r="L1132" s="495">
        <v>536</v>
      </c>
      <c r="M1132" s="496" t="str">
        <f t="shared" ref="M1132:M1195" si="43">B1132</f>
        <v xml:space="preserve">LED High Bay </v>
      </c>
      <c r="N1132" s="493" t="str">
        <f t="shared" ref="N1132:N1195" si="44">MID(D1132,3,1)</f>
        <v>E</v>
      </c>
    </row>
    <row r="1133" spans="1:14" s="493" customFormat="1" ht="14.1" customHeight="1" x14ac:dyDescent="0.2">
      <c r="A1133" s="484"/>
      <c r="B1133" s="494" t="s">
        <v>2357</v>
      </c>
      <c r="C1133" s="484"/>
      <c r="D1133" s="493" t="s">
        <v>3292</v>
      </c>
      <c r="F1133" s="493" t="s">
        <v>3293</v>
      </c>
      <c r="L1133" s="495">
        <v>537</v>
      </c>
      <c r="M1133" s="496" t="str">
        <f t="shared" si="43"/>
        <v xml:space="preserve">LED High Bay </v>
      </c>
      <c r="N1133" s="493" t="str">
        <f t="shared" si="44"/>
        <v>E</v>
      </c>
    </row>
    <row r="1134" spans="1:14" s="493" customFormat="1" ht="14.1" customHeight="1" x14ac:dyDescent="0.2">
      <c r="A1134" s="484"/>
      <c r="B1134" s="494" t="s">
        <v>2357</v>
      </c>
      <c r="C1134" s="484"/>
      <c r="D1134" s="493" t="s">
        <v>3294</v>
      </c>
      <c r="F1134" s="493" t="s">
        <v>3295</v>
      </c>
      <c r="L1134" s="495">
        <v>538</v>
      </c>
      <c r="M1134" s="496" t="str">
        <f t="shared" si="43"/>
        <v xml:space="preserve">LED High Bay </v>
      </c>
      <c r="N1134" s="493" t="str">
        <f t="shared" si="44"/>
        <v>E</v>
      </c>
    </row>
    <row r="1135" spans="1:14" s="493" customFormat="1" ht="14.1" customHeight="1" x14ac:dyDescent="0.2">
      <c r="A1135" s="484"/>
      <c r="B1135" s="494" t="s">
        <v>2357</v>
      </c>
      <c r="C1135" s="484"/>
      <c r="D1135" s="493" t="s">
        <v>3296</v>
      </c>
      <c r="F1135" s="493" t="s">
        <v>3297</v>
      </c>
      <c r="L1135" s="495">
        <v>539</v>
      </c>
      <c r="M1135" s="496" t="str">
        <f t="shared" si="43"/>
        <v xml:space="preserve">LED High Bay </v>
      </c>
      <c r="N1135" s="493" t="str">
        <f t="shared" si="44"/>
        <v>E</v>
      </c>
    </row>
    <row r="1136" spans="1:14" s="493" customFormat="1" ht="14.1" customHeight="1" x14ac:dyDescent="0.2">
      <c r="A1136" s="484"/>
      <c r="B1136" s="494" t="s">
        <v>2357</v>
      </c>
      <c r="C1136" s="484"/>
      <c r="D1136" s="493" t="s">
        <v>3298</v>
      </c>
      <c r="F1136" s="493" t="s">
        <v>3299</v>
      </c>
      <c r="L1136" s="495">
        <v>540</v>
      </c>
      <c r="M1136" s="496" t="str">
        <f t="shared" si="43"/>
        <v xml:space="preserve">LED High Bay </v>
      </c>
      <c r="N1136" s="493" t="str">
        <f t="shared" si="44"/>
        <v>E</v>
      </c>
    </row>
    <row r="1137" spans="1:14" s="493" customFormat="1" ht="14.1" customHeight="1" x14ac:dyDescent="0.2">
      <c r="A1137" s="484"/>
      <c r="B1137" s="494" t="s">
        <v>2357</v>
      </c>
      <c r="C1137" s="484"/>
      <c r="D1137" s="493" t="s">
        <v>3300</v>
      </c>
      <c r="F1137" s="493" t="s">
        <v>3301</v>
      </c>
      <c r="L1137" s="495">
        <v>541</v>
      </c>
      <c r="M1137" s="496" t="str">
        <f t="shared" si="43"/>
        <v xml:space="preserve">LED High Bay </v>
      </c>
      <c r="N1137" s="493" t="str">
        <f t="shared" si="44"/>
        <v>E</v>
      </c>
    </row>
    <row r="1138" spans="1:14" s="493" customFormat="1" ht="14.1" customHeight="1" x14ac:dyDescent="0.2">
      <c r="A1138" s="484"/>
      <c r="B1138" s="494" t="s">
        <v>2357</v>
      </c>
      <c r="C1138" s="484"/>
      <c r="D1138" s="493" t="s">
        <v>3302</v>
      </c>
      <c r="F1138" s="493" t="s">
        <v>3303</v>
      </c>
      <c r="L1138" s="495">
        <v>542</v>
      </c>
      <c r="M1138" s="496" t="str">
        <f t="shared" si="43"/>
        <v xml:space="preserve">LED High Bay </v>
      </c>
      <c r="N1138" s="493" t="str">
        <f t="shared" si="44"/>
        <v>E</v>
      </c>
    </row>
    <row r="1139" spans="1:14" s="493" customFormat="1" ht="14.1" customHeight="1" x14ac:dyDescent="0.2">
      <c r="A1139" s="484"/>
      <c r="B1139" s="494" t="s">
        <v>2357</v>
      </c>
      <c r="C1139" s="484"/>
      <c r="D1139" s="493" t="s">
        <v>3304</v>
      </c>
      <c r="F1139" s="493" t="s">
        <v>3305</v>
      </c>
      <c r="L1139" s="495">
        <v>543</v>
      </c>
      <c r="M1139" s="496" t="str">
        <f t="shared" si="43"/>
        <v xml:space="preserve">LED High Bay </v>
      </c>
      <c r="N1139" s="493" t="str">
        <f t="shared" si="44"/>
        <v>E</v>
      </c>
    </row>
    <row r="1140" spans="1:14" s="493" customFormat="1" ht="14.1" customHeight="1" x14ac:dyDescent="0.2">
      <c r="A1140" s="484"/>
      <c r="B1140" s="494" t="s">
        <v>2357</v>
      </c>
      <c r="C1140" s="484"/>
      <c r="D1140" s="493" t="s">
        <v>3306</v>
      </c>
      <c r="F1140" s="493" t="s">
        <v>3307</v>
      </c>
      <c r="L1140" s="495">
        <v>544</v>
      </c>
      <c r="M1140" s="496" t="str">
        <f t="shared" si="43"/>
        <v xml:space="preserve">LED High Bay </v>
      </c>
      <c r="N1140" s="493" t="str">
        <f t="shared" si="44"/>
        <v>E</v>
      </c>
    </row>
    <row r="1141" spans="1:14" s="493" customFormat="1" ht="14.1" customHeight="1" x14ac:dyDescent="0.2">
      <c r="A1141" s="484"/>
      <c r="B1141" s="494" t="s">
        <v>2357</v>
      </c>
      <c r="C1141" s="484"/>
      <c r="D1141" s="493" t="s">
        <v>3308</v>
      </c>
      <c r="F1141" s="493" t="s">
        <v>3309</v>
      </c>
      <c r="L1141" s="495">
        <v>545</v>
      </c>
      <c r="M1141" s="496" t="str">
        <f t="shared" si="43"/>
        <v xml:space="preserve">LED High Bay </v>
      </c>
      <c r="N1141" s="493" t="str">
        <f t="shared" si="44"/>
        <v>E</v>
      </c>
    </row>
    <row r="1142" spans="1:14" s="493" customFormat="1" ht="14.1" customHeight="1" x14ac:dyDescent="0.2">
      <c r="A1142" s="484"/>
      <c r="B1142" s="494" t="s">
        <v>2357</v>
      </c>
      <c r="C1142" s="484"/>
      <c r="D1142" s="493" t="s">
        <v>3310</v>
      </c>
      <c r="F1142" s="493" t="s">
        <v>3311</v>
      </c>
      <c r="L1142" s="495">
        <v>546</v>
      </c>
      <c r="M1142" s="496" t="str">
        <f t="shared" si="43"/>
        <v xml:space="preserve">LED High Bay </v>
      </c>
      <c r="N1142" s="493" t="str">
        <f t="shared" si="44"/>
        <v>E</v>
      </c>
    </row>
    <row r="1143" spans="1:14" s="493" customFormat="1" ht="14.1" customHeight="1" x14ac:dyDescent="0.2">
      <c r="A1143" s="484"/>
      <c r="B1143" s="494" t="s">
        <v>2357</v>
      </c>
      <c r="C1143" s="484"/>
      <c r="D1143" s="493" t="s">
        <v>3312</v>
      </c>
      <c r="F1143" s="493" t="s">
        <v>3313</v>
      </c>
      <c r="L1143" s="495">
        <v>547</v>
      </c>
      <c r="M1143" s="496" t="str">
        <f t="shared" si="43"/>
        <v xml:space="preserve">LED High Bay </v>
      </c>
      <c r="N1143" s="493" t="str">
        <f t="shared" si="44"/>
        <v>E</v>
      </c>
    </row>
    <row r="1144" spans="1:14" s="493" customFormat="1" ht="14.1" customHeight="1" x14ac:dyDescent="0.2">
      <c r="A1144" s="484"/>
      <c r="B1144" s="494" t="s">
        <v>2357</v>
      </c>
      <c r="C1144" s="484"/>
      <c r="D1144" s="493" t="s">
        <v>3314</v>
      </c>
      <c r="F1144" s="493" t="s">
        <v>3315</v>
      </c>
      <c r="L1144" s="495">
        <v>548</v>
      </c>
      <c r="M1144" s="496" t="str">
        <f t="shared" si="43"/>
        <v xml:space="preserve">LED High Bay </v>
      </c>
      <c r="N1144" s="493" t="str">
        <f t="shared" si="44"/>
        <v>E</v>
      </c>
    </row>
    <row r="1145" spans="1:14" s="493" customFormat="1" ht="14.1" customHeight="1" x14ac:dyDescent="0.2">
      <c r="A1145" s="484"/>
      <c r="B1145" s="494" t="s">
        <v>2357</v>
      </c>
      <c r="C1145" s="484"/>
      <c r="D1145" s="493" t="s">
        <v>3316</v>
      </c>
      <c r="F1145" s="493" t="s">
        <v>3317</v>
      </c>
      <c r="L1145" s="495">
        <v>549</v>
      </c>
      <c r="M1145" s="496" t="str">
        <f t="shared" si="43"/>
        <v xml:space="preserve">LED High Bay </v>
      </c>
      <c r="N1145" s="493" t="str">
        <f t="shared" si="44"/>
        <v>E</v>
      </c>
    </row>
    <row r="1146" spans="1:14" s="493" customFormat="1" ht="14.1" customHeight="1" x14ac:dyDescent="0.2">
      <c r="A1146" s="484"/>
      <c r="B1146" s="494" t="s">
        <v>2357</v>
      </c>
      <c r="C1146" s="484"/>
      <c r="D1146" s="493" t="s">
        <v>3318</v>
      </c>
      <c r="F1146" s="493" t="s">
        <v>3319</v>
      </c>
      <c r="L1146" s="495">
        <v>550</v>
      </c>
      <c r="M1146" s="496" t="str">
        <f t="shared" si="43"/>
        <v xml:space="preserve">LED High Bay </v>
      </c>
      <c r="N1146" s="493" t="str">
        <f t="shared" si="44"/>
        <v>E</v>
      </c>
    </row>
    <row r="1147" spans="1:14" s="493" customFormat="1" ht="14.1" customHeight="1" x14ac:dyDescent="0.2">
      <c r="A1147" s="484"/>
      <c r="B1147" s="494" t="s">
        <v>2357</v>
      </c>
      <c r="C1147" s="484"/>
      <c r="D1147" s="493" t="s">
        <v>3320</v>
      </c>
      <c r="F1147" s="493" t="s">
        <v>3321</v>
      </c>
      <c r="L1147" s="495">
        <v>551</v>
      </c>
      <c r="M1147" s="496" t="str">
        <f t="shared" si="43"/>
        <v xml:space="preserve">LED High Bay </v>
      </c>
      <c r="N1147" s="493" t="str">
        <f t="shared" si="44"/>
        <v>E</v>
      </c>
    </row>
    <row r="1148" spans="1:14" s="493" customFormat="1" ht="14.1" customHeight="1" x14ac:dyDescent="0.2">
      <c r="A1148" s="484"/>
      <c r="B1148" s="494" t="s">
        <v>2357</v>
      </c>
      <c r="C1148" s="484"/>
      <c r="D1148" s="493" t="s">
        <v>3322</v>
      </c>
      <c r="F1148" s="493" t="s">
        <v>3323</v>
      </c>
      <c r="L1148" s="495">
        <v>552</v>
      </c>
      <c r="M1148" s="496" t="str">
        <f t="shared" si="43"/>
        <v xml:space="preserve">LED High Bay </v>
      </c>
      <c r="N1148" s="493" t="str">
        <f t="shared" si="44"/>
        <v>E</v>
      </c>
    </row>
    <row r="1149" spans="1:14" s="493" customFormat="1" ht="14.1" customHeight="1" x14ac:dyDescent="0.2">
      <c r="A1149" s="484"/>
      <c r="B1149" s="494" t="s">
        <v>2357</v>
      </c>
      <c r="C1149" s="484"/>
      <c r="D1149" s="493" t="s">
        <v>3324</v>
      </c>
      <c r="F1149" s="493" t="s">
        <v>3325</v>
      </c>
      <c r="L1149" s="495">
        <v>553</v>
      </c>
      <c r="M1149" s="496" t="str">
        <f t="shared" si="43"/>
        <v xml:space="preserve">LED High Bay </v>
      </c>
      <c r="N1149" s="493" t="str">
        <f t="shared" si="44"/>
        <v>E</v>
      </c>
    </row>
    <row r="1150" spans="1:14" s="493" customFormat="1" ht="14.1" customHeight="1" x14ac:dyDescent="0.2">
      <c r="A1150" s="484"/>
      <c r="B1150" s="494" t="s">
        <v>2357</v>
      </c>
      <c r="C1150" s="484"/>
      <c r="D1150" s="493" t="s">
        <v>3326</v>
      </c>
      <c r="F1150" s="493" t="s">
        <v>3327</v>
      </c>
      <c r="L1150" s="495">
        <v>554</v>
      </c>
      <c r="M1150" s="496" t="str">
        <f t="shared" si="43"/>
        <v xml:space="preserve">LED High Bay </v>
      </c>
      <c r="N1150" s="493" t="str">
        <f t="shared" si="44"/>
        <v>E</v>
      </c>
    </row>
    <row r="1151" spans="1:14" s="493" customFormat="1" ht="14.1" customHeight="1" x14ac:dyDescent="0.2">
      <c r="A1151" s="484"/>
      <c r="B1151" s="494" t="s">
        <v>2357</v>
      </c>
      <c r="C1151" s="484"/>
      <c r="D1151" s="493" t="s">
        <v>3328</v>
      </c>
      <c r="F1151" s="493" t="s">
        <v>3329</v>
      </c>
      <c r="L1151" s="495">
        <v>555</v>
      </c>
      <c r="M1151" s="496" t="str">
        <f t="shared" si="43"/>
        <v xml:space="preserve">LED High Bay </v>
      </c>
      <c r="N1151" s="493" t="str">
        <f t="shared" si="44"/>
        <v>E</v>
      </c>
    </row>
    <row r="1152" spans="1:14" s="493" customFormat="1" ht="14.1" customHeight="1" x14ac:dyDescent="0.2">
      <c r="A1152" s="484"/>
      <c r="B1152" s="494" t="s">
        <v>2357</v>
      </c>
      <c r="C1152" s="484"/>
      <c r="D1152" s="493" t="s">
        <v>3330</v>
      </c>
      <c r="F1152" s="493" t="s">
        <v>3331</v>
      </c>
      <c r="L1152" s="495">
        <v>556</v>
      </c>
      <c r="M1152" s="496" t="str">
        <f t="shared" si="43"/>
        <v xml:space="preserve">LED High Bay </v>
      </c>
      <c r="N1152" s="493" t="str">
        <f t="shared" si="44"/>
        <v>E</v>
      </c>
    </row>
    <row r="1153" spans="1:14" s="493" customFormat="1" ht="14.1" customHeight="1" x14ac:dyDescent="0.2">
      <c r="A1153" s="484"/>
      <c r="B1153" s="494" t="s">
        <v>2357</v>
      </c>
      <c r="C1153" s="484"/>
      <c r="D1153" s="493" t="s">
        <v>3332</v>
      </c>
      <c r="F1153" s="493" t="s">
        <v>3333</v>
      </c>
      <c r="L1153" s="495">
        <v>557</v>
      </c>
      <c r="M1153" s="496" t="str">
        <f t="shared" si="43"/>
        <v xml:space="preserve">LED High Bay </v>
      </c>
      <c r="N1153" s="493" t="str">
        <f t="shared" si="44"/>
        <v>E</v>
      </c>
    </row>
    <row r="1154" spans="1:14" s="493" customFormat="1" ht="14.1" customHeight="1" x14ac:dyDescent="0.2">
      <c r="A1154" s="484"/>
      <c r="B1154" s="494" t="s">
        <v>2357</v>
      </c>
      <c r="C1154" s="484"/>
      <c r="D1154" s="493" t="s">
        <v>3334</v>
      </c>
      <c r="F1154" s="493" t="s">
        <v>3335</v>
      </c>
      <c r="L1154" s="495">
        <v>558</v>
      </c>
      <c r="M1154" s="496" t="str">
        <f t="shared" si="43"/>
        <v xml:space="preserve">LED High Bay </v>
      </c>
      <c r="N1154" s="493" t="str">
        <f t="shared" si="44"/>
        <v>E</v>
      </c>
    </row>
    <row r="1155" spans="1:14" s="493" customFormat="1" ht="14.1" customHeight="1" x14ac:dyDescent="0.2">
      <c r="A1155" s="484"/>
      <c r="B1155" s="494" t="s">
        <v>2357</v>
      </c>
      <c r="C1155" s="484"/>
      <c r="D1155" s="493" t="s">
        <v>3336</v>
      </c>
      <c r="F1155" s="493" t="s">
        <v>3337</v>
      </c>
      <c r="L1155" s="495">
        <v>559</v>
      </c>
      <c r="M1155" s="496" t="str">
        <f t="shared" si="43"/>
        <v xml:space="preserve">LED High Bay </v>
      </c>
      <c r="N1155" s="493" t="str">
        <f t="shared" si="44"/>
        <v>E</v>
      </c>
    </row>
    <row r="1156" spans="1:14" s="493" customFormat="1" ht="14.1" customHeight="1" x14ac:dyDescent="0.2">
      <c r="A1156" s="484"/>
      <c r="B1156" s="494" t="s">
        <v>2357</v>
      </c>
      <c r="C1156" s="484"/>
      <c r="D1156" s="493" t="s">
        <v>3338</v>
      </c>
      <c r="F1156" s="493" t="s">
        <v>3339</v>
      </c>
      <c r="L1156" s="495">
        <v>560</v>
      </c>
      <c r="M1156" s="496" t="str">
        <f t="shared" si="43"/>
        <v xml:space="preserve">LED High Bay </v>
      </c>
      <c r="N1156" s="493" t="str">
        <f t="shared" si="44"/>
        <v>E</v>
      </c>
    </row>
    <row r="1157" spans="1:14" s="493" customFormat="1" ht="14.1" customHeight="1" x14ac:dyDescent="0.2">
      <c r="A1157" s="484"/>
      <c r="B1157" s="494" t="s">
        <v>2357</v>
      </c>
      <c r="C1157" s="484"/>
      <c r="D1157" s="493" t="s">
        <v>3340</v>
      </c>
      <c r="F1157" s="493" t="s">
        <v>3341</v>
      </c>
      <c r="L1157" s="495">
        <v>561</v>
      </c>
      <c r="M1157" s="496" t="str">
        <f t="shared" si="43"/>
        <v xml:space="preserve">LED High Bay </v>
      </c>
      <c r="N1157" s="493" t="str">
        <f t="shared" si="44"/>
        <v>E</v>
      </c>
    </row>
    <row r="1158" spans="1:14" s="493" customFormat="1" ht="14.1" customHeight="1" x14ac:dyDescent="0.2">
      <c r="A1158" s="484"/>
      <c r="B1158" s="494" t="s">
        <v>2357</v>
      </c>
      <c r="C1158" s="484"/>
      <c r="D1158" s="493" t="s">
        <v>3342</v>
      </c>
      <c r="F1158" s="493" t="s">
        <v>3343</v>
      </c>
      <c r="L1158" s="495">
        <v>562</v>
      </c>
      <c r="M1158" s="496" t="str">
        <f t="shared" si="43"/>
        <v xml:space="preserve">LED High Bay </v>
      </c>
      <c r="N1158" s="493" t="str">
        <f t="shared" si="44"/>
        <v>E</v>
      </c>
    </row>
    <row r="1159" spans="1:14" s="493" customFormat="1" ht="14.1" customHeight="1" x14ac:dyDescent="0.2">
      <c r="A1159" s="484"/>
      <c r="B1159" s="494" t="s">
        <v>2357</v>
      </c>
      <c r="C1159" s="484"/>
      <c r="D1159" s="493" t="s">
        <v>3344</v>
      </c>
      <c r="F1159" s="493" t="s">
        <v>3345</v>
      </c>
      <c r="L1159" s="495">
        <v>563</v>
      </c>
      <c r="M1159" s="496" t="str">
        <f t="shared" si="43"/>
        <v xml:space="preserve">LED High Bay </v>
      </c>
      <c r="N1159" s="493" t="str">
        <f t="shared" si="44"/>
        <v>E</v>
      </c>
    </row>
    <row r="1160" spans="1:14" s="493" customFormat="1" ht="14.1" customHeight="1" x14ac:dyDescent="0.2">
      <c r="A1160" s="484"/>
      <c r="B1160" s="494" t="s">
        <v>2357</v>
      </c>
      <c r="C1160" s="484"/>
      <c r="D1160" s="493" t="s">
        <v>3346</v>
      </c>
      <c r="F1160" s="493" t="s">
        <v>3347</v>
      </c>
      <c r="L1160" s="495">
        <v>564</v>
      </c>
      <c r="M1160" s="496" t="str">
        <f t="shared" si="43"/>
        <v xml:space="preserve">LED High Bay </v>
      </c>
      <c r="N1160" s="493" t="str">
        <f t="shared" si="44"/>
        <v>E</v>
      </c>
    </row>
    <row r="1161" spans="1:14" s="493" customFormat="1" ht="14.1" customHeight="1" x14ac:dyDescent="0.2">
      <c r="A1161" s="484"/>
      <c r="B1161" s="494" t="s">
        <v>2357</v>
      </c>
      <c r="C1161" s="484"/>
      <c r="D1161" s="493" t="s">
        <v>3348</v>
      </c>
      <c r="F1161" s="493" t="s">
        <v>3349</v>
      </c>
      <c r="L1161" s="495">
        <v>565</v>
      </c>
      <c r="M1161" s="496" t="str">
        <f t="shared" si="43"/>
        <v xml:space="preserve">LED High Bay </v>
      </c>
      <c r="N1161" s="493" t="str">
        <f t="shared" si="44"/>
        <v>E</v>
      </c>
    </row>
    <row r="1162" spans="1:14" s="493" customFormat="1" ht="14.1" customHeight="1" x14ac:dyDescent="0.2">
      <c r="A1162" s="484"/>
      <c r="B1162" s="494" t="s">
        <v>2357</v>
      </c>
      <c r="C1162" s="484"/>
      <c r="D1162" s="493" t="s">
        <v>3350</v>
      </c>
      <c r="F1162" s="493" t="s">
        <v>3351</v>
      </c>
      <c r="L1162" s="495">
        <v>566</v>
      </c>
      <c r="M1162" s="496" t="str">
        <f t="shared" si="43"/>
        <v xml:space="preserve">LED High Bay </v>
      </c>
      <c r="N1162" s="493" t="str">
        <f t="shared" si="44"/>
        <v>E</v>
      </c>
    </row>
    <row r="1163" spans="1:14" s="493" customFormat="1" ht="14.1" customHeight="1" x14ac:dyDescent="0.2">
      <c r="A1163" s="484"/>
      <c r="B1163" s="494" t="s">
        <v>2357</v>
      </c>
      <c r="C1163" s="484"/>
      <c r="D1163" s="493" t="s">
        <v>3352</v>
      </c>
      <c r="F1163" s="493" t="s">
        <v>3353</v>
      </c>
      <c r="L1163" s="495">
        <v>567</v>
      </c>
      <c r="M1163" s="496" t="str">
        <f t="shared" si="43"/>
        <v xml:space="preserve">LED High Bay </v>
      </c>
      <c r="N1163" s="493" t="str">
        <f t="shared" si="44"/>
        <v>E</v>
      </c>
    </row>
    <row r="1164" spans="1:14" s="493" customFormat="1" ht="14.1" customHeight="1" x14ac:dyDescent="0.2">
      <c r="A1164" s="484"/>
      <c r="B1164" s="494" t="s">
        <v>2357</v>
      </c>
      <c r="C1164" s="484"/>
      <c r="D1164" s="493" t="s">
        <v>3354</v>
      </c>
      <c r="F1164" s="493" t="s">
        <v>3355</v>
      </c>
      <c r="L1164" s="495">
        <v>568</v>
      </c>
      <c r="M1164" s="496" t="str">
        <f t="shared" si="43"/>
        <v xml:space="preserve">LED High Bay </v>
      </c>
      <c r="N1164" s="493" t="str">
        <f t="shared" si="44"/>
        <v>E</v>
      </c>
    </row>
    <row r="1165" spans="1:14" s="493" customFormat="1" ht="14.1" customHeight="1" x14ac:dyDescent="0.2">
      <c r="A1165" s="484"/>
      <c r="B1165" s="494" t="s">
        <v>2357</v>
      </c>
      <c r="C1165" s="484"/>
      <c r="D1165" s="493" t="s">
        <v>3356</v>
      </c>
      <c r="F1165" s="493" t="s">
        <v>3357</v>
      </c>
      <c r="L1165" s="495">
        <v>569</v>
      </c>
      <c r="M1165" s="496" t="str">
        <f t="shared" si="43"/>
        <v xml:space="preserve">LED High Bay </v>
      </c>
      <c r="N1165" s="493" t="str">
        <f t="shared" si="44"/>
        <v>E</v>
      </c>
    </row>
    <row r="1166" spans="1:14" s="493" customFormat="1" ht="14.1" customHeight="1" x14ac:dyDescent="0.2">
      <c r="A1166" s="484"/>
      <c r="B1166" s="494" t="s">
        <v>2357</v>
      </c>
      <c r="C1166" s="484"/>
      <c r="D1166" s="493" t="s">
        <v>3358</v>
      </c>
      <c r="F1166" s="493" t="s">
        <v>3359</v>
      </c>
      <c r="L1166" s="495">
        <v>570</v>
      </c>
      <c r="M1166" s="496" t="str">
        <f t="shared" si="43"/>
        <v xml:space="preserve">LED High Bay </v>
      </c>
      <c r="N1166" s="493" t="str">
        <f t="shared" si="44"/>
        <v>E</v>
      </c>
    </row>
    <row r="1167" spans="1:14" s="493" customFormat="1" ht="14.1" customHeight="1" x14ac:dyDescent="0.2">
      <c r="A1167" s="484"/>
      <c r="B1167" s="494" t="s">
        <v>2357</v>
      </c>
      <c r="C1167" s="484"/>
      <c r="D1167" s="493" t="s">
        <v>3360</v>
      </c>
      <c r="F1167" s="493" t="s">
        <v>3361</v>
      </c>
      <c r="L1167" s="495">
        <v>571</v>
      </c>
      <c r="M1167" s="496" t="str">
        <f t="shared" si="43"/>
        <v xml:space="preserve">LED High Bay </v>
      </c>
      <c r="N1167" s="493" t="str">
        <f t="shared" si="44"/>
        <v>E</v>
      </c>
    </row>
    <row r="1168" spans="1:14" s="493" customFormat="1" ht="14.1" customHeight="1" x14ac:dyDescent="0.2">
      <c r="A1168" s="484"/>
      <c r="B1168" s="494" t="s">
        <v>2357</v>
      </c>
      <c r="C1168" s="484"/>
      <c r="D1168" s="493" t="s">
        <v>3362</v>
      </c>
      <c r="F1168" s="493" t="s">
        <v>3363</v>
      </c>
      <c r="L1168" s="495">
        <v>572</v>
      </c>
      <c r="M1168" s="496" t="str">
        <f t="shared" si="43"/>
        <v xml:space="preserve">LED High Bay </v>
      </c>
      <c r="N1168" s="493" t="str">
        <f t="shared" si="44"/>
        <v>E</v>
      </c>
    </row>
    <row r="1169" spans="1:14" s="493" customFormat="1" ht="14.1" customHeight="1" x14ac:dyDescent="0.2">
      <c r="A1169" s="484"/>
      <c r="B1169" s="494" t="s">
        <v>2357</v>
      </c>
      <c r="C1169" s="484"/>
      <c r="D1169" s="493" t="s">
        <v>3364</v>
      </c>
      <c r="F1169" s="493" t="s">
        <v>3365</v>
      </c>
      <c r="L1169" s="495">
        <v>573</v>
      </c>
      <c r="M1169" s="496" t="str">
        <f t="shared" si="43"/>
        <v xml:space="preserve">LED High Bay </v>
      </c>
      <c r="N1169" s="493" t="str">
        <f t="shared" si="44"/>
        <v>E</v>
      </c>
    </row>
    <row r="1170" spans="1:14" s="493" customFormat="1" ht="14.1" customHeight="1" x14ac:dyDescent="0.2">
      <c r="A1170" s="484"/>
      <c r="B1170" s="494" t="s">
        <v>2357</v>
      </c>
      <c r="C1170" s="484"/>
      <c r="D1170" s="493" t="s">
        <v>3366</v>
      </c>
      <c r="F1170" s="493" t="s">
        <v>3367</v>
      </c>
      <c r="L1170" s="495">
        <v>574</v>
      </c>
      <c r="M1170" s="496" t="str">
        <f t="shared" si="43"/>
        <v xml:space="preserve">LED High Bay </v>
      </c>
      <c r="N1170" s="493" t="str">
        <f t="shared" si="44"/>
        <v>E</v>
      </c>
    </row>
    <row r="1171" spans="1:14" s="493" customFormat="1" ht="14.1" customHeight="1" x14ac:dyDescent="0.2">
      <c r="A1171" s="484"/>
      <c r="B1171" s="494" t="s">
        <v>2357</v>
      </c>
      <c r="C1171" s="484"/>
      <c r="D1171" s="493" t="s">
        <v>3368</v>
      </c>
      <c r="F1171" s="493" t="s">
        <v>3369</v>
      </c>
      <c r="L1171" s="495">
        <v>575</v>
      </c>
      <c r="M1171" s="496" t="str">
        <f t="shared" si="43"/>
        <v xml:space="preserve">LED High Bay </v>
      </c>
      <c r="N1171" s="493" t="str">
        <f t="shared" si="44"/>
        <v>E</v>
      </c>
    </row>
    <row r="1172" spans="1:14" s="493" customFormat="1" ht="14.1" customHeight="1" x14ac:dyDescent="0.2">
      <c r="A1172" s="484"/>
      <c r="B1172" s="494" t="s">
        <v>2357</v>
      </c>
      <c r="C1172" s="484"/>
      <c r="D1172" s="493" t="s">
        <v>3370</v>
      </c>
      <c r="F1172" s="493" t="s">
        <v>3371</v>
      </c>
      <c r="L1172" s="495">
        <v>576</v>
      </c>
      <c r="M1172" s="496" t="str">
        <f t="shared" si="43"/>
        <v xml:space="preserve">LED High Bay </v>
      </c>
      <c r="N1172" s="493" t="str">
        <f t="shared" si="44"/>
        <v>E</v>
      </c>
    </row>
    <row r="1173" spans="1:14" s="493" customFormat="1" ht="14.1" customHeight="1" x14ac:dyDescent="0.2">
      <c r="A1173" s="484"/>
      <c r="B1173" s="494" t="s">
        <v>2357</v>
      </c>
      <c r="C1173" s="484"/>
      <c r="D1173" s="493" t="s">
        <v>3372</v>
      </c>
      <c r="F1173" s="493" t="s">
        <v>3373</v>
      </c>
      <c r="L1173" s="495">
        <v>577</v>
      </c>
      <c r="M1173" s="496" t="str">
        <f t="shared" si="43"/>
        <v xml:space="preserve">LED High Bay </v>
      </c>
      <c r="N1173" s="493" t="str">
        <f t="shared" si="44"/>
        <v>E</v>
      </c>
    </row>
    <row r="1174" spans="1:14" s="493" customFormat="1" ht="14.1" customHeight="1" x14ac:dyDescent="0.2">
      <c r="A1174" s="484"/>
      <c r="B1174" s="494" t="s">
        <v>2357</v>
      </c>
      <c r="C1174" s="484"/>
      <c r="D1174" s="493" t="s">
        <v>3374</v>
      </c>
      <c r="F1174" s="493" t="s">
        <v>3375</v>
      </c>
      <c r="L1174" s="495">
        <v>578</v>
      </c>
      <c r="M1174" s="496" t="str">
        <f t="shared" si="43"/>
        <v xml:space="preserve">LED High Bay </v>
      </c>
      <c r="N1174" s="493" t="str">
        <f t="shared" si="44"/>
        <v>E</v>
      </c>
    </row>
    <row r="1175" spans="1:14" s="493" customFormat="1" ht="14.1" customHeight="1" x14ac:dyDescent="0.2">
      <c r="A1175" s="484"/>
      <c r="B1175" s="494" t="s">
        <v>2357</v>
      </c>
      <c r="C1175" s="484"/>
      <c r="D1175" s="493" t="s">
        <v>3376</v>
      </c>
      <c r="F1175" s="493" t="s">
        <v>3377</v>
      </c>
      <c r="L1175" s="495">
        <v>579</v>
      </c>
      <c r="M1175" s="496" t="str">
        <f t="shared" si="43"/>
        <v xml:space="preserve">LED High Bay </v>
      </c>
      <c r="N1175" s="493" t="str">
        <f t="shared" si="44"/>
        <v>E</v>
      </c>
    </row>
    <row r="1176" spans="1:14" s="493" customFormat="1" ht="14.1" customHeight="1" x14ac:dyDescent="0.2">
      <c r="A1176" s="484"/>
      <c r="B1176" s="494" t="s">
        <v>2357</v>
      </c>
      <c r="C1176" s="484"/>
      <c r="D1176" s="493" t="s">
        <v>3378</v>
      </c>
      <c r="F1176" s="493" t="s">
        <v>3379</v>
      </c>
      <c r="L1176" s="495">
        <v>580</v>
      </c>
      <c r="M1176" s="496" t="str">
        <f t="shared" si="43"/>
        <v xml:space="preserve">LED High Bay </v>
      </c>
      <c r="N1176" s="493" t="str">
        <f t="shared" si="44"/>
        <v>E</v>
      </c>
    </row>
    <row r="1177" spans="1:14" s="493" customFormat="1" ht="14.1" customHeight="1" x14ac:dyDescent="0.2">
      <c r="A1177" s="484"/>
      <c r="B1177" s="494" t="s">
        <v>2357</v>
      </c>
      <c r="C1177" s="484"/>
      <c r="D1177" s="493" t="s">
        <v>3380</v>
      </c>
      <c r="F1177" s="493" t="s">
        <v>3381</v>
      </c>
      <c r="L1177" s="495">
        <v>581</v>
      </c>
      <c r="M1177" s="496" t="str">
        <f t="shared" si="43"/>
        <v xml:space="preserve">LED High Bay </v>
      </c>
      <c r="N1177" s="493" t="str">
        <f t="shared" si="44"/>
        <v>E</v>
      </c>
    </row>
    <row r="1178" spans="1:14" s="493" customFormat="1" ht="14.1" customHeight="1" x14ac:dyDescent="0.2">
      <c r="A1178" s="484"/>
      <c r="B1178" s="494" t="s">
        <v>2357</v>
      </c>
      <c r="C1178" s="484"/>
      <c r="D1178" s="493" t="s">
        <v>3382</v>
      </c>
      <c r="F1178" s="493" t="s">
        <v>3383</v>
      </c>
      <c r="L1178" s="495">
        <v>582</v>
      </c>
      <c r="M1178" s="496" t="str">
        <f t="shared" si="43"/>
        <v xml:space="preserve">LED High Bay </v>
      </c>
      <c r="N1178" s="493" t="str">
        <f t="shared" si="44"/>
        <v>E</v>
      </c>
    </row>
    <row r="1179" spans="1:14" s="493" customFormat="1" ht="14.1" customHeight="1" x14ac:dyDescent="0.2">
      <c r="A1179" s="484"/>
      <c r="B1179" s="494" t="s">
        <v>2357</v>
      </c>
      <c r="C1179" s="484"/>
      <c r="D1179" s="493" t="s">
        <v>3384</v>
      </c>
      <c r="F1179" s="493" t="s">
        <v>3385</v>
      </c>
      <c r="L1179" s="495">
        <v>583</v>
      </c>
      <c r="M1179" s="496" t="str">
        <f t="shared" si="43"/>
        <v xml:space="preserve">LED High Bay </v>
      </c>
      <c r="N1179" s="493" t="str">
        <f t="shared" si="44"/>
        <v>E</v>
      </c>
    </row>
    <row r="1180" spans="1:14" s="493" customFormat="1" ht="14.1" customHeight="1" x14ac:dyDescent="0.2">
      <c r="A1180" s="484"/>
      <c r="B1180" s="494" t="s">
        <v>2357</v>
      </c>
      <c r="C1180" s="484"/>
      <c r="D1180" s="493" t="s">
        <v>3386</v>
      </c>
      <c r="F1180" s="493" t="s">
        <v>3387</v>
      </c>
      <c r="L1180" s="495">
        <v>584</v>
      </c>
      <c r="M1180" s="496" t="str">
        <f t="shared" si="43"/>
        <v xml:space="preserve">LED High Bay </v>
      </c>
      <c r="N1180" s="493" t="str">
        <f t="shared" si="44"/>
        <v>E</v>
      </c>
    </row>
    <row r="1181" spans="1:14" s="493" customFormat="1" ht="14.1" customHeight="1" x14ac:dyDescent="0.2">
      <c r="A1181" s="484"/>
      <c r="B1181" s="494" t="s">
        <v>2357</v>
      </c>
      <c r="C1181" s="484"/>
      <c r="D1181" s="493" t="s">
        <v>3388</v>
      </c>
      <c r="F1181" s="493" t="s">
        <v>3389</v>
      </c>
      <c r="L1181" s="495">
        <v>585</v>
      </c>
      <c r="M1181" s="496" t="str">
        <f t="shared" si="43"/>
        <v xml:space="preserve">LED High Bay </v>
      </c>
      <c r="N1181" s="493" t="str">
        <f t="shared" si="44"/>
        <v>E</v>
      </c>
    </row>
    <row r="1182" spans="1:14" s="493" customFormat="1" ht="14.1" customHeight="1" x14ac:dyDescent="0.2">
      <c r="A1182" s="484"/>
      <c r="B1182" s="494" t="s">
        <v>2357</v>
      </c>
      <c r="C1182" s="484"/>
      <c r="D1182" s="493" t="s">
        <v>3390</v>
      </c>
      <c r="F1182" s="493" t="s">
        <v>3391</v>
      </c>
      <c r="L1182" s="495">
        <v>586</v>
      </c>
      <c r="M1182" s="496" t="str">
        <f t="shared" si="43"/>
        <v xml:space="preserve">LED High Bay </v>
      </c>
      <c r="N1182" s="493" t="str">
        <f t="shared" si="44"/>
        <v>E</v>
      </c>
    </row>
    <row r="1183" spans="1:14" s="493" customFormat="1" ht="14.1" customHeight="1" x14ac:dyDescent="0.2">
      <c r="A1183" s="484"/>
      <c r="B1183" s="494" t="s">
        <v>2357</v>
      </c>
      <c r="C1183" s="484"/>
      <c r="D1183" s="493" t="s">
        <v>3392</v>
      </c>
      <c r="F1183" s="493" t="s">
        <v>3393</v>
      </c>
      <c r="L1183" s="495">
        <v>587</v>
      </c>
      <c r="M1183" s="496" t="str">
        <f t="shared" si="43"/>
        <v xml:space="preserve">LED High Bay </v>
      </c>
      <c r="N1183" s="493" t="str">
        <f t="shared" si="44"/>
        <v>E</v>
      </c>
    </row>
    <row r="1184" spans="1:14" s="493" customFormat="1" ht="14.1" customHeight="1" x14ac:dyDescent="0.2">
      <c r="A1184" s="484"/>
      <c r="B1184" s="494" t="s">
        <v>2357</v>
      </c>
      <c r="C1184" s="484"/>
      <c r="D1184" s="493" t="s">
        <v>3394</v>
      </c>
      <c r="F1184" s="493" t="s">
        <v>3395</v>
      </c>
      <c r="L1184" s="495">
        <v>588</v>
      </c>
      <c r="M1184" s="496" t="str">
        <f t="shared" si="43"/>
        <v xml:space="preserve">LED High Bay </v>
      </c>
      <c r="N1184" s="493" t="str">
        <f t="shared" si="44"/>
        <v>E</v>
      </c>
    </row>
    <row r="1185" spans="1:14" s="493" customFormat="1" ht="14.1" customHeight="1" x14ac:dyDescent="0.2">
      <c r="A1185" s="484"/>
      <c r="B1185" s="494" t="s">
        <v>2357</v>
      </c>
      <c r="C1185" s="484"/>
      <c r="D1185" s="493" t="s">
        <v>3396</v>
      </c>
      <c r="F1185" s="493" t="s">
        <v>3397</v>
      </c>
      <c r="L1185" s="495">
        <v>589</v>
      </c>
      <c r="M1185" s="496" t="str">
        <f t="shared" si="43"/>
        <v xml:space="preserve">LED High Bay </v>
      </c>
      <c r="N1185" s="493" t="str">
        <f t="shared" si="44"/>
        <v>E</v>
      </c>
    </row>
    <row r="1186" spans="1:14" s="493" customFormat="1" ht="14.1" customHeight="1" x14ac:dyDescent="0.2">
      <c r="A1186" s="484"/>
      <c r="B1186" s="494" t="s">
        <v>2357</v>
      </c>
      <c r="C1186" s="484"/>
      <c r="D1186" s="493" t="s">
        <v>3398</v>
      </c>
      <c r="F1186" s="493" t="s">
        <v>3399</v>
      </c>
      <c r="L1186" s="495">
        <v>590</v>
      </c>
      <c r="M1186" s="496" t="str">
        <f t="shared" si="43"/>
        <v xml:space="preserve">LED High Bay </v>
      </c>
      <c r="N1186" s="493" t="str">
        <f t="shared" si="44"/>
        <v>E</v>
      </c>
    </row>
    <row r="1187" spans="1:14" s="493" customFormat="1" ht="14.1" customHeight="1" x14ac:dyDescent="0.2">
      <c r="A1187" s="484"/>
      <c r="B1187" s="494" t="s">
        <v>2357</v>
      </c>
      <c r="C1187" s="484"/>
      <c r="D1187" s="493" t="s">
        <v>3400</v>
      </c>
      <c r="F1187" s="493" t="s">
        <v>3401</v>
      </c>
      <c r="L1187" s="495">
        <v>591</v>
      </c>
      <c r="M1187" s="496" t="str">
        <f t="shared" si="43"/>
        <v xml:space="preserve">LED High Bay </v>
      </c>
      <c r="N1187" s="493" t="str">
        <f t="shared" si="44"/>
        <v>E</v>
      </c>
    </row>
    <row r="1188" spans="1:14" s="493" customFormat="1" ht="14.1" customHeight="1" x14ac:dyDescent="0.2">
      <c r="A1188" s="484"/>
      <c r="B1188" s="494" t="s">
        <v>2357</v>
      </c>
      <c r="C1188" s="484"/>
      <c r="D1188" s="493" t="s">
        <v>3402</v>
      </c>
      <c r="F1188" s="493" t="s">
        <v>3403</v>
      </c>
      <c r="L1188" s="495">
        <v>592</v>
      </c>
      <c r="M1188" s="496" t="str">
        <f t="shared" si="43"/>
        <v xml:space="preserve">LED High Bay </v>
      </c>
      <c r="N1188" s="493" t="str">
        <f t="shared" si="44"/>
        <v>E</v>
      </c>
    </row>
    <row r="1189" spans="1:14" s="493" customFormat="1" ht="14.1" customHeight="1" x14ac:dyDescent="0.2">
      <c r="A1189" s="484"/>
      <c r="B1189" s="494" t="s">
        <v>2357</v>
      </c>
      <c r="C1189" s="484"/>
      <c r="D1189" s="493" t="s">
        <v>3404</v>
      </c>
      <c r="F1189" s="493" t="s">
        <v>3405</v>
      </c>
      <c r="L1189" s="495">
        <v>593</v>
      </c>
      <c r="M1189" s="496" t="str">
        <f t="shared" si="43"/>
        <v xml:space="preserve">LED High Bay </v>
      </c>
      <c r="N1189" s="493" t="str">
        <f t="shared" si="44"/>
        <v>E</v>
      </c>
    </row>
    <row r="1190" spans="1:14" s="493" customFormat="1" ht="14.1" customHeight="1" x14ac:dyDescent="0.2">
      <c r="A1190" s="484"/>
      <c r="B1190" s="494" t="s">
        <v>2357</v>
      </c>
      <c r="C1190" s="484"/>
      <c r="D1190" s="493" t="s">
        <v>3406</v>
      </c>
      <c r="F1190" s="493" t="s">
        <v>3407</v>
      </c>
      <c r="L1190" s="495">
        <v>594</v>
      </c>
      <c r="M1190" s="496" t="str">
        <f t="shared" si="43"/>
        <v xml:space="preserve">LED High Bay </v>
      </c>
      <c r="N1190" s="493" t="str">
        <f t="shared" si="44"/>
        <v>E</v>
      </c>
    </row>
    <row r="1191" spans="1:14" s="493" customFormat="1" ht="14.1" customHeight="1" x14ac:dyDescent="0.2">
      <c r="A1191" s="484"/>
      <c r="B1191" s="494" t="s">
        <v>2357</v>
      </c>
      <c r="C1191" s="484"/>
      <c r="D1191" s="493" t="s">
        <v>3408</v>
      </c>
      <c r="F1191" s="493" t="s">
        <v>3409</v>
      </c>
      <c r="L1191" s="495">
        <v>595</v>
      </c>
      <c r="M1191" s="496" t="str">
        <f t="shared" si="43"/>
        <v xml:space="preserve">LED High Bay </v>
      </c>
      <c r="N1191" s="493" t="str">
        <f t="shared" si="44"/>
        <v>E</v>
      </c>
    </row>
    <row r="1192" spans="1:14" s="493" customFormat="1" ht="14.1" customHeight="1" x14ac:dyDescent="0.2">
      <c r="A1192" s="484"/>
      <c r="B1192" s="494" t="s">
        <v>2357</v>
      </c>
      <c r="C1192" s="484"/>
      <c r="D1192" s="493" t="s">
        <v>3410</v>
      </c>
      <c r="F1192" s="493" t="s">
        <v>3411</v>
      </c>
      <c r="L1192" s="495">
        <v>596</v>
      </c>
      <c r="M1192" s="496" t="str">
        <f t="shared" si="43"/>
        <v xml:space="preserve">LED High Bay </v>
      </c>
      <c r="N1192" s="493" t="str">
        <f t="shared" si="44"/>
        <v>E</v>
      </c>
    </row>
    <row r="1193" spans="1:14" s="493" customFormat="1" ht="14.1" customHeight="1" x14ac:dyDescent="0.2">
      <c r="A1193" s="484"/>
      <c r="B1193" s="494" t="s">
        <v>2357</v>
      </c>
      <c r="C1193" s="484"/>
      <c r="D1193" s="493" t="s">
        <v>3412</v>
      </c>
      <c r="F1193" s="493" t="s">
        <v>3413</v>
      </c>
      <c r="L1193" s="495">
        <v>597</v>
      </c>
      <c r="M1193" s="496" t="str">
        <f t="shared" si="43"/>
        <v xml:space="preserve">LED High Bay </v>
      </c>
      <c r="N1193" s="493" t="str">
        <f t="shared" si="44"/>
        <v>E</v>
      </c>
    </row>
    <row r="1194" spans="1:14" s="493" customFormat="1" ht="14.1" customHeight="1" x14ac:dyDescent="0.2">
      <c r="A1194" s="484"/>
      <c r="B1194" s="494" t="s">
        <v>2357</v>
      </c>
      <c r="C1194" s="484"/>
      <c r="D1194" s="493" t="s">
        <v>3414</v>
      </c>
      <c r="F1194" s="493" t="s">
        <v>3415</v>
      </c>
      <c r="L1194" s="495">
        <v>598</v>
      </c>
      <c r="M1194" s="496" t="str">
        <f t="shared" si="43"/>
        <v xml:space="preserve">LED High Bay </v>
      </c>
      <c r="N1194" s="493" t="str">
        <f t="shared" si="44"/>
        <v>E</v>
      </c>
    </row>
    <row r="1195" spans="1:14" s="493" customFormat="1" ht="14.1" customHeight="1" x14ac:dyDescent="0.2">
      <c r="A1195" s="484"/>
      <c r="B1195" s="494" t="s">
        <v>2357</v>
      </c>
      <c r="C1195" s="484"/>
      <c r="D1195" s="493" t="s">
        <v>3416</v>
      </c>
      <c r="F1195" s="493" t="s">
        <v>3417</v>
      </c>
      <c r="L1195" s="495">
        <v>599</v>
      </c>
      <c r="M1195" s="496" t="str">
        <f t="shared" si="43"/>
        <v xml:space="preserve">LED High Bay </v>
      </c>
      <c r="N1195" s="493" t="str">
        <f t="shared" si="44"/>
        <v>E</v>
      </c>
    </row>
    <row r="1196" spans="1:14" s="493" customFormat="1" ht="14.1" customHeight="1" x14ac:dyDescent="0.2">
      <c r="A1196" s="484"/>
      <c r="B1196" s="494" t="s">
        <v>2357</v>
      </c>
      <c r="C1196" s="484"/>
      <c r="D1196" s="493" t="s">
        <v>3418</v>
      </c>
      <c r="F1196" s="493" t="s">
        <v>3419</v>
      </c>
      <c r="L1196" s="495">
        <v>600</v>
      </c>
      <c r="M1196" s="496" t="str">
        <f t="shared" ref="M1196:M1259" si="45">B1196</f>
        <v xml:space="preserve">LED High Bay </v>
      </c>
      <c r="N1196" s="493" t="str">
        <f t="shared" ref="N1196:N1259" si="46">MID(D1196,3,1)</f>
        <v>E</v>
      </c>
    </row>
    <row r="1197" spans="1:14" s="493" customFormat="1" ht="14.1" customHeight="1" x14ac:dyDescent="0.2">
      <c r="A1197" s="484"/>
      <c r="B1197" s="494" t="s">
        <v>2357</v>
      </c>
      <c r="C1197" s="484"/>
      <c r="D1197" s="493" t="s">
        <v>3420</v>
      </c>
      <c r="F1197" s="493" t="s">
        <v>3421</v>
      </c>
      <c r="L1197" s="495">
        <v>601</v>
      </c>
      <c r="M1197" s="496" t="str">
        <f t="shared" si="45"/>
        <v xml:space="preserve">LED High Bay </v>
      </c>
      <c r="N1197" s="493" t="str">
        <f t="shared" si="46"/>
        <v>E</v>
      </c>
    </row>
    <row r="1198" spans="1:14" s="493" customFormat="1" ht="14.1" customHeight="1" x14ac:dyDescent="0.2">
      <c r="A1198" s="484"/>
      <c r="B1198" s="494" t="s">
        <v>2357</v>
      </c>
      <c r="C1198" s="484"/>
      <c r="D1198" s="493" t="s">
        <v>3422</v>
      </c>
      <c r="F1198" s="493" t="s">
        <v>3423</v>
      </c>
      <c r="L1198" s="495">
        <v>622</v>
      </c>
      <c r="M1198" s="496" t="str">
        <f t="shared" si="45"/>
        <v xml:space="preserve">LED High Bay </v>
      </c>
      <c r="N1198" s="493" t="str">
        <f t="shared" si="46"/>
        <v>E</v>
      </c>
    </row>
    <row r="1199" spans="1:14" s="493" customFormat="1" ht="14.1" customHeight="1" x14ac:dyDescent="0.2">
      <c r="A1199" s="484"/>
      <c r="B1199" s="494" t="s">
        <v>2357</v>
      </c>
      <c r="C1199" s="484"/>
      <c r="D1199" s="493" t="s">
        <v>3424</v>
      </c>
      <c r="F1199" s="493" t="s">
        <v>3425</v>
      </c>
      <c r="L1199" s="495">
        <v>692</v>
      </c>
      <c r="M1199" s="496" t="str">
        <f t="shared" si="45"/>
        <v xml:space="preserve">LED High Bay </v>
      </c>
      <c r="N1199" s="493" t="str">
        <f t="shared" si="46"/>
        <v>E</v>
      </c>
    </row>
    <row r="1200" spans="1:14" s="493" customFormat="1" ht="14.1" customHeight="1" x14ac:dyDescent="0.2">
      <c r="A1200" s="484"/>
      <c r="B1200" s="494" t="s">
        <v>2357</v>
      </c>
      <c r="C1200" s="484"/>
      <c r="D1200" s="493" t="s">
        <v>3426</v>
      </c>
      <c r="F1200" s="493" t="s">
        <v>3427</v>
      </c>
      <c r="L1200" s="495">
        <v>727</v>
      </c>
      <c r="M1200" s="496" t="str">
        <f t="shared" si="45"/>
        <v xml:space="preserve">LED High Bay </v>
      </c>
      <c r="N1200" s="493" t="str">
        <f t="shared" si="46"/>
        <v>E</v>
      </c>
    </row>
    <row r="1201" spans="1:14" s="493" customFormat="1" ht="14.1" customHeight="1" x14ac:dyDescent="0.2">
      <c r="A1201" s="484"/>
      <c r="B1201" s="494" t="s">
        <v>2357</v>
      </c>
      <c r="C1201" s="484"/>
      <c r="D1201" s="493" t="s">
        <v>3428</v>
      </c>
      <c r="F1201" s="493" t="s">
        <v>3429</v>
      </c>
      <c r="L1201" s="495">
        <v>932</v>
      </c>
      <c r="M1201" s="496" t="str">
        <f t="shared" si="45"/>
        <v xml:space="preserve">LED High Bay </v>
      </c>
      <c r="N1201" s="493" t="str">
        <f t="shared" si="46"/>
        <v>E</v>
      </c>
    </row>
    <row r="1202" spans="1:14" s="493" customFormat="1" ht="14.1" customHeight="1" x14ac:dyDescent="0.2">
      <c r="A1202" s="484"/>
      <c r="B1202" s="494" t="s">
        <v>3430</v>
      </c>
      <c r="C1202" s="484"/>
      <c r="D1202" s="493" t="s">
        <v>3431</v>
      </c>
      <c r="F1202" s="493" t="s">
        <v>3432</v>
      </c>
      <c r="L1202" s="496">
        <v>100</v>
      </c>
      <c r="M1202" s="496" t="str">
        <f t="shared" si="45"/>
        <v>LED Interior Parking Garage Lighting Fixtures</v>
      </c>
      <c r="N1202" s="493" t="str">
        <f t="shared" si="46"/>
        <v>L</v>
      </c>
    </row>
    <row r="1203" spans="1:14" s="493" customFormat="1" ht="14.1" customHeight="1" x14ac:dyDescent="0.2">
      <c r="A1203" s="484"/>
      <c r="B1203" s="494" t="s">
        <v>3430</v>
      </c>
      <c r="C1203" s="484"/>
      <c r="D1203" s="493" t="s">
        <v>3433</v>
      </c>
      <c r="F1203" s="493" t="s">
        <v>3434</v>
      </c>
      <c r="L1203" s="496">
        <v>101</v>
      </c>
      <c r="M1203" s="496" t="str">
        <f t="shared" si="45"/>
        <v>LED Interior Parking Garage Lighting Fixtures</v>
      </c>
      <c r="N1203" s="493" t="str">
        <f t="shared" si="46"/>
        <v>L</v>
      </c>
    </row>
    <row r="1204" spans="1:14" s="493" customFormat="1" ht="14.1" customHeight="1" x14ac:dyDescent="0.2">
      <c r="A1204" s="484"/>
      <c r="B1204" s="494" t="s">
        <v>3430</v>
      </c>
      <c r="C1204" s="484"/>
      <c r="D1204" s="493" t="s">
        <v>3435</v>
      </c>
      <c r="F1204" s="493" t="s">
        <v>3436</v>
      </c>
      <c r="L1204" s="496">
        <v>102</v>
      </c>
      <c r="M1204" s="496" t="str">
        <f t="shared" si="45"/>
        <v>LED Interior Parking Garage Lighting Fixtures</v>
      </c>
      <c r="N1204" s="493" t="str">
        <f t="shared" si="46"/>
        <v>L</v>
      </c>
    </row>
    <row r="1205" spans="1:14" s="493" customFormat="1" ht="14.1" customHeight="1" x14ac:dyDescent="0.2">
      <c r="A1205" s="484"/>
      <c r="B1205" s="494" t="s">
        <v>3430</v>
      </c>
      <c r="C1205" s="484"/>
      <c r="D1205" s="493" t="s">
        <v>3437</v>
      </c>
      <c r="F1205" s="493" t="s">
        <v>3438</v>
      </c>
      <c r="L1205" s="496">
        <v>103</v>
      </c>
      <c r="M1205" s="496" t="str">
        <f t="shared" si="45"/>
        <v>LED Interior Parking Garage Lighting Fixtures</v>
      </c>
      <c r="N1205" s="493" t="str">
        <f t="shared" si="46"/>
        <v>L</v>
      </c>
    </row>
    <row r="1206" spans="1:14" s="493" customFormat="1" ht="14.1" customHeight="1" x14ac:dyDescent="0.2">
      <c r="A1206" s="484"/>
      <c r="B1206" s="494" t="s">
        <v>3430</v>
      </c>
      <c r="C1206" s="484"/>
      <c r="D1206" s="493" t="s">
        <v>3439</v>
      </c>
      <c r="F1206" s="493" t="s">
        <v>3440</v>
      </c>
      <c r="L1206" s="496">
        <v>104</v>
      </c>
      <c r="M1206" s="496" t="str">
        <f t="shared" si="45"/>
        <v>LED Interior Parking Garage Lighting Fixtures</v>
      </c>
      <c r="N1206" s="493" t="str">
        <f t="shared" si="46"/>
        <v>L</v>
      </c>
    </row>
    <row r="1207" spans="1:14" s="493" customFormat="1" ht="14.1" customHeight="1" x14ac:dyDescent="0.2">
      <c r="A1207" s="484"/>
      <c r="B1207" s="494" t="s">
        <v>3430</v>
      </c>
      <c r="C1207" s="484"/>
      <c r="D1207" s="493" t="s">
        <v>3441</v>
      </c>
      <c r="F1207" s="493" t="s">
        <v>3442</v>
      </c>
      <c r="L1207" s="496">
        <v>105</v>
      </c>
      <c r="M1207" s="496" t="str">
        <f t="shared" si="45"/>
        <v>LED Interior Parking Garage Lighting Fixtures</v>
      </c>
      <c r="N1207" s="493" t="str">
        <f t="shared" si="46"/>
        <v>L</v>
      </c>
    </row>
    <row r="1208" spans="1:14" s="493" customFormat="1" ht="14.1" customHeight="1" x14ac:dyDescent="0.2">
      <c r="A1208" s="484"/>
      <c r="B1208" s="494" t="s">
        <v>3430</v>
      </c>
      <c r="C1208" s="484"/>
      <c r="D1208" s="493" t="s">
        <v>3443</v>
      </c>
      <c r="F1208" s="484" t="s">
        <v>3444</v>
      </c>
      <c r="G1208" s="484"/>
      <c r="L1208" s="496">
        <v>106</v>
      </c>
      <c r="M1208" s="496" t="str">
        <f t="shared" si="45"/>
        <v>LED Interior Parking Garage Lighting Fixtures</v>
      </c>
      <c r="N1208" s="493" t="str">
        <f t="shared" si="46"/>
        <v>L</v>
      </c>
    </row>
    <row r="1209" spans="1:14" s="493" customFormat="1" ht="14.1" customHeight="1" x14ac:dyDescent="0.2">
      <c r="A1209" s="484"/>
      <c r="B1209" s="494" t="s">
        <v>3430</v>
      </c>
      <c r="C1209" s="484"/>
      <c r="D1209" s="493" t="s">
        <v>3445</v>
      </c>
      <c r="F1209" s="484" t="s">
        <v>3446</v>
      </c>
      <c r="G1209" s="484"/>
      <c r="L1209" s="496">
        <v>107</v>
      </c>
      <c r="M1209" s="496" t="str">
        <f t="shared" si="45"/>
        <v>LED Interior Parking Garage Lighting Fixtures</v>
      </c>
      <c r="N1209" s="493" t="str">
        <f t="shared" si="46"/>
        <v>L</v>
      </c>
    </row>
    <row r="1210" spans="1:14" s="493" customFormat="1" ht="14.1" customHeight="1" x14ac:dyDescent="0.2">
      <c r="A1210" s="484"/>
      <c r="B1210" s="494" t="s">
        <v>3430</v>
      </c>
      <c r="C1210" s="484"/>
      <c r="D1210" s="493" t="s">
        <v>3447</v>
      </c>
      <c r="F1210" s="484" t="s">
        <v>3448</v>
      </c>
      <c r="G1210" s="484"/>
      <c r="L1210" s="496">
        <v>108</v>
      </c>
      <c r="M1210" s="496" t="str">
        <f t="shared" si="45"/>
        <v>LED Interior Parking Garage Lighting Fixtures</v>
      </c>
      <c r="N1210" s="493" t="str">
        <f t="shared" si="46"/>
        <v>L</v>
      </c>
    </row>
    <row r="1211" spans="1:14" s="493" customFormat="1" ht="14.1" customHeight="1" x14ac:dyDescent="0.2">
      <c r="A1211" s="484"/>
      <c r="B1211" s="494" t="s">
        <v>3430</v>
      </c>
      <c r="C1211" s="484"/>
      <c r="D1211" s="493" t="s">
        <v>3449</v>
      </c>
      <c r="F1211" s="484" t="s">
        <v>3450</v>
      </c>
      <c r="G1211" s="484"/>
      <c r="L1211" s="496">
        <v>109</v>
      </c>
      <c r="M1211" s="496" t="str">
        <f t="shared" si="45"/>
        <v>LED Interior Parking Garage Lighting Fixtures</v>
      </c>
      <c r="N1211" s="493" t="str">
        <f t="shared" si="46"/>
        <v>L</v>
      </c>
    </row>
    <row r="1212" spans="1:14" s="493" customFormat="1" ht="14.1" customHeight="1" x14ac:dyDescent="0.2">
      <c r="A1212" s="484"/>
      <c r="B1212" s="494" t="s">
        <v>3430</v>
      </c>
      <c r="C1212" s="484"/>
      <c r="D1212" s="493" t="s">
        <v>3451</v>
      </c>
      <c r="F1212" s="493" t="s">
        <v>3452</v>
      </c>
      <c r="L1212" s="496">
        <v>110</v>
      </c>
      <c r="M1212" s="496" t="str">
        <f t="shared" si="45"/>
        <v>LED Interior Parking Garage Lighting Fixtures</v>
      </c>
      <c r="N1212" s="493" t="str">
        <f t="shared" si="46"/>
        <v>L</v>
      </c>
    </row>
    <row r="1213" spans="1:14" s="493" customFormat="1" ht="14.1" customHeight="1" x14ac:dyDescent="0.2">
      <c r="A1213" s="484"/>
      <c r="B1213" s="494" t="s">
        <v>3430</v>
      </c>
      <c r="C1213" s="484"/>
      <c r="D1213" s="493" t="s">
        <v>3453</v>
      </c>
      <c r="F1213" s="484" t="s">
        <v>3454</v>
      </c>
      <c r="G1213" s="484"/>
      <c r="L1213" s="496">
        <v>111</v>
      </c>
      <c r="M1213" s="496" t="str">
        <f t="shared" si="45"/>
        <v>LED Interior Parking Garage Lighting Fixtures</v>
      </c>
      <c r="N1213" s="493" t="str">
        <f t="shared" si="46"/>
        <v>L</v>
      </c>
    </row>
    <row r="1214" spans="1:14" s="493" customFormat="1" ht="14.1" customHeight="1" x14ac:dyDescent="0.2">
      <c r="A1214" s="484"/>
      <c r="B1214" s="494" t="s">
        <v>3430</v>
      </c>
      <c r="C1214" s="484"/>
      <c r="D1214" s="493" t="s">
        <v>3455</v>
      </c>
      <c r="F1214" s="484" t="s">
        <v>3456</v>
      </c>
      <c r="G1214" s="484"/>
      <c r="L1214" s="496">
        <v>112</v>
      </c>
      <c r="M1214" s="496" t="str">
        <f t="shared" si="45"/>
        <v>LED Interior Parking Garage Lighting Fixtures</v>
      </c>
      <c r="N1214" s="493" t="str">
        <f t="shared" si="46"/>
        <v>L</v>
      </c>
    </row>
    <row r="1215" spans="1:14" s="493" customFormat="1" ht="14.1" customHeight="1" x14ac:dyDescent="0.2">
      <c r="A1215" s="484"/>
      <c r="B1215" s="494" t="s">
        <v>3430</v>
      </c>
      <c r="C1215" s="484"/>
      <c r="D1215" s="493" t="s">
        <v>3457</v>
      </c>
      <c r="F1215" s="484" t="s">
        <v>3458</v>
      </c>
      <c r="G1215" s="484"/>
      <c r="L1215" s="496">
        <v>113</v>
      </c>
      <c r="M1215" s="496" t="str">
        <f t="shared" si="45"/>
        <v>LED Interior Parking Garage Lighting Fixtures</v>
      </c>
      <c r="N1215" s="493" t="str">
        <f t="shared" si="46"/>
        <v>L</v>
      </c>
    </row>
    <row r="1216" spans="1:14" s="493" customFormat="1" ht="14.1" customHeight="1" x14ac:dyDescent="0.2">
      <c r="A1216" s="484"/>
      <c r="B1216" s="494" t="s">
        <v>3430</v>
      </c>
      <c r="C1216" s="484"/>
      <c r="D1216" s="493" t="s">
        <v>3459</v>
      </c>
      <c r="F1216" s="484" t="s">
        <v>3460</v>
      </c>
      <c r="G1216" s="484"/>
      <c r="L1216" s="496">
        <v>114</v>
      </c>
      <c r="M1216" s="496" t="str">
        <f t="shared" si="45"/>
        <v>LED Interior Parking Garage Lighting Fixtures</v>
      </c>
      <c r="N1216" s="493" t="str">
        <f t="shared" si="46"/>
        <v>L</v>
      </c>
    </row>
    <row r="1217" spans="1:14" s="493" customFormat="1" ht="14.1" customHeight="1" x14ac:dyDescent="0.2">
      <c r="A1217" s="484"/>
      <c r="B1217" s="494" t="s">
        <v>3430</v>
      </c>
      <c r="C1217" s="484"/>
      <c r="D1217" s="493" t="s">
        <v>3461</v>
      </c>
      <c r="F1217" s="493" t="s">
        <v>3462</v>
      </c>
      <c r="L1217" s="496">
        <v>115</v>
      </c>
      <c r="M1217" s="496" t="str">
        <f t="shared" si="45"/>
        <v>LED Interior Parking Garage Lighting Fixtures</v>
      </c>
      <c r="N1217" s="493" t="str">
        <f t="shared" si="46"/>
        <v>L</v>
      </c>
    </row>
    <row r="1218" spans="1:14" s="493" customFormat="1" ht="14.1" customHeight="1" x14ac:dyDescent="0.2">
      <c r="A1218" s="484"/>
      <c r="B1218" s="494" t="s">
        <v>3430</v>
      </c>
      <c r="C1218" s="484"/>
      <c r="D1218" s="493" t="s">
        <v>3463</v>
      </c>
      <c r="F1218" s="484" t="s">
        <v>3464</v>
      </c>
      <c r="G1218" s="484"/>
      <c r="L1218" s="496">
        <v>116</v>
      </c>
      <c r="M1218" s="496" t="str">
        <f t="shared" si="45"/>
        <v>LED Interior Parking Garage Lighting Fixtures</v>
      </c>
      <c r="N1218" s="493" t="str">
        <f t="shared" si="46"/>
        <v>L</v>
      </c>
    </row>
    <row r="1219" spans="1:14" s="493" customFormat="1" ht="14.1" customHeight="1" x14ac:dyDescent="0.2">
      <c r="A1219" s="484"/>
      <c r="B1219" s="494" t="s">
        <v>3430</v>
      </c>
      <c r="C1219" s="484"/>
      <c r="D1219" s="493" t="s">
        <v>3465</v>
      </c>
      <c r="F1219" s="484" t="s">
        <v>3466</v>
      </c>
      <c r="G1219" s="484"/>
      <c r="L1219" s="496">
        <v>117</v>
      </c>
      <c r="M1219" s="496" t="str">
        <f t="shared" si="45"/>
        <v>LED Interior Parking Garage Lighting Fixtures</v>
      </c>
      <c r="N1219" s="493" t="str">
        <f t="shared" si="46"/>
        <v>L</v>
      </c>
    </row>
    <row r="1220" spans="1:14" s="493" customFormat="1" ht="14.1" customHeight="1" x14ac:dyDescent="0.2">
      <c r="A1220" s="484"/>
      <c r="B1220" s="494" t="s">
        <v>3430</v>
      </c>
      <c r="C1220" s="484"/>
      <c r="D1220" s="493" t="s">
        <v>3467</v>
      </c>
      <c r="F1220" s="484" t="s">
        <v>3468</v>
      </c>
      <c r="G1220" s="484"/>
      <c r="L1220" s="496">
        <v>118</v>
      </c>
      <c r="M1220" s="496" t="str">
        <f t="shared" si="45"/>
        <v>LED Interior Parking Garage Lighting Fixtures</v>
      </c>
      <c r="N1220" s="493" t="str">
        <f t="shared" si="46"/>
        <v>L</v>
      </c>
    </row>
    <row r="1221" spans="1:14" s="493" customFormat="1" ht="14.1" customHeight="1" x14ac:dyDescent="0.2">
      <c r="A1221" s="484"/>
      <c r="B1221" s="494" t="s">
        <v>3430</v>
      </c>
      <c r="C1221" s="484"/>
      <c r="D1221" s="493" t="s">
        <v>3469</v>
      </c>
      <c r="F1221" s="484" t="s">
        <v>3470</v>
      </c>
      <c r="G1221" s="484"/>
      <c r="L1221" s="496">
        <v>119</v>
      </c>
      <c r="M1221" s="496" t="str">
        <f t="shared" si="45"/>
        <v>LED Interior Parking Garage Lighting Fixtures</v>
      </c>
      <c r="N1221" s="493" t="str">
        <f t="shared" si="46"/>
        <v>L</v>
      </c>
    </row>
    <row r="1222" spans="1:14" s="493" customFormat="1" ht="14.1" customHeight="1" x14ac:dyDescent="0.2">
      <c r="A1222" s="484"/>
      <c r="B1222" s="494" t="s">
        <v>3430</v>
      </c>
      <c r="C1222" s="484"/>
      <c r="D1222" s="493" t="s">
        <v>3471</v>
      </c>
      <c r="F1222" s="493" t="s">
        <v>3472</v>
      </c>
      <c r="L1222" s="496">
        <v>120</v>
      </c>
      <c r="M1222" s="496" t="str">
        <f t="shared" si="45"/>
        <v>LED Interior Parking Garage Lighting Fixtures</v>
      </c>
      <c r="N1222" s="493" t="str">
        <f t="shared" si="46"/>
        <v>L</v>
      </c>
    </row>
    <row r="1223" spans="1:14" s="493" customFormat="1" ht="14.1" customHeight="1" x14ac:dyDescent="0.2">
      <c r="A1223" s="484"/>
      <c r="B1223" s="494" t="s">
        <v>3430</v>
      </c>
      <c r="C1223" s="484"/>
      <c r="D1223" s="493" t="s">
        <v>3473</v>
      </c>
      <c r="F1223" s="484" t="s">
        <v>3474</v>
      </c>
      <c r="G1223" s="484"/>
      <c r="L1223" s="496">
        <v>121</v>
      </c>
      <c r="M1223" s="496" t="str">
        <f t="shared" si="45"/>
        <v>LED Interior Parking Garage Lighting Fixtures</v>
      </c>
      <c r="N1223" s="493" t="str">
        <f t="shared" si="46"/>
        <v>L</v>
      </c>
    </row>
    <row r="1224" spans="1:14" s="493" customFormat="1" ht="14.1" customHeight="1" x14ac:dyDescent="0.2">
      <c r="A1224" s="484"/>
      <c r="B1224" s="494" t="s">
        <v>3430</v>
      </c>
      <c r="C1224" s="484"/>
      <c r="D1224" s="493" t="s">
        <v>3475</v>
      </c>
      <c r="F1224" s="493" t="s">
        <v>3476</v>
      </c>
      <c r="L1224" s="496">
        <v>122</v>
      </c>
      <c r="M1224" s="496" t="str">
        <f t="shared" si="45"/>
        <v>LED Interior Parking Garage Lighting Fixtures</v>
      </c>
      <c r="N1224" s="493" t="str">
        <f t="shared" si="46"/>
        <v>L</v>
      </c>
    </row>
    <row r="1225" spans="1:14" s="493" customFormat="1" ht="14.1" customHeight="1" x14ac:dyDescent="0.2">
      <c r="A1225" s="484"/>
      <c r="B1225" s="494" t="s">
        <v>3430</v>
      </c>
      <c r="C1225" s="484"/>
      <c r="D1225" s="493" t="s">
        <v>3477</v>
      </c>
      <c r="F1225" s="493" t="s">
        <v>3478</v>
      </c>
      <c r="L1225" s="496">
        <v>123</v>
      </c>
      <c r="M1225" s="496" t="str">
        <f t="shared" si="45"/>
        <v>LED Interior Parking Garage Lighting Fixtures</v>
      </c>
      <c r="N1225" s="493" t="str">
        <f t="shared" si="46"/>
        <v>L</v>
      </c>
    </row>
    <row r="1226" spans="1:14" s="493" customFormat="1" ht="14.1" customHeight="1" x14ac:dyDescent="0.2">
      <c r="A1226" s="484"/>
      <c r="B1226" s="494" t="s">
        <v>3430</v>
      </c>
      <c r="C1226" s="484"/>
      <c r="D1226" s="493" t="s">
        <v>3479</v>
      </c>
      <c r="F1226" s="493" t="s">
        <v>3480</v>
      </c>
      <c r="L1226" s="496">
        <v>124</v>
      </c>
      <c r="M1226" s="496" t="str">
        <f t="shared" si="45"/>
        <v>LED Interior Parking Garage Lighting Fixtures</v>
      </c>
      <c r="N1226" s="493" t="str">
        <f t="shared" si="46"/>
        <v>L</v>
      </c>
    </row>
    <row r="1227" spans="1:14" s="493" customFormat="1" ht="14.1" customHeight="1" x14ac:dyDescent="0.2">
      <c r="A1227" s="484"/>
      <c r="B1227" s="494" t="s">
        <v>3430</v>
      </c>
      <c r="C1227" s="484"/>
      <c r="D1227" s="493" t="s">
        <v>3481</v>
      </c>
      <c r="F1227" s="493" t="s">
        <v>3482</v>
      </c>
      <c r="L1227" s="496">
        <v>125</v>
      </c>
      <c r="M1227" s="496" t="str">
        <f t="shared" si="45"/>
        <v>LED Interior Parking Garage Lighting Fixtures</v>
      </c>
      <c r="N1227" s="493" t="str">
        <f t="shared" si="46"/>
        <v>L</v>
      </c>
    </row>
    <row r="1228" spans="1:14" s="493" customFormat="1" ht="14.1" customHeight="1" x14ac:dyDescent="0.2">
      <c r="A1228" s="484"/>
      <c r="B1228" s="494" t="s">
        <v>3430</v>
      </c>
      <c r="C1228" s="484"/>
      <c r="D1228" s="493" t="s">
        <v>3483</v>
      </c>
      <c r="F1228" s="493" t="s">
        <v>3484</v>
      </c>
      <c r="L1228" s="496">
        <v>126</v>
      </c>
      <c r="M1228" s="496" t="str">
        <f t="shared" si="45"/>
        <v>LED Interior Parking Garage Lighting Fixtures</v>
      </c>
      <c r="N1228" s="493" t="str">
        <f t="shared" si="46"/>
        <v>L</v>
      </c>
    </row>
    <row r="1229" spans="1:14" s="493" customFormat="1" ht="14.1" customHeight="1" x14ac:dyDescent="0.2">
      <c r="A1229" s="484"/>
      <c r="B1229" s="494" t="s">
        <v>3430</v>
      </c>
      <c r="C1229" s="484"/>
      <c r="D1229" s="493" t="s">
        <v>3485</v>
      </c>
      <c r="F1229" s="493" t="s">
        <v>3486</v>
      </c>
      <c r="L1229" s="496">
        <v>127</v>
      </c>
      <c r="M1229" s="496" t="str">
        <f t="shared" si="45"/>
        <v>LED Interior Parking Garage Lighting Fixtures</v>
      </c>
      <c r="N1229" s="493" t="str">
        <f t="shared" si="46"/>
        <v>L</v>
      </c>
    </row>
    <row r="1230" spans="1:14" s="493" customFormat="1" ht="14.1" customHeight="1" x14ac:dyDescent="0.2">
      <c r="A1230" s="484"/>
      <c r="B1230" s="494" t="s">
        <v>3430</v>
      </c>
      <c r="C1230" s="484"/>
      <c r="D1230" s="493" t="s">
        <v>3487</v>
      </c>
      <c r="F1230" s="493" t="s">
        <v>3488</v>
      </c>
      <c r="L1230" s="496">
        <v>128</v>
      </c>
      <c r="M1230" s="496" t="str">
        <f t="shared" si="45"/>
        <v>LED Interior Parking Garage Lighting Fixtures</v>
      </c>
      <c r="N1230" s="493" t="str">
        <f t="shared" si="46"/>
        <v>L</v>
      </c>
    </row>
    <row r="1231" spans="1:14" s="493" customFormat="1" ht="14.1" customHeight="1" x14ac:dyDescent="0.2">
      <c r="A1231" s="484"/>
      <c r="B1231" s="494" t="s">
        <v>3430</v>
      </c>
      <c r="C1231" s="484"/>
      <c r="D1231" s="493" t="s">
        <v>3489</v>
      </c>
      <c r="F1231" s="493" t="s">
        <v>3490</v>
      </c>
      <c r="L1231" s="496">
        <v>129</v>
      </c>
      <c r="M1231" s="496" t="str">
        <f t="shared" si="45"/>
        <v>LED Interior Parking Garage Lighting Fixtures</v>
      </c>
      <c r="N1231" s="493" t="str">
        <f t="shared" si="46"/>
        <v>L</v>
      </c>
    </row>
    <row r="1232" spans="1:14" s="493" customFormat="1" ht="14.1" customHeight="1" x14ac:dyDescent="0.2">
      <c r="A1232" s="484"/>
      <c r="B1232" s="494" t="s">
        <v>3430</v>
      </c>
      <c r="C1232" s="484"/>
      <c r="D1232" s="493" t="s">
        <v>3491</v>
      </c>
      <c r="F1232" s="493" t="s">
        <v>3492</v>
      </c>
      <c r="L1232" s="496">
        <v>130</v>
      </c>
      <c r="M1232" s="496" t="str">
        <f t="shared" si="45"/>
        <v>LED Interior Parking Garage Lighting Fixtures</v>
      </c>
      <c r="N1232" s="493" t="str">
        <f t="shared" si="46"/>
        <v>L</v>
      </c>
    </row>
    <row r="1233" spans="1:14" s="493" customFormat="1" ht="14.1" customHeight="1" x14ac:dyDescent="0.2">
      <c r="A1233" s="484"/>
      <c r="B1233" s="494" t="s">
        <v>3430</v>
      </c>
      <c r="C1233" s="484"/>
      <c r="D1233" s="493" t="s">
        <v>3493</v>
      </c>
      <c r="F1233" s="493" t="s">
        <v>3494</v>
      </c>
      <c r="L1233" s="496">
        <v>131</v>
      </c>
      <c r="M1233" s="496" t="str">
        <f t="shared" si="45"/>
        <v>LED Interior Parking Garage Lighting Fixtures</v>
      </c>
      <c r="N1233" s="493" t="str">
        <f t="shared" si="46"/>
        <v>L</v>
      </c>
    </row>
    <row r="1234" spans="1:14" s="493" customFormat="1" ht="14.1" customHeight="1" x14ac:dyDescent="0.2">
      <c r="A1234" s="484"/>
      <c r="B1234" s="494" t="s">
        <v>3430</v>
      </c>
      <c r="C1234" s="484"/>
      <c r="D1234" s="493" t="s">
        <v>3495</v>
      </c>
      <c r="F1234" s="493" t="s">
        <v>3496</v>
      </c>
      <c r="L1234" s="496">
        <v>132</v>
      </c>
      <c r="M1234" s="496" t="str">
        <f t="shared" si="45"/>
        <v>LED Interior Parking Garage Lighting Fixtures</v>
      </c>
      <c r="N1234" s="493" t="str">
        <f t="shared" si="46"/>
        <v>L</v>
      </c>
    </row>
    <row r="1235" spans="1:14" s="493" customFormat="1" ht="14.1" customHeight="1" x14ac:dyDescent="0.2">
      <c r="A1235" s="484"/>
      <c r="B1235" s="494" t="s">
        <v>3430</v>
      </c>
      <c r="C1235" s="484"/>
      <c r="D1235" s="493" t="s">
        <v>3497</v>
      </c>
      <c r="F1235" s="493" t="s">
        <v>3498</v>
      </c>
      <c r="L1235" s="496">
        <v>133</v>
      </c>
      <c r="M1235" s="496" t="str">
        <f t="shared" si="45"/>
        <v>LED Interior Parking Garage Lighting Fixtures</v>
      </c>
      <c r="N1235" s="493" t="str">
        <f t="shared" si="46"/>
        <v>L</v>
      </c>
    </row>
    <row r="1236" spans="1:14" s="493" customFormat="1" ht="14.1" customHeight="1" x14ac:dyDescent="0.2">
      <c r="A1236" s="484"/>
      <c r="B1236" s="494" t="s">
        <v>3430</v>
      </c>
      <c r="C1236" s="484"/>
      <c r="D1236" s="493" t="s">
        <v>3499</v>
      </c>
      <c r="F1236" s="493" t="s">
        <v>3500</v>
      </c>
      <c r="L1236" s="496">
        <v>134</v>
      </c>
      <c r="M1236" s="496" t="str">
        <f t="shared" si="45"/>
        <v>LED Interior Parking Garage Lighting Fixtures</v>
      </c>
      <c r="N1236" s="493" t="str">
        <f t="shared" si="46"/>
        <v>L</v>
      </c>
    </row>
    <row r="1237" spans="1:14" s="493" customFormat="1" ht="14.1" customHeight="1" x14ac:dyDescent="0.2">
      <c r="A1237" s="484"/>
      <c r="B1237" s="494" t="s">
        <v>3430</v>
      </c>
      <c r="C1237" s="484"/>
      <c r="D1237" s="493" t="s">
        <v>3501</v>
      </c>
      <c r="F1237" s="493" t="s">
        <v>3502</v>
      </c>
      <c r="L1237" s="496">
        <v>135</v>
      </c>
      <c r="M1237" s="496" t="str">
        <f t="shared" si="45"/>
        <v>LED Interior Parking Garage Lighting Fixtures</v>
      </c>
      <c r="N1237" s="493" t="str">
        <f t="shared" si="46"/>
        <v>L</v>
      </c>
    </row>
    <row r="1238" spans="1:14" s="493" customFormat="1" ht="14.1" customHeight="1" x14ac:dyDescent="0.2">
      <c r="A1238" s="484"/>
      <c r="B1238" s="494" t="s">
        <v>3430</v>
      </c>
      <c r="C1238" s="484"/>
      <c r="D1238" s="493" t="s">
        <v>3503</v>
      </c>
      <c r="F1238" s="493" t="s">
        <v>3504</v>
      </c>
      <c r="L1238" s="496">
        <v>136</v>
      </c>
      <c r="M1238" s="496" t="str">
        <f t="shared" si="45"/>
        <v>LED Interior Parking Garage Lighting Fixtures</v>
      </c>
      <c r="N1238" s="493" t="str">
        <f t="shared" si="46"/>
        <v>L</v>
      </c>
    </row>
    <row r="1239" spans="1:14" s="493" customFormat="1" ht="14.1" customHeight="1" x14ac:dyDescent="0.2">
      <c r="A1239" s="484"/>
      <c r="B1239" s="494" t="s">
        <v>3430</v>
      </c>
      <c r="C1239" s="484"/>
      <c r="D1239" s="493" t="s">
        <v>3505</v>
      </c>
      <c r="F1239" s="493" t="s">
        <v>3506</v>
      </c>
      <c r="L1239" s="496">
        <v>137</v>
      </c>
      <c r="M1239" s="496" t="str">
        <f t="shared" si="45"/>
        <v>LED Interior Parking Garage Lighting Fixtures</v>
      </c>
      <c r="N1239" s="493" t="str">
        <f t="shared" si="46"/>
        <v>L</v>
      </c>
    </row>
    <row r="1240" spans="1:14" s="493" customFormat="1" ht="14.1" customHeight="1" x14ac:dyDescent="0.2">
      <c r="A1240" s="484"/>
      <c r="B1240" s="494" t="s">
        <v>3430</v>
      </c>
      <c r="C1240" s="484"/>
      <c r="D1240" s="493" t="s">
        <v>3507</v>
      </c>
      <c r="F1240" s="493" t="s">
        <v>3508</v>
      </c>
      <c r="L1240" s="496">
        <v>138</v>
      </c>
      <c r="M1240" s="496" t="str">
        <f t="shared" si="45"/>
        <v>LED Interior Parking Garage Lighting Fixtures</v>
      </c>
      <c r="N1240" s="493" t="str">
        <f t="shared" si="46"/>
        <v>L</v>
      </c>
    </row>
    <row r="1241" spans="1:14" s="493" customFormat="1" ht="14.1" customHeight="1" x14ac:dyDescent="0.2">
      <c r="A1241" s="484"/>
      <c r="B1241" s="494" t="s">
        <v>3430</v>
      </c>
      <c r="C1241" s="484"/>
      <c r="D1241" s="493" t="s">
        <v>3509</v>
      </c>
      <c r="F1241" s="493" t="s">
        <v>3510</v>
      </c>
      <c r="L1241" s="496">
        <v>139</v>
      </c>
      <c r="M1241" s="496" t="str">
        <f t="shared" si="45"/>
        <v>LED Interior Parking Garage Lighting Fixtures</v>
      </c>
      <c r="N1241" s="493" t="str">
        <f t="shared" si="46"/>
        <v>L</v>
      </c>
    </row>
    <row r="1242" spans="1:14" s="493" customFormat="1" ht="14.1" customHeight="1" x14ac:dyDescent="0.2">
      <c r="A1242" s="484"/>
      <c r="B1242" s="494" t="s">
        <v>3430</v>
      </c>
      <c r="C1242" s="484"/>
      <c r="D1242" s="493" t="s">
        <v>3511</v>
      </c>
      <c r="F1242" s="493" t="s">
        <v>3512</v>
      </c>
      <c r="L1242" s="496">
        <v>140</v>
      </c>
      <c r="M1242" s="496" t="str">
        <f t="shared" si="45"/>
        <v>LED Interior Parking Garage Lighting Fixtures</v>
      </c>
      <c r="N1242" s="493" t="str">
        <f t="shared" si="46"/>
        <v>L</v>
      </c>
    </row>
    <row r="1243" spans="1:14" s="493" customFormat="1" ht="14.1" customHeight="1" x14ac:dyDescent="0.2">
      <c r="A1243" s="484"/>
      <c r="B1243" s="494" t="s">
        <v>3430</v>
      </c>
      <c r="C1243" s="484"/>
      <c r="D1243" s="493" t="s">
        <v>3513</v>
      </c>
      <c r="F1243" s="493" t="s">
        <v>3514</v>
      </c>
      <c r="L1243" s="496">
        <v>141</v>
      </c>
      <c r="M1243" s="496" t="str">
        <f t="shared" si="45"/>
        <v>LED Interior Parking Garage Lighting Fixtures</v>
      </c>
      <c r="N1243" s="493" t="str">
        <f t="shared" si="46"/>
        <v>L</v>
      </c>
    </row>
    <row r="1244" spans="1:14" s="493" customFormat="1" ht="14.1" customHeight="1" x14ac:dyDescent="0.2">
      <c r="A1244" s="484"/>
      <c r="B1244" s="494" t="s">
        <v>3430</v>
      </c>
      <c r="C1244" s="484"/>
      <c r="D1244" s="493" t="s">
        <v>3515</v>
      </c>
      <c r="F1244" s="493" t="s">
        <v>3516</v>
      </c>
      <c r="L1244" s="496">
        <v>142</v>
      </c>
      <c r="M1244" s="496" t="str">
        <f t="shared" si="45"/>
        <v>LED Interior Parking Garage Lighting Fixtures</v>
      </c>
      <c r="N1244" s="493" t="str">
        <f t="shared" si="46"/>
        <v>L</v>
      </c>
    </row>
    <row r="1245" spans="1:14" s="493" customFormat="1" ht="14.1" customHeight="1" x14ac:dyDescent="0.2">
      <c r="A1245" s="484"/>
      <c r="B1245" s="494" t="s">
        <v>3430</v>
      </c>
      <c r="C1245" s="484"/>
      <c r="D1245" s="493" t="s">
        <v>3517</v>
      </c>
      <c r="F1245" s="493" t="s">
        <v>3518</v>
      </c>
      <c r="L1245" s="496">
        <v>143</v>
      </c>
      <c r="M1245" s="496" t="str">
        <f t="shared" si="45"/>
        <v>LED Interior Parking Garage Lighting Fixtures</v>
      </c>
      <c r="N1245" s="493" t="str">
        <f t="shared" si="46"/>
        <v>L</v>
      </c>
    </row>
    <row r="1246" spans="1:14" s="493" customFormat="1" ht="14.1" customHeight="1" x14ac:dyDescent="0.2">
      <c r="A1246" s="484"/>
      <c r="B1246" s="494" t="s">
        <v>3430</v>
      </c>
      <c r="C1246" s="484"/>
      <c r="D1246" s="493" t="s">
        <v>3519</v>
      </c>
      <c r="F1246" s="493" t="s">
        <v>3520</v>
      </c>
      <c r="L1246" s="496">
        <v>144</v>
      </c>
      <c r="M1246" s="496" t="str">
        <f t="shared" si="45"/>
        <v>LED Interior Parking Garage Lighting Fixtures</v>
      </c>
      <c r="N1246" s="493" t="str">
        <f t="shared" si="46"/>
        <v>L</v>
      </c>
    </row>
    <row r="1247" spans="1:14" s="493" customFormat="1" ht="14.1" customHeight="1" x14ac:dyDescent="0.2">
      <c r="A1247" s="484"/>
      <c r="B1247" s="494" t="s">
        <v>3430</v>
      </c>
      <c r="C1247" s="484"/>
      <c r="D1247" s="493" t="s">
        <v>3521</v>
      </c>
      <c r="F1247" s="493" t="s">
        <v>3522</v>
      </c>
      <c r="L1247" s="496">
        <v>145</v>
      </c>
      <c r="M1247" s="496" t="str">
        <f t="shared" si="45"/>
        <v>LED Interior Parking Garage Lighting Fixtures</v>
      </c>
      <c r="N1247" s="493" t="str">
        <f t="shared" si="46"/>
        <v>L</v>
      </c>
    </row>
    <row r="1248" spans="1:14" s="493" customFormat="1" ht="14.1" customHeight="1" x14ac:dyDescent="0.2">
      <c r="A1248" s="484"/>
      <c r="B1248" s="494" t="s">
        <v>3430</v>
      </c>
      <c r="C1248" s="484"/>
      <c r="D1248" s="493" t="s">
        <v>3523</v>
      </c>
      <c r="F1248" s="493" t="s">
        <v>3524</v>
      </c>
      <c r="L1248" s="496">
        <v>146</v>
      </c>
      <c r="M1248" s="496" t="str">
        <f t="shared" si="45"/>
        <v>LED Interior Parking Garage Lighting Fixtures</v>
      </c>
      <c r="N1248" s="493" t="str">
        <f t="shared" si="46"/>
        <v>L</v>
      </c>
    </row>
    <row r="1249" spans="1:14" s="493" customFormat="1" ht="14.1" customHeight="1" x14ac:dyDescent="0.2">
      <c r="A1249" s="484"/>
      <c r="B1249" s="494" t="s">
        <v>3430</v>
      </c>
      <c r="C1249" s="484"/>
      <c r="D1249" s="493" t="s">
        <v>3525</v>
      </c>
      <c r="F1249" s="493" t="s">
        <v>3526</v>
      </c>
      <c r="L1249" s="496">
        <v>147</v>
      </c>
      <c r="M1249" s="496" t="str">
        <f t="shared" si="45"/>
        <v>LED Interior Parking Garage Lighting Fixtures</v>
      </c>
      <c r="N1249" s="493" t="str">
        <f t="shared" si="46"/>
        <v>L</v>
      </c>
    </row>
    <row r="1250" spans="1:14" s="493" customFormat="1" ht="14.1" customHeight="1" x14ac:dyDescent="0.2">
      <c r="A1250" s="484"/>
      <c r="B1250" s="494" t="s">
        <v>3430</v>
      </c>
      <c r="C1250" s="484"/>
      <c r="D1250" s="493" t="s">
        <v>3527</v>
      </c>
      <c r="F1250" s="493" t="s">
        <v>3528</v>
      </c>
      <c r="L1250" s="496">
        <v>148</v>
      </c>
      <c r="M1250" s="496" t="str">
        <f t="shared" si="45"/>
        <v>LED Interior Parking Garage Lighting Fixtures</v>
      </c>
      <c r="N1250" s="493" t="str">
        <f t="shared" si="46"/>
        <v>L</v>
      </c>
    </row>
    <row r="1251" spans="1:14" s="493" customFormat="1" ht="14.1" customHeight="1" x14ac:dyDescent="0.2">
      <c r="A1251" s="484"/>
      <c r="B1251" s="494" t="s">
        <v>3430</v>
      </c>
      <c r="C1251" s="484"/>
      <c r="D1251" s="493" t="s">
        <v>3529</v>
      </c>
      <c r="F1251" s="493" t="s">
        <v>3530</v>
      </c>
      <c r="L1251" s="496">
        <v>149</v>
      </c>
      <c r="M1251" s="496" t="str">
        <f t="shared" si="45"/>
        <v>LED Interior Parking Garage Lighting Fixtures</v>
      </c>
      <c r="N1251" s="493" t="str">
        <f t="shared" si="46"/>
        <v>L</v>
      </c>
    </row>
    <row r="1252" spans="1:14" s="493" customFormat="1" ht="14.1" customHeight="1" x14ac:dyDescent="0.2">
      <c r="A1252" s="484"/>
      <c r="B1252" s="494" t="s">
        <v>3430</v>
      </c>
      <c r="C1252" s="484"/>
      <c r="D1252" s="493" t="s">
        <v>3531</v>
      </c>
      <c r="F1252" s="493" t="s">
        <v>3532</v>
      </c>
      <c r="L1252" s="496">
        <v>150</v>
      </c>
      <c r="M1252" s="496" t="str">
        <f t="shared" si="45"/>
        <v>LED Interior Parking Garage Lighting Fixtures</v>
      </c>
      <c r="N1252" s="493" t="str">
        <f t="shared" si="46"/>
        <v>L</v>
      </c>
    </row>
    <row r="1253" spans="1:14" s="493" customFormat="1" ht="14.1" customHeight="1" x14ac:dyDescent="0.2">
      <c r="A1253" s="484"/>
      <c r="B1253" s="494" t="s">
        <v>3430</v>
      </c>
      <c r="C1253" s="484"/>
      <c r="D1253" s="493" t="s">
        <v>3533</v>
      </c>
      <c r="F1253" s="493" t="s">
        <v>3534</v>
      </c>
      <c r="L1253" s="496">
        <v>151</v>
      </c>
      <c r="M1253" s="496" t="str">
        <f t="shared" si="45"/>
        <v>LED Interior Parking Garage Lighting Fixtures</v>
      </c>
      <c r="N1253" s="493" t="str">
        <f t="shared" si="46"/>
        <v>L</v>
      </c>
    </row>
    <row r="1254" spans="1:14" s="493" customFormat="1" ht="14.1" customHeight="1" x14ac:dyDescent="0.2">
      <c r="A1254" s="484"/>
      <c r="B1254" s="494" t="s">
        <v>3430</v>
      </c>
      <c r="C1254" s="484"/>
      <c r="D1254" s="493" t="s">
        <v>3535</v>
      </c>
      <c r="F1254" s="493" t="s">
        <v>3536</v>
      </c>
      <c r="L1254" s="496">
        <v>152</v>
      </c>
      <c r="M1254" s="496" t="str">
        <f t="shared" si="45"/>
        <v>LED Interior Parking Garage Lighting Fixtures</v>
      </c>
      <c r="N1254" s="493" t="str">
        <f t="shared" si="46"/>
        <v>L</v>
      </c>
    </row>
    <row r="1255" spans="1:14" s="493" customFormat="1" ht="14.1" customHeight="1" x14ac:dyDescent="0.2">
      <c r="A1255" s="484"/>
      <c r="B1255" s="494" t="s">
        <v>3430</v>
      </c>
      <c r="C1255" s="484"/>
      <c r="D1255" s="493" t="s">
        <v>3537</v>
      </c>
      <c r="F1255" s="493" t="s">
        <v>3538</v>
      </c>
      <c r="L1255" s="496">
        <v>153</v>
      </c>
      <c r="M1255" s="496" t="str">
        <f t="shared" si="45"/>
        <v>LED Interior Parking Garage Lighting Fixtures</v>
      </c>
      <c r="N1255" s="493" t="str">
        <f t="shared" si="46"/>
        <v>L</v>
      </c>
    </row>
    <row r="1256" spans="1:14" s="493" customFormat="1" ht="14.1" customHeight="1" x14ac:dyDescent="0.2">
      <c r="A1256" s="484"/>
      <c r="B1256" s="494" t="s">
        <v>3430</v>
      </c>
      <c r="C1256" s="484"/>
      <c r="D1256" s="493" t="s">
        <v>3539</v>
      </c>
      <c r="F1256" s="493" t="s">
        <v>3540</v>
      </c>
      <c r="L1256" s="496">
        <v>154</v>
      </c>
      <c r="M1256" s="496" t="str">
        <f t="shared" si="45"/>
        <v>LED Interior Parking Garage Lighting Fixtures</v>
      </c>
      <c r="N1256" s="493" t="str">
        <f t="shared" si="46"/>
        <v>L</v>
      </c>
    </row>
    <row r="1257" spans="1:14" s="493" customFormat="1" ht="14.1" customHeight="1" x14ac:dyDescent="0.2">
      <c r="A1257" s="484"/>
      <c r="B1257" s="494" t="s">
        <v>3430</v>
      </c>
      <c r="C1257" s="484"/>
      <c r="D1257" s="493" t="s">
        <v>3541</v>
      </c>
      <c r="F1257" s="493" t="s">
        <v>3542</v>
      </c>
      <c r="L1257" s="496">
        <v>155</v>
      </c>
      <c r="M1257" s="496" t="str">
        <f t="shared" si="45"/>
        <v>LED Interior Parking Garage Lighting Fixtures</v>
      </c>
      <c r="N1257" s="493" t="str">
        <f t="shared" si="46"/>
        <v>L</v>
      </c>
    </row>
    <row r="1258" spans="1:14" s="493" customFormat="1" ht="14.1" customHeight="1" x14ac:dyDescent="0.2">
      <c r="A1258" s="484"/>
      <c r="B1258" s="494" t="s">
        <v>3430</v>
      </c>
      <c r="C1258" s="484"/>
      <c r="D1258" s="493" t="s">
        <v>3543</v>
      </c>
      <c r="F1258" s="493" t="s">
        <v>3544</v>
      </c>
      <c r="L1258" s="496">
        <v>156</v>
      </c>
      <c r="M1258" s="496" t="str">
        <f t="shared" si="45"/>
        <v>LED Interior Parking Garage Lighting Fixtures</v>
      </c>
      <c r="N1258" s="493" t="str">
        <f t="shared" si="46"/>
        <v>L</v>
      </c>
    </row>
    <row r="1259" spans="1:14" s="493" customFormat="1" ht="14.1" customHeight="1" x14ac:dyDescent="0.2">
      <c r="A1259" s="484"/>
      <c r="B1259" s="494" t="s">
        <v>3430</v>
      </c>
      <c r="C1259" s="484"/>
      <c r="D1259" s="493" t="s">
        <v>3545</v>
      </c>
      <c r="F1259" s="493" t="s">
        <v>3546</v>
      </c>
      <c r="L1259" s="496">
        <v>157</v>
      </c>
      <c r="M1259" s="496" t="str">
        <f t="shared" si="45"/>
        <v>LED Interior Parking Garage Lighting Fixtures</v>
      </c>
      <c r="N1259" s="493" t="str">
        <f t="shared" si="46"/>
        <v>L</v>
      </c>
    </row>
    <row r="1260" spans="1:14" s="493" customFormat="1" ht="14.1" customHeight="1" x14ac:dyDescent="0.2">
      <c r="A1260" s="484"/>
      <c r="B1260" s="494" t="s">
        <v>3430</v>
      </c>
      <c r="C1260" s="484"/>
      <c r="D1260" s="493" t="s">
        <v>3547</v>
      </c>
      <c r="F1260" s="493" t="s">
        <v>3548</v>
      </c>
      <c r="L1260" s="496">
        <v>158</v>
      </c>
      <c r="M1260" s="496" t="str">
        <f t="shared" ref="M1260:M1323" si="47">B1260</f>
        <v>LED Interior Parking Garage Lighting Fixtures</v>
      </c>
      <c r="N1260" s="493" t="str">
        <f t="shared" ref="N1260:N1323" si="48">MID(D1260,3,1)</f>
        <v>L</v>
      </c>
    </row>
    <row r="1261" spans="1:14" s="493" customFormat="1" ht="14.1" customHeight="1" x14ac:dyDescent="0.2">
      <c r="A1261" s="484"/>
      <c r="B1261" s="494" t="s">
        <v>3430</v>
      </c>
      <c r="C1261" s="484"/>
      <c r="D1261" s="493" t="s">
        <v>3549</v>
      </c>
      <c r="F1261" s="493" t="s">
        <v>3550</v>
      </c>
      <c r="L1261" s="496">
        <v>159</v>
      </c>
      <c r="M1261" s="496" t="str">
        <f t="shared" si="47"/>
        <v>LED Interior Parking Garage Lighting Fixtures</v>
      </c>
      <c r="N1261" s="493" t="str">
        <f t="shared" si="48"/>
        <v>L</v>
      </c>
    </row>
    <row r="1262" spans="1:14" s="493" customFormat="1" ht="14.1" customHeight="1" x14ac:dyDescent="0.2">
      <c r="A1262" s="484"/>
      <c r="B1262" s="494" t="s">
        <v>3430</v>
      </c>
      <c r="C1262" s="484"/>
      <c r="D1262" s="493" t="s">
        <v>3551</v>
      </c>
      <c r="F1262" s="493" t="s">
        <v>3552</v>
      </c>
      <c r="L1262" s="496">
        <v>160</v>
      </c>
      <c r="M1262" s="496" t="str">
        <f t="shared" si="47"/>
        <v>LED Interior Parking Garage Lighting Fixtures</v>
      </c>
      <c r="N1262" s="493" t="str">
        <f t="shared" si="48"/>
        <v>L</v>
      </c>
    </row>
    <row r="1263" spans="1:14" s="493" customFormat="1" ht="14.1" customHeight="1" x14ac:dyDescent="0.2">
      <c r="A1263" s="484"/>
      <c r="B1263" s="494" t="s">
        <v>3430</v>
      </c>
      <c r="C1263" s="484"/>
      <c r="D1263" s="493" t="s">
        <v>3553</v>
      </c>
      <c r="F1263" s="493" t="s">
        <v>3554</v>
      </c>
      <c r="L1263" s="496">
        <v>161</v>
      </c>
      <c r="M1263" s="496" t="str">
        <f t="shared" si="47"/>
        <v>LED Interior Parking Garage Lighting Fixtures</v>
      </c>
      <c r="N1263" s="493" t="str">
        <f t="shared" si="48"/>
        <v>L</v>
      </c>
    </row>
    <row r="1264" spans="1:14" s="493" customFormat="1" ht="14.1" customHeight="1" x14ac:dyDescent="0.2">
      <c r="A1264" s="484"/>
      <c r="B1264" s="494" t="s">
        <v>3430</v>
      </c>
      <c r="C1264" s="484"/>
      <c r="D1264" s="493" t="s">
        <v>3555</v>
      </c>
      <c r="F1264" s="493" t="s">
        <v>3556</v>
      </c>
      <c r="L1264" s="496">
        <v>162</v>
      </c>
      <c r="M1264" s="496" t="str">
        <f t="shared" si="47"/>
        <v>LED Interior Parking Garage Lighting Fixtures</v>
      </c>
      <c r="N1264" s="493" t="str">
        <f t="shared" si="48"/>
        <v>L</v>
      </c>
    </row>
    <row r="1265" spans="1:14" s="493" customFormat="1" ht="14.1" customHeight="1" x14ac:dyDescent="0.2">
      <c r="A1265" s="484"/>
      <c r="B1265" s="494" t="s">
        <v>3430</v>
      </c>
      <c r="C1265" s="484"/>
      <c r="D1265" s="493" t="s">
        <v>3557</v>
      </c>
      <c r="F1265" s="493" t="s">
        <v>3558</v>
      </c>
      <c r="L1265" s="496">
        <v>163</v>
      </c>
      <c r="M1265" s="496" t="str">
        <f t="shared" si="47"/>
        <v>LED Interior Parking Garage Lighting Fixtures</v>
      </c>
      <c r="N1265" s="493" t="str">
        <f t="shared" si="48"/>
        <v>L</v>
      </c>
    </row>
    <row r="1266" spans="1:14" s="493" customFormat="1" ht="14.1" customHeight="1" x14ac:dyDescent="0.2">
      <c r="A1266" s="484"/>
      <c r="B1266" s="494" t="s">
        <v>3430</v>
      </c>
      <c r="C1266" s="484"/>
      <c r="D1266" s="493" t="s">
        <v>3559</v>
      </c>
      <c r="F1266" s="493" t="s">
        <v>3560</v>
      </c>
      <c r="L1266" s="496">
        <v>164</v>
      </c>
      <c r="M1266" s="496" t="str">
        <f t="shared" si="47"/>
        <v>LED Interior Parking Garage Lighting Fixtures</v>
      </c>
      <c r="N1266" s="493" t="str">
        <f t="shared" si="48"/>
        <v>L</v>
      </c>
    </row>
    <row r="1267" spans="1:14" s="493" customFormat="1" ht="14.1" customHeight="1" x14ac:dyDescent="0.2">
      <c r="A1267" s="484"/>
      <c r="B1267" s="494" t="s">
        <v>3430</v>
      </c>
      <c r="C1267" s="484"/>
      <c r="D1267" s="493" t="s">
        <v>3561</v>
      </c>
      <c r="F1267" s="493" t="s">
        <v>3562</v>
      </c>
      <c r="L1267" s="496">
        <v>165</v>
      </c>
      <c r="M1267" s="496" t="str">
        <f t="shared" si="47"/>
        <v>LED Interior Parking Garage Lighting Fixtures</v>
      </c>
      <c r="N1267" s="493" t="str">
        <f t="shared" si="48"/>
        <v>L</v>
      </c>
    </row>
    <row r="1268" spans="1:14" s="493" customFormat="1" ht="14.1" customHeight="1" x14ac:dyDescent="0.2">
      <c r="A1268" s="484"/>
      <c r="B1268" s="494" t="s">
        <v>3430</v>
      </c>
      <c r="C1268" s="484"/>
      <c r="D1268" s="493" t="s">
        <v>3563</v>
      </c>
      <c r="F1268" s="493" t="s">
        <v>3564</v>
      </c>
      <c r="L1268" s="496">
        <v>166</v>
      </c>
      <c r="M1268" s="496" t="str">
        <f t="shared" si="47"/>
        <v>LED Interior Parking Garage Lighting Fixtures</v>
      </c>
      <c r="N1268" s="493" t="str">
        <f t="shared" si="48"/>
        <v>L</v>
      </c>
    </row>
    <row r="1269" spans="1:14" s="493" customFormat="1" ht="14.1" customHeight="1" x14ac:dyDescent="0.2">
      <c r="A1269" s="484"/>
      <c r="B1269" s="494" t="s">
        <v>3430</v>
      </c>
      <c r="C1269" s="484"/>
      <c r="D1269" s="493" t="s">
        <v>3565</v>
      </c>
      <c r="F1269" s="493" t="s">
        <v>3566</v>
      </c>
      <c r="L1269" s="496">
        <v>167</v>
      </c>
      <c r="M1269" s="496" t="str">
        <f t="shared" si="47"/>
        <v>LED Interior Parking Garage Lighting Fixtures</v>
      </c>
      <c r="N1269" s="493" t="str">
        <f t="shared" si="48"/>
        <v>L</v>
      </c>
    </row>
    <row r="1270" spans="1:14" s="493" customFormat="1" ht="14.1" customHeight="1" x14ac:dyDescent="0.2">
      <c r="A1270" s="484"/>
      <c r="B1270" s="494" t="s">
        <v>3430</v>
      </c>
      <c r="C1270" s="484"/>
      <c r="D1270" s="493" t="s">
        <v>3567</v>
      </c>
      <c r="F1270" s="493" t="s">
        <v>3568</v>
      </c>
      <c r="L1270" s="496">
        <v>168</v>
      </c>
      <c r="M1270" s="496" t="str">
        <f t="shared" si="47"/>
        <v>LED Interior Parking Garage Lighting Fixtures</v>
      </c>
      <c r="N1270" s="493" t="str">
        <f t="shared" si="48"/>
        <v>L</v>
      </c>
    </row>
    <row r="1271" spans="1:14" s="493" customFormat="1" ht="14.1" customHeight="1" x14ac:dyDescent="0.2">
      <c r="A1271" s="484"/>
      <c r="B1271" s="494" t="s">
        <v>3430</v>
      </c>
      <c r="C1271" s="484"/>
      <c r="D1271" s="493" t="s">
        <v>3569</v>
      </c>
      <c r="F1271" s="493" t="s">
        <v>3570</v>
      </c>
      <c r="L1271" s="496">
        <v>169</v>
      </c>
      <c r="M1271" s="496" t="str">
        <f t="shared" si="47"/>
        <v>LED Interior Parking Garage Lighting Fixtures</v>
      </c>
      <c r="N1271" s="493" t="str">
        <f t="shared" si="48"/>
        <v>L</v>
      </c>
    </row>
    <row r="1272" spans="1:14" s="493" customFormat="1" ht="14.1" customHeight="1" x14ac:dyDescent="0.2">
      <c r="A1272" s="484"/>
      <c r="B1272" s="494" t="s">
        <v>3430</v>
      </c>
      <c r="C1272" s="484"/>
      <c r="D1272" s="493" t="s">
        <v>3571</v>
      </c>
      <c r="F1272" s="493" t="s">
        <v>3572</v>
      </c>
      <c r="L1272" s="496">
        <v>170</v>
      </c>
      <c r="M1272" s="496" t="str">
        <f t="shared" si="47"/>
        <v>LED Interior Parking Garage Lighting Fixtures</v>
      </c>
      <c r="N1272" s="493" t="str">
        <f t="shared" si="48"/>
        <v>L</v>
      </c>
    </row>
    <row r="1273" spans="1:14" s="493" customFormat="1" ht="14.1" customHeight="1" x14ac:dyDescent="0.2">
      <c r="A1273" s="484"/>
      <c r="B1273" s="494" t="s">
        <v>3430</v>
      </c>
      <c r="C1273" s="484"/>
      <c r="D1273" s="493" t="s">
        <v>3573</v>
      </c>
      <c r="F1273" s="493" t="s">
        <v>3574</v>
      </c>
      <c r="L1273" s="496">
        <v>171</v>
      </c>
      <c r="M1273" s="496" t="str">
        <f t="shared" si="47"/>
        <v>LED Interior Parking Garage Lighting Fixtures</v>
      </c>
      <c r="N1273" s="493" t="str">
        <f t="shared" si="48"/>
        <v>L</v>
      </c>
    </row>
    <row r="1274" spans="1:14" s="493" customFormat="1" ht="14.1" customHeight="1" x14ac:dyDescent="0.2">
      <c r="A1274" s="484"/>
      <c r="B1274" s="494" t="s">
        <v>3430</v>
      </c>
      <c r="C1274" s="484"/>
      <c r="D1274" s="493" t="s">
        <v>3575</v>
      </c>
      <c r="F1274" s="493" t="s">
        <v>3576</v>
      </c>
      <c r="L1274" s="496">
        <v>172</v>
      </c>
      <c r="M1274" s="496" t="str">
        <f t="shared" si="47"/>
        <v>LED Interior Parking Garage Lighting Fixtures</v>
      </c>
      <c r="N1274" s="493" t="str">
        <f t="shared" si="48"/>
        <v>L</v>
      </c>
    </row>
    <row r="1275" spans="1:14" s="493" customFormat="1" ht="14.1" customHeight="1" x14ac:dyDescent="0.2">
      <c r="A1275" s="484"/>
      <c r="B1275" s="494" t="s">
        <v>3430</v>
      </c>
      <c r="C1275" s="484"/>
      <c r="D1275" s="493" t="s">
        <v>3577</v>
      </c>
      <c r="F1275" s="493" t="s">
        <v>3578</v>
      </c>
      <c r="L1275" s="496">
        <v>173</v>
      </c>
      <c r="M1275" s="496" t="str">
        <f t="shared" si="47"/>
        <v>LED Interior Parking Garage Lighting Fixtures</v>
      </c>
      <c r="N1275" s="493" t="str">
        <f t="shared" si="48"/>
        <v>L</v>
      </c>
    </row>
    <row r="1276" spans="1:14" s="493" customFormat="1" ht="14.1" customHeight="1" x14ac:dyDescent="0.2">
      <c r="A1276" s="484"/>
      <c r="B1276" s="494" t="s">
        <v>3430</v>
      </c>
      <c r="C1276" s="484"/>
      <c r="D1276" s="493" t="s">
        <v>3579</v>
      </c>
      <c r="F1276" s="493" t="s">
        <v>3580</v>
      </c>
      <c r="L1276" s="496">
        <v>174</v>
      </c>
      <c r="M1276" s="496" t="str">
        <f t="shared" si="47"/>
        <v>LED Interior Parking Garage Lighting Fixtures</v>
      </c>
      <c r="N1276" s="493" t="str">
        <f t="shared" si="48"/>
        <v>L</v>
      </c>
    </row>
    <row r="1277" spans="1:14" s="493" customFormat="1" ht="14.1" customHeight="1" x14ac:dyDescent="0.2">
      <c r="A1277" s="484"/>
      <c r="B1277" s="494" t="s">
        <v>3430</v>
      </c>
      <c r="C1277" s="484"/>
      <c r="D1277" s="493" t="s">
        <v>3581</v>
      </c>
      <c r="F1277" s="493" t="s">
        <v>3582</v>
      </c>
      <c r="L1277" s="496">
        <v>175</v>
      </c>
      <c r="M1277" s="496" t="str">
        <f t="shared" si="47"/>
        <v>LED Interior Parking Garage Lighting Fixtures</v>
      </c>
      <c r="N1277" s="493" t="str">
        <f t="shared" si="48"/>
        <v>L</v>
      </c>
    </row>
    <row r="1278" spans="1:14" s="493" customFormat="1" ht="14.1" customHeight="1" x14ac:dyDescent="0.2">
      <c r="A1278" s="484"/>
      <c r="B1278" s="494" t="s">
        <v>3430</v>
      </c>
      <c r="C1278" s="484"/>
      <c r="D1278" s="493" t="s">
        <v>3583</v>
      </c>
      <c r="F1278" s="493" t="s">
        <v>3584</v>
      </c>
      <c r="L1278" s="496">
        <v>176</v>
      </c>
      <c r="M1278" s="496" t="str">
        <f t="shared" si="47"/>
        <v>LED Interior Parking Garage Lighting Fixtures</v>
      </c>
      <c r="N1278" s="493" t="str">
        <f t="shared" si="48"/>
        <v>L</v>
      </c>
    </row>
    <row r="1279" spans="1:14" s="493" customFormat="1" ht="14.1" customHeight="1" x14ac:dyDescent="0.2">
      <c r="A1279" s="484"/>
      <c r="B1279" s="494" t="s">
        <v>3430</v>
      </c>
      <c r="C1279" s="484"/>
      <c r="D1279" s="493" t="s">
        <v>3585</v>
      </c>
      <c r="F1279" s="493" t="s">
        <v>3586</v>
      </c>
      <c r="L1279" s="496">
        <v>177</v>
      </c>
      <c r="M1279" s="496" t="str">
        <f t="shared" si="47"/>
        <v>LED Interior Parking Garage Lighting Fixtures</v>
      </c>
      <c r="N1279" s="493" t="str">
        <f t="shared" si="48"/>
        <v>L</v>
      </c>
    </row>
    <row r="1280" spans="1:14" s="493" customFormat="1" ht="14.1" customHeight="1" x14ac:dyDescent="0.2">
      <c r="A1280" s="484"/>
      <c r="B1280" s="494" t="s">
        <v>3430</v>
      </c>
      <c r="C1280" s="484"/>
      <c r="D1280" s="493" t="s">
        <v>3587</v>
      </c>
      <c r="F1280" s="493" t="s">
        <v>3588</v>
      </c>
      <c r="L1280" s="496">
        <v>178</v>
      </c>
      <c r="M1280" s="496" t="str">
        <f t="shared" si="47"/>
        <v>LED Interior Parking Garage Lighting Fixtures</v>
      </c>
      <c r="N1280" s="493" t="str">
        <f t="shared" si="48"/>
        <v>L</v>
      </c>
    </row>
    <row r="1281" spans="1:14" s="493" customFormat="1" ht="14.1" customHeight="1" x14ac:dyDescent="0.2">
      <c r="A1281" s="484"/>
      <c r="B1281" s="494" t="s">
        <v>3430</v>
      </c>
      <c r="C1281" s="484"/>
      <c r="D1281" s="493" t="s">
        <v>3589</v>
      </c>
      <c r="F1281" s="493" t="s">
        <v>3590</v>
      </c>
      <c r="L1281" s="496">
        <v>179</v>
      </c>
      <c r="M1281" s="496" t="str">
        <f t="shared" si="47"/>
        <v>LED Interior Parking Garage Lighting Fixtures</v>
      </c>
      <c r="N1281" s="493" t="str">
        <f t="shared" si="48"/>
        <v>L</v>
      </c>
    </row>
    <row r="1282" spans="1:14" s="493" customFormat="1" ht="14.1" customHeight="1" x14ac:dyDescent="0.2">
      <c r="A1282" s="484"/>
      <c r="B1282" s="494" t="s">
        <v>3430</v>
      </c>
      <c r="C1282" s="484"/>
      <c r="D1282" s="493" t="s">
        <v>3591</v>
      </c>
      <c r="F1282" s="493" t="s">
        <v>3592</v>
      </c>
      <c r="L1282" s="496">
        <v>180</v>
      </c>
      <c r="M1282" s="496" t="str">
        <f t="shared" si="47"/>
        <v>LED Interior Parking Garage Lighting Fixtures</v>
      </c>
      <c r="N1282" s="493" t="str">
        <f t="shared" si="48"/>
        <v>L</v>
      </c>
    </row>
    <row r="1283" spans="1:14" s="493" customFormat="1" ht="14.1" customHeight="1" x14ac:dyDescent="0.2">
      <c r="A1283" s="484"/>
      <c r="B1283" s="494" t="s">
        <v>3430</v>
      </c>
      <c r="C1283" s="484"/>
      <c r="D1283" s="493" t="s">
        <v>3593</v>
      </c>
      <c r="F1283" s="493" t="s">
        <v>3594</v>
      </c>
      <c r="L1283" s="496">
        <v>181</v>
      </c>
      <c r="M1283" s="496" t="str">
        <f t="shared" si="47"/>
        <v>LED Interior Parking Garage Lighting Fixtures</v>
      </c>
      <c r="N1283" s="493" t="str">
        <f t="shared" si="48"/>
        <v>L</v>
      </c>
    </row>
    <row r="1284" spans="1:14" s="493" customFormat="1" ht="14.1" customHeight="1" x14ac:dyDescent="0.2">
      <c r="A1284" s="484"/>
      <c r="B1284" s="494" t="s">
        <v>3430</v>
      </c>
      <c r="C1284" s="484"/>
      <c r="D1284" s="493" t="s">
        <v>3595</v>
      </c>
      <c r="F1284" s="493" t="s">
        <v>3596</v>
      </c>
      <c r="L1284" s="496">
        <v>182</v>
      </c>
      <c r="M1284" s="496" t="str">
        <f t="shared" si="47"/>
        <v>LED Interior Parking Garage Lighting Fixtures</v>
      </c>
      <c r="N1284" s="493" t="str">
        <f t="shared" si="48"/>
        <v>L</v>
      </c>
    </row>
    <row r="1285" spans="1:14" s="493" customFormat="1" ht="14.1" customHeight="1" x14ac:dyDescent="0.2">
      <c r="A1285" s="484"/>
      <c r="B1285" s="494" t="s">
        <v>3430</v>
      </c>
      <c r="C1285" s="484"/>
      <c r="D1285" s="493" t="s">
        <v>3597</v>
      </c>
      <c r="F1285" s="493" t="s">
        <v>3598</v>
      </c>
      <c r="L1285" s="496">
        <v>183</v>
      </c>
      <c r="M1285" s="496" t="str">
        <f t="shared" si="47"/>
        <v>LED Interior Parking Garage Lighting Fixtures</v>
      </c>
      <c r="N1285" s="493" t="str">
        <f t="shared" si="48"/>
        <v>L</v>
      </c>
    </row>
    <row r="1286" spans="1:14" s="493" customFormat="1" ht="14.1" customHeight="1" x14ac:dyDescent="0.2">
      <c r="A1286" s="484"/>
      <c r="B1286" s="494" t="s">
        <v>3430</v>
      </c>
      <c r="C1286" s="484"/>
      <c r="D1286" s="493" t="s">
        <v>3599</v>
      </c>
      <c r="F1286" s="493" t="s">
        <v>3600</v>
      </c>
      <c r="L1286" s="496">
        <v>184</v>
      </c>
      <c r="M1286" s="496" t="str">
        <f t="shared" si="47"/>
        <v>LED Interior Parking Garage Lighting Fixtures</v>
      </c>
      <c r="N1286" s="493" t="str">
        <f t="shared" si="48"/>
        <v>L</v>
      </c>
    </row>
    <row r="1287" spans="1:14" s="493" customFormat="1" ht="14.1" customHeight="1" x14ac:dyDescent="0.2">
      <c r="A1287" s="484"/>
      <c r="B1287" s="494" t="s">
        <v>3430</v>
      </c>
      <c r="C1287" s="484"/>
      <c r="D1287" s="493" t="s">
        <v>3601</v>
      </c>
      <c r="F1287" s="493" t="s">
        <v>3602</v>
      </c>
      <c r="L1287" s="496">
        <v>185</v>
      </c>
      <c r="M1287" s="496" t="str">
        <f t="shared" si="47"/>
        <v>LED Interior Parking Garage Lighting Fixtures</v>
      </c>
      <c r="N1287" s="493" t="str">
        <f t="shared" si="48"/>
        <v>L</v>
      </c>
    </row>
    <row r="1288" spans="1:14" s="493" customFormat="1" ht="14.1" customHeight="1" x14ac:dyDescent="0.2">
      <c r="A1288" s="484"/>
      <c r="B1288" s="494" t="s">
        <v>3430</v>
      </c>
      <c r="C1288" s="484"/>
      <c r="D1288" s="493" t="s">
        <v>3603</v>
      </c>
      <c r="F1288" s="493" t="s">
        <v>3604</v>
      </c>
      <c r="L1288" s="496">
        <v>186</v>
      </c>
      <c r="M1288" s="496" t="str">
        <f t="shared" si="47"/>
        <v>LED Interior Parking Garage Lighting Fixtures</v>
      </c>
      <c r="N1288" s="493" t="str">
        <f t="shared" si="48"/>
        <v>L</v>
      </c>
    </row>
    <row r="1289" spans="1:14" s="493" customFormat="1" ht="14.1" customHeight="1" x14ac:dyDescent="0.2">
      <c r="A1289" s="484"/>
      <c r="B1289" s="494" t="s">
        <v>3430</v>
      </c>
      <c r="C1289" s="484"/>
      <c r="D1289" s="493" t="s">
        <v>3605</v>
      </c>
      <c r="F1289" s="493" t="s">
        <v>3606</v>
      </c>
      <c r="L1289" s="496">
        <v>187</v>
      </c>
      <c r="M1289" s="496" t="str">
        <f t="shared" si="47"/>
        <v>LED Interior Parking Garage Lighting Fixtures</v>
      </c>
      <c r="N1289" s="493" t="str">
        <f t="shared" si="48"/>
        <v>L</v>
      </c>
    </row>
    <row r="1290" spans="1:14" s="493" customFormat="1" ht="14.1" customHeight="1" x14ac:dyDescent="0.2">
      <c r="A1290" s="484"/>
      <c r="B1290" s="494" t="s">
        <v>3430</v>
      </c>
      <c r="C1290" s="484"/>
      <c r="D1290" s="493" t="s">
        <v>3607</v>
      </c>
      <c r="F1290" s="493" t="s">
        <v>3608</v>
      </c>
      <c r="L1290" s="496">
        <v>188</v>
      </c>
      <c r="M1290" s="496" t="str">
        <f t="shared" si="47"/>
        <v>LED Interior Parking Garage Lighting Fixtures</v>
      </c>
      <c r="N1290" s="493" t="str">
        <f t="shared" si="48"/>
        <v>L</v>
      </c>
    </row>
    <row r="1291" spans="1:14" s="493" customFormat="1" ht="14.1" customHeight="1" x14ac:dyDescent="0.2">
      <c r="A1291" s="484"/>
      <c r="B1291" s="494" t="s">
        <v>3430</v>
      </c>
      <c r="C1291" s="484"/>
      <c r="D1291" s="493" t="s">
        <v>3609</v>
      </c>
      <c r="F1291" s="493" t="s">
        <v>3610</v>
      </c>
      <c r="L1291" s="496">
        <v>189</v>
      </c>
      <c r="M1291" s="496" t="str">
        <f t="shared" si="47"/>
        <v>LED Interior Parking Garage Lighting Fixtures</v>
      </c>
      <c r="N1291" s="493" t="str">
        <f t="shared" si="48"/>
        <v>L</v>
      </c>
    </row>
    <row r="1292" spans="1:14" s="493" customFormat="1" ht="14.1" customHeight="1" x14ac:dyDescent="0.2">
      <c r="A1292" s="484"/>
      <c r="B1292" s="494" t="s">
        <v>3430</v>
      </c>
      <c r="C1292" s="484"/>
      <c r="D1292" s="493" t="s">
        <v>3611</v>
      </c>
      <c r="F1292" s="493" t="s">
        <v>3612</v>
      </c>
      <c r="L1292" s="496">
        <v>190</v>
      </c>
      <c r="M1292" s="496" t="str">
        <f t="shared" si="47"/>
        <v>LED Interior Parking Garage Lighting Fixtures</v>
      </c>
      <c r="N1292" s="493" t="str">
        <f t="shared" si="48"/>
        <v>L</v>
      </c>
    </row>
    <row r="1293" spans="1:14" s="493" customFormat="1" ht="14.1" customHeight="1" x14ac:dyDescent="0.2">
      <c r="A1293" s="484"/>
      <c r="B1293" s="494" t="s">
        <v>3430</v>
      </c>
      <c r="C1293" s="484"/>
      <c r="D1293" s="493" t="s">
        <v>3613</v>
      </c>
      <c r="F1293" s="493" t="s">
        <v>3614</v>
      </c>
      <c r="L1293" s="496">
        <v>191</v>
      </c>
      <c r="M1293" s="496" t="str">
        <f t="shared" si="47"/>
        <v>LED Interior Parking Garage Lighting Fixtures</v>
      </c>
      <c r="N1293" s="493" t="str">
        <f t="shared" si="48"/>
        <v>L</v>
      </c>
    </row>
    <row r="1294" spans="1:14" s="493" customFormat="1" ht="14.1" customHeight="1" x14ac:dyDescent="0.2">
      <c r="A1294" s="484"/>
      <c r="B1294" s="494" t="s">
        <v>3430</v>
      </c>
      <c r="C1294" s="484"/>
      <c r="D1294" s="493" t="s">
        <v>3615</v>
      </c>
      <c r="F1294" s="493" t="s">
        <v>3616</v>
      </c>
      <c r="L1294" s="496">
        <v>192</v>
      </c>
      <c r="M1294" s="496" t="str">
        <f t="shared" si="47"/>
        <v>LED Interior Parking Garage Lighting Fixtures</v>
      </c>
      <c r="N1294" s="493" t="str">
        <f t="shared" si="48"/>
        <v>L</v>
      </c>
    </row>
    <row r="1295" spans="1:14" s="493" customFormat="1" ht="14.1" customHeight="1" x14ac:dyDescent="0.2">
      <c r="A1295" s="484"/>
      <c r="B1295" s="494" t="s">
        <v>3430</v>
      </c>
      <c r="C1295" s="484"/>
      <c r="D1295" s="493" t="s">
        <v>3617</v>
      </c>
      <c r="F1295" s="493" t="s">
        <v>3618</v>
      </c>
      <c r="L1295" s="496">
        <v>193</v>
      </c>
      <c r="M1295" s="496" t="str">
        <f t="shared" si="47"/>
        <v>LED Interior Parking Garage Lighting Fixtures</v>
      </c>
      <c r="N1295" s="493" t="str">
        <f t="shared" si="48"/>
        <v>L</v>
      </c>
    </row>
    <row r="1296" spans="1:14" s="493" customFormat="1" ht="14.1" customHeight="1" x14ac:dyDescent="0.2">
      <c r="A1296" s="484"/>
      <c r="B1296" s="494" t="s">
        <v>3430</v>
      </c>
      <c r="C1296" s="484"/>
      <c r="D1296" s="493" t="s">
        <v>3619</v>
      </c>
      <c r="F1296" s="493" t="s">
        <v>3620</v>
      </c>
      <c r="L1296" s="496">
        <v>194</v>
      </c>
      <c r="M1296" s="496" t="str">
        <f t="shared" si="47"/>
        <v>LED Interior Parking Garage Lighting Fixtures</v>
      </c>
      <c r="N1296" s="493" t="str">
        <f t="shared" si="48"/>
        <v>L</v>
      </c>
    </row>
    <row r="1297" spans="1:14" s="493" customFormat="1" ht="14.1" customHeight="1" x14ac:dyDescent="0.2">
      <c r="A1297" s="484"/>
      <c r="B1297" s="494" t="s">
        <v>3430</v>
      </c>
      <c r="C1297" s="484"/>
      <c r="D1297" s="493" t="s">
        <v>3621</v>
      </c>
      <c r="F1297" s="493" t="s">
        <v>3622</v>
      </c>
      <c r="L1297" s="496">
        <v>195</v>
      </c>
      <c r="M1297" s="496" t="str">
        <f t="shared" si="47"/>
        <v>LED Interior Parking Garage Lighting Fixtures</v>
      </c>
      <c r="N1297" s="493" t="str">
        <f t="shared" si="48"/>
        <v>L</v>
      </c>
    </row>
    <row r="1298" spans="1:14" s="493" customFormat="1" ht="14.1" customHeight="1" x14ac:dyDescent="0.2">
      <c r="A1298" s="484"/>
      <c r="B1298" s="494" t="s">
        <v>3430</v>
      </c>
      <c r="C1298" s="484"/>
      <c r="D1298" s="493" t="s">
        <v>3623</v>
      </c>
      <c r="F1298" s="493" t="s">
        <v>3624</v>
      </c>
      <c r="L1298" s="496">
        <v>196</v>
      </c>
      <c r="M1298" s="496" t="str">
        <f t="shared" si="47"/>
        <v>LED Interior Parking Garage Lighting Fixtures</v>
      </c>
      <c r="N1298" s="493" t="str">
        <f t="shared" si="48"/>
        <v>L</v>
      </c>
    </row>
    <row r="1299" spans="1:14" s="493" customFormat="1" ht="14.1" customHeight="1" x14ac:dyDescent="0.2">
      <c r="A1299" s="484"/>
      <c r="B1299" s="494" t="s">
        <v>3430</v>
      </c>
      <c r="C1299" s="484"/>
      <c r="D1299" s="493" t="s">
        <v>3625</v>
      </c>
      <c r="F1299" s="493" t="s">
        <v>3626</v>
      </c>
      <c r="L1299" s="496">
        <v>197</v>
      </c>
      <c r="M1299" s="496" t="str">
        <f t="shared" si="47"/>
        <v>LED Interior Parking Garage Lighting Fixtures</v>
      </c>
      <c r="N1299" s="493" t="str">
        <f t="shared" si="48"/>
        <v>L</v>
      </c>
    </row>
    <row r="1300" spans="1:14" s="493" customFormat="1" ht="14.1" customHeight="1" x14ac:dyDescent="0.2">
      <c r="A1300" s="484"/>
      <c r="B1300" s="494" t="s">
        <v>3430</v>
      </c>
      <c r="C1300" s="484"/>
      <c r="D1300" s="493" t="s">
        <v>3627</v>
      </c>
      <c r="F1300" s="493" t="s">
        <v>3628</v>
      </c>
      <c r="L1300" s="496">
        <v>198</v>
      </c>
      <c r="M1300" s="496" t="str">
        <f t="shared" si="47"/>
        <v>LED Interior Parking Garage Lighting Fixtures</v>
      </c>
      <c r="N1300" s="493" t="str">
        <f t="shared" si="48"/>
        <v>L</v>
      </c>
    </row>
    <row r="1301" spans="1:14" s="493" customFormat="1" ht="14.1" customHeight="1" x14ac:dyDescent="0.2">
      <c r="A1301" s="484"/>
      <c r="B1301" s="494" t="s">
        <v>3430</v>
      </c>
      <c r="C1301" s="484"/>
      <c r="D1301" s="493" t="s">
        <v>3629</v>
      </c>
      <c r="F1301" s="493" t="s">
        <v>3630</v>
      </c>
      <c r="L1301" s="496">
        <v>199</v>
      </c>
      <c r="M1301" s="496" t="str">
        <f t="shared" si="47"/>
        <v>LED Interior Parking Garage Lighting Fixtures</v>
      </c>
      <c r="N1301" s="493" t="str">
        <f t="shared" si="48"/>
        <v>L</v>
      </c>
    </row>
    <row r="1302" spans="1:14" s="493" customFormat="1" ht="14.1" customHeight="1" x14ac:dyDescent="0.2">
      <c r="A1302" s="484"/>
      <c r="B1302" s="494" t="s">
        <v>3430</v>
      </c>
      <c r="C1302" s="484"/>
      <c r="D1302" s="493" t="s">
        <v>3631</v>
      </c>
      <c r="E1302" s="484"/>
      <c r="F1302" s="484" t="s">
        <v>3632</v>
      </c>
      <c r="G1302" s="484"/>
      <c r="H1302" s="484"/>
      <c r="I1302" s="484"/>
      <c r="J1302" s="484"/>
      <c r="L1302" s="495">
        <v>20</v>
      </c>
      <c r="M1302" s="496" t="str">
        <f t="shared" si="47"/>
        <v>LED Interior Parking Garage Lighting Fixtures</v>
      </c>
      <c r="N1302" s="493" t="str">
        <f t="shared" si="48"/>
        <v>L</v>
      </c>
    </row>
    <row r="1303" spans="1:14" s="493" customFormat="1" ht="14.1" customHeight="1" x14ac:dyDescent="0.2">
      <c r="A1303" s="484"/>
      <c r="B1303" s="494" t="s">
        <v>3430</v>
      </c>
      <c r="C1303" s="484"/>
      <c r="D1303" s="493" t="s">
        <v>3633</v>
      </c>
      <c r="F1303" s="493" t="s">
        <v>3634</v>
      </c>
      <c r="L1303" s="496">
        <v>200</v>
      </c>
      <c r="M1303" s="496" t="str">
        <f t="shared" si="47"/>
        <v>LED Interior Parking Garage Lighting Fixtures</v>
      </c>
      <c r="N1303" s="493" t="str">
        <f t="shared" si="48"/>
        <v>L</v>
      </c>
    </row>
    <row r="1304" spans="1:14" s="493" customFormat="1" ht="14.1" customHeight="1" x14ac:dyDescent="0.2">
      <c r="A1304" s="484"/>
      <c r="B1304" s="494" t="s">
        <v>3430</v>
      </c>
      <c r="C1304" s="484"/>
      <c r="D1304" s="493" t="s">
        <v>3635</v>
      </c>
      <c r="F1304" s="493" t="s">
        <v>3636</v>
      </c>
      <c r="L1304" s="496">
        <v>201</v>
      </c>
      <c r="M1304" s="496" t="str">
        <f t="shared" si="47"/>
        <v>LED Interior Parking Garage Lighting Fixtures</v>
      </c>
      <c r="N1304" s="493" t="str">
        <f t="shared" si="48"/>
        <v>L</v>
      </c>
    </row>
    <row r="1305" spans="1:14" s="493" customFormat="1" ht="14.1" customHeight="1" x14ac:dyDescent="0.2">
      <c r="A1305" s="484"/>
      <c r="B1305" s="494" t="s">
        <v>3430</v>
      </c>
      <c r="C1305" s="484"/>
      <c r="D1305" s="493" t="s">
        <v>3637</v>
      </c>
      <c r="F1305" s="493" t="s">
        <v>3638</v>
      </c>
      <c r="L1305" s="496">
        <v>202</v>
      </c>
      <c r="M1305" s="496" t="str">
        <f t="shared" si="47"/>
        <v>LED Interior Parking Garage Lighting Fixtures</v>
      </c>
      <c r="N1305" s="493" t="str">
        <f t="shared" si="48"/>
        <v>L</v>
      </c>
    </row>
    <row r="1306" spans="1:14" s="493" customFormat="1" ht="14.1" customHeight="1" x14ac:dyDescent="0.2">
      <c r="A1306" s="484"/>
      <c r="B1306" s="494" t="s">
        <v>3430</v>
      </c>
      <c r="C1306" s="484"/>
      <c r="D1306" s="493" t="s">
        <v>3639</v>
      </c>
      <c r="F1306" s="493" t="s">
        <v>3640</v>
      </c>
      <c r="L1306" s="496">
        <v>203</v>
      </c>
      <c r="M1306" s="496" t="str">
        <f t="shared" si="47"/>
        <v>LED Interior Parking Garage Lighting Fixtures</v>
      </c>
      <c r="N1306" s="493" t="str">
        <f t="shared" si="48"/>
        <v>L</v>
      </c>
    </row>
    <row r="1307" spans="1:14" s="493" customFormat="1" ht="14.1" customHeight="1" x14ac:dyDescent="0.2">
      <c r="A1307" s="484"/>
      <c r="B1307" s="494" t="s">
        <v>3430</v>
      </c>
      <c r="C1307" s="484"/>
      <c r="D1307" s="493" t="s">
        <v>3641</v>
      </c>
      <c r="F1307" s="493" t="s">
        <v>3642</v>
      </c>
      <c r="L1307" s="496">
        <v>204</v>
      </c>
      <c r="M1307" s="496" t="str">
        <f t="shared" si="47"/>
        <v>LED Interior Parking Garage Lighting Fixtures</v>
      </c>
      <c r="N1307" s="493" t="str">
        <f t="shared" si="48"/>
        <v>L</v>
      </c>
    </row>
    <row r="1308" spans="1:14" s="493" customFormat="1" ht="14.1" customHeight="1" x14ac:dyDescent="0.2">
      <c r="A1308" s="484"/>
      <c r="B1308" s="494" t="s">
        <v>3430</v>
      </c>
      <c r="C1308" s="484"/>
      <c r="D1308" s="493" t="s">
        <v>3643</v>
      </c>
      <c r="F1308" s="493" t="s">
        <v>3644</v>
      </c>
      <c r="L1308" s="496">
        <v>205</v>
      </c>
      <c r="M1308" s="496" t="str">
        <f t="shared" si="47"/>
        <v>LED Interior Parking Garage Lighting Fixtures</v>
      </c>
      <c r="N1308" s="493" t="str">
        <f t="shared" si="48"/>
        <v>L</v>
      </c>
    </row>
    <row r="1309" spans="1:14" s="493" customFormat="1" ht="14.1" customHeight="1" x14ac:dyDescent="0.2">
      <c r="A1309" s="484"/>
      <c r="B1309" s="494" t="s">
        <v>3430</v>
      </c>
      <c r="C1309" s="484"/>
      <c r="D1309" s="493" t="s">
        <v>3645</v>
      </c>
      <c r="F1309" s="493" t="s">
        <v>3646</v>
      </c>
      <c r="L1309" s="496">
        <v>206</v>
      </c>
      <c r="M1309" s="496" t="str">
        <f t="shared" si="47"/>
        <v>LED Interior Parking Garage Lighting Fixtures</v>
      </c>
      <c r="N1309" s="493" t="str">
        <f t="shared" si="48"/>
        <v>L</v>
      </c>
    </row>
    <row r="1310" spans="1:14" s="493" customFormat="1" ht="14.1" customHeight="1" x14ac:dyDescent="0.2">
      <c r="A1310" s="484"/>
      <c r="B1310" s="494" t="s">
        <v>3430</v>
      </c>
      <c r="C1310" s="484"/>
      <c r="D1310" s="493" t="s">
        <v>3647</v>
      </c>
      <c r="F1310" s="493" t="s">
        <v>3648</v>
      </c>
      <c r="L1310" s="496">
        <v>207</v>
      </c>
      <c r="M1310" s="496" t="str">
        <f t="shared" si="47"/>
        <v>LED Interior Parking Garage Lighting Fixtures</v>
      </c>
      <c r="N1310" s="493" t="str">
        <f t="shared" si="48"/>
        <v>L</v>
      </c>
    </row>
    <row r="1311" spans="1:14" s="493" customFormat="1" ht="14.1" customHeight="1" x14ac:dyDescent="0.2">
      <c r="A1311" s="484"/>
      <c r="B1311" s="494" t="s">
        <v>3430</v>
      </c>
      <c r="C1311" s="484"/>
      <c r="D1311" s="493" t="s">
        <v>3649</v>
      </c>
      <c r="F1311" s="493" t="s">
        <v>3650</v>
      </c>
      <c r="L1311" s="496">
        <v>208</v>
      </c>
      <c r="M1311" s="496" t="str">
        <f t="shared" si="47"/>
        <v>LED Interior Parking Garage Lighting Fixtures</v>
      </c>
      <c r="N1311" s="493" t="str">
        <f t="shared" si="48"/>
        <v>L</v>
      </c>
    </row>
    <row r="1312" spans="1:14" s="493" customFormat="1" ht="14.1" customHeight="1" x14ac:dyDescent="0.2">
      <c r="A1312" s="484"/>
      <c r="B1312" s="494" t="s">
        <v>3430</v>
      </c>
      <c r="C1312" s="484"/>
      <c r="D1312" s="493" t="s">
        <v>3651</v>
      </c>
      <c r="F1312" s="493" t="s">
        <v>3652</v>
      </c>
      <c r="L1312" s="496">
        <v>209</v>
      </c>
      <c r="M1312" s="496" t="str">
        <f t="shared" si="47"/>
        <v>LED Interior Parking Garage Lighting Fixtures</v>
      </c>
      <c r="N1312" s="493" t="str">
        <f t="shared" si="48"/>
        <v>L</v>
      </c>
    </row>
    <row r="1313" spans="1:14" s="493" customFormat="1" ht="14.1" customHeight="1" x14ac:dyDescent="0.2">
      <c r="A1313" s="484"/>
      <c r="B1313" s="494" t="s">
        <v>3430</v>
      </c>
      <c r="C1313" s="484"/>
      <c r="D1313" s="493" t="s">
        <v>3653</v>
      </c>
      <c r="E1313" s="484"/>
      <c r="F1313" s="484" t="s">
        <v>3654</v>
      </c>
      <c r="G1313" s="484"/>
      <c r="H1313" s="484"/>
      <c r="I1313" s="484"/>
      <c r="J1313" s="484"/>
      <c r="L1313" s="495">
        <v>21</v>
      </c>
      <c r="M1313" s="496" t="str">
        <f t="shared" si="47"/>
        <v>LED Interior Parking Garage Lighting Fixtures</v>
      </c>
      <c r="N1313" s="493" t="str">
        <f t="shared" si="48"/>
        <v>L</v>
      </c>
    </row>
    <row r="1314" spans="1:14" s="493" customFormat="1" ht="14.1" customHeight="1" x14ac:dyDescent="0.2">
      <c r="A1314" s="484"/>
      <c r="B1314" s="494" t="s">
        <v>3430</v>
      </c>
      <c r="C1314" s="484"/>
      <c r="D1314" s="493" t="s">
        <v>3655</v>
      </c>
      <c r="F1314" s="493" t="s">
        <v>3656</v>
      </c>
      <c r="L1314" s="496">
        <v>210</v>
      </c>
      <c r="M1314" s="496" t="str">
        <f t="shared" si="47"/>
        <v>LED Interior Parking Garage Lighting Fixtures</v>
      </c>
      <c r="N1314" s="493" t="str">
        <f t="shared" si="48"/>
        <v>L</v>
      </c>
    </row>
    <row r="1315" spans="1:14" s="493" customFormat="1" ht="14.1" customHeight="1" x14ac:dyDescent="0.2">
      <c r="A1315" s="484"/>
      <c r="B1315" s="494" t="s">
        <v>3430</v>
      </c>
      <c r="C1315" s="484"/>
      <c r="D1315" s="493" t="s">
        <v>3657</v>
      </c>
      <c r="F1315" s="493" t="s">
        <v>3658</v>
      </c>
      <c r="L1315" s="496">
        <v>211</v>
      </c>
      <c r="M1315" s="496" t="str">
        <f t="shared" si="47"/>
        <v>LED Interior Parking Garage Lighting Fixtures</v>
      </c>
      <c r="N1315" s="493" t="str">
        <f t="shared" si="48"/>
        <v>L</v>
      </c>
    </row>
    <row r="1316" spans="1:14" s="493" customFormat="1" ht="14.1" customHeight="1" x14ac:dyDescent="0.2">
      <c r="A1316" s="484"/>
      <c r="B1316" s="494" t="s">
        <v>3430</v>
      </c>
      <c r="C1316" s="484"/>
      <c r="D1316" s="493" t="s">
        <v>3659</v>
      </c>
      <c r="F1316" s="493" t="s">
        <v>3660</v>
      </c>
      <c r="L1316" s="496">
        <v>212</v>
      </c>
      <c r="M1316" s="496" t="str">
        <f t="shared" si="47"/>
        <v>LED Interior Parking Garage Lighting Fixtures</v>
      </c>
      <c r="N1316" s="493" t="str">
        <f t="shared" si="48"/>
        <v>L</v>
      </c>
    </row>
    <row r="1317" spans="1:14" s="493" customFormat="1" ht="14.1" customHeight="1" x14ac:dyDescent="0.2">
      <c r="A1317" s="484"/>
      <c r="B1317" s="494" t="s">
        <v>3430</v>
      </c>
      <c r="C1317" s="484"/>
      <c r="D1317" s="493" t="s">
        <v>3661</v>
      </c>
      <c r="F1317" s="493" t="s">
        <v>3662</v>
      </c>
      <c r="L1317" s="496">
        <v>213</v>
      </c>
      <c r="M1317" s="496" t="str">
        <f t="shared" si="47"/>
        <v>LED Interior Parking Garage Lighting Fixtures</v>
      </c>
      <c r="N1317" s="493" t="str">
        <f t="shared" si="48"/>
        <v>L</v>
      </c>
    </row>
    <row r="1318" spans="1:14" s="493" customFormat="1" ht="14.1" customHeight="1" x14ac:dyDescent="0.2">
      <c r="A1318" s="484"/>
      <c r="B1318" s="494" t="s">
        <v>3430</v>
      </c>
      <c r="C1318" s="484"/>
      <c r="D1318" s="493" t="s">
        <v>3663</v>
      </c>
      <c r="F1318" s="493" t="s">
        <v>3664</v>
      </c>
      <c r="L1318" s="513">
        <v>214</v>
      </c>
      <c r="M1318" s="496" t="str">
        <f t="shared" si="47"/>
        <v>LED Interior Parking Garage Lighting Fixtures</v>
      </c>
      <c r="N1318" s="493" t="str">
        <f t="shared" si="48"/>
        <v>L</v>
      </c>
    </row>
    <row r="1319" spans="1:14" s="493" customFormat="1" ht="14.1" customHeight="1" x14ac:dyDescent="0.2">
      <c r="A1319" s="484"/>
      <c r="B1319" s="494" t="s">
        <v>3430</v>
      </c>
      <c r="C1319" s="484"/>
      <c r="D1319" s="493" t="s">
        <v>3665</v>
      </c>
      <c r="F1319" s="493" t="s">
        <v>3666</v>
      </c>
      <c r="L1319" s="496">
        <v>215</v>
      </c>
      <c r="M1319" s="496" t="str">
        <f t="shared" si="47"/>
        <v>LED Interior Parking Garage Lighting Fixtures</v>
      </c>
      <c r="N1319" s="493" t="str">
        <f t="shared" si="48"/>
        <v>L</v>
      </c>
    </row>
    <row r="1320" spans="1:14" s="493" customFormat="1" ht="14.1" customHeight="1" x14ac:dyDescent="0.2">
      <c r="A1320" s="484"/>
      <c r="B1320" s="494" t="s">
        <v>3430</v>
      </c>
      <c r="C1320" s="484"/>
      <c r="D1320" s="493" t="s">
        <v>3667</v>
      </c>
      <c r="F1320" s="493" t="s">
        <v>3668</v>
      </c>
      <c r="L1320" s="496">
        <v>216</v>
      </c>
      <c r="M1320" s="496" t="str">
        <f t="shared" si="47"/>
        <v>LED Interior Parking Garage Lighting Fixtures</v>
      </c>
      <c r="N1320" s="493" t="str">
        <f t="shared" si="48"/>
        <v>L</v>
      </c>
    </row>
    <row r="1321" spans="1:14" s="493" customFormat="1" ht="14.1" customHeight="1" x14ac:dyDescent="0.2">
      <c r="A1321" s="484"/>
      <c r="B1321" s="494" t="s">
        <v>3430</v>
      </c>
      <c r="C1321" s="484"/>
      <c r="D1321" s="493" t="s">
        <v>3669</v>
      </c>
      <c r="F1321" s="493" t="s">
        <v>3670</v>
      </c>
      <c r="L1321" s="496">
        <v>217</v>
      </c>
      <c r="M1321" s="496" t="str">
        <f t="shared" si="47"/>
        <v>LED Interior Parking Garage Lighting Fixtures</v>
      </c>
      <c r="N1321" s="493" t="str">
        <f t="shared" si="48"/>
        <v>L</v>
      </c>
    </row>
    <row r="1322" spans="1:14" s="493" customFormat="1" ht="14.1" customHeight="1" x14ac:dyDescent="0.2">
      <c r="A1322" s="484"/>
      <c r="B1322" s="494" t="s">
        <v>3430</v>
      </c>
      <c r="C1322" s="484"/>
      <c r="D1322" s="493" t="s">
        <v>3671</v>
      </c>
      <c r="F1322" s="493" t="s">
        <v>3672</v>
      </c>
      <c r="L1322" s="496">
        <v>218</v>
      </c>
      <c r="M1322" s="496" t="str">
        <f t="shared" si="47"/>
        <v>LED Interior Parking Garage Lighting Fixtures</v>
      </c>
      <c r="N1322" s="493" t="str">
        <f t="shared" si="48"/>
        <v>L</v>
      </c>
    </row>
    <row r="1323" spans="1:14" s="493" customFormat="1" ht="14.1" customHeight="1" x14ac:dyDescent="0.2">
      <c r="A1323" s="484"/>
      <c r="B1323" s="494" t="s">
        <v>3430</v>
      </c>
      <c r="C1323" s="484"/>
      <c r="D1323" s="493" t="s">
        <v>3673</v>
      </c>
      <c r="F1323" s="493" t="s">
        <v>3674</v>
      </c>
      <c r="L1323" s="496">
        <v>219</v>
      </c>
      <c r="M1323" s="496" t="str">
        <f t="shared" si="47"/>
        <v>LED Interior Parking Garage Lighting Fixtures</v>
      </c>
      <c r="N1323" s="493" t="str">
        <f t="shared" si="48"/>
        <v>L</v>
      </c>
    </row>
    <row r="1324" spans="1:14" s="493" customFormat="1" ht="14.1" customHeight="1" x14ac:dyDescent="0.2">
      <c r="A1324" s="484"/>
      <c r="B1324" s="494" t="s">
        <v>3430</v>
      </c>
      <c r="C1324" s="484"/>
      <c r="D1324" s="493" t="s">
        <v>3675</v>
      </c>
      <c r="E1324" s="484"/>
      <c r="F1324" s="484" t="s">
        <v>3676</v>
      </c>
      <c r="G1324" s="484"/>
      <c r="H1324" s="484"/>
      <c r="I1324" s="484"/>
      <c r="J1324" s="484"/>
      <c r="L1324" s="495">
        <v>22</v>
      </c>
      <c r="M1324" s="496" t="str">
        <f t="shared" ref="M1324:M1387" si="49">B1324</f>
        <v>LED Interior Parking Garage Lighting Fixtures</v>
      </c>
      <c r="N1324" s="493" t="str">
        <f t="shared" ref="N1324:N1387" si="50">MID(D1324,3,1)</f>
        <v>L</v>
      </c>
    </row>
    <row r="1325" spans="1:14" s="493" customFormat="1" ht="14.1" customHeight="1" x14ac:dyDescent="0.2">
      <c r="A1325" s="484"/>
      <c r="B1325" s="494" t="s">
        <v>3430</v>
      </c>
      <c r="C1325" s="484"/>
      <c r="D1325" s="493" t="s">
        <v>3677</v>
      </c>
      <c r="F1325" s="493" t="s">
        <v>3678</v>
      </c>
      <c r="L1325" s="496">
        <v>220</v>
      </c>
      <c r="M1325" s="496" t="str">
        <f t="shared" si="49"/>
        <v>LED Interior Parking Garage Lighting Fixtures</v>
      </c>
      <c r="N1325" s="493" t="str">
        <f t="shared" si="50"/>
        <v>L</v>
      </c>
    </row>
    <row r="1326" spans="1:14" s="493" customFormat="1" ht="14.1" customHeight="1" x14ac:dyDescent="0.2">
      <c r="A1326" s="484"/>
      <c r="B1326" s="494" t="s">
        <v>3430</v>
      </c>
      <c r="C1326" s="484"/>
      <c r="D1326" s="493" t="s">
        <v>3679</v>
      </c>
      <c r="F1326" s="493" t="s">
        <v>3680</v>
      </c>
      <c r="L1326" s="496">
        <v>221</v>
      </c>
      <c r="M1326" s="496" t="str">
        <f t="shared" si="49"/>
        <v>LED Interior Parking Garage Lighting Fixtures</v>
      </c>
      <c r="N1326" s="493" t="str">
        <f t="shared" si="50"/>
        <v>L</v>
      </c>
    </row>
    <row r="1327" spans="1:14" s="493" customFormat="1" ht="14.1" customHeight="1" x14ac:dyDescent="0.2">
      <c r="A1327" s="484"/>
      <c r="B1327" s="494" t="s">
        <v>3430</v>
      </c>
      <c r="C1327" s="484"/>
      <c r="D1327" s="493" t="s">
        <v>3681</v>
      </c>
      <c r="F1327" s="493" t="s">
        <v>3682</v>
      </c>
      <c r="L1327" s="496">
        <v>222</v>
      </c>
      <c r="M1327" s="496" t="str">
        <f t="shared" si="49"/>
        <v>LED Interior Parking Garage Lighting Fixtures</v>
      </c>
      <c r="N1327" s="493" t="str">
        <f t="shared" si="50"/>
        <v>L</v>
      </c>
    </row>
    <row r="1328" spans="1:14" s="493" customFormat="1" ht="14.1" customHeight="1" x14ac:dyDescent="0.2">
      <c r="A1328" s="484"/>
      <c r="B1328" s="494" t="s">
        <v>3430</v>
      </c>
      <c r="C1328" s="484"/>
      <c r="D1328" s="493" t="s">
        <v>3683</v>
      </c>
      <c r="F1328" s="493" t="s">
        <v>3684</v>
      </c>
      <c r="L1328" s="496">
        <v>223</v>
      </c>
      <c r="M1328" s="496" t="str">
        <f t="shared" si="49"/>
        <v>LED Interior Parking Garage Lighting Fixtures</v>
      </c>
      <c r="N1328" s="493" t="str">
        <f t="shared" si="50"/>
        <v>L</v>
      </c>
    </row>
    <row r="1329" spans="1:14" s="493" customFormat="1" ht="14.1" customHeight="1" x14ac:dyDescent="0.2">
      <c r="A1329" s="484"/>
      <c r="B1329" s="494" t="s">
        <v>3430</v>
      </c>
      <c r="C1329" s="484"/>
      <c r="D1329" s="493" t="s">
        <v>3685</v>
      </c>
      <c r="F1329" s="493" t="s">
        <v>3686</v>
      </c>
      <c r="L1329" s="496">
        <v>224</v>
      </c>
      <c r="M1329" s="496" t="str">
        <f t="shared" si="49"/>
        <v>LED Interior Parking Garage Lighting Fixtures</v>
      </c>
      <c r="N1329" s="493" t="str">
        <f t="shared" si="50"/>
        <v>L</v>
      </c>
    </row>
    <row r="1330" spans="1:14" s="493" customFormat="1" ht="14.1" customHeight="1" x14ac:dyDescent="0.2">
      <c r="A1330" s="484"/>
      <c r="B1330" s="494" t="s">
        <v>3430</v>
      </c>
      <c r="C1330" s="484"/>
      <c r="D1330" s="493" t="s">
        <v>3687</v>
      </c>
      <c r="F1330" s="493" t="s">
        <v>3688</v>
      </c>
      <c r="L1330" s="496">
        <v>225</v>
      </c>
      <c r="M1330" s="496" t="str">
        <f t="shared" si="49"/>
        <v>LED Interior Parking Garage Lighting Fixtures</v>
      </c>
      <c r="N1330" s="493" t="str">
        <f t="shared" si="50"/>
        <v>L</v>
      </c>
    </row>
    <row r="1331" spans="1:14" s="493" customFormat="1" ht="14.1" customHeight="1" x14ac:dyDescent="0.2">
      <c r="A1331" s="484"/>
      <c r="B1331" s="494" t="s">
        <v>3430</v>
      </c>
      <c r="C1331" s="484"/>
      <c r="D1331" s="493" t="s">
        <v>3689</v>
      </c>
      <c r="F1331" s="493" t="s">
        <v>3690</v>
      </c>
      <c r="L1331" s="496">
        <v>226</v>
      </c>
      <c r="M1331" s="496" t="str">
        <f t="shared" si="49"/>
        <v>LED Interior Parking Garage Lighting Fixtures</v>
      </c>
      <c r="N1331" s="493" t="str">
        <f t="shared" si="50"/>
        <v>L</v>
      </c>
    </row>
    <row r="1332" spans="1:14" s="493" customFormat="1" ht="14.1" customHeight="1" x14ac:dyDescent="0.2">
      <c r="A1332" s="484"/>
      <c r="B1332" s="494" t="s">
        <v>3430</v>
      </c>
      <c r="C1332" s="484"/>
      <c r="D1332" s="493" t="s">
        <v>3691</v>
      </c>
      <c r="F1332" s="493" t="s">
        <v>3692</v>
      </c>
      <c r="L1332" s="496">
        <v>227</v>
      </c>
      <c r="M1332" s="496" t="str">
        <f t="shared" si="49"/>
        <v>LED Interior Parking Garage Lighting Fixtures</v>
      </c>
      <c r="N1332" s="493" t="str">
        <f t="shared" si="50"/>
        <v>L</v>
      </c>
    </row>
    <row r="1333" spans="1:14" s="493" customFormat="1" ht="14.1" customHeight="1" x14ac:dyDescent="0.2">
      <c r="A1333" s="484"/>
      <c r="B1333" s="494" t="s">
        <v>3430</v>
      </c>
      <c r="C1333" s="484"/>
      <c r="D1333" s="493" t="s">
        <v>3693</v>
      </c>
      <c r="F1333" s="493" t="s">
        <v>3694</v>
      </c>
      <c r="L1333" s="496">
        <v>228</v>
      </c>
      <c r="M1333" s="496" t="str">
        <f t="shared" si="49"/>
        <v>LED Interior Parking Garage Lighting Fixtures</v>
      </c>
      <c r="N1333" s="493" t="str">
        <f t="shared" si="50"/>
        <v>L</v>
      </c>
    </row>
    <row r="1334" spans="1:14" s="493" customFormat="1" ht="14.1" customHeight="1" x14ac:dyDescent="0.2">
      <c r="A1334" s="484"/>
      <c r="B1334" s="494" t="s">
        <v>3430</v>
      </c>
      <c r="C1334" s="484"/>
      <c r="D1334" s="493" t="s">
        <v>3695</v>
      </c>
      <c r="F1334" s="493" t="s">
        <v>3696</v>
      </c>
      <c r="L1334" s="496">
        <v>229</v>
      </c>
      <c r="M1334" s="496" t="str">
        <f t="shared" si="49"/>
        <v>LED Interior Parking Garage Lighting Fixtures</v>
      </c>
      <c r="N1334" s="493" t="str">
        <f t="shared" si="50"/>
        <v>L</v>
      </c>
    </row>
    <row r="1335" spans="1:14" s="493" customFormat="1" ht="14.1" customHeight="1" x14ac:dyDescent="0.2">
      <c r="A1335" s="484"/>
      <c r="B1335" s="494" t="s">
        <v>3430</v>
      </c>
      <c r="C1335" s="484"/>
      <c r="D1335" s="493" t="s">
        <v>3697</v>
      </c>
      <c r="E1335" s="484"/>
      <c r="F1335" s="484" t="s">
        <v>3698</v>
      </c>
      <c r="G1335" s="484"/>
      <c r="H1335" s="484"/>
      <c r="I1335" s="484"/>
      <c r="J1335" s="484"/>
      <c r="L1335" s="495">
        <v>23</v>
      </c>
      <c r="M1335" s="496" t="str">
        <f t="shared" si="49"/>
        <v>LED Interior Parking Garage Lighting Fixtures</v>
      </c>
      <c r="N1335" s="493" t="str">
        <f t="shared" si="50"/>
        <v>L</v>
      </c>
    </row>
    <row r="1336" spans="1:14" s="493" customFormat="1" ht="14.1" customHeight="1" x14ac:dyDescent="0.2">
      <c r="A1336" s="484"/>
      <c r="B1336" s="494" t="s">
        <v>3430</v>
      </c>
      <c r="C1336" s="484"/>
      <c r="D1336" s="493" t="s">
        <v>3699</v>
      </c>
      <c r="F1336" s="493" t="s">
        <v>3700</v>
      </c>
      <c r="L1336" s="496">
        <v>230</v>
      </c>
      <c r="M1336" s="496" t="str">
        <f t="shared" si="49"/>
        <v>LED Interior Parking Garage Lighting Fixtures</v>
      </c>
      <c r="N1336" s="493" t="str">
        <f t="shared" si="50"/>
        <v>L</v>
      </c>
    </row>
    <row r="1337" spans="1:14" s="493" customFormat="1" ht="14.1" customHeight="1" x14ac:dyDescent="0.2">
      <c r="A1337" s="484"/>
      <c r="B1337" s="494" t="s">
        <v>3430</v>
      </c>
      <c r="C1337" s="484"/>
      <c r="D1337" s="493" t="s">
        <v>3701</v>
      </c>
      <c r="F1337" s="493" t="s">
        <v>3702</v>
      </c>
      <c r="L1337" s="496">
        <v>231</v>
      </c>
      <c r="M1337" s="496" t="str">
        <f t="shared" si="49"/>
        <v>LED Interior Parking Garage Lighting Fixtures</v>
      </c>
      <c r="N1337" s="493" t="str">
        <f t="shared" si="50"/>
        <v>L</v>
      </c>
    </row>
    <row r="1338" spans="1:14" s="493" customFormat="1" ht="14.1" customHeight="1" x14ac:dyDescent="0.2">
      <c r="A1338" s="484"/>
      <c r="B1338" s="494" t="s">
        <v>3430</v>
      </c>
      <c r="C1338" s="484"/>
      <c r="D1338" s="493" t="s">
        <v>3703</v>
      </c>
      <c r="F1338" s="493" t="s">
        <v>3704</v>
      </c>
      <c r="L1338" s="496">
        <v>232</v>
      </c>
      <c r="M1338" s="496" t="str">
        <f t="shared" si="49"/>
        <v>LED Interior Parking Garage Lighting Fixtures</v>
      </c>
      <c r="N1338" s="493" t="str">
        <f t="shared" si="50"/>
        <v>L</v>
      </c>
    </row>
    <row r="1339" spans="1:14" s="493" customFormat="1" ht="14.1" customHeight="1" x14ac:dyDescent="0.2">
      <c r="A1339" s="484"/>
      <c r="B1339" s="494" t="s">
        <v>3430</v>
      </c>
      <c r="C1339" s="484"/>
      <c r="D1339" s="493" t="s">
        <v>3705</v>
      </c>
      <c r="F1339" s="493" t="s">
        <v>3706</v>
      </c>
      <c r="L1339" s="496">
        <v>233</v>
      </c>
      <c r="M1339" s="496" t="str">
        <f t="shared" si="49"/>
        <v>LED Interior Parking Garage Lighting Fixtures</v>
      </c>
      <c r="N1339" s="493" t="str">
        <f t="shared" si="50"/>
        <v>L</v>
      </c>
    </row>
    <row r="1340" spans="1:14" s="493" customFormat="1" ht="14.1" customHeight="1" x14ac:dyDescent="0.2">
      <c r="A1340" s="484"/>
      <c r="B1340" s="494" t="s">
        <v>3430</v>
      </c>
      <c r="C1340" s="484"/>
      <c r="D1340" s="493" t="s">
        <v>3707</v>
      </c>
      <c r="F1340" s="493" t="s">
        <v>3708</v>
      </c>
      <c r="L1340" s="496">
        <v>234</v>
      </c>
      <c r="M1340" s="496" t="str">
        <f t="shared" si="49"/>
        <v>LED Interior Parking Garage Lighting Fixtures</v>
      </c>
      <c r="N1340" s="493" t="str">
        <f t="shared" si="50"/>
        <v>L</v>
      </c>
    </row>
    <row r="1341" spans="1:14" s="493" customFormat="1" ht="14.1" customHeight="1" x14ac:dyDescent="0.2">
      <c r="A1341" s="484"/>
      <c r="B1341" s="494" t="s">
        <v>3430</v>
      </c>
      <c r="C1341" s="484"/>
      <c r="D1341" s="493" t="s">
        <v>3709</v>
      </c>
      <c r="F1341" s="493" t="s">
        <v>3710</v>
      </c>
      <c r="L1341" s="496">
        <v>235</v>
      </c>
      <c r="M1341" s="496" t="str">
        <f t="shared" si="49"/>
        <v>LED Interior Parking Garage Lighting Fixtures</v>
      </c>
      <c r="N1341" s="493" t="str">
        <f t="shared" si="50"/>
        <v>L</v>
      </c>
    </row>
    <row r="1342" spans="1:14" s="493" customFormat="1" ht="14.1" customHeight="1" x14ac:dyDescent="0.2">
      <c r="A1342" s="484"/>
      <c r="B1342" s="494" t="s">
        <v>3430</v>
      </c>
      <c r="C1342" s="484"/>
      <c r="D1342" s="493" t="s">
        <v>3711</v>
      </c>
      <c r="F1342" s="493" t="s">
        <v>3712</v>
      </c>
      <c r="L1342" s="496">
        <v>236</v>
      </c>
      <c r="M1342" s="496" t="str">
        <f t="shared" si="49"/>
        <v>LED Interior Parking Garage Lighting Fixtures</v>
      </c>
      <c r="N1342" s="493" t="str">
        <f t="shared" si="50"/>
        <v>L</v>
      </c>
    </row>
    <row r="1343" spans="1:14" s="493" customFormat="1" ht="14.1" customHeight="1" x14ac:dyDescent="0.2">
      <c r="A1343" s="484"/>
      <c r="B1343" s="494" t="s">
        <v>3430</v>
      </c>
      <c r="C1343" s="484"/>
      <c r="D1343" s="493" t="s">
        <v>3713</v>
      </c>
      <c r="F1343" s="493" t="s">
        <v>3714</v>
      </c>
      <c r="L1343" s="496">
        <v>237</v>
      </c>
      <c r="M1343" s="496" t="str">
        <f t="shared" si="49"/>
        <v>LED Interior Parking Garage Lighting Fixtures</v>
      </c>
      <c r="N1343" s="493" t="str">
        <f t="shared" si="50"/>
        <v>L</v>
      </c>
    </row>
    <row r="1344" spans="1:14" s="493" customFormat="1" ht="14.1" customHeight="1" x14ac:dyDescent="0.2">
      <c r="A1344" s="484"/>
      <c r="B1344" s="494" t="s">
        <v>3430</v>
      </c>
      <c r="C1344" s="484"/>
      <c r="D1344" s="493" t="s">
        <v>3715</v>
      </c>
      <c r="F1344" s="493" t="s">
        <v>3716</v>
      </c>
      <c r="L1344" s="496">
        <v>238</v>
      </c>
      <c r="M1344" s="496" t="str">
        <f t="shared" si="49"/>
        <v>LED Interior Parking Garage Lighting Fixtures</v>
      </c>
      <c r="N1344" s="493" t="str">
        <f t="shared" si="50"/>
        <v>L</v>
      </c>
    </row>
    <row r="1345" spans="1:14" s="493" customFormat="1" ht="14.1" customHeight="1" x14ac:dyDescent="0.2">
      <c r="A1345" s="484"/>
      <c r="B1345" s="494" t="s">
        <v>3430</v>
      </c>
      <c r="C1345" s="484"/>
      <c r="D1345" s="493" t="s">
        <v>3717</v>
      </c>
      <c r="F1345" s="493" t="s">
        <v>3718</v>
      </c>
      <c r="L1345" s="496">
        <v>239</v>
      </c>
      <c r="M1345" s="496" t="str">
        <f t="shared" si="49"/>
        <v>LED Interior Parking Garage Lighting Fixtures</v>
      </c>
      <c r="N1345" s="493" t="str">
        <f t="shared" si="50"/>
        <v>L</v>
      </c>
    </row>
    <row r="1346" spans="1:14" s="493" customFormat="1" ht="14.1" customHeight="1" x14ac:dyDescent="0.2">
      <c r="A1346" s="484"/>
      <c r="B1346" s="494" t="s">
        <v>3430</v>
      </c>
      <c r="C1346" s="484"/>
      <c r="D1346" s="493" t="s">
        <v>3719</v>
      </c>
      <c r="E1346" s="484"/>
      <c r="F1346" s="484" t="s">
        <v>3720</v>
      </c>
      <c r="G1346" s="484"/>
      <c r="H1346" s="484"/>
      <c r="I1346" s="484"/>
      <c r="J1346" s="484"/>
      <c r="L1346" s="495">
        <v>24</v>
      </c>
      <c r="M1346" s="496" t="str">
        <f t="shared" si="49"/>
        <v>LED Interior Parking Garage Lighting Fixtures</v>
      </c>
      <c r="N1346" s="493" t="str">
        <f t="shared" si="50"/>
        <v>L</v>
      </c>
    </row>
    <row r="1347" spans="1:14" s="493" customFormat="1" ht="14.1" customHeight="1" x14ac:dyDescent="0.2">
      <c r="A1347" s="484"/>
      <c r="B1347" s="494" t="s">
        <v>3430</v>
      </c>
      <c r="C1347" s="484"/>
      <c r="D1347" s="493" t="s">
        <v>3721</v>
      </c>
      <c r="F1347" s="493" t="s">
        <v>3722</v>
      </c>
      <c r="L1347" s="496">
        <v>240</v>
      </c>
      <c r="M1347" s="496" t="str">
        <f t="shared" si="49"/>
        <v>LED Interior Parking Garage Lighting Fixtures</v>
      </c>
      <c r="N1347" s="493" t="str">
        <f t="shared" si="50"/>
        <v>L</v>
      </c>
    </row>
    <row r="1348" spans="1:14" s="493" customFormat="1" ht="14.1" customHeight="1" x14ac:dyDescent="0.2">
      <c r="A1348" s="484"/>
      <c r="B1348" s="494" t="s">
        <v>3430</v>
      </c>
      <c r="C1348" s="484"/>
      <c r="D1348" s="493" t="s">
        <v>3723</v>
      </c>
      <c r="F1348" s="493" t="s">
        <v>3724</v>
      </c>
      <c r="L1348" s="496">
        <v>241</v>
      </c>
      <c r="M1348" s="496" t="str">
        <f t="shared" si="49"/>
        <v>LED Interior Parking Garage Lighting Fixtures</v>
      </c>
      <c r="N1348" s="493" t="str">
        <f t="shared" si="50"/>
        <v>L</v>
      </c>
    </row>
    <row r="1349" spans="1:14" s="493" customFormat="1" ht="14.1" customHeight="1" x14ac:dyDescent="0.2">
      <c r="A1349" s="484"/>
      <c r="B1349" s="494" t="s">
        <v>3430</v>
      </c>
      <c r="C1349" s="484"/>
      <c r="D1349" s="493" t="s">
        <v>3725</v>
      </c>
      <c r="F1349" s="493" t="s">
        <v>3726</v>
      </c>
      <c r="L1349" s="496">
        <v>242</v>
      </c>
      <c r="M1349" s="496" t="str">
        <f t="shared" si="49"/>
        <v>LED Interior Parking Garage Lighting Fixtures</v>
      </c>
      <c r="N1349" s="493" t="str">
        <f t="shared" si="50"/>
        <v>L</v>
      </c>
    </row>
    <row r="1350" spans="1:14" s="493" customFormat="1" ht="14.1" customHeight="1" x14ac:dyDescent="0.2">
      <c r="A1350" s="484"/>
      <c r="B1350" s="494" t="s">
        <v>3430</v>
      </c>
      <c r="C1350" s="484"/>
      <c r="D1350" s="493" t="s">
        <v>3727</v>
      </c>
      <c r="F1350" s="493" t="s">
        <v>3728</v>
      </c>
      <c r="L1350" s="496">
        <v>243</v>
      </c>
      <c r="M1350" s="496" t="str">
        <f t="shared" si="49"/>
        <v>LED Interior Parking Garage Lighting Fixtures</v>
      </c>
      <c r="N1350" s="493" t="str">
        <f t="shared" si="50"/>
        <v>L</v>
      </c>
    </row>
    <row r="1351" spans="1:14" s="493" customFormat="1" ht="14.1" customHeight="1" x14ac:dyDescent="0.2">
      <c r="A1351" s="484"/>
      <c r="B1351" s="494" t="s">
        <v>3430</v>
      </c>
      <c r="C1351" s="484"/>
      <c r="D1351" s="493" t="s">
        <v>3729</v>
      </c>
      <c r="F1351" s="493" t="s">
        <v>3730</v>
      </c>
      <c r="L1351" s="496">
        <v>244</v>
      </c>
      <c r="M1351" s="496" t="str">
        <f t="shared" si="49"/>
        <v>LED Interior Parking Garage Lighting Fixtures</v>
      </c>
      <c r="N1351" s="493" t="str">
        <f t="shared" si="50"/>
        <v>L</v>
      </c>
    </row>
    <row r="1352" spans="1:14" s="493" customFormat="1" ht="14.1" customHeight="1" x14ac:dyDescent="0.2">
      <c r="A1352" s="484"/>
      <c r="B1352" s="494" t="s">
        <v>3430</v>
      </c>
      <c r="C1352" s="484"/>
      <c r="D1352" s="493" t="s">
        <v>3731</v>
      </c>
      <c r="F1352" s="493" t="s">
        <v>3732</v>
      </c>
      <c r="L1352" s="496">
        <v>245</v>
      </c>
      <c r="M1352" s="496" t="str">
        <f t="shared" si="49"/>
        <v>LED Interior Parking Garage Lighting Fixtures</v>
      </c>
      <c r="N1352" s="493" t="str">
        <f t="shared" si="50"/>
        <v>L</v>
      </c>
    </row>
    <row r="1353" spans="1:14" s="493" customFormat="1" ht="14.1" customHeight="1" x14ac:dyDescent="0.2">
      <c r="A1353" s="484"/>
      <c r="B1353" s="494" t="s">
        <v>3430</v>
      </c>
      <c r="C1353" s="484"/>
      <c r="D1353" s="493" t="s">
        <v>3733</v>
      </c>
      <c r="F1353" s="493" t="s">
        <v>3734</v>
      </c>
      <c r="L1353" s="496">
        <v>246</v>
      </c>
      <c r="M1353" s="496" t="str">
        <f t="shared" si="49"/>
        <v>LED Interior Parking Garage Lighting Fixtures</v>
      </c>
      <c r="N1353" s="493" t="str">
        <f t="shared" si="50"/>
        <v>L</v>
      </c>
    </row>
    <row r="1354" spans="1:14" s="493" customFormat="1" ht="14.1" customHeight="1" x14ac:dyDescent="0.2">
      <c r="A1354" s="484"/>
      <c r="B1354" s="494" t="s">
        <v>3430</v>
      </c>
      <c r="C1354" s="484"/>
      <c r="D1354" s="493" t="s">
        <v>3735</v>
      </c>
      <c r="F1354" s="493" t="s">
        <v>3736</v>
      </c>
      <c r="L1354" s="496">
        <v>247</v>
      </c>
      <c r="M1354" s="496" t="str">
        <f t="shared" si="49"/>
        <v>LED Interior Parking Garage Lighting Fixtures</v>
      </c>
      <c r="N1354" s="493" t="str">
        <f t="shared" si="50"/>
        <v>L</v>
      </c>
    </row>
    <row r="1355" spans="1:14" s="493" customFormat="1" ht="14.1" customHeight="1" x14ac:dyDescent="0.2">
      <c r="A1355" s="484"/>
      <c r="B1355" s="494" t="s">
        <v>3430</v>
      </c>
      <c r="C1355" s="484"/>
      <c r="D1355" s="493" t="s">
        <v>3737</v>
      </c>
      <c r="F1355" s="493" t="s">
        <v>3738</v>
      </c>
      <c r="L1355" s="496">
        <v>248</v>
      </c>
      <c r="M1355" s="496" t="str">
        <f t="shared" si="49"/>
        <v>LED Interior Parking Garage Lighting Fixtures</v>
      </c>
      <c r="N1355" s="493" t="str">
        <f t="shared" si="50"/>
        <v>L</v>
      </c>
    </row>
    <row r="1356" spans="1:14" s="493" customFormat="1" ht="14.1" customHeight="1" x14ac:dyDescent="0.2">
      <c r="A1356" s="484"/>
      <c r="B1356" s="494" t="s">
        <v>3430</v>
      </c>
      <c r="C1356" s="484"/>
      <c r="D1356" s="493" t="s">
        <v>3739</v>
      </c>
      <c r="F1356" s="493" t="s">
        <v>3740</v>
      </c>
      <c r="L1356" s="496">
        <v>249</v>
      </c>
      <c r="M1356" s="496" t="str">
        <f t="shared" si="49"/>
        <v>LED Interior Parking Garage Lighting Fixtures</v>
      </c>
      <c r="N1356" s="493" t="str">
        <f t="shared" si="50"/>
        <v>L</v>
      </c>
    </row>
    <row r="1357" spans="1:14" s="493" customFormat="1" ht="14.1" customHeight="1" x14ac:dyDescent="0.2">
      <c r="A1357" s="484"/>
      <c r="B1357" s="494" t="s">
        <v>3430</v>
      </c>
      <c r="C1357" s="484"/>
      <c r="D1357" s="493" t="s">
        <v>3741</v>
      </c>
      <c r="F1357" s="493" t="s">
        <v>3742</v>
      </c>
      <c r="L1357" s="496">
        <v>25</v>
      </c>
      <c r="M1357" s="496" t="str">
        <f t="shared" si="49"/>
        <v>LED Interior Parking Garage Lighting Fixtures</v>
      </c>
      <c r="N1357" s="493" t="str">
        <f t="shared" si="50"/>
        <v>L</v>
      </c>
    </row>
    <row r="1358" spans="1:14" s="493" customFormat="1" ht="14.1" customHeight="1" x14ac:dyDescent="0.2">
      <c r="A1358" s="484"/>
      <c r="B1358" s="494" t="s">
        <v>3430</v>
      </c>
      <c r="C1358" s="484"/>
      <c r="D1358" s="493" t="s">
        <v>3743</v>
      </c>
      <c r="F1358" s="493" t="s">
        <v>3744</v>
      </c>
      <c r="L1358" s="496">
        <v>250</v>
      </c>
      <c r="M1358" s="496" t="str">
        <f t="shared" si="49"/>
        <v>LED Interior Parking Garage Lighting Fixtures</v>
      </c>
      <c r="N1358" s="493" t="str">
        <f t="shared" si="50"/>
        <v>L</v>
      </c>
    </row>
    <row r="1359" spans="1:14" s="493" customFormat="1" ht="14.1" customHeight="1" x14ac:dyDescent="0.2">
      <c r="A1359" s="484"/>
      <c r="B1359" s="494" t="s">
        <v>3430</v>
      </c>
      <c r="C1359" s="484"/>
      <c r="D1359" s="493" t="s">
        <v>3745</v>
      </c>
      <c r="F1359" s="493" t="s">
        <v>3746</v>
      </c>
      <c r="L1359" s="496">
        <v>26</v>
      </c>
      <c r="M1359" s="496" t="str">
        <f t="shared" si="49"/>
        <v>LED Interior Parking Garage Lighting Fixtures</v>
      </c>
      <c r="N1359" s="493" t="str">
        <f t="shared" si="50"/>
        <v>L</v>
      </c>
    </row>
    <row r="1360" spans="1:14" s="493" customFormat="1" ht="14.1" customHeight="1" x14ac:dyDescent="0.2">
      <c r="A1360" s="484"/>
      <c r="B1360" s="494" t="s">
        <v>3430</v>
      </c>
      <c r="C1360" s="484"/>
      <c r="D1360" s="493" t="s">
        <v>3747</v>
      </c>
      <c r="F1360" s="493" t="s">
        <v>3748</v>
      </c>
      <c r="L1360" s="496">
        <v>27</v>
      </c>
      <c r="M1360" s="496" t="str">
        <f t="shared" si="49"/>
        <v>LED Interior Parking Garage Lighting Fixtures</v>
      </c>
      <c r="N1360" s="493" t="str">
        <f t="shared" si="50"/>
        <v>L</v>
      </c>
    </row>
    <row r="1361" spans="1:14" s="493" customFormat="1" ht="14.1" customHeight="1" x14ac:dyDescent="0.2">
      <c r="A1361" s="484"/>
      <c r="B1361" s="494" t="s">
        <v>3430</v>
      </c>
      <c r="C1361" s="484"/>
      <c r="D1361" s="493" t="s">
        <v>3749</v>
      </c>
      <c r="F1361" s="493" t="s">
        <v>3750</v>
      </c>
      <c r="L1361" s="496">
        <v>28</v>
      </c>
      <c r="M1361" s="496" t="str">
        <f t="shared" si="49"/>
        <v>LED Interior Parking Garage Lighting Fixtures</v>
      </c>
      <c r="N1361" s="493" t="str">
        <f t="shared" si="50"/>
        <v>L</v>
      </c>
    </row>
    <row r="1362" spans="1:14" s="493" customFormat="1" ht="14.1" customHeight="1" x14ac:dyDescent="0.2">
      <c r="A1362" s="484"/>
      <c r="B1362" s="494" t="s">
        <v>3430</v>
      </c>
      <c r="C1362" s="484"/>
      <c r="D1362" s="493" t="s">
        <v>3751</v>
      </c>
      <c r="F1362" s="493" t="s">
        <v>3752</v>
      </c>
      <c r="L1362" s="496">
        <v>29</v>
      </c>
      <c r="M1362" s="496" t="str">
        <f t="shared" si="49"/>
        <v>LED Interior Parking Garage Lighting Fixtures</v>
      </c>
      <c r="N1362" s="493" t="str">
        <f t="shared" si="50"/>
        <v>L</v>
      </c>
    </row>
    <row r="1363" spans="1:14" s="493" customFormat="1" ht="14.1" customHeight="1" x14ac:dyDescent="0.2">
      <c r="A1363" s="484"/>
      <c r="B1363" s="494" t="s">
        <v>3430</v>
      </c>
      <c r="C1363" s="484"/>
      <c r="D1363" s="493" t="s">
        <v>3753</v>
      </c>
      <c r="F1363" s="493" t="s">
        <v>3754</v>
      </c>
      <c r="L1363" s="496">
        <v>30</v>
      </c>
      <c r="M1363" s="496" t="str">
        <f t="shared" si="49"/>
        <v>LED Interior Parking Garage Lighting Fixtures</v>
      </c>
      <c r="N1363" s="493" t="str">
        <f t="shared" si="50"/>
        <v>L</v>
      </c>
    </row>
    <row r="1364" spans="1:14" s="493" customFormat="1" ht="14.1" customHeight="1" x14ac:dyDescent="0.2">
      <c r="A1364" s="484"/>
      <c r="B1364" s="494" t="s">
        <v>3430</v>
      </c>
      <c r="C1364" s="484"/>
      <c r="D1364" s="493" t="s">
        <v>3755</v>
      </c>
      <c r="F1364" s="484" t="s">
        <v>3756</v>
      </c>
      <c r="G1364" s="484"/>
      <c r="L1364" s="496">
        <v>31</v>
      </c>
      <c r="M1364" s="496" t="str">
        <f t="shared" si="49"/>
        <v>LED Interior Parking Garage Lighting Fixtures</v>
      </c>
      <c r="N1364" s="493" t="str">
        <f t="shared" si="50"/>
        <v>L</v>
      </c>
    </row>
    <row r="1365" spans="1:14" s="493" customFormat="1" ht="14.1" customHeight="1" x14ac:dyDescent="0.2">
      <c r="B1365" s="494" t="s">
        <v>3430</v>
      </c>
      <c r="C1365" s="484"/>
      <c r="D1365" s="493" t="s">
        <v>3757</v>
      </c>
      <c r="F1365" s="493" t="s">
        <v>3758</v>
      </c>
      <c r="L1365" s="496">
        <v>32</v>
      </c>
      <c r="M1365" s="496" t="str">
        <f t="shared" si="49"/>
        <v>LED Interior Parking Garage Lighting Fixtures</v>
      </c>
      <c r="N1365" s="493" t="str">
        <f t="shared" si="50"/>
        <v>L</v>
      </c>
    </row>
    <row r="1366" spans="1:14" s="493" customFormat="1" ht="14.1" customHeight="1" x14ac:dyDescent="0.2">
      <c r="B1366" s="494" t="s">
        <v>3430</v>
      </c>
      <c r="C1366" s="484"/>
      <c r="D1366" s="493" t="s">
        <v>3759</v>
      </c>
      <c r="F1366" s="484" t="s">
        <v>3760</v>
      </c>
      <c r="G1366" s="484"/>
      <c r="L1366" s="496">
        <v>33</v>
      </c>
      <c r="M1366" s="496" t="str">
        <f t="shared" si="49"/>
        <v>LED Interior Parking Garage Lighting Fixtures</v>
      </c>
      <c r="N1366" s="493" t="str">
        <f t="shared" si="50"/>
        <v>L</v>
      </c>
    </row>
    <row r="1367" spans="1:14" s="493" customFormat="1" ht="14.1" customHeight="1" x14ac:dyDescent="0.2">
      <c r="B1367" s="494" t="s">
        <v>3430</v>
      </c>
      <c r="C1367" s="484"/>
      <c r="D1367" s="493" t="s">
        <v>3761</v>
      </c>
      <c r="F1367" s="493" t="s">
        <v>3762</v>
      </c>
      <c r="L1367" s="496">
        <v>34</v>
      </c>
      <c r="M1367" s="496" t="str">
        <f t="shared" si="49"/>
        <v>LED Interior Parking Garage Lighting Fixtures</v>
      </c>
      <c r="N1367" s="493" t="str">
        <f t="shared" si="50"/>
        <v>L</v>
      </c>
    </row>
    <row r="1368" spans="1:14" s="493" customFormat="1" ht="14.1" customHeight="1" x14ac:dyDescent="0.2">
      <c r="B1368" s="494" t="s">
        <v>3430</v>
      </c>
      <c r="C1368" s="484"/>
      <c r="D1368" s="493" t="s">
        <v>3763</v>
      </c>
      <c r="F1368" s="484" t="s">
        <v>3764</v>
      </c>
      <c r="G1368" s="484"/>
      <c r="L1368" s="496">
        <v>35</v>
      </c>
      <c r="M1368" s="496" t="str">
        <f t="shared" si="49"/>
        <v>LED Interior Parking Garage Lighting Fixtures</v>
      </c>
      <c r="N1368" s="493" t="str">
        <f t="shared" si="50"/>
        <v>L</v>
      </c>
    </row>
    <row r="1369" spans="1:14" s="493" customFormat="1" ht="14.1" customHeight="1" x14ac:dyDescent="0.2">
      <c r="B1369" s="494" t="s">
        <v>3430</v>
      </c>
      <c r="C1369" s="484"/>
      <c r="D1369" s="493" t="s">
        <v>3765</v>
      </c>
      <c r="F1369" s="493" t="s">
        <v>3766</v>
      </c>
      <c r="L1369" s="496">
        <v>36</v>
      </c>
      <c r="M1369" s="496" t="str">
        <f t="shared" si="49"/>
        <v>LED Interior Parking Garage Lighting Fixtures</v>
      </c>
      <c r="N1369" s="493" t="str">
        <f t="shared" si="50"/>
        <v>L</v>
      </c>
    </row>
    <row r="1370" spans="1:14" s="493" customFormat="1" ht="14.1" customHeight="1" x14ac:dyDescent="0.2">
      <c r="B1370" s="494" t="s">
        <v>3430</v>
      </c>
      <c r="C1370" s="484"/>
      <c r="D1370" s="493" t="s">
        <v>3767</v>
      </c>
      <c r="F1370" s="484" t="s">
        <v>3768</v>
      </c>
      <c r="G1370" s="484"/>
      <c r="H1370" s="514"/>
      <c r="L1370" s="496">
        <v>37</v>
      </c>
      <c r="M1370" s="496" t="str">
        <f t="shared" si="49"/>
        <v>LED Interior Parking Garage Lighting Fixtures</v>
      </c>
      <c r="N1370" s="493" t="str">
        <f t="shared" si="50"/>
        <v>L</v>
      </c>
    </row>
    <row r="1371" spans="1:14" s="493" customFormat="1" ht="14.1" customHeight="1" x14ac:dyDescent="0.2">
      <c r="B1371" s="494" t="s">
        <v>3430</v>
      </c>
      <c r="C1371" s="484"/>
      <c r="D1371" s="493" t="s">
        <v>3769</v>
      </c>
      <c r="F1371" s="493" t="s">
        <v>3770</v>
      </c>
      <c r="L1371" s="496">
        <v>38</v>
      </c>
      <c r="M1371" s="496" t="str">
        <f t="shared" si="49"/>
        <v>LED Interior Parking Garage Lighting Fixtures</v>
      </c>
      <c r="N1371" s="493" t="str">
        <f t="shared" si="50"/>
        <v>L</v>
      </c>
    </row>
    <row r="1372" spans="1:14" s="493" customFormat="1" ht="14.1" customHeight="1" x14ac:dyDescent="0.2">
      <c r="B1372" s="494" t="s">
        <v>3430</v>
      </c>
      <c r="C1372" s="484"/>
      <c r="D1372" s="493" t="s">
        <v>3771</v>
      </c>
      <c r="F1372" s="484" t="s">
        <v>3772</v>
      </c>
      <c r="G1372" s="484"/>
      <c r="L1372" s="496">
        <v>39</v>
      </c>
      <c r="M1372" s="496" t="str">
        <f t="shared" si="49"/>
        <v>LED Interior Parking Garage Lighting Fixtures</v>
      </c>
      <c r="N1372" s="493" t="str">
        <f t="shared" si="50"/>
        <v>L</v>
      </c>
    </row>
    <row r="1373" spans="1:14" s="493" customFormat="1" ht="14.1" customHeight="1" x14ac:dyDescent="0.2">
      <c r="B1373" s="494" t="s">
        <v>3430</v>
      </c>
      <c r="C1373" s="484"/>
      <c r="D1373" s="493" t="s">
        <v>3773</v>
      </c>
      <c r="F1373" s="493" t="s">
        <v>3774</v>
      </c>
      <c r="L1373" s="496">
        <v>40</v>
      </c>
      <c r="M1373" s="496" t="str">
        <f t="shared" si="49"/>
        <v>LED Interior Parking Garage Lighting Fixtures</v>
      </c>
      <c r="N1373" s="493" t="str">
        <f t="shared" si="50"/>
        <v>L</v>
      </c>
    </row>
    <row r="1374" spans="1:14" s="493" customFormat="1" ht="14.1" customHeight="1" x14ac:dyDescent="0.2">
      <c r="B1374" s="494" t="s">
        <v>3430</v>
      </c>
      <c r="C1374" s="484"/>
      <c r="D1374" s="493" t="s">
        <v>3775</v>
      </c>
      <c r="F1374" s="484" t="s">
        <v>3776</v>
      </c>
      <c r="G1374" s="484"/>
      <c r="L1374" s="496">
        <v>41</v>
      </c>
      <c r="M1374" s="496" t="str">
        <f t="shared" si="49"/>
        <v>LED Interior Parking Garage Lighting Fixtures</v>
      </c>
      <c r="N1374" s="493" t="str">
        <f t="shared" si="50"/>
        <v>L</v>
      </c>
    </row>
    <row r="1375" spans="1:14" s="493" customFormat="1" ht="14.1" customHeight="1" x14ac:dyDescent="0.2">
      <c r="B1375" s="494" t="s">
        <v>3430</v>
      </c>
      <c r="C1375" s="484"/>
      <c r="D1375" s="493" t="s">
        <v>3777</v>
      </c>
      <c r="F1375" s="493" t="s">
        <v>3778</v>
      </c>
      <c r="L1375" s="496">
        <v>42</v>
      </c>
      <c r="M1375" s="496" t="str">
        <f t="shared" si="49"/>
        <v>LED Interior Parking Garage Lighting Fixtures</v>
      </c>
      <c r="N1375" s="493" t="str">
        <f t="shared" si="50"/>
        <v>L</v>
      </c>
    </row>
    <row r="1376" spans="1:14" s="493" customFormat="1" ht="14.1" customHeight="1" x14ac:dyDescent="0.2">
      <c r="B1376" s="494" t="s">
        <v>3430</v>
      </c>
      <c r="C1376" s="484"/>
      <c r="D1376" s="493" t="s">
        <v>3779</v>
      </c>
      <c r="F1376" s="484" t="s">
        <v>3780</v>
      </c>
      <c r="G1376" s="484"/>
      <c r="L1376" s="496">
        <v>43</v>
      </c>
      <c r="M1376" s="496" t="str">
        <f t="shared" si="49"/>
        <v>LED Interior Parking Garage Lighting Fixtures</v>
      </c>
      <c r="N1376" s="493" t="str">
        <f t="shared" si="50"/>
        <v>L</v>
      </c>
    </row>
    <row r="1377" spans="2:14" s="493" customFormat="1" ht="14.1" customHeight="1" x14ac:dyDescent="0.2">
      <c r="B1377" s="494" t="s">
        <v>3430</v>
      </c>
      <c r="C1377" s="484"/>
      <c r="D1377" s="493" t="s">
        <v>3781</v>
      </c>
      <c r="F1377" s="493" t="s">
        <v>3782</v>
      </c>
      <c r="L1377" s="496">
        <v>44</v>
      </c>
      <c r="M1377" s="496" t="str">
        <f t="shared" si="49"/>
        <v>LED Interior Parking Garage Lighting Fixtures</v>
      </c>
      <c r="N1377" s="493" t="str">
        <f t="shared" si="50"/>
        <v>L</v>
      </c>
    </row>
    <row r="1378" spans="2:14" s="493" customFormat="1" ht="14.1" customHeight="1" x14ac:dyDescent="0.2">
      <c r="B1378" s="494" t="s">
        <v>3430</v>
      </c>
      <c r="C1378" s="484"/>
      <c r="D1378" s="493" t="s">
        <v>3783</v>
      </c>
      <c r="F1378" s="493" t="s">
        <v>3784</v>
      </c>
      <c r="L1378" s="496">
        <v>45</v>
      </c>
      <c r="M1378" s="496" t="str">
        <f t="shared" si="49"/>
        <v>LED Interior Parking Garage Lighting Fixtures</v>
      </c>
      <c r="N1378" s="493" t="str">
        <f t="shared" si="50"/>
        <v>L</v>
      </c>
    </row>
    <row r="1379" spans="2:14" s="493" customFormat="1" ht="14.1" customHeight="1" x14ac:dyDescent="0.2">
      <c r="B1379" s="494" t="s">
        <v>3430</v>
      </c>
      <c r="C1379" s="484"/>
      <c r="D1379" s="493" t="s">
        <v>3785</v>
      </c>
      <c r="F1379" s="484" t="s">
        <v>3786</v>
      </c>
      <c r="G1379" s="484"/>
      <c r="L1379" s="496">
        <v>46</v>
      </c>
      <c r="M1379" s="496" t="str">
        <f t="shared" si="49"/>
        <v>LED Interior Parking Garage Lighting Fixtures</v>
      </c>
      <c r="N1379" s="493" t="str">
        <f t="shared" si="50"/>
        <v>L</v>
      </c>
    </row>
    <row r="1380" spans="2:14" s="493" customFormat="1" ht="14.1" customHeight="1" x14ac:dyDescent="0.2">
      <c r="B1380" s="494" t="s">
        <v>3430</v>
      </c>
      <c r="C1380" s="484"/>
      <c r="D1380" s="493" t="s">
        <v>3787</v>
      </c>
      <c r="F1380" s="484" t="s">
        <v>3788</v>
      </c>
      <c r="G1380" s="484"/>
      <c r="L1380" s="496">
        <v>47</v>
      </c>
      <c r="M1380" s="496" t="str">
        <f t="shared" si="49"/>
        <v>LED Interior Parking Garage Lighting Fixtures</v>
      </c>
      <c r="N1380" s="493" t="str">
        <f t="shared" si="50"/>
        <v>L</v>
      </c>
    </row>
    <row r="1381" spans="2:14" s="493" customFormat="1" ht="14.1" customHeight="1" x14ac:dyDescent="0.2">
      <c r="B1381" s="494" t="s">
        <v>3430</v>
      </c>
      <c r="C1381" s="484"/>
      <c r="D1381" s="493" t="s">
        <v>3789</v>
      </c>
      <c r="F1381" s="484" t="s">
        <v>3790</v>
      </c>
      <c r="G1381" s="484"/>
      <c r="L1381" s="496">
        <v>48</v>
      </c>
      <c r="M1381" s="496" t="str">
        <f t="shared" si="49"/>
        <v>LED Interior Parking Garage Lighting Fixtures</v>
      </c>
      <c r="N1381" s="493" t="str">
        <f t="shared" si="50"/>
        <v>L</v>
      </c>
    </row>
    <row r="1382" spans="2:14" s="493" customFormat="1" ht="14.1" customHeight="1" x14ac:dyDescent="0.2">
      <c r="B1382" s="494" t="s">
        <v>3430</v>
      </c>
      <c r="C1382" s="484"/>
      <c r="D1382" s="493" t="s">
        <v>3791</v>
      </c>
      <c r="F1382" s="484" t="s">
        <v>3792</v>
      </c>
      <c r="G1382" s="484"/>
      <c r="L1382" s="496">
        <v>49</v>
      </c>
      <c r="M1382" s="496" t="str">
        <f t="shared" si="49"/>
        <v>LED Interior Parking Garage Lighting Fixtures</v>
      </c>
      <c r="N1382" s="493" t="str">
        <f t="shared" si="50"/>
        <v>L</v>
      </c>
    </row>
    <row r="1383" spans="2:14" s="493" customFormat="1" ht="14.1" customHeight="1" x14ac:dyDescent="0.2">
      <c r="B1383" s="494" t="s">
        <v>3430</v>
      </c>
      <c r="C1383" s="484"/>
      <c r="D1383" s="493" t="s">
        <v>3793</v>
      </c>
      <c r="F1383" s="493" t="s">
        <v>3794</v>
      </c>
      <c r="L1383" s="496">
        <v>50</v>
      </c>
      <c r="M1383" s="496" t="str">
        <f t="shared" si="49"/>
        <v>LED Interior Parking Garage Lighting Fixtures</v>
      </c>
      <c r="N1383" s="493" t="str">
        <f t="shared" si="50"/>
        <v>L</v>
      </c>
    </row>
    <row r="1384" spans="2:14" s="493" customFormat="1" ht="14.1" customHeight="1" x14ac:dyDescent="0.2">
      <c r="B1384" s="494" t="s">
        <v>3430</v>
      </c>
      <c r="C1384" s="484"/>
      <c r="D1384" s="493" t="s">
        <v>3795</v>
      </c>
      <c r="F1384" s="493" t="s">
        <v>3796</v>
      </c>
      <c r="L1384" s="496">
        <v>51</v>
      </c>
      <c r="M1384" s="496" t="str">
        <f t="shared" si="49"/>
        <v>LED Interior Parking Garage Lighting Fixtures</v>
      </c>
      <c r="N1384" s="493" t="str">
        <f t="shared" si="50"/>
        <v>L</v>
      </c>
    </row>
    <row r="1385" spans="2:14" s="493" customFormat="1" ht="14.1" customHeight="1" x14ac:dyDescent="0.2">
      <c r="B1385" s="494" t="s">
        <v>3430</v>
      </c>
      <c r="C1385" s="484"/>
      <c r="D1385" s="493" t="s">
        <v>3797</v>
      </c>
      <c r="F1385" s="493" t="s">
        <v>3798</v>
      </c>
      <c r="L1385" s="496">
        <v>52</v>
      </c>
      <c r="M1385" s="496" t="str">
        <f t="shared" si="49"/>
        <v>LED Interior Parking Garage Lighting Fixtures</v>
      </c>
      <c r="N1385" s="493" t="str">
        <f t="shared" si="50"/>
        <v>L</v>
      </c>
    </row>
    <row r="1386" spans="2:14" s="493" customFormat="1" ht="14.1" customHeight="1" x14ac:dyDescent="0.2">
      <c r="B1386" s="494" t="s">
        <v>3430</v>
      </c>
      <c r="C1386" s="484"/>
      <c r="D1386" s="493" t="s">
        <v>3799</v>
      </c>
      <c r="F1386" s="493" t="s">
        <v>3800</v>
      </c>
      <c r="L1386" s="496">
        <v>53</v>
      </c>
      <c r="M1386" s="496" t="str">
        <f t="shared" si="49"/>
        <v>LED Interior Parking Garage Lighting Fixtures</v>
      </c>
      <c r="N1386" s="493" t="str">
        <f t="shared" si="50"/>
        <v>L</v>
      </c>
    </row>
    <row r="1387" spans="2:14" s="493" customFormat="1" ht="14.1" customHeight="1" x14ac:dyDescent="0.2">
      <c r="B1387" s="494" t="s">
        <v>3430</v>
      </c>
      <c r="C1387" s="484"/>
      <c r="D1387" s="493" t="s">
        <v>3801</v>
      </c>
      <c r="F1387" s="493" t="s">
        <v>3802</v>
      </c>
      <c r="L1387" s="496">
        <v>54</v>
      </c>
      <c r="M1387" s="496" t="str">
        <f t="shared" si="49"/>
        <v>LED Interior Parking Garage Lighting Fixtures</v>
      </c>
      <c r="N1387" s="493" t="str">
        <f t="shared" si="50"/>
        <v>L</v>
      </c>
    </row>
    <row r="1388" spans="2:14" s="493" customFormat="1" ht="14.1" customHeight="1" x14ac:dyDescent="0.2">
      <c r="B1388" s="494" t="s">
        <v>3430</v>
      </c>
      <c r="C1388" s="484"/>
      <c r="D1388" s="493" t="s">
        <v>3803</v>
      </c>
      <c r="F1388" s="493" t="s">
        <v>3804</v>
      </c>
      <c r="L1388" s="496">
        <v>55</v>
      </c>
      <c r="M1388" s="496" t="str">
        <f t="shared" ref="M1388:M1451" si="51">B1388</f>
        <v>LED Interior Parking Garage Lighting Fixtures</v>
      </c>
      <c r="N1388" s="493" t="str">
        <f t="shared" ref="N1388:N1451" si="52">MID(D1388,3,1)</f>
        <v>L</v>
      </c>
    </row>
    <row r="1389" spans="2:14" s="493" customFormat="1" ht="14.1" customHeight="1" x14ac:dyDescent="0.2">
      <c r="B1389" s="494" t="s">
        <v>3430</v>
      </c>
      <c r="C1389" s="484"/>
      <c r="D1389" s="493" t="s">
        <v>3805</v>
      </c>
      <c r="F1389" s="484" t="s">
        <v>3806</v>
      </c>
      <c r="G1389" s="484"/>
      <c r="L1389" s="496">
        <v>56</v>
      </c>
      <c r="M1389" s="496" t="str">
        <f t="shared" si="51"/>
        <v>LED Interior Parking Garage Lighting Fixtures</v>
      </c>
      <c r="N1389" s="493" t="str">
        <f t="shared" si="52"/>
        <v>L</v>
      </c>
    </row>
    <row r="1390" spans="2:14" s="493" customFormat="1" ht="14.1" customHeight="1" x14ac:dyDescent="0.2">
      <c r="B1390" s="494" t="s">
        <v>3430</v>
      </c>
      <c r="C1390" s="484"/>
      <c r="D1390" s="493" t="s">
        <v>3807</v>
      </c>
      <c r="F1390" s="493" t="s">
        <v>3808</v>
      </c>
      <c r="L1390" s="496">
        <v>57</v>
      </c>
      <c r="M1390" s="496" t="str">
        <f t="shared" si="51"/>
        <v>LED Interior Parking Garage Lighting Fixtures</v>
      </c>
      <c r="N1390" s="493" t="str">
        <f t="shared" si="52"/>
        <v>L</v>
      </c>
    </row>
    <row r="1391" spans="2:14" s="493" customFormat="1" ht="14.1" customHeight="1" x14ac:dyDescent="0.2">
      <c r="B1391" s="494" t="s">
        <v>3430</v>
      </c>
      <c r="C1391" s="484"/>
      <c r="D1391" s="493" t="s">
        <v>3809</v>
      </c>
      <c r="F1391" s="493" t="s">
        <v>3810</v>
      </c>
      <c r="L1391" s="496">
        <v>58</v>
      </c>
      <c r="M1391" s="496" t="str">
        <f t="shared" si="51"/>
        <v>LED Interior Parking Garage Lighting Fixtures</v>
      </c>
      <c r="N1391" s="493" t="str">
        <f t="shared" si="52"/>
        <v>L</v>
      </c>
    </row>
    <row r="1392" spans="2:14" s="493" customFormat="1" ht="14.1" customHeight="1" x14ac:dyDescent="0.2">
      <c r="B1392" s="494" t="s">
        <v>3430</v>
      </c>
      <c r="C1392" s="484"/>
      <c r="D1392" s="493" t="s">
        <v>3811</v>
      </c>
      <c r="F1392" s="493" t="s">
        <v>3812</v>
      </c>
      <c r="L1392" s="496">
        <v>59</v>
      </c>
      <c r="M1392" s="496" t="str">
        <f t="shared" si="51"/>
        <v>LED Interior Parking Garage Lighting Fixtures</v>
      </c>
      <c r="N1392" s="493" t="str">
        <f t="shared" si="52"/>
        <v>L</v>
      </c>
    </row>
    <row r="1393" spans="2:14" s="493" customFormat="1" ht="14.1" customHeight="1" x14ac:dyDescent="0.2">
      <c r="B1393" s="494" t="s">
        <v>3430</v>
      </c>
      <c r="C1393" s="484"/>
      <c r="D1393" s="493" t="s">
        <v>3813</v>
      </c>
      <c r="F1393" s="493" t="s">
        <v>3814</v>
      </c>
      <c r="L1393" s="496">
        <v>60</v>
      </c>
      <c r="M1393" s="496" t="str">
        <f t="shared" si="51"/>
        <v>LED Interior Parking Garage Lighting Fixtures</v>
      </c>
      <c r="N1393" s="493" t="str">
        <f t="shared" si="52"/>
        <v>L</v>
      </c>
    </row>
    <row r="1394" spans="2:14" s="493" customFormat="1" ht="14.1" customHeight="1" x14ac:dyDescent="0.2">
      <c r="B1394" s="494" t="s">
        <v>3430</v>
      </c>
      <c r="C1394" s="484"/>
      <c r="D1394" s="493" t="s">
        <v>3815</v>
      </c>
      <c r="F1394" s="493" t="s">
        <v>3816</v>
      </c>
      <c r="L1394" s="496">
        <v>61</v>
      </c>
      <c r="M1394" s="496" t="str">
        <f t="shared" si="51"/>
        <v>LED Interior Parking Garage Lighting Fixtures</v>
      </c>
      <c r="N1394" s="493" t="str">
        <f t="shared" si="52"/>
        <v>L</v>
      </c>
    </row>
    <row r="1395" spans="2:14" s="493" customFormat="1" ht="14.1" customHeight="1" x14ac:dyDescent="0.2">
      <c r="B1395" s="494" t="s">
        <v>3430</v>
      </c>
      <c r="C1395" s="484"/>
      <c r="D1395" s="493" t="s">
        <v>3817</v>
      </c>
      <c r="F1395" s="493" t="s">
        <v>3818</v>
      </c>
      <c r="L1395" s="496">
        <v>62</v>
      </c>
      <c r="M1395" s="496" t="str">
        <f t="shared" si="51"/>
        <v>LED Interior Parking Garage Lighting Fixtures</v>
      </c>
      <c r="N1395" s="493" t="str">
        <f t="shared" si="52"/>
        <v>L</v>
      </c>
    </row>
    <row r="1396" spans="2:14" s="493" customFormat="1" ht="14.1" customHeight="1" x14ac:dyDescent="0.2">
      <c r="B1396" s="494" t="s">
        <v>3430</v>
      </c>
      <c r="C1396" s="484"/>
      <c r="D1396" s="493" t="s">
        <v>3819</v>
      </c>
      <c r="F1396" s="493" t="s">
        <v>3820</v>
      </c>
      <c r="L1396" s="496">
        <v>63</v>
      </c>
      <c r="M1396" s="496" t="str">
        <f t="shared" si="51"/>
        <v>LED Interior Parking Garage Lighting Fixtures</v>
      </c>
      <c r="N1396" s="493" t="str">
        <f t="shared" si="52"/>
        <v>L</v>
      </c>
    </row>
    <row r="1397" spans="2:14" s="493" customFormat="1" ht="14.1" customHeight="1" x14ac:dyDescent="0.2">
      <c r="B1397" s="494" t="s">
        <v>3430</v>
      </c>
      <c r="C1397" s="484"/>
      <c r="D1397" s="493" t="s">
        <v>3821</v>
      </c>
      <c r="F1397" s="493" t="s">
        <v>3822</v>
      </c>
      <c r="L1397" s="496">
        <v>64</v>
      </c>
      <c r="M1397" s="496" t="str">
        <f t="shared" si="51"/>
        <v>LED Interior Parking Garage Lighting Fixtures</v>
      </c>
      <c r="N1397" s="493" t="str">
        <f t="shared" si="52"/>
        <v>L</v>
      </c>
    </row>
    <row r="1398" spans="2:14" s="493" customFormat="1" ht="14.1" customHeight="1" x14ac:dyDescent="0.2">
      <c r="B1398" s="494" t="s">
        <v>3430</v>
      </c>
      <c r="C1398" s="484"/>
      <c r="D1398" s="493" t="s">
        <v>3823</v>
      </c>
      <c r="F1398" s="493" t="s">
        <v>3824</v>
      </c>
      <c r="L1398" s="496">
        <v>65</v>
      </c>
      <c r="M1398" s="496" t="str">
        <f t="shared" si="51"/>
        <v>LED Interior Parking Garage Lighting Fixtures</v>
      </c>
      <c r="N1398" s="493" t="str">
        <f t="shared" si="52"/>
        <v>L</v>
      </c>
    </row>
    <row r="1399" spans="2:14" s="493" customFormat="1" ht="14.1" customHeight="1" x14ac:dyDescent="0.2">
      <c r="B1399" s="494" t="s">
        <v>3430</v>
      </c>
      <c r="C1399" s="484"/>
      <c r="D1399" s="493" t="s">
        <v>3825</v>
      </c>
      <c r="F1399" s="493" t="s">
        <v>3826</v>
      </c>
      <c r="L1399" s="496">
        <v>66</v>
      </c>
      <c r="M1399" s="496" t="str">
        <f t="shared" si="51"/>
        <v>LED Interior Parking Garage Lighting Fixtures</v>
      </c>
      <c r="N1399" s="493" t="str">
        <f t="shared" si="52"/>
        <v>L</v>
      </c>
    </row>
    <row r="1400" spans="2:14" s="493" customFormat="1" ht="14.1" customHeight="1" x14ac:dyDescent="0.2">
      <c r="B1400" s="494" t="s">
        <v>3430</v>
      </c>
      <c r="C1400" s="484"/>
      <c r="D1400" s="493" t="s">
        <v>3827</v>
      </c>
      <c r="F1400" s="493" t="s">
        <v>3828</v>
      </c>
      <c r="L1400" s="496">
        <v>67</v>
      </c>
      <c r="M1400" s="496" t="str">
        <f t="shared" si="51"/>
        <v>LED Interior Parking Garage Lighting Fixtures</v>
      </c>
      <c r="N1400" s="493" t="str">
        <f t="shared" si="52"/>
        <v>L</v>
      </c>
    </row>
    <row r="1401" spans="2:14" s="493" customFormat="1" ht="14.1" customHeight="1" x14ac:dyDescent="0.2">
      <c r="B1401" s="494" t="s">
        <v>3430</v>
      </c>
      <c r="C1401" s="484"/>
      <c r="D1401" s="493" t="s">
        <v>3829</v>
      </c>
      <c r="F1401" s="493" t="s">
        <v>3830</v>
      </c>
      <c r="L1401" s="496">
        <v>68</v>
      </c>
      <c r="M1401" s="496" t="str">
        <f t="shared" si="51"/>
        <v>LED Interior Parking Garage Lighting Fixtures</v>
      </c>
      <c r="N1401" s="493" t="str">
        <f t="shared" si="52"/>
        <v>L</v>
      </c>
    </row>
    <row r="1402" spans="2:14" s="493" customFormat="1" ht="14.1" customHeight="1" x14ac:dyDescent="0.2">
      <c r="B1402" s="494" t="s">
        <v>3430</v>
      </c>
      <c r="C1402" s="484"/>
      <c r="D1402" s="493" t="s">
        <v>3831</v>
      </c>
      <c r="F1402" s="493" t="s">
        <v>3832</v>
      </c>
      <c r="L1402" s="496">
        <v>69</v>
      </c>
      <c r="M1402" s="496" t="str">
        <f t="shared" si="51"/>
        <v>LED Interior Parking Garage Lighting Fixtures</v>
      </c>
      <c r="N1402" s="493" t="str">
        <f t="shared" si="52"/>
        <v>L</v>
      </c>
    </row>
    <row r="1403" spans="2:14" s="493" customFormat="1" ht="14.1" customHeight="1" x14ac:dyDescent="0.2">
      <c r="B1403" s="494" t="s">
        <v>3430</v>
      </c>
      <c r="C1403" s="484"/>
      <c r="D1403" s="493" t="s">
        <v>3833</v>
      </c>
      <c r="F1403" s="493" t="s">
        <v>3834</v>
      </c>
      <c r="L1403" s="496">
        <v>70</v>
      </c>
      <c r="M1403" s="496" t="str">
        <f t="shared" si="51"/>
        <v>LED Interior Parking Garage Lighting Fixtures</v>
      </c>
      <c r="N1403" s="493" t="str">
        <f t="shared" si="52"/>
        <v>L</v>
      </c>
    </row>
    <row r="1404" spans="2:14" s="493" customFormat="1" ht="14.1" customHeight="1" x14ac:dyDescent="0.2">
      <c r="B1404" s="494" t="s">
        <v>3430</v>
      </c>
      <c r="C1404" s="484"/>
      <c r="D1404" s="493" t="s">
        <v>3835</v>
      </c>
      <c r="F1404" s="493" t="s">
        <v>3836</v>
      </c>
      <c r="L1404" s="496">
        <v>71</v>
      </c>
      <c r="M1404" s="496" t="str">
        <f t="shared" si="51"/>
        <v>LED Interior Parking Garage Lighting Fixtures</v>
      </c>
      <c r="N1404" s="493" t="str">
        <f t="shared" si="52"/>
        <v>L</v>
      </c>
    </row>
    <row r="1405" spans="2:14" s="493" customFormat="1" ht="14.1" customHeight="1" x14ac:dyDescent="0.2">
      <c r="B1405" s="494" t="s">
        <v>3430</v>
      </c>
      <c r="C1405" s="484"/>
      <c r="D1405" s="493" t="s">
        <v>3837</v>
      </c>
      <c r="F1405" s="493" t="s">
        <v>3838</v>
      </c>
      <c r="L1405" s="496">
        <v>72</v>
      </c>
      <c r="M1405" s="496" t="str">
        <f t="shared" si="51"/>
        <v>LED Interior Parking Garage Lighting Fixtures</v>
      </c>
      <c r="N1405" s="493" t="str">
        <f t="shared" si="52"/>
        <v>L</v>
      </c>
    </row>
    <row r="1406" spans="2:14" s="493" customFormat="1" ht="14.1" customHeight="1" x14ac:dyDescent="0.2">
      <c r="B1406" s="494" t="s">
        <v>3430</v>
      </c>
      <c r="C1406" s="484"/>
      <c r="D1406" s="493" t="s">
        <v>3839</v>
      </c>
      <c r="F1406" s="493" t="s">
        <v>3840</v>
      </c>
      <c r="L1406" s="496">
        <v>73</v>
      </c>
      <c r="M1406" s="496" t="str">
        <f t="shared" si="51"/>
        <v>LED Interior Parking Garage Lighting Fixtures</v>
      </c>
      <c r="N1406" s="493" t="str">
        <f t="shared" si="52"/>
        <v>L</v>
      </c>
    </row>
    <row r="1407" spans="2:14" s="493" customFormat="1" ht="14.1" customHeight="1" x14ac:dyDescent="0.2">
      <c r="B1407" s="494" t="s">
        <v>3430</v>
      </c>
      <c r="C1407" s="484"/>
      <c r="D1407" s="493" t="s">
        <v>3841</v>
      </c>
      <c r="F1407" s="493" t="s">
        <v>3842</v>
      </c>
      <c r="L1407" s="496">
        <v>74</v>
      </c>
      <c r="M1407" s="496" t="str">
        <f t="shared" si="51"/>
        <v>LED Interior Parking Garage Lighting Fixtures</v>
      </c>
      <c r="N1407" s="493" t="str">
        <f t="shared" si="52"/>
        <v>L</v>
      </c>
    </row>
    <row r="1408" spans="2:14" s="493" customFormat="1" ht="14.1" customHeight="1" x14ac:dyDescent="0.2">
      <c r="B1408" s="494" t="s">
        <v>3430</v>
      </c>
      <c r="C1408" s="484"/>
      <c r="D1408" s="493" t="s">
        <v>3843</v>
      </c>
      <c r="F1408" s="493" t="s">
        <v>3844</v>
      </c>
      <c r="L1408" s="496">
        <v>75</v>
      </c>
      <c r="M1408" s="496" t="str">
        <f t="shared" si="51"/>
        <v>LED Interior Parking Garage Lighting Fixtures</v>
      </c>
      <c r="N1408" s="493" t="str">
        <f t="shared" si="52"/>
        <v>L</v>
      </c>
    </row>
    <row r="1409" spans="2:14" s="493" customFormat="1" ht="14.1" customHeight="1" x14ac:dyDescent="0.2">
      <c r="B1409" s="494" t="s">
        <v>3430</v>
      </c>
      <c r="C1409" s="484"/>
      <c r="D1409" s="493" t="s">
        <v>3845</v>
      </c>
      <c r="F1409" s="493" t="s">
        <v>3846</v>
      </c>
      <c r="L1409" s="496">
        <v>76</v>
      </c>
      <c r="M1409" s="496" t="str">
        <f t="shared" si="51"/>
        <v>LED Interior Parking Garage Lighting Fixtures</v>
      </c>
      <c r="N1409" s="493" t="str">
        <f t="shared" si="52"/>
        <v>L</v>
      </c>
    </row>
    <row r="1410" spans="2:14" s="493" customFormat="1" ht="14.1" customHeight="1" x14ac:dyDescent="0.2">
      <c r="B1410" s="494" t="s">
        <v>3430</v>
      </c>
      <c r="C1410" s="484"/>
      <c r="D1410" s="493" t="s">
        <v>3847</v>
      </c>
      <c r="F1410" s="493" t="s">
        <v>3848</v>
      </c>
      <c r="L1410" s="496">
        <v>77</v>
      </c>
      <c r="M1410" s="496" t="str">
        <f t="shared" si="51"/>
        <v>LED Interior Parking Garage Lighting Fixtures</v>
      </c>
      <c r="N1410" s="493" t="str">
        <f t="shared" si="52"/>
        <v>L</v>
      </c>
    </row>
    <row r="1411" spans="2:14" s="493" customFormat="1" ht="14.1" customHeight="1" x14ac:dyDescent="0.2">
      <c r="B1411" s="494" t="s">
        <v>3430</v>
      </c>
      <c r="C1411" s="484"/>
      <c r="D1411" s="493" t="s">
        <v>3849</v>
      </c>
      <c r="F1411" s="493" t="s">
        <v>3850</v>
      </c>
      <c r="L1411" s="496">
        <v>78</v>
      </c>
      <c r="M1411" s="496" t="str">
        <f t="shared" si="51"/>
        <v>LED Interior Parking Garage Lighting Fixtures</v>
      </c>
      <c r="N1411" s="493" t="str">
        <f t="shared" si="52"/>
        <v>L</v>
      </c>
    </row>
    <row r="1412" spans="2:14" s="493" customFormat="1" ht="14.1" customHeight="1" x14ac:dyDescent="0.2">
      <c r="B1412" s="494" t="s">
        <v>3430</v>
      </c>
      <c r="C1412" s="484"/>
      <c r="D1412" s="493" t="s">
        <v>3851</v>
      </c>
      <c r="F1412" s="493" t="s">
        <v>3852</v>
      </c>
      <c r="L1412" s="496">
        <v>79</v>
      </c>
      <c r="M1412" s="496" t="str">
        <f t="shared" si="51"/>
        <v>LED Interior Parking Garage Lighting Fixtures</v>
      </c>
      <c r="N1412" s="493" t="str">
        <f t="shared" si="52"/>
        <v>L</v>
      </c>
    </row>
    <row r="1413" spans="2:14" s="493" customFormat="1" ht="14.1" customHeight="1" x14ac:dyDescent="0.2">
      <c r="B1413" s="494" t="s">
        <v>3430</v>
      </c>
      <c r="C1413" s="484"/>
      <c r="D1413" s="493" t="s">
        <v>3853</v>
      </c>
      <c r="F1413" s="493" t="s">
        <v>3854</v>
      </c>
      <c r="L1413" s="496">
        <v>80</v>
      </c>
      <c r="M1413" s="496" t="str">
        <f t="shared" si="51"/>
        <v>LED Interior Parking Garage Lighting Fixtures</v>
      </c>
      <c r="N1413" s="493" t="str">
        <f t="shared" si="52"/>
        <v>L</v>
      </c>
    </row>
    <row r="1414" spans="2:14" s="493" customFormat="1" ht="14.1" customHeight="1" x14ac:dyDescent="0.2">
      <c r="B1414" s="494" t="s">
        <v>3430</v>
      </c>
      <c r="C1414" s="484"/>
      <c r="D1414" s="493" t="s">
        <v>3855</v>
      </c>
      <c r="F1414" s="493" t="s">
        <v>3856</v>
      </c>
      <c r="L1414" s="496">
        <v>81</v>
      </c>
      <c r="M1414" s="496" t="str">
        <f t="shared" si="51"/>
        <v>LED Interior Parking Garage Lighting Fixtures</v>
      </c>
      <c r="N1414" s="493" t="str">
        <f t="shared" si="52"/>
        <v>L</v>
      </c>
    </row>
    <row r="1415" spans="2:14" s="493" customFormat="1" ht="14.1" customHeight="1" x14ac:dyDescent="0.2">
      <c r="B1415" s="494" t="s">
        <v>3430</v>
      </c>
      <c r="C1415" s="484"/>
      <c r="D1415" s="493" t="s">
        <v>3857</v>
      </c>
      <c r="F1415" s="493" t="s">
        <v>3858</v>
      </c>
      <c r="L1415" s="496">
        <v>82</v>
      </c>
      <c r="M1415" s="496" t="str">
        <f t="shared" si="51"/>
        <v>LED Interior Parking Garage Lighting Fixtures</v>
      </c>
      <c r="N1415" s="493" t="str">
        <f t="shared" si="52"/>
        <v>L</v>
      </c>
    </row>
    <row r="1416" spans="2:14" s="493" customFormat="1" ht="14.1" customHeight="1" x14ac:dyDescent="0.2">
      <c r="B1416" s="494" t="s">
        <v>3430</v>
      </c>
      <c r="C1416" s="484"/>
      <c r="D1416" s="493" t="s">
        <v>3859</v>
      </c>
      <c r="F1416" s="493" t="s">
        <v>3860</v>
      </c>
      <c r="L1416" s="496">
        <v>83</v>
      </c>
      <c r="M1416" s="496" t="str">
        <f t="shared" si="51"/>
        <v>LED Interior Parking Garage Lighting Fixtures</v>
      </c>
      <c r="N1416" s="493" t="str">
        <f t="shared" si="52"/>
        <v>L</v>
      </c>
    </row>
    <row r="1417" spans="2:14" s="493" customFormat="1" ht="14.1" customHeight="1" x14ac:dyDescent="0.2">
      <c r="B1417" s="494" t="s">
        <v>3430</v>
      </c>
      <c r="C1417" s="484"/>
      <c r="D1417" s="493" t="s">
        <v>3861</v>
      </c>
      <c r="F1417" s="493" t="s">
        <v>3862</v>
      </c>
      <c r="L1417" s="496">
        <v>84</v>
      </c>
      <c r="M1417" s="496" t="str">
        <f t="shared" si="51"/>
        <v>LED Interior Parking Garage Lighting Fixtures</v>
      </c>
      <c r="N1417" s="493" t="str">
        <f t="shared" si="52"/>
        <v>L</v>
      </c>
    </row>
    <row r="1418" spans="2:14" s="493" customFormat="1" ht="14.1" customHeight="1" x14ac:dyDescent="0.2">
      <c r="B1418" s="494" t="s">
        <v>3430</v>
      </c>
      <c r="C1418" s="484"/>
      <c r="D1418" s="493" t="s">
        <v>3863</v>
      </c>
      <c r="F1418" s="493" t="s">
        <v>3864</v>
      </c>
      <c r="L1418" s="496">
        <v>85</v>
      </c>
      <c r="M1418" s="496" t="str">
        <f t="shared" si="51"/>
        <v>LED Interior Parking Garage Lighting Fixtures</v>
      </c>
      <c r="N1418" s="493" t="str">
        <f t="shared" si="52"/>
        <v>L</v>
      </c>
    </row>
    <row r="1419" spans="2:14" s="493" customFormat="1" ht="14.1" customHeight="1" x14ac:dyDescent="0.2">
      <c r="B1419" s="494" t="s">
        <v>3430</v>
      </c>
      <c r="C1419" s="484"/>
      <c r="D1419" s="493" t="s">
        <v>3865</v>
      </c>
      <c r="F1419" s="493" t="s">
        <v>3866</v>
      </c>
      <c r="L1419" s="496">
        <v>86</v>
      </c>
      <c r="M1419" s="496" t="str">
        <f t="shared" si="51"/>
        <v>LED Interior Parking Garage Lighting Fixtures</v>
      </c>
      <c r="N1419" s="493" t="str">
        <f t="shared" si="52"/>
        <v>L</v>
      </c>
    </row>
    <row r="1420" spans="2:14" s="493" customFormat="1" ht="14.1" customHeight="1" x14ac:dyDescent="0.2">
      <c r="B1420" s="494" t="s">
        <v>3430</v>
      </c>
      <c r="C1420" s="484"/>
      <c r="D1420" s="493" t="s">
        <v>3867</v>
      </c>
      <c r="F1420" s="493" t="s">
        <v>3868</v>
      </c>
      <c r="L1420" s="496">
        <v>87</v>
      </c>
      <c r="M1420" s="496" t="str">
        <f t="shared" si="51"/>
        <v>LED Interior Parking Garage Lighting Fixtures</v>
      </c>
      <c r="N1420" s="493" t="str">
        <f t="shared" si="52"/>
        <v>L</v>
      </c>
    </row>
    <row r="1421" spans="2:14" s="493" customFormat="1" ht="14.1" customHeight="1" x14ac:dyDescent="0.2">
      <c r="B1421" s="494" t="s">
        <v>3430</v>
      </c>
      <c r="C1421" s="484"/>
      <c r="D1421" s="493" t="s">
        <v>3869</v>
      </c>
      <c r="F1421" s="493" t="s">
        <v>3870</v>
      </c>
      <c r="L1421" s="496">
        <v>88</v>
      </c>
      <c r="M1421" s="496" t="str">
        <f t="shared" si="51"/>
        <v>LED Interior Parking Garage Lighting Fixtures</v>
      </c>
      <c r="N1421" s="493" t="str">
        <f t="shared" si="52"/>
        <v>L</v>
      </c>
    </row>
    <row r="1422" spans="2:14" s="493" customFormat="1" ht="14.1" customHeight="1" x14ac:dyDescent="0.2">
      <c r="B1422" s="494" t="s">
        <v>3430</v>
      </c>
      <c r="C1422" s="484"/>
      <c r="D1422" s="493" t="s">
        <v>3871</v>
      </c>
      <c r="F1422" s="493" t="s">
        <v>3872</v>
      </c>
      <c r="L1422" s="496">
        <v>89</v>
      </c>
      <c r="M1422" s="496" t="str">
        <f t="shared" si="51"/>
        <v>LED Interior Parking Garage Lighting Fixtures</v>
      </c>
      <c r="N1422" s="493" t="str">
        <f t="shared" si="52"/>
        <v>L</v>
      </c>
    </row>
    <row r="1423" spans="2:14" s="493" customFormat="1" ht="14.1" customHeight="1" x14ac:dyDescent="0.2">
      <c r="B1423" s="494" t="s">
        <v>3430</v>
      </c>
      <c r="C1423" s="484"/>
      <c r="D1423" s="493" t="s">
        <v>3873</v>
      </c>
      <c r="F1423" s="493" t="s">
        <v>3874</v>
      </c>
      <c r="L1423" s="496">
        <v>90</v>
      </c>
      <c r="M1423" s="496" t="str">
        <f t="shared" si="51"/>
        <v>LED Interior Parking Garage Lighting Fixtures</v>
      </c>
      <c r="N1423" s="493" t="str">
        <f t="shared" si="52"/>
        <v>L</v>
      </c>
    </row>
    <row r="1424" spans="2:14" s="493" customFormat="1" ht="14.1" customHeight="1" x14ac:dyDescent="0.2">
      <c r="B1424" s="494" t="s">
        <v>3430</v>
      </c>
      <c r="C1424" s="484"/>
      <c r="D1424" s="493" t="s">
        <v>3875</v>
      </c>
      <c r="F1424" s="493" t="s">
        <v>3876</v>
      </c>
      <c r="L1424" s="496">
        <v>91</v>
      </c>
      <c r="M1424" s="496" t="str">
        <f t="shared" si="51"/>
        <v>LED Interior Parking Garage Lighting Fixtures</v>
      </c>
      <c r="N1424" s="493" t="str">
        <f t="shared" si="52"/>
        <v>L</v>
      </c>
    </row>
    <row r="1425" spans="2:14" s="493" customFormat="1" ht="14.1" customHeight="1" x14ac:dyDescent="0.2">
      <c r="B1425" s="494" t="s">
        <v>3430</v>
      </c>
      <c r="C1425" s="484"/>
      <c r="D1425" s="493" t="s">
        <v>3877</v>
      </c>
      <c r="F1425" s="493" t="s">
        <v>3878</v>
      </c>
      <c r="L1425" s="496">
        <v>92</v>
      </c>
      <c r="M1425" s="496" t="str">
        <f t="shared" si="51"/>
        <v>LED Interior Parking Garage Lighting Fixtures</v>
      </c>
      <c r="N1425" s="493" t="str">
        <f t="shared" si="52"/>
        <v>L</v>
      </c>
    </row>
    <row r="1426" spans="2:14" s="493" customFormat="1" ht="14.1" customHeight="1" x14ac:dyDescent="0.2">
      <c r="B1426" s="494" t="s">
        <v>3430</v>
      </c>
      <c r="C1426" s="484"/>
      <c r="D1426" s="493" t="s">
        <v>3879</v>
      </c>
      <c r="F1426" s="493" t="s">
        <v>3880</v>
      </c>
      <c r="L1426" s="496">
        <v>93</v>
      </c>
      <c r="M1426" s="496" t="str">
        <f t="shared" si="51"/>
        <v>LED Interior Parking Garage Lighting Fixtures</v>
      </c>
      <c r="N1426" s="493" t="str">
        <f t="shared" si="52"/>
        <v>L</v>
      </c>
    </row>
    <row r="1427" spans="2:14" s="493" customFormat="1" ht="14.1" customHeight="1" x14ac:dyDescent="0.2">
      <c r="B1427" s="494" t="s">
        <v>3430</v>
      </c>
      <c r="C1427" s="484"/>
      <c r="D1427" s="493" t="s">
        <v>3881</v>
      </c>
      <c r="F1427" s="493" t="s">
        <v>3882</v>
      </c>
      <c r="L1427" s="496">
        <v>94</v>
      </c>
      <c r="M1427" s="496" t="str">
        <f t="shared" si="51"/>
        <v>LED Interior Parking Garage Lighting Fixtures</v>
      </c>
      <c r="N1427" s="493" t="str">
        <f t="shared" si="52"/>
        <v>L</v>
      </c>
    </row>
    <row r="1428" spans="2:14" s="493" customFormat="1" ht="14.1" customHeight="1" x14ac:dyDescent="0.2">
      <c r="B1428" s="494" t="s">
        <v>3430</v>
      </c>
      <c r="C1428" s="484"/>
      <c r="D1428" s="493" t="s">
        <v>3883</v>
      </c>
      <c r="F1428" s="493" t="s">
        <v>3884</v>
      </c>
      <c r="L1428" s="496">
        <v>95</v>
      </c>
      <c r="M1428" s="496" t="str">
        <f t="shared" si="51"/>
        <v>LED Interior Parking Garage Lighting Fixtures</v>
      </c>
      <c r="N1428" s="493" t="str">
        <f t="shared" si="52"/>
        <v>L</v>
      </c>
    </row>
    <row r="1429" spans="2:14" s="493" customFormat="1" ht="14.1" customHeight="1" x14ac:dyDescent="0.2">
      <c r="B1429" s="494" t="s">
        <v>3430</v>
      </c>
      <c r="C1429" s="484"/>
      <c r="D1429" s="493" t="s">
        <v>3885</v>
      </c>
      <c r="F1429" s="493" t="s">
        <v>3886</v>
      </c>
      <c r="L1429" s="496">
        <v>96</v>
      </c>
      <c r="M1429" s="496" t="str">
        <f t="shared" si="51"/>
        <v>LED Interior Parking Garage Lighting Fixtures</v>
      </c>
      <c r="N1429" s="493" t="str">
        <f t="shared" si="52"/>
        <v>L</v>
      </c>
    </row>
    <row r="1430" spans="2:14" s="493" customFormat="1" ht="14.1" customHeight="1" x14ac:dyDescent="0.2">
      <c r="B1430" s="494" t="s">
        <v>3430</v>
      </c>
      <c r="C1430" s="484"/>
      <c r="D1430" s="493" t="s">
        <v>3887</v>
      </c>
      <c r="F1430" s="493" t="s">
        <v>3888</v>
      </c>
      <c r="L1430" s="496">
        <v>97</v>
      </c>
      <c r="M1430" s="496" t="str">
        <f t="shared" si="51"/>
        <v>LED Interior Parking Garage Lighting Fixtures</v>
      </c>
      <c r="N1430" s="493" t="str">
        <f t="shared" si="52"/>
        <v>L</v>
      </c>
    </row>
    <row r="1431" spans="2:14" s="493" customFormat="1" ht="14.1" customHeight="1" x14ac:dyDescent="0.2">
      <c r="B1431" s="494" t="s">
        <v>3430</v>
      </c>
      <c r="C1431" s="484"/>
      <c r="D1431" s="493" t="s">
        <v>3889</v>
      </c>
      <c r="F1431" s="493" t="s">
        <v>3890</v>
      </c>
      <c r="L1431" s="496">
        <v>98</v>
      </c>
      <c r="M1431" s="496" t="str">
        <f t="shared" si="51"/>
        <v>LED Interior Parking Garage Lighting Fixtures</v>
      </c>
      <c r="N1431" s="493" t="str">
        <f t="shared" si="52"/>
        <v>L</v>
      </c>
    </row>
    <row r="1432" spans="2:14" s="493" customFormat="1" ht="14.1" customHeight="1" x14ac:dyDescent="0.2">
      <c r="B1432" s="494" t="s">
        <v>3430</v>
      </c>
      <c r="C1432" s="484"/>
      <c r="D1432" s="493" t="s">
        <v>3891</v>
      </c>
      <c r="F1432" s="493" t="s">
        <v>3892</v>
      </c>
      <c r="L1432" s="496">
        <v>99</v>
      </c>
      <c r="M1432" s="496" t="str">
        <f t="shared" si="51"/>
        <v>LED Interior Parking Garage Lighting Fixtures</v>
      </c>
      <c r="N1432" s="493" t="str">
        <f t="shared" si="52"/>
        <v>L</v>
      </c>
    </row>
    <row r="1433" spans="2:14" s="493" customFormat="1" ht="14.1" customHeight="1" x14ac:dyDescent="0.2">
      <c r="B1433" s="494" t="s">
        <v>3893</v>
      </c>
      <c r="C1433" s="484"/>
      <c r="D1433" s="515" t="s">
        <v>3894</v>
      </c>
      <c r="E1433" s="515"/>
      <c r="F1433" s="515" t="s">
        <v>3895</v>
      </c>
      <c r="G1433" s="515"/>
      <c r="H1433" s="515"/>
      <c r="I1433" s="515"/>
      <c r="J1433" s="515"/>
      <c r="K1433" s="516"/>
      <c r="L1433" s="496">
        <v>10</v>
      </c>
      <c r="M1433" s="496" t="str">
        <f t="shared" si="51"/>
        <v>LED Lamps BR30</v>
      </c>
      <c r="N1433" s="493" t="str">
        <f t="shared" si="52"/>
        <v>E</v>
      </c>
    </row>
    <row r="1434" spans="2:14" s="493" customFormat="1" ht="14.1" customHeight="1" x14ac:dyDescent="0.2">
      <c r="B1434" s="494" t="s">
        <v>3893</v>
      </c>
      <c r="C1434" s="484"/>
      <c r="D1434" s="515" t="s">
        <v>3896</v>
      </c>
      <c r="E1434" s="515"/>
      <c r="F1434" s="515" t="s">
        <v>3897</v>
      </c>
      <c r="G1434" s="515"/>
      <c r="H1434" s="515"/>
      <c r="I1434" s="515"/>
      <c r="J1434" s="515"/>
      <c r="K1434" s="516"/>
      <c r="L1434" s="496">
        <v>11</v>
      </c>
      <c r="M1434" s="496" t="str">
        <f t="shared" si="51"/>
        <v>LED Lamps BR30</v>
      </c>
      <c r="N1434" s="493" t="str">
        <f t="shared" si="52"/>
        <v>E</v>
      </c>
    </row>
    <row r="1435" spans="2:14" s="493" customFormat="1" ht="14.1" customHeight="1" x14ac:dyDescent="0.2">
      <c r="B1435" s="494" t="s">
        <v>3893</v>
      </c>
      <c r="C1435" s="484"/>
      <c r="D1435" s="515" t="s">
        <v>3898</v>
      </c>
      <c r="E1435" s="515"/>
      <c r="F1435" s="515" t="s">
        <v>3899</v>
      </c>
      <c r="G1435" s="515"/>
      <c r="H1435" s="515"/>
      <c r="I1435" s="515"/>
      <c r="J1435" s="515"/>
      <c r="K1435" s="516"/>
      <c r="L1435" s="496">
        <v>12</v>
      </c>
      <c r="M1435" s="496" t="str">
        <f t="shared" si="51"/>
        <v>LED Lamps BR30</v>
      </c>
      <c r="N1435" s="493" t="str">
        <f t="shared" si="52"/>
        <v>E</v>
      </c>
    </row>
    <row r="1436" spans="2:14" s="493" customFormat="1" ht="14.1" customHeight="1" x14ac:dyDescent="0.2">
      <c r="B1436" s="494" t="s">
        <v>3893</v>
      </c>
      <c r="C1436" s="484"/>
      <c r="D1436" s="515" t="s">
        <v>3900</v>
      </c>
      <c r="E1436" s="515"/>
      <c r="F1436" s="515" t="s">
        <v>3901</v>
      </c>
      <c r="G1436" s="515"/>
      <c r="H1436" s="515"/>
      <c r="I1436" s="515"/>
      <c r="J1436" s="515"/>
      <c r="K1436" s="516"/>
      <c r="L1436" s="496">
        <v>13</v>
      </c>
      <c r="M1436" s="496" t="str">
        <f t="shared" si="51"/>
        <v>LED Lamps BR30</v>
      </c>
      <c r="N1436" s="493" t="str">
        <f t="shared" si="52"/>
        <v>E</v>
      </c>
    </row>
    <row r="1437" spans="2:14" s="493" customFormat="1" ht="14.1" customHeight="1" x14ac:dyDescent="0.2">
      <c r="B1437" s="494" t="s">
        <v>3893</v>
      </c>
      <c r="C1437" s="484"/>
      <c r="D1437" s="515" t="s">
        <v>3902</v>
      </c>
      <c r="E1437" s="515"/>
      <c r="F1437" s="515" t="s">
        <v>3903</v>
      </c>
      <c r="G1437" s="515"/>
      <c r="H1437" s="515"/>
      <c r="I1437" s="515"/>
      <c r="J1437" s="515"/>
      <c r="K1437" s="516"/>
      <c r="L1437" s="496">
        <v>14</v>
      </c>
      <c r="M1437" s="496" t="str">
        <f t="shared" si="51"/>
        <v>LED Lamps BR30</v>
      </c>
      <c r="N1437" s="493" t="str">
        <f t="shared" si="52"/>
        <v>E</v>
      </c>
    </row>
    <row r="1438" spans="2:14" s="493" customFormat="1" ht="14.1" customHeight="1" x14ac:dyDescent="0.2">
      <c r="B1438" s="494" t="s">
        <v>3893</v>
      </c>
      <c r="C1438" s="484"/>
      <c r="D1438" s="515" t="s">
        <v>3904</v>
      </c>
      <c r="E1438" s="515"/>
      <c r="F1438" s="515" t="s">
        <v>3905</v>
      </c>
      <c r="G1438" s="515"/>
      <c r="H1438" s="515"/>
      <c r="I1438" s="515"/>
      <c r="J1438" s="515"/>
      <c r="K1438" s="516"/>
      <c r="L1438" s="496">
        <v>15</v>
      </c>
      <c r="M1438" s="496" t="str">
        <f t="shared" si="51"/>
        <v>LED Lamps BR30</v>
      </c>
      <c r="N1438" s="493" t="str">
        <f t="shared" si="52"/>
        <v>E</v>
      </c>
    </row>
    <row r="1439" spans="2:14" s="493" customFormat="1" ht="14.1" customHeight="1" x14ac:dyDescent="0.2">
      <c r="B1439" s="494" t="s">
        <v>3893</v>
      </c>
      <c r="C1439" s="484"/>
      <c r="D1439" s="515" t="s">
        <v>3906</v>
      </c>
      <c r="E1439" s="515"/>
      <c r="F1439" s="515" t="s">
        <v>3907</v>
      </c>
      <c r="G1439" s="515"/>
      <c r="H1439" s="515"/>
      <c r="I1439" s="515"/>
      <c r="J1439" s="515"/>
      <c r="K1439" s="516"/>
      <c r="L1439" s="496">
        <v>16</v>
      </c>
      <c r="M1439" s="496" t="str">
        <f t="shared" si="51"/>
        <v>LED Lamps BR30</v>
      </c>
      <c r="N1439" s="493" t="str">
        <f t="shared" si="52"/>
        <v>E</v>
      </c>
    </row>
    <row r="1440" spans="2:14" s="493" customFormat="1" ht="14.1" customHeight="1" x14ac:dyDescent="0.2">
      <c r="B1440" s="494" t="s">
        <v>3893</v>
      </c>
      <c r="C1440" s="484"/>
      <c r="D1440" s="515" t="s">
        <v>3908</v>
      </c>
      <c r="E1440" s="515"/>
      <c r="F1440" s="515" t="s">
        <v>3909</v>
      </c>
      <c r="G1440" s="515"/>
      <c r="H1440" s="515"/>
      <c r="I1440" s="515"/>
      <c r="J1440" s="515"/>
      <c r="K1440" s="516"/>
      <c r="L1440" s="496">
        <v>17</v>
      </c>
      <c r="M1440" s="496" t="str">
        <f t="shared" si="51"/>
        <v>LED Lamps BR30</v>
      </c>
      <c r="N1440" s="493" t="str">
        <f t="shared" si="52"/>
        <v>E</v>
      </c>
    </row>
    <row r="1441" spans="2:14" s="493" customFormat="1" ht="14.1" customHeight="1" x14ac:dyDescent="0.2">
      <c r="B1441" s="494" t="s">
        <v>3893</v>
      </c>
      <c r="C1441" s="484"/>
      <c r="D1441" s="515" t="s">
        <v>3910</v>
      </c>
      <c r="E1441" s="515"/>
      <c r="F1441" s="515" t="s">
        <v>3911</v>
      </c>
      <c r="G1441" s="515"/>
      <c r="H1441" s="515"/>
      <c r="I1441" s="515"/>
      <c r="J1441" s="515"/>
      <c r="K1441" s="516"/>
      <c r="L1441" s="496">
        <v>18</v>
      </c>
      <c r="M1441" s="496" t="str">
        <f t="shared" si="51"/>
        <v>LED Lamps BR30</v>
      </c>
      <c r="N1441" s="493" t="str">
        <f t="shared" si="52"/>
        <v>E</v>
      </c>
    </row>
    <row r="1442" spans="2:14" s="493" customFormat="1" ht="14.1" customHeight="1" x14ac:dyDescent="0.2">
      <c r="B1442" s="494" t="s">
        <v>3893</v>
      </c>
      <c r="C1442" s="484"/>
      <c r="D1442" s="515" t="s">
        <v>3912</v>
      </c>
      <c r="E1442" s="515"/>
      <c r="F1442" s="515" t="s">
        <v>3913</v>
      </c>
      <c r="G1442" s="515"/>
      <c r="H1442" s="515"/>
      <c r="I1442" s="515"/>
      <c r="J1442" s="515"/>
      <c r="K1442" s="516"/>
      <c r="L1442" s="496">
        <v>19</v>
      </c>
      <c r="M1442" s="496" t="str">
        <f t="shared" si="51"/>
        <v>LED Lamps BR30</v>
      </c>
      <c r="N1442" s="493" t="str">
        <f t="shared" si="52"/>
        <v>E</v>
      </c>
    </row>
    <row r="1443" spans="2:14" s="493" customFormat="1" ht="14.1" customHeight="1" x14ac:dyDescent="0.2">
      <c r="B1443" s="494" t="s">
        <v>3893</v>
      </c>
      <c r="C1443" s="484"/>
      <c r="D1443" s="515" t="s">
        <v>3914</v>
      </c>
      <c r="E1443" s="515"/>
      <c r="F1443" s="515" t="s">
        <v>3915</v>
      </c>
      <c r="G1443" s="515"/>
      <c r="H1443" s="515"/>
      <c r="I1443" s="515"/>
      <c r="J1443" s="515"/>
      <c r="K1443" s="516"/>
      <c r="L1443" s="496">
        <v>20</v>
      </c>
      <c r="M1443" s="496" t="str">
        <f t="shared" si="51"/>
        <v>LED Lamps BR30</v>
      </c>
      <c r="N1443" s="493" t="str">
        <f t="shared" si="52"/>
        <v>E</v>
      </c>
    </row>
    <row r="1444" spans="2:14" s="493" customFormat="1" ht="14.1" customHeight="1" x14ac:dyDescent="0.2">
      <c r="B1444" s="494" t="s">
        <v>3893</v>
      </c>
      <c r="C1444" s="484"/>
      <c r="D1444" s="515" t="s">
        <v>3916</v>
      </c>
      <c r="E1444" s="515"/>
      <c r="F1444" s="515" t="s">
        <v>3917</v>
      </c>
      <c r="G1444" s="515"/>
      <c r="H1444" s="515"/>
      <c r="I1444" s="515"/>
      <c r="J1444" s="515"/>
      <c r="K1444" s="516"/>
      <c r="L1444" s="496">
        <v>5</v>
      </c>
      <c r="M1444" s="496" t="str">
        <f t="shared" si="51"/>
        <v>LED Lamps BR30</v>
      </c>
      <c r="N1444" s="493" t="str">
        <f t="shared" si="52"/>
        <v>E</v>
      </c>
    </row>
    <row r="1445" spans="2:14" s="493" customFormat="1" ht="14.1" customHeight="1" x14ac:dyDescent="0.2">
      <c r="B1445" s="494" t="s">
        <v>3893</v>
      </c>
      <c r="C1445" s="484"/>
      <c r="D1445" s="515" t="s">
        <v>3918</v>
      </c>
      <c r="E1445" s="515"/>
      <c r="F1445" s="515" t="s">
        <v>3919</v>
      </c>
      <c r="G1445" s="515"/>
      <c r="H1445" s="515"/>
      <c r="I1445" s="515"/>
      <c r="J1445" s="515"/>
      <c r="K1445" s="516"/>
      <c r="L1445" s="496">
        <v>6</v>
      </c>
      <c r="M1445" s="496" t="str">
        <f t="shared" si="51"/>
        <v>LED Lamps BR30</v>
      </c>
      <c r="N1445" s="493" t="str">
        <f t="shared" si="52"/>
        <v>E</v>
      </c>
    </row>
    <row r="1446" spans="2:14" s="493" customFormat="1" ht="14.1" customHeight="1" x14ac:dyDescent="0.2">
      <c r="B1446" s="494" t="s">
        <v>3893</v>
      </c>
      <c r="C1446" s="484"/>
      <c r="D1446" s="515" t="s">
        <v>3920</v>
      </c>
      <c r="E1446" s="515"/>
      <c r="F1446" s="515" t="s">
        <v>3921</v>
      </c>
      <c r="G1446" s="515"/>
      <c r="H1446" s="515"/>
      <c r="I1446" s="515"/>
      <c r="J1446" s="515"/>
      <c r="K1446" s="516"/>
      <c r="L1446" s="496">
        <v>7</v>
      </c>
      <c r="M1446" s="496" t="str">
        <f t="shared" si="51"/>
        <v>LED Lamps BR30</v>
      </c>
      <c r="N1446" s="493" t="str">
        <f t="shared" si="52"/>
        <v>E</v>
      </c>
    </row>
    <row r="1447" spans="2:14" s="493" customFormat="1" ht="14.1" customHeight="1" x14ac:dyDescent="0.2">
      <c r="B1447" s="494" t="s">
        <v>3893</v>
      </c>
      <c r="C1447" s="484"/>
      <c r="D1447" s="515" t="s">
        <v>3922</v>
      </c>
      <c r="E1447" s="515"/>
      <c r="F1447" s="515" t="s">
        <v>3923</v>
      </c>
      <c r="G1447" s="515"/>
      <c r="H1447" s="515"/>
      <c r="I1447" s="515"/>
      <c r="J1447" s="515"/>
      <c r="K1447" s="516"/>
      <c r="L1447" s="496">
        <v>8</v>
      </c>
      <c r="M1447" s="496" t="str">
        <f t="shared" si="51"/>
        <v>LED Lamps BR30</v>
      </c>
      <c r="N1447" s="493" t="str">
        <f t="shared" si="52"/>
        <v>E</v>
      </c>
    </row>
    <row r="1448" spans="2:14" s="493" customFormat="1" ht="14.1" customHeight="1" x14ac:dyDescent="0.2">
      <c r="B1448" s="494" t="s">
        <v>3893</v>
      </c>
      <c r="C1448" s="484"/>
      <c r="D1448" s="515" t="s">
        <v>3924</v>
      </c>
      <c r="E1448" s="515"/>
      <c r="F1448" s="515" t="s">
        <v>3925</v>
      </c>
      <c r="G1448" s="515"/>
      <c r="H1448" s="515"/>
      <c r="I1448" s="515"/>
      <c r="J1448" s="515"/>
      <c r="K1448" s="516"/>
      <c r="L1448" s="496">
        <v>9</v>
      </c>
      <c r="M1448" s="496" t="str">
        <f t="shared" si="51"/>
        <v>LED Lamps BR30</v>
      </c>
      <c r="N1448" s="493" t="str">
        <f t="shared" si="52"/>
        <v>E</v>
      </c>
    </row>
    <row r="1449" spans="2:14" s="493" customFormat="1" ht="14.1" customHeight="1" x14ac:dyDescent="0.2">
      <c r="B1449" s="494" t="s">
        <v>3893</v>
      </c>
      <c r="C1449" s="484"/>
      <c r="D1449" s="515" t="s">
        <v>3926</v>
      </c>
      <c r="E1449" s="515"/>
      <c r="F1449" s="515" t="s">
        <v>3927</v>
      </c>
      <c r="G1449" s="515"/>
      <c r="H1449" s="515"/>
      <c r="I1449" s="515"/>
      <c r="J1449" s="515"/>
      <c r="K1449" s="516"/>
      <c r="L1449" s="496">
        <v>2</v>
      </c>
      <c r="M1449" s="496" t="str">
        <f t="shared" si="51"/>
        <v>LED Lamps BR30</v>
      </c>
      <c r="N1449" s="493" t="str">
        <f t="shared" si="52"/>
        <v>E</v>
      </c>
    </row>
    <row r="1450" spans="2:14" s="493" customFormat="1" ht="14.1" customHeight="1" x14ac:dyDescent="0.2">
      <c r="B1450" s="494" t="s">
        <v>3893</v>
      </c>
      <c r="C1450" s="484"/>
      <c r="D1450" s="515" t="s">
        <v>3928</v>
      </c>
      <c r="E1450" s="515"/>
      <c r="F1450" s="515" t="s">
        <v>3929</v>
      </c>
      <c r="G1450" s="515"/>
      <c r="H1450" s="515"/>
      <c r="I1450" s="515"/>
      <c r="J1450" s="515"/>
      <c r="K1450" s="516"/>
      <c r="L1450" s="496">
        <v>3</v>
      </c>
      <c r="M1450" s="496" t="str">
        <f t="shared" si="51"/>
        <v>LED Lamps BR30</v>
      </c>
      <c r="N1450" s="493" t="str">
        <f t="shared" si="52"/>
        <v>E</v>
      </c>
    </row>
    <row r="1451" spans="2:14" s="493" customFormat="1" ht="14.1" customHeight="1" x14ac:dyDescent="0.2">
      <c r="B1451" s="494" t="s">
        <v>3893</v>
      </c>
      <c r="C1451" s="484"/>
      <c r="D1451" s="515" t="s">
        <v>3930</v>
      </c>
      <c r="E1451" s="515"/>
      <c r="F1451" s="515" t="s">
        <v>3931</v>
      </c>
      <c r="G1451" s="515"/>
      <c r="H1451" s="515"/>
      <c r="I1451" s="515"/>
      <c r="J1451" s="515"/>
      <c r="K1451" s="516"/>
      <c r="L1451" s="496">
        <v>4</v>
      </c>
      <c r="M1451" s="496" t="str">
        <f t="shared" si="51"/>
        <v>LED Lamps BR30</v>
      </c>
      <c r="N1451" s="493" t="str">
        <f t="shared" si="52"/>
        <v>E</v>
      </c>
    </row>
    <row r="1452" spans="2:14" s="493" customFormat="1" ht="14.1" customHeight="1" x14ac:dyDescent="0.2">
      <c r="B1452" s="494" t="s">
        <v>3932</v>
      </c>
      <c r="C1452" s="484"/>
      <c r="D1452" s="515" t="s">
        <v>3933</v>
      </c>
      <c r="E1452" s="515"/>
      <c r="F1452" s="515" t="s">
        <v>3934</v>
      </c>
      <c r="G1452" s="515"/>
      <c r="H1452" s="515"/>
      <c r="I1452" s="515"/>
      <c r="J1452" s="515"/>
      <c r="K1452" s="516"/>
      <c r="L1452" s="496">
        <v>10</v>
      </c>
      <c r="M1452" s="496" t="str">
        <f t="shared" ref="M1452:M1515" si="53">B1452</f>
        <v>LED Lamps BR40</v>
      </c>
      <c r="N1452" s="493" t="str">
        <f t="shared" ref="N1452:N1515" si="54">MID(D1452,3,1)</f>
        <v>E</v>
      </c>
    </row>
    <row r="1453" spans="2:14" s="493" customFormat="1" ht="14.1" customHeight="1" x14ac:dyDescent="0.2">
      <c r="B1453" s="494" t="s">
        <v>3932</v>
      </c>
      <c r="C1453" s="484"/>
      <c r="D1453" s="515" t="s">
        <v>3935</v>
      </c>
      <c r="E1453" s="515"/>
      <c r="F1453" s="515" t="s">
        <v>3936</v>
      </c>
      <c r="G1453" s="515"/>
      <c r="H1453" s="515"/>
      <c r="I1453" s="515"/>
      <c r="J1453" s="515"/>
      <c r="K1453" s="516"/>
      <c r="L1453" s="496">
        <v>11</v>
      </c>
      <c r="M1453" s="496" t="str">
        <f t="shared" si="53"/>
        <v>LED Lamps BR40</v>
      </c>
      <c r="N1453" s="493" t="str">
        <f t="shared" si="54"/>
        <v>E</v>
      </c>
    </row>
    <row r="1454" spans="2:14" s="493" customFormat="1" ht="14.1" customHeight="1" x14ac:dyDescent="0.2">
      <c r="B1454" s="494" t="s">
        <v>3932</v>
      </c>
      <c r="C1454" s="484"/>
      <c r="D1454" s="515" t="s">
        <v>3937</v>
      </c>
      <c r="E1454" s="515"/>
      <c r="F1454" s="515" t="s">
        <v>3938</v>
      </c>
      <c r="G1454" s="515"/>
      <c r="H1454" s="515"/>
      <c r="I1454" s="515"/>
      <c r="J1454" s="515"/>
      <c r="K1454" s="516"/>
      <c r="L1454" s="496">
        <v>12</v>
      </c>
      <c r="M1454" s="496" t="str">
        <f t="shared" si="53"/>
        <v>LED Lamps BR40</v>
      </c>
      <c r="N1454" s="493" t="str">
        <f t="shared" si="54"/>
        <v>E</v>
      </c>
    </row>
    <row r="1455" spans="2:14" s="493" customFormat="1" ht="14.1" customHeight="1" x14ac:dyDescent="0.2">
      <c r="B1455" s="494" t="s">
        <v>3932</v>
      </c>
      <c r="C1455" s="484"/>
      <c r="D1455" s="515" t="s">
        <v>3939</v>
      </c>
      <c r="E1455" s="515"/>
      <c r="F1455" s="515" t="s">
        <v>3940</v>
      </c>
      <c r="G1455" s="515"/>
      <c r="H1455" s="515"/>
      <c r="I1455" s="515"/>
      <c r="J1455" s="515"/>
      <c r="K1455" s="516"/>
      <c r="L1455" s="496">
        <v>13</v>
      </c>
      <c r="M1455" s="496" t="str">
        <f t="shared" si="53"/>
        <v>LED Lamps BR40</v>
      </c>
      <c r="N1455" s="493" t="str">
        <f t="shared" si="54"/>
        <v>E</v>
      </c>
    </row>
    <row r="1456" spans="2:14" s="493" customFormat="1" ht="14.1" customHeight="1" x14ac:dyDescent="0.2">
      <c r="B1456" s="494" t="s">
        <v>3932</v>
      </c>
      <c r="C1456" s="484"/>
      <c r="D1456" s="515" t="s">
        <v>3941</v>
      </c>
      <c r="E1456" s="515"/>
      <c r="F1456" s="515" t="s">
        <v>3942</v>
      </c>
      <c r="G1456" s="515"/>
      <c r="H1456" s="515"/>
      <c r="I1456" s="515"/>
      <c r="J1456" s="515"/>
      <c r="K1456" s="516"/>
      <c r="L1456" s="496">
        <v>14</v>
      </c>
      <c r="M1456" s="496" t="str">
        <f t="shared" si="53"/>
        <v>LED Lamps BR40</v>
      </c>
      <c r="N1456" s="493" t="str">
        <f t="shared" si="54"/>
        <v>E</v>
      </c>
    </row>
    <row r="1457" spans="2:14" s="493" customFormat="1" ht="14.1" customHeight="1" x14ac:dyDescent="0.2">
      <c r="B1457" s="494" t="s">
        <v>3932</v>
      </c>
      <c r="C1457" s="484"/>
      <c r="D1457" s="515" t="s">
        <v>3943</v>
      </c>
      <c r="E1457" s="515"/>
      <c r="F1457" s="515" t="s">
        <v>3944</v>
      </c>
      <c r="G1457" s="515"/>
      <c r="H1457" s="515"/>
      <c r="I1457" s="515"/>
      <c r="J1457" s="515"/>
      <c r="K1457" s="516"/>
      <c r="L1457" s="496">
        <v>15</v>
      </c>
      <c r="M1457" s="496" t="str">
        <f t="shared" si="53"/>
        <v>LED Lamps BR40</v>
      </c>
      <c r="N1457" s="493" t="str">
        <f t="shared" si="54"/>
        <v>E</v>
      </c>
    </row>
    <row r="1458" spans="2:14" s="493" customFormat="1" ht="14.1" customHeight="1" x14ac:dyDescent="0.2">
      <c r="B1458" s="494" t="s">
        <v>3932</v>
      </c>
      <c r="C1458" s="484"/>
      <c r="D1458" s="515" t="s">
        <v>3945</v>
      </c>
      <c r="E1458" s="515"/>
      <c r="F1458" s="515" t="s">
        <v>3946</v>
      </c>
      <c r="G1458" s="515"/>
      <c r="H1458" s="515"/>
      <c r="I1458" s="515"/>
      <c r="J1458" s="515"/>
      <c r="K1458" s="516"/>
      <c r="L1458" s="496">
        <v>16</v>
      </c>
      <c r="M1458" s="496" t="str">
        <f t="shared" si="53"/>
        <v>LED Lamps BR40</v>
      </c>
      <c r="N1458" s="493" t="str">
        <f t="shared" si="54"/>
        <v>E</v>
      </c>
    </row>
    <row r="1459" spans="2:14" s="493" customFormat="1" ht="14.1" customHeight="1" x14ac:dyDescent="0.2">
      <c r="B1459" s="494" t="s">
        <v>3932</v>
      </c>
      <c r="C1459" s="484"/>
      <c r="D1459" s="515" t="s">
        <v>3947</v>
      </c>
      <c r="E1459" s="515"/>
      <c r="F1459" s="515" t="s">
        <v>3948</v>
      </c>
      <c r="G1459" s="515"/>
      <c r="H1459" s="515"/>
      <c r="I1459" s="515"/>
      <c r="J1459" s="515"/>
      <c r="K1459" s="516"/>
      <c r="L1459" s="496">
        <v>17</v>
      </c>
      <c r="M1459" s="496" t="str">
        <f t="shared" si="53"/>
        <v>LED Lamps BR40</v>
      </c>
      <c r="N1459" s="493" t="str">
        <f t="shared" si="54"/>
        <v>E</v>
      </c>
    </row>
    <row r="1460" spans="2:14" s="493" customFormat="1" ht="14.1" customHeight="1" x14ac:dyDescent="0.2">
      <c r="B1460" s="494" t="s">
        <v>3932</v>
      </c>
      <c r="C1460" s="484"/>
      <c r="D1460" s="515" t="s">
        <v>3949</v>
      </c>
      <c r="E1460" s="515"/>
      <c r="F1460" s="515" t="s">
        <v>3950</v>
      </c>
      <c r="G1460" s="515"/>
      <c r="H1460" s="515"/>
      <c r="I1460" s="515"/>
      <c r="J1460" s="515"/>
      <c r="K1460" s="516"/>
      <c r="L1460" s="496">
        <v>18</v>
      </c>
      <c r="M1460" s="496" t="str">
        <f t="shared" si="53"/>
        <v>LED Lamps BR40</v>
      </c>
      <c r="N1460" s="493" t="str">
        <f t="shared" si="54"/>
        <v>E</v>
      </c>
    </row>
    <row r="1461" spans="2:14" s="493" customFormat="1" ht="14.1" customHeight="1" x14ac:dyDescent="0.2">
      <c r="B1461" s="494" t="s">
        <v>3932</v>
      </c>
      <c r="C1461" s="484"/>
      <c r="D1461" s="515" t="s">
        <v>3951</v>
      </c>
      <c r="E1461" s="515"/>
      <c r="F1461" s="515" t="s">
        <v>3952</v>
      </c>
      <c r="G1461" s="515"/>
      <c r="H1461" s="515"/>
      <c r="I1461" s="515"/>
      <c r="J1461" s="515"/>
      <c r="K1461" s="516"/>
      <c r="L1461" s="496">
        <v>19</v>
      </c>
      <c r="M1461" s="496" t="str">
        <f t="shared" si="53"/>
        <v>LED Lamps BR40</v>
      </c>
      <c r="N1461" s="493" t="str">
        <f t="shared" si="54"/>
        <v>E</v>
      </c>
    </row>
    <row r="1462" spans="2:14" s="493" customFormat="1" ht="14.1" customHeight="1" x14ac:dyDescent="0.2">
      <c r="B1462" s="494" t="s">
        <v>3932</v>
      </c>
      <c r="C1462" s="484"/>
      <c r="D1462" s="515" t="s">
        <v>3926</v>
      </c>
      <c r="E1462" s="515"/>
      <c r="F1462" s="515" t="s">
        <v>3927</v>
      </c>
      <c r="G1462" s="515"/>
      <c r="H1462" s="515"/>
      <c r="I1462" s="515"/>
      <c r="J1462" s="515"/>
      <c r="K1462" s="516"/>
      <c r="L1462" s="496">
        <v>2</v>
      </c>
      <c r="M1462" s="496" t="str">
        <f t="shared" si="53"/>
        <v>LED Lamps BR40</v>
      </c>
      <c r="N1462" s="493" t="str">
        <f t="shared" si="54"/>
        <v>E</v>
      </c>
    </row>
    <row r="1463" spans="2:14" s="493" customFormat="1" ht="14.1" customHeight="1" x14ac:dyDescent="0.2">
      <c r="B1463" s="494" t="s">
        <v>3932</v>
      </c>
      <c r="C1463" s="484"/>
      <c r="D1463" s="515" t="s">
        <v>3953</v>
      </c>
      <c r="E1463" s="515"/>
      <c r="F1463" s="515" t="s">
        <v>3954</v>
      </c>
      <c r="G1463" s="515"/>
      <c r="H1463" s="515"/>
      <c r="I1463" s="515"/>
      <c r="J1463" s="515"/>
      <c r="K1463" s="516"/>
      <c r="L1463" s="496">
        <v>20</v>
      </c>
      <c r="M1463" s="496" t="str">
        <f t="shared" si="53"/>
        <v>LED Lamps BR40</v>
      </c>
      <c r="N1463" s="493" t="str">
        <f t="shared" si="54"/>
        <v>E</v>
      </c>
    </row>
    <row r="1464" spans="2:14" s="493" customFormat="1" ht="14.1" customHeight="1" x14ac:dyDescent="0.2">
      <c r="B1464" s="494" t="s">
        <v>3932</v>
      </c>
      <c r="C1464" s="484"/>
      <c r="D1464" s="515" t="s">
        <v>3928</v>
      </c>
      <c r="E1464" s="515"/>
      <c r="F1464" s="515" t="s">
        <v>3929</v>
      </c>
      <c r="G1464" s="515"/>
      <c r="H1464" s="515"/>
      <c r="I1464" s="515"/>
      <c r="J1464" s="515"/>
      <c r="K1464" s="516"/>
      <c r="L1464" s="496">
        <v>3</v>
      </c>
      <c r="M1464" s="496" t="str">
        <f t="shared" si="53"/>
        <v>LED Lamps BR40</v>
      </c>
      <c r="N1464" s="493" t="str">
        <f t="shared" si="54"/>
        <v>E</v>
      </c>
    </row>
    <row r="1465" spans="2:14" s="493" customFormat="1" ht="14.1" customHeight="1" x14ac:dyDescent="0.2">
      <c r="B1465" s="494" t="s">
        <v>3932</v>
      </c>
      <c r="C1465" s="484"/>
      <c r="D1465" s="515" t="s">
        <v>3930</v>
      </c>
      <c r="E1465" s="515"/>
      <c r="F1465" s="515" t="s">
        <v>3931</v>
      </c>
      <c r="G1465" s="515"/>
      <c r="H1465" s="515"/>
      <c r="I1465" s="515"/>
      <c r="J1465" s="515"/>
      <c r="K1465" s="516"/>
      <c r="L1465" s="496">
        <v>4</v>
      </c>
      <c r="M1465" s="496" t="str">
        <f t="shared" si="53"/>
        <v>LED Lamps BR40</v>
      </c>
      <c r="N1465" s="493" t="str">
        <f t="shared" si="54"/>
        <v>E</v>
      </c>
    </row>
    <row r="1466" spans="2:14" s="493" customFormat="1" ht="14.1" customHeight="1" x14ac:dyDescent="0.2">
      <c r="B1466" s="494" t="s">
        <v>3932</v>
      </c>
      <c r="C1466" s="484"/>
      <c r="D1466" s="515" t="s">
        <v>3955</v>
      </c>
      <c r="E1466" s="515"/>
      <c r="F1466" s="515" t="s">
        <v>3956</v>
      </c>
      <c r="G1466" s="515"/>
      <c r="H1466" s="515"/>
      <c r="I1466" s="515"/>
      <c r="J1466" s="515"/>
      <c r="K1466" s="516"/>
      <c r="L1466" s="496">
        <v>5</v>
      </c>
      <c r="M1466" s="496" t="str">
        <f t="shared" si="53"/>
        <v>LED Lamps BR40</v>
      </c>
      <c r="N1466" s="493" t="str">
        <f t="shared" si="54"/>
        <v>E</v>
      </c>
    </row>
    <row r="1467" spans="2:14" s="493" customFormat="1" ht="14.1" customHeight="1" x14ac:dyDescent="0.2">
      <c r="B1467" s="494" t="s">
        <v>3932</v>
      </c>
      <c r="C1467" s="484"/>
      <c r="D1467" s="515" t="s">
        <v>3957</v>
      </c>
      <c r="E1467" s="515"/>
      <c r="F1467" s="515" t="s">
        <v>3958</v>
      </c>
      <c r="G1467" s="515"/>
      <c r="H1467" s="515"/>
      <c r="I1467" s="515"/>
      <c r="J1467" s="515"/>
      <c r="K1467" s="516"/>
      <c r="L1467" s="496">
        <v>6</v>
      </c>
      <c r="M1467" s="496" t="str">
        <f t="shared" si="53"/>
        <v>LED Lamps BR40</v>
      </c>
      <c r="N1467" s="493" t="str">
        <f t="shared" si="54"/>
        <v>E</v>
      </c>
    </row>
    <row r="1468" spans="2:14" s="493" customFormat="1" ht="14.1" customHeight="1" x14ac:dyDescent="0.2">
      <c r="B1468" s="494" t="s">
        <v>3932</v>
      </c>
      <c r="C1468" s="484"/>
      <c r="D1468" s="515" t="s">
        <v>3959</v>
      </c>
      <c r="E1468" s="515"/>
      <c r="F1468" s="515" t="s">
        <v>3960</v>
      </c>
      <c r="G1468" s="515"/>
      <c r="H1468" s="515"/>
      <c r="I1468" s="515"/>
      <c r="J1468" s="515"/>
      <c r="K1468" s="516"/>
      <c r="L1468" s="496">
        <v>7</v>
      </c>
      <c r="M1468" s="496" t="str">
        <f t="shared" si="53"/>
        <v>LED Lamps BR40</v>
      </c>
      <c r="N1468" s="493" t="str">
        <f t="shared" si="54"/>
        <v>E</v>
      </c>
    </row>
    <row r="1469" spans="2:14" s="493" customFormat="1" ht="14.1" customHeight="1" x14ac:dyDescent="0.2">
      <c r="B1469" s="494" t="s">
        <v>3932</v>
      </c>
      <c r="C1469" s="484"/>
      <c r="D1469" s="515" t="s">
        <v>3961</v>
      </c>
      <c r="E1469" s="515"/>
      <c r="F1469" s="515" t="s">
        <v>3962</v>
      </c>
      <c r="G1469" s="515"/>
      <c r="H1469" s="515"/>
      <c r="I1469" s="515"/>
      <c r="J1469" s="515"/>
      <c r="K1469" s="516"/>
      <c r="L1469" s="496">
        <v>8</v>
      </c>
      <c r="M1469" s="496" t="str">
        <f t="shared" si="53"/>
        <v>LED Lamps BR40</v>
      </c>
      <c r="N1469" s="493" t="str">
        <f t="shared" si="54"/>
        <v>E</v>
      </c>
    </row>
    <row r="1470" spans="2:14" s="493" customFormat="1" ht="14.1" customHeight="1" x14ac:dyDescent="0.2">
      <c r="B1470" s="494" t="s">
        <v>3932</v>
      </c>
      <c r="C1470" s="484"/>
      <c r="D1470" s="515" t="s">
        <v>3963</v>
      </c>
      <c r="E1470" s="515"/>
      <c r="F1470" s="515" t="s">
        <v>3964</v>
      </c>
      <c r="G1470" s="515"/>
      <c r="H1470" s="515"/>
      <c r="I1470" s="515"/>
      <c r="J1470" s="515"/>
      <c r="K1470" s="516"/>
      <c r="L1470" s="496">
        <v>9</v>
      </c>
      <c r="M1470" s="496" t="str">
        <f t="shared" si="53"/>
        <v>LED Lamps BR40</v>
      </c>
      <c r="N1470" s="493" t="str">
        <f t="shared" si="54"/>
        <v>E</v>
      </c>
    </row>
    <row r="1471" spans="2:14" s="493" customFormat="1" ht="14.1" customHeight="1" x14ac:dyDescent="0.2">
      <c r="B1471" s="494" t="s">
        <v>3965</v>
      </c>
      <c r="C1471" s="484"/>
      <c r="D1471" s="484" t="s">
        <v>3966</v>
      </c>
      <c r="E1471" s="484"/>
      <c r="F1471" s="484" t="s">
        <v>3967</v>
      </c>
      <c r="G1471" s="484"/>
      <c r="H1471" s="484"/>
      <c r="I1471" s="484"/>
      <c r="J1471" s="484"/>
      <c r="L1471" s="496">
        <v>10</v>
      </c>
      <c r="M1471" s="496" t="str">
        <f t="shared" si="53"/>
        <v>LED Lamps MR16</v>
      </c>
      <c r="N1471" s="493" t="str">
        <f t="shared" si="54"/>
        <v>E</v>
      </c>
    </row>
    <row r="1472" spans="2:14" s="493" customFormat="1" ht="14.1" customHeight="1" x14ac:dyDescent="0.2">
      <c r="B1472" s="494" t="s">
        <v>3965</v>
      </c>
      <c r="C1472" s="484"/>
      <c r="D1472" s="493" t="s">
        <v>3968</v>
      </c>
      <c r="F1472" s="493" t="s">
        <v>3969</v>
      </c>
      <c r="L1472" s="496">
        <v>2</v>
      </c>
      <c r="M1472" s="496" t="str">
        <f t="shared" si="53"/>
        <v>LED Lamps MR16</v>
      </c>
      <c r="N1472" s="493" t="str">
        <f t="shared" si="54"/>
        <v>E</v>
      </c>
    </row>
    <row r="1473" spans="2:14" s="493" customFormat="1" ht="14.1" customHeight="1" x14ac:dyDescent="0.2">
      <c r="B1473" s="494" t="s">
        <v>3965</v>
      </c>
      <c r="C1473" s="484"/>
      <c r="D1473" s="493" t="s">
        <v>3970</v>
      </c>
      <c r="E1473" s="515"/>
      <c r="F1473" s="493" t="s">
        <v>3971</v>
      </c>
      <c r="H1473" s="515"/>
      <c r="I1473" s="515"/>
      <c r="J1473" s="515"/>
      <c r="L1473" s="496">
        <v>3</v>
      </c>
      <c r="M1473" s="496" t="str">
        <f t="shared" si="53"/>
        <v>LED Lamps MR16</v>
      </c>
      <c r="N1473" s="493" t="str">
        <f t="shared" si="54"/>
        <v>E</v>
      </c>
    </row>
    <row r="1474" spans="2:14" s="493" customFormat="1" ht="14.1" customHeight="1" x14ac:dyDescent="0.2">
      <c r="B1474" s="494" t="s">
        <v>3965</v>
      </c>
      <c r="C1474" s="484"/>
      <c r="D1474" s="493" t="s">
        <v>3972</v>
      </c>
      <c r="F1474" s="493" t="s">
        <v>3973</v>
      </c>
      <c r="L1474" s="496">
        <v>4</v>
      </c>
      <c r="M1474" s="496" t="str">
        <f t="shared" si="53"/>
        <v>LED Lamps MR16</v>
      </c>
      <c r="N1474" s="493" t="str">
        <f t="shared" si="54"/>
        <v>E</v>
      </c>
    </row>
    <row r="1475" spans="2:14" s="493" customFormat="1" ht="14.1" customHeight="1" x14ac:dyDescent="0.2">
      <c r="B1475" s="494" t="s">
        <v>3965</v>
      </c>
      <c r="C1475" s="484"/>
      <c r="D1475" s="493" t="s">
        <v>3974</v>
      </c>
      <c r="F1475" s="493" t="s">
        <v>3975</v>
      </c>
      <c r="L1475" s="496">
        <v>5</v>
      </c>
      <c r="M1475" s="496" t="str">
        <f t="shared" si="53"/>
        <v>LED Lamps MR16</v>
      </c>
      <c r="N1475" s="493" t="str">
        <f t="shared" si="54"/>
        <v>E</v>
      </c>
    </row>
    <row r="1476" spans="2:14" s="493" customFormat="1" ht="14.1" customHeight="1" x14ac:dyDescent="0.2">
      <c r="B1476" s="494" t="s">
        <v>3965</v>
      </c>
      <c r="C1476" s="484"/>
      <c r="D1476" s="493" t="s">
        <v>3976</v>
      </c>
      <c r="F1476" s="493" t="s">
        <v>3977</v>
      </c>
      <c r="L1476" s="496">
        <v>6</v>
      </c>
      <c r="M1476" s="496" t="str">
        <f t="shared" si="53"/>
        <v>LED Lamps MR16</v>
      </c>
      <c r="N1476" s="493" t="str">
        <f t="shared" si="54"/>
        <v>E</v>
      </c>
    </row>
    <row r="1477" spans="2:14" s="493" customFormat="1" ht="14.1" customHeight="1" x14ac:dyDescent="0.2">
      <c r="B1477" s="494" t="s">
        <v>3965</v>
      </c>
      <c r="C1477" s="484"/>
      <c r="D1477" s="493" t="s">
        <v>3978</v>
      </c>
      <c r="E1477" s="484"/>
      <c r="F1477" s="493" t="s">
        <v>3979</v>
      </c>
      <c r="H1477" s="484"/>
      <c r="I1477" s="484"/>
      <c r="J1477" s="484"/>
      <c r="L1477" s="496">
        <v>7</v>
      </c>
      <c r="M1477" s="496" t="str">
        <f t="shared" si="53"/>
        <v>LED Lamps MR16</v>
      </c>
      <c r="N1477" s="493" t="str">
        <f t="shared" si="54"/>
        <v>E</v>
      </c>
    </row>
    <row r="1478" spans="2:14" s="493" customFormat="1" ht="14.1" customHeight="1" x14ac:dyDescent="0.2">
      <c r="B1478" s="494" t="s">
        <v>3965</v>
      </c>
      <c r="C1478" s="484"/>
      <c r="D1478" s="484" t="s">
        <v>3980</v>
      </c>
      <c r="E1478" s="484"/>
      <c r="F1478" s="484" t="s">
        <v>3981</v>
      </c>
      <c r="G1478" s="484"/>
      <c r="H1478" s="484"/>
      <c r="I1478" s="484"/>
      <c r="J1478" s="484"/>
      <c r="L1478" s="496">
        <v>8</v>
      </c>
      <c r="M1478" s="496" t="str">
        <f t="shared" si="53"/>
        <v>LED Lamps MR16</v>
      </c>
      <c r="N1478" s="493" t="str">
        <f t="shared" si="54"/>
        <v>E</v>
      </c>
    </row>
    <row r="1479" spans="2:14" s="493" customFormat="1" ht="14.1" customHeight="1" x14ac:dyDescent="0.2">
      <c r="B1479" s="494" t="s">
        <v>3965</v>
      </c>
      <c r="C1479" s="484"/>
      <c r="D1479" s="484" t="s">
        <v>3982</v>
      </c>
      <c r="E1479" s="484"/>
      <c r="F1479" s="484" t="s">
        <v>3983</v>
      </c>
      <c r="G1479" s="484"/>
      <c r="H1479" s="484"/>
      <c r="I1479" s="484"/>
      <c r="J1479" s="484"/>
      <c r="L1479" s="496">
        <v>9</v>
      </c>
      <c r="M1479" s="496" t="str">
        <f t="shared" si="53"/>
        <v>LED Lamps MR16</v>
      </c>
      <c r="N1479" s="493" t="str">
        <f t="shared" si="54"/>
        <v>E</v>
      </c>
    </row>
    <row r="1480" spans="2:14" s="493" customFormat="1" ht="14.1" customHeight="1" x14ac:dyDescent="0.2">
      <c r="B1480" s="494" t="s">
        <v>3984</v>
      </c>
      <c r="C1480" s="484"/>
      <c r="D1480" s="484" t="s">
        <v>3985</v>
      </c>
      <c r="E1480" s="484"/>
      <c r="F1480" s="484" t="s">
        <v>3986</v>
      </c>
      <c r="G1480" s="484"/>
      <c r="H1480" s="484"/>
      <c r="I1480" s="484"/>
      <c r="J1480" s="484"/>
      <c r="L1480" s="496">
        <v>1</v>
      </c>
      <c r="M1480" s="496" t="str">
        <f t="shared" si="53"/>
        <v>LED Lamps PAR20</v>
      </c>
      <c r="N1480" s="493" t="str">
        <f t="shared" si="54"/>
        <v>E</v>
      </c>
    </row>
    <row r="1481" spans="2:14" s="493" customFormat="1" ht="14.1" customHeight="1" x14ac:dyDescent="0.2">
      <c r="B1481" s="494" t="s">
        <v>3984</v>
      </c>
      <c r="C1481" s="484"/>
      <c r="D1481" s="484" t="s">
        <v>3987</v>
      </c>
      <c r="F1481" s="484" t="s">
        <v>3988</v>
      </c>
      <c r="G1481" s="484"/>
      <c r="L1481" s="496">
        <v>10</v>
      </c>
      <c r="M1481" s="496" t="str">
        <f t="shared" si="53"/>
        <v>LED Lamps PAR20</v>
      </c>
      <c r="N1481" s="493" t="str">
        <f t="shared" si="54"/>
        <v>E</v>
      </c>
    </row>
    <row r="1482" spans="2:14" s="493" customFormat="1" ht="14.1" customHeight="1" x14ac:dyDescent="0.2">
      <c r="B1482" s="494" t="s">
        <v>3984</v>
      </c>
      <c r="C1482" s="484"/>
      <c r="D1482" s="484" t="s">
        <v>3989</v>
      </c>
      <c r="F1482" s="484" t="s">
        <v>3990</v>
      </c>
      <c r="G1482" s="484"/>
      <c r="L1482" s="496">
        <v>11</v>
      </c>
      <c r="M1482" s="496" t="str">
        <f t="shared" si="53"/>
        <v>LED Lamps PAR20</v>
      </c>
      <c r="N1482" s="493" t="str">
        <f t="shared" si="54"/>
        <v>E</v>
      </c>
    </row>
    <row r="1483" spans="2:14" s="493" customFormat="1" ht="14.1" customHeight="1" x14ac:dyDescent="0.2">
      <c r="B1483" s="494" t="s">
        <v>3984</v>
      </c>
      <c r="C1483" s="484"/>
      <c r="D1483" s="493" t="s">
        <v>3991</v>
      </c>
      <c r="F1483" s="493" t="s">
        <v>3992</v>
      </c>
      <c r="L1483" s="496">
        <v>12</v>
      </c>
      <c r="M1483" s="496" t="str">
        <f t="shared" si="53"/>
        <v>LED Lamps PAR20</v>
      </c>
      <c r="N1483" s="493" t="str">
        <f t="shared" si="54"/>
        <v>E</v>
      </c>
    </row>
    <row r="1484" spans="2:14" s="493" customFormat="1" ht="14.1" customHeight="1" x14ac:dyDescent="0.2">
      <c r="B1484" s="494" t="s">
        <v>3984</v>
      </c>
      <c r="C1484" s="484"/>
      <c r="D1484" s="493" t="s">
        <v>3993</v>
      </c>
      <c r="F1484" s="493" t="s">
        <v>3994</v>
      </c>
      <c r="L1484" s="496">
        <v>13</v>
      </c>
      <c r="M1484" s="496" t="str">
        <f t="shared" si="53"/>
        <v>LED Lamps PAR20</v>
      </c>
      <c r="N1484" s="493" t="str">
        <f t="shared" si="54"/>
        <v>E</v>
      </c>
    </row>
    <row r="1485" spans="2:14" s="493" customFormat="1" ht="14.1" customHeight="1" x14ac:dyDescent="0.2">
      <c r="B1485" s="494" t="s">
        <v>3984</v>
      </c>
      <c r="C1485" s="484"/>
      <c r="D1485" s="493" t="s">
        <v>3995</v>
      </c>
      <c r="F1485" s="493" t="s">
        <v>3996</v>
      </c>
      <c r="L1485" s="496">
        <v>14</v>
      </c>
      <c r="M1485" s="496" t="str">
        <f t="shared" si="53"/>
        <v>LED Lamps PAR20</v>
      </c>
      <c r="N1485" s="493" t="str">
        <f t="shared" si="54"/>
        <v>E</v>
      </c>
    </row>
    <row r="1486" spans="2:14" s="493" customFormat="1" ht="14.1" customHeight="1" x14ac:dyDescent="0.2">
      <c r="B1486" s="494" t="s">
        <v>3984</v>
      </c>
      <c r="C1486" s="484"/>
      <c r="D1486" s="493" t="s">
        <v>3997</v>
      </c>
      <c r="F1486" s="493" t="s">
        <v>3998</v>
      </c>
      <c r="L1486" s="496">
        <v>15</v>
      </c>
      <c r="M1486" s="496" t="str">
        <f t="shared" si="53"/>
        <v>LED Lamps PAR20</v>
      </c>
      <c r="N1486" s="493" t="str">
        <f t="shared" si="54"/>
        <v>E</v>
      </c>
    </row>
    <row r="1487" spans="2:14" s="493" customFormat="1" ht="14.1" customHeight="1" x14ac:dyDescent="0.2">
      <c r="B1487" s="494" t="s">
        <v>3984</v>
      </c>
      <c r="C1487" s="484"/>
      <c r="D1487" s="493" t="s">
        <v>3999</v>
      </c>
      <c r="F1487" s="493" t="s">
        <v>4000</v>
      </c>
      <c r="L1487" s="496">
        <v>16</v>
      </c>
      <c r="M1487" s="496" t="str">
        <f t="shared" si="53"/>
        <v>LED Lamps PAR20</v>
      </c>
      <c r="N1487" s="493" t="str">
        <f t="shared" si="54"/>
        <v>E</v>
      </c>
    </row>
    <row r="1488" spans="2:14" s="493" customFormat="1" ht="14.1" customHeight="1" x14ac:dyDescent="0.2">
      <c r="B1488" s="494" t="s">
        <v>3984</v>
      </c>
      <c r="C1488" s="484"/>
      <c r="D1488" s="493" t="s">
        <v>4001</v>
      </c>
      <c r="F1488" s="493" t="s">
        <v>4002</v>
      </c>
      <c r="L1488" s="496">
        <v>17</v>
      </c>
      <c r="M1488" s="496" t="str">
        <f t="shared" si="53"/>
        <v>LED Lamps PAR20</v>
      </c>
      <c r="N1488" s="493" t="str">
        <f t="shared" si="54"/>
        <v>E</v>
      </c>
    </row>
    <row r="1489" spans="2:14" s="493" customFormat="1" ht="14.1" customHeight="1" x14ac:dyDescent="0.2">
      <c r="B1489" s="494" t="s">
        <v>3984</v>
      </c>
      <c r="C1489" s="484"/>
      <c r="D1489" s="493" t="s">
        <v>4003</v>
      </c>
      <c r="F1489" s="493" t="s">
        <v>4004</v>
      </c>
      <c r="L1489" s="496">
        <v>18</v>
      </c>
      <c r="M1489" s="496" t="str">
        <f t="shared" si="53"/>
        <v>LED Lamps PAR20</v>
      </c>
      <c r="N1489" s="493" t="str">
        <f t="shared" si="54"/>
        <v>E</v>
      </c>
    </row>
    <row r="1490" spans="2:14" s="493" customFormat="1" ht="14.1" customHeight="1" x14ac:dyDescent="0.2">
      <c r="B1490" s="494" t="s">
        <v>3984</v>
      </c>
      <c r="C1490" s="484"/>
      <c r="D1490" s="493" t="s">
        <v>4005</v>
      </c>
      <c r="F1490" s="493" t="s">
        <v>4006</v>
      </c>
      <c r="L1490" s="496">
        <v>19</v>
      </c>
      <c r="M1490" s="496" t="str">
        <f t="shared" si="53"/>
        <v>LED Lamps PAR20</v>
      </c>
      <c r="N1490" s="493" t="str">
        <f t="shared" si="54"/>
        <v>E</v>
      </c>
    </row>
    <row r="1491" spans="2:14" s="493" customFormat="1" ht="14.1" customHeight="1" x14ac:dyDescent="0.2">
      <c r="B1491" s="494" t="s">
        <v>3984</v>
      </c>
      <c r="C1491" s="484"/>
      <c r="D1491" s="484" t="s">
        <v>4007</v>
      </c>
      <c r="E1491" s="484"/>
      <c r="F1491" s="484" t="s">
        <v>4008</v>
      </c>
      <c r="G1491" s="484"/>
      <c r="H1491" s="484"/>
      <c r="I1491" s="484"/>
      <c r="J1491" s="484"/>
      <c r="L1491" s="496">
        <v>2</v>
      </c>
      <c r="M1491" s="496" t="str">
        <f t="shared" si="53"/>
        <v>LED Lamps PAR20</v>
      </c>
      <c r="N1491" s="493" t="str">
        <f t="shared" si="54"/>
        <v>E</v>
      </c>
    </row>
    <row r="1492" spans="2:14" s="493" customFormat="1" ht="14.1" customHeight="1" x14ac:dyDescent="0.2">
      <c r="B1492" s="494" t="s">
        <v>3984</v>
      </c>
      <c r="C1492" s="484"/>
      <c r="D1492" s="493" t="s">
        <v>4009</v>
      </c>
      <c r="F1492" s="493" t="s">
        <v>4010</v>
      </c>
      <c r="L1492" s="496">
        <v>20</v>
      </c>
      <c r="M1492" s="496" t="str">
        <f t="shared" si="53"/>
        <v>LED Lamps PAR20</v>
      </c>
      <c r="N1492" s="493" t="str">
        <f t="shared" si="54"/>
        <v>E</v>
      </c>
    </row>
    <row r="1493" spans="2:14" s="493" customFormat="1" ht="14.1" customHeight="1" x14ac:dyDescent="0.2">
      <c r="B1493" s="494" t="s">
        <v>3984</v>
      </c>
      <c r="C1493" s="484"/>
      <c r="D1493" s="484" t="s">
        <v>4011</v>
      </c>
      <c r="E1493" s="484"/>
      <c r="F1493" s="484" t="s">
        <v>4012</v>
      </c>
      <c r="G1493" s="484"/>
      <c r="H1493" s="484"/>
      <c r="I1493" s="484"/>
      <c r="J1493" s="484"/>
      <c r="L1493" s="496">
        <v>3</v>
      </c>
      <c r="M1493" s="496" t="str">
        <f t="shared" si="53"/>
        <v>LED Lamps PAR20</v>
      </c>
      <c r="N1493" s="493" t="str">
        <f t="shared" si="54"/>
        <v>E</v>
      </c>
    </row>
    <row r="1494" spans="2:14" s="493" customFormat="1" ht="14.1" customHeight="1" x14ac:dyDescent="0.2">
      <c r="B1494" s="494" t="s">
        <v>3984</v>
      </c>
      <c r="C1494" s="484"/>
      <c r="D1494" s="484" t="s">
        <v>4013</v>
      </c>
      <c r="E1494" s="484"/>
      <c r="F1494" s="484" t="s">
        <v>4014</v>
      </c>
      <c r="G1494" s="484"/>
      <c r="H1494" s="484"/>
      <c r="I1494" s="484"/>
      <c r="J1494" s="484"/>
      <c r="L1494" s="496">
        <v>4</v>
      </c>
      <c r="M1494" s="496" t="str">
        <f t="shared" si="53"/>
        <v>LED Lamps PAR20</v>
      </c>
      <c r="N1494" s="493" t="str">
        <f t="shared" si="54"/>
        <v>E</v>
      </c>
    </row>
    <row r="1495" spans="2:14" s="493" customFormat="1" ht="14.1" customHeight="1" x14ac:dyDescent="0.2">
      <c r="B1495" s="494" t="s">
        <v>3984</v>
      </c>
      <c r="C1495" s="484"/>
      <c r="D1495" s="484" t="s">
        <v>4015</v>
      </c>
      <c r="E1495" s="484"/>
      <c r="F1495" s="484" t="s">
        <v>4016</v>
      </c>
      <c r="G1495" s="484"/>
      <c r="H1495" s="484"/>
      <c r="I1495" s="484"/>
      <c r="J1495" s="484"/>
      <c r="L1495" s="496">
        <v>5</v>
      </c>
      <c r="M1495" s="496" t="str">
        <f t="shared" si="53"/>
        <v>LED Lamps PAR20</v>
      </c>
      <c r="N1495" s="493" t="str">
        <f t="shared" si="54"/>
        <v>E</v>
      </c>
    </row>
    <row r="1496" spans="2:14" s="493" customFormat="1" ht="14.1" customHeight="1" x14ac:dyDescent="0.2">
      <c r="B1496" s="494" t="s">
        <v>3984</v>
      </c>
      <c r="C1496" s="484"/>
      <c r="D1496" s="484" t="s">
        <v>4017</v>
      </c>
      <c r="F1496" s="484" t="s">
        <v>4018</v>
      </c>
      <c r="G1496" s="484"/>
      <c r="L1496" s="496">
        <v>6</v>
      </c>
      <c r="M1496" s="496" t="str">
        <f t="shared" si="53"/>
        <v>LED Lamps PAR20</v>
      </c>
      <c r="N1496" s="493" t="str">
        <f t="shared" si="54"/>
        <v>E</v>
      </c>
    </row>
    <row r="1497" spans="2:14" s="493" customFormat="1" ht="14.1" customHeight="1" x14ac:dyDescent="0.2">
      <c r="B1497" s="494" t="s">
        <v>3984</v>
      </c>
      <c r="C1497" s="484"/>
      <c r="D1497" s="484" t="s">
        <v>4019</v>
      </c>
      <c r="F1497" s="484" t="s">
        <v>4020</v>
      </c>
      <c r="G1497" s="484"/>
      <c r="L1497" s="496">
        <v>7</v>
      </c>
      <c r="M1497" s="496" t="str">
        <f t="shared" si="53"/>
        <v>LED Lamps PAR20</v>
      </c>
      <c r="N1497" s="493" t="str">
        <f t="shared" si="54"/>
        <v>E</v>
      </c>
    </row>
    <row r="1498" spans="2:14" s="493" customFormat="1" ht="14.1" customHeight="1" x14ac:dyDescent="0.2">
      <c r="B1498" s="494" t="s">
        <v>3984</v>
      </c>
      <c r="C1498" s="484"/>
      <c r="D1498" s="484" t="s">
        <v>4021</v>
      </c>
      <c r="F1498" s="484" t="s">
        <v>4022</v>
      </c>
      <c r="G1498" s="484"/>
      <c r="L1498" s="496">
        <v>8</v>
      </c>
      <c r="M1498" s="496" t="str">
        <f t="shared" si="53"/>
        <v>LED Lamps PAR20</v>
      </c>
      <c r="N1498" s="493" t="str">
        <f t="shared" si="54"/>
        <v>E</v>
      </c>
    </row>
    <row r="1499" spans="2:14" s="493" customFormat="1" ht="14.1" customHeight="1" x14ac:dyDescent="0.2">
      <c r="B1499" s="494" t="s">
        <v>3984</v>
      </c>
      <c r="C1499" s="484"/>
      <c r="D1499" s="484" t="s">
        <v>4023</v>
      </c>
      <c r="F1499" s="484" t="s">
        <v>4024</v>
      </c>
      <c r="G1499" s="484"/>
      <c r="L1499" s="496">
        <v>9</v>
      </c>
      <c r="M1499" s="496" t="str">
        <f t="shared" si="53"/>
        <v>LED Lamps PAR20</v>
      </c>
      <c r="N1499" s="493" t="str">
        <f t="shared" si="54"/>
        <v>E</v>
      </c>
    </row>
    <row r="1500" spans="2:14" s="493" customFormat="1" ht="14.1" customHeight="1" x14ac:dyDescent="0.2">
      <c r="B1500" s="494" t="s">
        <v>4025</v>
      </c>
      <c r="C1500" s="484"/>
      <c r="D1500" s="493" t="s">
        <v>4026</v>
      </c>
      <c r="F1500" s="493" t="s">
        <v>4027</v>
      </c>
      <c r="L1500" s="496">
        <v>10</v>
      </c>
      <c r="M1500" s="496" t="str">
        <f t="shared" si="53"/>
        <v>LED Lamps PAR30</v>
      </c>
      <c r="N1500" s="493" t="str">
        <f t="shared" si="54"/>
        <v>E</v>
      </c>
    </row>
    <row r="1501" spans="2:14" s="493" customFormat="1" ht="14.1" customHeight="1" x14ac:dyDescent="0.2">
      <c r="B1501" s="494" t="s">
        <v>4025</v>
      </c>
      <c r="C1501" s="484"/>
      <c r="D1501" s="493" t="s">
        <v>4028</v>
      </c>
      <c r="F1501" s="493" t="s">
        <v>4029</v>
      </c>
      <c r="L1501" s="496">
        <v>11</v>
      </c>
      <c r="M1501" s="496" t="str">
        <f t="shared" si="53"/>
        <v>LED Lamps PAR30</v>
      </c>
      <c r="N1501" s="493" t="str">
        <f t="shared" si="54"/>
        <v>E</v>
      </c>
    </row>
    <row r="1502" spans="2:14" s="493" customFormat="1" ht="14.1" customHeight="1" x14ac:dyDescent="0.2">
      <c r="B1502" s="494" t="s">
        <v>4025</v>
      </c>
      <c r="C1502" s="484"/>
      <c r="D1502" s="493" t="s">
        <v>4030</v>
      </c>
      <c r="F1502" s="493" t="s">
        <v>4031</v>
      </c>
      <c r="L1502" s="496">
        <v>12</v>
      </c>
      <c r="M1502" s="496" t="str">
        <f t="shared" si="53"/>
        <v>LED Lamps PAR30</v>
      </c>
      <c r="N1502" s="493" t="str">
        <f t="shared" si="54"/>
        <v>E</v>
      </c>
    </row>
    <row r="1503" spans="2:14" s="493" customFormat="1" ht="14.1" customHeight="1" x14ac:dyDescent="0.2">
      <c r="B1503" s="494" t="s">
        <v>4025</v>
      </c>
      <c r="C1503" s="484"/>
      <c r="D1503" s="493" t="s">
        <v>4032</v>
      </c>
      <c r="F1503" s="493" t="s">
        <v>4033</v>
      </c>
      <c r="L1503" s="496">
        <v>13</v>
      </c>
      <c r="M1503" s="496" t="str">
        <f t="shared" si="53"/>
        <v>LED Lamps PAR30</v>
      </c>
      <c r="N1503" s="493" t="str">
        <f t="shared" si="54"/>
        <v>E</v>
      </c>
    </row>
    <row r="1504" spans="2:14" s="493" customFormat="1" ht="14.1" customHeight="1" x14ac:dyDescent="0.2">
      <c r="B1504" s="494" t="s">
        <v>4025</v>
      </c>
      <c r="C1504" s="484"/>
      <c r="D1504" s="493" t="s">
        <v>4034</v>
      </c>
      <c r="E1504" s="515"/>
      <c r="F1504" s="493" t="s">
        <v>4035</v>
      </c>
      <c r="H1504" s="515"/>
      <c r="I1504" s="515"/>
      <c r="J1504" s="515"/>
      <c r="L1504" s="496">
        <v>14</v>
      </c>
      <c r="M1504" s="496" t="str">
        <f t="shared" si="53"/>
        <v>LED Lamps PAR30</v>
      </c>
      <c r="N1504" s="493" t="str">
        <f t="shared" si="54"/>
        <v>E</v>
      </c>
    </row>
    <row r="1505" spans="2:14" s="493" customFormat="1" ht="14.1" customHeight="1" x14ac:dyDescent="0.2">
      <c r="B1505" s="494" t="s">
        <v>4025</v>
      </c>
      <c r="C1505" s="484"/>
      <c r="D1505" s="493" t="s">
        <v>4036</v>
      </c>
      <c r="F1505" s="493" t="s">
        <v>4037</v>
      </c>
      <c r="L1505" s="496">
        <v>15</v>
      </c>
      <c r="M1505" s="496" t="str">
        <f t="shared" si="53"/>
        <v>LED Lamps PAR30</v>
      </c>
      <c r="N1505" s="493" t="str">
        <f t="shared" si="54"/>
        <v>E</v>
      </c>
    </row>
    <row r="1506" spans="2:14" s="493" customFormat="1" ht="14.1" customHeight="1" x14ac:dyDescent="0.2">
      <c r="B1506" s="494" t="s">
        <v>4025</v>
      </c>
      <c r="C1506" s="484"/>
      <c r="D1506" s="493" t="s">
        <v>4038</v>
      </c>
      <c r="F1506" s="493" t="s">
        <v>4039</v>
      </c>
      <c r="L1506" s="496">
        <v>5</v>
      </c>
      <c r="M1506" s="496" t="str">
        <f t="shared" si="53"/>
        <v>LED Lamps PAR30</v>
      </c>
      <c r="N1506" s="493" t="str">
        <f t="shared" si="54"/>
        <v>E</v>
      </c>
    </row>
    <row r="1507" spans="2:14" s="493" customFormat="1" ht="14.1" customHeight="1" x14ac:dyDescent="0.2">
      <c r="B1507" s="494" t="s">
        <v>4025</v>
      </c>
      <c r="C1507" s="484"/>
      <c r="D1507" s="493" t="s">
        <v>4040</v>
      </c>
      <c r="F1507" s="493" t="s">
        <v>4041</v>
      </c>
      <c r="L1507" s="496">
        <v>6</v>
      </c>
      <c r="M1507" s="496" t="str">
        <f t="shared" si="53"/>
        <v>LED Lamps PAR30</v>
      </c>
      <c r="N1507" s="493" t="str">
        <f t="shared" si="54"/>
        <v>E</v>
      </c>
    </row>
    <row r="1508" spans="2:14" s="493" customFormat="1" ht="14.1" customHeight="1" x14ac:dyDescent="0.2">
      <c r="B1508" s="494" t="s">
        <v>4025</v>
      </c>
      <c r="D1508" s="493" t="s">
        <v>4042</v>
      </c>
      <c r="F1508" s="493" t="s">
        <v>4043</v>
      </c>
      <c r="L1508" s="513">
        <v>7</v>
      </c>
      <c r="M1508" s="496" t="str">
        <f t="shared" si="53"/>
        <v>LED Lamps PAR30</v>
      </c>
      <c r="N1508" s="493" t="str">
        <f t="shared" si="54"/>
        <v>E</v>
      </c>
    </row>
    <row r="1509" spans="2:14" s="493" customFormat="1" ht="14.1" customHeight="1" x14ac:dyDescent="0.2">
      <c r="B1509" s="494" t="s">
        <v>4025</v>
      </c>
      <c r="D1509" s="493" t="s">
        <v>4044</v>
      </c>
      <c r="F1509" s="493" t="s">
        <v>4045</v>
      </c>
      <c r="L1509" s="513">
        <v>8</v>
      </c>
      <c r="M1509" s="496" t="str">
        <f t="shared" si="53"/>
        <v>LED Lamps PAR30</v>
      </c>
      <c r="N1509" s="493" t="str">
        <f t="shared" si="54"/>
        <v>E</v>
      </c>
    </row>
    <row r="1510" spans="2:14" s="493" customFormat="1" ht="14.1" customHeight="1" x14ac:dyDescent="0.2">
      <c r="B1510" s="494" t="s">
        <v>4025</v>
      </c>
      <c r="C1510" s="484"/>
      <c r="D1510" s="493" t="s">
        <v>4046</v>
      </c>
      <c r="F1510" s="493" t="s">
        <v>4047</v>
      </c>
      <c r="L1510" s="496">
        <v>9</v>
      </c>
      <c r="M1510" s="496" t="str">
        <f t="shared" si="53"/>
        <v>LED Lamps PAR30</v>
      </c>
      <c r="N1510" s="493" t="str">
        <f t="shared" si="54"/>
        <v>E</v>
      </c>
    </row>
    <row r="1511" spans="2:14" s="493" customFormat="1" ht="14.1" customHeight="1" x14ac:dyDescent="0.2">
      <c r="B1511" s="494" t="s">
        <v>4048</v>
      </c>
      <c r="C1511" s="484"/>
      <c r="D1511" s="493" t="s">
        <v>4049</v>
      </c>
      <c r="E1511" s="515"/>
      <c r="F1511" s="493" t="s">
        <v>4050</v>
      </c>
      <c r="H1511" s="515"/>
      <c r="I1511" s="515"/>
      <c r="J1511" s="515"/>
      <c r="L1511" s="496">
        <v>10</v>
      </c>
      <c r="M1511" s="496" t="str">
        <f t="shared" si="53"/>
        <v>LED Lamps PAR38</v>
      </c>
      <c r="N1511" s="493" t="str">
        <f t="shared" si="54"/>
        <v>E</v>
      </c>
    </row>
    <row r="1512" spans="2:14" s="493" customFormat="1" ht="14.1" customHeight="1" x14ac:dyDescent="0.2">
      <c r="B1512" s="494" t="s">
        <v>4048</v>
      </c>
      <c r="C1512" s="484"/>
      <c r="D1512" s="493" t="s">
        <v>4051</v>
      </c>
      <c r="F1512" s="493" t="s">
        <v>4052</v>
      </c>
      <c r="K1512" s="516"/>
      <c r="L1512" s="496">
        <v>11</v>
      </c>
      <c r="M1512" s="496" t="str">
        <f t="shared" si="53"/>
        <v>LED Lamps PAR38</v>
      </c>
      <c r="N1512" s="493" t="str">
        <f t="shared" si="54"/>
        <v>E</v>
      </c>
    </row>
    <row r="1513" spans="2:14" s="493" customFormat="1" ht="14.1" customHeight="1" x14ac:dyDescent="0.2">
      <c r="B1513" s="494" t="s">
        <v>4048</v>
      </c>
      <c r="C1513" s="484"/>
      <c r="D1513" s="515" t="s">
        <v>4053</v>
      </c>
      <c r="E1513" s="515"/>
      <c r="F1513" s="515" t="s">
        <v>4054</v>
      </c>
      <c r="G1513" s="515"/>
      <c r="H1513" s="515"/>
      <c r="I1513" s="515"/>
      <c r="J1513" s="515"/>
      <c r="K1513" s="516"/>
      <c r="L1513" s="496">
        <v>12</v>
      </c>
      <c r="M1513" s="496" t="str">
        <f t="shared" si="53"/>
        <v>LED Lamps PAR38</v>
      </c>
      <c r="N1513" s="493" t="str">
        <f t="shared" si="54"/>
        <v>E</v>
      </c>
    </row>
    <row r="1514" spans="2:14" s="493" customFormat="1" ht="14.1" customHeight="1" x14ac:dyDescent="0.2">
      <c r="B1514" s="494" t="s">
        <v>4048</v>
      </c>
      <c r="C1514" s="484"/>
      <c r="D1514" s="493" t="s">
        <v>4055</v>
      </c>
      <c r="F1514" s="493" t="s">
        <v>4056</v>
      </c>
      <c r="K1514" s="516"/>
      <c r="L1514" s="496">
        <v>13</v>
      </c>
      <c r="M1514" s="496" t="str">
        <f t="shared" si="53"/>
        <v>LED Lamps PAR38</v>
      </c>
      <c r="N1514" s="493" t="str">
        <f t="shared" si="54"/>
        <v>E</v>
      </c>
    </row>
    <row r="1515" spans="2:14" s="493" customFormat="1" ht="14.1" customHeight="1" x14ac:dyDescent="0.2">
      <c r="B1515" s="494" t="s">
        <v>4048</v>
      </c>
      <c r="C1515" s="484"/>
      <c r="D1515" s="515" t="s">
        <v>4057</v>
      </c>
      <c r="E1515" s="515"/>
      <c r="F1515" s="515" t="s">
        <v>4058</v>
      </c>
      <c r="G1515" s="515"/>
      <c r="H1515" s="515"/>
      <c r="I1515" s="515"/>
      <c r="J1515" s="515"/>
      <c r="K1515" s="516"/>
      <c r="L1515" s="496">
        <v>14</v>
      </c>
      <c r="M1515" s="496" t="str">
        <f t="shared" si="53"/>
        <v>LED Lamps PAR38</v>
      </c>
      <c r="N1515" s="493" t="str">
        <f t="shared" si="54"/>
        <v>E</v>
      </c>
    </row>
    <row r="1516" spans="2:14" s="493" customFormat="1" ht="14.1" customHeight="1" x14ac:dyDescent="0.2">
      <c r="B1516" s="494" t="s">
        <v>4048</v>
      </c>
      <c r="C1516" s="484"/>
      <c r="D1516" s="515" t="s">
        <v>4059</v>
      </c>
      <c r="E1516" s="515"/>
      <c r="F1516" s="515" t="s">
        <v>4060</v>
      </c>
      <c r="G1516" s="515"/>
      <c r="H1516" s="515"/>
      <c r="I1516" s="515"/>
      <c r="J1516" s="515"/>
      <c r="K1516" s="516"/>
      <c r="L1516" s="496">
        <v>15</v>
      </c>
      <c r="M1516" s="496" t="str">
        <f t="shared" ref="M1516:M1579" si="55">B1516</f>
        <v>LED Lamps PAR38</v>
      </c>
      <c r="N1516" s="493" t="str">
        <f t="shared" ref="N1516:N1579" si="56">MID(D1516,3,1)</f>
        <v>E</v>
      </c>
    </row>
    <row r="1517" spans="2:14" s="493" customFormat="1" ht="14.1" customHeight="1" x14ac:dyDescent="0.2">
      <c r="B1517" s="494" t="s">
        <v>4048</v>
      </c>
      <c r="C1517" s="484"/>
      <c r="D1517" s="515" t="s">
        <v>4061</v>
      </c>
      <c r="E1517" s="515"/>
      <c r="F1517" s="515" t="s">
        <v>4062</v>
      </c>
      <c r="G1517" s="515"/>
      <c r="H1517" s="515"/>
      <c r="I1517" s="515"/>
      <c r="J1517" s="515"/>
      <c r="K1517" s="516"/>
      <c r="L1517" s="496">
        <v>16</v>
      </c>
      <c r="M1517" s="496" t="str">
        <f t="shared" si="55"/>
        <v>LED Lamps PAR38</v>
      </c>
      <c r="N1517" s="493" t="str">
        <f t="shared" si="56"/>
        <v>E</v>
      </c>
    </row>
    <row r="1518" spans="2:14" s="493" customFormat="1" ht="14.1" customHeight="1" x14ac:dyDescent="0.2">
      <c r="B1518" s="494" t="s">
        <v>4048</v>
      </c>
      <c r="C1518" s="484"/>
      <c r="D1518" s="515" t="s">
        <v>4063</v>
      </c>
      <c r="E1518" s="515"/>
      <c r="F1518" s="515" t="s">
        <v>4064</v>
      </c>
      <c r="G1518" s="515"/>
      <c r="H1518" s="515"/>
      <c r="I1518" s="515"/>
      <c r="J1518" s="515"/>
      <c r="K1518" s="516"/>
      <c r="L1518" s="496">
        <v>17</v>
      </c>
      <c r="M1518" s="496" t="str">
        <f t="shared" si="55"/>
        <v>LED Lamps PAR38</v>
      </c>
      <c r="N1518" s="493" t="str">
        <f t="shared" si="56"/>
        <v>E</v>
      </c>
    </row>
    <row r="1519" spans="2:14" s="493" customFormat="1" ht="14.1" customHeight="1" x14ac:dyDescent="0.2">
      <c r="B1519" s="494" t="s">
        <v>4048</v>
      </c>
      <c r="C1519" s="484"/>
      <c r="D1519" s="515" t="s">
        <v>4065</v>
      </c>
      <c r="E1519" s="515"/>
      <c r="F1519" s="515" t="s">
        <v>4066</v>
      </c>
      <c r="G1519" s="515"/>
      <c r="H1519" s="515"/>
      <c r="I1519" s="515"/>
      <c r="J1519" s="515"/>
      <c r="K1519" s="516"/>
      <c r="L1519" s="496">
        <v>18</v>
      </c>
      <c r="M1519" s="496" t="str">
        <f t="shared" si="55"/>
        <v>LED Lamps PAR38</v>
      </c>
      <c r="N1519" s="493" t="str">
        <f t="shared" si="56"/>
        <v>E</v>
      </c>
    </row>
    <row r="1520" spans="2:14" s="493" customFormat="1" ht="14.1" customHeight="1" x14ac:dyDescent="0.2">
      <c r="B1520" s="494" t="s">
        <v>4048</v>
      </c>
      <c r="C1520" s="484"/>
      <c r="D1520" s="515" t="s">
        <v>4067</v>
      </c>
      <c r="E1520" s="515"/>
      <c r="F1520" s="515" t="s">
        <v>4068</v>
      </c>
      <c r="G1520" s="515"/>
      <c r="H1520" s="515"/>
      <c r="I1520" s="515"/>
      <c r="J1520" s="515"/>
      <c r="K1520" s="516"/>
      <c r="L1520" s="496">
        <v>19</v>
      </c>
      <c r="M1520" s="496" t="str">
        <f t="shared" si="55"/>
        <v>LED Lamps PAR38</v>
      </c>
      <c r="N1520" s="493" t="str">
        <f t="shared" si="56"/>
        <v>E</v>
      </c>
    </row>
    <row r="1521" spans="2:14" s="493" customFormat="1" ht="14.1" customHeight="1" x14ac:dyDescent="0.2">
      <c r="B1521" s="494" t="s">
        <v>4048</v>
      </c>
      <c r="C1521" s="484"/>
      <c r="D1521" s="515" t="s">
        <v>4069</v>
      </c>
      <c r="E1521" s="515"/>
      <c r="F1521" s="515" t="s">
        <v>4070</v>
      </c>
      <c r="G1521" s="515"/>
      <c r="H1521" s="515"/>
      <c r="I1521" s="515"/>
      <c r="J1521" s="515"/>
      <c r="K1521" s="516"/>
      <c r="L1521" s="496">
        <v>20</v>
      </c>
      <c r="M1521" s="496" t="str">
        <f t="shared" si="55"/>
        <v>LED Lamps PAR38</v>
      </c>
      <c r="N1521" s="493" t="str">
        <f t="shared" si="56"/>
        <v>E</v>
      </c>
    </row>
    <row r="1522" spans="2:14" s="493" customFormat="1" ht="14.1" customHeight="1" x14ac:dyDescent="0.2">
      <c r="B1522" s="494" t="s">
        <v>4071</v>
      </c>
      <c r="C1522" s="484"/>
      <c r="D1522" s="515" t="s">
        <v>4072</v>
      </c>
      <c r="E1522" s="515"/>
      <c r="F1522" s="515" t="s">
        <v>4073</v>
      </c>
      <c r="G1522" s="515"/>
      <c r="H1522" s="515"/>
      <c r="I1522" s="515"/>
      <c r="J1522" s="515"/>
      <c r="K1522" s="516"/>
      <c r="L1522" s="496">
        <v>10</v>
      </c>
      <c r="M1522" s="496" t="str">
        <f t="shared" si="55"/>
        <v>LED Lamps R30</v>
      </c>
      <c r="N1522" s="493" t="str">
        <f t="shared" si="56"/>
        <v>E</v>
      </c>
    </row>
    <row r="1523" spans="2:14" s="493" customFormat="1" ht="14.1" customHeight="1" x14ac:dyDescent="0.2">
      <c r="B1523" s="494" t="s">
        <v>4071</v>
      </c>
      <c r="C1523" s="484"/>
      <c r="D1523" s="515" t="s">
        <v>4074</v>
      </c>
      <c r="E1523" s="515"/>
      <c r="F1523" s="515" t="s">
        <v>4075</v>
      </c>
      <c r="G1523" s="515"/>
      <c r="H1523" s="515"/>
      <c r="I1523" s="515"/>
      <c r="J1523" s="515"/>
      <c r="K1523" s="516"/>
      <c r="L1523" s="496">
        <v>2</v>
      </c>
      <c r="M1523" s="496" t="str">
        <f t="shared" si="55"/>
        <v>LED Lamps R30</v>
      </c>
      <c r="N1523" s="493" t="str">
        <f t="shared" si="56"/>
        <v>E</v>
      </c>
    </row>
    <row r="1524" spans="2:14" s="493" customFormat="1" ht="14.1" customHeight="1" x14ac:dyDescent="0.2">
      <c r="B1524" s="494" t="s">
        <v>4071</v>
      </c>
      <c r="C1524" s="484"/>
      <c r="D1524" s="515" t="s">
        <v>4076</v>
      </c>
      <c r="E1524" s="515"/>
      <c r="F1524" s="515" t="s">
        <v>4077</v>
      </c>
      <c r="G1524" s="515"/>
      <c r="H1524" s="515"/>
      <c r="I1524" s="515"/>
      <c r="J1524" s="515"/>
      <c r="K1524" s="516"/>
      <c r="L1524" s="496">
        <v>3</v>
      </c>
      <c r="M1524" s="496" t="str">
        <f t="shared" si="55"/>
        <v>LED Lamps R30</v>
      </c>
      <c r="N1524" s="493" t="str">
        <f t="shared" si="56"/>
        <v>E</v>
      </c>
    </row>
    <row r="1525" spans="2:14" s="493" customFormat="1" ht="14.1" customHeight="1" x14ac:dyDescent="0.2">
      <c r="B1525" s="494" t="s">
        <v>4071</v>
      </c>
      <c r="C1525" s="484"/>
      <c r="D1525" s="515" t="s">
        <v>4078</v>
      </c>
      <c r="E1525" s="515"/>
      <c r="F1525" s="515" t="s">
        <v>4079</v>
      </c>
      <c r="G1525" s="515"/>
      <c r="H1525" s="515"/>
      <c r="I1525" s="515"/>
      <c r="J1525" s="515"/>
      <c r="K1525" s="516"/>
      <c r="L1525" s="496">
        <v>4</v>
      </c>
      <c r="M1525" s="496" t="str">
        <f t="shared" si="55"/>
        <v>LED Lamps R30</v>
      </c>
      <c r="N1525" s="493" t="str">
        <f t="shared" si="56"/>
        <v>E</v>
      </c>
    </row>
    <row r="1526" spans="2:14" s="493" customFormat="1" ht="14.1" customHeight="1" x14ac:dyDescent="0.2">
      <c r="B1526" s="494" t="s">
        <v>4071</v>
      </c>
      <c r="C1526" s="484"/>
      <c r="D1526" s="515" t="s">
        <v>4080</v>
      </c>
      <c r="E1526" s="515"/>
      <c r="F1526" s="515" t="s">
        <v>4081</v>
      </c>
      <c r="G1526" s="515"/>
      <c r="H1526" s="515"/>
      <c r="I1526" s="515"/>
      <c r="J1526" s="515"/>
      <c r="K1526" s="516"/>
      <c r="L1526" s="496">
        <v>5</v>
      </c>
      <c r="M1526" s="496" t="str">
        <f t="shared" si="55"/>
        <v>LED Lamps R30</v>
      </c>
      <c r="N1526" s="493" t="str">
        <f t="shared" si="56"/>
        <v>E</v>
      </c>
    </row>
    <row r="1527" spans="2:14" s="493" customFormat="1" ht="14.1" customHeight="1" x14ac:dyDescent="0.2">
      <c r="B1527" s="494" t="s">
        <v>4071</v>
      </c>
      <c r="C1527" s="484"/>
      <c r="D1527" s="515" t="s">
        <v>4082</v>
      </c>
      <c r="E1527" s="515"/>
      <c r="F1527" s="515" t="s">
        <v>4083</v>
      </c>
      <c r="G1527" s="515"/>
      <c r="H1527" s="515"/>
      <c r="I1527" s="515"/>
      <c r="J1527" s="515"/>
      <c r="K1527" s="516"/>
      <c r="L1527" s="496">
        <v>6</v>
      </c>
      <c r="M1527" s="496" t="str">
        <f t="shared" si="55"/>
        <v>LED Lamps R30</v>
      </c>
      <c r="N1527" s="493" t="str">
        <f t="shared" si="56"/>
        <v>E</v>
      </c>
    </row>
    <row r="1528" spans="2:14" s="493" customFormat="1" ht="14.1" customHeight="1" x14ac:dyDescent="0.2">
      <c r="B1528" s="494" t="s">
        <v>4071</v>
      </c>
      <c r="C1528" s="484"/>
      <c r="D1528" s="515" t="s">
        <v>4084</v>
      </c>
      <c r="E1528" s="515"/>
      <c r="F1528" s="515" t="s">
        <v>4085</v>
      </c>
      <c r="G1528" s="515"/>
      <c r="H1528" s="515"/>
      <c r="I1528" s="515"/>
      <c r="J1528" s="515"/>
      <c r="K1528" s="516"/>
      <c r="L1528" s="496">
        <v>7</v>
      </c>
      <c r="M1528" s="496" t="str">
        <f t="shared" si="55"/>
        <v>LED Lamps R30</v>
      </c>
      <c r="N1528" s="493" t="str">
        <f t="shared" si="56"/>
        <v>E</v>
      </c>
    </row>
    <row r="1529" spans="2:14" s="493" customFormat="1" ht="14.1" customHeight="1" x14ac:dyDescent="0.2">
      <c r="B1529" s="494" t="s">
        <v>4071</v>
      </c>
      <c r="C1529" s="484"/>
      <c r="D1529" s="515" t="s">
        <v>4086</v>
      </c>
      <c r="E1529" s="515"/>
      <c r="F1529" s="515" t="s">
        <v>4087</v>
      </c>
      <c r="G1529" s="515"/>
      <c r="H1529" s="515"/>
      <c r="I1529" s="515"/>
      <c r="J1529" s="515"/>
      <c r="K1529" s="516"/>
      <c r="L1529" s="496">
        <v>8</v>
      </c>
      <c r="M1529" s="496" t="str">
        <f t="shared" si="55"/>
        <v>LED Lamps R30</v>
      </c>
      <c r="N1529" s="493" t="str">
        <f t="shared" si="56"/>
        <v>E</v>
      </c>
    </row>
    <row r="1530" spans="2:14" s="493" customFormat="1" ht="14.1" customHeight="1" x14ac:dyDescent="0.2">
      <c r="B1530" s="494" t="s">
        <v>4071</v>
      </c>
      <c r="C1530" s="484"/>
      <c r="D1530" s="515" t="s">
        <v>4088</v>
      </c>
      <c r="E1530" s="515"/>
      <c r="F1530" s="515" t="s">
        <v>4089</v>
      </c>
      <c r="G1530" s="515"/>
      <c r="H1530" s="515"/>
      <c r="I1530" s="515"/>
      <c r="J1530" s="515"/>
      <c r="K1530" s="516"/>
      <c r="L1530" s="496">
        <v>9</v>
      </c>
      <c r="M1530" s="496" t="str">
        <f t="shared" si="55"/>
        <v>LED Lamps R30</v>
      </c>
      <c r="N1530" s="493" t="str">
        <f t="shared" si="56"/>
        <v>E</v>
      </c>
    </row>
    <row r="1531" spans="2:14" s="493" customFormat="1" ht="14.1" customHeight="1" x14ac:dyDescent="0.2">
      <c r="B1531" s="517" t="s">
        <v>4090</v>
      </c>
      <c r="D1531" s="518" t="s">
        <v>4091</v>
      </c>
      <c r="E1531" s="518"/>
      <c r="F1531" s="518" t="s">
        <v>4092</v>
      </c>
      <c r="G1531" s="518"/>
      <c r="H1531" s="518"/>
      <c r="I1531" s="518"/>
      <c r="J1531" s="518"/>
      <c r="K1531" s="519"/>
      <c r="L1531" s="520">
        <v>10</v>
      </c>
      <c r="M1531" s="496" t="str">
        <f t="shared" si="55"/>
        <v>LED Mounted Downlights &lt;1000 lm</v>
      </c>
      <c r="N1531" s="493" t="str">
        <f t="shared" si="56"/>
        <v>E</v>
      </c>
    </row>
    <row r="1532" spans="2:14" s="493" customFormat="1" ht="14.1" customHeight="1" x14ac:dyDescent="0.2">
      <c r="B1532" s="517" t="s">
        <v>4090</v>
      </c>
      <c r="D1532" s="518" t="s">
        <v>4093</v>
      </c>
      <c r="E1532" s="518"/>
      <c r="F1532" s="518" t="s">
        <v>4094</v>
      </c>
      <c r="G1532" s="518"/>
      <c r="H1532" s="518"/>
      <c r="I1532" s="518"/>
      <c r="J1532" s="518"/>
      <c r="K1532" s="519"/>
      <c r="L1532" s="520">
        <v>11</v>
      </c>
      <c r="M1532" s="496" t="str">
        <f t="shared" si="55"/>
        <v>LED Mounted Downlights &lt;1000 lm</v>
      </c>
      <c r="N1532" s="493" t="str">
        <f t="shared" si="56"/>
        <v>E</v>
      </c>
    </row>
    <row r="1533" spans="2:14" s="493" customFormat="1" ht="14.1" customHeight="1" x14ac:dyDescent="0.2">
      <c r="B1533" s="517" t="s">
        <v>4090</v>
      </c>
      <c r="D1533" s="518" t="s">
        <v>4095</v>
      </c>
      <c r="E1533" s="518"/>
      <c r="F1533" s="518" t="s">
        <v>4096</v>
      </c>
      <c r="G1533" s="518"/>
      <c r="H1533" s="518"/>
      <c r="I1533" s="518"/>
      <c r="J1533" s="518"/>
      <c r="K1533" s="519"/>
      <c r="L1533" s="520">
        <v>12</v>
      </c>
      <c r="M1533" s="496" t="str">
        <f t="shared" si="55"/>
        <v>LED Mounted Downlights &lt;1000 lm</v>
      </c>
      <c r="N1533" s="493" t="str">
        <f t="shared" si="56"/>
        <v>E</v>
      </c>
    </row>
    <row r="1534" spans="2:14" s="493" customFormat="1" ht="14.1" customHeight="1" x14ac:dyDescent="0.2">
      <c r="B1534" s="517" t="s">
        <v>4090</v>
      </c>
      <c r="D1534" s="518" t="s">
        <v>4097</v>
      </c>
      <c r="E1534" s="518"/>
      <c r="F1534" s="518" t="s">
        <v>4098</v>
      </c>
      <c r="G1534" s="518"/>
      <c r="H1534" s="518"/>
      <c r="I1534" s="518"/>
      <c r="J1534" s="518"/>
      <c r="K1534" s="519"/>
      <c r="L1534" s="520">
        <v>13</v>
      </c>
      <c r="M1534" s="496" t="str">
        <f t="shared" si="55"/>
        <v>LED Mounted Downlights &lt;1000 lm</v>
      </c>
      <c r="N1534" s="493" t="str">
        <f t="shared" si="56"/>
        <v>E</v>
      </c>
    </row>
    <row r="1535" spans="2:14" s="493" customFormat="1" ht="14.1" customHeight="1" x14ac:dyDescent="0.2">
      <c r="B1535" s="517" t="s">
        <v>4090</v>
      </c>
      <c r="D1535" s="518" t="s">
        <v>4099</v>
      </c>
      <c r="E1535" s="518"/>
      <c r="F1535" s="518" t="s">
        <v>4100</v>
      </c>
      <c r="G1535" s="518"/>
      <c r="H1535" s="518"/>
      <c r="I1535" s="518"/>
      <c r="J1535" s="518"/>
      <c r="K1535" s="519"/>
      <c r="L1535" s="520">
        <v>14</v>
      </c>
      <c r="M1535" s="496" t="str">
        <f t="shared" si="55"/>
        <v>LED Mounted Downlights &lt;1000 lm</v>
      </c>
      <c r="N1535" s="493" t="str">
        <f t="shared" si="56"/>
        <v>E</v>
      </c>
    </row>
    <row r="1536" spans="2:14" s="493" customFormat="1" ht="14.1" customHeight="1" x14ac:dyDescent="0.2">
      <c r="B1536" s="517" t="s">
        <v>4090</v>
      </c>
      <c r="D1536" s="518" t="s">
        <v>4101</v>
      </c>
      <c r="E1536" s="518"/>
      <c r="F1536" s="518" t="s">
        <v>4102</v>
      </c>
      <c r="G1536" s="518"/>
      <c r="H1536" s="518"/>
      <c r="I1536" s="518"/>
      <c r="J1536" s="518"/>
      <c r="K1536" s="519"/>
      <c r="L1536" s="520">
        <v>15</v>
      </c>
      <c r="M1536" s="496" t="str">
        <f t="shared" si="55"/>
        <v>LED Mounted Downlights &lt;1000 lm</v>
      </c>
      <c r="N1536" s="493" t="str">
        <f t="shared" si="56"/>
        <v>E</v>
      </c>
    </row>
    <row r="1537" spans="2:14" s="493" customFormat="1" ht="14.1" customHeight="1" x14ac:dyDescent="0.2">
      <c r="B1537" s="517" t="s">
        <v>4090</v>
      </c>
      <c r="D1537" s="518" t="s">
        <v>4103</v>
      </c>
      <c r="E1537" s="518"/>
      <c r="F1537" s="518" t="s">
        <v>4104</v>
      </c>
      <c r="G1537" s="518"/>
      <c r="H1537" s="518"/>
      <c r="I1537" s="518"/>
      <c r="J1537" s="518"/>
      <c r="K1537" s="519"/>
      <c r="L1537" s="520">
        <v>16</v>
      </c>
      <c r="M1537" s="496" t="str">
        <f t="shared" si="55"/>
        <v>LED Mounted Downlights &lt;1000 lm</v>
      </c>
      <c r="N1537" s="493" t="str">
        <f t="shared" si="56"/>
        <v>E</v>
      </c>
    </row>
    <row r="1538" spans="2:14" s="493" customFormat="1" ht="14.1" customHeight="1" x14ac:dyDescent="0.2">
      <c r="B1538" s="517" t="s">
        <v>4090</v>
      </c>
      <c r="D1538" s="518" t="s">
        <v>4105</v>
      </c>
      <c r="E1538" s="518"/>
      <c r="F1538" s="518" t="s">
        <v>4106</v>
      </c>
      <c r="G1538" s="518"/>
      <c r="H1538" s="518"/>
      <c r="I1538" s="518"/>
      <c r="J1538" s="518"/>
      <c r="K1538" s="519"/>
      <c r="L1538" s="520">
        <v>17</v>
      </c>
      <c r="M1538" s="496" t="str">
        <f t="shared" si="55"/>
        <v>LED Mounted Downlights &lt;1000 lm</v>
      </c>
      <c r="N1538" s="493" t="str">
        <f t="shared" si="56"/>
        <v>E</v>
      </c>
    </row>
    <row r="1539" spans="2:14" s="493" customFormat="1" ht="14.1" customHeight="1" x14ac:dyDescent="0.2">
      <c r="B1539" s="517" t="s">
        <v>4090</v>
      </c>
      <c r="D1539" s="518" t="s">
        <v>4107</v>
      </c>
      <c r="E1539" s="518"/>
      <c r="F1539" s="518" t="s">
        <v>4108</v>
      </c>
      <c r="G1539" s="518"/>
      <c r="H1539" s="518"/>
      <c r="I1539" s="518"/>
      <c r="J1539" s="518"/>
      <c r="K1539" s="519"/>
      <c r="L1539" s="520">
        <v>18</v>
      </c>
      <c r="M1539" s="496" t="str">
        <f t="shared" si="55"/>
        <v>LED Mounted Downlights &lt;1000 lm</v>
      </c>
      <c r="N1539" s="493" t="str">
        <f t="shared" si="56"/>
        <v>E</v>
      </c>
    </row>
    <row r="1540" spans="2:14" s="493" customFormat="1" ht="14.1" customHeight="1" x14ac:dyDescent="0.2">
      <c r="B1540" s="517" t="s">
        <v>4090</v>
      </c>
      <c r="D1540" s="518" t="s">
        <v>4109</v>
      </c>
      <c r="E1540" s="518"/>
      <c r="F1540" s="518" t="s">
        <v>4110</v>
      </c>
      <c r="G1540" s="518"/>
      <c r="H1540" s="518"/>
      <c r="I1540" s="518"/>
      <c r="J1540" s="518"/>
      <c r="K1540" s="519"/>
      <c r="L1540" s="520">
        <v>19</v>
      </c>
      <c r="M1540" s="496" t="str">
        <f t="shared" si="55"/>
        <v>LED Mounted Downlights &lt;1000 lm</v>
      </c>
      <c r="N1540" s="493" t="str">
        <f t="shared" si="56"/>
        <v>E</v>
      </c>
    </row>
    <row r="1541" spans="2:14" s="493" customFormat="1" ht="14.1" customHeight="1" x14ac:dyDescent="0.2">
      <c r="B1541" s="517" t="s">
        <v>4090</v>
      </c>
      <c r="D1541" s="518" t="s">
        <v>4111</v>
      </c>
      <c r="E1541" s="518"/>
      <c r="F1541" s="518" t="s">
        <v>4112</v>
      </c>
      <c r="G1541" s="518"/>
      <c r="H1541" s="518"/>
      <c r="I1541" s="518"/>
      <c r="J1541" s="518"/>
      <c r="K1541" s="519"/>
      <c r="L1541" s="520">
        <v>20</v>
      </c>
      <c r="M1541" s="496" t="str">
        <f t="shared" si="55"/>
        <v>LED Mounted Downlights &lt;1000 lm</v>
      </c>
      <c r="N1541" s="493" t="str">
        <f t="shared" si="56"/>
        <v>E</v>
      </c>
    </row>
    <row r="1542" spans="2:14" s="493" customFormat="1" ht="14.1" customHeight="1" x14ac:dyDescent="0.2">
      <c r="B1542" s="517" t="s">
        <v>4090</v>
      </c>
      <c r="D1542" s="518" t="s">
        <v>4113</v>
      </c>
      <c r="E1542" s="518"/>
      <c r="F1542" s="518" t="s">
        <v>4114</v>
      </c>
      <c r="G1542" s="518"/>
      <c r="H1542" s="518"/>
      <c r="I1542" s="518"/>
      <c r="J1542" s="518"/>
      <c r="K1542" s="519"/>
      <c r="L1542" s="520">
        <v>21</v>
      </c>
      <c r="M1542" s="496" t="str">
        <f t="shared" si="55"/>
        <v>LED Mounted Downlights &lt;1000 lm</v>
      </c>
      <c r="N1542" s="493" t="str">
        <f t="shared" si="56"/>
        <v>E</v>
      </c>
    </row>
    <row r="1543" spans="2:14" s="493" customFormat="1" ht="14.1" customHeight="1" x14ac:dyDescent="0.2">
      <c r="B1543" s="517" t="s">
        <v>4090</v>
      </c>
      <c r="D1543" s="518" t="s">
        <v>4115</v>
      </c>
      <c r="E1543" s="518"/>
      <c r="F1543" s="518" t="s">
        <v>4116</v>
      </c>
      <c r="G1543" s="518"/>
      <c r="H1543" s="518"/>
      <c r="I1543" s="518"/>
      <c r="J1543" s="518"/>
      <c r="K1543" s="519"/>
      <c r="L1543" s="520">
        <v>22</v>
      </c>
      <c r="M1543" s="496" t="str">
        <f t="shared" si="55"/>
        <v>LED Mounted Downlights &lt;1000 lm</v>
      </c>
      <c r="N1543" s="493" t="str">
        <f t="shared" si="56"/>
        <v>E</v>
      </c>
    </row>
    <row r="1544" spans="2:14" s="493" customFormat="1" ht="14.1" customHeight="1" x14ac:dyDescent="0.2">
      <c r="B1544" s="517" t="s">
        <v>4090</v>
      </c>
      <c r="D1544" s="518" t="s">
        <v>4117</v>
      </c>
      <c r="E1544" s="518"/>
      <c r="F1544" s="518" t="s">
        <v>4118</v>
      </c>
      <c r="G1544" s="518"/>
      <c r="H1544" s="518"/>
      <c r="I1544" s="518"/>
      <c r="J1544" s="518"/>
      <c r="K1544" s="519"/>
      <c r="L1544" s="520">
        <v>23</v>
      </c>
      <c r="M1544" s="496" t="str">
        <f t="shared" si="55"/>
        <v>LED Mounted Downlights &lt;1000 lm</v>
      </c>
      <c r="N1544" s="493" t="str">
        <f t="shared" si="56"/>
        <v>E</v>
      </c>
    </row>
    <row r="1545" spans="2:14" s="493" customFormat="1" ht="14.1" customHeight="1" x14ac:dyDescent="0.2">
      <c r="B1545" s="517" t="s">
        <v>4090</v>
      </c>
      <c r="D1545" s="518" t="s">
        <v>4119</v>
      </c>
      <c r="E1545" s="518"/>
      <c r="F1545" s="518" t="s">
        <v>4120</v>
      </c>
      <c r="G1545" s="518"/>
      <c r="H1545" s="518"/>
      <c r="I1545" s="518"/>
      <c r="J1545" s="518"/>
      <c r="K1545" s="519"/>
      <c r="L1545" s="520">
        <v>24</v>
      </c>
      <c r="M1545" s="496" t="str">
        <f t="shared" si="55"/>
        <v>LED Mounted Downlights &lt;1000 lm</v>
      </c>
      <c r="N1545" s="493" t="str">
        <f t="shared" si="56"/>
        <v>E</v>
      </c>
    </row>
    <row r="1546" spans="2:14" s="493" customFormat="1" ht="14.1" customHeight="1" x14ac:dyDescent="0.2">
      <c r="B1546" s="517" t="s">
        <v>4090</v>
      </c>
      <c r="D1546" s="518" t="s">
        <v>4121</v>
      </c>
      <c r="E1546" s="518"/>
      <c r="F1546" s="518" t="s">
        <v>4122</v>
      </c>
      <c r="G1546" s="518"/>
      <c r="H1546" s="518"/>
      <c r="I1546" s="518"/>
      <c r="J1546" s="518"/>
      <c r="K1546" s="519"/>
      <c r="L1546" s="520">
        <v>25</v>
      </c>
      <c r="M1546" s="496" t="str">
        <f t="shared" si="55"/>
        <v>LED Mounted Downlights &lt;1000 lm</v>
      </c>
      <c r="N1546" s="493" t="str">
        <f t="shared" si="56"/>
        <v>E</v>
      </c>
    </row>
    <row r="1547" spans="2:14" s="493" customFormat="1" ht="14.1" customHeight="1" x14ac:dyDescent="0.2">
      <c r="B1547" s="517" t="s">
        <v>4090</v>
      </c>
      <c r="D1547" s="518" t="s">
        <v>4123</v>
      </c>
      <c r="E1547" s="518"/>
      <c r="F1547" s="484" t="s">
        <v>4124</v>
      </c>
      <c r="G1547" s="484"/>
      <c r="H1547" s="518"/>
      <c r="I1547" s="518"/>
      <c r="J1547" s="518"/>
      <c r="K1547" s="519"/>
      <c r="L1547" s="520">
        <v>26</v>
      </c>
      <c r="M1547" s="496" t="str">
        <f t="shared" si="55"/>
        <v>LED Mounted Downlights &lt;1000 lm</v>
      </c>
      <c r="N1547" s="493" t="str">
        <f t="shared" si="56"/>
        <v>E</v>
      </c>
    </row>
    <row r="1548" spans="2:14" s="493" customFormat="1" ht="14.1" customHeight="1" x14ac:dyDescent="0.2">
      <c r="B1548" s="517" t="s">
        <v>4090</v>
      </c>
      <c r="D1548" s="518" t="s">
        <v>4125</v>
      </c>
      <c r="E1548" s="518"/>
      <c r="F1548" s="484" t="s">
        <v>4126</v>
      </c>
      <c r="G1548" s="484"/>
      <c r="H1548" s="518"/>
      <c r="I1548" s="518"/>
      <c r="J1548" s="518"/>
      <c r="K1548" s="519"/>
      <c r="L1548" s="520">
        <v>27</v>
      </c>
      <c r="M1548" s="496" t="str">
        <f t="shared" si="55"/>
        <v>LED Mounted Downlights &lt;1000 lm</v>
      </c>
      <c r="N1548" s="493" t="str">
        <f t="shared" si="56"/>
        <v>E</v>
      </c>
    </row>
    <row r="1549" spans="2:14" s="493" customFormat="1" ht="14.1" customHeight="1" x14ac:dyDescent="0.2">
      <c r="B1549" s="517" t="s">
        <v>4090</v>
      </c>
      <c r="D1549" s="518" t="s">
        <v>4127</v>
      </c>
      <c r="E1549" s="518"/>
      <c r="F1549" s="484" t="s">
        <v>4128</v>
      </c>
      <c r="G1549" s="484"/>
      <c r="H1549" s="518"/>
      <c r="I1549" s="518"/>
      <c r="J1549" s="518"/>
      <c r="K1549" s="519"/>
      <c r="L1549" s="520">
        <v>28</v>
      </c>
      <c r="M1549" s="496" t="str">
        <f t="shared" si="55"/>
        <v>LED Mounted Downlights &lt;1000 lm</v>
      </c>
      <c r="N1549" s="493" t="str">
        <f t="shared" si="56"/>
        <v>E</v>
      </c>
    </row>
    <row r="1550" spans="2:14" s="493" customFormat="1" ht="14.1" customHeight="1" x14ac:dyDescent="0.2">
      <c r="B1550" s="517" t="s">
        <v>4090</v>
      </c>
      <c r="D1550" s="518" t="s">
        <v>4129</v>
      </c>
      <c r="E1550" s="518"/>
      <c r="F1550" s="484" t="s">
        <v>4130</v>
      </c>
      <c r="G1550" s="484"/>
      <c r="H1550" s="518"/>
      <c r="I1550" s="518"/>
      <c r="J1550" s="518"/>
      <c r="K1550" s="519"/>
      <c r="L1550" s="520">
        <v>29</v>
      </c>
      <c r="M1550" s="496" t="str">
        <f t="shared" si="55"/>
        <v>LED Mounted Downlights &lt;1000 lm</v>
      </c>
      <c r="N1550" s="493" t="str">
        <f t="shared" si="56"/>
        <v>E</v>
      </c>
    </row>
    <row r="1551" spans="2:14" s="493" customFormat="1" ht="14.1" customHeight="1" x14ac:dyDescent="0.2">
      <c r="B1551" s="517" t="s">
        <v>4090</v>
      </c>
      <c r="D1551" s="518" t="s">
        <v>4131</v>
      </c>
      <c r="E1551" s="518"/>
      <c r="F1551" s="484" t="s">
        <v>4132</v>
      </c>
      <c r="G1551" s="484"/>
      <c r="H1551" s="518"/>
      <c r="I1551" s="518"/>
      <c r="J1551" s="518"/>
      <c r="K1551" s="519"/>
      <c r="L1551" s="520">
        <v>30</v>
      </c>
      <c r="M1551" s="496" t="str">
        <f t="shared" si="55"/>
        <v>LED Mounted Downlights &lt;1000 lm</v>
      </c>
      <c r="N1551" s="493" t="str">
        <f t="shared" si="56"/>
        <v>E</v>
      </c>
    </row>
    <row r="1552" spans="2:14" s="493" customFormat="1" ht="14.1" customHeight="1" x14ac:dyDescent="0.2">
      <c r="B1552" s="517" t="s">
        <v>4090</v>
      </c>
      <c r="D1552" s="518" t="s">
        <v>4133</v>
      </c>
      <c r="E1552" s="518"/>
      <c r="F1552" s="484" t="s">
        <v>4134</v>
      </c>
      <c r="G1552" s="484"/>
      <c r="H1552" s="518"/>
      <c r="I1552" s="518"/>
      <c r="J1552" s="518"/>
      <c r="K1552" s="519"/>
      <c r="L1552" s="520">
        <v>31</v>
      </c>
      <c r="M1552" s="496" t="str">
        <f t="shared" si="55"/>
        <v>LED Mounted Downlights &lt;1000 lm</v>
      </c>
      <c r="N1552" s="493" t="str">
        <f t="shared" si="56"/>
        <v>E</v>
      </c>
    </row>
    <row r="1553" spans="2:14" s="493" customFormat="1" ht="14.1" customHeight="1" x14ac:dyDescent="0.2">
      <c r="B1553" s="517" t="s">
        <v>4090</v>
      </c>
      <c r="D1553" s="518" t="s">
        <v>4135</v>
      </c>
      <c r="E1553" s="518"/>
      <c r="F1553" s="484" t="s">
        <v>4136</v>
      </c>
      <c r="G1553" s="484"/>
      <c r="H1553" s="518"/>
      <c r="I1553" s="518"/>
      <c r="J1553" s="518"/>
      <c r="K1553" s="519"/>
      <c r="L1553" s="520">
        <v>32</v>
      </c>
      <c r="M1553" s="496" t="str">
        <f t="shared" si="55"/>
        <v>LED Mounted Downlights &lt;1000 lm</v>
      </c>
      <c r="N1553" s="493" t="str">
        <f t="shared" si="56"/>
        <v>E</v>
      </c>
    </row>
    <row r="1554" spans="2:14" s="493" customFormat="1" ht="14.1" customHeight="1" x14ac:dyDescent="0.2">
      <c r="B1554" s="517" t="s">
        <v>4090</v>
      </c>
      <c r="D1554" s="518" t="s">
        <v>4137</v>
      </c>
      <c r="E1554" s="518"/>
      <c r="F1554" s="484" t="s">
        <v>4138</v>
      </c>
      <c r="G1554" s="484"/>
      <c r="H1554" s="518"/>
      <c r="I1554" s="518"/>
      <c r="J1554" s="518"/>
      <c r="K1554" s="519"/>
      <c r="L1554" s="520">
        <v>33</v>
      </c>
      <c r="M1554" s="496" t="str">
        <f t="shared" si="55"/>
        <v>LED Mounted Downlights &lt;1000 lm</v>
      </c>
      <c r="N1554" s="493" t="str">
        <f t="shared" si="56"/>
        <v>E</v>
      </c>
    </row>
    <row r="1555" spans="2:14" s="493" customFormat="1" ht="14.1" customHeight="1" x14ac:dyDescent="0.2">
      <c r="B1555" s="517" t="s">
        <v>4090</v>
      </c>
      <c r="D1555" s="518" t="s">
        <v>4139</v>
      </c>
      <c r="E1555" s="518"/>
      <c r="F1555" s="484" t="s">
        <v>4140</v>
      </c>
      <c r="G1555" s="484"/>
      <c r="H1555" s="518"/>
      <c r="I1555" s="518"/>
      <c r="J1555" s="518"/>
      <c r="K1555" s="519"/>
      <c r="L1555" s="520">
        <v>34</v>
      </c>
      <c r="M1555" s="496" t="str">
        <f t="shared" si="55"/>
        <v>LED Mounted Downlights &lt;1000 lm</v>
      </c>
      <c r="N1555" s="493" t="str">
        <f t="shared" si="56"/>
        <v>E</v>
      </c>
    </row>
    <row r="1556" spans="2:14" s="493" customFormat="1" ht="14.1" customHeight="1" x14ac:dyDescent="0.2">
      <c r="B1556" s="517" t="s">
        <v>4090</v>
      </c>
      <c r="D1556" s="518" t="s">
        <v>4141</v>
      </c>
      <c r="E1556" s="518"/>
      <c r="F1556" s="484" t="s">
        <v>4142</v>
      </c>
      <c r="G1556" s="484"/>
      <c r="H1556" s="518"/>
      <c r="I1556" s="518"/>
      <c r="J1556" s="518"/>
      <c r="K1556" s="519"/>
      <c r="L1556" s="520">
        <v>35</v>
      </c>
      <c r="M1556" s="496" t="str">
        <f t="shared" si="55"/>
        <v>LED Mounted Downlights &lt;1000 lm</v>
      </c>
      <c r="N1556" s="493" t="str">
        <f t="shared" si="56"/>
        <v>E</v>
      </c>
    </row>
    <row r="1557" spans="2:14" s="493" customFormat="1" ht="14.1" customHeight="1" x14ac:dyDescent="0.2">
      <c r="B1557" s="517" t="s">
        <v>4090</v>
      </c>
      <c r="D1557" s="518" t="s">
        <v>4143</v>
      </c>
      <c r="E1557" s="518"/>
      <c r="F1557" s="518" t="s">
        <v>4144</v>
      </c>
      <c r="G1557" s="518"/>
      <c r="H1557" s="518"/>
      <c r="I1557" s="518"/>
      <c r="J1557" s="518"/>
      <c r="K1557" s="519"/>
      <c r="L1557" s="520">
        <v>5</v>
      </c>
      <c r="M1557" s="496" t="str">
        <f t="shared" si="55"/>
        <v>LED Mounted Downlights &lt;1000 lm</v>
      </c>
      <c r="N1557" s="493" t="str">
        <f t="shared" si="56"/>
        <v>E</v>
      </c>
    </row>
    <row r="1558" spans="2:14" s="493" customFormat="1" ht="14.1" customHeight="1" x14ac:dyDescent="0.2">
      <c r="B1558" s="517" t="s">
        <v>4090</v>
      </c>
      <c r="D1558" s="518" t="s">
        <v>4145</v>
      </c>
      <c r="E1558" s="518"/>
      <c r="F1558" s="518" t="s">
        <v>4146</v>
      </c>
      <c r="G1558" s="518"/>
      <c r="H1558" s="518"/>
      <c r="I1558" s="518"/>
      <c r="J1558" s="518"/>
      <c r="K1558" s="519"/>
      <c r="L1558" s="520">
        <v>6</v>
      </c>
      <c r="M1558" s="496" t="str">
        <f t="shared" si="55"/>
        <v>LED Mounted Downlights &lt;1000 lm</v>
      </c>
      <c r="N1558" s="493" t="str">
        <f t="shared" si="56"/>
        <v>E</v>
      </c>
    </row>
    <row r="1559" spans="2:14" s="493" customFormat="1" ht="14.1" customHeight="1" x14ac:dyDescent="0.2">
      <c r="B1559" s="517" t="s">
        <v>4090</v>
      </c>
      <c r="D1559" s="518" t="s">
        <v>4147</v>
      </c>
      <c r="E1559" s="518"/>
      <c r="F1559" s="518" t="s">
        <v>4148</v>
      </c>
      <c r="G1559" s="518"/>
      <c r="H1559" s="518"/>
      <c r="I1559" s="518"/>
      <c r="J1559" s="518"/>
      <c r="K1559" s="519"/>
      <c r="L1559" s="520">
        <v>7</v>
      </c>
      <c r="M1559" s="496" t="str">
        <f t="shared" si="55"/>
        <v>LED Mounted Downlights &lt;1000 lm</v>
      </c>
      <c r="N1559" s="493" t="str">
        <f t="shared" si="56"/>
        <v>E</v>
      </c>
    </row>
    <row r="1560" spans="2:14" s="493" customFormat="1" ht="14.1" customHeight="1" x14ac:dyDescent="0.2">
      <c r="B1560" s="517" t="s">
        <v>4090</v>
      </c>
      <c r="D1560" s="518" t="s">
        <v>4149</v>
      </c>
      <c r="E1560" s="518"/>
      <c r="F1560" s="518" t="s">
        <v>4150</v>
      </c>
      <c r="G1560" s="518"/>
      <c r="H1560" s="518"/>
      <c r="I1560" s="518"/>
      <c r="J1560" s="518"/>
      <c r="K1560" s="519"/>
      <c r="L1560" s="520">
        <v>8</v>
      </c>
      <c r="M1560" s="496" t="str">
        <f t="shared" si="55"/>
        <v>LED Mounted Downlights &lt;1000 lm</v>
      </c>
      <c r="N1560" s="493" t="str">
        <f t="shared" si="56"/>
        <v>E</v>
      </c>
    </row>
    <row r="1561" spans="2:14" s="493" customFormat="1" ht="14.1" customHeight="1" x14ac:dyDescent="0.2">
      <c r="B1561" s="517" t="s">
        <v>4090</v>
      </c>
      <c r="D1561" s="518" t="s">
        <v>4151</v>
      </c>
      <c r="E1561" s="518"/>
      <c r="F1561" s="518" t="s">
        <v>4152</v>
      </c>
      <c r="G1561" s="518"/>
      <c r="H1561" s="518"/>
      <c r="I1561" s="518"/>
      <c r="J1561" s="518"/>
      <c r="K1561" s="519"/>
      <c r="L1561" s="520">
        <v>9</v>
      </c>
      <c r="M1561" s="496" t="str">
        <f t="shared" si="55"/>
        <v>LED Mounted Downlights &lt;1000 lm</v>
      </c>
      <c r="N1561" s="493" t="str">
        <f t="shared" si="56"/>
        <v>E</v>
      </c>
    </row>
    <row r="1562" spans="2:14" s="493" customFormat="1" ht="14.1" customHeight="1" x14ac:dyDescent="0.2">
      <c r="B1562" s="517" t="s">
        <v>4153</v>
      </c>
      <c r="D1562" s="518" t="s">
        <v>4117</v>
      </c>
      <c r="E1562" s="518"/>
      <c r="F1562" s="484" t="s">
        <v>4118</v>
      </c>
      <c r="G1562" s="484"/>
      <c r="H1562" s="518"/>
      <c r="I1562" s="518"/>
      <c r="J1562" s="518"/>
      <c r="K1562" s="519"/>
      <c r="L1562" s="520">
        <v>23</v>
      </c>
      <c r="M1562" s="496" t="str">
        <f t="shared" si="55"/>
        <v>LED Mounted Downlights &gt;= 1000 lm</v>
      </c>
      <c r="N1562" s="493" t="str">
        <f t="shared" si="56"/>
        <v>E</v>
      </c>
    </row>
    <row r="1563" spans="2:14" s="493" customFormat="1" ht="14.1" customHeight="1" x14ac:dyDescent="0.2">
      <c r="B1563" s="517" t="s">
        <v>4153</v>
      </c>
      <c r="D1563" s="518" t="s">
        <v>4121</v>
      </c>
      <c r="E1563" s="518"/>
      <c r="F1563" s="518" t="s">
        <v>4122</v>
      </c>
      <c r="G1563" s="518"/>
      <c r="H1563" s="518"/>
      <c r="I1563" s="518"/>
      <c r="J1563" s="518"/>
      <c r="K1563" s="519"/>
      <c r="L1563" s="520">
        <v>25</v>
      </c>
      <c r="M1563" s="496" t="str">
        <f t="shared" si="55"/>
        <v>LED Mounted Downlights &gt;= 1000 lm</v>
      </c>
      <c r="N1563" s="493" t="str">
        <f t="shared" si="56"/>
        <v>E</v>
      </c>
    </row>
    <row r="1564" spans="2:14" s="493" customFormat="1" ht="14.1" customHeight="1" x14ac:dyDescent="0.2">
      <c r="B1564" s="517" t="s">
        <v>4153</v>
      </c>
      <c r="D1564" s="518" t="s">
        <v>4125</v>
      </c>
      <c r="E1564" s="518"/>
      <c r="F1564" s="518" t="s">
        <v>4126</v>
      </c>
      <c r="G1564" s="518"/>
      <c r="H1564" s="518"/>
      <c r="I1564" s="518"/>
      <c r="J1564" s="518"/>
      <c r="K1564" s="519"/>
      <c r="L1564" s="520">
        <v>27</v>
      </c>
      <c r="M1564" s="496" t="str">
        <f t="shared" si="55"/>
        <v>LED Mounted Downlights &gt;= 1000 lm</v>
      </c>
      <c r="N1564" s="493" t="str">
        <f t="shared" si="56"/>
        <v>E</v>
      </c>
    </row>
    <row r="1565" spans="2:14" s="493" customFormat="1" ht="14.1" customHeight="1" x14ac:dyDescent="0.2">
      <c r="B1565" s="517" t="s">
        <v>4153</v>
      </c>
      <c r="D1565" s="518" t="s">
        <v>4127</v>
      </c>
      <c r="E1565" s="518"/>
      <c r="F1565" s="518" t="s">
        <v>4128</v>
      </c>
      <c r="G1565" s="518"/>
      <c r="H1565" s="518"/>
      <c r="I1565" s="518"/>
      <c r="J1565" s="518"/>
      <c r="K1565" s="519"/>
      <c r="L1565" s="520">
        <v>28</v>
      </c>
      <c r="M1565" s="496" t="str">
        <f t="shared" si="55"/>
        <v>LED Mounted Downlights &gt;= 1000 lm</v>
      </c>
      <c r="N1565" s="493" t="str">
        <f t="shared" si="56"/>
        <v>E</v>
      </c>
    </row>
    <row r="1566" spans="2:14" s="493" customFormat="1" ht="14.1" customHeight="1" x14ac:dyDescent="0.2">
      <c r="B1566" s="517" t="s">
        <v>4153</v>
      </c>
      <c r="D1566" s="518" t="s">
        <v>4129</v>
      </c>
      <c r="E1566" s="518"/>
      <c r="F1566" s="518" t="s">
        <v>4130</v>
      </c>
      <c r="G1566" s="518"/>
      <c r="H1566" s="518"/>
      <c r="I1566" s="518"/>
      <c r="J1566" s="518"/>
      <c r="K1566" s="519"/>
      <c r="L1566" s="520">
        <v>29</v>
      </c>
      <c r="M1566" s="496" t="str">
        <f t="shared" si="55"/>
        <v>LED Mounted Downlights &gt;= 1000 lm</v>
      </c>
      <c r="N1566" s="493" t="str">
        <f t="shared" si="56"/>
        <v>E</v>
      </c>
    </row>
    <row r="1567" spans="2:14" s="493" customFormat="1" ht="14.1" customHeight="1" x14ac:dyDescent="0.2">
      <c r="B1567" s="517" t="s">
        <v>4153</v>
      </c>
      <c r="D1567" s="518" t="s">
        <v>4131</v>
      </c>
      <c r="E1567" s="518"/>
      <c r="F1567" s="518" t="s">
        <v>4132</v>
      </c>
      <c r="G1567" s="518"/>
      <c r="H1567" s="518"/>
      <c r="I1567" s="518"/>
      <c r="J1567" s="518"/>
      <c r="K1567" s="519"/>
      <c r="L1567" s="520">
        <v>30</v>
      </c>
      <c r="M1567" s="496" t="str">
        <f t="shared" si="55"/>
        <v>LED Mounted Downlights &gt;= 1000 lm</v>
      </c>
      <c r="N1567" s="493" t="str">
        <f t="shared" si="56"/>
        <v>E</v>
      </c>
    </row>
    <row r="1568" spans="2:14" s="493" customFormat="1" ht="14.1" customHeight="1" x14ac:dyDescent="0.2">
      <c r="B1568" s="517" t="s">
        <v>4153</v>
      </c>
      <c r="D1568" s="518" t="s">
        <v>4133</v>
      </c>
      <c r="E1568" s="518"/>
      <c r="F1568" s="518" t="s">
        <v>4134</v>
      </c>
      <c r="G1568" s="518"/>
      <c r="H1568" s="518"/>
      <c r="I1568" s="518"/>
      <c r="J1568" s="518"/>
      <c r="K1568" s="519"/>
      <c r="L1568" s="520">
        <v>31</v>
      </c>
      <c r="M1568" s="496" t="str">
        <f t="shared" si="55"/>
        <v>LED Mounted Downlights &gt;= 1000 lm</v>
      </c>
      <c r="N1568" s="493" t="str">
        <f t="shared" si="56"/>
        <v>E</v>
      </c>
    </row>
    <row r="1569" spans="2:14" s="493" customFormat="1" ht="14.1" customHeight="1" x14ac:dyDescent="0.2">
      <c r="B1569" s="517" t="s">
        <v>4153</v>
      </c>
      <c r="D1569" s="518" t="s">
        <v>4135</v>
      </c>
      <c r="E1569" s="518"/>
      <c r="F1569" s="518" t="s">
        <v>4136</v>
      </c>
      <c r="G1569" s="518"/>
      <c r="H1569" s="518"/>
      <c r="I1569" s="518"/>
      <c r="J1569" s="518"/>
      <c r="K1569" s="519"/>
      <c r="L1569" s="520">
        <v>32</v>
      </c>
      <c r="M1569" s="496" t="str">
        <f t="shared" si="55"/>
        <v>LED Mounted Downlights &gt;= 1000 lm</v>
      </c>
      <c r="N1569" s="493" t="str">
        <f t="shared" si="56"/>
        <v>E</v>
      </c>
    </row>
    <row r="1570" spans="2:14" s="493" customFormat="1" ht="14.1" customHeight="1" x14ac:dyDescent="0.2">
      <c r="B1570" s="517" t="s">
        <v>4153</v>
      </c>
      <c r="D1570" s="518" t="s">
        <v>4137</v>
      </c>
      <c r="E1570" s="518"/>
      <c r="F1570" s="518" t="s">
        <v>4138</v>
      </c>
      <c r="G1570" s="518"/>
      <c r="H1570" s="518"/>
      <c r="I1570" s="518"/>
      <c r="J1570" s="518"/>
      <c r="K1570" s="519"/>
      <c r="L1570" s="520">
        <v>33</v>
      </c>
      <c r="M1570" s="496" t="str">
        <f t="shared" si="55"/>
        <v>LED Mounted Downlights &gt;= 1000 lm</v>
      </c>
      <c r="N1570" s="493" t="str">
        <f t="shared" si="56"/>
        <v>E</v>
      </c>
    </row>
    <row r="1571" spans="2:14" s="493" customFormat="1" ht="14.1" customHeight="1" x14ac:dyDescent="0.2">
      <c r="B1571" s="517" t="s">
        <v>4153</v>
      </c>
      <c r="D1571" s="518" t="s">
        <v>4139</v>
      </c>
      <c r="E1571" s="518"/>
      <c r="F1571" s="518" t="s">
        <v>4140</v>
      </c>
      <c r="G1571" s="518"/>
      <c r="H1571" s="518"/>
      <c r="I1571" s="518"/>
      <c r="J1571" s="518"/>
      <c r="K1571" s="519"/>
      <c r="L1571" s="520">
        <v>34</v>
      </c>
      <c r="M1571" s="496" t="str">
        <f t="shared" si="55"/>
        <v>LED Mounted Downlights &gt;= 1000 lm</v>
      </c>
      <c r="N1571" s="493" t="str">
        <f t="shared" si="56"/>
        <v>E</v>
      </c>
    </row>
    <row r="1572" spans="2:14" s="493" customFormat="1" ht="14.1" customHeight="1" x14ac:dyDescent="0.2">
      <c r="B1572" s="517" t="s">
        <v>4153</v>
      </c>
      <c r="D1572" s="518" t="s">
        <v>4141</v>
      </c>
      <c r="E1572" s="518"/>
      <c r="F1572" s="518" t="s">
        <v>4142</v>
      </c>
      <c r="G1572" s="518"/>
      <c r="H1572" s="518"/>
      <c r="I1572" s="518"/>
      <c r="J1572" s="518"/>
      <c r="K1572" s="519"/>
      <c r="L1572" s="520">
        <v>35</v>
      </c>
      <c r="M1572" s="496" t="str">
        <f t="shared" si="55"/>
        <v>LED Mounted Downlights &gt;= 1000 lm</v>
      </c>
      <c r="N1572" s="493" t="str">
        <f t="shared" si="56"/>
        <v>E</v>
      </c>
    </row>
    <row r="1573" spans="2:14" s="493" customFormat="1" ht="14.1" customHeight="1" x14ac:dyDescent="0.2">
      <c r="B1573" s="517" t="s">
        <v>4153</v>
      </c>
      <c r="D1573" s="518" t="s">
        <v>4154</v>
      </c>
      <c r="E1573" s="518"/>
      <c r="F1573" s="518" t="s">
        <v>4155</v>
      </c>
      <c r="G1573" s="518"/>
      <c r="H1573" s="518"/>
      <c r="I1573" s="518"/>
      <c r="J1573" s="518"/>
      <c r="K1573" s="519"/>
      <c r="L1573" s="520">
        <v>36</v>
      </c>
      <c r="M1573" s="496" t="str">
        <f t="shared" si="55"/>
        <v>LED Mounted Downlights &gt;= 1000 lm</v>
      </c>
      <c r="N1573" s="493" t="str">
        <f t="shared" si="56"/>
        <v>E</v>
      </c>
    </row>
    <row r="1574" spans="2:14" s="493" customFormat="1" ht="14.1" customHeight="1" x14ac:dyDescent="0.2">
      <c r="B1574" s="517" t="s">
        <v>4153</v>
      </c>
      <c r="D1574" s="518" t="s">
        <v>4156</v>
      </c>
      <c r="E1574" s="518"/>
      <c r="F1574" s="518" t="s">
        <v>4157</v>
      </c>
      <c r="G1574" s="518"/>
      <c r="H1574" s="518"/>
      <c r="I1574" s="518"/>
      <c r="J1574" s="518"/>
      <c r="K1574" s="519"/>
      <c r="L1574" s="520">
        <v>37</v>
      </c>
      <c r="M1574" s="496" t="str">
        <f t="shared" si="55"/>
        <v>LED Mounted Downlights &gt;= 1000 lm</v>
      </c>
      <c r="N1574" s="493" t="str">
        <f t="shared" si="56"/>
        <v>E</v>
      </c>
    </row>
    <row r="1575" spans="2:14" s="493" customFormat="1" ht="14.1" customHeight="1" x14ac:dyDescent="0.2">
      <c r="B1575" s="517" t="s">
        <v>4153</v>
      </c>
      <c r="D1575" s="518" t="s">
        <v>4158</v>
      </c>
      <c r="E1575" s="518"/>
      <c r="F1575" s="518" t="s">
        <v>4159</v>
      </c>
      <c r="G1575" s="518"/>
      <c r="H1575" s="518"/>
      <c r="I1575" s="518"/>
      <c r="J1575" s="518"/>
      <c r="K1575" s="519"/>
      <c r="L1575" s="520">
        <v>38</v>
      </c>
      <c r="M1575" s="496" t="str">
        <f t="shared" si="55"/>
        <v>LED Mounted Downlights &gt;= 1000 lm</v>
      </c>
      <c r="N1575" s="493" t="str">
        <f t="shared" si="56"/>
        <v>E</v>
      </c>
    </row>
    <row r="1576" spans="2:14" s="493" customFormat="1" ht="14.1" customHeight="1" x14ac:dyDescent="0.2">
      <c r="B1576" s="517" t="s">
        <v>4153</v>
      </c>
      <c r="D1576" s="518" t="s">
        <v>4160</v>
      </c>
      <c r="E1576" s="518"/>
      <c r="F1576" s="518" t="s">
        <v>4161</v>
      </c>
      <c r="G1576" s="518"/>
      <c r="H1576" s="518"/>
      <c r="I1576" s="518"/>
      <c r="J1576" s="518"/>
      <c r="K1576" s="519"/>
      <c r="L1576" s="520">
        <v>39</v>
      </c>
      <c r="M1576" s="496" t="str">
        <f t="shared" si="55"/>
        <v>LED Mounted Downlights &gt;= 1000 lm</v>
      </c>
      <c r="N1576" s="493" t="str">
        <f t="shared" si="56"/>
        <v>E</v>
      </c>
    </row>
    <row r="1577" spans="2:14" s="493" customFormat="1" ht="14.1" customHeight="1" x14ac:dyDescent="0.2">
      <c r="B1577" s="517" t="s">
        <v>4153</v>
      </c>
      <c r="D1577" s="518" t="s">
        <v>4162</v>
      </c>
      <c r="E1577" s="518"/>
      <c r="F1577" s="518" t="s">
        <v>4163</v>
      </c>
      <c r="G1577" s="518"/>
      <c r="H1577" s="518"/>
      <c r="I1577" s="518"/>
      <c r="J1577" s="518"/>
      <c r="K1577" s="519"/>
      <c r="L1577" s="520">
        <v>40</v>
      </c>
      <c r="M1577" s="496" t="str">
        <f t="shared" si="55"/>
        <v>LED Mounted Downlights &gt;= 1000 lm</v>
      </c>
      <c r="N1577" s="493" t="str">
        <f t="shared" si="56"/>
        <v>E</v>
      </c>
    </row>
    <row r="1578" spans="2:14" s="493" customFormat="1" ht="14.1" customHeight="1" x14ac:dyDescent="0.2">
      <c r="B1578" s="517" t="s">
        <v>4153</v>
      </c>
      <c r="D1578" s="518" t="s">
        <v>4164</v>
      </c>
      <c r="E1578" s="518"/>
      <c r="F1578" s="518" t="s">
        <v>4165</v>
      </c>
      <c r="G1578" s="518"/>
      <c r="H1578" s="518"/>
      <c r="I1578" s="518"/>
      <c r="J1578" s="518"/>
      <c r="K1578" s="519"/>
      <c r="L1578" s="520">
        <v>41</v>
      </c>
      <c r="M1578" s="496" t="str">
        <f t="shared" si="55"/>
        <v>LED Mounted Downlights &gt;= 1000 lm</v>
      </c>
      <c r="N1578" s="493" t="str">
        <f t="shared" si="56"/>
        <v>E</v>
      </c>
    </row>
    <row r="1579" spans="2:14" s="493" customFormat="1" ht="14.1" customHeight="1" x14ac:dyDescent="0.2">
      <c r="B1579" s="517" t="s">
        <v>4153</v>
      </c>
      <c r="D1579" s="518" t="s">
        <v>4166</v>
      </c>
      <c r="E1579" s="518"/>
      <c r="F1579" s="518" t="s">
        <v>4167</v>
      </c>
      <c r="G1579" s="518"/>
      <c r="H1579" s="518"/>
      <c r="I1579" s="518"/>
      <c r="J1579" s="518"/>
      <c r="K1579" s="519"/>
      <c r="L1579" s="520">
        <v>42</v>
      </c>
      <c r="M1579" s="496" t="str">
        <f t="shared" si="55"/>
        <v>LED Mounted Downlights &gt;= 1000 lm</v>
      </c>
      <c r="N1579" s="493" t="str">
        <f t="shared" si="56"/>
        <v>E</v>
      </c>
    </row>
    <row r="1580" spans="2:14" s="493" customFormat="1" ht="14.1" customHeight="1" x14ac:dyDescent="0.2">
      <c r="B1580" s="517" t="s">
        <v>4153</v>
      </c>
      <c r="D1580" s="518" t="s">
        <v>4168</v>
      </c>
      <c r="E1580" s="518"/>
      <c r="F1580" s="518" t="s">
        <v>4169</v>
      </c>
      <c r="G1580" s="518"/>
      <c r="H1580" s="518"/>
      <c r="I1580" s="518"/>
      <c r="J1580" s="518"/>
      <c r="K1580" s="519"/>
      <c r="L1580" s="520">
        <v>43</v>
      </c>
      <c r="M1580" s="496" t="str">
        <f t="shared" ref="M1580:M1643" si="57">B1580</f>
        <v>LED Mounted Downlights &gt;= 1000 lm</v>
      </c>
      <c r="N1580" s="493" t="str">
        <f t="shared" ref="N1580:N1643" si="58">MID(D1580,3,1)</f>
        <v>E</v>
      </c>
    </row>
    <row r="1581" spans="2:14" s="493" customFormat="1" ht="14.1" customHeight="1" x14ac:dyDescent="0.2">
      <c r="B1581" s="517" t="s">
        <v>4153</v>
      </c>
      <c r="D1581" s="518" t="s">
        <v>4170</v>
      </c>
      <c r="E1581" s="518"/>
      <c r="F1581" s="518" t="s">
        <v>4171</v>
      </c>
      <c r="G1581" s="518"/>
      <c r="H1581" s="518"/>
      <c r="I1581" s="518"/>
      <c r="J1581" s="518"/>
      <c r="K1581" s="519"/>
      <c r="L1581" s="520">
        <v>44</v>
      </c>
      <c r="M1581" s="496" t="str">
        <f t="shared" si="57"/>
        <v>LED Mounted Downlights &gt;= 1000 lm</v>
      </c>
      <c r="N1581" s="493" t="str">
        <f t="shared" si="58"/>
        <v>E</v>
      </c>
    </row>
    <row r="1582" spans="2:14" s="493" customFormat="1" ht="14.1" customHeight="1" x14ac:dyDescent="0.2">
      <c r="B1582" s="517" t="s">
        <v>4153</v>
      </c>
      <c r="D1582" s="518" t="s">
        <v>4172</v>
      </c>
      <c r="E1582" s="518"/>
      <c r="F1582" s="518" t="s">
        <v>4173</v>
      </c>
      <c r="G1582" s="518"/>
      <c r="H1582" s="518"/>
      <c r="I1582" s="518"/>
      <c r="J1582" s="518"/>
      <c r="K1582" s="519"/>
      <c r="L1582" s="520">
        <v>45</v>
      </c>
      <c r="M1582" s="496" t="str">
        <f t="shared" si="57"/>
        <v>LED Mounted Downlights &gt;= 1000 lm</v>
      </c>
      <c r="N1582" s="493" t="str">
        <f t="shared" si="58"/>
        <v>E</v>
      </c>
    </row>
    <row r="1583" spans="2:14" s="493" customFormat="1" ht="14.1" customHeight="1" x14ac:dyDescent="0.2">
      <c r="B1583" s="517" t="s">
        <v>4153</v>
      </c>
      <c r="D1583" s="518" t="s">
        <v>4174</v>
      </c>
      <c r="E1583" s="518"/>
      <c r="F1583" s="518" t="s">
        <v>4175</v>
      </c>
      <c r="G1583" s="518"/>
      <c r="H1583" s="518"/>
      <c r="I1583" s="518"/>
      <c r="J1583" s="518"/>
      <c r="K1583" s="519"/>
      <c r="L1583" s="520">
        <v>46</v>
      </c>
      <c r="M1583" s="496" t="str">
        <f t="shared" si="57"/>
        <v>LED Mounted Downlights &gt;= 1000 lm</v>
      </c>
      <c r="N1583" s="493" t="str">
        <f t="shared" si="58"/>
        <v>E</v>
      </c>
    </row>
    <row r="1584" spans="2:14" s="493" customFormat="1" ht="14.1" customHeight="1" x14ac:dyDescent="0.2">
      <c r="B1584" s="517" t="s">
        <v>4153</v>
      </c>
      <c r="D1584" s="518" t="s">
        <v>4176</v>
      </c>
      <c r="E1584" s="518"/>
      <c r="F1584" s="518" t="s">
        <v>4177</v>
      </c>
      <c r="G1584" s="518"/>
      <c r="H1584" s="518"/>
      <c r="I1584" s="518"/>
      <c r="J1584" s="518"/>
      <c r="K1584" s="519"/>
      <c r="L1584" s="520">
        <v>47</v>
      </c>
      <c r="M1584" s="496" t="str">
        <f t="shared" si="57"/>
        <v>LED Mounted Downlights &gt;= 1000 lm</v>
      </c>
      <c r="N1584" s="493" t="str">
        <f t="shared" si="58"/>
        <v>E</v>
      </c>
    </row>
    <row r="1585" spans="2:14" s="493" customFormat="1" ht="14.1" customHeight="1" x14ac:dyDescent="0.2">
      <c r="B1585" s="517" t="s">
        <v>4153</v>
      </c>
      <c r="D1585" s="518" t="s">
        <v>4178</v>
      </c>
      <c r="E1585" s="518"/>
      <c r="F1585" s="518" t="s">
        <v>4179</v>
      </c>
      <c r="G1585" s="518"/>
      <c r="H1585" s="518"/>
      <c r="I1585" s="518"/>
      <c r="J1585" s="518"/>
      <c r="K1585" s="519"/>
      <c r="L1585" s="520">
        <v>48</v>
      </c>
      <c r="M1585" s="496" t="str">
        <f t="shared" si="57"/>
        <v>LED Mounted Downlights &gt;= 1000 lm</v>
      </c>
      <c r="N1585" s="493" t="str">
        <f t="shared" si="58"/>
        <v>E</v>
      </c>
    </row>
    <row r="1586" spans="2:14" s="493" customFormat="1" ht="14.1" customHeight="1" x14ac:dyDescent="0.2">
      <c r="B1586" s="517" t="s">
        <v>4153</v>
      </c>
      <c r="D1586" s="518" t="s">
        <v>4180</v>
      </c>
      <c r="E1586" s="518"/>
      <c r="F1586" s="518" t="s">
        <v>4181</v>
      </c>
      <c r="G1586" s="518"/>
      <c r="H1586" s="518"/>
      <c r="I1586" s="518"/>
      <c r="J1586" s="518"/>
      <c r="K1586" s="519"/>
      <c r="L1586" s="520">
        <v>49</v>
      </c>
      <c r="M1586" s="496" t="str">
        <f t="shared" si="57"/>
        <v>LED Mounted Downlights &gt;= 1000 lm</v>
      </c>
      <c r="N1586" s="493" t="str">
        <f t="shared" si="58"/>
        <v>E</v>
      </c>
    </row>
    <row r="1587" spans="2:14" s="493" customFormat="1" ht="14.1" customHeight="1" x14ac:dyDescent="0.2">
      <c r="B1587" s="517" t="s">
        <v>4153</v>
      </c>
      <c r="D1587" s="518" t="s">
        <v>4182</v>
      </c>
      <c r="E1587" s="518"/>
      <c r="F1587" s="518" t="s">
        <v>4183</v>
      </c>
      <c r="G1587" s="518"/>
      <c r="H1587" s="518"/>
      <c r="I1587" s="518"/>
      <c r="J1587" s="518"/>
      <c r="K1587" s="519"/>
      <c r="L1587" s="520">
        <v>50</v>
      </c>
      <c r="M1587" s="496" t="str">
        <f t="shared" si="57"/>
        <v>LED Mounted Downlights &gt;= 1000 lm</v>
      </c>
      <c r="N1587" s="493" t="str">
        <f t="shared" si="58"/>
        <v>E</v>
      </c>
    </row>
    <row r="1588" spans="2:14" s="493" customFormat="1" ht="14.1" customHeight="1" x14ac:dyDescent="0.2">
      <c r="B1588" s="517" t="s">
        <v>4184</v>
      </c>
      <c r="D1588" s="518" t="s">
        <v>4185</v>
      </c>
      <c r="E1588" s="518"/>
      <c r="F1588" s="518" t="s">
        <v>4186</v>
      </c>
      <c r="G1588" s="518"/>
      <c r="H1588" s="518"/>
      <c r="I1588" s="518"/>
      <c r="J1588" s="518"/>
      <c r="K1588" s="519"/>
      <c r="L1588" s="520">
        <v>5</v>
      </c>
      <c r="M1588" s="496" t="str">
        <f t="shared" si="57"/>
        <v>LED Recessed Downlights &lt; 1000 lm</v>
      </c>
      <c r="N1588" s="493" t="str">
        <f t="shared" si="58"/>
        <v>E</v>
      </c>
    </row>
    <row r="1589" spans="2:14" s="493" customFormat="1" ht="14.1" customHeight="1" x14ac:dyDescent="0.2">
      <c r="B1589" s="517" t="s">
        <v>4184</v>
      </c>
      <c r="D1589" s="518" t="s">
        <v>4187</v>
      </c>
      <c r="E1589" s="518"/>
      <c r="F1589" s="518" t="s">
        <v>4188</v>
      </c>
      <c r="G1589" s="518"/>
      <c r="H1589" s="518"/>
      <c r="I1589" s="518"/>
      <c r="J1589" s="518"/>
      <c r="K1589" s="519"/>
      <c r="L1589" s="520">
        <v>6</v>
      </c>
      <c r="M1589" s="496" t="str">
        <f t="shared" si="57"/>
        <v>LED Recessed Downlights &lt; 1000 lm</v>
      </c>
      <c r="N1589" s="493" t="str">
        <f t="shared" si="58"/>
        <v>E</v>
      </c>
    </row>
    <row r="1590" spans="2:14" s="493" customFormat="1" ht="14.1" customHeight="1" x14ac:dyDescent="0.2">
      <c r="B1590" s="517" t="s">
        <v>4184</v>
      </c>
      <c r="D1590" s="518" t="s">
        <v>947</v>
      </c>
      <c r="E1590" s="518"/>
      <c r="F1590" s="518" t="s">
        <v>4189</v>
      </c>
      <c r="G1590" s="518"/>
      <c r="H1590" s="518"/>
      <c r="I1590" s="518"/>
      <c r="J1590" s="518"/>
      <c r="K1590" s="519"/>
      <c r="L1590" s="520">
        <v>10</v>
      </c>
      <c r="M1590" s="496" t="str">
        <f t="shared" si="57"/>
        <v>LED Recessed Downlights &lt; 1000 lm</v>
      </c>
      <c r="N1590" s="493" t="str">
        <f t="shared" si="58"/>
        <v>E</v>
      </c>
    </row>
    <row r="1591" spans="2:14" s="493" customFormat="1" ht="14.1" customHeight="1" x14ac:dyDescent="0.2">
      <c r="B1591" s="517" t="s">
        <v>4184</v>
      </c>
      <c r="D1591" s="518" t="s">
        <v>4190</v>
      </c>
      <c r="E1591" s="518"/>
      <c r="F1591" s="518" t="s">
        <v>4191</v>
      </c>
      <c r="G1591" s="518"/>
      <c r="H1591" s="518"/>
      <c r="I1591" s="518"/>
      <c r="J1591" s="518"/>
      <c r="K1591" s="519"/>
      <c r="L1591" s="520">
        <v>11</v>
      </c>
      <c r="M1591" s="496" t="str">
        <f t="shared" si="57"/>
        <v>LED Recessed Downlights &lt; 1000 lm</v>
      </c>
      <c r="N1591" s="493" t="str">
        <f t="shared" si="58"/>
        <v>E</v>
      </c>
    </row>
    <row r="1592" spans="2:14" s="493" customFormat="1" ht="14.1" customHeight="1" x14ac:dyDescent="0.2">
      <c r="B1592" s="517" t="s">
        <v>4184</v>
      </c>
      <c r="D1592" s="518" t="s">
        <v>4192</v>
      </c>
      <c r="E1592" s="518"/>
      <c r="F1592" s="518" t="s">
        <v>4193</v>
      </c>
      <c r="G1592" s="518"/>
      <c r="H1592" s="518"/>
      <c r="I1592" s="518"/>
      <c r="J1592" s="518"/>
      <c r="K1592" s="519"/>
      <c r="L1592" s="520">
        <v>12</v>
      </c>
      <c r="M1592" s="496" t="str">
        <f t="shared" si="57"/>
        <v>LED Recessed Downlights &lt; 1000 lm</v>
      </c>
      <c r="N1592" s="493" t="str">
        <f t="shared" si="58"/>
        <v>E</v>
      </c>
    </row>
    <row r="1593" spans="2:14" s="493" customFormat="1" ht="14.1" customHeight="1" x14ac:dyDescent="0.2">
      <c r="B1593" s="517" t="s">
        <v>4184</v>
      </c>
      <c r="D1593" s="518" t="s">
        <v>4194</v>
      </c>
      <c r="E1593" s="518"/>
      <c r="F1593" s="518" t="s">
        <v>4195</v>
      </c>
      <c r="G1593" s="518"/>
      <c r="H1593" s="518"/>
      <c r="I1593" s="518"/>
      <c r="J1593" s="518"/>
      <c r="K1593" s="519"/>
      <c r="L1593" s="520">
        <v>13</v>
      </c>
      <c r="M1593" s="496" t="str">
        <f t="shared" si="57"/>
        <v>LED Recessed Downlights &lt; 1000 lm</v>
      </c>
      <c r="N1593" s="493" t="str">
        <f t="shared" si="58"/>
        <v>E</v>
      </c>
    </row>
    <row r="1594" spans="2:14" s="493" customFormat="1" ht="14.1" customHeight="1" x14ac:dyDescent="0.2">
      <c r="B1594" s="517" t="s">
        <v>4184</v>
      </c>
      <c r="D1594" s="518" t="s">
        <v>4196</v>
      </c>
      <c r="E1594" s="518"/>
      <c r="F1594" s="518" t="s">
        <v>4197</v>
      </c>
      <c r="G1594" s="518"/>
      <c r="H1594" s="518"/>
      <c r="I1594" s="518"/>
      <c r="J1594" s="518"/>
      <c r="K1594" s="519"/>
      <c r="L1594" s="520">
        <v>14</v>
      </c>
      <c r="M1594" s="496" t="str">
        <f t="shared" si="57"/>
        <v>LED Recessed Downlights &lt; 1000 lm</v>
      </c>
      <c r="N1594" s="493" t="str">
        <f t="shared" si="58"/>
        <v>E</v>
      </c>
    </row>
    <row r="1595" spans="2:14" s="493" customFormat="1" ht="14.1" customHeight="1" x14ac:dyDescent="0.2">
      <c r="B1595" s="517" t="s">
        <v>4184</v>
      </c>
      <c r="D1595" s="518" t="s">
        <v>4198</v>
      </c>
      <c r="E1595" s="518"/>
      <c r="F1595" s="518" t="s">
        <v>4199</v>
      </c>
      <c r="G1595" s="518"/>
      <c r="H1595" s="518"/>
      <c r="I1595" s="518"/>
      <c r="J1595" s="518"/>
      <c r="K1595" s="519"/>
      <c r="L1595" s="520">
        <v>15</v>
      </c>
      <c r="M1595" s="496" t="str">
        <f t="shared" si="57"/>
        <v>LED Recessed Downlights &lt; 1000 lm</v>
      </c>
      <c r="N1595" s="493" t="str">
        <f t="shared" si="58"/>
        <v>E</v>
      </c>
    </row>
    <row r="1596" spans="2:14" s="493" customFormat="1" ht="14.1" customHeight="1" x14ac:dyDescent="0.2">
      <c r="B1596" s="517" t="s">
        <v>4184</v>
      </c>
      <c r="D1596" s="518" t="s">
        <v>4200</v>
      </c>
      <c r="E1596" s="518"/>
      <c r="F1596" s="518" t="s">
        <v>4201</v>
      </c>
      <c r="G1596" s="518"/>
      <c r="H1596" s="518"/>
      <c r="I1596" s="518"/>
      <c r="J1596" s="518"/>
      <c r="K1596" s="519"/>
      <c r="L1596" s="520">
        <v>16</v>
      </c>
      <c r="M1596" s="496" t="str">
        <f t="shared" si="57"/>
        <v>LED Recessed Downlights &lt; 1000 lm</v>
      </c>
      <c r="N1596" s="493" t="str">
        <f t="shared" si="58"/>
        <v>E</v>
      </c>
    </row>
    <row r="1597" spans="2:14" s="493" customFormat="1" ht="14.1" customHeight="1" x14ac:dyDescent="0.2">
      <c r="B1597" s="517" t="s">
        <v>4184</v>
      </c>
      <c r="D1597" s="518" t="s">
        <v>4202</v>
      </c>
      <c r="E1597" s="518"/>
      <c r="F1597" s="518" t="s">
        <v>4203</v>
      </c>
      <c r="G1597" s="518"/>
      <c r="H1597" s="518"/>
      <c r="I1597" s="518"/>
      <c r="J1597" s="518"/>
      <c r="K1597" s="519"/>
      <c r="L1597" s="520">
        <v>17</v>
      </c>
      <c r="M1597" s="496" t="str">
        <f t="shared" si="57"/>
        <v>LED Recessed Downlights &lt; 1000 lm</v>
      </c>
      <c r="N1597" s="493" t="str">
        <f t="shared" si="58"/>
        <v>E</v>
      </c>
    </row>
    <row r="1598" spans="2:14" s="493" customFormat="1" ht="14.1" customHeight="1" x14ac:dyDescent="0.2">
      <c r="B1598" s="517" t="s">
        <v>4184</v>
      </c>
      <c r="D1598" s="518" t="s">
        <v>4204</v>
      </c>
      <c r="E1598" s="518"/>
      <c r="F1598" s="518" t="s">
        <v>4205</v>
      </c>
      <c r="G1598" s="518"/>
      <c r="H1598" s="518"/>
      <c r="I1598" s="518"/>
      <c r="J1598" s="518"/>
      <c r="K1598" s="519"/>
      <c r="L1598" s="520">
        <v>18</v>
      </c>
      <c r="M1598" s="496" t="str">
        <f t="shared" si="57"/>
        <v>LED Recessed Downlights &lt; 1000 lm</v>
      </c>
      <c r="N1598" s="493" t="str">
        <f t="shared" si="58"/>
        <v>E</v>
      </c>
    </row>
    <row r="1599" spans="2:14" s="493" customFormat="1" ht="14.1" customHeight="1" x14ac:dyDescent="0.2">
      <c r="B1599" s="517" t="s">
        <v>4184</v>
      </c>
      <c r="D1599" s="518" t="s">
        <v>4206</v>
      </c>
      <c r="E1599" s="518"/>
      <c r="F1599" s="518" t="s">
        <v>4207</v>
      </c>
      <c r="G1599" s="518"/>
      <c r="H1599" s="518"/>
      <c r="I1599" s="518"/>
      <c r="J1599" s="518"/>
      <c r="K1599" s="519"/>
      <c r="L1599" s="520">
        <v>19</v>
      </c>
      <c r="M1599" s="496" t="str">
        <f t="shared" si="57"/>
        <v>LED Recessed Downlights &lt; 1000 lm</v>
      </c>
      <c r="N1599" s="493" t="str">
        <f t="shared" si="58"/>
        <v>E</v>
      </c>
    </row>
    <row r="1600" spans="2:14" s="493" customFormat="1" ht="14.1" customHeight="1" x14ac:dyDescent="0.2">
      <c r="B1600" s="517" t="s">
        <v>4184</v>
      </c>
      <c r="D1600" s="518" t="s">
        <v>4208</v>
      </c>
      <c r="E1600" s="518"/>
      <c r="F1600" s="518" t="s">
        <v>4209</v>
      </c>
      <c r="G1600" s="518"/>
      <c r="H1600" s="518"/>
      <c r="I1600" s="518"/>
      <c r="J1600" s="518"/>
      <c r="K1600" s="519"/>
      <c r="L1600" s="520">
        <v>20</v>
      </c>
      <c r="M1600" s="496" t="str">
        <f t="shared" si="57"/>
        <v>LED Recessed Downlights &lt; 1000 lm</v>
      </c>
      <c r="N1600" s="493" t="str">
        <f t="shared" si="58"/>
        <v>E</v>
      </c>
    </row>
    <row r="1601" spans="2:14" s="493" customFormat="1" ht="14.1" customHeight="1" x14ac:dyDescent="0.2">
      <c r="B1601" s="517" t="s">
        <v>4184</v>
      </c>
      <c r="D1601" s="518" t="s">
        <v>4210</v>
      </c>
      <c r="E1601" s="518"/>
      <c r="F1601" s="518" t="s">
        <v>4211</v>
      </c>
      <c r="G1601" s="518"/>
      <c r="H1601" s="518"/>
      <c r="I1601" s="518"/>
      <c r="J1601" s="518"/>
      <c r="K1601" s="519"/>
      <c r="L1601" s="520">
        <v>21</v>
      </c>
      <c r="M1601" s="496" t="str">
        <f t="shared" si="57"/>
        <v>LED Recessed Downlights &lt; 1000 lm</v>
      </c>
      <c r="N1601" s="493" t="str">
        <f t="shared" si="58"/>
        <v>E</v>
      </c>
    </row>
    <row r="1602" spans="2:14" s="493" customFormat="1" ht="14.1" customHeight="1" x14ac:dyDescent="0.2">
      <c r="B1602" s="517" t="s">
        <v>4184</v>
      </c>
      <c r="D1602" s="518" t="s">
        <v>4212</v>
      </c>
      <c r="E1602" s="518"/>
      <c r="F1602" s="518" t="s">
        <v>4213</v>
      </c>
      <c r="G1602" s="518"/>
      <c r="H1602" s="518"/>
      <c r="I1602" s="518"/>
      <c r="J1602" s="518"/>
      <c r="K1602" s="519"/>
      <c r="L1602" s="520">
        <v>22</v>
      </c>
      <c r="M1602" s="496" t="str">
        <f t="shared" si="57"/>
        <v>LED Recessed Downlights &lt; 1000 lm</v>
      </c>
      <c r="N1602" s="493" t="str">
        <f t="shared" si="58"/>
        <v>E</v>
      </c>
    </row>
    <row r="1603" spans="2:14" s="493" customFormat="1" ht="14.1" customHeight="1" x14ac:dyDescent="0.2">
      <c r="B1603" s="517" t="s">
        <v>4184</v>
      </c>
      <c r="D1603" s="518" t="s">
        <v>4214</v>
      </c>
      <c r="E1603" s="518"/>
      <c r="F1603" s="518" t="s">
        <v>4215</v>
      </c>
      <c r="G1603" s="518"/>
      <c r="H1603" s="518"/>
      <c r="I1603" s="518"/>
      <c r="J1603" s="518"/>
      <c r="K1603" s="519"/>
      <c r="L1603" s="520">
        <v>23</v>
      </c>
      <c r="M1603" s="496" t="str">
        <f t="shared" si="57"/>
        <v>LED Recessed Downlights &lt; 1000 lm</v>
      </c>
      <c r="N1603" s="493" t="str">
        <f t="shared" si="58"/>
        <v>E</v>
      </c>
    </row>
    <row r="1604" spans="2:14" s="493" customFormat="1" ht="14.1" customHeight="1" x14ac:dyDescent="0.2">
      <c r="B1604" s="517" t="s">
        <v>4184</v>
      </c>
      <c r="D1604" s="518" t="s">
        <v>4216</v>
      </c>
      <c r="E1604" s="518"/>
      <c r="F1604" s="518" t="s">
        <v>4217</v>
      </c>
      <c r="G1604" s="518"/>
      <c r="H1604" s="518"/>
      <c r="I1604" s="518"/>
      <c r="J1604" s="518"/>
      <c r="K1604" s="519"/>
      <c r="L1604" s="520">
        <v>24</v>
      </c>
      <c r="M1604" s="496" t="str">
        <f t="shared" si="57"/>
        <v>LED Recessed Downlights &lt; 1000 lm</v>
      </c>
      <c r="N1604" s="493" t="str">
        <f t="shared" si="58"/>
        <v>E</v>
      </c>
    </row>
    <row r="1605" spans="2:14" s="493" customFormat="1" ht="14.1" customHeight="1" x14ac:dyDescent="0.2">
      <c r="B1605" s="517" t="s">
        <v>4184</v>
      </c>
      <c r="D1605" s="518" t="s">
        <v>4218</v>
      </c>
      <c r="E1605" s="518"/>
      <c r="F1605" s="518" t="s">
        <v>4219</v>
      </c>
      <c r="G1605" s="518"/>
      <c r="H1605" s="518"/>
      <c r="I1605" s="518"/>
      <c r="J1605" s="518"/>
      <c r="K1605" s="519"/>
      <c r="L1605" s="520">
        <v>25</v>
      </c>
      <c r="M1605" s="496" t="str">
        <f t="shared" si="57"/>
        <v>LED Recessed Downlights &lt; 1000 lm</v>
      </c>
      <c r="N1605" s="493" t="str">
        <f t="shared" si="58"/>
        <v>E</v>
      </c>
    </row>
    <row r="1606" spans="2:14" s="493" customFormat="1" ht="14.1" customHeight="1" x14ac:dyDescent="0.2">
      <c r="B1606" s="517" t="s">
        <v>4184</v>
      </c>
      <c r="D1606" s="518" t="s">
        <v>954</v>
      </c>
      <c r="E1606" s="518"/>
      <c r="F1606" s="518" t="s">
        <v>4220</v>
      </c>
      <c r="G1606" s="518"/>
      <c r="H1606" s="518"/>
      <c r="I1606" s="518"/>
      <c r="J1606" s="518"/>
      <c r="K1606" s="519"/>
      <c r="L1606" s="520">
        <v>7</v>
      </c>
      <c r="M1606" s="496" t="str">
        <f t="shared" si="57"/>
        <v>LED Recessed Downlights &lt; 1000 lm</v>
      </c>
      <c r="N1606" s="493" t="str">
        <f t="shared" si="58"/>
        <v>E</v>
      </c>
    </row>
    <row r="1607" spans="2:14" s="493" customFormat="1" ht="14.1" customHeight="1" x14ac:dyDescent="0.2">
      <c r="B1607" s="517" t="s">
        <v>4184</v>
      </c>
      <c r="D1607" s="518" t="s">
        <v>4221</v>
      </c>
      <c r="E1607" s="518"/>
      <c r="F1607" s="518" t="s">
        <v>4222</v>
      </c>
      <c r="G1607" s="518"/>
      <c r="H1607" s="518"/>
      <c r="I1607" s="518"/>
      <c r="J1607" s="518"/>
      <c r="K1607" s="519"/>
      <c r="L1607" s="520">
        <v>8</v>
      </c>
      <c r="M1607" s="496" t="str">
        <f t="shared" si="57"/>
        <v>LED Recessed Downlights &lt; 1000 lm</v>
      </c>
      <c r="N1607" s="493" t="str">
        <f t="shared" si="58"/>
        <v>E</v>
      </c>
    </row>
    <row r="1608" spans="2:14" s="493" customFormat="1" ht="14.1" customHeight="1" x14ac:dyDescent="0.2">
      <c r="B1608" s="517" t="s">
        <v>4184</v>
      </c>
      <c r="D1608" s="518" t="s">
        <v>4223</v>
      </c>
      <c r="E1608" s="518"/>
      <c r="F1608" s="518" t="s">
        <v>4224</v>
      </c>
      <c r="G1608" s="518"/>
      <c r="H1608" s="518"/>
      <c r="I1608" s="518"/>
      <c r="J1608" s="518"/>
      <c r="K1608" s="519"/>
      <c r="L1608" s="520">
        <v>9</v>
      </c>
      <c r="M1608" s="496" t="str">
        <f t="shared" si="57"/>
        <v>LED Recessed Downlights &lt; 1000 lm</v>
      </c>
      <c r="N1608" s="493" t="str">
        <f t="shared" si="58"/>
        <v>E</v>
      </c>
    </row>
    <row r="1609" spans="2:14" s="493" customFormat="1" ht="14.1" customHeight="1" x14ac:dyDescent="0.2">
      <c r="B1609" s="494" t="s">
        <v>4225</v>
      </c>
      <c r="C1609" s="484"/>
      <c r="D1609" s="484" t="s">
        <v>4226</v>
      </c>
      <c r="E1609" s="484"/>
      <c r="F1609" s="484" t="s">
        <v>4227</v>
      </c>
      <c r="G1609" s="484"/>
      <c r="H1609" s="484"/>
      <c r="I1609" s="484"/>
      <c r="J1609" s="484"/>
      <c r="L1609" s="496">
        <v>100</v>
      </c>
      <c r="M1609" s="496" t="str">
        <f t="shared" si="57"/>
        <v>LED Recessed Downlights &gt;= 1000 lm</v>
      </c>
      <c r="N1609" s="493" t="str">
        <f t="shared" si="58"/>
        <v>E</v>
      </c>
    </row>
    <row r="1610" spans="2:14" s="493" customFormat="1" ht="14.1" customHeight="1" x14ac:dyDescent="0.2">
      <c r="B1610" s="494" t="s">
        <v>4225</v>
      </c>
      <c r="C1610" s="484"/>
      <c r="D1610" s="484" t="s">
        <v>4228</v>
      </c>
      <c r="E1610" s="484"/>
      <c r="F1610" s="484" t="s">
        <v>4229</v>
      </c>
      <c r="G1610" s="484"/>
      <c r="H1610" s="484"/>
      <c r="I1610" s="484"/>
      <c r="J1610" s="484"/>
      <c r="L1610" s="496">
        <v>107</v>
      </c>
      <c r="M1610" s="496" t="str">
        <f t="shared" si="57"/>
        <v>LED Recessed Downlights &gt;= 1000 lm</v>
      </c>
      <c r="N1610" s="493" t="str">
        <f t="shared" si="58"/>
        <v>E</v>
      </c>
    </row>
    <row r="1611" spans="2:14" s="493" customFormat="1" ht="14.1" customHeight="1" x14ac:dyDescent="0.2">
      <c r="B1611" s="517" t="s">
        <v>4225</v>
      </c>
      <c r="D1611" s="518" t="s">
        <v>4192</v>
      </c>
      <c r="E1611" s="518"/>
      <c r="F1611" s="518" t="s">
        <v>4193</v>
      </c>
      <c r="G1611" s="518"/>
      <c r="H1611" s="518"/>
      <c r="I1611" s="518"/>
      <c r="J1611" s="518"/>
      <c r="K1611" s="519"/>
      <c r="L1611" s="520">
        <v>12</v>
      </c>
      <c r="M1611" s="496" t="str">
        <f t="shared" si="57"/>
        <v>LED Recessed Downlights &gt;= 1000 lm</v>
      </c>
      <c r="N1611" s="493" t="str">
        <f t="shared" si="58"/>
        <v>E</v>
      </c>
    </row>
    <row r="1612" spans="2:14" s="493" customFormat="1" ht="14.1" customHeight="1" x14ac:dyDescent="0.2">
      <c r="B1612" s="517" t="s">
        <v>4225</v>
      </c>
      <c r="D1612" s="518" t="s">
        <v>4194</v>
      </c>
      <c r="E1612" s="518"/>
      <c r="F1612" s="518" t="s">
        <v>4195</v>
      </c>
      <c r="G1612" s="518"/>
      <c r="H1612" s="518"/>
      <c r="I1612" s="518"/>
      <c r="J1612" s="518"/>
      <c r="K1612" s="519"/>
      <c r="L1612" s="520">
        <v>13</v>
      </c>
      <c r="M1612" s="496" t="str">
        <f t="shared" si="57"/>
        <v>LED Recessed Downlights &gt;= 1000 lm</v>
      </c>
      <c r="N1612" s="493" t="str">
        <f t="shared" si="58"/>
        <v>E</v>
      </c>
    </row>
    <row r="1613" spans="2:14" s="493" customFormat="1" ht="14.1" customHeight="1" x14ac:dyDescent="0.2">
      <c r="B1613" s="517" t="s">
        <v>4225</v>
      </c>
      <c r="D1613" s="518" t="s">
        <v>4196</v>
      </c>
      <c r="E1613" s="518"/>
      <c r="F1613" s="518" t="s">
        <v>4197</v>
      </c>
      <c r="G1613" s="518"/>
      <c r="H1613" s="518"/>
      <c r="I1613" s="518"/>
      <c r="J1613" s="518"/>
      <c r="K1613" s="519"/>
      <c r="L1613" s="520">
        <v>14</v>
      </c>
      <c r="M1613" s="496" t="str">
        <f t="shared" si="57"/>
        <v>LED Recessed Downlights &gt;= 1000 lm</v>
      </c>
      <c r="N1613" s="493" t="str">
        <f t="shared" si="58"/>
        <v>E</v>
      </c>
    </row>
    <row r="1614" spans="2:14" s="493" customFormat="1" ht="14.1" customHeight="1" x14ac:dyDescent="0.2">
      <c r="B1614" s="517" t="s">
        <v>4225</v>
      </c>
      <c r="D1614" s="518" t="s">
        <v>4198</v>
      </c>
      <c r="E1614" s="518"/>
      <c r="F1614" s="518" t="s">
        <v>4199</v>
      </c>
      <c r="G1614" s="518"/>
      <c r="H1614" s="518"/>
      <c r="I1614" s="518"/>
      <c r="J1614" s="518"/>
      <c r="K1614" s="519"/>
      <c r="L1614" s="520">
        <v>15</v>
      </c>
      <c r="M1614" s="496" t="str">
        <f t="shared" si="57"/>
        <v>LED Recessed Downlights &gt;= 1000 lm</v>
      </c>
      <c r="N1614" s="493" t="str">
        <f t="shared" si="58"/>
        <v>E</v>
      </c>
    </row>
    <row r="1615" spans="2:14" s="493" customFormat="1" ht="14.1" customHeight="1" x14ac:dyDescent="0.2">
      <c r="B1615" s="517" t="s">
        <v>4225</v>
      </c>
      <c r="D1615" s="518" t="s">
        <v>4200</v>
      </c>
      <c r="E1615" s="518"/>
      <c r="F1615" s="518" t="s">
        <v>4201</v>
      </c>
      <c r="G1615" s="518"/>
      <c r="H1615" s="518"/>
      <c r="I1615" s="518"/>
      <c r="J1615" s="518"/>
      <c r="K1615" s="519"/>
      <c r="L1615" s="520">
        <v>16</v>
      </c>
      <c r="M1615" s="496" t="str">
        <f t="shared" si="57"/>
        <v>LED Recessed Downlights &gt;= 1000 lm</v>
      </c>
      <c r="N1615" s="493" t="str">
        <f t="shared" si="58"/>
        <v>E</v>
      </c>
    </row>
    <row r="1616" spans="2:14" s="493" customFormat="1" ht="14.1" customHeight="1" x14ac:dyDescent="0.2">
      <c r="B1616" s="517" t="s">
        <v>4225</v>
      </c>
      <c r="D1616" s="518" t="s">
        <v>4202</v>
      </c>
      <c r="E1616" s="518"/>
      <c r="F1616" s="518" t="s">
        <v>4203</v>
      </c>
      <c r="G1616" s="518"/>
      <c r="H1616" s="518"/>
      <c r="I1616" s="518"/>
      <c r="J1616" s="518"/>
      <c r="K1616" s="519"/>
      <c r="L1616" s="520">
        <v>17</v>
      </c>
      <c r="M1616" s="496" t="str">
        <f t="shared" si="57"/>
        <v>LED Recessed Downlights &gt;= 1000 lm</v>
      </c>
      <c r="N1616" s="493" t="str">
        <f t="shared" si="58"/>
        <v>E</v>
      </c>
    </row>
    <row r="1617" spans="2:14" s="493" customFormat="1" ht="14.1" customHeight="1" x14ac:dyDescent="0.2">
      <c r="B1617" s="517" t="s">
        <v>4225</v>
      </c>
      <c r="D1617" s="518" t="s">
        <v>4204</v>
      </c>
      <c r="E1617" s="518"/>
      <c r="F1617" s="518" t="s">
        <v>4205</v>
      </c>
      <c r="G1617" s="518"/>
      <c r="H1617" s="518"/>
      <c r="I1617" s="518"/>
      <c r="J1617" s="518"/>
      <c r="K1617" s="519"/>
      <c r="L1617" s="520">
        <v>18</v>
      </c>
      <c r="M1617" s="496" t="str">
        <f t="shared" si="57"/>
        <v>LED Recessed Downlights &gt;= 1000 lm</v>
      </c>
      <c r="N1617" s="493" t="str">
        <f t="shared" si="58"/>
        <v>E</v>
      </c>
    </row>
    <row r="1618" spans="2:14" s="493" customFormat="1" ht="14.1" customHeight="1" x14ac:dyDescent="0.2">
      <c r="B1618" s="517" t="s">
        <v>4225</v>
      </c>
      <c r="D1618" s="518" t="s">
        <v>4206</v>
      </c>
      <c r="E1618" s="518"/>
      <c r="F1618" s="518" t="s">
        <v>4207</v>
      </c>
      <c r="G1618" s="518"/>
      <c r="H1618" s="518"/>
      <c r="I1618" s="518"/>
      <c r="J1618" s="518"/>
      <c r="K1618" s="519"/>
      <c r="L1618" s="520">
        <v>19</v>
      </c>
      <c r="M1618" s="496" t="str">
        <f t="shared" si="57"/>
        <v>LED Recessed Downlights &gt;= 1000 lm</v>
      </c>
      <c r="N1618" s="493" t="str">
        <f t="shared" si="58"/>
        <v>E</v>
      </c>
    </row>
    <row r="1619" spans="2:14" s="493" customFormat="1" ht="14.1" customHeight="1" x14ac:dyDescent="0.2">
      <c r="B1619" s="517" t="s">
        <v>4225</v>
      </c>
      <c r="D1619" s="518" t="s">
        <v>4208</v>
      </c>
      <c r="E1619" s="518"/>
      <c r="F1619" s="518" t="s">
        <v>4209</v>
      </c>
      <c r="G1619" s="518"/>
      <c r="H1619" s="518"/>
      <c r="I1619" s="518"/>
      <c r="J1619" s="518"/>
      <c r="K1619" s="519"/>
      <c r="L1619" s="520">
        <v>20</v>
      </c>
      <c r="M1619" s="496" t="str">
        <f t="shared" si="57"/>
        <v>LED Recessed Downlights &gt;= 1000 lm</v>
      </c>
      <c r="N1619" s="493" t="str">
        <f t="shared" si="58"/>
        <v>E</v>
      </c>
    </row>
    <row r="1620" spans="2:14" s="493" customFormat="1" ht="14.1" customHeight="1" x14ac:dyDescent="0.2">
      <c r="B1620" s="517" t="s">
        <v>4225</v>
      </c>
      <c r="D1620" s="518" t="s">
        <v>4210</v>
      </c>
      <c r="E1620" s="518"/>
      <c r="F1620" s="518" t="s">
        <v>4211</v>
      </c>
      <c r="G1620" s="518"/>
      <c r="H1620" s="518"/>
      <c r="I1620" s="518"/>
      <c r="J1620" s="518"/>
      <c r="K1620" s="519"/>
      <c r="L1620" s="520">
        <v>21</v>
      </c>
      <c r="M1620" s="496" t="str">
        <f t="shared" si="57"/>
        <v>LED Recessed Downlights &gt;= 1000 lm</v>
      </c>
      <c r="N1620" s="493" t="str">
        <f t="shared" si="58"/>
        <v>E</v>
      </c>
    </row>
    <row r="1621" spans="2:14" s="493" customFormat="1" ht="14.1" customHeight="1" x14ac:dyDescent="0.2">
      <c r="B1621" s="517" t="s">
        <v>4225</v>
      </c>
      <c r="D1621" s="518" t="s">
        <v>4212</v>
      </c>
      <c r="E1621" s="518"/>
      <c r="F1621" s="518" t="s">
        <v>4213</v>
      </c>
      <c r="G1621" s="518"/>
      <c r="H1621" s="518"/>
      <c r="I1621" s="518"/>
      <c r="J1621" s="518"/>
      <c r="K1621" s="519"/>
      <c r="L1621" s="520">
        <v>22</v>
      </c>
      <c r="M1621" s="496" t="str">
        <f t="shared" si="57"/>
        <v>LED Recessed Downlights &gt;= 1000 lm</v>
      </c>
      <c r="N1621" s="493" t="str">
        <f t="shared" si="58"/>
        <v>E</v>
      </c>
    </row>
    <row r="1622" spans="2:14" s="493" customFormat="1" ht="14.1" customHeight="1" x14ac:dyDescent="0.2">
      <c r="B1622" s="517" t="s">
        <v>4225</v>
      </c>
      <c r="D1622" s="518" t="s">
        <v>4214</v>
      </c>
      <c r="E1622" s="518"/>
      <c r="F1622" s="518" t="s">
        <v>4215</v>
      </c>
      <c r="G1622" s="518"/>
      <c r="H1622" s="518"/>
      <c r="I1622" s="518"/>
      <c r="J1622" s="518"/>
      <c r="K1622" s="519"/>
      <c r="L1622" s="520">
        <v>23</v>
      </c>
      <c r="M1622" s="496" t="str">
        <f t="shared" si="57"/>
        <v>LED Recessed Downlights &gt;= 1000 lm</v>
      </c>
      <c r="N1622" s="493" t="str">
        <f t="shared" si="58"/>
        <v>E</v>
      </c>
    </row>
    <row r="1623" spans="2:14" s="493" customFormat="1" ht="14.1" customHeight="1" x14ac:dyDescent="0.2">
      <c r="B1623" s="517" t="s">
        <v>4225</v>
      </c>
      <c r="D1623" s="518" t="s">
        <v>4216</v>
      </c>
      <c r="E1623" s="518"/>
      <c r="F1623" s="518" t="s">
        <v>4217</v>
      </c>
      <c r="G1623" s="518"/>
      <c r="H1623" s="518"/>
      <c r="I1623" s="518"/>
      <c r="J1623" s="518"/>
      <c r="K1623" s="519"/>
      <c r="L1623" s="520">
        <v>24</v>
      </c>
      <c r="M1623" s="496" t="str">
        <f t="shared" si="57"/>
        <v>LED Recessed Downlights &gt;= 1000 lm</v>
      </c>
      <c r="N1623" s="493" t="str">
        <f t="shared" si="58"/>
        <v>E</v>
      </c>
    </row>
    <row r="1624" spans="2:14" s="493" customFormat="1" ht="14.1" customHeight="1" x14ac:dyDescent="0.2">
      <c r="B1624" s="517" t="s">
        <v>4225</v>
      </c>
      <c r="D1624" s="518" t="s">
        <v>4218</v>
      </c>
      <c r="E1624" s="518"/>
      <c r="F1624" s="518" t="s">
        <v>4219</v>
      </c>
      <c r="G1624" s="518"/>
      <c r="H1624" s="518"/>
      <c r="I1624" s="518"/>
      <c r="J1624" s="518"/>
      <c r="K1624" s="519"/>
      <c r="L1624" s="520">
        <v>25</v>
      </c>
      <c r="M1624" s="496" t="str">
        <f t="shared" si="57"/>
        <v>LED Recessed Downlights &gt;= 1000 lm</v>
      </c>
      <c r="N1624" s="493" t="str">
        <f t="shared" si="58"/>
        <v>E</v>
      </c>
    </row>
    <row r="1625" spans="2:14" s="493" customFormat="1" ht="14.1" customHeight="1" x14ac:dyDescent="0.2">
      <c r="B1625" s="517" t="s">
        <v>4225</v>
      </c>
      <c r="D1625" s="518" t="s">
        <v>4230</v>
      </c>
      <c r="E1625" s="518"/>
      <c r="F1625" s="518" t="s">
        <v>4231</v>
      </c>
      <c r="G1625" s="518"/>
      <c r="H1625" s="518"/>
      <c r="I1625" s="518"/>
      <c r="J1625" s="518"/>
      <c r="K1625" s="519"/>
      <c r="L1625" s="520">
        <v>26</v>
      </c>
      <c r="M1625" s="496" t="str">
        <f t="shared" si="57"/>
        <v>LED Recessed Downlights &gt;= 1000 lm</v>
      </c>
      <c r="N1625" s="493" t="str">
        <f t="shared" si="58"/>
        <v>E</v>
      </c>
    </row>
    <row r="1626" spans="2:14" s="493" customFormat="1" ht="14.1" customHeight="1" x14ac:dyDescent="0.2">
      <c r="B1626" s="517" t="s">
        <v>4225</v>
      </c>
      <c r="D1626" s="518" t="s">
        <v>4232</v>
      </c>
      <c r="E1626" s="518"/>
      <c r="F1626" s="518" t="s">
        <v>4233</v>
      </c>
      <c r="G1626" s="518"/>
      <c r="H1626" s="518"/>
      <c r="I1626" s="518"/>
      <c r="J1626" s="518"/>
      <c r="K1626" s="519"/>
      <c r="L1626" s="520">
        <v>27</v>
      </c>
      <c r="M1626" s="496" t="str">
        <f t="shared" si="57"/>
        <v>LED Recessed Downlights &gt;= 1000 lm</v>
      </c>
      <c r="N1626" s="493" t="str">
        <f t="shared" si="58"/>
        <v>E</v>
      </c>
    </row>
    <row r="1627" spans="2:14" s="493" customFormat="1" ht="14.1" customHeight="1" x14ac:dyDescent="0.2">
      <c r="B1627" s="517" t="s">
        <v>4225</v>
      </c>
      <c r="D1627" s="518" t="s">
        <v>4234</v>
      </c>
      <c r="E1627" s="518"/>
      <c r="F1627" s="518" t="s">
        <v>4235</v>
      </c>
      <c r="G1627" s="518"/>
      <c r="H1627" s="518"/>
      <c r="I1627" s="518"/>
      <c r="J1627" s="518"/>
      <c r="K1627" s="519"/>
      <c r="L1627" s="520">
        <v>28</v>
      </c>
      <c r="M1627" s="496" t="str">
        <f t="shared" si="57"/>
        <v>LED Recessed Downlights &gt;= 1000 lm</v>
      </c>
      <c r="N1627" s="493" t="str">
        <f t="shared" si="58"/>
        <v>E</v>
      </c>
    </row>
    <row r="1628" spans="2:14" s="493" customFormat="1" ht="14.1" customHeight="1" x14ac:dyDescent="0.2">
      <c r="B1628" s="517" t="s">
        <v>4225</v>
      </c>
      <c r="D1628" s="518" t="s">
        <v>4236</v>
      </c>
      <c r="E1628" s="518"/>
      <c r="F1628" s="518" t="s">
        <v>4237</v>
      </c>
      <c r="G1628" s="518"/>
      <c r="H1628" s="518"/>
      <c r="I1628" s="518"/>
      <c r="J1628" s="518"/>
      <c r="K1628" s="519"/>
      <c r="L1628" s="520">
        <v>29</v>
      </c>
      <c r="M1628" s="496" t="str">
        <f t="shared" si="57"/>
        <v>LED Recessed Downlights &gt;= 1000 lm</v>
      </c>
      <c r="N1628" s="493" t="str">
        <f t="shared" si="58"/>
        <v>E</v>
      </c>
    </row>
    <row r="1629" spans="2:14" s="493" customFormat="1" ht="14.1" customHeight="1" x14ac:dyDescent="0.2">
      <c r="B1629" s="517" t="s">
        <v>4225</v>
      </c>
      <c r="D1629" s="518" t="s">
        <v>4238</v>
      </c>
      <c r="E1629" s="518"/>
      <c r="F1629" s="518" t="s">
        <v>4239</v>
      </c>
      <c r="G1629" s="518"/>
      <c r="H1629" s="518"/>
      <c r="I1629" s="518"/>
      <c r="J1629" s="518"/>
      <c r="K1629" s="519"/>
      <c r="L1629" s="520">
        <v>30</v>
      </c>
      <c r="M1629" s="496" t="str">
        <f t="shared" si="57"/>
        <v>LED Recessed Downlights &gt;= 1000 lm</v>
      </c>
      <c r="N1629" s="493" t="str">
        <f t="shared" si="58"/>
        <v>E</v>
      </c>
    </row>
    <row r="1630" spans="2:14" s="493" customFormat="1" ht="14.1" customHeight="1" x14ac:dyDescent="0.2">
      <c r="B1630" s="517" t="s">
        <v>4225</v>
      </c>
      <c r="D1630" s="518" t="s">
        <v>4240</v>
      </c>
      <c r="E1630" s="518"/>
      <c r="F1630" s="518" t="s">
        <v>4241</v>
      </c>
      <c r="G1630" s="518"/>
      <c r="H1630" s="518"/>
      <c r="I1630" s="518"/>
      <c r="J1630" s="518"/>
      <c r="K1630" s="519"/>
      <c r="L1630" s="520">
        <v>31</v>
      </c>
      <c r="M1630" s="496" t="str">
        <f t="shared" si="57"/>
        <v>LED Recessed Downlights &gt;= 1000 lm</v>
      </c>
      <c r="N1630" s="493" t="str">
        <f t="shared" si="58"/>
        <v>E</v>
      </c>
    </row>
    <row r="1631" spans="2:14" s="493" customFormat="1" ht="14.1" customHeight="1" x14ac:dyDescent="0.2">
      <c r="B1631" s="517" t="s">
        <v>4225</v>
      </c>
      <c r="D1631" s="518" t="s">
        <v>4242</v>
      </c>
      <c r="E1631" s="518"/>
      <c r="F1631" s="518" t="s">
        <v>4243</v>
      </c>
      <c r="G1631" s="518"/>
      <c r="H1631" s="518"/>
      <c r="I1631" s="518"/>
      <c r="J1631" s="518"/>
      <c r="K1631" s="519"/>
      <c r="L1631" s="520">
        <v>32</v>
      </c>
      <c r="M1631" s="496" t="str">
        <f t="shared" si="57"/>
        <v>LED Recessed Downlights &gt;= 1000 lm</v>
      </c>
      <c r="N1631" s="493" t="str">
        <f t="shared" si="58"/>
        <v>E</v>
      </c>
    </row>
    <row r="1632" spans="2:14" s="493" customFormat="1" ht="14.1" customHeight="1" x14ac:dyDescent="0.2">
      <c r="B1632" s="517" t="s">
        <v>4225</v>
      </c>
      <c r="D1632" s="518" t="s">
        <v>4244</v>
      </c>
      <c r="E1632" s="518"/>
      <c r="F1632" s="518" t="s">
        <v>4245</v>
      </c>
      <c r="G1632" s="518"/>
      <c r="H1632" s="518"/>
      <c r="I1632" s="518"/>
      <c r="J1632" s="518"/>
      <c r="K1632" s="519"/>
      <c r="L1632" s="520">
        <v>33</v>
      </c>
      <c r="M1632" s="496" t="str">
        <f t="shared" si="57"/>
        <v>LED Recessed Downlights &gt;= 1000 lm</v>
      </c>
      <c r="N1632" s="493" t="str">
        <f t="shared" si="58"/>
        <v>E</v>
      </c>
    </row>
    <row r="1633" spans="2:14" s="493" customFormat="1" ht="14.1" customHeight="1" x14ac:dyDescent="0.2">
      <c r="B1633" s="517" t="s">
        <v>4225</v>
      </c>
      <c r="D1633" s="518" t="s">
        <v>4246</v>
      </c>
      <c r="E1633" s="518"/>
      <c r="F1633" s="518" t="s">
        <v>4247</v>
      </c>
      <c r="G1633" s="518"/>
      <c r="H1633" s="518"/>
      <c r="I1633" s="518"/>
      <c r="J1633" s="518"/>
      <c r="K1633" s="519"/>
      <c r="L1633" s="520">
        <v>34</v>
      </c>
      <c r="M1633" s="496" t="str">
        <f t="shared" si="57"/>
        <v>LED Recessed Downlights &gt;= 1000 lm</v>
      </c>
      <c r="N1633" s="493" t="str">
        <f t="shared" si="58"/>
        <v>E</v>
      </c>
    </row>
    <row r="1634" spans="2:14" s="493" customFormat="1" ht="14.1" customHeight="1" x14ac:dyDescent="0.2">
      <c r="B1634" s="517" t="s">
        <v>4225</v>
      </c>
      <c r="D1634" s="518" t="s">
        <v>4248</v>
      </c>
      <c r="E1634" s="518"/>
      <c r="F1634" s="518" t="s">
        <v>4249</v>
      </c>
      <c r="G1634" s="518"/>
      <c r="H1634" s="518"/>
      <c r="I1634" s="518"/>
      <c r="J1634" s="518"/>
      <c r="K1634" s="519"/>
      <c r="L1634" s="520">
        <v>35</v>
      </c>
      <c r="M1634" s="496" t="str">
        <f t="shared" si="57"/>
        <v>LED Recessed Downlights &gt;= 1000 lm</v>
      </c>
      <c r="N1634" s="493" t="str">
        <f t="shared" si="58"/>
        <v>E</v>
      </c>
    </row>
    <row r="1635" spans="2:14" s="493" customFormat="1" ht="14.1" customHeight="1" x14ac:dyDescent="0.2">
      <c r="B1635" s="517" t="s">
        <v>4225</v>
      </c>
      <c r="D1635" s="518" t="s">
        <v>4250</v>
      </c>
      <c r="E1635" s="518"/>
      <c r="F1635" s="518" t="s">
        <v>4251</v>
      </c>
      <c r="G1635" s="518"/>
      <c r="H1635" s="518"/>
      <c r="I1635" s="518"/>
      <c r="J1635" s="518"/>
      <c r="K1635" s="519"/>
      <c r="L1635" s="520">
        <v>36</v>
      </c>
      <c r="M1635" s="496" t="str">
        <f t="shared" si="57"/>
        <v>LED Recessed Downlights &gt;= 1000 lm</v>
      </c>
      <c r="N1635" s="493" t="str">
        <f t="shared" si="58"/>
        <v>E</v>
      </c>
    </row>
    <row r="1636" spans="2:14" s="493" customFormat="1" ht="14.1" customHeight="1" x14ac:dyDescent="0.2">
      <c r="B1636" s="517" t="s">
        <v>4225</v>
      </c>
      <c r="D1636" s="518" t="s">
        <v>4252</v>
      </c>
      <c r="E1636" s="518"/>
      <c r="F1636" s="518" t="s">
        <v>4253</v>
      </c>
      <c r="G1636" s="518"/>
      <c r="H1636" s="518"/>
      <c r="I1636" s="518"/>
      <c r="J1636" s="518"/>
      <c r="K1636" s="519"/>
      <c r="L1636" s="520">
        <v>37</v>
      </c>
      <c r="M1636" s="496" t="str">
        <f t="shared" si="57"/>
        <v>LED Recessed Downlights &gt;= 1000 lm</v>
      </c>
      <c r="N1636" s="493" t="str">
        <f t="shared" si="58"/>
        <v>E</v>
      </c>
    </row>
    <row r="1637" spans="2:14" s="493" customFormat="1" ht="14.1" customHeight="1" x14ac:dyDescent="0.2">
      <c r="B1637" s="517" t="s">
        <v>4225</v>
      </c>
      <c r="D1637" s="518" t="s">
        <v>4254</v>
      </c>
      <c r="E1637" s="518"/>
      <c r="F1637" s="518" t="s">
        <v>4255</v>
      </c>
      <c r="G1637" s="518"/>
      <c r="H1637" s="518"/>
      <c r="I1637" s="518"/>
      <c r="J1637" s="518"/>
      <c r="K1637" s="519"/>
      <c r="L1637" s="520">
        <v>38</v>
      </c>
      <c r="M1637" s="496" t="str">
        <f t="shared" si="57"/>
        <v>LED Recessed Downlights &gt;= 1000 lm</v>
      </c>
      <c r="N1637" s="493" t="str">
        <f t="shared" si="58"/>
        <v>E</v>
      </c>
    </row>
    <row r="1638" spans="2:14" s="493" customFormat="1" ht="14.1" customHeight="1" x14ac:dyDescent="0.2">
      <c r="B1638" s="517" t="s">
        <v>4225</v>
      </c>
      <c r="D1638" s="518" t="s">
        <v>4256</v>
      </c>
      <c r="E1638" s="518"/>
      <c r="F1638" s="518" t="s">
        <v>4257</v>
      </c>
      <c r="G1638" s="518"/>
      <c r="H1638" s="518"/>
      <c r="I1638" s="518"/>
      <c r="J1638" s="518"/>
      <c r="K1638" s="519"/>
      <c r="L1638" s="520">
        <v>39</v>
      </c>
      <c r="M1638" s="496" t="str">
        <f t="shared" si="57"/>
        <v>LED Recessed Downlights &gt;= 1000 lm</v>
      </c>
      <c r="N1638" s="493" t="str">
        <f t="shared" si="58"/>
        <v>E</v>
      </c>
    </row>
    <row r="1639" spans="2:14" s="493" customFormat="1" ht="14.1" customHeight="1" x14ac:dyDescent="0.2">
      <c r="B1639" s="517" t="s">
        <v>4225</v>
      </c>
      <c r="D1639" s="518" t="s">
        <v>4258</v>
      </c>
      <c r="E1639" s="518"/>
      <c r="F1639" s="518" t="s">
        <v>4259</v>
      </c>
      <c r="G1639" s="518"/>
      <c r="H1639" s="518"/>
      <c r="I1639" s="518"/>
      <c r="J1639" s="518"/>
      <c r="K1639" s="519"/>
      <c r="L1639" s="520">
        <v>40</v>
      </c>
      <c r="M1639" s="496" t="str">
        <f t="shared" si="57"/>
        <v>LED Recessed Downlights &gt;= 1000 lm</v>
      </c>
      <c r="N1639" s="493" t="str">
        <f t="shared" si="58"/>
        <v>E</v>
      </c>
    </row>
    <row r="1640" spans="2:14" s="493" customFormat="1" ht="14.1" customHeight="1" x14ac:dyDescent="0.2">
      <c r="B1640" s="517" t="s">
        <v>4225</v>
      </c>
      <c r="D1640" s="518" t="s">
        <v>4260</v>
      </c>
      <c r="E1640" s="518"/>
      <c r="F1640" s="518" t="s">
        <v>4261</v>
      </c>
      <c r="G1640" s="518"/>
      <c r="H1640" s="518"/>
      <c r="I1640" s="518"/>
      <c r="J1640" s="518"/>
      <c r="K1640" s="519"/>
      <c r="L1640" s="520">
        <v>41</v>
      </c>
      <c r="M1640" s="496" t="str">
        <f t="shared" si="57"/>
        <v>LED Recessed Downlights &gt;= 1000 lm</v>
      </c>
      <c r="N1640" s="493" t="str">
        <f t="shared" si="58"/>
        <v>E</v>
      </c>
    </row>
    <row r="1641" spans="2:14" s="493" customFormat="1" ht="14.1" customHeight="1" x14ac:dyDescent="0.2">
      <c r="B1641" s="517" t="s">
        <v>4225</v>
      </c>
      <c r="D1641" s="518" t="s">
        <v>4262</v>
      </c>
      <c r="E1641" s="518"/>
      <c r="F1641" s="518" t="s">
        <v>4263</v>
      </c>
      <c r="G1641" s="518"/>
      <c r="H1641" s="518"/>
      <c r="I1641" s="518"/>
      <c r="J1641" s="518"/>
      <c r="K1641" s="519"/>
      <c r="L1641" s="520">
        <v>42</v>
      </c>
      <c r="M1641" s="496" t="str">
        <f t="shared" si="57"/>
        <v>LED Recessed Downlights &gt;= 1000 lm</v>
      </c>
      <c r="N1641" s="493" t="str">
        <f t="shared" si="58"/>
        <v>E</v>
      </c>
    </row>
    <row r="1642" spans="2:14" s="493" customFormat="1" ht="14.1" customHeight="1" x14ac:dyDescent="0.2">
      <c r="B1642" s="517" t="s">
        <v>4225</v>
      </c>
      <c r="D1642" s="518" t="s">
        <v>4264</v>
      </c>
      <c r="E1642" s="518"/>
      <c r="F1642" s="518" t="s">
        <v>4265</v>
      </c>
      <c r="G1642" s="518"/>
      <c r="H1642" s="518"/>
      <c r="I1642" s="518"/>
      <c r="J1642" s="518"/>
      <c r="K1642" s="519"/>
      <c r="L1642" s="520">
        <v>43</v>
      </c>
      <c r="M1642" s="496" t="str">
        <f t="shared" si="57"/>
        <v>LED Recessed Downlights &gt;= 1000 lm</v>
      </c>
      <c r="N1642" s="493" t="str">
        <f t="shared" si="58"/>
        <v>E</v>
      </c>
    </row>
    <row r="1643" spans="2:14" s="493" customFormat="1" ht="14.1" customHeight="1" x14ac:dyDescent="0.2">
      <c r="B1643" s="517" t="s">
        <v>4225</v>
      </c>
      <c r="D1643" s="518" t="s">
        <v>4266</v>
      </c>
      <c r="E1643" s="518"/>
      <c r="F1643" s="518" t="s">
        <v>4267</v>
      </c>
      <c r="G1643" s="518"/>
      <c r="H1643" s="518"/>
      <c r="I1643" s="518"/>
      <c r="J1643" s="518"/>
      <c r="K1643" s="519"/>
      <c r="L1643" s="520">
        <v>44</v>
      </c>
      <c r="M1643" s="496" t="str">
        <f t="shared" si="57"/>
        <v>LED Recessed Downlights &gt;= 1000 lm</v>
      </c>
      <c r="N1643" s="493" t="str">
        <f t="shared" si="58"/>
        <v>E</v>
      </c>
    </row>
    <row r="1644" spans="2:14" s="493" customFormat="1" ht="14.1" customHeight="1" x14ac:dyDescent="0.2">
      <c r="B1644" s="517" t="s">
        <v>4225</v>
      </c>
      <c r="D1644" s="518" t="s">
        <v>4268</v>
      </c>
      <c r="E1644" s="518"/>
      <c r="F1644" s="518" t="s">
        <v>4269</v>
      </c>
      <c r="G1644" s="518"/>
      <c r="H1644" s="518"/>
      <c r="I1644" s="518"/>
      <c r="J1644" s="518"/>
      <c r="K1644" s="519"/>
      <c r="L1644" s="520">
        <v>45</v>
      </c>
      <c r="M1644" s="496" t="str">
        <f t="shared" ref="M1644:M1707" si="59">B1644</f>
        <v>LED Recessed Downlights &gt;= 1000 lm</v>
      </c>
      <c r="N1644" s="493" t="str">
        <f t="shared" ref="N1644:N1707" si="60">MID(D1644,3,1)</f>
        <v>E</v>
      </c>
    </row>
    <row r="1645" spans="2:14" s="493" customFormat="1" ht="14.1" customHeight="1" x14ac:dyDescent="0.2">
      <c r="B1645" s="517" t="s">
        <v>4225</v>
      </c>
      <c r="D1645" s="518" t="s">
        <v>4270</v>
      </c>
      <c r="E1645" s="518"/>
      <c r="F1645" s="518" t="s">
        <v>4271</v>
      </c>
      <c r="G1645" s="518"/>
      <c r="H1645" s="518"/>
      <c r="I1645" s="518"/>
      <c r="J1645" s="518"/>
      <c r="K1645" s="519"/>
      <c r="L1645" s="520">
        <v>46</v>
      </c>
      <c r="M1645" s="496" t="str">
        <f t="shared" si="59"/>
        <v>LED Recessed Downlights &gt;= 1000 lm</v>
      </c>
      <c r="N1645" s="493" t="str">
        <f t="shared" si="60"/>
        <v>E</v>
      </c>
    </row>
    <row r="1646" spans="2:14" s="493" customFormat="1" ht="14.1" customHeight="1" x14ac:dyDescent="0.2">
      <c r="B1646" s="517" t="s">
        <v>4225</v>
      </c>
      <c r="D1646" s="518" t="s">
        <v>4272</v>
      </c>
      <c r="E1646" s="518"/>
      <c r="F1646" s="518" t="s">
        <v>4273</v>
      </c>
      <c r="G1646" s="518"/>
      <c r="H1646" s="518"/>
      <c r="I1646" s="518"/>
      <c r="J1646" s="518"/>
      <c r="K1646" s="519"/>
      <c r="L1646" s="520">
        <v>47</v>
      </c>
      <c r="M1646" s="496" t="str">
        <f t="shared" si="59"/>
        <v>LED Recessed Downlights &gt;= 1000 lm</v>
      </c>
      <c r="N1646" s="493" t="str">
        <f t="shared" si="60"/>
        <v>E</v>
      </c>
    </row>
    <row r="1647" spans="2:14" s="493" customFormat="1" ht="14.1" customHeight="1" x14ac:dyDescent="0.2">
      <c r="B1647" s="494" t="s">
        <v>4225</v>
      </c>
      <c r="D1647" s="518" t="s">
        <v>4274</v>
      </c>
      <c r="E1647" s="518"/>
      <c r="F1647" s="518" t="s">
        <v>4275</v>
      </c>
      <c r="G1647" s="518"/>
      <c r="H1647" s="518"/>
      <c r="I1647" s="518"/>
      <c r="J1647" s="518"/>
      <c r="L1647" s="520">
        <v>48</v>
      </c>
      <c r="M1647" s="496" t="str">
        <f t="shared" si="59"/>
        <v>LED Recessed Downlights &gt;= 1000 lm</v>
      </c>
      <c r="N1647" s="493" t="str">
        <f t="shared" si="60"/>
        <v>E</v>
      </c>
    </row>
    <row r="1648" spans="2:14" s="493" customFormat="1" ht="14.1" customHeight="1" x14ac:dyDescent="0.2">
      <c r="B1648" s="494" t="s">
        <v>4225</v>
      </c>
      <c r="D1648" s="518" t="s">
        <v>4276</v>
      </c>
      <c r="E1648" s="518"/>
      <c r="F1648" s="518" t="s">
        <v>4277</v>
      </c>
      <c r="G1648" s="518"/>
      <c r="H1648" s="518"/>
      <c r="I1648" s="518"/>
      <c r="J1648" s="518"/>
      <c r="L1648" s="520">
        <v>49</v>
      </c>
      <c r="M1648" s="496" t="str">
        <f t="shared" si="59"/>
        <v>LED Recessed Downlights &gt;= 1000 lm</v>
      </c>
      <c r="N1648" s="493" t="str">
        <f t="shared" si="60"/>
        <v>E</v>
      </c>
    </row>
    <row r="1649" spans="2:14" s="493" customFormat="1" ht="14.1" customHeight="1" x14ac:dyDescent="0.2">
      <c r="B1649" s="494" t="s">
        <v>4225</v>
      </c>
      <c r="D1649" s="518" t="s">
        <v>4278</v>
      </c>
      <c r="E1649" s="518"/>
      <c r="F1649" s="518" t="s">
        <v>4279</v>
      </c>
      <c r="G1649" s="518"/>
      <c r="H1649" s="518"/>
      <c r="I1649" s="518"/>
      <c r="J1649" s="518"/>
      <c r="L1649" s="520">
        <v>50</v>
      </c>
      <c r="M1649" s="496" t="str">
        <f t="shared" si="59"/>
        <v>LED Recessed Downlights &gt;= 1000 lm</v>
      </c>
      <c r="N1649" s="493" t="str">
        <f t="shared" si="60"/>
        <v>E</v>
      </c>
    </row>
    <row r="1650" spans="2:14" s="493" customFormat="1" ht="14.1" customHeight="1" x14ac:dyDescent="0.2">
      <c r="B1650" s="494" t="s">
        <v>4225</v>
      </c>
      <c r="D1650" s="518" t="s">
        <v>4280</v>
      </c>
      <c r="E1650" s="518"/>
      <c r="F1650" s="518" t="s">
        <v>4281</v>
      </c>
      <c r="G1650" s="518"/>
      <c r="H1650" s="518"/>
      <c r="I1650" s="518"/>
      <c r="J1650" s="518"/>
      <c r="L1650" s="520">
        <v>51</v>
      </c>
      <c r="M1650" s="496" t="str">
        <f t="shared" si="59"/>
        <v>LED Recessed Downlights &gt;= 1000 lm</v>
      </c>
      <c r="N1650" s="493" t="str">
        <f t="shared" si="60"/>
        <v>E</v>
      </c>
    </row>
    <row r="1651" spans="2:14" s="493" customFormat="1" ht="14.1" customHeight="1" x14ac:dyDescent="0.2">
      <c r="B1651" s="494" t="s">
        <v>4225</v>
      </c>
      <c r="D1651" s="518" t="s">
        <v>4282</v>
      </c>
      <c r="E1651" s="518"/>
      <c r="F1651" s="518" t="s">
        <v>4283</v>
      </c>
      <c r="G1651" s="518"/>
      <c r="H1651" s="518"/>
      <c r="I1651" s="518"/>
      <c r="J1651" s="518"/>
      <c r="L1651" s="520">
        <v>52</v>
      </c>
      <c r="M1651" s="496" t="str">
        <f t="shared" si="59"/>
        <v>LED Recessed Downlights &gt;= 1000 lm</v>
      </c>
      <c r="N1651" s="493" t="str">
        <f t="shared" si="60"/>
        <v>E</v>
      </c>
    </row>
    <row r="1652" spans="2:14" s="493" customFormat="1" ht="14.1" customHeight="1" x14ac:dyDescent="0.2">
      <c r="B1652" s="494" t="s">
        <v>4225</v>
      </c>
      <c r="D1652" s="518" t="s">
        <v>4284</v>
      </c>
      <c r="E1652" s="518"/>
      <c r="F1652" s="518" t="s">
        <v>4285</v>
      </c>
      <c r="G1652" s="518"/>
      <c r="H1652" s="518"/>
      <c r="I1652" s="518"/>
      <c r="J1652" s="518"/>
      <c r="L1652" s="520">
        <v>53</v>
      </c>
      <c r="M1652" s="496" t="str">
        <f t="shared" si="59"/>
        <v>LED Recessed Downlights &gt;= 1000 lm</v>
      </c>
      <c r="N1652" s="493" t="str">
        <f t="shared" si="60"/>
        <v>E</v>
      </c>
    </row>
    <row r="1653" spans="2:14" s="493" customFormat="1" ht="14.1" customHeight="1" x14ac:dyDescent="0.2">
      <c r="B1653" s="494" t="s">
        <v>4225</v>
      </c>
      <c r="D1653" s="518" t="s">
        <v>4286</v>
      </c>
      <c r="E1653" s="518"/>
      <c r="F1653" s="518" t="s">
        <v>4287</v>
      </c>
      <c r="G1653" s="518"/>
      <c r="H1653" s="518"/>
      <c r="I1653" s="518"/>
      <c r="J1653" s="518"/>
      <c r="L1653" s="520">
        <v>54</v>
      </c>
      <c r="M1653" s="496" t="str">
        <f t="shared" si="59"/>
        <v>LED Recessed Downlights &gt;= 1000 lm</v>
      </c>
      <c r="N1653" s="493" t="str">
        <f t="shared" si="60"/>
        <v>E</v>
      </c>
    </row>
    <row r="1654" spans="2:14" s="493" customFormat="1" ht="14.1" customHeight="1" x14ac:dyDescent="0.2">
      <c r="B1654" s="494" t="s">
        <v>4225</v>
      </c>
      <c r="D1654" s="518" t="s">
        <v>4288</v>
      </c>
      <c r="E1654" s="518"/>
      <c r="F1654" s="518" t="s">
        <v>4289</v>
      </c>
      <c r="G1654" s="518"/>
      <c r="H1654" s="518"/>
      <c r="I1654" s="518"/>
      <c r="J1654" s="518"/>
      <c r="L1654" s="520">
        <v>55</v>
      </c>
      <c r="M1654" s="496" t="str">
        <f t="shared" si="59"/>
        <v>LED Recessed Downlights &gt;= 1000 lm</v>
      </c>
      <c r="N1654" s="493" t="str">
        <f t="shared" si="60"/>
        <v>E</v>
      </c>
    </row>
    <row r="1655" spans="2:14" s="493" customFormat="1" ht="14.1" customHeight="1" x14ac:dyDescent="0.2">
      <c r="B1655" s="494" t="s">
        <v>4225</v>
      </c>
      <c r="D1655" s="518" t="s">
        <v>4290</v>
      </c>
      <c r="E1655" s="518"/>
      <c r="F1655" s="518" t="s">
        <v>4291</v>
      </c>
      <c r="G1655" s="518"/>
      <c r="H1655" s="518"/>
      <c r="I1655" s="518"/>
      <c r="J1655" s="518"/>
      <c r="L1655" s="520">
        <v>56</v>
      </c>
      <c r="M1655" s="496" t="str">
        <f t="shared" si="59"/>
        <v>LED Recessed Downlights &gt;= 1000 lm</v>
      </c>
      <c r="N1655" s="493" t="str">
        <f t="shared" si="60"/>
        <v>E</v>
      </c>
    </row>
    <row r="1656" spans="2:14" s="493" customFormat="1" ht="14.1" customHeight="1" x14ac:dyDescent="0.2">
      <c r="B1656" s="494" t="s">
        <v>4225</v>
      </c>
      <c r="D1656" s="518" t="s">
        <v>4292</v>
      </c>
      <c r="E1656" s="518"/>
      <c r="F1656" s="518" t="s">
        <v>4293</v>
      </c>
      <c r="G1656" s="518"/>
      <c r="H1656" s="518"/>
      <c r="I1656" s="518"/>
      <c r="J1656" s="518"/>
      <c r="L1656" s="520">
        <v>57</v>
      </c>
      <c r="M1656" s="496" t="str">
        <f t="shared" si="59"/>
        <v>LED Recessed Downlights &gt;= 1000 lm</v>
      </c>
      <c r="N1656" s="493" t="str">
        <f t="shared" si="60"/>
        <v>E</v>
      </c>
    </row>
    <row r="1657" spans="2:14" s="493" customFormat="1" ht="14.1" customHeight="1" x14ac:dyDescent="0.2">
      <c r="B1657" s="494" t="s">
        <v>4225</v>
      </c>
      <c r="D1657" s="518" t="s">
        <v>4294</v>
      </c>
      <c r="E1657" s="518"/>
      <c r="F1657" s="518" t="s">
        <v>4295</v>
      </c>
      <c r="G1657" s="518"/>
      <c r="H1657" s="518"/>
      <c r="I1657" s="518"/>
      <c r="J1657" s="518"/>
      <c r="L1657" s="520">
        <v>58</v>
      </c>
      <c r="M1657" s="496" t="str">
        <f t="shared" si="59"/>
        <v>LED Recessed Downlights &gt;= 1000 lm</v>
      </c>
      <c r="N1657" s="493" t="str">
        <f t="shared" si="60"/>
        <v>E</v>
      </c>
    </row>
    <row r="1658" spans="2:14" s="493" customFormat="1" ht="14.1" customHeight="1" x14ac:dyDescent="0.2">
      <c r="B1658" s="494" t="s">
        <v>4225</v>
      </c>
      <c r="D1658" s="518" t="s">
        <v>4296</v>
      </c>
      <c r="E1658" s="518"/>
      <c r="F1658" s="518" t="s">
        <v>4297</v>
      </c>
      <c r="G1658" s="518"/>
      <c r="H1658" s="518"/>
      <c r="I1658" s="518"/>
      <c r="J1658" s="518"/>
      <c r="L1658" s="520">
        <v>59</v>
      </c>
      <c r="M1658" s="496" t="str">
        <f t="shared" si="59"/>
        <v>LED Recessed Downlights &gt;= 1000 lm</v>
      </c>
      <c r="N1658" s="493" t="str">
        <f t="shared" si="60"/>
        <v>E</v>
      </c>
    </row>
    <row r="1659" spans="2:14" s="493" customFormat="1" ht="14.1" customHeight="1" x14ac:dyDescent="0.2">
      <c r="B1659" s="494" t="s">
        <v>4225</v>
      </c>
      <c r="D1659" s="518" t="s">
        <v>4298</v>
      </c>
      <c r="E1659" s="518"/>
      <c r="F1659" s="518" t="s">
        <v>4299</v>
      </c>
      <c r="G1659" s="518"/>
      <c r="H1659" s="518"/>
      <c r="I1659" s="518"/>
      <c r="J1659" s="518"/>
      <c r="L1659" s="520">
        <v>60</v>
      </c>
      <c r="M1659" s="496" t="str">
        <f t="shared" si="59"/>
        <v>LED Recessed Downlights &gt;= 1000 lm</v>
      </c>
      <c r="N1659" s="493" t="str">
        <f t="shared" si="60"/>
        <v>E</v>
      </c>
    </row>
    <row r="1660" spans="2:14" s="493" customFormat="1" ht="14.1" customHeight="1" x14ac:dyDescent="0.2">
      <c r="B1660" s="494" t="s">
        <v>4225</v>
      </c>
      <c r="D1660" s="518" t="s">
        <v>4300</v>
      </c>
      <c r="E1660" s="518"/>
      <c r="F1660" s="518" t="s">
        <v>4301</v>
      </c>
      <c r="G1660" s="518"/>
      <c r="H1660" s="518"/>
      <c r="I1660" s="518"/>
      <c r="J1660" s="518"/>
      <c r="L1660" s="520">
        <v>61</v>
      </c>
      <c r="M1660" s="496" t="str">
        <f t="shared" si="59"/>
        <v>LED Recessed Downlights &gt;= 1000 lm</v>
      </c>
      <c r="N1660" s="493" t="str">
        <f t="shared" si="60"/>
        <v>E</v>
      </c>
    </row>
    <row r="1661" spans="2:14" s="493" customFormat="1" ht="14.1" customHeight="1" x14ac:dyDescent="0.2">
      <c r="B1661" s="494" t="s">
        <v>4225</v>
      </c>
      <c r="D1661" s="518" t="s">
        <v>4302</v>
      </c>
      <c r="E1661" s="518"/>
      <c r="F1661" s="518" t="s">
        <v>4303</v>
      </c>
      <c r="G1661" s="518"/>
      <c r="H1661" s="518"/>
      <c r="I1661" s="518"/>
      <c r="J1661" s="518"/>
      <c r="L1661" s="520">
        <v>62</v>
      </c>
      <c r="M1661" s="496" t="str">
        <f t="shared" si="59"/>
        <v>LED Recessed Downlights &gt;= 1000 lm</v>
      </c>
      <c r="N1661" s="493" t="str">
        <f t="shared" si="60"/>
        <v>E</v>
      </c>
    </row>
    <row r="1662" spans="2:14" s="493" customFormat="1" ht="14.1" customHeight="1" x14ac:dyDescent="0.2">
      <c r="B1662" s="494" t="s">
        <v>4225</v>
      </c>
      <c r="D1662" s="518" t="s">
        <v>4304</v>
      </c>
      <c r="E1662" s="518"/>
      <c r="F1662" s="518" t="s">
        <v>4305</v>
      </c>
      <c r="G1662" s="518"/>
      <c r="H1662" s="518"/>
      <c r="I1662" s="518"/>
      <c r="J1662" s="518"/>
      <c r="L1662" s="520">
        <v>63</v>
      </c>
      <c r="M1662" s="496" t="str">
        <f t="shared" si="59"/>
        <v>LED Recessed Downlights &gt;= 1000 lm</v>
      </c>
      <c r="N1662" s="493" t="str">
        <f t="shared" si="60"/>
        <v>E</v>
      </c>
    </row>
    <row r="1663" spans="2:14" s="493" customFormat="1" ht="14.1" customHeight="1" x14ac:dyDescent="0.2">
      <c r="B1663" s="494" t="s">
        <v>4225</v>
      </c>
      <c r="D1663" s="518" t="s">
        <v>4306</v>
      </c>
      <c r="E1663" s="518"/>
      <c r="F1663" s="518" t="s">
        <v>4307</v>
      </c>
      <c r="G1663" s="518"/>
      <c r="H1663" s="518"/>
      <c r="I1663" s="518"/>
      <c r="J1663" s="518"/>
      <c r="L1663" s="520">
        <v>64</v>
      </c>
      <c r="M1663" s="496" t="str">
        <f t="shared" si="59"/>
        <v>LED Recessed Downlights &gt;= 1000 lm</v>
      </c>
      <c r="N1663" s="493" t="str">
        <f t="shared" si="60"/>
        <v>E</v>
      </c>
    </row>
    <row r="1664" spans="2:14" s="493" customFormat="1" ht="14.1" customHeight="1" x14ac:dyDescent="0.2">
      <c r="B1664" s="494" t="s">
        <v>4225</v>
      </c>
      <c r="D1664" s="518" t="s">
        <v>4308</v>
      </c>
      <c r="E1664" s="518"/>
      <c r="F1664" s="518" t="s">
        <v>4309</v>
      </c>
      <c r="G1664" s="518"/>
      <c r="H1664" s="518"/>
      <c r="I1664" s="518"/>
      <c r="J1664" s="518"/>
      <c r="L1664" s="520">
        <v>65</v>
      </c>
      <c r="M1664" s="496" t="str">
        <f t="shared" si="59"/>
        <v>LED Recessed Downlights &gt;= 1000 lm</v>
      </c>
      <c r="N1664" s="493" t="str">
        <f t="shared" si="60"/>
        <v>E</v>
      </c>
    </row>
    <row r="1665" spans="2:14" s="493" customFormat="1" ht="14.1" customHeight="1" x14ac:dyDescent="0.2">
      <c r="B1665" s="494" t="s">
        <v>4225</v>
      </c>
      <c r="D1665" s="518" t="s">
        <v>4310</v>
      </c>
      <c r="E1665" s="518"/>
      <c r="F1665" s="518" t="s">
        <v>4311</v>
      </c>
      <c r="G1665" s="518"/>
      <c r="H1665" s="518"/>
      <c r="I1665" s="518"/>
      <c r="J1665" s="518"/>
      <c r="L1665" s="520">
        <v>66</v>
      </c>
      <c r="M1665" s="496" t="str">
        <f t="shared" si="59"/>
        <v>LED Recessed Downlights &gt;= 1000 lm</v>
      </c>
      <c r="N1665" s="493" t="str">
        <f t="shared" si="60"/>
        <v>E</v>
      </c>
    </row>
    <row r="1666" spans="2:14" s="493" customFormat="1" ht="14.1" customHeight="1" x14ac:dyDescent="0.2">
      <c r="B1666" s="494" t="s">
        <v>4225</v>
      </c>
      <c r="D1666" s="518" t="s">
        <v>4312</v>
      </c>
      <c r="E1666" s="518"/>
      <c r="F1666" s="518" t="s">
        <v>4313</v>
      </c>
      <c r="G1666" s="518"/>
      <c r="H1666" s="518"/>
      <c r="I1666" s="518"/>
      <c r="J1666" s="518"/>
      <c r="L1666" s="520">
        <v>67</v>
      </c>
      <c r="M1666" s="496" t="str">
        <f t="shared" si="59"/>
        <v>LED Recessed Downlights &gt;= 1000 lm</v>
      </c>
      <c r="N1666" s="493" t="str">
        <f t="shared" si="60"/>
        <v>E</v>
      </c>
    </row>
    <row r="1667" spans="2:14" s="493" customFormat="1" ht="14.1" customHeight="1" x14ac:dyDescent="0.2">
      <c r="B1667" s="494" t="s">
        <v>4225</v>
      </c>
      <c r="D1667" s="518" t="s">
        <v>4314</v>
      </c>
      <c r="E1667" s="518"/>
      <c r="F1667" s="518" t="s">
        <v>4315</v>
      </c>
      <c r="G1667" s="518"/>
      <c r="H1667" s="518"/>
      <c r="I1667" s="518"/>
      <c r="J1667" s="518"/>
      <c r="L1667" s="520">
        <v>68</v>
      </c>
      <c r="M1667" s="496" t="str">
        <f t="shared" si="59"/>
        <v>LED Recessed Downlights &gt;= 1000 lm</v>
      </c>
      <c r="N1667" s="493" t="str">
        <f t="shared" si="60"/>
        <v>E</v>
      </c>
    </row>
    <row r="1668" spans="2:14" s="493" customFormat="1" ht="14.1" customHeight="1" x14ac:dyDescent="0.2">
      <c r="B1668" s="494" t="s">
        <v>4225</v>
      </c>
      <c r="D1668" s="518" t="s">
        <v>4316</v>
      </c>
      <c r="E1668" s="518"/>
      <c r="F1668" s="518" t="s">
        <v>4317</v>
      </c>
      <c r="G1668" s="518"/>
      <c r="H1668" s="518"/>
      <c r="I1668" s="518"/>
      <c r="J1668" s="518"/>
      <c r="L1668" s="520">
        <v>69</v>
      </c>
      <c r="M1668" s="496" t="str">
        <f t="shared" si="59"/>
        <v>LED Recessed Downlights &gt;= 1000 lm</v>
      </c>
      <c r="N1668" s="493" t="str">
        <f t="shared" si="60"/>
        <v>E</v>
      </c>
    </row>
    <row r="1669" spans="2:14" s="493" customFormat="1" ht="14.1" customHeight="1" x14ac:dyDescent="0.2">
      <c r="B1669" s="494" t="s">
        <v>4225</v>
      </c>
      <c r="D1669" s="518" t="s">
        <v>4318</v>
      </c>
      <c r="E1669" s="518"/>
      <c r="F1669" s="518" t="s">
        <v>4319</v>
      </c>
      <c r="G1669" s="518"/>
      <c r="H1669" s="518"/>
      <c r="I1669" s="518"/>
      <c r="J1669" s="518"/>
      <c r="L1669" s="520">
        <v>70</v>
      </c>
      <c r="M1669" s="496" t="str">
        <f t="shared" si="59"/>
        <v>LED Recessed Downlights &gt;= 1000 lm</v>
      </c>
      <c r="N1669" s="493" t="str">
        <f t="shared" si="60"/>
        <v>E</v>
      </c>
    </row>
    <row r="1670" spans="2:14" s="493" customFormat="1" ht="14.1" customHeight="1" x14ac:dyDescent="0.2">
      <c r="B1670" s="494" t="s">
        <v>4225</v>
      </c>
      <c r="D1670" s="518" t="s">
        <v>4320</v>
      </c>
      <c r="E1670" s="518"/>
      <c r="F1670" s="518" t="s">
        <v>4321</v>
      </c>
      <c r="G1670" s="518"/>
      <c r="H1670" s="518"/>
      <c r="I1670" s="518"/>
      <c r="J1670" s="518"/>
      <c r="L1670" s="520">
        <v>71</v>
      </c>
      <c r="M1670" s="496" t="str">
        <f t="shared" si="59"/>
        <v>LED Recessed Downlights &gt;= 1000 lm</v>
      </c>
      <c r="N1670" s="493" t="str">
        <f t="shared" si="60"/>
        <v>E</v>
      </c>
    </row>
    <row r="1671" spans="2:14" s="493" customFormat="1" ht="14.1" customHeight="1" x14ac:dyDescent="0.2">
      <c r="B1671" s="494" t="s">
        <v>4225</v>
      </c>
      <c r="D1671" s="518" t="s">
        <v>4322</v>
      </c>
      <c r="E1671" s="518"/>
      <c r="F1671" s="518" t="s">
        <v>4323</v>
      </c>
      <c r="G1671" s="518"/>
      <c r="H1671" s="518"/>
      <c r="I1671" s="518"/>
      <c r="J1671" s="518"/>
      <c r="L1671" s="520">
        <v>72</v>
      </c>
      <c r="M1671" s="496" t="str">
        <f t="shared" si="59"/>
        <v>LED Recessed Downlights &gt;= 1000 lm</v>
      </c>
      <c r="N1671" s="493" t="str">
        <f t="shared" si="60"/>
        <v>E</v>
      </c>
    </row>
    <row r="1672" spans="2:14" s="493" customFormat="1" ht="14.1" customHeight="1" x14ac:dyDescent="0.2">
      <c r="B1672" s="494" t="s">
        <v>4225</v>
      </c>
      <c r="D1672" s="518" t="s">
        <v>4324</v>
      </c>
      <c r="E1672" s="518"/>
      <c r="F1672" s="518" t="s">
        <v>4325</v>
      </c>
      <c r="G1672" s="518"/>
      <c r="H1672" s="518"/>
      <c r="I1672" s="518"/>
      <c r="J1672" s="518"/>
      <c r="L1672" s="520">
        <v>73</v>
      </c>
      <c r="M1672" s="496" t="str">
        <f t="shared" si="59"/>
        <v>LED Recessed Downlights &gt;= 1000 lm</v>
      </c>
      <c r="N1672" s="493" t="str">
        <f t="shared" si="60"/>
        <v>E</v>
      </c>
    </row>
    <row r="1673" spans="2:14" s="493" customFormat="1" ht="14.1" customHeight="1" x14ac:dyDescent="0.2">
      <c r="B1673" s="494" t="s">
        <v>4225</v>
      </c>
      <c r="D1673" s="518" t="s">
        <v>4326</v>
      </c>
      <c r="E1673" s="518"/>
      <c r="F1673" s="518" t="s">
        <v>4327</v>
      </c>
      <c r="G1673" s="518"/>
      <c r="H1673" s="518"/>
      <c r="I1673" s="518"/>
      <c r="J1673" s="518"/>
      <c r="L1673" s="520">
        <v>74</v>
      </c>
      <c r="M1673" s="496" t="str">
        <f t="shared" si="59"/>
        <v>LED Recessed Downlights &gt;= 1000 lm</v>
      </c>
      <c r="N1673" s="493" t="str">
        <f t="shared" si="60"/>
        <v>E</v>
      </c>
    </row>
    <row r="1674" spans="2:14" s="493" customFormat="1" ht="14.1" customHeight="1" x14ac:dyDescent="0.2">
      <c r="B1674" s="494" t="s">
        <v>4225</v>
      </c>
      <c r="D1674" s="518" t="s">
        <v>4328</v>
      </c>
      <c r="E1674" s="518"/>
      <c r="F1674" s="518" t="s">
        <v>4329</v>
      </c>
      <c r="G1674" s="518"/>
      <c r="H1674" s="518"/>
      <c r="I1674" s="518"/>
      <c r="J1674" s="518"/>
      <c r="L1674" s="520">
        <v>75</v>
      </c>
      <c r="M1674" s="496" t="str">
        <f t="shared" si="59"/>
        <v>LED Recessed Downlights &gt;= 1000 lm</v>
      </c>
      <c r="N1674" s="493" t="str">
        <f t="shared" si="60"/>
        <v>E</v>
      </c>
    </row>
    <row r="1675" spans="2:14" s="493" customFormat="1" ht="14.1" customHeight="1" x14ac:dyDescent="0.2">
      <c r="B1675" s="494" t="s">
        <v>4225</v>
      </c>
      <c r="D1675" s="518" t="s">
        <v>4330</v>
      </c>
      <c r="E1675" s="518"/>
      <c r="F1675" s="518" t="s">
        <v>4331</v>
      </c>
      <c r="G1675" s="518"/>
      <c r="H1675" s="518"/>
      <c r="I1675" s="518"/>
      <c r="J1675" s="518"/>
      <c r="L1675" s="520">
        <v>76</v>
      </c>
      <c r="M1675" s="496" t="str">
        <f t="shared" si="59"/>
        <v>LED Recessed Downlights &gt;= 1000 lm</v>
      </c>
      <c r="N1675" s="493" t="str">
        <f t="shared" si="60"/>
        <v>E</v>
      </c>
    </row>
    <row r="1676" spans="2:14" s="493" customFormat="1" ht="14.1" customHeight="1" x14ac:dyDescent="0.2">
      <c r="B1676" s="494" t="s">
        <v>4225</v>
      </c>
      <c r="D1676" s="518" t="s">
        <v>4332</v>
      </c>
      <c r="E1676" s="518"/>
      <c r="F1676" s="518" t="s">
        <v>4333</v>
      </c>
      <c r="G1676" s="518"/>
      <c r="H1676" s="518"/>
      <c r="I1676" s="518"/>
      <c r="J1676" s="518"/>
      <c r="L1676" s="520">
        <v>77</v>
      </c>
      <c r="M1676" s="496" t="str">
        <f t="shared" si="59"/>
        <v>LED Recessed Downlights &gt;= 1000 lm</v>
      </c>
      <c r="N1676" s="493" t="str">
        <f t="shared" si="60"/>
        <v>E</v>
      </c>
    </row>
    <row r="1677" spans="2:14" s="493" customFormat="1" ht="14.1" customHeight="1" x14ac:dyDescent="0.2">
      <c r="B1677" s="494" t="s">
        <v>4225</v>
      </c>
      <c r="D1677" s="518" t="s">
        <v>4334</v>
      </c>
      <c r="E1677" s="518"/>
      <c r="F1677" s="518" t="s">
        <v>4335</v>
      </c>
      <c r="G1677" s="518"/>
      <c r="H1677" s="518"/>
      <c r="I1677" s="518"/>
      <c r="J1677" s="518"/>
      <c r="L1677" s="520">
        <v>78</v>
      </c>
      <c r="M1677" s="496" t="str">
        <f t="shared" si="59"/>
        <v>LED Recessed Downlights &gt;= 1000 lm</v>
      </c>
      <c r="N1677" s="493" t="str">
        <f t="shared" si="60"/>
        <v>E</v>
      </c>
    </row>
    <row r="1678" spans="2:14" s="493" customFormat="1" ht="14.1" customHeight="1" x14ac:dyDescent="0.2">
      <c r="B1678" s="494" t="s">
        <v>4225</v>
      </c>
      <c r="D1678" s="518" t="s">
        <v>4336</v>
      </c>
      <c r="E1678" s="518"/>
      <c r="F1678" s="518" t="s">
        <v>4337</v>
      </c>
      <c r="G1678" s="518"/>
      <c r="H1678" s="518"/>
      <c r="I1678" s="518"/>
      <c r="J1678" s="518"/>
      <c r="L1678" s="520">
        <v>79</v>
      </c>
      <c r="M1678" s="496" t="str">
        <f t="shared" si="59"/>
        <v>LED Recessed Downlights &gt;= 1000 lm</v>
      </c>
      <c r="N1678" s="493" t="str">
        <f t="shared" si="60"/>
        <v>E</v>
      </c>
    </row>
    <row r="1679" spans="2:14" s="493" customFormat="1" ht="14.1" customHeight="1" x14ac:dyDescent="0.2">
      <c r="B1679" s="494" t="s">
        <v>4225</v>
      </c>
      <c r="D1679" s="518" t="s">
        <v>4338</v>
      </c>
      <c r="E1679" s="518"/>
      <c r="F1679" s="518" t="s">
        <v>4339</v>
      </c>
      <c r="G1679" s="518"/>
      <c r="H1679" s="518"/>
      <c r="I1679" s="518"/>
      <c r="J1679" s="518"/>
      <c r="L1679" s="520">
        <v>80</v>
      </c>
      <c r="M1679" s="496" t="str">
        <f t="shared" si="59"/>
        <v>LED Recessed Downlights &gt;= 1000 lm</v>
      </c>
      <c r="N1679" s="493" t="str">
        <f t="shared" si="60"/>
        <v>E</v>
      </c>
    </row>
    <row r="1680" spans="2:14" s="493" customFormat="1" ht="14.1" customHeight="1" x14ac:dyDescent="0.2">
      <c r="B1680" s="494" t="s">
        <v>4225</v>
      </c>
      <c r="D1680" s="518" t="s">
        <v>4340</v>
      </c>
      <c r="E1680" s="518"/>
      <c r="F1680" s="518" t="s">
        <v>4341</v>
      </c>
      <c r="G1680" s="518"/>
      <c r="H1680" s="518"/>
      <c r="I1680" s="518"/>
      <c r="J1680" s="518"/>
      <c r="L1680" s="520">
        <v>81</v>
      </c>
      <c r="M1680" s="496" t="str">
        <f t="shared" si="59"/>
        <v>LED Recessed Downlights &gt;= 1000 lm</v>
      </c>
      <c r="N1680" s="493" t="str">
        <f t="shared" si="60"/>
        <v>E</v>
      </c>
    </row>
    <row r="1681" spans="2:14" s="493" customFormat="1" ht="14.1" customHeight="1" x14ac:dyDescent="0.2">
      <c r="B1681" s="494" t="s">
        <v>4225</v>
      </c>
      <c r="D1681" s="518" t="s">
        <v>4342</v>
      </c>
      <c r="E1681" s="518"/>
      <c r="F1681" s="518" t="s">
        <v>4343</v>
      </c>
      <c r="G1681" s="518"/>
      <c r="H1681" s="518"/>
      <c r="I1681" s="518"/>
      <c r="J1681" s="518"/>
      <c r="L1681" s="520">
        <v>82</v>
      </c>
      <c r="M1681" s="496" t="str">
        <f t="shared" si="59"/>
        <v>LED Recessed Downlights &gt;= 1000 lm</v>
      </c>
      <c r="N1681" s="493" t="str">
        <f t="shared" si="60"/>
        <v>E</v>
      </c>
    </row>
    <row r="1682" spans="2:14" s="493" customFormat="1" ht="14.1" customHeight="1" x14ac:dyDescent="0.2">
      <c r="B1682" s="494" t="s">
        <v>4225</v>
      </c>
      <c r="D1682" s="518" t="s">
        <v>4344</v>
      </c>
      <c r="E1682" s="518"/>
      <c r="F1682" s="518" t="s">
        <v>4345</v>
      </c>
      <c r="G1682" s="518"/>
      <c r="H1682" s="518"/>
      <c r="I1682" s="518"/>
      <c r="J1682" s="518"/>
      <c r="L1682" s="520">
        <v>83</v>
      </c>
      <c r="M1682" s="496" t="str">
        <f t="shared" si="59"/>
        <v>LED Recessed Downlights &gt;= 1000 lm</v>
      </c>
      <c r="N1682" s="493" t="str">
        <f t="shared" si="60"/>
        <v>E</v>
      </c>
    </row>
    <row r="1683" spans="2:14" s="493" customFormat="1" ht="14.1" customHeight="1" x14ac:dyDescent="0.2">
      <c r="B1683" s="494" t="s">
        <v>4225</v>
      </c>
      <c r="D1683" s="518" t="s">
        <v>4346</v>
      </c>
      <c r="E1683" s="518"/>
      <c r="F1683" s="518" t="s">
        <v>4347</v>
      </c>
      <c r="G1683" s="518"/>
      <c r="H1683" s="518"/>
      <c r="I1683" s="518"/>
      <c r="J1683" s="518"/>
      <c r="L1683" s="520">
        <v>84</v>
      </c>
      <c r="M1683" s="496" t="str">
        <f t="shared" si="59"/>
        <v>LED Recessed Downlights &gt;= 1000 lm</v>
      </c>
      <c r="N1683" s="493" t="str">
        <f t="shared" si="60"/>
        <v>E</v>
      </c>
    </row>
    <row r="1684" spans="2:14" s="493" customFormat="1" ht="14.1" customHeight="1" x14ac:dyDescent="0.2">
      <c r="B1684" s="494" t="s">
        <v>4225</v>
      </c>
      <c r="D1684" s="518" t="s">
        <v>4348</v>
      </c>
      <c r="E1684" s="518"/>
      <c r="F1684" s="518" t="s">
        <v>4349</v>
      </c>
      <c r="G1684" s="518"/>
      <c r="H1684" s="518"/>
      <c r="I1684" s="518"/>
      <c r="J1684" s="518"/>
      <c r="L1684" s="520">
        <v>85</v>
      </c>
      <c r="M1684" s="496" t="str">
        <f t="shared" si="59"/>
        <v>LED Recessed Downlights &gt;= 1000 lm</v>
      </c>
      <c r="N1684" s="493" t="str">
        <f t="shared" si="60"/>
        <v>E</v>
      </c>
    </row>
    <row r="1685" spans="2:14" s="493" customFormat="1" ht="14.1" customHeight="1" x14ac:dyDescent="0.2">
      <c r="B1685" s="494" t="s">
        <v>4225</v>
      </c>
      <c r="D1685" s="518" t="s">
        <v>4350</v>
      </c>
      <c r="E1685" s="518"/>
      <c r="F1685" s="518" t="s">
        <v>4351</v>
      </c>
      <c r="G1685" s="518"/>
      <c r="H1685" s="518"/>
      <c r="I1685" s="518"/>
      <c r="J1685" s="518"/>
      <c r="L1685" s="520">
        <v>86</v>
      </c>
      <c r="M1685" s="496" t="str">
        <f t="shared" si="59"/>
        <v>LED Recessed Downlights &gt;= 1000 lm</v>
      </c>
      <c r="N1685" s="493" t="str">
        <f t="shared" si="60"/>
        <v>E</v>
      </c>
    </row>
    <row r="1686" spans="2:14" s="493" customFormat="1" ht="14.1" customHeight="1" x14ac:dyDescent="0.2">
      <c r="B1686" s="494" t="s">
        <v>4225</v>
      </c>
      <c r="D1686" s="518" t="s">
        <v>4352</v>
      </c>
      <c r="E1686" s="518"/>
      <c r="F1686" s="518" t="s">
        <v>4353</v>
      </c>
      <c r="G1686" s="518"/>
      <c r="H1686" s="518"/>
      <c r="I1686" s="518"/>
      <c r="J1686" s="518"/>
      <c r="L1686" s="520">
        <v>87</v>
      </c>
      <c r="M1686" s="496" t="str">
        <f t="shared" si="59"/>
        <v>LED Recessed Downlights &gt;= 1000 lm</v>
      </c>
      <c r="N1686" s="493" t="str">
        <f t="shared" si="60"/>
        <v>E</v>
      </c>
    </row>
    <row r="1687" spans="2:14" s="493" customFormat="1" ht="14.1" customHeight="1" x14ac:dyDescent="0.2">
      <c r="B1687" s="494" t="s">
        <v>4225</v>
      </c>
      <c r="D1687" s="518" t="s">
        <v>4354</v>
      </c>
      <c r="E1687" s="518"/>
      <c r="F1687" s="518" t="s">
        <v>4355</v>
      </c>
      <c r="G1687" s="518"/>
      <c r="H1687" s="518"/>
      <c r="I1687" s="518"/>
      <c r="J1687" s="518"/>
      <c r="L1687" s="520">
        <v>88</v>
      </c>
      <c r="M1687" s="496" t="str">
        <f t="shared" si="59"/>
        <v>LED Recessed Downlights &gt;= 1000 lm</v>
      </c>
      <c r="N1687" s="493" t="str">
        <f t="shared" si="60"/>
        <v>E</v>
      </c>
    </row>
    <row r="1688" spans="2:14" s="493" customFormat="1" ht="14.1" customHeight="1" x14ac:dyDescent="0.2">
      <c r="B1688" s="494" t="s">
        <v>4225</v>
      </c>
      <c r="D1688" s="518" t="s">
        <v>4356</v>
      </c>
      <c r="E1688" s="518"/>
      <c r="F1688" s="518" t="s">
        <v>4357</v>
      </c>
      <c r="G1688" s="518"/>
      <c r="H1688" s="518"/>
      <c r="I1688" s="518"/>
      <c r="J1688" s="518"/>
      <c r="L1688" s="520">
        <v>89</v>
      </c>
      <c r="M1688" s="496" t="str">
        <f t="shared" si="59"/>
        <v>LED Recessed Downlights &gt;= 1000 lm</v>
      </c>
      <c r="N1688" s="493" t="str">
        <f t="shared" si="60"/>
        <v>E</v>
      </c>
    </row>
    <row r="1689" spans="2:14" s="493" customFormat="1" ht="14.1" customHeight="1" x14ac:dyDescent="0.2">
      <c r="B1689" s="494" t="s">
        <v>4225</v>
      </c>
      <c r="D1689" s="518" t="s">
        <v>4358</v>
      </c>
      <c r="E1689" s="518"/>
      <c r="F1689" s="518" t="s">
        <v>4359</v>
      </c>
      <c r="G1689" s="518"/>
      <c r="H1689" s="518"/>
      <c r="I1689" s="518"/>
      <c r="J1689" s="518"/>
      <c r="L1689" s="520">
        <v>90</v>
      </c>
      <c r="M1689" s="496" t="str">
        <f t="shared" si="59"/>
        <v>LED Recessed Downlights &gt;= 1000 lm</v>
      </c>
      <c r="N1689" s="493" t="str">
        <f t="shared" si="60"/>
        <v>E</v>
      </c>
    </row>
    <row r="1690" spans="2:14" s="493" customFormat="1" ht="14.1" customHeight="1" x14ac:dyDescent="0.2">
      <c r="B1690" s="494" t="s">
        <v>4225</v>
      </c>
      <c r="D1690" s="518" t="s">
        <v>4360</v>
      </c>
      <c r="E1690" s="518"/>
      <c r="F1690" s="518" t="s">
        <v>4361</v>
      </c>
      <c r="G1690" s="518"/>
      <c r="H1690" s="518"/>
      <c r="I1690" s="518"/>
      <c r="J1690" s="518"/>
      <c r="L1690" s="520">
        <v>91</v>
      </c>
      <c r="M1690" s="496" t="str">
        <f t="shared" si="59"/>
        <v>LED Recessed Downlights &gt;= 1000 lm</v>
      </c>
      <c r="N1690" s="493" t="str">
        <f t="shared" si="60"/>
        <v>E</v>
      </c>
    </row>
    <row r="1691" spans="2:14" s="493" customFormat="1" ht="14.1" customHeight="1" x14ac:dyDescent="0.2">
      <c r="B1691" s="494" t="s">
        <v>4225</v>
      </c>
      <c r="D1691" s="518" t="s">
        <v>4362</v>
      </c>
      <c r="E1691" s="518"/>
      <c r="F1691" s="518" t="s">
        <v>4363</v>
      </c>
      <c r="G1691" s="518"/>
      <c r="H1691" s="518"/>
      <c r="I1691" s="518"/>
      <c r="J1691" s="518"/>
      <c r="L1691" s="520">
        <v>92</v>
      </c>
      <c r="M1691" s="496" t="str">
        <f t="shared" si="59"/>
        <v>LED Recessed Downlights &gt;= 1000 lm</v>
      </c>
      <c r="N1691" s="493" t="str">
        <f t="shared" si="60"/>
        <v>E</v>
      </c>
    </row>
    <row r="1692" spans="2:14" s="493" customFormat="1" ht="14.1" customHeight="1" x14ac:dyDescent="0.2">
      <c r="B1692" s="494" t="s">
        <v>4225</v>
      </c>
      <c r="D1692" s="518" t="s">
        <v>4364</v>
      </c>
      <c r="E1692" s="518"/>
      <c r="F1692" s="518" t="s">
        <v>4365</v>
      </c>
      <c r="G1692" s="518"/>
      <c r="H1692" s="518"/>
      <c r="I1692" s="518"/>
      <c r="J1692" s="518"/>
      <c r="L1692" s="520">
        <v>93</v>
      </c>
      <c r="M1692" s="496" t="str">
        <f t="shared" si="59"/>
        <v>LED Recessed Downlights &gt;= 1000 lm</v>
      </c>
      <c r="N1692" s="493" t="str">
        <f t="shared" si="60"/>
        <v>E</v>
      </c>
    </row>
    <row r="1693" spans="2:14" s="493" customFormat="1" ht="14.1" customHeight="1" x14ac:dyDescent="0.2">
      <c r="B1693" s="494" t="s">
        <v>4225</v>
      </c>
      <c r="D1693" s="518" t="s">
        <v>4366</v>
      </c>
      <c r="E1693" s="518"/>
      <c r="F1693" s="518" t="s">
        <v>4367</v>
      </c>
      <c r="G1693" s="518"/>
      <c r="H1693" s="518"/>
      <c r="I1693" s="518"/>
      <c r="J1693" s="518"/>
      <c r="L1693" s="520">
        <v>94</v>
      </c>
      <c r="M1693" s="496" t="str">
        <f t="shared" si="59"/>
        <v>LED Recessed Downlights &gt;= 1000 lm</v>
      </c>
      <c r="N1693" s="493" t="str">
        <f t="shared" si="60"/>
        <v>E</v>
      </c>
    </row>
    <row r="1694" spans="2:14" s="493" customFormat="1" ht="14.1" customHeight="1" x14ac:dyDescent="0.2">
      <c r="B1694" s="494" t="s">
        <v>4225</v>
      </c>
      <c r="D1694" s="518" t="s">
        <v>4368</v>
      </c>
      <c r="E1694" s="518"/>
      <c r="F1694" s="518" t="s">
        <v>4369</v>
      </c>
      <c r="G1694" s="518"/>
      <c r="H1694" s="518"/>
      <c r="I1694" s="518"/>
      <c r="J1694" s="518"/>
      <c r="L1694" s="520">
        <v>95</v>
      </c>
      <c r="M1694" s="496" t="str">
        <f t="shared" si="59"/>
        <v>LED Recessed Downlights &gt;= 1000 lm</v>
      </c>
      <c r="N1694" s="493" t="str">
        <f t="shared" si="60"/>
        <v>E</v>
      </c>
    </row>
    <row r="1695" spans="2:14" s="493" customFormat="1" ht="14.1" customHeight="1" x14ac:dyDescent="0.2">
      <c r="B1695" s="494" t="s">
        <v>4225</v>
      </c>
      <c r="D1695" s="518" t="s">
        <v>4370</v>
      </c>
      <c r="E1695" s="518"/>
      <c r="F1695" s="518" t="s">
        <v>4371</v>
      </c>
      <c r="G1695" s="518"/>
      <c r="H1695" s="518"/>
      <c r="I1695" s="518"/>
      <c r="J1695" s="518"/>
      <c r="L1695" s="520">
        <v>96</v>
      </c>
      <c r="M1695" s="496" t="str">
        <f t="shared" si="59"/>
        <v>LED Recessed Downlights &gt;= 1000 lm</v>
      </c>
      <c r="N1695" s="493" t="str">
        <f t="shared" si="60"/>
        <v>E</v>
      </c>
    </row>
    <row r="1696" spans="2:14" s="493" customFormat="1" ht="14.1" customHeight="1" x14ac:dyDescent="0.2">
      <c r="B1696" s="494" t="s">
        <v>4225</v>
      </c>
      <c r="D1696" s="518" t="s">
        <v>4372</v>
      </c>
      <c r="E1696" s="518"/>
      <c r="F1696" s="518" t="s">
        <v>4373</v>
      </c>
      <c r="G1696" s="518"/>
      <c r="H1696" s="518"/>
      <c r="I1696" s="518"/>
      <c r="J1696" s="518"/>
      <c r="L1696" s="520">
        <v>97</v>
      </c>
      <c r="M1696" s="496" t="str">
        <f t="shared" si="59"/>
        <v>LED Recessed Downlights &gt;= 1000 lm</v>
      </c>
      <c r="N1696" s="493" t="str">
        <f t="shared" si="60"/>
        <v>E</v>
      </c>
    </row>
    <row r="1697" spans="2:14" s="493" customFormat="1" ht="14.1" customHeight="1" x14ac:dyDescent="0.2">
      <c r="B1697" s="494" t="s">
        <v>4225</v>
      </c>
      <c r="D1697" s="518" t="s">
        <v>4374</v>
      </c>
      <c r="E1697" s="518"/>
      <c r="F1697" s="518" t="s">
        <v>4375</v>
      </c>
      <c r="G1697" s="518"/>
      <c r="H1697" s="518"/>
      <c r="I1697" s="518"/>
      <c r="J1697" s="518"/>
      <c r="L1697" s="520">
        <v>98</v>
      </c>
      <c r="M1697" s="496" t="str">
        <f t="shared" si="59"/>
        <v>LED Recessed Downlights &gt;= 1000 lm</v>
      </c>
      <c r="N1697" s="493" t="str">
        <f t="shared" si="60"/>
        <v>E</v>
      </c>
    </row>
    <row r="1698" spans="2:14" s="493" customFormat="1" ht="14.1" customHeight="1" x14ac:dyDescent="0.2">
      <c r="B1698" s="494" t="s">
        <v>4225</v>
      </c>
      <c r="D1698" s="518" t="s">
        <v>4376</v>
      </c>
      <c r="E1698" s="518"/>
      <c r="F1698" s="518" t="s">
        <v>4377</v>
      </c>
      <c r="G1698" s="518"/>
      <c r="H1698" s="518"/>
      <c r="I1698" s="518"/>
      <c r="J1698" s="518"/>
      <c r="L1698" s="520">
        <v>99</v>
      </c>
      <c r="M1698" s="496" t="str">
        <f t="shared" si="59"/>
        <v>LED Recessed Downlights &gt;= 1000 lm</v>
      </c>
      <c r="N1698" s="493" t="str">
        <f t="shared" si="60"/>
        <v>E</v>
      </c>
    </row>
    <row r="1699" spans="2:14" s="493" customFormat="1" ht="14.1" customHeight="1" x14ac:dyDescent="0.2">
      <c r="B1699" s="494" t="s">
        <v>4378</v>
      </c>
      <c r="C1699" s="484"/>
      <c r="D1699" s="484" t="s">
        <v>4379</v>
      </c>
      <c r="E1699" s="484"/>
      <c r="F1699" s="484" t="s">
        <v>4380</v>
      </c>
      <c r="G1699" s="484"/>
      <c r="H1699" s="484"/>
      <c r="I1699" s="484"/>
      <c r="J1699" s="484"/>
      <c r="L1699" s="496">
        <v>10</v>
      </c>
      <c r="M1699" s="496" t="str">
        <f t="shared" si="59"/>
        <v>LED Track Lighting</v>
      </c>
      <c r="N1699" s="493" t="str">
        <f t="shared" si="60"/>
        <v>E</v>
      </c>
    </row>
    <row r="1700" spans="2:14" s="493" customFormat="1" ht="14.1" customHeight="1" x14ac:dyDescent="0.2">
      <c r="B1700" s="494" t="s">
        <v>4378</v>
      </c>
      <c r="C1700" s="484"/>
      <c r="D1700" s="484" t="s">
        <v>4381</v>
      </c>
      <c r="E1700" s="484"/>
      <c r="F1700" s="484" t="s">
        <v>4382</v>
      </c>
      <c r="G1700" s="484"/>
      <c r="H1700" s="484"/>
      <c r="I1700" s="484"/>
      <c r="J1700" s="484"/>
      <c r="L1700" s="496">
        <v>11</v>
      </c>
      <c r="M1700" s="496" t="str">
        <f t="shared" si="59"/>
        <v>LED Track Lighting</v>
      </c>
      <c r="N1700" s="493" t="str">
        <f t="shared" si="60"/>
        <v>E</v>
      </c>
    </row>
    <row r="1701" spans="2:14" s="493" customFormat="1" ht="14.1" customHeight="1" x14ac:dyDescent="0.2">
      <c r="B1701" s="494" t="s">
        <v>4378</v>
      </c>
      <c r="C1701" s="484"/>
      <c r="D1701" s="484" t="s">
        <v>4383</v>
      </c>
      <c r="E1701" s="484"/>
      <c r="F1701" s="484" t="s">
        <v>4384</v>
      </c>
      <c r="G1701" s="484"/>
      <c r="H1701" s="484"/>
      <c r="I1701" s="484"/>
      <c r="J1701" s="484"/>
      <c r="L1701" s="496">
        <v>12</v>
      </c>
      <c r="M1701" s="496" t="str">
        <f t="shared" si="59"/>
        <v>LED Track Lighting</v>
      </c>
      <c r="N1701" s="493" t="str">
        <f t="shared" si="60"/>
        <v>E</v>
      </c>
    </row>
    <row r="1702" spans="2:14" s="493" customFormat="1" ht="14.1" customHeight="1" x14ac:dyDescent="0.2">
      <c r="B1702" s="494" t="s">
        <v>4378</v>
      </c>
      <c r="C1702" s="484"/>
      <c r="D1702" s="484" t="s">
        <v>4385</v>
      </c>
      <c r="E1702" s="484"/>
      <c r="F1702" s="484" t="s">
        <v>4386</v>
      </c>
      <c r="G1702" s="484"/>
      <c r="H1702" s="484"/>
      <c r="I1702" s="484"/>
      <c r="J1702" s="484"/>
      <c r="L1702" s="496">
        <v>13</v>
      </c>
      <c r="M1702" s="496" t="str">
        <f t="shared" si="59"/>
        <v>LED Track Lighting</v>
      </c>
      <c r="N1702" s="493" t="str">
        <f t="shared" si="60"/>
        <v>E</v>
      </c>
    </row>
    <row r="1703" spans="2:14" s="493" customFormat="1" ht="14.1" customHeight="1" x14ac:dyDescent="0.2">
      <c r="B1703" s="494" t="s">
        <v>4378</v>
      </c>
      <c r="C1703" s="484"/>
      <c r="D1703" s="484" t="s">
        <v>4387</v>
      </c>
      <c r="E1703" s="484"/>
      <c r="F1703" s="484" t="s">
        <v>4388</v>
      </c>
      <c r="G1703" s="484"/>
      <c r="H1703" s="484"/>
      <c r="I1703" s="484"/>
      <c r="J1703" s="484"/>
      <c r="L1703" s="496">
        <v>14</v>
      </c>
      <c r="M1703" s="496" t="str">
        <f t="shared" si="59"/>
        <v>LED Track Lighting</v>
      </c>
      <c r="N1703" s="493" t="str">
        <f t="shared" si="60"/>
        <v>E</v>
      </c>
    </row>
    <row r="1704" spans="2:14" s="493" customFormat="1" ht="14.1" customHeight="1" x14ac:dyDescent="0.2">
      <c r="B1704" s="494" t="s">
        <v>4378</v>
      </c>
      <c r="C1704" s="484"/>
      <c r="D1704" s="484" t="s">
        <v>4389</v>
      </c>
      <c r="E1704" s="484"/>
      <c r="F1704" s="484" t="s">
        <v>4390</v>
      </c>
      <c r="G1704" s="484"/>
      <c r="H1704" s="484"/>
      <c r="I1704" s="484"/>
      <c r="J1704" s="484"/>
      <c r="L1704" s="496">
        <v>15</v>
      </c>
      <c r="M1704" s="496" t="str">
        <f t="shared" si="59"/>
        <v>LED Track Lighting</v>
      </c>
      <c r="N1704" s="493" t="str">
        <f t="shared" si="60"/>
        <v>E</v>
      </c>
    </row>
    <row r="1705" spans="2:14" s="493" customFormat="1" ht="14.1" customHeight="1" x14ac:dyDescent="0.2">
      <c r="B1705" s="494" t="s">
        <v>4378</v>
      </c>
      <c r="C1705" s="484"/>
      <c r="D1705" s="484" t="s">
        <v>4391</v>
      </c>
      <c r="E1705" s="484"/>
      <c r="F1705" s="484" t="s">
        <v>4392</v>
      </c>
      <c r="G1705" s="484"/>
      <c r="H1705" s="484"/>
      <c r="I1705" s="484"/>
      <c r="J1705" s="484"/>
      <c r="L1705" s="496">
        <v>16</v>
      </c>
      <c r="M1705" s="496" t="str">
        <f t="shared" si="59"/>
        <v>LED Track Lighting</v>
      </c>
      <c r="N1705" s="493" t="str">
        <f t="shared" si="60"/>
        <v>E</v>
      </c>
    </row>
    <row r="1706" spans="2:14" s="493" customFormat="1" ht="14.1" customHeight="1" x14ac:dyDescent="0.2">
      <c r="B1706" s="494" t="s">
        <v>4378</v>
      </c>
      <c r="D1706" s="518" t="s">
        <v>4393</v>
      </c>
      <c r="E1706" s="518"/>
      <c r="F1706" s="518" t="s">
        <v>4394</v>
      </c>
      <c r="G1706" s="518"/>
      <c r="H1706" s="518"/>
      <c r="I1706" s="518"/>
      <c r="J1706" s="518"/>
      <c r="L1706" s="520">
        <v>17</v>
      </c>
      <c r="M1706" s="496" t="str">
        <f t="shared" si="59"/>
        <v>LED Track Lighting</v>
      </c>
      <c r="N1706" s="493" t="str">
        <f t="shared" si="60"/>
        <v>E</v>
      </c>
    </row>
    <row r="1707" spans="2:14" s="493" customFormat="1" ht="14.1" customHeight="1" x14ac:dyDescent="0.2">
      <c r="B1707" s="494" t="s">
        <v>4378</v>
      </c>
      <c r="C1707" s="484"/>
      <c r="D1707" s="484" t="s">
        <v>4395</v>
      </c>
      <c r="E1707" s="484"/>
      <c r="F1707" s="484" t="s">
        <v>4396</v>
      </c>
      <c r="G1707" s="484"/>
      <c r="H1707" s="484"/>
      <c r="I1707" s="484"/>
      <c r="J1707" s="484"/>
      <c r="L1707" s="496">
        <v>18</v>
      </c>
      <c r="M1707" s="496" t="str">
        <f t="shared" si="59"/>
        <v>LED Track Lighting</v>
      </c>
      <c r="N1707" s="493" t="str">
        <f t="shared" si="60"/>
        <v>E</v>
      </c>
    </row>
    <row r="1708" spans="2:14" s="493" customFormat="1" ht="14.1" customHeight="1" x14ac:dyDescent="0.2">
      <c r="B1708" s="494" t="s">
        <v>4378</v>
      </c>
      <c r="C1708" s="484"/>
      <c r="D1708" s="518" t="s">
        <v>4397</v>
      </c>
      <c r="E1708" s="518"/>
      <c r="F1708" s="518" t="s">
        <v>4398</v>
      </c>
      <c r="G1708" s="518"/>
      <c r="H1708" s="484"/>
      <c r="I1708" s="484"/>
      <c r="J1708" s="484"/>
      <c r="L1708" s="496">
        <v>19</v>
      </c>
      <c r="M1708" s="496" t="str">
        <f t="shared" ref="M1708:M1771" si="61">B1708</f>
        <v>LED Track Lighting</v>
      </c>
      <c r="N1708" s="493" t="str">
        <f t="shared" ref="N1708:N1771" si="62">MID(D1708,3,1)</f>
        <v>E</v>
      </c>
    </row>
    <row r="1709" spans="2:14" s="493" customFormat="1" ht="14.1" customHeight="1" x14ac:dyDescent="0.2">
      <c r="B1709" s="494" t="s">
        <v>4378</v>
      </c>
      <c r="C1709" s="484"/>
      <c r="D1709" s="484" t="s">
        <v>4399</v>
      </c>
      <c r="E1709" s="484"/>
      <c r="F1709" s="484" t="s">
        <v>4400</v>
      </c>
      <c r="G1709" s="484"/>
      <c r="H1709" s="484"/>
      <c r="I1709" s="484"/>
      <c r="J1709" s="484"/>
      <c r="L1709" s="496">
        <v>20</v>
      </c>
      <c r="M1709" s="496" t="str">
        <f t="shared" si="61"/>
        <v>LED Track Lighting</v>
      </c>
      <c r="N1709" s="493" t="str">
        <f t="shared" si="62"/>
        <v>E</v>
      </c>
    </row>
    <row r="1710" spans="2:14" s="493" customFormat="1" ht="14.1" customHeight="1" x14ac:dyDescent="0.2">
      <c r="B1710" s="494" t="s">
        <v>4378</v>
      </c>
      <c r="C1710" s="484"/>
      <c r="D1710" s="518" t="s">
        <v>4401</v>
      </c>
      <c r="E1710" s="518"/>
      <c r="F1710" s="518" t="s">
        <v>4402</v>
      </c>
      <c r="G1710" s="518"/>
      <c r="H1710" s="484"/>
      <c r="I1710" s="484"/>
      <c r="J1710" s="484"/>
      <c r="L1710" s="496">
        <v>21</v>
      </c>
      <c r="M1710" s="496" t="str">
        <f t="shared" si="61"/>
        <v>LED Track Lighting</v>
      </c>
      <c r="N1710" s="493" t="str">
        <f t="shared" si="62"/>
        <v>E</v>
      </c>
    </row>
    <row r="1711" spans="2:14" s="493" customFormat="1" ht="14.1" customHeight="1" x14ac:dyDescent="0.2">
      <c r="B1711" s="494" t="s">
        <v>4378</v>
      </c>
      <c r="C1711" s="484"/>
      <c r="D1711" s="484" t="s">
        <v>4403</v>
      </c>
      <c r="E1711" s="484"/>
      <c r="F1711" s="484" t="s">
        <v>4404</v>
      </c>
      <c r="G1711" s="484"/>
      <c r="H1711" s="484"/>
      <c r="I1711" s="484"/>
      <c r="J1711" s="484"/>
      <c r="L1711" s="496">
        <v>22</v>
      </c>
      <c r="M1711" s="496" t="str">
        <f t="shared" si="61"/>
        <v>LED Track Lighting</v>
      </c>
      <c r="N1711" s="493" t="str">
        <f t="shared" si="62"/>
        <v>E</v>
      </c>
    </row>
    <row r="1712" spans="2:14" s="493" customFormat="1" ht="14.1" customHeight="1" x14ac:dyDescent="0.2">
      <c r="B1712" s="494" t="s">
        <v>4378</v>
      </c>
      <c r="C1712" s="484"/>
      <c r="D1712" s="518" t="s">
        <v>4405</v>
      </c>
      <c r="E1712" s="518"/>
      <c r="F1712" s="518" t="s">
        <v>4406</v>
      </c>
      <c r="G1712" s="518"/>
      <c r="H1712" s="484"/>
      <c r="I1712" s="484"/>
      <c r="J1712" s="484"/>
      <c r="L1712" s="496">
        <v>23</v>
      </c>
      <c r="M1712" s="496" t="str">
        <f t="shared" si="61"/>
        <v>LED Track Lighting</v>
      </c>
      <c r="N1712" s="493" t="str">
        <f t="shared" si="62"/>
        <v>E</v>
      </c>
    </row>
    <row r="1713" spans="2:14" s="493" customFormat="1" ht="14.1" customHeight="1" x14ac:dyDescent="0.2">
      <c r="B1713" s="494" t="s">
        <v>4378</v>
      </c>
      <c r="C1713" s="484"/>
      <c r="D1713" s="484" t="s">
        <v>4407</v>
      </c>
      <c r="E1713" s="484"/>
      <c r="F1713" s="484" t="s">
        <v>4408</v>
      </c>
      <c r="G1713" s="484"/>
      <c r="H1713" s="484"/>
      <c r="I1713" s="484"/>
      <c r="J1713" s="484"/>
      <c r="L1713" s="496">
        <v>24</v>
      </c>
      <c r="M1713" s="496" t="str">
        <f t="shared" si="61"/>
        <v>LED Track Lighting</v>
      </c>
      <c r="N1713" s="493" t="str">
        <f t="shared" si="62"/>
        <v>E</v>
      </c>
    </row>
    <row r="1714" spans="2:14" s="493" customFormat="1" ht="14.1" customHeight="1" x14ac:dyDescent="0.2">
      <c r="B1714" s="494" t="s">
        <v>4378</v>
      </c>
      <c r="C1714" s="484"/>
      <c r="D1714" s="518" t="s">
        <v>4409</v>
      </c>
      <c r="E1714" s="518"/>
      <c r="F1714" s="518" t="s">
        <v>4410</v>
      </c>
      <c r="G1714" s="518"/>
      <c r="H1714" s="484"/>
      <c r="I1714" s="484"/>
      <c r="J1714" s="484"/>
      <c r="L1714" s="496">
        <v>25</v>
      </c>
      <c r="M1714" s="496" t="str">
        <f t="shared" si="61"/>
        <v>LED Track Lighting</v>
      </c>
      <c r="N1714" s="493" t="str">
        <f t="shared" si="62"/>
        <v>E</v>
      </c>
    </row>
    <row r="1715" spans="2:14" s="493" customFormat="1" ht="14.1" customHeight="1" x14ac:dyDescent="0.2">
      <c r="B1715" s="494" t="s">
        <v>4378</v>
      </c>
      <c r="C1715" s="484"/>
      <c r="D1715" s="518" t="s">
        <v>4411</v>
      </c>
      <c r="E1715" s="518"/>
      <c r="F1715" s="518" t="s">
        <v>4412</v>
      </c>
      <c r="G1715" s="518"/>
      <c r="H1715" s="484"/>
      <c r="I1715" s="484"/>
      <c r="J1715" s="484"/>
      <c r="L1715" s="496">
        <v>26</v>
      </c>
      <c r="M1715" s="496" t="str">
        <f t="shared" si="61"/>
        <v>LED Track Lighting</v>
      </c>
      <c r="N1715" s="493" t="str">
        <f t="shared" si="62"/>
        <v>E</v>
      </c>
    </row>
    <row r="1716" spans="2:14" s="493" customFormat="1" ht="14.1" customHeight="1" x14ac:dyDescent="0.2">
      <c r="B1716" s="494" t="s">
        <v>4378</v>
      </c>
      <c r="C1716" s="484"/>
      <c r="D1716" s="484" t="s">
        <v>4413</v>
      </c>
      <c r="E1716" s="484"/>
      <c r="F1716" s="484" t="s">
        <v>4414</v>
      </c>
      <c r="G1716" s="484"/>
      <c r="H1716" s="484"/>
      <c r="I1716" s="484"/>
      <c r="J1716" s="484"/>
      <c r="L1716" s="496">
        <v>27</v>
      </c>
      <c r="M1716" s="496" t="str">
        <f t="shared" si="61"/>
        <v>LED Track Lighting</v>
      </c>
      <c r="N1716" s="493" t="str">
        <f t="shared" si="62"/>
        <v>E</v>
      </c>
    </row>
    <row r="1717" spans="2:14" s="493" customFormat="1" ht="14.1" customHeight="1" x14ac:dyDescent="0.2">
      <c r="B1717" s="494" t="s">
        <v>4378</v>
      </c>
      <c r="C1717" s="484"/>
      <c r="D1717" s="484" t="s">
        <v>4415</v>
      </c>
      <c r="E1717" s="484"/>
      <c r="F1717" s="484" t="s">
        <v>4416</v>
      </c>
      <c r="G1717" s="484"/>
      <c r="H1717" s="484"/>
      <c r="I1717" s="484"/>
      <c r="J1717" s="484"/>
      <c r="L1717" s="496">
        <v>28</v>
      </c>
      <c r="M1717" s="496" t="str">
        <f t="shared" si="61"/>
        <v>LED Track Lighting</v>
      </c>
      <c r="N1717" s="493" t="str">
        <f t="shared" si="62"/>
        <v>E</v>
      </c>
    </row>
    <row r="1718" spans="2:14" s="493" customFormat="1" ht="14.1" customHeight="1" x14ac:dyDescent="0.2">
      <c r="B1718" s="494" t="s">
        <v>4378</v>
      </c>
      <c r="D1718" s="518" t="s">
        <v>4417</v>
      </c>
      <c r="E1718" s="518"/>
      <c r="F1718" s="518" t="s">
        <v>4418</v>
      </c>
      <c r="G1718" s="518"/>
      <c r="L1718" s="513">
        <v>29</v>
      </c>
      <c r="M1718" s="496" t="str">
        <f t="shared" si="61"/>
        <v>LED Track Lighting</v>
      </c>
      <c r="N1718" s="493" t="str">
        <f t="shared" si="62"/>
        <v>E</v>
      </c>
    </row>
    <row r="1719" spans="2:14" s="493" customFormat="1" ht="14.1" customHeight="1" x14ac:dyDescent="0.2">
      <c r="B1719" s="494" t="s">
        <v>4378</v>
      </c>
      <c r="D1719" s="518" t="s">
        <v>4419</v>
      </c>
      <c r="E1719" s="518"/>
      <c r="F1719" s="518" t="s">
        <v>4420</v>
      </c>
      <c r="G1719" s="518"/>
      <c r="L1719" s="513">
        <v>30</v>
      </c>
      <c r="M1719" s="496" t="str">
        <f t="shared" si="61"/>
        <v>LED Track Lighting</v>
      </c>
      <c r="N1719" s="493" t="str">
        <f t="shared" si="62"/>
        <v>E</v>
      </c>
    </row>
    <row r="1720" spans="2:14" s="493" customFormat="1" ht="14.1" customHeight="1" x14ac:dyDescent="0.2">
      <c r="B1720" s="494" t="s">
        <v>4378</v>
      </c>
      <c r="D1720" s="518" t="s">
        <v>4421</v>
      </c>
      <c r="E1720" s="518"/>
      <c r="F1720" s="518" t="s">
        <v>4422</v>
      </c>
      <c r="G1720" s="518"/>
      <c r="L1720" s="513">
        <v>31</v>
      </c>
      <c r="M1720" s="496" t="str">
        <f t="shared" si="61"/>
        <v>LED Track Lighting</v>
      </c>
      <c r="N1720" s="493" t="str">
        <f t="shared" si="62"/>
        <v>E</v>
      </c>
    </row>
    <row r="1721" spans="2:14" s="493" customFormat="1" ht="14.1" customHeight="1" x14ac:dyDescent="0.2">
      <c r="B1721" s="494" t="s">
        <v>4378</v>
      </c>
      <c r="D1721" s="518" t="s">
        <v>4423</v>
      </c>
      <c r="E1721" s="518"/>
      <c r="F1721" s="518" t="s">
        <v>4424</v>
      </c>
      <c r="G1721" s="518"/>
      <c r="L1721" s="513">
        <v>32</v>
      </c>
      <c r="M1721" s="496" t="str">
        <f t="shared" si="61"/>
        <v>LED Track Lighting</v>
      </c>
      <c r="N1721" s="493" t="str">
        <f t="shared" si="62"/>
        <v>E</v>
      </c>
    </row>
    <row r="1722" spans="2:14" s="493" customFormat="1" ht="14.1" customHeight="1" x14ac:dyDescent="0.2">
      <c r="B1722" s="494" t="s">
        <v>4378</v>
      </c>
      <c r="D1722" s="518" t="s">
        <v>4425</v>
      </c>
      <c r="E1722" s="518"/>
      <c r="F1722" s="518" t="s">
        <v>4426</v>
      </c>
      <c r="G1722" s="518"/>
      <c r="L1722" s="513">
        <v>33</v>
      </c>
      <c r="M1722" s="496" t="str">
        <f t="shared" si="61"/>
        <v>LED Track Lighting</v>
      </c>
      <c r="N1722" s="493" t="str">
        <f t="shared" si="62"/>
        <v>E</v>
      </c>
    </row>
    <row r="1723" spans="2:14" s="493" customFormat="1" ht="14.1" customHeight="1" x14ac:dyDescent="0.2">
      <c r="B1723" s="494" t="s">
        <v>4378</v>
      </c>
      <c r="D1723" s="518" t="s">
        <v>4427</v>
      </c>
      <c r="E1723" s="518"/>
      <c r="F1723" s="518" t="s">
        <v>4428</v>
      </c>
      <c r="G1723" s="518"/>
      <c r="L1723" s="513">
        <v>34</v>
      </c>
      <c r="M1723" s="496" t="str">
        <f t="shared" si="61"/>
        <v>LED Track Lighting</v>
      </c>
      <c r="N1723" s="493" t="str">
        <f t="shared" si="62"/>
        <v>E</v>
      </c>
    </row>
    <row r="1724" spans="2:14" s="493" customFormat="1" ht="14.1" customHeight="1" x14ac:dyDescent="0.2">
      <c r="B1724" s="494" t="s">
        <v>4378</v>
      </c>
      <c r="D1724" s="518" t="s">
        <v>4429</v>
      </c>
      <c r="E1724" s="518"/>
      <c r="F1724" s="518" t="s">
        <v>4430</v>
      </c>
      <c r="G1724" s="518"/>
      <c r="L1724" s="513">
        <v>35</v>
      </c>
      <c r="M1724" s="496" t="str">
        <f t="shared" si="61"/>
        <v>LED Track Lighting</v>
      </c>
      <c r="N1724" s="493" t="str">
        <f t="shared" si="62"/>
        <v>E</v>
      </c>
    </row>
    <row r="1725" spans="2:14" s="493" customFormat="1" ht="14.1" customHeight="1" x14ac:dyDescent="0.2">
      <c r="B1725" s="494" t="s">
        <v>4378</v>
      </c>
      <c r="D1725" s="518" t="s">
        <v>4431</v>
      </c>
      <c r="E1725" s="518"/>
      <c r="F1725" s="518" t="s">
        <v>4432</v>
      </c>
      <c r="G1725" s="518"/>
      <c r="L1725" s="513">
        <v>36</v>
      </c>
      <c r="M1725" s="496" t="str">
        <f t="shared" si="61"/>
        <v>LED Track Lighting</v>
      </c>
      <c r="N1725" s="493" t="str">
        <f t="shared" si="62"/>
        <v>E</v>
      </c>
    </row>
    <row r="1726" spans="2:14" s="493" customFormat="1" ht="14.1" customHeight="1" x14ac:dyDescent="0.2">
      <c r="B1726" s="494" t="s">
        <v>4378</v>
      </c>
      <c r="D1726" s="518" t="s">
        <v>4433</v>
      </c>
      <c r="E1726" s="518"/>
      <c r="F1726" s="518" t="s">
        <v>4434</v>
      </c>
      <c r="G1726" s="518"/>
      <c r="L1726" s="513">
        <v>37</v>
      </c>
      <c r="M1726" s="496" t="str">
        <f t="shared" si="61"/>
        <v>LED Track Lighting</v>
      </c>
      <c r="N1726" s="493" t="str">
        <f t="shared" si="62"/>
        <v>E</v>
      </c>
    </row>
    <row r="1727" spans="2:14" s="493" customFormat="1" ht="14.1" customHeight="1" x14ac:dyDescent="0.2">
      <c r="B1727" s="494" t="s">
        <v>4378</v>
      </c>
      <c r="D1727" s="518" t="s">
        <v>4435</v>
      </c>
      <c r="E1727" s="518"/>
      <c r="F1727" s="518" t="s">
        <v>4436</v>
      </c>
      <c r="G1727" s="518"/>
      <c r="L1727" s="513">
        <v>38</v>
      </c>
      <c r="M1727" s="496" t="str">
        <f t="shared" si="61"/>
        <v>LED Track Lighting</v>
      </c>
      <c r="N1727" s="493" t="str">
        <f t="shared" si="62"/>
        <v>E</v>
      </c>
    </row>
    <row r="1728" spans="2:14" s="493" customFormat="1" ht="14.1" customHeight="1" x14ac:dyDescent="0.2">
      <c r="B1728" s="494" t="s">
        <v>4378</v>
      </c>
      <c r="D1728" s="518" t="s">
        <v>4437</v>
      </c>
      <c r="E1728" s="518"/>
      <c r="F1728" s="518" t="s">
        <v>4438</v>
      </c>
      <c r="G1728" s="518"/>
      <c r="L1728" s="513">
        <v>39</v>
      </c>
      <c r="M1728" s="496" t="str">
        <f t="shared" si="61"/>
        <v>LED Track Lighting</v>
      </c>
      <c r="N1728" s="493" t="str">
        <f t="shared" si="62"/>
        <v>E</v>
      </c>
    </row>
    <row r="1729" spans="2:14" s="493" customFormat="1" ht="14.1" customHeight="1" x14ac:dyDescent="0.2">
      <c r="B1729" s="494" t="s">
        <v>4378</v>
      </c>
      <c r="D1729" s="518" t="s">
        <v>4439</v>
      </c>
      <c r="E1729" s="518"/>
      <c r="F1729" s="518" t="s">
        <v>4440</v>
      </c>
      <c r="G1729" s="518"/>
      <c r="L1729" s="513">
        <v>40</v>
      </c>
      <c r="M1729" s="496" t="str">
        <f t="shared" si="61"/>
        <v>LED Track Lighting</v>
      </c>
      <c r="N1729" s="493" t="str">
        <f t="shared" si="62"/>
        <v>E</v>
      </c>
    </row>
    <row r="1730" spans="2:14" s="493" customFormat="1" ht="14.1" customHeight="1" x14ac:dyDescent="0.2">
      <c r="B1730" s="494" t="s">
        <v>4378</v>
      </c>
      <c r="D1730" s="518" t="s">
        <v>4441</v>
      </c>
      <c r="E1730" s="518"/>
      <c r="F1730" s="518" t="s">
        <v>4442</v>
      </c>
      <c r="G1730" s="518"/>
      <c r="L1730" s="513">
        <v>41</v>
      </c>
      <c r="M1730" s="496" t="str">
        <f t="shared" si="61"/>
        <v>LED Track Lighting</v>
      </c>
      <c r="N1730" s="493" t="str">
        <f t="shared" si="62"/>
        <v>E</v>
      </c>
    </row>
    <row r="1731" spans="2:14" s="493" customFormat="1" ht="14.1" customHeight="1" x14ac:dyDescent="0.2">
      <c r="B1731" s="494" t="s">
        <v>4378</v>
      </c>
      <c r="D1731" s="518" t="s">
        <v>4443</v>
      </c>
      <c r="E1731" s="518"/>
      <c r="F1731" s="518" t="s">
        <v>4444</v>
      </c>
      <c r="G1731" s="518"/>
      <c r="L1731" s="513">
        <v>42</v>
      </c>
      <c r="M1731" s="496" t="str">
        <f t="shared" si="61"/>
        <v>LED Track Lighting</v>
      </c>
      <c r="N1731" s="493" t="str">
        <f t="shared" si="62"/>
        <v>E</v>
      </c>
    </row>
    <row r="1732" spans="2:14" s="493" customFormat="1" ht="14.1" customHeight="1" x14ac:dyDescent="0.2">
      <c r="B1732" s="494" t="s">
        <v>4378</v>
      </c>
      <c r="D1732" s="518" t="s">
        <v>4445</v>
      </c>
      <c r="E1732" s="518"/>
      <c r="F1732" s="518" t="s">
        <v>4446</v>
      </c>
      <c r="G1732" s="518"/>
      <c r="L1732" s="513">
        <v>43</v>
      </c>
      <c r="M1732" s="496" t="str">
        <f t="shared" si="61"/>
        <v>LED Track Lighting</v>
      </c>
      <c r="N1732" s="493" t="str">
        <f t="shared" si="62"/>
        <v>E</v>
      </c>
    </row>
    <row r="1733" spans="2:14" s="493" customFormat="1" ht="14.1" customHeight="1" x14ac:dyDescent="0.2">
      <c r="B1733" s="494" t="s">
        <v>4378</v>
      </c>
      <c r="D1733" s="518" t="s">
        <v>4447</v>
      </c>
      <c r="E1733" s="518"/>
      <c r="F1733" s="518" t="s">
        <v>4448</v>
      </c>
      <c r="G1733" s="518"/>
      <c r="L1733" s="513">
        <v>44</v>
      </c>
      <c r="M1733" s="496" t="str">
        <f t="shared" si="61"/>
        <v>LED Track Lighting</v>
      </c>
      <c r="N1733" s="493" t="str">
        <f t="shared" si="62"/>
        <v>E</v>
      </c>
    </row>
    <row r="1734" spans="2:14" s="493" customFormat="1" ht="14.1" customHeight="1" x14ac:dyDescent="0.2">
      <c r="B1734" s="494" t="s">
        <v>4378</v>
      </c>
      <c r="D1734" s="518" t="s">
        <v>4449</v>
      </c>
      <c r="E1734" s="518"/>
      <c r="F1734" s="518" t="s">
        <v>4450</v>
      </c>
      <c r="G1734" s="518"/>
      <c r="L1734" s="513">
        <v>45</v>
      </c>
      <c r="M1734" s="496" t="str">
        <f t="shared" si="61"/>
        <v>LED Track Lighting</v>
      </c>
      <c r="N1734" s="493" t="str">
        <f t="shared" si="62"/>
        <v>E</v>
      </c>
    </row>
    <row r="1735" spans="2:14" s="493" customFormat="1" ht="14.1" customHeight="1" x14ac:dyDescent="0.2">
      <c r="B1735" s="494" t="s">
        <v>4378</v>
      </c>
      <c r="D1735" s="518" t="s">
        <v>4451</v>
      </c>
      <c r="E1735" s="518"/>
      <c r="F1735" s="518" t="s">
        <v>4452</v>
      </c>
      <c r="G1735" s="518"/>
      <c r="L1735" s="513">
        <v>46</v>
      </c>
      <c r="M1735" s="496" t="str">
        <f t="shared" si="61"/>
        <v>LED Track Lighting</v>
      </c>
      <c r="N1735" s="493" t="str">
        <f t="shared" si="62"/>
        <v>E</v>
      </c>
    </row>
    <row r="1736" spans="2:14" s="493" customFormat="1" ht="14.1" customHeight="1" x14ac:dyDescent="0.2">
      <c r="B1736" s="494" t="s">
        <v>4378</v>
      </c>
      <c r="D1736" s="518" t="s">
        <v>4453</v>
      </c>
      <c r="E1736" s="518"/>
      <c r="F1736" s="518" t="s">
        <v>4454</v>
      </c>
      <c r="G1736" s="518"/>
      <c r="L1736" s="513">
        <v>47</v>
      </c>
      <c r="M1736" s="496" t="str">
        <f t="shared" si="61"/>
        <v>LED Track Lighting</v>
      </c>
      <c r="N1736" s="493" t="str">
        <f t="shared" si="62"/>
        <v>E</v>
      </c>
    </row>
    <row r="1737" spans="2:14" s="493" customFormat="1" ht="14.1" customHeight="1" x14ac:dyDescent="0.2">
      <c r="B1737" s="494" t="s">
        <v>4378</v>
      </c>
      <c r="D1737" s="518" t="s">
        <v>4455</v>
      </c>
      <c r="E1737" s="518"/>
      <c r="F1737" s="518" t="s">
        <v>4456</v>
      </c>
      <c r="G1737" s="518"/>
      <c r="L1737" s="513">
        <v>48</v>
      </c>
      <c r="M1737" s="496" t="str">
        <f t="shared" si="61"/>
        <v>LED Track Lighting</v>
      </c>
      <c r="N1737" s="493" t="str">
        <f t="shared" si="62"/>
        <v>E</v>
      </c>
    </row>
    <row r="1738" spans="2:14" s="493" customFormat="1" ht="14.1" customHeight="1" x14ac:dyDescent="0.2">
      <c r="B1738" s="494" t="s">
        <v>4378</v>
      </c>
      <c r="D1738" s="518" t="s">
        <v>4457</v>
      </c>
      <c r="E1738" s="518"/>
      <c r="F1738" s="518" t="s">
        <v>4458</v>
      </c>
      <c r="G1738" s="518"/>
      <c r="L1738" s="513">
        <v>49</v>
      </c>
      <c r="M1738" s="496" t="str">
        <f t="shared" si="61"/>
        <v>LED Track Lighting</v>
      </c>
      <c r="N1738" s="493" t="str">
        <f t="shared" si="62"/>
        <v>E</v>
      </c>
    </row>
    <row r="1739" spans="2:14" s="493" customFormat="1" ht="14.1" customHeight="1" x14ac:dyDescent="0.2">
      <c r="B1739" s="494" t="s">
        <v>4378</v>
      </c>
      <c r="C1739" s="484"/>
      <c r="D1739" s="484" t="s">
        <v>4459</v>
      </c>
      <c r="E1739" s="484"/>
      <c r="F1739" s="484" t="s">
        <v>4460</v>
      </c>
      <c r="G1739" s="484"/>
      <c r="H1739" s="484"/>
      <c r="I1739" s="484"/>
      <c r="J1739" s="484"/>
      <c r="L1739" s="496">
        <v>5</v>
      </c>
      <c r="M1739" s="496" t="str">
        <f t="shared" si="61"/>
        <v>LED Track Lighting</v>
      </c>
      <c r="N1739" s="493" t="str">
        <f t="shared" si="62"/>
        <v>E</v>
      </c>
    </row>
    <row r="1740" spans="2:14" s="493" customFormat="1" ht="14.1" customHeight="1" x14ac:dyDescent="0.2">
      <c r="B1740" s="494" t="s">
        <v>4378</v>
      </c>
      <c r="D1740" s="518" t="s">
        <v>4461</v>
      </c>
      <c r="E1740" s="518"/>
      <c r="F1740" s="518" t="s">
        <v>4462</v>
      </c>
      <c r="G1740" s="518"/>
      <c r="L1740" s="513">
        <v>50</v>
      </c>
      <c r="M1740" s="496" t="str">
        <f t="shared" si="61"/>
        <v>LED Track Lighting</v>
      </c>
      <c r="N1740" s="493" t="str">
        <f t="shared" si="62"/>
        <v>E</v>
      </c>
    </row>
    <row r="1741" spans="2:14" s="493" customFormat="1" ht="14.1" customHeight="1" x14ac:dyDescent="0.2">
      <c r="B1741" s="494" t="s">
        <v>4378</v>
      </c>
      <c r="C1741" s="484"/>
      <c r="D1741" s="484" t="s">
        <v>4463</v>
      </c>
      <c r="E1741" s="484"/>
      <c r="F1741" s="484" t="s">
        <v>4464</v>
      </c>
      <c r="G1741" s="484"/>
      <c r="H1741" s="484"/>
      <c r="I1741" s="484"/>
      <c r="J1741" s="484"/>
      <c r="L1741" s="496">
        <v>6</v>
      </c>
      <c r="M1741" s="496" t="str">
        <f t="shared" si="61"/>
        <v>LED Track Lighting</v>
      </c>
      <c r="N1741" s="493" t="str">
        <f t="shared" si="62"/>
        <v>E</v>
      </c>
    </row>
    <row r="1742" spans="2:14" s="493" customFormat="1" ht="14.1" customHeight="1" x14ac:dyDescent="0.2">
      <c r="B1742" s="494" t="s">
        <v>4378</v>
      </c>
      <c r="C1742" s="484"/>
      <c r="D1742" s="484" t="s">
        <v>4465</v>
      </c>
      <c r="E1742" s="484"/>
      <c r="F1742" s="484" t="s">
        <v>4466</v>
      </c>
      <c r="G1742" s="484"/>
      <c r="H1742" s="484"/>
      <c r="I1742" s="484"/>
      <c r="J1742" s="484"/>
      <c r="L1742" s="496">
        <v>7</v>
      </c>
      <c r="M1742" s="496" t="str">
        <f t="shared" si="61"/>
        <v>LED Track Lighting</v>
      </c>
      <c r="N1742" s="493" t="str">
        <f t="shared" si="62"/>
        <v>E</v>
      </c>
    </row>
    <row r="1743" spans="2:14" s="493" customFormat="1" ht="14.1" customHeight="1" x14ac:dyDescent="0.2">
      <c r="B1743" s="494" t="s">
        <v>4378</v>
      </c>
      <c r="C1743" s="484"/>
      <c r="D1743" s="484" t="s">
        <v>4467</v>
      </c>
      <c r="E1743" s="484"/>
      <c r="F1743" s="484" t="s">
        <v>4468</v>
      </c>
      <c r="G1743" s="484"/>
      <c r="H1743" s="484"/>
      <c r="I1743" s="484"/>
      <c r="J1743" s="484"/>
      <c r="L1743" s="496">
        <v>8</v>
      </c>
      <c r="M1743" s="496" t="str">
        <f t="shared" si="61"/>
        <v>LED Track Lighting</v>
      </c>
      <c r="N1743" s="493" t="str">
        <f t="shared" si="62"/>
        <v>E</v>
      </c>
    </row>
    <row r="1744" spans="2:14" s="493" customFormat="1" ht="14.1" customHeight="1" x14ac:dyDescent="0.2">
      <c r="B1744" s="494" t="s">
        <v>4378</v>
      </c>
      <c r="C1744" s="484"/>
      <c r="D1744" s="484" t="s">
        <v>4469</v>
      </c>
      <c r="E1744" s="484"/>
      <c r="F1744" s="484" t="s">
        <v>4470</v>
      </c>
      <c r="G1744" s="484"/>
      <c r="H1744" s="484"/>
      <c r="I1744" s="484"/>
      <c r="J1744" s="484"/>
      <c r="L1744" s="496">
        <v>9</v>
      </c>
      <c r="M1744" s="496" t="str">
        <f t="shared" si="61"/>
        <v>LED Track Lighting</v>
      </c>
      <c r="N1744" s="493" t="str">
        <f t="shared" si="62"/>
        <v>E</v>
      </c>
    </row>
    <row r="1745" spans="2:14" s="493" customFormat="1" ht="14.1" customHeight="1" x14ac:dyDescent="0.2">
      <c r="B1745" s="494" t="s">
        <v>4471</v>
      </c>
      <c r="C1745" s="484"/>
      <c r="D1745" s="484" t="s">
        <v>4472</v>
      </c>
      <c r="E1745" s="484" t="s">
        <v>4473</v>
      </c>
      <c r="F1745" s="484" t="s">
        <v>4474</v>
      </c>
      <c r="G1745" s="484"/>
      <c r="H1745" s="484" t="s">
        <v>1546</v>
      </c>
      <c r="I1745" s="484"/>
      <c r="J1745" s="484">
        <v>1</v>
      </c>
      <c r="K1745" s="484">
        <v>100</v>
      </c>
      <c r="L1745" s="495">
        <v>125</v>
      </c>
      <c r="M1745" s="496" t="str">
        <f t="shared" si="61"/>
        <v>Mercury Vapor</v>
      </c>
      <c r="N1745" s="493" t="str">
        <f t="shared" si="62"/>
        <v>1</v>
      </c>
    </row>
    <row r="1746" spans="2:14" s="493" customFormat="1" ht="14.1" customHeight="1" x14ac:dyDescent="0.2">
      <c r="B1746" s="494" t="s">
        <v>4471</v>
      </c>
      <c r="C1746" s="484"/>
      <c r="D1746" s="484" t="s">
        <v>4475</v>
      </c>
      <c r="E1746" s="484" t="s">
        <v>4476</v>
      </c>
      <c r="F1746" s="484" t="s">
        <v>4477</v>
      </c>
      <c r="G1746" s="484"/>
      <c r="H1746" s="484" t="s">
        <v>1546</v>
      </c>
      <c r="I1746" s="484"/>
      <c r="J1746" s="484">
        <v>1</v>
      </c>
      <c r="K1746" s="484">
        <v>1000</v>
      </c>
      <c r="L1746" s="495">
        <v>1075</v>
      </c>
      <c r="M1746" s="496" t="str">
        <f t="shared" si="61"/>
        <v>Mercury Vapor</v>
      </c>
      <c r="N1746" s="493" t="str">
        <f t="shared" si="62"/>
        <v>1</v>
      </c>
    </row>
    <row r="1747" spans="2:14" s="493" customFormat="1" ht="14.1" customHeight="1" x14ac:dyDescent="0.2">
      <c r="B1747" s="494" t="s">
        <v>4471</v>
      </c>
      <c r="C1747" s="484"/>
      <c r="D1747" s="484" t="s">
        <v>4478</v>
      </c>
      <c r="E1747" s="484" t="s">
        <v>4479</v>
      </c>
      <c r="F1747" s="484" t="s">
        <v>4480</v>
      </c>
      <c r="G1747" s="484"/>
      <c r="H1747" s="484" t="s">
        <v>1546</v>
      </c>
      <c r="I1747" s="484"/>
      <c r="J1747" s="484">
        <v>1</v>
      </c>
      <c r="K1747" s="484">
        <v>175</v>
      </c>
      <c r="L1747" s="495">
        <v>205</v>
      </c>
      <c r="M1747" s="496" t="str">
        <f t="shared" si="61"/>
        <v>Mercury Vapor</v>
      </c>
      <c r="N1747" s="493" t="str">
        <f t="shared" si="62"/>
        <v>1</v>
      </c>
    </row>
    <row r="1748" spans="2:14" s="493" customFormat="1" ht="14.1" customHeight="1" x14ac:dyDescent="0.2">
      <c r="B1748" s="494" t="s">
        <v>4471</v>
      </c>
      <c r="C1748" s="484"/>
      <c r="D1748" s="484" t="s">
        <v>4481</v>
      </c>
      <c r="E1748" s="484" t="s">
        <v>4482</v>
      </c>
      <c r="F1748" s="484" t="s">
        <v>4483</v>
      </c>
      <c r="G1748" s="484"/>
      <c r="H1748" s="484" t="s">
        <v>1546</v>
      </c>
      <c r="I1748" s="484"/>
      <c r="J1748" s="484">
        <v>1</v>
      </c>
      <c r="K1748" s="484">
        <v>250</v>
      </c>
      <c r="L1748" s="495">
        <v>290</v>
      </c>
      <c r="M1748" s="496" t="str">
        <f t="shared" si="61"/>
        <v>Mercury Vapor</v>
      </c>
      <c r="N1748" s="493" t="str">
        <f t="shared" si="62"/>
        <v>2</v>
      </c>
    </row>
    <row r="1749" spans="2:14" s="493" customFormat="1" ht="14.1" customHeight="1" x14ac:dyDescent="0.2">
      <c r="B1749" s="494" t="s">
        <v>4471</v>
      </c>
      <c r="C1749" s="484"/>
      <c r="D1749" s="484" t="s">
        <v>4484</v>
      </c>
      <c r="E1749" s="484" t="s">
        <v>4485</v>
      </c>
      <c r="F1749" s="484" t="s">
        <v>4486</v>
      </c>
      <c r="G1749" s="484"/>
      <c r="H1749" s="484" t="s">
        <v>1546</v>
      </c>
      <c r="I1749" s="484"/>
      <c r="J1749" s="484">
        <v>1</v>
      </c>
      <c r="K1749" s="484">
        <v>40</v>
      </c>
      <c r="L1749" s="495">
        <v>50</v>
      </c>
      <c r="M1749" s="496" t="str">
        <f t="shared" si="61"/>
        <v>Mercury Vapor</v>
      </c>
      <c r="N1749" s="493" t="str">
        <f t="shared" si="62"/>
        <v>4</v>
      </c>
    </row>
    <row r="1750" spans="2:14" s="493" customFormat="1" ht="14.1" customHeight="1" x14ac:dyDescent="0.2">
      <c r="B1750" s="494" t="s">
        <v>4471</v>
      </c>
      <c r="C1750" s="484"/>
      <c r="D1750" s="484" t="s">
        <v>4487</v>
      </c>
      <c r="E1750" s="484" t="s">
        <v>4488</v>
      </c>
      <c r="F1750" s="484" t="s">
        <v>4489</v>
      </c>
      <c r="G1750" s="484"/>
      <c r="H1750" s="484" t="s">
        <v>1546</v>
      </c>
      <c r="I1750" s="484"/>
      <c r="J1750" s="484">
        <v>1</v>
      </c>
      <c r="K1750" s="484">
        <v>400</v>
      </c>
      <c r="L1750" s="495">
        <v>455</v>
      </c>
      <c r="M1750" s="496" t="str">
        <f t="shared" si="61"/>
        <v>Mercury Vapor</v>
      </c>
      <c r="N1750" s="493" t="str">
        <f t="shared" si="62"/>
        <v>4</v>
      </c>
    </row>
    <row r="1751" spans="2:14" s="493" customFormat="1" ht="14.1" customHeight="1" x14ac:dyDescent="0.2">
      <c r="B1751" s="494" t="s">
        <v>4471</v>
      </c>
      <c r="C1751" s="484"/>
      <c r="D1751" s="484" t="s">
        <v>4490</v>
      </c>
      <c r="E1751" s="484" t="s">
        <v>4488</v>
      </c>
      <c r="F1751" s="484" t="s">
        <v>4491</v>
      </c>
      <c r="G1751" s="484"/>
      <c r="H1751" s="484" t="s">
        <v>1546</v>
      </c>
      <c r="I1751" s="484"/>
      <c r="J1751" s="484">
        <v>2</v>
      </c>
      <c r="K1751" s="484">
        <v>400</v>
      </c>
      <c r="L1751" s="495">
        <v>910</v>
      </c>
      <c r="M1751" s="496" t="str">
        <f t="shared" si="61"/>
        <v>Mercury Vapor</v>
      </c>
      <c r="N1751" s="493" t="str">
        <f t="shared" si="62"/>
        <v>4</v>
      </c>
    </row>
    <row r="1752" spans="2:14" s="493" customFormat="1" ht="14.1" customHeight="1" x14ac:dyDescent="0.2">
      <c r="B1752" s="494" t="s">
        <v>4471</v>
      </c>
      <c r="C1752" s="484"/>
      <c r="D1752" s="484" t="s">
        <v>4492</v>
      </c>
      <c r="E1752" s="484" t="s">
        <v>4493</v>
      </c>
      <c r="F1752" s="484" t="s">
        <v>4494</v>
      </c>
      <c r="G1752" s="484"/>
      <c r="H1752" s="484" t="s">
        <v>1546</v>
      </c>
      <c r="I1752" s="484"/>
      <c r="J1752" s="484">
        <v>1</v>
      </c>
      <c r="K1752" s="484">
        <v>50</v>
      </c>
      <c r="L1752" s="495">
        <v>74</v>
      </c>
      <c r="M1752" s="496" t="str">
        <f t="shared" si="61"/>
        <v>Mercury Vapor</v>
      </c>
      <c r="N1752" s="493" t="str">
        <f t="shared" si="62"/>
        <v>5</v>
      </c>
    </row>
    <row r="1753" spans="2:14" s="493" customFormat="1" ht="14.1" customHeight="1" x14ac:dyDescent="0.2">
      <c r="B1753" s="494" t="s">
        <v>4471</v>
      </c>
      <c r="C1753" s="484"/>
      <c r="D1753" s="484" t="s">
        <v>4495</v>
      </c>
      <c r="E1753" s="484" t="s">
        <v>4496</v>
      </c>
      <c r="F1753" s="484" t="s">
        <v>4497</v>
      </c>
      <c r="G1753" s="484"/>
      <c r="H1753" s="484" t="s">
        <v>1546</v>
      </c>
      <c r="I1753" s="484"/>
      <c r="J1753" s="484">
        <v>1</v>
      </c>
      <c r="K1753" s="484">
        <v>700</v>
      </c>
      <c r="L1753" s="495">
        <v>780</v>
      </c>
      <c r="M1753" s="496" t="str">
        <f t="shared" si="61"/>
        <v>Mercury Vapor</v>
      </c>
      <c r="N1753" s="493" t="str">
        <f t="shared" si="62"/>
        <v>7</v>
      </c>
    </row>
    <row r="1754" spans="2:14" s="493" customFormat="1" ht="14.1" customHeight="1" x14ac:dyDescent="0.2">
      <c r="B1754" s="494" t="s">
        <v>4471</v>
      </c>
      <c r="C1754" s="484"/>
      <c r="D1754" s="484" t="s">
        <v>4498</v>
      </c>
      <c r="E1754" s="484" t="s">
        <v>4499</v>
      </c>
      <c r="F1754" s="484" t="s">
        <v>4500</v>
      </c>
      <c r="G1754" s="484"/>
      <c r="H1754" s="484" t="s">
        <v>1546</v>
      </c>
      <c r="I1754" s="484"/>
      <c r="J1754" s="484">
        <v>1</v>
      </c>
      <c r="K1754" s="484">
        <v>75</v>
      </c>
      <c r="L1754" s="495">
        <v>93</v>
      </c>
      <c r="M1754" s="496" t="str">
        <f t="shared" si="61"/>
        <v>Mercury Vapor</v>
      </c>
      <c r="N1754" s="493" t="str">
        <f t="shared" si="62"/>
        <v>7</v>
      </c>
    </row>
    <row r="1755" spans="2:14" s="493" customFormat="1" ht="14.1" customHeight="1" x14ac:dyDescent="0.2">
      <c r="B1755" s="494" t="s">
        <v>4501</v>
      </c>
      <c r="C1755" s="484"/>
      <c r="D1755" s="484" t="s">
        <v>4502</v>
      </c>
      <c r="E1755" s="484"/>
      <c r="F1755" s="484" t="s">
        <v>4503</v>
      </c>
      <c r="G1755" s="484"/>
      <c r="H1755" s="484"/>
      <c r="I1755" s="484"/>
      <c r="J1755" s="484">
        <v>1</v>
      </c>
      <c r="K1755" s="484">
        <v>205</v>
      </c>
      <c r="L1755" s="495">
        <v>235</v>
      </c>
      <c r="M1755" s="496" t="str">
        <f t="shared" si="61"/>
        <v>Metal Halide</v>
      </c>
      <c r="N1755" s="493" t="str">
        <f t="shared" si="62"/>
        <v>M</v>
      </c>
    </row>
    <row r="1756" spans="2:14" s="493" customFormat="1" ht="14.1" customHeight="1" x14ac:dyDescent="0.2">
      <c r="B1756" s="494" t="s">
        <v>4501</v>
      </c>
      <c r="C1756" s="484"/>
      <c r="D1756" s="484" t="s">
        <v>4504</v>
      </c>
      <c r="E1756" s="484"/>
      <c r="F1756" s="484" t="s">
        <v>4505</v>
      </c>
      <c r="G1756" s="484"/>
      <c r="H1756" s="484"/>
      <c r="I1756" s="484"/>
      <c r="J1756" s="484">
        <v>1</v>
      </c>
      <c r="K1756" s="484">
        <v>330</v>
      </c>
      <c r="L1756" s="495">
        <v>360</v>
      </c>
      <c r="M1756" s="496" t="str">
        <f t="shared" si="61"/>
        <v>Metal Halide</v>
      </c>
      <c r="N1756" s="493" t="str">
        <f t="shared" si="62"/>
        <v>M</v>
      </c>
    </row>
    <row r="1757" spans="2:14" s="493" customFormat="1" ht="14.1" customHeight="1" x14ac:dyDescent="0.2">
      <c r="B1757" s="494" t="s">
        <v>4501</v>
      </c>
      <c r="C1757" s="484"/>
      <c r="D1757" s="484" t="s">
        <v>4506</v>
      </c>
      <c r="E1757" s="484" t="s">
        <v>4507</v>
      </c>
      <c r="F1757" s="484" t="s">
        <v>4508</v>
      </c>
      <c r="G1757" s="484"/>
      <c r="H1757" s="484" t="s">
        <v>1546</v>
      </c>
      <c r="I1757" s="484"/>
      <c r="J1757" s="484">
        <v>1</v>
      </c>
      <c r="K1757" s="484">
        <v>100</v>
      </c>
      <c r="L1757" s="495">
        <v>128</v>
      </c>
      <c r="M1757" s="496" t="str">
        <f t="shared" si="61"/>
        <v>Metal Halide</v>
      </c>
      <c r="N1757" s="493" t="str">
        <f t="shared" si="62"/>
        <v>1</v>
      </c>
    </row>
    <row r="1758" spans="2:14" s="493" customFormat="1" ht="14.1" customHeight="1" x14ac:dyDescent="0.2">
      <c r="B1758" s="494" t="s">
        <v>4501</v>
      </c>
      <c r="C1758" s="484"/>
      <c r="D1758" s="484" t="s">
        <v>4509</v>
      </c>
      <c r="E1758" s="484" t="s">
        <v>4510</v>
      </c>
      <c r="F1758" s="484" t="s">
        <v>4511</v>
      </c>
      <c r="G1758" s="484"/>
      <c r="H1758" s="484" t="s">
        <v>1546</v>
      </c>
      <c r="I1758" s="484"/>
      <c r="J1758" s="484">
        <v>1</v>
      </c>
      <c r="K1758" s="484">
        <v>1000</v>
      </c>
      <c r="L1758" s="495">
        <v>1080</v>
      </c>
      <c r="M1758" s="496" t="str">
        <f t="shared" si="61"/>
        <v>Metal Halide</v>
      </c>
      <c r="N1758" s="493" t="str">
        <f t="shared" si="62"/>
        <v>1</v>
      </c>
    </row>
    <row r="1759" spans="2:14" s="493" customFormat="1" ht="14.1" customHeight="1" x14ac:dyDescent="0.2">
      <c r="B1759" s="494" t="s">
        <v>4501</v>
      </c>
      <c r="C1759" s="484"/>
      <c r="D1759" s="484" t="s">
        <v>4512</v>
      </c>
      <c r="E1759" s="484" t="s">
        <v>4513</v>
      </c>
      <c r="F1759" s="484" t="s">
        <v>4514</v>
      </c>
      <c r="G1759" s="484"/>
      <c r="H1759" s="484" t="s">
        <v>1546</v>
      </c>
      <c r="I1759" s="484"/>
      <c r="J1759" s="484">
        <v>1</v>
      </c>
      <c r="K1759" s="484">
        <v>150</v>
      </c>
      <c r="L1759" s="495">
        <v>190</v>
      </c>
      <c r="M1759" s="496" t="str">
        <f t="shared" si="61"/>
        <v>Metal Halide</v>
      </c>
      <c r="N1759" s="493" t="str">
        <f t="shared" si="62"/>
        <v>1</v>
      </c>
    </row>
    <row r="1760" spans="2:14" s="493" customFormat="1" ht="14.1" customHeight="1" x14ac:dyDescent="0.2">
      <c r="B1760" s="494" t="s">
        <v>4501</v>
      </c>
      <c r="C1760" s="484"/>
      <c r="D1760" s="484" t="s">
        <v>4515</v>
      </c>
      <c r="E1760" s="484" t="s">
        <v>4516</v>
      </c>
      <c r="F1760" s="484" t="s">
        <v>4517</v>
      </c>
      <c r="G1760" s="484"/>
      <c r="H1760" s="484" t="s">
        <v>1546</v>
      </c>
      <c r="I1760" s="484"/>
      <c r="J1760" s="484">
        <v>1</v>
      </c>
      <c r="K1760" s="484">
        <v>1500</v>
      </c>
      <c r="L1760" s="495">
        <v>1610</v>
      </c>
      <c r="M1760" s="496" t="str">
        <f t="shared" si="61"/>
        <v>Metal Halide</v>
      </c>
      <c r="N1760" s="493" t="str">
        <f t="shared" si="62"/>
        <v>1</v>
      </c>
    </row>
    <row r="1761" spans="1:14" s="493" customFormat="1" ht="14.1" customHeight="1" x14ac:dyDescent="0.2">
      <c r="A1761" s="484"/>
      <c r="B1761" s="494" t="s">
        <v>4501</v>
      </c>
      <c r="C1761" s="484"/>
      <c r="D1761" s="484" t="s">
        <v>4518</v>
      </c>
      <c r="E1761" s="484" t="s">
        <v>4519</v>
      </c>
      <c r="F1761" s="484" t="s">
        <v>4520</v>
      </c>
      <c r="G1761" s="484"/>
      <c r="H1761" s="484" t="s">
        <v>1546</v>
      </c>
      <c r="I1761" s="484"/>
      <c r="J1761" s="484">
        <v>1</v>
      </c>
      <c r="K1761" s="484">
        <v>175</v>
      </c>
      <c r="L1761" s="495">
        <v>215</v>
      </c>
      <c r="M1761" s="496" t="str">
        <f t="shared" si="61"/>
        <v>Metal Halide</v>
      </c>
      <c r="N1761" s="493" t="str">
        <f t="shared" si="62"/>
        <v>1</v>
      </c>
    </row>
    <row r="1762" spans="1:14" s="493" customFormat="1" ht="14.1" customHeight="1" x14ac:dyDescent="0.2">
      <c r="A1762" s="484"/>
      <c r="B1762" s="494" t="s">
        <v>4501</v>
      </c>
      <c r="C1762" s="484"/>
      <c r="D1762" s="484" t="s">
        <v>4521</v>
      </c>
      <c r="E1762" s="484" t="s">
        <v>4522</v>
      </c>
      <c r="F1762" s="484" t="s">
        <v>4523</v>
      </c>
      <c r="G1762" s="484"/>
      <c r="H1762" s="484" t="s">
        <v>1546</v>
      </c>
      <c r="I1762" s="484"/>
      <c r="J1762" s="484">
        <v>1</v>
      </c>
      <c r="K1762" s="484">
        <v>1800</v>
      </c>
      <c r="L1762" s="495">
        <v>1875</v>
      </c>
      <c r="M1762" s="496" t="str">
        <f t="shared" si="61"/>
        <v>Metal Halide</v>
      </c>
      <c r="N1762" s="493" t="str">
        <f t="shared" si="62"/>
        <v>1</v>
      </c>
    </row>
    <row r="1763" spans="1:14" s="493" customFormat="1" ht="14.1" customHeight="1" x14ac:dyDescent="0.2">
      <c r="A1763" s="484"/>
      <c r="B1763" s="494" t="s">
        <v>4501</v>
      </c>
      <c r="C1763" s="484"/>
      <c r="D1763" s="521" t="s">
        <v>4524</v>
      </c>
      <c r="E1763" s="484" t="s">
        <v>4525</v>
      </c>
      <c r="F1763" s="484" t="s">
        <v>4526</v>
      </c>
      <c r="G1763" s="484"/>
      <c r="H1763" s="484" t="s">
        <v>1546</v>
      </c>
      <c r="I1763" s="484"/>
      <c r="J1763" s="484">
        <v>1</v>
      </c>
      <c r="K1763" s="484">
        <v>200</v>
      </c>
      <c r="L1763" s="495">
        <v>232</v>
      </c>
      <c r="M1763" s="496" t="str">
        <f t="shared" si="61"/>
        <v>Metal Halide</v>
      </c>
      <c r="N1763" s="493" t="str">
        <f t="shared" si="62"/>
        <v>2</v>
      </c>
    </row>
    <row r="1764" spans="1:14" s="493" customFormat="1" ht="14.1" customHeight="1" x14ac:dyDescent="0.2">
      <c r="A1764" s="484"/>
      <c r="B1764" s="494" t="s">
        <v>4501</v>
      </c>
      <c r="C1764" s="484"/>
      <c r="D1764" s="521" t="s">
        <v>4527</v>
      </c>
      <c r="E1764" s="484" t="s">
        <v>4528</v>
      </c>
      <c r="F1764" s="484" t="s">
        <v>4529</v>
      </c>
      <c r="G1764" s="484"/>
      <c r="H1764" s="484" t="s">
        <v>1546</v>
      </c>
      <c r="I1764" s="484"/>
      <c r="J1764" s="484">
        <v>1</v>
      </c>
      <c r="K1764" s="484">
        <v>250</v>
      </c>
      <c r="L1764" s="495">
        <v>295</v>
      </c>
      <c r="M1764" s="496" t="str">
        <f t="shared" si="61"/>
        <v>Metal Halide</v>
      </c>
      <c r="N1764" s="493" t="str">
        <f t="shared" si="62"/>
        <v>2</v>
      </c>
    </row>
    <row r="1765" spans="1:14" s="493" customFormat="1" ht="14.1" customHeight="1" x14ac:dyDescent="0.2">
      <c r="A1765" s="484"/>
      <c r="B1765" s="494" t="s">
        <v>4501</v>
      </c>
      <c r="C1765" s="484"/>
      <c r="D1765" s="484" t="s">
        <v>4530</v>
      </c>
      <c r="E1765" s="484" t="s">
        <v>4531</v>
      </c>
      <c r="F1765" s="484" t="s">
        <v>4532</v>
      </c>
      <c r="G1765" s="484"/>
      <c r="H1765" s="484" t="s">
        <v>1546</v>
      </c>
      <c r="I1765" s="484"/>
      <c r="J1765" s="484">
        <v>1</v>
      </c>
      <c r="K1765" s="484">
        <v>300</v>
      </c>
      <c r="L1765" s="495">
        <v>342</v>
      </c>
      <c r="M1765" s="496" t="str">
        <f t="shared" si="61"/>
        <v>Metal Halide</v>
      </c>
      <c r="N1765" s="493" t="str">
        <f t="shared" si="62"/>
        <v>3</v>
      </c>
    </row>
    <row r="1766" spans="1:14" s="493" customFormat="1" ht="14.1" customHeight="1" x14ac:dyDescent="0.2">
      <c r="A1766" s="484"/>
      <c r="B1766" s="494" t="s">
        <v>4501</v>
      </c>
      <c r="C1766" s="484"/>
      <c r="D1766" s="484" t="s">
        <v>4533</v>
      </c>
      <c r="E1766" s="484" t="s">
        <v>4534</v>
      </c>
      <c r="F1766" s="484" t="s">
        <v>4535</v>
      </c>
      <c r="G1766" s="484"/>
      <c r="H1766" s="484" t="s">
        <v>1546</v>
      </c>
      <c r="I1766" s="484"/>
      <c r="J1766" s="484">
        <v>1</v>
      </c>
      <c r="K1766" s="484">
        <v>32</v>
      </c>
      <c r="L1766" s="495">
        <v>43</v>
      </c>
      <c r="M1766" s="496" t="str">
        <f t="shared" si="61"/>
        <v>Metal Halide</v>
      </c>
      <c r="N1766" s="493" t="str">
        <f t="shared" si="62"/>
        <v>3</v>
      </c>
    </row>
    <row r="1767" spans="1:14" s="493" customFormat="1" ht="14.1" customHeight="1" x14ac:dyDescent="0.2">
      <c r="A1767" s="484"/>
      <c r="B1767" s="494" t="s">
        <v>4501</v>
      </c>
      <c r="C1767" s="484"/>
      <c r="D1767" s="484" t="s">
        <v>4536</v>
      </c>
      <c r="E1767" s="484" t="s">
        <v>4537</v>
      </c>
      <c r="F1767" s="484" t="s">
        <v>4538</v>
      </c>
      <c r="G1767" s="484"/>
      <c r="H1767" s="484" t="s">
        <v>1546</v>
      </c>
      <c r="I1767" s="484"/>
      <c r="J1767" s="484">
        <v>1</v>
      </c>
      <c r="K1767" s="484">
        <v>320</v>
      </c>
      <c r="L1767" s="495">
        <v>365</v>
      </c>
      <c r="M1767" s="496" t="str">
        <f t="shared" si="61"/>
        <v>Metal Halide</v>
      </c>
      <c r="N1767" s="493" t="str">
        <f t="shared" si="62"/>
        <v>3</v>
      </c>
    </row>
    <row r="1768" spans="1:14" s="493" customFormat="1" ht="14.1" customHeight="1" x14ac:dyDescent="0.2">
      <c r="A1768" s="484"/>
      <c r="B1768" s="494" t="s">
        <v>4501</v>
      </c>
      <c r="C1768" s="484"/>
      <c r="D1768" s="484" t="s">
        <v>4539</v>
      </c>
      <c r="E1768" s="484" t="s">
        <v>4540</v>
      </c>
      <c r="F1768" s="484" t="s">
        <v>4541</v>
      </c>
      <c r="G1768" s="484"/>
      <c r="H1768" s="484" t="s">
        <v>1546</v>
      </c>
      <c r="I1768" s="484"/>
      <c r="J1768" s="484">
        <v>1</v>
      </c>
      <c r="K1768" s="484">
        <v>35</v>
      </c>
      <c r="L1768" s="495">
        <v>44</v>
      </c>
      <c r="M1768" s="496" t="str">
        <f t="shared" si="61"/>
        <v>Metal Halide</v>
      </c>
      <c r="N1768" s="493" t="str">
        <f t="shared" si="62"/>
        <v>3</v>
      </c>
    </row>
    <row r="1769" spans="1:14" s="493" customFormat="1" ht="14.1" customHeight="1" x14ac:dyDescent="0.2">
      <c r="A1769" s="484"/>
      <c r="B1769" s="494" t="s">
        <v>4501</v>
      </c>
      <c r="C1769" s="484"/>
      <c r="D1769" s="484" t="s">
        <v>4542</v>
      </c>
      <c r="E1769" s="484" t="s">
        <v>4543</v>
      </c>
      <c r="F1769" s="484" t="s">
        <v>4544</v>
      </c>
      <c r="G1769" s="484"/>
      <c r="H1769" s="484" t="s">
        <v>1546</v>
      </c>
      <c r="I1769" s="484"/>
      <c r="J1769" s="484">
        <v>1</v>
      </c>
      <c r="K1769" s="484">
        <v>350</v>
      </c>
      <c r="L1769" s="495">
        <v>400</v>
      </c>
      <c r="M1769" s="496" t="str">
        <f t="shared" si="61"/>
        <v>Metal Halide</v>
      </c>
      <c r="N1769" s="493" t="str">
        <f t="shared" si="62"/>
        <v>3</v>
      </c>
    </row>
    <row r="1770" spans="1:14" s="493" customFormat="1" ht="14.1" customHeight="1" x14ac:dyDescent="0.2">
      <c r="A1770" s="484"/>
      <c r="B1770" s="494" t="s">
        <v>4501</v>
      </c>
      <c r="C1770" s="484"/>
      <c r="D1770" s="484" t="s">
        <v>4545</v>
      </c>
      <c r="E1770" s="484" t="s">
        <v>4546</v>
      </c>
      <c r="F1770" s="484" t="s">
        <v>4547</v>
      </c>
      <c r="G1770" s="484"/>
      <c r="H1770" s="484" t="s">
        <v>1546</v>
      </c>
      <c r="I1770" s="484"/>
      <c r="J1770" s="484">
        <v>1</v>
      </c>
      <c r="K1770" s="484">
        <v>360</v>
      </c>
      <c r="L1770" s="495">
        <v>430</v>
      </c>
      <c r="M1770" s="496" t="str">
        <f t="shared" si="61"/>
        <v>Metal Halide</v>
      </c>
      <c r="N1770" s="493" t="str">
        <f t="shared" si="62"/>
        <v>3</v>
      </c>
    </row>
    <row r="1771" spans="1:14" s="493" customFormat="1" ht="14.1" customHeight="1" x14ac:dyDescent="0.2">
      <c r="A1771" s="484"/>
      <c r="B1771" s="494" t="s">
        <v>4501</v>
      </c>
      <c r="C1771" s="484"/>
      <c r="D1771" s="484" t="s">
        <v>4548</v>
      </c>
      <c r="E1771" s="484" t="s">
        <v>4549</v>
      </c>
      <c r="F1771" s="484" t="s">
        <v>4550</v>
      </c>
      <c r="G1771" s="484"/>
      <c r="H1771" s="484" t="s">
        <v>1546</v>
      </c>
      <c r="I1771" s="484"/>
      <c r="J1771" s="484">
        <v>1</v>
      </c>
      <c r="K1771" s="484">
        <v>400</v>
      </c>
      <c r="L1771" s="495">
        <v>458</v>
      </c>
      <c r="M1771" s="496" t="str">
        <f t="shared" si="61"/>
        <v>Metal Halide</v>
      </c>
      <c r="N1771" s="493" t="str">
        <f t="shared" si="62"/>
        <v>4</v>
      </c>
    </row>
    <row r="1772" spans="1:14" s="493" customFormat="1" ht="14.1" customHeight="1" x14ac:dyDescent="0.2">
      <c r="A1772" s="484"/>
      <c r="B1772" s="494" t="s">
        <v>4501</v>
      </c>
      <c r="C1772" s="484"/>
      <c r="D1772" s="484" t="s">
        <v>4551</v>
      </c>
      <c r="E1772" s="484" t="s">
        <v>4549</v>
      </c>
      <c r="F1772" s="484" t="s">
        <v>4552</v>
      </c>
      <c r="G1772" s="484"/>
      <c r="H1772" s="484" t="s">
        <v>1546</v>
      </c>
      <c r="I1772" s="484"/>
      <c r="J1772" s="484">
        <v>2</v>
      </c>
      <c r="K1772" s="484">
        <v>400</v>
      </c>
      <c r="L1772" s="495">
        <v>916</v>
      </c>
      <c r="M1772" s="496" t="str">
        <f t="shared" ref="M1772:M1835" si="63">B1772</f>
        <v>Metal Halide</v>
      </c>
      <c r="N1772" s="493" t="str">
        <f t="shared" ref="N1772:N1835" si="64">MID(D1772,3,1)</f>
        <v>4</v>
      </c>
    </row>
    <row r="1773" spans="1:14" s="493" customFormat="1" ht="14.1" customHeight="1" x14ac:dyDescent="0.2">
      <c r="A1773" s="484"/>
      <c r="B1773" s="494" t="s">
        <v>4501</v>
      </c>
      <c r="C1773" s="484"/>
      <c r="D1773" s="484" t="s">
        <v>4553</v>
      </c>
      <c r="E1773" s="484" t="s">
        <v>4554</v>
      </c>
      <c r="F1773" s="484" t="s">
        <v>4555</v>
      </c>
      <c r="G1773" s="484"/>
      <c r="H1773" s="484" t="s">
        <v>1546</v>
      </c>
      <c r="I1773" s="484"/>
      <c r="J1773" s="484">
        <v>1</v>
      </c>
      <c r="K1773" s="484">
        <v>450</v>
      </c>
      <c r="L1773" s="495">
        <v>508</v>
      </c>
      <c r="M1773" s="496" t="str">
        <f t="shared" si="63"/>
        <v>Metal Halide</v>
      </c>
      <c r="N1773" s="493" t="str">
        <f t="shared" si="64"/>
        <v>4</v>
      </c>
    </row>
    <row r="1774" spans="1:14" s="493" customFormat="1" ht="14.1" customHeight="1" x14ac:dyDescent="0.2">
      <c r="A1774" s="484"/>
      <c r="B1774" s="494" t="s">
        <v>4501</v>
      </c>
      <c r="C1774" s="484"/>
      <c r="D1774" s="484" t="s">
        <v>4556</v>
      </c>
      <c r="E1774" s="484" t="s">
        <v>4557</v>
      </c>
      <c r="F1774" s="484" t="s">
        <v>4558</v>
      </c>
      <c r="G1774" s="484"/>
      <c r="H1774" s="484" t="s">
        <v>1546</v>
      </c>
      <c r="I1774" s="484"/>
      <c r="J1774" s="484">
        <v>1</v>
      </c>
      <c r="K1774" s="484">
        <v>50</v>
      </c>
      <c r="L1774" s="495">
        <v>72</v>
      </c>
      <c r="M1774" s="496" t="str">
        <f t="shared" si="63"/>
        <v>Metal Halide</v>
      </c>
      <c r="N1774" s="493" t="str">
        <f t="shared" si="64"/>
        <v>5</v>
      </c>
    </row>
    <row r="1775" spans="1:14" s="493" customFormat="1" ht="14.1" customHeight="1" x14ac:dyDescent="0.2">
      <c r="A1775" s="484"/>
      <c r="B1775" s="494" t="s">
        <v>4501</v>
      </c>
      <c r="C1775" s="484"/>
      <c r="D1775" s="484" t="s">
        <v>4559</v>
      </c>
      <c r="E1775" s="484" t="s">
        <v>4560</v>
      </c>
      <c r="F1775" s="484" t="s">
        <v>4561</v>
      </c>
      <c r="G1775" s="484"/>
      <c r="H1775" s="484" t="s">
        <v>1546</v>
      </c>
      <c r="I1775" s="484"/>
      <c r="J1775" s="484">
        <v>1</v>
      </c>
      <c r="K1775" s="484">
        <v>70</v>
      </c>
      <c r="L1775" s="495">
        <v>95</v>
      </c>
      <c r="M1775" s="496" t="str">
        <f t="shared" si="63"/>
        <v>Metal Halide</v>
      </c>
      <c r="N1775" s="493" t="str">
        <f t="shared" si="64"/>
        <v>7</v>
      </c>
    </row>
    <row r="1776" spans="1:14" s="493" customFormat="1" ht="14.1" customHeight="1" x14ac:dyDescent="0.2">
      <c r="A1776" s="484"/>
      <c r="B1776" s="494" t="s">
        <v>4501</v>
      </c>
      <c r="C1776" s="484"/>
      <c r="D1776" s="484" t="s">
        <v>4562</v>
      </c>
      <c r="E1776" s="484" t="s">
        <v>4563</v>
      </c>
      <c r="F1776" s="484" t="s">
        <v>4564</v>
      </c>
      <c r="G1776" s="484"/>
      <c r="H1776" s="484" t="s">
        <v>1546</v>
      </c>
      <c r="I1776" s="484"/>
      <c r="J1776" s="484">
        <v>1</v>
      </c>
      <c r="K1776" s="484">
        <v>750</v>
      </c>
      <c r="L1776" s="495">
        <v>850</v>
      </c>
      <c r="M1776" s="496" t="str">
        <f t="shared" si="63"/>
        <v>Metal Halide</v>
      </c>
      <c r="N1776" s="493" t="str">
        <f t="shared" si="64"/>
        <v>7</v>
      </c>
    </row>
    <row r="1777" spans="1:14" s="493" customFormat="1" ht="14.1" customHeight="1" x14ac:dyDescent="0.2">
      <c r="A1777" s="484"/>
      <c r="B1777" s="494" t="s">
        <v>4501</v>
      </c>
      <c r="C1777" s="484"/>
      <c r="D1777" s="484" t="s">
        <v>4565</v>
      </c>
      <c r="E1777" s="484" t="s">
        <v>4566</v>
      </c>
      <c r="F1777" s="484" t="s">
        <v>4567</v>
      </c>
      <c r="G1777" s="484"/>
      <c r="H1777" s="484" t="s">
        <v>4568</v>
      </c>
      <c r="I1777" s="484"/>
      <c r="J1777" s="484">
        <v>1</v>
      </c>
      <c r="K1777" s="484">
        <v>100</v>
      </c>
      <c r="L1777" s="495">
        <v>118</v>
      </c>
      <c r="M1777" s="496" t="str">
        <f t="shared" si="63"/>
        <v>Metal Halide</v>
      </c>
      <c r="N1777" s="493" t="str">
        <f t="shared" si="64"/>
        <v>P</v>
      </c>
    </row>
    <row r="1778" spans="1:14" s="493" customFormat="1" ht="14.1" customHeight="1" x14ac:dyDescent="0.2">
      <c r="A1778" s="484"/>
      <c r="B1778" s="494" t="s">
        <v>4501</v>
      </c>
      <c r="C1778" s="484"/>
      <c r="D1778" s="484" t="s">
        <v>4569</v>
      </c>
      <c r="E1778" s="484" t="s">
        <v>4570</v>
      </c>
      <c r="F1778" s="484" t="s">
        <v>4571</v>
      </c>
      <c r="G1778" s="484"/>
      <c r="H1778" s="484" t="s">
        <v>4568</v>
      </c>
      <c r="I1778" s="484"/>
      <c r="J1778" s="484">
        <v>1</v>
      </c>
      <c r="K1778" s="484">
        <v>150</v>
      </c>
      <c r="L1778" s="495">
        <v>170</v>
      </c>
      <c r="M1778" s="496" t="str">
        <f t="shared" si="63"/>
        <v>Metal Halide</v>
      </c>
      <c r="N1778" s="493" t="str">
        <f t="shared" si="64"/>
        <v>P</v>
      </c>
    </row>
    <row r="1779" spans="1:14" s="493" customFormat="1" ht="14.1" customHeight="1" x14ac:dyDescent="0.2">
      <c r="A1779" s="484"/>
      <c r="B1779" s="494" t="s">
        <v>4501</v>
      </c>
      <c r="C1779" s="484"/>
      <c r="D1779" s="484" t="s">
        <v>4572</v>
      </c>
      <c r="E1779" s="484" t="s">
        <v>4573</v>
      </c>
      <c r="F1779" s="484" t="s">
        <v>4574</v>
      </c>
      <c r="G1779" s="484"/>
      <c r="H1779" s="484" t="s">
        <v>4568</v>
      </c>
      <c r="I1779" s="484"/>
      <c r="J1779" s="484">
        <v>1</v>
      </c>
      <c r="K1779" s="484">
        <v>175</v>
      </c>
      <c r="L1779" s="495">
        <v>194</v>
      </c>
      <c r="M1779" s="496" t="str">
        <f t="shared" si="63"/>
        <v>Metal Halide</v>
      </c>
      <c r="N1779" s="493" t="str">
        <f t="shared" si="64"/>
        <v>P</v>
      </c>
    </row>
    <row r="1780" spans="1:14" s="493" customFormat="1" ht="14.1" customHeight="1" x14ac:dyDescent="0.2">
      <c r="A1780" s="484"/>
      <c r="B1780" s="494" t="s">
        <v>4501</v>
      </c>
      <c r="C1780" s="484"/>
      <c r="D1780" s="484" t="s">
        <v>4575</v>
      </c>
      <c r="E1780" s="484" t="s">
        <v>4576</v>
      </c>
      <c r="F1780" s="484" t="s">
        <v>4577</v>
      </c>
      <c r="G1780" s="484"/>
      <c r="H1780" s="484" t="s">
        <v>4568</v>
      </c>
      <c r="I1780" s="484"/>
      <c r="J1780" s="484">
        <v>1</v>
      </c>
      <c r="K1780" s="484">
        <v>200</v>
      </c>
      <c r="L1780" s="495">
        <v>219</v>
      </c>
      <c r="M1780" s="496" t="str">
        <f t="shared" si="63"/>
        <v>Metal Halide</v>
      </c>
      <c r="N1780" s="493" t="str">
        <f t="shared" si="64"/>
        <v>P</v>
      </c>
    </row>
    <row r="1781" spans="1:14" s="493" customFormat="1" ht="14.1" customHeight="1" x14ac:dyDescent="0.2">
      <c r="A1781" s="484"/>
      <c r="B1781" s="494" t="s">
        <v>4501</v>
      </c>
      <c r="C1781" s="484"/>
      <c r="D1781" s="484" t="s">
        <v>4578</v>
      </c>
      <c r="E1781" s="484" t="s">
        <v>4579</v>
      </c>
      <c r="F1781" s="484" t="s">
        <v>4580</v>
      </c>
      <c r="G1781" s="484"/>
      <c r="H1781" s="484" t="s">
        <v>4568</v>
      </c>
      <c r="I1781" s="484"/>
      <c r="J1781" s="484">
        <v>1</v>
      </c>
      <c r="K1781" s="484">
        <v>250</v>
      </c>
      <c r="L1781" s="495">
        <v>275</v>
      </c>
      <c r="M1781" s="496" t="str">
        <f t="shared" si="63"/>
        <v>Metal Halide</v>
      </c>
      <c r="N1781" s="493" t="str">
        <f t="shared" si="64"/>
        <v>P</v>
      </c>
    </row>
    <row r="1782" spans="1:14" s="493" customFormat="1" ht="14.1" customHeight="1" x14ac:dyDescent="0.2">
      <c r="A1782" s="484"/>
      <c r="B1782" s="494" t="s">
        <v>4501</v>
      </c>
      <c r="C1782" s="484"/>
      <c r="D1782" s="484" t="s">
        <v>4581</v>
      </c>
      <c r="E1782" s="484" t="s">
        <v>4582</v>
      </c>
      <c r="F1782" s="484" t="s">
        <v>4583</v>
      </c>
      <c r="G1782" s="484"/>
      <c r="H1782" s="484" t="s">
        <v>4568</v>
      </c>
      <c r="I1782" s="484"/>
      <c r="J1782" s="484">
        <v>1</v>
      </c>
      <c r="K1782" s="484">
        <v>300</v>
      </c>
      <c r="L1782" s="495">
        <v>324</v>
      </c>
      <c r="M1782" s="496" t="str">
        <f t="shared" si="63"/>
        <v>Metal Halide</v>
      </c>
      <c r="N1782" s="493" t="str">
        <f t="shared" si="64"/>
        <v>P</v>
      </c>
    </row>
    <row r="1783" spans="1:14" s="493" customFormat="1" ht="14.1" customHeight="1" x14ac:dyDescent="0.2">
      <c r="A1783" s="484"/>
      <c r="B1783" s="494" t="s">
        <v>4501</v>
      </c>
      <c r="C1783" s="484"/>
      <c r="D1783" s="484" t="s">
        <v>4584</v>
      </c>
      <c r="E1783" s="484" t="s">
        <v>4585</v>
      </c>
      <c r="F1783" s="484" t="s">
        <v>4586</v>
      </c>
      <c r="G1783" s="484"/>
      <c r="H1783" s="484" t="s">
        <v>4568</v>
      </c>
      <c r="I1783" s="484"/>
      <c r="J1783" s="484">
        <v>1</v>
      </c>
      <c r="K1783" s="484">
        <v>320</v>
      </c>
      <c r="L1783" s="495">
        <v>349</v>
      </c>
      <c r="M1783" s="496" t="str">
        <f t="shared" si="63"/>
        <v>Metal Halide</v>
      </c>
      <c r="N1783" s="493" t="str">
        <f t="shared" si="64"/>
        <v>P</v>
      </c>
    </row>
    <row r="1784" spans="1:14" s="493" customFormat="1" ht="14.1" customHeight="1" x14ac:dyDescent="0.2">
      <c r="A1784" s="484"/>
      <c r="B1784" s="494" t="s">
        <v>4501</v>
      </c>
      <c r="C1784" s="484"/>
      <c r="D1784" s="484" t="s">
        <v>4587</v>
      </c>
      <c r="E1784" s="484" t="s">
        <v>4588</v>
      </c>
      <c r="F1784" s="484" t="s">
        <v>4589</v>
      </c>
      <c r="G1784" s="484"/>
      <c r="H1784" s="484" t="s">
        <v>4568</v>
      </c>
      <c r="I1784" s="484"/>
      <c r="J1784" s="484">
        <v>1</v>
      </c>
      <c r="K1784" s="484">
        <v>350</v>
      </c>
      <c r="L1784" s="495">
        <v>380</v>
      </c>
      <c r="M1784" s="496" t="str">
        <f t="shared" si="63"/>
        <v>Metal Halide</v>
      </c>
      <c r="N1784" s="493" t="str">
        <f t="shared" si="64"/>
        <v>P</v>
      </c>
    </row>
    <row r="1785" spans="1:14" s="493" customFormat="1" ht="14.1" customHeight="1" x14ac:dyDescent="0.2">
      <c r="A1785" s="484"/>
      <c r="B1785" s="494" t="s">
        <v>4501</v>
      </c>
      <c r="C1785" s="484"/>
      <c r="D1785" s="484" t="s">
        <v>4590</v>
      </c>
      <c r="E1785" s="484" t="s">
        <v>4591</v>
      </c>
      <c r="F1785" s="484" t="s">
        <v>4592</v>
      </c>
      <c r="G1785" s="484"/>
      <c r="H1785" s="484" t="s">
        <v>4568</v>
      </c>
      <c r="I1785" s="484"/>
      <c r="J1785" s="484">
        <v>1</v>
      </c>
      <c r="K1785" s="484">
        <v>400</v>
      </c>
      <c r="L1785" s="495">
        <v>435</v>
      </c>
      <c r="M1785" s="496" t="str">
        <f t="shared" si="63"/>
        <v>Metal Halide</v>
      </c>
      <c r="N1785" s="493" t="str">
        <f t="shared" si="64"/>
        <v>P</v>
      </c>
    </row>
    <row r="1786" spans="1:14" s="493" customFormat="1" ht="14.1" customHeight="1" x14ac:dyDescent="0.2">
      <c r="A1786" s="484"/>
      <c r="B1786" s="494" t="s">
        <v>4501</v>
      </c>
      <c r="C1786" s="484"/>
      <c r="D1786" s="484" t="s">
        <v>4593</v>
      </c>
      <c r="E1786" s="484" t="s">
        <v>4594</v>
      </c>
      <c r="F1786" s="484" t="s">
        <v>4595</v>
      </c>
      <c r="G1786" s="484"/>
      <c r="H1786" s="484" t="s">
        <v>4568</v>
      </c>
      <c r="I1786" s="484"/>
      <c r="J1786" s="484">
        <v>1</v>
      </c>
      <c r="K1786" s="484">
        <v>450</v>
      </c>
      <c r="L1786" s="495">
        <v>485</v>
      </c>
      <c r="M1786" s="496" t="str">
        <f t="shared" si="63"/>
        <v>Metal Halide</v>
      </c>
      <c r="N1786" s="493" t="str">
        <f t="shared" si="64"/>
        <v>P</v>
      </c>
    </row>
    <row r="1787" spans="1:14" s="493" customFormat="1" ht="14.1" customHeight="1" x14ac:dyDescent="0.2">
      <c r="A1787" s="484"/>
      <c r="B1787" s="494" t="s">
        <v>4501</v>
      </c>
      <c r="C1787" s="484"/>
      <c r="D1787" s="484" t="s">
        <v>4596</v>
      </c>
      <c r="E1787" s="484" t="s">
        <v>4597</v>
      </c>
      <c r="F1787" s="484" t="s">
        <v>4598</v>
      </c>
      <c r="G1787" s="484"/>
      <c r="H1787" s="484" t="s">
        <v>4568</v>
      </c>
      <c r="I1787" s="484"/>
      <c r="J1787" s="484">
        <v>1</v>
      </c>
      <c r="K1787" s="484">
        <v>750</v>
      </c>
      <c r="L1787" s="495">
        <v>805</v>
      </c>
      <c r="M1787" s="496" t="str">
        <f t="shared" si="63"/>
        <v>Metal Halide</v>
      </c>
      <c r="N1787" s="493" t="str">
        <f t="shared" si="64"/>
        <v>P</v>
      </c>
    </row>
    <row r="1788" spans="1:14" s="493" customFormat="1" ht="14.1" customHeight="1" x14ac:dyDescent="0.2">
      <c r="A1788" s="484"/>
      <c r="B1788" s="494" t="s">
        <v>4501</v>
      </c>
      <c r="C1788" s="484"/>
      <c r="D1788" s="484" t="s">
        <v>4599</v>
      </c>
      <c r="E1788" s="484" t="s">
        <v>4566</v>
      </c>
      <c r="F1788" s="484" t="s">
        <v>4600</v>
      </c>
      <c r="G1788" s="484"/>
      <c r="H1788" s="484" t="s">
        <v>4601</v>
      </c>
      <c r="I1788" s="484"/>
      <c r="J1788" s="484">
        <v>1</v>
      </c>
      <c r="K1788" s="484">
        <v>100</v>
      </c>
      <c r="L1788" s="495">
        <v>128</v>
      </c>
      <c r="M1788" s="496" t="str">
        <f t="shared" si="63"/>
        <v>Metal Halide</v>
      </c>
      <c r="N1788" s="493" t="str">
        <f t="shared" si="64"/>
        <v>P</v>
      </c>
    </row>
    <row r="1789" spans="1:14" s="493" customFormat="1" ht="14.1" customHeight="1" x14ac:dyDescent="0.2">
      <c r="A1789" s="484"/>
      <c r="B1789" s="494" t="s">
        <v>4501</v>
      </c>
      <c r="C1789" s="484"/>
      <c r="D1789" s="484" t="s">
        <v>4602</v>
      </c>
      <c r="E1789" s="484" t="s">
        <v>4603</v>
      </c>
      <c r="F1789" s="484" t="s">
        <v>4604</v>
      </c>
      <c r="G1789" s="484"/>
      <c r="H1789" s="484" t="s">
        <v>4601</v>
      </c>
      <c r="I1789" s="484"/>
      <c r="J1789" s="484">
        <v>1</v>
      </c>
      <c r="K1789" s="484">
        <v>1000</v>
      </c>
      <c r="L1789" s="495">
        <v>1080</v>
      </c>
      <c r="M1789" s="496" t="str">
        <f t="shared" si="63"/>
        <v>Metal Halide</v>
      </c>
      <c r="N1789" s="493" t="str">
        <f t="shared" si="64"/>
        <v>P</v>
      </c>
    </row>
    <row r="1790" spans="1:14" s="493" customFormat="1" ht="14.1" customHeight="1" x14ac:dyDescent="0.2">
      <c r="A1790" s="484"/>
      <c r="B1790" s="494" t="s">
        <v>4501</v>
      </c>
      <c r="C1790" s="484"/>
      <c r="D1790" s="484" t="s">
        <v>4605</v>
      </c>
      <c r="E1790" s="484" t="s">
        <v>4570</v>
      </c>
      <c r="F1790" s="484" t="s">
        <v>4606</v>
      </c>
      <c r="G1790" s="484"/>
      <c r="H1790" s="484" t="s">
        <v>4601</v>
      </c>
      <c r="I1790" s="484"/>
      <c r="J1790" s="484">
        <v>1</v>
      </c>
      <c r="K1790" s="484">
        <v>150</v>
      </c>
      <c r="L1790" s="495">
        <v>190</v>
      </c>
      <c r="M1790" s="496" t="str">
        <f t="shared" si="63"/>
        <v>Metal Halide</v>
      </c>
      <c r="N1790" s="493" t="str">
        <f t="shared" si="64"/>
        <v>P</v>
      </c>
    </row>
    <row r="1791" spans="1:14" s="493" customFormat="1" ht="14.1" customHeight="1" x14ac:dyDescent="0.2">
      <c r="A1791" s="484"/>
      <c r="B1791" s="494" t="s">
        <v>4501</v>
      </c>
      <c r="C1791" s="484"/>
      <c r="D1791" s="484" t="s">
        <v>4607</v>
      </c>
      <c r="E1791" s="484" t="s">
        <v>4573</v>
      </c>
      <c r="F1791" s="484" t="s">
        <v>4608</v>
      </c>
      <c r="G1791" s="484"/>
      <c r="H1791" s="484" t="s">
        <v>4601</v>
      </c>
      <c r="I1791" s="484"/>
      <c r="J1791" s="484">
        <v>1</v>
      </c>
      <c r="K1791" s="484">
        <v>175</v>
      </c>
      <c r="L1791" s="495">
        <v>208</v>
      </c>
      <c r="M1791" s="496" t="str">
        <f t="shared" si="63"/>
        <v>Metal Halide</v>
      </c>
      <c r="N1791" s="493" t="str">
        <f t="shared" si="64"/>
        <v>P</v>
      </c>
    </row>
    <row r="1792" spans="1:14" s="493" customFormat="1" ht="14.1" customHeight="1" x14ac:dyDescent="0.2">
      <c r="A1792" s="484"/>
      <c r="B1792" s="494" t="s">
        <v>4501</v>
      </c>
      <c r="C1792" s="484"/>
      <c r="D1792" s="484" t="s">
        <v>4609</v>
      </c>
      <c r="E1792" s="484" t="s">
        <v>4576</v>
      </c>
      <c r="F1792" s="484" t="s">
        <v>4610</v>
      </c>
      <c r="G1792" s="484"/>
      <c r="H1792" s="484" t="s">
        <v>4601</v>
      </c>
      <c r="I1792" s="484"/>
      <c r="J1792" s="484">
        <v>1</v>
      </c>
      <c r="K1792" s="484">
        <v>200</v>
      </c>
      <c r="L1792" s="495">
        <v>232</v>
      </c>
      <c r="M1792" s="496" t="str">
        <f t="shared" si="63"/>
        <v>Metal Halide</v>
      </c>
      <c r="N1792" s="493" t="str">
        <f t="shared" si="64"/>
        <v>P</v>
      </c>
    </row>
    <row r="1793" spans="1:14" s="493" customFormat="1" ht="14.1" customHeight="1" x14ac:dyDescent="0.2">
      <c r="A1793" s="484"/>
      <c r="B1793" s="494" t="s">
        <v>4501</v>
      </c>
      <c r="C1793" s="484"/>
      <c r="D1793" s="484" t="s">
        <v>4611</v>
      </c>
      <c r="E1793" s="484" t="s">
        <v>4579</v>
      </c>
      <c r="F1793" s="484" t="s">
        <v>4612</v>
      </c>
      <c r="G1793" s="484"/>
      <c r="H1793" s="484" t="s">
        <v>4601</v>
      </c>
      <c r="I1793" s="484"/>
      <c r="J1793" s="484">
        <v>1</v>
      </c>
      <c r="K1793" s="484">
        <v>250</v>
      </c>
      <c r="L1793" s="495">
        <v>288</v>
      </c>
      <c r="M1793" s="496" t="str">
        <f t="shared" si="63"/>
        <v>Metal Halide</v>
      </c>
      <c r="N1793" s="493" t="str">
        <f t="shared" si="64"/>
        <v>P</v>
      </c>
    </row>
    <row r="1794" spans="1:14" s="493" customFormat="1" ht="14.1" customHeight="1" x14ac:dyDescent="0.2">
      <c r="A1794" s="484"/>
      <c r="B1794" s="494" t="s">
        <v>4501</v>
      </c>
      <c r="C1794" s="484"/>
      <c r="D1794" s="484" t="s">
        <v>4613</v>
      </c>
      <c r="E1794" s="484" t="s">
        <v>4582</v>
      </c>
      <c r="F1794" s="484" t="s">
        <v>4614</v>
      </c>
      <c r="G1794" s="484"/>
      <c r="H1794" s="484" t="s">
        <v>4601</v>
      </c>
      <c r="I1794" s="484"/>
      <c r="J1794" s="484">
        <v>1</v>
      </c>
      <c r="K1794" s="484">
        <v>300</v>
      </c>
      <c r="L1794" s="495">
        <v>342</v>
      </c>
      <c r="M1794" s="496" t="str">
        <f t="shared" si="63"/>
        <v>Metal Halide</v>
      </c>
      <c r="N1794" s="493" t="str">
        <f t="shared" si="64"/>
        <v>P</v>
      </c>
    </row>
    <row r="1795" spans="1:14" s="493" customFormat="1" ht="14.1" customHeight="1" x14ac:dyDescent="0.2">
      <c r="A1795" s="484"/>
      <c r="B1795" s="494" t="s">
        <v>4501</v>
      </c>
      <c r="C1795" s="484"/>
      <c r="D1795" s="484" t="s">
        <v>4615</v>
      </c>
      <c r="E1795" s="484" t="s">
        <v>4585</v>
      </c>
      <c r="F1795" s="484" t="s">
        <v>4616</v>
      </c>
      <c r="G1795" s="484"/>
      <c r="H1795" s="484" t="s">
        <v>4601</v>
      </c>
      <c r="I1795" s="484"/>
      <c r="J1795" s="484">
        <v>1</v>
      </c>
      <c r="K1795" s="484">
        <v>320</v>
      </c>
      <c r="L1795" s="495">
        <v>368</v>
      </c>
      <c r="M1795" s="496" t="str">
        <f t="shared" si="63"/>
        <v>Metal Halide</v>
      </c>
      <c r="N1795" s="493" t="str">
        <f t="shared" si="64"/>
        <v>P</v>
      </c>
    </row>
    <row r="1796" spans="1:14" s="493" customFormat="1" ht="14.1" customHeight="1" x14ac:dyDescent="0.2">
      <c r="A1796" s="484"/>
      <c r="B1796" s="494" t="s">
        <v>4501</v>
      </c>
      <c r="C1796" s="484"/>
      <c r="D1796" s="484" t="s">
        <v>4617</v>
      </c>
      <c r="E1796" s="484" t="s">
        <v>4588</v>
      </c>
      <c r="F1796" s="484" t="s">
        <v>4618</v>
      </c>
      <c r="G1796" s="484"/>
      <c r="H1796" s="484" t="s">
        <v>4601</v>
      </c>
      <c r="I1796" s="484"/>
      <c r="J1796" s="484">
        <v>1</v>
      </c>
      <c r="K1796" s="484">
        <v>350</v>
      </c>
      <c r="L1796" s="495">
        <v>400</v>
      </c>
      <c r="M1796" s="496" t="str">
        <f t="shared" si="63"/>
        <v>Metal Halide</v>
      </c>
      <c r="N1796" s="493" t="str">
        <f t="shared" si="64"/>
        <v>P</v>
      </c>
    </row>
    <row r="1797" spans="1:14" s="493" customFormat="1" ht="14.1" customHeight="1" x14ac:dyDescent="0.2">
      <c r="A1797" s="484"/>
      <c r="B1797" s="494" t="s">
        <v>4501</v>
      </c>
      <c r="C1797" s="484"/>
      <c r="D1797" s="484" t="s">
        <v>4619</v>
      </c>
      <c r="E1797" s="484" t="s">
        <v>4591</v>
      </c>
      <c r="F1797" s="484" t="s">
        <v>4620</v>
      </c>
      <c r="G1797" s="484"/>
      <c r="H1797" s="484" t="s">
        <v>4601</v>
      </c>
      <c r="I1797" s="484"/>
      <c r="J1797" s="484">
        <v>1</v>
      </c>
      <c r="K1797" s="484">
        <v>400</v>
      </c>
      <c r="L1797" s="495">
        <v>450</v>
      </c>
      <c r="M1797" s="496" t="str">
        <f t="shared" si="63"/>
        <v>Metal Halide</v>
      </c>
      <c r="N1797" s="493" t="str">
        <f t="shared" si="64"/>
        <v>P</v>
      </c>
    </row>
    <row r="1798" spans="1:14" s="493" customFormat="1" ht="14.1" customHeight="1" x14ac:dyDescent="0.2">
      <c r="A1798" s="484"/>
      <c r="B1798" s="494" t="s">
        <v>4501</v>
      </c>
      <c r="C1798" s="484"/>
      <c r="D1798" s="484" t="s">
        <v>4621</v>
      </c>
      <c r="E1798" s="484" t="s">
        <v>4594</v>
      </c>
      <c r="F1798" s="484" t="s">
        <v>4622</v>
      </c>
      <c r="G1798" s="484"/>
      <c r="H1798" s="484" t="s">
        <v>4601</v>
      </c>
      <c r="I1798" s="484"/>
      <c r="J1798" s="484">
        <v>1</v>
      </c>
      <c r="K1798" s="484">
        <v>450</v>
      </c>
      <c r="L1798" s="495">
        <v>506</v>
      </c>
      <c r="M1798" s="496" t="str">
        <f t="shared" si="63"/>
        <v>Metal Halide</v>
      </c>
      <c r="N1798" s="493" t="str">
        <f t="shared" si="64"/>
        <v>P</v>
      </c>
    </row>
    <row r="1799" spans="1:14" s="493" customFormat="1" ht="14.1" customHeight="1" x14ac:dyDescent="0.2">
      <c r="A1799" s="484"/>
      <c r="B1799" s="494" t="s">
        <v>4501</v>
      </c>
      <c r="C1799" s="484"/>
      <c r="D1799" s="484" t="s">
        <v>4623</v>
      </c>
      <c r="E1799" s="484" t="s">
        <v>4597</v>
      </c>
      <c r="F1799" s="484" t="s">
        <v>4624</v>
      </c>
      <c r="G1799" s="484"/>
      <c r="H1799" s="484" t="s">
        <v>4601</v>
      </c>
      <c r="I1799" s="484"/>
      <c r="J1799" s="484">
        <v>1</v>
      </c>
      <c r="K1799" s="484">
        <v>750</v>
      </c>
      <c r="L1799" s="495">
        <v>815</v>
      </c>
      <c r="M1799" s="496" t="str">
        <f t="shared" si="63"/>
        <v>Metal Halide</v>
      </c>
      <c r="N1799" s="493" t="str">
        <f t="shared" si="64"/>
        <v>P</v>
      </c>
    </row>
    <row r="1800" spans="1:14" s="493" customFormat="1" ht="14.1" customHeight="1" x14ac:dyDescent="0.2">
      <c r="A1800" s="484"/>
      <c r="B1800" s="494" t="s">
        <v>4625</v>
      </c>
      <c r="C1800" s="484"/>
      <c r="D1800" s="484" t="s">
        <v>4626</v>
      </c>
      <c r="E1800" s="484" t="s">
        <v>4627</v>
      </c>
      <c r="F1800" s="484" t="s">
        <v>4628</v>
      </c>
      <c r="G1800" s="484"/>
      <c r="H1800" s="484" t="s">
        <v>1685</v>
      </c>
      <c r="I1800" s="484">
        <v>48</v>
      </c>
      <c r="J1800" s="484">
        <v>0</v>
      </c>
      <c r="K1800" s="484">
        <v>0</v>
      </c>
      <c r="L1800" s="495">
        <v>4</v>
      </c>
      <c r="M1800" s="496" t="str">
        <f t="shared" si="63"/>
        <v>none</v>
      </c>
      <c r="N1800" s="493" t="str">
        <f t="shared" si="64"/>
        <v>0</v>
      </c>
    </row>
    <row r="1801" spans="1:14" s="493" customFormat="1" ht="14.1" customHeight="1" x14ac:dyDescent="0.2">
      <c r="A1801" s="484"/>
      <c r="B1801" s="494" t="s">
        <v>4625</v>
      </c>
      <c r="C1801" s="484"/>
      <c r="D1801" s="484" t="s">
        <v>4629</v>
      </c>
      <c r="E1801" s="484" t="s">
        <v>4627</v>
      </c>
      <c r="F1801" s="484" t="s">
        <v>4630</v>
      </c>
      <c r="G1801" s="484"/>
      <c r="H1801" s="484" t="s">
        <v>1685</v>
      </c>
      <c r="I1801" s="484">
        <v>48</v>
      </c>
      <c r="J1801" s="484">
        <v>0</v>
      </c>
      <c r="K1801" s="484">
        <v>0</v>
      </c>
      <c r="L1801" s="495">
        <v>8</v>
      </c>
      <c r="M1801" s="496" t="str">
        <f t="shared" si="63"/>
        <v>none</v>
      </c>
      <c r="N1801" s="493" t="str">
        <f t="shared" si="64"/>
        <v>0</v>
      </c>
    </row>
    <row r="1802" spans="1:14" s="493" customFormat="1" ht="14.1" customHeight="1" x14ac:dyDescent="0.2">
      <c r="A1802" s="484"/>
      <c r="B1802" s="517" t="s">
        <v>4631</v>
      </c>
      <c r="D1802" s="493" t="s">
        <v>4632</v>
      </c>
      <c r="F1802" s="493" t="s">
        <v>4633</v>
      </c>
      <c r="L1802" s="495">
        <v>1</v>
      </c>
      <c r="M1802" s="496" t="str">
        <f t="shared" si="63"/>
        <v>Refrigerated Case Lighting</v>
      </c>
      <c r="N1802" s="493" t="str">
        <f t="shared" si="64"/>
        <v>E</v>
      </c>
    </row>
    <row r="1803" spans="1:14" s="493" customFormat="1" ht="14.1" customHeight="1" x14ac:dyDescent="0.2">
      <c r="A1803" s="484"/>
      <c r="B1803" s="494" t="s">
        <v>4631</v>
      </c>
      <c r="C1803" s="484"/>
      <c r="D1803" s="484" t="s">
        <v>4634</v>
      </c>
      <c r="E1803" s="484"/>
      <c r="F1803" s="484" t="s">
        <v>4635</v>
      </c>
      <c r="G1803" s="484"/>
      <c r="H1803" s="484"/>
      <c r="I1803" s="484"/>
      <c r="J1803" s="484"/>
      <c r="L1803" s="495">
        <v>10</v>
      </c>
      <c r="M1803" s="496" t="str">
        <f t="shared" si="63"/>
        <v>Refrigerated Case Lighting</v>
      </c>
      <c r="N1803" s="493" t="str">
        <f t="shared" si="64"/>
        <v>E</v>
      </c>
    </row>
    <row r="1804" spans="1:14" s="493" customFormat="1" ht="14.1" customHeight="1" x14ac:dyDescent="0.2">
      <c r="A1804" s="484"/>
      <c r="B1804" s="494" t="s">
        <v>4631</v>
      </c>
      <c r="C1804" s="484"/>
      <c r="D1804" s="484" t="s">
        <v>4636</v>
      </c>
      <c r="E1804" s="484"/>
      <c r="F1804" s="484" t="s">
        <v>4637</v>
      </c>
      <c r="G1804" s="484"/>
      <c r="H1804" s="484"/>
      <c r="I1804" s="484"/>
      <c r="J1804" s="484"/>
      <c r="L1804" s="495">
        <v>11</v>
      </c>
      <c r="M1804" s="496" t="str">
        <f t="shared" si="63"/>
        <v>Refrigerated Case Lighting</v>
      </c>
      <c r="N1804" s="493" t="str">
        <f t="shared" si="64"/>
        <v>E</v>
      </c>
    </row>
    <row r="1805" spans="1:14" s="493" customFormat="1" ht="14.1" customHeight="1" x14ac:dyDescent="0.2">
      <c r="A1805" s="484"/>
      <c r="B1805" s="494" t="s">
        <v>4631</v>
      </c>
      <c r="C1805" s="484"/>
      <c r="D1805" s="484" t="s">
        <v>4638</v>
      </c>
      <c r="E1805" s="484"/>
      <c r="F1805" s="484" t="s">
        <v>4639</v>
      </c>
      <c r="G1805" s="484"/>
      <c r="H1805" s="484"/>
      <c r="I1805" s="484"/>
      <c r="J1805" s="484"/>
      <c r="L1805" s="495">
        <v>12</v>
      </c>
      <c r="M1805" s="496" t="str">
        <f t="shared" si="63"/>
        <v>Refrigerated Case Lighting</v>
      </c>
      <c r="N1805" s="493" t="str">
        <f t="shared" si="64"/>
        <v>E</v>
      </c>
    </row>
    <row r="1806" spans="1:14" s="493" customFormat="1" ht="14.1" customHeight="1" x14ac:dyDescent="0.2">
      <c r="A1806" s="484"/>
      <c r="B1806" s="494" t="s">
        <v>4631</v>
      </c>
      <c r="C1806" s="484"/>
      <c r="D1806" s="493" t="s">
        <v>4640</v>
      </c>
      <c r="F1806" s="493" t="s">
        <v>4641</v>
      </c>
      <c r="L1806" s="495">
        <v>13</v>
      </c>
      <c r="M1806" s="496" t="str">
        <f t="shared" si="63"/>
        <v>Refrigerated Case Lighting</v>
      </c>
      <c r="N1806" s="493" t="str">
        <f t="shared" si="64"/>
        <v>E</v>
      </c>
    </row>
    <row r="1807" spans="1:14" s="493" customFormat="1" ht="14.1" customHeight="1" x14ac:dyDescent="0.2">
      <c r="A1807" s="484"/>
      <c r="B1807" s="494" t="s">
        <v>4631</v>
      </c>
      <c r="C1807" s="484"/>
      <c r="D1807" s="493" t="s">
        <v>4642</v>
      </c>
      <c r="F1807" s="493" t="s">
        <v>4643</v>
      </c>
      <c r="L1807" s="495">
        <v>14</v>
      </c>
      <c r="M1807" s="496" t="str">
        <f t="shared" si="63"/>
        <v>Refrigerated Case Lighting</v>
      </c>
      <c r="N1807" s="493" t="str">
        <f t="shared" si="64"/>
        <v>E</v>
      </c>
    </row>
    <row r="1808" spans="1:14" s="493" customFormat="1" ht="14.1" customHeight="1" x14ac:dyDescent="0.2">
      <c r="A1808" s="484"/>
      <c r="B1808" s="494" t="s">
        <v>4631</v>
      </c>
      <c r="C1808" s="484"/>
      <c r="D1808" s="493" t="s">
        <v>4644</v>
      </c>
      <c r="F1808" s="493" t="s">
        <v>4645</v>
      </c>
      <c r="L1808" s="495">
        <v>15</v>
      </c>
      <c r="M1808" s="496" t="str">
        <f t="shared" si="63"/>
        <v>Refrigerated Case Lighting</v>
      </c>
      <c r="N1808" s="493" t="str">
        <f t="shared" si="64"/>
        <v>E</v>
      </c>
    </row>
    <row r="1809" spans="1:14" s="493" customFormat="1" ht="14.1" customHeight="1" x14ac:dyDescent="0.2">
      <c r="A1809" s="484"/>
      <c r="B1809" s="494" t="s">
        <v>4631</v>
      </c>
      <c r="C1809" s="484"/>
      <c r="D1809" s="493" t="s">
        <v>4646</v>
      </c>
      <c r="F1809" s="493" t="s">
        <v>4647</v>
      </c>
      <c r="L1809" s="495">
        <v>16</v>
      </c>
      <c r="M1809" s="496" t="str">
        <f t="shared" si="63"/>
        <v>Refrigerated Case Lighting</v>
      </c>
      <c r="N1809" s="493" t="str">
        <f t="shared" si="64"/>
        <v>E</v>
      </c>
    </row>
    <row r="1810" spans="1:14" s="493" customFormat="1" ht="14.1" customHeight="1" x14ac:dyDescent="0.2">
      <c r="A1810" s="484"/>
      <c r="B1810" s="494" t="s">
        <v>4631</v>
      </c>
      <c r="C1810" s="484"/>
      <c r="D1810" s="493" t="s">
        <v>4648</v>
      </c>
      <c r="F1810" s="493" t="s">
        <v>4649</v>
      </c>
      <c r="L1810" s="495">
        <v>17</v>
      </c>
      <c r="M1810" s="496" t="str">
        <f t="shared" si="63"/>
        <v>Refrigerated Case Lighting</v>
      </c>
      <c r="N1810" s="493" t="str">
        <f t="shared" si="64"/>
        <v>E</v>
      </c>
    </row>
    <row r="1811" spans="1:14" s="493" customFormat="1" ht="14.1" customHeight="1" x14ac:dyDescent="0.2">
      <c r="A1811" s="484"/>
      <c r="B1811" s="494" t="s">
        <v>4631</v>
      </c>
      <c r="C1811" s="484"/>
      <c r="D1811" s="493" t="s">
        <v>4650</v>
      </c>
      <c r="F1811" s="493" t="s">
        <v>4651</v>
      </c>
      <c r="L1811" s="495">
        <v>18</v>
      </c>
      <c r="M1811" s="496" t="str">
        <f t="shared" si="63"/>
        <v>Refrigerated Case Lighting</v>
      </c>
      <c r="N1811" s="493" t="str">
        <f t="shared" si="64"/>
        <v>E</v>
      </c>
    </row>
    <row r="1812" spans="1:14" s="493" customFormat="1" ht="14.1" customHeight="1" x14ac:dyDescent="0.2">
      <c r="A1812" s="484"/>
      <c r="B1812" s="494" t="s">
        <v>4631</v>
      </c>
      <c r="C1812" s="484"/>
      <c r="D1812" s="493" t="s">
        <v>4652</v>
      </c>
      <c r="F1812" s="493" t="s">
        <v>4653</v>
      </c>
      <c r="L1812" s="495">
        <v>19</v>
      </c>
      <c r="M1812" s="496" t="str">
        <f t="shared" si="63"/>
        <v>Refrigerated Case Lighting</v>
      </c>
      <c r="N1812" s="493" t="str">
        <f t="shared" si="64"/>
        <v>E</v>
      </c>
    </row>
    <row r="1813" spans="1:14" s="493" customFormat="1" ht="14.1" customHeight="1" x14ac:dyDescent="0.2">
      <c r="A1813" s="484"/>
      <c r="B1813" s="517" t="s">
        <v>4631</v>
      </c>
      <c r="D1813" s="493" t="s">
        <v>4654</v>
      </c>
      <c r="F1813" s="493" t="s">
        <v>4655</v>
      </c>
      <c r="L1813" s="495">
        <v>2</v>
      </c>
      <c r="M1813" s="496" t="str">
        <f t="shared" si="63"/>
        <v>Refrigerated Case Lighting</v>
      </c>
      <c r="N1813" s="493" t="str">
        <f t="shared" si="64"/>
        <v>E</v>
      </c>
    </row>
    <row r="1814" spans="1:14" s="493" customFormat="1" ht="14.1" customHeight="1" x14ac:dyDescent="0.2">
      <c r="B1814" s="494" t="s">
        <v>4631</v>
      </c>
      <c r="C1814" s="484"/>
      <c r="D1814" s="493" t="s">
        <v>4656</v>
      </c>
      <c r="F1814" s="493" t="s">
        <v>4657</v>
      </c>
      <c r="L1814" s="495">
        <v>20</v>
      </c>
      <c r="M1814" s="496" t="str">
        <f t="shared" si="63"/>
        <v>Refrigerated Case Lighting</v>
      </c>
      <c r="N1814" s="493" t="str">
        <f t="shared" si="64"/>
        <v>E</v>
      </c>
    </row>
    <row r="1815" spans="1:14" s="493" customFormat="1" ht="14.1" customHeight="1" x14ac:dyDescent="0.2">
      <c r="B1815" s="494" t="s">
        <v>4631</v>
      </c>
      <c r="C1815" s="484"/>
      <c r="D1815" s="493" t="s">
        <v>4658</v>
      </c>
      <c r="F1815" s="493" t="s">
        <v>4659</v>
      </c>
      <c r="L1815" s="495">
        <v>22</v>
      </c>
      <c r="M1815" s="496" t="str">
        <f t="shared" si="63"/>
        <v>Refrigerated Case Lighting</v>
      </c>
      <c r="N1815" s="493" t="str">
        <f t="shared" si="64"/>
        <v>E</v>
      </c>
    </row>
    <row r="1816" spans="1:14" s="493" customFormat="1" ht="14.1" customHeight="1" x14ac:dyDescent="0.2">
      <c r="A1816" s="484"/>
      <c r="B1816" s="494" t="s">
        <v>4631</v>
      </c>
      <c r="C1816" s="484"/>
      <c r="D1816" s="493" t="s">
        <v>4660</v>
      </c>
      <c r="F1816" s="493" t="s">
        <v>4661</v>
      </c>
      <c r="L1816" s="495">
        <v>23</v>
      </c>
      <c r="M1816" s="496" t="str">
        <f t="shared" si="63"/>
        <v>Refrigerated Case Lighting</v>
      </c>
      <c r="N1816" s="493" t="str">
        <f t="shared" si="64"/>
        <v>E</v>
      </c>
    </row>
    <row r="1817" spans="1:14" s="493" customFormat="1" ht="14.1" customHeight="1" x14ac:dyDescent="0.2">
      <c r="A1817" s="484"/>
      <c r="B1817" s="494" t="s">
        <v>4631</v>
      </c>
      <c r="C1817" s="484"/>
      <c r="D1817" s="493" t="s">
        <v>4662</v>
      </c>
      <c r="F1817" s="493" t="s">
        <v>4663</v>
      </c>
      <c r="L1817" s="495">
        <v>25</v>
      </c>
      <c r="M1817" s="496" t="str">
        <f t="shared" si="63"/>
        <v>Refrigerated Case Lighting</v>
      </c>
      <c r="N1817" s="493" t="str">
        <f t="shared" si="64"/>
        <v>E</v>
      </c>
    </row>
    <row r="1818" spans="1:14" s="493" customFormat="1" ht="14.1" customHeight="1" x14ac:dyDescent="0.2">
      <c r="A1818" s="484"/>
      <c r="B1818" s="494" t="s">
        <v>4631</v>
      </c>
      <c r="C1818" s="484"/>
      <c r="D1818" s="493" t="s">
        <v>4664</v>
      </c>
      <c r="F1818" s="493" t="s">
        <v>4665</v>
      </c>
      <c r="L1818" s="495">
        <v>26</v>
      </c>
      <c r="M1818" s="496" t="str">
        <f t="shared" si="63"/>
        <v>Refrigerated Case Lighting</v>
      </c>
      <c r="N1818" s="493" t="str">
        <f t="shared" si="64"/>
        <v>E</v>
      </c>
    </row>
    <row r="1819" spans="1:14" s="493" customFormat="1" ht="14.1" customHeight="1" x14ac:dyDescent="0.2">
      <c r="A1819" s="484"/>
      <c r="B1819" s="494" t="s">
        <v>4631</v>
      </c>
      <c r="C1819" s="484"/>
      <c r="D1819" s="493" t="s">
        <v>4666</v>
      </c>
      <c r="F1819" s="493" t="s">
        <v>4667</v>
      </c>
      <c r="L1819" s="495">
        <v>28</v>
      </c>
      <c r="M1819" s="496" t="str">
        <f t="shared" si="63"/>
        <v>Refrigerated Case Lighting</v>
      </c>
      <c r="N1819" s="493" t="str">
        <f t="shared" si="64"/>
        <v>E</v>
      </c>
    </row>
    <row r="1820" spans="1:14" s="493" customFormat="1" ht="14.1" customHeight="1" x14ac:dyDescent="0.2">
      <c r="A1820" s="484"/>
      <c r="B1820" s="517" t="s">
        <v>4631</v>
      </c>
      <c r="D1820" s="493" t="s">
        <v>4668</v>
      </c>
      <c r="F1820" s="493" t="s">
        <v>4669</v>
      </c>
      <c r="L1820" s="495">
        <v>29</v>
      </c>
      <c r="M1820" s="496" t="str">
        <f t="shared" si="63"/>
        <v>Refrigerated Case Lighting</v>
      </c>
      <c r="N1820" s="493" t="str">
        <f t="shared" si="64"/>
        <v>E</v>
      </c>
    </row>
    <row r="1821" spans="1:14" s="493" customFormat="1" ht="14.1" customHeight="1" x14ac:dyDescent="0.2">
      <c r="A1821" s="484"/>
      <c r="B1821" s="517" t="s">
        <v>4631</v>
      </c>
      <c r="D1821" s="493" t="s">
        <v>4670</v>
      </c>
      <c r="F1821" s="493" t="s">
        <v>4671</v>
      </c>
      <c r="L1821" s="495">
        <v>3</v>
      </c>
      <c r="M1821" s="496" t="str">
        <f t="shared" si="63"/>
        <v>Refrigerated Case Lighting</v>
      </c>
      <c r="N1821" s="493" t="str">
        <f t="shared" si="64"/>
        <v>E</v>
      </c>
    </row>
    <row r="1822" spans="1:14" s="493" customFormat="1" ht="14.1" customHeight="1" x14ac:dyDescent="0.2">
      <c r="A1822" s="484"/>
      <c r="B1822" s="517" t="s">
        <v>4631</v>
      </c>
      <c r="D1822" s="493" t="s">
        <v>4672</v>
      </c>
      <c r="F1822" s="493" t="s">
        <v>4673</v>
      </c>
      <c r="L1822" s="495">
        <v>30</v>
      </c>
      <c r="M1822" s="496" t="str">
        <f t="shared" si="63"/>
        <v>Refrigerated Case Lighting</v>
      </c>
      <c r="N1822" s="493" t="str">
        <f t="shared" si="64"/>
        <v>E</v>
      </c>
    </row>
    <row r="1823" spans="1:14" s="493" customFormat="1" ht="14.1" customHeight="1" x14ac:dyDescent="0.2">
      <c r="A1823" s="484"/>
      <c r="B1823" s="517" t="s">
        <v>4631</v>
      </c>
      <c r="D1823" s="493" t="s">
        <v>4674</v>
      </c>
      <c r="F1823" s="493" t="s">
        <v>4675</v>
      </c>
      <c r="L1823" s="495">
        <v>31</v>
      </c>
      <c r="M1823" s="496" t="str">
        <f t="shared" si="63"/>
        <v>Refrigerated Case Lighting</v>
      </c>
      <c r="N1823" s="493" t="str">
        <f t="shared" si="64"/>
        <v>E</v>
      </c>
    </row>
    <row r="1824" spans="1:14" s="493" customFormat="1" ht="14.1" customHeight="1" x14ac:dyDescent="0.2">
      <c r="A1824" s="484"/>
      <c r="B1824" s="517" t="s">
        <v>4631</v>
      </c>
      <c r="D1824" s="493" t="s">
        <v>4676</v>
      </c>
      <c r="F1824" s="493" t="s">
        <v>4677</v>
      </c>
      <c r="L1824" s="495">
        <v>32</v>
      </c>
      <c r="M1824" s="496" t="str">
        <f t="shared" si="63"/>
        <v>Refrigerated Case Lighting</v>
      </c>
      <c r="N1824" s="493" t="str">
        <f t="shared" si="64"/>
        <v>E</v>
      </c>
    </row>
    <row r="1825" spans="1:14" s="493" customFormat="1" ht="14.1" customHeight="1" x14ac:dyDescent="0.2">
      <c r="A1825" s="484"/>
      <c r="B1825" s="494" t="s">
        <v>4631</v>
      </c>
      <c r="C1825" s="484"/>
      <c r="D1825" s="493" t="s">
        <v>4678</v>
      </c>
      <c r="F1825" s="493" t="s">
        <v>4679</v>
      </c>
      <c r="L1825" s="495">
        <v>36</v>
      </c>
      <c r="M1825" s="496" t="str">
        <f t="shared" si="63"/>
        <v>Refrigerated Case Lighting</v>
      </c>
      <c r="N1825" s="493" t="str">
        <f t="shared" si="64"/>
        <v>E</v>
      </c>
    </row>
    <row r="1826" spans="1:14" s="493" customFormat="1" ht="14.1" customHeight="1" x14ac:dyDescent="0.2">
      <c r="A1826" s="484"/>
      <c r="B1826" s="500" t="s">
        <v>4631</v>
      </c>
      <c r="D1826" s="493" t="s">
        <v>4680</v>
      </c>
      <c r="F1826" s="493" t="s">
        <v>4681</v>
      </c>
      <c r="L1826" s="495">
        <v>37</v>
      </c>
      <c r="M1826" s="496" t="str">
        <f t="shared" si="63"/>
        <v>Refrigerated Case Lighting</v>
      </c>
      <c r="N1826" s="493" t="str">
        <f t="shared" si="64"/>
        <v>E</v>
      </c>
    </row>
    <row r="1827" spans="1:14" s="493" customFormat="1" ht="14.1" customHeight="1" x14ac:dyDescent="0.2">
      <c r="A1827" s="484"/>
      <c r="B1827" s="494" t="s">
        <v>4631</v>
      </c>
      <c r="C1827" s="484"/>
      <c r="D1827" s="493" t="s">
        <v>4682</v>
      </c>
      <c r="F1827" s="493" t="s">
        <v>4683</v>
      </c>
      <c r="L1827" s="495">
        <v>38</v>
      </c>
      <c r="M1827" s="496" t="str">
        <f t="shared" si="63"/>
        <v>Refrigerated Case Lighting</v>
      </c>
      <c r="N1827" s="493" t="str">
        <f t="shared" si="64"/>
        <v>E</v>
      </c>
    </row>
    <row r="1828" spans="1:14" s="493" customFormat="1" ht="14.1" customHeight="1" x14ac:dyDescent="0.2">
      <c r="A1828" s="484"/>
      <c r="B1828" s="517" t="s">
        <v>4631</v>
      </c>
      <c r="D1828" s="493" t="s">
        <v>4684</v>
      </c>
      <c r="F1828" s="493" t="s">
        <v>4685</v>
      </c>
      <c r="L1828" s="495">
        <v>4</v>
      </c>
      <c r="M1828" s="496" t="str">
        <f t="shared" si="63"/>
        <v>Refrigerated Case Lighting</v>
      </c>
      <c r="N1828" s="493" t="str">
        <f t="shared" si="64"/>
        <v>E</v>
      </c>
    </row>
    <row r="1829" spans="1:14" s="493" customFormat="1" ht="14.1" customHeight="1" x14ac:dyDescent="0.2">
      <c r="A1829" s="484"/>
      <c r="B1829" s="500" t="s">
        <v>4631</v>
      </c>
      <c r="D1829" s="493" t="s">
        <v>4686</v>
      </c>
      <c r="F1829" s="493" t="s">
        <v>4687</v>
      </c>
      <c r="L1829" s="495">
        <v>41</v>
      </c>
      <c r="M1829" s="496" t="str">
        <f t="shared" si="63"/>
        <v>Refrigerated Case Lighting</v>
      </c>
      <c r="N1829" s="493" t="str">
        <f t="shared" si="64"/>
        <v>E</v>
      </c>
    </row>
    <row r="1830" spans="1:14" s="493" customFormat="1" ht="14.1" customHeight="1" x14ac:dyDescent="0.2">
      <c r="A1830" s="484"/>
      <c r="B1830" s="494" t="s">
        <v>4631</v>
      </c>
      <c r="C1830" s="484"/>
      <c r="D1830" s="484" t="s">
        <v>4688</v>
      </c>
      <c r="E1830" s="484"/>
      <c r="F1830" s="484" t="s">
        <v>4689</v>
      </c>
      <c r="G1830" s="484"/>
      <c r="H1830" s="484"/>
      <c r="I1830" s="484"/>
      <c r="J1830" s="484"/>
      <c r="L1830" s="495">
        <v>5</v>
      </c>
      <c r="M1830" s="496" t="str">
        <f t="shared" si="63"/>
        <v>Refrigerated Case Lighting</v>
      </c>
      <c r="N1830" s="493" t="str">
        <f t="shared" si="64"/>
        <v>E</v>
      </c>
    </row>
    <row r="1831" spans="1:14" s="493" customFormat="1" ht="14.1" customHeight="1" x14ac:dyDescent="0.2">
      <c r="A1831" s="484"/>
      <c r="B1831" s="494" t="s">
        <v>4631</v>
      </c>
      <c r="C1831" s="484"/>
      <c r="D1831" s="484" t="s">
        <v>4690</v>
      </c>
      <c r="E1831" s="484"/>
      <c r="F1831" s="484" t="s">
        <v>4691</v>
      </c>
      <c r="G1831" s="484"/>
      <c r="H1831" s="484"/>
      <c r="I1831" s="484"/>
      <c r="J1831" s="484"/>
      <c r="L1831" s="495">
        <v>6</v>
      </c>
      <c r="M1831" s="496" t="str">
        <f t="shared" si="63"/>
        <v>Refrigerated Case Lighting</v>
      </c>
      <c r="N1831" s="493" t="str">
        <f t="shared" si="64"/>
        <v>E</v>
      </c>
    </row>
    <row r="1832" spans="1:14" s="493" customFormat="1" ht="14.1" customHeight="1" x14ac:dyDescent="0.2">
      <c r="A1832" s="484"/>
      <c r="B1832" s="494" t="s">
        <v>4631</v>
      </c>
      <c r="C1832" s="484"/>
      <c r="D1832" s="484" t="s">
        <v>4692</v>
      </c>
      <c r="E1832" s="484"/>
      <c r="F1832" s="484" t="s">
        <v>4693</v>
      </c>
      <c r="G1832" s="484"/>
      <c r="H1832" s="484"/>
      <c r="I1832" s="484"/>
      <c r="J1832" s="484"/>
      <c r="L1832" s="495">
        <v>7</v>
      </c>
      <c r="M1832" s="496" t="str">
        <f t="shared" si="63"/>
        <v>Refrigerated Case Lighting</v>
      </c>
      <c r="N1832" s="493" t="str">
        <f t="shared" si="64"/>
        <v>E</v>
      </c>
    </row>
    <row r="1833" spans="1:14" s="493" customFormat="1" ht="14.1" customHeight="1" x14ac:dyDescent="0.2">
      <c r="A1833" s="484"/>
      <c r="B1833" s="500" t="s">
        <v>4631</v>
      </c>
      <c r="D1833" s="493" t="s">
        <v>4694</v>
      </c>
      <c r="F1833" s="493" t="s">
        <v>4695</v>
      </c>
      <c r="L1833" s="495">
        <v>71</v>
      </c>
      <c r="M1833" s="496" t="str">
        <f t="shared" si="63"/>
        <v>Refrigerated Case Lighting</v>
      </c>
      <c r="N1833" s="493" t="str">
        <f t="shared" si="64"/>
        <v>E</v>
      </c>
    </row>
    <row r="1834" spans="1:14" s="493" customFormat="1" ht="14.1" customHeight="1" x14ac:dyDescent="0.2">
      <c r="A1834" s="484"/>
      <c r="B1834" s="500" t="s">
        <v>4631</v>
      </c>
      <c r="D1834" s="493" t="s">
        <v>4696</v>
      </c>
      <c r="F1834" s="493" t="s">
        <v>4697</v>
      </c>
      <c r="L1834" s="495">
        <v>72</v>
      </c>
      <c r="M1834" s="496" t="str">
        <f t="shared" si="63"/>
        <v>Refrigerated Case Lighting</v>
      </c>
      <c r="N1834" s="493" t="str">
        <f t="shared" si="64"/>
        <v>E</v>
      </c>
    </row>
    <row r="1835" spans="1:14" s="493" customFormat="1" ht="14.1" customHeight="1" x14ac:dyDescent="0.2">
      <c r="A1835" s="484"/>
      <c r="B1835" s="500" t="s">
        <v>4631</v>
      </c>
      <c r="D1835" s="493" t="s">
        <v>4698</v>
      </c>
      <c r="F1835" s="493" t="s">
        <v>4699</v>
      </c>
      <c r="L1835" s="495">
        <v>73</v>
      </c>
      <c r="M1835" s="496" t="str">
        <f t="shared" si="63"/>
        <v>Refrigerated Case Lighting</v>
      </c>
      <c r="N1835" s="493" t="str">
        <f t="shared" si="64"/>
        <v>E</v>
      </c>
    </row>
    <row r="1836" spans="1:14" s="493" customFormat="1" ht="14.1" customHeight="1" x14ac:dyDescent="0.2">
      <c r="A1836" s="484"/>
      <c r="B1836" s="500" t="s">
        <v>4631</v>
      </c>
      <c r="D1836" s="493" t="s">
        <v>4700</v>
      </c>
      <c r="F1836" s="493" t="s">
        <v>4701</v>
      </c>
      <c r="L1836" s="495">
        <v>74</v>
      </c>
      <c r="M1836" s="496" t="str">
        <f t="shared" ref="M1836:M1899" si="65">B1836</f>
        <v>Refrigerated Case Lighting</v>
      </c>
      <c r="N1836" s="493" t="str">
        <f t="shared" ref="N1836:N1899" si="66">MID(D1836,3,1)</f>
        <v>E</v>
      </c>
    </row>
    <row r="1837" spans="1:14" s="493" customFormat="1" ht="14.1" customHeight="1" x14ac:dyDescent="0.2">
      <c r="A1837" s="484"/>
      <c r="B1837" s="500" t="s">
        <v>4631</v>
      </c>
      <c r="D1837" s="493" t="s">
        <v>4702</v>
      </c>
      <c r="F1837" s="493" t="s">
        <v>4703</v>
      </c>
      <c r="L1837" s="495">
        <v>75</v>
      </c>
      <c r="M1837" s="496" t="str">
        <f t="shared" si="65"/>
        <v>Refrigerated Case Lighting</v>
      </c>
      <c r="N1837" s="493" t="str">
        <f t="shared" si="66"/>
        <v>E</v>
      </c>
    </row>
    <row r="1838" spans="1:14" s="493" customFormat="1" ht="14.1" customHeight="1" x14ac:dyDescent="0.2">
      <c r="A1838" s="484"/>
      <c r="B1838" s="500" t="s">
        <v>4631</v>
      </c>
      <c r="D1838" s="493" t="s">
        <v>4704</v>
      </c>
      <c r="F1838" s="493" t="s">
        <v>4705</v>
      </c>
      <c r="L1838" s="495">
        <v>76</v>
      </c>
      <c r="M1838" s="496" t="str">
        <f t="shared" si="65"/>
        <v>Refrigerated Case Lighting</v>
      </c>
      <c r="N1838" s="493" t="str">
        <f t="shared" si="66"/>
        <v>E</v>
      </c>
    </row>
    <row r="1839" spans="1:14" s="493" customFormat="1" ht="14.1" customHeight="1" x14ac:dyDescent="0.2">
      <c r="A1839" s="484"/>
      <c r="B1839" s="500" t="s">
        <v>4631</v>
      </c>
      <c r="D1839" s="493" t="s">
        <v>4706</v>
      </c>
      <c r="F1839" s="493" t="s">
        <v>4707</v>
      </c>
      <c r="L1839" s="495">
        <v>77</v>
      </c>
      <c r="M1839" s="496" t="str">
        <f t="shared" si="65"/>
        <v>Refrigerated Case Lighting</v>
      </c>
      <c r="N1839" s="493" t="str">
        <f t="shared" si="66"/>
        <v>E</v>
      </c>
    </row>
    <row r="1840" spans="1:14" s="493" customFormat="1" ht="14.1" customHeight="1" x14ac:dyDescent="0.2">
      <c r="A1840" s="484"/>
      <c r="B1840" s="500" t="s">
        <v>4631</v>
      </c>
      <c r="D1840" s="493" t="s">
        <v>4708</v>
      </c>
      <c r="F1840" s="493" t="s">
        <v>4709</v>
      </c>
      <c r="L1840" s="495">
        <v>78</v>
      </c>
      <c r="M1840" s="496" t="str">
        <f t="shared" si="65"/>
        <v>Refrigerated Case Lighting</v>
      </c>
      <c r="N1840" s="493" t="str">
        <f t="shared" si="66"/>
        <v>E</v>
      </c>
    </row>
    <row r="1841" spans="1:14" s="493" customFormat="1" ht="14.1" customHeight="1" x14ac:dyDescent="0.2">
      <c r="A1841" s="484"/>
      <c r="B1841" s="500" t="s">
        <v>4631</v>
      </c>
      <c r="D1841" s="493" t="s">
        <v>4710</v>
      </c>
      <c r="F1841" s="493" t="s">
        <v>4711</v>
      </c>
      <c r="L1841" s="495">
        <v>79</v>
      </c>
      <c r="M1841" s="496" t="str">
        <f t="shared" si="65"/>
        <v>Refrigerated Case Lighting</v>
      </c>
      <c r="N1841" s="493" t="str">
        <f t="shared" si="66"/>
        <v>E</v>
      </c>
    </row>
    <row r="1842" spans="1:14" s="493" customFormat="1" ht="14.1" customHeight="1" x14ac:dyDescent="0.2">
      <c r="A1842" s="484"/>
      <c r="B1842" s="494" t="s">
        <v>4631</v>
      </c>
      <c r="C1842" s="484"/>
      <c r="D1842" s="484" t="s">
        <v>4712</v>
      </c>
      <c r="E1842" s="484"/>
      <c r="F1842" s="484" t="s">
        <v>4713</v>
      </c>
      <c r="G1842" s="484"/>
      <c r="H1842" s="484"/>
      <c r="I1842" s="484"/>
      <c r="J1842" s="484"/>
      <c r="L1842" s="495">
        <v>8</v>
      </c>
      <c r="M1842" s="496" t="str">
        <f t="shared" si="65"/>
        <v>Refrigerated Case Lighting</v>
      </c>
      <c r="N1842" s="493" t="str">
        <f t="shared" si="66"/>
        <v>E</v>
      </c>
    </row>
    <row r="1843" spans="1:14" s="493" customFormat="1" ht="14.1" customHeight="1" x14ac:dyDescent="0.2">
      <c r="A1843" s="484"/>
      <c r="B1843" s="500" t="s">
        <v>4631</v>
      </c>
      <c r="D1843" s="493" t="s">
        <v>4714</v>
      </c>
      <c r="F1843" s="493" t="s">
        <v>4715</v>
      </c>
      <c r="L1843" s="495">
        <v>80</v>
      </c>
      <c r="M1843" s="496" t="str">
        <f t="shared" si="65"/>
        <v>Refrigerated Case Lighting</v>
      </c>
      <c r="N1843" s="493" t="str">
        <f t="shared" si="66"/>
        <v>E</v>
      </c>
    </row>
    <row r="1844" spans="1:14" s="493" customFormat="1" ht="14.1" customHeight="1" x14ac:dyDescent="0.2">
      <c r="A1844" s="484"/>
      <c r="B1844" s="494" t="s">
        <v>4631</v>
      </c>
      <c r="C1844" s="484"/>
      <c r="D1844" s="484" t="s">
        <v>4716</v>
      </c>
      <c r="E1844" s="484"/>
      <c r="F1844" s="484" t="s">
        <v>4717</v>
      </c>
      <c r="G1844" s="484"/>
      <c r="H1844" s="484"/>
      <c r="I1844" s="484"/>
      <c r="J1844" s="484"/>
      <c r="L1844" s="495">
        <v>9</v>
      </c>
      <c r="M1844" s="496" t="str">
        <f t="shared" si="65"/>
        <v>Refrigerated Case Lighting</v>
      </c>
      <c r="N1844" s="493" t="str">
        <f t="shared" si="66"/>
        <v>E</v>
      </c>
    </row>
    <row r="1845" spans="1:14" s="493" customFormat="1" ht="14.1" customHeight="1" x14ac:dyDescent="0.2">
      <c r="A1845" s="484"/>
      <c r="B1845" s="504" t="s">
        <v>4718</v>
      </c>
      <c r="D1845" s="493" t="s">
        <v>4719</v>
      </c>
      <c r="F1845" s="493" t="s">
        <v>4720</v>
      </c>
      <c r="L1845" s="495">
        <v>10</v>
      </c>
      <c r="M1845" s="496" t="str">
        <f t="shared" si="65"/>
        <v>Screw In LED</v>
      </c>
      <c r="N1845" s="493" t="str">
        <f t="shared" si="66"/>
        <v>E</v>
      </c>
    </row>
    <row r="1846" spans="1:14" s="493" customFormat="1" ht="14.1" customHeight="1" x14ac:dyDescent="0.2">
      <c r="A1846" s="484"/>
      <c r="B1846" s="517" t="s">
        <v>4718</v>
      </c>
      <c r="D1846" s="493" t="s">
        <v>4721</v>
      </c>
      <c r="F1846" s="493" t="s">
        <v>4722</v>
      </c>
      <c r="L1846" s="495">
        <v>11</v>
      </c>
      <c r="M1846" s="496" t="str">
        <f t="shared" si="65"/>
        <v>Screw In LED</v>
      </c>
      <c r="N1846" s="493" t="str">
        <f t="shared" si="66"/>
        <v>E</v>
      </c>
    </row>
    <row r="1847" spans="1:14" s="493" customFormat="1" ht="14.1" customHeight="1" x14ac:dyDescent="0.2">
      <c r="A1847" s="484"/>
      <c r="B1847" s="517" t="s">
        <v>4718</v>
      </c>
      <c r="D1847" s="493" t="s">
        <v>4723</v>
      </c>
      <c r="F1847" s="493" t="s">
        <v>4724</v>
      </c>
      <c r="L1847" s="495">
        <v>12</v>
      </c>
      <c r="M1847" s="496" t="str">
        <f t="shared" si="65"/>
        <v>Screw In LED</v>
      </c>
      <c r="N1847" s="493" t="str">
        <f t="shared" si="66"/>
        <v>E</v>
      </c>
    </row>
    <row r="1848" spans="1:14" s="493" customFormat="1" ht="14.1" customHeight="1" x14ac:dyDescent="0.2">
      <c r="A1848" s="484"/>
      <c r="B1848" s="494" t="s">
        <v>4718</v>
      </c>
      <c r="C1848" s="484"/>
      <c r="D1848" s="493" t="s">
        <v>4725</v>
      </c>
      <c r="F1848" s="493" t="s">
        <v>4726</v>
      </c>
      <c r="L1848" s="495">
        <v>13</v>
      </c>
      <c r="M1848" s="496" t="str">
        <f t="shared" si="65"/>
        <v>Screw In LED</v>
      </c>
      <c r="N1848" s="493" t="str">
        <f t="shared" si="66"/>
        <v>E</v>
      </c>
    </row>
    <row r="1849" spans="1:14" s="493" customFormat="1" ht="14.1" customHeight="1" x14ac:dyDescent="0.2">
      <c r="A1849" s="484"/>
      <c r="B1849" s="494" t="s">
        <v>4718</v>
      </c>
      <c r="C1849" s="484"/>
      <c r="D1849" s="493" t="s">
        <v>4727</v>
      </c>
      <c r="F1849" s="493" t="s">
        <v>4728</v>
      </c>
      <c r="L1849" s="495">
        <v>14</v>
      </c>
      <c r="M1849" s="496" t="str">
        <f t="shared" si="65"/>
        <v>Screw In LED</v>
      </c>
      <c r="N1849" s="493" t="str">
        <f t="shared" si="66"/>
        <v>E</v>
      </c>
    </row>
    <row r="1850" spans="1:14" s="493" customFormat="1" ht="14.1" customHeight="1" x14ac:dyDescent="0.2">
      <c r="A1850" s="484"/>
      <c r="B1850" s="494" t="s">
        <v>4718</v>
      </c>
      <c r="C1850" s="484"/>
      <c r="D1850" s="493" t="s">
        <v>4729</v>
      </c>
      <c r="F1850" s="493" t="s">
        <v>4730</v>
      </c>
      <c r="L1850" s="495">
        <v>15</v>
      </c>
      <c r="M1850" s="496" t="str">
        <f t="shared" si="65"/>
        <v>Screw In LED</v>
      </c>
      <c r="N1850" s="493" t="str">
        <f t="shared" si="66"/>
        <v>E</v>
      </c>
    </row>
    <row r="1851" spans="1:14" s="493" customFormat="1" ht="14.1" customHeight="1" x14ac:dyDescent="0.2">
      <c r="A1851" s="484"/>
      <c r="B1851" s="494" t="s">
        <v>4718</v>
      </c>
      <c r="C1851" s="484"/>
      <c r="D1851" s="493" t="s">
        <v>4731</v>
      </c>
      <c r="F1851" s="493" t="s">
        <v>4732</v>
      </c>
      <c r="L1851" s="495">
        <v>16</v>
      </c>
      <c r="M1851" s="496" t="str">
        <f t="shared" si="65"/>
        <v>Screw In LED</v>
      </c>
      <c r="N1851" s="493" t="str">
        <f t="shared" si="66"/>
        <v>E</v>
      </c>
    </row>
    <row r="1852" spans="1:14" s="493" customFormat="1" ht="14.1" customHeight="1" x14ac:dyDescent="0.2">
      <c r="A1852" s="484"/>
      <c r="B1852" s="494" t="s">
        <v>4718</v>
      </c>
      <c r="C1852" s="484"/>
      <c r="D1852" s="493" t="s">
        <v>4733</v>
      </c>
      <c r="F1852" s="493" t="s">
        <v>4734</v>
      </c>
      <c r="L1852" s="495">
        <v>17</v>
      </c>
      <c r="M1852" s="496" t="str">
        <f t="shared" si="65"/>
        <v>Screw In LED</v>
      </c>
      <c r="N1852" s="493" t="str">
        <f t="shared" si="66"/>
        <v>E</v>
      </c>
    </row>
    <row r="1853" spans="1:14" s="493" customFormat="1" ht="14.1" customHeight="1" x14ac:dyDescent="0.2">
      <c r="A1853" s="484"/>
      <c r="B1853" s="494" t="s">
        <v>4718</v>
      </c>
      <c r="C1853" s="484"/>
      <c r="D1853" s="493" t="s">
        <v>4735</v>
      </c>
      <c r="F1853" s="493" t="s">
        <v>4736</v>
      </c>
      <c r="L1853" s="495">
        <v>18</v>
      </c>
      <c r="M1853" s="496" t="str">
        <f t="shared" si="65"/>
        <v>Screw In LED</v>
      </c>
      <c r="N1853" s="493" t="str">
        <f t="shared" si="66"/>
        <v>E</v>
      </c>
    </row>
    <row r="1854" spans="1:14" s="493" customFormat="1" ht="14.1" customHeight="1" x14ac:dyDescent="0.2">
      <c r="A1854" s="484"/>
      <c r="B1854" s="494" t="s">
        <v>4718</v>
      </c>
      <c r="C1854" s="484"/>
      <c r="D1854" s="493" t="s">
        <v>4737</v>
      </c>
      <c r="F1854" s="493" t="s">
        <v>4738</v>
      </c>
      <c r="L1854" s="495">
        <v>19</v>
      </c>
      <c r="M1854" s="496" t="str">
        <f t="shared" si="65"/>
        <v>Screw In LED</v>
      </c>
      <c r="N1854" s="493" t="str">
        <f t="shared" si="66"/>
        <v>E</v>
      </c>
    </row>
    <row r="1855" spans="1:14" s="493" customFormat="1" ht="14.1" customHeight="1" x14ac:dyDescent="0.2">
      <c r="A1855" s="484"/>
      <c r="B1855" s="494" t="s">
        <v>4718</v>
      </c>
      <c r="C1855" s="484"/>
      <c r="D1855" s="493" t="s">
        <v>4739</v>
      </c>
      <c r="F1855" s="493" t="s">
        <v>4740</v>
      </c>
      <c r="L1855" s="495">
        <v>20</v>
      </c>
      <c r="M1855" s="496" t="str">
        <f t="shared" si="65"/>
        <v>Screw In LED</v>
      </c>
      <c r="N1855" s="493" t="str">
        <f t="shared" si="66"/>
        <v>E</v>
      </c>
    </row>
    <row r="1856" spans="1:14" s="493" customFormat="1" ht="14.1" customHeight="1" x14ac:dyDescent="0.2">
      <c r="A1856" s="484"/>
      <c r="B1856" s="494" t="s">
        <v>4718</v>
      </c>
      <c r="C1856" s="484"/>
      <c r="D1856" s="493" t="s">
        <v>4741</v>
      </c>
      <c r="F1856" s="493" t="s">
        <v>4742</v>
      </c>
      <c r="L1856" s="495">
        <v>5</v>
      </c>
      <c r="M1856" s="496" t="str">
        <f t="shared" si="65"/>
        <v>Screw In LED</v>
      </c>
      <c r="N1856" s="493" t="str">
        <f t="shared" si="66"/>
        <v>E</v>
      </c>
    </row>
    <row r="1857" spans="1:14" s="493" customFormat="1" ht="14.1" customHeight="1" x14ac:dyDescent="0.2">
      <c r="A1857" s="484"/>
      <c r="B1857" s="504" t="s">
        <v>4718</v>
      </c>
      <c r="D1857" s="493" t="s">
        <v>4743</v>
      </c>
      <c r="F1857" s="493" t="s">
        <v>4744</v>
      </c>
      <c r="L1857" s="495">
        <v>6</v>
      </c>
      <c r="M1857" s="496" t="str">
        <f t="shared" si="65"/>
        <v>Screw In LED</v>
      </c>
      <c r="N1857" s="493" t="str">
        <f t="shared" si="66"/>
        <v>E</v>
      </c>
    </row>
    <row r="1858" spans="1:14" s="493" customFormat="1" ht="14.1" customHeight="1" x14ac:dyDescent="0.2">
      <c r="A1858" s="484"/>
      <c r="B1858" s="517" t="s">
        <v>4718</v>
      </c>
      <c r="D1858" s="493" t="s">
        <v>4745</v>
      </c>
      <c r="F1858" s="493" t="s">
        <v>4746</v>
      </c>
      <c r="L1858" s="495">
        <v>7</v>
      </c>
      <c r="M1858" s="496" t="str">
        <f t="shared" si="65"/>
        <v>Screw In LED</v>
      </c>
      <c r="N1858" s="493" t="str">
        <f t="shared" si="66"/>
        <v>E</v>
      </c>
    </row>
    <row r="1859" spans="1:14" s="493" customFormat="1" ht="14.1" customHeight="1" x14ac:dyDescent="0.2">
      <c r="A1859" s="484"/>
      <c r="B1859" s="504" t="s">
        <v>4718</v>
      </c>
      <c r="D1859" s="493" t="s">
        <v>4747</v>
      </c>
      <c r="F1859" s="493" t="s">
        <v>4748</v>
      </c>
      <c r="L1859" s="495">
        <v>8</v>
      </c>
      <c r="M1859" s="496" t="str">
        <f t="shared" si="65"/>
        <v>Screw In LED</v>
      </c>
      <c r="N1859" s="493" t="str">
        <f t="shared" si="66"/>
        <v>E</v>
      </c>
    </row>
    <row r="1860" spans="1:14" s="493" customFormat="1" ht="14.1" customHeight="1" x14ac:dyDescent="0.2">
      <c r="A1860" s="484"/>
      <c r="B1860" s="517" t="s">
        <v>4718</v>
      </c>
      <c r="D1860" s="493" t="s">
        <v>4749</v>
      </c>
      <c r="F1860" s="493" t="s">
        <v>4750</v>
      </c>
      <c r="L1860" s="495">
        <v>9</v>
      </c>
      <c r="M1860" s="496" t="str">
        <f t="shared" si="65"/>
        <v>Screw In LED</v>
      </c>
      <c r="N1860" s="493" t="str">
        <f t="shared" si="66"/>
        <v>E</v>
      </c>
    </row>
    <row r="1861" spans="1:14" s="493" customFormat="1" ht="14.1" customHeight="1" x14ac:dyDescent="0.2">
      <c r="A1861" s="484"/>
      <c r="B1861" s="494" t="s">
        <v>4718</v>
      </c>
      <c r="C1861" s="484"/>
      <c r="D1861" s="493" t="s">
        <v>4751</v>
      </c>
      <c r="F1861" s="493" t="s">
        <v>4752</v>
      </c>
      <c r="L1861" s="495">
        <v>1</v>
      </c>
      <c r="M1861" s="496" t="str">
        <f t="shared" si="65"/>
        <v>Screw In LED</v>
      </c>
      <c r="N1861" s="493" t="str">
        <f t="shared" si="66"/>
        <v>E</v>
      </c>
    </row>
    <row r="1862" spans="1:14" s="493" customFormat="1" ht="14.1" customHeight="1" x14ac:dyDescent="0.2">
      <c r="A1862" s="484"/>
      <c r="B1862" s="494" t="s">
        <v>4718</v>
      </c>
      <c r="C1862" s="484"/>
      <c r="D1862" s="493" t="s">
        <v>4753</v>
      </c>
      <c r="F1862" s="493" t="s">
        <v>4754</v>
      </c>
      <c r="L1862" s="495">
        <v>2</v>
      </c>
      <c r="M1862" s="496" t="str">
        <f t="shared" si="65"/>
        <v>Screw In LED</v>
      </c>
      <c r="N1862" s="493" t="str">
        <f t="shared" si="66"/>
        <v>E</v>
      </c>
    </row>
    <row r="1863" spans="1:14" s="493" customFormat="1" ht="14.1" customHeight="1" x14ac:dyDescent="0.2">
      <c r="A1863" s="484"/>
      <c r="B1863" s="494" t="s">
        <v>4718</v>
      </c>
      <c r="C1863" s="484"/>
      <c r="D1863" s="493" t="s">
        <v>4755</v>
      </c>
      <c r="F1863" s="493" t="s">
        <v>4756</v>
      </c>
      <c r="L1863" s="495">
        <v>3</v>
      </c>
      <c r="M1863" s="496" t="str">
        <f t="shared" si="65"/>
        <v>Screw In LED</v>
      </c>
      <c r="N1863" s="493" t="str">
        <f t="shared" si="66"/>
        <v>E</v>
      </c>
    </row>
    <row r="1864" spans="1:14" s="493" customFormat="1" ht="14.1" customHeight="1" x14ac:dyDescent="0.2">
      <c r="A1864" s="484"/>
      <c r="B1864" s="494" t="s">
        <v>4718</v>
      </c>
      <c r="C1864" s="484"/>
      <c r="D1864" s="493" t="s">
        <v>4757</v>
      </c>
      <c r="F1864" s="493" t="s">
        <v>4758</v>
      </c>
      <c r="L1864" s="495">
        <v>4</v>
      </c>
      <c r="M1864" s="496" t="str">
        <f t="shared" si="65"/>
        <v>Screw In LED</v>
      </c>
      <c r="N1864" s="493" t="str">
        <f t="shared" si="66"/>
        <v>E</v>
      </c>
    </row>
    <row r="1865" spans="1:14" s="493" customFormat="1" ht="14.1" customHeight="1" x14ac:dyDescent="0.2">
      <c r="A1865" s="484"/>
      <c r="B1865" s="494" t="s">
        <v>4718</v>
      </c>
      <c r="C1865" s="484"/>
      <c r="D1865" s="493" t="s">
        <v>4759</v>
      </c>
      <c r="F1865" s="493" t="s">
        <v>4760</v>
      </c>
      <c r="L1865" s="495">
        <v>5</v>
      </c>
      <c r="M1865" s="496" t="str">
        <f t="shared" si="65"/>
        <v>Screw In LED</v>
      </c>
      <c r="N1865" s="493" t="str">
        <f t="shared" si="66"/>
        <v>E</v>
      </c>
    </row>
    <row r="1866" spans="1:14" s="493" customFormat="1" ht="14.1" customHeight="1" x14ac:dyDescent="0.2">
      <c r="A1866" s="484"/>
      <c r="B1866" s="494" t="s">
        <v>4718</v>
      </c>
      <c r="C1866" s="484"/>
      <c r="D1866" s="493" t="s">
        <v>4761</v>
      </c>
      <c r="F1866" s="493" t="s">
        <v>4762</v>
      </c>
      <c r="L1866" s="495">
        <v>1</v>
      </c>
      <c r="M1866" s="496" t="str">
        <f t="shared" si="65"/>
        <v>Screw In LED</v>
      </c>
      <c r="N1866" s="493" t="str">
        <f t="shared" si="66"/>
        <v>E</v>
      </c>
    </row>
    <row r="1867" spans="1:14" s="493" customFormat="1" ht="14.1" customHeight="1" x14ac:dyDescent="0.2">
      <c r="A1867" s="484"/>
      <c r="B1867" s="494" t="s">
        <v>4718</v>
      </c>
      <c r="C1867" s="484"/>
      <c r="D1867" s="493" t="s">
        <v>4763</v>
      </c>
      <c r="F1867" s="493" t="s">
        <v>4764</v>
      </c>
      <c r="L1867" s="495">
        <v>2</v>
      </c>
      <c r="M1867" s="496" t="str">
        <f t="shared" si="65"/>
        <v>Screw In LED</v>
      </c>
      <c r="N1867" s="493" t="str">
        <f t="shared" si="66"/>
        <v>E</v>
      </c>
    </row>
    <row r="1868" spans="1:14" s="493" customFormat="1" ht="14.1" customHeight="1" x14ac:dyDescent="0.2">
      <c r="A1868" s="484"/>
      <c r="B1868" s="494" t="s">
        <v>4718</v>
      </c>
      <c r="C1868" s="484"/>
      <c r="D1868" s="493" t="s">
        <v>4765</v>
      </c>
      <c r="F1868" s="493" t="s">
        <v>4766</v>
      </c>
      <c r="L1868" s="495">
        <v>3</v>
      </c>
      <c r="M1868" s="496" t="str">
        <f t="shared" si="65"/>
        <v>Screw In LED</v>
      </c>
      <c r="N1868" s="493" t="str">
        <f t="shared" si="66"/>
        <v>E</v>
      </c>
    </row>
    <row r="1869" spans="1:14" s="493" customFormat="1" ht="14.1" customHeight="1" x14ac:dyDescent="0.2">
      <c r="A1869" s="484"/>
      <c r="B1869" s="494" t="s">
        <v>4718</v>
      </c>
      <c r="C1869" s="484"/>
      <c r="D1869" s="493" t="s">
        <v>4767</v>
      </c>
      <c r="F1869" s="493" t="s">
        <v>4768</v>
      </c>
      <c r="L1869" s="495">
        <v>10</v>
      </c>
      <c r="M1869" s="496" t="str">
        <f t="shared" si="65"/>
        <v>Screw In LED</v>
      </c>
      <c r="N1869" s="493" t="str">
        <f t="shared" si="66"/>
        <v>E</v>
      </c>
    </row>
    <row r="1870" spans="1:14" s="493" customFormat="1" ht="14.1" customHeight="1" x14ac:dyDescent="0.2">
      <c r="A1870" s="484"/>
      <c r="B1870" s="494" t="s">
        <v>4718</v>
      </c>
      <c r="C1870" s="484"/>
      <c r="D1870" s="493" t="s">
        <v>4769</v>
      </c>
      <c r="F1870" s="493" t="s">
        <v>4770</v>
      </c>
      <c r="L1870" s="495">
        <v>2</v>
      </c>
      <c r="M1870" s="496" t="str">
        <f t="shared" si="65"/>
        <v>Screw In LED</v>
      </c>
      <c r="N1870" s="493" t="str">
        <f t="shared" si="66"/>
        <v>E</v>
      </c>
    </row>
    <row r="1871" spans="1:14" s="493" customFormat="1" ht="14.1" customHeight="1" x14ac:dyDescent="0.2">
      <c r="A1871" s="484"/>
      <c r="B1871" s="494" t="s">
        <v>4718</v>
      </c>
      <c r="C1871" s="484"/>
      <c r="D1871" s="493" t="s">
        <v>4771</v>
      </c>
      <c r="F1871" s="493" t="s">
        <v>4772</v>
      </c>
      <c r="L1871" s="495">
        <v>3</v>
      </c>
      <c r="M1871" s="496" t="str">
        <f t="shared" si="65"/>
        <v>Screw In LED</v>
      </c>
      <c r="N1871" s="493" t="str">
        <f t="shared" si="66"/>
        <v>E</v>
      </c>
    </row>
    <row r="1872" spans="1:14" s="493" customFormat="1" ht="14.1" customHeight="1" x14ac:dyDescent="0.2">
      <c r="A1872" s="484"/>
      <c r="B1872" s="494" t="s">
        <v>4718</v>
      </c>
      <c r="C1872" s="484"/>
      <c r="D1872" s="493" t="s">
        <v>4773</v>
      </c>
      <c r="F1872" s="493" t="s">
        <v>4774</v>
      </c>
      <c r="L1872" s="495">
        <v>4</v>
      </c>
      <c r="M1872" s="496" t="str">
        <f t="shared" si="65"/>
        <v>Screw In LED</v>
      </c>
      <c r="N1872" s="493" t="str">
        <f t="shared" si="66"/>
        <v>E</v>
      </c>
    </row>
    <row r="1873" spans="1:14" s="493" customFormat="1" ht="14.1" customHeight="1" x14ac:dyDescent="0.2">
      <c r="A1873" s="484"/>
      <c r="B1873" s="494" t="s">
        <v>4718</v>
      </c>
      <c r="C1873" s="484"/>
      <c r="D1873" s="493" t="s">
        <v>4775</v>
      </c>
      <c r="F1873" s="493" t="s">
        <v>4776</v>
      </c>
      <c r="L1873" s="495">
        <v>5</v>
      </c>
      <c r="M1873" s="496" t="str">
        <f t="shared" si="65"/>
        <v>Screw In LED</v>
      </c>
      <c r="N1873" s="493" t="str">
        <f t="shared" si="66"/>
        <v>E</v>
      </c>
    </row>
    <row r="1874" spans="1:14" s="493" customFormat="1" ht="14.1" customHeight="1" x14ac:dyDescent="0.2">
      <c r="A1874" s="484"/>
      <c r="B1874" s="494" t="s">
        <v>4718</v>
      </c>
      <c r="C1874" s="484"/>
      <c r="D1874" s="493" t="s">
        <v>4777</v>
      </c>
      <c r="F1874" s="493" t="s">
        <v>4778</v>
      </c>
      <c r="L1874" s="495">
        <v>6</v>
      </c>
      <c r="M1874" s="496" t="str">
        <f t="shared" si="65"/>
        <v>Screw In LED</v>
      </c>
      <c r="N1874" s="493" t="str">
        <f t="shared" si="66"/>
        <v>E</v>
      </c>
    </row>
    <row r="1875" spans="1:14" s="493" customFormat="1" ht="14.1" customHeight="1" x14ac:dyDescent="0.2">
      <c r="A1875" s="484"/>
      <c r="B1875" s="494" t="s">
        <v>4718</v>
      </c>
      <c r="C1875" s="484"/>
      <c r="D1875" s="493" t="s">
        <v>4779</v>
      </c>
      <c r="F1875" s="493" t="s">
        <v>4780</v>
      </c>
      <c r="L1875" s="495">
        <v>7</v>
      </c>
      <c r="M1875" s="496" t="str">
        <f t="shared" si="65"/>
        <v>Screw In LED</v>
      </c>
      <c r="N1875" s="493" t="str">
        <f t="shared" si="66"/>
        <v>E</v>
      </c>
    </row>
    <row r="1876" spans="1:14" s="493" customFormat="1" ht="14.1" customHeight="1" x14ac:dyDescent="0.2">
      <c r="A1876" s="484"/>
      <c r="B1876" s="494" t="s">
        <v>4718</v>
      </c>
      <c r="C1876" s="484"/>
      <c r="D1876" s="493" t="s">
        <v>4781</v>
      </c>
      <c r="F1876" s="493" t="s">
        <v>4782</v>
      </c>
      <c r="L1876" s="495">
        <v>8</v>
      </c>
      <c r="M1876" s="496" t="str">
        <f t="shared" si="65"/>
        <v>Screw In LED</v>
      </c>
      <c r="N1876" s="493" t="str">
        <f t="shared" si="66"/>
        <v>E</v>
      </c>
    </row>
    <row r="1877" spans="1:14" s="493" customFormat="1" ht="14.1" customHeight="1" x14ac:dyDescent="0.2">
      <c r="A1877" s="484"/>
      <c r="B1877" s="494" t="s">
        <v>4718</v>
      </c>
      <c r="C1877" s="484"/>
      <c r="D1877" s="493" t="s">
        <v>4783</v>
      </c>
      <c r="F1877" s="493" t="s">
        <v>4784</v>
      </c>
      <c r="L1877" s="495">
        <v>9</v>
      </c>
      <c r="M1877" s="496" t="str">
        <f t="shared" si="65"/>
        <v>Screw In LED</v>
      </c>
      <c r="N1877" s="493" t="str">
        <f t="shared" si="66"/>
        <v>E</v>
      </c>
    </row>
    <row r="1878" spans="1:14" s="493" customFormat="1" ht="14.1" customHeight="1" x14ac:dyDescent="0.2">
      <c r="A1878" s="484"/>
      <c r="B1878" s="494" t="s">
        <v>4785</v>
      </c>
      <c r="C1878" s="484"/>
      <c r="D1878" s="493" t="s">
        <v>4786</v>
      </c>
      <c r="F1878" s="493" t="s">
        <v>4787</v>
      </c>
      <c r="L1878" s="495">
        <v>10</v>
      </c>
      <c r="M1878" s="496" t="str">
        <f t="shared" si="65"/>
        <v>Linear Ambient Luminaires</v>
      </c>
      <c r="N1878" s="493" t="str">
        <f t="shared" si="66"/>
        <v>E</v>
      </c>
    </row>
    <row r="1879" spans="1:14" s="493" customFormat="1" ht="14.1" customHeight="1" x14ac:dyDescent="0.2">
      <c r="A1879" s="484"/>
      <c r="B1879" s="494" t="s">
        <v>4785</v>
      </c>
      <c r="C1879" s="484"/>
      <c r="D1879" s="493" t="s">
        <v>4788</v>
      </c>
      <c r="F1879" s="493" t="s">
        <v>4789</v>
      </c>
      <c r="L1879" s="495">
        <v>11</v>
      </c>
      <c r="M1879" s="496" t="str">
        <f t="shared" si="65"/>
        <v>Linear Ambient Luminaires</v>
      </c>
      <c r="N1879" s="493" t="str">
        <f t="shared" si="66"/>
        <v>E</v>
      </c>
    </row>
    <row r="1880" spans="1:14" s="493" customFormat="1" ht="14.1" customHeight="1" x14ac:dyDescent="0.2">
      <c r="A1880" s="484"/>
      <c r="B1880" s="494" t="s">
        <v>4785</v>
      </c>
      <c r="C1880" s="484"/>
      <c r="D1880" s="493" t="s">
        <v>4790</v>
      </c>
      <c r="F1880" s="493" t="s">
        <v>4791</v>
      </c>
      <c r="L1880" s="495">
        <v>12</v>
      </c>
      <c r="M1880" s="496" t="str">
        <f t="shared" si="65"/>
        <v>Linear Ambient Luminaires</v>
      </c>
      <c r="N1880" s="493" t="str">
        <f t="shared" si="66"/>
        <v>E</v>
      </c>
    </row>
    <row r="1881" spans="1:14" s="493" customFormat="1" ht="14.1" customHeight="1" x14ac:dyDescent="0.2">
      <c r="A1881" s="484"/>
      <c r="B1881" s="494" t="s">
        <v>4785</v>
      </c>
      <c r="C1881" s="484"/>
      <c r="D1881" s="493" t="s">
        <v>961</v>
      </c>
      <c r="F1881" s="493" t="s">
        <v>4792</v>
      </c>
      <c r="L1881" s="495">
        <v>13</v>
      </c>
      <c r="M1881" s="496" t="str">
        <f t="shared" si="65"/>
        <v>Linear Ambient Luminaires</v>
      </c>
      <c r="N1881" s="493" t="str">
        <f t="shared" si="66"/>
        <v>E</v>
      </c>
    </row>
    <row r="1882" spans="1:14" s="493" customFormat="1" ht="14.1" customHeight="1" x14ac:dyDescent="0.2">
      <c r="A1882" s="484"/>
      <c r="B1882" s="494" t="s">
        <v>4785</v>
      </c>
      <c r="C1882" s="484"/>
      <c r="D1882" s="493" t="s">
        <v>4793</v>
      </c>
      <c r="F1882" s="493" t="s">
        <v>4794</v>
      </c>
      <c r="L1882" s="495">
        <v>14</v>
      </c>
      <c r="M1882" s="496" t="str">
        <f t="shared" si="65"/>
        <v>Linear Ambient Luminaires</v>
      </c>
      <c r="N1882" s="493" t="str">
        <f t="shared" si="66"/>
        <v>E</v>
      </c>
    </row>
    <row r="1883" spans="1:14" s="493" customFormat="1" ht="14.1" customHeight="1" x14ac:dyDescent="0.2">
      <c r="A1883" s="484"/>
      <c r="B1883" s="494" t="s">
        <v>4785</v>
      </c>
      <c r="C1883" s="484"/>
      <c r="D1883" s="493" t="s">
        <v>4795</v>
      </c>
      <c r="F1883" s="493" t="s">
        <v>4796</v>
      </c>
      <c r="L1883" s="495">
        <v>15</v>
      </c>
      <c r="M1883" s="496" t="str">
        <f t="shared" si="65"/>
        <v>Linear Ambient Luminaires</v>
      </c>
      <c r="N1883" s="493" t="str">
        <f t="shared" si="66"/>
        <v>E</v>
      </c>
    </row>
    <row r="1884" spans="1:14" s="493" customFormat="1" ht="14.1" customHeight="1" x14ac:dyDescent="0.2">
      <c r="A1884" s="484"/>
      <c r="B1884" s="494" t="s">
        <v>4785</v>
      </c>
      <c r="C1884" s="484"/>
      <c r="D1884" s="493" t="s">
        <v>4797</v>
      </c>
      <c r="F1884" s="493" t="s">
        <v>4798</v>
      </c>
      <c r="L1884" s="495">
        <v>16</v>
      </c>
      <c r="M1884" s="496" t="str">
        <f t="shared" si="65"/>
        <v>Linear Ambient Luminaires</v>
      </c>
      <c r="N1884" s="493" t="str">
        <f t="shared" si="66"/>
        <v>E</v>
      </c>
    </row>
    <row r="1885" spans="1:14" s="493" customFormat="1" ht="14.1" customHeight="1" x14ac:dyDescent="0.2">
      <c r="A1885" s="484"/>
      <c r="B1885" s="494" t="s">
        <v>4785</v>
      </c>
      <c r="C1885" s="484"/>
      <c r="D1885" s="493" t="s">
        <v>4799</v>
      </c>
      <c r="F1885" s="493" t="s">
        <v>4800</v>
      </c>
      <c r="L1885" s="495">
        <v>17</v>
      </c>
      <c r="M1885" s="496" t="str">
        <f t="shared" si="65"/>
        <v>Linear Ambient Luminaires</v>
      </c>
      <c r="N1885" s="493" t="str">
        <f t="shared" si="66"/>
        <v>E</v>
      </c>
    </row>
    <row r="1886" spans="1:14" s="493" customFormat="1" ht="14.1" customHeight="1" x14ac:dyDescent="0.2">
      <c r="A1886" s="484"/>
      <c r="B1886" s="494" t="s">
        <v>4785</v>
      </c>
      <c r="C1886" s="484"/>
      <c r="D1886" s="493" t="s">
        <v>4801</v>
      </c>
      <c r="F1886" s="493" t="s">
        <v>4802</v>
      </c>
      <c r="L1886" s="495">
        <v>18</v>
      </c>
      <c r="M1886" s="496" t="str">
        <f t="shared" si="65"/>
        <v>Linear Ambient Luminaires</v>
      </c>
      <c r="N1886" s="493" t="str">
        <f t="shared" si="66"/>
        <v>E</v>
      </c>
    </row>
    <row r="1887" spans="1:14" s="493" customFormat="1" ht="14.1" customHeight="1" x14ac:dyDescent="0.2">
      <c r="A1887" s="484"/>
      <c r="B1887" s="494" t="s">
        <v>4785</v>
      </c>
      <c r="C1887" s="484"/>
      <c r="D1887" s="493" t="s">
        <v>4803</v>
      </c>
      <c r="F1887" s="493" t="s">
        <v>4804</v>
      </c>
      <c r="L1887" s="495">
        <v>19</v>
      </c>
      <c r="M1887" s="496" t="str">
        <f t="shared" si="65"/>
        <v>Linear Ambient Luminaires</v>
      </c>
      <c r="N1887" s="493" t="str">
        <f t="shared" si="66"/>
        <v>E</v>
      </c>
    </row>
    <row r="1888" spans="1:14" s="493" customFormat="1" ht="14.1" customHeight="1" x14ac:dyDescent="0.2">
      <c r="A1888" s="484"/>
      <c r="B1888" s="494" t="s">
        <v>4785</v>
      </c>
      <c r="C1888" s="484"/>
      <c r="D1888" s="493" t="s">
        <v>4805</v>
      </c>
      <c r="F1888" s="493" t="s">
        <v>4806</v>
      </c>
      <c r="L1888" s="495">
        <v>20</v>
      </c>
      <c r="M1888" s="496" t="str">
        <f t="shared" si="65"/>
        <v>Linear Ambient Luminaires</v>
      </c>
      <c r="N1888" s="493" t="str">
        <f t="shared" si="66"/>
        <v>E</v>
      </c>
    </row>
    <row r="1889" spans="1:14" s="493" customFormat="1" ht="14.1" customHeight="1" x14ac:dyDescent="0.2">
      <c r="A1889" s="484"/>
      <c r="B1889" s="494" t="s">
        <v>4785</v>
      </c>
      <c r="C1889" s="484"/>
      <c r="D1889" s="493" t="s">
        <v>4807</v>
      </c>
      <c r="F1889" s="493" t="s">
        <v>4808</v>
      </c>
      <c r="L1889" s="495">
        <v>21</v>
      </c>
      <c r="M1889" s="496" t="str">
        <f t="shared" si="65"/>
        <v>Linear Ambient Luminaires</v>
      </c>
      <c r="N1889" s="493" t="str">
        <f t="shared" si="66"/>
        <v>E</v>
      </c>
    </row>
    <row r="1890" spans="1:14" s="493" customFormat="1" ht="14.1" customHeight="1" x14ac:dyDescent="0.2">
      <c r="A1890" s="484"/>
      <c r="B1890" s="494" t="s">
        <v>4785</v>
      </c>
      <c r="C1890" s="484"/>
      <c r="D1890" s="493" t="s">
        <v>4809</v>
      </c>
      <c r="F1890" s="493" t="s">
        <v>4810</v>
      </c>
      <c r="L1890" s="495">
        <v>22</v>
      </c>
      <c r="M1890" s="496" t="str">
        <f t="shared" si="65"/>
        <v>Linear Ambient Luminaires</v>
      </c>
      <c r="N1890" s="493" t="str">
        <f t="shared" si="66"/>
        <v>E</v>
      </c>
    </row>
    <row r="1891" spans="1:14" s="493" customFormat="1" ht="14.1" customHeight="1" x14ac:dyDescent="0.2">
      <c r="A1891" s="484"/>
      <c r="B1891" s="494" t="s">
        <v>4785</v>
      </c>
      <c r="C1891" s="484"/>
      <c r="D1891" s="493" t="s">
        <v>4811</v>
      </c>
      <c r="F1891" s="493" t="s">
        <v>4812</v>
      </c>
      <c r="L1891" s="495">
        <v>23</v>
      </c>
      <c r="M1891" s="496" t="str">
        <f t="shared" si="65"/>
        <v>Linear Ambient Luminaires</v>
      </c>
      <c r="N1891" s="493" t="str">
        <f t="shared" si="66"/>
        <v>E</v>
      </c>
    </row>
    <row r="1892" spans="1:14" s="493" customFormat="1" ht="14.1" customHeight="1" x14ac:dyDescent="0.2">
      <c r="A1892" s="484"/>
      <c r="B1892" s="494" t="s">
        <v>4785</v>
      </c>
      <c r="C1892" s="484"/>
      <c r="D1892" s="493" t="s">
        <v>4813</v>
      </c>
      <c r="F1892" s="493" t="s">
        <v>4814</v>
      </c>
      <c r="L1892" s="495">
        <v>24</v>
      </c>
      <c r="M1892" s="496" t="str">
        <f t="shared" si="65"/>
        <v>Linear Ambient Luminaires</v>
      </c>
      <c r="N1892" s="493" t="str">
        <f t="shared" si="66"/>
        <v>E</v>
      </c>
    </row>
    <row r="1893" spans="1:14" s="493" customFormat="1" ht="14.1" customHeight="1" x14ac:dyDescent="0.2">
      <c r="A1893" s="484"/>
      <c r="B1893" s="494" t="s">
        <v>4785</v>
      </c>
      <c r="C1893" s="484"/>
      <c r="D1893" s="493" t="s">
        <v>4815</v>
      </c>
      <c r="F1893" s="493" t="s">
        <v>4816</v>
      </c>
      <c r="L1893" s="495">
        <v>25</v>
      </c>
      <c r="M1893" s="496" t="str">
        <f t="shared" si="65"/>
        <v>Linear Ambient Luminaires</v>
      </c>
      <c r="N1893" s="493" t="str">
        <f t="shared" si="66"/>
        <v>E</v>
      </c>
    </row>
    <row r="1894" spans="1:14" s="493" customFormat="1" ht="14.1" customHeight="1" x14ac:dyDescent="0.2">
      <c r="A1894" s="484"/>
      <c r="B1894" s="494" t="s">
        <v>4785</v>
      </c>
      <c r="C1894" s="484"/>
      <c r="D1894" s="493" t="s">
        <v>4817</v>
      </c>
      <c r="F1894" s="493" t="s">
        <v>4818</v>
      </c>
      <c r="L1894" s="495">
        <v>26</v>
      </c>
      <c r="M1894" s="496" t="str">
        <f t="shared" si="65"/>
        <v>Linear Ambient Luminaires</v>
      </c>
      <c r="N1894" s="493" t="str">
        <f t="shared" si="66"/>
        <v>E</v>
      </c>
    </row>
    <row r="1895" spans="1:14" s="493" customFormat="1" ht="14.1" customHeight="1" x14ac:dyDescent="0.2">
      <c r="A1895" s="484"/>
      <c r="B1895" s="494" t="s">
        <v>4785</v>
      </c>
      <c r="C1895" s="484"/>
      <c r="D1895" s="493" t="s">
        <v>4819</v>
      </c>
      <c r="F1895" s="493" t="s">
        <v>4820</v>
      </c>
      <c r="L1895" s="495">
        <v>27</v>
      </c>
      <c r="M1895" s="496" t="str">
        <f t="shared" si="65"/>
        <v>Linear Ambient Luminaires</v>
      </c>
      <c r="N1895" s="493" t="str">
        <f t="shared" si="66"/>
        <v>E</v>
      </c>
    </row>
    <row r="1896" spans="1:14" s="493" customFormat="1" ht="14.1" customHeight="1" x14ac:dyDescent="0.2">
      <c r="A1896" s="484"/>
      <c r="B1896" s="494" t="s">
        <v>4785</v>
      </c>
      <c r="C1896" s="484"/>
      <c r="D1896" s="493" t="s">
        <v>4821</v>
      </c>
      <c r="F1896" s="493" t="s">
        <v>4822</v>
      </c>
      <c r="L1896" s="495">
        <v>28</v>
      </c>
      <c r="M1896" s="496" t="str">
        <f t="shared" si="65"/>
        <v>Linear Ambient Luminaires</v>
      </c>
      <c r="N1896" s="493" t="str">
        <f t="shared" si="66"/>
        <v>E</v>
      </c>
    </row>
    <row r="1897" spans="1:14" s="493" customFormat="1" ht="14.1" customHeight="1" x14ac:dyDescent="0.2">
      <c r="A1897" s="484"/>
      <c r="B1897" s="494" t="s">
        <v>4785</v>
      </c>
      <c r="C1897" s="484"/>
      <c r="D1897" s="493" t="s">
        <v>4823</v>
      </c>
      <c r="F1897" s="493" t="s">
        <v>4824</v>
      </c>
      <c r="L1897" s="495">
        <v>29</v>
      </c>
      <c r="M1897" s="496" t="str">
        <f t="shared" si="65"/>
        <v>Linear Ambient Luminaires</v>
      </c>
      <c r="N1897" s="493" t="str">
        <f t="shared" si="66"/>
        <v>E</v>
      </c>
    </row>
    <row r="1898" spans="1:14" s="493" customFormat="1" ht="14.1" customHeight="1" x14ac:dyDescent="0.2">
      <c r="A1898" s="484"/>
      <c r="B1898" s="494" t="s">
        <v>4785</v>
      </c>
      <c r="C1898" s="484"/>
      <c r="D1898" s="493" t="s">
        <v>4825</v>
      </c>
      <c r="F1898" s="493" t="s">
        <v>4826</v>
      </c>
      <c r="L1898" s="495">
        <v>30</v>
      </c>
      <c r="M1898" s="496" t="str">
        <f t="shared" si="65"/>
        <v>Linear Ambient Luminaires</v>
      </c>
      <c r="N1898" s="493" t="str">
        <f t="shared" si="66"/>
        <v>E</v>
      </c>
    </row>
    <row r="1899" spans="1:14" s="493" customFormat="1" ht="14.1" customHeight="1" x14ac:dyDescent="0.2">
      <c r="A1899" s="484"/>
      <c r="B1899" s="494" t="s">
        <v>4785</v>
      </c>
      <c r="C1899" s="484"/>
      <c r="D1899" s="493" t="s">
        <v>4827</v>
      </c>
      <c r="F1899" s="493" t="s">
        <v>4828</v>
      </c>
      <c r="L1899" s="495">
        <v>31</v>
      </c>
      <c r="M1899" s="496" t="str">
        <f t="shared" si="65"/>
        <v>Linear Ambient Luminaires</v>
      </c>
      <c r="N1899" s="493" t="str">
        <f t="shared" si="66"/>
        <v>E</v>
      </c>
    </row>
    <row r="1900" spans="1:14" s="493" customFormat="1" ht="14.1" customHeight="1" x14ac:dyDescent="0.2">
      <c r="A1900" s="484"/>
      <c r="B1900" s="494" t="s">
        <v>4785</v>
      </c>
      <c r="C1900" s="484"/>
      <c r="D1900" s="493" t="s">
        <v>4829</v>
      </c>
      <c r="F1900" s="493" t="s">
        <v>4830</v>
      </c>
      <c r="L1900" s="495">
        <v>32</v>
      </c>
      <c r="M1900" s="496" t="str">
        <f t="shared" ref="M1900:M1963" si="67">B1900</f>
        <v>Linear Ambient Luminaires</v>
      </c>
      <c r="N1900" s="493" t="str">
        <f t="shared" ref="N1900:N1963" si="68">MID(D1900,3,1)</f>
        <v>E</v>
      </c>
    </row>
    <row r="1901" spans="1:14" s="493" customFormat="1" ht="14.1" customHeight="1" x14ac:dyDescent="0.2">
      <c r="A1901" s="484"/>
      <c r="B1901" s="494" t="s">
        <v>4785</v>
      </c>
      <c r="C1901" s="484"/>
      <c r="D1901" s="493" t="s">
        <v>4831</v>
      </c>
      <c r="F1901" s="493" t="s">
        <v>4832</v>
      </c>
      <c r="L1901" s="495">
        <v>33</v>
      </c>
      <c r="M1901" s="496" t="str">
        <f t="shared" si="67"/>
        <v>Linear Ambient Luminaires</v>
      </c>
      <c r="N1901" s="493" t="str">
        <f t="shared" si="68"/>
        <v>E</v>
      </c>
    </row>
    <row r="1902" spans="1:14" s="493" customFormat="1" ht="14.1" customHeight="1" x14ac:dyDescent="0.2">
      <c r="A1902" s="484"/>
      <c r="B1902" s="494" t="s">
        <v>4785</v>
      </c>
      <c r="C1902" s="484"/>
      <c r="D1902" s="493" t="s">
        <v>4833</v>
      </c>
      <c r="F1902" s="493" t="s">
        <v>4834</v>
      </c>
      <c r="L1902" s="495">
        <v>34</v>
      </c>
      <c r="M1902" s="496" t="str">
        <f t="shared" si="67"/>
        <v>Linear Ambient Luminaires</v>
      </c>
      <c r="N1902" s="493" t="str">
        <f t="shared" si="68"/>
        <v>E</v>
      </c>
    </row>
    <row r="1903" spans="1:14" s="493" customFormat="1" ht="14.1" customHeight="1" x14ac:dyDescent="0.2">
      <c r="A1903" s="484"/>
      <c r="B1903" s="494" t="s">
        <v>4785</v>
      </c>
      <c r="C1903" s="484"/>
      <c r="D1903" s="493" t="s">
        <v>4835</v>
      </c>
      <c r="F1903" s="493" t="s">
        <v>4836</v>
      </c>
      <c r="L1903" s="495">
        <v>35</v>
      </c>
      <c r="M1903" s="496" t="str">
        <f t="shared" si="67"/>
        <v>Linear Ambient Luminaires</v>
      </c>
      <c r="N1903" s="493" t="str">
        <f t="shared" si="68"/>
        <v>E</v>
      </c>
    </row>
    <row r="1904" spans="1:14" s="493" customFormat="1" ht="14.1" customHeight="1" x14ac:dyDescent="0.2">
      <c r="A1904" s="484"/>
      <c r="B1904" s="494" t="s">
        <v>4785</v>
      </c>
      <c r="C1904" s="484"/>
      <c r="D1904" s="493" t="s">
        <v>4837</v>
      </c>
      <c r="F1904" s="493" t="s">
        <v>4838</v>
      </c>
      <c r="L1904" s="495">
        <v>36</v>
      </c>
      <c r="M1904" s="496" t="str">
        <f t="shared" si="67"/>
        <v>Linear Ambient Luminaires</v>
      </c>
      <c r="N1904" s="493" t="str">
        <f t="shared" si="68"/>
        <v>E</v>
      </c>
    </row>
    <row r="1905" spans="1:14" s="493" customFormat="1" ht="14.1" customHeight="1" x14ac:dyDescent="0.2">
      <c r="A1905" s="484"/>
      <c r="B1905" s="494" t="s">
        <v>4785</v>
      </c>
      <c r="C1905" s="484"/>
      <c r="D1905" s="493" t="s">
        <v>4839</v>
      </c>
      <c r="F1905" s="493" t="s">
        <v>4840</v>
      </c>
      <c r="L1905" s="495">
        <v>37</v>
      </c>
      <c r="M1905" s="496" t="str">
        <f t="shared" si="67"/>
        <v>Linear Ambient Luminaires</v>
      </c>
      <c r="N1905" s="493" t="str">
        <f t="shared" si="68"/>
        <v>E</v>
      </c>
    </row>
    <row r="1906" spans="1:14" s="493" customFormat="1" ht="14.1" customHeight="1" x14ac:dyDescent="0.2">
      <c r="A1906" s="484"/>
      <c r="B1906" s="494" t="s">
        <v>4785</v>
      </c>
      <c r="C1906" s="484"/>
      <c r="D1906" s="493" t="s">
        <v>4841</v>
      </c>
      <c r="F1906" s="493" t="s">
        <v>4842</v>
      </c>
      <c r="L1906" s="495">
        <v>38</v>
      </c>
      <c r="M1906" s="496" t="str">
        <f t="shared" si="67"/>
        <v>Linear Ambient Luminaires</v>
      </c>
      <c r="N1906" s="493" t="str">
        <f t="shared" si="68"/>
        <v>E</v>
      </c>
    </row>
    <row r="1907" spans="1:14" s="493" customFormat="1" ht="14.1" customHeight="1" x14ac:dyDescent="0.2">
      <c r="A1907" s="484"/>
      <c r="B1907" s="494" t="s">
        <v>4785</v>
      </c>
      <c r="C1907" s="484"/>
      <c r="D1907" s="493" t="s">
        <v>4843</v>
      </c>
      <c r="F1907" s="493" t="s">
        <v>4844</v>
      </c>
      <c r="L1907" s="495">
        <v>39</v>
      </c>
      <c r="M1907" s="496" t="str">
        <f t="shared" si="67"/>
        <v>Linear Ambient Luminaires</v>
      </c>
      <c r="N1907" s="493" t="str">
        <f t="shared" si="68"/>
        <v>E</v>
      </c>
    </row>
    <row r="1908" spans="1:14" s="493" customFormat="1" ht="14.1" customHeight="1" x14ac:dyDescent="0.2">
      <c r="A1908" s="484"/>
      <c r="B1908" s="494" t="s">
        <v>4785</v>
      </c>
      <c r="C1908" s="484"/>
      <c r="D1908" s="493" t="s">
        <v>4845</v>
      </c>
      <c r="F1908" s="493" t="s">
        <v>4846</v>
      </c>
      <c r="L1908" s="495">
        <v>40</v>
      </c>
      <c r="M1908" s="496" t="str">
        <f t="shared" si="67"/>
        <v>Linear Ambient Luminaires</v>
      </c>
      <c r="N1908" s="493" t="str">
        <f t="shared" si="68"/>
        <v>E</v>
      </c>
    </row>
    <row r="1909" spans="1:14" s="493" customFormat="1" ht="14.1" customHeight="1" x14ac:dyDescent="0.2">
      <c r="A1909" s="484"/>
      <c r="B1909" s="494" t="s">
        <v>4785</v>
      </c>
      <c r="C1909" s="484"/>
      <c r="D1909" s="493" t="s">
        <v>4847</v>
      </c>
      <c r="F1909" s="493" t="s">
        <v>4848</v>
      </c>
      <c r="L1909" s="495">
        <v>41</v>
      </c>
      <c r="M1909" s="496" t="str">
        <f t="shared" si="67"/>
        <v>Linear Ambient Luminaires</v>
      </c>
      <c r="N1909" s="493" t="str">
        <f t="shared" si="68"/>
        <v>E</v>
      </c>
    </row>
    <row r="1910" spans="1:14" s="493" customFormat="1" ht="14.1" customHeight="1" x14ac:dyDescent="0.2">
      <c r="A1910" s="484"/>
      <c r="B1910" s="494" t="s">
        <v>4785</v>
      </c>
      <c r="C1910" s="484"/>
      <c r="D1910" s="493" t="s">
        <v>4849</v>
      </c>
      <c r="F1910" s="493" t="s">
        <v>4850</v>
      </c>
      <c r="L1910" s="495">
        <v>42</v>
      </c>
      <c r="M1910" s="496" t="str">
        <f t="shared" si="67"/>
        <v>Linear Ambient Luminaires</v>
      </c>
      <c r="N1910" s="493" t="str">
        <f t="shared" si="68"/>
        <v>E</v>
      </c>
    </row>
    <row r="1911" spans="1:14" s="493" customFormat="1" ht="14.1" customHeight="1" x14ac:dyDescent="0.2">
      <c r="A1911" s="484"/>
      <c r="B1911" s="494" t="s">
        <v>4785</v>
      </c>
      <c r="C1911" s="484"/>
      <c r="D1911" s="493" t="s">
        <v>4851</v>
      </c>
      <c r="F1911" s="493" t="s">
        <v>4852</v>
      </c>
      <c r="L1911" s="495">
        <v>43</v>
      </c>
      <c r="M1911" s="496" t="str">
        <f t="shared" si="67"/>
        <v>Linear Ambient Luminaires</v>
      </c>
      <c r="N1911" s="493" t="str">
        <f t="shared" si="68"/>
        <v>E</v>
      </c>
    </row>
    <row r="1912" spans="1:14" s="493" customFormat="1" ht="14.1" customHeight="1" x14ac:dyDescent="0.2">
      <c r="A1912" s="484"/>
      <c r="B1912" s="494" t="s">
        <v>4785</v>
      </c>
      <c r="C1912" s="484"/>
      <c r="D1912" s="493" t="s">
        <v>4853</v>
      </c>
      <c r="F1912" s="493" t="s">
        <v>4854</v>
      </c>
      <c r="L1912" s="495">
        <v>44</v>
      </c>
      <c r="M1912" s="496" t="str">
        <f t="shared" si="67"/>
        <v>Linear Ambient Luminaires</v>
      </c>
      <c r="N1912" s="493" t="str">
        <f t="shared" si="68"/>
        <v>E</v>
      </c>
    </row>
    <row r="1913" spans="1:14" s="493" customFormat="1" ht="14.1" customHeight="1" x14ac:dyDescent="0.2">
      <c r="A1913" s="484"/>
      <c r="B1913" s="494" t="s">
        <v>4785</v>
      </c>
      <c r="C1913" s="484"/>
      <c r="D1913" s="493" t="s">
        <v>4855</v>
      </c>
      <c r="F1913" s="493" t="s">
        <v>4856</v>
      </c>
      <c r="L1913" s="495">
        <v>45</v>
      </c>
      <c r="M1913" s="496" t="str">
        <f t="shared" si="67"/>
        <v>Linear Ambient Luminaires</v>
      </c>
      <c r="N1913" s="493" t="str">
        <f t="shared" si="68"/>
        <v>E</v>
      </c>
    </row>
    <row r="1914" spans="1:14" s="493" customFormat="1" ht="14.1" customHeight="1" x14ac:dyDescent="0.2">
      <c r="A1914" s="484"/>
      <c r="B1914" s="494" t="s">
        <v>4785</v>
      </c>
      <c r="C1914" s="484"/>
      <c r="D1914" s="493" t="s">
        <v>4857</v>
      </c>
      <c r="F1914" s="493" t="s">
        <v>4858</v>
      </c>
      <c r="L1914" s="495">
        <v>46</v>
      </c>
      <c r="M1914" s="496" t="str">
        <f t="shared" si="67"/>
        <v>Linear Ambient Luminaires</v>
      </c>
      <c r="N1914" s="493" t="str">
        <f t="shared" si="68"/>
        <v>E</v>
      </c>
    </row>
    <row r="1915" spans="1:14" s="493" customFormat="1" ht="14.1" customHeight="1" x14ac:dyDescent="0.2">
      <c r="A1915" s="484"/>
      <c r="B1915" s="494" t="s">
        <v>4785</v>
      </c>
      <c r="C1915" s="484"/>
      <c r="D1915" s="493" t="s">
        <v>4859</v>
      </c>
      <c r="F1915" s="493" t="s">
        <v>4860</v>
      </c>
      <c r="L1915" s="495">
        <v>47</v>
      </c>
      <c r="M1915" s="496" t="str">
        <f t="shared" si="67"/>
        <v>Linear Ambient Luminaires</v>
      </c>
      <c r="N1915" s="493" t="str">
        <f t="shared" si="68"/>
        <v>E</v>
      </c>
    </row>
    <row r="1916" spans="1:14" s="493" customFormat="1" ht="14.1" customHeight="1" x14ac:dyDescent="0.2">
      <c r="A1916" s="484"/>
      <c r="B1916" s="494" t="s">
        <v>4785</v>
      </c>
      <c r="C1916" s="484"/>
      <c r="D1916" s="493" t="s">
        <v>4861</v>
      </c>
      <c r="F1916" s="493" t="s">
        <v>4862</v>
      </c>
      <c r="L1916" s="495">
        <v>48</v>
      </c>
      <c r="M1916" s="496" t="str">
        <f t="shared" si="67"/>
        <v>Linear Ambient Luminaires</v>
      </c>
      <c r="N1916" s="493" t="str">
        <f t="shared" si="68"/>
        <v>E</v>
      </c>
    </row>
    <row r="1917" spans="1:14" s="493" customFormat="1" ht="14.1" customHeight="1" x14ac:dyDescent="0.2">
      <c r="A1917" s="484"/>
      <c r="B1917" s="494" t="s">
        <v>4785</v>
      </c>
      <c r="C1917" s="484"/>
      <c r="D1917" s="493" t="s">
        <v>4863</v>
      </c>
      <c r="F1917" s="493" t="s">
        <v>4864</v>
      </c>
      <c r="L1917" s="495">
        <v>49</v>
      </c>
      <c r="M1917" s="496" t="str">
        <f t="shared" si="67"/>
        <v>Linear Ambient Luminaires</v>
      </c>
      <c r="N1917" s="493" t="str">
        <f t="shared" si="68"/>
        <v>E</v>
      </c>
    </row>
    <row r="1918" spans="1:14" s="493" customFormat="1" ht="14.1" customHeight="1" x14ac:dyDescent="0.2">
      <c r="A1918" s="484"/>
      <c r="B1918" s="494" t="s">
        <v>4785</v>
      </c>
      <c r="C1918" s="484"/>
      <c r="D1918" s="493" t="s">
        <v>4865</v>
      </c>
      <c r="F1918" s="493" t="s">
        <v>4866</v>
      </c>
      <c r="L1918" s="495">
        <v>50</v>
      </c>
      <c r="M1918" s="496" t="str">
        <f t="shared" si="67"/>
        <v>Linear Ambient Luminaires</v>
      </c>
      <c r="N1918" s="493" t="str">
        <f t="shared" si="68"/>
        <v>E</v>
      </c>
    </row>
    <row r="1919" spans="1:14" s="493" customFormat="1" ht="14.1" customHeight="1" x14ac:dyDescent="0.2">
      <c r="A1919" s="484"/>
      <c r="B1919" s="494" t="s">
        <v>4785</v>
      </c>
      <c r="C1919" s="484"/>
      <c r="D1919" s="493" t="s">
        <v>4867</v>
      </c>
      <c r="F1919" s="493" t="s">
        <v>4868</v>
      </c>
      <c r="L1919" s="495">
        <v>51</v>
      </c>
      <c r="M1919" s="496" t="str">
        <f t="shared" si="67"/>
        <v>Linear Ambient Luminaires</v>
      </c>
      <c r="N1919" s="493" t="str">
        <f t="shared" si="68"/>
        <v>E</v>
      </c>
    </row>
    <row r="1920" spans="1:14" s="493" customFormat="1" ht="14.1" customHeight="1" x14ac:dyDescent="0.2">
      <c r="A1920" s="484"/>
      <c r="B1920" s="494" t="s">
        <v>4785</v>
      </c>
      <c r="C1920" s="484"/>
      <c r="D1920" s="493" t="s">
        <v>4869</v>
      </c>
      <c r="F1920" s="493" t="s">
        <v>4870</v>
      </c>
      <c r="L1920" s="495">
        <v>52</v>
      </c>
      <c r="M1920" s="496" t="str">
        <f t="shared" si="67"/>
        <v>Linear Ambient Luminaires</v>
      </c>
      <c r="N1920" s="493" t="str">
        <f t="shared" si="68"/>
        <v>E</v>
      </c>
    </row>
    <row r="1921" spans="1:14" s="493" customFormat="1" ht="14.1" customHeight="1" x14ac:dyDescent="0.2">
      <c r="A1921" s="484"/>
      <c r="B1921" s="494" t="s">
        <v>4785</v>
      </c>
      <c r="C1921" s="484"/>
      <c r="D1921" s="493" t="s">
        <v>4871</v>
      </c>
      <c r="F1921" s="493" t="s">
        <v>4872</v>
      </c>
      <c r="L1921" s="495">
        <v>53</v>
      </c>
      <c r="M1921" s="496" t="str">
        <f t="shared" si="67"/>
        <v>Linear Ambient Luminaires</v>
      </c>
      <c r="N1921" s="493" t="str">
        <f t="shared" si="68"/>
        <v>E</v>
      </c>
    </row>
    <row r="1922" spans="1:14" s="493" customFormat="1" ht="14.1" customHeight="1" x14ac:dyDescent="0.2">
      <c r="A1922" s="484"/>
      <c r="B1922" s="494" t="s">
        <v>4785</v>
      </c>
      <c r="C1922" s="484"/>
      <c r="D1922" s="493" t="s">
        <v>4873</v>
      </c>
      <c r="F1922" s="493" t="s">
        <v>4874</v>
      </c>
      <c r="L1922" s="495">
        <v>54</v>
      </c>
      <c r="M1922" s="496" t="str">
        <f t="shared" si="67"/>
        <v>Linear Ambient Luminaires</v>
      </c>
      <c r="N1922" s="493" t="str">
        <f t="shared" si="68"/>
        <v>E</v>
      </c>
    </row>
    <row r="1923" spans="1:14" s="493" customFormat="1" ht="14.1" customHeight="1" x14ac:dyDescent="0.2">
      <c r="A1923" s="484"/>
      <c r="B1923" s="494" t="s">
        <v>4785</v>
      </c>
      <c r="C1923" s="484"/>
      <c r="D1923" s="493" t="s">
        <v>4875</v>
      </c>
      <c r="F1923" s="493" t="s">
        <v>4876</v>
      </c>
      <c r="L1923" s="495">
        <v>55</v>
      </c>
      <c r="M1923" s="496" t="str">
        <f t="shared" si="67"/>
        <v>Linear Ambient Luminaires</v>
      </c>
      <c r="N1923" s="493" t="str">
        <f t="shared" si="68"/>
        <v>E</v>
      </c>
    </row>
    <row r="1924" spans="1:14" s="493" customFormat="1" ht="14.1" customHeight="1" x14ac:dyDescent="0.2">
      <c r="A1924" s="484"/>
      <c r="B1924" s="494" t="s">
        <v>4785</v>
      </c>
      <c r="C1924" s="484"/>
      <c r="D1924" s="493" t="s">
        <v>4877</v>
      </c>
      <c r="F1924" s="493" t="s">
        <v>4878</v>
      </c>
      <c r="L1924" s="495">
        <v>56</v>
      </c>
      <c r="M1924" s="496" t="str">
        <f t="shared" si="67"/>
        <v>Linear Ambient Luminaires</v>
      </c>
      <c r="N1924" s="493" t="str">
        <f t="shared" si="68"/>
        <v>E</v>
      </c>
    </row>
    <row r="1925" spans="1:14" s="493" customFormat="1" ht="14.1" customHeight="1" x14ac:dyDescent="0.2">
      <c r="A1925" s="484"/>
      <c r="B1925" s="494" t="s">
        <v>4785</v>
      </c>
      <c r="C1925" s="484"/>
      <c r="D1925" s="493" t="s">
        <v>4879</v>
      </c>
      <c r="F1925" s="493" t="s">
        <v>4880</v>
      </c>
      <c r="L1925" s="495">
        <v>57</v>
      </c>
      <c r="M1925" s="496" t="str">
        <f t="shared" si="67"/>
        <v>Linear Ambient Luminaires</v>
      </c>
      <c r="N1925" s="493" t="str">
        <f t="shared" si="68"/>
        <v>E</v>
      </c>
    </row>
    <row r="1926" spans="1:14" s="493" customFormat="1" ht="14.1" customHeight="1" x14ac:dyDescent="0.2">
      <c r="A1926" s="484"/>
      <c r="B1926" s="494" t="s">
        <v>4785</v>
      </c>
      <c r="C1926" s="484"/>
      <c r="D1926" s="493" t="s">
        <v>4881</v>
      </c>
      <c r="F1926" s="493" t="s">
        <v>4882</v>
      </c>
      <c r="L1926" s="495">
        <v>58</v>
      </c>
      <c r="M1926" s="496" t="str">
        <f t="shared" si="67"/>
        <v>Linear Ambient Luminaires</v>
      </c>
      <c r="N1926" s="493" t="str">
        <f t="shared" si="68"/>
        <v>E</v>
      </c>
    </row>
    <row r="1927" spans="1:14" s="493" customFormat="1" ht="14.1" customHeight="1" x14ac:dyDescent="0.2">
      <c r="A1927" s="484"/>
      <c r="B1927" s="494" t="s">
        <v>4785</v>
      </c>
      <c r="C1927" s="484"/>
      <c r="D1927" s="493" t="s">
        <v>4883</v>
      </c>
      <c r="F1927" s="493" t="s">
        <v>4884</v>
      </c>
      <c r="L1927" s="495">
        <v>59</v>
      </c>
      <c r="M1927" s="496" t="str">
        <f t="shared" si="67"/>
        <v>Linear Ambient Luminaires</v>
      </c>
      <c r="N1927" s="493" t="str">
        <f t="shared" si="68"/>
        <v>E</v>
      </c>
    </row>
    <row r="1928" spans="1:14" s="493" customFormat="1" ht="14.1" customHeight="1" x14ac:dyDescent="0.2">
      <c r="A1928" s="484"/>
      <c r="B1928" s="494" t="s">
        <v>4785</v>
      </c>
      <c r="C1928" s="484"/>
      <c r="D1928" s="493" t="s">
        <v>4885</v>
      </c>
      <c r="F1928" s="493" t="s">
        <v>4886</v>
      </c>
      <c r="L1928" s="495">
        <v>60</v>
      </c>
      <c r="M1928" s="496" t="str">
        <f t="shared" si="67"/>
        <v>Linear Ambient Luminaires</v>
      </c>
      <c r="N1928" s="493" t="str">
        <f t="shared" si="68"/>
        <v>E</v>
      </c>
    </row>
    <row r="1929" spans="1:14" s="493" customFormat="1" ht="14.1" customHeight="1" x14ac:dyDescent="0.2">
      <c r="A1929" s="484"/>
      <c r="B1929" s="494" t="s">
        <v>4785</v>
      </c>
      <c r="C1929" s="484"/>
      <c r="D1929" s="493" t="s">
        <v>4887</v>
      </c>
      <c r="F1929" s="493" t="s">
        <v>4888</v>
      </c>
      <c r="L1929" s="495">
        <v>61</v>
      </c>
      <c r="M1929" s="496" t="str">
        <f t="shared" si="67"/>
        <v>Linear Ambient Luminaires</v>
      </c>
      <c r="N1929" s="493" t="str">
        <f t="shared" si="68"/>
        <v>E</v>
      </c>
    </row>
    <row r="1930" spans="1:14" s="493" customFormat="1" ht="14.1" customHeight="1" x14ac:dyDescent="0.2">
      <c r="A1930" s="484"/>
      <c r="B1930" s="494" t="s">
        <v>4785</v>
      </c>
      <c r="C1930" s="484"/>
      <c r="D1930" s="493" t="s">
        <v>4889</v>
      </c>
      <c r="F1930" s="493" t="s">
        <v>4890</v>
      </c>
      <c r="L1930" s="495">
        <v>62</v>
      </c>
      <c r="M1930" s="496" t="str">
        <f t="shared" si="67"/>
        <v>Linear Ambient Luminaires</v>
      </c>
      <c r="N1930" s="493" t="str">
        <f t="shared" si="68"/>
        <v>E</v>
      </c>
    </row>
    <row r="1931" spans="1:14" s="493" customFormat="1" ht="14.1" customHeight="1" x14ac:dyDescent="0.2">
      <c r="A1931" s="484"/>
      <c r="B1931" s="494" t="s">
        <v>4785</v>
      </c>
      <c r="C1931" s="484"/>
      <c r="D1931" s="493" t="s">
        <v>4891</v>
      </c>
      <c r="F1931" s="493" t="s">
        <v>4892</v>
      </c>
      <c r="L1931" s="495">
        <v>63</v>
      </c>
      <c r="M1931" s="496" t="str">
        <f t="shared" si="67"/>
        <v>Linear Ambient Luminaires</v>
      </c>
      <c r="N1931" s="493" t="str">
        <f t="shared" si="68"/>
        <v>E</v>
      </c>
    </row>
    <row r="1932" spans="1:14" s="493" customFormat="1" ht="14.1" customHeight="1" x14ac:dyDescent="0.2">
      <c r="A1932" s="484"/>
      <c r="B1932" s="494" t="s">
        <v>4785</v>
      </c>
      <c r="C1932" s="484"/>
      <c r="D1932" s="493" t="s">
        <v>4893</v>
      </c>
      <c r="F1932" s="493" t="s">
        <v>4894</v>
      </c>
      <c r="L1932" s="495">
        <v>64</v>
      </c>
      <c r="M1932" s="496" t="str">
        <f t="shared" si="67"/>
        <v>Linear Ambient Luminaires</v>
      </c>
      <c r="N1932" s="493" t="str">
        <f t="shared" si="68"/>
        <v>E</v>
      </c>
    </row>
    <row r="1933" spans="1:14" s="493" customFormat="1" ht="14.1" customHeight="1" x14ac:dyDescent="0.2">
      <c r="A1933" s="484"/>
      <c r="B1933" s="494" t="s">
        <v>4785</v>
      </c>
      <c r="C1933" s="484"/>
      <c r="D1933" s="493" t="s">
        <v>4895</v>
      </c>
      <c r="F1933" s="493" t="s">
        <v>4896</v>
      </c>
      <c r="L1933" s="495">
        <v>65</v>
      </c>
      <c r="M1933" s="496" t="str">
        <f t="shared" si="67"/>
        <v>Linear Ambient Luminaires</v>
      </c>
      <c r="N1933" s="493" t="str">
        <f t="shared" si="68"/>
        <v>E</v>
      </c>
    </row>
    <row r="1934" spans="1:14" s="493" customFormat="1" ht="14.1" customHeight="1" x14ac:dyDescent="0.2">
      <c r="A1934" s="484"/>
      <c r="B1934" s="494" t="s">
        <v>4785</v>
      </c>
      <c r="C1934" s="484"/>
      <c r="D1934" s="493" t="s">
        <v>4897</v>
      </c>
      <c r="F1934" s="493" t="s">
        <v>4898</v>
      </c>
      <c r="L1934" s="495">
        <v>66</v>
      </c>
      <c r="M1934" s="496" t="str">
        <f t="shared" si="67"/>
        <v>Linear Ambient Luminaires</v>
      </c>
      <c r="N1934" s="493" t="str">
        <f t="shared" si="68"/>
        <v>E</v>
      </c>
    </row>
    <row r="1935" spans="1:14" s="493" customFormat="1" ht="14.1" customHeight="1" x14ac:dyDescent="0.2">
      <c r="A1935" s="484"/>
      <c r="B1935" s="494" t="s">
        <v>4785</v>
      </c>
      <c r="C1935" s="484"/>
      <c r="D1935" s="493" t="s">
        <v>4899</v>
      </c>
      <c r="F1935" s="493" t="s">
        <v>4900</v>
      </c>
      <c r="L1935" s="495">
        <v>67</v>
      </c>
      <c r="M1935" s="496" t="str">
        <f t="shared" si="67"/>
        <v>Linear Ambient Luminaires</v>
      </c>
      <c r="N1935" s="493" t="str">
        <f t="shared" si="68"/>
        <v>E</v>
      </c>
    </row>
    <row r="1936" spans="1:14" s="493" customFormat="1" ht="14.1" customHeight="1" x14ac:dyDescent="0.2">
      <c r="A1936" s="484"/>
      <c r="B1936" s="494" t="s">
        <v>4785</v>
      </c>
      <c r="C1936" s="484"/>
      <c r="D1936" s="493" t="s">
        <v>4901</v>
      </c>
      <c r="F1936" s="493" t="s">
        <v>4902</v>
      </c>
      <c r="L1936" s="495">
        <v>68</v>
      </c>
      <c r="M1936" s="496" t="str">
        <f t="shared" si="67"/>
        <v>Linear Ambient Luminaires</v>
      </c>
      <c r="N1936" s="493" t="str">
        <f t="shared" si="68"/>
        <v>E</v>
      </c>
    </row>
    <row r="1937" spans="1:14" s="493" customFormat="1" ht="14.1" customHeight="1" x14ac:dyDescent="0.2">
      <c r="A1937" s="484"/>
      <c r="B1937" s="494" t="s">
        <v>4785</v>
      </c>
      <c r="C1937" s="484"/>
      <c r="D1937" s="493" t="s">
        <v>4903</v>
      </c>
      <c r="F1937" s="493" t="s">
        <v>4904</v>
      </c>
      <c r="L1937" s="495">
        <v>69</v>
      </c>
      <c r="M1937" s="496" t="str">
        <f t="shared" si="67"/>
        <v>Linear Ambient Luminaires</v>
      </c>
      <c r="N1937" s="493" t="str">
        <f t="shared" si="68"/>
        <v>E</v>
      </c>
    </row>
    <row r="1938" spans="1:14" s="493" customFormat="1" ht="14.1" customHeight="1" x14ac:dyDescent="0.2">
      <c r="A1938" s="484"/>
      <c r="B1938" s="494" t="s">
        <v>4785</v>
      </c>
      <c r="C1938" s="484"/>
      <c r="D1938" s="493" t="s">
        <v>4905</v>
      </c>
      <c r="F1938" s="493" t="s">
        <v>4906</v>
      </c>
      <c r="L1938" s="495">
        <v>70</v>
      </c>
      <c r="M1938" s="496" t="str">
        <f t="shared" si="67"/>
        <v>Linear Ambient Luminaires</v>
      </c>
      <c r="N1938" s="493" t="str">
        <f t="shared" si="68"/>
        <v>E</v>
      </c>
    </row>
    <row r="1939" spans="1:14" s="493" customFormat="1" ht="14.1" customHeight="1" x14ac:dyDescent="0.2">
      <c r="A1939" s="484"/>
      <c r="B1939" s="494" t="s">
        <v>4785</v>
      </c>
      <c r="C1939" s="484"/>
      <c r="D1939" s="493" t="s">
        <v>4907</v>
      </c>
      <c r="F1939" s="493" t="s">
        <v>4908</v>
      </c>
      <c r="L1939" s="495">
        <v>71</v>
      </c>
      <c r="M1939" s="496" t="str">
        <f t="shared" si="67"/>
        <v>Linear Ambient Luminaires</v>
      </c>
      <c r="N1939" s="493" t="str">
        <f t="shared" si="68"/>
        <v>E</v>
      </c>
    </row>
    <row r="1940" spans="1:14" s="493" customFormat="1" ht="14.1" customHeight="1" x14ac:dyDescent="0.2">
      <c r="A1940" s="484"/>
      <c r="B1940" s="494" t="s">
        <v>4785</v>
      </c>
      <c r="C1940" s="484"/>
      <c r="D1940" s="493" t="s">
        <v>4909</v>
      </c>
      <c r="F1940" s="493" t="s">
        <v>4910</v>
      </c>
      <c r="L1940" s="495">
        <v>72</v>
      </c>
      <c r="M1940" s="496" t="str">
        <f t="shared" si="67"/>
        <v>Linear Ambient Luminaires</v>
      </c>
      <c r="N1940" s="493" t="str">
        <f t="shared" si="68"/>
        <v>E</v>
      </c>
    </row>
    <row r="1941" spans="1:14" s="493" customFormat="1" ht="14.1" customHeight="1" x14ac:dyDescent="0.2">
      <c r="A1941" s="484"/>
      <c r="B1941" s="494" t="s">
        <v>4785</v>
      </c>
      <c r="C1941" s="484"/>
      <c r="D1941" s="493" t="s">
        <v>4911</v>
      </c>
      <c r="F1941" s="493" t="s">
        <v>4912</v>
      </c>
      <c r="L1941" s="495">
        <v>73</v>
      </c>
      <c r="M1941" s="496" t="str">
        <f t="shared" si="67"/>
        <v>Linear Ambient Luminaires</v>
      </c>
      <c r="N1941" s="493" t="str">
        <f t="shared" si="68"/>
        <v>E</v>
      </c>
    </row>
    <row r="1942" spans="1:14" s="493" customFormat="1" ht="14.1" customHeight="1" x14ac:dyDescent="0.2">
      <c r="A1942" s="484"/>
      <c r="B1942" s="494" t="s">
        <v>4785</v>
      </c>
      <c r="C1942" s="484"/>
      <c r="D1942" s="493" t="s">
        <v>4913</v>
      </c>
      <c r="F1942" s="493" t="s">
        <v>4914</v>
      </c>
      <c r="L1942" s="495">
        <v>74</v>
      </c>
      <c r="M1942" s="496" t="str">
        <f t="shared" si="67"/>
        <v>Linear Ambient Luminaires</v>
      </c>
      <c r="N1942" s="493" t="str">
        <f t="shared" si="68"/>
        <v>E</v>
      </c>
    </row>
    <row r="1943" spans="1:14" s="493" customFormat="1" ht="14.1" customHeight="1" x14ac:dyDescent="0.2">
      <c r="A1943" s="484"/>
      <c r="B1943" s="494" t="s">
        <v>4785</v>
      </c>
      <c r="C1943" s="484"/>
      <c r="D1943" s="493" t="s">
        <v>4915</v>
      </c>
      <c r="F1943" s="493" t="s">
        <v>4916</v>
      </c>
      <c r="L1943" s="495">
        <v>75</v>
      </c>
      <c r="M1943" s="496" t="str">
        <f t="shared" si="67"/>
        <v>Linear Ambient Luminaires</v>
      </c>
      <c r="N1943" s="493" t="str">
        <f t="shared" si="68"/>
        <v>E</v>
      </c>
    </row>
    <row r="1944" spans="1:14" s="493" customFormat="1" ht="14.1" customHeight="1" x14ac:dyDescent="0.2">
      <c r="A1944" s="484"/>
      <c r="B1944" s="494" t="s">
        <v>4785</v>
      </c>
      <c r="C1944" s="484"/>
      <c r="D1944" s="493" t="s">
        <v>4917</v>
      </c>
      <c r="F1944" s="493" t="s">
        <v>4918</v>
      </c>
      <c r="L1944" s="495">
        <v>76</v>
      </c>
      <c r="M1944" s="496" t="str">
        <f t="shared" si="67"/>
        <v>Linear Ambient Luminaires</v>
      </c>
      <c r="N1944" s="493" t="str">
        <f t="shared" si="68"/>
        <v>E</v>
      </c>
    </row>
    <row r="1945" spans="1:14" s="493" customFormat="1" ht="14.1" customHeight="1" x14ac:dyDescent="0.2">
      <c r="A1945" s="484"/>
      <c r="B1945" s="494" t="s">
        <v>4785</v>
      </c>
      <c r="C1945" s="484"/>
      <c r="D1945" s="493" t="s">
        <v>4919</v>
      </c>
      <c r="F1945" s="493" t="s">
        <v>4920</v>
      </c>
      <c r="L1945" s="495">
        <v>77</v>
      </c>
      <c r="M1945" s="496" t="str">
        <f t="shared" si="67"/>
        <v>Linear Ambient Luminaires</v>
      </c>
      <c r="N1945" s="493" t="str">
        <f t="shared" si="68"/>
        <v>E</v>
      </c>
    </row>
    <row r="1946" spans="1:14" s="493" customFormat="1" ht="14.1" customHeight="1" x14ac:dyDescent="0.2">
      <c r="A1946" s="484"/>
      <c r="B1946" s="494" t="s">
        <v>4785</v>
      </c>
      <c r="C1946" s="484"/>
      <c r="D1946" s="493" t="s">
        <v>4921</v>
      </c>
      <c r="F1946" s="493" t="s">
        <v>4922</v>
      </c>
      <c r="L1946" s="495">
        <v>78</v>
      </c>
      <c r="M1946" s="496" t="str">
        <f t="shared" si="67"/>
        <v>Linear Ambient Luminaires</v>
      </c>
      <c r="N1946" s="493" t="str">
        <f t="shared" si="68"/>
        <v>E</v>
      </c>
    </row>
    <row r="1947" spans="1:14" s="493" customFormat="1" ht="14.1" customHeight="1" x14ac:dyDescent="0.2">
      <c r="A1947" s="484"/>
      <c r="B1947" s="494" t="s">
        <v>4785</v>
      </c>
      <c r="C1947" s="484"/>
      <c r="D1947" s="493" t="s">
        <v>4923</v>
      </c>
      <c r="F1947" s="493" t="s">
        <v>4924</v>
      </c>
      <c r="L1947" s="495">
        <v>79</v>
      </c>
      <c r="M1947" s="496" t="str">
        <f t="shared" si="67"/>
        <v>Linear Ambient Luminaires</v>
      </c>
      <c r="N1947" s="493" t="str">
        <f t="shared" si="68"/>
        <v>E</v>
      </c>
    </row>
    <row r="1948" spans="1:14" s="493" customFormat="1" ht="14.1" customHeight="1" x14ac:dyDescent="0.2">
      <c r="A1948" s="484"/>
      <c r="B1948" s="494" t="s">
        <v>4785</v>
      </c>
      <c r="C1948" s="484"/>
      <c r="D1948" s="493" t="s">
        <v>4925</v>
      </c>
      <c r="F1948" s="493" t="s">
        <v>4926</v>
      </c>
      <c r="L1948" s="495">
        <v>80</v>
      </c>
      <c r="M1948" s="496" t="str">
        <f t="shared" si="67"/>
        <v>Linear Ambient Luminaires</v>
      </c>
      <c r="N1948" s="493" t="str">
        <f t="shared" si="68"/>
        <v>E</v>
      </c>
    </row>
    <row r="1949" spans="1:14" s="493" customFormat="1" ht="14.1" customHeight="1" x14ac:dyDescent="0.2">
      <c r="A1949" s="484"/>
      <c r="B1949" s="494" t="s">
        <v>4785</v>
      </c>
      <c r="C1949" s="484"/>
      <c r="D1949" s="493" t="s">
        <v>4927</v>
      </c>
      <c r="F1949" s="493" t="s">
        <v>4928</v>
      </c>
      <c r="L1949" s="495">
        <v>81</v>
      </c>
      <c r="M1949" s="496" t="str">
        <f t="shared" si="67"/>
        <v>Linear Ambient Luminaires</v>
      </c>
      <c r="N1949" s="493" t="str">
        <f t="shared" si="68"/>
        <v>E</v>
      </c>
    </row>
    <row r="1950" spans="1:14" s="493" customFormat="1" ht="14.1" customHeight="1" x14ac:dyDescent="0.2">
      <c r="A1950" s="484"/>
      <c r="B1950" s="494" t="s">
        <v>4785</v>
      </c>
      <c r="C1950" s="484"/>
      <c r="D1950" s="493" t="s">
        <v>4929</v>
      </c>
      <c r="F1950" s="493" t="s">
        <v>4930</v>
      </c>
      <c r="L1950" s="495">
        <v>82</v>
      </c>
      <c r="M1950" s="496" t="str">
        <f t="shared" si="67"/>
        <v>Linear Ambient Luminaires</v>
      </c>
      <c r="N1950" s="493" t="str">
        <f t="shared" si="68"/>
        <v>E</v>
      </c>
    </row>
    <row r="1951" spans="1:14" s="493" customFormat="1" ht="14.1" customHeight="1" x14ac:dyDescent="0.2">
      <c r="A1951" s="484"/>
      <c r="B1951" s="494" t="s">
        <v>4785</v>
      </c>
      <c r="C1951" s="484"/>
      <c r="D1951" s="493" t="s">
        <v>4931</v>
      </c>
      <c r="F1951" s="493" t="s">
        <v>4932</v>
      </c>
      <c r="L1951" s="495">
        <v>83</v>
      </c>
      <c r="M1951" s="496" t="str">
        <f t="shared" si="67"/>
        <v>Linear Ambient Luminaires</v>
      </c>
      <c r="N1951" s="493" t="str">
        <f t="shared" si="68"/>
        <v>E</v>
      </c>
    </row>
    <row r="1952" spans="1:14" s="493" customFormat="1" ht="14.1" customHeight="1" x14ac:dyDescent="0.2">
      <c r="A1952" s="484"/>
      <c r="B1952" s="494" t="s">
        <v>4785</v>
      </c>
      <c r="C1952" s="484"/>
      <c r="D1952" s="493" t="s">
        <v>4933</v>
      </c>
      <c r="F1952" s="493" t="s">
        <v>4934</v>
      </c>
      <c r="L1952" s="495">
        <v>84</v>
      </c>
      <c r="M1952" s="496" t="str">
        <f t="shared" si="67"/>
        <v>Linear Ambient Luminaires</v>
      </c>
      <c r="N1952" s="493" t="str">
        <f t="shared" si="68"/>
        <v>E</v>
      </c>
    </row>
    <row r="1953" spans="1:14" s="493" customFormat="1" ht="14.1" customHeight="1" x14ac:dyDescent="0.2">
      <c r="A1953" s="484"/>
      <c r="B1953" s="494" t="s">
        <v>4785</v>
      </c>
      <c r="C1953" s="484"/>
      <c r="D1953" s="493" t="s">
        <v>4935</v>
      </c>
      <c r="F1953" s="493" t="s">
        <v>4936</v>
      </c>
      <c r="L1953" s="495">
        <v>85</v>
      </c>
      <c r="M1953" s="496" t="str">
        <f t="shared" si="67"/>
        <v>Linear Ambient Luminaires</v>
      </c>
      <c r="N1953" s="493" t="str">
        <f t="shared" si="68"/>
        <v>E</v>
      </c>
    </row>
    <row r="1954" spans="1:14" s="493" customFormat="1" ht="14.1" customHeight="1" x14ac:dyDescent="0.2">
      <c r="A1954" s="484"/>
      <c r="B1954" s="494" t="s">
        <v>4785</v>
      </c>
      <c r="C1954" s="484"/>
      <c r="D1954" s="493" t="s">
        <v>4937</v>
      </c>
      <c r="F1954" s="493" t="s">
        <v>4938</v>
      </c>
      <c r="L1954" s="495">
        <v>86</v>
      </c>
      <c r="M1954" s="496" t="str">
        <f t="shared" si="67"/>
        <v>Linear Ambient Luminaires</v>
      </c>
      <c r="N1954" s="493" t="str">
        <f t="shared" si="68"/>
        <v>E</v>
      </c>
    </row>
    <row r="1955" spans="1:14" s="493" customFormat="1" ht="14.1" customHeight="1" x14ac:dyDescent="0.2">
      <c r="A1955" s="484"/>
      <c r="B1955" s="494" t="s">
        <v>4785</v>
      </c>
      <c r="C1955" s="484"/>
      <c r="D1955" s="493" t="s">
        <v>4939</v>
      </c>
      <c r="F1955" s="493" t="s">
        <v>4940</v>
      </c>
      <c r="L1955" s="495">
        <v>87</v>
      </c>
      <c r="M1955" s="496" t="str">
        <f t="shared" si="67"/>
        <v>Linear Ambient Luminaires</v>
      </c>
      <c r="N1955" s="493" t="str">
        <f t="shared" si="68"/>
        <v>E</v>
      </c>
    </row>
    <row r="1956" spans="1:14" s="493" customFormat="1" ht="14.1" customHeight="1" x14ac:dyDescent="0.2">
      <c r="A1956" s="484"/>
      <c r="B1956" s="494" t="s">
        <v>4785</v>
      </c>
      <c r="C1956" s="484"/>
      <c r="D1956" s="493" t="s">
        <v>4941</v>
      </c>
      <c r="F1956" s="493" t="s">
        <v>4942</v>
      </c>
      <c r="L1956" s="495">
        <v>88</v>
      </c>
      <c r="M1956" s="496" t="str">
        <f t="shared" si="67"/>
        <v>Linear Ambient Luminaires</v>
      </c>
      <c r="N1956" s="493" t="str">
        <f t="shared" si="68"/>
        <v>E</v>
      </c>
    </row>
    <row r="1957" spans="1:14" s="493" customFormat="1" ht="14.1" customHeight="1" x14ac:dyDescent="0.2">
      <c r="A1957" s="484"/>
      <c r="B1957" s="494" t="s">
        <v>4785</v>
      </c>
      <c r="C1957" s="484"/>
      <c r="D1957" s="493" t="s">
        <v>4943</v>
      </c>
      <c r="F1957" s="493" t="s">
        <v>4944</v>
      </c>
      <c r="L1957" s="495">
        <v>89</v>
      </c>
      <c r="M1957" s="496" t="str">
        <f t="shared" si="67"/>
        <v>Linear Ambient Luminaires</v>
      </c>
      <c r="N1957" s="493" t="str">
        <f t="shared" si="68"/>
        <v>E</v>
      </c>
    </row>
    <row r="1958" spans="1:14" s="493" customFormat="1" ht="14.1" customHeight="1" x14ac:dyDescent="0.2">
      <c r="A1958" s="484"/>
      <c r="B1958" s="494" t="s">
        <v>4785</v>
      </c>
      <c r="C1958" s="484"/>
      <c r="D1958" s="493" t="s">
        <v>4945</v>
      </c>
      <c r="F1958" s="493" t="s">
        <v>4946</v>
      </c>
      <c r="L1958" s="495">
        <v>90</v>
      </c>
      <c r="M1958" s="496" t="str">
        <f t="shared" si="67"/>
        <v>Linear Ambient Luminaires</v>
      </c>
      <c r="N1958" s="493" t="str">
        <f t="shared" si="68"/>
        <v>E</v>
      </c>
    </row>
    <row r="1959" spans="1:14" s="493" customFormat="1" ht="14.1" customHeight="1" x14ac:dyDescent="0.2">
      <c r="A1959" s="484"/>
      <c r="B1959" s="494" t="s">
        <v>4785</v>
      </c>
      <c r="C1959" s="484"/>
      <c r="D1959" s="493" t="s">
        <v>4947</v>
      </c>
      <c r="F1959" s="493" t="s">
        <v>4948</v>
      </c>
      <c r="L1959" s="495">
        <v>91</v>
      </c>
      <c r="M1959" s="496" t="str">
        <f t="shared" si="67"/>
        <v>Linear Ambient Luminaires</v>
      </c>
      <c r="N1959" s="493" t="str">
        <f t="shared" si="68"/>
        <v>E</v>
      </c>
    </row>
    <row r="1960" spans="1:14" s="493" customFormat="1" ht="14.1" customHeight="1" x14ac:dyDescent="0.2">
      <c r="A1960" s="484"/>
      <c r="B1960" s="494" t="s">
        <v>4785</v>
      </c>
      <c r="C1960" s="484"/>
      <c r="D1960" s="493" t="s">
        <v>4949</v>
      </c>
      <c r="F1960" s="493" t="s">
        <v>4950</v>
      </c>
      <c r="L1960" s="495">
        <v>92</v>
      </c>
      <c r="M1960" s="496" t="str">
        <f t="shared" si="67"/>
        <v>Linear Ambient Luminaires</v>
      </c>
      <c r="N1960" s="493" t="str">
        <f t="shared" si="68"/>
        <v>E</v>
      </c>
    </row>
    <row r="1961" spans="1:14" s="493" customFormat="1" ht="14.1" customHeight="1" x14ac:dyDescent="0.2">
      <c r="A1961" s="484"/>
      <c r="B1961" s="494" t="s">
        <v>4785</v>
      </c>
      <c r="C1961" s="484"/>
      <c r="D1961" s="493" t="s">
        <v>4951</v>
      </c>
      <c r="F1961" s="493" t="s">
        <v>4952</v>
      </c>
      <c r="L1961" s="495">
        <v>93</v>
      </c>
      <c r="M1961" s="496" t="str">
        <f t="shared" si="67"/>
        <v>Linear Ambient Luminaires</v>
      </c>
      <c r="N1961" s="493" t="str">
        <f t="shared" si="68"/>
        <v>E</v>
      </c>
    </row>
    <row r="1962" spans="1:14" s="493" customFormat="1" ht="14.1" customHeight="1" x14ac:dyDescent="0.2">
      <c r="A1962" s="484"/>
      <c r="B1962" s="494" t="s">
        <v>4785</v>
      </c>
      <c r="C1962" s="484"/>
      <c r="D1962" s="493" t="s">
        <v>4953</v>
      </c>
      <c r="F1962" s="493" t="s">
        <v>4954</v>
      </c>
      <c r="L1962" s="495">
        <v>94</v>
      </c>
      <c r="M1962" s="496" t="str">
        <f t="shared" si="67"/>
        <v>Linear Ambient Luminaires</v>
      </c>
      <c r="N1962" s="493" t="str">
        <f t="shared" si="68"/>
        <v>E</v>
      </c>
    </row>
    <row r="1963" spans="1:14" s="493" customFormat="1" ht="14.1" customHeight="1" x14ac:dyDescent="0.2">
      <c r="A1963" s="484"/>
      <c r="B1963" s="494" t="s">
        <v>4785</v>
      </c>
      <c r="C1963" s="484"/>
      <c r="D1963" s="493" t="s">
        <v>4955</v>
      </c>
      <c r="F1963" s="493" t="s">
        <v>4956</v>
      </c>
      <c r="L1963" s="495">
        <v>95</v>
      </c>
      <c r="M1963" s="496" t="str">
        <f t="shared" si="67"/>
        <v>Linear Ambient Luminaires</v>
      </c>
      <c r="N1963" s="493" t="str">
        <f t="shared" si="68"/>
        <v>E</v>
      </c>
    </row>
    <row r="1964" spans="1:14" s="493" customFormat="1" ht="14.1" customHeight="1" x14ac:dyDescent="0.2">
      <c r="A1964" s="484"/>
      <c r="B1964" s="494" t="s">
        <v>4785</v>
      </c>
      <c r="C1964" s="484"/>
      <c r="D1964" s="493" t="s">
        <v>4957</v>
      </c>
      <c r="F1964" s="493" t="s">
        <v>4958</v>
      </c>
      <c r="L1964" s="495">
        <v>96</v>
      </c>
      <c r="M1964" s="496" t="str">
        <f t="shared" ref="M1964:M1970" si="69">B1964</f>
        <v>Linear Ambient Luminaires</v>
      </c>
      <c r="N1964" s="493" t="str">
        <f t="shared" ref="N1964:N1970" si="70">MID(D1964,3,1)</f>
        <v>E</v>
      </c>
    </row>
    <row r="1965" spans="1:14" s="493" customFormat="1" ht="14.1" customHeight="1" x14ac:dyDescent="0.2">
      <c r="A1965" s="484"/>
      <c r="B1965" s="494" t="s">
        <v>4785</v>
      </c>
      <c r="C1965" s="484"/>
      <c r="D1965" s="493" t="s">
        <v>4959</v>
      </c>
      <c r="F1965" s="493" t="s">
        <v>4960</v>
      </c>
      <c r="L1965" s="495">
        <v>97</v>
      </c>
      <c r="M1965" s="496" t="str">
        <f t="shared" si="69"/>
        <v>Linear Ambient Luminaires</v>
      </c>
      <c r="N1965" s="493" t="str">
        <f t="shared" si="70"/>
        <v>E</v>
      </c>
    </row>
    <row r="1966" spans="1:14" s="493" customFormat="1" ht="14.1" customHeight="1" x14ac:dyDescent="0.2">
      <c r="A1966" s="484"/>
      <c r="B1966" s="494" t="s">
        <v>4785</v>
      </c>
      <c r="C1966" s="484"/>
      <c r="D1966" s="493" t="s">
        <v>4961</v>
      </c>
      <c r="F1966" s="493" t="s">
        <v>4962</v>
      </c>
      <c r="L1966" s="495">
        <v>98</v>
      </c>
      <c r="M1966" s="496" t="str">
        <f t="shared" si="69"/>
        <v>Linear Ambient Luminaires</v>
      </c>
      <c r="N1966" s="493" t="str">
        <f t="shared" si="70"/>
        <v>E</v>
      </c>
    </row>
    <row r="1967" spans="1:14" s="493" customFormat="1" ht="14.1" customHeight="1" x14ac:dyDescent="0.2">
      <c r="A1967" s="484"/>
      <c r="B1967" s="494" t="s">
        <v>4785</v>
      </c>
      <c r="C1967" s="484"/>
      <c r="D1967" s="493" t="s">
        <v>4963</v>
      </c>
      <c r="F1967" s="493" t="s">
        <v>4964</v>
      </c>
      <c r="L1967" s="495">
        <v>99</v>
      </c>
      <c r="M1967" s="496" t="str">
        <f t="shared" si="69"/>
        <v>Linear Ambient Luminaires</v>
      </c>
      <c r="N1967" s="493" t="str">
        <f t="shared" si="70"/>
        <v>E</v>
      </c>
    </row>
    <row r="1968" spans="1:14" s="493" customFormat="1" ht="14.1" customHeight="1" x14ac:dyDescent="0.2">
      <c r="A1968" s="484"/>
      <c r="B1968" s="494" t="s">
        <v>4785</v>
      </c>
      <c r="C1968" s="484"/>
      <c r="D1968" s="493" t="s">
        <v>4965</v>
      </c>
      <c r="F1968" s="493" t="s">
        <v>4966</v>
      </c>
      <c r="L1968" s="495">
        <v>100</v>
      </c>
      <c r="M1968" s="496" t="str">
        <f t="shared" si="69"/>
        <v>Linear Ambient Luminaires</v>
      </c>
      <c r="N1968" s="493" t="str">
        <f t="shared" si="70"/>
        <v>E</v>
      </c>
    </row>
    <row r="1969" spans="1:14" s="493" customFormat="1" ht="14.1" customHeight="1" x14ac:dyDescent="0.2">
      <c r="A1969" s="484"/>
      <c r="B1969" s="494" t="s">
        <v>4785</v>
      </c>
      <c r="C1969" s="484"/>
      <c r="D1969" s="493" t="s">
        <v>4967</v>
      </c>
      <c r="F1969" s="493" t="s">
        <v>4968</v>
      </c>
      <c r="L1969" s="495">
        <v>104</v>
      </c>
      <c r="M1969" s="496" t="str">
        <f t="shared" si="69"/>
        <v>Linear Ambient Luminaires</v>
      </c>
      <c r="N1969" s="493" t="str">
        <f t="shared" si="70"/>
        <v>E</v>
      </c>
    </row>
    <row r="1970" spans="1:14" s="493" customFormat="1" ht="14.1" customHeight="1" x14ac:dyDescent="0.2">
      <c r="A1970" s="484"/>
      <c r="B1970" s="494" t="s">
        <v>4785</v>
      </c>
      <c r="C1970" s="484"/>
      <c r="D1970" s="493" t="s">
        <v>4969</v>
      </c>
      <c r="F1970" s="493" t="s">
        <v>4970</v>
      </c>
      <c r="L1970" s="495">
        <v>105</v>
      </c>
      <c r="M1970" s="496" t="str">
        <f t="shared" si="69"/>
        <v>Linear Ambient Luminaires</v>
      </c>
      <c r="N1970" s="493" t="str">
        <f t="shared" si="70"/>
        <v>E</v>
      </c>
    </row>
    <row r="1971" spans="1:14" s="493" customFormat="1" ht="14.1" customHeight="1" x14ac:dyDescent="0.2">
      <c r="A1971" s="484"/>
      <c r="B1971" s="494" t="s">
        <v>4971</v>
      </c>
      <c r="C1971" s="484"/>
      <c r="D1971" s="493" t="str">
        <f>"ILED REPL "&amp;L1971</f>
        <v>ILED REPL 5</v>
      </c>
      <c r="F1971" s="493" t="str">
        <f>"LED, Linear Replacements "&amp;L1971&amp;" watts"</f>
        <v>LED, Linear Replacements 5 watts</v>
      </c>
      <c r="K1971" s="493">
        <f>L1971</f>
        <v>5</v>
      </c>
      <c r="L1971" s="495">
        <v>5</v>
      </c>
      <c r="M1971" s="496" t="s">
        <v>6336</v>
      </c>
    </row>
    <row r="1972" spans="1:14" s="493" customFormat="1" ht="14.1" customHeight="1" x14ac:dyDescent="0.2">
      <c r="A1972" s="484"/>
      <c r="B1972" s="494" t="s">
        <v>4971</v>
      </c>
      <c r="C1972" s="484"/>
      <c r="D1972" s="493" t="str">
        <f t="shared" ref="D1972:D2035" si="71">"ILED REPL "&amp;L1972</f>
        <v>ILED REPL 6</v>
      </c>
      <c r="F1972" s="493" t="str">
        <f t="shared" ref="F1972:F2035" si="72">"LED, Linear Replacements "&amp;L1972&amp;" watts"</f>
        <v>LED, Linear Replacements 6 watts</v>
      </c>
      <c r="K1972" s="493">
        <f t="shared" ref="K1972:K2035" si="73">L1972</f>
        <v>6</v>
      </c>
      <c r="L1972" s="495">
        <f>L1971+1</f>
        <v>6</v>
      </c>
      <c r="M1972" s="496"/>
    </row>
    <row r="1973" spans="1:14" s="493" customFormat="1" ht="14.1" customHeight="1" x14ac:dyDescent="0.2">
      <c r="A1973" s="484"/>
      <c r="B1973" s="494" t="s">
        <v>4971</v>
      </c>
      <c r="C1973" s="484"/>
      <c r="D1973" s="493" t="str">
        <f t="shared" si="71"/>
        <v>ILED REPL 7</v>
      </c>
      <c r="F1973" s="493" t="str">
        <f t="shared" si="72"/>
        <v>LED, Linear Replacements 7 watts</v>
      </c>
      <c r="K1973" s="493">
        <f t="shared" si="73"/>
        <v>7</v>
      </c>
      <c r="L1973" s="495">
        <f t="shared" ref="L1973:L2036" si="74">L1972+1</f>
        <v>7</v>
      </c>
      <c r="M1973" s="496"/>
    </row>
    <row r="1974" spans="1:14" s="493" customFormat="1" ht="14.1" customHeight="1" x14ac:dyDescent="0.2">
      <c r="A1974" s="484"/>
      <c r="B1974" s="494" t="s">
        <v>4971</v>
      </c>
      <c r="C1974" s="484"/>
      <c r="D1974" s="493" t="str">
        <f t="shared" si="71"/>
        <v>ILED REPL 8</v>
      </c>
      <c r="F1974" s="493" t="str">
        <f t="shared" si="72"/>
        <v>LED, Linear Replacements 8 watts</v>
      </c>
      <c r="K1974" s="493">
        <f t="shared" si="73"/>
        <v>8</v>
      </c>
      <c r="L1974" s="495">
        <f t="shared" si="74"/>
        <v>8</v>
      </c>
      <c r="M1974" s="496"/>
    </row>
    <row r="1975" spans="1:14" s="493" customFormat="1" ht="14.1" customHeight="1" x14ac:dyDescent="0.2">
      <c r="A1975" s="484"/>
      <c r="B1975" s="494" t="s">
        <v>4971</v>
      </c>
      <c r="C1975" s="484"/>
      <c r="D1975" s="493" t="str">
        <f t="shared" si="71"/>
        <v>ILED REPL 9</v>
      </c>
      <c r="F1975" s="493" t="str">
        <f t="shared" si="72"/>
        <v>LED, Linear Replacements 9 watts</v>
      </c>
      <c r="K1975" s="493">
        <f t="shared" si="73"/>
        <v>9</v>
      </c>
      <c r="L1975" s="495">
        <f t="shared" si="74"/>
        <v>9</v>
      </c>
      <c r="M1975" s="496"/>
    </row>
    <row r="1976" spans="1:14" s="493" customFormat="1" ht="14.1" customHeight="1" x14ac:dyDescent="0.2">
      <c r="A1976" s="484"/>
      <c r="B1976" s="494" t="s">
        <v>4971</v>
      </c>
      <c r="C1976" s="484"/>
      <c r="D1976" s="493" t="str">
        <f t="shared" si="71"/>
        <v>ILED REPL 10</v>
      </c>
      <c r="F1976" s="493" t="str">
        <f t="shared" si="72"/>
        <v>LED, Linear Replacements 10 watts</v>
      </c>
      <c r="K1976" s="493">
        <f t="shared" si="73"/>
        <v>10</v>
      </c>
      <c r="L1976" s="495">
        <f t="shared" si="74"/>
        <v>10</v>
      </c>
      <c r="M1976" s="496"/>
    </row>
    <row r="1977" spans="1:14" s="493" customFormat="1" ht="14.1" customHeight="1" x14ac:dyDescent="0.2">
      <c r="A1977" s="484"/>
      <c r="B1977" s="494" t="s">
        <v>4971</v>
      </c>
      <c r="C1977" s="484"/>
      <c r="D1977" s="493" t="str">
        <f t="shared" si="71"/>
        <v>ILED REPL 11</v>
      </c>
      <c r="F1977" s="493" t="str">
        <f t="shared" si="72"/>
        <v>LED, Linear Replacements 11 watts</v>
      </c>
      <c r="K1977" s="493">
        <f t="shared" si="73"/>
        <v>11</v>
      </c>
      <c r="L1977" s="495">
        <f t="shared" si="74"/>
        <v>11</v>
      </c>
      <c r="M1977" s="496"/>
    </row>
    <row r="1978" spans="1:14" s="493" customFormat="1" ht="14.1" customHeight="1" x14ac:dyDescent="0.2">
      <c r="A1978" s="484"/>
      <c r="B1978" s="494" t="s">
        <v>4971</v>
      </c>
      <c r="C1978" s="484"/>
      <c r="D1978" s="493" t="str">
        <f t="shared" si="71"/>
        <v>ILED REPL 12</v>
      </c>
      <c r="F1978" s="493" t="str">
        <f t="shared" si="72"/>
        <v>LED, Linear Replacements 12 watts</v>
      </c>
      <c r="K1978" s="493">
        <f t="shared" si="73"/>
        <v>12</v>
      </c>
      <c r="L1978" s="495">
        <f t="shared" si="74"/>
        <v>12</v>
      </c>
      <c r="M1978" s="496"/>
    </row>
    <row r="1979" spans="1:14" s="493" customFormat="1" ht="14.1" customHeight="1" x14ac:dyDescent="0.2">
      <c r="A1979" s="484"/>
      <c r="B1979" s="494" t="s">
        <v>4971</v>
      </c>
      <c r="C1979" s="484"/>
      <c r="D1979" s="493" t="str">
        <f t="shared" si="71"/>
        <v>ILED REPL 13</v>
      </c>
      <c r="F1979" s="493" t="str">
        <f t="shared" si="72"/>
        <v>LED, Linear Replacements 13 watts</v>
      </c>
      <c r="K1979" s="493">
        <f t="shared" si="73"/>
        <v>13</v>
      </c>
      <c r="L1979" s="495">
        <f t="shared" si="74"/>
        <v>13</v>
      </c>
      <c r="M1979" s="496"/>
    </row>
    <row r="1980" spans="1:14" s="493" customFormat="1" ht="14.1" customHeight="1" x14ac:dyDescent="0.2">
      <c r="A1980" s="484"/>
      <c r="B1980" s="494" t="s">
        <v>4971</v>
      </c>
      <c r="C1980" s="484"/>
      <c r="D1980" s="493" t="str">
        <f t="shared" si="71"/>
        <v>ILED REPL 14</v>
      </c>
      <c r="F1980" s="493" t="str">
        <f t="shared" si="72"/>
        <v>LED, Linear Replacements 14 watts</v>
      </c>
      <c r="K1980" s="493">
        <f t="shared" si="73"/>
        <v>14</v>
      </c>
      <c r="L1980" s="495">
        <f t="shared" si="74"/>
        <v>14</v>
      </c>
      <c r="M1980" s="496"/>
    </row>
    <row r="1981" spans="1:14" s="493" customFormat="1" ht="14.1" customHeight="1" x14ac:dyDescent="0.2">
      <c r="A1981" s="484"/>
      <c r="B1981" s="494" t="s">
        <v>4971</v>
      </c>
      <c r="C1981" s="484"/>
      <c r="D1981" s="493" t="str">
        <f t="shared" si="71"/>
        <v>ILED REPL 15</v>
      </c>
      <c r="F1981" s="493" t="str">
        <f t="shared" si="72"/>
        <v>LED, Linear Replacements 15 watts</v>
      </c>
      <c r="K1981" s="493">
        <f t="shared" si="73"/>
        <v>15</v>
      </c>
      <c r="L1981" s="495">
        <f t="shared" si="74"/>
        <v>15</v>
      </c>
      <c r="M1981" s="496"/>
    </row>
    <row r="1982" spans="1:14" s="493" customFormat="1" ht="14.1" customHeight="1" x14ac:dyDescent="0.2">
      <c r="A1982" s="484"/>
      <c r="B1982" s="494" t="s">
        <v>4971</v>
      </c>
      <c r="C1982" s="484"/>
      <c r="D1982" s="493" t="str">
        <f t="shared" si="71"/>
        <v>ILED REPL 16</v>
      </c>
      <c r="F1982" s="493" t="str">
        <f t="shared" si="72"/>
        <v>LED, Linear Replacements 16 watts</v>
      </c>
      <c r="K1982" s="493">
        <f t="shared" si="73"/>
        <v>16</v>
      </c>
      <c r="L1982" s="495">
        <f t="shared" si="74"/>
        <v>16</v>
      </c>
      <c r="M1982" s="496"/>
    </row>
    <row r="1983" spans="1:14" s="493" customFormat="1" ht="14.1" customHeight="1" x14ac:dyDescent="0.2">
      <c r="A1983" s="484"/>
      <c r="B1983" s="494" t="s">
        <v>4971</v>
      </c>
      <c r="C1983" s="484"/>
      <c r="D1983" s="493" t="str">
        <f t="shared" si="71"/>
        <v>ILED REPL 17</v>
      </c>
      <c r="F1983" s="493" t="str">
        <f t="shared" si="72"/>
        <v>LED, Linear Replacements 17 watts</v>
      </c>
      <c r="K1983" s="493">
        <f t="shared" si="73"/>
        <v>17</v>
      </c>
      <c r="L1983" s="495">
        <f t="shared" si="74"/>
        <v>17</v>
      </c>
      <c r="M1983" s="496"/>
    </row>
    <row r="1984" spans="1:14" s="493" customFormat="1" ht="14.1" customHeight="1" x14ac:dyDescent="0.2">
      <c r="A1984" s="484"/>
      <c r="B1984" s="494" t="s">
        <v>4971</v>
      </c>
      <c r="C1984" s="484"/>
      <c r="D1984" s="493" t="str">
        <f t="shared" si="71"/>
        <v>ILED REPL 18</v>
      </c>
      <c r="F1984" s="493" t="str">
        <f t="shared" si="72"/>
        <v>LED, Linear Replacements 18 watts</v>
      </c>
      <c r="K1984" s="493">
        <f t="shared" si="73"/>
        <v>18</v>
      </c>
      <c r="L1984" s="495">
        <f t="shared" si="74"/>
        <v>18</v>
      </c>
      <c r="M1984" s="496"/>
    </row>
    <row r="1985" spans="1:13" s="493" customFormat="1" ht="14.1" customHeight="1" x14ac:dyDescent="0.2">
      <c r="A1985" s="484"/>
      <c r="B1985" s="494" t="s">
        <v>4971</v>
      </c>
      <c r="C1985" s="484"/>
      <c r="D1985" s="493" t="str">
        <f t="shared" si="71"/>
        <v>ILED REPL 19</v>
      </c>
      <c r="F1985" s="493" t="str">
        <f t="shared" si="72"/>
        <v>LED, Linear Replacements 19 watts</v>
      </c>
      <c r="K1985" s="493">
        <f t="shared" si="73"/>
        <v>19</v>
      </c>
      <c r="L1985" s="495">
        <f t="shared" si="74"/>
        <v>19</v>
      </c>
      <c r="M1985" s="496"/>
    </row>
    <row r="1986" spans="1:13" s="493" customFormat="1" ht="14.1" customHeight="1" x14ac:dyDescent="0.2">
      <c r="A1986" s="484"/>
      <c r="B1986" s="494" t="s">
        <v>4971</v>
      </c>
      <c r="C1986" s="484"/>
      <c r="D1986" s="493" t="str">
        <f t="shared" si="71"/>
        <v>ILED REPL 20</v>
      </c>
      <c r="F1986" s="493" t="str">
        <f t="shared" si="72"/>
        <v>LED, Linear Replacements 20 watts</v>
      </c>
      <c r="K1986" s="493">
        <f t="shared" si="73"/>
        <v>20</v>
      </c>
      <c r="L1986" s="495">
        <f t="shared" si="74"/>
        <v>20</v>
      </c>
      <c r="M1986" s="496"/>
    </row>
    <row r="1987" spans="1:13" s="493" customFormat="1" ht="14.1" customHeight="1" x14ac:dyDescent="0.2">
      <c r="A1987" s="484"/>
      <c r="B1987" s="494" t="s">
        <v>4971</v>
      </c>
      <c r="C1987" s="484"/>
      <c r="D1987" s="493" t="str">
        <f t="shared" si="71"/>
        <v>ILED REPL 21</v>
      </c>
      <c r="F1987" s="493" t="str">
        <f t="shared" si="72"/>
        <v>LED, Linear Replacements 21 watts</v>
      </c>
      <c r="K1987" s="493">
        <f t="shared" si="73"/>
        <v>21</v>
      </c>
      <c r="L1987" s="495">
        <f t="shared" si="74"/>
        <v>21</v>
      </c>
      <c r="M1987" s="496"/>
    </row>
    <row r="1988" spans="1:13" s="493" customFormat="1" ht="14.1" customHeight="1" x14ac:dyDescent="0.2">
      <c r="A1988" s="484"/>
      <c r="B1988" s="494" t="s">
        <v>4971</v>
      </c>
      <c r="C1988" s="484"/>
      <c r="D1988" s="493" t="str">
        <f t="shared" si="71"/>
        <v>ILED REPL 22</v>
      </c>
      <c r="F1988" s="493" t="str">
        <f t="shared" si="72"/>
        <v>LED, Linear Replacements 22 watts</v>
      </c>
      <c r="K1988" s="493">
        <f t="shared" si="73"/>
        <v>22</v>
      </c>
      <c r="L1988" s="495">
        <f t="shared" si="74"/>
        <v>22</v>
      </c>
      <c r="M1988" s="496"/>
    </row>
    <row r="1989" spans="1:13" s="493" customFormat="1" ht="14.1" customHeight="1" x14ac:dyDescent="0.2">
      <c r="A1989" s="484"/>
      <c r="B1989" s="494" t="s">
        <v>4971</v>
      </c>
      <c r="C1989" s="484"/>
      <c r="D1989" s="493" t="str">
        <f t="shared" si="71"/>
        <v>ILED REPL 23</v>
      </c>
      <c r="F1989" s="493" t="str">
        <f t="shared" si="72"/>
        <v>LED, Linear Replacements 23 watts</v>
      </c>
      <c r="K1989" s="493">
        <f t="shared" si="73"/>
        <v>23</v>
      </c>
      <c r="L1989" s="495">
        <f t="shared" si="74"/>
        <v>23</v>
      </c>
      <c r="M1989" s="496"/>
    </row>
    <row r="1990" spans="1:13" s="493" customFormat="1" ht="14.1" customHeight="1" x14ac:dyDescent="0.2">
      <c r="A1990" s="484"/>
      <c r="B1990" s="494" t="s">
        <v>4971</v>
      </c>
      <c r="C1990" s="484"/>
      <c r="D1990" s="493" t="str">
        <f t="shared" si="71"/>
        <v>ILED REPL 24</v>
      </c>
      <c r="F1990" s="493" t="str">
        <f t="shared" si="72"/>
        <v>LED, Linear Replacements 24 watts</v>
      </c>
      <c r="K1990" s="493">
        <f t="shared" si="73"/>
        <v>24</v>
      </c>
      <c r="L1990" s="495">
        <f t="shared" si="74"/>
        <v>24</v>
      </c>
      <c r="M1990" s="496"/>
    </row>
    <row r="1991" spans="1:13" s="493" customFormat="1" ht="14.1" customHeight="1" x14ac:dyDescent="0.2">
      <c r="A1991" s="484"/>
      <c r="B1991" s="494" t="s">
        <v>4971</v>
      </c>
      <c r="C1991" s="484"/>
      <c r="D1991" s="493" t="str">
        <f t="shared" si="71"/>
        <v>ILED REPL 25</v>
      </c>
      <c r="F1991" s="493" t="str">
        <f t="shared" si="72"/>
        <v>LED, Linear Replacements 25 watts</v>
      </c>
      <c r="K1991" s="493">
        <f t="shared" si="73"/>
        <v>25</v>
      </c>
      <c r="L1991" s="495">
        <f t="shared" si="74"/>
        <v>25</v>
      </c>
      <c r="M1991" s="496"/>
    </row>
    <row r="1992" spans="1:13" s="493" customFormat="1" ht="14.1" customHeight="1" x14ac:dyDescent="0.2">
      <c r="A1992" s="484"/>
      <c r="B1992" s="494" t="s">
        <v>4971</v>
      </c>
      <c r="C1992" s="484"/>
      <c r="D1992" s="493" t="str">
        <f t="shared" si="71"/>
        <v>ILED REPL 26</v>
      </c>
      <c r="F1992" s="493" t="str">
        <f t="shared" si="72"/>
        <v>LED, Linear Replacements 26 watts</v>
      </c>
      <c r="K1992" s="493">
        <f t="shared" si="73"/>
        <v>26</v>
      </c>
      <c r="L1992" s="495">
        <f t="shared" si="74"/>
        <v>26</v>
      </c>
      <c r="M1992" s="496"/>
    </row>
    <row r="1993" spans="1:13" s="493" customFormat="1" ht="14.1" customHeight="1" x14ac:dyDescent="0.2">
      <c r="A1993" s="484"/>
      <c r="B1993" s="494" t="s">
        <v>4971</v>
      </c>
      <c r="C1993" s="484"/>
      <c r="D1993" s="493" t="str">
        <f t="shared" si="71"/>
        <v>ILED REPL 27</v>
      </c>
      <c r="F1993" s="493" t="str">
        <f t="shared" si="72"/>
        <v>LED, Linear Replacements 27 watts</v>
      </c>
      <c r="K1993" s="493">
        <f t="shared" si="73"/>
        <v>27</v>
      </c>
      <c r="L1993" s="495">
        <f t="shared" si="74"/>
        <v>27</v>
      </c>
      <c r="M1993" s="496"/>
    </row>
    <row r="1994" spans="1:13" s="493" customFormat="1" ht="14.1" customHeight="1" x14ac:dyDescent="0.2">
      <c r="A1994" s="484"/>
      <c r="B1994" s="494" t="s">
        <v>4971</v>
      </c>
      <c r="C1994" s="484"/>
      <c r="D1994" s="493" t="str">
        <f t="shared" si="71"/>
        <v>ILED REPL 28</v>
      </c>
      <c r="F1994" s="493" t="str">
        <f t="shared" si="72"/>
        <v>LED, Linear Replacements 28 watts</v>
      </c>
      <c r="K1994" s="493">
        <f t="shared" si="73"/>
        <v>28</v>
      </c>
      <c r="L1994" s="495">
        <f t="shared" si="74"/>
        <v>28</v>
      </c>
      <c r="M1994" s="496"/>
    </row>
    <row r="1995" spans="1:13" s="493" customFormat="1" ht="14.1" customHeight="1" x14ac:dyDescent="0.2">
      <c r="A1995" s="484"/>
      <c r="B1995" s="494" t="s">
        <v>4971</v>
      </c>
      <c r="C1995" s="484"/>
      <c r="D1995" s="493" t="str">
        <f t="shared" si="71"/>
        <v>ILED REPL 29</v>
      </c>
      <c r="F1995" s="493" t="str">
        <f t="shared" si="72"/>
        <v>LED, Linear Replacements 29 watts</v>
      </c>
      <c r="K1995" s="493">
        <f t="shared" si="73"/>
        <v>29</v>
      </c>
      <c r="L1995" s="495">
        <f t="shared" si="74"/>
        <v>29</v>
      </c>
      <c r="M1995" s="496"/>
    </row>
    <row r="1996" spans="1:13" s="493" customFormat="1" ht="14.1" customHeight="1" x14ac:dyDescent="0.2">
      <c r="A1996" s="484"/>
      <c r="B1996" s="494" t="s">
        <v>4971</v>
      </c>
      <c r="C1996" s="484"/>
      <c r="D1996" s="493" t="str">
        <f t="shared" si="71"/>
        <v>ILED REPL 30</v>
      </c>
      <c r="F1996" s="493" t="str">
        <f t="shared" si="72"/>
        <v>LED, Linear Replacements 30 watts</v>
      </c>
      <c r="K1996" s="493">
        <f t="shared" si="73"/>
        <v>30</v>
      </c>
      <c r="L1996" s="495">
        <f t="shared" si="74"/>
        <v>30</v>
      </c>
      <c r="M1996" s="496"/>
    </row>
    <row r="1997" spans="1:13" s="493" customFormat="1" ht="14.1" customHeight="1" x14ac:dyDescent="0.2">
      <c r="A1997" s="484"/>
      <c r="B1997" s="494" t="s">
        <v>4971</v>
      </c>
      <c r="C1997" s="484"/>
      <c r="D1997" s="493" t="str">
        <f t="shared" si="71"/>
        <v>ILED REPL 31</v>
      </c>
      <c r="F1997" s="493" t="str">
        <f t="shared" si="72"/>
        <v>LED, Linear Replacements 31 watts</v>
      </c>
      <c r="K1997" s="493">
        <f t="shared" si="73"/>
        <v>31</v>
      </c>
      <c r="L1997" s="495">
        <f t="shared" si="74"/>
        <v>31</v>
      </c>
      <c r="M1997" s="496"/>
    </row>
    <row r="1998" spans="1:13" s="493" customFormat="1" ht="14.1" customHeight="1" x14ac:dyDescent="0.2">
      <c r="A1998" s="484"/>
      <c r="B1998" s="494" t="s">
        <v>4971</v>
      </c>
      <c r="C1998" s="484"/>
      <c r="D1998" s="493" t="str">
        <f t="shared" si="71"/>
        <v>ILED REPL 32</v>
      </c>
      <c r="F1998" s="493" t="str">
        <f t="shared" si="72"/>
        <v>LED, Linear Replacements 32 watts</v>
      </c>
      <c r="K1998" s="493">
        <f t="shared" si="73"/>
        <v>32</v>
      </c>
      <c r="L1998" s="495">
        <f t="shared" si="74"/>
        <v>32</v>
      </c>
      <c r="M1998" s="496"/>
    </row>
    <row r="1999" spans="1:13" s="493" customFormat="1" ht="14.1" customHeight="1" x14ac:dyDescent="0.2">
      <c r="A1999" s="484"/>
      <c r="B1999" s="494" t="s">
        <v>4971</v>
      </c>
      <c r="C1999" s="484"/>
      <c r="D1999" s="493" t="str">
        <f t="shared" si="71"/>
        <v>ILED REPL 33</v>
      </c>
      <c r="F1999" s="493" t="str">
        <f t="shared" si="72"/>
        <v>LED, Linear Replacements 33 watts</v>
      </c>
      <c r="K1999" s="493">
        <f t="shared" si="73"/>
        <v>33</v>
      </c>
      <c r="L1999" s="495">
        <f t="shared" si="74"/>
        <v>33</v>
      </c>
      <c r="M1999" s="496"/>
    </row>
    <row r="2000" spans="1:13" s="493" customFormat="1" ht="14.1" customHeight="1" x14ac:dyDescent="0.2">
      <c r="A2000" s="484"/>
      <c r="B2000" s="494" t="s">
        <v>4971</v>
      </c>
      <c r="C2000" s="484"/>
      <c r="D2000" s="493" t="str">
        <f t="shared" si="71"/>
        <v>ILED REPL 34</v>
      </c>
      <c r="F2000" s="493" t="str">
        <f t="shared" si="72"/>
        <v>LED, Linear Replacements 34 watts</v>
      </c>
      <c r="K2000" s="493">
        <f t="shared" si="73"/>
        <v>34</v>
      </c>
      <c r="L2000" s="495">
        <f t="shared" si="74"/>
        <v>34</v>
      </c>
      <c r="M2000" s="496"/>
    </row>
    <row r="2001" spans="1:13" s="493" customFormat="1" ht="14.1" customHeight="1" x14ac:dyDescent="0.2">
      <c r="A2001" s="484"/>
      <c r="B2001" s="494" t="s">
        <v>4971</v>
      </c>
      <c r="C2001" s="484"/>
      <c r="D2001" s="493" t="str">
        <f t="shared" si="71"/>
        <v>ILED REPL 35</v>
      </c>
      <c r="F2001" s="493" t="str">
        <f t="shared" si="72"/>
        <v>LED, Linear Replacements 35 watts</v>
      </c>
      <c r="K2001" s="493">
        <f t="shared" si="73"/>
        <v>35</v>
      </c>
      <c r="L2001" s="495">
        <f t="shared" si="74"/>
        <v>35</v>
      </c>
      <c r="M2001" s="496"/>
    </row>
    <row r="2002" spans="1:13" s="493" customFormat="1" ht="14.1" customHeight="1" x14ac:dyDescent="0.2">
      <c r="A2002" s="484"/>
      <c r="B2002" s="494" t="s">
        <v>4971</v>
      </c>
      <c r="C2002" s="484"/>
      <c r="D2002" s="493" t="str">
        <f t="shared" si="71"/>
        <v>ILED REPL 36</v>
      </c>
      <c r="F2002" s="493" t="str">
        <f t="shared" si="72"/>
        <v>LED, Linear Replacements 36 watts</v>
      </c>
      <c r="K2002" s="493">
        <f t="shared" si="73"/>
        <v>36</v>
      </c>
      <c r="L2002" s="495">
        <f t="shared" si="74"/>
        <v>36</v>
      </c>
      <c r="M2002" s="496"/>
    </row>
    <row r="2003" spans="1:13" s="493" customFormat="1" ht="14.1" customHeight="1" x14ac:dyDescent="0.2">
      <c r="A2003" s="484"/>
      <c r="B2003" s="494" t="s">
        <v>4971</v>
      </c>
      <c r="C2003" s="484"/>
      <c r="D2003" s="493" t="str">
        <f t="shared" si="71"/>
        <v>ILED REPL 37</v>
      </c>
      <c r="F2003" s="493" t="str">
        <f t="shared" si="72"/>
        <v>LED, Linear Replacements 37 watts</v>
      </c>
      <c r="K2003" s="493">
        <f t="shared" si="73"/>
        <v>37</v>
      </c>
      <c r="L2003" s="495">
        <f t="shared" si="74"/>
        <v>37</v>
      </c>
      <c r="M2003" s="496"/>
    </row>
    <row r="2004" spans="1:13" s="493" customFormat="1" ht="14.1" customHeight="1" x14ac:dyDescent="0.2">
      <c r="A2004" s="484"/>
      <c r="B2004" s="494" t="s">
        <v>4971</v>
      </c>
      <c r="C2004" s="484"/>
      <c r="D2004" s="493" t="str">
        <f t="shared" si="71"/>
        <v>ILED REPL 38</v>
      </c>
      <c r="F2004" s="493" t="str">
        <f t="shared" si="72"/>
        <v>LED, Linear Replacements 38 watts</v>
      </c>
      <c r="K2004" s="493">
        <f t="shared" si="73"/>
        <v>38</v>
      </c>
      <c r="L2004" s="495">
        <f t="shared" si="74"/>
        <v>38</v>
      </c>
      <c r="M2004" s="496"/>
    </row>
    <row r="2005" spans="1:13" s="493" customFormat="1" ht="14.1" customHeight="1" x14ac:dyDescent="0.2">
      <c r="A2005" s="484"/>
      <c r="B2005" s="494" t="s">
        <v>4971</v>
      </c>
      <c r="C2005" s="484"/>
      <c r="D2005" s="493" t="str">
        <f t="shared" si="71"/>
        <v>ILED REPL 39</v>
      </c>
      <c r="F2005" s="493" t="str">
        <f t="shared" si="72"/>
        <v>LED, Linear Replacements 39 watts</v>
      </c>
      <c r="K2005" s="493">
        <f t="shared" si="73"/>
        <v>39</v>
      </c>
      <c r="L2005" s="495">
        <f t="shared" si="74"/>
        <v>39</v>
      </c>
      <c r="M2005" s="496"/>
    </row>
    <row r="2006" spans="1:13" s="493" customFormat="1" ht="14.1" customHeight="1" x14ac:dyDescent="0.2">
      <c r="A2006" s="484"/>
      <c r="B2006" s="494" t="s">
        <v>4971</v>
      </c>
      <c r="C2006" s="484"/>
      <c r="D2006" s="493" t="str">
        <f t="shared" si="71"/>
        <v>ILED REPL 40</v>
      </c>
      <c r="F2006" s="493" t="str">
        <f t="shared" si="72"/>
        <v>LED, Linear Replacements 40 watts</v>
      </c>
      <c r="K2006" s="493">
        <f t="shared" si="73"/>
        <v>40</v>
      </c>
      <c r="L2006" s="495">
        <f t="shared" si="74"/>
        <v>40</v>
      </c>
      <c r="M2006" s="496"/>
    </row>
    <row r="2007" spans="1:13" s="493" customFormat="1" ht="14.1" customHeight="1" x14ac:dyDescent="0.2">
      <c r="A2007" s="484"/>
      <c r="B2007" s="494" t="s">
        <v>4971</v>
      </c>
      <c r="C2007" s="484"/>
      <c r="D2007" s="493" t="str">
        <f t="shared" si="71"/>
        <v>ILED REPL 41</v>
      </c>
      <c r="F2007" s="493" t="str">
        <f t="shared" si="72"/>
        <v>LED, Linear Replacements 41 watts</v>
      </c>
      <c r="K2007" s="493">
        <f t="shared" si="73"/>
        <v>41</v>
      </c>
      <c r="L2007" s="495">
        <f t="shared" si="74"/>
        <v>41</v>
      </c>
      <c r="M2007" s="496"/>
    </row>
    <row r="2008" spans="1:13" s="493" customFormat="1" ht="14.1" customHeight="1" x14ac:dyDescent="0.2">
      <c r="A2008" s="484"/>
      <c r="B2008" s="494" t="s">
        <v>4971</v>
      </c>
      <c r="C2008" s="484"/>
      <c r="D2008" s="493" t="str">
        <f t="shared" si="71"/>
        <v>ILED REPL 42</v>
      </c>
      <c r="F2008" s="493" t="str">
        <f t="shared" si="72"/>
        <v>LED, Linear Replacements 42 watts</v>
      </c>
      <c r="K2008" s="493">
        <f t="shared" si="73"/>
        <v>42</v>
      </c>
      <c r="L2008" s="495">
        <f t="shared" si="74"/>
        <v>42</v>
      </c>
      <c r="M2008" s="496"/>
    </row>
    <row r="2009" spans="1:13" s="493" customFormat="1" ht="14.1" customHeight="1" x14ac:dyDescent="0.2">
      <c r="A2009" s="484"/>
      <c r="B2009" s="494" t="s">
        <v>4971</v>
      </c>
      <c r="C2009" s="484"/>
      <c r="D2009" s="493" t="str">
        <f t="shared" si="71"/>
        <v>ILED REPL 43</v>
      </c>
      <c r="F2009" s="493" t="str">
        <f t="shared" si="72"/>
        <v>LED, Linear Replacements 43 watts</v>
      </c>
      <c r="K2009" s="493">
        <f t="shared" si="73"/>
        <v>43</v>
      </c>
      <c r="L2009" s="495">
        <f t="shared" si="74"/>
        <v>43</v>
      </c>
      <c r="M2009" s="496"/>
    </row>
    <row r="2010" spans="1:13" s="493" customFormat="1" ht="14.1" customHeight="1" x14ac:dyDescent="0.2">
      <c r="A2010" s="484"/>
      <c r="B2010" s="494" t="s">
        <v>4971</v>
      </c>
      <c r="C2010" s="484"/>
      <c r="D2010" s="493" t="str">
        <f t="shared" si="71"/>
        <v>ILED REPL 44</v>
      </c>
      <c r="F2010" s="493" t="str">
        <f t="shared" si="72"/>
        <v>LED, Linear Replacements 44 watts</v>
      </c>
      <c r="K2010" s="493">
        <f t="shared" si="73"/>
        <v>44</v>
      </c>
      <c r="L2010" s="495">
        <f t="shared" si="74"/>
        <v>44</v>
      </c>
      <c r="M2010" s="496"/>
    </row>
    <row r="2011" spans="1:13" s="493" customFormat="1" ht="14.1" customHeight="1" x14ac:dyDescent="0.2">
      <c r="A2011" s="484"/>
      <c r="B2011" s="494" t="s">
        <v>4971</v>
      </c>
      <c r="C2011" s="484"/>
      <c r="D2011" s="493" t="str">
        <f t="shared" si="71"/>
        <v>ILED REPL 45</v>
      </c>
      <c r="F2011" s="493" t="str">
        <f t="shared" si="72"/>
        <v>LED, Linear Replacements 45 watts</v>
      </c>
      <c r="K2011" s="493">
        <f t="shared" si="73"/>
        <v>45</v>
      </c>
      <c r="L2011" s="495">
        <f t="shared" si="74"/>
        <v>45</v>
      </c>
      <c r="M2011" s="496"/>
    </row>
    <row r="2012" spans="1:13" s="493" customFormat="1" ht="14.1" customHeight="1" x14ac:dyDescent="0.2">
      <c r="A2012" s="484"/>
      <c r="B2012" s="494" t="s">
        <v>4971</v>
      </c>
      <c r="C2012" s="484"/>
      <c r="D2012" s="493" t="str">
        <f t="shared" si="71"/>
        <v>ILED REPL 46</v>
      </c>
      <c r="F2012" s="493" t="str">
        <f t="shared" si="72"/>
        <v>LED, Linear Replacements 46 watts</v>
      </c>
      <c r="K2012" s="493">
        <f t="shared" si="73"/>
        <v>46</v>
      </c>
      <c r="L2012" s="495">
        <f t="shared" si="74"/>
        <v>46</v>
      </c>
      <c r="M2012" s="496"/>
    </row>
    <row r="2013" spans="1:13" s="493" customFormat="1" ht="14.1" customHeight="1" x14ac:dyDescent="0.2">
      <c r="A2013" s="484"/>
      <c r="B2013" s="494" t="s">
        <v>4971</v>
      </c>
      <c r="C2013" s="484"/>
      <c r="D2013" s="493" t="str">
        <f t="shared" si="71"/>
        <v>ILED REPL 47</v>
      </c>
      <c r="F2013" s="493" t="str">
        <f t="shared" si="72"/>
        <v>LED, Linear Replacements 47 watts</v>
      </c>
      <c r="K2013" s="493">
        <f t="shared" si="73"/>
        <v>47</v>
      </c>
      <c r="L2013" s="495">
        <f t="shared" si="74"/>
        <v>47</v>
      </c>
      <c r="M2013" s="496"/>
    </row>
    <row r="2014" spans="1:13" s="493" customFormat="1" ht="14.1" customHeight="1" x14ac:dyDescent="0.2">
      <c r="A2014" s="484"/>
      <c r="B2014" s="494" t="s">
        <v>4971</v>
      </c>
      <c r="C2014" s="484"/>
      <c r="D2014" s="493" t="str">
        <f t="shared" si="71"/>
        <v>ILED REPL 48</v>
      </c>
      <c r="F2014" s="493" t="str">
        <f t="shared" si="72"/>
        <v>LED, Linear Replacements 48 watts</v>
      </c>
      <c r="K2014" s="493">
        <f t="shared" si="73"/>
        <v>48</v>
      </c>
      <c r="L2014" s="495">
        <f t="shared" si="74"/>
        <v>48</v>
      </c>
      <c r="M2014" s="496"/>
    </row>
    <row r="2015" spans="1:13" s="493" customFormat="1" ht="14.1" customHeight="1" x14ac:dyDescent="0.2">
      <c r="A2015" s="484"/>
      <c r="B2015" s="494" t="s">
        <v>4971</v>
      </c>
      <c r="C2015" s="484"/>
      <c r="D2015" s="493" t="str">
        <f t="shared" si="71"/>
        <v>ILED REPL 49</v>
      </c>
      <c r="F2015" s="493" t="str">
        <f t="shared" si="72"/>
        <v>LED, Linear Replacements 49 watts</v>
      </c>
      <c r="K2015" s="493">
        <f t="shared" si="73"/>
        <v>49</v>
      </c>
      <c r="L2015" s="495">
        <f t="shared" si="74"/>
        <v>49</v>
      </c>
      <c r="M2015" s="496"/>
    </row>
    <row r="2016" spans="1:13" s="493" customFormat="1" ht="14.1" customHeight="1" x14ac:dyDescent="0.2">
      <c r="A2016" s="484"/>
      <c r="B2016" s="494" t="s">
        <v>4971</v>
      </c>
      <c r="C2016" s="484"/>
      <c r="D2016" s="493" t="str">
        <f t="shared" si="71"/>
        <v>ILED REPL 50</v>
      </c>
      <c r="F2016" s="493" t="str">
        <f t="shared" si="72"/>
        <v>LED, Linear Replacements 50 watts</v>
      </c>
      <c r="K2016" s="493">
        <f t="shared" si="73"/>
        <v>50</v>
      </c>
      <c r="L2016" s="495">
        <f t="shared" si="74"/>
        <v>50</v>
      </c>
      <c r="M2016" s="496"/>
    </row>
    <row r="2017" spans="1:13" s="493" customFormat="1" ht="14.1" customHeight="1" x14ac:dyDescent="0.2">
      <c r="A2017" s="484"/>
      <c r="B2017" s="494" t="s">
        <v>4971</v>
      </c>
      <c r="C2017" s="484"/>
      <c r="D2017" s="493" t="str">
        <f t="shared" si="71"/>
        <v>ILED REPL 51</v>
      </c>
      <c r="F2017" s="493" t="str">
        <f t="shared" si="72"/>
        <v>LED, Linear Replacements 51 watts</v>
      </c>
      <c r="K2017" s="493">
        <f t="shared" si="73"/>
        <v>51</v>
      </c>
      <c r="L2017" s="495">
        <f t="shared" si="74"/>
        <v>51</v>
      </c>
      <c r="M2017" s="496"/>
    </row>
    <row r="2018" spans="1:13" s="493" customFormat="1" ht="14.1" customHeight="1" x14ac:dyDescent="0.2">
      <c r="A2018" s="484"/>
      <c r="B2018" s="494" t="s">
        <v>4971</v>
      </c>
      <c r="C2018" s="484"/>
      <c r="D2018" s="493" t="str">
        <f t="shared" si="71"/>
        <v>ILED REPL 52</v>
      </c>
      <c r="F2018" s="493" t="str">
        <f t="shared" si="72"/>
        <v>LED, Linear Replacements 52 watts</v>
      </c>
      <c r="K2018" s="493">
        <f t="shared" si="73"/>
        <v>52</v>
      </c>
      <c r="L2018" s="495">
        <f t="shared" si="74"/>
        <v>52</v>
      </c>
      <c r="M2018" s="496"/>
    </row>
    <row r="2019" spans="1:13" s="493" customFormat="1" ht="14.1" customHeight="1" x14ac:dyDescent="0.2">
      <c r="A2019" s="484"/>
      <c r="B2019" s="494" t="s">
        <v>4971</v>
      </c>
      <c r="C2019" s="484"/>
      <c r="D2019" s="493" t="str">
        <f t="shared" si="71"/>
        <v>ILED REPL 53</v>
      </c>
      <c r="F2019" s="493" t="str">
        <f t="shared" si="72"/>
        <v>LED, Linear Replacements 53 watts</v>
      </c>
      <c r="K2019" s="493">
        <f t="shared" si="73"/>
        <v>53</v>
      </c>
      <c r="L2019" s="495">
        <f t="shared" si="74"/>
        <v>53</v>
      </c>
      <c r="M2019" s="496"/>
    </row>
    <row r="2020" spans="1:13" s="493" customFormat="1" ht="14.1" customHeight="1" x14ac:dyDescent="0.2">
      <c r="A2020" s="484"/>
      <c r="B2020" s="494" t="s">
        <v>4971</v>
      </c>
      <c r="C2020" s="484"/>
      <c r="D2020" s="493" t="str">
        <f t="shared" si="71"/>
        <v>ILED REPL 54</v>
      </c>
      <c r="F2020" s="493" t="str">
        <f t="shared" si="72"/>
        <v>LED, Linear Replacements 54 watts</v>
      </c>
      <c r="K2020" s="493">
        <f t="shared" si="73"/>
        <v>54</v>
      </c>
      <c r="L2020" s="495">
        <f t="shared" si="74"/>
        <v>54</v>
      </c>
      <c r="M2020" s="496"/>
    </row>
    <row r="2021" spans="1:13" s="493" customFormat="1" ht="14.1" customHeight="1" x14ac:dyDescent="0.2">
      <c r="A2021" s="484"/>
      <c r="B2021" s="494" t="s">
        <v>4971</v>
      </c>
      <c r="C2021" s="484"/>
      <c r="D2021" s="493" t="str">
        <f t="shared" si="71"/>
        <v>ILED REPL 55</v>
      </c>
      <c r="F2021" s="493" t="str">
        <f t="shared" si="72"/>
        <v>LED, Linear Replacements 55 watts</v>
      </c>
      <c r="K2021" s="493">
        <f t="shared" si="73"/>
        <v>55</v>
      </c>
      <c r="L2021" s="495">
        <f t="shared" si="74"/>
        <v>55</v>
      </c>
      <c r="M2021" s="496"/>
    </row>
    <row r="2022" spans="1:13" s="493" customFormat="1" ht="14.1" customHeight="1" x14ac:dyDescent="0.2">
      <c r="A2022" s="484"/>
      <c r="B2022" s="494" t="s">
        <v>4971</v>
      </c>
      <c r="C2022" s="484"/>
      <c r="D2022" s="493" t="str">
        <f t="shared" si="71"/>
        <v>ILED REPL 56</v>
      </c>
      <c r="F2022" s="493" t="str">
        <f t="shared" si="72"/>
        <v>LED, Linear Replacements 56 watts</v>
      </c>
      <c r="K2022" s="493">
        <f t="shared" si="73"/>
        <v>56</v>
      </c>
      <c r="L2022" s="495">
        <f t="shared" si="74"/>
        <v>56</v>
      </c>
      <c r="M2022" s="496"/>
    </row>
    <row r="2023" spans="1:13" s="493" customFormat="1" ht="14.1" customHeight="1" x14ac:dyDescent="0.2">
      <c r="A2023" s="484"/>
      <c r="B2023" s="494" t="s">
        <v>4971</v>
      </c>
      <c r="C2023" s="484"/>
      <c r="D2023" s="493" t="str">
        <f t="shared" si="71"/>
        <v>ILED REPL 57</v>
      </c>
      <c r="F2023" s="493" t="str">
        <f t="shared" si="72"/>
        <v>LED, Linear Replacements 57 watts</v>
      </c>
      <c r="K2023" s="493">
        <f t="shared" si="73"/>
        <v>57</v>
      </c>
      <c r="L2023" s="495">
        <f t="shared" si="74"/>
        <v>57</v>
      </c>
      <c r="M2023" s="496"/>
    </row>
    <row r="2024" spans="1:13" s="493" customFormat="1" ht="14.1" customHeight="1" x14ac:dyDescent="0.2">
      <c r="A2024" s="484"/>
      <c r="B2024" s="494" t="s">
        <v>4971</v>
      </c>
      <c r="C2024" s="484"/>
      <c r="D2024" s="493" t="str">
        <f t="shared" si="71"/>
        <v>ILED REPL 58</v>
      </c>
      <c r="F2024" s="493" t="str">
        <f t="shared" si="72"/>
        <v>LED, Linear Replacements 58 watts</v>
      </c>
      <c r="K2024" s="493">
        <f t="shared" si="73"/>
        <v>58</v>
      </c>
      <c r="L2024" s="495">
        <f t="shared" si="74"/>
        <v>58</v>
      </c>
      <c r="M2024" s="496"/>
    </row>
    <row r="2025" spans="1:13" s="493" customFormat="1" ht="14.1" customHeight="1" x14ac:dyDescent="0.2">
      <c r="A2025" s="484"/>
      <c r="B2025" s="494" t="s">
        <v>4971</v>
      </c>
      <c r="C2025" s="484"/>
      <c r="D2025" s="493" t="str">
        <f t="shared" si="71"/>
        <v>ILED REPL 59</v>
      </c>
      <c r="F2025" s="493" t="str">
        <f t="shared" si="72"/>
        <v>LED, Linear Replacements 59 watts</v>
      </c>
      <c r="K2025" s="493">
        <f t="shared" si="73"/>
        <v>59</v>
      </c>
      <c r="L2025" s="495">
        <f t="shared" si="74"/>
        <v>59</v>
      </c>
      <c r="M2025" s="496"/>
    </row>
    <row r="2026" spans="1:13" s="493" customFormat="1" ht="14.1" customHeight="1" x14ac:dyDescent="0.2">
      <c r="A2026" s="484"/>
      <c r="B2026" s="494" t="s">
        <v>4971</v>
      </c>
      <c r="C2026" s="484"/>
      <c r="D2026" s="493" t="str">
        <f t="shared" si="71"/>
        <v>ILED REPL 60</v>
      </c>
      <c r="F2026" s="493" t="str">
        <f t="shared" si="72"/>
        <v>LED, Linear Replacements 60 watts</v>
      </c>
      <c r="K2026" s="493">
        <f t="shared" si="73"/>
        <v>60</v>
      </c>
      <c r="L2026" s="495">
        <f t="shared" si="74"/>
        <v>60</v>
      </c>
      <c r="M2026" s="496"/>
    </row>
    <row r="2027" spans="1:13" s="493" customFormat="1" ht="14.1" customHeight="1" x14ac:dyDescent="0.2">
      <c r="A2027" s="484"/>
      <c r="B2027" s="494" t="s">
        <v>4971</v>
      </c>
      <c r="C2027" s="484"/>
      <c r="D2027" s="493" t="str">
        <f t="shared" si="71"/>
        <v>ILED REPL 61</v>
      </c>
      <c r="F2027" s="493" t="str">
        <f t="shared" si="72"/>
        <v>LED, Linear Replacements 61 watts</v>
      </c>
      <c r="K2027" s="493">
        <f t="shared" si="73"/>
        <v>61</v>
      </c>
      <c r="L2027" s="495">
        <f t="shared" si="74"/>
        <v>61</v>
      </c>
      <c r="M2027" s="496"/>
    </row>
    <row r="2028" spans="1:13" s="493" customFormat="1" ht="14.1" customHeight="1" x14ac:dyDescent="0.2">
      <c r="A2028" s="484"/>
      <c r="B2028" s="494" t="s">
        <v>4971</v>
      </c>
      <c r="C2028" s="484"/>
      <c r="D2028" s="493" t="str">
        <f t="shared" si="71"/>
        <v>ILED REPL 62</v>
      </c>
      <c r="F2028" s="493" t="str">
        <f t="shared" si="72"/>
        <v>LED, Linear Replacements 62 watts</v>
      </c>
      <c r="K2028" s="493">
        <f t="shared" si="73"/>
        <v>62</v>
      </c>
      <c r="L2028" s="495">
        <f t="shared" si="74"/>
        <v>62</v>
      </c>
      <c r="M2028" s="496"/>
    </row>
    <row r="2029" spans="1:13" s="493" customFormat="1" ht="14.1" customHeight="1" x14ac:dyDescent="0.2">
      <c r="A2029" s="484"/>
      <c r="B2029" s="494" t="s">
        <v>4971</v>
      </c>
      <c r="C2029" s="484"/>
      <c r="D2029" s="493" t="str">
        <f t="shared" si="71"/>
        <v>ILED REPL 63</v>
      </c>
      <c r="F2029" s="493" t="str">
        <f t="shared" si="72"/>
        <v>LED, Linear Replacements 63 watts</v>
      </c>
      <c r="K2029" s="493">
        <f t="shared" si="73"/>
        <v>63</v>
      </c>
      <c r="L2029" s="495">
        <f t="shared" si="74"/>
        <v>63</v>
      </c>
      <c r="M2029" s="496"/>
    </row>
    <row r="2030" spans="1:13" s="493" customFormat="1" ht="14.1" customHeight="1" x14ac:dyDescent="0.2">
      <c r="A2030" s="484"/>
      <c r="B2030" s="494" t="s">
        <v>4971</v>
      </c>
      <c r="C2030" s="484"/>
      <c r="D2030" s="493" t="str">
        <f t="shared" si="71"/>
        <v>ILED REPL 64</v>
      </c>
      <c r="F2030" s="493" t="str">
        <f t="shared" si="72"/>
        <v>LED, Linear Replacements 64 watts</v>
      </c>
      <c r="K2030" s="493">
        <f t="shared" si="73"/>
        <v>64</v>
      </c>
      <c r="L2030" s="495">
        <f t="shared" si="74"/>
        <v>64</v>
      </c>
      <c r="M2030" s="496"/>
    </row>
    <row r="2031" spans="1:13" s="493" customFormat="1" ht="14.1" customHeight="1" x14ac:dyDescent="0.2">
      <c r="A2031" s="484"/>
      <c r="B2031" s="494" t="s">
        <v>4971</v>
      </c>
      <c r="C2031" s="484"/>
      <c r="D2031" s="493" t="str">
        <f t="shared" si="71"/>
        <v>ILED REPL 65</v>
      </c>
      <c r="F2031" s="493" t="str">
        <f t="shared" si="72"/>
        <v>LED, Linear Replacements 65 watts</v>
      </c>
      <c r="K2031" s="493">
        <f t="shared" si="73"/>
        <v>65</v>
      </c>
      <c r="L2031" s="495">
        <f t="shared" si="74"/>
        <v>65</v>
      </c>
      <c r="M2031" s="496"/>
    </row>
    <row r="2032" spans="1:13" s="493" customFormat="1" ht="14.1" customHeight="1" x14ac:dyDescent="0.2">
      <c r="A2032" s="484"/>
      <c r="B2032" s="494" t="s">
        <v>4971</v>
      </c>
      <c r="C2032" s="484"/>
      <c r="D2032" s="493" t="str">
        <f t="shared" si="71"/>
        <v>ILED REPL 66</v>
      </c>
      <c r="F2032" s="493" t="str">
        <f t="shared" si="72"/>
        <v>LED, Linear Replacements 66 watts</v>
      </c>
      <c r="K2032" s="493">
        <f t="shared" si="73"/>
        <v>66</v>
      </c>
      <c r="L2032" s="495">
        <f t="shared" si="74"/>
        <v>66</v>
      </c>
      <c r="M2032" s="496"/>
    </row>
    <row r="2033" spans="1:14" s="493" customFormat="1" ht="14.1" customHeight="1" x14ac:dyDescent="0.2">
      <c r="A2033" s="484"/>
      <c r="B2033" s="494" t="s">
        <v>4971</v>
      </c>
      <c r="C2033" s="484"/>
      <c r="D2033" s="493" t="str">
        <f t="shared" si="71"/>
        <v>ILED REPL 67</v>
      </c>
      <c r="F2033" s="493" t="str">
        <f t="shared" si="72"/>
        <v>LED, Linear Replacements 67 watts</v>
      </c>
      <c r="K2033" s="493">
        <f t="shared" si="73"/>
        <v>67</v>
      </c>
      <c r="L2033" s="495">
        <f t="shared" si="74"/>
        <v>67</v>
      </c>
      <c r="M2033" s="496"/>
    </row>
    <row r="2034" spans="1:14" s="493" customFormat="1" ht="14.1" customHeight="1" x14ac:dyDescent="0.2">
      <c r="A2034" s="484"/>
      <c r="B2034" s="494" t="s">
        <v>4971</v>
      </c>
      <c r="C2034" s="484"/>
      <c r="D2034" s="493" t="str">
        <f t="shared" si="71"/>
        <v>ILED REPL 68</v>
      </c>
      <c r="F2034" s="493" t="str">
        <f t="shared" si="72"/>
        <v>LED, Linear Replacements 68 watts</v>
      </c>
      <c r="K2034" s="493">
        <f t="shared" si="73"/>
        <v>68</v>
      </c>
      <c r="L2034" s="495">
        <f t="shared" si="74"/>
        <v>68</v>
      </c>
      <c r="M2034" s="496"/>
    </row>
    <row r="2035" spans="1:14" s="493" customFormat="1" ht="14.1" customHeight="1" x14ac:dyDescent="0.2">
      <c r="A2035" s="484"/>
      <c r="B2035" s="494" t="s">
        <v>4971</v>
      </c>
      <c r="C2035" s="484"/>
      <c r="D2035" s="493" t="str">
        <f t="shared" si="71"/>
        <v>ILED REPL 69</v>
      </c>
      <c r="F2035" s="493" t="str">
        <f t="shared" si="72"/>
        <v>LED, Linear Replacements 69 watts</v>
      </c>
      <c r="K2035" s="493">
        <f t="shared" si="73"/>
        <v>69</v>
      </c>
      <c r="L2035" s="495">
        <f t="shared" si="74"/>
        <v>69</v>
      </c>
      <c r="M2035" s="496" t="str">
        <f t="shared" ref="M2035:M2066" si="75">B2035</f>
        <v>LED  Linear Replacements</v>
      </c>
      <c r="N2035" s="493" t="str">
        <f t="shared" ref="N2035:N2066" si="76">MID(D2035,3,1)</f>
        <v>E</v>
      </c>
    </row>
    <row r="2036" spans="1:14" s="493" customFormat="1" ht="14.1" customHeight="1" x14ac:dyDescent="0.2">
      <c r="A2036" s="484"/>
      <c r="B2036" s="494" t="s">
        <v>4971</v>
      </c>
      <c r="C2036" s="484"/>
      <c r="D2036" s="493" t="str">
        <f t="shared" ref="D2036:D2086" si="77">"ILED REPL "&amp;L2036</f>
        <v>ILED REPL 70</v>
      </c>
      <c r="F2036" s="493" t="str">
        <f t="shared" ref="F2036:F2086" si="78">"LED, Linear Replacements "&amp;L2036&amp;" watts"</f>
        <v>LED, Linear Replacements 70 watts</v>
      </c>
      <c r="K2036" s="493">
        <f t="shared" ref="K2036:K2086" si="79">L2036</f>
        <v>70</v>
      </c>
      <c r="L2036" s="495">
        <f t="shared" si="74"/>
        <v>70</v>
      </c>
      <c r="M2036" s="496" t="str">
        <f t="shared" si="75"/>
        <v>LED  Linear Replacements</v>
      </c>
      <c r="N2036" s="493" t="str">
        <f t="shared" si="76"/>
        <v>E</v>
      </c>
    </row>
    <row r="2037" spans="1:14" s="493" customFormat="1" ht="14.1" customHeight="1" x14ac:dyDescent="0.2">
      <c r="A2037" s="484"/>
      <c r="B2037" s="494" t="s">
        <v>4971</v>
      </c>
      <c r="C2037" s="484"/>
      <c r="D2037" s="493" t="str">
        <f t="shared" si="77"/>
        <v>ILED REPL 71</v>
      </c>
      <c r="F2037" s="493" t="str">
        <f t="shared" si="78"/>
        <v>LED, Linear Replacements 71 watts</v>
      </c>
      <c r="K2037" s="493">
        <f t="shared" si="79"/>
        <v>71</v>
      </c>
      <c r="L2037" s="495">
        <f t="shared" ref="L2037:L2086" si="80">L2036+1</f>
        <v>71</v>
      </c>
      <c r="M2037" s="496" t="str">
        <f t="shared" si="75"/>
        <v>LED  Linear Replacements</v>
      </c>
      <c r="N2037" s="493" t="str">
        <f t="shared" si="76"/>
        <v>E</v>
      </c>
    </row>
    <row r="2038" spans="1:14" s="493" customFormat="1" ht="14.1" customHeight="1" x14ac:dyDescent="0.2">
      <c r="A2038" s="484"/>
      <c r="B2038" s="494" t="s">
        <v>4971</v>
      </c>
      <c r="C2038" s="484"/>
      <c r="D2038" s="493" t="str">
        <f t="shared" si="77"/>
        <v>ILED REPL 72</v>
      </c>
      <c r="F2038" s="493" t="str">
        <f t="shared" si="78"/>
        <v>LED, Linear Replacements 72 watts</v>
      </c>
      <c r="K2038" s="493">
        <f t="shared" si="79"/>
        <v>72</v>
      </c>
      <c r="L2038" s="495">
        <f t="shared" si="80"/>
        <v>72</v>
      </c>
      <c r="M2038" s="496" t="str">
        <f t="shared" si="75"/>
        <v>LED  Linear Replacements</v>
      </c>
      <c r="N2038" s="493" t="str">
        <f t="shared" si="76"/>
        <v>E</v>
      </c>
    </row>
    <row r="2039" spans="1:14" s="493" customFormat="1" ht="14.1" customHeight="1" x14ac:dyDescent="0.2">
      <c r="A2039" s="484"/>
      <c r="B2039" s="494" t="s">
        <v>4971</v>
      </c>
      <c r="C2039" s="484"/>
      <c r="D2039" s="493" t="str">
        <f t="shared" si="77"/>
        <v>ILED REPL 73</v>
      </c>
      <c r="F2039" s="493" t="str">
        <f t="shared" si="78"/>
        <v>LED, Linear Replacements 73 watts</v>
      </c>
      <c r="K2039" s="493">
        <f t="shared" si="79"/>
        <v>73</v>
      </c>
      <c r="L2039" s="495">
        <f t="shared" si="80"/>
        <v>73</v>
      </c>
      <c r="M2039" s="496" t="str">
        <f t="shared" si="75"/>
        <v>LED  Linear Replacements</v>
      </c>
      <c r="N2039" s="493" t="str">
        <f t="shared" si="76"/>
        <v>E</v>
      </c>
    </row>
    <row r="2040" spans="1:14" s="493" customFormat="1" ht="14.1" customHeight="1" x14ac:dyDescent="0.2">
      <c r="A2040" s="484"/>
      <c r="B2040" s="494" t="s">
        <v>4971</v>
      </c>
      <c r="C2040" s="484"/>
      <c r="D2040" s="493" t="str">
        <f t="shared" si="77"/>
        <v>ILED REPL 74</v>
      </c>
      <c r="F2040" s="493" t="str">
        <f t="shared" si="78"/>
        <v>LED, Linear Replacements 74 watts</v>
      </c>
      <c r="K2040" s="493">
        <f t="shared" si="79"/>
        <v>74</v>
      </c>
      <c r="L2040" s="495">
        <f t="shared" si="80"/>
        <v>74</v>
      </c>
      <c r="M2040" s="496" t="str">
        <f t="shared" si="75"/>
        <v>LED  Linear Replacements</v>
      </c>
      <c r="N2040" s="493" t="str">
        <f t="shared" si="76"/>
        <v>E</v>
      </c>
    </row>
    <row r="2041" spans="1:14" s="493" customFormat="1" ht="14.1" customHeight="1" x14ac:dyDescent="0.2">
      <c r="A2041" s="484"/>
      <c r="B2041" s="494" t="s">
        <v>4971</v>
      </c>
      <c r="C2041" s="484"/>
      <c r="D2041" s="493" t="str">
        <f t="shared" si="77"/>
        <v>ILED REPL 75</v>
      </c>
      <c r="F2041" s="493" t="str">
        <f t="shared" si="78"/>
        <v>LED, Linear Replacements 75 watts</v>
      </c>
      <c r="K2041" s="493">
        <f t="shared" si="79"/>
        <v>75</v>
      </c>
      <c r="L2041" s="495">
        <f t="shared" si="80"/>
        <v>75</v>
      </c>
      <c r="M2041" s="496" t="str">
        <f t="shared" si="75"/>
        <v>LED  Linear Replacements</v>
      </c>
      <c r="N2041" s="493" t="str">
        <f t="shared" si="76"/>
        <v>E</v>
      </c>
    </row>
    <row r="2042" spans="1:14" s="493" customFormat="1" ht="14.1" customHeight="1" x14ac:dyDescent="0.2">
      <c r="A2042" s="484"/>
      <c r="B2042" s="494" t="s">
        <v>4971</v>
      </c>
      <c r="C2042" s="484"/>
      <c r="D2042" s="493" t="str">
        <f t="shared" si="77"/>
        <v>ILED REPL 76</v>
      </c>
      <c r="F2042" s="493" t="str">
        <f t="shared" si="78"/>
        <v>LED, Linear Replacements 76 watts</v>
      </c>
      <c r="K2042" s="493">
        <f t="shared" si="79"/>
        <v>76</v>
      </c>
      <c r="L2042" s="495">
        <f t="shared" si="80"/>
        <v>76</v>
      </c>
      <c r="M2042" s="496" t="str">
        <f t="shared" si="75"/>
        <v>LED  Linear Replacements</v>
      </c>
      <c r="N2042" s="493" t="str">
        <f t="shared" si="76"/>
        <v>E</v>
      </c>
    </row>
    <row r="2043" spans="1:14" s="493" customFormat="1" ht="14.1" customHeight="1" x14ac:dyDescent="0.2">
      <c r="A2043" s="484"/>
      <c r="B2043" s="494" t="s">
        <v>4971</v>
      </c>
      <c r="C2043" s="484"/>
      <c r="D2043" s="493" t="str">
        <f t="shared" si="77"/>
        <v>ILED REPL 77</v>
      </c>
      <c r="F2043" s="493" t="str">
        <f t="shared" si="78"/>
        <v>LED, Linear Replacements 77 watts</v>
      </c>
      <c r="K2043" s="493">
        <f t="shared" si="79"/>
        <v>77</v>
      </c>
      <c r="L2043" s="495">
        <f t="shared" si="80"/>
        <v>77</v>
      </c>
      <c r="M2043" s="496" t="str">
        <f t="shared" si="75"/>
        <v>LED  Linear Replacements</v>
      </c>
      <c r="N2043" s="493" t="str">
        <f t="shared" si="76"/>
        <v>E</v>
      </c>
    </row>
    <row r="2044" spans="1:14" s="493" customFormat="1" ht="14.1" customHeight="1" x14ac:dyDescent="0.2">
      <c r="A2044" s="484"/>
      <c r="B2044" s="494" t="s">
        <v>4971</v>
      </c>
      <c r="C2044" s="484"/>
      <c r="D2044" s="493" t="str">
        <f t="shared" si="77"/>
        <v>ILED REPL 78</v>
      </c>
      <c r="F2044" s="493" t="str">
        <f t="shared" si="78"/>
        <v>LED, Linear Replacements 78 watts</v>
      </c>
      <c r="K2044" s="493">
        <f t="shared" si="79"/>
        <v>78</v>
      </c>
      <c r="L2044" s="495">
        <f t="shared" si="80"/>
        <v>78</v>
      </c>
      <c r="M2044" s="496" t="str">
        <f t="shared" si="75"/>
        <v>LED  Linear Replacements</v>
      </c>
      <c r="N2044" s="493" t="str">
        <f t="shared" si="76"/>
        <v>E</v>
      </c>
    </row>
    <row r="2045" spans="1:14" s="493" customFormat="1" ht="14.1" customHeight="1" x14ac:dyDescent="0.2">
      <c r="A2045" s="484"/>
      <c r="B2045" s="494" t="s">
        <v>4971</v>
      </c>
      <c r="C2045" s="484"/>
      <c r="D2045" s="493" t="str">
        <f t="shared" si="77"/>
        <v>ILED REPL 79</v>
      </c>
      <c r="F2045" s="493" t="str">
        <f t="shared" si="78"/>
        <v>LED, Linear Replacements 79 watts</v>
      </c>
      <c r="K2045" s="493">
        <f t="shared" si="79"/>
        <v>79</v>
      </c>
      <c r="L2045" s="495">
        <f t="shared" si="80"/>
        <v>79</v>
      </c>
      <c r="M2045" s="496" t="str">
        <f t="shared" si="75"/>
        <v>LED  Linear Replacements</v>
      </c>
      <c r="N2045" s="493" t="str">
        <f t="shared" si="76"/>
        <v>E</v>
      </c>
    </row>
    <row r="2046" spans="1:14" s="493" customFormat="1" ht="14.1" customHeight="1" x14ac:dyDescent="0.2">
      <c r="A2046" s="484"/>
      <c r="B2046" s="494" t="s">
        <v>4971</v>
      </c>
      <c r="C2046" s="484"/>
      <c r="D2046" s="493" t="str">
        <f t="shared" si="77"/>
        <v>ILED REPL 80</v>
      </c>
      <c r="F2046" s="493" t="str">
        <f t="shared" si="78"/>
        <v>LED, Linear Replacements 80 watts</v>
      </c>
      <c r="K2046" s="493">
        <f t="shared" si="79"/>
        <v>80</v>
      </c>
      <c r="L2046" s="495">
        <f t="shared" si="80"/>
        <v>80</v>
      </c>
      <c r="M2046" s="496" t="str">
        <f t="shared" si="75"/>
        <v>LED  Linear Replacements</v>
      </c>
      <c r="N2046" s="493" t="str">
        <f t="shared" si="76"/>
        <v>E</v>
      </c>
    </row>
    <row r="2047" spans="1:14" s="493" customFormat="1" ht="14.1" customHeight="1" x14ac:dyDescent="0.2">
      <c r="A2047" s="484"/>
      <c r="B2047" s="494" t="s">
        <v>4971</v>
      </c>
      <c r="C2047" s="484"/>
      <c r="D2047" s="493" t="str">
        <f t="shared" si="77"/>
        <v>ILED REPL 81</v>
      </c>
      <c r="F2047" s="493" t="str">
        <f t="shared" si="78"/>
        <v>LED, Linear Replacements 81 watts</v>
      </c>
      <c r="K2047" s="493">
        <f t="shared" si="79"/>
        <v>81</v>
      </c>
      <c r="L2047" s="495">
        <f t="shared" si="80"/>
        <v>81</v>
      </c>
      <c r="M2047" s="496" t="str">
        <f t="shared" si="75"/>
        <v>LED  Linear Replacements</v>
      </c>
      <c r="N2047" s="493" t="str">
        <f t="shared" si="76"/>
        <v>E</v>
      </c>
    </row>
    <row r="2048" spans="1:14" s="493" customFormat="1" ht="14.1" customHeight="1" x14ac:dyDescent="0.2">
      <c r="A2048" s="484"/>
      <c r="B2048" s="494" t="s">
        <v>4971</v>
      </c>
      <c r="C2048" s="484"/>
      <c r="D2048" s="493" t="str">
        <f t="shared" si="77"/>
        <v>ILED REPL 82</v>
      </c>
      <c r="F2048" s="493" t="str">
        <f t="shared" si="78"/>
        <v>LED, Linear Replacements 82 watts</v>
      </c>
      <c r="K2048" s="493">
        <f t="shared" si="79"/>
        <v>82</v>
      </c>
      <c r="L2048" s="495">
        <f t="shared" si="80"/>
        <v>82</v>
      </c>
      <c r="M2048" s="496" t="str">
        <f t="shared" si="75"/>
        <v>LED  Linear Replacements</v>
      </c>
      <c r="N2048" s="493" t="str">
        <f t="shared" si="76"/>
        <v>E</v>
      </c>
    </row>
    <row r="2049" spans="1:14" s="493" customFormat="1" ht="14.1" customHeight="1" x14ac:dyDescent="0.2">
      <c r="A2049" s="484"/>
      <c r="B2049" s="494" t="s">
        <v>4971</v>
      </c>
      <c r="C2049" s="484"/>
      <c r="D2049" s="493" t="str">
        <f t="shared" si="77"/>
        <v>ILED REPL 83</v>
      </c>
      <c r="F2049" s="493" t="str">
        <f t="shared" si="78"/>
        <v>LED, Linear Replacements 83 watts</v>
      </c>
      <c r="K2049" s="493">
        <f t="shared" si="79"/>
        <v>83</v>
      </c>
      <c r="L2049" s="495">
        <f t="shared" si="80"/>
        <v>83</v>
      </c>
      <c r="M2049" s="496" t="str">
        <f t="shared" si="75"/>
        <v>LED  Linear Replacements</v>
      </c>
      <c r="N2049" s="493" t="str">
        <f t="shared" si="76"/>
        <v>E</v>
      </c>
    </row>
    <row r="2050" spans="1:14" s="493" customFormat="1" ht="14.1" customHeight="1" x14ac:dyDescent="0.2">
      <c r="A2050" s="484"/>
      <c r="B2050" s="494" t="s">
        <v>4971</v>
      </c>
      <c r="C2050" s="484"/>
      <c r="D2050" s="493" t="str">
        <f t="shared" si="77"/>
        <v>ILED REPL 84</v>
      </c>
      <c r="F2050" s="493" t="str">
        <f t="shared" si="78"/>
        <v>LED, Linear Replacements 84 watts</v>
      </c>
      <c r="K2050" s="493">
        <f t="shared" si="79"/>
        <v>84</v>
      </c>
      <c r="L2050" s="495">
        <f t="shared" si="80"/>
        <v>84</v>
      </c>
      <c r="M2050" s="496" t="str">
        <f t="shared" si="75"/>
        <v>LED  Linear Replacements</v>
      </c>
      <c r="N2050" s="493" t="str">
        <f t="shared" si="76"/>
        <v>E</v>
      </c>
    </row>
    <row r="2051" spans="1:14" s="493" customFormat="1" ht="14.1" customHeight="1" x14ac:dyDescent="0.2">
      <c r="A2051" s="484"/>
      <c r="B2051" s="494" t="s">
        <v>4971</v>
      </c>
      <c r="C2051" s="484"/>
      <c r="D2051" s="493" t="str">
        <f t="shared" si="77"/>
        <v>ILED REPL 85</v>
      </c>
      <c r="F2051" s="493" t="str">
        <f t="shared" si="78"/>
        <v>LED, Linear Replacements 85 watts</v>
      </c>
      <c r="K2051" s="493">
        <f t="shared" si="79"/>
        <v>85</v>
      </c>
      <c r="L2051" s="495">
        <f t="shared" si="80"/>
        <v>85</v>
      </c>
      <c r="M2051" s="496" t="str">
        <f t="shared" si="75"/>
        <v>LED  Linear Replacements</v>
      </c>
      <c r="N2051" s="493" t="str">
        <f t="shared" si="76"/>
        <v>E</v>
      </c>
    </row>
    <row r="2052" spans="1:14" s="493" customFormat="1" ht="14.1" customHeight="1" x14ac:dyDescent="0.2">
      <c r="A2052" s="484"/>
      <c r="B2052" s="494" t="s">
        <v>4971</v>
      </c>
      <c r="C2052" s="484"/>
      <c r="D2052" s="493" t="str">
        <f t="shared" si="77"/>
        <v>ILED REPL 86</v>
      </c>
      <c r="F2052" s="493" t="str">
        <f t="shared" si="78"/>
        <v>LED, Linear Replacements 86 watts</v>
      </c>
      <c r="K2052" s="493">
        <f t="shared" si="79"/>
        <v>86</v>
      </c>
      <c r="L2052" s="495">
        <f t="shared" si="80"/>
        <v>86</v>
      </c>
      <c r="M2052" s="496" t="str">
        <f t="shared" si="75"/>
        <v>LED  Linear Replacements</v>
      </c>
      <c r="N2052" s="493" t="str">
        <f t="shared" si="76"/>
        <v>E</v>
      </c>
    </row>
    <row r="2053" spans="1:14" s="493" customFormat="1" ht="14.1" customHeight="1" x14ac:dyDescent="0.2">
      <c r="A2053" s="484"/>
      <c r="B2053" s="494" t="s">
        <v>4971</v>
      </c>
      <c r="C2053" s="484"/>
      <c r="D2053" s="493" t="str">
        <f t="shared" si="77"/>
        <v>ILED REPL 87</v>
      </c>
      <c r="F2053" s="493" t="str">
        <f t="shared" si="78"/>
        <v>LED, Linear Replacements 87 watts</v>
      </c>
      <c r="K2053" s="493">
        <f t="shared" si="79"/>
        <v>87</v>
      </c>
      <c r="L2053" s="495">
        <f t="shared" si="80"/>
        <v>87</v>
      </c>
      <c r="M2053" s="496" t="str">
        <f t="shared" si="75"/>
        <v>LED  Linear Replacements</v>
      </c>
      <c r="N2053" s="493" t="str">
        <f t="shared" si="76"/>
        <v>E</v>
      </c>
    </row>
    <row r="2054" spans="1:14" s="493" customFormat="1" ht="14.1" customHeight="1" x14ac:dyDescent="0.2">
      <c r="A2054" s="484"/>
      <c r="B2054" s="494" t="s">
        <v>4971</v>
      </c>
      <c r="C2054" s="484"/>
      <c r="D2054" s="493" t="str">
        <f t="shared" si="77"/>
        <v>ILED REPL 88</v>
      </c>
      <c r="F2054" s="493" t="str">
        <f t="shared" si="78"/>
        <v>LED, Linear Replacements 88 watts</v>
      </c>
      <c r="K2054" s="493">
        <f t="shared" si="79"/>
        <v>88</v>
      </c>
      <c r="L2054" s="495">
        <f t="shared" si="80"/>
        <v>88</v>
      </c>
      <c r="M2054" s="496" t="str">
        <f t="shared" si="75"/>
        <v>LED  Linear Replacements</v>
      </c>
      <c r="N2054" s="493" t="str">
        <f t="shared" si="76"/>
        <v>E</v>
      </c>
    </row>
    <row r="2055" spans="1:14" s="493" customFormat="1" ht="14.1" customHeight="1" x14ac:dyDescent="0.2">
      <c r="A2055" s="484"/>
      <c r="B2055" s="494" t="s">
        <v>4971</v>
      </c>
      <c r="C2055" s="484"/>
      <c r="D2055" s="493" t="str">
        <f t="shared" si="77"/>
        <v>ILED REPL 89</v>
      </c>
      <c r="F2055" s="493" t="str">
        <f t="shared" si="78"/>
        <v>LED, Linear Replacements 89 watts</v>
      </c>
      <c r="K2055" s="493">
        <f t="shared" si="79"/>
        <v>89</v>
      </c>
      <c r="L2055" s="495">
        <f t="shared" si="80"/>
        <v>89</v>
      </c>
      <c r="M2055" s="496" t="str">
        <f t="shared" si="75"/>
        <v>LED  Linear Replacements</v>
      </c>
      <c r="N2055" s="493" t="str">
        <f t="shared" si="76"/>
        <v>E</v>
      </c>
    </row>
    <row r="2056" spans="1:14" s="493" customFormat="1" ht="14.1" customHeight="1" x14ac:dyDescent="0.2">
      <c r="A2056" s="484"/>
      <c r="B2056" s="494" t="s">
        <v>4971</v>
      </c>
      <c r="C2056" s="484"/>
      <c r="D2056" s="493" t="str">
        <f t="shared" si="77"/>
        <v>ILED REPL 90</v>
      </c>
      <c r="F2056" s="493" t="str">
        <f t="shared" si="78"/>
        <v>LED, Linear Replacements 90 watts</v>
      </c>
      <c r="K2056" s="493">
        <f t="shared" si="79"/>
        <v>90</v>
      </c>
      <c r="L2056" s="495">
        <f t="shared" si="80"/>
        <v>90</v>
      </c>
      <c r="M2056" s="496" t="str">
        <f t="shared" si="75"/>
        <v>LED  Linear Replacements</v>
      </c>
      <c r="N2056" s="493" t="str">
        <f t="shared" si="76"/>
        <v>E</v>
      </c>
    </row>
    <row r="2057" spans="1:14" s="493" customFormat="1" ht="14.1" customHeight="1" x14ac:dyDescent="0.2">
      <c r="A2057" s="484"/>
      <c r="B2057" s="494" t="s">
        <v>4971</v>
      </c>
      <c r="C2057" s="484"/>
      <c r="D2057" s="493" t="str">
        <f t="shared" si="77"/>
        <v>ILED REPL 91</v>
      </c>
      <c r="F2057" s="493" t="str">
        <f t="shared" si="78"/>
        <v>LED, Linear Replacements 91 watts</v>
      </c>
      <c r="K2057" s="493">
        <f t="shared" si="79"/>
        <v>91</v>
      </c>
      <c r="L2057" s="495">
        <f t="shared" si="80"/>
        <v>91</v>
      </c>
      <c r="M2057" s="496" t="str">
        <f t="shared" si="75"/>
        <v>LED  Linear Replacements</v>
      </c>
      <c r="N2057" s="493" t="str">
        <f t="shared" si="76"/>
        <v>E</v>
      </c>
    </row>
    <row r="2058" spans="1:14" s="493" customFormat="1" ht="14.1" customHeight="1" x14ac:dyDescent="0.2">
      <c r="A2058" s="484"/>
      <c r="B2058" s="494" t="s">
        <v>4971</v>
      </c>
      <c r="C2058" s="484"/>
      <c r="D2058" s="493" t="str">
        <f t="shared" si="77"/>
        <v>ILED REPL 92</v>
      </c>
      <c r="F2058" s="493" t="str">
        <f t="shared" si="78"/>
        <v>LED, Linear Replacements 92 watts</v>
      </c>
      <c r="K2058" s="493">
        <f t="shared" si="79"/>
        <v>92</v>
      </c>
      <c r="L2058" s="495">
        <f t="shared" si="80"/>
        <v>92</v>
      </c>
      <c r="M2058" s="496" t="str">
        <f t="shared" si="75"/>
        <v>LED  Linear Replacements</v>
      </c>
      <c r="N2058" s="493" t="str">
        <f t="shared" si="76"/>
        <v>E</v>
      </c>
    </row>
    <row r="2059" spans="1:14" s="493" customFormat="1" ht="14.1" customHeight="1" x14ac:dyDescent="0.2">
      <c r="A2059" s="484"/>
      <c r="B2059" s="494" t="s">
        <v>4971</v>
      </c>
      <c r="C2059" s="484"/>
      <c r="D2059" s="493" t="str">
        <f t="shared" si="77"/>
        <v>ILED REPL 93</v>
      </c>
      <c r="F2059" s="493" t="str">
        <f t="shared" si="78"/>
        <v>LED, Linear Replacements 93 watts</v>
      </c>
      <c r="K2059" s="493">
        <f t="shared" si="79"/>
        <v>93</v>
      </c>
      <c r="L2059" s="495">
        <f t="shared" si="80"/>
        <v>93</v>
      </c>
      <c r="M2059" s="496" t="str">
        <f t="shared" si="75"/>
        <v>LED  Linear Replacements</v>
      </c>
      <c r="N2059" s="493" t="str">
        <f t="shared" si="76"/>
        <v>E</v>
      </c>
    </row>
    <row r="2060" spans="1:14" s="493" customFormat="1" ht="14.1" customHeight="1" x14ac:dyDescent="0.2">
      <c r="A2060" s="484"/>
      <c r="B2060" s="494" t="s">
        <v>4971</v>
      </c>
      <c r="C2060" s="484"/>
      <c r="D2060" s="493" t="str">
        <f t="shared" si="77"/>
        <v>ILED REPL 94</v>
      </c>
      <c r="F2060" s="493" t="str">
        <f t="shared" si="78"/>
        <v>LED, Linear Replacements 94 watts</v>
      </c>
      <c r="K2060" s="493">
        <f t="shared" si="79"/>
        <v>94</v>
      </c>
      <c r="L2060" s="495">
        <f t="shared" si="80"/>
        <v>94</v>
      </c>
      <c r="M2060" s="496" t="str">
        <f t="shared" si="75"/>
        <v>LED  Linear Replacements</v>
      </c>
      <c r="N2060" s="493" t="str">
        <f t="shared" si="76"/>
        <v>E</v>
      </c>
    </row>
    <row r="2061" spans="1:14" s="493" customFormat="1" ht="14.1" customHeight="1" x14ac:dyDescent="0.2">
      <c r="A2061" s="484"/>
      <c r="B2061" s="494" t="s">
        <v>4971</v>
      </c>
      <c r="C2061" s="484"/>
      <c r="D2061" s="493" t="str">
        <f t="shared" si="77"/>
        <v>ILED REPL 95</v>
      </c>
      <c r="F2061" s="493" t="str">
        <f t="shared" si="78"/>
        <v>LED, Linear Replacements 95 watts</v>
      </c>
      <c r="K2061" s="493">
        <f t="shared" si="79"/>
        <v>95</v>
      </c>
      <c r="L2061" s="495">
        <f t="shared" si="80"/>
        <v>95</v>
      </c>
      <c r="M2061" s="496" t="str">
        <f t="shared" si="75"/>
        <v>LED  Linear Replacements</v>
      </c>
      <c r="N2061" s="493" t="str">
        <f t="shared" si="76"/>
        <v>E</v>
      </c>
    </row>
    <row r="2062" spans="1:14" s="493" customFormat="1" ht="14.1" customHeight="1" x14ac:dyDescent="0.2">
      <c r="A2062" s="484"/>
      <c r="B2062" s="494" t="s">
        <v>4971</v>
      </c>
      <c r="C2062" s="484"/>
      <c r="D2062" s="493" t="str">
        <f t="shared" si="77"/>
        <v>ILED REPL 96</v>
      </c>
      <c r="F2062" s="493" t="str">
        <f t="shared" si="78"/>
        <v>LED, Linear Replacements 96 watts</v>
      </c>
      <c r="K2062" s="493">
        <f t="shared" si="79"/>
        <v>96</v>
      </c>
      <c r="L2062" s="495">
        <f t="shared" si="80"/>
        <v>96</v>
      </c>
      <c r="M2062" s="496" t="str">
        <f t="shared" si="75"/>
        <v>LED  Linear Replacements</v>
      </c>
      <c r="N2062" s="493" t="str">
        <f t="shared" si="76"/>
        <v>E</v>
      </c>
    </row>
    <row r="2063" spans="1:14" s="493" customFormat="1" ht="14.1" customHeight="1" x14ac:dyDescent="0.2">
      <c r="A2063" s="484"/>
      <c r="B2063" s="494" t="s">
        <v>4971</v>
      </c>
      <c r="C2063" s="484"/>
      <c r="D2063" s="493" t="str">
        <f t="shared" si="77"/>
        <v>ILED REPL 97</v>
      </c>
      <c r="F2063" s="493" t="str">
        <f t="shared" si="78"/>
        <v>LED, Linear Replacements 97 watts</v>
      </c>
      <c r="K2063" s="493">
        <f t="shared" si="79"/>
        <v>97</v>
      </c>
      <c r="L2063" s="495">
        <f t="shared" si="80"/>
        <v>97</v>
      </c>
      <c r="M2063" s="496" t="str">
        <f t="shared" si="75"/>
        <v>LED  Linear Replacements</v>
      </c>
      <c r="N2063" s="493" t="str">
        <f t="shared" si="76"/>
        <v>E</v>
      </c>
    </row>
    <row r="2064" spans="1:14" s="493" customFormat="1" ht="14.1" customHeight="1" x14ac:dyDescent="0.2">
      <c r="A2064" s="484"/>
      <c r="B2064" s="494" t="s">
        <v>4971</v>
      </c>
      <c r="C2064" s="484"/>
      <c r="D2064" s="493" t="str">
        <f t="shared" si="77"/>
        <v>ILED REPL 98</v>
      </c>
      <c r="F2064" s="493" t="str">
        <f t="shared" si="78"/>
        <v>LED, Linear Replacements 98 watts</v>
      </c>
      <c r="K2064" s="493">
        <f t="shared" si="79"/>
        <v>98</v>
      </c>
      <c r="L2064" s="495">
        <f t="shared" si="80"/>
        <v>98</v>
      </c>
      <c r="M2064" s="496" t="str">
        <f t="shared" si="75"/>
        <v>LED  Linear Replacements</v>
      </c>
      <c r="N2064" s="493" t="str">
        <f t="shared" si="76"/>
        <v>E</v>
      </c>
    </row>
    <row r="2065" spans="1:14" s="493" customFormat="1" ht="14.1" customHeight="1" x14ac:dyDescent="0.2">
      <c r="A2065" s="484"/>
      <c r="B2065" s="494" t="s">
        <v>4971</v>
      </c>
      <c r="C2065" s="484"/>
      <c r="D2065" s="493" t="str">
        <f t="shared" si="77"/>
        <v>ILED REPL 99</v>
      </c>
      <c r="F2065" s="493" t="str">
        <f t="shared" si="78"/>
        <v>LED, Linear Replacements 99 watts</v>
      </c>
      <c r="K2065" s="493">
        <f t="shared" si="79"/>
        <v>99</v>
      </c>
      <c r="L2065" s="495">
        <f t="shared" si="80"/>
        <v>99</v>
      </c>
      <c r="M2065" s="496" t="str">
        <f t="shared" si="75"/>
        <v>LED  Linear Replacements</v>
      </c>
      <c r="N2065" s="493" t="str">
        <f t="shared" si="76"/>
        <v>E</v>
      </c>
    </row>
    <row r="2066" spans="1:14" s="493" customFormat="1" ht="14.1" customHeight="1" x14ac:dyDescent="0.2">
      <c r="A2066" s="484"/>
      <c r="B2066" s="494" t="s">
        <v>4971</v>
      </c>
      <c r="C2066" s="484"/>
      <c r="D2066" s="493" t="str">
        <f t="shared" si="77"/>
        <v>ILED REPL 100</v>
      </c>
      <c r="F2066" s="493" t="str">
        <f t="shared" si="78"/>
        <v>LED, Linear Replacements 100 watts</v>
      </c>
      <c r="K2066" s="493">
        <f t="shared" si="79"/>
        <v>100</v>
      </c>
      <c r="L2066" s="495">
        <f t="shared" si="80"/>
        <v>100</v>
      </c>
      <c r="M2066" s="496" t="str">
        <f t="shared" si="75"/>
        <v>LED  Linear Replacements</v>
      </c>
      <c r="N2066" s="493" t="str">
        <f t="shared" si="76"/>
        <v>E</v>
      </c>
    </row>
    <row r="2067" spans="1:14" s="493" customFormat="1" ht="14.1" customHeight="1" x14ac:dyDescent="0.2">
      <c r="A2067" s="484"/>
      <c r="B2067" s="494" t="s">
        <v>4971</v>
      </c>
      <c r="C2067" s="484"/>
      <c r="D2067" s="493" t="str">
        <f t="shared" si="77"/>
        <v>ILED REPL 101</v>
      </c>
      <c r="F2067" s="493" t="str">
        <f t="shared" si="78"/>
        <v>LED, Linear Replacements 101 watts</v>
      </c>
      <c r="K2067" s="493">
        <f t="shared" si="79"/>
        <v>101</v>
      </c>
      <c r="L2067" s="495">
        <f t="shared" si="80"/>
        <v>101</v>
      </c>
      <c r="M2067" s="496" t="str">
        <f t="shared" ref="M2067:M2086" si="81">B2067</f>
        <v>LED  Linear Replacements</v>
      </c>
      <c r="N2067" s="493" t="str">
        <f t="shared" ref="N2067:N2086" si="82">MID(D2067,3,1)</f>
        <v>E</v>
      </c>
    </row>
    <row r="2068" spans="1:14" s="493" customFormat="1" ht="14.1" customHeight="1" x14ac:dyDescent="0.2">
      <c r="A2068" s="484"/>
      <c r="B2068" s="494" t="s">
        <v>4971</v>
      </c>
      <c r="C2068" s="484"/>
      <c r="D2068" s="493" t="str">
        <f t="shared" si="77"/>
        <v>ILED REPL 102</v>
      </c>
      <c r="F2068" s="493" t="str">
        <f t="shared" si="78"/>
        <v>LED, Linear Replacements 102 watts</v>
      </c>
      <c r="K2068" s="493">
        <f t="shared" si="79"/>
        <v>102</v>
      </c>
      <c r="L2068" s="495">
        <f t="shared" si="80"/>
        <v>102</v>
      </c>
      <c r="M2068" s="496" t="str">
        <f t="shared" si="81"/>
        <v>LED  Linear Replacements</v>
      </c>
      <c r="N2068" s="493" t="str">
        <f t="shared" si="82"/>
        <v>E</v>
      </c>
    </row>
    <row r="2069" spans="1:14" s="493" customFormat="1" ht="14.1" customHeight="1" x14ac:dyDescent="0.2">
      <c r="A2069" s="484"/>
      <c r="B2069" s="494" t="s">
        <v>4971</v>
      </c>
      <c r="C2069" s="484"/>
      <c r="D2069" s="493" t="str">
        <f t="shared" si="77"/>
        <v>ILED REPL 103</v>
      </c>
      <c r="F2069" s="493" t="str">
        <f t="shared" si="78"/>
        <v>LED, Linear Replacements 103 watts</v>
      </c>
      <c r="K2069" s="493">
        <f t="shared" si="79"/>
        <v>103</v>
      </c>
      <c r="L2069" s="495">
        <f t="shared" si="80"/>
        <v>103</v>
      </c>
      <c r="M2069" s="496" t="str">
        <f t="shared" si="81"/>
        <v>LED  Linear Replacements</v>
      </c>
      <c r="N2069" s="493" t="str">
        <f t="shared" si="82"/>
        <v>E</v>
      </c>
    </row>
    <row r="2070" spans="1:14" s="493" customFormat="1" ht="14.1" customHeight="1" x14ac:dyDescent="0.2">
      <c r="A2070" s="484"/>
      <c r="B2070" s="494" t="s">
        <v>4971</v>
      </c>
      <c r="C2070" s="484"/>
      <c r="D2070" s="493" t="str">
        <f t="shared" si="77"/>
        <v>ILED REPL 104</v>
      </c>
      <c r="F2070" s="493" t="str">
        <f t="shared" si="78"/>
        <v>LED, Linear Replacements 104 watts</v>
      </c>
      <c r="K2070" s="493">
        <f t="shared" si="79"/>
        <v>104</v>
      </c>
      <c r="L2070" s="495">
        <f t="shared" si="80"/>
        <v>104</v>
      </c>
      <c r="M2070" s="496" t="str">
        <f t="shared" si="81"/>
        <v>LED  Linear Replacements</v>
      </c>
      <c r="N2070" s="493" t="str">
        <f t="shared" si="82"/>
        <v>E</v>
      </c>
    </row>
    <row r="2071" spans="1:14" s="493" customFormat="1" ht="14.1" customHeight="1" x14ac:dyDescent="0.2">
      <c r="A2071" s="484"/>
      <c r="B2071" s="494" t="s">
        <v>4971</v>
      </c>
      <c r="C2071" s="484"/>
      <c r="D2071" s="493" t="str">
        <f t="shared" si="77"/>
        <v>ILED REPL 105</v>
      </c>
      <c r="F2071" s="493" t="str">
        <f t="shared" si="78"/>
        <v>LED, Linear Replacements 105 watts</v>
      </c>
      <c r="K2071" s="493">
        <f t="shared" si="79"/>
        <v>105</v>
      </c>
      <c r="L2071" s="495">
        <f t="shared" si="80"/>
        <v>105</v>
      </c>
      <c r="M2071" s="496" t="str">
        <f t="shared" si="81"/>
        <v>LED  Linear Replacements</v>
      </c>
      <c r="N2071" s="493" t="str">
        <f t="shared" si="82"/>
        <v>E</v>
      </c>
    </row>
    <row r="2072" spans="1:14" s="493" customFormat="1" ht="14.1" customHeight="1" x14ac:dyDescent="0.2">
      <c r="A2072" s="484"/>
      <c r="B2072" s="494" t="s">
        <v>4971</v>
      </c>
      <c r="C2072" s="484"/>
      <c r="D2072" s="493" t="str">
        <f t="shared" si="77"/>
        <v>ILED REPL 106</v>
      </c>
      <c r="F2072" s="493" t="str">
        <f t="shared" si="78"/>
        <v>LED, Linear Replacements 106 watts</v>
      </c>
      <c r="K2072" s="493">
        <f t="shared" si="79"/>
        <v>106</v>
      </c>
      <c r="L2072" s="495">
        <f t="shared" si="80"/>
        <v>106</v>
      </c>
      <c r="M2072" s="496" t="str">
        <f t="shared" si="81"/>
        <v>LED  Linear Replacements</v>
      </c>
      <c r="N2072" s="493" t="str">
        <f t="shared" si="82"/>
        <v>E</v>
      </c>
    </row>
    <row r="2073" spans="1:14" s="493" customFormat="1" ht="14.1" customHeight="1" x14ac:dyDescent="0.2">
      <c r="A2073" s="484"/>
      <c r="B2073" s="494" t="s">
        <v>4971</v>
      </c>
      <c r="C2073" s="484"/>
      <c r="D2073" s="493" t="str">
        <f t="shared" si="77"/>
        <v>ILED REPL 107</v>
      </c>
      <c r="F2073" s="493" t="str">
        <f t="shared" si="78"/>
        <v>LED, Linear Replacements 107 watts</v>
      </c>
      <c r="K2073" s="493">
        <f t="shared" si="79"/>
        <v>107</v>
      </c>
      <c r="L2073" s="495">
        <f t="shared" si="80"/>
        <v>107</v>
      </c>
      <c r="M2073" s="496" t="str">
        <f t="shared" si="81"/>
        <v>LED  Linear Replacements</v>
      </c>
      <c r="N2073" s="493" t="str">
        <f t="shared" si="82"/>
        <v>E</v>
      </c>
    </row>
    <row r="2074" spans="1:14" s="493" customFormat="1" ht="14.1" customHeight="1" x14ac:dyDescent="0.2">
      <c r="A2074" s="484"/>
      <c r="B2074" s="494" t="s">
        <v>4971</v>
      </c>
      <c r="C2074" s="484"/>
      <c r="D2074" s="493" t="str">
        <f t="shared" si="77"/>
        <v>ILED REPL 108</v>
      </c>
      <c r="F2074" s="493" t="str">
        <f t="shared" si="78"/>
        <v>LED, Linear Replacements 108 watts</v>
      </c>
      <c r="K2074" s="493">
        <f t="shared" si="79"/>
        <v>108</v>
      </c>
      <c r="L2074" s="495">
        <f t="shared" si="80"/>
        <v>108</v>
      </c>
      <c r="M2074" s="496" t="str">
        <f t="shared" si="81"/>
        <v>LED  Linear Replacements</v>
      </c>
      <c r="N2074" s="493" t="str">
        <f t="shared" si="82"/>
        <v>E</v>
      </c>
    </row>
    <row r="2075" spans="1:14" s="493" customFormat="1" ht="14.1" customHeight="1" x14ac:dyDescent="0.2">
      <c r="A2075" s="484"/>
      <c r="B2075" s="494" t="s">
        <v>4971</v>
      </c>
      <c r="C2075" s="484"/>
      <c r="D2075" s="493" t="str">
        <f t="shared" si="77"/>
        <v>ILED REPL 109</v>
      </c>
      <c r="F2075" s="493" t="str">
        <f t="shared" si="78"/>
        <v>LED, Linear Replacements 109 watts</v>
      </c>
      <c r="K2075" s="493">
        <f t="shared" si="79"/>
        <v>109</v>
      </c>
      <c r="L2075" s="495">
        <f t="shared" si="80"/>
        <v>109</v>
      </c>
      <c r="M2075" s="496" t="str">
        <f t="shared" si="81"/>
        <v>LED  Linear Replacements</v>
      </c>
      <c r="N2075" s="493" t="str">
        <f t="shared" si="82"/>
        <v>E</v>
      </c>
    </row>
    <row r="2076" spans="1:14" s="493" customFormat="1" ht="14.1" customHeight="1" x14ac:dyDescent="0.2">
      <c r="A2076" s="484"/>
      <c r="B2076" s="494" t="s">
        <v>4971</v>
      </c>
      <c r="C2076" s="484"/>
      <c r="D2076" s="493" t="str">
        <f t="shared" si="77"/>
        <v>ILED REPL 110</v>
      </c>
      <c r="F2076" s="493" t="str">
        <f t="shared" si="78"/>
        <v>LED, Linear Replacements 110 watts</v>
      </c>
      <c r="K2076" s="493">
        <f t="shared" si="79"/>
        <v>110</v>
      </c>
      <c r="L2076" s="495">
        <f t="shared" si="80"/>
        <v>110</v>
      </c>
      <c r="M2076" s="496" t="str">
        <f t="shared" si="81"/>
        <v>LED  Linear Replacements</v>
      </c>
      <c r="N2076" s="493" t="str">
        <f t="shared" si="82"/>
        <v>E</v>
      </c>
    </row>
    <row r="2077" spans="1:14" s="493" customFormat="1" ht="14.1" customHeight="1" x14ac:dyDescent="0.2">
      <c r="A2077" s="484"/>
      <c r="B2077" s="494" t="s">
        <v>4971</v>
      </c>
      <c r="C2077" s="484"/>
      <c r="D2077" s="493" t="str">
        <f t="shared" si="77"/>
        <v>ILED REPL 111</v>
      </c>
      <c r="F2077" s="493" t="str">
        <f t="shared" si="78"/>
        <v>LED, Linear Replacements 111 watts</v>
      </c>
      <c r="K2077" s="493">
        <f t="shared" si="79"/>
        <v>111</v>
      </c>
      <c r="L2077" s="495">
        <f t="shared" si="80"/>
        <v>111</v>
      </c>
      <c r="M2077" s="496" t="str">
        <f t="shared" si="81"/>
        <v>LED  Linear Replacements</v>
      </c>
      <c r="N2077" s="493" t="str">
        <f t="shared" si="82"/>
        <v>E</v>
      </c>
    </row>
    <row r="2078" spans="1:14" s="493" customFormat="1" ht="14.1" customHeight="1" x14ac:dyDescent="0.2">
      <c r="A2078" s="484"/>
      <c r="B2078" s="494" t="s">
        <v>4971</v>
      </c>
      <c r="C2078" s="484"/>
      <c r="D2078" s="493" t="str">
        <f t="shared" si="77"/>
        <v>ILED REPL 112</v>
      </c>
      <c r="F2078" s="493" t="str">
        <f t="shared" si="78"/>
        <v>LED, Linear Replacements 112 watts</v>
      </c>
      <c r="K2078" s="493">
        <f t="shared" si="79"/>
        <v>112</v>
      </c>
      <c r="L2078" s="495">
        <f t="shared" si="80"/>
        <v>112</v>
      </c>
      <c r="M2078" s="496" t="str">
        <f t="shared" si="81"/>
        <v>LED  Linear Replacements</v>
      </c>
      <c r="N2078" s="493" t="str">
        <f t="shared" si="82"/>
        <v>E</v>
      </c>
    </row>
    <row r="2079" spans="1:14" s="493" customFormat="1" ht="14.1" customHeight="1" x14ac:dyDescent="0.2">
      <c r="A2079" s="484"/>
      <c r="B2079" s="494" t="s">
        <v>4971</v>
      </c>
      <c r="C2079" s="484"/>
      <c r="D2079" s="493" t="str">
        <f t="shared" si="77"/>
        <v>ILED REPL 113</v>
      </c>
      <c r="F2079" s="493" t="str">
        <f t="shared" si="78"/>
        <v>LED, Linear Replacements 113 watts</v>
      </c>
      <c r="K2079" s="493">
        <f t="shared" si="79"/>
        <v>113</v>
      </c>
      <c r="L2079" s="495">
        <f t="shared" si="80"/>
        <v>113</v>
      </c>
      <c r="M2079" s="496" t="str">
        <f t="shared" si="81"/>
        <v>LED  Linear Replacements</v>
      </c>
      <c r="N2079" s="493" t="str">
        <f t="shared" si="82"/>
        <v>E</v>
      </c>
    </row>
    <row r="2080" spans="1:14" s="493" customFormat="1" ht="14.1" customHeight="1" x14ac:dyDescent="0.2">
      <c r="A2080" s="484"/>
      <c r="B2080" s="494" t="s">
        <v>4971</v>
      </c>
      <c r="C2080" s="484"/>
      <c r="D2080" s="493" t="str">
        <f t="shared" si="77"/>
        <v>ILED REPL 114</v>
      </c>
      <c r="F2080" s="493" t="str">
        <f t="shared" si="78"/>
        <v>LED, Linear Replacements 114 watts</v>
      </c>
      <c r="K2080" s="493">
        <f t="shared" si="79"/>
        <v>114</v>
      </c>
      <c r="L2080" s="495">
        <f t="shared" si="80"/>
        <v>114</v>
      </c>
      <c r="M2080" s="496" t="str">
        <f t="shared" si="81"/>
        <v>LED  Linear Replacements</v>
      </c>
      <c r="N2080" s="493" t="str">
        <f t="shared" si="82"/>
        <v>E</v>
      </c>
    </row>
    <row r="2081" spans="1:14" s="493" customFormat="1" ht="14.1" customHeight="1" x14ac:dyDescent="0.2">
      <c r="A2081" s="484"/>
      <c r="B2081" s="494" t="s">
        <v>4971</v>
      </c>
      <c r="C2081" s="484"/>
      <c r="D2081" s="493" t="str">
        <f t="shared" si="77"/>
        <v>ILED REPL 115</v>
      </c>
      <c r="F2081" s="493" t="str">
        <f t="shared" si="78"/>
        <v>LED, Linear Replacements 115 watts</v>
      </c>
      <c r="K2081" s="493">
        <f t="shared" si="79"/>
        <v>115</v>
      </c>
      <c r="L2081" s="495">
        <f t="shared" si="80"/>
        <v>115</v>
      </c>
      <c r="M2081" s="496" t="str">
        <f t="shared" si="81"/>
        <v>LED  Linear Replacements</v>
      </c>
      <c r="N2081" s="493" t="str">
        <f t="shared" si="82"/>
        <v>E</v>
      </c>
    </row>
    <row r="2082" spans="1:14" s="493" customFormat="1" ht="14.1" customHeight="1" x14ac:dyDescent="0.2">
      <c r="A2082" s="484"/>
      <c r="B2082" s="494" t="s">
        <v>4971</v>
      </c>
      <c r="C2082" s="484"/>
      <c r="D2082" s="493" t="str">
        <f t="shared" si="77"/>
        <v>ILED REPL 116</v>
      </c>
      <c r="F2082" s="493" t="str">
        <f t="shared" si="78"/>
        <v>LED, Linear Replacements 116 watts</v>
      </c>
      <c r="K2082" s="493">
        <f t="shared" si="79"/>
        <v>116</v>
      </c>
      <c r="L2082" s="495">
        <f t="shared" si="80"/>
        <v>116</v>
      </c>
      <c r="M2082" s="496" t="str">
        <f t="shared" si="81"/>
        <v>LED  Linear Replacements</v>
      </c>
      <c r="N2082" s="493" t="str">
        <f t="shared" si="82"/>
        <v>E</v>
      </c>
    </row>
    <row r="2083" spans="1:14" s="493" customFormat="1" ht="14.1" customHeight="1" x14ac:dyDescent="0.2">
      <c r="A2083" s="484"/>
      <c r="B2083" s="494" t="s">
        <v>4971</v>
      </c>
      <c r="C2083" s="484"/>
      <c r="D2083" s="493" t="str">
        <f t="shared" si="77"/>
        <v>ILED REPL 117</v>
      </c>
      <c r="F2083" s="493" t="str">
        <f t="shared" si="78"/>
        <v>LED, Linear Replacements 117 watts</v>
      </c>
      <c r="K2083" s="493">
        <f t="shared" si="79"/>
        <v>117</v>
      </c>
      <c r="L2083" s="495">
        <f t="shared" si="80"/>
        <v>117</v>
      </c>
      <c r="M2083" s="496" t="str">
        <f t="shared" si="81"/>
        <v>LED  Linear Replacements</v>
      </c>
      <c r="N2083" s="493" t="str">
        <f t="shared" si="82"/>
        <v>E</v>
      </c>
    </row>
    <row r="2084" spans="1:14" s="493" customFormat="1" ht="14.1" customHeight="1" x14ac:dyDescent="0.2">
      <c r="A2084" s="484"/>
      <c r="B2084" s="494" t="s">
        <v>4971</v>
      </c>
      <c r="C2084" s="484"/>
      <c r="D2084" s="493" t="str">
        <f t="shared" si="77"/>
        <v>ILED REPL 118</v>
      </c>
      <c r="F2084" s="493" t="str">
        <f t="shared" si="78"/>
        <v>LED, Linear Replacements 118 watts</v>
      </c>
      <c r="K2084" s="493">
        <f t="shared" si="79"/>
        <v>118</v>
      </c>
      <c r="L2084" s="495">
        <f t="shared" si="80"/>
        <v>118</v>
      </c>
      <c r="M2084" s="496" t="str">
        <f t="shared" si="81"/>
        <v>LED  Linear Replacements</v>
      </c>
      <c r="N2084" s="493" t="str">
        <f t="shared" si="82"/>
        <v>E</v>
      </c>
    </row>
    <row r="2085" spans="1:14" s="493" customFormat="1" ht="14.1" customHeight="1" x14ac:dyDescent="0.2">
      <c r="A2085" s="484"/>
      <c r="B2085" s="494" t="s">
        <v>4971</v>
      </c>
      <c r="C2085" s="484"/>
      <c r="D2085" s="493" t="str">
        <f t="shared" si="77"/>
        <v>ILED REPL 119</v>
      </c>
      <c r="F2085" s="493" t="str">
        <f t="shared" si="78"/>
        <v>LED, Linear Replacements 119 watts</v>
      </c>
      <c r="K2085" s="493">
        <f t="shared" si="79"/>
        <v>119</v>
      </c>
      <c r="L2085" s="495">
        <f t="shared" si="80"/>
        <v>119</v>
      </c>
      <c r="M2085" s="496" t="str">
        <f t="shared" si="81"/>
        <v>LED  Linear Replacements</v>
      </c>
      <c r="N2085" s="493" t="str">
        <f t="shared" si="82"/>
        <v>E</v>
      </c>
    </row>
    <row r="2086" spans="1:14" s="493" customFormat="1" ht="14.1" customHeight="1" x14ac:dyDescent="0.2">
      <c r="A2086" s="484"/>
      <c r="B2086" s="494" t="s">
        <v>4971</v>
      </c>
      <c r="C2086" s="484"/>
      <c r="D2086" s="493" t="str">
        <f t="shared" si="77"/>
        <v>ILED REPL 120</v>
      </c>
      <c r="F2086" s="493" t="str">
        <f t="shared" si="78"/>
        <v>LED, Linear Replacements 120 watts</v>
      </c>
      <c r="K2086" s="493">
        <f t="shared" si="79"/>
        <v>120</v>
      </c>
      <c r="L2086" s="495">
        <f t="shared" si="80"/>
        <v>120</v>
      </c>
      <c r="M2086" s="496" t="str">
        <f t="shared" si="81"/>
        <v>LED  Linear Replacements</v>
      </c>
      <c r="N2086" s="493" t="str">
        <f t="shared" si="82"/>
        <v>E</v>
      </c>
    </row>
    <row r="2087" spans="1:14" s="493" customFormat="1" ht="14.1" customHeight="1" x14ac:dyDescent="0.2">
      <c r="A2087" s="484"/>
      <c r="B2087" s="494" t="s">
        <v>5014</v>
      </c>
      <c r="C2087" s="484"/>
      <c r="D2087" s="493" t="s">
        <v>5015</v>
      </c>
      <c r="F2087" s="493" t="s">
        <v>5016</v>
      </c>
      <c r="L2087" s="495">
        <v>10</v>
      </c>
      <c r="M2087" s="496" t="str">
        <f t="shared" ref="M2087:M2143" si="83">B2087</f>
        <v>LED Retrofit Kits</v>
      </c>
      <c r="N2087" s="493" t="str">
        <f t="shared" ref="N2087:N2143" si="84">MID(D2087,3,1)</f>
        <v>E</v>
      </c>
    </row>
    <row r="2088" spans="1:14" s="493" customFormat="1" ht="14.1" customHeight="1" x14ac:dyDescent="0.2">
      <c r="A2088" s="484"/>
      <c r="B2088" s="494" t="s">
        <v>5014</v>
      </c>
      <c r="C2088" s="484"/>
      <c r="D2088" s="493" t="s">
        <v>5017</v>
      </c>
      <c r="F2088" s="493" t="s">
        <v>5018</v>
      </c>
      <c r="L2088" s="495">
        <v>11</v>
      </c>
      <c r="M2088" s="496" t="str">
        <f t="shared" si="83"/>
        <v>LED Retrofit Kits</v>
      </c>
      <c r="N2088" s="493" t="str">
        <f t="shared" si="84"/>
        <v>E</v>
      </c>
    </row>
    <row r="2089" spans="1:14" s="493" customFormat="1" ht="14.1" customHeight="1" x14ac:dyDescent="0.2">
      <c r="A2089" s="484"/>
      <c r="B2089" s="494" t="s">
        <v>5014</v>
      </c>
      <c r="C2089" s="484"/>
      <c r="D2089" s="493" t="s">
        <v>5019</v>
      </c>
      <c r="F2089" s="493" t="s">
        <v>5020</v>
      </c>
      <c r="L2089" s="495">
        <v>12</v>
      </c>
      <c r="M2089" s="496" t="str">
        <f t="shared" si="83"/>
        <v>LED Retrofit Kits</v>
      </c>
      <c r="N2089" s="493" t="str">
        <f t="shared" si="84"/>
        <v>E</v>
      </c>
    </row>
    <row r="2090" spans="1:14" s="493" customFormat="1" ht="14.1" customHeight="1" x14ac:dyDescent="0.2">
      <c r="A2090" s="484"/>
      <c r="B2090" s="494" t="s">
        <v>5014</v>
      </c>
      <c r="C2090" s="484"/>
      <c r="D2090" s="493" t="s">
        <v>5021</v>
      </c>
      <c r="F2090" s="493" t="s">
        <v>5022</v>
      </c>
      <c r="L2090" s="495">
        <v>13</v>
      </c>
      <c r="M2090" s="496" t="str">
        <f t="shared" si="83"/>
        <v>LED Retrofit Kits</v>
      </c>
      <c r="N2090" s="493" t="str">
        <f t="shared" si="84"/>
        <v>E</v>
      </c>
    </row>
    <row r="2091" spans="1:14" s="493" customFormat="1" ht="14.1" customHeight="1" x14ac:dyDescent="0.2">
      <c r="A2091" s="484"/>
      <c r="B2091" s="494" t="s">
        <v>5014</v>
      </c>
      <c r="C2091" s="484"/>
      <c r="D2091" s="493" t="s">
        <v>5023</v>
      </c>
      <c r="F2091" s="493" t="s">
        <v>5024</v>
      </c>
      <c r="L2091" s="495">
        <v>14</v>
      </c>
      <c r="M2091" s="496" t="str">
        <f t="shared" si="83"/>
        <v>LED Retrofit Kits</v>
      </c>
      <c r="N2091" s="493" t="str">
        <f t="shared" si="84"/>
        <v>E</v>
      </c>
    </row>
    <row r="2092" spans="1:14" s="493" customFormat="1" ht="14.1" customHeight="1" x14ac:dyDescent="0.2">
      <c r="A2092" s="484"/>
      <c r="B2092" s="494" t="s">
        <v>5014</v>
      </c>
      <c r="C2092" s="484"/>
      <c r="D2092" s="493" t="s">
        <v>5025</v>
      </c>
      <c r="F2092" s="493" t="s">
        <v>5026</v>
      </c>
      <c r="L2092" s="495">
        <v>15</v>
      </c>
      <c r="M2092" s="496" t="str">
        <f t="shared" si="83"/>
        <v>LED Retrofit Kits</v>
      </c>
      <c r="N2092" s="493" t="str">
        <f t="shared" si="84"/>
        <v>E</v>
      </c>
    </row>
    <row r="2093" spans="1:14" s="493" customFormat="1" ht="14.1" customHeight="1" x14ac:dyDescent="0.2">
      <c r="A2093" s="484"/>
      <c r="B2093" s="494" t="s">
        <v>5014</v>
      </c>
      <c r="C2093" s="484"/>
      <c r="D2093" s="493" t="s">
        <v>5027</v>
      </c>
      <c r="F2093" s="493" t="s">
        <v>5028</v>
      </c>
      <c r="L2093" s="495">
        <v>16</v>
      </c>
      <c r="M2093" s="496" t="str">
        <f t="shared" si="83"/>
        <v>LED Retrofit Kits</v>
      </c>
      <c r="N2093" s="493" t="str">
        <f t="shared" si="84"/>
        <v>E</v>
      </c>
    </row>
    <row r="2094" spans="1:14" s="493" customFormat="1" ht="14.1" customHeight="1" x14ac:dyDescent="0.2">
      <c r="A2094" s="484"/>
      <c r="B2094" s="494" t="s">
        <v>5014</v>
      </c>
      <c r="C2094" s="484"/>
      <c r="D2094" s="493" t="s">
        <v>5029</v>
      </c>
      <c r="F2094" s="493" t="s">
        <v>5030</v>
      </c>
      <c r="L2094" s="495">
        <v>17</v>
      </c>
      <c r="M2094" s="496" t="str">
        <f t="shared" si="83"/>
        <v>LED Retrofit Kits</v>
      </c>
      <c r="N2094" s="493" t="str">
        <f t="shared" si="84"/>
        <v>E</v>
      </c>
    </row>
    <row r="2095" spans="1:14" s="493" customFormat="1" ht="14.1" customHeight="1" x14ac:dyDescent="0.2">
      <c r="A2095" s="484"/>
      <c r="B2095" s="494" t="s">
        <v>5014</v>
      </c>
      <c r="C2095" s="484"/>
      <c r="D2095" s="493" t="s">
        <v>5031</v>
      </c>
      <c r="F2095" s="493" t="s">
        <v>5032</v>
      </c>
      <c r="L2095" s="495">
        <v>18</v>
      </c>
      <c r="M2095" s="496" t="str">
        <f t="shared" si="83"/>
        <v>LED Retrofit Kits</v>
      </c>
      <c r="N2095" s="493" t="str">
        <f t="shared" si="84"/>
        <v>E</v>
      </c>
    </row>
    <row r="2096" spans="1:14" s="493" customFormat="1" ht="14.1" customHeight="1" x14ac:dyDescent="0.2">
      <c r="A2096" s="484"/>
      <c r="B2096" s="494" t="s">
        <v>5014</v>
      </c>
      <c r="C2096" s="484"/>
      <c r="D2096" s="493" t="s">
        <v>5033</v>
      </c>
      <c r="F2096" s="493" t="s">
        <v>5034</v>
      </c>
      <c r="L2096" s="495">
        <v>19</v>
      </c>
      <c r="M2096" s="496" t="str">
        <f t="shared" si="83"/>
        <v>LED Retrofit Kits</v>
      </c>
      <c r="N2096" s="493" t="str">
        <f t="shared" si="84"/>
        <v>E</v>
      </c>
    </row>
    <row r="2097" spans="1:14" s="493" customFormat="1" ht="14.1" customHeight="1" x14ac:dyDescent="0.2">
      <c r="A2097" s="484"/>
      <c r="B2097" s="494" t="s">
        <v>5014</v>
      </c>
      <c r="C2097" s="484"/>
      <c r="D2097" s="493" t="s">
        <v>5035</v>
      </c>
      <c r="F2097" s="493" t="s">
        <v>5036</v>
      </c>
      <c r="L2097" s="495">
        <v>20</v>
      </c>
      <c r="M2097" s="496" t="str">
        <f t="shared" si="83"/>
        <v>LED Retrofit Kits</v>
      </c>
      <c r="N2097" s="493" t="str">
        <f t="shared" si="84"/>
        <v>E</v>
      </c>
    </row>
    <row r="2098" spans="1:14" s="493" customFormat="1" ht="14.1" customHeight="1" x14ac:dyDescent="0.2">
      <c r="A2098" s="484"/>
      <c r="B2098" s="494" t="s">
        <v>5014</v>
      </c>
      <c r="C2098" s="484"/>
      <c r="D2098" s="493" t="s">
        <v>5037</v>
      </c>
      <c r="F2098" s="493" t="s">
        <v>5038</v>
      </c>
      <c r="L2098" s="495">
        <v>21</v>
      </c>
      <c r="M2098" s="496" t="str">
        <f t="shared" si="83"/>
        <v>LED Retrofit Kits</v>
      </c>
      <c r="N2098" s="493" t="str">
        <f t="shared" si="84"/>
        <v>E</v>
      </c>
    </row>
    <row r="2099" spans="1:14" s="493" customFormat="1" ht="14.1" customHeight="1" x14ac:dyDescent="0.2">
      <c r="A2099" s="484"/>
      <c r="B2099" s="494" t="s">
        <v>5014</v>
      </c>
      <c r="C2099" s="484"/>
      <c r="D2099" s="493" t="s">
        <v>5039</v>
      </c>
      <c r="F2099" s="493" t="s">
        <v>5040</v>
      </c>
      <c r="L2099" s="495">
        <v>22</v>
      </c>
      <c r="M2099" s="496" t="str">
        <f t="shared" si="83"/>
        <v>LED Retrofit Kits</v>
      </c>
      <c r="N2099" s="493" t="str">
        <f t="shared" si="84"/>
        <v>E</v>
      </c>
    </row>
    <row r="2100" spans="1:14" s="493" customFormat="1" ht="14.1" customHeight="1" x14ac:dyDescent="0.2">
      <c r="A2100" s="484"/>
      <c r="B2100" s="494" t="s">
        <v>5014</v>
      </c>
      <c r="C2100" s="484"/>
      <c r="D2100" s="493" t="s">
        <v>5041</v>
      </c>
      <c r="F2100" s="493" t="s">
        <v>5042</v>
      </c>
      <c r="L2100" s="495">
        <v>23</v>
      </c>
      <c r="M2100" s="496" t="str">
        <f t="shared" si="83"/>
        <v>LED Retrofit Kits</v>
      </c>
      <c r="N2100" s="493" t="str">
        <f t="shared" si="84"/>
        <v>E</v>
      </c>
    </row>
    <row r="2101" spans="1:14" s="493" customFormat="1" ht="14.1" customHeight="1" x14ac:dyDescent="0.2">
      <c r="A2101" s="484"/>
      <c r="B2101" s="494" t="s">
        <v>5014</v>
      </c>
      <c r="C2101" s="484"/>
      <c r="D2101" s="493" t="s">
        <v>5043</v>
      </c>
      <c r="F2101" s="493" t="s">
        <v>5044</v>
      </c>
      <c r="L2101" s="495">
        <v>24</v>
      </c>
      <c r="M2101" s="496" t="str">
        <f t="shared" si="83"/>
        <v>LED Retrofit Kits</v>
      </c>
      <c r="N2101" s="493" t="str">
        <f t="shared" si="84"/>
        <v>E</v>
      </c>
    </row>
    <row r="2102" spans="1:14" s="493" customFormat="1" ht="14.1" customHeight="1" x14ac:dyDescent="0.2">
      <c r="A2102" s="484"/>
      <c r="B2102" s="494" t="s">
        <v>5014</v>
      </c>
      <c r="C2102" s="484"/>
      <c r="D2102" s="493" t="s">
        <v>5045</v>
      </c>
      <c r="F2102" s="493" t="s">
        <v>5046</v>
      </c>
      <c r="L2102" s="495">
        <v>25</v>
      </c>
      <c r="M2102" s="496" t="str">
        <f t="shared" si="83"/>
        <v>LED Retrofit Kits</v>
      </c>
      <c r="N2102" s="493" t="str">
        <f t="shared" si="84"/>
        <v>E</v>
      </c>
    </row>
    <row r="2103" spans="1:14" s="493" customFormat="1" ht="14.1" customHeight="1" x14ac:dyDescent="0.2">
      <c r="A2103" s="484"/>
      <c r="B2103" s="494" t="s">
        <v>5014</v>
      </c>
      <c r="C2103" s="484"/>
      <c r="D2103" s="493" t="s">
        <v>5047</v>
      </c>
      <c r="F2103" s="493" t="s">
        <v>5048</v>
      </c>
      <c r="L2103" s="495">
        <v>26</v>
      </c>
      <c r="M2103" s="496" t="str">
        <f t="shared" si="83"/>
        <v>LED Retrofit Kits</v>
      </c>
      <c r="N2103" s="493" t="str">
        <f t="shared" si="84"/>
        <v>E</v>
      </c>
    </row>
    <row r="2104" spans="1:14" s="493" customFormat="1" ht="14.1" customHeight="1" x14ac:dyDescent="0.2">
      <c r="A2104" s="484"/>
      <c r="B2104" s="494" t="s">
        <v>5014</v>
      </c>
      <c r="C2104" s="484"/>
      <c r="D2104" s="493" t="s">
        <v>5049</v>
      </c>
      <c r="F2104" s="493" t="s">
        <v>5050</v>
      </c>
      <c r="L2104" s="495">
        <v>27</v>
      </c>
      <c r="M2104" s="496" t="str">
        <f t="shared" si="83"/>
        <v>LED Retrofit Kits</v>
      </c>
      <c r="N2104" s="493" t="str">
        <f t="shared" si="84"/>
        <v>E</v>
      </c>
    </row>
    <row r="2105" spans="1:14" s="493" customFormat="1" ht="14.1" customHeight="1" x14ac:dyDescent="0.2">
      <c r="A2105" s="484"/>
      <c r="B2105" s="494" t="s">
        <v>5014</v>
      </c>
      <c r="C2105" s="484"/>
      <c r="D2105" s="493" t="s">
        <v>5051</v>
      </c>
      <c r="F2105" s="493" t="s">
        <v>5052</v>
      </c>
      <c r="L2105" s="495">
        <v>28</v>
      </c>
      <c r="M2105" s="496" t="str">
        <f t="shared" si="83"/>
        <v>LED Retrofit Kits</v>
      </c>
      <c r="N2105" s="493" t="str">
        <f t="shared" si="84"/>
        <v>E</v>
      </c>
    </row>
    <row r="2106" spans="1:14" s="493" customFormat="1" ht="14.1" customHeight="1" x14ac:dyDescent="0.2">
      <c r="A2106" s="484"/>
      <c r="B2106" s="494" t="s">
        <v>5014</v>
      </c>
      <c r="C2106" s="484"/>
      <c r="D2106" s="493" t="s">
        <v>5053</v>
      </c>
      <c r="F2106" s="493" t="s">
        <v>5054</v>
      </c>
      <c r="L2106" s="495">
        <v>29</v>
      </c>
      <c r="M2106" s="496" t="str">
        <f t="shared" si="83"/>
        <v>LED Retrofit Kits</v>
      </c>
      <c r="N2106" s="493" t="str">
        <f t="shared" si="84"/>
        <v>E</v>
      </c>
    </row>
    <row r="2107" spans="1:14" s="493" customFormat="1" ht="14.1" customHeight="1" x14ac:dyDescent="0.2">
      <c r="A2107" s="484"/>
      <c r="B2107" s="494" t="s">
        <v>5014</v>
      </c>
      <c r="C2107" s="484"/>
      <c r="D2107" s="493" t="s">
        <v>5055</v>
      </c>
      <c r="F2107" s="493" t="s">
        <v>5056</v>
      </c>
      <c r="L2107" s="495">
        <v>30</v>
      </c>
      <c r="M2107" s="496" t="str">
        <f t="shared" si="83"/>
        <v>LED Retrofit Kits</v>
      </c>
      <c r="N2107" s="493" t="str">
        <f t="shared" si="84"/>
        <v>E</v>
      </c>
    </row>
    <row r="2108" spans="1:14" s="493" customFormat="1" ht="14.1" customHeight="1" x14ac:dyDescent="0.2">
      <c r="A2108" s="484"/>
      <c r="B2108" s="494" t="s">
        <v>5014</v>
      </c>
      <c r="C2108" s="484"/>
      <c r="D2108" s="493" t="s">
        <v>5057</v>
      </c>
      <c r="F2108" s="493" t="s">
        <v>5058</v>
      </c>
      <c r="L2108" s="495">
        <v>31</v>
      </c>
      <c r="M2108" s="496" t="str">
        <f t="shared" si="83"/>
        <v>LED Retrofit Kits</v>
      </c>
      <c r="N2108" s="493" t="str">
        <f t="shared" si="84"/>
        <v>E</v>
      </c>
    </row>
    <row r="2109" spans="1:14" s="493" customFormat="1" ht="14.1" customHeight="1" x14ac:dyDescent="0.2">
      <c r="A2109" s="484"/>
      <c r="B2109" s="494" t="s">
        <v>5014</v>
      </c>
      <c r="C2109" s="484"/>
      <c r="D2109" s="493" t="s">
        <v>5059</v>
      </c>
      <c r="F2109" s="493" t="s">
        <v>5060</v>
      </c>
      <c r="L2109" s="495">
        <v>32</v>
      </c>
      <c r="M2109" s="496" t="str">
        <f t="shared" si="83"/>
        <v>LED Retrofit Kits</v>
      </c>
      <c r="N2109" s="493" t="str">
        <f t="shared" si="84"/>
        <v>E</v>
      </c>
    </row>
    <row r="2110" spans="1:14" s="493" customFormat="1" ht="14.1" customHeight="1" x14ac:dyDescent="0.2">
      <c r="A2110" s="484"/>
      <c r="B2110" s="494" t="s">
        <v>5014</v>
      </c>
      <c r="C2110" s="484"/>
      <c r="D2110" s="493" t="s">
        <v>5061</v>
      </c>
      <c r="F2110" s="493" t="s">
        <v>5062</v>
      </c>
      <c r="L2110" s="495">
        <v>33</v>
      </c>
      <c r="M2110" s="496" t="str">
        <f t="shared" si="83"/>
        <v>LED Retrofit Kits</v>
      </c>
      <c r="N2110" s="493" t="str">
        <f t="shared" si="84"/>
        <v>E</v>
      </c>
    </row>
    <row r="2111" spans="1:14" s="493" customFormat="1" ht="14.1" customHeight="1" x14ac:dyDescent="0.2">
      <c r="A2111" s="484"/>
      <c r="B2111" s="494" t="s">
        <v>5014</v>
      </c>
      <c r="C2111" s="484"/>
      <c r="D2111" s="493" t="s">
        <v>5063</v>
      </c>
      <c r="F2111" s="493" t="s">
        <v>5064</v>
      </c>
      <c r="L2111" s="495">
        <v>34</v>
      </c>
      <c r="M2111" s="496" t="str">
        <f t="shared" si="83"/>
        <v>LED Retrofit Kits</v>
      </c>
      <c r="N2111" s="493" t="str">
        <f t="shared" si="84"/>
        <v>E</v>
      </c>
    </row>
    <row r="2112" spans="1:14" s="493" customFormat="1" ht="14.1" customHeight="1" x14ac:dyDescent="0.2">
      <c r="A2112" s="484"/>
      <c r="B2112" s="494" t="s">
        <v>5014</v>
      </c>
      <c r="C2112" s="484"/>
      <c r="D2112" s="493" t="s">
        <v>5065</v>
      </c>
      <c r="F2112" s="493" t="s">
        <v>5066</v>
      </c>
      <c r="L2112" s="495">
        <v>35</v>
      </c>
      <c r="M2112" s="496" t="str">
        <f t="shared" si="83"/>
        <v>LED Retrofit Kits</v>
      </c>
      <c r="N2112" s="493" t="str">
        <f t="shared" si="84"/>
        <v>E</v>
      </c>
    </row>
    <row r="2113" spans="1:14" s="493" customFormat="1" ht="14.1" customHeight="1" x14ac:dyDescent="0.2">
      <c r="A2113" s="484"/>
      <c r="B2113" s="494" t="s">
        <v>5014</v>
      </c>
      <c r="C2113" s="484"/>
      <c r="D2113" s="493" t="s">
        <v>5067</v>
      </c>
      <c r="F2113" s="493" t="s">
        <v>5068</v>
      </c>
      <c r="L2113" s="495">
        <v>36</v>
      </c>
      <c r="M2113" s="496" t="str">
        <f t="shared" si="83"/>
        <v>LED Retrofit Kits</v>
      </c>
      <c r="N2113" s="493" t="str">
        <f t="shared" si="84"/>
        <v>E</v>
      </c>
    </row>
    <row r="2114" spans="1:14" s="493" customFormat="1" ht="14.1" customHeight="1" x14ac:dyDescent="0.2">
      <c r="A2114" s="484"/>
      <c r="B2114" s="494" t="s">
        <v>5014</v>
      </c>
      <c r="C2114" s="484"/>
      <c r="D2114" s="493" t="s">
        <v>5069</v>
      </c>
      <c r="F2114" s="493" t="s">
        <v>5070</v>
      </c>
      <c r="L2114" s="495">
        <v>37</v>
      </c>
      <c r="M2114" s="496" t="str">
        <f t="shared" si="83"/>
        <v>LED Retrofit Kits</v>
      </c>
      <c r="N2114" s="493" t="str">
        <f t="shared" si="84"/>
        <v>E</v>
      </c>
    </row>
    <row r="2115" spans="1:14" s="493" customFormat="1" ht="14.1" customHeight="1" x14ac:dyDescent="0.2">
      <c r="A2115" s="484"/>
      <c r="B2115" s="494" t="s">
        <v>5014</v>
      </c>
      <c r="C2115" s="484"/>
      <c r="D2115" s="493" t="s">
        <v>5071</v>
      </c>
      <c r="F2115" s="493" t="s">
        <v>5072</v>
      </c>
      <c r="L2115" s="495">
        <v>38</v>
      </c>
      <c r="M2115" s="496" t="str">
        <f t="shared" si="83"/>
        <v>LED Retrofit Kits</v>
      </c>
      <c r="N2115" s="493" t="str">
        <f t="shared" si="84"/>
        <v>E</v>
      </c>
    </row>
    <row r="2116" spans="1:14" s="493" customFormat="1" ht="14.1" customHeight="1" x14ac:dyDescent="0.2">
      <c r="A2116" s="484"/>
      <c r="B2116" s="494" t="s">
        <v>5014</v>
      </c>
      <c r="C2116" s="484"/>
      <c r="D2116" s="493" t="s">
        <v>5073</v>
      </c>
      <c r="F2116" s="493" t="s">
        <v>5074</v>
      </c>
      <c r="L2116" s="495">
        <v>39</v>
      </c>
      <c r="M2116" s="496" t="str">
        <f t="shared" si="83"/>
        <v>LED Retrofit Kits</v>
      </c>
      <c r="N2116" s="493" t="str">
        <f t="shared" si="84"/>
        <v>E</v>
      </c>
    </row>
    <row r="2117" spans="1:14" s="493" customFormat="1" ht="14.1" customHeight="1" x14ac:dyDescent="0.2">
      <c r="A2117" s="484"/>
      <c r="B2117" s="494" t="s">
        <v>5014</v>
      </c>
      <c r="C2117" s="484"/>
      <c r="D2117" s="493" t="s">
        <v>5075</v>
      </c>
      <c r="F2117" s="493" t="s">
        <v>5076</v>
      </c>
      <c r="L2117" s="495">
        <v>40</v>
      </c>
      <c r="M2117" s="496" t="str">
        <f t="shared" si="83"/>
        <v>LED Retrofit Kits</v>
      </c>
      <c r="N2117" s="493" t="str">
        <f t="shared" si="84"/>
        <v>E</v>
      </c>
    </row>
    <row r="2118" spans="1:14" s="493" customFormat="1" ht="14.1" customHeight="1" x14ac:dyDescent="0.2">
      <c r="A2118" s="484"/>
      <c r="B2118" s="494" t="s">
        <v>5014</v>
      </c>
      <c r="C2118" s="484"/>
      <c r="D2118" s="493" t="s">
        <v>5077</v>
      </c>
      <c r="F2118" s="493" t="s">
        <v>5078</v>
      </c>
      <c r="L2118" s="495">
        <v>41</v>
      </c>
      <c r="M2118" s="496" t="str">
        <f t="shared" si="83"/>
        <v>LED Retrofit Kits</v>
      </c>
      <c r="N2118" s="493" t="str">
        <f t="shared" si="84"/>
        <v>E</v>
      </c>
    </row>
    <row r="2119" spans="1:14" s="493" customFormat="1" ht="14.1" customHeight="1" x14ac:dyDescent="0.2">
      <c r="A2119" s="484"/>
      <c r="B2119" s="494" t="s">
        <v>5014</v>
      </c>
      <c r="C2119" s="484"/>
      <c r="D2119" s="493" t="s">
        <v>5079</v>
      </c>
      <c r="F2119" s="493" t="s">
        <v>5080</v>
      </c>
      <c r="L2119" s="495">
        <v>42</v>
      </c>
      <c r="M2119" s="496" t="str">
        <f t="shared" si="83"/>
        <v>LED Retrofit Kits</v>
      </c>
      <c r="N2119" s="493" t="str">
        <f t="shared" si="84"/>
        <v>E</v>
      </c>
    </row>
    <row r="2120" spans="1:14" s="493" customFormat="1" ht="14.1" customHeight="1" x14ac:dyDescent="0.2">
      <c r="A2120" s="484"/>
      <c r="B2120" s="494" t="s">
        <v>5014</v>
      </c>
      <c r="C2120" s="484"/>
      <c r="D2120" s="493" t="s">
        <v>5081</v>
      </c>
      <c r="F2120" s="493" t="s">
        <v>5082</v>
      </c>
      <c r="L2120" s="495">
        <v>43</v>
      </c>
      <c r="M2120" s="496" t="str">
        <f t="shared" si="83"/>
        <v>LED Retrofit Kits</v>
      </c>
      <c r="N2120" s="493" t="str">
        <f t="shared" si="84"/>
        <v>E</v>
      </c>
    </row>
    <row r="2121" spans="1:14" s="493" customFormat="1" ht="14.1" customHeight="1" x14ac:dyDescent="0.2">
      <c r="A2121" s="484"/>
      <c r="B2121" s="494" t="s">
        <v>5014</v>
      </c>
      <c r="C2121" s="484"/>
      <c r="D2121" s="493" t="s">
        <v>5083</v>
      </c>
      <c r="F2121" s="493" t="s">
        <v>5084</v>
      </c>
      <c r="L2121" s="495">
        <v>44</v>
      </c>
      <c r="M2121" s="496" t="str">
        <f t="shared" si="83"/>
        <v>LED Retrofit Kits</v>
      </c>
      <c r="N2121" s="493" t="str">
        <f t="shared" si="84"/>
        <v>E</v>
      </c>
    </row>
    <row r="2122" spans="1:14" s="493" customFormat="1" ht="14.1" customHeight="1" x14ac:dyDescent="0.2">
      <c r="A2122" s="484"/>
      <c r="B2122" s="494" t="s">
        <v>5014</v>
      </c>
      <c r="C2122" s="484"/>
      <c r="D2122" s="493" t="s">
        <v>5085</v>
      </c>
      <c r="F2122" s="493" t="s">
        <v>5086</v>
      </c>
      <c r="L2122" s="495">
        <v>45</v>
      </c>
      <c r="M2122" s="496" t="str">
        <f t="shared" si="83"/>
        <v>LED Retrofit Kits</v>
      </c>
      <c r="N2122" s="493" t="str">
        <f t="shared" si="84"/>
        <v>E</v>
      </c>
    </row>
    <row r="2123" spans="1:14" s="493" customFormat="1" ht="14.1" customHeight="1" x14ac:dyDescent="0.2">
      <c r="A2123" s="484"/>
      <c r="B2123" s="494" t="s">
        <v>5014</v>
      </c>
      <c r="C2123" s="484"/>
      <c r="D2123" s="493" t="s">
        <v>5087</v>
      </c>
      <c r="F2123" s="493" t="s">
        <v>5088</v>
      </c>
      <c r="L2123" s="495">
        <v>46</v>
      </c>
      <c r="M2123" s="496" t="str">
        <f t="shared" si="83"/>
        <v>LED Retrofit Kits</v>
      </c>
      <c r="N2123" s="493" t="str">
        <f t="shared" si="84"/>
        <v>E</v>
      </c>
    </row>
    <row r="2124" spans="1:14" s="493" customFormat="1" ht="14.1" customHeight="1" x14ac:dyDescent="0.2">
      <c r="A2124" s="484"/>
      <c r="B2124" s="494" t="s">
        <v>5014</v>
      </c>
      <c r="C2124" s="484"/>
      <c r="D2124" s="493" t="s">
        <v>5089</v>
      </c>
      <c r="F2124" s="493" t="s">
        <v>5090</v>
      </c>
      <c r="L2124" s="495">
        <v>47</v>
      </c>
      <c r="M2124" s="496" t="str">
        <f t="shared" si="83"/>
        <v>LED Retrofit Kits</v>
      </c>
      <c r="N2124" s="493" t="str">
        <f t="shared" si="84"/>
        <v>E</v>
      </c>
    </row>
    <row r="2125" spans="1:14" s="493" customFormat="1" ht="14.1" customHeight="1" x14ac:dyDescent="0.2">
      <c r="A2125" s="484"/>
      <c r="B2125" s="494" t="s">
        <v>5014</v>
      </c>
      <c r="C2125" s="484"/>
      <c r="D2125" s="493" t="s">
        <v>5091</v>
      </c>
      <c r="F2125" s="493" t="s">
        <v>5092</v>
      </c>
      <c r="L2125" s="495">
        <v>48</v>
      </c>
      <c r="M2125" s="496" t="str">
        <f t="shared" si="83"/>
        <v>LED Retrofit Kits</v>
      </c>
      <c r="N2125" s="493" t="str">
        <f t="shared" si="84"/>
        <v>E</v>
      </c>
    </row>
    <row r="2126" spans="1:14" s="493" customFormat="1" ht="14.1" customHeight="1" x14ac:dyDescent="0.2">
      <c r="A2126" s="484"/>
      <c r="B2126" s="494" t="s">
        <v>5014</v>
      </c>
      <c r="C2126" s="484"/>
      <c r="D2126" s="493" t="s">
        <v>5093</v>
      </c>
      <c r="F2126" s="493" t="s">
        <v>5094</v>
      </c>
      <c r="L2126" s="495">
        <v>49</v>
      </c>
      <c r="M2126" s="496" t="str">
        <f t="shared" si="83"/>
        <v>LED Retrofit Kits</v>
      </c>
      <c r="N2126" s="493" t="str">
        <f t="shared" si="84"/>
        <v>E</v>
      </c>
    </row>
    <row r="2127" spans="1:14" s="493" customFormat="1" ht="14.1" customHeight="1" x14ac:dyDescent="0.2">
      <c r="A2127" s="484"/>
      <c r="B2127" s="494" t="s">
        <v>5014</v>
      </c>
      <c r="C2127" s="484"/>
      <c r="D2127" s="493" t="s">
        <v>5095</v>
      </c>
      <c r="F2127" s="493" t="s">
        <v>5096</v>
      </c>
      <c r="L2127" s="495">
        <v>50</v>
      </c>
      <c r="M2127" s="496" t="str">
        <f t="shared" si="83"/>
        <v>LED Retrofit Kits</v>
      </c>
      <c r="N2127" s="493" t="str">
        <f t="shared" si="84"/>
        <v>E</v>
      </c>
    </row>
    <row r="2128" spans="1:14" s="493" customFormat="1" ht="14.1" customHeight="1" x14ac:dyDescent="0.2">
      <c r="A2128" s="484"/>
      <c r="B2128" s="494" t="s">
        <v>5014</v>
      </c>
      <c r="C2128" s="484"/>
      <c r="D2128" s="493" t="s">
        <v>5097</v>
      </c>
      <c r="F2128" s="493" t="s">
        <v>5098</v>
      </c>
      <c r="L2128" s="495">
        <v>51</v>
      </c>
      <c r="M2128" s="496" t="str">
        <f t="shared" si="83"/>
        <v>LED Retrofit Kits</v>
      </c>
      <c r="N2128" s="493" t="str">
        <f t="shared" si="84"/>
        <v>E</v>
      </c>
    </row>
    <row r="2129" spans="1:14" s="493" customFormat="1" ht="14.1" customHeight="1" x14ac:dyDescent="0.2">
      <c r="A2129" s="484"/>
      <c r="B2129" s="494" t="s">
        <v>5014</v>
      </c>
      <c r="C2129" s="484"/>
      <c r="D2129" s="493" t="s">
        <v>5099</v>
      </c>
      <c r="F2129" s="493" t="s">
        <v>5100</v>
      </c>
      <c r="L2129" s="495">
        <v>52</v>
      </c>
      <c r="M2129" s="496" t="str">
        <f t="shared" si="83"/>
        <v>LED Retrofit Kits</v>
      </c>
      <c r="N2129" s="493" t="str">
        <f t="shared" si="84"/>
        <v>E</v>
      </c>
    </row>
    <row r="2130" spans="1:14" s="493" customFormat="1" ht="14.1" customHeight="1" x14ac:dyDescent="0.2">
      <c r="A2130" s="484"/>
      <c r="B2130" s="494" t="s">
        <v>5014</v>
      </c>
      <c r="C2130" s="484"/>
      <c r="D2130" s="493" t="s">
        <v>5101</v>
      </c>
      <c r="F2130" s="493" t="s">
        <v>5102</v>
      </c>
      <c r="L2130" s="495">
        <v>53</v>
      </c>
      <c r="M2130" s="496" t="str">
        <f t="shared" si="83"/>
        <v>LED Retrofit Kits</v>
      </c>
      <c r="N2130" s="493" t="str">
        <f t="shared" si="84"/>
        <v>E</v>
      </c>
    </row>
    <row r="2131" spans="1:14" s="493" customFormat="1" ht="14.1" customHeight="1" x14ac:dyDescent="0.2">
      <c r="A2131" s="484"/>
      <c r="B2131" s="494" t="s">
        <v>5014</v>
      </c>
      <c r="C2131" s="484"/>
      <c r="D2131" s="493" t="s">
        <v>5103</v>
      </c>
      <c r="F2131" s="493" t="s">
        <v>5104</v>
      </c>
      <c r="L2131" s="495">
        <v>54</v>
      </c>
      <c r="M2131" s="496" t="str">
        <f t="shared" si="83"/>
        <v>LED Retrofit Kits</v>
      </c>
      <c r="N2131" s="493" t="str">
        <f t="shared" si="84"/>
        <v>E</v>
      </c>
    </row>
    <row r="2132" spans="1:14" s="493" customFormat="1" ht="14.1" customHeight="1" x14ac:dyDescent="0.2">
      <c r="A2132" s="484"/>
      <c r="B2132" s="494" t="s">
        <v>5014</v>
      </c>
      <c r="C2132" s="484"/>
      <c r="D2132" s="493" t="s">
        <v>5105</v>
      </c>
      <c r="F2132" s="493" t="s">
        <v>5106</v>
      </c>
      <c r="L2132" s="495">
        <v>55</v>
      </c>
      <c r="M2132" s="496" t="str">
        <f t="shared" si="83"/>
        <v>LED Retrofit Kits</v>
      </c>
      <c r="N2132" s="493" t="str">
        <f t="shared" si="84"/>
        <v>E</v>
      </c>
    </row>
    <row r="2133" spans="1:14" s="493" customFormat="1" ht="14.1" customHeight="1" x14ac:dyDescent="0.2">
      <c r="A2133" s="484"/>
      <c r="B2133" s="494" t="s">
        <v>5014</v>
      </c>
      <c r="C2133" s="484"/>
      <c r="D2133" s="493" t="s">
        <v>5107</v>
      </c>
      <c r="F2133" s="493" t="s">
        <v>5108</v>
      </c>
      <c r="L2133" s="495">
        <v>56</v>
      </c>
      <c r="M2133" s="496" t="str">
        <f t="shared" si="83"/>
        <v>LED Retrofit Kits</v>
      </c>
      <c r="N2133" s="493" t="str">
        <f t="shared" si="84"/>
        <v>E</v>
      </c>
    </row>
    <row r="2134" spans="1:14" s="493" customFormat="1" ht="14.1" customHeight="1" x14ac:dyDescent="0.2">
      <c r="A2134" s="484"/>
      <c r="B2134" s="494" t="s">
        <v>5014</v>
      </c>
      <c r="C2134" s="484"/>
      <c r="D2134" s="493" t="s">
        <v>5109</v>
      </c>
      <c r="F2134" s="493" t="s">
        <v>5110</v>
      </c>
      <c r="L2134" s="495">
        <v>57</v>
      </c>
      <c r="M2134" s="496" t="str">
        <f t="shared" si="83"/>
        <v>LED Retrofit Kits</v>
      </c>
      <c r="N2134" s="493" t="str">
        <f t="shared" si="84"/>
        <v>E</v>
      </c>
    </row>
    <row r="2135" spans="1:14" s="493" customFormat="1" ht="14.1" customHeight="1" x14ac:dyDescent="0.2">
      <c r="A2135" s="484"/>
      <c r="B2135" s="494" t="s">
        <v>5014</v>
      </c>
      <c r="C2135" s="484"/>
      <c r="D2135" s="493" t="s">
        <v>5111</v>
      </c>
      <c r="F2135" s="493" t="s">
        <v>5112</v>
      </c>
      <c r="L2135" s="495">
        <v>58</v>
      </c>
      <c r="M2135" s="496" t="str">
        <f t="shared" si="83"/>
        <v>LED Retrofit Kits</v>
      </c>
      <c r="N2135" s="493" t="str">
        <f t="shared" si="84"/>
        <v>E</v>
      </c>
    </row>
    <row r="2136" spans="1:14" s="493" customFormat="1" ht="14.1" customHeight="1" x14ac:dyDescent="0.2">
      <c r="A2136" s="484"/>
      <c r="B2136" s="494" t="s">
        <v>5014</v>
      </c>
      <c r="C2136" s="484"/>
      <c r="D2136" s="493" t="s">
        <v>5113</v>
      </c>
      <c r="F2136" s="493" t="s">
        <v>5114</v>
      </c>
      <c r="L2136" s="495">
        <v>59</v>
      </c>
      <c r="M2136" s="496" t="str">
        <f t="shared" si="83"/>
        <v>LED Retrofit Kits</v>
      </c>
      <c r="N2136" s="493" t="str">
        <f t="shared" si="84"/>
        <v>E</v>
      </c>
    </row>
    <row r="2137" spans="1:14" s="493" customFormat="1" ht="14.1" customHeight="1" x14ac:dyDescent="0.2">
      <c r="A2137" s="484"/>
      <c r="B2137" s="494" t="s">
        <v>5014</v>
      </c>
      <c r="C2137" s="484"/>
      <c r="D2137" s="493" t="s">
        <v>5115</v>
      </c>
      <c r="F2137" s="493" t="s">
        <v>5116</v>
      </c>
      <c r="L2137" s="495">
        <v>60</v>
      </c>
      <c r="M2137" s="496" t="str">
        <f t="shared" si="83"/>
        <v>LED Retrofit Kits</v>
      </c>
      <c r="N2137" s="493" t="str">
        <f t="shared" si="84"/>
        <v>E</v>
      </c>
    </row>
    <row r="2138" spans="1:14" s="493" customFormat="1" ht="14.1" customHeight="1" x14ac:dyDescent="0.2">
      <c r="A2138" s="484"/>
      <c r="B2138" s="494" t="s">
        <v>5014</v>
      </c>
      <c r="D2138" s="493" t="s">
        <v>5035</v>
      </c>
      <c r="F2138" s="493" t="s">
        <v>5036</v>
      </c>
      <c r="L2138" s="495">
        <v>20</v>
      </c>
      <c r="M2138" s="496" t="str">
        <f t="shared" si="83"/>
        <v>LED Retrofit Kits</v>
      </c>
      <c r="N2138" s="493" t="str">
        <f t="shared" si="84"/>
        <v>E</v>
      </c>
    </row>
    <row r="2139" spans="1:14" s="493" customFormat="1" ht="14.1" customHeight="1" x14ac:dyDescent="0.2">
      <c r="A2139" s="484"/>
      <c r="B2139" s="494" t="s">
        <v>5014</v>
      </c>
      <c r="D2139" s="493" t="s">
        <v>5037</v>
      </c>
      <c r="F2139" s="493" t="s">
        <v>5038</v>
      </c>
      <c r="L2139" s="495">
        <v>21</v>
      </c>
      <c r="M2139" s="496" t="str">
        <f t="shared" si="83"/>
        <v>LED Retrofit Kits</v>
      </c>
      <c r="N2139" s="493" t="str">
        <f t="shared" si="84"/>
        <v>E</v>
      </c>
    </row>
    <row r="2140" spans="1:14" s="493" customFormat="1" ht="14.1" customHeight="1" x14ac:dyDescent="0.2">
      <c r="A2140" s="484"/>
      <c r="B2140" s="494" t="s">
        <v>5014</v>
      </c>
      <c r="D2140" s="493" t="s">
        <v>5039</v>
      </c>
      <c r="F2140" s="493" t="s">
        <v>5040</v>
      </c>
      <c r="L2140" s="495">
        <v>22</v>
      </c>
      <c r="M2140" s="496" t="str">
        <f t="shared" si="83"/>
        <v>LED Retrofit Kits</v>
      </c>
      <c r="N2140" s="493" t="str">
        <f t="shared" si="84"/>
        <v>E</v>
      </c>
    </row>
    <row r="2141" spans="1:14" s="493" customFormat="1" ht="14.1" customHeight="1" x14ac:dyDescent="0.2">
      <c r="A2141" s="484"/>
      <c r="B2141" s="494" t="s">
        <v>5014</v>
      </c>
      <c r="D2141" s="493" t="s">
        <v>5041</v>
      </c>
      <c r="F2141" s="493" t="s">
        <v>5042</v>
      </c>
      <c r="L2141" s="495">
        <v>23</v>
      </c>
      <c r="M2141" s="496" t="str">
        <f t="shared" si="83"/>
        <v>LED Retrofit Kits</v>
      </c>
      <c r="N2141" s="493" t="str">
        <f t="shared" si="84"/>
        <v>E</v>
      </c>
    </row>
    <row r="2142" spans="1:14" s="493" customFormat="1" ht="14.1" customHeight="1" x14ac:dyDescent="0.2">
      <c r="A2142" s="484"/>
      <c r="B2142" s="494" t="s">
        <v>5014</v>
      </c>
      <c r="D2142" s="493" t="s">
        <v>5043</v>
      </c>
      <c r="F2142" s="493" t="s">
        <v>5044</v>
      </c>
      <c r="L2142" s="495">
        <v>24</v>
      </c>
      <c r="M2142" s="496" t="str">
        <f t="shared" si="83"/>
        <v>LED Retrofit Kits</v>
      </c>
      <c r="N2142" s="493" t="str">
        <f t="shared" si="84"/>
        <v>E</v>
      </c>
    </row>
    <row r="2143" spans="1:14" s="493" customFormat="1" ht="14.1" customHeight="1" x14ac:dyDescent="0.2">
      <c r="A2143" s="484"/>
      <c r="B2143" s="494" t="s">
        <v>5014</v>
      </c>
      <c r="D2143" s="493" t="s">
        <v>5045</v>
      </c>
      <c r="F2143" s="493" t="s">
        <v>5046</v>
      </c>
      <c r="L2143" s="495">
        <v>25</v>
      </c>
      <c r="M2143" s="496" t="str">
        <f t="shared" si="83"/>
        <v>LED Retrofit Kits</v>
      </c>
      <c r="N2143" s="493" t="str">
        <f t="shared" si="84"/>
        <v>E</v>
      </c>
    </row>
    <row r="2144" spans="1:14" s="493" customFormat="1" ht="14.1" customHeight="1" x14ac:dyDescent="0.2">
      <c r="A2144" s="484"/>
      <c r="B2144" s="494" t="s">
        <v>5014</v>
      </c>
      <c r="D2144" s="493" t="s">
        <v>5047</v>
      </c>
      <c r="F2144" s="493" t="s">
        <v>5048</v>
      </c>
      <c r="L2144" s="495">
        <v>26</v>
      </c>
      <c r="M2144" s="496" t="str">
        <f t="shared" ref="M2144:M2207" si="85">B2144</f>
        <v>LED Retrofit Kits</v>
      </c>
      <c r="N2144" s="493" t="str">
        <f t="shared" ref="N2144:N2207" si="86">MID(D2144,3,1)</f>
        <v>E</v>
      </c>
    </row>
    <row r="2145" spans="1:14" s="493" customFormat="1" ht="14.1" customHeight="1" x14ac:dyDescent="0.2">
      <c r="A2145" s="484"/>
      <c r="B2145" s="494" t="s">
        <v>5014</v>
      </c>
      <c r="D2145" s="493" t="s">
        <v>5049</v>
      </c>
      <c r="F2145" s="493" t="s">
        <v>5050</v>
      </c>
      <c r="L2145" s="495">
        <v>27</v>
      </c>
      <c r="M2145" s="496" t="str">
        <f t="shared" si="85"/>
        <v>LED Retrofit Kits</v>
      </c>
      <c r="N2145" s="493" t="str">
        <f t="shared" si="86"/>
        <v>E</v>
      </c>
    </row>
    <row r="2146" spans="1:14" s="493" customFormat="1" ht="14.1" customHeight="1" x14ac:dyDescent="0.2">
      <c r="A2146" s="484"/>
      <c r="B2146" s="494" t="s">
        <v>5014</v>
      </c>
      <c r="D2146" s="493" t="s">
        <v>5051</v>
      </c>
      <c r="F2146" s="493" t="s">
        <v>5052</v>
      </c>
      <c r="L2146" s="495">
        <v>28</v>
      </c>
      <c r="M2146" s="496" t="str">
        <f t="shared" si="85"/>
        <v>LED Retrofit Kits</v>
      </c>
      <c r="N2146" s="493" t="str">
        <f t="shared" si="86"/>
        <v>E</v>
      </c>
    </row>
    <row r="2147" spans="1:14" s="493" customFormat="1" ht="14.1" customHeight="1" x14ac:dyDescent="0.2">
      <c r="A2147" s="484"/>
      <c r="B2147" s="494" t="s">
        <v>5014</v>
      </c>
      <c r="D2147" s="493" t="s">
        <v>5053</v>
      </c>
      <c r="F2147" s="493" t="s">
        <v>5054</v>
      </c>
      <c r="L2147" s="495">
        <v>29</v>
      </c>
      <c r="M2147" s="496" t="str">
        <f t="shared" si="85"/>
        <v>LED Retrofit Kits</v>
      </c>
      <c r="N2147" s="493" t="str">
        <f t="shared" si="86"/>
        <v>E</v>
      </c>
    </row>
    <row r="2148" spans="1:14" s="493" customFormat="1" ht="14.1" customHeight="1" x14ac:dyDescent="0.2">
      <c r="A2148" s="484"/>
      <c r="B2148" s="494" t="s">
        <v>5014</v>
      </c>
      <c r="D2148" s="493" t="s">
        <v>5055</v>
      </c>
      <c r="F2148" s="493" t="s">
        <v>5056</v>
      </c>
      <c r="L2148" s="495">
        <v>30</v>
      </c>
      <c r="M2148" s="496" t="str">
        <f t="shared" si="85"/>
        <v>LED Retrofit Kits</v>
      </c>
      <c r="N2148" s="493" t="str">
        <f t="shared" si="86"/>
        <v>E</v>
      </c>
    </row>
    <row r="2149" spans="1:14" s="493" customFormat="1" ht="14.1" customHeight="1" x14ac:dyDescent="0.2">
      <c r="A2149" s="484"/>
      <c r="B2149" s="494" t="s">
        <v>5014</v>
      </c>
      <c r="D2149" s="493" t="s">
        <v>5057</v>
      </c>
      <c r="F2149" s="493" t="s">
        <v>5058</v>
      </c>
      <c r="L2149" s="495">
        <v>31</v>
      </c>
      <c r="M2149" s="496" t="str">
        <f t="shared" si="85"/>
        <v>LED Retrofit Kits</v>
      </c>
      <c r="N2149" s="493" t="str">
        <f t="shared" si="86"/>
        <v>E</v>
      </c>
    </row>
    <row r="2150" spans="1:14" s="493" customFormat="1" ht="14.1" customHeight="1" x14ac:dyDescent="0.2">
      <c r="A2150" s="484"/>
      <c r="B2150" s="494" t="s">
        <v>5014</v>
      </c>
      <c r="D2150" s="493" t="s">
        <v>5059</v>
      </c>
      <c r="F2150" s="493" t="s">
        <v>5060</v>
      </c>
      <c r="L2150" s="495">
        <v>32</v>
      </c>
      <c r="M2150" s="496" t="str">
        <f t="shared" si="85"/>
        <v>LED Retrofit Kits</v>
      </c>
      <c r="N2150" s="493" t="str">
        <f t="shared" si="86"/>
        <v>E</v>
      </c>
    </row>
    <row r="2151" spans="1:14" s="493" customFormat="1" ht="14.1" customHeight="1" x14ac:dyDescent="0.2">
      <c r="A2151" s="484"/>
      <c r="B2151" s="494" t="s">
        <v>5014</v>
      </c>
      <c r="D2151" s="493" t="s">
        <v>5061</v>
      </c>
      <c r="F2151" s="493" t="s">
        <v>5062</v>
      </c>
      <c r="L2151" s="495">
        <v>33</v>
      </c>
      <c r="M2151" s="496" t="str">
        <f t="shared" si="85"/>
        <v>LED Retrofit Kits</v>
      </c>
      <c r="N2151" s="493" t="str">
        <f t="shared" si="86"/>
        <v>E</v>
      </c>
    </row>
    <row r="2152" spans="1:14" s="493" customFormat="1" ht="14.1" customHeight="1" x14ac:dyDescent="0.2">
      <c r="A2152" s="484"/>
      <c r="B2152" s="494" t="s">
        <v>5014</v>
      </c>
      <c r="D2152" s="493" t="s">
        <v>5063</v>
      </c>
      <c r="F2152" s="493" t="s">
        <v>5064</v>
      </c>
      <c r="L2152" s="495">
        <v>34</v>
      </c>
      <c r="M2152" s="496" t="str">
        <f t="shared" si="85"/>
        <v>LED Retrofit Kits</v>
      </c>
      <c r="N2152" s="493" t="str">
        <f t="shared" si="86"/>
        <v>E</v>
      </c>
    </row>
    <row r="2153" spans="1:14" s="493" customFormat="1" ht="14.1" customHeight="1" x14ac:dyDescent="0.2">
      <c r="A2153" s="484"/>
      <c r="B2153" s="494" t="s">
        <v>5014</v>
      </c>
      <c r="D2153" s="493" t="s">
        <v>5065</v>
      </c>
      <c r="F2153" s="493" t="s">
        <v>5066</v>
      </c>
      <c r="L2153" s="495">
        <v>35</v>
      </c>
      <c r="M2153" s="496" t="str">
        <f t="shared" si="85"/>
        <v>LED Retrofit Kits</v>
      </c>
      <c r="N2153" s="493" t="str">
        <f t="shared" si="86"/>
        <v>E</v>
      </c>
    </row>
    <row r="2154" spans="1:14" s="493" customFormat="1" ht="14.1" customHeight="1" x14ac:dyDescent="0.2">
      <c r="A2154" s="484"/>
      <c r="B2154" s="494" t="s">
        <v>5014</v>
      </c>
      <c r="D2154" s="493" t="s">
        <v>5067</v>
      </c>
      <c r="F2154" s="493" t="s">
        <v>5068</v>
      </c>
      <c r="L2154" s="495">
        <v>36</v>
      </c>
      <c r="M2154" s="496" t="str">
        <f t="shared" si="85"/>
        <v>LED Retrofit Kits</v>
      </c>
      <c r="N2154" s="493" t="str">
        <f t="shared" si="86"/>
        <v>E</v>
      </c>
    </row>
    <row r="2155" spans="1:14" s="493" customFormat="1" ht="14.1" customHeight="1" x14ac:dyDescent="0.2">
      <c r="A2155" s="484"/>
      <c r="B2155" s="494" t="s">
        <v>5014</v>
      </c>
      <c r="D2155" s="493" t="s">
        <v>5069</v>
      </c>
      <c r="F2155" s="493" t="s">
        <v>5070</v>
      </c>
      <c r="L2155" s="495">
        <v>37</v>
      </c>
      <c r="M2155" s="496" t="str">
        <f t="shared" si="85"/>
        <v>LED Retrofit Kits</v>
      </c>
      <c r="N2155" s="493" t="str">
        <f t="shared" si="86"/>
        <v>E</v>
      </c>
    </row>
    <row r="2156" spans="1:14" s="493" customFormat="1" ht="14.1" customHeight="1" x14ac:dyDescent="0.2">
      <c r="A2156" s="484"/>
      <c r="B2156" s="494" t="s">
        <v>5014</v>
      </c>
      <c r="D2156" s="493" t="s">
        <v>5071</v>
      </c>
      <c r="F2156" s="493" t="s">
        <v>5072</v>
      </c>
      <c r="L2156" s="495">
        <v>38</v>
      </c>
      <c r="M2156" s="496" t="str">
        <f t="shared" si="85"/>
        <v>LED Retrofit Kits</v>
      </c>
      <c r="N2156" s="493" t="str">
        <f t="shared" si="86"/>
        <v>E</v>
      </c>
    </row>
    <row r="2157" spans="1:14" s="493" customFormat="1" ht="14.1" customHeight="1" x14ac:dyDescent="0.2">
      <c r="A2157" s="484"/>
      <c r="B2157" s="494" t="s">
        <v>5014</v>
      </c>
      <c r="D2157" s="493" t="s">
        <v>5073</v>
      </c>
      <c r="F2157" s="493" t="s">
        <v>5074</v>
      </c>
      <c r="L2157" s="495">
        <v>39</v>
      </c>
      <c r="M2157" s="496" t="str">
        <f t="shared" si="85"/>
        <v>LED Retrofit Kits</v>
      </c>
      <c r="N2157" s="493" t="str">
        <f t="shared" si="86"/>
        <v>E</v>
      </c>
    </row>
    <row r="2158" spans="1:14" s="493" customFormat="1" ht="14.1" customHeight="1" x14ac:dyDescent="0.2">
      <c r="A2158" s="484"/>
      <c r="B2158" s="494" t="s">
        <v>5014</v>
      </c>
      <c r="D2158" s="493" t="s">
        <v>5075</v>
      </c>
      <c r="F2158" s="493" t="s">
        <v>5076</v>
      </c>
      <c r="L2158" s="495">
        <v>40</v>
      </c>
      <c r="M2158" s="496" t="str">
        <f t="shared" si="85"/>
        <v>LED Retrofit Kits</v>
      </c>
      <c r="N2158" s="493" t="str">
        <f t="shared" si="86"/>
        <v>E</v>
      </c>
    </row>
    <row r="2159" spans="1:14" s="493" customFormat="1" ht="14.1" customHeight="1" x14ac:dyDescent="0.2">
      <c r="A2159" s="484"/>
      <c r="B2159" s="494" t="s">
        <v>5014</v>
      </c>
      <c r="D2159" s="493" t="s">
        <v>5077</v>
      </c>
      <c r="F2159" s="493" t="s">
        <v>5078</v>
      </c>
      <c r="L2159" s="495">
        <v>41</v>
      </c>
      <c r="M2159" s="496" t="str">
        <f t="shared" si="85"/>
        <v>LED Retrofit Kits</v>
      </c>
      <c r="N2159" s="493" t="str">
        <f t="shared" si="86"/>
        <v>E</v>
      </c>
    </row>
    <row r="2160" spans="1:14" s="493" customFormat="1" ht="14.1" customHeight="1" x14ac:dyDescent="0.2">
      <c r="A2160" s="484"/>
      <c r="B2160" s="494" t="s">
        <v>5014</v>
      </c>
      <c r="D2160" s="493" t="s">
        <v>5079</v>
      </c>
      <c r="F2160" s="493" t="s">
        <v>5080</v>
      </c>
      <c r="L2160" s="495">
        <v>42</v>
      </c>
      <c r="M2160" s="496" t="str">
        <f t="shared" si="85"/>
        <v>LED Retrofit Kits</v>
      </c>
      <c r="N2160" s="493" t="str">
        <f t="shared" si="86"/>
        <v>E</v>
      </c>
    </row>
    <row r="2161" spans="1:14" s="493" customFormat="1" ht="14.1" customHeight="1" x14ac:dyDescent="0.2">
      <c r="A2161" s="484"/>
      <c r="B2161" s="494" t="s">
        <v>5014</v>
      </c>
      <c r="D2161" s="493" t="s">
        <v>5081</v>
      </c>
      <c r="F2161" s="493" t="s">
        <v>5082</v>
      </c>
      <c r="L2161" s="495">
        <v>43</v>
      </c>
      <c r="M2161" s="496" t="str">
        <f t="shared" si="85"/>
        <v>LED Retrofit Kits</v>
      </c>
      <c r="N2161" s="493" t="str">
        <f t="shared" si="86"/>
        <v>E</v>
      </c>
    </row>
    <row r="2162" spans="1:14" s="493" customFormat="1" ht="14.1" customHeight="1" x14ac:dyDescent="0.2">
      <c r="A2162" s="484"/>
      <c r="B2162" s="494" t="s">
        <v>5014</v>
      </c>
      <c r="D2162" s="493" t="s">
        <v>5083</v>
      </c>
      <c r="F2162" s="493" t="s">
        <v>5084</v>
      </c>
      <c r="L2162" s="495">
        <v>44</v>
      </c>
      <c r="M2162" s="496" t="str">
        <f t="shared" si="85"/>
        <v>LED Retrofit Kits</v>
      </c>
      <c r="N2162" s="493" t="str">
        <f t="shared" si="86"/>
        <v>E</v>
      </c>
    </row>
    <row r="2163" spans="1:14" s="493" customFormat="1" ht="14.1" customHeight="1" x14ac:dyDescent="0.2">
      <c r="A2163" s="484"/>
      <c r="B2163" s="494" t="s">
        <v>5014</v>
      </c>
      <c r="D2163" s="493" t="s">
        <v>5085</v>
      </c>
      <c r="F2163" s="493" t="s">
        <v>5086</v>
      </c>
      <c r="L2163" s="495">
        <v>45</v>
      </c>
      <c r="M2163" s="496" t="str">
        <f t="shared" si="85"/>
        <v>LED Retrofit Kits</v>
      </c>
      <c r="N2163" s="493" t="str">
        <f t="shared" si="86"/>
        <v>E</v>
      </c>
    </row>
    <row r="2164" spans="1:14" s="493" customFormat="1" ht="14.1" customHeight="1" x14ac:dyDescent="0.2">
      <c r="A2164" s="484"/>
      <c r="B2164" s="494" t="s">
        <v>5014</v>
      </c>
      <c r="D2164" s="493" t="s">
        <v>5087</v>
      </c>
      <c r="F2164" s="493" t="s">
        <v>5088</v>
      </c>
      <c r="L2164" s="495">
        <v>46</v>
      </c>
      <c r="M2164" s="496" t="str">
        <f t="shared" si="85"/>
        <v>LED Retrofit Kits</v>
      </c>
      <c r="N2164" s="493" t="str">
        <f t="shared" si="86"/>
        <v>E</v>
      </c>
    </row>
    <row r="2165" spans="1:14" s="493" customFormat="1" ht="14.1" customHeight="1" x14ac:dyDescent="0.2">
      <c r="A2165" s="484"/>
      <c r="B2165" s="494" t="s">
        <v>5014</v>
      </c>
      <c r="D2165" s="493" t="s">
        <v>5089</v>
      </c>
      <c r="F2165" s="493" t="s">
        <v>5090</v>
      </c>
      <c r="L2165" s="495">
        <v>47</v>
      </c>
      <c r="M2165" s="496" t="str">
        <f t="shared" si="85"/>
        <v>LED Retrofit Kits</v>
      </c>
      <c r="N2165" s="493" t="str">
        <f t="shared" si="86"/>
        <v>E</v>
      </c>
    </row>
    <row r="2166" spans="1:14" s="493" customFormat="1" ht="14.1" customHeight="1" x14ac:dyDescent="0.2">
      <c r="A2166" s="484"/>
      <c r="B2166" s="494" t="s">
        <v>5014</v>
      </c>
      <c r="D2166" s="493" t="s">
        <v>5091</v>
      </c>
      <c r="F2166" s="493" t="s">
        <v>5092</v>
      </c>
      <c r="L2166" s="495">
        <v>48</v>
      </c>
      <c r="M2166" s="496" t="str">
        <f t="shared" si="85"/>
        <v>LED Retrofit Kits</v>
      </c>
      <c r="N2166" s="493" t="str">
        <f t="shared" si="86"/>
        <v>E</v>
      </c>
    </row>
    <row r="2167" spans="1:14" s="493" customFormat="1" ht="14.1" customHeight="1" x14ac:dyDescent="0.2">
      <c r="A2167" s="484"/>
      <c r="B2167" s="494" t="s">
        <v>5014</v>
      </c>
      <c r="D2167" s="493" t="s">
        <v>5093</v>
      </c>
      <c r="F2167" s="493" t="s">
        <v>5094</v>
      </c>
      <c r="L2167" s="495">
        <v>49</v>
      </c>
      <c r="M2167" s="496" t="str">
        <f t="shared" si="85"/>
        <v>LED Retrofit Kits</v>
      </c>
      <c r="N2167" s="493" t="str">
        <f t="shared" si="86"/>
        <v>E</v>
      </c>
    </row>
    <row r="2168" spans="1:14" s="493" customFormat="1" ht="14.1" customHeight="1" x14ac:dyDescent="0.2">
      <c r="A2168" s="484"/>
      <c r="B2168" s="494" t="s">
        <v>5014</v>
      </c>
      <c r="D2168" s="493" t="s">
        <v>5095</v>
      </c>
      <c r="F2168" s="493" t="s">
        <v>5096</v>
      </c>
      <c r="L2168" s="495">
        <v>50</v>
      </c>
      <c r="M2168" s="496" t="str">
        <f t="shared" si="85"/>
        <v>LED Retrofit Kits</v>
      </c>
      <c r="N2168" s="493" t="str">
        <f t="shared" si="86"/>
        <v>E</v>
      </c>
    </row>
    <row r="2169" spans="1:14" s="493" customFormat="1" ht="14.1" customHeight="1" x14ac:dyDescent="0.2">
      <c r="A2169" s="484"/>
      <c r="B2169" s="494" t="s">
        <v>5014</v>
      </c>
      <c r="D2169" s="493" t="s">
        <v>5097</v>
      </c>
      <c r="F2169" s="493" t="s">
        <v>5098</v>
      </c>
      <c r="L2169" s="495">
        <v>51</v>
      </c>
      <c r="M2169" s="496" t="str">
        <f t="shared" si="85"/>
        <v>LED Retrofit Kits</v>
      </c>
      <c r="N2169" s="493" t="str">
        <f t="shared" si="86"/>
        <v>E</v>
      </c>
    </row>
    <row r="2170" spans="1:14" s="493" customFormat="1" ht="14.1" customHeight="1" x14ac:dyDescent="0.2">
      <c r="A2170" s="484"/>
      <c r="B2170" s="494" t="s">
        <v>5014</v>
      </c>
      <c r="D2170" s="493" t="s">
        <v>5099</v>
      </c>
      <c r="F2170" s="493" t="s">
        <v>5100</v>
      </c>
      <c r="L2170" s="495">
        <v>52</v>
      </c>
      <c r="M2170" s="496" t="str">
        <f t="shared" si="85"/>
        <v>LED Retrofit Kits</v>
      </c>
      <c r="N2170" s="493" t="str">
        <f t="shared" si="86"/>
        <v>E</v>
      </c>
    </row>
    <row r="2171" spans="1:14" s="493" customFormat="1" ht="14.1" customHeight="1" x14ac:dyDescent="0.2">
      <c r="A2171" s="484"/>
      <c r="B2171" s="494"/>
      <c r="D2171" s="493" t="s">
        <v>5101</v>
      </c>
      <c r="F2171" s="493" t="s">
        <v>5102</v>
      </c>
      <c r="L2171" s="495">
        <v>53</v>
      </c>
      <c r="M2171" s="496">
        <f t="shared" si="85"/>
        <v>0</v>
      </c>
      <c r="N2171" s="493" t="str">
        <f t="shared" si="86"/>
        <v>E</v>
      </c>
    </row>
    <row r="2172" spans="1:14" s="493" customFormat="1" ht="14.1" customHeight="1" x14ac:dyDescent="0.2">
      <c r="A2172" s="484"/>
      <c r="B2172" s="494" t="s">
        <v>5014</v>
      </c>
      <c r="D2172" s="493" t="s">
        <v>5103</v>
      </c>
      <c r="F2172" s="493" t="s">
        <v>5104</v>
      </c>
      <c r="L2172" s="495">
        <v>54</v>
      </c>
      <c r="M2172" s="496" t="str">
        <f t="shared" si="85"/>
        <v>LED Retrofit Kits</v>
      </c>
      <c r="N2172" s="493" t="str">
        <f t="shared" si="86"/>
        <v>E</v>
      </c>
    </row>
    <row r="2173" spans="1:14" s="493" customFormat="1" ht="14.1" customHeight="1" x14ac:dyDescent="0.2">
      <c r="A2173" s="484"/>
      <c r="B2173" s="494" t="s">
        <v>5014</v>
      </c>
      <c r="D2173" s="493" t="s">
        <v>5105</v>
      </c>
      <c r="F2173" s="493" t="s">
        <v>5106</v>
      </c>
      <c r="L2173" s="495">
        <v>55</v>
      </c>
      <c r="M2173" s="496" t="str">
        <f t="shared" si="85"/>
        <v>LED Retrofit Kits</v>
      </c>
      <c r="N2173" s="493" t="str">
        <f t="shared" si="86"/>
        <v>E</v>
      </c>
    </row>
    <row r="2174" spans="1:14" s="493" customFormat="1" ht="14.1" customHeight="1" x14ac:dyDescent="0.2">
      <c r="A2174" s="484"/>
      <c r="B2174" s="494" t="s">
        <v>5014</v>
      </c>
      <c r="D2174" s="493" t="s">
        <v>5107</v>
      </c>
      <c r="F2174" s="493" t="s">
        <v>5108</v>
      </c>
      <c r="L2174" s="495">
        <v>56</v>
      </c>
      <c r="M2174" s="496" t="str">
        <f t="shared" si="85"/>
        <v>LED Retrofit Kits</v>
      </c>
      <c r="N2174" s="493" t="str">
        <f t="shared" si="86"/>
        <v>E</v>
      </c>
    </row>
    <row r="2175" spans="1:14" s="493" customFormat="1" ht="14.1" customHeight="1" x14ac:dyDescent="0.2">
      <c r="A2175" s="484"/>
      <c r="B2175" s="494" t="s">
        <v>5014</v>
      </c>
      <c r="D2175" s="493" t="s">
        <v>5109</v>
      </c>
      <c r="F2175" s="493" t="s">
        <v>5110</v>
      </c>
      <c r="L2175" s="495">
        <v>57</v>
      </c>
      <c r="M2175" s="496" t="str">
        <f t="shared" si="85"/>
        <v>LED Retrofit Kits</v>
      </c>
      <c r="N2175" s="493" t="str">
        <f t="shared" si="86"/>
        <v>E</v>
      </c>
    </row>
    <row r="2176" spans="1:14" s="493" customFormat="1" ht="14.1" customHeight="1" x14ac:dyDescent="0.2">
      <c r="A2176" s="484"/>
      <c r="B2176" s="494" t="s">
        <v>5014</v>
      </c>
      <c r="D2176" s="493" t="s">
        <v>5111</v>
      </c>
      <c r="F2176" s="493" t="s">
        <v>5112</v>
      </c>
      <c r="L2176" s="495">
        <v>58</v>
      </c>
      <c r="M2176" s="496" t="str">
        <f t="shared" si="85"/>
        <v>LED Retrofit Kits</v>
      </c>
      <c r="N2176" s="493" t="str">
        <f t="shared" si="86"/>
        <v>E</v>
      </c>
    </row>
    <row r="2177" spans="1:14" s="493" customFormat="1" ht="14.1" customHeight="1" x14ac:dyDescent="0.2">
      <c r="A2177" s="484"/>
      <c r="B2177" s="494" t="s">
        <v>5014</v>
      </c>
      <c r="D2177" s="493" t="s">
        <v>5113</v>
      </c>
      <c r="F2177" s="493" t="s">
        <v>5114</v>
      </c>
      <c r="L2177" s="495">
        <v>59</v>
      </c>
      <c r="M2177" s="496" t="str">
        <f t="shared" si="85"/>
        <v>LED Retrofit Kits</v>
      </c>
      <c r="N2177" s="493" t="str">
        <f t="shared" si="86"/>
        <v>E</v>
      </c>
    </row>
    <row r="2178" spans="1:14" s="493" customFormat="1" ht="14.1" customHeight="1" x14ac:dyDescent="0.2">
      <c r="A2178" s="484"/>
      <c r="B2178" s="494" t="s">
        <v>5014</v>
      </c>
      <c r="D2178" s="493" t="s">
        <v>5115</v>
      </c>
      <c r="F2178" s="493" t="s">
        <v>5116</v>
      </c>
      <c r="L2178" s="495">
        <v>60</v>
      </c>
      <c r="M2178" s="496" t="str">
        <f t="shared" si="85"/>
        <v>LED Retrofit Kits</v>
      </c>
      <c r="N2178" s="493" t="str">
        <f t="shared" si="86"/>
        <v>E</v>
      </c>
    </row>
    <row r="2179" spans="1:14" s="493" customFormat="1" ht="14.1" customHeight="1" x14ac:dyDescent="0.2">
      <c r="A2179" s="484"/>
      <c r="B2179" s="494" t="s">
        <v>5014</v>
      </c>
      <c r="D2179" s="493" t="s">
        <v>5117</v>
      </c>
      <c r="F2179" s="493" t="s">
        <v>5118</v>
      </c>
      <c r="L2179" s="495">
        <v>61</v>
      </c>
      <c r="M2179" s="493" t="str">
        <f t="shared" si="85"/>
        <v>LED Retrofit Kits</v>
      </c>
      <c r="N2179" s="493" t="str">
        <f t="shared" si="86"/>
        <v>E</v>
      </c>
    </row>
    <row r="2180" spans="1:14" s="493" customFormat="1" ht="14.1" customHeight="1" x14ac:dyDescent="0.2">
      <c r="A2180" s="484"/>
      <c r="B2180" s="494" t="s">
        <v>5014</v>
      </c>
      <c r="D2180" s="493" t="s">
        <v>5119</v>
      </c>
      <c r="F2180" s="493" t="s">
        <v>5120</v>
      </c>
      <c r="L2180" s="495">
        <v>62</v>
      </c>
      <c r="M2180" s="496" t="str">
        <f t="shared" si="85"/>
        <v>LED Retrofit Kits</v>
      </c>
      <c r="N2180" s="493" t="str">
        <f t="shared" si="86"/>
        <v>E</v>
      </c>
    </row>
    <row r="2181" spans="1:14" s="493" customFormat="1" ht="14.1" customHeight="1" x14ac:dyDescent="0.2">
      <c r="A2181" s="484"/>
      <c r="B2181" s="494" t="s">
        <v>5014</v>
      </c>
      <c r="D2181" s="493" t="s">
        <v>5121</v>
      </c>
      <c r="F2181" s="493" t="s">
        <v>5122</v>
      </c>
      <c r="L2181" s="495">
        <v>63</v>
      </c>
      <c r="M2181" s="496" t="str">
        <f t="shared" si="85"/>
        <v>LED Retrofit Kits</v>
      </c>
      <c r="N2181" s="493" t="str">
        <f t="shared" si="86"/>
        <v>E</v>
      </c>
    </row>
    <row r="2182" spans="1:14" s="493" customFormat="1" ht="14.1" customHeight="1" x14ac:dyDescent="0.2">
      <c r="A2182" s="484"/>
      <c r="B2182" s="494" t="s">
        <v>5014</v>
      </c>
      <c r="D2182" s="493" t="s">
        <v>5123</v>
      </c>
      <c r="F2182" s="493" t="s">
        <v>5124</v>
      </c>
      <c r="L2182" s="495">
        <v>64</v>
      </c>
      <c r="M2182" s="496" t="str">
        <f t="shared" si="85"/>
        <v>LED Retrofit Kits</v>
      </c>
      <c r="N2182" s="493" t="str">
        <f t="shared" si="86"/>
        <v>E</v>
      </c>
    </row>
    <row r="2183" spans="1:14" s="493" customFormat="1" ht="14.1" customHeight="1" x14ac:dyDescent="0.2">
      <c r="A2183" s="484"/>
      <c r="B2183" s="494" t="s">
        <v>5014</v>
      </c>
      <c r="D2183" s="493" t="s">
        <v>5125</v>
      </c>
      <c r="F2183" s="493" t="s">
        <v>5126</v>
      </c>
      <c r="L2183" s="495">
        <v>65</v>
      </c>
      <c r="M2183" s="496" t="str">
        <f t="shared" si="85"/>
        <v>LED Retrofit Kits</v>
      </c>
      <c r="N2183" s="493" t="str">
        <f t="shared" si="86"/>
        <v>E</v>
      </c>
    </row>
    <row r="2184" spans="1:14" s="493" customFormat="1" ht="14.1" customHeight="1" x14ac:dyDescent="0.2">
      <c r="A2184" s="484"/>
      <c r="B2184" s="494" t="s">
        <v>5014</v>
      </c>
      <c r="D2184" s="493" t="s">
        <v>5127</v>
      </c>
      <c r="F2184" s="493" t="s">
        <v>5128</v>
      </c>
      <c r="L2184" s="495">
        <v>66</v>
      </c>
      <c r="M2184" s="496" t="str">
        <f t="shared" si="85"/>
        <v>LED Retrofit Kits</v>
      </c>
      <c r="N2184" s="493" t="str">
        <f t="shared" si="86"/>
        <v>E</v>
      </c>
    </row>
    <row r="2185" spans="1:14" s="493" customFormat="1" ht="14.1" customHeight="1" x14ac:dyDescent="0.2">
      <c r="A2185" s="484"/>
      <c r="B2185" s="494" t="s">
        <v>5014</v>
      </c>
      <c r="D2185" s="493" t="s">
        <v>5129</v>
      </c>
      <c r="F2185" s="493" t="s">
        <v>5130</v>
      </c>
      <c r="L2185" s="495">
        <v>67</v>
      </c>
      <c r="M2185" s="496" t="str">
        <f t="shared" si="85"/>
        <v>LED Retrofit Kits</v>
      </c>
      <c r="N2185" s="493" t="str">
        <f t="shared" si="86"/>
        <v>E</v>
      </c>
    </row>
    <row r="2186" spans="1:14" s="493" customFormat="1" ht="14.1" customHeight="1" x14ac:dyDescent="0.2">
      <c r="A2186" s="484"/>
      <c r="B2186" s="494" t="s">
        <v>5014</v>
      </c>
      <c r="D2186" s="493" t="s">
        <v>5131</v>
      </c>
      <c r="F2186" s="493" t="s">
        <v>5132</v>
      </c>
      <c r="L2186" s="495">
        <v>68</v>
      </c>
      <c r="M2186" s="496" t="str">
        <f t="shared" si="85"/>
        <v>LED Retrofit Kits</v>
      </c>
      <c r="N2186" s="493" t="str">
        <f t="shared" si="86"/>
        <v>E</v>
      </c>
    </row>
    <row r="2187" spans="1:14" s="493" customFormat="1" ht="14.1" customHeight="1" x14ac:dyDescent="0.2">
      <c r="A2187" s="484"/>
      <c r="B2187" s="494" t="s">
        <v>5014</v>
      </c>
      <c r="D2187" s="493" t="s">
        <v>5133</v>
      </c>
      <c r="F2187" s="493" t="s">
        <v>5134</v>
      </c>
      <c r="L2187" s="495">
        <v>69</v>
      </c>
      <c r="M2187" s="496" t="str">
        <f t="shared" si="85"/>
        <v>LED Retrofit Kits</v>
      </c>
      <c r="N2187" s="493" t="str">
        <f t="shared" si="86"/>
        <v>E</v>
      </c>
    </row>
    <row r="2188" spans="1:14" s="493" customFormat="1" ht="14.1" customHeight="1" x14ac:dyDescent="0.2">
      <c r="A2188" s="484"/>
      <c r="B2188" s="494" t="s">
        <v>5014</v>
      </c>
      <c r="D2188" s="493" t="s">
        <v>5135</v>
      </c>
      <c r="F2188" s="493" t="s">
        <v>5136</v>
      </c>
      <c r="L2188" s="495">
        <v>70</v>
      </c>
      <c r="M2188" s="496" t="str">
        <f t="shared" si="85"/>
        <v>LED Retrofit Kits</v>
      </c>
      <c r="N2188" s="493" t="str">
        <f t="shared" si="86"/>
        <v>E</v>
      </c>
    </row>
    <row r="2189" spans="1:14" s="493" customFormat="1" ht="14.1" customHeight="1" x14ac:dyDescent="0.2">
      <c r="A2189" s="484"/>
      <c r="B2189" s="494" t="s">
        <v>5014</v>
      </c>
      <c r="D2189" s="493" t="s">
        <v>5137</v>
      </c>
      <c r="F2189" s="493" t="s">
        <v>5138</v>
      </c>
      <c r="L2189" s="495">
        <v>71</v>
      </c>
      <c r="M2189" s="496" t="str">
        <f t="shared" si="85"/>
        <v>LED Retrofit Kits</v>
      </c>
      <c r="N2189" s="493" t="str">
        <f t="shared" si="86"/>
        <v>E</v>
      </c>
    </row>
    <row r="2190" spans="1:14" s="493" customFormat="1" ht="14.1" customHeight="1" x14ac:dyDescent="0.2">
      <c r="A2190" s="484"/>
      <c r="B2190" s="494" t="s">
        <v>5014</v>
      </c>
      <c r="D2190" s="493" t="s">
        <v>5139</v>
      </c>
      <c r="F2190" s="493" t="s">
        <v>5140</v>
      </c>
      <c r="L2190" s="495">
        <v>72</v>
      </c>
      <c r="M2190" s="496" t="str">
        <f t="shared" si="85"/>
        <v>LED Retrofit Kits</v>
      </c>
      <c r="N2190" s="493" t="str">
        <f t="shared" si="86"/>
        <v>E</v>
      </c>
    </row>
    <row r="2191" spans="1:14" s="493" customFormat="1" ht="14.1" customHeight="1" x14ac:dyDescent="0.2">
      <c r="A2191" s="484"/>
      <c r="B2191" s="494" t="s">
        <v>5014</v>
      </c>
      <c r="D2191" s="493" t="s">
        <v>5141</v>
      </c>
      <c r="F2191" s="493" t="s">
        <v>5142</v>
      </c>
      <c r="L2191" s="495">
        <v>73</v>
      </c>
      <c r="M2191" s="496" t="str">
        <f t="shared" si="85"/>
        <v>LED Retrofit Kits</v>
      </c>
      <c r="N2191" s="493" t="str">
        <f t="shared" si="86"/>
        <v>E</v>
      </c>
    </row>
    <row r="2192" spans="1:14" s="493" customFormat="1" ht="14.1" customHeight="1" x14ac:dyDescent="0.2">
      <c r="A2192" s="484"/>
      <c r="B2192" s="494" t="s">
        <v>5014</v>
      </c>
      <c r="D2192" s="493" t="s">
        <v>5143</v>
      </c>
      <c r="F2192" s="493" t="s">
        <v>5144</v>
      </c>
      <c r="L2192" s="495">
        <v>74</v>
      </c>
      <c r="M2192" s="496" t="str">
        <f t="shared" si="85"/>
        <v>LED Retrofit Kits</v>
      </c>
      <c r="N2192" s="493" t="str">
        <f t="shared" si="86"/>
        <v>E</v>
      </c>
    </row>
    <row r="2193" spans="1:14" s="493" customFormat="1" ht="14.1" customHeight="1" x14ac:dyDescent="0.2">
      <c r="A2193" s="484"/>
      <c r="B2193" s="494" t="s">
        <v>5014</v>
      </c>
      <c r="D2193" s="493" t="s">
        <v>5145</v>
      </c>
      <c r="F2193" s="493" t="s">
        <v>5146</v>
      </c>
      <c r="L2193" s="495">
        <v>75</v>
      </c>
      <c r="M2193" s="496" t="str">
        <f t="shared" si="85"/>
        <v>LED Retrofit Kits</v>
      </c>
      <c r="N2193" s="493" t="str">
        <f t="shared" si="86"/>
        <v>E</v>
      </c>
    </row>
    <row r="2194" spans="1:14" s="493" customFormat="1" ht="14.1" customHeight="1" x14ac:dyDescent="0.2">
      <c r="A2194" s="484"/>
      <c r="B2194" s="494" t="s">
        <v>5014</v>
      </c>
      <c r="D2194" s="493" t="s">
        <v>5147</v>
      </c>
      <c r="F2194" s="493" t="s">
        <v>5148</v>
      </c>
      <c r="L2194" s="495">
        <v>76</v>
      </c>
      <c r="M2194" s="496" t="str">
        <f t="shared" si="85"/>
        <v>LED Retrofit Kits</v>
      </c>
      <c r="N2194" s="493" t="str">
        <f t="shared" si="86"/>
        <v>E</v>
      </c>
    </row>
    <row r="2195" spans="1:14" s="493" customFormat="1" ht="14.1" customHeight="1" x14ac:dyDescent="0.2">
      <c r="A2195" s="484"/>
      <c r="B2195" s="494" t="s">
        <v>5014</v>
      </c>
      <c r="D2195" s="493" t="s">
        <v>5149</v>
      </c>
      <c r="F2195" s="493" t="s">
        <v>5150</v>
      </c>
      <c r="L2195" s="495">
        <v>77</v>
      </c>
      <c r="M2195" s="496" t="str">
        <f t="shared" si="85"/>
        <v>LED Retrofit Kits</v>
      </c>
      <c r="N2195" s="493" t="str">
        <f t="shared" si="86"/>
        <v>E</v>
      </c>
    </row>
    <row r="2196" spans="1:14" s="493" customFormat="1" ht="14.1" customHeight="1" x14ac:dyDescent="0.2">
      <c r="A2196" s="484"/>
      <c r="B2196" s="494" t="s">
        <v>5014</v>
      </c>
      <c r="D2196" s="493" t="s">
        <v>5151</v>
      </c>
      <c r="F2196" s="493" t="s">
        <v>5152</v>
      </c>
      <c r="L2196" s="495">
        <v>78</v>
      </c>
      <c r="M2196" s="496" t="str">
        <f t="shared" si="85"/>
        <v>LED Retrofit Kits</v>
      </c>
      <c r="N2196" s="493" t="str">
        <f t="shared" si="86"/>
        <v>E</v>
      </c>
    </row>
    <row r="2197" spans="1:14" s="493" customFormat="1" ht="14.1" customHeight="1" x14ac:dyDescent="0.2">
      <c r="A2197" s="484"/>
      <c r="B2197" s="494" t="s">
        <v>5014</v>
      </c>
      <c r="D2197" s="493" t="s">
        <v>5153</v>
      </c>
      <c r="F2197" s="493" t="s">
        <v>5154</v>
      </c>
      <c r="L2197" s="495">
        <v>79</v>
      </c>
      <c r="M2197" s="496" t="str">
        <f t="shared" si="85"/>
        <v>LED Retrofit Kits</v>
      </c>
      <c r="N2197" s="493" t="str">
        <f t="shared" si="86"/>
        <v>E</v>
      </c>
    </row>
    <row r="2198" spans="1:14" s="493" customFormat="1" ht="14.1" customHeight="1" x14ac:dyDescent="0.2">
      <c r="A2198" s="484"/>
      <c r="B2198" s="494" t="s">
        <v>5014</v>
      </c>
      <c r="D2198" s="493" t="s">
        <v>5155</v>
      </c>
      <c r="F2198" s="493" t="s">
        <v>5156</v>
      </c>
      <c r="L2198" s="495">
        <v>80</v>
      </c>
      <c r="M2198" s="496" t="str">
        <f t="shared" si="85"/>
        <v>LED Retrofit Kits</v>
      </c>
      <c r="N2198" s="493" t="str">
        <f t="shared" si="86"/>
        <v>E</v>
      </c>
    </row>
    <row r="2199" spans="1:14" s="493" customFormat="1" ht="14.1" customHeight="1" x14ac:dyDescent="0.2">
      <c r="A2199" s="484"/>
      <c r="B2199" s="494" t="s">
        <v>5014</v>
      </c>
      <c r="D2199" s="493" t="s">
        <v>5157</v>
      </c>
      <c r="F2199" s="493" t="s">
        <v>5158</v>
      </c>
      <c r="L2199" s="495">
        <v>81</v>
      </c>
      <c r="M2199" s="496" t="str">
        <f t="shared" si="85"/>
        <v>LED Retrofit Kits</v>
      </c>
      <c r="N2199" s="493" t="str">
        <f t="shared" si="86"/>
        <v>E</v>
      </c>
    </row>
    <row r="2200" spans="1:14" s="493" customFormat="1" ht="14.1" customHeight="1" x14ac:dyDescent="0.2">
      <c r="A2200" s="484"/>
      <c r="B2200" s="494" t="s">
        <v>5014</v>
      </c>
      <c r="D2200" s="493" t="s">
        <v>5159</v>
      </c>
      <c r="F2200" s="493" t="s">
        <v>5160</v>
      </c>
      <c r="L2200" s="495">
        <v>82</v>
      </c>
      <c r="M2200" s="496" t="str">
        <f t="shared" si="85"/>
        <v>LED Retrofit Kits</v>
      </c>
      <c r="N2200" s="493" t="str">
        <f t="shared" si="86"/>
        <v>E</v>
      </c>
    </row>
    <row r="2201" spans="1:14" s="493" customFormat="1" ht="14.1" customHeight="1" x14ac:dyDescent="0.2">
      <c r="A2201" s="484"/>
      <c r="B2201" s="494" t="s">
        <v>5014</v>
      </c>
      <c r="D2201" s="493" t="s">
        <v>5161</v>
      </c>
      <c r="F2201" s="493" t="s">
        <v>5162</v>
      </c>
      <c r="L2201" s="495">
        <v>83</v>
      </c>
      <c r="M2201" s="496" t="str">
        <f t="shared" si="85"/>
        <v>LED Retrofit Kits</v>
      </c>
      <c r="N2201" s="493" t="str">
        <f t="shared" si="86"/>
        <v>E</v>
      </c>
    </row>
    <row r="2202" spans="1:14" s="493" customFormat="1" ht="14.1" customHeight="1" x14ac:dyDescent="0.2">
      <c r="A2202" s="484"/>
      <c r="B2202" s="494" t="s">
        <v>5014</v>
      </c>
      <c r="D2202" s="493" t="s">
        <v>5163</v>
      </c>
      <c r="F2202" s="493" t="s">
        <v>5164</v>
      </c>
      <c r="L2202" s="495">
        <v>84</v>
      </c>
      <c r="M2202" s="496" t="str">
        <f t="shared" si="85"/>
        <v>LED Retrofit Kits</v>
      </c>
      <c r="N2202" s="493" t="str">
        <f t="shared" si="86"/>
        <v>E</v>
      </c>
    </row>
    <row r="2203" spans="1:14" s="493" customFormat="1" ht="14.1" customHeight="1" x14ac:dyDescent="0.2">
      <c r="A2203" s="484"/>
      <c r="B2203" s="494" t="s">
        <v>5014</v>
      </c>
      <c r="D2203" s="493" t="s">
        <v>5165</v>
      </c>
      <c r="F2203" s="493" t="s">
        <v>5166</v>
      </c>
      <c r="L2203" s="495">
        <v>85</v>
      </c>
      <c r="M2203" s="496" t="str">
        <f t="shared" si="85"/>
        <v>LED Retrofit Kits</v>
      </c>
      <c r="N2203" s="493" t="str">
        <f t="shared" si="86"/>
        <v>E</v>
      </c>
    </row>
    <row r="2204" spans="1:14" s="493" customFormat="1" ht="14.1" customHeight="1" x14ac:dyDescent="0.2">
      <c r="A2204" s="484"/>
      <c r="B2204" s="494" t="s">
        <v>5014</v>
      </c>
      <c r="D2204" s="493" t="s">
        <v>5167</v>
      </c>
      <c r="F2204" s="493" t="s">
        <v>5168</v>
      </c>
      <c r="L2204" s="495">
        <v>86</v>
      </c>
      <c r="M2204" s="496" t="str">
        <f t="shared" si="85"/>
        <v>LED Retrofit Kits</v>
      </c>
      <c r="N2204" s="493" t="str">
        <f t="shared" si="86"/>
        <v>E</v>
      </c>
    </row>
    <row r="2205" spans="1:14" s="493" customFormat="1" ht="14.1" customHeight="1" x14ac:dyDescent="0.2">
      <c r="A2205" s="484"/>
      <c r="B2205" s="494" t="s">
        <v>5014</v>
      </c>
      <c r="D2205" s="493" t="s">
        <v>5169</v>
      </c>
      <c r="F2205" s="493" t="s">
        <v>5170</v>
      </c>
      <c r="L2205" s="495">
        <v>87</v>
      </c>
      <c r="M2205" s="496" t="str">
        <f t="shared" si="85"/>
        <v>LED Retrofit Kits</v>
      </c>
      <c r="N2205" s="493" t="str">
        <f t="shared" si="86"/>
        <v>E</v>
      </c>
    </row>
    <row r="2206" spans="1:14" s="493" customFormat="1" ht="14.1" customHeight="1" x14ac:dyDescent="0.2">
      <c r="A2206" s="484"/>
      <c r="B2206" s="494" t="s">
        <v>5014</v>
      </c>
      <c r="D2206" s="493" t="s">
        <v>5171</v>
      </c>
      <c r="F2206" s="493" t="s">
        <v>5172</v>
      </c>
      <c r="L2206" s="495">
        <v>88</v>
      </c>
      <c r="M2206" s="496" t="str">
        <f t="shared" si="85"/>
        <v>LED Retrofit Kits</v>
      </c>
      <c r="N2206" s="493" t="str">
        <f t="shared" si="86"/>
        <v>E</v>
      </c>
    </row>
    <row r="2207" spans="1:14" s="493" customFormat="1" ht="14.1" customHeight="1" x14ac:dyDescent="0.2">
      <c r="A2207" s="484"/>
      <c r="B2207" s="494" t="s">
        <v>5014</v>
      </c>
      <c r="D2207" s="493" t="s">
        <v>5173</v>
      </c>
      <c r="F2207" s="493" t="s">
        <v>5174</v>
      </c>
      <c r="L2207" s="495">
        <v>89</v>
      </c>
      <c r="M2207" s="496" t="str">
        <f t="shared" si="85"/>
        <v>LED Retrofit Kits</v>
      </c>
      <c r="N2207" s="493" t="str">
        <f t="shared" si="86"/>
        <v>E</v>
      </c>
    </row>
    <row r="2208" spans="1:14" s="493" customFormat="1" ht="14.1" customHeight="1" x14ac:dyDescent="0.2">
      <c r="A2208" s="484"/>
      <c r="B2208" s="494" t="s">
        <v>5014</v>
      </c>
      <c r="D2208" s="493" t="s">
        <v>5175</v>
      </c>
      <c r="F2208" s="493" t="s">
        <v>5176</v>
      </c>
      <c r="L2208" s="495">
        <v>90</v>
      </c>
      <c r="M2208" s="496" t="str">
        <f t="shared" ref="M2208:M2271" si="87">B2208</f>
        <v>LED Retrofit Kits</v>
      </c>
      <c r="N2208" s="493" t="str">
        <f t="shared" ref="N2208:N2271" si="88">MID(D2208,3,1)</f>
        <v>E</v>
      </c>
    </row>
    <row r="2209" spans="1:14" s="493" customFormat="1" ht="14.1" customHeight="1" x14ac:dyDescent="0.2">
      <c r="A2209" s="484"/>
      <c r="B2209" s="494" t="s">
        <v>5014</v>
      </c>
      <c r="D2209" s="493" t="s">
        <v>5177</v>
      </c>
      <c r="F2209" s="493" t="s">
        <v>5178</v>
      </c>
      <c r="L2209" s="495">
        <v>100</v>
      </c>
      <c r="M2209" s="496" t="str">
        <f t="shared" si="87"/>
        <v>LED Retrofit Kits</v>
      </c>
      <c r="N2209" s="493" t="str">
        <f t="shared" si="88"/>
        <v>E</v>
      </c>
    </row>
    <row r="2210" spans="1:14" s="493" customFormat="1" ht="14.1" customHeight="1" x14ac:dyDescent="0.2">
      <c r="A2210" s="484"/>
      <c r="B2210" s="494" t="s">
        <v>5014</v>
      </c>
      <c r="D2210" s="493" t="s">
        <v>5179</v>
      </c>
      <c r="F2210" s="493" t="s">
        <v>5180</v>
      </c>
      <c r="L2210" s="495">
        <v>106</v>
      </c>
      <c r="M2210" s="496" t="str">
        <f t="shared" si="87"/>
        <v>LED Retrofit Kits</v>
      </c>
      <c r="N2210" s="493" t="str">
        <f t="shared" si="88"/>
        <v>E</v>
      </c>
    </row>
    <row r="2211" spans="1:14" s="493" customFormat="1" ht="14.1" customHeight="1" x14ac:dyDescent="0.2">
      <c r="A2211" s="484"/>
      <c r="B2211" s="504" t="s">
        <v>1680</v>
      </c>
      <c r="D2211" s="493" t="s">
        <v>5181</v>
      </c>
      <c r="E2211" s="493" t="s">
        <v>5182</v>
      </c>
      <c r="F2211" s="493" t="s">
        <v>5183</v>
      </c>
      <c r="H2211" s="493" t="s">
        <v>1045</v>
      </c>
      <c r="I2211" s="493">
        <v>18</v>
      </c>
      <c r="J2211" s="493">
        <v>1</v>
      </c>
      <c r="K2211" s="493">
        <v>15</v>
      </c>
      <c r="L2211" s="495">
        <v>19</v>
      </c>
      <c r="M2211" s="496" t="str">
        <f t="shared" si="87"/>
        <v>T12</v>
      </c>
      <c r="N2211" s="493" t="str">
        <f t="shared" si="88"/>
        <v>.</v>
      </c>
    </row>
    <row r="2212" spans="1:14" s="493" customFormat="1" ht="14.1" customHeight="1" x14ac:dyDescent="0.2">
      <c r="A2212" s="484"/>
      <c r="B2212" s="504" t="s">
        <v>1680</v>
      </c>
      <c r="D2212" s="493" t="s">
        <v>5184</v>
      </c>
      <c r="E2212" s="493" t="s">
        <v>5182</v>
      </c>
      <c r="F2212" s="493" t="s">
        <v>5185</v>
      </c>
      <c r="H2212" s="493" t="s">
        <v>1045</v>
      </c>
      <c r="I2212" s="493">
        <v>18</v>
      </c>
      <c r="J2212" s="493">
        <v>2</v>
      </c>
      <c r="K2212" s="493">
        <v>15</v>
      </c>
      <c r="L2212" s="495">
        <v>36</v>
      </c>
      <c r="M2212" s="496" t="str">
        <f t="shared" si="87"/>
        <v>T12</v>
      </c>
      <c r="N2212" s="493" t="str">
        <f t="shared" si="88"/>
        <v>.</v>
      </c>
    </row>
    <row r="2213" spans="1:14" s="493" customFormat="1" ht="14.1" customHeight="1" x14ac:dyDescent="0.2">
      <c r="A2213" s="484"/>
      <c r="B2213" s="504" t="s">
        <v>1680</v>
      </c>
      <c r="C2213" s="493" t="s">
        <v>5186</v>
      </c>
      <c r="D2213" s="493" t="s">
        <v>5187</v>
      </c>
      <c r="E2213" s="493" t="s">
        <v>5188</v>
      </c>
      <c r="F2213" s="493" t="s">
        <v>5189</v>
      </c>
      <c r="H2213" s="493" t="s">
        <v>1045</v>
      </c>
      <c r="I2213" s="493">
        <v>24</v>
      </c>
      <c r="J2213" s="493">
        <v>1</v>
      </c>
      <c r="K2213" s="493">
        <v>35</v>
      </c>
      <c r="L2213" s="495">
        <v>62</v>
      </c>
      <c r="M2213" s="496" t="str">
        <f t="shared" si="87"/>
        <v>T12</v>
      </c>
      <c r="N2213" s="493" t="str">
        <f t="shared" si="88"/>
        <v>1</v>
      </c>
    </row>
    <row r="2214" spans="1:14" s="493" customFormat="1" ht="14.1" customHeight="1" x14ac:dyDescent="0.2">
      <c r="A2214" s="484"/>
      <c r="B2214" s="504" t="s">
        <v>1680</v>
      </c>
      <c r="C2214" s="493" t="s">
        <v>5186</v>
      </c>
      <c r="D2214" s="493" t="s">
        <v>5190</v>
      </c>
      <c r="E2214" s="493" t="s">
        <v>5191</v>
      </c>
      <c r="F2214" s="493" t="s">
        <v>5192</v>
      </c>
      <c r="H2214" s="493" t="s">
        <v>5193</v>
      </c>
      <c r="I2214" s="493">
        <v>24</v>
      </c>
      <c r="J2214" s="493">
        <v>1</v>
      </c>
      <c r="K2214" s="493">
        <v>20</v>
      </c>
      <c r="L2214" s="495">
        <v>26</v>
      </c>
      <c r="M2214" s="496" t="str">
        <f t="shared" si="87"/>
        <v>T12</v>
      </c>
      <c r="N2214" s="493" t="str">
        <f t="shared" si="88"/>
        <v>1</v>
      </c>
    </row>
    <row r="2215" spans="1:14" s="493" customFormat="1" ht="14.1" customHeight="1" x14ac:dyDescent="0.2">
      <c r="A2215" s="484"/>
      <c r="B2215" s="504" t="s">
        <v>1680</v>
      </c>
      <c r="C2215" s="493" t="s">
        <v>5186</v>
      </c>
      <c r="D2215" s="493" t="s">
        <v>5194</v>
      </c>
      <c r="E2215" s="493" t="s">
        <v>5191</v>
      </c>
      <c r="F2215" s="493" t="s">
        <v>5195</v>
      </c>
      <c r="H2215" s="493" t="s">
        <v>1045</v>
      </c>
      <c r="I2215" s="493">
        <v>24</v>
      </c>
      <c r="J2215" s="493">
        <v>1</v>
      </c>
      <c r="K2215" s="493">
        <v>20</v>
      </c>
      <c r="L2215" s="495">
        <v>28</v>
      </c>
      <c r="M2215" s="496" t="str">
        <f t="shared" si="87"/>
        <v>T12</v>
      </c>
      <c r="N2215" s="493" t="str">
        <f t="shared" si="88"/>
        <v>1</v>
      </c>
    </row>
    <row r="2216" spans="1:14" s="493" customFormat="1" ht="14.1" customHeight="1" x14ac:dyDescent="0.2">
      <c r="A2216" s="484"/>
      <c r="B2216" s="504" t="s">
        <v>1680</v>
      </c>
      <c r="C2216" s="493" t="s">
        <v>5186</v>
      </c>
      <c r="D2216" s="493" t="s">
        <v>5196</v>
      </c>
      <c r="E2216" s="493" t="s">
        <v>5191</v>
      </c>
      <c r="F2216" s="493" t="s">
        <v>5197</v>
      </c>
      <c r="H2216" s="493" t="s">
        <v>5193</v>
      </c>
      <c r="I2216" s="493">
        <v>24</v>
      </c>
      <c r="J2216" s="493">
        <v>2</v>
      </c>
      <c r="K2216" s="493">
        <v>20</v>
      </c>
      <c r="L2216" s="495">
        <v>51</v>
      </c>
      <c r="M2216" s="496" t="str">
        <f t="shared" si="87"/>
        <v>T12</v>
      </c>
      <c r="N2216" s="493" t="str">
        <f t="shared" si="88"/>
        <v>2</v>
      </c>
    </row>
    <row r="2217" spans="1:14" s="493" customFormat="1" ht="14.1" customHeight="1" x14ac:dyDescent="0.2">
      <c r="A2217" s="484"/>
      <c r="B2217" s="504" t="s">
        <v>1680</v>
      </c>
      <c r="C2217" s="493" t="s">
        <v>5186</v>
      </c>
      <c r="D2217" s="493" t="s">
        <v>5198</v>
      </c>
      <c r="E2217" s="493" t="s">
        <v>5188</v>
      </c>
      <c r="F2217" s="493" t="s">
        <v>5199</v>
      </c>
      <c r="H2217" s="493" t="s">
        <v>1045</v>
      </c>
      <c r="I2217" s="493">
        <v>24</v>
      </c>
      <c r="J2217" s="493">
        <v>2</v>
      </c>
      <c r="K2217" s="493">
        <v>35</v>
      </c>
      <c r="L2217" s="495">
        <v>90</v>
      </c>
      <c r="M2217" s="496" t="str">
        <f t="shared" si="87"/>
        <v>T12</v>
      </c>
      <c r="N2217" s="493" t="str">
        <f t="shared" si="88"/>
        <v>2</v>
      </c>
    </row>
    <row r="2218" spans="1:14" s="493" customFormat="1" ht="14.1" customHeight="1" x14ac:dyDescent="0.2">
      <c r="A2218" s="484"/>
      <c r="B2218" s="494" t="s">
        <v>1680</v>
      </c>
      <c r="C2218" s="484" t="s">
        <v>5186</v>
      </c>
      <c r="D2218" s="484" t="s">
        <v>5200</v>
      </c>
      <c r="E2218" s="484" t="s">
        <v>5191</v>
      </c>
      <c r="F2218" s="484" t="s">
        <v>5201</v>
      </c>
      <c r="G2218" s="484"/>
      <c r="H2218" s="484" t="s">
        <v>5202</v>
      </c>
      <c r="I2218" s="484">
        <v>24</v>
      </c>
      <c r="J2218" s="484">
        <v>2</v>
      </c>
      <c r="K2218" s="484">
        <v>20</v>
      </c>
      <c r="L2218" s="495">
        <v>56</v>
      </c>
      <c r="M2218" s="496" t="str">
        <f t="shared" si="87"/>
        <v>T12</v>
      </c>
      <c r="N2218" s="493" t="str">
        <f t="shared" si="88"/>
        <v>2</v>
      </c>
    </row>
    <row r="2219" spans="1:14" s="493" customFormat="1" ht="14.1" customHeight="1" x14ac:dyDescent="0.2">
      <c r="A2219" s="484"/>
      <c r="B2219" s="494" t="s">
        <v>1680</v>
      </c>
      <c r="C2219" s="484" t="s">
        <v>5186</v>
      </c>
      <c r="D2219" s="484" t="s">
        <v>5203</v>
      </c>
      <c r="E2219" s="484" t="s">
        <v>5191</v>
      </c>
      <c r="F2219" s="484" t="s">
        <v>5204</v>
      </c>
      <c r="G2219" s="484"/>
      <c r="H2219" s="484" t="s">
        <v>1685</v>
      </c>
      <c r="I2219" s="484">
        <v>24</v>
      </c>
      <c r="J2219" s="484">
        <v>3</v>
      </c>
      <c r="K2219" s="484">
        <v>20</v>
      </c>
      <c r="L2219" s="495">
        <v>77</v>
      </c>
      <c r="M2219" s="496" t="str">
        <f t="shared" si="87"/>
        <v>T12</v>
      </c>
      <c r="N2219" s="493" t="str">
        <f t="shared" si="88"/>
        <v>3</v>
      </c>
    </row>
    <row r="2220" spans="1:14" s="493" customFormat="1" ht="14.1" customHeight="1" x14ac:dyDescent="0.2">
      <c r="A2220" s="484"/>
      <c r="B2220" s="494" t="s">
        <v>1680</v>
      </c>
      <c r="C2220" s="484" t="s">
        <v>5186</v>
      </c>
      <c r="D2220" s="484" t="s">
        <v>5205</v>
      </c>
      <c r="E2220" s="484" t="s">
        <v>5191</v>
      </c>
      <c r="F2220" s="484" t="s">
        <v>5206</v>
      </c>
      <c r="G2220" s="484"/>
      <c r="H2220" s="484" t="s">
        <v>1045</v>
      </c>
      <c r="I2220" s="484">
        <v>24</v>
      </c>
      <c r="J2220" s="484">
        <v>3</v>
      </c>
      <c r="K2220" s="484">
        <v>20</v>
      </c>
      <c r="L2220" s="495">
        <v>84</v>
      </c>
      <c r="M2220" s="496" t="str">
        <f t="shared" si="87"/>
        <v>T12</v>
      </c>
      <c r="N2220" s="493" t="str">
        <f t="shared" si="88"/>
        <v>3</v>
      </c>
    </row>
    <row r="2221" spans="1:14" s="493" customFormat="1" ht="14.1" customHeight="1" x14ac:dyDescent="0.2">
      <c r="A2221" s="484"/>
      <c r="B2221" s="494" t="s">
        <v>1680</v>
      </c>
      <c r="C2221" s="484" t="s">
        <v>5186</v>
      </c>
      <c r="D2221" s="484" t="s">
        <v>5207</v>
      </c>
      <c r="E2221" s="484" t="s">
        <v>5191</v>
      </c>
      <c r="F2221" s="484" t="s">
        <v>5208</v>
      </c>
      <c r="G2221" s="484"/>
      <c r="H2221" s="484" t="s">
        <v>1685</v>
      </c>
      <c r="I2221" s="484">
        <v>24</v>
      </c>
      <c r="J2221" s="484">
        <v>4</v>
      </c>
      <c r="K2221" s="484">
        <v>20</v>
      </c>
      <c r="L2221" s="495">
        <v>102</v>
      </c>
      <c r="M2221" s="496" t="str">
        <f t="shared" si="87"/>
        <v>T12</v>
      </c>
      <c r="N2221" s="493" t="str">
        <f t="shared" si="88"/>
        <v>4</v>
      </c>
    </row>
    <row r="2222" spans="1:14" s="493" customFormat="1" ht="14.1" customHeight="1" x14ac:dyDescent="0.2">
      <c r="A2222" s="484"/>
      <c r="B2222" s="494" t="s">
        <v>1680</v>
      </c>
      <c r="C2222" s="484" t="s">
        <v>5186</v>
      </c>
      <c r="D2222" s="484" t="s">
        <v>5209</v>
      </c>
      <c r="E2222" s="484" t="s">
        <v>5191</v>
      </c>
      <c r="F2222" s="484" t="s">
        <v>5210</v>
      </c>
      <c r="G2222" s="484"/>
      <c r="H2222" s="484" t="s">
        <v>1045</v>
      </c>
      <c r="I2222" s="484">
        <v>24</v>
      </c>
      <c r="J2222" s="484">
        <v>4</v>
      </c>
      <c r="K2222" s="484">
        <v>20</v>
      </c>
      <c r="L2222" s="495">
        <v>112</v>
      </c>
      <c r="M2222" s="496" t="str">
        <f t="shared" si="87"/>
        <v>T12</v>
      </c>
      <c r="N2222" s="493" t="str">
        <f t="shared" si="88"/>
        <v>4</v>
      </c>
    </row>
    <row r="2223" spans="1:14" s="493" customFormat="1" ht="14.1" customHeight="1" x14ac:dyDescent="0.2">
      <c r="A2223" s="484"/>
      <c r="B2223" s="494" t="s">
        <v>1680</v>
      </c>
      <c r="C2223" s="484" t="s">
        <v>5186</v>
      </c>
      <c r="D2223" s="484" t="s">
        <v>5211</v>
      </c>
      <c r="E2223" s="484" t="s">
        <v>5191</v>
      </c>
      <c r="F2223" s="484" t="s">
        <v>5212</v>
      </c>
      <c r="G2223" s="484"/>
      <c r="H2223" s="484" t="s">
        <v>1685</v>
      </c>
      <c r="I2223" s="484">
        <v>24</v>
      </c>
      <c r="J2223" s="484">
        <v>6</v>
      </c>
      <c r="K2223" s="484">
        <v>20</v>
      </c>
      <c r="L2223" s="495">
        <v>153</v>
      </c>
      <c r="M2223" s="496" t="str">
        <f t="shared" si="87"/>
        <v>T12</v>
      </c>
      <c r="N2223" s="493" t="str">
        <f t="shared" si="88"/>
        <v>6</v>
      </c>
    </row>
    <row r="2224" spans="1:14" s="493" customFormat="1" ht="14.1" customHeight="1" x14ac:dyDescent="0.2">
      <c r="A2224" s="484"/>
      <c r="B2224" s="494" t="s">
        <v>1680</v>
      </c>
      <c r="C2224" s="484" t="s">
        <v>5186</v>
      </c>
      <c r="D2224" s="484" t="s">
        <v>5213</v>
      </c>
      <c r="E2224" s="484" t="s">
        <v>5191</v>
      </c>
      <c r="F2224" s="484" t="s">
        <v>5214</v>
      </c>
      <c r="G2224" s="484"/>
      <c r="H2224" s="484" t="s">
        <v>1045</v>
      </c>
      <c r="I2224" s="484">
        <v>24</v>
      </c>
      <c r="J2224" s="484">
        <v>6</v>
      </c>
      <c r="K2224" s="484">
        <v>20</v>
      </c>
      <c r="L2224" s="495">
        <v>168</v>
      </c>
      <c r="M2224" s="496" t="str">
        <f t="shared" si="87"/>
        <v>T12</v>
      </c>
      <c r="N2224" s="493" t="str">
        <f t="shared" si="88"/>
        <v>6</v>
      </c>
    </row>
    <row r="2225" spans="1:14" s="493" customFormat="1" ht="14.1" customHeight="1" x14ac:dyDescent="0.2">
      <c r="A2225" s="484"/>
      <c r="B2225" s="494" t="s">
        <v>1680</v>
      </c>
      <c r="C2225" s="484"/>
      <c r="D2225" s="484" t="s">
        <v>5215</v>
      </c>
      <c r="E2225" s="484" t="s">
        <v>5216</v>
      </c>
      <c r="F2225" s="484" t="s">
        <v>5217</v>
      </c>
      <c r="G2225" s="484"/>
      <c r="H2225" s="484" t="s">
        <v>1685</v>
      </c>
      <c r="I2225" s="484">
        <v>36</v>
      </c>
      <c r="J2225" s="484">
        <v>1</v>
      </c>
      <c r="K2225" s="484">
        <v>25</v>
      </c>
      <c r="L2225" s="495">
        <v>38</v>
      </c>
      <c r="M2225" s="496" t="str">
        <f t="shared" si="87"/>
        <v>T12</v>
      </c>
      <c r="N2225" s="493" t="str">
        <f t="shared" si="88"/>
        <v>1</v>
      </c>
    </row>
    <row r="2226" spans="1:14" s="493" customFormat="1" ht="14.1" customHeight="1" x14ac:dyDescent="0.2">
      <c r="A2226" s="484"/>
      <c r="B2226" s="494" t="s">
        <v>1680</v>
      </c>
      <c r="C2226" s="484"/>
      <c r="D2226" s="484" t="s">
        <v>5218</v>
      </c>
      <c r="E2226" s="484" t="s">
        <v>5216</v>
      </c>
      <c r="F2226" s="484" t="s">
        <v>5219</v>
      </c>
      <c r="G2226" s="484"/>
      <c r="H2226" s="484" t="s">
        <v>1685</v>
      </c>
      <c r="I2226" s="484">
        <v>36</v>
      </c>
      <c r="J2226" s="484">
        <v>1</v>
      </c>
      <c r="K2226" s="484">
        <v>25</v>
      </c>
      <c r="L2226" s="495">
        <v>33</v>
      </c>
      <c r="M2226" s="496" t="str">
        <f t="shared" si="87"/>
        <v>T12</v>
      </c>
      <c r="N2226" s="493" t="str">
        <f t="shared" si="88"/>
        <v>1</v>
      </c>
    </row>
    <row r="2227" spans="1:14" s="493" customFormat="1" ht="14.1" customHeight="1" x14ac:dyDescent="0.2">
      <c r="A2227" s="484"/>
      <c r="B2227" s="494" t="s">
        <v>1680</v>
      </c>
      <c r="C2227" s="484"/>
      <c r="D2227" s="484" t="s">
        <v>5220</v>
      </c>
      <c r="E2227" s="484" t="s">
        <v>5216</v>
      </c>
      <c r="F2227" s="484" t="s">
        <v>5217</v>
      </c>
      <c r="G2227" s="484"/>
      <c r="H2227" s="484" t="s">
        <v>1047</v>
      </c>
      <c r="I2227" s="484">
        <v>36</v>
      </c>
      <c r="J2227" s="484">
        <v>1</v>
      </c>
      <c r="K2227" s="484">
        <v>25</v>
      </c>
      <c r="L2227" s="495">
        <v>26</v>
      </c>
      <c r="M2227" s="496" t="str">
        <f t="shared" si="87"/>
        <v>T12</v>
      </c>
      <c r="N2227" s="493" t="str">
        <f t="shared" si="88"/>
        <v>1</v>
      </c>
    </row>
    <row r="2228" spans="1:14" s="493" customFormat="1" ht="14.1" customHeight="1" x14ac:dyDescent="0.2">
      <c r="A2228" s="484"/>
      <c r="B2228" s="494" t="s">
        <v>1680</v>
      </c>
      <c r="C2228" s="484"/>
      <c r="D2228" s="484" t="s">
        <v>5221</v>
      </c>
      <c r="E2228" s="484" t="s">
        <v>5216</v>
      </c>
      <c r="F2228" s="484" t="s">
        <v>5222</v>
      </c>
      <c r="G2228" s="484"/>
      <c r="H2228" s="484" t="s">
        <v>1045</v>
      </c>
      <c r="I2228" s="484">
        <v>36</v>
      </c>
      <c r="J2228" s="484">
        <v>1</v>
      </c>
      <c r="K2228" s="484">
        <v>25</v>
      </c>
      <c r="L2228" s="495">
        <v>42</v>
      </c>
      <c r="M2228" s="496" t="str">
        <f t="shared" si="87"/>
        <v>T12</v>
      </c>
      <c r="N2228" s="493" t="str">
        <f t="shared" si="88"/>
        <v>1</v>
      </c>
    </row>
    <row r="2229" spans="1:14" s="493" customFormat="1" ht="14.1" customHeight="1" x14ac:dyDescent="0.2">
      <c r="A2229" s="484"/>
      <c r="B2229" s="494" t="s">
        <v>1680</v>
      </c>
      <c r="C2229" s="484"/>
      <c r="D2229" s="484" t="s">
        <v>5223</v>
      </c>
      <c r="E2229" s="484" t="s">
        <v>5216</v>
      </c>
      <c r="F2229" s="484" t="s">
        <v>5224</v>
      </c>
      <c r="G2229" s="484"/>
      <c r="H2229" s="484" t="s">
        <v>1045</v>
      </c>
      <c r="I2229" s="484">
        <v>36</v>
      </c>
      <c r="J2229" s="484">
        <v>1</v>
      </c>
      <c r="K2229" s="484">
        <v>25</v>
      </c>
      <c r="L2229" s="495">
        <v>37</v>
      </c>
      <c r="M2229" s="496" t="str">
        <f t="shared" si="87"/>
        <v>T12</v>
      </c>
      <c r="N2229" s="493" t="str">
        <f t="shared" si="88"/>
        <v>1</v>
      </c>
    </row>
    <row r="2230" spans="1:14" s="493" customFormat="1" ht="14.1" customHeight="1" x14ac:dyDescent="0.2">
      <c r="A2230" s="484"/>
      <c r="B2230" s="494" t="s">
        <v>1680</v>
      </c>
      <c r="C2230" s="484"/>
      <c r="D2230" s="484" t="s">
        <v>5225</v>
      </c>
      <c r="E2230" s="484" t="s">
        <v>5226</v>
      </c>
      <c r="F2230" s="484" t="s">
        <v>5227</v>
      </c>
      <c r="G2230" s="484"/>
      <c r="H2230" s="484" t="s">
        <v>1685</v>
      </c>
      <c r="I2230" s="484">
        <v>36</v>
      </c>
      <c r="J2230" s="484">
        <v>1</v>
      </c>
      <c r="K2230" s="484">
        <v>30</v>
      </c>
      <c r="L2230" s="495">
        <v>37</v>
      </c>
      <c r="M2230" s="496" t="str">
        <f t="shared" si="87"/>
        <v>T12</v>
      </c>
      <c r="N2230" s="493" t="str">
        <f t="shared" si="88"/>
        <v>1</v>
      </c>
    </row>
    <row r="2231" spans="1:14" s="493" customFormat="1" ht="14.1" customHeight="1" x14ac:dyDescent="0.2">
      <c r="A2231" s="484"/>
      <c r="B2231" s="494" t="s">
        <v>1680</v>
      </c>
      <c r="C2231" s="484"/>
      <c r="D2231" s="484" t="s">
        <v>5228</v>
      </c>
      <c r="E2231" s="484" t="s">
        <v>5229</v>
      </c>
      <c r="F2231" s="484" t="s">
        <v>5230</v>
      </c>
      <c r="G2231" s="484"/>
      <c r="H2231" s="484" t="s">
        <v>1045</v>
      </c>
      <c r="I2231" s="484">
        <v>36</v>
      </c>
      <c r="J2231" s="484">
        <v>1</v>
      </c>
      <c r="K2231" s="484">
        <v>50</v>
      </c>
      <c r="L2231" s="495">
        <v>70</v>
      </c>
      <c r="M2231" s="496" t="str">
        <f t="shared" si="87"/>
        <v>T12</v>
      </c>
      <c r="N2231" s="493" t="str">
        <f t="shared" si="88"/>
        <v>1</v>
      </c>
    </row>
    <row r="2232" spans="1:14" s="493" customFormat="1" ht="14.1" customHeight="1" x14ac:dyDescent="0.2">
      <c r="A2232" s="484"/>
      <c r="B2232" s="494" t="s">
        <v>1680</v>
      </c>
      <c r="C2232" s="484"/>
      <c r="D2232" s="484" t="s">
        <v>5231</v>
      </c>
      <c r="E2232" s="484" t="s">
        <v>5226</v>
      </c>
      <c r="F2232" s="484" t="s">
        <v>5232</v>
      </c>
      <c r="G2232" s="484"/>
      <c r="H2232" s="484" t="s">
        <v>1047</v>
      </c>
      <c r="I2232" s="484">
        <v>36</v>
      </c>
      <c r="J2232" s="484">
        <v>1</v>
      </c>
      <c r="K2232" s="484">
        <v>30</v>
      </c>
      <c r="L2232" s="495">
        <v>31</v>
      </c>
      <c r="M2232" s="496" t="str">
        <f t="shared" si="87"/>
        <v>T12</v>
      </c>
      <c r="N2232" s="493" t="str">
        <f t="shared" si="88"/>
        <v>1</v>
      </c>
    </row>
    <row r="2233" spans="1:14" s="493" customFormat="1" ht="14.1" customHeight="1" x14ac:dyDescent="0.2">
      <c r="A2233" s="484"/>
      <c r="B2233" s="494" t="s">
        <v>1680</v>
      </c>
      <c r="C2233" s="484"/>
      <c r="D2233" s="484" t="s">
        <v>5233</v>
      </c>
      <c r="E2233" s="484" t="s">
        <v>5226</v>
      </c>
      <c r="F2233" s="484" t="s">
        <v>5183</v>
      </c>
      <c r="G2233" s="484"/>
      <c r="H2233" s="484" t="s">
        <v>1045</v>
      </c>
      <c r="I2233" s="484">
        <v>36</v>
      </c>
      <c r="J2233" s="484">
        <v>1</v>
      </c>
      <c r="K2233" s="484">
        <v>30</v>
      </c>
      <c r="L2233" s="495">
        <v>46</v>
      </c>
      <c r="M2233" s="496" t="str">
        <f t="shared" si="87"/>
        <v>T12</v>
      </c>
      <c r="N2233" s="493" t="str">
        <f t="shared" si="88"/>
        <v>1</v>
      </c>
    </row>
    <row r="2234" spans="1:14" s="493" customFormat="1" ht="14.1" customHeight="1" x14ac:dyDescent="0.2">
      <c r="A2234" s="484"/>
      <c r="B2234" s="494" t="s">
        <v>1680</v>
      </c>
      <c r="C2234" s="484"/>
      <c r="D2234" s="484" t="s">
        <v>5234</v>
      </c>
      <c r="E2234" s="484" t="s">
        <v>5226</v>
      </c>
      <c r="F2234" s="484" t="s">
        <v>5235</v>
      </c>
      <c r="G2234" s="484"/>
      <c r="H2234" s="484" t="s">
        <v>1045</v>
      </c>
      <c r="I2234" s="484">
        <v>36</v>
      </c>
      <c r="J2234" s="484">
        <v>1</v>
      </c>
      <c r="K2234" s="484">
        <v>30</v>
      </c>
      <c r="L2234" s="495">
        <v>41</v>
      </c>
      <c r="M2234" s="496" t="str">
        <f t="shared" si="87"/>
        <v>T12</v>
      </c>
      <c r="N2234" s="493" t="str">
        <f t="shared" si="88"/>
        <v>1</v>
      </c>
    </row>
    <row r="2235" spans="1:14" s="493" customFormat="1" ht="14.1" customHeight="1" x14ac:dyDescent="0.2">
      <c r="A2235" s="484"/>
      <c r="B2235" s="494" t="s">
        <v>1680</v>
      </c>
      <c r="C2235" s="484"/>
      <c r="D2235" s="484" t="s">
        <v>5236</v>
      </c>
      <c r="E2235" s="484" t="s">
        <v>5216</v>
      </c>
      <c r="F2235" s="484" t="s">
        <v>5237</v>
      </c>
      <c r="G2235" s="484"/>
      <c r="H2235" s="484" t="s">
        <v>1685</v>
      </c>
      <c r="I2235" s="484">
        <v>36</v>
      </c>
      <c r="J2235" s="484">
        <v>2</v>
      </c>
      <c r="K2235" s="484">
        <v>25</v>
      </c>
      <c r="L2235" s="495">
        <v>66</v>
      </c>
      <c r="M2235" s="496" t="str">
        <f t="shared" si="87"/>
        <v>T12</v>
      </c>
      <c r="N2235" s="493" t="str">
        <f t="shared" si="88"/>
        <v>2</v>
      </c>
    </row>
    <row r="2236" spans="1:14" s="493" customFormat="1" ht="14.1" customHeight="1" x14ac:dyDescent="0.2">
      <c r="A2236" s="484"/>
      <c r="B2236" s="494" t="s">
        <v>1680</v>
      </c>
      <c r="C2236" s="484"/>
      <c r="D2236" s="484" t="s">
        <v>5238</v>
      </c>
      <c r="E2236" s="484" t="s">
        <v>5216</v>
      </c>
      <c r="F2236" s="484" t="s">
        <v>5239</v>
      </c>
      <c r="G2236" s="484"/>
      <c r="H2236" s="484" t="s">
        <v>1047</v>
      </c>
      <c r="I2236" s="484">
        <v>36</v>
      </c>
      <c r="J2236" s="484">
        <v>2</v>
      </c>
      <c r="K2236" s="484">
        <v>25</v>
      </c>
      <c r="L2236" s="495">
        <v>50</v>
      </c>
      <c r="M2236" s="496" t="str">
        <f t="shared" si="87"/>
        <v>T12</v>
      </c>
      <c r="N2236" s="493" t="str">
        <f t="shared" si="88"/>
        <v>2</v>
      </c>
    </row>
    <row r="2237" spans="1:14" s="493" customFormat="1" ht="14.1" customHeight="1" x14ac:dyDescent="0.2">
      <c r="A2237" s="484"/>
      <c r="B2237" s="494" t="s">
        <v>1680</v>
      </c>
      <c r="C2237" s="484"/>
      <c r="D2237" s="484" t="s">
        <v>5240</v>
      </c>
      <c r="E2237" s="484" t="s">
        <v>5216</v>
      </c>
      <c r="F2237" s="484" t="s">
        <v>5241</v>
      </c>
      <c r="G2237" s="484"/>
      <c r="H2237" s="484" t="s">
        <v>1045</v>
      </c>
      <c r="I2237" s="484">
        <v>36</v>
      </c>
      <c r="J2237" s="484">
        <v>2</v>
      </c>
      <c r="K2237" s="484">
        <v>25</v>
      </c>
      <c r="L2237" s="495">
        <v>73</v>
      </c>
      <c r="M2237" s="496" t="str">
        <f t="shared" si="87"/>
        <v>T12</v>
      </c>
      <c r="N2237" s="493" t="str">
        <f t="shared" si="88"/>
        <v>2</v>
      </c>
    </row>
    <row r="2238" spans="1:14" s="493" customFormat="1" ht="14.1" customHeight="1" x14ac:dyDescent="0.2">
      <c r="A2238" s="484"/>
      <c r="B2238" s="494" t="s">
        <v>1680</v>
      </c>
      <c r="C2238" s="484"/>
      <c r="D2238" s="484" t="s">
        <v>5242</v>
      </c>
      <c r="E2238" s="484" t="s">
        <v>5226</v>
      </c>
      <c r="F2238" s="484" t="s">
        <v>5243</v>
      </c>
      <c r="G2238" s="484"/>
      <c r="H2238" s="484" t="s">
        <v>1685</v>
      </c>
      <c r="I2238" s="484">
        <v>36</v>
      </c>
      <c r="J2238" s="484">
        <v>2</v>
      </c>
      <c r="K2238" s="484">
        <v>30</v>
      </c>
      <c r="L2238" s="495">
        <v>74</v>
      </c>
      <c r="M2238" s="496" t="str">
        <f t="shared" si="87"/>
        <v>T12</v>
      </c>
      <c r="N2238" s="493" t="str">
        <f t="shared" si="88"/>
        <v>2</v>
      </c>
    </row>
    <row r="2239" spans="1:14" s="493" customFormat="1" ht="14.1" customHeight="1" x14ac:dyDescent="0.2">
      <c r="A2239" s="484"/>
      <c r="B2239" s="494" t="s">
        <v>1680</v>
      </c>
      <c r="C2239" s="484"/>
      <c r="D2239" s="484" t="s">
        <v>5244</v>
      </c>
      <c r="E2239" s="484" t="s">
        <v>5229</v>
      </c>
      <c r="F2239" s="484" t="s">
        <v>5241</v>
      </c>
      <c r="G2239" s="484"/>
      <c r="H2239" s="484" t="s">
        <v>1045</v>
      </c>
      <c r="I2239" s="484">
        <v>36</v>
      </c>
      <c r="J2239" s="484">
        <v>2</v>
      </c>
      <c r="K2239" s="484">
        <v>50</v>
      </c>
      <c r="L2239" s="495">
        <v>114</v>
      </c>
      <c r="M2239" s="496" t="str">
        <f t="shared" si="87"/>
        <v>T12</v>
      </c>
      <c r="N2239" s="493" t="str">
        <f t="shared" si="88"/>
        <v>2</v>
      </c>
    </row>
    <row r="2240" spans="1:14" s="493" customFormat="1" ht="14.1" customHeight="1" x14ac:dyDescent="0.2">
      <c r="A2240" s="484"/>
      <c r="B2240" s="494" t="s">
        <v>1680</v>
      </c>
      <c r="C2240" s="484"/>
      <c r="D2240" s="484" t="s">
        <v>5245</v>
      </c>
      <c r="E2240" s="484" t="s">
        <v>5226</v>
      </c>
      <c r="F2240" s="484" t="s">
        <v>5246</v>
      </c>
      <c r="G2240" s="484"/>
      <c r="H2240" s="484" t="s">
        <v>1047</v>
      </c>
      <c r="I2240" s="484">
        <v>36</v>
      </c>
      <c r="J2240" s="484">
        <v>2</v>
      </c>
      <c r="K2240" s="484">
        <v>30</v>
      </c>
      <c r="L2240" s="495">
        <v>58</v>
      </c>
      <c r="M2240" s="496" t="str">
        <f t="shared" si="87"/>
        <v>T12</v>
      </c>
      <c r="N2240" s="493" t="str">
        <f t="shared" si="88"/>
        <v>2</v>
      </c>
    </row>
    <row r="2241" spans="1:14" s="493" customFormat="1" ht="14.1" customHeight="1" x14ac:dyDescent="0.2">
      <c r="A2241" s="484"/>
      <c r="B2241" s="494" t="s">
        <v>1680</v>
      </c>
      <c r="C2241" s="484"/>
      <c r="D2241" s="484" t="s">
        <v>5247</v>
      </c>
      <c r="E2241" s="484" t="s">
        <v>5226</v>
      </c>
      <c r="F2241" s="484" t="s">
        <v>5246</v>
      </c>
      <c r="G2241" s="484"/>
      <c r="H2241" s="484" t="s">
        <v>1045</v>
      </c>
      <c r="I2241" s="484">
        <v>36</v>
      </c>
      <c r="J2241" s="484">
        <v>2</v>
      </c>
      <c r="K2241" s="484">
        <v>30</v>
      </c>
      <c r="L2241" s="495">
        <v>81</v>
      </c>
      <c r="M2241" s="496" t="str">
        <f t="shared" si="87"/>
        <v>T12</v>
      </c>
      <c r="N2241" s="493" t="str">
        <f t="shared" si="88"/>
        <v>2</v>
      </c>
    </row>
    <row r="2242" spans="1:14" s="493" customFormat="1" ht="14.1" customHeight="1" x14ac:dyDescent="0.2">
      <c r="A2242" s="484"/>
      <c r="B2242" s="494" t="s">
        <v>1680</v>
      </c>
      <c r="C2242" s="484"/>
      <c r="D2242" s="484" t="s">
        <v>5248</v>
      </c>
      <c r="E2242" s="484" t="s">
        <v>5216</v>
      </c>
      <c r="F2242" s="484" t="s">
        <v>5249</v>
      </c>
      <c r="G2242" s="484"/>
      <c r="H2242" s="484" t="s">
        <v>1045</v>
      </c>
      <c r="I2242" s="484">
        <v>36</v>
      </c>
      <c r="J2242" s="484">
        <v>3</v>
      </c>
      <c r="K2242" s="484">
        <v>25</v>
      </c>
      <c r="L2242" s="495">
        <v>115</v>
      </c>
      <c r="M2242" s="496" t="str">
        <f t="shared" si="87"/>
        <v>T12</v>
      </c>
      <c r="N2242" s="493" t="str">
        <f t="shared" si="88"/>
        <v>3</v>
      </c>
    </row>
    <row r="2243" spans="1:14" s="493" customFormat="1" ht="14.1" customHeight="1" x14ac:dyDescent="0.2">
      <c r="A2243" s="484"/>
      <c r="B2243" s="494" t="s">
        <v>1680</v>
      </c>
      <c r="C2243" s="484"/>
      <c r="D2243" s="484" t="s">
        <v>5250</v>
      </c>
      <c r="E2243" s="484" t="s">
        <v>5226</v>
      </c>
      <c r="F2243" s="484" t="s">
        <v>5251</v>
      </c>
      <c r="G2243" s="484"/>
      <c r="H2243" s="484" t="s">
        <v>1685</v>
      </c>
      <c r="I2243" s="484">
        <v>36</v>
      </c>
      <c r="J2243" s="484">
        <v>3</v>
      </c>
      <c r="K2243" s="484">
        <v>30</v>
      </c>
      <c r="L2243" s="495">
        <v>120</v>
      </c>
      <c r="M2243" s="496" t="str">
        <f t="shared" si="87"/>
        <v>T12</v>
      </c>
      <c r="N2243" s="493" t="str">
        <f t="shared" si="88"/>
        <v>3</v>
      </c>
    </row>
    <row r="2244" spans="1:14" s="493" customFormat="1" ht="14.1" customHeight="1" x14ac:dyDescent="0.2">
      <c r="A2244" s="484"/>
      <c r="B2244" s="494" t="s">
        <v>1680</v>
      </c>
      <c r="C2244" s="484"/>
      <c r="D2244" s="484" t="s">
        <v>5252</v>
      </c>
      <c r="E2244" s="484" t="s">
        <v>5226</v>
      </c>
      <c r="F2244" s="484" t="s">
        <v>5253</v>
      </c>
      <c r="G2244" s="484"/>
      <c r="H2244" s="484" t="s">
        <v>1045</v>
      </c>
      <c r="I2244" s="484">
        <v>36</v>
      </c>
      <c r="J2244" s="484">
        <v>3</v>
      </c>
      <c r="K2244" s="484">
        <v>30</v>
      </c>
      <c r="L2244" s="495">
        <v>127</v>
      </c>
      <c r="M2244" s="496" t="str">
        <f t="shared" si="87"/>
        <v>T12</v>
      </c>
      <c r="N2244" s="493" t="str">
        <f t="shared" si="88"/>
        <v>3</v>
      </c>
    </row>
    <row r="2245" spans="1:14" s="493" customFormat="1" ht="14.1" customHeight="1" x14ac:dyDescent="0.2">
      <c r="A2245" s="484"/>
      <c r="B2245" s="494" t="s">
        <v>1680</v>
      </c>
      <c r="C2245" s="484"/>
      <c r="D2245" s="484" t="s">
        <v>5254</v>
      </c>
      <c r="E2245" s="484" t="s">
        <v>5226</v>
      </c>
      <c r="F2245" s="484" t="s">
        <v>5255</v>
      </c>
      <c r="G2245" s="484"/>
      <c r="H2245" s="484" t="s">
        <v>1685</v>
      </c>
      <c r="I2245" s="484">
        <v>36</v>
      </c>
      <c r="J2245" s="484">
        <v>4</v>
      </c>
      <c r="K2245" s="484">
        <v>30</v>
      </c>
      <c r="L2245" s="495">
        <v>148</v>
      </c>
      <c r="M2245" s="496" t="str">
        <f t="shared" si="87"/>
        <v>T12</v>
      </c>
      <c r="N2245" s="493" t="str">
        <f t="shared" si="88"/>
        <v>4</v>
      </c>
    </row>
    <row r="2246" spans="1:14" s="493" customFormat="1" ht="14.1" customHeight="1" x14ac:dyDescent="0.2">
      <c r="A2246" s="484"/>
      <c r="B2246" s="494" t="s">
        <v>1680</v>
      </c>
      <c r="C2246" s="484"/>
      <c r="D2246" s="484" t="s">
        <v>5256</v>
      </c>
      <c r="E2246" s="484" t="s">
        <v>5226</v>
      </c>
      <c r="F2246" s="484" t="s">
        <v>5257</v>
      </c>
      <c r="G2246" s="484"/>
      <c r="H2246" s="484" t="s">
        <v>1047</v>
      </c>
      <c r="I2246" s="484">
        <v>36</v>
      </c>
      <c r="J2246" s="484">
        <v>4</v>
      </c>
      <c r="K2246" s="484">
        <v>30</v>
      </c>
      <c r="L2246" s="495">
        <v>116</v>
      </c>
      <c r="M2246" s="496" t="str">
        <f t="shared" si="87"/>
        <v>T12</v>
      </c>
      <c r="N2246" s="493" t="str">
        <f t="shared" si="88"/>
        <v>4</v>
      </c>
    </row>
    <row r="2247" spans="1:14" s="493" customFormat="1" ht="14.1" customHeight="1" x14ac:dyDescent="0.2">
      <c r="A2247" s="484"/>
      <c r="B2247" s="494" t="s">
        <v>1680</v>
      </c>
      <c r="C2247" s="484"/>
      <c r="D2247" s="484" t="s">
        <v>5258</v>
      </c>
      <c r="E2247" s="484" t="s">
        <v>5226</v>
      </c>
      <c r="F2247" s="484" t="s">
        <v>5257</v>
      </c>
      <c r="G2247" s="484"/>
      <c r="H2247" s="484" t="s">
        <v>1045</v>
      </c>
      <c r="I2247" s="484">
        <v>36</v>
      </c>
      <c r="J2247" s="484">
        <v>4</v>
      </c>
      <c r="K2247" s="484">
        <v>30</v>
      </c>
      <c r="L2247" s="495">
        <v>162</v>
      </c>
      <c r="M2247" s="496" t="str">
        <f t="shared" si="87"/>
        <v>T12</v>
      </c>
      <c r="N2247" s="493" t="str">
        <f t="shared" si="88"/>
        <v>4</v>
      </c>
    </row>
    <row r="2248" spans="1:14" s="493" customFormat="1" ht="14.1" customHeight="1" x14ac:dyDescent="0.2">
      <c r="A2248" s="484"/>
      <c r="B2248" s="494" t="s">
        <v>1680</v>
      </c>
      <c r="C2248" s="484"/>
      <c r="D2248" s="484" t="s">
        <v>5259</v>
      </c>
      <c r="E2248" s="484" t="s">
        <v>5216</v>
      </c>
      <c r="F2248" s="484" t="s">
        <v>5260</v>
      </c>
      <c r="G2248" s="484"/>
      <c r="H2248" s="484" t="s">
        <v>1685</v>
      </c>
      <c r="I2248" s="484">
        <v>36</v>
      </c>
      <c r="J2248" s="484">
        <v>6</v>
      </c>
      <c r="K2248" s="484">
        <v>25</v>
      </c>
      <c r="L2248" s="495">
        <v>198</v>
      </c>
      <c r="M2248" s="496" t="str">
        <f t="shared" si="87"/>
        <v>T12</v>
      </c>
      <c r="N2248" s="493" t="str">
        <f t="shared" si="88"/>
        <v>6</v>
      </c>
    </row>
    <row r="2249" spans="1:14" s="493" customFormat="1" ht="14.1" customHeight="1" x14ac:dyDescent="0.2">
      <c r="A2249" s="484"/>
      <c r="B2249" s="494" t="s">
        <v>1680</v>
      </c>
      <c r="C2249" s="484"/>
      <c r="D2249" s="484" t="s">
        <v>5261</v>
      </c>
      <c r="E2249" s="484" t="s">
        <v>5226</v>
      </c>
      <c r="F2249" s="484" t="s">
        <v>5262</v>
      </c>
      <c r="G2249" s="484"/>
      <c r="H2249" s="484" t="s">
        <v>1685</v>
      </c>
      <c r="I2249" s="484">
        <v>36</v>
      </c>
      <c r="J2249" s="484">
        <v>6</v>
      </c>
      <c r="K2249" s="484">
        <v>30</v>
      </c>
      <c r="L2249" s="495">
        <v>238</v>
      </c>
      <c r="M2249" s="496" t="str">
        <f t="shared" si="87"/>
        <v>T12</v>
      </c>
      <c r="N2249" s="493" t="str">
        <f t="shared" si="88"/>
        <v>6</v>
      </c>
    </row>
    <row r="2250" spans="1:14" s="493" customFormat="1" ht="14.1" customHeight="1" x14ac:dyDescent="0.2">
      <c r="A2250" s="484"/>
      <c r="B2250" s="494" t="s">
        <v>1680</v>
      </c>
      <c r="C2250" s="493" t="s">
        <v>5263</v>
      </c>
      <c r="D2250" s="484" t="s">
        <v>5264</v>
      </c>
      <c r="E2250" s="484" t="s">
        <v>5265</v>
      </c>
      <c r="F2250" s="484" t="s">
        <v>5266</v>
      </c>
      <c r="G2250" s="484"/>
      <c r="H2250" s="484" t="s">
        <v>1047</v>
      </c>
      <c r="I2250" s="484">
        <v>48</v>
      </c>
      <c r="J2250" s="484">
        <v>1</v>
      </c>
      <c r="K2250" s="484">
        <v>25</v>
      </c>
      <c r="L2250" s="495">
        <v>25</v>
      </c>
      <c r="M2250" s="496" t="str">
        <f t="shared" si="87"/>
        <v>T12</v>
      </c>
      <c r="N2250" s="493" t="str">
        <f t="shared" si="88"/>
        <v>1</v>
      </c>
    </row>
    <row r="2251" spans="1:14" s="493" customFormat="1" ht="14.1" customHeight="1" x14ac:dyDescent="0.2">
      <c r="A2251" s="484"/>
      <c r="B2251" s="494" t="s">
        <v>1680</v>
      </c>
      <c r="C2251" s="493" t="s">
        <v>5263</v>
      </c>
      <c r="D2251" s="484" t="s">
        <v>5267</v>
      </c>
      <c r="E2251" s="484" t="s">
        <v>5265</v>
      </c>
      <c r="F2251" s="484" t="s">
        <v>5268</v>
      </c>
      <c r="G2251" s="484"/>
      <c r="H2251" s="484" t="s">
        <v>1047</v>
      </c>
      <c r="I2251" s="484">
        <v>48</v>
      </c>
      <c r="J2251" s="484">
        <v>1</v>
      </c>
      <c r="K2251" s="484">
        <v>25</v>
      </c>
      <c r="L2251" s="495">
        <v>19</v>
      </c>
      <c r="M2251" s="496" t="str">
        <f t="shared" si="87"/>
        <v>T12</v>
      </c>
      <c r="N2251" s="493" t="str">
        <f t="shared" si="88"/>
        <v>1</v>
      </c>
    </row>
    <row r="2252" spans="1:14" s="493" customFormat="1" ht="14.1" customHeight="1" x14ac:dyDescent="0.2">
      <c r="A2252" s="484"/>
      <c r="B2252" s="494" t="s">
        <v>1680</v>
      </c>
      <c r="C2252" s="493" t="s">
        <v>5263</v>
      </c>
      <c r="D2252" s="484" t="s">
        <v>5269</v>
      </c>
      <c r="E2252" s="484" t="s">
        <v>5265</v>
      </c>
      <c r="F2252" s="484" t="s">
        <v>5270</v>
      </c>
      <c r="G2252" s="484"/>
      <c r="H2252" s="484" t="s">
        <v>1047</v>
      </c>
      <c r="I2252" s="484">
        <v>48</v>
      </c>
      <c r="J2252" s="484">
        <v>1</v>
      </c>
      <c r="K2252" s="484">
        <v>25</v>
      </c>
      <c r="L2252" s="495">
        <v>20</v>
      </c>
      <c r="M2252" s="496" t="str">
        <f t="shared" si="87"/>
        <v>T12</v>
      </c>
      <c r="N2252" s="493" t="str">
        <f t="shared" si="88"/>
        <v>1</v>
      </c>
    </row>
    <row r="2253" spans="1:14" s="493" customFormat="1" ht="14.1" customHeight="1" x14ac:dyDescent="0.2">
      <c r="A2253" s="484"/>
      <c r="B2253" s="494" t="s">
        <v>1680</v>
      </c>
      <c r="C2253" s="493" t="s">
        <v>5263</v>
      </c>
      <c r="D2253" s="484" t="s">
        <v>5271</v>
      </c>
      <c r="E2253" s="484" t="s">
        <v>5272</v>
      </c>
      <c r="F2253" s="484" t="s">
        <v>5273</v>
      </c>
      <c r="G2253" s="484"/>
      <c r="H2253" s="484" t="s">
        <v>1685</v>
      </c>
      <c r="I2253" s="484">
        <v>48</v>
      </c>
      <c r="J2253" s="484">
        <v>1</v>
      </c>
      <c r="K2253" s="484">
        <v>34</v>
      </c>
      <c r="L2253" s="495">
        <v>43</v>
      </c>
      <c r="M2253" s="496" t="str">
        <f t="shared" si="87"/>
        <v>T12</v>
      </c>
      <c r="N2253" s="493" t="str">
        <f t="shared" si="88"/>
        <v>1</v>
      </c>
    </row>
    <row r="2254" spans="1:14" s="493" customFormat="1" ht="14.1" customHeight="1" x14ac:dyDescent="0.2">
      <c r="A2254" s="484"/>
      <c r="B2254" s="494" t="s">
        <v>1680</v>
      </c>
      <c r="C2254" s="493" t="s">
        <v>5263</v>
      </c>
      <c r="D2254" s="484" t="s">
        <v>5274</v>
      </c>
      <c r="E2254" s="484" t="s">
        <v>5272</v>
      </c>
      <c r="F2254" s="484" t="s">
        <v>5273</v>
      </c>
      <c r="G2254" s="484"/>
      <c r="H2254" s="484" t="s">
        <v>5275</v>
      </c>
      <c r="I2254" s="484">
        <v>48</v>
      </c>
      <c r="J2254" s="484">
        <v>1</v>
      </c>
      <c r="K2254" s="484">
        <v>34</v>
      </c>
      <c r="L2254" s="495">
        <v>43</v>
      </c>
      <c r="M2254" s="496" t="str">
        <f t="shared" si="87"/>
        <v>T12</v>
      </c>
      <c r="N2254" s="493" t="str">
        <f t="shared" si="88"/>
        <v>1</v>
      </c>
    </row>
    <row r="2255" spans="1:14" s="493" customFormat="1" ht="14.1" customHeight="1" x14ac:dyDescent="0.2">
      <c r="A2255" s="484"/>
      <c r="B2255" s="494" t="s">
        <v>1680</v>
      </c>
      <c r="C2255" s="493" t="s">
        <v>5263</v>
      </c>
      <c r="D2255" s="484" t="s">
        <v>5276</v>
      </c>
      <c r="E2255" s="484" t="s">
        <v>5272</v>
      </c>
      <c r="F2255" s="484" t="s">
        <v>5277</v>
      </c>
      <c r="G2255" s="484"/>
      <c r="H2255" s="484" t="s">
        <v>1685</v>
      </c>
      <c r="I2255" s="484">
        <v>48</v>
      </c>
      <c r="J2255" s="484">
        <v>1</v>
      </c>
      <c r="K2255" s="484">
        <v>34</v>
      </c>
      <c r="L2255" s="495">
        <v>36</v>
      </c>
      <c r="M2255" s="496" t="str">
        <f t="shared" si="87"/>
        <v>T12</v>
      </c>
      <c r="N2255" s="493" t="str">
        <f t="shared" si="88"/>
        <v>1</v>
      </c>
    </row>
    <row r="2256" spans="1:14" s="493" customFormat="1" ht="14.1" customHeight="1" x14ac:dyDescent="0.2">
      <c r="A2256" s="484"/>
      <c r="B2256" s="494" t="s">
        <v>1680</v>
      </c>
      <c r="C2256" s="493" t="s">
        <v>5263</v>
      </c>
      <c r="D2256" s="484" t="s">
        <v>5278</v>
      </c>
      <c r="E2256" s="484" t="s">
        <v>5279</v>
      </c>
      <c r="F2256" s="484" t="s">
        <v>5280</v>
      </c>
      <c r="G2256" s="484"/>
      <c r="H2256" s="484" t="s">
        <v>1045</v>
      </c>
      <c r="I2256" s="484">
        <v>48</v>
      </c>
      <c r="J2256" s="484">
        <v>1</v>
      </c>
      <c r="K2256" s="484">
        <v>55</v>
      </c>
      <c r="L2256" s="495">
        <v>80</v>
      </c>
      <c r="M2256" s="496" t="str">
        <f t="shared" si="87"/>
        <v>T12</v>
      </c>
      <c r="N2256" s="493" t="str">
        <f t="shared" si="88"/>
        <v>1</v>
      </c>
    </row>
    <row r="2257" spans="1:14" s="493" customFormat="1" ht="14.1" customHeight="1" x14ac:dyDescent="0.2">
      <c r="A2257" s="484"/>
      <c r="B2257" s="494" t="s">
        <v>1680</v>
      </c>
      <c r="C2257" s="493" t="s">
        <v>5263</v>
      </c>
      <c r="D2257" s="484" t="s">
        <v>5281</v>
      </c>
      <c r="E2257" s="484" t="s">
        <v>5282</v>
      </c>
      <c r="F2257" s="484" t="s">
        <v>5283</v>
      </c>
      <c r="G2257" s="484"/>
      <c r="H2257" s="484" t="s">
        <v>1045</v>
      </c>
      <c r="I2257" s="484">
        <v>48</v>
      </c>
      <c r="J2257" s="484">
        <v>1</v>
      </c>
      <c r="K2257" s="484">
        <v>30</v>
      </c>
      <c r="L2257" s="495">
        <v>51</v>
      </c>
      <c r="M2257" s="496" t="str">
        <f t="shared" si="87"/>
        <v>T12</v>
      </c>
      <c r="N2257" s="493" t="str">
        <f t="shared" si="88"/>
        <v>1</v>
      </c>
    </row>
    <row r="2258" spans="1:14" s="493" customFormat="1" ht="14.1" customHeight="1" x14ac:dyDescent="0.2">
      <c r="A2258" s="484"/>
      <c r="B2258" s="494" t="s">
        <v>1680</v>
      </c>
      <c r="C2258" s="493" t="s">
        <v>5263</v>
      </c>
      <c r="D2258" s="484" t="s">
        <v>5284</v>
      </c>
      <c r="E2258" s="484" t="s">
        <v>5272</v>
      </c>
      <c r="F2258" s="484" t="s">
        <v>5285</v>
      </c>
      <c r="G2258" s="484"/>
      <c r="H2258" s="484" t="s">
        <v>1047</v>
      </c>
      <c r="I2258" s="484">
        <v>48</v>
      </c>
      <c r="J2258" s="484">
        <v>1</v>
      </c>
      <c r="K2258" s="484">
        <v>34</v>
      </c>
      <c r="L2258" s="495">
        <v>32</v>
      </c>
      <c r="M2258" s="496" t="str">
        <f t="shared" si="87"/>
        <v>T12</v>
      </c>
      <c r="N2258" s="493" t="str">
        <f t="shared" si="88"/>
        <v>1</v>
      </c>
    </row>
    <row r="2259" spans="1:14" s="493" customFormat="1" ht="14.1" customHeight="1" x14ac:dyDescent="0.2">
      <c r="A2259" s="484"/>
      <c r="B2259" s="494" t="s">
        <v>1680</v>
      </c>
      <c r="C2259" s="493" t="s">
        <v>5263</v>
      </c>
      <c r="D2259" s="484" t="s">
        <v>5286</v>
      </c>
      <c r="E2259" s="484" t="s">
        <v>5272</v>
      </c>
      <c r="F2259" s="484" t="s">
        <v>5287</v>
      </c>
      <c r="G2259" s="484"/>
      <c r="H2259" s="484" t="s">
        <v>1047</v>
      </c>
      <c r="I2259" s="484">
        <v>48</v>
      </c>
      <c r="J2259" s="484">
        <v>1</v>
      </c>
      <c r="K2259" s="484">
        <v>34</v>
      </c>
      <c r="L2259" s="495">
        <v>32</v>
      </c>
      <c r="M2259" s="496" t="str">
        <f t="shared" si="87"/>
        <v>T12</v>
      </c>
      <c r="N2259" s="493" t="str">
        <f t="shared" si="88"/>
        <v>1</v>
      </c>
    </row>
    <row r="2260" spans="1:14" s="493" customFormat="1" ht="14.1" customHeight="1" x14ac:dyDescent="0.2">
      <c r="A2260" s="484"/>
      <c r="B2260" s="494" t="s">
        <v>1680</v>
      </c>
      <c r="C2260" s="493" t="s">
        <v>5263</v>
      </c>
      <c r="D2260" s="484" t="s">
        <v>5288</v>
      </c>
      <c r="E2260" s="484" t="s">
        <v>5272</v>
      </c>
      <c r="F2260" s="484" t="s">
        <v>5289</v>
      </c>
      <c r="G2260" s="484"/>
      <c r="H2260" s="484" t="s">
        <v>1045</v>
      </c>
      <c r="I2260" s="484">
        <v>48</v>
      </c>
      <c r="J2260" s="484">
        <v>1</v>
      </c>
      <c r="K2260" s="484">
        <v>34</v>
      </c>
      <c r="L2260" s="495">
        <v>50</v>
      </c>
      <c r="M2260" s="496" t="str">
        <f t="shared" si="87"/>
        <v>T12</v>
      </c>
      <c r="N2260" s="493" t="str">
        <f t="shared" si="88"/>
        <v>1</v>
      </c>
    </row>
    <row r="2261" spans="1:14" s="493" customFormat="1" ht="14.1" customHeight="1" x14ac:dyDescent="0.2">
      <c r="A2261" s="484"/>
      <c r="B2261" s="494" t="s">
        <v>1680</v>
      </c>
      <c r="C2261" s="493" t="s">
        <v>5263</v>
      </c>
      <c r="D2261" s="484" t="s">
        <v>5290</v>
      </c>
      <c r="E2261" s="484" t="s">
        <v>5291</v>
      </c>
      <c r="F2261" s="484" t="s">
        <v>5292</v>
      </c>
      <c r="G2261" s="484"/>
      <c r="H2261" s="484" t="s">
        <v>1045</v>
      </c>
      <c r="I2261" s="484">
        <v>48</v>
      </c>
      <c r="J2261" s="484">
        <v>1</v>
      </c>
      <c r="K2261" s="484"/>
      <c r="L2261" s="495">
        <v>123</v>
      </c>
      <c r="M2261" s="496" t="str">
        <f t="shared" si="87"/>
        <v>T12</v>
      </c>
      <c r="N2261" s="493" t="str">
        <f t="shared" si="88"/>
        <v>1</v>
      </c>
    </row>
    <row r="2262" spans="1:14" s="493" customFormat="1" ht="14.1" customHeight="1" x14ac:dyDescent="0.2">
      <c r="A2262" s="484"/>
      <c r="B2262" s="494" t="s">
        <v>1680</v>
      </c>
      <c r="C2262" s="493" t="s">
        <v>5263</v>
      </c>
      <c r="D2262" s="484" t="s">
        <v>5293</v>
      </c>
      <c r="E2262" s="484" t="s">
        <v>5294</v>
      </c>
      <c r="F2262" s="484" t="s">
        <v>5295</v>
      </c>
      <c r="G2262" s="484"/>
      <c r="H2262" s="484" t="s">
        <v>1685</v>
      </c>
      <c r="I2262" s="484">
        <v>48</v>
      </c>
      <c r="J2262" s="484">
        <v>1</v>
      </c>
      <c r="K2262" s="484">
        <v>40</v>
      </c>
      <c r="L2262" s="495">
        <v>50</v>
      </c>
      <c r="M2262" s="496" t="str">
        <f t="shared" si="87"/>
        <v>T12</v>
      </c>
      <c r="N2262" s="493" t="str">
        <f t="shared" si="88"/>
        <v>1</v>
      </c>
    </row>
    <row r="2263" spans="1:14" s="493" customFormat="1" ht="14.1" customHeight="1" x14ac:dyDescent="0.2">
      <c r="A2263" s="484"/>
      <c r="B2263" s="494" t="s">
        <v>1680</v>
      </c>
      <c r="C2263" s="493" t="s">
        <v>5263</v>
      </c>
      <c r="D2263" s="484" t="s">
        <v>5296</v>
      </c>
      <c r="E2263" s="484" t="s">
        <v>5297</v>
      </c>
      <c r="F2263" s="484" t="s">
        <v>5298</v>
      </c>
      <c r="G2263" s="484"/>
      <c r="H2263" s="484" t="s">
        <v>1045</v>
      </c>
      <c r="I2263" s="484">
        <v>48</v>
      </c>
      <c r="J2263" s="484">
        <v>1</v>
      </c>
      <c r="K2263" s="484">
        <v>60</v>
      </c>
      <c r="L2263" s="495">
        <v>85</v>
      </c>
      <c r="M2263" s="496" t="str">
        <f t="shared" si="87"/>
        <v>T12</v>
      </c>
      <c r="N2263" s="493" t="str">
        <f t="shared" si="88"/>
        <v>1</v>
      </c>
    </row>
    <row r="2264" spans="1:14" s="493" customFormat="1" ht="14.1" customHeight="1" x14ac:dyDescent="0.2">
      <c r="A2264" s="484"/>
      <c r="B2264" s="494" t="s">
        <v>1680</v>
      </c>
      <c r="C2264" s="493" t="s">
        <v>5263</v>
      </c>
      <c r="D2264" s="484" t="s">
        <v>5299</v>
      </c>
      <c r="E2264" s="484" t="s">
        <v>5300</v>
      </c>
      <c r="F2264" s="484" t="s">
        <v>5301</v>
      </c>
      <c r="G2264" s="484"/>
      <c r="H2264" s="484" t="s">
        <v>1047</v>
      </c>
      <c r="I2264" s="484">
        <v>48</v>
      </c>
      <c r="J2264" s="484">
        <v>1</v>
      </c>
      <c r="K2264" s="484">
        <v>39</v>
      </c>
      <c r="L2264" s="495">
        <v>46</v>
      </c>
      <c r="M2264" s="496" t="str">
        <f t="shared" si="87"/>
        <v>T12</v>
      </c>
      <c r="N2264" s="493" t="str">
        <f t="shared" si="88"/>
        <v>1</v>
      </c>
    </row>
    <row r="2265" spans="1:14" s="493" customFormat="1" ht="14.1" customHeight="1" x14ac:dyDescent="0.2">
      <c r="A2265" s="484"/>
      <c r="B2265" s="494" t="s">
        <v>1680</v>
      </c>
      <c r="C2265" s="493" t="s">
        <v>5263</v>
      </c>
      <c r="D2265" s="484" t="s">
        <v>5302</v>
      </c>
      <c r="E2265" s="484" t="s">
        <v>5300</v>
      </c>
      <c r="F2265" s="484" t="s">
        <v>5303</v>
      </c>
      <c r="G2265" s="484"/>
      <c r="H2265" s="484" t="s">
        <v>1047</v>
      </c>
      <c r="I2265" s="484">
        <v>48</v>
      </c>
      <c r="J2265" s="484">
        <v>1</v>
      </c>
      <c r="K2265" s="484">
        <v>39</v>
      </c>
      <c r="L2265" s="495">
        <v>37</v>
      </c>
      <c r="M2265" s="496" t="str">
        <f t="shared" si="87"/>
        <v>T12</v>
      </c>
      <c r="N2265" s="493" t="str">
        <f t="shared" si="88"/>
        <v>1</v>
      </c>
    </row>
    <row r="2266" spans="1:14" s="493" customFormat="1" ht="14.1" customHeight="1" x14ac:dyDescent="0.2">
      <c r="A2266" s="484"/>
      <c r="B2266" s="494" t="s">
        <v>1680</v>
      </c>
      <c r="C2266" s="493" t="s">
        <v>5263</v>
      </c>
      <c r="D2266" s="484" t="s">
        <v>5304</v>
      </c>
      <c r="E2266" s="484" t="s">
        <v>5300</v>
      </c>
      <c r="F2266" s="484" t="s">
        <v>5305</v>
      </c>
      <c r="G2266" s="484"/>
      <c r="H2266" s="484" t="s">
        <v>1045</v>
      </c>
      <c r="I2266" s="484">
        <v>48</v>
      </c>
      <c r="J2266" s="484">
        <v>1</v>
      </c>
      <c r="K2266" s="484">
        <v>39</v>
      </c>
      <c r="L2266" s="495">
        <v>60</v>
      </c>
      <c r="M2266" s="496" t="str">
        <f t="shared" si="87"/>
        <v>T12</v>
      </c>
      <c r="N2266" s="493" t="str">
        <f t="shared" si="88"/>
        <v>1</v>
      </c>
    </row>
    <row r="2267" spans="1:14" s="493" customFormat="1" ht="14.1" customHeight="1" x14ac:dyDescent="0.2">
      <c r="A2267" s="484"/>
      <c r="B2267" s="494" t="s">
        <v>1680</v>
      </c>
      <c r="C2267" s="493" t="s">
        <v>5263</v>
      </c>
      <c r="D2267" s="484" t="s">
        <v>5306</v>
      </c>
      <c r="E2267" s="484" t="s">
        <v>5300</v>
      </c>
      <c r="F2267" s="484" t="s">
        <v>5307</v>
      </c>
      <c r="G2267" s="484"/>
      <c r="H2267" s="484" t="s">
        <v>1045</v>
      </c>
      <c r="I2267" s="484">
        <v>48</v>
      </c>
      <c r="J2267" s="484">
        <v>1</v>
      </c>
      <c r="K2267" s="484">
        <v>39</v>
      </c>
      <c r="L2267" s="495">
        <v>52</v>
      </c>
      <c r="M2267" s="496" t="str">
        <f t="shared" si="87"/>
        <v>T12</v>
      </c>
      <c r="N2267" s="493" t="str">
        <f t="shared" si="88"/>
        <v>1</v>
      </c>
    </row>
    <row r="2268" spans="1:14" s="493" customFormat="1" ht="14.1" customHeight="1" x14ac:dyDescent="0.2">
      <c r="A2268" s="484"/>
      <c r="B2268" s="494" t="s">
        <v>1680</v>
      </c>
      <c r="C2268" s="493" t="s">
        <v>5263</v>
      </c>
      <c r="D2268" s="484" t="s">
        <v>5308</v>
      </c>
      <c r="E2268" s="484" t="s">
        <v>5294</v>
      </c>
      <c r="F2268" s="484" t="s">
        <v>5309</v>
      </c>
      <c r="G2268" s="484"/>
      <c r="H2268" s="484" t="s">
        <v>1047</v>
      </c>
      <c r="I2268" s="484">
        <v>48</v>
      </c>
      <c r="J2268" s="484">
        <v>1</v>
      </c>
      <c r="K2268" s="484">
        <v>40</v>
      </c>
      <c r="L2268" s="495">
        <v>36</v>
      </c>
      <c r="M2268" s="496" t="str">
        <f t="shared" si="87"/>
        <v>T12</v>
      </c>
      <c r="N2268" s="493" t="str">
        <f t="shared" si="88"/>
        <v>1</v>
      </c>
    </row>
    <row r="2269" spans="1:14" s="493" customFormat="1" ht="14.1" customHeight="1" x14ac:dyDescent="0.2">
      <c r="A2269" s="484"/>
      <c r="B2269" s="494" t="s">
        <v>1680</v>
      </c>
      <c r="C2269" s="493" t="s">
        <v>5263</v>
      </c>
      <c r="D2269" s="484" t="s">
        <v>5310</v>
      </c>
      <c r="E2269" s="484" t="s">
        <v>5294</v>
      </c>
      <c r="F2269" s="484" t="s">
        <v>5232</v>
      </c>
      <c r="G2269" s="484"/>
      <c r="H2269" s="484" t="s">
        <v>1045</v>
      </c>
      <c r="I2269" s="484">
        <v>48</v>
      </c>
      <c r="J2269" s="484">
        <v>1</v>
      </c>
      <c r="K2269" s="484">
        <v>40</v>
      </c>
      <c r="L2269" s="495">
        <v>57</v>
      </c>
      <c r="M2269" s="496" t="str">
        <f t="shared" si="87"/>
        <v>T12</v>
      </c>
      <c r="N2269" s="493" t="str">
        <f t="shared" si="88"/>
        <v>1</v>
      </c>
    </row>
    <row r="2270" spans="1:14" s="493" customFormat="1" ht="14.1" customHeight="1" x14ac:dyDescent="0.2">
      <c r="A2270" s="484"/>
      <c r="B2270" s="494" t="s">
        <v>1680</v>
      </c>
      <c r="C2270" s="493" t="s">
        <v>5263</v>
      </c>
      <c r="D2270" s="484" t="s">
        <v>5311</v>
      </c>
      <c r="E2270" s="484" t="s">
        <v>5312</v>
      </c>
      <c r="F2270" s="484" t="s">
        <v>5313</v>
      </c>
      <c r="G2270" s="484"/>
      <c r="H2270" s="484" t="s">
        <v>1045</v>
      </c>
      <c r="I2270" s="484">
        <v>48</v>
      </c>
      <c r="J2270" s="484">
        <v>1</v>
      </c>
      <c r="K2270" s="484">
        <v>110</v>
      </c>
      <c r="L2270" s="495">
        <v>135</v>
      </c>
      <c r="M2270" s="496" t="str">
        <f t="shared" si="87"/>
        <v>T12</v>
      </c>
      <c r="N2270" s="493" t="str">
        <f t="shared" si="88"/>
        <v>1</v>
      </c>
    </row>
    <row r="2271" spans="1:14" s="493" customFormat="1" ht="14.1" customHeight="1" x14ac:dyDescent="0.2">
      <c r="A2271" s="484"/>
      <c r="B2271" s="494" t="s">
        <v>1680</v>
      </c>
      <c r="C2271" s="493" t="s">
        <v>5263</v>
      </c>
      <c r="D2271" s="484" t="s">
        <v>5314</v>
      </c>
      <c r="E2271" s="484" t="s">
        <v>5265</v>
      </c>
      <c r="F2271" s="484" t="s">
        <v>5315</v>
      </c>
      <c r="G2271" s="484"/>
      <c r="H2271" s="484" t="s">
        <v>1047</v>
      </c>
      <c r="I2271" s="484">
        <v>48</v>
      </c>
      <c r="J2271" s="484">
        <v>2</v>
      </c>
      <c r="K2271" s="484">
        <v>25</v>
      </c>
      <c r="L2271" s="495">
        <v>40</v>
      </c>
      <c r="M2271" s="496" t="str">
        <f t="shared" si="87"/>
        <v>T12</v>
      </c>
      <c r="N2271" s="493" t="str">
        <f t="shared" si="88"/>
        <v>2</v>
      </c>
    </row>
    <row r="2272" spans="1:14" s="493" customFormat="1" ht="14.1" customHeight="1" x14ac:dyDescent="0.2">
      <c r="A2272" s="484"/>
      <c r="B2272" s="494" t="s">
        <v>1680</v>
      </c>
      <c r="C2272" s="493" t="s">
        <v>5263</v>
      </c>
      <c r="D2272" s="484" t="s">
        <v>5316</v>
      </c>
      <c r="E2272" s="484" t="s">
        <v>5265</v>
      </c>
      <c r="F2272" s="484" t="s">
        <v>5317</v>
      </c>
      <c r="G2272" s="484"/>
      <c r="H2272" s="484" t="s">
        <v>1047</v>
      </c>
      <c r="I2272" s="484">
        <v>48</v>
      </c>
      <c r="J2272" s="484">
        <v>2</v>
      </c>
      <c r="K2272" s="484">
        <v>25</v>
      </c>
      <c r="L2272" s="495">
        <v>39</v>
      </c>
      <c r="M2272" s="496" t="str">
        <f t="shared" ref="M2272:M2335" si="89">B2272</f>
        <v>T12</v>
      </c>
      <c r="N2272" s="493" t="str">
        <f t="shared" ref="N2272:N2335" si="90">MID(D2272,3,1)</f>
        <v>2</v>
      </c>
    </row>
    <row r="2273" spans="1:14" s="493" customFormat="1" ht="14.1" customHeight="1" x14ac:dyDescent="0.2">
      <c r="A2273" s="484"/>
      <c r="B2273" s="494" t="s">
        <v>1680</v>
      </c>
      <c r="C2273" s="493" t="s">
        <v>5263</v>
      </c>
      <c r="D2273" s="484" t="s">
        <v>5318</v>
      </c>
      <c r="E2273" s="484" t="s">
        <v>5272</v>
      </c>
      <c r="F2273" s="484" t="s">
        <v>5319</v>
      </c>
      <c r="G2273" s="484"/>
      <c r="H2273" s="484" t="s">
        <v>1685</v>
      </c>
      <c r="I2273" s="484">
        <v>48</v>
      </c>
      <c r="J2273" s="484">
        <v>2</v>
      </c>
      <c r="K2273" s="484">
        <v>34</v>
      </c>
      <c r="L2273" s="495">
        <v>72</v>
      </c>
      <c r="M2273" s="496" t="str">
        <f t="shared" si="89"/>
        <v>T12</v>
      </c>
      <c r="N2273" s="493" t="str">
        <f t="shared" si="90"/>
        <v>2</v>
      </c>
    </row>
    <row r="2274" spans="1:14" s="493" customFormat="1" ht="14.1" customHeight="1" x14ac:dyDescent="0.2">
      <c r="A2274" s="484"/>
      <c r="B2274" s="494" t="s">
        <v>1680</v>
      </c>
      <c r="C2274" s="493" t="s">
        <v>5263</v>
      </c>
      <c r="D2274" s="484" t="s">
        <v>5320</v>
      </c>
      <c r="E2274" s="484" t="s">
        <v>5272</v>
      </c>
      <c r="F2274" s="484" t="s">
        <v>5321</v>
      </c>
      <c r="G2274" s="484"/>
      <c r="H2274" s="484" t="s">
        <v>1685</v>
      </c>
      <c r="I2274" s="484">
        <v>48</v>
      </c>
      <c r="J2274" s="484">
        <v>2</v>
      </c>
      <c r="K2274" s="484">
        <v>34</v>
      </c>
      <c r="L2274" s="495">
        <v>76</v>
      </c>
      <c r="M2274" s="496" t="str">
        <f t="shared" si="89"/>
        <v>T12</v>
      </c>
      <c r="N2274" s="493" t="str">
        <f t="shared" si="90"/>
        <v>2</v>
      </c>
    </row>
    <row r="2275" spans="1:14" s="493" customFormat="1" ht="14.1" customHeight="1" x14ac:dyDescent="0.2">
      <c r="A2275" s="484"/>
      <c r="B2275" s="494" t="s">
        <v>1680</v>
      </c>
      <c r="C2275" s="493" t="s">
        <v>5263</v>
      </c>
      <c r="D2275" s="484" t="s">
        <v>5322</v>
      </c>
      <c r="E2275" s="484" t="s">
        <v>5279</v>
      </c>
      <c r="F2275" s="484" t="s">
        <v>5323</v>
      </c>
      <c r="G2275" s="484"/>
      <c r="H2275" s="484" t="s">
        <v>1045</v>
      </c>
      <c r="I2275" s="484">
        <v>48</v>
      </c>
      <c r="J2275" s="484">
        <v>2</v>
      </c>
      <c r="K2275" s="484">
        <v>55</v>
      </c>
      <c r="L2275" s="495">
        <v>135</v>
      </c>
      <c r="M2275" s="496" t="str">
        <f t="shared" si="89"/>
        <v>T12</v>
      </c>
      <c r="N2275" s="493" t="str">
        <f t="shared" si="90"/>
        <v>2</v>
      </c>
    </row>
    <row r="2276" spans="1:14" s="493" customFormat="1" ht="14.1" customHeight="1" x14ac:dyDescent="0.2">
      <c r="A2276" s="484"/>
      <c r="B2276" s="494" t="s">
        <v>1680</v>
      </c>
      <c r="C2276" s="493" t="s">
        <v>5263</v>
      </c>
      <c r="D2276" s="484" t="s">
        <v>5324</v>
      </c>
      <c r="E2276" s="484" t="s">
        <v>5282</v>
      </c>
      <c r="F2276" s="484" t="s">
        <v>5325</v>
      </c>
      <c r="G2276" s="484"/>
      <c r="H2276" s="484" t="s">
        <v>1045</v>
      </c>
      <c r="I2276" s="484">
        <v>48</v>
      </c>
      <c r="J2276" s="484">
        <v>2</v>
      </c>
      <c r="K2276" s="484">
        <v>30</v>
      </c>
      <c r="L2276" s="495">
        <v>82</v>
      </c>
      <c r="M2276" s="496" t="str">
        <f t="shared" si="89"/>
        <v>T12</v>
      </c>
      <c r="N2276" s="493" t="str">
        <f t="shared" si="90"/>
        <v>2</v>
      </c>
    </row>
    <row r="2277" spans="1:14" s="493" customFormat="1" ht="14.1" customHeight="1" x14ac:dyDescent="0.2">
      <c r="A2277" s="484"/>
      <c r="B2277" s="494" t="s">
        <v>1680</v>
      </c>
      <c r="C2277" s="493" t="s">
        <v>5263</v>
      </c>
      <c r="D2277" s="484" t="s">
        <v>5326</v>
      </c>
      <c r="E2277" s="484" t="s">
        <v>5272</v>
      </c>
      <c r="F2277" s="484" t="s">
        <v>5327</v>
      </c>
      <c r="G2277" s="484"/>
      <c r="H2277" s="484" t="s">
        <v>1047</v>
      </c>
      <c r="I2277" s="484">
        <v>48</v>
      </c>
      <c r="J2277" s="484">
        <v>2</v>
      </c>
      <c r="K2277" s="484">
        <v>34</v>
      </c>
      <c r="L2277" s="495">
        <v>60</v>
      </c>
      <c r="M2277" s="496" t="str">
        <f t="shared" si="89"/>
        <v>T12</v>
      </c>
      <c r="N2277" s="493" t="str">
        <f t="shared" si="90"/>
        <v>2</v>
      </c>
    </row>
    <row r="2278" spans="1:14" s="493" customFormat="1" ht="14.1" customHeight="1" x14ac:dyDescent="0.2">
      <c r="A2278" s="484"/>
      <c r="B2278" s="494" t="s">
        <v>1680</v>
      </c>
      <c r="C2278" s="493" t="s">
        <v>5263</v>
      </c>
      <c r="D2278" s="484" t="s">
        <v>5328</v>
      </c>
      <c r="E2278" s="484" t="s">
        <v>5272</v>
      </c>
      <c r="F2278" s="484" t="s">
        <v>5329</v>
      </c>
      <c r="G2278" s="484"/>
      <c r="H2278" s="484" t="s">
        <v>1045</v>
      </c>
      <c r="I2278" s="484">
        <v>48</v>
      </c>
      <c r="J2278" s="484">
        <v>2</v>
      </c>
      <c r="K2278" s="484">
        <v>34</v>
      </c>
      <c r="L2278" s="495">
        <v>80</v>
      </c>
      <c r="M2278" s="496" t="str">
        <f t="shared" si="89"/>
        <v>T12</v>
      </c>
      <c r="N2278" s="493" t="str">
        <f t="shared" si="90"/>
        <v>2</v>
      </c>
    </row>
    <row r="2279" spans="1:14" s="493" customFormat="1" ht="14.1" customHeight="1" x14ac:dyDescent="0.2">
      <c r="A2279" s="484"/>
      <c r="B2279" s="494" t="s">
        <v>1680</v>
      </c>
      <c r="C2279" s="493" t="s">
        <v>5263</v>
      </c>
      <c r="D2279" s="484" t="s">
        <v>5330</v>
      </c>
      <c r="E2279" s="484" t="s">
        <v>5291</v>
      </c>
      <c r="F2279" s="484" t="s">
        <v>5331</v>
      </c>
      <c r="G2279" s="484"/>
      <c r="H2279" s="484" t="s">
        <v>1045</v>
      </c>
      <c r="I2279" s="484">
        <v>48</v>
      </c>
      <c r="J2279" s="484">
        <v>2</v>
      </c>
      <c r="K2279" s="484"/>
      <c r="L2279" s="495">
        <v>210</v>
      </c>
      <c r="M2279" s="496" t="str">
        <f t="shared" si="89"/>
        <v>T12</v>
      </c>
      <c r="N2279" s="493" t="str">
        <f t="shared" si="90"/>
        <v>2</v>
      </c>
    </row>
    <row r="2280" spans="1:14" s="493" customFormat="1" ht="14.1" customHeight="1" x14ac:dyDescent="0.2">
      <c r="A2280" s="484"/>
      <c r="B2280" s="494" t="s">
        <v>1680</v>
      </c>
      <c r="C2280" s="493" t="s">
        <v>5263</v>
      </c>
      <c r="D2280" s="484" t="s">
        <v>5332</v>
      </c>
      <c r="E2280" s="484" t="s">
        <v>5294</v>
      </c>
      <c r="F2280" s="484" t="s">
        <v>5243</v>
      </c>
      <c r="G2280" s="484"/>
      <c r="H2280" s="484" t="s">
        <v>1685</v>
      </c>
      <c r="I2280" s="484">
        <v>48</v>
      </c>
      <c r="J2280" s="484">
        <v>2</v>
      </c>
      <c r="K2280" s="484">
        <v>40</v>
      </c>
      <c r="L2280" s="495">
        <v>86</v>
      </c>
      <c r="M2280" s="496" t="str">
        <f t="shared" si="89"/>
        <v>T12</v>
      </c>
      <c r="N2280" s="493" t="str">
        <f t="shared" si="90"/>
        <v>2</v>
      </c>
    </row>
    <row r="2281" spans="1:14" s="493" customFormat="1" ht="14.1" customHeight="1" x14ac:dyDescent="0.2">
      <c r="A2281" s="484"/>
      <c r="B2281" s="494" t="s">
        <v>1680</v>
      </c>
      <c r="C2281" s="493" t="s">
        <v>5263</v>
      </c>
      <c r="D2281" s="484" t="s">
        <v>5333</v>
      </c>
      <c r="E2281" s="484" t="s">
        <v>5297</v>
      </c>
      <c r="F2281" s="484" t="s">
        <v>5334</v>
      </c>
      <c r="G2281" s="484"/>
      <c r="H2281" s="484" t="s">
        <v>1045</v>
      </c>
      <c r="I2281" s="484">
        <v>48</v>
      </c>
      <c r="J2281" s="484">
        <v>2</v>
      </c>
      <c r="K2281" s="484">
        <v>60</v>
      </c>
      <c r="L2281" s="495">
        <v>145</v>
      </c>
      <c r="M2281" s="496" t="str">
        <f t="shared" si="89"/>
        <v>T12</v>
      </c>
      <c r="N2281" s="493" t="str">
        <f t="shared" si="90"/>
        <v>2</v>
      </c>
    </row>
    <row r="2282" spans="1:14" s="493" customFormat="1" ht="14.1" customHeight="1" x14ac:dyDescent="0.2">
      <c r="A2282" s="484"/>
      <c r="B2282" s="494" t="s">
        <v>1680</v>
      </c>
      <c r="C2282" s="493" t="s">
        <v>5263</v>
      </c>
      <c r="D2282" s="484" t="s">
        <v>5335</v>
      </c>
      <c r="E2282" s="484" t="s">
        <v>5300</v>
      </c>
      <c r="F2282" s="484" t="s">
        <v>5336</v>
      </c>
      <c r="G2282" s="484"/>
      <c r="H2282" s="484" t="s">
        <v>1047</v>
      </c>
      <c r="I2282" s="484">
        <v>48</v>
      </c>
      <c r="J2282" s="484">
        <v>2</v>
      </c>
      <c r="K2282" s="484">
        <v>39</v>
      </c>
      <c r="L2282" s="495">
        <v>74</v>
      </c>
      <c r="M2282" s="496" t="str">
        <f t="shared" si="89"/>
        <v>T12</v>
      </c>
      <c r="N2282" s="493" t="str">
        <f t="shared" si="90"/>
        <v>2</v>
      </c>
    </row>
    <row r="2283" spans="1:14" s="493" customFormat="1" ht="14.1" customHeight="1" x14ac:dyDescent="0.2">
      <c r="A2283" s="484"/>
      <c r="B2283" s="494" t="s">
        <v>1680</v>
      </c>
      <c r="C2283" s="493" t="s">
        <v>5263</v>
      </c>
      <c r="D2283" s="484" t="s">
        <v>5337</v>
      </c>
      <c r="E2283" s="484" t="s">
        <v>5300</v>
      </c>
      <c r="F2283" s="484" t="s">
        <v>5338</v>
      </c>
      <c r="G2283" s="484"/>
      <c r="H2283" s="484" t="s">
        <v>1045</v>
      </c>
      <c r="I2283" s="484">
        <v>48</v>
      </c>
      <c r="J2283" s="484">
        <v>2</v>
      </c>
      <c r="K2283" s="484">
        <v>39</v>
      </c>
      <c r="L2283" s="495">
        <v>103</v>
      </c>
      <c r="M2283" s="496" t="str">
        <f t="shared" si="89"/>
        <v>T12</v>
      </c>
      <c r="N2283" s="493" t="str">
        <f t="shared" si="90"/>
        <v>2</v>
      </c>
    </row>
    <row r="2284" spans="1:14" s="493" customFormat="1" ht="14.1" customHeight="1" x14ac:dyDescent="0.2">
      <c r="A2284" s="484"/>
      <c r="B2284" s="494" t="s">
        <v>1680</v>
      </c>
      <c r="C2284" s="493" t="s">
        <v>5263</v>
      </c>
      <c r="D2284" s="484" t="s">
        <v>5339</v>
      </c>
      <c r="E2284" s="484" t="s">
        <v>5294</v>
      </c>
      <c r="F2284" s="484" t="s">
        <v>5246</v>
      </c>
      <c r="G2284" s="484"/>
      <c r="H2284" s="484" t="s">
        <v>1045</v>
      </c>
      <c r="I2284" s="484">
        <v>48</v>
      </c>
      <c r="J2284" s="484">
        <v>2</v>
      </c>
      <c r="K2284" s="484">
        <v>40</v>
      </c>
      <c r="L2284" s="495">
        <v>94</v>
      </c>
      <c r="M2284" s="496" t="str">
        <f t="shared" si="89"/>
        <v>T12</v>
      </c>
      <c r="N2284" s="493" t="str">
        <f t="shared" si="90"/>
        <v>2</v>
      </c>
    </row>
    <row r="2285" spans="1:14" s="493" customFormat="1" ht="14.1" customHeight="1" x14ac:dyDescent="0.2">
      <c r="A2285" s="484"/>
      <c r="B2285" s="494" t="s">
        <v>1680</v>
      </c>
      <c r="C2285" s="493" t="s">
        <v>5263</v>
      </c>
      <c r="D2285" s="484" t="s">
        <v>5340</v>
      </c>
      <c r="E2285" s="484" t="s">
        <v>5312</v>
      </c>
      <c r="F2285" s="484" t="s">
        <v>5341</v>
      </c>
      <c r="G2285" s="484"/>
      <c r="H2285" s="484" t="s">
        <v>1045</v>
      </c>
      <c r="I2285" s="484">
        <v>48</v>
      </c>
      <c r="J2285" s="484">
        <v>2</v>
      </c>
      <c r="K2285" s="484">
        <v>110</v>
      </c>
      <c r="L2285" s="495">
        <v>242</v>
      </c>
      <c r="M2285" s="496" t="str">
        <f t="shared" si="89"/>
        <v>T12</v>
      </c>
      <c r="N2285" s="493" t="str">
        <f t="shared" si="90"/>
        <v>2</v>
      </c>
    </row>
    <row r="2286" spans="1:14" s="493" customFormat="1" ht="14.1" customHeight="1" x14ac:dyDescent="0.2">
      <c r="A2286" s="484"/>
      <c r="B2286" s="494" t="s">
        <v>1680</v>
      </c>
      <c r="C2286" s="493" t="s">
        <v>5263</v>
      </c>
      <c r="D2286" s="484" t="s">
        <v>5342</v>
      </c>
      <c r="E2286" s="484" t="s">
        <v>5265</v>
      </c>
      <c r="F2286" s="484" t="s">
        <v>5343</v>
      </c>
      <c r="G2286" s="484"/>
      <c r="H2286" s="484" t="s">
        <v>1047</v>
      </c>
      <c r="I2286" s="484">
        <v>48</v>
      </c>
      <c r="J2286" s="484">
        <v>3</v>
      </c>
      <c r="K2286" s="484">
        <v>25</v>
      </c>
      <c r="L2286" s="495">
        <v>60</v>
      </c>
      <c r="M2286" s="496" t="str">
        <f t="shared" si="89"/>
        <v>T12</v>
      </c>
      <c r="N2286" s="493" t="str">
        <f t="shared" si="90"/>
        <v>3</v>
      </c>
    </row>
    <row r="2287" spans="1:14" s="493" customFormat="1" ht="14.1" customHeight="1" x14ac:dyDescent="0.2">
      <c r="A2287" s="484"/>
      <c r="B2287" s="494" t="s">
        <v>1680</v>
      </c>
      <c r="C2287" s="493" t="s">
        <v>5263</v>
      </c>
      <c r="D2287" s="484" t="s">
        <v>5344</v>
      </c>
      <c r="E2287" s="484" t="s">
        <v>5272</v>
      </c>
      <c r="F2287" s="484" t="s">
        <v>5345</v>
      </c>
      <c r="G2287" s="484"/>
      <c r="H2287" s="484" t="s">
        <v>1685</v>
      </c>
      <c r="I2287" s="484">
        <v>48</v>
      </c>
      <c r="J2287" s="484">
        <v>3</v>
      </c>
      <c r="K2287" s="484">
        <v>34</v>
      </c>
      <c r="L2287" s="495">
        <v>115</v>
      </c>
      <c r="M2287" s="496" t="str">
        <f t="shared" si="89"/>
        <v>T12</v>
      </c>
      <c r="N2287" s="493" t="str">
        <f t="shared" si="90"/>
        <v>3</v>
      </c>
    </row>
    <row r="2288" spans="1:14" s="493" customFormat="1" ht="14.1" customHeight="1" x14ac:dyDescent="0.2">
      <c r="A2288" s="484"/>
      <c r="B2288" s="494" t="s">
        <v>1680</v>
      </c>
      <c r="C2288" s="493" t="s">
        <v>5263</v>
      </c>
      <c r="D2288" s="484" t="s">
        <v>5346</v>
      </c>
      <c r="E2288" s="484" t="s">
        <v>5279</v>
      </c>
      <c r="F2288" s="484" t="s">
        <v>5347</v>
      </c>
      <c r="G2288" s="484"/>
      <c r="H2288" s="484" t="s">
        <v>1045</v>
      </c>
      <c r="I2288" s="484">
        <v>48</v>
      </c>
      <c r="J2288" s="484">
        <v>3</v>
      </c>
      <c r="K2288" s="484">
        <v>55</v>
      </c>
      <c r="L2288" s="495">
        <v>215</v>
      </c>
      <c r="M2288" s="496" t="str">
        <f t="shared" si="89"/>
        <v>T12</v>
      </c>
      <c r="N2288" s="493" t="str">
        <f t="shared" si="90"/>
        <v>3</v>
      </c>
    </row>
    <row r="2289" spans="1:14" s="493" customFormat="1" ht="14.1" customHeight="1" x14ac:dyDescent="0.2">
      <c r="A2289" s="484"/>
      <c r="B2289" s="494" t="s">
        <v>1680</v>
      </c>
      <c r="C2289" s="493" t="s">
        <v>5263</v>
      </c>
      <c r="D2289" s="484" t="s">
        <v>5348</v>
      </c>
      <c r="E2289" s="484" t="s">
        <v>5282</v>
      </c>
      <c r="F2289" s="484" t="s">
        <v>5349</v>
      </c>
      <c r="G2289" s="484"/>
      <c r="H2289" s="484" t="s">
        <v>1045</v>
      </c>
      <c r="I2289" s="484">
        <v>48</v>
      </c>
      <c r="J2289" s="484">
        <v>3</v>
      </c>
      <c r="K2289" s="484">
        <v>30</v>
      </c>
      <c r="L2289" s="495">
        <v>133</v>
      </c>
      <c r="M2289" s="496" t="str">
        <f t="shared" si="89"/>
        <v>T12</v>
      </c>
      <c r="N2289" s="493" t="str">
        <f t="shared" si="90"/>
        <v>3</v>
      </c>
    </row>
    <row r="2290" spans="1:14" s="493" customFormat="1" ht="14.1" customHeight="1" x14ac:dyDescent="0.2">
      <c r="A2290" s="484"/>
      <c r="B2290" s="494" t="s">
        <v>1680</v>
      </c>
      <c r="C2290" s="493" t="s">
        <v>5263</v>
      </c>
      <c r="D2290" s="484" t="s">
        <v>5350</v>
      </c>
      <c r="E2290" s="484" t="s">
        <v>5272</v>
      </c>
      <c r="F2290" s="484" t="s">
        <v>5351</v>
      </c>
      <c r="G2290" s="484"/>
      <c r="H2290" s="484" t="s">
        <v>1047</v>
      </c>
      <c r="I2290" s="484">
        <v>48</v>
      </c>
      <c r="J2290" s="484">
        <v>3</v>
      </c>
      <c r="K2290" s="484">
        <v>34</v>
      </c>
      <c r="L2290" s="495">
        <v>92</v>
      </c>
      <c r="M2290" s="496" t="str">
        <f t="shared" si="89"/>
        <v>T12</v>
      </c>
      <c r="N2290" s="493" t="str">
        <f t="shared" si="90"/>
        <v>3</v>
      </c>
    </row>
    <row r="2291" spans="1:14" s="493" customFormat="1" ht="14.1" customHeight="1" x14ac:dyDescent="0.2">
      <c r="A2291" s="484"/>
      <c r="B2291" s="494" t="s">
        <v>1680</v>
      </c>
      <c r="C2291" s="493" t="s">
        <v>5263</v>
      </c>
      <c r="D2291" s="484" t="s">
        <v>5352</v>
      </c>
      <c r="E2291" s="484" t="s">
        <v>5272</v>
      </c>
      <c r="F2291" s="484" t="s">
        <v>5353</v>
      </c>
      <c r="G2291" s="484"/>
      <c r="H2291" s="484" t="s">
        <v>1045</v>
      </c>
      <c r="I2291" s="484">
        <v>48</v>
      </c>
      <c r="J2291" s="484">
        <v>3</v>
      </c>
      <c r="K2291" s="484">
        <v>34</v>
      </c>
      <c r="L2291" s="495">
        <v>130</v>
      </c>
      <c r="M2291" s="496" t="str">
        <f t="shared" si="89"/>
        <v>T12</v>
      </c>
      <c r="N2291" s="493" t="str">
        <f t="shared" si="90"/>
        <v>3</v>
      </c>
    </row>
    <row r="2292" spans="1:14" s="493" customFormat="1" ht="14.1" customHeight="1" x14ac:dyDescent="0.2">
      <c r="A2292" s="484"/>
      <c r="B2292" s="494" t="s">
        <v>1680</v>
      </c>
      <c r="C2292" s="493" t="s">
        <v>5263</v>
      </c>
      <c r="D2292" s="484" t="s">
        <v>5354</v>
      </c>
      <c r="E2292" s="484" t="s">
        <v>5291</v>
      </c>
      <c r="F2292" s="484" t="s">
        <v>5355</v>
      </c>
      <c r="G2292" s="484"/>
      <c r="H2292" s="484" t="s">
        <v>1045</v>
      </c>
      <c r="I2292" s="484">
        <v>48</v>
      </c>
      <c r="J2292" s="484">
        <v>3</v>
      </c>
      <c r="K2292" s="484"/>
      <c r="L2292" s="495">
        <v>333</v>
      </c>
      <c r="M2292" s="496" t="str">
        <f t="shared" si="89"/>
        <v>T12</v>
      </c>
      <c r="N2292" s="493" t="str">
        <f t="shared" si="90"/>
        <v>3</v>
      </c>
    </row>
    <row r="2293" spans="1:14" s="493" customFormat="1" ht="14.1" customHeight="1" x14ac:dyDescent="0.2">
      <c r="A2293" s="484"/>
      <c r="B2293" s="494" t="s">
        <v>1680</v>
      </c>
      <c r="C2293" s="493" t="s">
        <v>5263</v>
      </c>
      <c r="D2293" s="484" t="s">
        <v>5356</v>
      </c>
      <c r="E2293" s="484" t="s">
        <v>5294</v>
      </c>
      <c r="F2293" s="484" t="s">
        <v>5357</v>
      </c>
      <c r="G2293" s="484"/>
      <c r="H2293" s="484" t="s">
        <v>1685</v>
      </c>
      <c r="I2293" s="484">
        <v>48</v>
      </c>
      <c r="J2293" s="484">
        <v>3</v>
      </c>
      <c r="K2293" s="484">
        <v>40</v>
      </c>
      <c r="L2293" s="495">
        <v>136</v>
      </c>
      <c r="M2293" s="496" t="str">
        <f t="shared" si="89"/>
        <v>T12</v>
      </c>
      <c r="N2293" s="493" t="str">
        <f t="shared" si="90"/>
        <v>3</v>
      </c>
    </row>
    <row r="2294" spans="1:14" s="493" customFormat="1" ht="14.1" customHeight="1" x14ac:dyDescent="0.2">
      <c r="A2294" s="484"/>
      <c r="B2294" s="494" t="s">
        <v>1680</v>
      </c>
      <c r="C2294" s="493" t="s">
        <v>5263</v>
      </c>
      <c r="D2294" s="484" t="s">
        <v>5358</v>
      </c>
      <c r="E2294" s="484" t="s">
        <v>5297</v>
      </c>
      <c r="F2294" s="484" t="s">
        <v>5359</v>
      </c>
      <c r="G2294" s="484"/>
      <c r="H2294" s="484" t="s">
        <v>1045</v>
      </c>
      <c r="I2294" s="484">
        <v>48</v>
      </c>
      <c r="J2294" s="484">
        <v>3</v>
      </c>
      <c r="K2294" s="484">
        <v>60</v>
      </c>
      <c r="L2294" s="495">
        <v>230</v>
      </c>
      <c r="M2294" s="496" t="str">
        <f t="shared" si="89"/>
        <v>T12</v>
      </c>
      <c r="N2294" s="493" t="str">
        <f t="shared" si="90"/>
        <v>3</v>
      </c>
    </row>
    <row r="2295" spans="1:14" s="493" customFormat="1" ht="14.1" customHeight="1" x14ac:dyDescent="0.2">
      <c r="A2295" s="484"/>
      <c r="B2295" s="494" t="s">
        <v>1680</v>
      </c>
      <c r="C2295" s="493" t="s">
        <v>5263</v>
      </c>
      <c r="D2295" s="484" t="s">
        <v>5360</v>
      </c>
      <c r="E2295" s="484" t="s">
        <v>5294</v>
      </c>
      <c r="F2295" s="484" t="s">
        <v>5361</v>
      </c>
      <c r="G2295" s="484"/>
      <c r="H2295" s="484" t="s">
        <v>1047</v>
      </c>
      <c r="I2295" s="484">
        <v>48</v>
      </c>
      <c r="J2295" s="484">
        <v>3</v>
      </c>
      <c r="K2295" s="484">
        <v>39</v>
      </c>
      <c r="L2295" s="495">
        <v>120</v>
      </c>
      <c r="M2295" s="496" t="str">
        <f t="shared" si="89"/>
        <v>T12</v>
      </c>
      <c r="N2295" s="493" t="str">
        <f t="shared" si="90"/>
        <v>3</v>
      </c>
    </row>
    <row r="2296" spans="1:14" s="493" customFormat="1" ht="14.1" customHeight="1" x14ac:dyDescent="0.2">
      <c r="A2296" s="484"/>
      <c r="B2296" s="494" t="s">
        <v>1680</v>
      </c>
      <c r="C2296" s="493" t="s">
        <v>5263</v>
      </c>
      <c r="D2296" s="484" t="s">
        <v>5362</v>
      </c>
      <c r="E2296" s="484" t="s">
        <v>5300</v>
      </c>
      <c r="F2296" s="484" t="s">
        <v>5363</v>
      </c>
      <c r="G2296" s="484"/>
      <c r="H2296" s="484" t="s">
        <v>1045</v>
      </c>
      <c r="I2296" s="484">
        <v>48</v>
      </c>
      <c r="J2296" s="484">
        <v>3</v>
      </c>
      <c r="K2296" s="484">
        <v>39</v>
      </c>
      <c r="L2296" s="495">
        <v>162</v>
      </c>
      <c r="M2296" s="496" t="str">
        <f t="shared" si="89"/>
        <v>T12</v>
      </c>
      <c r="N2296" s="493" t="str">
        <f t="shared" si="90"/>
        <v>3</v>
      </c>
    </row>
    <row r="2297" spans="1:14" s="493" customFormat="1" ht="14.1" customHeight="1" x14ac:dyDescent="0.2">
      <c r="A2297" s="484"/>
      <c r="B2297" s="494" t="s">
        <v>1680</v>
      </c>
      <c r="C2297" s="493" t="s">
        <v>5263</v>
      </c>
      <c r="D2297" s="484" t="s">
        <v>5364</v>
      </c>
      <c r="E2297" s="484" t="s">
        <v>5294</v>
      </c>
      <c r="F2297" s="484" t="s">
        <v>5253</v>
      </c>
      <c r="G2297" s="484"/>
      <c r="H2297" s="484" t="s">
        <v>1045</v>
      </c>
      <c r="I2297" s="484">
        <v>48</v>
      </c>
      <c r="J2297" s="484">
        <v>3</v>
      </c>
      <c r="K2297" s="484">
        <v>40</v>
      </c>
      <c r="L2297" s="495">
        <v>151</v>
      </c>
      <c r="M2297" s="496" t="str">
        <f t="shared" si="89"/>
        <v>T12</v>
      </c>
      <c r="N2297" s="493" t="str">
        <f t="shared" si="90"/>
        <v>3</v>
      </c>
    </row>
    <row r="2298" spans="1:14" s="493" customFormat="1" ht="14.1" customHeight="1" x14ac:dyDescent="0.2">
      <c r="A2298" s="484"/>
      <c r="B2298" s="494" t="s">
        <v>1680</v>
      </c>
      <c r="C2298" s="493" t="s">
        <v>5263</v>
      </c>
      <c r="D2298" s="484" t="s">
        <v>5365</v>
      </c>
      <c r="E2298" s="484" t="s">
        <v>5312</v>
      </c>
      <c r="F2298" s="484" t="s">
        <v>5366</v>
      </c>
      <c r="G2298" s="484"/>
      <c r="H2298" s="484" t="s">
        <v>1045</v>
      </c>
      <c r="I2298" s="484">
        <v>48</v>
      </c>
      <c r="J2298" s="484">
        <v>3</v>
      </c>
      <c r="K2298" s="484">
        <v>110</v>
      </c>
      <c r="L2298" s="495">
        <v>377</v>
      </c>
      <c r="M2298" s="496" t="str">
        <f t="shared" si="89"/>
        <v>T12</v>
      </c>
      <c r="N2298" s="493" t="str">
        <f t="shared" si="90"/>
        <v>3</v>
      </c>
    </row>
    <row r="2299" spans="1:14" s="493" customFormat="1" ht="14.1" customHeight="1" x14ac:dyDescent="0.2">
      <c r="A2299" s="484"/>
      <c r="B2299" s="494" t="s">
        <v>1680</v>
      </c>
      <c r="C2299" s="493" t="s">
        <v>5263</v>
      </c>
      <c r="D2299" s="484" t="s">
        <v>5367</v>
      </c>
      <c r="E2299" s="484" t="s">
        <v>5272</v>
      </c>
      <c r="F2299" s="484" t="s">
        <v>5368</v>
      </c>
      <c r="G2299" s="484"/>
      <c r="H2299" s="484" t="s">
        <v>1685</v>
      </c>
      <c r="I2299" s="484">
        <v>48</v>
      </c>
      <c r="J2299" s="484">
        <v>4</v>
      </c>
      <c r="K2299" s="484">
        <v>34</v>
      </c>
      <c r="L2299" s="495">
        <v>144</v>
      </c>
      <c r="M2299" s="496" t="str">
        <f t="shared" si="89"/>
        <v>T12</v>
      </c>
      <c r="N2299" s="493" t="str">
        <f t="shared" si="90"/>
        <v>4</v>
      </c>
    </row>
    <row r="2300" spans="1:14" s="493" customFormat="1" ht="14.1" customHeight="1" x14ac:dyDescent="0.2">
      <c r="A2300" s="484"/>
      <c r="B2300" s="494" t="s">
        <v>1680</v>
      </c>
      <c r="C2300" s="493" t="s">
        <v>5263</v>
      </c>
      <c r="D2300" s="484" t="s">
        <v>5369</v>
      </c>
      <c r="E2300" s="484" t="s">
        <v>5272</v>
      </c>
      <c r="F2300" s="484" t="s">
        <v>5370</v>
      </c>
      <c r="G2300" s="484"/>
      <c r="H2300" s="484" t="s">
        <v>1685</v>
      </c>
      <c r="I2300" s="484">
        <v>48</v>
      </c>
      <c r="J2300" s="484">
        <v>4</v>
      </c>
      <c r="K2300" s="484">
        <v>34</v>
      </c>
      <c r="L2300" s="495">
        <v>152</v>
      </c>
      <c r="M2300" s="496" t="str">
        <f t="shared" si="89"/>
        <v>T12</v>
      </c>
      <c r="N2300" s="493" t="str">
        <f t="shared" si="90"/>
        <v>4</v>
      </c>
    </row>
    <row r="2301" spans="1:14" s="493" customFormat="1" ht="14.1" customHeight="1" x14ac:dyDescent="0.2">
      <c r="A2301" s="484"/>
      <c r="B2301" s="494" t="s">
        <v>1680</v>
      </c>
      <c r="C2301" s="493" t="s">
        <v>5263</v>
      </c>
      <c r="D2301" s="484" t="s">
        <v>5371</v>
      </c>
      <c r="E2301" s="484" t="s">
        <v>5279</v>
      </c>
      <c r="F2301" s="484" t="s">
        <v>5372</v>
      </c>
      <c r="G2301" s="484"/>
      <c r="H2301" s="484" t="s">
        <v>1045</v>
      </c>
      <c r="I2301" s="484">
        <v>48</v>
      </c>
      <c r="J2301" s="484">
        <v>4</v>
      </c>
      <c r="K2301" s="484">
        <v>55</v>
      </c>
      <c r="L2301" s="495">
        <v>270</v>
      </c>
      <c r="M2301" s="496" t="str">
        <f t="shared" si="89"/>
        <v>T12</v>
      </c>
      <c r="N2301" s="493" t="str">
        <f t="shared" si="90"/>
        <v>4</v>
      </c>
    </row>
    <row r="2302" spans="1:14" s="493" customFormat="1" ht="14.1" customHeight="1" x14ac:dyDescent="0.2">
      <c r="A2302" s="484"/>
      <c r="B2302" s="494" t="s">
        <v>1680</v>
      </c>
      <c r="C2302" s="493" t="s">
        <v>5263</v>
      </c>
      <c r="D2302" s="484" t="s">
        <v>5373</v>
      </c>
      <c r="E2302" s="484" t="s">
        <v>5282</v>
      </c>
      <c r="F2302" s="484" t="s">
        <v>5374</v>
      </c>
      <c r="G2302" s="484"/>
      <c r="H2302" s="484" t="s">
        <v>1045</v>
      </c>
      <c r="I2302" s="484">
        <v>48</v>
      </c>
      <c r="J2302" s="484">
        <v>4</v>
      </c>
      <c r="K2302" s="484">
        <v>30</v>
      </c>
      <c r="L2302" s="495">
        <v>164</v>
      </c>
      <c r="M2302" s="496" t="str">
        <f t="shared" si="89"/>
        <v>T12</v>
      </c>
      <c r="N2302" s="493" t="str">
        <f t="shared" si="90"/>
        <v>4</v>
      </c>
    </row>
    <row r="2303" spans="1:14" s="493" customFormat="1" ht="14.1" customHeight="1" x14ac:dyDescent="0.2">
      <c r="A2303" s="484"/>
      <c r="B2303" s="494" t="s">
        <v>1680</v>
      </c>
      <c r="C2303" s="493" t="s">
        <v>5263</v>
      </c>
      <c r="D2303" s="484" t="s">
        <v>5375</v>
      </c>
      <c r="E2303" s="484" t="s">
        <v>5272</v>
      </c>
      <c r="F2303" s="484" t="s">
        <v>5376</v>
      </c>
      <c r="G2303" s="484"/>
      <c r="H2303" s="484" t="s">
        <v>1047</v>
      </c>
      <c r="I2303" s="484">
        <v>48</v>
      </c>
      <c r="J2303" s="484">
        <v>4</v>
      </c>
      <c r="K2303" s="484">
        <v>34</v>
      </c>
      <c r="L2303" s="495">
        <v>120</v>
      </c>
      <c r="M2303" s="496" t="str">
        <f t="shared" si="89"/>
        <v>T12</v>
      </c>
      <c r="N2303" s="493" t="str">
        <f t="shared" si="90"/>
        <v>4</v>
      </c>
    </row>
    <row r="2304" spans="1:14" s="493" customFormat="1" ht="14.1" customHeight="1" x14ac:dyDescent="0.2">
      <c r="A2304" s="484"/>
      <c r="B2304" s="494" t="s">
        <v>1680</v>
      </c>
      <c r="C2304" s="493" t="s">
        <v>5263</v>
      </c>
      <c r="D2304" s="484" t="s">
        <v>5377</v>
      </c>
      <c r="E2304" s="484" t="s">
        <v>5272</v>
      </c>
      <c r="F2304" s="484" t="s">
        <v>5378</v>
      </c>
      <c r="G2304" s="484"/>
      <c r="H2304" s="484" t="s">
        <v>1045</v>
      </c>
      <c r="I2304" s="484">
        <v>48</v>
      </c>
      <c r="J2304" s="484">
        <v>4</v>
      </c>
      <c r="K2304" s="484">
        <v>34</v>
      </c>
      <c r="L2304" s="495">
        <v>160</v>
      </c>
      <c r="M2304" s="496" t="str">
        <f t="shared" si="89"/>
        <v>T12</v>
      </c>
      <c r="N2304" s="493" t="str">
        <f t="shared" si="90"/>
        <v>4</v>
      </c>
    </row>
    <row r="2305" spans="1:14" s="493" customFormat="1" ht="14.1" customHeight="1" x14ac:dyDescent="0.2">
      <c r="A2305" s="484"/>
      <c r="B2305" s="494" t="s">
        <v>1680</v>
      </c>
      <c r="C2305" s="493" t="s">
        <v>5263</v>
      </c>
      <c r="D2305" s="484" t="s">
        <v>5379</v>
      </c>
      <c r="E2305" s="484" t="s">
        <v>5291</v>
      </c>
      <c r="F2305" s="484" t="s">
        <v>5380</v>
      </c>
      <c r="G2305" s="484"/>
      <c r="H2305" s="484" t="s">
        <v>1045</v>
      </c>
      <c r="I2305" s="484">
        <v>48</v>
      </c>
      <c r="J2305" s="484">
        <v>4</v>
      </c>
      <c r="K2305" s="484"/>
      <c r="L2305" s="495">
        <v>420</v>
      </c>
      <c r="M2305" s="496" t="str">
        <f t="shared" si="89"/>
        <v>T12</v>
      </c>
      <c r="N2305" s="493" t="str">
        <f t="shared" si="90"/>
        <v>4</v>
      </c>
    </row>
    <row r="2306" spans="1:14" s="493" customFormat="1" ht="14.1" customHeight="1" x14ac:dyDescent="0.2">
      <c r="A2306" s="484"/>
      <c r="B2306" s="494" t="s">
        <v>1680</v>
      </c>
      <c r="C2306" s="493" t="s">
        <v>5263</v>
      </c>
      <c r="D2306" s="484" t="s">
        <v>5381</v>
      </c>
      <c r="E2306" s="484" t="s">
        <v>5265</v>
      </c>
      <c r="F2306" s="484" t="s">
        <v>5382</v>
      </c>
      <c r="G2306" s="484"/>
      <c r="H2306" s="484" t="s">
        <v>1047</v>
      </c>
      <c r="I2306" s="484">
        <v>48</v>
      </c>
      <c r="J2306" s="484">
        <v>4</v>
      </c>
      <c r="K2306" s="484">
        <v>25</v>
      </c>
      <c r="L2306" s="495">
        <v>80</v>
      </c>
      <c r="M2306" s="496" t="str">
        <f t="shared" si="89"/>
        <v>T12</v>
      </c>
      <c r="N2306" s="493" t="str">
        <f t="shared" si="90"/>
        <v>4</v>
      </c>
    </row>
    <row r="2307" spans="1:14" s="493" customFormat="1" ht="14.1" customHeight="1" x14ac:dyDescent="0.2">
      <c r="A2307" s="484"/>
      <c r="B2307" s="494" t="s">
        <v>1680</v>
      </c>
      <c r="C2307" s="493" t="s">
        <v>5263</v>
      </c>
      <c r="D2307" s="484" t="s">
        <v>5383</v>
      </c>
      <c r="E2307" s="484" t="s">
        <v>5294</v>
      </c>
      <c r="F2307" s="484" t="s">
        <v>5255</v>
      </c>
      <c r="G2307" s="484"/>
      <c r="H2307" s="484" t="s">
        <v>1685</v>
      </c>
      <c r="I2307" s="484">
        <v>48</v>
      </c>
      <c r="J2307" s="484">
        <v>4</v>
      </c>
      <c r="K2307" s="484">
        <v>40</v>
      </c>
      <c r="L2307" s="495">
        <v>172</v>
      </c>
      <c r="M2307" s="496" t="str">
        <f t="shared" si="89"/>
        <v>T12</v>
      </c>
      <c r="N2307" s="493" t="str">
        <f t="shared" si="90"/>
        <v>4</v>
      </c>
    </row>
    <row r="2308" spans="1:14" s="493" customFormat="1" ht="14.1" customHeight="1" x14ac:dyDescent="0.2">
      <c r="A2308" s="484"/>
      <c r="B2308" s="494" t="s">
        <v>1680</v>
      </c>
      <c r="C2308" s="493" t="s">
        <v>5263</v>
      </c>
      <c r="D2308" s="484" t="s">
        <v>5384</v>
      </c>
      <c r="E2308" s="484" t="s">
        <v>5297</v>
      </c>
      <c r="F2308" s="484" t="s">
        <v>5385</v>
      </c>
      <c r="G2308" s="484"/>
      <c r="H2308" s="484" t="s">
        <v>1045</v>
      </c>
      <c r="I2308" s="484">
        <v>48</v>
      </c>
      <c r="J2308" s="484">
        <v>4</v>
      </c>
      <c r="K2308" s="484">
        <v>60</v>
      </c>
      <c r="L2308" s="495">
        <v>290</v>
      </c>
      <c r="M2308" s="496" t="str">
        <f t="shared" si="89"/>
        <v>T12</v>
      </c>
      <c r="N2308" s="493" t="str">
        <f t="shared" si="90"/>
        <v>4</v>
      </c>
    </row>
    <row r="2309" spans="1:14" s="493" customFormat="1" ht="14.1" customHeight="1" x14ac:dyDescent="0.2">
      <c r="A2309" s="484"/>
      <c r="B2309" s="494" t="s">
        <v>1680</v>
      </c>
      <c r="C2309" s="493" t="s">
        <v>5263</v>
      </c>
      <c r="D2309" s="484" t="s">
        <v>5386</v>
      </c>
      <c r="E2309" s="484" t="s">
        <v>5300</v>
      </c>
      <c r="F2309" s="484" t="s">
        <v>5387</v>
      </c>
      <c r="G2309" s="484"/>
      <c r="H2309" s="484" t="s">
        <v>1047</v>
      </c>
      <c r="I2309" s="484">
        <v>48</v>
      </c>
      <c r="J2309" s="484">
        <v>4</v>
      </c>
      <c r="K2309" s="484">
        <v>39</v>
      </c>
      <c r="L2309" s="495">
        <v>148</v>
      </c>
      <c r="M2309" s="496" t="str">
        <f t="shared" si="89"/>
        <v>T12</v>
      </c>
      <c r="N2309" s="493" t="str">
        <f t="shared" si="90"/>
        <v>4</v>
      </c>
    </row>
    <row r="2310" spans="1:14" s="493" customFormat="1" ht="14.1" customHeight="1" x14ac:dyDescent="0.2">
      <c r="A2310" s="484"/>
      <c r="B2310" s="494" t="s">
        <v>1680</v>
      </c>
      <c r="C2310" s="493" t="s">
        <v>5263</v>
      </c>
      <c r="D2310" s="484" t="s">
        <v>5388</v>
      </c>
      <c r="E2310" s="484" t="s">
        <v>5300</v>
      </c>
      <c r="F2310" s="484" t="s">
        <v>5389</v>
      </c>
      <c r="G2310" s="484"/>
      <c r="H2310" s="484" t="s">
        <v>1045</v>
      </c>
      <c r="I2310" s="484">
        <v>48</v>
      </c>
      <c r="J2310" s="484">
        <v>4</v>
      </c>
      <c r="K2310" s="484">
        <v>39</v>
      </c>
      <c r="L2310" s="495">
        <v>204</v>
      </c>
      <c r="M2310" s="496" t="str">
        <f t="shared" si="89"/>
        <v>T12</v>
      </c>
      <c r="N2310" s="493" t="str">
        <f t="shared" si="90"/>
        <v>4</v>
      </c>
    </row>
    <row r="2311" spans="1:14" s="493" customFormat="1" ht="14.1" customHeight="1" x14ac:dyDescent="0.2">
      <c r="A2311" s="484"/>
      <c r="B2311" s="494" t="s">
        <v>1680</v>
      </c>
      <c r="C2311" s="493" t="s">
        <v>5263</v>
      </c>
      <c r="D2311" s="484" t="s">
        <v>5390</v>
      </c>
      <c r="E2311" s="484" t="s">
        <v>5294</v>
      </c>
      <c r="F2311" s="484" t="s">
        <v>5257</v>
      </c>
      <c r="G2311" s="484"/>
      <c r="H2311" s="484" t="s">
        <v>1045</v>
      </c>
      <c r="I2311" s="484">
        <v>48</v>
      </c>
      <c r="J2311" s="484">
        <v>4</v>
      </c>
      <c r="K2311" s="484">
        <v>40</v>
      </c>
      <c r="L2311" s="495">
        <v>188</v>
      </c>
      <c r="M2311" s="496" t="str">
        <f t="shared" si="89"/>
        <v>T12</v>
      </c>
      <c r="N2311" s="493" t="str">
        <f t="shared" si="90"/>
        <v>4</v>
      </c>
    </row>
    <row r="2312" spans="1:14" s="493" customFormat="1" ht="14.1" customHeight="1" x14ac:dyDescent="0.2">
      <c r="A2312" s="484"/>
      <c r="B2312" s="494" t="s">
        <v>1680</v>
      </c>
      <c r="C2312" s="493" t="s">
        <v>5263</v>
      </c>
      <c r="D2312" s="484" t="s">
        <v>5391</v>
      </c>
      <c r="E2312" s="484" t="s">
        <v>5312</v>
      </c>
      <c r="F2312" s="484" t="s">
        <v>5392</v>
      </c>
      <c r="G2312" s="484"/>
      <c r="H2312" s="484" t="s">
        <v>1045</v>
      </c>
      <c r="I2312" s="484">
        <v>48</v>
      </c>
      <c r="J2312" s="484">
        <v>4</v>
      </c>
      <c r="K2312" s="484">
        <v>110</v>
      </c>
      <c r="L2312" s="495">
        <v>484</v>
      </c>
      <c r="M2312" s="496" t="str">
        <f t="shared" si="89"/>
        <v>T12</v>
      </c>
      <c r="N2312" s="493" t="str">
        <f t="shared" si="90"/>
        <v>4</v>
      </c>
    </row>
    <row r="2313" spans="1:14" s="493" customFormat="1" ht="14.1" customHeight="1" x14ac:dyDescent="0.2">
      <c r="A2313" s="484"/>
      <c r="B2313" s="494" t="s">
        <v>1680</v>
      </c>
      <c r="C2313" s="493" t="s">
        <v>5263</v>
      </c>
      <c r="D2313" s="484" t="s">
        <v>5393</v>
      </c>
      <c r="E2313" s="484" t="s">
        <v>5272</v>
      </c>
      <c r="F2313" s="484" t="s">
        <v>5394</v>
      </c>
      <c r="G2313" s="484"/>
      <c r="H2313" s="484" t="s">
        <v>1685</v>
      </c>
      <c r="I2313" s="484">
        <v>48</v>
      </c>
      <c r="J2313" s="484">
        <v>6</v>
      </c>
      <c r="K2313" s="484">
        <v>34</v>
      </c>
      <c r="L2313" s="495">
        <v>216</v>
      </c>
      <c r="M2313" s="496" t="str">
        <f t="shared" si="89"/>
        <v>T12</v>
      </c>
      <c r="N2313" s="493" t="str">
        <f t="shared" si="90"/>
        <v>6</v>
      </c>
    </row>
    <row r="2314" spans="1:14" s="493" customFormat="1" ht="14.1" customHeight="1" x14ac:dyDescent="0.2">
      <c r="A2314" s="484"/>
      <c r="B2314" s="494" t="s">
        <v>1680</v>
      </c>
      <c r="C2314" s="493" t="s">
        <v>5263</v>
      </c>
      <c r="D2314" s="484" t="s">
        <v>5395</v>
      </c>
      <c r="E2314" s="484" t="s">
        <v>5272</v>
      </c>
      <c r="F2314" s="484" t="s">
        <v>5396</v>
      </c>
      <c r="G2314" s="484"/>
      <c r="H2314" s="484" t="s">
        <v>1047</v>
      </c>
      <c r="I2314" s="484">
        <v>48</v>
      </c>
      <c r="J2314" s="484">
        <v>6</v>
      </c>
      <c r="K2314" s="484">
        <v>34</v>
      </c>
      <c r="L2314" s="495">
        <v>186</v>
      </c>
      <c r="M2314" s="496" t="str">
        <f t="shared" si="89"/>
        <v>T12</v>
      </c>
      <c r="N2314" s="493" t="str">
        <f t="shared" si="90"/>
        <v>6</v>
      </c>
    </row>
    <row r="2315" spans="1:14" s="493" customFormat="1" ht="14.1" customHeight="1" x14ac:dyDescent="0.2">
      <c r="A2315" s="484"/>
      <c r="B2315" s="494" t="s">
        <v>1680</v>
      </c>
      <c r="C2315" s="493" t="s">
        <v>5263</v>
      </c>
      <c r="D2315" s="484" t="s">
        <v>5397</v>
      </c>
      <c r="E2315" s="484" t="s">
        <v>5272</v>
      </c>
      <c r="F2315" s="484" t="s">
        <v>5398</v>
      </c>
      <c r="G2315" s="484"/>
      <c r="H2315" s="484" t="s">
        <v>1045</v>
      </c>
      <c r="I2315" s="484">
        <v>48</v>
      </c>
      <c r="J2315" s="484">
        <v>6</v>
      </c>
      <c r="K2315" s="484">
        <v>34</v>
      </c>
      <c r="L2315" s="495">
        <v>236</v>
      </c>
      <c r="M2315" s="496" t="str">
        <f t="shared" si="89"/>
        <v>T12</v>
      </c>
      <c r="N2315" s="493" t="str">
        <f t="shared" si="90"/>
        <v>6</v>
      </c>
    </row>
    <row r="2316" spans="1:14" s="493" customFormat="1" ht="14.1" customHeight="1" x14ac:dyDescent="0.2">
      <c r="A2316" s="484"/>
      <c r="B2316" s="494" t="s">
        <v>1680</v>
      </c>
      <c r="C2316" s="493" t="s">
        <v>5263</v>
      </c>
      <c r="D2316" s="484" t="s">
        <v>5399</v>
      </c>
      <c r="E2316" s="484" t="s">
        <v>5294</v>
      </c>
      <c r="F2316" s="484" t="s">
        <v>5262</v>
      </c>
      <c r="G2316" s="484"/>
      <c r="H2316" s="484" t="s">
        <v>1685</v>
      </c>
      <c r="I2316" s="484">
        <v>48</v>
      </c>
      <c r="J2316" s="484">
        <v>6</v>
      </c>
      <c r="K2316" s="484">
        <v>40</v>
      </c>
      <c r="L2316" s="495">
        <v>258</v>
      </c>
      <c r="M2316" s="496" t="str">
        <f t="shared" si="89"/>
        <v>T12</v>
      </c>
      <c r="N2316" s="493" t="str">
        <f t="shared" si="90"/>
        <v>6</v>
      </c>
    </row>
    <row r="2317" spans="1:14" s="493" customFormat="1" ht="14.1" customHeight="1" x14ac:dyDescent="0.2">
      <c r="A2317" s="484"/>
      <c r="B2317" s="494" t="s">
        <v>1680</v>
      </c>
      <c r="C2317" s="493" t="s">
        <v>5263</v>
      </c>
      <c r="D2317" s="484" t="s">
        <v>5400</v>
      </c>
      <c r="E2317" s="484" t="s">
        <v>5294</v>
      </c>
      <c r="F2317" s="484" t="s">
        <v>5401</v>
      </c>
      <c r="G2317" s="484"/>
      <c r="H2317" s="484" t="s">
        <v>1045</v>
      </c>
      <c r="I2317" s="484">
        <v>48</v>
      </c>
      <c r="J2317" s="484">
        <v>6</v>
      </c>
      <c r="K2317" s="484">
        <v>40</v>
      </c>
      <c r="L2317" s="495">
        <v>282</v>
      </c>
      <c r="M2317" s="496" t="str">
        <f t="shared" si="89"/>
        <v>T12</v>
      </c>
      <c r="N2317" s="493" t="str">
        <f t="shared" si="90"/>
        <v>6</v>
      </c>
    </row>
    <row r="2318" spans="1:14" s="493" customFormat="1" ht="14.1" customHeight="1" x14ac:dyDescent="0.2">
      <c r="A2318" s="484"/>
      <c r="B2318" s="494" t="s">
        <v>1680</v>
      </c>
      <c r="C2318" s="493" t="s">
        <v>5263</v>
      </c>
      <c r="D2318" s="484" t="s">
        <v>5402</v>
      </c>
      <c r="E2318" s="484" t="s">
        <v>5272</v>
      </c>
      <c r="F2318" s="484" t="s">
        <v>5403</v>
      </c>
      <c r="G2318" s="484"/>
      <c r="H2318" s="484" t="s">
        <v>1685</v>
      </c>
      <c r="I2318" s="484">
        <v>48</v>
      </c>
      <c r="J2318" s="484">
        <v>8</v>
      </c>
      <c r="K2318" s="484">
        <v>34</v>
      </c>
      <c r="L2318" s="495">
        <v>288</v>
      </c>
      <c r="M2318" s="496" t="str">
        <f t="shared" si="89"/>
        <v>T12</v>
      </c>
      <c r="N2318" s="493" t="str">
        <f t="shared" si="90"/>
        <v>8</v>
      </c>
    </row>
    <row r="2319" spans="1:14" s="493" customFormat="1" ht="14.1" customHeight="1" x14ac:dyDescent="0.2">
      <c r="A2319" s="484"/>
      <c r="B2319" s="494" t="s">
        <v>1680</v>
      </c>
      <c r="C2319" s="484"/>
      <c r="D2319" s="484" t="s">
        <v>5404</v>
      </c>
      <c r="E2319" s="484" t="s">
        <v>5405</v>
      </c>
      <c r="F2319" s="484" t="s">
        <v>5406</v>
      </c>
      <c r="G2319" s="484"/>
      <c r="H2319" s="484" t="s">
        <v>1047</v>
      </c>
      <c r="I2319" s="484">
        <v>60</v>
      </c>
      <c r="J2319" s="484">
        <v>1</v>
      </c>
      <c r="K2319" s="484">
        <v>55</v>
      </c>
      <c r="L2319" s="495">
        <v>59</v>
      </c>
      <c r="M2319" s="496" t="str">
        <f t="shared" si="89"/>
        <v>T12</v>
      </c>
      <c r="N2319" s="493" t="str">
        <f t="shared" si="90"/>
        <v>1</v>
      </c>
    </row>
    <row r="2320" spans="1:14" s="493" customFormat="1" ht="14.1" customHeight="1" x14ac:dyDescent="0.2">
      <c r="A2320" s="484"/>
      <c r="B2320" s="494" t="s">
        <v>1680</v>
      </c>
      <c r="C2320" s="484"/>
      <c r="D2320" s="484" t="s">
        <v>5407</v>
      </c>
      <c r="E2320" s="484" t="s">
        <v>5405</v>
      </c>
      <c r="F2320" s="484" t="s">
        <v>5408</v>
      </c>
      <c r="G2320" s="484"/>
      <c r="H2320" s="484" t="s">
        <v>1685</v>
      </c>
      <c r="I2320" s="484">
        <v>60</v>
      </c>
      <c r="J2320" s="484">
        <v>1</v>
      </c>
      <c r="K2320" s="484">
        <v>75</v>
      </c>
      <c r="L2320" s="495">
        <v>88</v>
      </c>
      <c r="M2320" s="496" t="str">
        <f t="shared" si="89"/>
        <v>T12</v>
      </c>
      <c r="N2320" s="493" t="str">
        <f t="shared" si="90"/>
        <v>1</v>
      </c>
    </row>
    <row r="2321" spans="1:14" s="493" customFormat="1" ht="14.1" customHeight="1" x14ac:dyDescent="0.2">
      <c r="A2321" s="484"/>
      <c r="B2321" s="494" t="s">
        <v>1680</v>
      </c>
      <c r="C2321" s="484"/>
      <c r="D2321" s="484" t="s">
        <v>5409</v>
      </c>
      <c r="E2321" s="484" t="s">
        <v>5405</v>
      </c>
      <c r="F2321" s="484" t="s">
        <v>5410</v>
      </c>
      <c r="G2321" s="484"/>
      <c r="H2321" s="484" t="s">
        <v>1047</v>
      </c>
      <c r="I2321" s="484">
        <v>60</v>
      </c>
      <c r="J2321" s="484">
        <v>1</v>
      </c>
      <c r="K2321" s="484">
        <v>75</v>
      </c>
      <c r="L2321" s="495">
        <v>69</v>
      </c>
      <c r="M2321" s="496" t="str">
        <f t="shared" si="89"/>
        <v>T12</v>
      </c>
      <c r="N2321" s="493" t="str">
        <f t="shared" si="90"/>
        <v>1</v>
      </c>
    </row>
    <row r="2322" spans="1:14" s="493" customFormat="1" ht="14.1" customHeight="1" x14ac:dyDescent="0.2">
      <c r="A2322" s="484"/>
      <c r="B2322" s="494" t="s">
        <v>1680</v>
      </c>
      <c r="C2322" s="484"/>
      <c r="D2322" s="484" t="s">
        <v>5411</v>
      </c>
      <c r="E2322" s="484" t="s">
        <v>5405</v>
      </c>
      <c r="F2322" s="484" t="s">
        <v>5298</v>
      </c>
      <c r="G2322" s="484"/>
      <c r="H2322" s="484" t="s">
        <v>1045</v>
      </c>
      <c r="I2322" s="484">
        <v>60</v>
      </c>
      <c r="J2322" s="484">
        <v>1</v>
      </c>
      <c r="K2322" s="484">
        <v>75</v>
      </c>
      <c r="L2322" s="495">
        <v>92</v>
      </c>
      <c r="M2322" s="496" t="str">
        <f t="shared" si="89"/>
        <v>T12</v>
      </c>
      <c r="N2322" s="493" t="str">
        <f t="shared" si="90"/>
        <v>1</v>
      </c>
    </row>
    <row r="2323" spans="1:14" s="493" customFormat="1" ht="14.1" customHeight="1" x14ac:dyDescent="0.2">
      <c r="A2323" s="484"/>
      <c r="B2323" s="494" t="s">
        <v>1680</v>
      </c>
      <c r="C2323" s="484"/>
      <c r="D2323" s="484" t="s">
        <v>5412</v>
      </c>
      <c r="E2323" s="484" t="s">
        <v>5413</v>
      </c>
      <c r="F2323" s="484" t="s">
        <v>5232</v>
      </c>
      <c r="G2323" s="484"/>
      <c r="H2323" s="484" t="s">
        <v>1047</v>
      </c>
      <c r="I2323" s="484">
        <v>60</v>
      </c>
      <c r="J2323" s="484">
        <v>1</v>
      </c>
      <c r="K2323" s="484">
        <v>50</v>
      </c>
      <c r="L2323" s="495">
        <v>44</v>
      </c>
      <c r="M2323" s="496" t="str">
        <f t="shared" si="89"/>
        <v>T12</v>
      </c>
      <c r="N2323" s="493" t="str">
        <f t="shared" si="90"/>
        <v>1</v>
      </c>
    </row>
    <row r="2324" spans="1:14" s="493" customFormat="1" ht="14.1" customHeight="1" x14ac:dyDescent="0.2">
      <c r="A2324" s="484"/>
      <c r="B2324" s="494" t="s">
        <v>1680</v>
      </c>
      <c r="C2324" s="484"/>
      <c r="D2324" s="484" t="s">
        <v>5414</v>
      </c>
      <c r="E2324" s="484" t="s">
        <v>5413</v>
      </c>
      <c r="F2324" s="484" t="s">
        <v>5232</v>
      </c>
      <c r="G2324" s="484"/>
      <c r="H2324" s="484" t="s">
        <v>1045</v>
      </c>
      <c r="I2324" s="484">
        <v>60</v>
      </c>
      <c r="J2324" s="484">
        <v>1</v>
      </c>
      <c r="K2324" s="484">
        <v>50</v>
      </c>
      <c r="L2324" s="495">
        <v>63</v>
      </c>
      <c r="M2324" s="496" t="str">
        <f t="shared" si="89"/>
        <v>T12</v>
      </c>
      <c r="N2324" s="493" t="str">
        <f t="shared" si="90"/>
        <v>1</v>
      </c>
    </row>
    <row r="2325" spans="1:14" s="493" customFormat="1" ht="14.1" customHeight="1" x14ac:dyDescent="0.2">
      <c r="A2325" s="484"/>
      <c r="B2325" s="494" t="s">
        <v>1680</v>
      </c>
      <c r="C2325" s="484"/>
      <c r="D2325" s="484" t="s">
        <v>5415</v>
      </c>
      <c r="E2325" s="484" t="s">
        <v>5416</v>
      </c>
      <c r="F2325" s="484" t="s">
        <v>5417</v>
      </c>
      <c r="G2325" s="484"/>
      <c r="H2325" s="484" t="s">
        <v>1045</v>
      </c>
      <c r="I2325" s="484">
        <v>60</v>
      </c>
      <c r="J2325" s="484">
        <v>1</v>
      </c>
      <c r="K2325" s="484">
        <v>135</v>
      </c>
      <c r="L2325" s="495">
        <v>165</v>
      </c>
      <c r="M2325" s="496" t="str">
        <f t="shared" si="89"/>
        <v>T12</v>
      </c>
      <c r="N2325" s="493" t="str">
        <f t="shared" si="90"/>
        <v>1</v>
      </c>
    </row>
    <row r="2326" spans="1:14" s="493" customFormat="1" ht="14.1" customHeight="1" x14ac:dyDescent="0.2">
      <c r="A2326" s="484"/>
      <c r="B2326" s="494" t="s">
        <v>1680</v>
      </c>
      <c r="C2326" s="484"/>
      <c r="D2326" s="484" t="s">
        <v>5418</v>
      </c>
      <c r="E2326" s="484" t="s">
        <v>5405</v>
      </c>
      <c r="F2326" s="484" t="s">
        <v>5419</v>
      </c>
      <c r="G2326" s="484"/>
      <c r="H2326" s="484" t="s">
        <v>1685</v>
      </c>
      <c r="I2326" s="484">
        <v>60</v>
      </c>
      <c r="J2326" s="484">
        <v>2</v>
      </c>
      <c r="K2326" s="484">
        <v>75</v>
      </c>
      <c r="L2326" s="495">
        <v>176</v>
      </c>
      <c r="M2326" s="496" t="str">
        <f t="shared" si="89"/>
        <v>T12</v>
      </c>
      <c r="N2326" s="493" t="str">
        <f t="shared" si="90"/>
        <v>2</v>
      </c>
    </row>
    <row r="2327" spans="1:14" s="493" customFormat="1" ht="14.1" customHeight="1" x14ac:dyDescent="0.2">
      <c r="A2327" s="484"/>
      <c r="B2327" s="494" t="s">
        <v>1680</v>
      </c>
      <c r="C2327" s="484"/>
      <c r="D2327" s="484" t="s">
        <v>5420</v>
      </c>
      <c r="E2327" s="484" t="s">
        <v>5405</v>
      </c>
      <c r="F2327" s="484" t="s">
        <v>5421</v>
      </c>
      <c r="G2327" s="484"/>
      <c r="H2327" s="484" t="s">
        <v>1047</v>
      </c>
      <c r="I2327" s="484">
        <v>60</v>
      </c>
      <c r="J2327" s="484">
        <v>2</v>
      </c>
      <c r="K2327" s="484">
        <v>75</v>
      </c>
      <c r="L2327" s="495">
        <v>138</v>
      </c>
      <c r="M2327" s="496" t="str">
        <f t="shared" si="89"/>
        <v>T12</v>
      </c>
      <c r="N2327" s="493" t="str">
        <f t="shared" si="90"/>
        <v>2</v>
      </c>
    </row>
    <row r="2328" spans="1:14" s="493" customFormat="1" ht="14.1" customHeight="1" x14ac:dyDescent="0.2">
      <c r="A2328" s="484"/>
      <c r="B2328" s="494" t="s">
        <v>1680</v>
      </c>
      <c r="C2328" s="484"/>
      <c r="D2328" s="484" t="s">
        <v>5422</v>
      </c>
      <c r="E2328" s="484" t="s">
        <v>5405</v>
      </c>
      <c r="F2328" s="484" t="s">
        <v>5334</v>
      </c>
      <c r="G2328" s="484"/>
      <c r="H2328" s="484" t="s">
        <v>1045</v>
      </c>
      <c r="I2328" s="484">
        <v>60</v>
      </c>
      <c r="J2328" s="484">
        <v>2</v>
      </c>
      <c r="K2328" s="484">
        <v>75</v>
      </c>
      <c r="L2328" s="495">
        <v>168</v>
      </c>
      <c r="M2328" s="496" t="str">
        <f t="shared" si="89"/>
        <v>T12</v>
      </c>
      <c r="N2328" s="493" t="str">
        <f t="shared" si="90"/>
        <v>2</v>
      </c>
    </row>
    <row r="2329" spans="1:14" s="493" customFormat="1" ht="14.1" customHeight="1" x14ac:dyDescent="0.2">
      <c r="A2329" s="484"/>
      <c r="B2329" s="494" t="s">
        <v>1680</v>
      </c>
      <c r="C2329" s="484"/>
      <c r="D2329" s="484" t="s">
        <v>5423</v>
      </c>
      <c r="E2329" s="484" t="s">
        <v>5413</v>
      </c>
      <c r="F2329" s="484" t="s">
        <v>5246</v>
      </c>
      <c r="G2329" s="484"/>
      <c r="H2329" s="484" t="s">
        <v>1047</v>
      </c>
      <c r="I2329" s="484">
        <v>60</v>
      </c>
      <c r="J2329" s="484">
        <v>2</v>
      </c>
      <c r="K2329" s="484">
        <v>50</v>
      </c>
      <c r="L2329" s="495">
        <v>88</v>
      </c>
      <c r="M2329" s="496" t="str">
        <f t="shared" si="89"/>
        <v>T12</v>
      </c>
      <c r="N2329" s="493" t="str">
        <f t="shared" si="90"/>
        <v>2</v>
      </c>
    </row>
    <row r="2330" spans="1:14" s="493" customFormat="1" ht="14.1" customHeight="1" x14ac:dyDescent="0.2">
      <c r="A2330" s="484"/>
      <c r="B2330" s="494" t="s">
        <v>1680</v>
      </c>
      <c r="C2330" s="484"/>
      <c r="D2330" s="484" t="s">
        <v>5424</v>
      </c>
      <c r="E2330" s="484" t="s">
        <v>5413</v>
      </c>
      <c r="F2330" s="484" t="s">
        <v>5246</v>
      </c>
      <c r="G2330" s="484"/>
      <c r="H2330" s="484" t="s">
        <v>1045</v>
      </c>
      <c r="I2330" s="484">
        <v>60</v>
      </c>
      <c r="J2330" s="484">
        <v>2</v>
      </c>
      <c r="K2330" s="484">
        <v>50</v>
      </c>
      <c r="L2330" s="495">
        <v>128</v>
      </c>
      <c r="M2330" s="496" t="str">
        <f t="shared" si="89"/>
        <v>T12</v>
      </c>
      <c r="N2330" s="493" t="str">
        <f t="shared" si="90"/>
        <v>2</v>
      </c>
    </row>
    <row r="2331" spans="1:14" s="493" customFormat="1" ht="14.1" customHeight="1" x14ac:dyDescent="0.2">
      <c r="A2331" s="484"/>
      <c r="B2331" s="494" t="s">
        <v>1680</v>
      </c>
      <c r="C2331" s="484"/>
      <c r="D2331" s="484" t="s">
        <v>5425</v>
      </c>
      <c r="E2331" s="484" t="s">
        <v>5416</v>
      </c>
      <c r="F2331" s="484" t="s">
        <v>5426</v>
      </c>
      <c r="G2331" s="484"/>
      <c r="H2331" s="484" t="s">
        <v>1045</v>
      </c>
      <c r="I2331" s="484">
        <v>60</v>
      </c>
      <c r="J2331" s="484">
        <v>2</v>
      </c>
      <c r="K2331" s="484">
        <v>135</v>
      </c>
      <c r="L2331" s="495">
        <v>310</v>
      </c>
      <c r="M2331" s="496" t="str">
        <f t="shared" si="89"/>
        <v>T12</v>
      </c>
      <c r="N2331" s="493" t="str">
        <f t="shared" si="90"/>
        <v>2</v>
      </c>
    </row>
    <row r="2332" spans="1:14" s="493" customFormat="1" ht="14.1" customHeight="1" x14ac:dyDescent="0.2">
      <c r="A2332" s="484"/>
      <c r="B2332" s="494" t="s">
        <v>1680</v>
      </c>
      <c r="C2332" s="484"/>
      <c r="D2332" s="484" t="s">
        <v>5427</v>
      </c>
      <c r="E2332" s="484" t="s">
        <v>5428</v>
      </c>
      <c r="F2332" s="484" t="s">
        <v>5429</v>
      </c>
      <c r="G2332" s="484"/>
      <c r="H2332" s="484" t="s">
        <v>1047</v>
      </c>
      <c r="I2332" s="484">
        <v>72</v>
      </c>
      <c r="J2332" s="484">
        <v>1</v>
      </c>
      <c r="K2332" s="484">
        <v>55</v>
      </c>
      <c r="L2332" s="495">
        <v>68</v>
      </c>
      <c r="M2332" s="496" t="str">
        <f t="shared" si="89"/>
        <v>T12</v>
      </c>
      <c r="N2332" s="493" t="str">
        <f t="shared" si="90"/>
        <v>1</v>
      </c>
    </row>
    <row r="2333" spans="1:14" s="493" customFormat="1" ht="14.1" customHeight="1" x14ac:dyDescent="0.2">
      <c r="A2333" s="484"/>
      <c r="B2333" s="494" t="s">
        <v>1680</v>
      </c>
      <c r="C2333" s="484"/>
      <c r="D2333" s="484" t="s">
        <v>5430</v>
      </c>
      <c r="E2333" s="484" t="s">
        <v>5428</v>
      </c>
      <c r="F2333" s="484" t="s">
        <v>5295</v>
      </c>
      <c r="G2333" s="484"/>
      <c r="H2333" s="484" t="s">
        <v>1685</v>
      </c>
      <c r="I2333" s="484">
        <v>72</v>
      </c>
      <c r="J2333" s="484">
        <v>1</v>
      </c>
      <c r="K2333" s="484">
        <v>55</v>
      </c>
      <c r="L2333" s="495">
        <v>76</v>
      </c>
      <c r="M2333" s="496" t="str">
        <f t="shared" si="89"/>
        <v>T12</v>
      </c>
      <c r="N2333" s="493" t="str">
        <f t="shared" si="90"/>
        <v>1</v>
      </c>
    </row>
    <row r="2334" spans="1:14" s="493" customFormat="1" ht="14.1" customHeight="1" x14ac:dyDescent="0.2">
      <c r="A2334" s="484"/>
      <c r="B2334" s="494" t="s">
        <v>1680</v>
      </c>
      <c r="C2334" s="484"/>
      <c r="D2334" s="484" t="s">
        <v>5431</v>
      </c>
      <c r="E2334" s="484" t="s">
        <v>5432</v>
      </c>
      <c r="F2334" s="484" t="s">
        <v>5298</v>
      </c>
      <c r="G2334" s="484"/>
      <c r="H2334" s="484" t="s">
        <v>1045</v>
      </c>
      <c r="I2334" s="484">
        <v>72</v>
      </c>
      <c r="J2334" s="484">
        <v>1</v>
      </c>
      <c r="K2334" s="484">
        <v>85</v>
      </c>
      <c r="L2334" s="495">
        <v>120</v>
      </c>
      <c r="M2334" s="496" t="str">
        <f t="shared" si="89"/>
        <v>T12</v>
      </c>
      <c r="N2334" s="493" t="str">
        <f t="shared" si="90"/>
        <v>1</v>
      </c>
    </row>
    <row r="2335" spans="1:14" s="493" customFormat="1" ht="14.1" customHeight="1" x14ac:dyDescent="0.2">
      <c r="A2335" s="484"/>
      <c r="B2335" s="494" t="s">
        <v>1680</v>
      </c>
      <c r="C2335" s="484"/>
      <c r="D2335" s="484" t="s">
        <v>5433</v>
      </c>
      <c r="E2335" s="484" t="s">
        <v>5428</v>
      </c>
      <c r="F2335" s="484" t="s">
        <v>5232</v>
      </c>
      <c r="G2335" s="484"/>
      <c r="H2335" s="484" t="s">
        <v>1045</v>
      </c>
      <c r="I2335" s="484">
        <v>72</v>
      </c>
      <c r="J2335" s="484">
        <v>1</v>
      </c>
      <c r="K2335" s="484">
        <v>55</v>
      </c>
      <c r="L2335" s="495">
        <v>90</v>
      </c>
      <c r="M2335" s="496" t="str">
        <f t="shared" si="89"/>
        <v>T12</v>
      </c>
      <c r="N2335" s="493" t="str">
        <f t="shared" si="90"/>
        <v>1</v>
      </c>
    </row>
    <row r="2336" spans="1:14" s="493" customFormat="1" ht="14.1" customHeight="1" x14ac:dyDescent="0.2">
      <c r="A2336" s="484"/>
      <c r="B2336" s="494" t="s">
        <v>1680</v>
      </c>
      <c r="C2336" s="484"/>
      <c r="D2336" s="484" t="s">
        <v>5434</v>
      </c>
      <c r="E2336" s="484" t="s">
        <v>5435</v>
      </c>
      <c r="F2336" s="484" t="s">
        <v>5436</v>
      </c>
      <c r="G2336" s="484"/>
      <c r="H2336" s="484" t="s">
        <v>1045</v>
      </c>
      <c r="I2336" s="484">
        <v>72</v>
      </c>
      <c r="J2336" s="484">
        <v>1</v>
      </c>
      <c r="K2336" s="484">
        <v>160</v>
      </c>
      <c r="L2336" s="495">
        <v>180</v>
      </c>
      <c r="M2336" s="496" t="str">
        <f t="shared" ref="M2336:M2399" si="91">B2336</f>
        <v>T12</v>
      </c>
      <c r="N2336" s="493" t="str">
        <f t="shared" ref="N2336:N2399" si="92">MID(D2336,3,1)</f>
        <v>1</v>
      </c>
    </row>
    <row r="2337" spans="1:14" s="493" customFormat="1" ht="14.1" customHeight="1" x14ac:dyDescent="0.2">
      <c r="A2337" s="484"/>
      <c r="B2337" s="494" t="s">
        <v>1680</v>
      </c>
      <c r="C2337" s="484"/>
      <c r="D2337" s="484" t="s">
        <v>5437</v>
      </c>
      <c r="E2337" s="484" t="s">
        <v>5428</v>
      </c>
      <c r="F2337" s="484" t="s">
        <v>5438</v>
      </c>
      <c r="G2337" s="484"/>
      <c r="H2337" s="484" t="s">
        <v>1047</v>
      </c>
      <c r="I2337" s="484">
        <v>72</v>
      </c>
      <c r="J2337" s="484">
        <v>2</v>
      </c>
      <c r="K2337" s="484">
        <v>55</v>
      </c>
      <c r="L2337" s="495">
        <v>108</v>
      </c>
      <c r="M2337" s="496" t="str">
        <f t="shared" si="91"/>
        <v>T12</v>
      </c>
      <c r="N2337" s="493" t="str">
        <f t="shared" si="92"/>
        <v>2</v>
      </c>
    </row>
    <row r="2338" spans="1:14" s="493" customFormat="1" ht="14.1" customHeight="1" x14ac:dyDescent="0.2">
      <c r="A2338" s="484"/>
      <c r="B2338" s="494" t="s">
        <v>1680</v>
      </c>
      <c r="C2338" s="484"/>
      <c r="D2338" s="484" t="s">
        <v>5439</v>
      </c>
      <c r="E2338" s="484" t="s">
        <v>5428</v>
      </c>
      <c r="F2338" s="484" t="s">
        <v>5243</v>
      </c>
      <c r="G2338" s="484"/>
      <c r="H2338" s="484" t="s">
        <v>1685</v>
      </c>
      <c r="I2338" s="484">
        <v>72</v>
      </c>
      <c r="J2338" s="484">
        <v>2</v>
      </c>
      <c r="K2338" s="484">
        <v>55</v>
      </c>
      <c r="L2338" s="495">
        <v>122</v>
      </c>
      <c r="M2338" s="496" t="str">
        <f t="shared" si="91"/>
        <v>T12</v>
      </c>
      <c r="N2338" s="493" t="str">
        <f t="shared" si="92"/>
        <v>2</v>
      </c>
    </row>
    <row r="2339" spans="1:14" s="493" customFormat="1" ht="14.1" customHeight="1" x14ac:dyDescent="0.2">
      <c r="A2339" s="484"/>
      <c r="B2339" s="494" t="s">
        <v>1680</v>
      </c>
      <c r="C2339" s="484"/>
      <c r="D2339" s="484" t="s">
        <v>5440</v>
      </c>
      <c r="E2339" s="484" t="s">
        <v>5432</v>
      </c>
      <c r="F2339" s="484" t="s">
        <v>5419</v>
      </c>
      <c r="G2339" s="484"/>
      <c r="H2339" s="484" t="s">
        <v>1685</v>
      </c>
      <c r="I2339" s="484">
        <v>72</v>
      </c>
      <c r="J2339" s="484">
        <v>2</v>
      </c>
      <c r="K2339" s="484">
        <v>85</v>
      </c>
      <c r="L2339" s="495">
        <v>194</v>
      </c>
      <c r="M2339" s="496" t="str">
        <f t="shared" si="91"/>
        <v>T12</v>
      </c>
      <c r="N2339" s="493" t="str">
        <f t="shared" si="92"/>
        <v>2</v>
      </c>
    </row>
    <row r="2340" spans="1:14" s="493" customFormat="1" ht="14.1" customHeight="1" x14ac:dyDescent="0.2">
      <c r="A2340" s="484"/>
      <c r="B2340" s="494" t="s">
        <v>1680</v>
      </c>
      <c r="C2340" s="484"/>
      <c r="D2340" s="484" t="s">
        <v>5441</v>
      </c>
      <c r="E2340" s="484" t="s">
        <v>5432</v>
      </c>
      <c r="F2340" s="484" t="s">
        <v>5334</v>
      </c>
      <c r="G2340" s="484"/>
      <c r="H2340" s="484" t="s">
        <v>1045</v>
      </c>
      <c r="I2340" s="484">
        <v>72</v>
      </c>
      <c r="J2340" s="484">
        <v>2</v>
      </c>
      <c r="K2340" s="484">
        <v>85</v>
      </c>
      <c r="L2340" s="495">
        <v>220</v>
      </c>
      <c r="M2340" s="496" t="str">
        <f t="shared" si="91"/>
        <v>T12</v>
      </c>
      <c r="N2340" s="493" t="str">
        <f t="shared" si="92"/>
        <v>2</v>
      </c>
    </row>
    <row r="2341" spans="1:14" s="493" customFormat="1" ht="14.1" customHeight="1" x14ac:dyDescent="0.2">
      <c r="A2341" s="484"/>
      <c r="B2341" s="494" t="s">
        <v>1680</v>
      </c>
      <c r="C2341" s="484"/>
      <c r="D2341" s="484" t="s">
        <v>5442</v>
      </c>
      <c r="E2341" s="484" t="s">
        <v>5428</v>
      </c>
      <c r="F2341" s="484" t="s">
        <v>5246</v>
      </c>
      <c r="G2341" s="484"/>
      <c r="H2341" s="484" t="s">
        <v>1047</v>
      </c>
      <c r="I2341" s="484">
        <v>72</v>
      </c>
      <c r="J2341" s="484">
        <v>2</v>
      </c>
      <c r="K2341" s="484">
        <v>55</v>
      </c>
      <c r="L2341" s="495">
        <v>108</v>
      </c>
      <c r="M2341" s="496" t="str">
        <f t="shared" si="91"/>
        <v>T12</v>
      </c>
      <c r="N2341" s="493" t="str">
        <f t="shared" si="92"/>
        <v>2</v>
      </c>
    </row>
    <row r="2342" spans="1:14" s="493" customFormat="1" ht="14.1" customHeight="1" x14ac:dyDescent="0.2">
      <c r="A2342" s="484"/>
      <c r="B2342" s="494" t="s">
        <v>1680</v>
      </c>
      <c r="C2342" s="484"/>
      <c r="D2342" s="484" t="s">
        <v>5443</v>
      </c>
      <c r="E2342" s="484" t="s">
        <v>5428</v>
      </c>
      <c r="F2342" s="484" t="s">
        <v>5246</v>
      </c>
      <c r="G2342" s="484"/>
      <c r="H2342" s="484" t="s">
        <v>1045</v>
      </c>
      <c r="I2342" s="484">
        <v>72</v>
      </c>
      <c r="J2342" s="484">
        <v>2</v>
      </c>
      <c r="K2342" s="484">
        <v>55</v>
      </c>
      <c r="L2342" s="495">
        <v>145</v>
      </c>
      <c r="M2342" s="496" t="str">
        <f t="shared" si="91"/>
        <v>T12</v>
      </c>
      <c r="N2342" s="493" t="str">
        <f t="shared" si="92"/>
        <v>2</v>
      </c>
    </row>
    <row r="2343" spans="1:14" s="493" customFormat="1" ht="14.1" customHeight="1" x14ac:dyDescent="0.2">
      <c r="A2343" s="484"/>
      <c r="B2343" s="494" t="s">
        <v>1680</v>
      </c>
      <c r="C2343" s="484"/>
      <c r="D2343" s="484" t="s">
        <v>5444</v>
      </c>
      <c r="E2343" s="484" t="s">
        <v>5435</v>
      </c>
      <c r="F2343" s="484" t="s">
        <v>5445</v>
      </c>
      <c r="G2343" s="484"/>
      <c r="H2343" s="484" t="s">
        <v>1045</v>
      </c>
      <c r="I2343" s="484">
        <v>72</v>
      </c>
      <c r="J2343" s="484">
        <v>2</v>
      </c>
      <c r="K2343" s="484">
        <v>160</v>
      </c>
      <c r="L2343" s="495">
        <v>330</v>
      </c>
      <c r="M2343" s="496" t="str">
        <f t="shared" si="91"/>
        <v>T12</v>
      </c>
      <c r="N2343" s="493" t="str">
        <f t="shared" si="92"/>
        <v>2</v>
      </c>
    </row>
    <row r="2344" spans="1:14" s="493" customFormat="1" ht="14.1" customHeight="1" x14ac:dyDescent="0.2">
      <c r="A2344" s="484"/>
      <c r="B2344" s="494" t="s">
        <v>1680</v>
      </c>
      <c r="C2344" s="484"/>
      <c r="D2344" s="484" t="s">
        <v>5446</v>
      </c>
      <c r="E2344" s="484" t="s">
        <v>5428</v>
      </c>
      <c r="F2344" s="484" t="s">
        <v>5447</v>
      </c>
      <c r="G2344" s="484"/>
      <c r="H2344" s="484" t="s">
        <v>1047</v>
      </c>
      <c r="I2344" s="484">
        <v>72</v>
      </c>
      <c r="J2344" s="484">
        <v>3</v>
      </c>
      <c r="K2344" s="484">
        <v>55</v>
      </c>
      <c r="L2344" s="495">
        <v>176</v>
      </c>
      <c r="M2344" s="496" t="str">
        <f t="shared" si="91"/>
        <v>T12</v>
      </c>
      <c r="N2344" s="493" t="str">
        <f t="shared" si="92"/>
        <v>3</v>
      </c>
    </row>
    <row r="2345" spans="1:14" s="493" customFormat="1" ht="14.1" customHeight="1" x14ac:dyDescent="0.2">
      <c r="A2345" s="484"/>
      <c r="B2345" s="494" t="s">
        <v>1680</v>
      </c>
      <c r="C2345" s="484"/>
      <c r="D2345" s="484" t="s">
        <v>5448</v>
      </c>
      <c r="E2345" s="484" t="s">
        <v>5428</v>
      </c>
      <c r="F2345" s="484" t="s">
        <v>5253</v>
      </c>
      <c r="G2345" s="484"/>
      <c r="H2345" s="484" t="s">
        <v>1045</v>
      </c>
      <c r="I2345" s="484">
        <v>72</v>
      </c>
      <c r="J2345" s="484">
        <v>3</v>
      </c>
      <c r="K2345" s="484">
        <v>55</v>
      </c>
      <c r="L2345" s="495">
        <v>202</v>
      </c>
      <c r="M2345" s="496" t="str">
        <f t="shared" si="91"/>
        <v>T12</v>
      </c>
      <c r="N2345" s="493" t="str">
        <f t="shared" si="92"/>
        <v>3</v>
      </c>
    </row>
    <row r="2346" spans="1:14" s="493" customFormat="1" ht="14.1" customHeight="1" x14ac:dyDescent="0.2">
      <c r="A2346" s="484"/>
      <c r="B2346" s="494" t="s">
        <v>1680</v>
      </c>
      <c r="C2346" s="484"/>
      <c r="D2346" s="484" t="s">
        <v>5449</v>
      </c>
      <c r="E2346" s="484" t="s">
        <v>5428</v>
      </c>
      <c r="F2346" s="484" t="s">
        <v>5450</v>
      </c>
      <c r="G2346" s="484"/>
      <c r="H2346" s="484" t="s">
        <v>1047</v>
      </c>
      <c r="I2346" s="484">
        <v>72</v>
      </c>
      <c r="J2346" s="484">
        <v>4</v>
      </c>
      <c r="K2346" s="484">
        <v>55</v>
      </c>
      <c r="L2346" s="495">
        <v>216</v>
      </c>
      <c r="M2346" s="496" t="str">
        <f t="shared" si="91"/>
        <v>T12</v>
      </c>
      <c r="N2346" s="493" t="str">
        <f t="shared" si="92"/>
        <v>4</v>
      </c>
    </row>
    <row r="2347" spans="1:14" s="493" customFormat="1" ht="14.1" customHeight="1" x14ac:dyDescent="0.2">
      <c r="A2347" s="484"/>
      <c r="B2347" s="494" t="s">
        <v>1680</v>
      </c>
      <c r="C2347" s="484"/>
      <c r="D2347" s="484" t="s">
        <v>5451</v>
      </c>
      <c r="E2347" s="484" t="s">
        <v>5428</v>
      </c>
      <c r="F2347" s="484" t="s">
        <v>5255</v>
      </c>
      <c r="G2347" s="484"/>
      <c r="H2347" s="484" t="s">
        <v>1685</v>
      </c>
      <c r="I2347" s="484">
        <v>72</v>
      </c>
      <c r="J2347" s="484">
        <v>4</v>
      </c>
      <c r="K2347" s="484">
        <v>55</v>
      </c>
      <c r="L2347" s="495">
        <v>230</v>
      </c>
      <c r="M2347" s="496" t="str">
        <f t="shared" si="91"/>
        <v>T12</v>
      </c>
      <c r="N2347" s="493" t="str">
        <f t="shared" si="92"/>
        <v>4</v>
      </c>
    </row>
    <row r="2348" spans="1:14" s="493" customFormat="1" ht="14.1" customHeight="1" x14ac:dyDescent="0.2">
      <c r="A2348" s="484"/>
      <c r="B2348" s="494" t="s">
        <v>1680</v>
      </c>
      <c r="C2348" s="484"/>
      <c r="D2348" s="484" t="s">
        <v>5452</v>
      </c>
      <c r="E2348" s="484" t="s">
        <v>5432</v>
      </c>
      <c r="F2348" s="484" t="s">
        <v>5453</v>
      </c>
      <c r="G2348" s="484"/>
      <c r="H2348" s="484" t="s">
        <v>1685</v>
      </c>
      <c r="I2348" s="484">
        <v>72</v>
      </c>
      <c r="J2348" s="484">
        <v>4</v>
      </c>
      <c r="K2348" s="484">
        <v>85</v>
      </c>
      <c r="L2348" s="495">
        <v>388</v>
      </c>
      <c r="M2348" s="496" t="str">
        <f t="shared" si="91"/>
        <v>T12</v>
      </c>
      <c r="N2348" s="493" t="str">
        <f t="shared" si="92"/>
        <v>4</v>
      </c>
    </row>
    <row r="2349" spans="1:14" s="493" customFormat="1" ht="14.1" customHeight="1" x14ac:dyDescent="0.2">
      <c r="A2349" s="484"/>
      <c r="B2349" s="494" t="s">
        <v>1680</v>
      </c>
      <c r="C2349" s="484"/>
      <c r="D2349" s="484" t="s">
        <v>5454</v>
      </c>
      <c r="E2349" s="484" t="s">
        <v>5428</v>
      </c>
      <c r="F2349" s="484" t="s">
        <v>5257</v>
      </c>
      <c r="G2349" s="484"/>
      <c r="H2349" s="484" t="s">
        <v>1045</v>
      </c>
      <c r="I2349" s="484">
        <v>72</v>
      </c>
      <c r="J2349" s="484">
        <v>4</v>
      </c>
      <c r="K2349" s="484">
        <v>55</v>
      </c>
      <c r="L2349" s="495">
        <v>244</v>
      </c>
      <c r="M2349" s="496" t="str">
        <f t="shared" si="91"/>
        <v>T12</v>
      </c>
      <c r="N2349" s="493" t="str">
        <f t="shared" si="92"/>
        <v>4</v>
      </c>
    </row>
    <row r="2350" spans="1:14" s="493" customFormat="1" ht="14.1" customHeight="1" x14ac:dyDescent="0.2">
      <c r="A2350" s="484"/>
      <c r="B2350" s="494" t="s">
        <v>1680</v>
      </c>
      <c r="C2350" s="484"/>
      <c r="D2350" s="484" t="s">
        <v>5455</v>
      </c>
      <c r="E2350" s="484" t="s">
        <v>5456</v>
      </c>
      <c r="F2350" s="484" t="s">
        <v>5457</v>
      </c>
      <c r="G2350" s="484"/>
      <c r="H2350" s="484" t="s">
        <v>1685</v>
      </c>
      <c r="I2350" s="484">
        <v>96</v>
      </c>
      <c r="J2350" s="484">
        <v>1</v>
      </c>
      <c r="K2350" s="484">
        <v>60</v>
      </c>
      <c r="L2350" s="495">
        <v>62</v>
      </c>
      <c r="M2350" s="496" t="str">
        <f t="shared" si="91"/>
        <v>T12</v>
      </c>
      <c r="N2350" s="493" t="str">
        <f t="shared" si="92"/>
        <v>1</v>
      </c>
    </row>
    <row r="2351" spans="1:14" s="493" customFormat="1" ht="14.1" customHeight="1" x14ac:dyDescent="0.2">
      <c r="A2351" s="484"/>
      <c r="B2351" s="494" t="s">
        <v>1680</v>
      </c>
      <c r="C2351" s="484"/>
      <c r="D2351" s="484" t="s">
        <v>5458</v>
      </c>
      <c r="E2351" s="484" t="s">
        <v>5459</v>
      </c>
      <c r="F2351" s="484" t="s">
        <v>5460</v>
      </c>
      <c r="G2351" s="484"/>
      <c r="H2351" s="484" t="s">
        <v>1047</v>
      </c>
      <c r="I2351" s="484">
        <v>96</v>
      </c>
      <c r="J2351" s="484">
        <v>1</v>
      </c>
      <c r="K2351" s="484">
        <v>95</v>
      </c>
      <c r="L2351" s="495">
        <v>80</v>
      </c>
      <c r="M2351" s="496" t="str">
        <f t="shared" si="91"/>
        <v>T12</v>
      </c>
      <c r="N2351" s="493" t="str">
        <f t="shared" si="92"/>
        <v>1</v>
      </c>
    </row>
    <row r="2352" spans="1:14" s="493" customFormat="1" ht="14.1" customHeight="1" x14ac:dyDescent="0.2">
      <c r="A2352" s="484"/>
      <c r="B2352" s="494" t="s">
        <v>1680</v>
      </c>
      <c r="C2352" s="484"/>
      <c r="D2352" s="484" t="s">
        <v>5461</v>
      </c>
      <c r="E2352" s="484" t="s">
        <v>5459</v>
      </c>
      <c r="F2352" s="484" t="s">
        <v>5462</v>
      </c>
      <c r="G2352" s="484"/>
      <c r="H2352" s="484" t="s">
        <v>1047</v>
      </c>
      <c r="I2352" s="484">
        <v>96</v>
      </c>
      <c r="J2352" s="484">
        <v>1</v>
      </c>
      <c r="K2352" s="484">
        <v>95</v>
      </c>
      <c r="L2352" s="495">
        <v>85</v>
      </c>
      <c r="M2352" s="496" t="str">
        <f t="shared" si="91"/>
        <v>T12</v>
      </c>
      <c r="N2352" s="493" t="str">
        <f t="shared" si="92"/>
        <v>1</v>
      </c>
    </row>
    <row r="2353" spans="1:14" s="493" customFormat="1" ht="14.1" customHeight="1" x14ac:dyDescent="0.2">
      <c r="A2353" s="484"/>
      <c r="B2353" s="494" t="s">
        <v>1680</v>
      </c>
      <c r="C2353" s="484"/>
      <c r="D2353" s="484" t="s">
        <v>5463</v>
      </c>
      <c r="E2353" s="484" t="s">
        <v>5459</v>
      </c>
      <c r="F2353" s="484" t="s">
        <v>5280</v>
      </c>
      <c r="G2353" s="484"/>
      <c r="H2353" s="484" t="s">
        <v>1045</v>
      </c>
      <c r="I2353" s="484">
        <v>96</v>
      </c>
      <c r="J2353" s="484">
        <v>1</v>
      </c>
      <c r="K2353" s="484">
        <v>95</v>
      </c>
      <c r="L2353" s="495">
        <v>125</v>
      </c>
      <c r="M2353" s="496" t="str">
        <f t="shared" si="91"/>
        <v>T12</v>
      </c>
      <c r="N2353" s="493" t="str">
        <f t="shared" si="92"/>
        <v>1</v>
      </c>
    </row>
    <row r="2354" spans="1:14" s="493" customFormat="1" ht="14.1" customHeight="1" x14ac:dyDescent="0.2">
      <c r="A2354" s="484"/>
      <c r="B2354" s="494" t="s">
        <v>1680</v>
      </c>
      <c r="C2354" s="484"/>
      <c r="D2354" s="484" t="s">
        <v>5464</v>
      </c>
      <c r="E2354" s="484" t="s">
        <v>5456</v>
      </c>
      <c r="F2354" s="484" t="s">
        <v>5465</v>
      </c>
      <c r="G2354" s="484"/>
      <c r="H2354" s="484" t="s">
        <v>1047</v>
      </c>
      <c r="I2354" s="484">
        <v>96</v>
      </c>
      <c r="J2354" s="484">
        <v>1</v>
      </c>
      <c r="K2354" s="484">
        <v>60</v>
      </c>
      <c r="L2354" s="495">
        <v>60</v>
      </c>
      <c r="M2354" s="496" t="str">
        <f t="shared" si="91"/>
        <v>T12</v>
      </c>
      <c r="N2354" s="493" t="str">
        <f t="shared" si="92"/>
        <v>1</v>
      </c>
    </row>
    <row r="2355" spans="1:14" s="493" customFormat="1" ht="14.1" customHeight="1" x14ac:dyDescent="0.2">
      <c r="A2355" s="484"/>
      <c r="B2355" s="494" t="s">
        <v>1680</v>
      </c>
      <c r="C2355" s="484"/>
      <c r="D2355" s="484" t="s">
        <v>5466</v>
      </c>
      <c r="E2355" s="484" t="s">
        <v>5456</v>
      </c>
      <c r="F2355" s="484" t="s">
        <v>5467</v>
      </c>
      <c r="G2355" s="484"/>
      <c r="H2355" s="484" t="s">
        <v>1047</v>
      </c>
      <c r="I2355" s="484">
        <v>96</v>
      </c>
      <c r="J2355" s="484">
        <v>1</v>
      </c>
      <c r="K2355" s="484">
        <v>60</v>
      </c>
      <c r="L2355" s="495">
        <v>55</v>
      </c>
      <c r="M2355" s="496" t="str">
        <f t="shared" si="91"/>
        <v>T12</v>
      </c>
      <c r="N2355" s="493" t="str">
        <f t="shared" si="92"/>
        <v>1</v>
      </c>
    </row>
    <row r="2356" spans="1:14" s="493" customFormat="1" ht="14.1" customHeight="1" x14ac:dyDescent="0.2">
      <c r="A2356" s="484"/>
      <c r="B2356" s="494" t="s">
        <v>1680</v>
      </c>
      <c r="C2356" s="484"/>
      <c r="D2356" s="484" t="s">
        <v>5468</v>
      </c>
      <c r="E2356" s="484" t="s">
        <v>5456</v>
      </c>
      <c r="F2356" s="484" t="s">
        <v>5289</v>
      </c>
      <c r="G2356" s="484"/>
      <c r="H2356" s="484" t="s">
        <v>1045</v>
      </c>
      <c r="I2356" s="484">
        <v>96</v>
      </c>
      <c r="J2356" s="484">
        <v>1</v>
      </c>
      <c r="K2356" s="484">
        <v>60</v>
      </c>
      <c r="L2356" s="495">
        <v>83</v>
      </c>
      <c r="M2356" s="496" t="str">
        <f t="shared" si="91"/>
        <v>T12</v>
      </c>
      <c r="N2356" s="493" t="str">
        <f t="shared" si="92"/>
        <v>1</v>
      </c>
    </row>
    <row r="2357" spans="1:14" s="493" customFormat="1" ht="14.1" customHeight="1" x14ac:dyDescent="0.2">
      <c r="A2357" s="484"/>
      <c r="B2357" s="494" t="s">
        <v>1680</v>
      </c>
      <c r="C2357" s="484"/>
      <c r="D2357" s="484" t="s">
        <v>5469</v>
      </c>
      <c r="E2357" s="484" t="s">
        <v>5456</v>
      </c>
      <c r="F2357" s="484" t="s">
        <v>5470</v>
      </c>
      <c r="G2357" s="484"/>
      <c r="H2357" s="484" t="s">
        <v>1045</v>
      </c>
      <c r="I2357" s="484">
        <v>96</v>
      </c>
      <c r="J2357" s="484">
        <v>1</v>
      </c>
      <c r="K2357" s="484">
        <v>60</v>
      </c>
      <c r="L2357" s="495">
        <v>64</v>
      </c>
      <c r="M2357" s="496" t="str">
        <f t="shared" si="91"/>
        <v>T12</v>
      </c>
      <c r="N2357" s="493" t="str">
        <f t="shared" si="92"/>
        <v>1</v>
      </c>
    </row>
    <row r="2358" spans="1:14" s="493" customFormat="1" ht="14.1" customHeight="1" x14ac:dyDescent="0.2">
      <c r="A2358" s="484"/>
      <c r="B2358" s="494" t="s">
        <v>1680</v>
      </c>
      <c r="C2358" s="484"/>
      <c r="D2358" s="484" t="s">
        <v>5471</v>
      </c>
      <c r="E2358" s="484" t="s">
        <v>5472</v>
      </c>
      <c r="F2358" s="484" t="s">
        <v>5473</v>
      </c>
      <c r="G2358" s="484"/>
      <c r="H2358" s="484" t="s">
        <v>1045</v>
      </c>
      <c r="I2358" s="484">
        <v>96</v>
      </c>
      <c r="J2358" s="484">
        <v>1</v>
      </c>
      <c r="K2358" s="484">
        <v>185</v>
      </c>
      <c r="L2358" s="495">
        <v>200</v>
      </c>
      <c r="M2358" s="496" t="str">
        <f t="shared" si="91"/>
        <v>T12</v>
      </c>
      <c r="N2358" s="493" t="str">
        <f t="shared" si="92"/>
        <v>1</v>
      </c>
    </row>
    <row r="2359" spans="1:14" s="493" customFormat="1" ht="14.1" customHeight="1" x14ac:dyDescent="0.2">
      <c r="A2359" s="484"/>
      <c r="B2359" s="494" t="s">
        <v>1680</v>
      </c>
      <c r="C2359" s="484"/>
      <c r="D2359" s="484" t="s">
        <v>5474</v>
      </c>
      <c r="E2359" s="484" t="s">
        <v>5475</v>
      </c>
      <c r="F2359" s="484" t="s">
        <v>5295</v>
      </c>
      <c r="G2359" s="484"/>
      <c r="H2359" s="484" t="s">
        <v>1685</v>
      </c>
      <c r="I2359" s="484">
        <v>96</v>
      </c>
      <c r="J2359" s="484">
        <v>1</v>
      </c>
      <c r="K2359" s="484">
        <v>75</v>
      </c>
      <c r="L2359" s="495">
        <v>91</v>
      </c>
      <c r="M2359" s="496" t="str">
        <f t="shared" si="91"/>
        <v>T12</v>
      </c>
      <c r="N2359" s="493" t="str">
        <f t="shared" si="92"/>
        <v>1</v>
      </c>
    </row>
    <row r="2360" spans="1:14" s="493" customFormat="1" ht="14.1" customHeight="1" x14ac:dyDescent="0.2">
      <c r="A2360" s="484"/>
      <c r="B2360" s="494" t="s">
        <v>1680</v>
      </c>
      <c r="C2360" s="484"/>
      <c r="D2360" s="484" t="s">
        <v>5476</v>
      </c>
      <c r="E2360" s="484" t="s">
        <v>5477</v>
      </c>
      <c r="F2360" s="484" t="s">
        <v>5408</v>
      </c>
      <c r="G2360" s="484"/>
      <c r="H2360" s="484" t="s">
        <v>1685</v>
      </c>
      <c r="I2360" s="484">
        <v>96</v>
      </c>
      <c r="J2360" s="484">
        <v>1</v>
      </c>
      <c r="K2360" s="484">
        <v>110</v>
      </c>
      <c r="L2360" s="495">
        <v>132</v>
      </c>
      <c r="M2360" s="496" t="str">
        <f t="shared" si="91"/>
        <v>T12</v>
      </c>
      <c r="N2360" s="493" t="str">
        <f t="shared" si="92"/>
        <v>1</v>
      </c>
    </row>
    <row r="2361" spans="1:14" s="493" customFormat="1" ht="14.1" customHeight="1" x14ac:dyDescent="0.2">
      <c r="A2361" s="484"/>
      <c r="B2361" s="494" t="s">
        <v>1680</v>
      </c>
      <c r="C2361" s="484"/>
      <c r="D2361" s="484" t="s">
        <v>5478</v>
      </c>
      <c r="E2361" s="484" t="s">
        <v>5477</v>
      </c>
      <c r="F2361" s="484" t="s">
        <v>5479</v>
      </c>
      <c r="G2361" s="484"/>
      <c r="H2361" s="484" t="s">
        <v>1047</v>
      </c>
      <c r="I2361" s="484">
        <v>96</v>
      </c>
      <c r="J2361" s="484">
        <v>1</v>
      </c>
      <c r="K2361" s="484">
        <v>110</v>
      </c>
      <c r="L2361" s="495">
        <v>98</v>
      </c>
      <c r="M2361" s="496" t="str">
        <f t="shared" si="91"/>
        <v>T12</v>
      </c>
      <c r="N2361" s="493" t="str">
        <f t="shared" si="92"/>
        <v>1</v>
      </c>
    </row>
    <row r="2362" spans="1:14" s="493" customFormat="1" ht="14.1" customHeight="1" x14ac:dyDescent="0.2">
      <c r="A2362" s="484"/>
      <c r="B2362" s="494" t="s">
        <v>1680</v>
      </c>
      <c r="C2362" s="484"/>
      <c r="D2362" s="484" t="s">
        <v>5480</v>
      </c>
      <c r="E2362" s="484" t="s">
        <v>5477</v>
      </c>
      <c r="F2362" s="484" t="s">
        <v>5298</v>
      </c>
      <c r="G2362" s="484"/>
      <c r="H2362" s="484" t="s">
        <v>1045</v>
      </c>
      <c r="I2362" s="484">
        <v>96</v>
      </c>
      <c r="J2362" s="484">
        <v>1</v>
      </c>
      <c r="K2362" s="484">
        <v>110</v>
      </c>
      <c r="L2362" s="495">
        <v>145</v>
      </c>
      <c r="M2362" s="496" t="str">
        <f t="shared" si="91"/>
        <v>T12</v>
      </c>
      <c r="N2362" s="493" t="str">
        <f t="shared" si="92"/>
        <v>1</v>
      </c>
    </row>
    <row r="2363" spans="1:14" s="493" customFormat="1" ht="14.1" customHeight="1" x14ac:dyDescent="0.2">
      <c r="A2363" s="484"/>
      <c r="B2363" s="494" t="s">
        <v>1680</v>
      </c>
      <c r="C2363" s="484"/>
      <c r="D2363" s="484" t="s">
        <v>5481</v>
      </c>
      <c r="E2363" s="484" t="s">
        <v>5475</v>
      </c>
      <c r="F2363" s="484" t="s">
        <v>5482</v>
      </c>
      <c r="G2363" s="484"/>
      <c r="H2363" s="484" t="s">
        <v>1047</v>
      </c>
      <c r="I2363" s="484">
        <v>96</v>
      </c>
      <c r="J2363" s="484">
        <v>1</v>
      </c>
      <c r="K2363" s="484">
        <v>75</v>
      </c>
      <c r="L2363" s="495">
        <v>70</v>
      </c>
      <c r="M2363" s="496" t="str">
        <f t="shared" si="91"/>
        <v>T12</v>
      </c>
      <c r="N2363" s="493" t="str">
        <f t="shared" si="92"/>
        <v>1</v>
      </c>
    </row>
    <row r="2364" spans="1:14" s="493" customFormat="1" ht="14.1" customHeight="1" x14ac:dyDescent="0.2">
      <c r="A2364" s="484"/>
      <c r="B2364" s="494" t="s">
        <v>1680</v>
      </c>
      <c r="C2364" s="484"/>
      <c r="D2364" s="484" t="s">
        <v>5483</v>
      </c>
      <c r="E2364" s="484" t="s">
        <v>5475</v>
      </c>
      <c r="F2364" s="484" t="s">
        <v>5309</v>
      </c>
      <c r="G2364" s="484"/>
      <c r="H2364" s="484" t="s">
        <v>1047</v>
      </c>
      <c r="I2364" s="484">
        <v>96</v>
      </c>
      <c r="J2364" s="484">
        <v>1</v>
      </c>
      <c r="K2364" s="484">
        <v>75</v>
      </c>
      <c r="L2364" s="495">
        <v>67</v>
      </c>
      <c r="M2364" s="496" t="str">
        <f t="shared" si="91"/>
        <v>T12</v>
      </c>
      <c r="N2364" s="493" t="str">
        <f t="shared" si="92"/>
        <v>1</v>
      </c>
    </row>
    <row r="2365" spans="1:14" s="493" customFormat="1" ht="14.1" customHeight="1" x14ac:dyDescent="0.2">
      <c r="A2365" s="484"/>
      <c r="B2365" s="494" t="s">
        <v>1680</v>
      </c>
      <c r="C2365" s="484"/>
      <c r="D2365" s="484" t="s">
        <v>5484</v>
      </c>
      <c r="E2365" s="484" t="s">
        <v>5475</v>
      </c>
      <c r="F2365" s="484" t="s">
        <v>5232</v>
      </c>
      <c r="G2365" s="484"/>
      <c r="H2365" s="484" t="s">
        <v>1045</v>
      </c>
      <c r="I2365" s="484">
        <v>96</v>
      </c>
      <c r="J2365" s="484">
        <v>1</v>
      </c>
      <c r="K2365" s="484">
        <v>75</v>
      </c>
      <c r="L2365" s="495">
        <v>100</v>
      </c>
      <c r="M2365" s="496" t="str">
        <f t="shared" si="91"/>
        <v>T12</v>
      </c>
      <c r="N2365" s="493" t="str">
        <f t="shared" si="92"/>
        <v>1</v>
      </c>
    </row>
    <row r="2366" spans="1:14" s="493" customFormat="1" ht="14.1" customHeight="1" x14ac:dyDescent="0.2">
      <c r="A2366" s="484"/>
      <c r="B2366" s="494" t="s">
        <v>1680</v>
      </c>
      <c r="C2366" s="484"/>
      <c r="D2366" s="484" t="s">
        <v>5485</v>
      </c>
      <c r="E2366" s="484" t="s">
        <v>5486</v>
      </c>
      <c r="F2366" s="484" t="s">
        <v>5313</v>
      </c>
      <c r="G2366" s="484"/>
      <c r="H2366" s="484" t="s">
        <v>1045</v>
      </c>
      <c r="I2366" s="484">
        <v>96</v>
      </c>
      <c r="J2366" s="484">
        <v>1</v>
      </c>
      <c r="K2366" s="484">
        <v>215</v>
      </c>
      <c r="L2366" s="495">
        <v>230</v>
      </c>
      <c r="M2366" s="496" t="str">
        <f t="shared" si="91"/>
        <v>T12</v>
      </c>
      <c r="N2366" s="493" t="str">
        <f t="shared" si="92"/>
        <v>1</v>
      </c>
    </row>
    <row r="2367" spans="1:14" s="493" customFormat="1" ht="14.1" customHeight="1" x14ac:dyDescent="0.2">
      <c r="A2367" s="484"/>
      <c r="B2367" s="494" t="s">
        <v>1680</v>
      </c>
      <c r="C2367" s="484"/>
      <c r="D2367" s="484" t="s">
        <v>5487</v>
      </c>
      <c r="E2367" s="484" t="s">
        <v>5456</v>
      </c>
      <c r="F2367" s="484" t="s">
        <v>5319</v>
      </c>
      <c r="G2367" s="484"/>
      <c r="H2367" s="484" t="s">
        <v>1685</v>
      </c>
      <c r="I2367" s="484">
        <v>96</v>
      </c>
      <c r="J2367" s="484">
        <v>2</v>
      </c>
      <c r="K2367" s="484">
        <v>60</v>
      </c>
      <c r="L2367" s="495">
        <v>123</v>
      </c>
      <c r="M2367" s="496" t="str">
        <f t="shared" si="91"/>
        <v>T12</v>
      </c>
      <c r="N2367" s="493" t="str">
        <f t="shared" si="92"/>
        <v>2</v>
      </c>
    </row>
    <row r="2368" spans="1:14" s="493" customFormat="1" ht="14.1" customHeight="1" x14ac:dyDescent="0.2">
      <c r="A2368" s="484"/>
      <c r="B2368" s="494" t="s">
        <v>1680</v>
      </c>
      <c r="C2368" s="484"/>
      <c r="D2368" s="484" t="s">
        <v>5488</v>
      </c>
      <c r="E2368" s="484" t="s">
        <v>5459</v>
      </c>
      <c r="F2368" s="484" t="s">
        <v>5489</v>
      </c>
      <c r="G2368" s="484"/>
      <c r="H2368" s="484" t="s">
        <v>1685</v>
      </c>
      <c r="I2368" s="484">
        <v>96</v>
      </c>
      <c r="J2368" s="484">
        <v>2</v>
      </c>
      <c r="K2368" s="484">
        <v>95</v>
      </c>
      <c r="L2368" s="495">
        <v>207</v>
      </c>
      <c r="M2368" s="496" t="str">
        <f t="shared" si="91"/>
        <v>T12</v>
      </c>
      <c r="N2368" s="493" t="str">
        <f t="shared" si="92"/>
        <v>2</v>
      </c>
    </row>
    <row r="2369" spans="1:14" s="493" customFormat="1" ht="14.1" customHeight="1" x14ac:dyDescent="0.2">
      <c r="A2369" s="484"/>
      <c r="B2369" s="494" t="s">
        <v>1680</v>
      </c>
      <c r="C2369" s="484"/>
      <c r="D2369" s="484" t="s">
        <v>5490</v>
      </c>
      <c r="E2369" s="484" t="s">
        <v>5459</v>
      </c>
      <c r="F2369" s="484" t="s">
        <v>5491</v>
      </c>
      <c r="G2369" s="484"/>
      <c r="H2369" s="484" t="s">
        <v>1047</v>
      </c>
      <c r="I2369" s="484">
        <v>96</v>
      </c>
      <c r="J2369" s="484">
        <v>2</v>
      </c>
      <c r="K2369" s="484">
        <v>95</v>
      </c>
      <c r="L2369" s="495">
        <v>170</v>
      </c>
      <c r="M2369" s="496" t="str">
        <f t="shared" si="91"/>
        <v>T12</v>
      </c>
      <c r="N2369" s="493" t="str">
        <f t="shared" si="92"/>
        <v>2</v>
      </c>
    </row>
    <row r="2370" spans="1:14" s="493" customFormat="1" ht="14.1" customHeight="1" x14ac:dyDescent="0.2">
      <c r="A2370" s="484"/>
      <c r="B2370" s="494" t="s">
        <v>1680</v>
      </c>
      <c r="C2370" s="484"/>
      <c r="D2370" s="484" t="s">
        <v>5492</v>
      </c>
      <c r="E2370" s="484" t="s">
        <v>5459</v>
      </c>
      <c r="F2370" s="484" t="s">
        <v>5493</v>
      </c>
      <c r="G2370" s="484"/>
      <c r="H2370" s="484" t="s">
        <v>1045</v>
      </c>
      <c r="I2370" s="484">
        <v>96</v>
      </c>
      <c r="J2370" s="484">
        <v>2</v>
      </c>
      <c r="K2370" s="484">
        <v>95</v>
      </c>
      <c r="L2370" s="495">
        <v>227</v>
      </c>
      <c r="M2370" s="496" t="str">
        <f t="shared" si="91"/>
        <v>T12</v>
      </c>
      <c r="N2370" s="493" t="str">
        <f t="shared" si="92"/>
        <v>2</v>
      </c>
    </row>
    <row r="2371" spans="1:14" s="493" customFormat="1" ht="14.1" customHeight="1" x14ac:dyDescent="0.2">
      <c r="A2371" s="484"/>
      <c r="B2371" s="494" t="s">
        <v>1680</v>
      </c>
      <c r="C2371" s="484"/>
      <c r="D2371" s="484" t="s">
        <v>5494</v>
      </c>
      <c r="E2371" s="484" t="s">
        <v>5456</v>
      </c>
      <c r="F2371" s="484" t="s">
        <v>5495</v>
      </c>
      <c r="G2371" s="484"/>
      <c r="H2371" s="484" t="s">
        <v>1047</v>
      </c>
      <c r="I2371" s="484">
        <v>96</v>
      </c>
      <c r="J2371" s="484">
        <v>2</v>
      </c>
      <c r="K2371" s="484">
        <v>60</v>
      </c>
      <c r="L2371" s="495">
        <v>110</v>
      </c>
      <c r="M2371" s="496" t="str">
        <f t="shared" si="91"/>
        <v>T12</v>
      </c>
      <c r="N2371" s="493" t="str">
        <f t="shared" si="92"/>
        <v>2</v>
      </c>
    </row>
    <row r="2372" spans="1:14" s="493" customFormat="1" ht="14.1" customHeight="1" x14ac:dyDescent="0.2">
      <c r="A2372" s="484"/>
      <c r="B2372" s="494" t="s">
        <v>1680</v>
      </c>
      <c r="C2372" s="484"/>
      <c r="D2372" s="484" t="s">
        <v>5496</v>
      </c>
      <c r="E2372" s="484" t="s">
        <v>5456</v>
      </c>
      <c r="F2372" s="484" t="s">
        <v>5329</v>
      </c>
      <c r="G2372" s="484"/>
      <c r="H2372" s="484" t="s">
        <v>1045</v>
      </c>
      <c r="I2372" s="484">
        <v>96</v>
      </c>
      <c r="J2372" s="484">
        <v>2</v>
      </c>
      <c r="K2372" s="484">
        <v>60</v>
      </c>
      <c r="L2372" s="495">
        <v>138</v>
      </c>
      <c r="M2372" s="496" t="str">
        <f t="shared" si="91"/>
        <v>T12</v>
      </c>
      <c r="N2372" s="493" t="str">
        <f t="shared" si="92"/>
        <v>2</v>
      </c>
    </row>
    <row r="2373" spans="1:14" s="493" customFormat="1" ht="14.1" customHeight="1" x14ac:dyDescent="0.2">
      <c r="A2373" s="484"/>
      <c r="B2373" s="494" t="s">
        <v>1680</v>
      </c>
      <c r="C2373" s="484"/>
      <c r="D2373" s="484" t="s">
        <v>5497</v>
      </c>
      <c r="E2373" s="484" t="s">
        <v>5472</v>
      </c>
      <c r="F2373" s="484" t="s">
        <v>5498</v>
      </c>
      <c r="G2373" s="484"/>
      <c r="H2373" s="484" t="s">
        <v>1045</v>
      </c>
      <c r="I2373" s="484">
        <v>96</v>
      </c>
      <c r="J2373" s="484">
        <v>2</v>
      </c>
      <c r="K2373" s="484">
        <v>185</v>
      </c>
      <c r="L2373" s="495">
        <v>390</v>
      </c>
      <c r="M2373" s="496" t="str">
        <f t="shared" si="91"/>
        <v>T12</v>
      </c>
      <c r="N2373" s="493" t="str">
        <f t="shared" si="92"/>
        <v>2</v>
      </c>
    </row>
    <row r="2374" spans="1:14" s="493" customFormat="1" ht="14.1" customHeight="1" x14ac:dyDescent="0.2">
      <c r="A2374" s="484"/>
      <c r="B2374" s="494" t="s">
        <v>1680</v>
      </c>
      <c r="C2374" s="484"/>
      <c r="D2374" s="484" t="s">
        <v>5499</v>
      </c>
      <c r="E2374" s="484" t="s">
        <v>5475</v>
      </c>
      <c r="F2374" s="484" t="s">
        <v>5243</v>
      </c>
      <c r="G2374" s="484"/>
      <c r="H2374" s="484" t="s">
        <v>1685</v>
      </c>
      <c r="I2374" s="484">
        <v>96</v>
      </c>
      <c r="J2374" s="484">
        <v>2</v>
      </c>
      <c r="K2374" s="484">
        <v>75</v>
      </c>
      <c r="L2374" s="495">
        <v>158</v>
      </c>
      <c r="M2374" s="496" t="str">
        <f t="shared" si="91"/>
        <v>T12</v>
      </c>
      <c r="N2374" s="493" t="str">
        <f t="shared" si="92"/>
        <v>2</v>
      </c>
    </row>
    <row r="2375" spans="1:14" s="493" customFormat="1" ht="14.1" customHeight="1" x14ac:dyDescent="0.2">
      <c r="A2375" s="484"/>
      <c r="B2375" s="494" t="s">
        <v>1680</v>
      </c>
      <c r="C2375" s="484"/>
      <c r="D2375" s="484" t="s">
        <v>5500</v>
      </c>
      <c r="E2375" s="484" t="s">
        <v>5477</v>
      </c>
      <c r="F2375" s="484" t="s">
        <v>5501</v>
      </c>
      <c r="G2375" s="484"/>
      <c r="H2375" s="484" t="s">
        <v>1685</v>
      </c>
      <c r="I2375" s="484">
        <v>96</v>
      </c>
      <c r="J2375" s="484">
        <v>2</v>
      </c>
      <c r="K2375" s="484">
        <v>110</v>
      </c>
      <c r="L2375" s="495">
        <v>237</v>
      </c>
      <c r="M2375" s="496" t="str">
        <f t="shared" si="91"/>
        <v>T12</v>
      </c>
      <c r="N2375" s="493" t="str">
        <f t="shared" si="92"/>
        <v>2</v>
      </c>
    </row>
    <row r="2376" spans="1:14" s="493" customFormat="1" ht="14.1" customHeight="1" x14ac:dyDescent="0.2">
      <c r="A2376" s="484"/>
      <c r="B2376" s="494" t="s">
        <v>1680</v>
      </c>
      <c r="C2376" s="484"/>
      <c r="D2376" s="484" t="s">
        <v>5502</v>
      </c>
      <c r="E2376" s="484" t="s">
        <v>5477</v>
      </c>
      <c r="F2376" s="484" t="s">
        <v>5503</v>
      </c>
      <c r="G2376" s="484"/>
      <c r="H2376" s="484" t="s">
        <v>1047</v>
      </c>
      <c r="I2376" s="484">
        <v>96</v>
      </c>
      <c r="J2376" s="484">
        <v>2</v>
      </c>
      <c r="K2376" s="484">
        <v>110</v>
      </c>
      <c r="L2376" s="495">
        <v>195</v>
      </c>
      <c r="M2376" s="496" t="str">
        <f t="shared" si="91"/>
        <v>T12</v>
      </c>
      <c r="N2376" s="493" t="str">
        <f t="shared" si="92"/>
        <v>2</v>
      </c>
    </row>
    <row r="2377" spans="1:14" s="493" customFormat="1" ht="14.1" customHeight="1" x14ac:dyDescent="0.2">
      <c r="A2377" s="484"/>
      <c r="B2377" s="494" t="s">
        <v>1680</v>
      </c>
      <c r="C2377" s="484"/>
      <c r="D2377" s="484" t="s">
        <v>5504</v>
      </c>
      <c r="E2377" s="484" t="s">
        <v>5477</v>
      </c>
      <c r="F2377" s="484" t="s">
        <v>5334</v>
      </c>
      <c r="G2377" s="484"/>
      <c r="H2377" s="484" t="s">
        <v>1045</v>
      </c>
      <c r="I2377" s="484">
        <v>96</v>
      </c>
      <c r="J2377" s="484">
        <v>2</v>
      </c>
      <c r="K2377" s="484">
        <v>110</v>
      </c>
      <c r="L2377" s="495">
        <v>257</v>
      </c>
      <c r="M2377" s="496" t="str">
        <f t="shared" si="91"/>
        <v>T12</v>
      </c>
      <c r="N2377" s="493" t="str">
        <f t="shared" si="92"/>
        <v>2</v>
      </c>
    </row>
    <row r="2378" spans="1:14" s="493" customFormat="1" ht="14.1" customHeight="1" x14ac:dyDescent="0.2">
      <c r="A2378" s="484"/>
      <c r="B2378" s="494" t="s">
        <v>1680</v>
      </c>
      <c r="C2378" s="484"/>
      <c r="D2378" s="484" t="s">
        <v>5505</v>
      </c>
      <c r="E2378" s="484" t="s">
        <v>5475</v>
      </c>
      <c r="F2378" s="484" t="s">
        <v>5506</v>
      </c>
      <c r="G2378" s="484"/>
      <c r="H2378" s="484" t="s">
        <v>1047</v>
      </c>
      <c r="I2378" s="484">
        <v>96</v>
      </c>
      <c r="J2378" s="484">
        <v>2</v>
      </c>
      <c r="K2378" s="484">
        <v>75</v>
      </c>
      <c r="L2378" s="495">
        <v>134</v>
      </c>
      <c r="M2378" s="496" t="str">
        <f t="shared" si="91"/>
        <v>T12</v>
      </c>
      <c r="N2378" s="493" t="str">
        <f t="shared" si="92"/>
        <v>2</v>
      </c>
    </row>
    <row r="2379" spans="1:14" s="493" customFormat="1" ht="14.1" customHeight="1" x14ac:dyDescent="0.2">
      <c r="A2379" s="484"/>
      <c r="B2379" s="494" t="s">
        <v>1680</v>
      </c>
      <c r="C2379" s="484"/>
      <c r="D2379" s="484" t="s">
        <v>5507</v>
      </c>
      <c r="E2379" s="484" t="s">
        <v>5475</v>
      </c>
      <c r="F2379" s="484" t="s">
        <v>5246</v>
      </c>
      <c r="G2379" s="484"/>
      <c r="H2379" s="484" t="s">
        <v>1045</v>
      </c>
      <c r="I2379" s="484">
        <v>96</v>
      </c>
      <c r="J2379" s="484">
        <v>2</v>
      </c>
      <c r="K2379" s="484">
        <v>75</v>
      </c>
      <c r="L2379" s="495">
        <v>173</v>
      </c>
      <c r="M2379" s="496" t="str">
        <f t="shared" si="91"/>
        <v>T12</v>
      </c>
      <c r="N2379" s="493" t="str">
        <f t="shared" si="92"/>
        <v>2</v>
      </c>
    </row>
    <row r="2380" spans="1:14" s="493" customFormat="1" ht="14.1" customHeight="1" x14ac:dyDescent="0.2">
      <c r="A2380" s="484"/>
      <c r="B2380" s="494" t="s">
        <v>1680</v>
      </c>
      <c r="C2380" s="484"/>
      <c r="D2380" s="484" t="s">
        <v>5508</v>
      </c>
      <c r="E2380" s="484" t="s">
        <v>5486</v>
      </c>
      <c r="F2380" s="484" t="s">
        <v>5341</v>
      </c>
      <c r="G2380" s="484"/>
      <c r="H2380" s="484" t="s">
        <v>1045</v>
      </c>
      <c r="I2380" s="484">
        <v>96</v>
      </c>
      <c r="J2380" s="484">
        <v>2</v>
      </c>
      <c r="K2380" s="484">
        <v>215</v>
      </c>
      <c r="L2380" s="495">
        <v>450</v>
      </c>
      <c r="M2380" s="496" t="str">
        <f t="shared" si="91"/>
        <v>T12</v>
      </c>
      <c r="N2380" s="493" t="str">
        <f t="shared" si="92"/>
        <v>2</v>
      </c>
    </row>
    <row r="2381" spans="1:14" s="493" customFormat="1" ht="14.1" customHeight="1" x14ac:dyDescent="0.2">
      <c r="A2381" s="484"/>
      <c r="B2381" s="494" t="s">
        <v>1680</v>
      </c>
      <c r="C2381" s="484"/>
      <c r="D2381" s="484" t="s">
        <v>5509</v>
      </c>
      <c r="E2381" s="484" t="s">
        <v>5456</v>
      </c>
      <c r="F2381" s="484" t="s">
        <v>5510</v>
      </c>
      <c r="G2381" s="484"/>
      <c r="H2381" s="484" t="s">
        <v>1685</v>
      </c>
      <c r="I2381" s="484">
        <v>96</v>
      </c>
      <c r="J2381" s="484">
        <v>3</v>
      </c>
      <c r="K2381" s="484">
        <v>60</v>
      </c>
      <c r="L2381" s="495">
        <v>210</v>
      </c>
      <c r="M2381" s="496" t="str">
        <f t="shared" si="91"/>
        <v>T12</v>
      </c>
      <c r="N2381" s="493" t="str">
        <f t="shared" si="92"/>
        <v>3</v>
      </c>
    </row>
    <row r="2382" spans="1:14" s="493" customFormat="1" ht="14.1" customHeight="1" x14ac:dyDescent="0.2">
      <c r="A2382" s="484"/>
      <c r="B2382" s="494" t="s">
        <v>1680</v>
      </c>
      <c r="C2382" s="484"/>
      <c r="D2382" s="484" t="s">
        <v>5511</v>
      </c>
      <c r="E2382" s="484" t="s">
        <v>5459</v>
      </c>
      <c r="F2382" s="484" t="s">
        <v>5512</v>
      </c>
      <c r="G2382" s="484"/>
      <c r="H2382" s="484" t="s">
        <v>5193</v>
      </c>
      <c r="I2382" s="484">
        <v>96</v>
      </c>
      <c r="J2382" s="484">
        <v>3</v>
      </c>
      <c r="K2382" s="484">
        <v>95</v>
      </c>
      <c r="L2382" s="495">
        <v>319</v>
      </c>
      <c r="M2382" s="496" t="str">
        <f t="shared" si="91"/>
        <v>T12</v>
      </c>
      <c r="N2382" s="493" t="str">
        <f t="shared" si="92"/>
        <v>3</v>
      </c>
    </row>
    <row r="2383" spans="1:14" s="493" customFormat="1" ht="14.1" customHeight="1" x14ac:dyDescent="0.2">
      <c r="A2383" s="484"/>
      <c r="B2383" s="494" t="s">
        <v>1680</v>
      </c>
      <c r="C2383" s="484"/>
      <c r="D2383" s="484" t="s">
        <v>5513</v>
      </c>
      <c r="E2383" s="484" t="s">
        <v>5459</v>
      </c>
      <c r="F2383" s="484" t="s">
        <v>5514</v>
      </c>
      <c r="G2383" s="484"/>
      <c r="H2383" s="484" t="s">
        <v>1045</v>
      </c>
      <c r="I2383" s="484">
        <v>96</v>
      </c>
      <c r="J2383" s="484">
        <v>3</v>
      </c>
      <c r="K2383" s="484">
        <v>95</v>
      </c>
      <c r="L2383" s="495">
        <v>352</v>
      </c>
      <c r="M2383" s="496" t="str">
        <f t="shared" si="91"/>
        <v>T12</v>
      </c>
      <c r="N2383" s="493" t="str">
        <f t="shared" si="92"/>
        <v>3</v>
      </c>
    </row>
    <row r="2384" spans="1:14" s="493" customFormat="1" ht="14.1" customHeight="1" x14ac:dyDescent="0.2">
      <c r="A2384" s="484"/>
      <c r="B2384" s="494" t="s">
        <v>1680</v>
      </c>
      <c r="C2384" s="484"/>
      <c r="D2384" s="484" t="s">
        <v>5515</v>
      </c>
      <c r="E2384" s="484" t="s">
        <v>5456</v>
      </c>
      <c r="F2384" s="484" t="s">
        <v>5516</v>
      </c>
      <c r="G2384" s="484"/>
      <c r="H2384" s="484" t="s">
        <v>1047</v>
      </c>
      <c r="I2384" s="484">
        <v>96</v>
      </c>
      <c r="J2384" s="484">
        <v>3</v>
      </c>
      <c r="K2384" s="484">
        <v>60</v>
      </c>
      <c r="L2384" s="495">
        <v>179</v>
      </c>
      <c r="M2384" s="496" t="str">
        <f t="shared" si="91"/>
        <v>T12</v>
      </c>
      <c r="N2384" s="493" t="str">
        <f t="shared" si="92"/>
        <v>3</v>
      </c>
    </row>
    <row r="2385" spans="1:14" s="493" customFormat="1" ht="14.1" customHeight="1" x14ac:dyDescent="0.2">
      <c r="A2385" s="484"/>
      <c r="B2385" s="494" t="s">
        <v>1680</v>
      </c>
      <c r="C2385" s="484"/>
      <c r="D2385" s="484" t="s">
        <v>5517</v>
      </c>
      <c r="E2385" s="484" t="s">
        <v>5456</v>
      </c>
      <c r="F2385" s="484" t="s">
        <v>5353</v>
      </c>
      <c r="G2385" s="484"/>
      <c r="H2385" s="484" t="s">
        <v>1045</v>
      </c>
      <c r="I2385" s="484">
        <v>96</v>
      </c>
      <c r="J2385" s="484">
        <v>3</v>
      </c>
      <c r="K2385" s="484">
        <v>60</v>
      </c>
      <c r="L2385" s="495">
        <v>221</v>
      </c>
      <c r="M2385" s="496" t="str">
        <f t="shared" si="91"/>
        <v>T12</v>
      </c>
      <c r="N2385" s="493" t="str">
        <f t="shared" si="92"/>
        <v>3</v>
      </c>
    </row>
    <row r="2386" spans="1:14" s="493" customFormat="1" ht="14.1" customHeight="1" x14ac:dyDescent="0.2">
      <c r="A2386" s="484"/>
      <c r="B2386" s="494" t="s">
        <v>1680</v>
      </c>
      <c r="C2386" s="484"/>
      <c r="D2386" s="484" t="s">
        <v>5518</v>
      </c>
      <c r="E2386" s="484" t="s">
        <v>5472</v>
      </c>
      <c r="F2386" s="484" t="s">
        <v>5519</v>
      </c>
      <c r="G2386" s="484"/>
      <c r="H2386" s="484" t="s">
        <v>1045</v>
      </c>
      <c r="I2386" s="484">
        <v>96</v>
      </c>
      <c r="J2386" s="484">
        <v>3</v>
      </c>
      <c r="K2386" s="484">
        <v>185</v>
      </c>
      <c r="L2386" s="495">
        <v>590</v>
      </c>
      <c r="M2386" s="496" t="str">
        <f t="shared" si="91"/>
        <v>T12</v>
      </c>
      <c r="N2386" s="493" t="str">
        <f t="shared" si="92"/>
        <v>3</v>
      </c>
    </row>
    <row r="2387" spans="1:14" s="493" customFormat="1" ht="14.1" customHeight="1" x14ac:dyDescent="0.2">
      <c r="A2387" s="484"/>
      <c r="B2387" s="494" t="s">
        <v>1680</v>
      </c>
      <c r="C2387" s="484"/>
      <c r="D2387" s="484" t="s">
        <v>5520</v>
      </c>
      <c r="E2387" s="484" t="s">
        <v>5477</v>
      </c>
      <c r="F2387" s="484" t="s">
        <v>5359</v>
      </c>
      <c r="G2387" s="484"/>
      <c r="H2387" s="484" t="s">
        <v>1045</v>
      </c>
      <c r="I2387" s="484">
        <v>96</v>
      </c>
      <c r="J2387" s="484">
        <v>3</v>
      </c>
      <c r="K2387" s="484">
        <v>110</v>
      </c>
      <c r="L2387" s="495">
        <v>392</v>
      </c>
      <c r="M2387" s="496" t="str">
        <f t="shared" si="91"/>
        <v>T12</v>
      </c>
      <c r="N2387" s="493" t="str">
        <f t="shared" si="92"/>
        <v>3</v>
      </c>
    </row>
    <row r="2388" spans="1:14" s="493" customFormat="1" ht="14.1" customHeight="1" x14ac:dyDescent="0.2">
      <c r="A2388" s="484"/>
      <c r="B2388" s="494" t="s">
        <v>1680</v>
      </c>
      <c r="C2388" s="484"/>
      <c r="D2388" s="484" t="s">
        <v>5521</v>
      </c>
      <c r="E2388" s="484" t="s">
        <v>5475</v>
      </c>
      <c r="F2388" s="484" t="s">
        <v>5253</v>
      </c>
      <c r="G2388" s="484"/>
      <c r="H2388" s="484" t="s">
        <v>1045</v>
      </c>
      <c r="I2388" s="484">
        <v>96</v>
      </c>
      <c r="J2388" s="484">
        <v>3</v>
      </c>
      <c r="K2388" s="484">
        <v>75</v>
      </c>
      <c r="L2388" s="495">
        <v>273</v>
      </c>
      <c r="M2388" s="496" t="str">
        <f t="shared" si="91"/>
        <v>T12</v>
      </c>
      <c r="N2388" s="493" t="str">
        <f t="shared" si="92"/>
        <v>3</v>
      </c>
    </row>
    <row r="2389" spans="1:14" s="493" customFormat="1" ht="14.1" customHeight="1" x14ac:dyDescent="0.2">
      <c r="A2389" s="484"/>
      <c r="B2389" s="494" t="s">
        <v>1680</v>
      </c>
      <c r="C2389" s="484"/>
      <c r="D2389" s="484" t="s">
        <v>5522</v>
      </c>
      <c r="E2389" s="484" t="s">
        <v>5486</v>
      </c>
      <c r="F2389" s="484" t="s">
        <v>5366</v>
      </c>
      <c r="G2389" s="484"/>
      <c r="H2389" s="484" t="s">
        <v>1045</v>
      </c>
      <c r="I2389" s="484">
        <v>96</v>
      </c>
      <c r="J2389" s="484">
        <v>3</v>
      </c>
      <c r="K2389" s="484">
        <v>215</v>
      </c>
      <c r="L2389" s="495">
        <v>680</v>
      </c>
      <c r="M2389" s="496" t="str">
        <f t="shared" si="91"/>
        <v>T12</v>
      </c>
      <c r="N2389" s="493" t="str">
        <f t="shared" si="92"/>
        <v>3</v>
      </c>
    </row>
    <row r="2390" spans="1:14" s="493" customFormat="1" ht="14.1" customHeight="1" x14ac:dyDescent="0.2">
      <c r="A2390" s="484"/>
      <c r="B2390" s="494" t="s">
        <v>1680</v>
      </c>
      <c r="C2390" s="484"/>
      <c r="D2390" s="484" t="s">
        <v>5523</v>
      </c>
      <c r="E2390" s="484" t="s">
        <v>5456</v>
      </c>
      <c r="F2390" s="484" t="s">
        <v>5524</v>
      </c>
      <c r="G2390" s="484"/>
      <c r="H2390" s="484" t="s">
        <v>1685</v>
      </c>
      <c r="I2390" s="484">
        <v>96</v>
      </c>
      <c r="J2390" s="484">
        <v>4</v>
      </c>
      <c r="K2390" s="484">
        <v>60</v>
      </c>
      <c r="L2390" s="495">
        <v>246</v>
      </c>
      <c r="M2390" s="496" t="str">
        <f t="shared" si="91"/>
        <v>T12</v>
      </c>
      <c r="N2390" s="493" t="str">
        <f t="shared" si="92"/>
        <v>4</v>
      </c>
    </row>
    <row r="2391" spans="1:14" s="493" customFormat="1" ht="14.1" customHeight="1" x14ac:dyDescent="0.2">
      <c r="A2391" s="484"/>
      <c r="B2391" s="494" t="s">
        <v>1680</v>
      </c>
      <c r="C2391" s="484"/>
      <c r="D2391" s="484" t="s">
        <v>5525</v>
      </c>
      <c r="E2391" s="484" t="s">
        <v>5459</v>
      </c>
      <c r="F2391" s="484" t="s">
        <v>5526</v>
      </c>
      <c r="G2391" s="484"/>
      <c r="H2391" s="484" t="s">
        <v>1685</v>
      </c>
      <c r="I2391" s="484">
        <v>96</v>
      </c>
      <c r="J2391" s="484">
        <v>4</v>
      </c>
      <c r="K2391" s="484">
        <v>95</v>
      </c>
      <c r="L2391" s="495">
        <v>414</v>
      </c>
      <c r="M2391" s="496" t="str">
        <f t="shared" si="91"/>
        <v>T12</v>
      </c>
      <c r="N2391" s="493" t="str">
        <f t="shared" si="92"/>
        <v>4</v>
      </c>
    </row>
    <row r="2392" spans="1:14" s="493" customFormat="1" ht="14.1" customHeight="1" x14ac:dyDescent="0.2">
      <c r="A2392" s="484"/>
      <c r="B2392" s="494" t="s">
        <v>1680</v>
      </c>
      <c r="C2392" s="484"/>
      <c r="D2392" s="484" t="s">
        <v>5527</v>
      </c>
      <c r="E2392" s="484" t="s">
        <v>5459</v>
      </c>
      <c r="F2392" s="484" t="s">
        <v>5528</v>
      </c>
      <c r="G2392" s="484"/>
      <c r="H2392" s="484" t="s">
        <v>1047</v>
      </c>
      <c r="I2392" s="484">
        <v>96</v>
      </c>
      <c r="J2392" s="484">
        <v>4</v>
      </c>
      <c r="K2392" s="484">
        <v>95</v>
      </c>
      <c r="L2392" s="495">
        <v>340</v>
      </c>
      <c r="M2392" s="496" t="str">
        <f t="shared" si="91"/>
        <v>T12</v>
      </c>
      <c r="N2392" s="493" t="str">
        <f t="shared" si="92"/>
        <v>4</v>
      </c>
    </row>
    <row r="2393" spans="1:14" s="493" customFormat="1" ht="15.6" customHeight="1" x14ac:dyDescent="0.2">
      <c r="A2393" s="484"/>
      <c r="B2393" s="494" t="s">
        <v>1680</v>
      </c>
      <c r="C2393" s="484"/>
      <c r="D2393" s="484" t="s">
        <v>5529</v>
      </c>
      <c r="E2393" s="484" t="s">
        <v>5459</v>
      </c>
      <c r="F2393" s="484" t="s">
        <v>5530</v>
      </c>
      <c r="G2393" s="484"/>
      <c r="H2393" s="484" t="s">
        <v>1045</v>
      </c>
      <c r="I2393" s="484">
        <v>96</v>
      </c>
      <c r="J2393" s="484">
        <v>4</v>
      </c>
      <c r="K2393" s="484">
        <v>95</v>
      </c>
      <c r="L2393" s="495">
        <v>454</v>
      </c>
      <c r="M2393" s="496" t="str">
        <f t="shared" si="91"/>
        <v>T12</v>
      </c>
      <c r="N2393" s="493" t="str">
        <f t="shared" si="92"/>
        <v>4</v>
      </c>
    </row>
    <row r="2394" spans="1:14" s="493" customFormat="1" ht="14.1" customHeight="1" x14ac:dyDescent="0.2">
      <c r="A2394" s="484"/>
      <c r="B2394" s="494" t="s">
        <v>1680</v>
      </c>
      <c r="C2394" s="484"/>
      <c r="D2394" s="484" t="s">
        <v>5531</v>
      </c>
      <c r="E2394" s="484" t="s">
        <v>5456</v>
      </c>
      <c r="F2394" s="484" t="s">
        <v>5532</v>
      </c>
      <c r="G2394" s="484"/>
      <c r="H2394" s="484" t="s">
        <v>1047</v>
      </c>
      <c r="I2394" s="484">
        <v>96</v>
      </c>
      <c r="J2394" s="484">
        <v>4</v>
      </c>
      <c r="K2394" s="484">
        <v>60</v>
      </c>
      <c r="L2394" s="495">
        <v>220</v>
      </c>
      <c r="M2394" s="496" t="str">
        <f t="shared" si="91"/>
        <v>T12</v>
      </c>
      <c r="N2394" s="493" t="str">
        <f t="shared" si="92"/>
        <v>4</v>
      </c>
    </row>
    <row r="2395" spans="1:14" s="493" customFormat="1" ht="14.1" customHeight="1" x14ac:dyDescent="0.2">
      <c r="A2395" s="484"/>
      <c r="B2395" s="494" t="s">
        <v>1680</v>
      </c>
      <c r="C2395" s="484"/>
      <c r="D2395" s="484" t="s">
        <v>5533</v>
      </c>
      <c r="E2395" s="484" t="s">
        <v>5456</v>
      </c>
      <c r="F2395" s="484" t="s">
        <v>5378</v>
      </c>
      <c r="G2395" s="484"/>
      <c r="H2395" s="484" t="s">
        <v>1045</v>
      </c>
      <c r="I2395" s="484">
        <v>96</v>
      </c>
      <c r="J2395" s="484">
        <v>4</v>
      </c>
      <c r="K2395" s="484">
        <v>60</v>
      </c>
      <c r="L2395" s="495">
        <v>276</v>
      </c>
      <c r="M2395" s="496" t="str">
        <f t="shared" si="91"/>
        <v>T12</v>
      </c>
      <c r="N2395" s="493" t="str">
        <f t="shared" si="92"/>
        <v>4</v>
      </c>
    </row>
    <row r="2396" spans="1:14" s="493" customFormat="1" ht="14.1" customHeight="1" x14ac:dyDescent="0.2">
      <c r="A2396" s="484"/>
      <c r="B2396" s="494" t="s">
        <v>1680</v>
      </c>
      <c r="C2396" s="484"/>
      <c r="D2396" s="484" t="s">
        <v>5534</v>
      </c>
      <c r="E2396" s="484" t="s">
        <v>5472</v>
      </c>
      <c r="F2396" s="484" t="s">
        <v>5535</v>
      </c>
      <c r="G2396" s="484"/>
      <c r="H2396" s="484" t="s">
        <v>1045</v>
      </c>
      <c r="I2396" s="484">
        <v>96</v>
      </c>
      <c r="J2396" s="484">
        <v>4</v>
      </c>
      <c r="K2396" s="484">
        <v>185</v>
      </c>
      <c r="L2396" s="495">
        <v>780</v>
      </c>
      <c r="M2396" s="496" t="str">
        <f t="shared" si="91"/>
        <v>T12</v>
      </c>
      <c r="N2396" s="493" t="str">
        <f t="shared" si="92"/>
        <v>4</v>
      </c>
    </row>
    <row r="2397" spans="1:14" s="493" customFormat="1" ht="14.1" customHeight="1" x14ac:dyDescent="0.2">
      <c r="A2397" s="484"/>
      <c r="B2397" s="494" t="s">
        <v>1680</v>
      </c>
      <c r="C2397" s="484"/>
      <c r="D2397" s="484" t="s">
        <v>5536</v>
      </c>
      <c r="E2397" s="484" t="s">
        <v>5475</v>
      </c>
      <c r="F2397" s="484" t="s">
        <v>5255</v>
      </c>
      <c r="G2397" s="484"/>
      <c r="H2397" s="484" t="s">
        <v>1685</v>
      </c>
      <c r="I2397" s="484">
        <v>96</v>
      </c>
      <c r="J2397" s="484">
        <v>4</v>
      </c>
      <c r="K2397" s="484">
        <v>75</v>
      </c>
      <c r="L2397" s="495">
        <v>316</v>
      </c>
      <c r="M2397" s="496" t="str">
        <f t="shared" si="91"/>
        <v>T12</v>
      </c>
      <c r="N2397" s="493" t="str">
        <f t="shared" si="92"/>
        <v>4</v>
      </c>
    </row>
    <row r="2398" spans="1:14" s="493" customFormat="1" ht="14.1" customHeight="1" x14ac:dyDescent="0.2">
      <c r="A2398" s="484"/>
      <c r="B2398" s="494" t="s">
        <v>1680</v>
      </c>
      <c r="C2398" s="484"/>
      <c r="D2398" s="484" t="s">
        <v>5537</v>
      </c>
      <c r="E2398" s="484" t="s">
        <v>5477</v>
      </c>
      <c r="F2398" s="484" t="s">
        <v>5538</v>
      </c>
      <c r="G2398" s="484"/>
      <c r="H2398" s="484" t="s">
        <v>1685</v>
      </c>
      <c r="I2398" s="484">
        <v>96</v>
      </c>
      <c r="J2398" s="484">
        <v>4</v>
      </c>
      <c r="K2398" s="484">
        <v>110</v>
      </c>
      <c r="L2398" s="495">
        <v>474</v>
      </c>
      <c r="M2398" s="496" t="str">
        <f t="shared" si="91"/>
        <v>T12</v>
      </c>
      <c r="N2398" s="493" t="str">
        <f t="shared" si="92"/>
        <v>4</v>
      </c>
    </row>
    <row r="2399" spans="1:14" s="493" customFormat="1" ht="14.1" customHeight="1" x14ac:dyDescent="0.2">
      <c r="A2399" s="484"/>
      <c r="B2399" s="494" t="s">
        <v>1680</v>
      </c>
      <c r="C2399" s="484"/>
      <c r="D2399" s="484" t="s">
        <v>5539</v>
      </c>
      <c r="E2399" s="484" t="s">
        <v>5477</v>
      </c>
      <c r="F2399" s="484" t="s">
        <v>5540</v>
      </c>
      <c r="G2399" s="484"/>
      <c r="H2399" s="484" t="s">
        <v>1047</v>
      </c>
      <c r="I2399" s="484">
        <v>96</v>
      </c>
      <c r="J2399" s="484">
        <v>4</v>
      </c>
      <c r="K2399" s="484">
        <v>110</v>
      </c>
      <c r="L2399" s="495">
        <v>390</v>
      </c>
      <c r="M2399" s="496" t="str">
        <f t="shared" si="91"/>
        <v>T12</v>
      </c>
      <c r="N2399" s="493" t="str">
        <f t="shared" si="92"/>
        <v>4</v>
      </c>
    </row>
    <row r="2400" spans="1:14" s="493" customFormat="1" ht="14.1" customHeight="1" x14ac:dyDescent="0.2">
      <c r="A2400" s="484"/>
      <c r="B2400" s="494" t="s">
        <v>1680</v>
      </c>
      <c r="C2400" s="484"/>
      <c r="D2400" s="484" t="s">
        <v>5541</v>
      </c>
      <c r="E2400" s="484" t="s">
        <v>5477</v>
      </c>
      <c r="F2400" s="484" t="s">
        <v>5542</v>
      </c>
      <c r="G2400" s="484"/>
      <c r="H2400" s="484" t="s">
        <v>1045</v>
      </c>
      <c r="I2400" s="484">
        <v>96</v>
      </c>
      <c r="J2400" s="484">
        <v>4</v>
      </c>
      <c r="K2400" s="484">
        <v>110</v>
      </c>
      <c r="L2400" s="495">
        <v>514</v>
      </c>
      <c r="M2400" s="496" t="str">
        <f t="shared" ref="M2400:M2463" si="93">B2400</f>
        <v>T12</v>
      </c>
      <c r="N2400" s="493" t="str">
        <f t="shared" ref="N2400:N2463" si="94">MID(D2400,3,1)</f>
        <v>4</v>
      </c>
    </row>
    <row r="2401" spans="1:24" s="493" customFormat="1" ht="14.1" customHeight="1" x14ac:dyDescent="0.2">
      <c r="A2401" s="484"/>
      <c r="B2401" s="494" t="s">
        <v>1680</v>
      </c>
      <c r="C2401" s="484"/>
      <c r="D2401" s="484" t="s">
        <v>5543</v>
      </c>
      <c r="E2401" s="484" t="s">
        <v>5475</v>
      </c>
      <c r="F2401" s="484" t="s">
        <v>5544</v>
      </c>
      <c r="G2401" s="484"/>
      <c r="H2401" s="484" t="s">
        <v>1047</v>
      </c>
      <c r="I2401" s="484">
        <v>96</v>
      </c>
      <c r="J2401" s="484">
        <v>4</v>
      </c>
      <c r="K2401" s="484">
        <v>75</v>
      </c>
      <c r="L2401" s="495">
        <v>268</v>
      </c>
      <c r="M2401" s="496" t="str">
        <f t="shared" si="93"/>
        <v>T12</v>
      </c>
      <c r="N2401" s="493" t="str">
        <f t="shared" si="94"/>
        <v>4</v>
      </c>
    </row>
    <row r="2402" spans="1:24" s="493" customFormat="1" ht="14.1" customHeight="1" x14ac:dyDescent="0.2">
      <c r="A2402" s="484"/>
      <c r="B2402" s="494" t="s">
        <v>1680</v>
      </c>
      <c r="C2402" s="484"/>
      <c r="D2402" s="484" t="s">
        <v>5545</v>
      </c>
      <c r="E2402" s="484" t="s">
        <v>5475</v>
      </c>
      <c r="F2402" s="484" t="s">
        <v>5257</v>
      </c>
      <c r="G2402" s="484"/>
      <c r="H2402" s="484" t="s">
        <v>1045</v>
      </c>
      <c r="I2402" s="484">
        <v>96</v>
      </c>
      <c r="J2402" s="484">
        <v>4</v>
      </c>
      <c r="K2402" s="484">
        <v>75</v>
      </c>
      <c r="L2402" s="495">
        <v>346</v>
      </c>
      <c r="M2402" s="496" t="str">
        <f t="shared" si="93"/>
        <v>T12</v>
      </c>
      <c r="N2402" s="493" t="str">
        <f t="shared" si="94"/>
        <v>4</v>
      </c>
    </row>
    <row r="2403" spans="1:24" s="493" customFormat="1" ht="14.1" customHeight="1" x14ac:dyDescent="0.2">
      <c r="A2403" s="484"/>
      <c r="B2403" s="494" t="s">
        <v>1680</v>
      </c>
      <c r="C2403" s="484"/>
      <c r="D2403" s="484" t="s">
        <v>5546</v>
      </c>
      <c r="E2403" s="484" t="s">
        <v>5486</v>
      </c>
      <c r="F2403" s="484" t="s">
        <v>5547</v>
      </c>
      <c r="G2403" s="484"/>
      <c r="H2403" s="484" t="s">
        <v>1045</v>
      </c>
      <c r="I2403" s="484">
        <v>96</v>
      </c>
      <c r="J2403" s="484">
        <v>4</v>
      </c>
      <c r="K2403" s="484">
        <v>215</v>
      </c>
      <c r="L2403" s="495">
        <v>900</v>
      </c>
      <c r="M2403" s="496" t="str">
        <f t="shared" si="93"/>
        <v>T12</v>
      </c>
      <c r="N2403" s="493" t="str">
        <f t="shared" si="94"/>
        <v>4</v>
      </c>
    </row>
    <row r="2404" spans="1:24" s="493" customFormat="1" ht="14.1" customHeight="1" x14ac:dyDescent="0.2">
      <c r="A2404" s="484"/>
      <c r="B2404" s="494" t="s">
        <v>1680</v>
      </c>
      <c r="C2404" s="484"/>
      <c r="D2404" s="484" t="s">
        <v>5548</v>
      </c>
      <c r="E2404" s="484" t="s">
        <v>5459</v>
      </c>
      <c r="F2404" s="484" t="s">
        <v>5549</v>
      </c>
      <c r="G2404" s="484"/>
      <c r="H2404" s="484" t="s">
        <v>1045</v>
      </c>
      <c r="I2404" s="484">
        <v>96</v>
      </c>
      <c r="J2404" s="484">
        <v>6</v>
      </c>
      <c r="K2404" s="484">
        <v>95</v>
      </c>
      <c r="L2404" s="495">
        <v>721</v>
      </c>
      <c r="M2404" s="496" t="str">
        <f t="shared" si="93"/>
        <v>T12</v>
      </c>
      <c r="N2404" s="493" t="str">
        <f t="shared" si="94"/>
        <v>6</v>
      </c>
    </row>
    <row r="2405" spans="1:24" s="493" customFormat="1" ht="14.1" customHeight="1" x14ac:dyDescent="0.2">
      <c r="A2405" s="209"/>
      <c r="B2405" s="494" t="s">
        <v>1617</v>
      </c>
      <c r="C2405" s="484" t="s">
        <v>1686</v>
      </c>
      <c r="D2405" s="484" t="s">
        <v>5550</v>
      </c>
      <c r="E2405" s="484" t="s">
        <v>1688</v>
      </c>
      <c r="F2405" s="484" t="s">
        <v>5551</v>
      </c>
      <c r="G2405" s="484"/>
      <c r="H2405" s="484" t="s">
        <v>1047</v>
      </c>
      <c r="I2405" s="484"/>
      <c r="J2405" s="484">
        <v>2</v>
      </c>
      <c r="K2405" s="484">
        <v>31</v>
      </c>
      <c r="L2405" s="495">
        <v>54</v>
      </c>
      <c r="M2405" s="496" t="str">
        <f t="shared" si="93"/>
        <v>T8</v>
      </c>
      <c r="N2405" s="493" t="str">
        <f t="shared" si="94"/>
        <v>2</v>
      </c>
      <c r="O2405" s="209"/>
      <c r="P2405" s="209"/>
      <c r="Q2405" s="209"/>
      <c r="R2405" s="209"/>
      <c r="S2405" s="209"/>
      <c r="T2405" s="209"/>
      <c r="U2405" s="209"/>
      <c r="V2405" s="209"/>
      <c r="W2405" s="209"/>
      <c r="X2405" s="209"/>
    </row>
    <row r="2406" spans="1:24" s="493" customFormat="1" ht="14.1" customHeight="1" x14ac:dyDescent="0.2">
      <c r="A2406" s="484"/>
      <c r="B2406" s="501" t="s">
        <v>1620</v>
      </c>
      <c r="C2406" s="209" t="s">
        <v>1686</v>
      </c>
      <c r="D2406" s="209" t="s">
        <v>5552</v>
      </c>
      <c r="E2406" s="209" t="s">
        <v>5553</v>
      </c>
      <c r="F2406" s="484" t="s">
        <v>5554</v>
      </c>
      <c r="G2406" s="484"/>
      <c r="H2406" s="484" t="s">
        <v>1616</v>
      </c>
      <c r="I2406" s="522">
        <v>22</v>
      </c>
      <c r="J2406" s="523">
        <v>2</v>
      </c>
      <c r="K2406" s="210">
        <v>25</v>
      </c>
      <c r="L2406" s="524">
        <v>43</v>
      </c>
      <c r="M2406" s="496" t="str">
        <f t="shared" si="93"/>
        <v>HPT8-RW</v>
      </c>
      <c r="N2406" s="493" t="str">
        <f t="shared" si="94"/>
        <v>2</v>
      </c>
    </row>
    <row r="2407" spans="1:24" s="493" customFormat="1" ht="14.1" customHeight="1" x14ac:dyDescent="0.2">
      <c r="A2407" s="484"/>
      <c r="B2407" s="501" t="s">
        <v>1620</v>
      </c>
      <c r="C2407" s="484" t="s">
        <v>1686</v>
      </c>
      <c r="D2407" s="209" t="s">
        <v>5555</v>
      </c>
      <c r="E2407" s="209" t="s">
        <v>5553</v>
      </c>
      <c r="F2407" s="484" t="s">
        <v>5556</v>
      </c>
      <c r="G2407" s="484"/>
      <c r="H2407" s="484" t="s">
        <v>1616</v>
      </c>
      <c r="I2407" s="209">
        <v>22</v>
      </c>
      <c r="J2407" s="209">
        <v>2</v>
      </c>
      <c r="K2407" s="209">
        <v>25</v>
      </c>
      <c r="L2407" s="502">
        <v>38</v>
      </c>
      <c r="M2407" s="496" t="str">
        <f t="shared" si="93"/>
        <v>HPT8-RW</v>
      </c>
      <c r="N2407" s="493" t="str">
        <f t="shared" si="94"/>
        <v>2</v>
      </c>
    </row>
    <row r="2408" spans="1:24" s="493" customFormat="1" ht="14.1" customHeight="1" x14ac:dyDescent="0.2">
      <c r="A2408" s="484"/>
      <c r="B2408" s="494" t="s">
        <v>1680</v>
      </c>
      <c r="C2408" s="484" t="s">
        <v>1681</v>
      </c>
      <c r="D2408" s="484" t="s">
        <v>5557</v>
      </c>
      <c r="E2408" s="484" t="s">
        <v>5558</v>
      </c>
      <c r="F2408" s="484" t="s">
        <v>5559</v>
      </c>
      <c r="G2408" s="484"/>
      <c r="H2408" s="484" t="s">
        <v>1685</v>
      </c>
      <c r="I2408" s="484"/>
      <c r="J2408" s="484">
        <v>2</v>
      </c>
      <c r="K2408" s="484">
        <v>40</v>
      </c>
      <c r="L2408" s="495">
        <v>85</v>
      </c>
      <c r="M2408" s="496" t="str">
        <f t="shared" si="93"/>
        <v>T12</v>
      </c>
      <c r="N2408" s="493" t="str">
        <f t="shared" si="94"/>
        <v>2</v>
      </c>
    </row>
    <row r="2409" spans="1:24" s="493" customFormat="1" ht="14.1" customHeight="1" x14ac:dyDescent="0.2">
      <c r="A2409" s="484"/>
      <c r="B2409" s="501" t="s">
        <v>1620</v>
      </c>
      <c r="C2409" s="484" t="s">
        <v>1686</v>
      </c>
      <c r="D2409" s="209" t="s">
        <v>5560</v>
      </c>
      <c r="E2409" s="209" t="s">
        <v>1695</v>
      </c>
      <c r="F2409" s="484" t="s">
        <v>5554</v>
      </c>
      <c r="G2409" s="484"/>
      <c r="H2409" s="484" t="s">
        <v>1616</v>
      </c>
      <c r="I2409" s="209">
        <v>22</v>
      </c>
      <c r="J2409" s="209">
        <v>2</v>
      </c>
      <c r="K2409" s="209">
        <v>28</v>
      </c>
      <c r="L2409" s="502">
        <v>48</v>
      </c>
      <c r="M2409" s="496" t="str">
        <f t="shared" si="93"/>
        <v>HPT8-RW</v>
      </c>
      <c r="N2409" s="493" t="str">
        <f t="shared" si="94"/>
        <v>2</v>
      </c>
    </row>
    <row r="2410" spans="1:24" s="493" customFormat="1" ht="14.1" customHeight="1" x14ac:dyDescent="0.2">
      <c r="A2410" s="484"/>
      <c r="B2410" s="501" t="s">
        <v>1620</v>
      </c>
      <c r="C2410" s="484" t="s">
        <v>1686</v>
      </c>
      <c r="D2410" s="209" t="s">
        <v>5561</v>
      </c>
      <c r="E2410" s="209" t="s">
        <v>1695</v>
      </c>
      <c r="F2410" s="484" t="s">
        <v>5562</v>
      </c>
      <c r="G2410" s="484"/>
      <c r="H2410" s="484" t="s">
        <v>1616</v>
      </c>
      <c r="I2410" s="209">
        <v>22</v>
      </c>
      <c r="J2410" s="209">
        <v>2</v>
      </c>
      <c r="K2410" s="209">
        <v>28</v>
      </c>
      <c r="L2410" s="502">
        <v>67</v>
      </c>
      <c r="M2410" s="496" t="str">
        <f t="shared" si="93"/>
        <v>HPT8-RW</v>
      </c>
      <c r="N2410" s="493" t="str">
        <f t="shared" si="94"/>
        <v>2</v>
      </c>
    </row>
    <row r="2411" spans="1:24" s="493" customFormat="1" ht="14.1" customHeight="1" x14ac:dyDescent="0.2">
      <c r="A2411" s="484"/>
      <c r="B2411" s="494" t="s">
        <v>5563</v>
      </c>
      <c r="C2411" s="484" t="s">
        <v>5564</v>
      </c>
      <c r="D2411" s="484" t="s">
        <v>5565</v>
      </c>
      <c r="E2411" s="484" t="s">
        <v>5566</v>
      </c>
      <c r="F2411" s="484" t="s">
        <v>5567</v>
      </c>
      <c r="G2411" s="484"/>
      <c r="H2411" s="484" t="s">
        <v>1047</v>
      </c>
      <c r="I2411" s="484">
        <v>24</v>
      </c>
      <c r="J2411" s="484">
        <v>1</v>
      </c>
      <c r="K2411" s="484">
        <v>24</v>
      </c>
      <c r="L2411" s="495">
        <v>29</v>
      </c>
      <c r="M2411" s="496" t="str">
        <f t="shared" si="93"/>
        <v>T5</v>
      </c>
      <c r="N2411" s="493" t="str">
        <f t="shared" si="94"/>
        <v>1</v>
      </c>
    </row>
    <row r="2412" spans="1:24" s="493" customFormat="1" ht="14.1" customHeight="1" x14ac:dyDescent="0.2">
      <c r="A2412" s="484"/>
      <c r="B2412" s="494" t="s">
        <v>5563</v>
      </c>
      <c r="C2412" s="484" t="s">
        <v>5564</v>
      </c>
      <c r="D2412" s="484" t="s">
        <v>5568</v>
      </c>
      <c r="E2412" s="484" t="s">
        <v>5569</v>
      </c>
      <c r="F2412" s="484" t="s">
        <v>5570</v>
      </c>
      <c r="G2412" s="484"/>
      <c r="H2412" s="484" t="s">
        <v>1047</v>
      </c>
      <c r="I2412" s="484">
        <v>24</v>
      </c>
      <c r="J2412" s="484">
        <v>1</v>
      </c>
      <c r="K2412" s="484">
        <v>14</v>
      </c>
      <c r="L2412" s="495">
        <v>18</v>
      </c>
      <c r="M2412" s="496" t="str">
        <f t="shared" si="93"/>
        <v>T5</v>
      </c>
      <c r="N2412" s="493" t="str">
        <f t="shared" si="94"/>
        <v>1</v>
      </c>
    </row>
    <row r="2413" spans="1:24" s="493" customFormat="1" ht="14.1" customHeight="1" x14ac:dyDescent="0.2">
      <c r="A2413" s="484"/>
      <c r="B2413" s="494" t="s">
        <v>5563</v>
      </c>
      <c r="C2413" s="484" t="s">
        <v>5564</v>
      </c>
      <c r="D2413" s="484" t="s">
        <v>5571</v>
      </c>
      <c r="E2413" s="484" t="s">
        <v>5566</v>
      </c>
      <c r="F2413" s="484" t="s">
        <v>5572</v>
      </c>
      <c r="G2413" s="484"/>
      <c r="H2413" s="484" t="s">
        <v>1047</v>
      </c>
      <c r="I2413" s="484">
        <v>24</v>
      </c>
      <c r="J2413" s="484">
        <v>2</v>
      </c>
      <c r="K2413" s="484">
        <v>24</v>
      </c>
      <c r="L2413" s="495">
        <v>55</v>
      </c>
      <c r="M2413" s="496" t="str">
        <f t="shared" si="93"/>
        <v>T5</v>
      </c>
      <c r="N2413" s="493" t="str">
        <f t="shared" si="94"/>
        <v>2</v>
      </c>
    </row>
    <row r="2414" spans="1:24" s="493" customFormat="1" ht="14.1" customHeight="1" x14ac:dyDescent="0.2">
      <c r="A2414" s="484"/>
      <c r="B2414" s="494" t="s">
        <v>5563</v>
      </c>
      <c r="C2414" s="484" t="s">
        <v>5564</v>
      </c>
      <c r="D2414" s="484" t="s">
        <v>5573</v>
      </c>
      <c r="E2414" s="484" t="s">
        <v>5569</v>
      </c>
      <c r="F2414" s="484" t="s">
        <v>5574</v>
      </c>
      <c r="G2414" s="484"/>
      <c r="H2414" s="484" t="s">
        <v>1047</v>
      </c>
      <c r="I2414" s="484">
        <v>24</v>
      </c>
      <c r="J2414" s="484">
        <v>2</v>
      </c>
      <c r="K2414" s="484">
        <v>14</v>
      </c>
      <c r="L2414" s="495">
        <v>35</v>
      </c>
      <c r="M2414" s="496" t="str">
        <f t="shared" si="93"/>
        <v>T5</v>
      </c>
      <c r="N2414" s="493" t="str">
        <f t="shared" si="94"/>
        <v>2</v>
      </c>
    </row>
    <row r="2415" spans="1:24" s="493" customFormat="1" ht="14.1" customHeight="1" x14ac:dyDescent="0.2">
      <c r="A2415" s="484"/>
      <c r="B2415" s="494" t="s">
        <v>5563</v>
      </c>
      <c r="C2415" s="484"/>
      <c r="D2415" s="484" t="s">
        <v>5575</v>
      </c>
      <c r="E2415" s="484" t="s">
        <v>5576</v>
      </c>
      <c r="F2415" s="484" t="s">
        <v>5567</v>
      </c>
      <c r="G2415" s="484"/>
      <c r="H2415" s="484" t="s">
        <v>1047</v>
      </c>
      <c r="I2415" s="484">
        <v>36</v>
      </c>
      <c r="J2415" s="484">
        <v>1</v>
      </c>
      <c r="K2415" s="484">
        <v>39</v>
      </c>
      <c r="L2415" s="495">
        <v>43</v>
      </c>
      <c r="M2415" s="496" t="str">
        <f t="shared" si="93"/>
        <v>T5</v>
      </c>
      <c r="N2415" s="493" t="str">
        <f t="shared" si="94"/>
        <v>1</v>
      </c>
    </row>
    <row r="2416" spans="1:24" s="493" customFormat="1" ht="14.1" customHeight="1" x14ac:dyDescent="0.2">
      <c r="A2416" s="484"/>
      <c r="B2416" s="494" t="s">
        <v>5563</v>
      </c>
      <c r="C2416" s="484"/>
      <c r="D2416" s="484" t="s">
        <v>5577</v>
      </c>
      <c r="E2416" s="484" t="s">
        <v>5578</v>
      </c>
      <c r="F2416" s="484" t="s">
        <v>5570</v>
      </c>
      <c r="G2416" s="484"/>
      <c r="H2416" s="484" t="s">
        <v>1047</v>
      </c>
      <c r="I2416" s="484">
        <v>36</v>
      </c>
      <c r="J2416" s="484">
        <v>1</v>
      </c>
      <c r="K2416" s="484">
        <v>21</v>
      </c>
      <c r="L2416" s="495">
        <v>27</v>
      </c>
      <c r="M2416" s="496" t="str">
        <f t="shared" si="93"/>
        <v>T5</v>
      </c>
      <c r="N2416" s="493" t="str">
        <f t="shared" si="94"/>
        <v>1</v>
      </c>
    </row>
    <row r="2417" spans="1:14" s="493" customFormat="1" ht="14.1" customHeight="1" x14ac:dyDescent="0.2">
      <c r="A2417" s="484"/>
      <c r="B2417" s="494" t="s">
        <v>5563</v>
      </c>
      <c r="C2417" s="484"/>
      <c r="D2417" s="484" t="s">
        <v>5579</v>
      </c>
      <c r="E2417" s="484" t="s">
        <v>5576</v>
      </c>
      <c r="F2417" s="484" t="s">
        <v>5567</v>
      </c>
      <c r="G2417" s="484"/>
      <c r="H2417" s="484" t="s">
        <v>1047</v>
      </c>
      <c r="I2417" s="484">
        <v>36</v>
      </c>
      <c r="J2417" s="484">
        <v>2</v>
      </c>
      <c r="K2417" s="484">
        <v>39</v>
      </c>
      <c r="L2417" s="495">
        <v>85</v>
      </c>
      <c r="M2417" s="496" t="str">
        <f t="shared" si="93"/>
        <v>T5</v>
      </c>
      <c r="N2417" s="493" t="str">
        <f t="shared" si="94"/>
        <v>2</v>
      </c>
    </row>
    <row r="2418" spans="1:14" s="493" customFormat="1" ht="14.1" customHeight="1" x14ac:dyDescent="0.2">
      <c r="A2418" s="484"/>
      <c r="B2418" s="494" t="s">
        <v>5563</v>
      </c>
      <c r="C2418" s="484"/>
      <c r="D2418" s="484" t="s">
        <v>5580</v>
      </c>
      <c r="E2418" s="484" t="s">
        <v>5578</v>
      </c>
      <c r="F2418" s="484" t="s">
        <v>5570</v>
      </c>
      <c r="G2418" s="484"/>
      <c r="H2418" s="484" t="s">
        <v>1047</v>
      </c>
      <c r="I2418" s="484">
        <v>36</v>
      </c>
      <c r="J2418" s="484">
        <v>2</v>
      </c>
      <c r="K2418" s="484">
        <v>21</v>
      </c>
      <c r="L2418" s="495">
        <v>52</v>
      </c>
      <c r="M2418" s="496" t="str">
        <f t="shared" si="93"/>
        <v>T5</v>
      </c>
      <c r="N2418" s="493" t="str">
        <f t="shared" si="94"/>
        <v>2</v>
      </c>
    </row>
    <row r="2419" spans="1:14" s="493" customFormat="1" ht="14.1" customHeight="1" x14ac:dyDescent="0.2">
      <c r="A2419" s="484"/>
      <c r="B2419" s="494" t="s">
        <v>5563</v>
      </c>
      <c r="C2419" s="484" t="s">
        <v>5581</v>
      </c>
      <c r="D2419" s="484" t="s">
        <v>5582</v>
      </c>
      <c r="E2419" s="484" t="s">
        <v>5583</v>
      </c>
      <c r="F2419" s="484" t="s">
        <v>5567</v>
      </c>
      <c r="G2419" s="484"/>
      <c r="H2419" s="484" t="s">
        <v>1047</v>
      </c>
      <c r="I2419" s="484">
        <v>48</v>
      </c>
      <c r="J2419" s="484">
        <v>1</v>
      </c>
      <c r="K2419" s="484">
        <v>54</v>
      </c>
      <c r="L2419" s="495">
        <v>59</v>
      </c>
      <c r="M2419" s="496" t="str">
        <f t="shared" si="93"/>
        <v>T5</v>
      </c>
      <c r="N2419" s="493" t="str">
        <f t="shared" si="94"/>
        <v>1</v>
      </c>
    </row>
    <row r="2420" spans="1:14" s="493" customFormat="1" ht="14.1" customHeight="1" x14ac:dyDescent="0.2">
      <c r="A2420" s="484"/>
      <c r="B2420" s="494" t="s">
        <v>5563</v>
      </c>
      <c r="C2420" s="484" t="s">
        <v>5581</v>
      </c>
      <c r="D2420" s="484" t="s">
        <v>5584</v>
      </c>
      <c r="E2420" s="484" t="s">
        <v>5585</v>
      </c>
      <c r="F2420" s="484" t="s">
        <v>5570</v>
      </c>
      <c r="G2420" s="484"/>
      <c r="H2420" s="484" t="s">
        <v>1047</v>
      </c>
      <c r="I2420" s="484">
        <v>48</v>
      </c>
      <c r="J2420" s="484">
        <v>1</v>
      </c>
      <c r="K2420" s="484">
        <v>28</v>
      </c>
      <c r="L2420" s="495">
        <v>32</v>
      </c>
      <c r="M2420" s="496" t="str">
        <f t="shared" si="93"/>
        <v>T5</v>
      </c>
      <c r="N2420" s="493" t="str">
        <f t="shared" si="94"/>
        <v>1</v>
      </c>
    </row>
    <row r="2421" spans="1:14" s="493" customFormat="1" ht="14.1" customHeight="1" x14ac:dyDescent="0.2">
      <c r="A2421" s="484"/>
      <c r="B2421" s="494" t="s">
        <v>5563</v>
      </c>
      <c r="C2421" s="484" t="s">
        <v>5581</v>
      </c>
      <c r="D2421" s="484" t="s">
        <v>5586</v>
      </c>
      <c r="E2421" s="484" t="s">
        <v>5583</v>
      </c>
      <c r="F2421" s="484" t="s">
        <v>5572</v>
      </c>
      <c r="G2421" s="484"/>
      <c r="H2421" s="484" t="s">
        <v>1047</v>
      </c>
      <c r="I2421" s="484">
        <v>48</v>
      </c>
      <c r="J2421" s="484">
        <v>2</v>
      </c>
      <c r="K2421" s="484">
        <v>54</v>
      </c>
      <c r="L2421" s="495">
        <v>117</v>
      </c>
      <c r="M2421" s="496" t="str">
        <f t="shared" si="93"/>
        <v>T5</v>
      </c>
      <c r="N2421" s="493" t="str">
        <f t="shared" si="94"/>
        <v>2</v>
      </c>
    </row>
    <row r="2422" spans="1:14" s="493" customFormat="1" ht="14.1" customHeight="1" x14ac:dyDescent="0.2">
      <c r="A2422" s="484"/>
      <c r="B2422" s="494" t="s">
        <v>5563</v>
      </c>
      <c r="C2422" s="484" t="s">
        <v>5581</v>
      </c>
      <c r="D2422" s="484" t="s">
        <v>5587</v>
      </c>
      <c r="E2422" s="484" t="s">
        <v>5585</v>
      </c>
      <c r="F2422" s="484" t="s">
        <v>5574</v>
      </c>
      <c r="G2422" s="484"/>
      <c r="H2422" s="484" t="s">
        <v>1047</v>
      </c>
      <c r="I2422" s="484">
        <v>48</v>
      </c>
      <c r="J2422" s="484">
        <v>2</v>
      </c>
      <c r="K2422" s="484">
        <v>28</v>
      </c>
      <c r="L2422" s="495">
        <v>63</v>
      </c>
      <c r="M2422" s="496" t="str">
        <f t="shared" si="93"/>
        <v>T5</v>
      </c>
      <c r="N2422" s="493" t="str">
        <f t="shared" si="94"/>
        <v>2</v>
      </c>
    </row>
    <row r="2423" spans="1:14" s="493" customFormat="1" ht="14.1" customHeight="1" x14ac:dyDescent="0.2">
      <c r="A2423" s="484"/>
      <c r="B2423" s="494" t="s">
        <v>5563</v>
      </c>
      <c r="C2423" s="484" t="s">
        <v>5581</v>
      </c>
      <c r="D2423" s="484" t="s">
        <v>5588</v>
      </c>
      <c r="E2423" s="484" t="s">
        <v>5583</v>
      </c>
      <c r="F2423" s="484" t="s">
        <v>5589</v>
      </c>
      <c r="G2423" s="484"/>
      <c r="H2423" s="484" t="s">
        <v>1047</v>
      </c>
      <c r="I2423" s="484">
        <v>48</v>
      </c>
      <c r="J2423" s="484">
        <v>3</v>
      </c>
      <c r="K2423" s="484">
        <v>54</v>
      </c>
      <c r="L2423" s="495">
        <v>177</v>
      </c>
      <c r="M2423" s="496" t="str">
        <f t="shared" si="93"/>
        <v>T5</v>
      </c>
      <c r="N2423" s="493" t="str">
        <f t="shared" si="94"/>
        <v>3</v>
      </c>
    </row>
    <row r="2424" spans="1:14" s="493" customFormat="1" ht="14.1" customHeight="1" x14ac:dyDescent="0.2">
      <c r="A2424" s="484"/>
      <c r="B2424" s="494" t="s">
        <v>5563</v>
      </c>
      <c r="C2424" s="484" t="s">
        <v>5581</v>
      </c>
      <c r="D2424" s="484" t="s">
        <v>5590</v>
      </c>
      <c r="E2424" s="484" t="s">
        <v>5591</v>
      </c>
      <c r="F2424" s="484" t="s">
        <v>5592</v>
      </c>
      <c r="G2424" s="484"/>
      <c r="H2424" s="484" t="s">
        <v>1047</v>
      </c>
      <c r="I2424" s="484">
        <v>48</v>
      </c>
      <c r="J2424" s="484">
        <v>3</v>
      </c>
      <c r="K2424" s="484">
        <v>28</v>
      </c>
      <c r="L2424" s="495">
        <v>97</v>
      </c>
      <c r="M2424" s="496" t="str">
        <f t="shared" si="93"/>
        <v>T5</v>
      </c>
      <c r="N2424" s="493" t="str">
        <f t="shared" si="94"/>
        <v>3</v>
      </c>
    </row>
    <row r="2425" spans="1:14" s="493" customFormat="1" ht="14.1" customHeight="1" x14ac:dyDescent="0.2">
      <c r="A2425" s="484"/>
      <c r="B2425" s="494" t="s">
        <v>5563</v>
      </c>
      <c r="C2425" s="484" t="s">
        <v>5581</v>
      </c>
      <c r="D2425" s="484" t="s">
        <v>5593</v>
      </c>
      <c r="E2425" s="484" t="s">
        <v>5583</v>
      </c>
      <c r="F2425" s="484" t="s">
        <v>5594</v>
      </c>
      <c r="G2425" s="484"/>
      <c r="H2425" s="484" t="s">
        <v>1047</v>
      </c>
      <c r="I2425" s="484">
        <v>48</v>
      </c>
      <c r="J2425" s="484">
        <v>4</v>
      </c>
      <c r="K2425" s="484">
        <v>54</v>
      </c>
      <c r="L2425" s="495">
        <v>234</v>
      </c>
      <c r="M2425" s="496" t="str">
        <f t="shared" si="93"/>
        <v>T5</v>
      </c>
      <c r="N2425" s="493" t="str">
        <f t="shared" si="94"/>
        <v>4</v>
      </c>
    </row>
    <row r="2426" spans="1:14" s="493" customFormat="1" ht="14.1" customHeight="1" x14ac:dyDescent="0.2">
      <c r="A2426" s="484"/>
      <c r="B2426" s="494" t="s">
        <v>5563</v>
      </c>
      <c r="C2426" s="484" t="s">
        <v>5581</v>
      </c>
      <c r="D2426" s="484" t="s">
        <v>5595</v>
      </c>
      <c r="E2426" s="484" t="s">
        <v>5591</v>
      </c>
      <c r="F2426" s="484" t="s">
        <v>5596</v>
      </c>
      <c r="G2426" s="484"/>
      <c r="H2426" s="484" t="s">
        <v>1047</v>
      </c>
      <c r="I2426" s="484">
        <v>48</v>
      </c>
      <c r="J2426" s="484">
        <v>4</v>
      </c>
      <c r="K2426" s="484">
        <v>28</v>
      </c>
      <c r="L2426" s="495">
        <v>128</v>
      </c>
      <c r="M2426" s="496" t="str">
        <f t="shared" si="93"/>
        <v>T5</v>
      </c>
      <c r="N2426" s="493" t="str">
        <f t="shared" si="94"/>
        <v>4</v>
      </c>
    </row>
    <row r="2427" spans="1:14" s="493" customFormat="1" ht="14.1" customHeight="1" x14ac:dyDescent="0.2">
      <c r="A2427" s="484"/>
      <c r="B2427" s="494" t="s">
        <v>5563</v>
      </c>
      <c r="C2427" s="484" t="s">
        <v>5581</v>
      </c>
      <c r="D2427" s="484" t="s">
        <v>5597</v>
      </c>
      <c r="E2427" s="484" t="s">
        <v>5583</v>
      </c>
      <c r="F2427" s="484" t="s">
        <v>5598</v>
      </c>
      <c r="G2427" s="484"/>
      <c r="H2427" s="484" t="s">
        <v>1047</v>
      </c>
      <c r="I2427" s="484">
        <v>48</v>
      </c>
      <c r="J2427" s="484">
        <v>5</v>
      </c>
      <c r="K2427" s="484">
        <v>54</v>
      </c>
      <c r="L2427" s="495">
        <v>294</v>
      </c>
      <c r="M2427" s="496" t="str">
        <f t="shared" si="93"/>
        <v>T5</v>
      </c>
      <c r="N2427" s="493" t="str">
        <f t="shared" si="94"/>
        <v>5</v>
      </c>
    </row>
    <row r="2428" spans="1:14" s="493" customFormat="1" ht="14.1" customHeight="1" x14ac:dyDescent="0.2">
      <c r="A2428" s="484"/>
      <c r="B2428" s="494" t="s">
        <v>5563</v>
      </c>
      <c r="C2428" s="484" t="s">
        <v>5581</v>
      </c>
      <c r="D2428" s="484" t="s">
        <v>5599</v>
      </c>
      <c r="E2428" s="484" t="s">
        <v>5583</v>
      </c>
      <c r="F2428" s="484" t="s">
        <v>5600</v>
      </c>
      <c r="G2428" s="484"/>
      <c r="H2428" s="484" t="s">
        <v>1047</v>
      </c>
      <c r="I2428" s="484">
        <v>48</v>
      </c>
      <c r="J2428" s="484">
        <v>6</v>
      </c>
      <c r="K2428" s="484">
        <v>54</v>
      </c>
      <c r="L2428" s="495">
        <v>351</v>
      </c>
      <c r="M2428" s="496" t="str">
        <f t="shared" si="93"/>
        <v>T5</v>
      </c>
      <c r="N2428" s="493" t="str">
        <f t="shared" si="94"/>
        <v>6</v>
      </c>
    </row>
    <row r="2429" spans="1:14" s="493" customFormat="1" ht="14.1" customHeight="1" x14ac:dyDescent="0.2">
      <c r="A2429" s="484"/>
      <c r="B2429" s="494" t="s">
        <v>5563</v>
      </c>
      <c r="C2429" s="484" t="s">
        <v>5581</v>
      </c>
      <c r="D2429" s="484" t="s">
        <v>5601</v>
      </c>
      <c r="E2429" s="484" t="s">
        <v>5583</v>
      </c>
      <c r="F2429" s="484" t="s">
        <v>5602</v>
      </c>
      <c r="G2429" s="484"/>
      <c r="H2429" s="484" t="s">
        <v>1047</v>
      </c>
      <c r="I2429" s="484">
        <v>48</v>
      </c>
      <c r="J2429" s="484">
        <v>8</v>
      </c>
      <c r="K2429" s="484">
        <v>54</v>
      </c>
      <c r="L2429" s="495">
        <v>468</v>
      </c>
      <c r="M2429" s="496" t="str">
        <f t="shared" si="93"/>
        <v>T5</v>
      </c>
      <c r="N2429" s="493" t="str">
        <f t="shared" si="94"/>
        <v>8</v>
      </c>
    </row>
    <row r="2430" spans="1:14" s="493" customFormat="1" ht="14.1" customHeight="1" x14ac:dyDescent="0.2">
      <c r="A2430" s="484"/>
      <c r="B2430" s="494" t="s">
        <v>5563</v>
      </c>
      <c r="C2430" s="484"/>
      <c r="D2430" s="484" t="s">
        <v>5603</v>
      </c>
      <c r="E2430" s="484" t="s">
        <v>5604</v>
      </c>
      <c r="F2430" s="484" t="s">
        <v>5567</v>
      </c>
      <c r="G2430" s="484"/>
      <c r="H2430" s="484" t="s">
        <v>1047</v>
      </c>
      <c r="I2430" s="484">
        <v>60</v>
      </c>
      <c r="J2430" s="484">
        <v>1</v>
      </c>
      <c r="K2430" s="484">
        <v>49</v>
      </c>
      <c r="L2430" s="495">
        <v>54</v>
      </c>
      <c r="M2430" s="496" t="str">
        <f t="shared" si="93"/>
        <v>T5</v>
      </c>
      <c r="N2430" s="493" t="str">
        <f t="shared" si="94"/>
        <v>1</v>
      </c>
    </row>
    <row r="2431" spans="1:14" s="493" customFormat="1" ht="14.1" customHeight="1" x14ac:dyDescent="0.2">
      <c r="A2431" s="484"/>
      <c r="B2431" s="494" t="s">
        <v>5563</v>
      </c>
      <c r="C2431" s="484"/>
      <c r="D2431" s="484" t="s">
        <v>5605</v>
      </c>
      <c r="E2431" s="484" t="s">
        <v>5604</v>
      </c>
      <c r="F2431" s="484" t="s">
        <v>5606</v>
      </c>
      <c r="G2431" s="484"/>
      <c r="H2431" s="484" t="s">
        <v>1616</v>
      </c>
      <c r="I2431" s="484">
        <v>60</v>
      </c>
      <c r="J2431" s="484">
        <v>1</v>
      </c>
      <c r="K2431" s="484">
        <v>49</v>
      </c>
      <c r="L2431" s="495">
        <v>54</v>
      </c>
      <c r="M2431" s="496" t="str">
        <f t="shared" si="93"/>
        <v>T5</v>
      </c>
      <c r="N2431" s="493" t="str">
        <f t="shared" si="94"/>
        <v>1</v>
      </c>
    </row>
    <row r="2432" spans="1:14" s="493" customFormat="1" ht="14.1" customHeight="1" x14ac:dyDescent="0.2">
      <c r="A2432" s="484"/>
      <c r="B2432" s="494" t="s">
        <v>5563</v>
      </c>
      <c r="C2432" s="484"/>
      <c r="D2432" s="484" t="s">
        <v>5607</v>
      </c>
      <c r="E2432" s="484" t="s">
        <v>5608</v>
      </c>
      <c r="F2432" s="484" t="s">
        <v>5570</v>
      </c>
      <c r="G2432" s="484"/>
      <c r="H2432" s="484" t="s">
        <v>1047</v>
      </c>
      <c r="I2432" s="484">
        <v>60</v>
      </c>
      <c r="J2432" s="484">
        <v>1</v>
      </c>
      <c r="K2432" s="484">
        <v>35</v>
      </c>
      <c r="L2432" s="495">
        <v>39</v>
      </c>
      <c r="M2432" s="496" t="str">
        <f t="shared" si="93"/>
        <v>T5</v>
      </c>
      <c r="N2432" s="493" t="str">
        <f t="shared" si="94"/>
        <v>1</v>
      </c>
    </row>
    <row r="2433" spans="1:14" s="493" customFormat="1" ht="14.1" customHeight="1" x14ac:dyDescent="0.2">
      <c r="A2433" s="484"/>
      <c r="B2433" s="494" t="s">
        <v>5563</v>
      </c>
      <c r="C2433" s="484"/>
      <c r="D2433" s="484" t="s">
        <v>5609</v>
      </c>
      <c r="E2433" s="484" t="s">
        <v>5604</v>
      </c>
      <c r="F2433" s="484" t="s">
        <v>5572</v>
      </c>
      <c r="G2433" s="484"/>
      <c r="H2433" s="484" t="s">
        <v>1047</v>
      </c>
      <c r="I2433" s="484">
        <v>60</v>
      </c>
      <c r="J2433" s="484">
        <v>2</v>
      </c>
      <c r="K2433" s="484">
        <v>49</v>
      </c>
      <c r="L2433" s="495">
        <v>106</v>
      </c>
      <c r="M2433" s="496" t="str">
        <f t="shared" si="93"/>
        <v>T5</v>
      </c>
      <c r="N2433" s="493" t="str">
        <f t="shared" si="94"/>
        <v>2</v>
      </c>
    </row>
    <row r="2434" spans="1:14" s="493" customFormat="1" x14ac:dyDescent="0.2">
      <c r="A2434" s="484"/>
      <c r="B2434" s="494" t="s">
        <v>5563</v>
      </c>
      <c r="C2434" s="484"/>
      <c r="D2434" s="484" t="s">
        <v>5610</v>
      </c>
      <c r="E2434" s="484" t="s">
        <v>5608</v>
      </c>
      <c r="F2434" s="484" t="s">
        <v>5574</v>
      </c>
      <c r="G2434" s="484"/>
      <c r="H2434" s="484" t="s">
        <v>1047</v>
      </c>
      <c r="I2434" s="484">
        <v>60</v>
      </c>
      <c r="J2434" s="484">
        <v>2</v>
      </c>
      <c r="K2434" s="484">
        <v>35</v>
      </c>
      <c r="L2434" s="495">
        <v>76</v>
      </c>
      <c r="M2434" s="496" t="str">
        <f t="shared" si="93"/>
        <v>T5</v>
      </c>
      <c r="N2434" s="493" t="str">
        <f t="shared" si="94"/>
        <v>2</v>
      </c>
    </row>
    <row r="2435" spans="1:14" s="493" customFormat="1" x14ac:dyDescent="0.2">
      <c r="A2435" s="484"/>
      <c r="B2435" s="494" t="s">
        <v>1617</v>
      </c>
      <c r="C2435" s="484"/>
      <c r="D2435" s="484" t="s">
        <v>5611</v>
      </c>
      <c r="E2435" s="484" t="s">
        <v>5612</v>
      </c>
      <c r="F2435" s="484" t="s">
        <v>5613</v>
      </c>
      <c r="G2435" s="484"/>
      <c r="H2435" s="484" t="s">
        <v>1045</v>
      </c>
      <c r="I2435" s="484">
        <v>18</v>
      </c>
      <c r="J2435" s="484">
        <v>1</v>
      </c>
      <c r="K2435" s="484">
        <v>15</v>
      </c>
      <c r="L2435" s="495">
        <v>19</v>
      </c>
      <c r="M2435" s="496" t="str">
        <f t="shared" si="93"/>
        <v>T8</v>
      </c>
      <c r="N2435" s="493" t="str">
        <f t="shared" si="94"/>
        <v>.</v>
      </c>
    </row>
    <row r="2436" spans="1:14" s="493" customFormat="1" x14ac:dyDescent="0.2">
      <c r="A2436" s="484"/>
      <c r="B2436" s="494" t="s">
        <v>1617</v>
      </c>
      <c r="C2436" s="484"/>
      <c r="D2436" s="484" t="s">
        <v>5614</v>
      </c>
      <c r="E2436" s="484" t="s">
        <v>5612</v>
      </c>
      <c r="F2436" s="484" t="s">
        <v>5615</v>
      </c>
      <c r="G2436" s="484"/>
      <c r="H2436" s="484" t="s">
        <v>1045</v>
      </c>
      <c r="I2436" s="484">
        <v>18</v>
      </c>
      <c r="J2436" s="484">
        <v>2</v>
      </c>
      <c r="K2436" s="484">
        <v>15</v>
      </c>
      <c r="L2436" s="495">
        <v>36</v>
      </c>
      <c r="M2436" s="496" t="str">
        <f t="shared" si="93"/>
        <v>T8</v>
      </c>
      <c r="N2436" s="493" t="str">
        <f t="shared" si="94"/>
        <v>.</v>
      </c>
    </row>
    <row r="2437" spans="1:14" s="493" customFormat="1" x14ac:dyDescent="0.2">
      <c r="A2437" s="484"/>
      <c r="B2437" s="494" t="s">
        <v>1617</v>
      </c>
      <c r="C2437" s="484" t="s">
        <v>5616</v>
      </c>
      <c r="D2437" s="484" t="s">
        <v>5617</v>
      </c>
      <c r="E2437" s="484" t="s">
        <v>5618</v>
      </c>
      <c r="F2437" s="484" t="s">
        <v>1590</v>
      </c>
      <c r="G2437" s="484"/>
      <c r="H2437" s="484" t="s">
        <v>1047</v>
      </c>
      <c r="I2437" s="484">
        <v>24</v>
      </c>
      <c r="J2437" s="484">
        <v>1</v>
      </c>
      <c r="K2437" s="484">
        <v>17</v>
      </c>
      <c r="L2437" s="495">
        <v>20</v>
      </c>
      <c r="M2437" s="496" t="str">
        <f t="shared" si="93"/>
        <v>T8</v>
      </c>
      <c r="N2437" s="493" t="str">
        <f t="shared" si="94"/>
        <v>1</v>
      </c>
    </row>
    <row r="2438" spans="1:14" s="493" customFormat="1" x14ac:dyDescent="0.2">
      <c r="A2438" s="484"/>
      <c r="B2438" s="494" t="s">
        <v>1617</v>
      </c>
      <c r="C2438" s="484" t="s">
        <v>5616</v>
      </c>
      <c r="D2438" s="484" t="s">
        <v>5619</v>
      </c>
      <c r="E2438" s="484" t="s">
        <v>5618</v>
      </c>
      <c r="F2438" s="484" t="s">
        <v>1631</v>
      </c>
      <c r="G2438" s="484"/>
      <c r="H2438" s="484" t="s">
        <v>1047</v>
      </c>
      <c r="I2438" s="484">
        <v>24</v>
      </c>
      <c r="J2438" s="484">
        <v>1</v>
      </c>
      <c r="K2438" s="484">
        <v>17</v>
      </c>
      <c r="L2438" s="495">
        <v>17</v>
      </c>
      <c r="M2438" s="496" t="str">
        <f t="shared" si="93"/>
        <v>T8</v>
      </c>
      <c r="N2438" s="493" t="str">
        <f t="shared" si="94"/>
        <v>1</v>
      </c>
    </row>
    <row r="2439" spans="1:14" s="493" customFormat="1" x14ac:dyDescent="0.2">
      <c r="A2439" s="484"/>
      <c r="B2439" s="494" t="s">
        <v>1617</v>
      </c>
      <c r="C2439" s="484" t="s">
        <v>5616</v>
      </c>
      <c r="D2439" s="484" t="s">
        <v>5620</v>
      </c>
      <c r="E2439" s="484" t="s">
        <v>5618</v>
      </c>
      <c r="F2439" s="484" t="s">
        <v>1635</v>
      </c>
      <c r="G2439" s="484"/>
      <c r="H2439" s="484" t="s">
        <v>1047</v>
      </c>
      <c r="I2439" s="484">
        <v>24</v>
      </c>
      <c r="J2439" s="484">
        <v>1</v>
      </c>
      <c r="K2439" s="484">
        <v>17</v>
      </c>
      <c r="L2439" s="495">
        <v>15</v>
      </c>
      <c r="M2439" s="496" t="str">
        <f t="shared" si="93"/>
        <v>T8</v>
      </c>
      <c r="N2439" s="493" t="str">
        <f t="shared" si="94"/>
        <v>1</v>
      </c>
    </row>
    <row r="2440" spans="1:14" s="493" customFormat="1" x14ac:dyDescent="0.2">
      <c r="A2440" s="484"/>
      <c r="B2440" s="494" t="s">
        <v>1617</v>
      </c>
      <c r="C2440" s="484" t="s">
        <v>5616</v>
      </c>
      <c r="D2440" s="484" t="s">
        <v>5621</v>
      </c>
      <c r="E2440" s="484" t="s">
        <v>5618</v>
      </c>
      <c r="F2440" s="484" t="s">
        <v>1637</v>
      </c>
      <c r="G2440" s="484"/>
      <c r="H2440" s="484" t="s">
        <v>1047</v>
      </c>
      <c r="I2440" s="484">
        <v>24</v>
      </c>
      <c r="J2440" s="484">
        <v>1</v>
      </c>
      <c r="K2440" s="484">
        <v>17</v>
      </c>
      <c r="L2440" s="495">
        <v>16</v>
      </c>
      <c r="M2440" s="496" t="str">
        <f t="shared" si="93"/>
        <v>T8</v>
      </c>
      <c r="N2440" s="493" t="str">
        <f t="shared" si="94"/>
        <v>1</v>
      </c>
    </row>
    <row r="2441" spans="1:14" s="493" customFormat="1" x14ac:dyDescent="0.2">
      <c r="A2441" s="484"/>
      <c r="B2441" s="494" t="s">
        <v>1617</v>
      </c>
      <c r="C2441" s="484" t="s">
        <v>5616</v>
      </c>
      <c r="D2441" s="484" t="s">
        <v>5622</v>
      </c>
      <c r="E2441" s="484" t="s">
        <v>5618</v>
      </c>
      <c r="F2441" s="484" t="s">
        <v>5623</v>
      </c>
      <c r="G2441" s="484"/>
      <c r="H2441" s="484" t="s">
        <v>1047</v>
      </c>
      <c r="I2441" s="484">
        <v>24</v>
      </c>
      <c r="J2441" s="484">
        <v>1</v>
      </c>
      <c r="K2441" s="484">
        <v>17</v>
      </c>
      <c r="L2441" s="495">
        <v>14</v>
      </c>
      <c r="M2441" s="496" t="str">
        <f t="shared" si="93"/>
        <v>T8</v>
      </c>
      <c r="N2441" s="493" t="str">
        <f t="shared" si="94"/>
        <v>1</v>
      </c>
    </row>
    <row r="2442" spans="1:14" s="493" customFormat="1" x14ac:dyDescent="0.2">
      <c r="A2442" s="484" t="s">
        <v>724</v>
      </c>
      <c r="B2442" s="494" t="s">
        <v>1617</v>
      </c>
      <c r="C2442" s="484" t="s">
        <v>5616</v>
      </c>
      <c r="D2442" s="484" t="s">
        <v>5624</v>
      </c>
      <c r="E2442" s="484" t="s">
        <v>5618</v>
      </c>
      <c r="F2442" s="484" t="s">
        <v>1643</v>
      </c>
      <c r="G2442" s="484"/>
      <c r="H2442" s="484" t="s">
        <v>1047</v>
      </c>
      <c r="I2442" s="484">
        <v>24</v>
      </c>
      <c r="J2442" s="484">
        <v>1</v>
      </c>
      <c r="K2442" s="484">
        <v>17</v>
      </c>
      <c r="L2442" s="495">
        <v>15</v>
      </c>
      <c r="M2442" s="496" t="str">
        <f t="shared" si="93"/>
        <v>T8</v>
      </c>
      <c r="N2442" s="493" t="str">
        <f t="shared" si="94"/>
        <v>1</v>
      </c>
    </row>
    <row r="2443" spans="1:14" s="493" customFormat="1" x14ac:dyDescent="0.2">
      <c r="A2443" s="484"/>
      <c r="B2443" s="494" t="s">
        <v>1617</v>
      </c>
      <c r="C2443" s="484" t="s">
        <v>5616</v>
      </c>
      <c r="D2443" s="484" t="s">
        <v>5625</v>
      </c>
      <c r="E2443" s="484" t="s">
        <v>5618</v>
      </c>
      <c r="F2443" s="484" t="s">
        <v>1645</v>
      </c>
      <c r="G2443" s="484"/>
      <c r="H2443" s="484" t="s">
        <v>1047</v>
      </c>
      <c r="I2443" s="484">
        <v>24</v>
      </c>
      <c r="J2443" s="484">
        <v>1</v>
      </c>
      <c r="K2443" s="484">
        <v>17</v>
      </c>
      <c r="L2443" s="495">
        <v>14</v>
      </c>
      <c r="M2443" s="496" t="str">
        <f t="shared" si="93"/>
        <v>T8</v>
      </c>
      <c r="N2443" s="493" t="str">
        <f t="shared" si="94"/>
        <v>1</v>
      </c>
    </row>
    <row r="2444" spans="1:14" s="493" customFormat="1" x14ac:dyDescent="0.2">
      <c r="A2444" s="484"/>
      <c r="B2444" s="494" t="s">
        <v>1617</v>
      </c>
      <c r="C2444" s="484" t="s">
        <v>5616</v>
      </c>
      <c r="D2444" s="484" t="s">
        <v>5626</v>
      </c>
      <c r="E2444" s="484" t="s">
        <v>5618</v>
      </c>
      <c r="F2444" s="484" t="s">
        <v>5627</v>
      </c>
      <c r="G2444" s="484"/>
      <c r="H2444" s="484" t="s">
        <v>1047</v>
      </c>
      <c r="I2444" s="484">
        <v>24</v>
      </c>
      <c r="J2444" s="484">
        <v>1</v>
      </c>
      <c r="K2444" s="484">
        <v>17</v>
      </c>
      <c r="L2444" s="495">
        <v>16</v>
      </c>
      <c r="M2444" s="496" t="str">
        <f t="shared" si="93"/>
        <v>T8</v>
      </c>
      <c r="N2444" s="493" t="str">
        <f t="shared" si="94"/>
        <v>1</v>
      </c>
    </row>
    <row r="2445" spans="1:14" s="493" customFormat="1" x14ac:dyDescent="0.2">
      <c r="A2445" s="484"/>
      <c r="B2445" s="494" t="s">
        <v>1617</v>
      </c>
      <c r="C2445" s="484" t="s">
        <v>5616</v>
      </c>
      <c r="D2445" s="484" t="s">
        <v>5628</v>
      </c>
      <c r="E2445" s="484" t="s">
        <v>5618</v>
      </c>
      <c r="F2445" s="484" t="s">
        <v>5629</v>
      </c>
      <c r="G2445" s="484"/>
      <c r="H2445" s="484" t="s">
        <v>1047</v>
      </c>
      <c r="I2445" s="484">
        <v>24</v>
      </c>
      <c r="J2445" s="484">
        <v>1</v>
      </c>
      <c r="K2445" s="484">
        <v>17</v>
      </c>
      <c r="L2445" s="495">
        <v>16</v>
      </c>
      <c r="M2445" s="496" t="str">
        <f t="shared" si="93"/>
        <v>T8</v>
      </c>
      <c r="N2445" s="493" t="str">
        <f t="shared" si="94"/>
        <v>1</v>
      </c>
    </row>
    <row r="2446" spans="1:14" s="493" customFormat="1" x14ac:dyDescent="0.2">
      <c r="A2446" s="484"/>
      <c r="B2446" s="494" t="s">
        <v>1617</v>
      </c>
      <c r="C2446" s="484" t="s">
        <v>5616</v>
      </c>
      <c r="D2446" s="484" t="s">
        <v>5630</v>
      </c>
      <c r="E2446" s="484" t="s">
        <v>5618</v>
      </c>
      <c r="F2446" s="484" t="s">
        <v>5629</v>
      </c>
      <c r="G2446" s="484"/>
      <c r="H2446" s="484" t="s">
        <v>1047</v>
      </c>
      <c r="I2446" s="484">
        <v>24</v>
      </c>
      <c r="J2446" s="484">
        <v>1</v>
      </c>
      <c r="K2446" s="484">
        <v>17</v>
      </c>
      <c r="L2446" s="495">
        <v>17</v>
      </c>
      <c r="M2446" s="496" t="str">
        <f t="shared" si="93"/>
        <v>T8</v>
      </c>
      <c r="N2446" s="493" t="str">
        <f t="shared" si="94"/>
        <v>1</v>
      </c>
    </row>
    <row r="2447" spans="1:14" s="493" customFormat="1" x14ac:dyDescent="0.2">
      <c r="A2447" s="484"/>
      <c r="B2447" s="494" t="s">
        <v>1617</v>
      </c>
      <c r="C2447" s="484" t="s">
        <v>5616</v>
      </c>
      <c r="D2447" s="484" t="s">
        <v>5631</v>
      </c>
      <c r="E2447" s="484" t="s">
        <v>5618</v>
      </c>
      <c r="F2447" s="484" t="s">
        <v>5629</v>
      </c>
      <c r="G2447" s="484"/>
      <c r="H2447" s="484" t="s">
        <v>1047</v>
      </c>
      <c r="I2447" s="484">
        <v>24</v>
      </c>
      <c r="J2447" s="484">
        <v>1</v>
      </c>
      <c r="K2447" s="484">
        <v>17</v>
      </c>
      <c r="L2447" s="495">
        <v>17</v>
      </c>
      <c r="M2447" s="496" t="str">
        <f t="shared" si="93"/>
        <v>T8</v>
      </c>
      <c r="N2447" s="493" t="str">
        <f t="shared" si="94"/>
        <v>1</v>
      </c>
    </row>
    <row r="2448" spans="1:14" s="493" customFormat="1" x14ac:dyDescent="0.2">
      <c r="A2448" s="484"/>
      <c r="B2448" s="494" t="s">
        <v>1617</v>
      </c>
      <c r="C2448" s="484" t="s">
        <v>5616</v>
      </c>
      <c r="D2448" s="484" t="s">
        <v>5632</v>
      </c>
      <c r="E2448" s="484" t="s">
        <v>5618</v>
      </c>
      <c r="F2448" s="484" t="s">
        <v>5633</v>
      </c>
      <c r="G2448" s="484"/>
      <c r="H2448" s="484" t="s">
        <v>1047</v>
      </c>
      <c r="I2448" s="484">
        <v>24</v>
      </c>
      <c r="J2448" s="484">
        <v>1</v>
      </c>
      <c r="K2448" s="484">
        <v>17</v>
      </c>
      <c r="L2448" s="495">
        <v>15</v>
      </c>
      <c r="M2448" s="496" t="str">
        <f t="shared" si="93"/>
        <v>T8</v>
      </c>
      <c r="N2448" s="493" t="str">
        <f t="shared" si="94"/>
        <v>1</v>
      </c>
    </row>
    <row r="2449" spans="1:14" s="493" customFormat="1" x14ac:dyDescent="0.2">
      <c r="A2449" s="484"/>
      <c r="B2449" s="494" t="s">
        <v>1617</v>
      </c>
      <c r="C2449" s="484" t="s">
        <v>5616</v>
      </c>
      <c r="D2449" s="484" t="s">
        <v>5634</v>
      </c>
      <c r="E2449" s="484" t="s">
        <v>5618</v>
      </c>
      <c r="F2449" s="484" t="s">
        <v>5635</v>
      </c>
      <c r="G2449" s="484"/>
      <c r="H2449" s="484" t="s">
        <v>1045</v>
      </c>
      <c r="I2449" s="484">
        <v>24</v>
      </c>
      <c r="J2449" s="484">
        <v>1</v>
      </c>
      <c r="K2449" s="484">
        <v>17</v>
      </c>
      <c r="L2449" s="495">
        <v>24</v>
      </c>
      <c r="M2449" s="496" t="str">
        <f t="shared" si="93"/>
        <v>T8</v>
      </c>
      <c r="N2449" s="493" t="str">
        <f t="shared" si="94"/>
        <v>1</v>
      </c>
    </row>
    <row r="2450" spans="1:14" s="493" customFormat="1" x14ac:dyDescent="0.2">
      <c r="A2450" s="484"/>
      <c r="B2450" s="494" t="s">
        <v>1617</v>
      </c>
      <c r="C2450" s="484" t="s">
        <v>5616</v>
      </c>
      <c r="D2450" s="484" t="s">
        <v>5636</v>
      </c>
      <c r="E2450" s="484" t="s">
        <v>5618</v>
      </c>
      <c r="F2450" s="484" t="s">
        <v>5637</v>
      </c>
      <c r="G2450" s="484"/>
      <c r="H2450" s="484" t="s">
        <v>5193</v>
      </c>
      <c r="I2450" s="484">
        <v>24</v>
      </c>
      <c r="J2450" s="484">
        <v>2</v>
      </c>
      <c r="K2450" s="484">
        <v>17</v>
      </c>
      <c r="L2450" s="495">
        <v>45</v>
      </c>
      <c r="M2450" s="496" t="str">
        <f t="shared" si="93"/>
        <v>T8</v>
      </c>
      <c r="N2450" s="493" t="str">
        <f t="shared" si="94"/>
        <v>2</v>
      </c>
    </row>
    <row r="2451" spans="1:14" s="493" customFormat="1" x14ac:dyDescent="0.2">
      <c r="A2451" s="484"/>
      <c r="B2451" s="494" t="s">
        <v>1617</v>
      </c>
      <c r="C2451" s="484" t="s">
        <v>5616</v>
      </c>
      <c r="D2451" s="484" t="s">
        <v>5638</v>
      </c>
      <c r="E2451" s="484" t="s">
        <v>5618</v>
      </c>
      <c r="F2451" s="484" t="s">
        <v>5639</v>
      </c>
      <c r="G2451" s="484"/>
      <c r="H2451" s="484" t="s">
        <v>1047</v>
      </c>
      <c r="I2451" s="484">
        <v>24</v>
      </c>
      <c r="J2451" s="484">
        <v>2</v>
      </c>
      <c r="K2451" s="484">
        <v>17</v>
      </c>
      <c r="L2451" s="495">
        <v>33</v>
      </c>
      <c r="M2451" s="496" t="str">
        <f t="shared" si="93"/>
        <v>T8</v>
      </c>
      <c r="N2451" s="493" t="str">
        <f t="shared" si="94"/>
        <v>2</v>
      </c>
    </row>
    <row r="2452" spans="1:14" s="493" customFormat="1" x14ac:dyDescent="0.2">
      <c r="A2452" s="484"/>
      <c r="B2452" s="494" t="s">
        <v>1617</v>
      </c>
      <c r="C2452" s="484" t="s">
        <v>5616</v>
      </c>
      <c r="D2452" s="484" t="s">
        <v>5640</v>
      </c>
      <c r="E2452" s="484" t="s">
        <v>5618</v>
      </c>
      <c r="F2452" s="484" t="s">
        <v>5641</v>
      </c>
      <c r="G2452" s="484"/>
      <c r="H2452" s="484" t="s">
        <v>1047</v>
      </c>
      <c r="I2452" s="484">
        <v>24</v>
      </c>
      <c r="J2452" s="484">
        <v>2</v>
      </c>
      <c r="K2452" s="484">
        <v>17</v>
      </c>
      <c r="L2452" s="495">
        <v>31</v>
      </c>
      <c r="M2452" s="496" t="str">
        <f t="shared" si="93"/>
        <v>T8</v>
      </c>
      <c r="N2452" s="493" t="str">
        <f t="shared" si="94"/>
        <v>2</v>
      </c>
    </row>
    <row r="2453" spans="1:14" s="493" customFormat="1" x14ac:dyDescent="0.2">
      <c r="A2453" s="484"/>
      <c r="B2453" s="494" t="s">
        <v>1617</v>
      </c>
      <c r="C2453" s="484" t="s">
        <v>5616</v>
      </c>
      <c r="D2453" s="484" t="s">
        <v>5642</v>
      </c>
      <c r="E2453" s="484" t="s">
        <v>5618</v>
      </c>
      <c r="F2453" s="484" t="s">
        <v>5643</v>
      </c>
      <c r="G2453" s="484"/>
      <c r="H2453" s="484" t="s">
        <v>1047</v>
      </c>
      <c r="I2453" s="484">
        <v>24</v>
      </c>
      <c r="J2453" s="484">
        <v>2</v>
      </c>
      <c r="K2453" s="484">
        <v>17</v>
      </c>
      <c r="L2453" s="495">
        <v>28</v>
      </c>
      <c r="M2453" s="496" t="str">
        <f t="shared" si="93"/>
        <v>T8</v>
      </c>
      <c r="N2453" s="493" t="str">
        <f t="shared" si="94"/>
        <v>2</v>
      </c>
    </row>
    <row r="2454" spans="1:14" s="493" customFormat="1" x14ac:dyDescent="0.2">
      <c r="A2454" s="484"/>
      <c r="B2454" s="494" t="s">
        <v>1617</v>
      </c>
      <c r="C2454" s="484" t="s">
        <v>5616</v>
      </c>
      <c r="D2454" s="484" t="s">
        <v>5644</v>
      </c>
      <c r="E2454" s="484" t="s">
        <v>5618</v>
      </c>
      <c r="F2454" s="484" t="s">
        <v>5645</v>
      </c>
      <c r="G2454" s="484"/>
      <c r="H2454" s="484" t="s">
        <v>1047</v>
      </c>
      <c r="I2454" s="484">
        <v>24</v>
      </c>
      <c r="J2454" s="484">
        <v>2</v>
      </c>
      <c r="K2454" s="484">
        <v>17</v>
      </c>
      <c r="L2454" s="495">
        <v>29</v>
      </c>
      <c r="M2454" s="496" t="str">
        <f t="shared" si="93"/>
        <v>T8</v>
      </c>
      <c r="N2454" s="493" t="str">
        <f t="shared" si="94"/>
        <v>2</v>
      </c>
    </row>
    <row r="2455" spans="1:14" s="493" customFormat="1" x14ac:dyDescent="0.2">
      <c r="A2455" s="484"/>
      <c r="B2455" s="494" t="s">
        <v>1617</v>
      </c>
      <c r="C2455" s="484" t="s">
        <v>5616</v>
      </c>
      <c r="D2455" s="484" t="s">
        <v>5646</v>
      </c>
      <c r="E2455" s="484" t="s">
        <v>5618</v>
      </c>
      <c r="F2455" s="484" t="s">
        <v>5647</v>
      </c>
      <c r="G2455" s="484"/>
      <c r="H2455" s="484" t="s">
        <v>1047</v>
      </c>
      <c r="I2455" s="484">
        <v>24</v>
      </c>
      <c r="J2455" s="484">
        <v>2</v>
      </c>
      <c r="K2455" s="484">
        <v>17</v>
      </c>
      <c r="L2455" s="495">
        <v>31</v>
      </c>
      <c r="M2455" s="496" t="str">
        <f t="shared" si="93"/>
        <v>T8</v>
      </c>
      <c r="N2455" s="493" t="str">
        <f t="shared" si="94"/>
        <v>2</v>
      </c>
    </row>
    <row r="2456" spans="1:14" s="493" customFormat="1" x14ac:dyDescent="0.2">
      <c r="A2456" s="484"/>
      <c r="B2456" s="494" t="s">
        <v>1617</v>
      </c>
      <c r="C2456" s="484" t="s">
        <v>5616</v>
      </c>
      <c r="D2456" s="484" t="s">
        <v>5648</v>
      </c>
      <c r="E2456" s="484" t="s">
        <v>5618</v>
      </c>
      <c r="F2456" s="484" t="s">
        <v>5649</v>
      </c>
      <c r="G2456" s="484"/>
      <c r="H2456" s="484" t="s">
        <v>1047</v>
      </c>
      <c r="I2456" s="484">
        <v>24</v>
      </c>
      <c r="J2456" s="484">
        <v>2</v>
      </c>
      <c r="K2456" s="484">
        <v>17</v>
      </c>
      <c r="L2456" s="495">
        <v>34</v>
      </c>
      <c r="M2456" s="496" t="str">
        <f t="shared" si="93"/>
        <v>T8</v>
      </c>
      <c r="N2456" s="493" t="str">
        <f t="shared" si="94"/>
        <v>2</v>
      </c>
    </row>
    <row r="2457" spans="1:14" s="493" customFormat="1" x14ac:dyDescent="0.2">
      <c r="A2457" s="484"/>
      <c r="B2457" s="494" t="s">
        <v>1617</v>
      </c>
      <c r="C2457" s="484" t="s">
        <v>5616</v>
      </c>
      <c r="D2457" s="484" t="s">
        <v>5650</v>
      </c>
      <c r="E2457" s="484" t="s">
        <v>5618</v>
      </c>
      <c r="F2457" s="484" t="s">
        <v>5651</v>
      </c>
      <c r="G2457" s="484"/>
      <c r="H2457" s="484" t="s">
        <v>1047</v>
      </c>
      <c r="I2457" s="484">
        <v>24</v>
      </c>
      <c r="J2457" s="484">
        <v>2</v>
      </c>
      <c r="K2457" s="484">
        <v>17</v>
      </c>
      <c r="L2457" s="495">
        <v>28</v>
      </c>
      <c r="M2457" s="496" t="str">
        <f t="shared" si="93"/>
        <v>T8</v>
      </c>
      <c r="N2457" s="493" t="str">
        <f t="shared" si="94"/>
        <v>2</v>
      </c>
    </row>
    <row r="2458" spans="1:14" s="493" customFormat="1" x14ac:dyDescent="0.2">
      <c r="A2458" s="484"/>
      <c r="B2458" s="494" t="s">
        <v>1617</v>
      </c>
      <c r="C2458" s="484" t="s">
        <v>5616</v>
      </c>
      <c r="D2458" s="484" t="s">
        <v>5652</v>
      </c>
      <c r="E2458" s="484" t="s">
        <v>5618</v>
      </c>
      <c r="F2458" s="484" t="s">
        <v>1602</v>
      </c>
      <c r="G2458" s="484"/>
      <c r="H2458" s="484" t="s">
        <v>1047</v>
      </c>
      <c r="I2458" s="484">
        <v>24</v>
      </c>
      <c r="J2458" s="484">
        <v>3</v>
      </c>
      <c r="K2458" s="484">
        <v>17</v>
      </c>
      <c r="L2458" s="495">
        <v>47</v>
      </c>
      <c r="M2458" s="496" t="str">
        <f t="shared" si="93"/>
        <v>T8</v>
      </c>
      <c r="N2458" s="493" t="str">
        <f t="shared" si="94"/>
        <v>3</v>
      </c>
    </row>
    <row r="2459" spans="1:14" s="493" customFormat="1" x14ac:dyDescent="0.2">
      <c r="A2459" s="484"/>
      <c r="B2459" s="494" t="s">
        <v>1617</v>
      </c>
      <c r="C2459" s="484" t="s">
        <v>5616</v>
      </c>
      <c r="D2459" s="484" t="s">
        <v>5653</v>
      </c>
      <c r="E2459" s="484" t="s">
        <v>5618</v>
      </c>
      <c r="F2459" s="484" t="s">
        <v>1604</v>
      </c>
      <c r="G2459" s="484"/>
      <c r="H2459" s="484" t="s">
        <v>1047</v>
      </c>
      <c r="I2459" s="484">
        <v>24</v>
      </c>
      <c r="J2459" s="484">
        <v>3</v>
      </c>
      <c r="K2459" s="484">
        <v>17</v>
      </c>
      <c r="L2459" s="495">
        <v>49</v>
      </c>
      <c r="M2459" s="496" t="str">
        <f t="shared" si="93"/>
        <v>T8</v>
      </c>
      <c r="N2459" s="493" t="str">
        <f t="shared" si="94"/>
        <v>3</v>
      </c>
    </row>
    <row r="2460" spans="1:14" s="493" customFormat="1" x14ac:dyDescent="0.2">
      <c r="A2460" s="484"/>
      <c r="B2460" s="494" t="s">
        <v>1617</v>
      </c>
      <c r="C2460" s="484" t="s">
        <v>5616</v>
      </c>
      <c r="D2460" s="484" t="s">
        <v>5654</v>
      </c>
      <c r="E2460" s="484" t="s">
        <v>5618</v>
      </c>
      <c r="F2460" s="484" t="s">
        <v>1606</v>
      </c>
      <c r="G2460" s="484"/>
      <c r="H2460" s="484" t="s">
        <v>1047</v>
      </c>
      <c r="I2460" s="484">
        <v>24</v>
      </c>
      <c r="J2460" s="484">
        <v>3</v>
      </c>
      <c r="K2460" s="484">
        <v>17</v>
      </c>
      <c r="L2460" s="495">
        <v>43</v>
      </c>
      <c r="M2460" s="496" t="str">
        <f t="shared" si="93"/>
        <v>T8</v>
      </c>
      <c r="N2460" s="493" t="str">
        <f t="shared" si="94"/>
        <v>3</v>
      </c>
    </row>
    <row r="2461" spans="1:14" s="493" customFormat="1" x14ac:dyDescent="0.2">
      <c r="A2461" s="484"/>
      <c r="B2461" s="494" t="s">
        <v>1617</v>
      </c>
      <c r="C2461" s="484" t="s">
        <v>5616</v>
      </c>
      <c r="D2461" s="484" t="s">
        <v>5655</v>
      </c>
      <c r="E2461" s="484" t="s">
        <v>5618</v>
      </c>
      <c r="F2461" s="484" t="s">
        <v>5656</v>
      </c>
      <c r="G2461" s="484"/>
      <c r="H2461" s="484" t="s">
        <v>1047</v>
      </c>
      <c r="I2461" s="484">
        <v>24</v>
      </c>
      <c r="J2461" s="484">
        <v>3</v>
      </c>
      <c r="K2461" s="484">
        <v>17</v>
      </c>
      <c r="L2461" s="495">
        <v>52</v>
      </c>
      <c r="M2461" s="496" t="str">
        <f t="shared" si="93"/>
        <v>T8</v>
      </c>
      <c r="N2461" s="493" t="str">
        <f t="shared" si="94"/>
        <v>3</v>
      </c>
    </row>
    <row r="2462" spans="1:14" s="493" customFormat="1" x14ac:dyDescent="0.2">
      <c r="A2462" s="484"/>
      <c r="B2462" s="494" t="s">
        <v>1617</v>
      </c>
      <c r="C2462" s="484" t="s">
        <v>5616</v>
      </c>
      <c r="D2462" s="484" t="s">
        <v>5657</v>
      </c>
      <c r="E2462" s="484" t="s">
        <v>5618</v>
      </c>
      <c r="F2462" s="484" t="s">
        <v>5658</v>
      </c>
      <c r="G2462" s="484"/>
      <c r="H2462" s="484" t="s">
        <v>1047</v>
      </c>
      <c r="I2462" s="484">
        <v>24</v>
      </c>
      <c r="J2462" s="484">
        <v>3</v>
      </c>
      <c r="K2462" s="484">
        <v>17</v>
      </c>
      <c r="L2462" s="495">
        <v>41</v>
      </c>
      <c r="M2462" s="496" t="str">
        <f t="shared" si="93"/>
        <v>T8</v>
      </c>
      <c r="N2462" s="493" t="str">
        <f t="shared" si="94"/>
        <v>3</v>
      </c>
    </row>
    <row r="2463" spans="1:14" s="493" customFormat="1" x14ac:dyDescent="0.2">
      <c r="A2463" s="484"/>
      <c r="B2463" s="494" t="s">
        <v>1617</v>
      </c>
      <c r="C2463" s="484" t="s">
        <v>5616</v>
      </c>
      <c r="D2463" s="484" t="s">
        <v>5659</v>
      </c>
      <c r="E2463" s="484" t="s">
        <v>5618</v>
      </c>
      <c r="F2463" s="484" t="s">
        <v>1609</v>
      </c>
      <c r="G2463" s="484"/>
      <c r="H2463" s="484" t="s">
        <v>1047</v>
      </c>
      <c r="I2463" s="484">
        <v>24</v>
      </c>
      <c r="J2463" s="484">
        <v>4</v>
      </c>
      <c r="K2463" s="484">
        <v>17</v>
      </c>
      <c r="L2463" s="495">
        <v>61</v>
      </c>
      <c r="M2463" s="496" t="str">
        <f t="shared" si="93"/>
        <v>T8</v>
      </c>
      <c r="N2463" s="493" t="str">
        <f t="shared" si="94"/>
        <v>4</v>
      </c>
    </row>
    <row r="2464" spans="1:14" s="493" customFormat="1" x14ac:dyDescent="0.2">
      <c r="A2464" s="484"/>
      <c r="B2464" s="494" t="s">
        <v>1617</v>
      </c>
      <c r="C2464" s="484" t="s">
        <v>5616</v>
      </c>
      <c r="D2464" s="484" t="s">
        <v>5660</v>
      </c>
      <c r="E2464" s="484" t="s">
        <v>5618</v>
      </c>
      <c r="F2464" s="484" t="s">
        <v>1678</v>
      </c>
      <c r="G2464" s="484"/>
      <c r="H2464" s="484" t="s">
        <v>1047</v>
      </c>
      <c r="I2464" s="484">
        <v>24</v>
      </c>
      <c r="J2464" s="484">
        <v>4</v>
      </c>
      <c r="K2464" s="484">
        <v>17</v>
      </c>
      <c r="L2464" s="495">
        <v>55</v>
      </c>
      <c r="M2464" s="496" t="str">
        <f t="shared" ref="M2464:M2527" si="95">B2464</f>
        <v>T8</v>
      </c>
      <c r="N2464" s="493" t="str">
        <f t="shared" ref="N2464:N2527" si="96">MID(D2464,3,1)</f>
        <v>4</v>
      </c>
    </row>
    <row r="2465" spans="1:14" s="493" customFormat="1" x14ac:dyDescent="0.2">
      <c r="A2465" s="484"/>
      <c r="B2465" s="494" t="s">
        <v>1617</v>
      </c>
      <c r="C2465" s="484" t="s">
        <v>5616</v>
      </c>
      <c r="D2465" s="484" t="s">
        <v>5661</v>
      </c>
      <c r="E2465" s="484" t="s">
        <v>5618</v>
      </c>
      <c r="F2465" s="484" t="s">
        <v>5662</v>
      </c>
      <c r="G2465" s="484"/>
      <c r="H2465" s="484" t="s">
        <v>1047</v>
      </c>
      <c r="I2465" s="484">
        <v>24</v>
      </c>
      <c r="J2465" s="484">
        <v>4</v>
      </c>
      <c r="K2465" s="484">
        <v>17</v>
      </c>
      <c r="L2465" s="495">
        <v>68</v>
      </c>
      <c r="M2465" s="496" t="str">
        <f t="shared" si="95"/>
        <v>T8</v>
      </c>
      <c r="N2465" s="493" t="str">
        <f t="shared" si="96"/>
        <v>4</v>
      </c>
    </row>
    <row r="2466" spans="1:14" s="493" customFormat="1" x14ac:dyDescent="0.2">
      <c r="A2466" s="484"/>
      <c r="B2466" s="494" t="s">
        <v>1617</v>
      </c>
      <c r="C2466" s="484" t="s">
        <v>5616</v>
      </c>
      <c r="D2466" s="484" t="s">
        <v>5663</v>
      </c>
      <c r="E2466" s="484" t="s">
        <v>5618</v>
      </c>
      <c r="F2466" s="484" t="s">
        <v>5664</v>
      </c>
      <c r="G2466" s="484"/>
      <c r="H2466" s="484" t="s">
        <v>1047</v>
      </c>
      <c r="I2466" s="484">
        <v>24</v>
      </c>
      <c r="J2466" s="484">
        <v>4</v>
      </c>
      <c r="K2466" s="484">
        <v>17</v>
      </c>
      <c r="L2466" s="495">
        <v>57</v>
      </c>
      <c r="M2466" s="496" t="str">
        <f t="shared" si="95"/>
        <v>T8</v>
      </c>
      <c r="N2466" s="493" t="str">
        <f t="shared" si="96"/>
        <v>4</v>
      </c>
    </row>
    <row r="2467" spans="1:14" s="493" customFormat="1" x14ac:dyDescent="0.2">
      <c r="A2467" s="484"/>
      <c r="B2467" s="494" t="s">
        <v>1617</v>
      </c>
      <c r="C2467" s="484"/>
      <c r="D2467" s="484" t="s">
        <v>5665</v>
      </c>
      <c r="E2467" s="484" t="s">
        <v>5666</v>
      </c>
      <c r="F2467" s="484" t="s">
        <v>1590</v>
      </c>
      <c r="G2467" s="484"/>
      <c r="H2467" s="484" t="s">
        <v>1047</v>
      </c>
      <c r="I2467" s="484">
        <v>36</v>
      </c>
      <c r="J2467" s="484">
        <v>1</v>
      </c>
      <c r="K2467" s="484">
        <v>25</v>
      </c>
      <c r="L2467" s="495">
        <v>26</v>
      </c>
      <c r="M2467" s="496" t="str">
        <f t="shared" si="95"/>
        <v>T8</v>
      </c>
      <c r="N2467" s="493" t="str">
        <f t="shared" si="96"/>
        <v>1</v>
      </c>
    </row>
    <row r="2468" spans="1:14" s="493" customFormat="1" x14ac:dyDescent="0.2">
      <c r="A2468" s="484"/>
      <c r="B2468" s="494" t="s">
        <v>1617</v>
      </c>
      <c r="C2468" s="484"/>
      <c r="D2468" s="484" t="s">
        <v>5667</v>
      </c>
      <c r="E2468" s="484" t="s">
        <v>5666</v>
      </c>
      <c r="F2468" s="484" t="s">
        <v>1631</v>
      </c>
      <c r="G2468" s="484"/>
      <c r="H2468" s="484" t="s">
        <v>1047</v>
      </c>
      <c r="I2468" s="484">
        <v>36</v>
      </c>
      <c r="J2468" s="484">
        <v>1</v>
      </c>
      <c r="K2468" s="484">
        <v>25</v>
      </c>
      <c r="L2468" s="495">
        <v>23</v>
      </c>
      <c r="M2468" s="496" t="str">
        <f t="shared" si="95"/>
        <v>T8</v>
      </c>
      <c r="N2468" s="493" t="str">
        <f t="shared" si="96"/>
        <v>1</v>
      </c>
    </row>
    <row r="2469" spans="1:14" s="493" customFormat="1" x14ac:dyDescent="0.2">
      <c r="A2469" s="484"/>
      <c r="B2469" s="494" t="s">
        <v>1617</v>
      </c>
      <c r="C2469" s="484"/>
      <c r="D2469" s="484" t="s">
        <v>5668</v>
      </c>
      <c r="E2469" s="484" t="s">
        <v>5666</v>
      </c>
      <c r="F2469" s="484" t="s">
        <v>1633</v>
      </c>
      <c r="G2469" s="484"/>
      <c r="H2469" s="484" t="s">
        <v>1047</v>
      </c>
      <c r="I2469" s="484">
        <v>36</v>
      </c>
      <c r="J2469" s="484">
        <v>1</v>
      </c>
      <c r="K2469" s="484">
        <v>25</v>
      </c>
      <c r="L2469" s="495">
        <v>24</v>
      </c>
      <c r="M2469" s="496" t="str">
        <f t="shared" si="95"/>
        <v>T8</v>
      </c>
      <c r="N2469" s="493" t="str">
        <f t="shared" si="96"/>
        <v>1</v>
      </c>
    </row>
    <row r="2470" spans="1:14" s="493" customFormat="1" x14ac:dyDescent="0.2">
      <c r="A2470" s="484"/>
      <c r="B2470" s="494" t="s">
        <v>1617</v>
      </c>
      <c r="C2470" s="484"/>
      <c r="D2470" s="484" t="s">
        <v>5669</v>
      </c>
      <c r="E2470" s="484" t="s">
        <v>5666</v>
      </c>
      <c r="F2470" s="484" t="s">
        <v>1635</v>
      </c>
      <c r="G2470" s="484"/>
      <c r="H2470" s="484" t="s">
        <v>1047</v>
      </c>
      <c r="I2470" s="484">
        <v>36</v>
      </c>
      <c r="J2470" s="484">
        <v>1</v>
      </c>
      <c r="K2470" s="484">
        <v>25</v>
      </c>
      <c r="L2470" s="495">
        <v>23</v>
      </c>
      <c r="M2470" s="496" t="str">
        <f t="shared" si="95"/>
        <v>T8</v>
      </c>
      <c r="N2470" s="493" t="str">
        <f t="shared" si="96"/>
        <v>1</v>
      </c>
    </row>
    <row r="2471" spans="1:14" s="493" customFormat="1" x14ac:dyDescent="0.2">
      <c r="A2471" s="484"/>
      <c r="B2471" s="494" t="s">
        <v>1617</v>
      </c>
      <c r="C2471" s="484"/>
      <c r="D2471" s="484" t="s">
        <v>5670</v>
      </c>
      <c r="E2471" s="484" t="s">
        <v>5666</v>
      </c>
      <c r="F2471" s="484" t="s">
        <v>1637</v>
      </c>
      <c r="G2471" s="484"/>
      <c r="H2471" s="484" t="s">
        <v>1047</v>
      </c>
      <c r="I2471" s="484">
        <v>36</v>
      </c>
      <c r="J2471" s="484">
        <v>1</v>
      </c>
      <c r="K2471" s="484">
        <v>25</v>
      </c>
      <c r="L2471" s="495">
        <v>22</v>
      </c>
      <c r="M2471" s="496" t="str">
        <f t="shared" si="95"/>
        <v>T8</v>
      </c>
      <c r="N2471" s="493" t="str">
        <f t="shared" si="96"/>
        <v>1</v>
      </c>
    </row>
    <row r="2472" spans="1:14" s="493" customFormat="1" x14ac:dyDescent="0.2">
      <c r="A2472" s="484"/>
      <c r="B2472" s="494" t="s">
        <v>1617</v>
      </c>
      <c r="C2472" s="484"/>
      <c r="D2472" s="484" t="s">
        <v>5671</v>
      </c>
      <c r="E2472" s="484" t="s">
        <v>5666</v>
      </c>
      <c r="F2472" s="484" t="s">
        <v>5623</v>
      </c>
      <c r="G2472" s="484"/>
      <c r="H2472" s="484" t="s">
        <v>1047</v>
      </c>
      <c r="I2472" s="484">
        <v>36</v>
      </c>
      <c r="J2472" s="484">
        <v>1</v>
      </c>
      <c r="K2472" s="484">
        <v>25</v>
      </c>
      <c r="L2472" s="495">
        <v>22</v>
      </c>
      <c r="M2472" s="496" t="str">
        <f t="shared" si="95"/>
        <v>T8</v>
      </c>
      <c r="N2472" s="493" t="str">
        <f t="shared" si="96"/>
        <v>1</v>
      </c>
    </row>
    <row r="2473" spans="1:14" s="493" customFormat="1" x14ac:dyDescent="0.2">
      <c r="A2473" s="484"/>
      <c r="B2473" s="494" t="s">
        <v>1617</v>
      </c>
      <c r="C2473" s="484"/>
      <c r="D2473" s="484" t="s">
        <v>5672</v>
      </c>
      <c r="E2473" s="484" t="s">
        <v>5666</v>
      </c>
      <c r="F2473" s="484" t="s">
        <v>1643</v>
      </c>
      <c r="G2473" s="484"/>
      <c r="H2473" s="484" t="s">
        <v>1047</v>
      </c>
      <c r="I2473" s="484">
        <v>36</v>
      </c>
      <c r="J2473" s="484">
        <v>1</v>
      </c>
      <c r="K2473" s="484">
        <v>25</v>
      </c>
      <c r="L2473" s="495">
        <v>22</v>
      </c>
      <c r="M2473" s="496" t="str">
        <f t="shared" si="95"/>
        <v>T8</v>
      </c>
      <c r="N2473" s="493" t="str">
        <f t="shared" si="96"/>
        <v>1</v>
      </c>
    </row>
    <row r="2474" spans="1:14" s="493" customFormat="1" x14ac:dyDescent="0.2">
      <c r="A2474" s="484"/>
      <c r="B2474" s="494" t="s">
        <v>1617</v>
      </c>
      <c r="C2474" s="484"/>
      <c r="D2474" s="484" t="s">
        <v>5673</v>
      </c>
      <c r="E2474" s="484" t="s">
        <v>5666</v>
      </c>
      <c r="F2474" s="484" t="s">
        <v>1645</v>
      </c>
      <c r="G2474" s="484"/>
      <c r="H2474" s="484" t="s">
        <v>1047</v>
      </c>
      <c r="I2474" s="484">
        <v>36</v>
      </c>
      <c r="J2474" s="484">
        <v>1</v>
      </c>
      <c r="K2474" s="484">
        <v>25</v>
      </c>
      <c r="L2474" s="495">
        <v>22</v>
      </c>
      <c r="M2474" s="496" t="str">
        <f t="shared" si="95"/>
        <v>T8</v>
      </c>
      <c r="N2474" s="493" t="str">
        <f t="shared" si="96"/>
        <v>1</v>
      </c>
    </row>
    <row r="2475" spans="1:14" s="493" customFormat="1" x14ac:dyDescent="0.2">
      <c r="A2475" s="484"/>
      <c r="B2475" s="494" t="s">
        <v>1617</v>
      </c>
      <c r="C2475" s="484"/>
      <c r="D2475" s="484" t="s">
        <v>5674</v>
      </c>
      <c r="E2475" s="484" t="s">
        <v>5666</v>
      </c>
      <c r="F2475" s="484" t="s">
        <v>1592</v>
      </c>
      <c r="G2475" s="484"/>
      <c r="H2475" s="484" t="s">
        <v>1047</v>
      </c>
      <c r="I2475" s="484">
        <v>36</v>
      </c>
      <c r="J2475" s="484">
        <v>1</v>
      </c>
      <c r="K2475" s="484">
        <v>25</v>
      </c>
      <c r="L2475" s="495">
        <v>28</v>
      </c>
      <c r="M2475" s="496" t="str">
        <f t="shared" si="95"/>
        <v>T8</v>
      </c>
      <c r="N2475" s="493" t="str">
        <f t="shared" si="96"/>
        <v>1</v>
      </c>
    </row>
    <row r="2476" spans="1:14" s="493" customFormat="1" x14ac:dyDescent="0.2">
      <c r="A2476" s="484"/>
      <c r="B2476" s="494" t="s">
        <v>1617</v>
      </c>
      <c r="C2476" s="484"/>
      <c r="D2476" s="484" t="s">
        <v>5675</v>
      </c>
      <c r="E2476" s="484" t="s">
        <v>5666</v>
      </c>
      <c r="F2476" s="484" t="s">
        <v>1594</v>
      </c>
      <c r="G2476" s="484"/>
      <c r="H2476" s="484" t="s">
        <v>1047</v>
      </c>
      <c r="I2476" s="484">
        <v>36</v>
      </c>
      <c r="J2476" s="484">
        <v>1</v>
      </c>
      <c r="K2476" s="484">
        <v>25</v>
      </c>
      <c r="L2476" s="495">
        <v>27</v>
      </c>
      <c r="M2476" s="496" t="str">
        <f t="shared" si="95"/>
        <v>T8</v>
      </c>
      <c r="N2476" s="493" t="str">
        <f t="shared" si="96"/>
        <v>1</v>
      </c>
    </row>
    <row r="2477" spans="1:14" s="493" customFormat="1" x14ac:dyDescent="0.2">
      <c r="A2477" s="484"/>
      <c r="B2477" s="494" t="s">
        <v>1617</v>
      </c>
      <c r="C2477" s="484"/>
      <c r="D2477" s="484" t="s">
        <v>5676</v>
      </c>
      <c r="E2477" s="484" t="s">
        <v>5666</v>
      </c>
      <c r="F2477" s="484" t="s">
        <v>5627</v>
      </c>
      <c r="G2477" s="484"/>
      <c r="H2477" s="484" t="s">
        <v>1047</v>
      </c>
      <c r="I2477" s="484">
        <v>36</v>
      </c>
      <c r="J2477" s="484">
        <v>1</v>
      </c>
      <c r="K2477" s="484">
        <v>25</v>
      </c>
      <c r="L2477" s="495">
        <v>24</v>
      </c>
      <c r="M2477" s="496" t="str">
        <f t="shared" si="95"/>
        <v>T8</v>
      </c>
      <c r="N2477" s="493" t="str">
        <f t="shared" si="96"/>
        <v>1</v>
      </c>
    </row>
    <row r="2478" spans="1:14" s="493" customFormat="1" x14ac:dyDescent="0.2">
      <c r="A2478" s="484"/>
      <c r="B2478" s="494" t="s">
        <v>1617</v>
      </c>
      <c r="C2478" s="484"/>
      <c r="D2478" s="484" t="s">
        <v>5677</v>
      </c>
      <c r="E2478" s="484" t="s">
        <v>5666</v>
      </c>
      <c r="F2478" s="484" t="s">
        <v>5678</v>
      </c>
      <c r="G2478" s="484"/>
      <c r="H2478" s="484" t="s">
        <v>1047</v>
      </c>
      <c r="I2478" s="484">
        <v>36</v>
      </c>
      <c r="J2478" s="484">
        <v>1</v>
      </c>
      <c r="K2478" s="484">
        <v>25</v>
      </c>
      <c r="L2478" s="495">
        <v>23</v>
      </c>
      <c r="M2478" s="496" t="str">
        <f t="shared" si="95"/>
        <v>T8</v>
      </c>
      <c r="N2478" s="493" t="str">
        <f t="shared" si="96"/>
        <v>1</v>
      </c>
    </row>
    <row r="2479" spans="1:14" s="493" customFormat="1" x14ac:dyDescent="0.2">
      <c r="A2479" s="484"/>
      <c r="B2479" s="494" t="s">
        <v>1617</v>
      </c>
      <c r="C2479" s="484"/>
      <c r="D2479" s="484" t="s">
        <v>5679</v>
      </c>
      <c r="E2479" s="484" t="s">
        <v>5666</v>
      </c>
      <c r="F2479" s="484" t="s">
        <v>5680</v>
      </c>
      <c r="G2479" s="484"/>
      <c r="H2479" s="484" t="s">
        <v>1047</v>
      </c>
      <c r="I2479" s="484">
        <v>36</v>
      </c>
      <c r="J2479" s="484">
        <v>1</v>
      </c>
      <c r="K2479" s="484">
        <v>25</v>
      </c>
      <c r="L2479" s="495">
        <v>24</v>
      </c>
      <c r="M2479" s="496" t="str">
        <f t="shared" si="95"/>
        <v>T8</v>
      </c>
      <c r="N2479" s="493" t="str">
        <f t="shared" si="96"/>
        <v>1</v>
      </c>
    </row>
    <row r="2480" spans="1:14" s="493" customFormat="1" x14ac:dyDescent="0.2">
      <c r="A2480" s="484"/>
      <c r="B2480" s="494" t="s">
        <v>1617</v>
      </c>
      <c r="C2480" s="484"/>
      <c r="D2480" s="484" t="s">
        <v>5681</v>
      </c>
      <c r="E2480" s="484" t="s">
        <v>5666</v>
      </c>
      <c r="F2480" s="484" t="s">
        <v>5682</v>
      </c>
      <c r="G2480" s="484"/>
      <c r="H2480" s="484" t="s">
        <v>1047</v>
      </c>
      <c r="I2480" s="484">
        <v>36</v>
      </c>
      <c r="J2480" s="484">
        <v>1</v>
      </c>
      <c r="K2480" s="484">
        <v>25</v>
      </c>
      <c r="L2480" s="495">
        <v>22</v>
      </c>
      <c r="M2480" s="496" t="str">
        <f t="shared" si="95"/>
        <v>T8</v>
      </c>
      <c r="N2480" s="493" t="str">
        <f t="shared" si="96"/>
        <v>1</v>
      </c>
    </row>
    <row r="2481" spans="1:14" s="493" customFormat="1" x14ac:dyDescent="0.2">
      <c r="A2481" s="484"/>
      <c r="B2481" s="494" t="s">
        <v>1617</v>
      </c>
      <c r="C2481" s="484"/>
      <c r="D2481" s="484" t="s">
        <v>5683</v>
      </c>
      <c r="E2481" s="484" t="s">
        <v>5666</v>
      </c>
      <c r="F2481" s="484" t="s">
        <v>5684</v>
      </c>
      <c r="G2481" s="484"/>
      <c r="H2481" s="484" t="s">
        <v>1047</v>
      </c>
      <c r="I2481" s="484">
        <v>36</v>
      </c>
      <c r="J2481" s="484">
        <v>1</v>
      </c>
      <c r="K2481" s="484">
        <v>25</v>
      </c>
      <c r="L2481" s="495">
        <v>26</v>
      </c>
      <c r="M2481" s="496" t="str">
        <f t="shared" si="95"/>
        <v>T8</v>
      </c>
      <c r="N2481" s="493" t="str">
        <f t="shared" si="96"/>
        <v>1</v>
      </c>
    </row>
    <row r="2482" spans="1:14" s="493" customFormat="1" x14ac:dyDescent="0.2">
      <c r="A2482" s="484"/>
      <c r="B2482" s="494" t="s">
        <v>1617</v>
      </c>
      <c r="C2482" s="484"/>
      <c r="D2482" s="484" t="s">
        <v>5685</v>
      </c>
      <c r="E2482" s="484" t="s">
        <v>5666</v>
      </c>
      <c r="F2482" s="484" t="s">
        <v>5633</v>
      </c>
      <c r="G2482" s="484"/>
      <c r="H2482" s="484" t="s">
        <v>1047</v>
      </c>
      <c r="I2482" s="484">
        <v>36</v>
      </c>
      <c r="J2482" s="484">
        <v>1</v>
      </c>
      <c r="K2482" s="484">
        <v>25</v>
      </c>
      <c r="L2482" s="495">
        <v>23</v>
      </c>
      <c r="M2482" s="496" t="str">
        <f t="shared" si="95"/>
        <v>T8</v>
      </c>
      <c r="N2482" s="493" t="str">
        <f t="shared" si="96"/>
        <v>1</v>
      </c>
    </row>
    <row r="2483" spans="1:14" s="493" customFormat="1" x14ac:dyDescent="0.2">
      <c r="A2483" s="484"/>
      <c r="B2483" s="494" t="s">
        <v>1617</v>
      </c>
      <c r="C2483" s="484"/>
      <c r="D2483" s="484" t="s">
        <v>5686</v>
      </c>
      <c r="E2483" s="484" t="s">
        <v>5666</v>
      </c>
      <c r="F2483" s="484" t="s">
        <v>1596</v>
      </c>
      <c r="G2483" s="484"/>
      <c r="H2483" s="484" t="s">
        <v>1047</v>
      </c>
      <c r="I2483" s="484">
        <v>36</v>
      </c>
      <c r="J2483" s="484">
        <v>2</v>
      </c>
      <c r="K2483" s="484">
        <v>25</v>
      </c>
      <c r="L2483" s="495">
        <v>46</v>
      </c>
      <c r="M2483" s="496" t="str">
        <f t="shared" si="95"/>
        <v>T8</v>
      </c>
      <c r="N2483" s="493" t="str">
        <f t="shared" si="96"/>
        <v>2</v>
      </c>
    </row>
    <row r="2484" spans="1:14" s="493" customFormat="1" x14ac:dyDescent="0.2">
      <c r="A2484" s="484"/>
      <c r="B2484" s="494" t="s">
        <v>1617</v>
      </c>
      <c r="C2484" s="484"/>
      <c r="D2484" s="484" t="s">
        <v>5687</v>
      </c>
      <c r="E2484" s="484" t="s">
        <v>5666</v>
      </c>
      <c r="F2484" s="484" t="s">
        <v>1656</v>
      </c>
      <c r="G2484" s="484"/>
      <c r="H2484" s="484" t="s">
        <v>1047</v>
      </c>
      <c r="I2484" s="484">
        <v>36</v>
      </c>
      <c r="J2484" s="484">
        <v>2</v>
      </c>
      <c r="K2484" s="484">
        <v>25</v>
      </c>
      <c r="L2484" s="495">
        <v>44</v>
      </c>
      <c r="M2484" s="496" t="str">
        <f t="shared" si="95"/>
        <v>T8</v>
      </c>
      <c r="N2484" s="493" t="str">
        <f t="shared" si="96"/>
        <v>2</v>
      </c>
    </row>
    <row r="2485" spans="1:14" s="493" customFormat="1" x14ac:dyDescent="0.2">
      <c r="A2485" s="484"/>
      <c r="B2485" s="494" t="s">
        <v>1617</v>
      </c>
      <c r="C2485" s="484"/>
      <c r="D2485" s="484" t="s">
        <v>5688</v>
      </c>
      <c r="E2485" s="484" t="s">
        <v>5666</v>
      </c>
      <c r="F2485" s="484" t="s">
        <v>1658</v>
      </c>
      <c r="G2485" s="484"/>
      <c r="H2485" s="484" t="s">
        <v>1047</v>
      </c>
      <c r="I2485" s="484">
        <v>36</v>
      </c>
      <c r="J2485" s="484">
        <v>2</v>
      </c>
      <c r="K2485" s="484">
        <v>25</v>
      </c>
      <c r="L2485" s="495">
        <v>43</v>
      </c>
      <c r="M2485" s="496" t="str">
        <f t="shared" si="95"/>
        <v>T8</v>
      </c>
      <c r="N2485" s="493" t="str">
        <f t="shared" si="96"/>
        <v>2</v>
      </c>
    </row>
    <row r="2486" spans="1:14" s="493" customFormat="1" x14ac:dyDescent="0.2">
      <c r="A2486" s="484"/>
      <c r="B2486" s="494" t="s">
        <v>1617</v>
      </c>
      <c r="C2486" s="484"/>
      <c r="D2486" s="484" t="s">
        <v>5689</v>
      </c>
      <c r="E2486" s="484" t="s">
        <v>5666</v>
      </c>
      <c r="F2486" s="484" t="s">
        <v>1598</v>
      </c>
      <c r="G2486" s="484"/>
      <c r="H2486" s="484" t="s">
        <v>1047</v>
      </c>
      <c r="I2486" s="484">
        <v>36</v>
      </c>
      <c r="J2486" s="484">
        <v>2</v>
      </c>
      <c r="K2486" s="484">
        <v>25</v>
      </c>
      <c r="L2486" s="495">
        <v>48</v>
      </c>
      <c r="M2486" s="496" t="str">
        <f t="shared" si="95"/>
        <v>T8</v>
      </c>
      <c r="N2486" s="493" t="str">
        <f t="shared" si="96"/>
        <v>2</v>
      </c>
    </row>
    <row r="2487" spans="1:14" s="493" customFormat="1" x14ac:dyDescent="0.2">
      <c r="A2487" s="484"/>
      <c r="B2487" s="494" t="s">
        <v>1617</v>
      </c>
      <c r="C2487" s="484"/>
      <c r="D2487" s="484" t="s">
        <v>5690</v>
      </c>
      <c r="E2487" s="484" t="s">
        <v>5666</v>
      </c>
      <c r="F2487" s="484" t="s">
        <v>1600</v>
      </c>
      <c r="G2487" s="484"/>
      <c r="H2487" s="484" t="s">
        <v>1047</v>
      </c>
      <c r="I2487" s="484">
        <v>36</v>
      </c>
      <c r="J2487" s="484">
        <v>2</v>
      </c>
      <c r="K2487" s="484">
        <v>25</v>
      </c>
      <c r="L2487" s="495">
        <v>46</v>
      </c>
      <c r="M2487" s="496" t="str">
        <f t="shared" si="95"/>
        <v>T8</v>
      </c>
      <c r="N2487" s="493" t="str">
        <f t="shared" si="96"/>
        <v>2</v>
      </c>
    </row>
    <row r="2488" spans="1:14" s="493" customFormat="1" x14ac:dyDescent="0.2">
      <c r="A2488" s="484"/>
      <c r="B2488" s="494" t="s">
        <v>1617</v>
      </c>
      <c r="C2488" s="484"/>
      <c r="D2488" s="484" t="s">
        <v>5691</v>
      </c>
      <c r="E2488" s="484" t="s">
        <v>5666</v>
      </c>
      <c r="F2488" s="484" t="s">
        <v>5692</v>
      </c>
      <c r="G2488" s="484"/>
      <c r="H2488" s="484" t="s">
        <v>1685</v>
      </c>
      <c r="I2488" s="484">
        <v>36</v>
      </c>
      <c r="J2488" s="484">
        <v>2</v>
      </c>
      <c r="K2488" s="484">
        <v>25</v>
      </c>
      <c r="L2488" s="495">
        <v>65</v>
      </c>
      <c r="M2488" s="496" t="str">
        <f t="shared" si="95"/>
        <v>T8</v>
      </c>
      <c r="N2488" s="493" t="str">
        <f t="shared" si="96"/>
        <v>2</v>
      </c>
    </row>
    <row r="2489" spans="1:14" s="493" customFormat="1" x14ac:dyDescent="0.2">
      <c r="A2489" s="484"/>
      <c r="B2489" s="494" t="s">
        <v>1617</v>
      </c>
      <c r="C2489" s="484"/>
      <c r="D2489" s="484" t="s">
        <v>5693</v>
      </c>
      <c r="E2489" s="484" t="s">
        <v>5666</v>
      </c>
      <c r="F2489" s="484" t="s">
        <v>5694</v>
      </c>
      <c r="G2489" s="484"/>
      <c r="H2489" s="484" t="s">
        <v>1047</v>
      </c>
      <c r="I2489" s="484">
        <v>36</v>
      </c>
      <c r="J2489" s="484">
        <v>2</v>
      </c>
      <c r="K2489" s="484">
        <v>25</v>
      </c>
      <c r="L2489" s="495">
        <v>46</v>
      </c>
      <c r="M2489" s="496" t="str">
        <f t="shared" si="95"/>
        <v>T8</v>
      </c>
      <c r="N2489" s="493" t="str">
        <f t="shared" si="96"/>
        <v>2</v>
      </c>
    </row>
    <row r="2490" spans="1:14" s="493" customFormat="1" x14ac:dyDescent="0.2">
      <c r="A2490" s="484"/>
      <c r="B2490" s="494" t="s">
        <v>1617</v>
      </c>
      <c r="C2490" s="484"/>
      <c r="D2490" s="484" t="s">
        <v>5695</v>
      </c>
      <c r="E2490" s="484" t="s">
        <v>5666</v>
      </c>
      <c r="F2490" s="484" t="s">
        <v>5696</v>
      </c>
      <c r="G2490" s="484"/>
      <c r="H2490" s="484" t="s">
        <v>1047</v>
      </c>
      <c r="I2490" s="484">
        <v>36</v>
      </c>
      <c r="J2490" s="484">
        <v>2</v>
      </c>
      <c r="K2490" s="484">
        <v>25</v>
      </c>
      <c r="L2490" s="495">
        <v>45</v>
      </c>
      <c r="M2490" s="496" t="str">
        <f t="shared" si="95"/>
        <v>T8</v>
      </c>
      <c r="N2490" s="493" t="str">
        <f t="shared" si="96"/>
        <v>2</v>
      </c>
    </row>
    <row r="2491" spans="1:14" s="493" customFormat="1" x14ac:dyDescent="0.2">
      <c r="A2491" s="484"/>
      <c r="B2491" s="494" t="s">
        <v>1617</v>
      </c>
      <c r="C2491" s="484"/>
      <c r="D2491" s="484" t="s">
        <v>5697</v>
      </c>
      <c r="E2491" s="484" t="s">
        <v>5666</v>
      </c>
      <c r="F2491" s="484" t="s">
        <v>5698</v>
      </c>
      <c r="G2491" s="484"/>
      <c r="H2491" s="484" t="s">
        <v>1047</v>
      </c>
      <c r="I2491" s="484">
        <v>36</v>
      </c>
      <c r="J2491" s="484">
        <v>2</v>
      </c>
      <c r="K2491" s="484">
        <v>25</v>
      </c>
      <c r="L2491" s="495">
        <v>50</v>
      </c>
      <c r="M2491" s="496" t="str">
        <f t="shared" si="95"/>
        <v>T8</v>
      </c>
      <c r="N2491" s="493" t="str">
        <f t="shared" si="96"/>
        <v>2</v>
      </c>
    </row>
    <row r="2492" spans="1:14" s="493" customFormat="1" x14ac:dyDescent="0.2">
      <c r="A2492" s="484"/>
      <c r="B2492" s="494" t="s">
        <v>1617</v>
      </c>
      <c r="C2492" s="484"/>
      <c r="D2492" s="484" t="s">
        <v>5699</v>
      </c>
      <c r="E2492" s="484" t="s">
        <v>5666</v>
      </c>
      <c r="F2492" s="484" t="s">
        <v>5700</v>
      </c>
      <c r="G2492" s="484"/>
      <c r="H2492" s="484" t="s">
        <v>1047</v>
      </c>
      <c r="I2492" s="484">
        <v>36</v>
      </c>
      <c r="J2492" s="484">
        <v>2</v>
      </c>
      <c r="K2492" s="484">
        <v>25</v>
      </c>
      <c r="L2492" s="495">
        <v>42</v>
      </c>
      <c r="M2492" s="496" t="str">
        <f t="shared" si="95"/>
        <v>T8</v>
      </c>
      <c r="N2492" s="493" t="str">
        <f t="shared" si="96"/>
        <v>2</v>
      </c>
    </row>
    <row r="2493" spans="1:14" s="493" customFormat="1" x14ac:dyDescent="0.2">
      <c r="A2493" s="484"/>
      <c r="B2493" s="494" t="s">
        <v>1617</v>
      </c>
      <c r="C2493" s="484"/>
      <c r="D2493" s="484" t="s">
        <v>5701</v>
      </c>
      <c r="E2493" s="484" t="s">
        <v>5666</v>
      </c>
      <c r="F2493" s="484" t="s">
        <v>5702</v>
      </c>
      <c r="G2493" s="484"/>
      <c r="H2493" s="484" t="s">
        <v>1047</v>
      </c>
      <c r="I2493" s="484">
        <v>36</v>
      </c>
      <c r="J2493" s="484">
        <v>2</v>
      </c>
      <c r="K2493" s="484">
        <v>25</v>
      </c>
      <c r="L2493" s="495">
        <v>70</v>
      </c>
      <c r="M2493" s="496" t="str">
        <f t="shared" si="95"/>
        <v>T8</v>
      </c>
      <c r="N2493" s="493" t="str">
        <f t="shared" si="96"/>
        <v>2</v>
      </c>
    </row>
    <row r="2494" spans="1:14" s="493" customFormat="1" x14ac:dyDescent="0.2">
      <c r="A2494" s="484"/>
      <c r="B2494" s="494" t="s">
        <v>1617</v>
      </c>
      <c r="C2494" s="484"/>
      <c r="D2494" s="484" t="s">
        <v>5703</v>
      </c>
      <c r="E2494" s="484" t="s">
        <v>5666</v>
      </c>
      <c r="F2494" s="484" t="s">
        <v>1602</v>
      </c>
      <c r="G2494" s="484"/>
      <c r="H2494" s="484" t="s">
        <v>1047</v>
      </c>
      <c r="I2494" s="484">
        <v>36</v>
      </c>
      <c r="J2494" s="484">
        <v>3</v>
      </c>
      <c r="K2494" s="484">
        <v>25</v>
      </c>
      <c r="L2494" s="495">
        <v>67</v>
      </c>
      <c r="M2494" s="496" t="str">
        <f t="shared" si="95"/>
        <v>T8</v>
      </c>
      <c r="N2494" s="493" t="str">
        <f t="shared" si="96"/>
        <v>3</v>
      </c>
    </row>
    <row r="2495" spans="1:14" s="493" customFormat="1" x14ac:dyDescent="0.2">
      <c r="A2495" s="484"/>
      <c r="B2495" s="494" t="s">
        <v>1617</v>
      </c>
      <c r="C2495" s="484"/>
      <c r="D2495" s="484" t="s">
        <v>5704</v>
      </c>
      <c r="E2495" s="484" t="s">
        <v>5666</v>
      </c>
      <c r="F2495" s="484" t="s">
        <v>1606</v>
      </c>
      <c r="G2495" s="484"/>
      <c r="H2495" s="484" t="s">
        <v>1047</v>
      </c>
      <c r="I2495" s="484">
        <v>36</v>
      </c>
      <c r="J2495" s="484">
        <v>3</v>
      </c>
      <c r="K2495" s="484">
        <v>25</v>
      </c>
      <c r="L2495" s="495">
        <v>66</v>
      </c>
      <c r="M2495" s="496" t="str">
        <f t="shared" si="95"/>
        <v>T8</v>
      </c>
      <c r="N2495" s="493" t="str">
        <f t="shared" si="96"/>
        <v>3</v>
      </c>
    </row>
    <row r="2496" spans="1:14" s="493" customFormat="1" x14ac:dyDescent="0.2">
      <c r="A2496" s="484"/>
      <c r="B2496" s="494" t="s">
        <v>1617</v>
      </c>
      <c r="C2496" s="484"/>
      <c r="D2496" s="484" t="s">
        <v>5705</v>
      </c>
      <c r="E2496" s="484" t="s">
        <v>5666</v>
      </c>
      <c r="F2496" s="484" t="s">
        <v>5656</v>
      </c>
      <c r="G2496" s="484"/>
      <c r="H2496" s="484" t="s">
        <v>1047</v>
      </c>
      <c r="I2496" s="484">
        <v>36</v>
      </c>
      <c r="J2496" s="484">
        <v>3</v>
      </c>
      <c r="K2496" s="484">
        <v>25</v>
      </c>
      <c r="L2496" s="495">
        <v>72</v>
      </c>
      <c r="M2496" s="496" t="str">
        <f t="shared" si="95"/>
        <v>T8</v>
      </c>
      <c r="N2496" s="493" t="str">
        <f t="shared" si="96"/>
        <v>3</v>
      </c>
    </row>
    <row r="2497" spans="1:14" s="493" customFormat="1" x14ac:dyDescent="0.2">
      <c r="A2497" s="484"/>
      <c r="B2497" s="494" t="s">
        <v>1617</v>
      </c>
      <c r="C2497" s="484"/>
      <c r="D2497" s="484" t="s">
        <v>5706</v>
      </c>
      <c r="E2497" s="484" t="s">
        <v>5666</v>
      </c>
      <c r="F2497" s="484" t="s">
        <v>5658</v>
      </c>
      <c r="G2497" s="484"/>
      <c r="H2497" s="484" t="s">
        <v>1047</v>
      </c>
      <c r="I2497" s="484">
        <v>36</v>
      </c>
      <c r="J2497" s="484">
        <v>3</v>
      </c>
      <c r="K2497" s="484">
        <v>25</v>
      </c>
      <c r="L2497" s="495">
        <v>62</v>
      </c>
      <c r="M2497" s="496" t="str">
        <f t="shared" si="95"/>
        <v>T8</v>
      </c>
      <c r="N2497" s="493" t="str">
        <f t="shared" si="96"/>
        <v>3</v>
      </c>
    </row>
    <row r="2498" spans="1:14" s="493" customFormat="1" x14ac:dyDescent="0.2">
      <c r="A2498" s="484"/>
      <c r="B2498" s="494" t="s">
        <v>1617</v>
      </c>
      <c r="C2498" s="484"/>
      <c r="D2498" s="484" t="s">
        <v>5707</v>
      </c>
      <c r="E2498" s="484" t="s">
        <v>5666</v>
      </c>
      <c r="F2498" s="484" t="s">
        <v>1609</v>
      </c>
      <c r="G2498" s="484"/>
      <c r="H2498" s="484" t="s">
        <v>1047</v>
      </c>
      <c r="I2498" s="484">
        <v>36</v>
      </c>
      <c r="J2498" s="484">
        <v>4</v>
      </c>
      <c r="K2498" s="484">
        <v>25</v>
      </c>
      <c r="L2498" s="495">
        <v>87</v>
      </c>
      <c r="M2498" s="496" t="str">
        <f t="shared" si="95"/>
        <v>T8</v>
      </c>
      <c r="N2498" s="493" t="str">
        <f t="shared" si="96"/>
        <v>4</v>
      </c>
    </row>
    <row r="2499" spans="1:14" s="493" customFormat="1" x14ac:dyDescent="0.2">
      <c r="A2499" s="484"/>
      <c r="B2499" s="494" t="s">
        <v>1617</v>
      </c>
      <c r="C2499" s="484"/>
      <c r="D2499" s="484" t="s">
        <v>5708</v>
      </c>
      <c r="E2499" s="484" t="s">
        <v>5666</v>
      </c>
      <c r="F2499" s="484" t="s">
        <v>1678</v>
      </c>
      <c r="G2499" s="484"/>
      <c r="H2499" s="484" t="s">
        <v>1047</v>
      </c>
      <c r="I2499" s="484">
        <v>36</v>
      </c>
      <c r="J2499" s="484">
        <v>4</v>
      </c>
      <c r="K2499" s="484">
        <v>25</v>
      </c>
      <c r="L2499" s="495">
        <v>86</v>
      </c>
      <c r="M2499" s="496" t="str">
        <f t="shared" si="95"/>
        <v>T8</v>
      </c>
      <c r="N2499" s="493" t="str">
        <f t="shared" si="96"/>
        <v>4</v>
      </c>
    </row>
    <row r="2500" spans="1:14" s="493" customFormat="1" x14ac:dyDescent="0.2">
      <c r="A2500" s="484"/>
      <c r="B2500" s="494" t="s">
        <v>1617</v>
      </c>
      <c r="C2500" s="484"/>
      <c r="D2500" s="484" t="s">
        <v>5709</v>
      </c>
      <c r="E2500" s="484" t="s">
        <v>5666</v>
      </c>
      <c r="F2500" s="484" t="s">
        <v>5662</v>
      </c>
      <c r="G2500" s="484"/>
      <c r="H2500" s="484" t="s">
        <v>1047</v>
      </c>
      <c r="I2500" s="484">
        <v>36</v>
      </c>
      <c r="J2500" s="484">
        <v>4</v>
      </c>
      <c r="K2500" s="484">
        <v>25</v>
      </c>
      <c r="L2500" s="495">
        <v>89</v>
      </c>
      <c r="M2500" s="496" t="str">
        <f t="shared" si="95"/>
        <v>T8</v>
      </c>
      <c r="N2500" s="493" t="str">
        <f t="shared" si="96"/>
        <v>4</v>
      </c>
    </row>
    <row r="2501" spans="1:14" s="493" customFormat="1" x14ac:dyDescent="0.2">
      <c r="A2501" s="484"/>
      <c r="B2501" s="494" t="s">
        <v>1617</v>
      </c>
      <c r="C2501" s="484"/>
      <c r="D2501" s="484" t="s">
        <v>5710</v>
      </c>
      <c r="E2501" s="484" t="s">
        <v>5666</v>
      </c>
      <c r="F2501" s="484" t="s">
        <v>5664</v>
      </c>
      <c r="G2501" s="484"/>
      <c r="H2501" s="484" t="s">
        <v>1047</v>
      </c>
      <c r="I2501" s="484">
        <v>36</v>
      </c>
      <c r="J2501" s="484">
        <v>4</v>
      </c>
      <c r="K2501" s="484">
        <v>25</v>
      </c>
      <c r="L2501" s="495">
        <v>84</v>
      </c>
      <c r="M2501" s="496" t="str">
        <f t="shared" si="95"/>
        <v>T8</v>
      </c>
      <c r="N2501" s="493" t="str">
        <f t="shared" si="96"/>
        <v>4</v>
      </c>
    </row>
    <row r="2502" spans="1:14" s="493" customFormat="1" x14ac:dyDescent="0.2">
      <c r="A2502" s="484"/>
      <c r="B2502" s="494" t="s">
        <v>1617</v>
      </c>
      <c r="C2502" s="484"/>
      <c r="D2502" s="484" t="s">
        <v>5711</v>
      </c>
      <c r="E2502" s="484" t="s">
        <v>5666</v>
      </c>
      <c r="F2502" s="484" t="s">
        <v>5712</v>
      </c>
      <c r="G2502" s="484"/>
      <c r="H2502" s="484" t="s">
        <v>1047</v>
      </c>
      <c r="I2502" s="484">
        <v>36</v>
      </c>
      <c r="J2502" s="484">
        <v>6</v>
      </c>
      <c r="K2502" s="484">
        <v>25</v>
      </c>
      <c r="L2502" s="495">
        <v>134</v>
      </c>
      <c r="M2502" s="496" t="str">
        <f t="shared" si="95"/>
        <v>T8</v>
      </c>
      <c r="N2502" s="493" t="str">
        <f t="shared" si="96"/>
        <v>6</v>
      </c>
    </row>
    <row r="2503" spans="1:14" s="493" customFormat="1" x14ac:dyDescent="0.2">
      <c r="A2503" s="484"/>
      <c r="B2503" s="494" t="s">
        <v>1617</v>
      </c>
      <c r="C2503" s="484" t="s">
        <v>1587</v>
      </c>
      <c r="D2503" s="484" t="s">
        <v>5713</v>
      </c>
      <c r="E2503" s="484" t="s">
        <v>1589</v>
      </c>
      <c r="F2503" s="484" t="s">
        <v>1590</v>
      </c>
      <c r="G2503" s="484"/>
      <c r="H2503" s="484" t="s">
        <v>1047</v>
      </c>
      <c r="I2503" s="484">
        <v>48</v>
      </c>
      <c r="J2503" s="484">
        <v>1</v>
      </c>
      <c r="K2503" s="484">
        <v>32</v>
      </c>
      <c r="L2503" s="495">
        <v>31</v>
      </c>
      <c r="M2503" s="496" t="str">
        <f t="shared" si="95"/>
        <v>T8</v>
      </c>
      <c r="N2503" s="493" t="str">
        <f t="shared" si="96"/>
        <v>1</v>
      </c>
    </row>
    <row r="2504" spans="1:14" s="493" customFormat="1" x14ac:dyDescent="0.2">
      <c r="A2504" s="484"/>
      <c r="B2504" s="494" t="s">
        <v>1617</v>
      </c>
      <c r="C2504" s="484" t="s">
        <v>1587</v>
      </c>
      <c r="D2504" s="484" t="s">
        <v>5714</v>
      </c>
      <c r="E2504" s="484" t="s">
        <v>1589</v>
      </c>
      <c r="F2504" s="484" t="s">
        <v>1631</v>
      </c>
      <c r="G2504" s="484"/>
      <c r="H2504" s="484" t="s">
        <v>1047</v>
      </c>
      <c r="I2504" s="484">
        <v>48</v>
      </c>
      <c r="J2504" s="484">
        <v>1</v>
      </c>
      <c r="K2504" s="484">
        <v>32</v>
      </c>
      <c r="L2504" s="495">
        <v>30</v>
      </c>
      <c r="M2504" s="496" t="str">
        <f t="shared" si="95"/>
        <v>T8</v>
      </c>
      <c r="N2504" s="493" t="str">
        <f t="shared" si="96"/>
        <v>1</v>
      </c>
    </row>
    <row r="2505" spans="1:14" s="493" customFormat="1" x14ac:dyDescent="0.2">
      <c r="A2505" s="484"/>
      <c r="B2505" s="494" t="s">
        <v>1617</v>
      </c>
      <c r="C2505" s="484" t="s">
        <v>1587</v>
      </c>
      <c r="D2505" s="484" t="s">
        <v>5715</v>
      </c>
      <c r="E2505" s="484" t="s">
        <v>1589</v>
      </c>
      <c r="F2505" s="484" t="s">
        <v>1633</v>
      </c>
      <c r="G2505" s="484"/>
      <c r="H2505" s="484" t="s">
        <v>1047</v>
      </c>
      <c r="I2505" s="484">
        <v>48</v>
      </c>
      <c r="J2505" s="484">
        <v>1</v>
      </c>
      <c r="K2505" s="484">
        <v>32</v>
      </c>
      <c r="L2505" s="495">
        <v>33</v>
      </c>
      <c r="M2505" s="496" t="str">
        <f t="shared" si="95"/>
        <v>T8</v>
      </c>
      <c r="N2505" s="493" t="str">
        <f t="shared" si="96"/>
        <v>1</v>
      </c>
    </row>
    <row r="2506" spans="1:14" s="493" customFormat="1" x14ac:dyDescent="0.2">
      <c r="A2506" s="484"/>
      <c r="B2506" s="494" t="s">
        <v>1617</v>
      </c>
      <c r="C2506" s="484" t="s">
        <v>1587</v>
      </c>
      <c r="D2506" s="484" t="s">
        <v>5716</v>
      </c>
      <c r="E2506" s="484" t="s">
        <v>1589</v>
      </c>
      <c r="F2506" s="484" t="s">
        <v>1635</v>
      </c>
      <c r="G2506" s="484"/>
      <c r="H2506" s="484" t="s">
        <v>1047</v>
      </c>
      <c r="I2506" s="484">
        <v>48</v>
      </c>
      <c r="J2506" s="484">
        <v>1</v>
      </c>
      <c r="K2506" s="484">
        <v>32</v>
      </c>
      <c r="L2506" s="495">
        <v>26</v>
      </c>
      <c r="M2506" s="496" t="str">
        <f t="shared" si="95"/>
        <v>T8</v>
      </c>
      <c r="N2506" s="493" t="str">
        <f t="shared" si="96"/>
        <v>1</v>
      </c>
    </row>
    <row r="2507" spans="1:14" s="493" customFormat="1" x14ac:dyDescent="0.2">
      <c r="A2507" s="484"/>
      <c r="B2507" s="494" t="s">
        <v>1617</v>
      </c>
      <c r="C2507" s="484" t="s">
        <v>1587</v>
      </c>
      <c r="D2507" s="484" t="s">
        <v>5717</v>
      </c>
      <c r="E2507" s="484" t="s">
        <v>1589</v>
      </c>
      <c r="F2507" s="484" t="s">
        <v>1637</v>
      </c>
      <c r="G2507" s="484"/>
      <c r="H2507" s="484" t="s">
        <v>1047</v>
      </c>
      <c r="I2507" s="484">
        <v>48</v>
      </c>
      <c r="J2507" s="484">
        <v>1</v>
      </c>
      <c r="K2507" s="484">
        <v>32</v>
      </c>
      <c r="L2507" s="495">
        <v>30</v>
      </c>
      <c r="M2507" s="496" t="str">
        <f t="shared" si="95"/>
        <v>T8</v>
      </c>
      <c r="N2507" s="493" t="str">
        <f t="shared" si="96"/>
        <v>1</v>
      </c>
    </row>
    <row r="2508" spans="1:14" s="493" customFormat="1" x14ac:dyDescent="0.2">
      <c r="A2508" s="484"/>
      <c r="B2508" s="494" t="s">
        <v>1617</v>
      </c>
      <c r="C2508" s="484" t="s">
        <v>1587</v>
      </c>
      <c r="D2508" s="484" t="s">
        <v>5718</v>
      </c>
      <c r="E2508" s="484" t="s">
        <v>1589</v>
      </c>
      <c r="F2508" s="484" t="s">
        <v>1639</v>
      </c>
      <c r="G2508" s="484"/>
      <c r="H2508" s="484" t="s">
        <v>1047</v>
      </c>
      <c r="I2508" s="484">
        <v>48</v>
      </c>
      <c r="J2508" s="484">
        <v>1</v>
      </c>
      <c r="K2508" s="484">
        <v>32</v>
      </c>
      <c r="L2508" s="495">
        <v>31</v>
      </c>
      <c r="M2508" s="496" t="str">
        <f t="shared" si="95"/>
        <v>T8</v>
      </c>
      <c r="N2508" s="493" t="str">
        <f t="shared" si="96"/>
        <v>1</v>
      </c>
    </row>
    <row r="2509" spans="1:14" s="493" customFormat="1" x14ac:dyDescent="0.2">
      <c r="A2509" s="484"/>
      <c r="B2509" s="494" t="s">
        <v>1617</v>
      </c>
      <c r="C2509" s="484" t="s">
        <v>1587</v>
      </c>
      <c r="D2509" s="484" t="s">
        <v>5719</v>
      </c>
      <c r="E2509" s="484" t="s">
        <v>1589</v>
      </c>
      <c r="F2509" s="484" t="s">
        <v>5623</v>
      </c>
      <c r="G2509" s="484"/>
      <c r="H2509" s="484" t="s">
        <v>1047</v>
      </c>
      <c r="I2509" s="484">
        <v>48</v>
      </c>
      <c r="J2509" s="484">
        <v>1</v>
      </c>
      <c r="K2509" s="484">
        <v>32</v>
      </c>
      <c r="L2509" s="495">
        <v>26</v>
      </c>
      <c r="M2509" s="496" t="str">
        <f t="shared" si="95"/>
        <v>T8</v>
      </c>
      <c r="N2509" s="493" t="str">
        <f t="shared" si="96"/>
        <v>1</v>
      </c>
    </row>
    <row r="2510" spans="1:14" s="493" customFormat="1" x14ac:dyDescent="0.2">
      <c r="A2510" s="484"/>
      <c r="B2510" s="494" t="s">
        <v>1617</v>
      </c>
      <c r="C2510" s="484" t="s">
        <v>1587</v>
      </c>
      <c r="D2510" s="484" t="s">
        <v>5720</v>
      </c>
      <c r="E2510" s="484" t="s">
        <v>1589</v>
      </c>
      <c r="F2510" s="484" t="s">
        <v>1643</v>
      </c>
      <c r="G2510" s="484"/>
      <c r="H2510" s="484" t="s">
        <v>1047</v>
      </c>
      <c r="I2510" s="484">
        <v>48</v>
      </c>
      <c r="J2510" s="484">
        <v>1</v>
      </c>
      <c r="K2510" s="484">
        <v>32</v>
      </c>
      <c r="L2510" s="495">
        <v>28</v>
      </c>
      <c r="M2510" s="496" t="str">
        <f t="shared" si="95"/>
        <v>T8</v>
      </c>
      <c r="N2510" s="493" t="str">
        <f t="shared" si="96"/>
        <v>1</v>
      </c>
    </row>
    <row r="2511" spans="1:14" s="493" customFormat="1" x14ac:dyDescent="0.2">
      <c r="A2511" s="484"/>
      <c r="B2511" s="494" t="s">
        <v>1617</v>
      </c>
      <c r="C2511" s="484" t="s">
        <v>1587</v>
      </c>
      <c r="D2511" s="484" t="s">
        <v>5721</v>
      </c>
      <c r="E2511" s="484" t="s">
        <v>1589</v>
      </c>
      <c r="F2511" s="484" t="s">
        <v>1645</v>
      </c>
      <c r="G2511" s="484"/>
      <c r="H2511" s="484" t="s">
        <v>1047</v>
      </c>
      <c r="I2511" s="484">
        <v>48</v>
      </c>
      <c r="J2511" s="484">
        <v>1</v>
      </c>
      <c r="K2511" s="484">
        <v>32</v>
      </c>
      <c r="L2511" s="495">
        <v>26</v>
      </c>
      <c r="M2511" s="496" t="str">
        <f t="shared" si="95"/>
        <v>T8</v>
      </c>
      <c r="N2511" s="493" t="str">
        <f t="shared" si="96"/>
        <v>1</v>
      </c>
    </row>
    <row r="2512" spans="1:14" s="493" customFormat="1" x14ac:dyDescent="0.2">
      <c r="A2512" s="484"/>
      <c r="B2512" s="494" t="s">
        <v>1617</v>
      </c>
      <c r="C2512" s="484" t="s">
        <v>1587</v>
      </c>
      <c r="D2512" s="484" t="s">
        <v>5722</v>
      </c>
      <c r="E2512" s="484" t="s">
        <v>1589</v>
      </c>
      <c r="F2512" s="484" t="s">
        <v>1592</v>
      </c>
      <c r="G2512" s="484"/>
      <c r="H2512" s="484" t="s">
        <v>1047</v>
      </c>
      <c r="I2512" s="484">
        <v>48</v>
      </c>
      <c r="J2512" s="484">
        <v>1</v>
      </c>
      <c r="K2512" s="484">
        <v>32</v>
      </c>
      <c r="L2512" s="495">
        <v>36</v>
      </c>
      <c r="M2512" s="496" t="str">
        <f t="shared" si="95"/>
        <v>T8</v>
      </c>
      <c r="N2512" s="493" t="str">
        <f t="shared" si="96"/>
        <v>1</v>
      </c>
    </row>
    <row r="2513" spans="1:14" s="493" customFormat="1" x14ac:dyDescent="0.2">
      <c r="A2513" s="484"/>
      <c r="B2513" s="494" t="s">
        <v>1617</v>
      </c>
      <c r="C2513" s="484" t="s">
        <v>1587</v>
      </c>
      <c r="D2513" s="484" t="s">
        <v>5723</v>
      </c>
      <c r="E2513" s="484" t="s">
        <v>1589</v>
      </c>
      <c r="F2513" s="484" t="s">
        <v>1627</v>
      </c>
      <c r="G2513" s="484"/>
      <c r="H2513" s="484" t="s">
        <v>1047</v>
      </c>
      <c r="I2513" s="484">
        <v>48</v>
      </c>
      <c r="J2513" s="484">
        <v>1</v>
      </c>
      <c r="K2513" s="484">
        <v>32</v>
      </c>
      <c r="L2513" s="495">
        <v>25</v>
      </c>
      <c r="M2513" s="496" t="str">
        <f t="shared" si="95"/>
        <v>T8</v>
      </c>
      <c r="N2513" s="493" t="str">
        <f t="shared" si="96"/>
        <v>1</v>
      </c>
    </row>
    <row r="2514" spans="1:14" s="493" customFormat="1" x14ac:dyDescent="0.2">
      <c r="A2514" s="484"/>
      <c r="B2514" s="494" t="s">
        <v>1617</v>
      </c>
      <c r="C2514" s="484" t="s">
        <v>1587</v>
      </c>
      <c r="D2514" s="484" t="s">
        <v>5724</v>
      </c>
      <c r="E2514" s="484" t="s">
        <v>1589</v>
      </c>
      <c r="F2514" s="484" t="s">
        <v>5725</v>
      </c>
      <c r="G2514" s="484"/>
      <c r="H2514" s="484" t="s">
        <v>1685</v>
      </c>
      <c r="I2514" s="484">
        <v>48</v>
      </c>
      <c r="J2514" s="484">
        <v>1</v>
      </c>
      <c r="K2514" s="484">
        <v>32</v>
      </c>
      <c r="L2514" s="495">
        <v>35</v>
      </c>
      <c r="M2514" s="496" t="str">
        <f t="shared" si="95"/>
        <v>T8</v>
      </c>
      <c r="N2514" s="493" t="str">
        <f t="shared" si="96"/>
        <v>1</v>
      </c>
    </row>
    <row r="2515" spans="1:14" s="493" customFormat="1" x14ac:dyDescent="0.2">
      <c r="A2515" s="484"/>
      <c r="B2515" s="494" t="s">
        <v>1617</v>
      </c>
      <c r="C2515" s="484" t="s">
        <v>1587</v>
      </c>
      <c r="D2515" s="484" t="s">
        <v>5726</v>
      </c>
      <c r="E2515" s="484" t="s">
        <v>1589</v>
      </c>
      <c r="F2515" s="484" t="s">
        <v>5627</v>
      </c>
      <c r="G2515" s="484"/>
      <c r="H2515" s="484" t="s">
        <v>1047</v>
      </c>
      <c r="I2515" s="484">
        <v>48</v>
      </c>
      <c r="J2515" s="484">
        <v>1</v>
      </c>
      <c r="K2515" s="484">
        <v>32</v>
      </c>
      <c r="L2515" s="495">
        <v>32</v>
      </c>
      <c r="M2515" s="496" t="str">
        <f t="shared" si="95"/>
        <v>T8</v>
      </c>
      <c r="N2515" s="493" t="str">
        <f t="shared" si="96"/>
        <v>1</v>
      </c>
    </row>
    <row r="2516" spans="1:14" s="493" customFormat="1" x14ac:dyDescent="0.2">
      <c r="A2516" s="484"/>
      <c r="B2516" s="494" t="s">
        <v>1617</v>
      </c>
      <c r="C2516" s="484" t="s">
        <v>1587</v>
      </c>
      <c r="D2516" s="484" t="s">
        <v>5727</v>
      </c>
      <c r="E2516" s="484" t="s">
        <v>1589</v>
      </c>
      <c r="F2516" s="484" t="s">
        <v>5678</v>
      </c>
      <c r="G2516" s="484"/>
      <c r="H2516" s="484" t="s">
        <v>1047</v>
      </c>
      <c r="I2516" s="484">
        <v>48</v>
      </c>
      <c r="J2516" s="484">
        <v>1</v>
      </c>
      <c r="K2516" s="484">
        <v>32</v>
      </c>
      <c r="L2516" s="495">
        <v>30</v>
      </c>
      <c r="M2516" s="496" t="str">
        <f t="shared" si="95"/>
        <v>T8</v>
      </c>
      <c r="N2516" s="493" t="str">
        <f t="shared" si="96"/>
        <v>1</v>
      </c>
    </row>
    <row r="2517" spans="1:14" s="493" customFormat="1" x14ac:dyDescent="0.2">
      <c r="A2517" s="484"/>
      <c r="B2517" s="494" t="s">
        <v>1617</v>
      </c>
      <c r="C2517" s="484" t="s">
        <v>1587</v>
      </c>
      <c r="D2517" s="484" t="s">
        <v>5728</v>
      </c>
      <c r="E2517" s="484" t="s">
        <v>1589</v>
      </c>
      <c r="F2517" s="484" t="s">
        <v>5729</v>
      </c>
      <c r="G2517" s="484"/>
      <c r="H2517" s="484" t="s">
        <v>1047</v>
      </c>
      <c r="I2517" s="484">
        <v>48</v>
      </c>
      <c r="J2517" s="484">
        <v>1</v>
      </c>
      <c r="K2517" s="484">
        <v>32</v>
      </c>
      <c r="L2517" s="495">
        <v>39</v>
      </c>
      <c r="M2517" s="496" t="str">
        <f t="shared" si="95"/>
        <v>T8</v>
      </c>
      <c r="N2517" s="493" t="str">
        <f t="shared" si="96"/>
        <v>1</v>
      </c>
    </row>
    <row r="2518" spans="1:14" s="493" customFormat="1" x14ac:dyDescent="0.2">
      <c r="A2518" s="484"/>
      <c r="B2518" s="494" t="s">
        <v>1617</v>
      </c>
      <c r="C2518" s="484" t="s">
        <v>1587</v>
      </c>
      <c r="D2518" s="484" t="s">
        <v>5730</v>
      </c>
      <c r="E2518" s="484" t="s">
        <v>1589</v>
      </c>
      <c r="F2518" s="484" t="s">
        <v>5731</v>
      </c>
      <c r="G2518" s="484"/>
      <c r="H2518" s="484" t="s">
        <v>1047</v>
      </c>
      <c r="I2518" s="484">
        <v>48</v>
      </c>
      <c r="J2518" s="484">
        <v>1</v>
      </c>
      <c r="K2518" s="484">
        <v>32</v>
      </c>
      <c r="L2518" s="495">
        <v>27</v>
      </c>
      <c r="M2518" s="496" t="str">
        <f t="shared" si="95"/>
        <v>T8</v>
      </c>
      <c r="N2518" s="493" t="str">
        <f t="shared" si="96"/>
        <v>1</v>
      </c>
    </row>
    <row r="2519" spans="1:14" s="493" customFormat="1" x14ac:dyDescent="0.2">
      <c r="A2519" s="484"/>
      <c r="B2519" s="494" t="s">
        <v>1617</v>
      </c>
      <c r="C2519" s="484" t="s">
        <v>1587</v>
      </c>
      <c r="D2519" s="484" t="s">
        <v>5732</v>
      </c>
      <c r="E2519" s="484" t="s">
        <v>1589</v>
      </c>
      <c r="F2519" s="484" t="s">
        <v>5680</v>
      </c>
      <c r="G2519" s="484"/>
      <c r="H2519" s="484" t="s">
        <v>1047</v>
      </c>
      <c r="I2519" s="484">
        <v>48</v>
      </c>
      <c r="J2519" s="484">
        <v>1</v>
      </c>
      <c r="K2519" s="484">
        <v>32</v>
      </c>
      <c r="L2519" s="495">
        <v>31</v>
      </c>
      <c r="M2519" s="496" t="str">
        <f t="shared" si="95"/>
        <v>T8</v>
      </c>
      <c r="N2519" s="493" t="str">
        <f t="shared" si="96"/>
        <v>1</v>
      </c>
    </row>
    <row r="2520" spans="1:14" s="493" customFormat="1" x14ac:dyDescent="0.2">
      <c r="A2520" s="484"/>
      <c r="B2520" s="494" t="s">
        <v>1617</v>
      </c>
      <c r="C2520" s="484" t="s">
        <v>1587</v>
      </c>
      <c r="D2520" s="484" t="s">
        <v>5733</v>
      </c>
      <c r="E2520" s="484" t="s">
        <v>1589</v>
      </c>
      <c r="F2520" s="484" t="s">
        <v>5734</v>
      </c>
      <c r="G2520" s="484"/>
      <c r="H2520" s="484" t="s">
        <v>1047</v>
      </c>
      <c r="I2520" s="484">
        <v>48</v>
      </c>
      <c r="J2520" s="484">
        <v>1</v>
      </c>
      <c r="K2520" s="484">
        <v>32</v>
      </c>
      <c r="L2520" s="495">
        <v>33</v>
      </c>
      <c r="M2520" s="496" t="str">
        <f t="shared" si="95"/>
        <v>T8</v>
      </c>
      <c r="N2520" s="493" t="str">
        <f t="shared" si="96"/>
        <v>1</v>
      </c>
    </row>
    <row r="2521" spans="1:14" s="493" customFormat="1" x14ac:dyDescent="0.2">
      <c r="A2521" s="484"/>
      <c r="B2521" s="494" t="s">
        <v>1617</v>
      </c>
      <c r="C2521" s="484" t="s">
        <v>1587</v>
      </c>
      <c r="D2521" s="484" t="s">
        <v>5735</v>
      </c>
      <c r="E2521" s="484" t="s">
        <v>1589</v>
      </c>
      <c r="F2521" s="484" t="s">
        <v>5736</v>
      </c>
      <c r="G2521" s="484"/>
      <c r="H2521" s="484" t="s">
        <v>1047</v>
      </c>
      <c r="I2521" s="484">
        <v>48</v>
      </c>
      <c r="J2521" s="484">
        <v>1</v>
      </c>
      <c r="K2521" s="484">
        <v>32</v>
      </c>
      <c r="L2521" s="495">
        <v>25</v>
      </c>
      <c r="M2521" s="496" t="str">
        <f t="shared" si="95"/>
        <v>T8</v>
      </c>
      <c r="N2521" s="493" t="str">
        <f t="shared" si="96"/>
        <v>1</v>
      </c>
    </row>
    <row r="2522" spans="1:14" s="493" customFormat="1" x14ac:dyDescent="0.2">
      <c r="A2522" s="484"/>
      <c r="B2522" s="494" t="s">
        <v>1617</v>
      </c>
      <c r="C2522" s="484" t="s">
        <v>1587</v>
      </c>
      <c r="D2522" s="484" t="s">
        <v>5737</v>
      </c>
      <c r="E2522" s="484" t="s">
        <v>1589</v>
      </c>
      <c r="F2522" s="484" t="s">
        <v>5682</v>
      </c>
      <c r="G2522" s="484"/>
      <c r="H2522" s="484" t="s">
        <v>1047</v>
      </c>
      <c r="I2522" s="484">
        <v>48</v>
      </c>
      <c r="J2522" s="484">
        <v>1</v>
      </c>
      <c r="K2522" s="484">
        <v>32</v>
      </c>
      <c r="L2522" s="495">
        <v>30</v>
      </c>
      <c r="M2522" s="496" t="str">
        <f t="shared" si="95"/>
        <v>T8</v>
      </c>
      <c r="N2522" s="493" t="str">
        <f t="shared" si="96"/>
        <v>1</v>
      </c>
    </row>
    <row r="2523" spans="1:14" s="493" customFormat="1" x14ac:dyDescent="0.2">
      <c r="A2523" s="484"/>
      <c r="B2523" s="494" t="s">
        <v>1617</v>
      </c>
      <c r="C2523" s="484" t="s">
        <v>1587</v>
      </c>
      <c r="D2523" s="484" t="s">
        <v>5738</v>
      </c>
      <c r="E2523" s="484" t="s">
        <v>1589</v>
      </c>
      <c r="F2523" s="484" t="s">
        <v>5739</v>
      </c>
      <c r="G2523" s="484"/>
      <c r="H2523" s="484" t="s">
        <v>1047</v>
      </c>
      <c r="I2523" s="484">
        <v>48</v>
      </c>
      <c r="J2523" s="484">
        <v>1</v>
      </c>
      <c r="K2523" s="484">
        <v>32</v>
      </c>
      <c r="L2523" s="495">
        <v>26</v>
      </c>
      <c r="M2523" s="496" t="str">
        <f t="shared" si="95"/>
        <v>T8</v>
      </c>
      <c r="N2523" s="493" t="str">
        <f t="shared" si="96"/>
        <v>1</v>
      </c>
    </row>
    <row r="2524" spans="1:14" s="493" customFormat="1" x14ac:dyDescent="0.2">
      <c r="A2524" s="484"/>
      <c r="B2524" s="494" t="s">
        <v>1617</v>
      </c>
      <c r="C2524" s="484" t="s">
        <v>1587</v>
      </c>
      <c r="D2524" s="484" t="s">
        <v>5740</v>
      </c>
      <c r="E2524" s="484" t="s">
        <v>1589</v>
      </c>
      <c r="F2524" s="484" t="s">
        <v>5684</v>
      </c>
      <c r="G2524" s="484"/>
      <c r="H2524" s="484" t="s">
        <v>1047</v>
      </c>
      <c r="I2524" s="484">
        <v>48</v>
      </c>
      <c r="J2524" s="484">
        <v>1</v>
      </c>
      <c r="K2524" s="484">
        <v>32</v>
      </c>
      <c r="L2524" s="495">
        <v>39</v>
      </c>
      <c r="M2524" s="496" t="str">
        <f t="shared" si="95"/>
        <v>T8</v>
      </c>
      <c r="N2524" s="493" t="str">
        <f t="shared" si="96"/>
        <v>1</v>
      </c>
    </row>
    <row r="2525" spans="1:14" s="493" customFormat="1" x14ac:dyDescent="0.2">
      <c r="A2525" s="484"/>
      <c r="B2525" s="494" t="s">
        <v>1617</v>
      </c>
      <c r="C2525" s="484" t="s">
        <v>1587</v>
      </c>
      <c r="D2525" s="484" t="s">
        <v>5741</v>
      </c>
      <c r="E2525" s="484" t="s">
        <v>1589</v>
      </c>
      <c r="F2525" s="484" t="s">
        <v>5633</v>
      </c>
      <c r="G2525" s="484"/>
      <c r="H2525" s="484" t="s">
        <v>1047</v>
      </c>
      <c r="I2525" s="484">
        <v>48</v>
      </c>
      <c r="J2525" s="484">
        <v>1</v>
      </c>
      <c r="K2525" s="484">
        <v>32</v>
      </c>
      <c r="L2525" s="495">
        <v>27</v>
      </c>
      <c r="M2525" s="496" t="str">
        <f t="shared" si="95"/>
        <v>T8</v>
      </c>
      <c r="N2525" s="493" t="str">
        <f t="shared" si="96"/>
        <v>1</v>
      </c>
    </row>
    <row r="2526" spans="1:14" s="493" customFormat="1" x14ac:dyDescent="0.2">
      <c r="A2526" s="484"/>
      <c r="B2526" s="494" t="s">
        <v>1617</v>
      </c>
      <c r="C2526" s="484" t="s">
        <v>1587</v>
      </c>
      <c r="D2526" s="484" t="s">
        <v>5742</v>
      </c>
      <c r="E2526" s="484" t="s">
        <v>5743</v>
      </c>
      <c r="F2526" s="484" t="s">
        <v>1590</v>
      </c>
      <c r="G2526" s="484"/>
      <c r="H2526" s="484" t="s">
        <v>1047</v>
      </c>
      <c r="I2526" s="484">
        <v>48</v>
      </c>
      <c r="J2526" s="484">
        <v>1</v>
      </c>
      <c r="K2526" s="484">
        <v>30</v>
      </c>
      <c r="L2526" s="495">
        <v>28</v>
      </c>
      <c r="M2526" s="496" t="str">
        <f t="shared" si="95"/>
        <v>T8</v>
      </c>
      <c r="N2526" s="493" t="str">
        <f t="shared" si="96"/>
        <v>1</v>
      </c>
    </row>
    <row r="2527" spans="1:14" s="493" customFormat="1" x14ac:dyDescent="0.2">
      <c r="A2527" s="484"/>
      <c r="B2527" s="494" t="s">
        <v>1617</v>
      </c>
      <c r="C2527" s="484" t="s">
        <v>1587</v>
      </c>
      <c r="D2527" s="484" t="s">
        <v>5744</v>
      </c>
      <c r="E2527" s="484" t="s">
        <v>5743</v>
      </c>
      <c r="F2527" s="484" t="s">
        <v>1631</v>
      </c>
      <c r="G2527" s="484"/>
      <c r="H2527" s="484" t="s">
        <v>1047</v>
      </c>
      <c r="I2527" s="484">
        <v>48</v>
      </c>
      <c r="J2527" s="484">
        <v>1</v>
      </c>
      <c r="K2527" s="484">
        <v>30</v>
      </c>
      <c r="L2527" s="495">
        <v>27</v>
      </c>
      <c r="M2527" s="496" t="str">
        <f t="shared" si="95"/>
        <v>T8</v>
      </c>
      <c r="N2527" s="493" t="str">
        <f t="shared" si="96"/>
        <v>1</v>
      </c>
    </row>
    <row r="2528" spans="1:14" s="493" customFormat="1" x14ac:dyDescent="0.2">
      <c r="A2528" s="484"/>
      <c r="B2528" s="494" t="s">
        <v>1617</v>
      </c>
      <c r="C2528" s="484" t="s">
        <v>1587</v>
      </c>
      <c r="D2528" s="484" t="s">
        <v>5745</v>
      </c>
      <c r="E2528" s="484" t="s">
        <v>5743</v>
      </c>
      <c r="F2528" s="484" t="s">
        <v>1633</v>
      </c>
      <c r="G2528" s="484"/>
      <c r="H2528" s="484" t="s">
        <v>1047</v>
      </c>
      <c r="I2528" s="484">
        <v>48</v>
      </c>
      <c r="J2528" s="484">
        <v>1</v>
      </c>
      <c r="K2528" s="484">
        <v>30</v>
      </c>
      <c r="L2528" s="495">
        <v>36</v>
      </c>
      <c r="M2528" s="496" t="str">
        <f t="shared" ref="M2528:M2591" si="97">B2528</f>
        <v>T8</v>
      </c>
      <c r="N2528" s="493" t="str">
        <f t="shared" ref="N2528:N2591" si="98">MID(D2528,3,1)</f>
        <v>1</v>
      </c>
    </row>
    <row r="2529" spans="1:14" s="493" customFormat="1" x14ac:dyDescent="0.2">
      <c r="A2529" s="484"/>
      <c r="B2529" s="494" t="s">
        <v>1617</v>
      </c>
      <c r="C2529" s="484" t="s">
        <v>1587</v>
      </c>
      <c r="D2529" s="484" t="s">
        <v>5746</v>
      </c>
      <c r="E2529" s="484" t="s">
        <v>5743</v>
      </c>
      <c r="F2529" s="484" t="s">
        <v>1635</v>
      </c>
      <c r="G2529" s="484"/>
      <c r="H2529" s="484" t="s">
        <v>1047</v>
      </c>
      <c r="I2529" s="484">
        <v>48</v>
      </c>
      <c r="J2529" s="484">
        <v>1</v>
      </c>
      <c r="K2529" s="484">
        <v>30</v>
      </c>
      <c r="L2529" s="495">
        <v>24</v>
      </c>
      <c r="M2529" s="496" t="str">
        <f t="shared" si="97"/>
        <v>T8</v>
      </c>
      <c r="N2529" s="493" t="str">
        <f t="shared" si="98"/>
        <v>1</v>
      </c>
    </row>
    <row r="2530" spans="1:14" s="493" customFormat="1" x14ac:dyDescent="0.2">
      <c r="A2530" s="484"/>
      <c r="B2530" s="494" t="s">
        <v>1617</v>
      </c>
      <c r="C2530" s="484" t="s">
        <v>1587</v>
      </c>
      <c r="D2530" s="484" t="s">
        <v>5747</v>
      </c>
      <c r="E2530" s="484" t="s">
        <v>5743</v>
      </c>
      <c r="F2530" s="484" t="s">
        <v>1637</v>
      </c>
      <c r="G2530" s="484"/>
      <c r="H2530" s="484" t="s">
        <v>1047</v>
      </c>
      <c r="I2530" s="484">
        <v>48</v>
      </c>
      <c r="J2530" s="484">
        <v>1</v>
      </c>
      <c r="K2530" s="484">
        <v>30</v>
      </c>
      <c r="L2530" s="495">
        <v>27</v>
      </c>
      <c r="M2530" s="496" t="str">
        <f t="shared" si="97"/>
        <v>T8</v>
      </c>
      <c r="N2530" s="493" t="str">
        <f t="shared" si="98"/>
        <v>1</v>
      </c>
    </row>
    <row r="2531" spans="1:14" s="493" customFormat="1" x14ac:dyDescent="0.2">
      <c r="A2531" s="484"/>
      <c r="B2531" s="494" t="s">
        <v>1617</v>
      </c>
      <c r="C2531" s="484" t="s">
        <v>1587</v>
      </c>
      <c r="D2531" s="484" t="s">
        <v>5748</v>
      </c>
      <c r="E2531" s="484" t="s">
        <v>5743</v>
      </c>
      <c r="F2531" s="484" t="s">
        <v>1639</v>
      </c>
      <c r="G2531" s="484"/>
      <c r="H2531" s="484" t="s">
        <v>1047</v>
      </c>
      <c r="I2531" s="484">
        <v>48</v>
      </c>
      <c r="J2531" s="484">
        <v>1</v>
      </c>
      <c r="K2531" s="484">
        <v>30</v>
      </c>
      <c r="L2531" s="495">
        <v>36</v>
      </c>
      <c r="M2531" s="496" t="str">
        <f t="shared" si="97"/>
        <v>T8</v>
      </c>
      <c r="N2531" s="493" t="str">
        <f t="shared" si="98"/>
        <v>1</v>
      </c>
    </row>
    <row r="2532" spans="1:14" s="493" customFormat="1" x14ac:dyDescent="0.2">
      <c r="A2532" s="484"/>
      <c r="B2532" s="494" t="s">
        <v>1617</v>
      </c>
      <c r="C2532" s="484" t="s">
        <v>1587</v>
      </c>
      <c r="D2532" s="484" t="s">
        <v>5749</v>
      </c>
      <c r="E2532" s="484" t="s">
        <v>5743</v>
      </c>
      <c r="F2532" s="484" t="s">
        <v>5623</v>
      </c>
      <c r="G2532" s="484"/>
      <c r="H2532" s="484" t="s">
        <v>1047</v>
      </c>
      <c r="I2532" s="484">
        <v>48</v>
      </c>
      <c r="J2532" s="484">
        <v>1</v>
      </c>
      <c r="K2532" s="484">
        <v>30</v>
      </c>
      <c r="L2532" s="495">
        <v>24</v>
      </c>
      <c r="M2532" s="496" t="str">
        <f t="shared" si="97"/>
        <v>T8</v>
      </c>
      <c r="N2532" s="493" t="str">
        <f t="shared" si="98"/>
        <v>1</v>
      </c>
    </row>
    <row r="2533" spans="1:14" s="493" customFormat="1" x14ac:dyDescent="0.2">
      <c r="A2533" s="484"/>
      <c r="B2533" s="494" t="s">
        <v>1617</v>
      </c>
      <c r="C2533" s="484" t="s">
        <v>1587</v>
      </c>
      <c r="D2533" s="484" t="s">
        <v>5750</v>
      </c>
      <c r="E2533" s="484" t="s">
        <v>5743</v>
      </c>
      <c r="F2533" s="484" t="s">
        <v>1643</v>
      </c>
      <c r="G2533" s="484"/>
      <c r="H2533" s="484" t="s">
        <v>1047</v>
      </c>
      <c r="I2533" s="484">
        <v>48</v>
      </c>
      <c r="J2533" s="484">
        <v>1</v>
      </c>
      <c r="K2533" s="484">
        <v>30</v>
      </c>
      <c r="L2533" s="495">
        <v>26</v>
      </c>
      <c r="M2533" s="496" t="str">
        <f t="shared" si="97"/>
        <v>T8</v>
      </c>
      <c r="N2533" s="493" t="str">
        <f t="shared" si="98"/>
        <v>1</v>
      </c>
    </row>
    <row r="2534" spans="1:14" s="493" customFormat="1" x14ac:dyDescent="0.2">
      <c r="A2534" s="484"/>
      <c r="B2534" s="494" t="s">
        <v>1617</v>
      </c>
      <c r="C2534" s="484" t="s">
        <v>1587</v>
      </c>
      <c r="D2534" s="484" t="s">
        <v>5751</v>
      </c>
      <c r="E2534" s="484" t="s">
        <v>5743</v>
      </c>
      <c r="F2534" s="484" t="s">
        <v>1645</v>
      </c>
      <c r="G2534" s="484"/>
      <c r="H2534" s="484" t="s">
        <v>1047</v>
      </c>
      <c r="I2534" s="484">
        <v>48</v>
      </c>
      <c r="J2534" s="484">
        <v>1</v>
      </c>
      <c r="K2534" s="484">
        <v>30</v>
      </c>
      <c r="L2534" s="495">
        <v>23</v>
      </c>
      <c r="M2534" s="496" t="str">
        <f t="shared" si="97"/>
        <v>T8</v>
      </c>
      <c r="N2534" s="493" t="str">
        <f t="shared" si="98"/>
        <v>1</v>
      </c>
    </row>
    <row r="2535" spans="1:14" s="493" customFormat="1" x14ac:dyDescent="0.2">
      <c r="A2535" s="484"/>
      <c r="B2535" s="494" t="s">
        <v>1617</v>
      </c>
      <c r="C2535" s="484" t="s">
        <v>1587</v>
      </c>
      <c r="D2535" s="484" t="s">
        <v>5752</v>
      </c>
      <c r="E2535" s="484" t="s">
        <v>5743</v>
      </c>
      <c r="F2535" s="484" t="s">
        <v>1592</v>
      </c>
      <c r="G2535" s="484"/>
      <c r="H2535" s="484" t="s">
        <v>1047</v>
      </c>
      <c r="I2535" s="484">
        <v>48</v>
      </c>
      <c r="J2535" s="484">
        <v>1</v>
      </c>
      <c r="K2535" s="484">
        <v>30</v>
      </c>
      <c r="L2535" s="495">
        <v>37</v>
      </c>
      <c r="M2535" s="496" t="str">
        <f t="shared" si="97"/>
        <v>T8</v>
      </c>
      <c r="N2535" s="493" t="str">
        <f t="shared" si="98"/>
        <v>1</v>
      </c>
    </row>
    <row r="2536" spans="1:14" s="493" customFormat="1" x14ac:dyDescent="0.2">
      <c r="A2536" s="484"/>
      <c r="B2536" s="494" t="s">
        <v>1617</v>
      </c>
      <c r="C2536" s="484" t="s">
        <v>1587</v>
      </c>
      <c r="D2536" s="484" t="s">
        <v>5753</v>
      </c>
      <c r="E2536" s="484" t="s">
        <v>5743</v>
      </c>
      <c r="F2536" s="484" t="s">
        <v>1594</v>
      </c>
      <c r="G2536" s="484"/>
      <c r="H2536" s="484" t="s">
        <v>1047</v>
      </c>
      <c r="I2536" s="484">
        <v>48</v>
      </c>
      <c r="J2536" s="484">
        <v>1</v>
      </c>
      <c r="K2536" s="484">
        <v>30</v>
      </c>
      <c r="L2536" s="495">
        <v>25</v>
      </c>
      <c r="M2536" s="496" t="str">
        <f t="shared" si="97"/>
        <v>T8</v>
      </c>
      <c r="N2536" s="493" t="str">
        <f t="shared" si="98"/>
        <v>1</v>
      </c>
    </row>
    <row r="2537" spans="1:14" s="493" customFormat="1" x14ac:dyDescent="0.2">
      <c r="A2537" s="484"/>
      <c r="B2537" s="494" t="s">
        <v>1617</v>
      </c>
      <c r="C2537" s="484" t="s">
        <v>1587</v>
      </c>
      <c r="D2537" s="484" t="s">
        <v>5754</v>
      </c>
      <c r="E2537" s="484" t="s">
        <v>1589</v>
      </c>
      <c r="F2537" s="484" t="s">
        <v>1596</v>
      </c>
      <c r="G2537" s="484"/>
      <c r="H2537" s="484" t="s">
        <v>1047</v>
      </c>
      <c r="I2537" s="484">
        <v>48</v>
      </c>
      <c r="J2537" s="484">
        <v>2</v>
      </c>
      <c r="K2537" s="484">
        <v>32</v>
      </c>
      <c r="L2537" s="495">
        <v>59</v>
      </c>
      <c r="M2537" s="496" t="str">
        <f t="shared" si="97"/>
        <v>T8</v>
      </c>
      <c r="N2537" s="493" t="str">
        <f t="shared" si="98"/>
        <v>2</v>
      </c>
    </row>
    <row r="2538" spans="1:14" s="493" customFormat="1" x14ac:dyDescent="0.2">
      <c r="A2538" s="484"/>
      <c r="B2538" s="494" t="s">
        <v>1617</v>
      </c>
      <c r="C2538" s="484" t="s">
        <v>1587</v>
      </c>
      <c r="D2538" s="484" t="s">
        <v>5755</v>
      </c>
      <c r="E2538" s="484" t="s">
        <v>1589</v>
      </c>
      <c r="F2538" s="484" t="s">
        <v>1656</v>
      </c>
      <c r="G2538" s="484"/>
      <c r="H2538" s="484" t="s">
        <v>1047</v>
      </c>
      <c r="I2538" s="484">
        <v>48</v>
      </c>
      <c r="J2538" s="484">
        <v>2</v>
      </c>
      <c r="K2538" s="484">
        <v>32</v>
      </c>
      <c r="L2538" s="495">
        <v>56</v>
      </c>
      <c r="M2538" s="496" t="str">
        <f t="shared" si="97"/>
        <v>T8</v>
      </c>
      <c r="N2538" s="493" t="str">
        <f t="shared" si="98"/>
        <v>2</v>
      </c>
    </row>
    <row r="2539" spans="1:14" s="493" customFormat="1" x14ac:dyDescent="0.2">
      <c r="A2539" s="484"/>
      <c r="B2539" s="494" t="s">
        <v>1617</v>
      </c>
      <c r="C2539" s="484" t="s">
        <v>1587</v>
      </c>
      <c r="D2539" s="484" t="s">
        <v>5756</v>
      </c>
      <c r="E2539" s="484" t="s">
        <v>1589</v>
      </c>
      <c r="F2539" s="484" t="s">
        <v>1658</v>
      </c>
      <c r="G2539" s="484"/>
      <c r="H2539" s="484" t="s">
        <v>1047</v>
      </c>
      <c r="I2539" s="484">
        <v>48</v>
      </c>
      <c r="J2539" s="484">
        <v>2</v>
      </c>
      <c r="K2539" s="484">
        <v>32</v>
      </c>
      <c r="L2539" s="495">
        <v>51</v>
      </c>
      <c r="M2539" s="496" t="str">
        <f t="shared" si="97"/>
        <v>T8</v>
      </c>
      <c r="N2539" s="493" t="str">
        <f t="shared" si="98"/>
        <v>2</v>
      </c>
    </row>
    <row r="2540" spans="1:14" s="493" customFormat="1" x14ac:dyDescent="0.2">
      <c r="A2540" s="484"/>
      <c r="B2540" s="494" t="s">
        <v>1617</v>
      </c>
      <c r="C2540" s="484" t="s">
        <v>1587</v>
      </c>
      <c r="D2540" s="484" t="s">
        <v>5757</v>
      </c>
      <c r="E2540" s="484" t="s">
        <v>1589</v>
      </c>
      <c r="F2540" s="484" t="s">
        <v>1598</v>
      </c>
      <c r="G2540" s="484"/>
      <c r="H2540" s="484" t="s">
        <v>1047</v>
      </c>
      <c r="I2540" s="484">
        <v>48</v>
      </c>
      <c r="J2540" s="484">
        <v>2</v>
      </c>
      <c r="K2540" s="484">
        <v>32</v>
      </c>
      <c r="L2540" s="495">
        <v>65</v>
      </c>
      <c r="M2540" s="496" t="str">
        <f t="shared" si="97"/>
        <v>T8</v>
      </c>
      <c r="N2540" s="493" t="str">
        <f t="shared" si="98"/>
        <v>2</v>
      </c>
    </row>
    <row r="2541" spans="1:14" s="493" customFormat="1" x14ac:dyDescent="0.2">
      <c r="A2541" s="484"/>
      <c r="B2541" s="494" t="s">
        <v>1617</v>
      </c>
      <c r="C2541" s="484" t="s">
        <v>1587</v>
      </c>
      <c r="D2541" s="484" t="s">
        <v>5758</v>
      </c>
      <c r="E2541" s="484" t="s">
        <v>1589</v>
      </c>
      <c r="F2541" s="484" t="s">
        <v>1600</v>
      </c>
      <c r="G2541" s="484"/>
      <c r="H2541" s="484" t="s">
        <v>1047</v>
      </c>
      <c r="I2541" s="484">
        <v>48</v>
      </c>
      <c r="J2541" s="484">
        <v>2</v>
      </c>
      <c r="K2541" s="484">
        <v>32</v>
      </c>
      <c r="L2541" s="495">
        <v>52</v>
      </c>
      <c r="M2541" s="496" t="str">
        <f t="shared" si="97"/>
        <v>T8</v>
      </c>
      <c r="N2541" s="493" t="str">
        <f t="shared" si="98"/>
        <v>2</v>
      </c>
    </row>
    <row r="2542" spans="1:14" s="493" customFormat="1" x14ac:dyDescent="0.2">
      <c r="A2542" s="484"/>
      <c r="B2542" s="494" t="s">
        <v>1617</v>
      </c>
      <c r="C2542" s="484" t="s">
        <v>1587</v>
      </c>
      <c r="D2542" s="484" t="s">
        <v>5759</v>
      </c>
      <c r="E2542" s="484" t="s">
        <v>1589</v>
      </c>
      <c r="F2542" s="484" t="s">
        <v>5760</v>
      </c>
      <c r="G2542" s="484"/>
      <c r="H2542" s="484" t="s">
        <v>1047</v>
      </c>
      <c r="I2542" s="484">
        <v>48</v>
      </c>
      <c r="J2542" s="484">
        <v>2</v>
      </c>
      <c r="K2542" s="484">
        <v>32</v>
      </c>
      <c r="L2542" s="495">
        <v>79</v>
      </c>
      <c r="M2542" s="496" t="str">
        <f t="shared" si="97"/>
        <v>T8</v>
      </c>
      <c r="N2542" s="493" t="str">
        <f t="shared" si="98"/>
        <v>2</v>
      </c>
    </row>
    <row r="2543" spans="1:14" s="493" customFormat="1" x14ac:dyDescent="0.2">
      <c r="A2543" s="484"/>
      <c r="B2543" s="494" t="s">
        <v>1617</v>
      </c>
      <c r="C2543" s="484" t="s">
        <v>1587</v>
      </c>
      <c r="D2543" s="484" t="s">
        <v>5761</v>
      </c>
      <c r="E2543" s="484" t="s">
        <v>1589</v>
      </c>
      <c r="F2543" s="484" t="s">
        <v>5692</v>
      </c>
      <c r="G2543" s="484"/>
      <c r="H2543" s="484" t="s">
        <v>1685</v>
      </c>
      <c r="I2543" s="484">
        <v>48</v>
      </c>
      <c r="J2543" s="484">
        <v>2</v>
      </c>
      <c r="K2543" s="484">
        <v>32</v>
      </c>
      <c r="L2543" s="495">
        <v>71</v>
      </c>
      <c r="M2543" s="496" t="str">
        <f t="shared" si="97"/>
        <v>T8</v>
      </c>
      <c r="N2543" s="493" t="str">
        <f t="shared" si="98"/>
        <v>2</v>
      </c>
    </row>
    <row r="2544" spans="1:14" s="493" customFormat="1" x14ac:dyDescent="0.2">
      <c r="A2544" s="484"/>
      <c r="B2544" s="494" t="s">
        <v>1617</v>
      </c>
      <c r="C2544" s="484" t="s">
        <v>1587</v>
      </c>
      <c r="D2544" s="484" t="s">
        <v>5762</v>
      </c>
      <c r="E2544" s="484" t="s">
        <v>1589</v>
      </c>
      <c r="F2544" s="484" t="s">
        <v>5694</v>
      </c>
      <c r="G2544" s="484"/>
      <c r="H2544" s="484" t="s">
        <v>1047</v>
      </c>
      <c r="I2544" s="484">
        <v>48</v>
      </c>
      <c r="J2544" s="484">
        <v>2</v>
      </c>
      <c r="K2544" s="484">
        <v>32</v>
      </c>
      <c r="L2544" s="495">
        <v>60</v>
      </c>
      <c r="M2544" s="496" t="str">
        <f t="shared" si="97"/>
        <v>T8</v>
      </c>
      <c r="N2544" s="493" t="str">
        <f t="shared" si="98"/>
        <v>2</v>
      </c>
    </row>
    <row r="2545" spans="1:14" s="493" customFormat="1" x14ac:dyDescent="0.2">
      <c r="A2545" s="484"/>
      <c r="B2545" s="494" t="s">
        <v>1617</v>
      </c>
      <c r="C2545" s="484" t="s">
        <v>1587</v>
      </c>
      <c r="D2545" s="484" t="s">
        <v>5763</v>
      </c>
      <c r="E2545" s="484" t="s">
        <v>1589</v>
      </c>
      <c r="F2545" s="484" t="s">
        <v>5696</v>
      </c>
      <c r="G2545" s="484"/>
      <c r="H2545" s="484" t="s">
        <v>1047</v>
      </c>
      <c r="I2545" s="484">
        <v>48</v>
      </c>
      <c r="J2545" s="484">
        <v>2</v>
      </c>
      <c r="K2545" s="484">
        <v>32</v>
      </c>
      <c r="L2545" s="495">
        <v>59</v>
      </c>
      <c r="M2545" s="496" t="str">
        <f t="shared" si="97"/>
        <v>T8</v>
      </c>
      <c r="N2545" s="493" t="str">
        <f t="shared" si="98"/>
        <v>2</v>
      </c>
    </row>
    <row r="2546" spans="1:14" s="493" customFormat="1" x14ac:dyDescent="0.2">
      <c r="A2546" s="484"/>
      <c r="B2546" s="494" t="s">
        <v>1617</v>
      </c>
      <c r="C2546" s="484" t="s">
        <v>1587</v>
      </c>
      <c r="D2546" s="484" t="s">
        <v>5764</v>
      </c>
      <c r="E2546" s="484" t="s">
        <v>1589</v>
      </c>
      <c r="F2546" s="484" t="s">
        <v>5765</v>
      </c>
      <c r="G2546" s="484"/>
      <c r="H2546" s="484" t="s">
        <v>1047</v>
      </c>
      <c r="I2546" s="484">
        <v>48</v>
      </c>
      <c r="J2546" s="484">
        <v>2</v>
      </c>
      <c r="K2546" s="484">
        <v>32</v>
      </c>
      <c r="L2546" s="495">
        <v>53</v>
      </c>
      <c r="M2546" s="496" t="str">
        <f t="shared" si="97"/>
        <v>T8</v>
      </c>
      <c r="N2546" s="493" t="str">
        <f t="shared" si="98"/>
        <v>2</v>
      </c>
    </row>
    <row r="2547" spans="1:14" s="493" customFormat="1" x14ac:dyDescent="0.2">
      <c r="A2547" s="484"/>
      <c r="B2547" s="494" t="s">
        <v>1617</v>
      </c>
      <c r="C2547" s="484" t="s">
        <v>1587</v>
      </c>
      <c r="D2547" s="484" t="s">
        <v>5766</v>
      </c>
      <c r="E2547" s="484" t="s">
        <v>1589</v>
      </c>
      <c r="F2547" s="484" t="s">
        <v>5698</v>
      </c>
      <c r="G2547" s="484"/>
      <c r="H2547" s="484" t="s">
        <v>1047</v>
      </c>
      <c r="I2547" s="484">
        <v>48</v>
      </c>
      <c r="J2547" s="484">
        <v>2</v>
      </c>
      <c r="K2547" s="484">
        <v>32</v>
      </c>
      <c r="L2547" s="495">
        <v>70</v>
      </c>
      <c r="M2547" s="496" t="str">
        <f t="shared" si="97"/>
        <v>T8</v>
      </c>
      <c r="N2547" s="493" t="str">
        <f t="shared" si="98"/>
        <v>2</v>
      </c>
    </row>
    <row r="2548" spans="1:14" s="493" customFormat="1" x14ac:dyDescent="0.2">
      <c r="A2548" s="484"/>
      <c r="B2548" s="494" t="s">
        <v>1617</v>
      </c>
      <c r="C2548" s="484" t="s">
        <v>1587</v>
      </c>
      <c r="D2548" s="484" t="s">
        <v>5767</v>
      </c>
      <c r="E2548" s="484" t="s">
        <v>1589</v>
      </c>
      <c r="F2548" s="484" t="s">
        <v>5700</v>
      </c>
      <c r="G2548" s="484"/>
      <c r="H2548" s="484" t="s">
        <v>1047</v>
      </c>
      <c r="I2548" s="484">
        <v>48</v>
      </c>
      <c r="J2548" s="484">
        <v>2</v>
      </c>
      <c r="K2548" s="484">
        <v>32</v>
      </c>
      <c r="L2548" s="495">
        <v>54</v>
      </c>
      <c r="M2548" s="496" t="str">
        <f t="shared" si="97"/>
        <v>T8</v>
      </c>
      <c r="N2548" s="493" t="str">
        <f t="shared" si="98"/>
        <v>2</v>
      </c>
    </row>
    <row r="2549" spans="1:14" s="493" customFormat="1" x14ac:dyDescent="0.2">
      <c r="A2549" s="484"/>
      <c r="B2549" s="494" t="s">
        <v>1617</v>
      </c>
      <c r="C2549" s="484" t="s">
        <v>1587</v>
      </c>
      <c r="D2549" s="484" t="s">
        <v>5768</v>
      </c>
      <c r="E2549" s="484" t="s">
        <v>1589</v>
      </c>
      <c r="F2549" s="484" t="s">
        <v>5702</v>
      </c>
      <c r="G2549" s="484"/>
      <c r="H2549" s="484" t="s">
        <v>1047</v>
      </c>
      <c r="I2549" s="484">
        <v>48</v>
      </c>
      <c r="J2549" s="484">
        <v>2</v>
      </c>
      <c r="K2549" s="484">
        <v>32</v>
      </c>
      <c r="L2549" s="495">
        <v>85</v>
      </c>
      <c r="M2549" s="496" t="str">
        <f t="shared" si="97"/>
        <v>T8</v>
      </c>
      <c r="N2549" s="493" t="str">
        <f t="shared" si="98"/>
        <v>2</v>
      </c>
    </row>
    <row r="2550" spans="1:14" s="493" customFormat="1" x14ac:dyDescent="0.2">
      <c r="A2550" s="484"/>
      <c r="B2550" s="494" t="s">
        <v>1617</v>
      </c>
      <c r="C2550" s="484" t="s">
        <v>1587</v>
      </c>
      <c r="D2550" s="484" t="s">
        <v>5769</v>
      </c>
      <c r="E2550" s="484" t="s">
        <v>5743</v>
      </c>
      <c r="F2550" s="484" t="s">
        <v>1596</v>
      </c>
      <c r="G2550" s="484"/>
      <c r="H2550" s="484" t="s">
        <v>1047</v>
      </c>
      <c r="I2550" s="484">
        <v>48</v>
      </c>
      <c r="J2550" s="484">
        <v>2</v>
      </c>
      <c r="K2550" s="484">
        <v>30</v>
      </c>
      <c r="L2550" s="495">
        <v>53</v>
      </c>
      <c r="M2550" s="496" t="str">
        <f t="shared" si="97"/>
        <v>T8</v>
      </c>
      <c r="N2550" s="493" t="str">
        <f t="shared" si="98"/>
        <v>2</v>
      </c>
    </row>
    <row r="2551" spans="1:14" s="493" customFormat="1" x14ac:dyDescent="0.2">
      <c r="A2551" s="484"/>
      <c r="B2551" s="494" t="s">
        <v>1617</v>
      </c>
      <c r="C2551" s="484" t="s">
        <v>1587</v>
      </c>
      <c r="D2551" s="484" t="s">
        <v>5770</v>
      </c>
      <c r="E2551" s="484" t="s">
        <v>5743</v>
      </c>
      <c r="F2551" s="484" t="s">
        <v>5771</v>
      </c>
      <c r="G2551" s="484"/>
      <c r="H2551" s="484" t="s">
        <v>1047</v>
      </c>
      <c r="I2551" s="484">
        <v>48</v>
      </c>
      <c r="J2551" s="484">
        <v>2</v>
      </c>
      <c r="K2551" s="484">
        <v>30</v>
      </c>
      <c r="L2551" s="495">
        <v>52</v>
      </c>
      <c r="M2551" s="496" t="str">
        <f t="shared" si="97"/>
        <v>T8</v>
      </c>
      <c r="N2551" s="493" t="str">
        <f t="shared" si="98"/>
        <v>2</v>
      </c>
    </row>
    <row r="2552" spans="1:14" s="493" customFormat="1" x14ac:dyDescent="0.2">
      <c r="A2552" s="484"/>
      <c r="B2552" s="494" t="s">
        <v>1617</v>
      </c>
      <c r="C2552" s="484" t="s">
        <v>1587</v>
      </c>
      <c r="D2552" s="484" t="s">
        <v>5772</v>
      </c>
      <c r="E2552" s="484" t="s">
        <v>5743</v>
      </c>
      <c r="F2552" s="484" t="s">
        <v>5773</v>
      </c>
      <c r="G2552" s="484"/>
      <c r="H2552" s="484" t="s">
        <v>1047</v>
      </c>
      <c r="I2552" s="484">
        <v>48</v>
      </c>
      <c r="J2552" s="484">
        <v>2</v>
      </c>
      <c r="K2552" s="484">
        <v>30</v>
      </c>
      <c r="L2552" s="495">
        <v>46</v>
      </c>
      <c r="M2552" s="496" t="str">
        <f t="shared" si="97"/>
        <v>T8</v>
      </c>
      <c r="N2552" s="493" t="str">
        <f t="shared" si="98"/>
        <v>2</v>
      </c>
    </row>
    <row r="2553" spans="1:14" s="493" customFormat="1" x14ac:dyDescent="0.2">
      <c r="A2553" s="484"/>
      <c r="B2553" s="494" t="s">
        <v>1617</v>
      </c>
      <c r="C2553" s="484" t="s">
        <v>1587</v>
      </c>
      <c r="D2553" s="484" t="s">
        <v>5774</v>
      </c>
      <c r="E2553" s="484" t="s">
        <v>5743</v>
      </c>
      <c r="F2553" s="484" t="s">
        <v>1598</v>
      </c>
      <c r="G2553" s="484"/>
      <c r="H2553" s="484" t="s">
        <v>1047</v>
      </c>
      <c r="I2553" s="484">
        <v>48</v>
      </c>
      <c r="J2553" s="484">
        <v>2</v>
      </c>
      <c r="K2553" s="484">
        <v>30</v>
      </c>
      <c r="L2553" s="495">
        <v>72</v>
      </c>
      <c r="M2553" s="496" t="str">
        <f t="shared" si="97"/>
        <v>T8</v>
      </c>
      <c r="N2553" s="493" t="str">
        <f t="shared" si="98"/>
        <v>2</v>
      </c>
    </row>
    <row r="2554" spans="1:14" s="493" customFormat="1" x14ac:dyDescent="0.2">
      <c r="A2554" s="484"/>
      <c r="B2554" s="494" t="s">
        <v>1617</v>
      </c>
      <c r="C2554" s="484" t="s">
        <v>1587</v>
      </c>
      <c r="D2554" s="484" t="s">
        <v>5775</v>
      </c>
      <c r="E2554" s="484" t="s">
        <v>5743</v>
      </c>
      <c r="F2554" s="484" t="s">
        <v>1600</v>
      </c>
      <c r="G2554" s="484"/>
      <c r="H2554" s="484" t="s">
        <v>1047</v>
      </c>
      <c r="I2554" s="484">
        <v>48</v>
      </c>
      <c r="J2554" s="484">
        <v>2</v>
      </c>
      <c r="K2554" s="484">
        <v>30</v>
      </c>
      <c r="L2554" s="495">
        <v>47</v>
      </c>
      <c r="M2554" s="496" t="str">
        <f t="shared" si="97"/>
        <v>T8</v>
      </c>
      <c r="N2554" s="493" t="str">
        <f t="shared" si="98"/>
        <v>2</v>
      </c>
    </row>
    <row r="2555" spans="1:14" s="493" customFormat="1" x14ac:dyDescent="0.2">
      <c r="A2555" s="484"/>
      <c r="B2555" s="494" t="s">
        <v>1617</v>
      </c>
      <c r="C2555" s="484" t="s">
        <v>1587</v>
      </c>
      <c r="D2555" s="484" t="s">
        <v>5776</v>
      </c>
      <c r="E2555" s="484" t="s">
        <v>1589</v>
      </c>
      <c r="F2555" s="484" t="s">
        <v>1602</v>
      </c>
      <c r="G2555" s="484"/>
      <c r="H2555" s="484" t="s">
        <v>1047</v>
      </c>
      <c r="I2555" s="484">
        <v>48</v>
      </c>
      <c r="J2555" s="484">
        <v>3</v>
      </c>
      <c r="K2555" s="484">
        <v>32</v>
      </c>
      <c r="L2555" s="495">
        <v>89</v>
      </c>
      <c r="M2555" s="496" t="str">
        <f t="shared" si="97"/>
        <v>T8</v>
      </c>
      <c r="N2555" s="493" t="str">
        <f t="shared" si="98"/>
        <v>3</v>
      </c>
    </row>
    <row r="2556" spans="1:14" s="493" customFormat="1" x14ac:dyDescent="0.2">
      <c r="A2556" s="484"/>
      <c r="B2556" s="494" t="s">
        <v>1617</v>
      </c>
      <c r="C2556" s="484" t="s">
        <v>1587</v>
      </c>
      <c r="D2556" s="484" t="s">
        <v>5777</v>
      </c>
      <c r="E2556" s="484" t="s">
        <v>1589</v>
      </c>
      <c r="F2556" s="484" t="s">
        <v>5778</v>
      </c>
      <c r="G2556" s="484"/>
      <c r="H2556" s="484" t="s">
        <v>1047</v>
      </c>
      <c r="I2556" s="484">
        <v>48</v>
      </c>
      <c r="J2556" s="484">
        <v>3</v>
      </c>
      <c r="K2556" s="484">
        <v>32</v>
      </c>
      <c r="L2556" s="495">
        <v>90</v>
      </c>
      <c r="M2556" s="496" t="str">
        <f t="shared" si="97"/>
        <v>T8</v>
      </c>
      <c r="N2556" s="493" t="str">
        <f t="shared" si="98"/>
        <v>3</v>
      </c>
    </row>
    <row r="2557" spans="1:14" s="493" customFormat="1" x14ac:dyDescent="0.2">
      <c r="A2557" s="484"/>
      <c r="B2557" s="494" t="s">
        <v>1617</v>
      </c>
      <c r="C2557" s="484" t="s">
        <v>1587</v>
      </c>
      <c r="D2557" s="484" t="s">
        <v>5779</v>
      </c>
      <c r="E2557" s="484" t="s">
        <v>1589</v>
      </c>
      <c r="F2557" s="484" t="s">
        <v>1604</v>
      </c>
      <c r="G2557" s="484"/>
      <c r="H2557" s="484" t="s">
        <v>1047</v>
      </c>
      <c r="I2557" s="484">
        <v>48</v>
      </c>
      <c r="J2557" s="484">
        <v>3</v>
      </c>
      <c r="K2557" s="484">
        <v>32</v>
      </c>
      <c r="L2557" s="495">
        <v>93</v>
      </c>
      <c r="M2557" s="496" t="str">
        <f t="shared" si="97"/>
        <v>T8</v>
      </c>
      <c r="N2557" s="493" t="str">
        <f t="shared" si="98"/>
        <v>3</v>
      </c>
    </row>
    <row r="2558" spans="1:14" s="493" customFormat="1" x14ac:dyDescent="0.2">
      <c r="A2558" s="484"/>
      <c r="B2558" s="494" t="s">
        <v>1617</v>
      </c>
      <c r="C2558" s="484" t="s">
        <v>1587</v>
      </c>
      <c r="D2558" s="484" t="s">
        <v>5780</v>
      </c>
      <c r="E2558" s="484" t="s">
        <v>1589</v>
      </c>
      <c r="F2558" s="484" t="s">
        <v>1606</v>
      </c>
      <c r="G2558" s="484"/>
      <c r="H2558" s="484" t="s">
        <v>1047</v>
      </c>
      <c r="I2558" s="484">
        <v>48</v>
      </c>
      <c r="J2558" s="484">
        <v>3</v>
      </c>
      <c r="K2558" s="484">
        <v>32</v>
      </c>
      <c r="L2558" s="495">
        <v>78</v>
      </c>
      <c r="M2558" s="496" t="str">
        <f t="shared" si="97"/>
        <v>T8</v>
      </c>
      <c r="N2558" s="493" t="str">
        <f t="shared" si="98"/>
        <v>3</v>
      </c>
    </row>
    <row r="2559" spans="1:14" s="493" customFormat="1" x14ac:dyDescent="0.2">
      <c r="A2559" s="484"/>
      <c r="B2559" s="494" t="s">
        <v>1617</v>
      </c>
      <c r="C2559" s="484" t="s">
        <v>1587</v>
      </c>
      <c r="D2559" s="484" t="s">
        <v>5781</v>
      </c>
      <c r="E2559" s="484" t="s">
        <v>1589</v>
      </c>
      <c r="F2559" s="484" t="s">
        <v>5782</v>
      </c>
      <c r="G2559" s="484"/>
      <c r="H2559" s="484" t="s">
        <v>1047</v>
      </c>
      <c r="I2559" s="484">
        <v>48</v>
      </c>
      <c r="J2559" s="484">
        <v>3</v>
      </c>
      <c r="K2559" s="484">
        <v>32</v>
      </c>
      <c r="L2559" s="495">
        <v>112</v>
      </c>
      <c r="M2559" s="496" t="str">
        <f t="shared" si="97"/>
        <v>T8</v>
      </c>
      <c r="N2559" s="493" t="str">
        <f t="shared" si="98"/>
        <v>3</v>
      </c>
    </row>
    <row r="2560" spans="1:14" s="493" customFormat="1" x14ac:dyDescent="0.2">
      <c r="A2560" s="484"/>
      <c r="B2560" s="494" t="s">
        <v>1617</v>
      </c>
      <c r="C2560" s="484" t="s">
        <v>1587</v>
      </c>
      <c r="D2560" s="484" t="s">
        <v>5783</v>
      </c>
      <c r="E2560" s="484" t="s">
        <v>1589</v>
      </c>
      <c r="F2560" s="484" t="s">
        <v>5784</v>
      </c>
      <c r="G2560" s="484"/>
      <c r="H2560" s="484" t="s">
        <v>1685</v>
      </c>
      <c r="I2560" s="484">
        <v>48</v>
      </c>
      <c r="J2560" s="484">
        <v>3</v>
      </c>
      <c r="K2560" s="484">
        <v>32</v>
      </c>
      <c r="L2560" s="495">
        <v>110</v>
      </c>
      <c r="M2560" s="496" t="str">
        <f t="shared" si="97"/>
        <v>T8</v>
      </c>
      <c r="N2560" s="493" t="str">
        <f t="shared" si="98"/>
        <v>3</v>
      </c>
    </row>
    <row r="2561" spans="1:14" s="493" customFormat="1" x14ac:dyDescent="0.2">
      <c r="A2561" s="484"/>
      <c r="B2561" s="494" t="s">
        <v>1617</v>
      </c>
      <c r="C2561" s="484" t="s">
        <v>1587</v>
      </c>
      <c r="D2561" s="484" t="s">
        <v>5785</v>
      </c>
      <c r="E2561" s="484" t="s">
        <v>1589</v>
      </c>
      <c r="F2561" s="484" t="s">
        <v>5656</v>
      </c>
      <c r="G2561" s="484"/>
      <c r="H2561" s="484" t="s">
        <v>1047</v>
      </c>
      <c r="I2561" s="484">
        <v>48</v>
      </c>
      <c r="J2561" s="484">
        <v>3</v>
      </c>
      <c r="K2561" s="484">
        <v>32</v>
      </c>
      <c r="L2561" s="495">
        <v>93</v>
      </c>
      <c r="M2561" s="496" t="str">
        <f t="shared" si="97"/>
        <v>T8</v>
      </c>
      <c r="N2561" s="493" t="str">
        <f t="shared" si="98"/>
        <v>3</v>
      </c>
    </row>
    <row r="2562" spans="1:14" s="493" customFormat="1" x14ac:dyDescent="0.2">
      <c r="A2562" s="484"/>
      <c r="B2562" s="494" t="s">
        <v>1617</v>
      </c>
      <c r="C2562" s="484" t="s">
        <v>1587</v>
      </c>
      <c r="D2562" s="484" t="s">
        <v>5786</v>
      </c>
      <c r="E2562" s="484" t="s">
        <v>1589</v>
      </c>
      <c r="F2562" s="484" t="s">
        <v>5787</v>
      </c>
      <c r="G2562" s="484"/>
      <c r="H2562" s="484" t="s">
        <v>1047</v>
      </c>
      <c r="I2562" s="484">
        <v>48</v>
      </c>
      <c r="J2562" s="484">
        <v>3</v>
      </c>
      <c r="K2562" s="484">
        <v>32</v>
      </c>
      <c r="L2562" s="495">
        <v>92</v>
      </c>
      <c r="M2562" s="496" t="str">
        <f t="shared" si="97"/>
        <v>T8</v>
      </c>
      <c r="N2562" s="493" t="str">
        <f t="shared" si="98"/>
        <v>3</v>
      </c>
    </row>
    <row r="2563" spans="1:14" s="493" customFormat="1" x14ac:dyDescent="0.2">
      <c r="A2563" s="484"/>
      <c r="B2563" s="494" t="s">
        <v>1617</v>
      </c>
      <c r="C2563" s="484" t="s">
        <v>1587</v>
      </c>
      <c r="D2563" s="484" t="s">
        <v>5788</v>
      </c>
      <c r="E2563" s="484" t="s">
        <v>1589</v>
      </c>
      <c r="F2563" s="484" t="s">
        <v>5789</v>
      </c>
      <c r="G2563" s="484"/>
      <c r="H2563" s="484" t="s">
        <v>1047</v>
      </c>
      <c r="I2563" s="484">
        <v>48</v>
      </c>
      <c r="J2563" s="484">
        <v>3</v>
      </c>
      <c r="K2563" s="484">
        <v>32</v>
      </c>
      <c r="L2563" s="495">
        <v>98</v>
      </c>
      <c r="M2563" s="496" t="str">
        <f t="shared" si="97"/>
        <v>T8</v>
      </c>
      <c r="N2563" s="493" t="str">
        <f t="shared" si="98"/>
        <v>3</v>
      </c>
    </row>
    <row r="2564" spans="1:14" s="493" customFormat="1" x14ac:dyDescent="0.2">
      <c r="A2564" s="484"/>
      <c r="B2564" s="494" t="s">
        <v>1617</v>
      </c>
      <c r="C2564" s="484" t="s">
        <v>1587</v>
      </c>
      <c r="D2564" s="484" t="s">
        <v>5790</v>
      </c>
      <c r="E2564" s="484" t="s">
        <v>1589</v>
      </c>
      <c r="F2564" s="484" t="s">
        <v>5658</v>
      </c>
      <c r="G2564" s="484"/>
      <c r="H2564" s="484" t="s">
        <v>1047</v>
      </c>
      <c r="I2564" s="484">
        <v>48</v>
      </c>
      <c r="J2564" s="484">
        <v>3</v>
      </c>
      <c r="K2564" s="484">
        <v>32</v>
      </c>
      <c r="L2564" s="495">
        <v>76</v>
      </c>
      <c r="M2564" s="496" t="str">
        <f t="shared" si="97"/>
        <v>T8</v>
      </c>
      <c r="N2564" s="493" t="str">
        <f t="shared" si="98"/>
        <v>3</v>
      </c>
    </row>
    <row r="2565" spans="1:14" s="493" customFormat="1" x14ac:dyDescent="0.2">
      <c r="A2565" s="484"/>
      <c r="B2565" s="494" t="s">
        <v>1617</v>
      </c>
      <c r="C2565" s="484" t="s">
        <v>1587</v>
      </c>
      <c r="D2565" s="484" t="s">
        <v>5791</v>
      </c>
      <c r="E2565" s="484" t="s">
        <v>5743</v>
      </c>
      <c r="F2565" s="484" t="s">
        <v>1602</v>
      </c>
      <c r="G2565" s="484"/>
      <c r="H2565" s="484" t="s">
        <v>1047</v>
      </c>
      <c r="I2565" s="484">
        <v>48</v>
      </c>
      <c r="J2565" s="484">
        <v>3</v>
      </c>
      <c r="K2565" s="484">
        <v>30</v>
      </c>
      <c r="L2565" s="495">
        <v>78</v>
      </c>
      <c r="M2565" s="496" t="str">
        <f t="shared" si="97"/>
        <v>T8</v>
      </c>
      <c r="N2565" s="493" t="str">
        <f t="shared" si="98"/>
        <v>3</v>
      </c>
    </row>
    <row r="2566" spans="1:14" s="493" customFormat="1" x14ac:dyDescent="0.2">
      <c r="A2566" s="484"/>
      <c r="B2566" s="494" t="s">
        <v>1617</v>
      </c>
      <c r="C2566" s="484" t="s">
        <v>1587</v>
      </c>
      <c r="D2566" s="484" t="s">
        <v>5792</v>
      </c>
      <c r="E2566" s="484" t="s">
        <v>5743</v>
      </c>
      <c r="F2566" s="484" t="s">
        <v>1604</v>
      </c>
      <c r="G2566" s="484"/>
      <c r="H2566" s="484" t="s">
        <v>1047</v>
      </c>
      <c r="I2566" s="484">
        <v>48</v>
      </c>
      <c r="J2566" s="484">
        <v>3</v>
      </c>
      <c r="K2566" s="484">
        <v>30</v>
      </c>
      <c r="L2566" s="495">
        <v>105</v>
      </c>
      <c r="M2566" s="496" t="str">
        <f t="shared" si="97"/>
        <v>T8</v>
      </c>
      <c r="N2566" s="493" t="str">
        <f t="shared" si="98"/>
        <v>3</v>
      </c>
    </row>
    <row r="2567" spans="1:14" s="493" customFormat="1" x14ac:dyDescent="0.2">
      <c r="A2567" s="484"/>
      <c r="B2567" s="494" t="s">
        <v>1617</v>
      </c>
      <c r="C2567" s="484" t="s">
        <v>1587</v>
      </c>
      <c r="D2567" s="484" t="s">
        <v>5793</v>
      </c>
      <c r="E2567" s="484" t="s">
        <v>5743</v>
      </c>
      <c r="F2567" s="484" t="s">
        <v>1606</v>
      </c>
      <c r="G2567" s="484"/>
      <c r="H2567" s="484" t="s">
        <v>1047</v>
      </c>
      <c r="I2567" s="484">
        <v>48</v>
      </c>
      <c r="J2567" s="484">
        <v>3</v>
      </c>
      <c r="K2567" s="484">
        <v>30</v>
      </c>
      <c r="L2567" s="495">
        <v>70</v>
      </c>
      <c r="M2567" s="496" t="str">
        <f t="shared" si="97"/>
        <v>T8</v>
      </c>
      <c r="N2567" s="493" t="str">
        <f t="shared" si="98"/>
        <v>3</v>
      </c>
    </row>
    <row r="2568" spans="1:14" s="493" customFormat="1" x14ac:dyDescent="0.2">
      <c r="A2568" s="484"/>
      <c r="B2568" s="494" t="s">
        <v>1617</v>
      </c>
      <c r="C2568" s="484" t="s">
        <v>1587</v>
      </c>
      <c r="D2568" s="484" t="s">
        <v>5794</v>
      </c>
      <c r="E2568" s="484" t="s">
        <v>1589</v>
      </c>
      <c r="F2568" s="484" t="s">
        <v>1609</v>
      </c>
      <c r="G2568" s="484"/>
      <c r="H2568" s="484" t="s">
        <v>1047</v>
      </c>
      <c r="I2568" s="484">
        <v>48</v>
      </c>
      <c r="J2568" s="484">
        <v>4</v>
      </c>
      <c r="K2568" s="484">
        <v>32</v>
      </c>
      <c r="L2568" s="495">
        <v>112</v>
      </c>
      <c r="M2568" s="496" t="str">
        <f t="shared" si="97"/>
        <v>T8</v>
      </c>
      <c r="N2568" s="493" t="str">
        <f t="shared" si="98"/>
        <v>4</v>
      </c>
    </row>
    <row r="2569" spans="1:14" s="493" customFormat="1" x14ac:dyDescent="0.2">
      <c r="A2569" s="484"/>
      <c r="B2569" s="494" t="s">
        <v>1617</v>
      </c>
      <c r="C2569" s="484" t="s">
        <v>1587</v>
      </c>
      <c r="D2569" s="484" t="s">
        <v>5795</v>
      </c>
      <c r="E2569" s="484" t="s">
        <v>1589</v>
      </c>
      <c r="F2569" s="484" t="s">
        <v>5796</v>
      </c>
      <c r="G2569" s="484"/>
      <c r="H2569" s="484" t="s">
        <v>1047</v>
      </c>
      <c r="I2569" s="484">
        <v>48</v>
      </c>
      <c r="J2569" s="484">
        <v>4</v>
      </c>
      <c r="K2569" s="484">
        <v>32</v>
      </c>
      <c r="L2569" s="495">
        <v>118</v>
      </c>
      <c r="M2569" s="496" t="str">
        <f t="shared" si="97"/>
        <v>T8</v>
      </c>
      <c r="N2569" s="493" t="str">
        <f t="shared" si="98"/>
        <v>4</v>
      </c>
    </row>
    <row r="2570" spans="1:14" s="493" customFormat="1" x14ac:dyDescent="0.2">
      <c r="A2570" s="484"/>
      <c r="B2570" s="494" t="s">
        <v>1617</v>
      </c>
      <c r="C2570" s="484" t="s">
        <v>1587</v>
      </c>
      <c r="D2570" s="484" t="s">
        <v>5797</v>
      </c>
      <c r="E2570" s="484" t="s">
        <v>1589</v>
      </c>
      <c r="F2570" s="484" t="s">
        <v>5798</v>
      </c>
      <c r="G2570" s="484"/>
      <c r="H2570" s="484" t="s">
        <v>1616</v>
      </c>
      <c r="I2570" s="484">
        <v>48</v>
      </c>
      <c r="J2570" s="484">
        <v>4</v>
      </c>
      <c r="K2570" s="484">
        <v>32</v>
      </c>
      <c r="L2570" s="495">
        <v>145</v>
      </c>
      <c r="M2570" s="496" t="str">
        <f t="shared" si="97"/>
        <v>T8</v>
      </c>
      <c r="N2570" s="493" t="str">
        <f t="shared" si="98"/>
        <v>4</v>
      </c>
    </row>
    <row r="2571" spans="1:14" s="493" customFormat="1" x14ac:dyDescent="0.2">
      <c r="A2571" s="484"/>
      <c r="B2571" s="494" t="s">
        <v>1617</v>
      </c>
      <c r="C2571" s="484" t="s">
        <v>1587</v>
      </c>
      <c r="D2571" s="484" t="s">
        <v>5799</v>
      </c>
      <c r="E2571" s="484" t="s">
        <v>1589</v>
      </c>
      <c r="F2571" s="484" t="s">
        <v>1678</v>
      </c>
      <c r="G2571" s="484"/>
      <c r="H2571" s="484" t="s">
        <v>1047</v>
      </c>
      <c r="I2571" s="484">
        <v>48</v>
      </c>
      <c r="J2571" s="484">
        <v>4</v>
      </c>
      <c r="K2571" s="484">
        <v>32</v>
      </c>
      <c r="L2571" s="495">
        <v>102</v>
      </c>
      <c r="M2571" s="496" t="str">
        <f t="shared" si="97"/>
        <v>T8</v>
      </c>
      <c r="N2571" s="493" t="str">
        <f t="shared" si="98"/>
        <v>4</v>
      </c>
    </row>
    <row r="2572" spans="1:14" s="493" customFormat="1" x14ac:dyDescent="0.2">
      <c r="A2572" s="484"/>
      <c r="B2572" s="494" t="s">
        <v>1617</v>
      </c>
      <c r="C2572" s="484" t="s">
        <v>1587</v>
      </c>
      <c r="D2572" s="484" t="s">
        <v>5800</v>
      </c>
      <c r="E2572" s="484" t="s">
        <v>1589</v>
      </c>
      <c r="F2572" s="484" t="s">
        <v>5801</v>
      </c>
      <c r="G2572" s="484"/>
      <c r="H2572" s="484" t="s">
        <v>1047</v>
      </c>
      <c r="I2572" s="484">
        <v>48</v>
      </c>
      <c r="J2572" s="484">
        <v>4</v>
      </c>
      <c r="K2572" s="484">
        <v>32</v>
      </c>
      <c r="L2572" s="495">
        <v>151</v>
      </c>
      <c r="M2572" s="496" t="str">
        <f t="shared" si="97"/>
        <v>T8</v>
      </c>
      <c r="N2572" s="493" t="str">
        <f t="shared" si="98"/>
        <v>4</v>
      </c>
    </row>
    <row r="2573" spans="1:14" s="493" customFormat="1" x14ac:dyDescent="0.2">
      <c r="A2573" s="484"/>
      <c r="B2573" s="494" t="s">
        <v>1617</v>
      </c>
      <c r="C2573" s="484" t="s">
        <v>1587</v>
      </c>
      <c r="D2573" s="484" t="s">
        <v>5802</v>
      </c>
      <c r="E2573" s="484" t="s">
        <v>1589</v>
      </c>
      <c r="F2573" s="484" t="s">
        <v>5803</v>
      </c>
      <c r="G2573" s="484"/>
      <c r="H2573" s="484" t="s">
        <v>1685</v>
      </c>
      <c r="I2573" s="484">
        <v>48</v>
      </c>
      <c r="J2573" s="484">
        <v>4</v>
      </c>
      <c r="K2573" s="484">
        <v>32</v>
      </c>
      <c r="L2573" s="495">
        <v>142</v>
      </c>
      <c r="M2573" s="496" t="str">
        <f t="shared" si="97"/>
        <v>T8</v>
      </c>
      <c r="N2573" s="493" t="str">
        <f t="shared" si="98"/>
        <v>4</v>
      </c>
    </row>
    <row r="2574" spans="1:14" s="493" customFormat="1" x14ac:dyDescent="0.2">
      <c r="A2574" s="484"/>
      <c r="B2574" s="494" t="s">
        <v>1617</v>
      </c>
      <c r="C2574" s="484" t="s">
        <v>1587</v>
      </c>
      <c r="D2574" s="484" t="s">
        <v>5804</v>
      </c>
      <c r="E2574" s="484" t="s">
        <v>1589</v>
      </c>
      <c r="F2574" s="484" t="s">
        <v>5662</v>
      </c>
      <c r="G2574" s="484"/>
      <c r="H2574" s="484" t="s">
        <v>1047</v>
      </c>
      <c r="I2574" s="484">
        <v>48</v>
      </c>
      <c r="J2574" s="484">
        <v>4</v>
      </c>
      <c r="K2574" s="484">
        <v>32</v>
      </c>
      <c r="L2574" s="495">
        <v>118</v>
      </c>
      <c r="M2574" s="496" t="str">
        <f t="shared" si="97"/>
        <v>T8</v>
      </c>
      <c r="N2574" s="493" t="str">
        <f t="shared" si="98"/>
        <v>4</v>
      </c>
    </row>
    <row r="2575" spans="1:14" s="493" customFormat="1" x14ac:dyDescent="0.2">
      <c r="A2575" s="484"/>
      <c r="B2575" s="494" t="s">
        <v>1617</v>
      </c>
      <c r="C2575" s="484" t="s">
        <v>1587</v>
      </c>
      <c r="D2575" s="484" t="s">
        <v>5805</v>
      </c>
      <c r="E2575" s="484" t="s">
        <v>1589</v>
      </c>
      <c r="F2575" s="484" t="s">
        <v>5806</v>
      </c>
      <c r="G2575" s="484"/>
      <c r="H2575" s="484" t="s">
        <v>1047</v>
      </c>
      <c r="I2575" s="484">
        <v>48</v>
      </c>
      <c r="J2575" s="484">
        <v>4</v>
      </c>
      <c r="K2575" s="484">
        <v>32</v>
      </c>
      <c r="L2575" s="495">
        <v>120</v>
      </c>
      <c r="M2575" s="496" t="str">
        <f t="shared" si="97"/>
        <v>T8</v>
      </c>
      <c r="N2575" s="493" t="str">
        <f t="shared" si="98"/>
        <v>4</v>
      </c>
    </row>
    <row r="2576" spans="1:14" s="493" customFormat="1" x14ac:dyDescent="0.2">
      <c r="A2576" s="484"/>
      <c r="B2576" s="494" t="s">
        <v>1617</v>
      </c>
      <c r="C2576" s="484" t="s">
        <v>1587</v>
      </c>
      <c r="D2576" s="484" t="s">
        <v>5807</v>
      </c>
      <c r="E2576" s="484" t="s">
        <v>1589</v>
      </c>
      <c r="F2576" s="484" t="s">
        <v>5664</v>
      </c>
      <c r="G2576" s="484"/>
      <c r="H2576" s="484" t="s">
        <v>1047</v>
      </c>
      <c r="I2576" s="484">
        <v>48</v>
      </c>
      <c r="J2576" s="484">
        <v>4</v>
      </c>
      <c r="K2576" s="484">
        <v>32</v>
      </c>
      <c r="L2576" s="495">
        <v>105</v>
      </c>
      <c r="M2576" s="496" t="str">
        <f t="shared" si="97"/>
        <v>T8</v>
      </c>
      <c r="N2576" s="493" t="str">
        <f t="shared" si="98"/>
        <v>4</v>
      </c>
    </row>
    <row r="2577" spans="1:14" s="493" customFormat="1" x14ac:dyDescent="0.2">
      <c r="A2577" s="484"/>
      <c r="B2577" s="494" t="s">
        <v>1617</v>
      </c>
      <c r="C2577" s="484" t="s">
        <v>1587</v>
      </c>
      <c r="D2577" s="484" t="s">
        <v>5808</v>
      </c>
      <c r="E2577" s="484" t="s">
        <v>5743</v>
      </c>
      <c r="F2577" s="484" t="s">
        <v>1609</v>
      </c>
      <c r="G2577" s="484"/>
      <c r="H2577" s="484" t="s">
        <v>1047</v>
      </c>
      <c r="I2577" s="484">
        <v>48</v>
      </c>
      <c r="J2577" s="484">
        <v>4</v>
      </c>
      <c r="K2577" s="484">
        <v>30</v>
      </c>
      <c r="L2577" s="495">
        <v>105</v>
      </c>
      <c r="M2577" s="496" t="str">
        <f t="shared" si="97"/>
        <v>T8</v>
      </c>
      <c r="N2577" s="493" t="str">
        <f t="shared" si="98"/>
        <v>4</v>
      </c>
    </row>
    <row r="2578" spans="1:14" s="493" customFormat="1" x14ac:dyDescent="0.2">
      <c r="A2578" s="484"/>
      <c r="B2578" s="494" t="s">
        <v>1617</v>
      </c>
      <c r="C2578" s="484" t="s">
        <v>1587</v>
      </c>
      <c r="D2578" s="484" t="s">
        <v>5809</v>
      </c>
      <c r="E2578" s="484" t="s">
        <v>5743</v>
      </c>
      <c r="F2578" s="484" t="s">
        <v>1676</v>
      </c>
      <c r="G2578" s="484"/>
      <c r="H2578" s="484" t="s">
        <v>1047</v>
      </c>
      <c r="I2578" s="484">
        <v>48</v>
      </c>
      <c r="J2578" s="484">
        <v>4</v>
      </c>
      <c r="K2578" s="484">
        <v>30</v>
      </c>
      <c r="L2578" s="495">
        <v>140</v>
      </c>
      <c r="M2578" s="496" t="str">
        <f t="shared" si="97"/>
        <v>T8</v>
      </c>
      <c r="N2578" s="493" t="str">
        <f t="shared" si="98"/>
        <v>4</v>
      </c>
    </row>
    <row r="2579" spans="1:14" s="493" customFormat="1" x14ac:dyDescent="0.2">
      <c r="A2579" s="484"/>
      <c r="B2579" s="494" t="s">
        <v>1617</v>
      </c>
      <c r="C2579" s="484" t="s">
        <v>1587</v>
      </c>
      <c r="D2579" s="484" t="s">
        <v>5810</v>
      </c>
      <c r="E2579" s="484" t="s">
        <v>5743</v>
      </c>
      <c r="F2579" s="484" t="s">
        <v>1678</v>
      </c>
      <c r="G2579" s="484"/>
      <c r="H2579" s="484" t="s">
        <v>1047</v>
      </c>
      <c r="I2579" s="484">
        <v>48</v>
      </c>
      <c r="J2579" s="484">
        <v>4</v>
      </c>
      <c r="K2579" s="484">
        <v>30</v>
      </c>
      <c r="L2579" s="495">
        <v>91</v>
      </c>
      <c r="M2579" s="496" t="str">
        <f t="shared" si="97"/>
        <v>T8</v>
      </c>
      <c r="N2579" s="493" t="str">
        <f t="shared" si="98"/>
        <v>4</v>
      </c>
    </row>
    <row r="2580" spans="1:14" s="493" customFormat="1" x14ac:dyDescent="0.2">
      <c r="A2580" s="484"/>
      <c r="B2580" s="494" t="s">
        <v>1617</v>
      </c>
      <c r="C2580" s="484" t="s">
        <v>1587</v>
      </c>
      <c r="D2580" s="484" t="s">
        <v>5811</v>
      </c>
      <c r="E2580" s="484" t="s">
        <v>1589</v>
      </c>
      <c r="F2580" s="484" t="s">
        <v>5812</v>
      </c>
      <c r="G2580" s="484"/>
      <c r="H2580" s="484" t="s">
        <v>1047</v>
      </c>
      <c r="I2580" s="484">
        <v>48</v>
      </c>
      <c r="J2580" s="484">
        <v>5</v>
      </c>
      <c r="K2580" s="484">
        <v>32</v>
      </c>
      <c r="L2580" s="495">
        <v>148</v>
      </c>
      <c r="M2580" s="496" t="str">
        <f t="shared" si="97"/>
        <v>T8</v>
      </c>
      <c r="N2580" s="493" t="str">
        <f t="shared" si="98"/>
        <v>5</v>
      </c>
    </row>
    <row r="2581" spans="1:14" s="493" customFormat="1" x14ac:dyDescent="0.2">
      <c r="A2581" s="484"/>
      <c r="B2581" s="494" t="s">
        <v>1617</v>
      </c>
      <c r="C2581" s="484" t="s">
        <v>1587</v>
      </c>
      <c r="D2581" s="484" t="s">
        <v>5813</v>
      </c>
      <c r="E2581" s="484" t="s">
        <v>1589</v>
      </c>
      <c r="F2581" s="484" t="s">
        <v>5814</v>
      </c>
      <c r="G2581" s="484"/>
      <c r="H2581" s="484" t="s">
        <v>1047</v>
      </c>
      <c r="I2581" s="484">
        <v>48</v>
      </c>
      <c r="J2581" s="484">
        <v>6</v>
      </c>
      <c r="K2581" s="484">
        <v>32</v>
      </c>
      <c r="L2581" s="495">
        <v>175</v>
      </c>
      <c r="M2581" s="496" t="str">
        <f t="shared" si="97"/>
        <v>T8</v>
      </c>
      <c r="N2581" s="493" t="str">
        <f t="shared" si="98"/>
        <v>6</v>
      </c>
    </row>
    <row r="2582" spans="1:14" s="493" customFormat="1" x14ac:dyDescent="0.2">
      <c r="A2582" s="484"/>
      <c r="B2582" s="494" t="s">
        <v>1617</v>
      </c>
      <c r="C2582" s="484" t="s">
        <v>1587</v>
      </c>
      <c r="D2582" s="484" t="s">
        <v>5815</v>
      </c>
      <c r="E2582" s="484" t="s">
        <v>1589</v>
      </c>
      <c r="F2582" s="484" t="s">
        <v>5712</v>
      </c>
      <c r="G2582" s="484"/>
      <c r="H2582" s="484" t="s">
        <v>1047</v>
      </c>
      <c r="I2582" s="484">
        <v>48</v>
      </c>
      <c r="J2582" s="484">
        <v>6</v>
      </c>
      <c r="K2582" s="484">
        <v>32</v>
      </c>
      <c r="L2582" s="495">
        <v>156</v>
      </c>
      <c r="M2582" s="496" t="str">
        <f t="shared" si="97"/>
        <v>T8</v>
      </c>
      <c r="N2582" s="493" t="str">
        <f t="shared" si="98"/>
        <v>6</v>
      </c>
    </row>
    <row r="2583" spans="1:14" s="493" customFormat="1" x14ac:dyDescent="0.2">
      <c r="A2583" s="484"/>
      <c r="B2583" s="494" t="s">
        <v>1617</v>
      </c>
      <c r="C2583" s="484" t="s">
        <v>1587</v>
      </c>
      <c r="D2583" s="484" t="s">
        <v>5816</v>
      </c>
      <c r="E2583" s="484" t="s">
        <v>1589</v>
      </c>
      <c r="F2583" s="484" t="s">
        <v>5817</v>
      </c>
      <c r="G2583" s="484"/>
      <c r="H2583" s="484" t="s">
        <v>1047</v>
      </c>
      <c r="I2583" s="484">
        <v>48</v>
      </c>
      <c r="J2583" s="484">
        <v>6</v>
      </c>
      <c r="K2583" s="484">
        <v>32</v>
      </c>
      <c r="L2583" s="495">
        <v>182</v>
      </c>
      <c r="M2583" s="496" t="str">
        <f t="shared" si="97"/>
        <v>T8</v>
      </c>
      <c r="N2583" s="493" t="str">
        <f t="shared" si="98"/>
        <v>6</v>
      </c>
    </row>
    <row r="2584" spans="1:14" s="493" customFormat="1" x14ac:dyDescent="0.2">
      <c r="A2584" s="484"/>
      <c r="B2584" s="494" t="s">
        <v>1617</v>
      </c>
      <c r="C2584" s="484" t="s">
        <v>1587</v>
      </c>
      <c r="D2584" s="484" t="s">
        <v>5818</v>
      </c>
      <c r="E2584" s="484" t="s">
        <v>1589</v>
      </c>
      <c r="F2584" s="484" t="s">
        <v>5819</v>
      </c>
      <c r="G2584" s="484"/>
      <c r="H2584" s="484" t="s">
        <v>1047</v>
      </c>
      <c r="I2584" s="484">
        <v>48</v>
      </c>
      <c r="J2584" s="484">
        <v>8</v>
      </c>
      <c r="K2584" s="484">
        <v>32</v>
      </c>
      <c r="L2584" s="495">
        <v>224</v>
      </c>
      <c r="M2584" s="496" t="str">
        <f t="shared" si="97"/>
        <v>T8</v>
      </c>
      <c r="N2584" s="493" t="str">
        <f t="shared" si="98"/>
        <v>8</v>
      </c>
    </row>
    <row r="2585" spans="1:14" s="493" customFormat="1" x14ac:dyDescent="0.2">
      <c r="A2585" s="484"/>
      <c r="B2585" s="494" t="s">
        <v>1617</v>
      </c>
      <c r="C2585" s="484" t="s">
        <v>1587</v>
      </c>
      <c r="D2585" s="484" t="s">
        <v>5820</v>
      </c>
      <c r="E2585" s="484" t="s">
        <v>1589</v>
      </c>
      <c r="F2585" s="484" t="s">
        <v>5821</v>
      </c>
      <c r="G2585" s="484"/>
      <c r="H2585" s="484" t="s">
        <v>1047</v>
      </c>
      <c r="I2585" s="484">
        <v>48</v>
      </c>
      <c r="J2585" s="484">
        <v>8</v>
      </c>
      <c r="K2585" s="484">
        <v>32</v>
      </c>
      <c r="L2585" s="495">
        <v>204</v>
      </c>
      <c r="M2585" s="496" t="str">
        <f t="shared" si="97"/>
        <v>T8</v>
      </c>
      <c r="N2585" s="493" t="str">
        <f t="shared" si="98"/>
        <v>8</v>
      </c>
    </row>
    <row r="2586" spans="1:14" s="493" customFormat="1" x14ac:dyDescent="0.2">
      <c r="A2586" s="484"/>
      <c r="B2586" s="494" t="s">
        <v>1617</v>
      </c>
      <c r="C2586" s="484"/>
      <c r="D2586" s="484" t="s">
        <v>5822</v>
      </c>
      <c r="E2586" s="484" t="s">
        <v>5823</v>
      </c>
      <c r="F2586" s="484" t="s">
        <v>1590</v>
      </c>
      <c r="G2586" s="484"/>
      <c r="H2586" s="484" t="s">
        <v>1047</v>
      </c>
      <c r="I2586" s="484">
        <v>60</v>
      </c>
      <c r="J2586" s="484">
        <v>1</v>
      </c>
      <c r="K2586" s="484">
        <v>40</v>
      </c>
      <c r="L2586" s="495">
        <v>36</v>
      </c>
      <c r="M2586" s="496" t="str">
        <f t="shared" si="97"/>
        <v>T8</v>
      </c>
      <c r="N2586" s="493" t="str">
        <f t="shared" si="98"/>
        <v>1</v>
      </c>
    </row>
    <row r="2587" spans="1:14" s="493" customFormat="1" x14ac:dyDescent="0.2">
      <c r="A2587" s="484"/>
      <c r="B2587" s="494" t="s">
        <v>1617</v>
      </c>
      <c r="C2587" s="484"/>
      <c r="D2587" s="484" t="s">
        <v>5824</v>
      </c>
      <c r="E2587" s="484" t="s">
        <v>5823</v>
      </c>
      <c r="F2587" s="484" t="s">
        <v>1631</v>
      </c>
      <c r="G2587" s="484"/>
      <c r="H2587" s="484" t="s">
        <v>1047</v>
      </c>
      <c r="I2587" s="484">
        <v>60</v>
      </c>
      <c r="J2587" s="484">
        <v>1</v>
      </c>
      <c r="K2587" s="484">
        <v>40</v>
      </c>
      <c r="L2587" s="495">
        <v>36</v>
      </c>
      <c r="M2587" s="496" t="str">
        <f t="shared" si="97"/>
        <v>T8</v>
      </c>
      <c r="N2587" s="493" t="str">
        <f t="shared" si="98"/>
        <v>1</v>
      </c>
    </row>
    <row r="2588" spans="1:14" s="493" customFormat="1" x14ac:dyDescent="0.2">
      <c r="A2588" s="484"/>
      <c r="B2588" s="494" t="s">
        <v>1617</v>
      </c>
      <c r="C2588" s="484"/>
      <c r="D2588" s="484" t="s">
        <v>5825</v>
      </c>
      <c r="E2588" s="484" t="s">
        <v>5823</v>
      </c>
      <c r="F2588" s="484" t="s">
        <v>1637</v>
      </c>
      <c r="G2588" s="484"/>
      <c r="H2588" s="484" t="s">
        <v>1047</v>
      </c>
      <c r="I2588" s="484">
        <v>60</v>
      </c>
      <c r="J2588" s="484">
        <v>1</v>
      </c>
      <c r="K2588" s="484">
        <v>40</v>
      </c>
      <c r="L2588" s="495">
        <v>35</v>
      </c>
      <c r="M2588" s="496" t="str">
        <f t="shared" si="97"/>
        <v>T8</v>
      </c>
      <c r="N2588" s="493" t="str">
        <f t="shared" si="98"/>
        <v>1</v>
      </c>
    </row>
    <row r="2589" spans="1:14" x14ac:dyDescent="0.2">
      <c r="B2589" s="494" t="s">
        <v>1617</v>
      </c>
      <c r="C2589" s="484"/>
      <c r="D2589" s="484" t="s">
        <v>5826</v>
      </c>
      <c r="E2589" s="484" t="s">
        <v>5823</v>
      </c>
      <c r="F2589" s="484" t="s">
        <v>1643</v>
      </c>
      <c r="G2589" s="484"/>
      <c r="H2589" s="484" t="s">
        <v>1047</v>
      </c>
      <c r="I2589" s="484">
        <v>60</v>
      </c>
      <c r="J2589" s="484">
        <v>1</v>
      </c>
      <c r="K2589" s="484">
        <v>40</v>
      </c>
      <c r="L2589" s="495">
        <v>34</v>
      </c>
      <c r="M2589" s="496" t="str">
        <f t="shared" si="97"/>
        <v>T8</v>
      </c>
      <c r="N2589" s="493" t="str">
        <f t="shared" si="98"/>
        <v>1</v>
      </c>
    </row>
    <row r="2590" spans="1:14" x14ac:dyDescent="0.2">
      <c r="B2590" s="494" t="s">
        <v>1617</v>
      </c>
      <c r="C2590" s="484"/>
      <c r="D2590" s="484" t="s">
        <v>5827</v>
      </c>
      <c r="E2590" s="484" t="s">
        <v>5823</v>
      </c>
      <c r="F2590" s="484" t="s">
        <v>1594</v>
      </c>
      <c r="G2590" s="484"/>
      <c r="H2590" s="484" t="s">
        <v>1047</v>
      </c>
      <c r="I2590" s="484">
        <v>60</v>
      </c>
      <c r="J2590" s="484">
        <v>1</v>
      </c>
      <c r="K2590" s="484">
        <v>40</v>
      </c>
      <c r="L2590" s="495">
        <v>43</v>
      </c>
      <c r="M2590" s="496" t="str">
        <f t="shared" si="97"/>
        <v>T8</v>
      </c>
      <c r="N2590" s="493" t="str">
        <f t="shared" si="98"/>
        <v>1</v>
      </c>
    </row>
    <row r="2591" spans="1:14" x14ac:dyDescent="0.2">
      <c r="B2591" s="494" t="s">
        <v>1617</v>
      </c>
      <c r="C2591" s="484"/>
      <c r="D2591" s="484" t="s">
        <v>5828</v>
      </c>
      <c r="E2591" s="484" t="s">
        <v>5829</v>
      </c>
      <c r="F2591" s="484" t="s">
        <v>5627</v>
      </c>
      <c r="G2591" s="484"/>
      <c r="H2591" s="484" t="s">
        <v>1616</v>
      </c>
      <c r="I2591" s="484">
        <v>60</v>
      </c>
      <c r="J2591" s="484">
        <v>1</v>
      </c>
      <c r="K2591" s="484">
        <v>58</v>
      </c>
      <c r="L2591" s="495">
        <v>58</v>
      </c>
      <c r="M2591" s="496" t="str">
        <f t="shared" si="97"/>
        <v>T8</v>
      </c>
      <c r="N2591" s="493" t="str">
        <f t="shared" si="98"/>
        <v>1</v>
      </c>
    </row>
    <row r="2592" spans="1:14" x14ac:dyDescent="0.2">
      <c r="B2592" s="494" t="s">
        <v>1617</v>
      </c>
      <c r="C2592" s="484"/>
      <c r="D2592" s="484" t="s">
        <v>5830</v>
      </c>
      <c r="E2592" s="484" t="s">
        <v>5823</v>
      </c>
      <c r="F2592" s="484" t="s">
        <v>1596</v>
      </c>
      <c r="G2592" s="484"/>
      <c r="H2592" s="484" t="s">
        <v>1047</v>
      </c>
      <c r="I2592" s="484">
        <v>60</v>
      </c>
      <c r="J2592" s="484">
        <v>2</v>
      </c>
      <c r="K2592" s="484">
        <v>40</v>
      </c>
      <c r="L2592" s="495">
        <v>72</v>
      </c>
      <c r="M2592" s="496" t="str">
        <f t="shared" ref="M2592:M2670" si="99">B2592</f>
        <v>T8</v>
      </c>
      <c r="N2592" s="493" t="str">
        <f t="shared" ref="N2592:N2670" si="100">MID(D2592,3,1)</f>
        <v>2</v>
      </c>
    </row>
    <row r="2593" spans="2:14" x14ac:dyDescent="0.2">
      <c r="B2593" s="494" t="s">
        <v>1617</v>
      </c>
      <c r="C2593" s="484"/>
      <c r="D2593" s="484" t="s">
        <v>5831</v>
      </c>
      <c r="E2593" s="484" t="s">
        <v>5823</v>
      </c>
      <c r="F2593" s="484" t="s">
        <v>5832</v>
      </c>
      <c r="G2593" s="484"/>
      <c r="H2593" s="484" t="s">
        <v>1047</v>
      </c>
      <c r="I2593" s="484">
        <v>60</v>
      </c>
      <c r="J2593" s="484">
        <v>2</v>
      </c>
      <c r="K2593" s="484">
        <v>40</v>
      </c>
      <c r="L2593" s="495">
        <v>67</v>
      </c>
      <c r="M2593" s="496" t="str">
        <f t="shared" si="99"/>
        <v>T8</v>
      </c>
      <c r="N2593" s="493" t="str">
        <f t="shared" si="100"/>
        <v>2</v>
      </c>
    </row>
    <row r="2594" spans="2:14" x14ac:dyDescent="0.2">
      <c r="B2594" s="494" t="s">
        <v>1617</v>
      </c>
      <c r="C2594" s="484"/>
      <c r="D2594" s="484" t="s">
        <v>5833</v>
      </c>
      <c r="E2594" s="484" t="s">
        <v>5823</v>
      </c>
      <c r="F2594" s="484" t="s">
        <v>1598</v>
      </c>
      <c r="G2594" s="484"/>
      <c r="H2594" s="484" t="s">
        <v>1047</v>
      </c>
      <c r="I2594" s="484">
        <v>60</v>
      </c>
      <c r="J2594" s="484">
        <v>2</v>
      </c>
      <c r="K2594" s="484">
        <v>40</v>
      </c>
      <c r="L2594" s="495">
        <v>80</v>
      </c>
      <c r="M2594" s="496" t="str">
        <f t="shared" si="99"/>
        <v>T8</v>
      </c>
      <c r="N2594" s="493" t="str">
        <f t="shared" si="100"/>
        <v>2</v>
      </c>
    </row>
    <row r="2595" spans="2:14" x14ac:dyDescent="0.2">
      <c r="B2595" s="494" t="s">
        <v>1617</v>
      </c>
      <c r="C2595" s="484"/>
      <c r="D2595" s="484" t="s">
        <v>5834</v>
      </c>
      <c r="E2595" s="484" t="s">
        <v>5823</v>
      </c>
      <c r="F2595" s="484" t="s">
        <v>1600</v>
      </c>
      <c r="G2595" s="484"/>
      <c r="H2595" s="484" t="s">
        <v>1047</v>
      </c>
      <c r="I2595" s="484">
        <v>60</v>
      </c>
      <c r="J2595" s="484">
        <v>2</v>
      </c>
      <c r="K2595" s="484">
        <v>40</v>
      </c>
      <c r="L2595" s="495">
        <v>73</v>
      </c>
      <c r="M2595" s="496" t="str">
        <f t="shared" si="99"/>
        <v>T8</v>
      </c>
      <c r="N2595" s="493" t="str">
        <f t="shared" si="100"/>
        <v>2</v>
      </c>
    </row>
    <row r="2596" spans="2:14" x14ac:dyDescent="0.2">
      <c r="B2596" s="494" t="s">
        <v>1617</v>
      </c>
      <c r="C2596" s="484"/>
      <c r="D2596" s="484" t="s">
        <v>5835</v>
      </c>
      <c r="E2596" s="484" t="s">
        <v>5829</v>
      </c>
      <c r="F2596" s="484" t="s">
        <v>5694</v>
      </c>
      <c r="G2596" s="484"/>
      <c r="H2596" s="484" t="s">
        <v>1616</v>
      </c>
      <c r="I2596" s="484">
        <v>60</v>
      </c>
      <c r="J2596" s="484">
        <v>2</v>
      </c>
      <c r="K2596" s="484">
        <v>58</v>
      </c>
      <c r="L2596" s="495">
        <v>116</v>
      </c>
      <c r="M2596" s="496" t="str">
        <f t="shared" si="99"/>
        <v>T8</v>
      </c>
      <c r="N2596" s="493" t="str">
        <f t="shared" si="100"/>
        <v>2</v>
      </c>
    </row>
    <row r="2597" spans="2:14" x14ac:dyDescent="0.2">
      <c r="B2597" s="494" t="s">
        <v>1617</v>
      </c>
      <c r="C2597" s="484"/>
      <c r="D2597" s="484" t="s">
        <v>5836</v>
      </c>
      <c r="E2597" s="484" t="s">
        <v>5823</v>
      </c>
      <c r="F2597" s="484" t="s">
        <v>1602</v>
      </c>
      <c r="G2597" s="484"/>
      <c r="H2597" s="484" t="s">
        <v>1047</v>
      </c>
      <c r="I2597" s="484">
        <v>60</v>
      </c>
      <c r="J2597" s="484">
        <v>3</v>
      </c>
      <c r="K2597" s="484">
        <v>40</v>
      </c>
      <c r="L2597" s="495">
        <v>106</v>
      </c>
      <c r="M2597" s="496" t="str">
        <f t="shared" si="99"/>
        <v>T8</v>
      </c>
      <c r="N2597" s="493" t="str">
        <f t="shared" si="100"/>
        <v>3</v>
      </c>
    </row>
    <row r="2598" spans="2:14" x14ac:dyDescent="0.2">
      <c r="B2598" s="494" t="s">
        <v>1617</v>
      </c>
      <c r="C2598" s="484"/>
      <c r="D2598" s="484" t="s">
        <v>5837</v>
      </c>
      <c r="E2598" s="484" t="s">
        <v>5823</v>
      </c>
      <c r="F2598" s="484" t="s">
        <v>1604</v>
      </c>
      <c r="G2598" s="484"/>
      <c r="H2598" s="484" t="s">
        <v>1047</v>
      </c>
      <c r="I2598" s="484">
        <v>60</v>
      </c>
      <c r="J2598" s="484">
        <v>3</v>
      </c>
      <c r="K2598" s="484">
        <v>40</v>
      </c>
      <c r="L2598" s="495">
        <v>108</v>
      </c>
      <c r="M2598" s="496" t="str">
        <f t="shared" si="99"/>
        <v>T8</v>
      </c>
      <c r="N2598" s="493" t="str">
        <f t="shared" si="100"/>
        <v>3</v>
      </c>
    </row>
    <row r="2599" spans="2:14" x14ac:dyDescent="0.2">
      <c r="B2599" s="494" t="s">
        <v>1617</v>
      </c>
      <c r="C2599" s="484"/>
      <c r="D2599" s="484" t="s">
        <v>5838</v>
      </c>
      <c r="E2599" s="484" t="s">
        <v>5829</v>
      </c>
      <c r="F2599" s="484" t="s">
        <v>5656</v>
      </c>
      <c r="G2599" s="484"/>
      <c r="H2599" s="484" t="s">
        <v>1616</v>
      </c>
      <c r="I2599" s="484">
        <v>60</v>
      </c>
      <c r="J2599" s="484">
        <v>3</v>
      </c>
      <c r="K2599" s="484">
        <v>58</v>
      </c>
      <c r="L2599" s="495">
        <v>171</v>
      </c>
      <c r="M2599" s="496" t="str">
        <f t="shared" si="99"/>
        <v>T8</v>
      </c>
      <c r="N2599" s="493" t="str">
        <f t="shared" si="100"/>
        <v>3</v>
      </c>
    </row>
    <row r="2600" spans="2:14" x14ac:dyDescent="0.2">
      <c r="B2600" s="494" t="s">
        <v>1617</v>
      </c>
      <c r="C2600" s="484"/>
      <c r="D2600" s="484" t="s">
        <v>5839</v>
      </c>
      <c r="E2600" s="484" t="s">
        <v>5823</v>
      </c>
      <c r="F2600" s="484" t="s">
        <v>1609</v>
      </c>
      <c r="G2600" s="484"/>
      <c r="H2600" s="484" t="s">
        <v>1047</v>
      </c>
      <c r="I2600" s="484">
        <v>60</v>
      </c>
      <c r="J2600" s="484">
        <v>4</v>
      </c>
      <c r="K2600" s="484">
        <v>40</v>
      </c>
      <c r="L2600" s="495">
        <v>134</v>
      </c>
      <c r="M2600" s="496" t="str">
        <f t="shared" si="99"/>
        <v>T8</v>
      </c>
      <c r="N2600" s="493" t="str">
        <f t="shared" si="100"/>
        <v>4</v>
      </c>
    </row>
    <row r="2601" spans="2:14" x14ac:dyDescent="0.2">
      <c r="B2601" s="494" t="s">
        <v>1617</v>
      </c>
      <c r="C2601" s="484"/>
      <c r="D2601" s="484" t="s">
        <v>5840</v>
      </c>
      <c r="E2601" s="484" t="s">
        <v>5823</v>
      </c>
      <c r="F2601" s="484" t="s">
        <v>1676</v>
      </c>
      <c r="G2601" s="484"/>
      <c r="H2601" s="484" t="s">
        <v>1047</v>
      </c>
      <c r="I2601" s="484">
        <v>60</v>
      </c>
      <c r="J2601" s="484">
        <v>4</v>
      </c>
      <c r="K2601" s="484">
        <v>40</v>
      </c>
      <c r="L2601" s="495">
        <v>126</v>
      </c>
      <c r="M2601" s="496" t="str">
        <f t="shared" si="99"/>
        <v>T8</v>
      </c>
      <c r="N2601" s="493" t="str">
        <f t="shared" si="100"/>
        <v>4</v>
      </c>
    </row>
    <row r="2602" spans="2:14" x14ac:dyDescent="0.2">
      <c r="B2602" s="494" t="s">
        <v>1617</v>
      </c>
      <c r="C2602" s="484"/>
      <c r="D2602" s="484" t="s">
        <v>5841</v>
      </c>
      <c r="E2602" s="484" t="s">
        <v>5829</v>
      </c>
      <c r="F2602" s="484" t="s">
        <v>5662</v>
      </c>
      <c r="G2602" s="484"/>
      <c r="H2602" s="484" t="s">
        <v>1616</v>
      </c>
      <c r="I2602" s="484">
        <v>60</v>
      </c>
      <c r="J2602" s="484">
        <v>4</v>
      </c>
      <c r="K2602" s="484">
        <v>58</v>
      </c>
      <c r="L2602" s="495">
        <v>225</v>
      </c>
      <c r="M2602" s="496" t="str">
        <f t="shared" si="99"/>
        <v>T8</v>
      </c>
      <c r="N2602" s="493" t="str">
        <f t="shared" si="100"/>
        <v>4</v>
      </c>
    </row>
    <row r="2603" spans="2:14" x14ac:dyDescent="0.2">
      <c r="B2603" s="494" t="s">
        <v>1617</v>
      </c>
      <c r="C2603" s="484"/>
      <c r="D2603" s="484" t="s">
        <v>5842</v>
      </c>
      <c r="E2603" s="484" t="s">
        <v>5843</v>
      </c>
      <c r="F2603" s="484" t="s">
        <v>5844</v>
      </c>
      <c r="G2603" s="484"/>
      <c r="H2603" s="484" t="s">
        <v>1047</v>
      </c>
      <c r="I2603" s="484">
        <v>72</v>
      </c>
      <c r="J2603" s="484">
        <v>1</v>
      </c>
      <c r="K2603" s="484">
        <v>38</v>
      </c>
      <c r="L2603" s="495">
        <v>34</v>
      </c>
      <c r="M2603" s="496" t="str">
        <f t="shared" si="99"/>
        <v>T8</v>
      </c>
      <c r="N2603" s="493" t="str">
        <f t="shared" si="100"/>
        <v>1</v>
      </c>
    </row>
    <row r="2604" spans="2:14" x14ac:dyDescent="0.2">
      <c r="B2604" s="494" t="s">
        <v>1617</v>
      </c>
      <c r="C2604" s="484"/>
      <c r="D2604" s="484" t="s">
        <v>5845</v>
      </c>
      <c r="E2604" s="484" t="s">
        <v>5843</v>
      </c>
      <c r="F2604" s="484" t="s">
        <v>5846</v>
      </c>
      <c r="G2604" s="484"/>
      <c r="H2604" s="484" t="s">
        <v>1047</v>
      </c>
      <c r="I2604" s="484">
        <v>72</v>
      </c>
      <c r="J2604" s="484">
        <v>1</v>
      </c>
      <c r="K2604" s="484">
        <v>65</v>
      </c>
      <c r="L2604" s="495">
        <v>58</v>
      </c>
      <c r="M2604" s="496"/>
      <c r="N2604" s="493" t="str">
        <f t="shared" si="100"/>
        <v>1</v>
      </c>
    </row>
    <row r="2605" spans="2:14" x14ac:dyDescent="0.2">
      <c r="B2605" s="494" t="s">
        <v>1617</v>
      </c>
      <c r="C2605" s="484"/>
      <c r="D2605" s="484" t="s">
        <v>5847</v>
      </c>
      <c r="E2605" s="484" t="s">
        <v>5843</v>
      </c>
      <c r="F2605" s="484" t="s">
        <v>5848</v>
      </c>
      <c r="G2605" s="484"/>
      <c r="H2605" s="484" t="s">
        <v>1047</v>
      </c>
      <c r="I2605" s="484">
        <v>72</v>
      </c>
      <c r="J2605" s="484">
        <v>2</v>
      </c>
      <c r="K2605" s="484">
        <v>65</v>
      </c>
      <c r="L2605" s="495">
        <v>147</v>
      </c>
      <c r="M2605" s="496" t="str">
        <f t="shared" si="99"/>
        <v>T8</v>
      </c>
      <c r="N2605" s="493" t="str">
        <f t="shared" si="100"/>
        <v>2</v>
      </c>
    </row>
    <row r="2606" spans="2:14" x14ac:dyDescent="0.2">
      <c r="B2606" s="494" t="s">
        <v>1617</v>
      </c>
      <c r="C2606" s="484"/>
      <c r="D2606" s="484" t="s">
        <v>5849</v>
      </c>
      <c r="E2606" s="484" t="s">
        <v>5843</v>
      </c>
      <c r="F2606" s="484" t="s">
        <v>5850</v>
      </c>
      <c r="G2606" s="484"/>
      <c r="H2606" s="484" t="s">
        <v>1047</v>
      </c>
      <c r="I2606" s="484">
        <v>72</v>
      </c>
      <c r="J2606" s="484">
        <v>2</v>
      </c>
      <c r="K2606" s="484">
        <v>35</v>
      </c>
      <c r="L2606" s="495">
        <v>78</v>
      </c>
      <c r="M2606" s="496" t="str">
        <f t="shared" si="99"/>
        <v>T8</v>
      </c>
      <c r="N2606" s="493" t="str">
        <f t="shared" si="100"/>
        <v>2</v>
      </c>
    </row>
    <row r="2607" spans="2:14" x14ac:dyDescent="0.2">
      <c r="B2607" s="494" t="s">
        <v>1617</v>
      </c>
      <c r="C2607" s="484"/>
      <c r="D2607" s="484" t="s">
        <v>5851</v>
      </c>
      <c r="E2607" s="484" t="s">
        <v>5852</v>
      </c>
      <c r="F2607" s="484" t="s">
        <v>1590</v>
      </c>
      <c r="G2607" s="484"/>
      <c r="H2607" s="484" t="s">
        <v>1047</v>
      </c>
      <c r="I2607" s="484">
        <v>96</v>
      </c>
      <c r="J2607" s="484">
        <v>1</v>
      </c>
      <c r="K2607" s="484">
        <v>59</v>
      </c>
      <c r="L2607" s="495">
        <v>58</v>
      </c>
      <c r="M2607" s="496" t="str">
        <f t="shared" si="99"/>
        <v>T8</v>
      </c>
      <c r="N2607" s="493" t="str">
        <f t="shared" si="100"/>
        <v>1</v>
      </c>
    </row>
    <row r="2608" spans="2:14" x14ac:dyDescent="0.2">
      <c r="B2608" s="494" t="s">
        <v>1617</v>
      </c>
      <c r="C2608" s="484"/>
      <c r="D2608" s="484" t="s">
        <v>5853</v>
      </c>
      <c r="E2608" s="484" t="s">
        <v>5852</v>
      </c>
      <c r="F2608" s="484" t="s">
        <v>1631</v>
      </c>
      <c r="G2608" s="484"/>
      <c r="H2608" s="484" t="s">
        <v>1047</v>
      </c>
      <c r="I2608" s="484">
        <v>96</v>
      </c>
      <c r="J2608" s="484">
        <v>1</v>
      </c>
      <c r="K2608" s="484">
        <v>59</v>
      </c>
      <c r="L2608" s="495">
        <v>55</v>
      </c>
      <c r="M2608" s="496" t="str">
        <f t="shared" si="99"/>
        <v>T8</v>
      </c>
      <c r="N2608" s="493" t="str">
        <f t="shared" si="100"/>
        <v>1</v>
      </c>
    </row>
    <row r="2609" spans="1:24" x14ac:dyDescent="0.2">
      <c r="B2609" s="494" t="s">
        <v>1617</v>
      </c>
      <c r="C2609" s="484"/>
      <c r="D2609" s="484" t="s">
        <v>5854</v>
      </c>
      <c r="E2609" s="484" t="s">
        <v>5852</v>
      </c>
      <c r="F2609" s="484" t="s">
        <v>1635</v>
      </c>
      <c r="G2609" s="484"/>
      <c r="H2609" s="484" t="s">
        <v>1047</v>
      </c>
      <c r="I2609" s="484">
        <v>96</v>
      </c>
      <c r="J2609" s="484">
        <v>1</v>
      </c>
      <c r="K2609" s="484">
        <v>59</v>
      </c>
      <c r="L2609" s="495">
        <v>49</v>
      </c>
      <c r="M2609" s="496" t="str">
        <f t="shared" si="99"/>
        <v>T8</v>
      </c>
      <c r="N2609" s="493" t="str">
        <f t="shared" si="100"/>
        <v>1</v>
      </c>
    </row>
    <row r="2610" spans="1:24" x14ac:dyDescent="0.2">
      <c r="B2610" s="494" t="s">
        <v>1617</v>
      </c>
      <c r="C2610" s="484"/>
      <c r="D2610" s="484" t="s">
        <v>5855</v>
      </c>
      <c r="E2610" s="484" t="s">
        <v>5852</v>
      </c>
      <c r="F2610" s="484" t="s">
        <v>1592</v>
      </c>
      <c r="G2610" s="484"/>
      <c r="H2610" s="484" t="s">
        <v>1047</v>
      </c>
      <c r="I2610" s="484">
        <v>96</v>
      </c>
      <c r="J2610" s="484">
        <v>1</v>
      </c>
      <c r="K2610" s="484">
        <v>59</v>
      </c>
      <c r="L2610" s="495">
        <v>68</v>
      </c>
      <c r="M2610" s="496" t="str">
        <f t="shared" si="99"/>
        <v>T8</v>
      </c>
      <c r="N2610" s="493" t="str">
        <f t="shared" si="100"/>
        <v>1</v>
      </c>
    </row>
    <row r="2611" spans="1:24" x14ac:dyDescent="0.2">
      <c r="B2611" s="494" t="s">
        <v>1617</v>
      </c>
      <c r="C2611" s="484"/>
      <c r="D2611" s="484" t="s">
        <v>5856</v>
      </c>
      <c r="E2611" s="484" t="s">
        <v>5852</v>
      </c>
      <c r="F2611" s="484" t="s">
        <v>1594</v>
      </c>
      <c r="G2611" s="484"/>
      <c r="H2611" s="484" t="s">
        <v>1047</v>
      </c>
      <c r="I2611" s="484">
        <v>96</v>
      </c>
      <c r="J2611" s="484">
        <v>1</v>
      </c>
      <c r="K2611" s="484">
        <v>59</v>
      </c>
      <c r="L2611" s="495">
        <v>57</v>
      </c>
      <c r="M2611" s="496" t="str">
        <f t="shared" si="99"/>
        <v>T8</v>
      </c>
      <c r="N2611" s="493" t="str">
        <f t="shared" si="100"/>
        <v>1</v>
      </c>
    </row>
    <row r="2612" spans="1:24" x14ac:dyDescent="0.2">
      <c r="B2612" s="494" t="s">
        <v>1617</v>
      </c>
      <c r="C2612" s="484"/>
      <c r="D2612" s="484" t="s">
        <v>5857</v>
      </c>
      <c r="E2612" s="484" t="s">
        <v>5852</v>
      </c>
      <c r="F2612" s="484" t="s">
        <v>5858</v>
      </c>
      <c r="G2612" s="484"/>
      <c r="H2612" s="484" t="s">
        <v>1047</v>
      </c>
      <c r="I2612" s="484">
        <v>96</v>
      </c>
      <c r="J2612" s="484">
        <v>1</v>
      </c>
      <c r="K2612" s="484">
        <v>59</v>
      </c>
      <c r="L2612" s="495">
        <v>71</v>
      </c>
      <c r="M2612" s="496" t="str">
        <f t="shared" si="99"/>
        <v>T8</v>
      </c>
      <c r="N2612" s="493" t="str">
        <f t="shared" si="100"/>
        <v>1</v>
      </c>
    </row>
    <row r="2613" spans="1:24" x14ac:dyDescent="0.2">
      <c r="B2613" s="494" t="s">
        <v>1617</v>
      </c>
      <c r="C2613" s="484"/>
      <c r="D2613" s="484" t="s">
        <v>5859</v>
      </c>
      <c r="E2613" s="484" t="s">
        <v>5860</v>
      </c>
      <c r="F2613" s="484" t="s">
        <v>5861</v>
      </c>
      <c r="G2613" s="484"/>
      <c r="H2613" s="484" t="s">
        <v>1047</v>
      </c>
      <c r="I2613" s="484">
        <v>96</v>
      </c>
      <c r="J2613" s="484">
        <v>1</v>
      </c>
      <c r="K2613" s="484">
        <v>86</v>
      </c>
      <c r="L2613" s="495">
        <v>85</v>
      </c>
      <c r="M2613" s="496" t="str">
        <f t="shared" si="99"/>
        <v>T8</v>
      </c>
      <c r="N2613" s="493" t="str">
        <f t="shared" si="100"/>
        <v>1</v>
      </c>
    </row>
    <row r="2614" spans="1:24" x14ac:dyDescent="0.2">
      <c r="B2614" s="494" t="s">
        <v>1617</v>
      </c>
      <c r="C2614" s="484"/>
      <c r="D2614" s="484" t="s">
        <v>5862</v>
      </c>
      <c r="E2614" s="484" t="s">
        <v>5860</v>
      </c>
      <c r="F2614" s="484" t="s">
        <v>5863</v>
      </c>
      <c r="G2614" s="484"/>
      <c r="H2614" s="484" t="s">
        <v>1047</v>
      </c>
      <c r="I2614" s="484">
        <v>96</v>
      </c>
      <c r="J2614" s="484">
        <v>1</v>
      </c>
      <c r="K2614" s="484">
        <v>86</v>
      </c>
      <c r="L2614" s="495">
        <v>80</v>
      </c>
      <c r="M2614" s="496" t="str">
        <f t="shared" si="99"/>
        <v>T8</v>
      </c>
      <c r="N2614" s="493" t="str">
        <f t="shared" si="100"/>
        <v>1</v>
      </c>
    </row>
    <row r="2615" spans="1:24" x14ac:dyDescent="0.2">
      <c r="B2615" s="494" t="s">
        <v>1617</v>
      </c>
      <c r="C2615" s="484"/>
      <c r="D2615" s="484" t="s">
        <v>5864</v>
      </c>
      <c r="E2615" s="484" t="s">
        <v>5865</v>
      </c>
      <c r="F2615" s="484" t="s">
        <v>5866</v>
      </c>
      <c r="G2615" s="484"/>
      <c r="H2615" s="484" t="s">
        <v>1616</v>
      </c>
      <c r="I2615" s="484">
        <v>96</v>
      </c>
      <c r="J2615" s="484">
        <v>2</v>
      </c>
      <c r="K2615" s="484">
        <v>51</v>
      </c>
      <c r="L2615" s="495">
        <v>94</v>
      </c>
      <c r="M2615" s="496" t="str">
        <f t="shared" si="99"/>
        <v>T8</v>
      </c>
      <c r="N2615" s="493" t="str">
        <f t="shared" si="100"/>
        <v>2</v>
      </c>
    </row>
    <row r="2616" spans="1:24" x14ac:dyDescent="0.2">
      <c r="B2616" s="494" t="s">
        <v>1617</v>
      </c>
      <c r="C2616" s="484"/>
      <c r="D2616" s="484" t="s">
        <v>5867</v>
      </c>
      <c r="E2616" s="484" t="s">
        <v>5852</v>
      </c>
      <c r="F2616" s="484" t="s">
        <v>5868</v>
      </c>
      <c r="G2616" s="484"/>
      <c r="H2616" s="484" t="s">
        <v>1047</v>
      </c>
      <c r="I2616" s="484">
        <v>96</v>
      </c>
      <c r="J2616" s="484">
        <v>2</v>
      </c>
      <c r="K2616" s="484">
        <v>59</v>
      </c>
      <c r="L2616" s="495">
        <v>98</v>
      </c>
      <c r="M2616" s="496" t="str">
        <f t="shared" si="99"/>
        <v>T8</v>
      </c>
      <c r="N2616" s="493" t="str">
        <f t="shared" si="100"/>
        <v>2</v>
      </c>
    </row>
    <row r="2617" spans="1:24" x14ac:dyDescent="0.2">
      <c r="B2617" s="494" t="s">
        <v>1617</v>
      </c>
      <c r="C2617" s="484"/>
      <c r="D2617" s="484" t="s">
        <v>5869</v>
      </c>
      <c r="E2617" s="484" t="s">
        <v>5860</v>
      </c>
      <c r="F2617" s="484" t="s">
        <v>5870</v>
      </c>
      <c r="G2617" s="484"/>
      <c r="H2617" s="484" t="s">
        <v>1047</v>
      </c>
      <c r="I2617" s="484">
        <v>96</v>
      </c>
      <c r="J2617" s="484">
        <v>2</v>
      </c>
      <c r="K2617" s="484">
        <v>86</v>
      </c>
      <c r="L2617" s="495">
        <v>160</v>
      </c>
      <c r="M2617" s="496" t="str">
        <f t="shared" si="99"/>
        <v>T8</v>
      </c>
      <c r="N2617" s="493" t="str">
        <f t="shared" si="100"/>
        <v>2</v>
      </c>
    </row>
    <row r="2618" spans="1:24" x14ac:dyDescent="0.2">
      <c r="B2618" s="494" t="s">
        <v>1617</v>
      </c>
      <c r="C2618" s="484"/>
      <c r="D2618" s="484" t="s">
        <v>5871</v>
      </c>
      <c r="E2618" s="484" t="s">
        <v>5852</v>
      </c>
      <c r="F2618" s="484" t="s">
        <v>5872</v>
      </c>
      <c r="G2618" s="484"/>
      <c r="H2618" s="484" t="s">
        <v>1616</v>
      </c>
      <c r="I2618" s="484">
        <v>96</v>
      </c>
      <c r="J2618" s="484">
        <v>3</v>
      </c>
      <c r="K2618" s="484">
        <v>59</v>
      </c>
      <c r="L2618" s="495">
        <v>167</v>
      </c>
      <c r="M2618" s="496" t="str">
        <f t="shared" si="99"/>
        <v>T8</v>
      </c>
      <c r="N2618" s="493" t="str">
        <f t="shared" si="100"/>
        <v>3</v>
      </c>
    </row>
    <row r="2619" spans="1:24" x14ac:dyDescent="0.2">
      <c r="B2619" s="494" t="s">
        <v>1617</v>
      </c>
      <c r="C2619" s="484"/>
      <c r="D2619" s="484" t="s">
        <v>5873</v>
      </c>
      <c r="E2619" s="484" t="s">
        <v>5852</v>
      </c>
      <c r="F2619" s="484" t="s">
        <v>5874</v>
      </c>
      <c r="G2619" s="484"/>
      <c r="H2619" s="484" t="s">
        <v>1047</v>
      </c>
      <c r="I2619" s="484">
        <v>96</v>
      </c>
      <c r="J2619" s="484">
        <v>4</v>
      </c>
      <c r="K2619" s="484">
        <v>59</v>
      </c>
      <c r="L2619" s="495">
        <v>219</v>
      </c>
      <c r="M2619" s="496" t="str">
        <f t="shared" si="99"/>
        <v>T8</v>
      </c>
      <c r="N2619" s="493" t="str">
        <f t="shared" si="100"/>
        <v>4</v>
      </c>
    </row>
    <row r="2620" spans="1:24" x14ac:dyDescent="0.2">
      <c r="B2620" s="494" t="s">
        <v>1617</v>
      </c>
      <c r="C2620" s="484"/>
      <c r="D2620" s="484" t="s">
        <v>5875</v>
      </c>
      <c r="E2620" s="484" t="s">
        <v>5860</v>
      </c>
      <c r="F2620" s="484" t="s">
        <v>5876</v>
      </c>
      <c r="G2620" s="484"/>
      <c r="H2620" s="484" t="s">
        <v>1047</v>
      </c>
      <c r="I2620" s="484">
        <v>96</v>
      </c>
      <c r="J2620" s="484">
        <v>4</v>
      </c>
      <c r="K2620" s="484">
        <v>86</v>
      </c>
      <c r="L2620" s="495">
        <v>320</v>
      </c>
      <c r="M2620" s="496" t="str">
        <f t="shared" si="99"/>
        <v>T8</v>
      </c>
      <c r="N2620" s="493" t="str">
        <f t="shared" si="100"/>
        <v>4</v>
      </c>
    </row>
    <row r="2621" spans="1:24" x14ac:dyDescent="0.2">
      <c r="B2621" s="494" t="s">
        <v>1617</v>
      </c>
      <c r="C2621" s="484"/>
      <c r="D2621" s="484" t="s">
        <v>5877</v>
      </c>
      <c r="E2621" s="484" t="s">
        <v>5852</v>
      </c>
      <c r="F2621" s="484" t="s">
        <v>5878</v>
      </c>
      <c r="G2621" s="484"/>
      <c r="H2621" s="484" t="s">
        <v>1047</v>
      </c>
      <c r="I2621" s="484">
        <v>96</v>
      </c>
      <c r="J2621" s="484">
        <v>6</v>
      </c>
      <c r="K2621" s="484">
        <v>59</v>
      </c>
      <c r="L2621" s="495">
        <v>328</v>
      </c>
      <c r="M2621" s="496" t="str">
        <f t="shared" si="99"/>
        <v>T8</v>
      </c>
      <c r="N2621" s="493" t="str">
        <f t="shared" si="100"/>
        <v>6</v>
      </c>
    </row>
    <row r="2622" spans="1:24" x14ac:dyDescent="0.2">
      <c r="A2622" s="484"/>
      <c r="B2622" s="501" t="s">
        <v>1620</v>
      </c>
      <c r="C2622" s="484" t="s">
        <v>1686</v>
      </c>
      <c r="D2622" s="209" t="s">
        <v>5879</v>
      </c>
      <c r="E2622" s="209" t="s">
        <v>1695</v>
      </c>
      <c r="F2622" s="484" t="s">
        <v>5556</v>
      </c>
      <c r="G2622" s="484"/>
      <c r="H2622" s="484" t="s">
        <v>1616</v>
      </c>
      <c r="I2622" s="209">
        <v>22</v>
      </c>
      <c r="J2622" s="209">
        <v>2</v>
      </c>
      <c r="K2622" s="209">
        <v>28</v>
      </c>
      <c r="L2622" s="502">
        <v>45</v>
      </c>
      <c r="M2622" s="496" t="str">
        <f t="shared" si="99"/>
        <v>HPT8-RW</v>
      </c>
      <c r="N2622" s="493" t="str">
        <f t="shared" si="100"/>
        <v>2</v>
      </c>
      <c r="O2622" s="493"/>
      <c r="P2622" s="493"/>
      <c r="Q2622" s="493"/>
      <c r="R2622" s="493"/>
      <c r="S2622" s="493"/>
      <c r="T2622" s="493"/>
      <c r="U2622" s="493"/>
      <c r="V2622" s="493"/>
      <c r="W2622" s="493"/>
      <c r="X2622" s="493"/>
    </row>
    <row r="2623" spans="1:24" x14ac:dyDescent="0.2">
      <c r="A2623" s="484"/>
      <c r="B2623" s="494" t="s">
        <v>1680</v>
      </c>
      <c r="C2623" s="484" t="s">
        <v>1681</v>
      </c>
      <c r="D2623" s="484" t="s">
        <v>5880</v>
      </c>
      <c r="E2623" s="484" t="s">
        <v>5558</v>
      </c>
      <c r="F2623" s="484" t="s">
        <v>5881</v>
      </c>
      <c r="G2623" s="484"/>
      <c r="H2623" s="484" t="s">
        <v>1045</v>
      </c>
      <c r="I2623" s="484"/>
      <c r="J2623" s="484">
        <v>2</v>
      </c>
      <c r="K2623" s="484">
        <v>40</v>
      </c>
      <c r="L2623" s="495">
        <v>96</v>
      </c>
      <c r="M2623" s="496" t="str">
        <f t="shared" si="99"/>
        <v>T12</v>
      </c>
      <c r="N2623" s="493" t="str">
        <f t="shared" si="100"/>
        <v>2</v>
      </c>
      <c r="O2623" s="493"/>
      <c r="P2623" s="493"/>
      <c r="Q2623" s="493"/>
      <c r="R2623" s="493"/>
      <c r="S2623" s="493"/>
      <c r="T2623" s="493"/>
      <c r="U2623" s="493"/>
      <c r="V2623" s="493"/>
      <c r="W2623" s="493"/>
      <c r="X2623" s="493"/>
    </row>
    <row r="2624" spans="1:24" x14ac:dyDescent="0.2">
      <c r="A2624" s="484"/>
      <c r="B2624" s="494" t="s">
        <v>1680</v>
      </c>
      <c r="C2624" s="484" t="s">
        <v>1681</v>
      </c>
      <c r="D2624" s="484" t="s">
        <v>5882</v>
      </c>
      <c r="E2624" s="484" t="s">
        <v>1683</v>
      </c>
      <c r="F2624" s="484" t="s">
        <v>5883</v>
      </c>
      <c r="G2624" s="484"/>
      <c r="H2624" s="484" t="s">
        <v>1685</v>
      </c>
      <c r="I2624" s="484"/>
      <c r="J2624" s="484">
        <v>3</v>
      </c>
      <c r="K2624" s="484">
        <v>35</v>
      </c>
      <c r="L2624" s="495">
        <v>115</v>
      </c>
      <c r="M2624" s="496" t="str">
        <f t="shared" si="99"/>
        <v>T12</v>
      </c>
      <c r="N2624" s="493" t="str">
        <f t="shared" si="100"/>
        <v>3</v>
      </c>
      <c r="O2624" s="493"/>
      <c r="P2624" s="493"/>
      <c r="Q2624" s="493"/>
      <c r="R2624" s="493"/>
      <c r="S2624" s="493"/>
      <c r="T2624" s="493"/>
      <c r="U2624" s="493"/>
      <c r="V2624" s="493"/>
      <c r="W2624" s="493"/>
      <c r="X2624" s="493"/>
    </row>
    <row r="2625" spans="1:24" x14ac:dyDescent="0.2">
      <c r="B2625" s="494" t="s">
        <v>1617</v>
      </c>
      <c r="C2625" s="484" t="s">
        <v>1686</v>
      </c>
      <c r="D2625" s="484" t="s">
        <v>5884</v>
      </c>
      <c r="E2625" s="484" t="s">
        <v>1688</v>
      </c>
      <c r="F2625" s="484" t="s">
        <v>5885</v>
      </c>
      <c r="G2625" s="484"/>
      <c r="H2625" s="484" t="s">
        <v>1047</v>
      </c>
      <c r="I2625" s="484"/>
      <c r="J2625" s="484">
        <v>3</v>
      </c>
      <c r="K2625" s="484">
        <v>32</v>
      </c>
      <c r="L2625" s="495">
        <v>89</v>
      </c>
      <c r="M2625" s="496" t="str">
        <f t="shared" si="99"/>
        <v>T8</v>
      </c>
      <c r="N2625" s="493" t="str">
        <f t="shared" si="100"/>
        <v>3</v>
      </c>
    </row>
    <row r="2626" spans="1:24" x14ac:dyDescent="0.2">
      <c r="B2626" s="494" t="s">
        <v>1617</v>
      </c>
      <c r="C2626" s="484" t="s">
        <v>1686</v>
      </c>
      <c r="D2626" s="484" t="s">
        <v>5886</v>
      </c>
      <c r="E2626" s="484" t="s">
        <v>1688</v>
      </c>
      <c r="F2626" s="484" t="s">
        <v>5887</v>
      </c>
      <c r="G2626" s="484"/>
      <c r="H2626" s="484" t="s">
        <v>1047</v>
      </c>
      <c r="I2626" s="484"/>
      <c r="J2626" s="484">
        <v>3</v>
      </c>
      <c r="K2626" s="484">
        <v>32</v>
      </c>
      <c r="L2626" s="495">
        <v>78</v>
      </c>
      <c r="M2626" s="496" t="str">
        <f t="shared" si="99"/>
        <v>T8</v>
      </c>
      <c r="N2626" s="493" t="str">
        <f t="shared" si="100"/>
        <v>3</v>
      </c>
    </row>
    <row r="2627" spans="1:24" x14ac:dyDescent="0.2">
      <c r="A2627" s="484"/>
      <c r="B2627" s="501" t="s">
        <v>1620</v>
      </c>
      <c r="C2627" s="209" t="s">
        <v>1686</v>
      </c>
      <c r="D2627" s="209" t="s">
        <v>5888</v>
      </c>
      <c r="E2627" s="209" t="s">
        <v>5553</v>
      </c>
      <c r="F2627" s="484" t="s">
        <v>5889</v>
      </c>
      <c r="G2627" s="484"/>
      <c r="H2627" s="484" t="s">
        <v>1616</v>
      </c>
      <c r="I2627" s="209">
        <v>22</v>
      </c>
      <c r="J2627" s="209">
        <v>3</v>
      </c>
      <c r="K2627" s="209">
        <v>25</v>
      </c>
      <c r="L2627" s="502">
        <v>65</v>
      </c>
      <c r="M2627" s="496" t="str">
        <f t="shared" si="99"/>
        <v>HPT8-RW</v>
      </c>
      <c r="N2627" s="493" t="str">
        <f t="shared" si="100"/>
        <v>3</v>
      </c>
      <c r="O2627" s="493"/>
      <c r="P2627" s="493"/>
      <c r="Q2627" s="493"/>
      <c r="R2627" s="493"/>
      <c r="S2627" s="493"/>
      <c r="T2627" s="493"/>
      <c r="U2627" s="493"/>
      <c r="V2627" s="493"/>
      <c r="W2627" s="493"/>
      <c r="X2627" s="493"/>
    </row>
    <row r="2628" spans="1:24" x14ac:dyDescent="0.2">
      <c r="A2628" s="484"/>
      <c r="B2628" s="501" t="s">
        <v>1620</v>
      </c>
      <c r="C2628" s="484" t="s">
        <v>1686</v>
      </c>
      <c r="D2628" s="209" t="s">
        <v>5890</v>
      </c>
      <c r="E2628" s="209" t="s">
        <v>5553</v>
      </c>
      <c r="F2628" s="484" t="s">
        <v>5891</v>
      </c>
      <c r="G2628" s="484"/>
      <c r="H2628" s="484" t="s">
        <v>1616</v>
      </c>
      <c r="I2628" s="209">
        <v>22</v>
      </c>
      <c r="J2628" s="209">
        <v>3</v>
      </c>
      <c r="K2628" s="209">
        <v>25</v>
      </c>
      <c r="L2628" s="502">
        <v>58</v>
      </c>
      <c r="M2628" s="496" t="str">
        <f t="shared" si="99"/>
        <v>HPT8-RW</v>
      </c>
      <c r="N2628" s="493" t="str">
        <f t="shared" si="100"/>
        <v>3</v>
      </c>
      <c r="O2628" s="493"/>
      <c r="P2628" s="493"/>
      <c r="Q2628" s="493"/>
      <c r="R2628" s="493"/>
      <c r="S2628" s="493"/>
      <c r="T2628" s="493"/>
      <c r="U2628" s="493"/>
      <c r="V2628" s="493"/>
      <c r="W2628" s="493"/>
      <c r="X2628" s="493"/>
    </row>
    <row r="2629" spans="1:24" x14ac:dyDescent="0.2">
      <c r="A2629" s="484"/>
      <c r="B2629" s="501" t="s">
        <v>1620</v>
      </c>
      <c r="C2629" s="484" t="s">
        <v>1686</v>
      </c>
      <c r="D2629" s="209" t="s">
        <v>5892</v>
      </c>
      <c r="E2629" s="209" t="s">
        <v>1695</v>
      </c>
      <c r="F2629" s="484" t="s">
        <v>5889</v>
      </c>
      <c r="G2629" s="484"/>
      <c r="H2629" s="484" t="s">
        <v>1616</v>
      </c>
      <c r="I2629" s="209">
        <v>22</v>
      </c>
      <c r="J2629" s="209">
        <v>3</v>
      </c>
      <c r="K2629" s="209">
        <v>28</v>
      </c>
      <c r="L2629" s="502">
        <v>72</v>
      </c>
      <c r="M2629" s="496" t="str">
        <f t="shared" si="99"/>
        <v>HPT8-RW</v>
      </c>
      <c r="N2629" s="493" t="str">
        <f t="shared" si="100"/>
        <v>3</v>
      </c>
      <c r="O2629" s="493"/>
      <c r="P2629" s="493"/>
      <c r="Q2629" s="493"/>
      <c r="R2629" s="493"/>
      <c r="S2629" s="493"/>
      <c r="T2629" s="493"/>
      <c r="U2629" s="493"/>
      <c r="V2629" s="493"/>
      <c r="W2629" s="493"/>
      <c r="X2629" s="493"/>
    </row>
    <row r="2630" spans="1:24" x14ac:dyDescent="0.2">
      <c r="A2630" s="484"/>
      <c r="B2630" s="501" t="s">
        <v>1620</v>
      </c>
      <c r="C2630" s="484" t="s">
        <v>1686</v>
      </c>
      <c r="D2630" s="209" t="s">
        <v>5893</v>
      </c>
      <c r="E2630" s="209" t="s">
        <v>1695</v>
      </c>
      <c r="F2630" s="484" t="s">
        <v>5894</v>
      </c>
      <c r="G2630" s="484"/>
      <c r="H2630" s="484" t="s">
        <v>1616</v>
      </c>
      <c r="I2630" s="209">
        <v>22</v>
      </c>
      <c r="J2630" s="209">
        <v>3</v>
      </c>
      <c r="K2630" s="209">
        <v>28</v>
      </c>
      <c r="L2630" s="502">
        <v>98</v>
      </c>
      <c r="M2630" s="496" t="str">
        <f t="shared" si="99"/>
        <v>HPT8-RW</v>
      </c>
      <c r="N2630" s="493" t="str">
        <f t="shared" si="100"/>
        <v>3</v>
      </c>
      <c r="O2630" s="493"/>
      <c r="P2630" s="493"/>
      <c r="Q2630" s="493"/>
      <c r="R2630" s="493"/>
      <c r="S2630" s="493"/>
      <c r="T2630" s="493"/>
      <c r="U2630" s="493"/>
      <c r="V2630" s="493"/>
      <c r="W2630" s="493"/>
      <c r="X2630" s="493"/>
    </row>
    <row r="2631" spans="1:24" x14ac:dyDescent="0.2">
      <c r="A2631" s="484"/>
      <c r="B2631" s="501" t="s">
        <v>1620</v>
      </c>
      <c r="C2631" s="484" t="s">
        <v>1686</v>
      </c>
      <c r="D2631" s="209" t="s">
        <v>5895</v>
      </c>
      <c r="E2631" s="209" t="s">
        <v>1695</v>
      </c>
      <c r="F2631" s="484" t="s">
        <v>5891</v>
      </c>
      <c r="G2631" s="484"/>
      <c r="H2631" s="484" t="s">
        <v>1616</v>
      </c>
      <c r="I2631" s="209">
        <v>22</v>
      </c>
      <c r="J2631" s="209">
        <v>3</v>
      </c>
      <c r="K2631" s="209">
        <v>28</v>
      </c>
      <c r="L2631" s="502">
        <v>66</v>
      </c>
      <c r="M2631" s="496" t="str">
        <f t="shared" si="99"/>
        <v>HPT8-RW</v>
      </c>
      <c r="N2631" s="493" t="str">
        <f t="shared" si="100"/>
        <v>3</v>
      </c>
      <c r="O2631" s="493"/>
      <c r="P2631" s="493"/>
      <c r="Q2631" s="493"/>
      <c r="R2631" s="493"/>
      <c r="S2631" s="493"/>
      <c r="T2631" s="493"/>
      <c r="U2631" s="493"/>
      <c r="V2631" s="493"/>
      <c r="W2631" s="493"/>
      <c r="X2631" s="493"/>
    </row>
    <row r="2632" spans="1:24" x14ac:dyDescent="0.2">
      <c r="B2632" s="494" t="s">
        <v>1617</v>
      </c>
      <c r="C2632" s="484" t="s">
        <v>1686</v>
      </c>
      <c r="D2632" s="484" t="s">
        <v>5896</v>
      </c>
      <c r="E2632" s="484" t="s">
        <v>5897</v>
      </c>
      <c r="F2632" s="484" t="s">
        <v>5898</v>
      </c>
      <c r="G2632" s="484"/>
      <c r="H2632" s="484" t="s">
        <v>1616</v>
      </c>
      <c r="I2632" s="484"/>
      <c r="J2632" s="484">
        <v>4</v>
      </c>
      <c r="K2632" s="484">
        <v>32</v>
      </c>
      <c r="L2632" s="495">
        <v>104</v>
      </c>
      <c r="M2632" s="496" t="str">
        <f t="shared" si="99"/>
        <v>T8</v>
      </c>
      <c r="N2632" s="493" t="str">
        <f t="shared" si="100"/>
        <v>4</v>
      </c>
    </row>
    <row r="2633" spans="1:24" x14ac:dyDescent="0.2">
      <c r="A2633" s="484"/>
      <c r="B2633" s="501" t="s">
        <v>1620</v>
      </c>
      <c r="C2633" s="484" t="s">
        <v>1686</v>
      </c>
      <c r="D2633" s="209" t="s">
        <v>5899</v>
      </c>
      <c r="E2633" s="209" t="s">
        <v>1695</v>
      </c>
      <c r="F2633" s="484" t="s">
        <v>5900</v>
      </c>
      <c r="G2633" s="484"/>
      <c r="H2633" s="484" t="s">
        <v>1616</v>
      </c>
      <c r="I2633" s="209">
        <v>22</v>
      </c>
      <c r="J2633" s="209">
        <v>4</v>
      </c>
      <c r="K2633" s="209">
        <v>28</v>
      </c>
      <c r="L2633" s="502">
        <v>96</v>
      </c>
      <c r="M2633" s="496" t="str">
        <f t="shared" si="99"/>
        <v>HPT8-RW</v>
      </c>
      <c r="N2633" s="493" t="str">
        <f t="shared" si="100"/>
        <v>4</v>
      </c>
      <c r="O2633" s="493"/>
      <c r="P2633" s="493"/>
      <c r="Q2633" s="493"/>
      <c r="R2633" s="493"/>
      <c r="S2633" s="493"/>
      <c r="T2633" s="493"/>
      <c r="U2633" s="493"/>
      <c r="V2633" s="493"/>
      <c r="W2633" s="493"/>
      <c r="X2633" s="493"/>
    </row>
    <row r="2634" spans="1:24" x14ac:dyDescent="0.2">
      <c r="A2634" s="484"/>
      <c r="B2634" s="501" t="s">
        <v>1620</v>
      </c>
      <c r="C2634" s="484" t="s">
        <v>1686</v>
      </c>
      <c r="D2634" s="209" t="s">
        <v>5901</v>
      </c>
      <c r="E2634" s="209" t="s">
        <v>1695</v>
      </c>
      <c r="F2634" s="484" t="s">
        <v>5902</v>
      </c>
      <c r="G2634" s="484"/>
      <c r="H2634" s="484" t="s">
        <v>1616</v>
      </c>
      <c r="I2634" s="209">
        <v>22</v>
      </c>
      <c r="J2634" s="209">
        <v>4</v>
      </c>
      <c r="K2634" s="209">
        <v>28</v>
      </c>
      <c r="L2634" s="502">
        <v>127</v>
      </c>
      <c r="M2634" s="496" t="str">
        <f t="shared" si="99"/>
        <v>HPT8-RW</v>
      </c>
      <c r="N2634" s="493" t="str">
        <f t="shared" si="100"/>
        <v>4</v>
      </c>
      <c r="O2634" s="493"/>
      <c r="P2634" s="493"/>
      <c r="Q2634" s="493"/>
      <c r="R2634" s="493"/>
      <c r="S2634" s="493"/>
      <c r="T2634" s="493"/>
      <c r="U2634" s="493"/>
      <c r="V2634" s="493"/>
      <c r="W2634" s="493"/>
      <c r="X2634" s="493"/>
    </row>
    <row r="2635" spans="1:24" ht="13.5" thickBot="1" x14ac:dyDescent="0.25">
      <c r="A2635" s="484"/>
      <c r="B2635" s="501" t="s">
        <v>1620</v>
      </c>
      <c r="C2635" s="484" t="s">
        <v>1686</v>
      </c>
      <c r="D2635" s="209" t="s">
        <v>5903</v>
      </c>
      <c r="E2635" s="209" t="s">
        <v>1695</v>
      </c>
      <c r="F2635" s="484" t="s">
        <v>5904</v>
      </c>
      <c r="G2635" s="484"/>
      <c r="H2635" s="484" t="s">
        <v>1616</v>
      </c>
      <c r="I2635" s="209">
        <v>22</v>
      </c>
      <c r="J2635" s="209">
        <v>4</v>
      </c>
      <c r="K2635" s="209">
        <v>28</v>
      </c>
      <c r="L2635" s="502">
        <v>86</v>
      </c>
      <c r="M2635" s="525" t="str">
        <f t="shared" si="99"/>
        <v>HPT8-RW</v>
      </c>
      <c r="N2635" s="493" t="str">
        <f t="shared" si="100"/>
        <v>4</v>
      </c>
      <c r="O2635" s="493"/>
      <c r="P2635" s="493"/>
      <c r="Q2635" s="493"/>
      <c r="R2635" s="493"/>
      <c r="S2635" s="493"/>
      <c r="T2635" s="493"/>
      <c r="U2635" s="493"/>
      <c r="V2635" s="493"/>
      <c r="W2635" s="493"/>
      <c r="X2635" s="493"/>
    </row>
    <row r="2636" spans="1:24" x14ac:dyDescent="0.2">
      <c r="A2636" s="484"/>
      <c r="B2636" s="501" t="s">
        <v>6540</v>
      </c>
      <c r="C2636" s="484"/>
      <c r="D2636" s="209" t="s">
        <v>949</v>
      </c>
      <c r="F2636" s="484" t="s">
        <v>952</v>
      </c>
      <c r="G2636" s="484"/>
      <c r="H2636" s="484"/>
      <c r="L2636" s="502">
        <v>145</v>
      </c>
      <c r="M2636" s="493" t="s">
        <v>6539</v>
      </c>
      <c r="N2636" s="493"/>
      <c r="O2636" s="493"/>
      <c r="P2636" s="493"/>
      <c r="Q2636" s="493"/>
      <c r="R2636" s="493"/>
      <c r="S2636" s="493"/>
      <c r="T2636" s="493"/>
      <c r="U2636" s="493"/>
      <c r="V2636" s="493"/>
      <c r="W2636" s="493"/>
      <c r="X2636" s="493"/>
    </row>
    <row r="2637" spans="1:24" x14ac:dyDescent="0.2">
      <c r="A2637" s="484"/>
      <c r="B2637" s="501" t="s">
        <v>6541</v>
      </c>
      <c r="C2637" s="484"/>
      <c r="D2637" s="209" t="s">
        <v>949</v>
      </c>
      <c r="F2637" s="484" t="s">
        <v>952</v>
      </c>
      <c r="G2637" s="484"/>
      <c r="H2637" s="484"/>
      <c r="L2637" s="502">
        <v>26</v>
      </c>
      <c r="M2637" s="493" t="s">
        <v>6539</v>
      </c>
      <c r="N2637" s="493"/>
      <c r="O2637" s="493"/>
      <c r="P2637" s="493"/>
      <c r="Q2637" s="493"/>
      <c r="R2637" s="493"/>
      <c r="S2637" s="493"/>
      <c r="T2637" s="493"/>
      <c r="U2637" s="493"/>
      <c r="V2637" s="493"/>
      <c r="W2637" s="493"/>
      <c r="X2637" s="493"/>
    </row>
    <row r="2638" spans="1:24" x14ac:dyDescent="0.2">
      <c r="A2638" s="484"/>
      <c r="B2638" s="527" t="s">
        <v>6542</v>
      </c>
      <c r="C2638" s="526"/>
      <c r="D2638" s="528" t="s">
        <v>949</v>
      </c>
      <c r="E2638" s="528"/>
      <c r="F2638" s="526" t="s">
        <v>952</v>
      </c>
      <c r="G2638" s="526"/>
      <c r="H2638" s="526"/>
      <c r="I2638" s="528"/>
      <c r="J2638" s="528"/>
      <c r="K2638" s="528"/>
      <c r="L2638" s="529">
        <v>0</v>
      </c>
      <c r="M2638" s="528" t="s">
        <v>6539</v>
      </c>
      <c r="N2638" s="493"/>
      <c r="O2638" s="493"/>
      <c r="P2638" s="493"/>
      <c r="Q2638" s="493"/>
      <c r="R2638" s="493"/>
      <c r="S2638" s="493"/>
      <c r="T2638" s="493"/>
      <c r="U2638" s="493"/>
      <c r="V2638" s="493"/>
      <c r="W2638" s="493"/>
      <c r="X2638" s="493"/>
    </row>
    <row r="2639" spans="1:24" x14ac:dyDescent="0.2">
      <c r="A2639" s="484"/>
      <c r="B2639" s="501" t="s">
        <v>6543</v>
      </c>
      <c r="C2639" s="484"/>
      <c r="D2639" s="209" t="s">
        <v>949</v>
      </c>
      <c r="F2639" s="484" t="s">
        <v>952</v>
      </c>
      <c r="G2639" s="484"/>
      <c r="H2639" s="484"/>
      <c r="L2639" s="502">
        <v>47</v>
      </c>
      <c r="M2639" s="493" t="s">
        <v>6539</v>
      </c>
      <c r="N2639" s="493"/>
      <c r="O2639" s="493"/>
      <c r="P2639" s="493"/>
      <c r="Q2639" s="493"/>
      <c r="R2639" s="493"/>
      <c r="S2639" s="493"/>
      <c r="T2639" s="493"/>
      <c r="U2639" s="493"/>
      <c r="V2639" s="493"/>
      <c r="W2639" s="493"/>
      <c r="X2639" s="493"/>
    </row>
    <row r="2640" spans="1:24" x14ac:dyDescent="0.2">
      <c r="A2640" s="484"/>
      <c r="B2640" s="527" t="s">
        <v>6544</v>
      </c>
      <c r="C2640" s="526"/>
      <c r="D2640" s="528" t="s">
        <v>949</v>
      </c>
      <c r="E2640" s="528"/>
      <c r="F2640" s="526" t="s">
        <v>952</v>
      </c>
      <c r="G2640" s="526"/>
      <c r="H2640" s="526"/>
      <c r="I2640" s="528"/>
      <c r="J2640" s="528"/>
      <c r="K2640" s="528"/>
      <c r="L2640" s="529">
        <v>59</v>
      </c>
      <c r="M2640" s="493" t="s">
        <v>6539</v>
      </c>
      <c r="N2640" s="493"/>
      <c r="O2640" s="493"/>
      <c r="P2640" s="493"/>
      <c r="Q2640" s="493"/>
      <c r="R2640" s="493"/>
      <c r="S2640" s="493"/>
      <c r="T2640" s="493"/>
      <c r="U2640" s="493"/>
      <c r="V2640" s="493"/>
      <c r="W2640" s="493"/>
      <c r="X2640" s="493"/>
    </row>
    <row r="2641" spans="1:24" x14ac:dyDescent="0.2">
      <c r="A2641" s="484"/>
      <c r="B2641" s="517" t="s">
        <v>6545</v>
      </c>
      <c r="C2641" s="484"/>
      <c r="D2641" s="493" t="s">
        <v>949</v>
      </c>
      <c r="E2641" s="493"/>
      <c r="F2641" s="484" t="s">
        <v>952</v>
      </c>
      <c r="G2641" s="484"/>
      <c r="H2641" s="484"/>
      <c r="I2641" s="493"/>
      <c r="J2641" s="493"/>
      <c r="K2641" s="493"/>
      <c r="L2641" s="513">
        <v>0</v>
      </c>
      <c r="M2641" s="493" t="s">
        <v>6539</v>
      </c>
      <c r="N2641" s="493"/>
      <c r="O2641" s="493"/>
      <c r="P2641" s="493"/>
      <c r="Q2641" s="493"/>
      <c r="R2641" s="493"/>
      <c r="S2641" s="493"/>
      <c r="T2641" s="493"/>
      <c r="U2641" s="493"/>
      <c r="V2641" s="493"/>
      <c r="W2641" s="493"/>
      <c r="X2641" s="493"/>
    </row>
    <row r="2642" spans="1:24" x14ac:dyDescent="0.2">
      <c r="A2642" s="484"/>
      <c r="B2642" s="501" t="s">
        <v>6546</v>
      </c>
      <c r="C2642" s="484"/>
      <c r="D2642" s="209" t="s">
        <v>949</v>
      </c>
      <c r="F2642" s="484" t="s">
        <v>952</v>
      </c>
      <c r="G2642" s="484"/>
      <c r="H2642" s="484"/>
      <c r="L2642" s="502">
        <v>69</v>
      </c>
      <c r="M2642" s="493" t="s">
        <v>6539</v>
      </c>
      <c r="N2642" s="493"/>
      <c r="O2642" s="493"/>
      <c r="P2642" s="493"/>
      <c r="Q2642" s="493"/>
      <c r="R2642" s="493"/>
      <c r="S2642" s="493"/>
      <c r="T2642" s="493"/>
      <c r="U2642" s="493"/>
      <c r="V2642" s="493"/>
      <c r="W2642" s="493"/>
      <c r="X2642" s="493"/>
    </row>
    <row r="2643" spans="1:24" x14ac:dyDescent="0.2">
      <c r="A2643" s="484"/>
      <c r="B2643" s="527" t="s">
        <v>6547</v>
      </c>
      <c r="C2643" s="526"/>
      <c r="D2643" s="528" t="s">
        <v>949</v>
      </c>
      <c r="E2643" s="528"/>
      <c r="F2643" s="526" t="s">
        <v>952</v>
      </c>
      <c r="G2643" s="526"/>
      <c r="H2643" s="526"/>
      <c r="I2643" s="528"/>
      <c r="J2643" s="528"/>
      <c r="K2643" s="528"/>
      <c r="L2643" s="529">
        <v>92</v>
      </c>
      <c r="M2643" s="528" t="s">
        <v>6539</v>
      </c>
      <c r="N2643" s="493"/>
      <c r="O2643" s="493"/>
      <c r="P2643" s="493"/>
      <c r="Q2643" s="493"/>
      <c r="R2643" s="493"/>
      <c r="S2643" s="493"/>
      <c r="T2643" s="493"/>
      <c r="U2643" s="493"/>
      <c r="V2643" s="493"/>
      <c r="W2643" s="493"/>
      <c r="X2643" s="493"/>
    </row>
    <row r="2644" spans="1:24" x14ac:dyDescent="0.2">
      <c r="A2644" s="484"/>
      <c r="B2644" s="527" t="s">
        <v>6548</v>
      </c>
      <c r="C2644" s="526"/>
      <c r="D2644" s="528" t="s">
        <v>949</v>
      </c>
      <c r="E2644" s="528"/>
      <c r="F2644" s="526" t="s">
        <v>952</v>
      </c>
      <c r="G2644" s="526"/>
      <c r="H2644" s="526"/>
      <c r="I2644" s="528"/>
      <c r="J2644" s="528"/>
      <c r="K2644" s="528"/>
      <c r="L2644" s="529">
        <v>60</v>
      </c>
      <c r="M2644" s="528" t="s">
        <v>6539</v>
      </c>
      <c r="N2644" s="493"/>
      <c r="O2644" s="493"/>
      <c r="P2644" s="493"/>
      <c r="Q2644" s="493"/>
      <c r="R2644" s="493"/>
      <c r="S2644" s="493"/>
      <c r="T2644" s="493"/>
      <c r="U2644" s="493"/>
      <c r="V2644" s="493"/>
      <c r="W2644" s="493"/>
      <c r="X2644" s="493"/>
    </row>
    <row r="2645" spans="1:24" x14ac:dyDescent="0.2">
      <c r="A2645" s="484"/>
      <c r="B2645" s="527" t="s">
        <v>6549</v>
      </c>
      <c r="C2645" s="526"/>
      <c r="D2645" s="528" t="s">
        <v>949</v>
      </c>
      <c r="E2645" s="528"/>
      <c r="F2645" s="526" t="s">
        <v>952</v>
      </c>
      <c r="G2645" s="526"/>
      <c r="H2645" s="526"/>
      <c r="I2645" s="528"/>
      <c r="J2645" s="528"/>
      <c r="K2645" s="528"/>
      <c r="L2645" s="529">
        <v>60</v>
      </c>
      <c r="M2645" s="528" t="s">
        <v>6539</v>
      </c>
      <c r="N2645" s="493"/>
      <c r="O2645" s="493"/>
      <c r="P2645" s="493"/>
      <c r="Q2645" s="493"/>
      <c r="R2645" s="493"/>
      <c r="S2645" s="493"/>
      <c r="T2645" s="493"/>
      <c r="U2645" s="493"/>
      <c r="V2645" s="493"/>
      <c r="W2645" s="493"/>
      <c r="X2645" s="493"/>
    </row>
    <row r="2646" spans="1:24" x14ac:dyDescent="0.2">
      <c r="A2646" s="484"/>
      <c r="B2646" s="527" t="s">
        <v>6550</v>
      </c>
      <c r="C2646" s="526"/>
      <c r="D2646" s="528" t="s">
        <v>949</v>
      </c>
      <c r="E2646" s="528"/>
      <c r="F2646" s="526" t="s">
        <v>952</v>
      </c>
      <c r="G2646" s="526"/>
      <c r="H2646" s="526"/>
      <c r="I2646" s="528"/>
      <c r="J2646" s="528"/>
      <c r="K2646" s="528"/>
      <c r="L2646" s="529">
        <v>63</v>
      </c>
      <c r="M2646" s="528" t="s">
        <v>6539</v>
      </c>
      <c r="N2646" s="493"/>
      <c r="O2646" s="493"/>
      <c r="P2646" s="493"/>
      <c r="Q2646" s="493"/>
      <c r="R2646" s="493"/>
      <c r="S2646" s="493"/>
      <c r="T2646" s="493"/>
      <c r="U2646" s="493"/>
      <c r="V2646" s="493"/>
      <c r="W2646" s="493"/>
      <c r="X2646" s="493"/>
    </row>
    <row r="2647" spans="1:24" x14ac:dyDescent="0.2">
      <c r="A2647" s="484"/>
      <c r="B2647" s="501" t="s">
        <v>6551</v>
      </c>
      <c r="C2647" s="484"/>
      <c r="D2647" s="209" t="s">
        <v>949</v>
      </c>
      <c r="F2647" s="484" t="s">
        <v>952</v>
      </c>
      <c r="G2647" s="484"/>
      <c r="H2647" s="484"/>
      <c r="L2647" s="502">
        <v>31</v>
      </c>
      <c r="M2647" s="493" t="s">
        <v>6539</v>
      </c>
      <c r="N2647" s="493"/>
      <c r="O2647" s="493"/>
      <c r="P2647" s="493"/>
      <c r="Q2647" s="493"/>
      <c r="R2647" s="493"/>
      <c r="S2647" s="493"/>
      <c r="T2647" s="493"/>
      <c r="U2647" s="493"/>
      <c r="V2647" s="493"/>
      <c r="W2647" s="493"/>
      <c r="X2647" s="493"/>
    </row>
    <row r="2648" spans="1:24" x14ac:dyDescent="0.2">
      <c r="A2648" s="484"/>
      <c r="B2648" s="527" t="s">
        <v>6552</v>
      </c>
      <c r="C2648" s="526"/>
      <c r="D2648" s="528" t="s">
        <v>949</v>
      </c>
      <c r="E2648" s="528"/>
      <c r="F2648" s="526" t="s">
        <v>952</v>
      </c>
      <c r="G2648" s="526"/>
      <c r="H2648" s="526"/>
      <c r="I2648" s="528"/>
      <c r="J2648" s="528"/>
      <c r="K2648" s="528"/>
      <c r="L2648" s="529">
        <v>30</v>
      </c>
      <c r="M2648" s="528" t="s">
        <v>6539</v>
      </c>
      <c r="N2648" s="493"/>
      <c r="O2648" s="493"/>
      <c r="P2648" s="493"/>
      <c r="Q2648" s="493"/>
      <c r="R2648" s="493"/>
      <c r="S2648" s="493"/>
      <c r="T2648" s="493"/>
      <c r="U2648" s="493"/>
      <c r="V2648" s="493"/>
      <c r="W2648" s="493"/>
      <c r="X2648" s="493"/>
    </row>
    <row r="2649" spans="1:24" x14ac:dyDescent="0.2">
      <c r="A2649" s="484"/>
      <c r="B2649" s="501" t="s">
        <v>6553</v>
      </c>
      <c r="C2649" s="484"/>
      <c r="D2649" s="209" t="s">
        <v>949</v>
      </c>
      <c r="F2649" s="484" t="s">
        <v>952</v>
      </c>
      <c r="G2649" s="484"/>
      <c r="H2649" s="484"/>
      <c r="L2649" s="502">
        <v>0</v>
      </c>
      <c r="M2649" s="493" t="s">
        <v>6539</v>
      </c>
      <c r="N2649" s="493"/>
      <c r="O2649" s="493"/>
      <c r="P2649" s="493"/>
      <c r="Q2649" s="493"/>
      <c r="R2649" s="493"/>
      <c r="S2649" s="493"/>
      <c r="T2649" s="493"/>
      <c r="U2649" s="493"/>
      <c r="V2649" s="493"/>
      <c r="W2649" s="493"/>
      <c r="X2649" s="493"/>
    </row>
    <row r="2650" spans="1:24" x14ac:dyDescent="0.2">
      <c r="A2650" s="484"/>
      <c r="B2650" s="527" t="s">
        <v>6554</v>
      </c>
      <c r="C2650" s="526"/>
      <c r="D2650" s="528" t="s">
        <v>949</v>
      </c>
      <c r="E2650" s="528"/>
      <c r="F2650" s="526" t="s">
        <v>952</v>
      </c>
      <c r="G2650" s="526"/>
      <c r="H2650" s="526"/>
      <c r="I2650" s="528"/>
      <c r="J2650" s="528"/>
      <c r="K2650" s="528"/>
      <c r="L2650" s="529">
        <v>0</v>
      </c>
      <c r="M2650" s="528" t="s">
        <v>6539</v>
      </c>
      <c r="N2650" s="493"/>
      <c r="O2650" s="493"/>
      <c r="P2650" s="493"/>
      <c r="Q2650" s="493"/>
      <c r="R2650" s="493"/>
      <c r="S2650" s="493"/>
      <c r="T2650" s="493"/>
      <c r="U2650" s="493"/>
      <c r="V2650" s="493"/>
      <c r="W2650" s="493"/>
      <c r="X2650" s="493"/>
    </row>
    <row r="2651" spans="1:24" x14ac:dyDescent="0.2">
      <c r="A2651" s="484"/>
      <c r="B2651" s="501" t="s">
        <v>6555</v>
      </c>
      <c r="C2651" s="484"/>
      <c r="D2651" s="209" t="s">
        <v>949</v>
      </c>
      <c r="F2651" s="484" t="s">
        <v>952</v>
      </c>
      <c r="G2651" s="484"/>
      <c r="H2651" s="484"/>
      <c r="L2651" s="502">
        <v>265</v>
      </c>
      <c r="M2651" s="493" t="s">
        <v>6539</v>
      </c>
      <c r="N2651" s="493"/>
      <c r="O2651" s="493"/>
      <c r="P2651" s="493"/>
      <c r="Q2651" s="493"/>
      <c r="R2651" s="493"/>
      <c r="S2651" s="493"/>
      <c r="T2651" s="493"/>
      <c r="U2651" s="493"/>
      <c r="V2651" s="493"/>
      <c r="W2651" s="493"/>
      <c r="X2651" s="493"/>
    </row>
    <row r="2652" spans="1:24" x14ac:dyDescent="0.2">
      <c r="A2652" s="484"/>
      <c r="B2652" s="527" t="s">
        <v>6556</v>
      </c>
      <c r="C2652" s="526"/>
      <c r="D2652" s="528" t="s">
        <v>949</v>
      </c>
      <c r="E2652" s="528"/>
      <c r="F2652" s="526" t="s">
        <v>952</v>
      </c>
      <c r="G2652" s="526"/>
      <c r="H2652" s="526"/>
      <c r="I2652" s="528"/>
      <c r="J2652" s="528"/>
      <c r="K2652" s="528"/>
      <c r="L2652" s="529">
        <v>316</v>
      </c>
      <c r="M2652" s="493" t="s">
        <v>6539</v>
      </c>
      <c r="N2652" s="493"/>
      <c r="O2652" s="493"/>
      <c r="P2652" s="493"/>
      <c r="Q2652" s="493"/>
      <c r="R2652" s="493"/>
      <c r="S2652" s="493"/>
      <c r="T2652" s="493"/>
      <c r="U2652" s="493"/>
      <c r="V2652" s="493"/>
      <c r="W2652" s="493"/>
      <c r="X2652" s="493"/>
    </row>
    <row r="2653" spans="1:24" x14ac:dyDescent="0.2">
      <c r="A2653" s="484"/>
      <c r="B2653" s="501" t="s">
        <v>6557</v>
      </c>
      <c r="C2653" s="484"/>
      <c r="D2653" s="209" t="s">
        <v>949</v>
      </c>
      <c r="F2653" s="484" t="s">
        <v>952</v>
      </c>
      <c r="G2653" s="484"/>
      <c r="H2653" s="484"/>
      <c r="L2653" s="502">
        <v>42</v>
      </c>
      <c r="M2653" s="493" t="s">
        <v>6539</v>
      </c>
      <c r="N2653" s="493"/>
      <c r="O2653" s="493"/>
      <c r="P2653" s="493"/>
      <c r="Q2653" s="493"/>
      <c r="R2653" s="493"/>
      <c r="S2653" s="493"/>
      <c r="T2653" s="493"/>
      <c r="U2653" s="493"/>
      <c r="V2653" s="493"/>
      <c r="W2653" s="493"/>
      <c r="X2653" s="493"/>
    </row>
    <row r="2654" spans="1:24" x14ac:dyDescent="0.2">
      <c r="A2654" s="484"/>
      <c r="B2654" s="501" t="s">
        <v>6240</v>
      </c>
      <c r="C2654" s="484"/>
      <c r="D2654" s="209" t="s">
        <v>949</v>
      </c>
      <c r="F2654" s="484" t="s">
        <v>952</v>
      </c>
      <c r="G2654" s="484"/>
      <c r="H2654" s="484"/>
      <c r="L2654" s="502">
        <v>145</v>
      </c>
      <c r="M2654" s="503" t="str">
        <f t="shared" si="99"/>
        <v>New Install - PBL1000</v>
      </c>
      <c r="N2654" s="493" t="str">
        <f t="shared" si="100"/>
        <v>w</v>
      </c>
      <c r="O2654" s="493"/>
      <c r="P2654" s="493"/>
      <c r="Q2654" s="493"/>
      <c r="R2654" s="493"/>
      <c r="S2654" s="493"/>
      <c r="T2654" s="493"/>
      <c r="U2654" s="493"/>
      <c r="V2654" s="493"/>
      <c r="W2654" s="493"/>
      <c r="X2654" s="493"/>
    </row>
    <row r="2655" spans="1:24" x14ac:dyDescent="0.2">
      <c r="A2655" s="484"/>
      <c r="B2655" s="501" t="s">
        <v>6239</v>
      </c>
      <c r="C2655" s="484"/>
      <c r="D2655" s="209" t="s">
        <v>949</v>
      </c>
      <c r="F2655" s="484" t="s">
        <v>952</v>
      </c>
      <c r="G2655" s="484"/>
      <c r="H2655" s="484"/>
      <c r="L2655" s="502">
        <v>13</v>
      </c>
      <c r="M2655" s="503" t="str">
        <f t="shared" si="99"/>
        <v>New Install - PBL4100</v>
      </c>
      <c r="N2655" s="493" t="str">
        <f t="shared" si="100"/>
        <v>w</v>
      </c>
      <c r="P2655" s="493"/>
      <c r="Q2655" s="493"/>
      <c r="R2655" s="493"/>
      <c r="S2655" s="493"/>
      <c r="T2655" s="493"/>
      <c r="U2655" s="493"/>
      <c r="V2655" s="493"/>
      <c r="W2655" s="493"/>
      <c r="X2655" s="493"/>
    </row>
    <row r="2656" spans="1:24" s="528" customFormat="1" x14ac:dyDescent="0.2">
      <c r="A2656" s="526"/>
      <c r="B2656" s="527" t="s">
        <v>5905</v>
      </c>
      <c r="C2656" s="526"/>
      <c r="D2656" s="528" t="s">
        <v>949</v>
      </c>
      <c r="F2656" s="526" t="s">
        <v>952</v>
      </c>
      <c r="G2656" s="526"/>
      <c r="H2656" s="526"/>
      <c r="L2656" s="529">
        <v>0</v>
      </c>
      <c r="M2656" s="503" t="str">
        <f t="shared" si="99"/>
        <v>New Install - PBL510</v>
      </c>
      <c r="N2656" s="528" t="str">
        <f t="shared" si="100"/>
        <v>w</v>
      </c>
    </row>
    <row r="2657" spans="1:24" x14ac:dyDescent="0.2">
      <c r="A2657" s="484"/>
      <c r="B2657" s="501" t="s">
        <v>6241</v>
      </c>
      <c r="C2657" s="484"/>
      <c r="D2657" s="209" t="s">
        <v>949</v>
      </c>
      <c r="F2657" s="484" t="s">
        <v>952</v>
      </c>
      <c r="G2657" s="484"/>
      <c r="H2657" s="484"/>
      <c r="L2657" s="502">
        <v>23</v>
      </c>
      <c r="M2657" s="503" t="str">
        <f t="shared" si="99"/>
        <v>New Install - PBL6000</v>
      </c>
      <c r="N2657" s="493" t="str">
        <f t="shared" si="100"/>
        <v>w</v>
      </c>
      <c r="O2657" s="493"/>
      <c r="P2657" s="493"/>
      <c r="Q2657" s="493"/>
      <c r="R2657" s="493"/>
      <c r="S2657" s="493"/>
      <c r="T2657" s="493"/>
      <c r="U2657" s="493"/>
      <c r="V2657" s="493"/>
      <c r="W2657" s="493"/>
      <c r="X2657" s="493"/>
    </row>
    <row r="2658" spans="1:24" x14ac:dyDescent="0.2">
      <c r="A2658" s="484"/>
      <c r="B2658" s="527" t="s">
        <v>5906</v>
      </c>
      <c r="C2658" s="526"/>
      <c r="D2658" s="528" t="s">
        <v>949</v>
      </c>
      <c r="E2658" s="528"/>
      <c r="F2658" s="526" t="s">
        <v>952</v>
      </c>
      <c r="G2658" s="526"/>
      <c r="H2658" s="526"/>
      <c r="I2658" s="528"/>
      <c r="J2658" s="528"/>
      <c r="K2658" s="528"/>
      <c r="L2658" s="529">
        <v>59</v>
      </c>
      <c r="M2658" s="503" t="str">
        <f t="shared" si="99"/>
        <v>New Install - PBL610</v>
      </c>
      <c r="N2658" s="493" t="str">
        <f t="shared" si="100"/>
        <v>w</v>
      </c>
      <c r="O2658" s="493"/>
      <c r="P2658" s="493"/>
      <c r="Q2658" s="493"/>
      <c r="R2658" s="493"/>
      <c r="S2658" s="493"/>
      <c r="T2658" s="493"/>
      <c r="U2658" s="493"/>
      <c r="V2658" s="493"/>
      <c r="W2658" s="493"/>
      <c r="X2658" s="493"/>
    </row>
    <row r="2659" spans="1:24" x14ac:dyDescent="0.2">
      <c r="A2659" s="484"/>
      <c r="B2659" s="517" t="s">
        <v>6251</v>
      </c>
      <c r="C2659" s="484"/>
      <c r="D2659" s="493" t="s">
        <v>949</v>
      </c>
      <c r="E2659" s="493"/>
      <c r="F2659" s="484" t="s">
        <v>952</v>
      </c>
      <c r="G2659" s="484"/>
      <c r="H2659" s="484"/>
      <c r="I2659" s="493"/>
      <c r="J2659" s="493"/>
      <c r="K2659" s="493"/>
      <c r="L2659" s="513">
        <v>62</v>
      </c>
      <c r="M2659" s="503" t="str">
        <f t="shared" si="99"/>
        <v>New Install - PBL6200</v>
      </c>
      <c r="N2659" s="493" t="str">
        <f t="shared" si="100"/>
        <v>w</v>
      </c>
      <c r="O2659" s="493"/>
      <c r="P2659" s="493"/>
      <c r="Q2659" s="493"/>
      <c r="R2659" s="493"/>
      <c r="S2659" s="493"/>
      <c r="T2659" s="493"/>
      <c r="U2659" s="493"/>
      <c r="V2659" s="493"/>
      <c r="W2659" s="493"/>
      <c r="X2659" s="493"/>
    </row>
    <row r="2660" spans="1:24" x14ac:dyDescent="0.2">
      <c r="A2660" s="484"/>
      <c r="B2660" s="501" t="s">
        <v>6242</v>
      </c>
      <c r="C2660" s="484"/>
      <c r="D2660" s="209" t="s">
        <v>949</v>
      </c>
      <c r="F2660" s="484" t="s">
        <v>952</v>
      </c>
      <c r="G2660" s="484"/>
      <c r="H2660" s="484"/>
      <c r="L2660" s="502">
        <f>ROUND(AVERAGE(71,L2661:L2664),0)</f>
        <v>69</v>
      </c>
      <c r="M2660" s="503" t="str">
        <f t="shared" si="99"/>
        <v>New Install - PBL7000</v>
      </c>
      <c r="N2660" s="493" t="str">
        <f t="shared" si="100"/>
        <v>w</v>
      </c>
      <c r="O2660" s="493"/>
      <c r="P2660" s="493"/>
      <c r="Q2660" s="493"/>
      <c r="R2660" s="493"/>
      <c r="S2660" s="493"/>
      <c r="T2660" s="493"/>
      <c r="U2660" s="493"/>
      <c r="V2660" s="493"/>
      <c r="W2660" s="493"/>
      <c r="X2660" s="493"/>
    </row>
    <row r="2661" spans="1:24" s="528" customFormat="1" x14ac:dyDescent="0.2">
      <c r="A2661" s="526"/>
      <c r="B2661" s="527" t="s">
        <v>5907</v>
      </c>
      <c r="C2661" s="526"/>
      <c r="D2661" s="528" t="s">
        <v>949</v>
      </c>
      <c r="F2661" s="526" t="s">
        <v>952</v>
      </c>
      <c r="G2661" s="526"/>
      <c r="H2661" s="526"/>
      <c r="L2661" s="529">
        <v>92</v>
      </c>
      <c r="M2661" s="503" t="str">
        <f t="shared" si="99"/>
        <v>New Install - PBL710</v>
      </c>
      <c r="N2661" s="528" t="str">
        <f t="shared" si="100"/>
        <v>w</v>
      </c>
    </row>
    <row r="2662" spans="1:24" s="528" customFormat="1" x14ac:dyDescent="0.2">
      <c r="A2662" s="526"/>
      <c r="B2662" s="527" t="s">
        <v>5908</v>
      </c>
      <c r="C2662" s="526"/>
      <c r="D2662" s="528" t="s">
        <v>949</v>
      </c>
      <c r="F2662" s="526" t="s">
        <v>952</v>
      </c>
      <c r="G2662" s="526"/>
      <c r="H2662" s="526"/>
      <c r="L2662" s="529">
        <v>60</v>
      </c>
      <c r="M2662" s="503" t="str">
        <f t="shared" si="99"/>
        <v>New Install - PBL720</v>
      </c>
      <c r="N2662" s="528" t="str">
        <f t="shared" si="100"/>
        <v>w</v>
      </c>
    </row>
    <row r="2663" spans="1:24" s="528" customFormat="1" x14ac:dyDescent="0.2">
      <c r="A2663" s="526"/>
      <c r="B2663" s="527" t="s">
        <v>5909</v>
      </c>
      <c r="C2663" s="526"/>
      <c r="D2663" s="528" t="s">
        <v>949</v>
      </c>
      <c r="F2663" s="526" t="s">
        <v>952</v>
      </c>
      <c r="G2663" s="526"/>
      <c r="H2663" s="526"/>
      <c r="L2663" s="529">
        <v>60</v>
      </c>
      <c r="M2663" s="503" t="str">
        <f t="shared" si="99"/>
        <v>New Install - PBL732</v>
      </c>
      <c r="N2663" s="528" t="str">
        <f t="shared" si="100"/>
        <v>w</v>
      </c>
    </row>
    <row r="2664" spans="1:24" s="528" customFormat="1" x14ac:dyDescent="0.2">
      <c r="A2664" s="526"/>
      <c r="B2664" s="527" t="s">
        <v>5910</v>
      </c>
      <c r="C2664" s="526"/>
      <c r="D2664" s="528" t="s">
        <v>949</v>
      </c>
      <c r="F2664" s="526" t="s">
        <v>952</v>
      </c>
      <c r="G2664" s="526"/>
      <c r="H2664" s="526"/>
      <c r="L2664" s="529">
        <v>63</v>
      </c>
      <c r="M2664" s="503" t="str">
        <f t="shared" si="99"/>
        <v>New Install - PBL734</v>
      </c>
      <c r="N2664" s="528" t="str">
        <f t="shared" si="100"/>
        <v>w</v>
      </c>
    </row>
    <row r="2665" spans="1:24" x14ac:dyDescent="0.2">
      <c r="A2665" s="484"/>
      <c r="B2665" s="501" t="s">
        <v>6243</v>
      </c>
      <c r="C2665" s="484"/>
      <c r="D2665" s="209" t="s">
        <v>949</v>
      </c>
      <c r="F2665" s="484" t="s">
        <v>952</v>
      </c>
      <c r="G2665" s="484"/>
      <c r="H2665" s="484"/>
      <c r="L2665" s="502">
        <f>AVERAGE(32,L2666)</f>
        <v>31</v>
      </c>
      <c r="M2665" s="503" t="str">
        <f t="shared" si="99"/>
        <v>New Install - PBL7400</v>
      </c>
      <c r="N2665" s="493" t="str">
        <f t="shared" si="100"/>
        <v>w</v>
      </c>
      <c r="O2665" s="493"/>
      <c r="P2665" s="493"/>
      <c r="Q2665" s="493"/>
      <c r="R2665" s="493"/>
      <c r="S2665" s="493"/>
      <c r="T2665" s="493"/>
      <c r="U2665" s="493"/>
      <c r="V2665" s="493"/>
      <c r="W2665" s="493"/>
      <c r="X2665" s="493"/>
    </row>
    <row r="2666" spans="1:24" s="528" customFormat="1" x14ac:dyDescent="0.2">
      <c r="A2666" s="526"/>
      <c r="B2666" s="527" t="s">
        <v>5911</v>
      </c>
      <c r="C2666" s="526"/>
      <c r="D2666" s="528" t="s">
        <v>949</v>
      </c>
      <c r="F2666" s="526" t="s">
        <v>952</v>
      </c>
      <c r="G2666" s="526"/>
      <c r="H2666" s="526"/>
      <c r="L2666" s="529">
        <v>30</v>
      </c>
      <c r="M2666" s="503" t="str">
        <f t="shared" si="99"/>
        <v>New Install - PBL744</v>
      </c>
      <c r="N2666" s="528" t="str">
        <f t="shared" si="100"/>
        <v>w</v>
      </c>
    </row>
    <row r="2667" spans="1:24" x14ac:dyDescent="0.2">
      <c r="A2667" s="484"/>
      <c r="B2667" s="501" t="s">
        <v>6244</v>
      </c>
      <c r="C2667" s="484"/>
      <c r="D2667" s="209" t="s">
        <v>949</v>
      </c>
      <c r="F2667" s="484" t="s">
        <v>952</v>
      </c>
      <c r="G2667" s="484"/>
      <c r="H2667" s="484"/>
      <c r="L2667" s="502">
        <v>0</v>
      </c>
      <c r="M2667" s="503" t="str">
        <f t="shared" si="99"/>
        <v>New Install - PBL7500</v>
      </c>
      <c r="N2667" s="493" t="str">
        <f t="shared" si="100"/>
        <v>w</v>
      </c>
      <c r="O2667" s="493"/>
      <c r="P2667" s="493"/>
      <c r="Q2667" s="493"/>
      <c r="R2667" s="493"/>
      <c r="S2667" s="493"/>
      <c r="T2667" s="493"/>
      <c r="U2667" s="493"/>
      <c r="V2667" s="493"/>
      <c r="W2667" s="493"/>
      <c r="X2667" s="493"/>
    </row>
    <row r="2668" spans="1:24" s="528" customFormat="1" x14ac:dyDescent="0.2">
      <c r="A2668" s="526"/>
      <c r="B2668" s="527" t="s">
        <v>5912</v>
      </c>
      <c r="C2668" s="526"/>
      <c r="D2668" s="528" t="s">
        <v>949</v>
      </c>
      <c r="F2668" s="526" t="s">
        <v>952</v>
      </c>
      <c r="G2668" s="526"/>
      <c r="H2668" s="526"/>
      <c r="L2668" s="529">
        <v>0</v>
      </c>
      <c r="M2668" s="503" t="str">
        <f t="shared" si="99"/>
        <v>New Install - PBL760</v>
      </c>
      <c r="N2668" s="528" t="str">
        <f t="shared" si="100"/>
        <v>w</v>
      </c>
    </row>
    <row r="2669" spans="1:24" x14ac:dyDescent="0.2">
      <c r="A2669" s="484"/>
      <c r="B2669" s="501" t="s">
        <v>6245</v>
      </c>
      <c r="C2669" s="484"/>
      <c r="D2669" s="209" t="s">
        <v>949</v>
      </c>
      <c r="F2669" s="484" t="s">
        <v>952</v>
      </c>
      <c r="G2669" s="484"/>
      <c r="H2669" s="484"/>
      <c r="L2669" s="502">
        <f>ROUND(AVERAGE(213,L2670),0)</f>
        <v>265</v>
      </c>
      <c r="M2669" s="503" t="str">
        <f t="shared" si="99"/>
        <v>New Install - PBL8100</v>
      </c>
      <c r="N2669" s="493" t="str">
        <f t="shared" si="100"/>
        <v>w</v>
      </c>
      <c r="O2669" s="493"/>
      <c r="P2669" s="493"/>
      <c r="Q2669" s="493"/>
      <c r="R2669" s="493"/>
      <c r="S2669" s="493"/>
      <c r="T2669" s="493"/>
      <c r="U2669" s="493"/>
      <c r="V2669" s="493"/>
      <c r="W2669" s="493"/>
      <c r="X2669" s="493"/>
    </row>
    <row r="2670" spans="1:24" x14ac:dyDescent="0.2">
      <c r="A2670" s="484"/>
      <c r="B2670" s="527" t="s">
        <v>5913</v>
      </c>
      <c r="C2670" s="526"/>
      <c r="D2670" s="528" t="s">
        <v>949</v>
      </c>
      <c r="E2670" s="528"/>
      <c r="F2670" s="526" t="s">
        <v>952</v>
      </c>
      <c r="G2670" s="526"/>
      <c r="H2670" s="526"/>
      <c r="I2670" s="528"/>
      <c r="J2670" s="528"/>
      <c r="K2670" s="528"/>
      <c r="L2670" s="529">
        <v>316</v>
      </c>
      <c r="M2670" s="503" t="str">
        <f t="shared" si="99"/>
        <v>New Install - PBL820</v>
      </c>
      <c r="N2670" s="493" t="str">
        <f t="shared" si="100"/>
        <v>w</v>
      </c>
      <c r="O2670" s="493"/>
      <c r="P2670" s="493"/>
      <c r="Q2670" s="493"/>
      <c r="R2670" s="493"/>
      <c r="S2670" s="493"/>
      <c r="T2670" s="493"/>
      <c r="U2670" s="493"/>
      <c r="V2670" s="493"/>
      <c r="W2670" s="493"/>
      <c r="X2670" s="493"/>
    </row>
    <row r="2671" spans="1:24" x14ac:dyDescent="0.2">
      <c r="A2671" s="484"/>
      <c r="B2671" s="501" t="s">
        <v>5914</v>
      </c>
      <c r="C2671" s="484"/>
      <c r="D2671" s="209" t="s">
        <v>949</v>
      </c>
      <c r="F2671" s="484" t="s">
        <v>952</v>
      </c>
      <c r="G2671" s="484"/>
      <c r="H2671" s="484"/>
      <c r="L2671" s="502">
        <v>42</v>
      </c>
      <c r="M2671" s="503" t="str">
        <f>B2671</f>
        <v>New Install - PBR101</v>
      </c>
      <c r="N2671" s="493" t="str">
        <f>MID(D2671,3,1)</f>
        <v>w</v>
      </c>
      <c r="O2671" s="493"/>
      <c r="P2671" s="493"/>
      <c r="Q2671" s="493"/>
      <c r="R2671" s="493"/>
      <c r="S2671" s="493"/>
      <c r="T2671" s="493"/>
      <c r="U2671" s="493"/>
      <c r="V2671" s="493"/>
      <c r="W2671" s="493"/>
      <c r="X2671" s="493"/>
    </row>
    <row r="2672" spans="1:24" ht="13.5" thickBot="1" x14ac:dyDescent="0.25">
      <c r="A2672" s="484"/>
      <c r="B2672" s="530"/>
      <c r="C2672" s="531"/>
      <c r="D2672" s="532"/>
      <c r="E2672" s="532"/>
      <c r="F2672" s="531"/>
      <c r="G2672" s="531"/>
      <c r="H2672" s="531"/>
      <c r="I2672" s="532"/>
      <c r="J2672" s="532"/>
      <c r="K2672" s="532"/>
      <c r="L2672" s="533"/>
      <c r="M2672" s="503"/>
      <c r="N2672" s="493"/>
      <c r="O2672" s="493"/>
      <c r="P2672" s="493"/>
      <c r="Q2672" s="493"/>
      <c r="R2672" s="493"/>
      <c r="S2672" s="493"/>
      <c r="T2672" s="493"/>
      <c r="U2672" s="493"/>
      <c r="V2672" s="493"/>
      <c r="W2672" s="493"/>
      <c r="X2672" s="493"/>
    </row>
    <row r="2674" spans="2:12" x14ac:dyDescent="0.2">
      <c r="B2674" s="534" t="s">
        <v>745</v>
      </c>
      <c r="C2674" s="534" t="str">
        <f>Development!B5&amp;"_"&amp;Version</f>
        <v>4.1.25_2.0</v>
      </c>
      <c r="D2674" s="534"/>
      <c r="E2674" s="534"/>
      <c r="F2674" s="534"/>
      <c r="G2674" s="534"/>
      <c r="H2674" s="534"/>
      <c r="I2674" s="534"/>
      <c r="J2674" s="534"/>
      <c r="K2674" s="534" t="s">
        <v>746</v>
      </c>
      <c r="L2674" s="534" t="str">
        <f>Development!B5</f>
        <v>4.1.25</v>
      </c>
    </row>
    <row r="2683" spans="2:12" x14ac:dyDescent="0.2">
      <c r="F2683" s="209" t="s">
        <v>724</v>
      </c>
    </row>
  </sheetData>
  <sheetProtection algorithmName="SHA-512" hashValue="iYIYDsv5PODaqJhZD/Ai2i2gQZbWoAJhPjNYje2zNbwyxo8s51DrotELFOq48QkHCPqc8LytVwu7tmXOmvVKlg==" saltValue="5xAq+ep8tX9kUzoorZh3Aw==" spinCount="100000" sheet="1" autoFilter="0"/>
  <autoFilter ref="A2:X2671" xr:uid="{00000000-0009-0000-0000-00000B00000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autoFilter>
  <mergeCells count="1">
    <mergeCell ref="N2:X2"/>
  </mergeCells>
  <pageMargins left="0.7" right="0.7" top="0.75" bottom="0.75" header="0.3" footer="0.3"/>
  <pageSetup scale="54" fitToHeight="0"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theme="5" tint="0.59999389629810485"/>
  </sheetPr>
  <dimension ref="A1:AG37"/>
  <sheetViews>
    <sheetView showGridLines="0" zoomScaleNormal="100" workbookViewId="0"/>
  </sheetViews>
  <sheetFormatPr defaultColWidth="0" defaultRowHeight="15" x14ac:dyDescent="0.25"/>
  <cols>
    <col min="1" max="1" width="8.85546875" style="345" customWidth="1"/>
    <col min="2" max="2" width="24.42578125" style="345" bestFit="1" customWidth="1"/>
    <col min="3" max="3" width="28.42578125" style="345" bestFit="1" customWidth="1"/>
    <col min="4" max="4" width="9.140625" style="345" customWidth="1"/>
    <col min="5" max="6" width="8.85546875" style="345" customWidth="1"/>
    <col min="7" max="7" width="15.85546875" style="345" customWidth="1"/>
    <col min="8" max="8" width="25.5703125" style="345" bestFit="1" customWidth="1"/>
    <col min="9" max="9" width="35.42578125" style="345" bestFit="1" customWidth="1"/>
    <col min="10" max="10" width="5.5703125" style="345" hidden="1" customWidth="1"/>
    <col min="11" max="11" width="8.85546875" style="345" customWidth="1"/>
    <col min="12" max="12" width="25.5703125" style="345" hidden="1" customWidth="1"/>
    <col min="13" max="13" width="19.85546875" style="345" hidden="1" customWidth="1"/>
    <col min="14" max="33" width="0" style="345" hidden="1" customWidth="1"/>
    <col min="34" max="16384" width="8.85546875" style="345" hidden="1"/>
  </cols>
  <sheetData>
    <row r="1" spans="1:29" ht="60" customHeight="1" x14ac:dyDescent="0.25">
      <c r="A1" s="598" t="str">
        <f>Development!B2</f>
        <v>2025 Commercial Efficiency Program</v>
      </c>
      <c r="B1" s="598"/>
      <c r="C1" s="599"/>
      <c r="D1" s="599"/>
      <c r="E1" s="599"/>
      <c r="F1" s="599"/>
      <c r="G1" s="597"/>
      <c r="H1" s="337"/>
      <c r="I1" s="605"/>
      <c r="J1" s="606"/>
      <c r="K1" s="606"/>
      <c r="L1" s="140"/>
      <c r="M1" s="140"/>
      <c r="N1" s="140"/>
      <c r="O1" s="140"/>
      <c r="P1" s="140"/>
      <c r="Q1" s="140"/>
      <c r="R1" s="140"/>
      <c r="S1" s="140"/>
      <c r="T1" s="140"/>
      <c r="U1" s="140"/>
      <c r="V1" s="140"/>
      <c r="W1" s="140"/>
      <c r="X1" s="140"/>
      <c r="Y1" s="140"/>
      <c r="Z1" s="140"/>
      <c r="AA1" s="140"/>
      <c r="AB1" s="140"/>
      <c r="AC1" s="140"/>
    </row>
    <row r="2" spans="1:29" ht="60" customHeight="1" thickBot="1" x14ac:dyDescent="0.3">
      <c r="A2" s="610" t="s">
        <v>5915</v>
      </c>
      <c r="B2" s="598"/>
      <c r="C2" s="599"/>
      <c r="D2" s="599"/>
      <c r="E2" s="599"/>
      <c r="F2" s="599"/>
      <c r="G2" s="597"/>
      <c r="H2" s="337"/>
      <c r="I2" s="605"/>
      <c r="J2" s="606"/>
      <c r="K2" s="606"/>
      <c r="L2" s="338"/>
      <c r="M2" s="338"/>
      <c r="N2" s="338"/>
      <c r="O2" s="338"/>
      <c r="P2" s="338"/>
      <c r="Q2" s="338"/>
      <c r="R2" s="338"/>
      <c r="S2" s="338"/>
      <c r="T2" s="338"/>
      <c r="U2" s="338"/>
      <c r="V2" s="338"/>
      <c r="W2" s="338"/>
      <c r="X2" s="338"/>
      <c r="Y2" s="338"/>
      <c r="Z2" s="338"/>
      <c r="AA2" s="338"/>
      <c r="AB2" s="338"/>
      <c r="AC2" s="338"/>
    </row>
    <row r="3" spans="1:29" ht="17.25" thickTop="1" x14ac:dyDescent="0.3">
      <c r="A3" s="568"/>
      <c r="B3" s="568"/>
      <c r="C3" s="568"/>
      <c r="D3" s="568"/>
      <c r="E3" s="568"/>
      <c r="F3" s="568"/>
      <c r="G3" s="568"/>
      <c r="H3" s="568"/>
      <c r="I3" s="568"/>
      <c r="J3" s="568"/>
      <c r="K3" s="568"/>
    </row>
    <row r="4" spans="1:29" ht="18.75" x14ac:dyDescent="0.3">
      <c r="H4" s="791" t="s">
        <v>5916</v>
      </c>
      <c r="I4" s="791"/>
    </row>
    <row r="6" spans="1:29" x14ac:dyDescent="0.25">
      <c r="H6" s="367" t="s">
        <v>5917</v>
      </c>
      <c r="I6" s="141"/>
      <c r="J6" s="368" t="str">
        <f>IF(I6="","",VLOOKUP(I6,References!P25:Q27,2,FALSE))</f>
        <v/>
      </c>
    </row>
    <row r="7" spans="1:29" x14ac:dyDescent="0.25">
      <c r="H7" s="367" t="s">
        <v>5918</v>
      </c>
      <c r="I7" s="142"/>
      <c r="J7" s="368" t="str">
        <f>IF(I7=30,"SIL",IF(I7=28,"SSIL",IF(I7=25,"RILL","")))</f>
        <v/>
      </c>
    </row>
    <row r="8" spans="1:29" x14ac:dyDescent="0.25">
      <c r="H8" s="367" t="s">
        <v>5919</v>
      </c>
      <c r="I8" s="142"/>
      <c r="J8" s="369">
        <f>ROUND(I8/12,1)</f>
        <v>0</v>
      </c>
    </row>
    <row r="9" spans="1:29" x14ac:dyDescent="0.25">
      <c r="H9" s="367" t="s">
        <v>5920</v>
      </c>
      <c r="I9" s="142"/>
      <c r="J9" s="368">
        <f>I9</f>
        <v>0</v>
      </c>
    </row>
    <row r="10" spans="1:29" x14ac:dyDescent="0.25">
      <c r="H10" s="367" t="s">
        <v>5921</v>
      </c>
      <c r="I10" s="142"/>
      <c r="J10" s="368" t="str">
        <f>IF(I10="","",VLOOKUP(I10,References!P31:Q45,2,FALSE))</f>
        <v/>
      </c>
    </row>
    <row r="11" spans="1:29" x14ac:dyDescent="0.25">
      <c r="H11" s="367" t="s">
        <v>5922</v>
      </c>
      <c r="I11" s="142"/>
      <c r="J11" s="368" t="str">
        <f>IF(I11="","",VLOOKUP(I11,References!P49:Q51,2,FALSE))</f>
        <v/>
      </c>
    </row>
    <row r="12" spans="1:29" x14ac:dyDescent="0.25">
      <c r="H12" s="367" t="s">
        <v>5923</v>
      </c>
      <c r="I12" s="142"/>
      <c r="J12" s="368" t="str">
        <f>IF(I12="","",VLOOKUP(I12,References!P54:Q55,2,FALSE))</f>
        <v/>
      </c>
    </row>
    <row r="13" spans="1:29" x14ac:dyDescent="0.25">
      <c r="H13" s="367" t="s">
        <v>5924</v>
      </c>
      <c r="I13" s="142"/>
      <c r="J13" s="368" t="str">
        <f>IF(I13="","",I13)</f>
        <v/>
      </c>
    </row>
    <row r="14" spans="1:29" x14ac:dyDescent="0.25">
      <c r="H14" s="367" t="s">
        <v>5925</v>
      </c>
      <c r="I14" s="142"/>
      <c r="J14" s="368" t="str">
        <f>IF(I14="","",VLOOKUP(I14,References!P58:Q60,2,FALSE))</f>
        <v/>
      </c>
    </row>
    <row r="15" spans="1:29" x14ac:dyDescent="0.25">
      <c r="H15" s="370"/>
      <c r="I15" s="371"/>
    </row>
    <row r="16" spans="1:29" x14ac:dyDescent="0.25">
      <c r="H16" s="372" t="s">
        <v>5926</v>
      </c>
      <c r="I16" s="373" t="str">
        <f>IF(OR(ISBLANK(I8),ISBLANK(I6),ISBLANK(I7),ISBLANK(I9),ISBLANK(I10),ISBLANK(I11)),"Fill In All Applicable Fields",IF(J7="",CONCATENATE(J6,J8,J9,J10,J11,IF(AND(ISBLANK(I12),ISBLANK(I13),ISBLANK(I14)),"",""),J12,J13,J14),CONCATENATE(J6,J8,J9,J7,J11,IF(AND(ISBLANK(I12),ISBLANK(I13),ISBLANK(I14)),"","/"),J12,J13,J14)))</f>
        <v>Fill In All Applicable Fields</v>
      </c>
    </row>
    <row r="19" spans="8:10" x14ac:dyDescent="0.25">
      <c r="H19" s="792" t="s">
        <v>5927</v>
      </c>
      <c r="I19" s="793"/>
    </row>
    <row r="21" spans="8:10" x14ac:dyDescent="0.25">
      <c r="H21" s="374" t="s">
        <v>5917</v>
      </c>
      <c r="I21" s="142"/>
      <c r="J21" s="345" t="str">
        <f>IF(I21="","",VLOOKUP(I21,References!M24:N41,2))</f>
        <v/>
      </c>
    </row>
    <row r="22" spans="8:10" x14ac:dyDescent="0.25">
      <c r="H22" s="374" t="s">
        <v>5928</v>
      </c>
      <c r="I22" s="142"/>
      <c r="J22" s="345">
        <f>I22</f>
        <v>0</v>
      </c>
    </row>
    <row r="23" spans="8:10" x14ac:dyDescent="0.25">
      <c r="H23" s="375"/>
      <c r="I23" s="376"/>
    </row>
    <row r="24" spans="8:10" x14ac:dyDescent="0.25">
      <c r="H24" s="377" t="s">
        <v>5926</v>
      </c>
      <c r="I24" s="373" t="str">
        <f>IF(OR(ISBLANK(I21),ISBLANK(I22)),"Fill In All Applicable Fields",CONCATENATE(J21,J22))</f>
        <v>Fill In All Applicable Fields</v>
      </c>
    </row>
    <row r="27" spans="8:10" x14ac:dyDescent="0.25">
      <c r="H27" s="792" t="s">
        <v>5929</v>
      </c>
      <c r="I27" s="793"/>
    </row>
    <row r="29" spans="8:10" x14ac:dyDescent="0.25">
      <c r="H29" s="374" t="s">
        <v>5917</v>
      </c>
      <c r="I29" s="142"/>
      <c r="J29" s="345" t="str">
        <f>IF(I29="","",VLOOKUP(I29,References!M44:N62,2,FALSE))</f>
        <v/>
      </c>
    </row>
    <row r="30" spans="8:10" x14ac:dyDescent="0.25">
      <c r="H30" s="374" t="s">
        <v>5928</v>
      </c>
      <c r="I30" s="142"/>
      <c r="J30" s="345">
        <f>I30</f>
        <v>0</v>
      </c>
    </row>
    <row r="31" spans="8:10" x14ac:dyDescent="0.25">
      <c r="H31" s="374" t="s">
        <v>5920</v>
      </c>
      <c r="I31" s="142"/>
      <c r="J31" s="345">
        <f>I31</f>
        <v>0</v>
      </c>
    </row>
    <row r="32" spans="8:10" x14ac:dyDescent="0.25">
      <c r="H32" s="374" t="s">
        <v>5922</v>
      </c>
      <c r="I32" s="142"/>
      <c r="J32" s="368" t="str">
        <f>IF(I32="","",VLOOKUP(I32,References!#REF!,2,FALSE))</f>
        <v/>
      </c>
    </row>
    <row r="33" spans="8:9" x14ac:dyDescent="0.25">
      <c r="H33" s="375"/>
      <c r="I33" s="376"/>
    </row>
    <row r="34" spans="8:9" x14ac:dyDescent="0.25">
      <c r="H34" s="377" t="s">
        <v>5926</v>
      </c>
      <c r="I34" s="373" t="str">
        <f>IF(OR(ISBLANK(I30),ISBLANK(I31)),"Fill In All Applicable Fields",CONCATENATE(J29,J30,IF(AND(ISBLANK(I31),ISBLANK(I32)),"","/"),J31,J32))</f>
        <v>Fill In All Applicable Fields</v>
      </c>
    </row>
    <row r="37" spans="8:9" x14ac:dyDescent="0.25">
      <c r="H37" s="345" t="s">
        <v>724</v>
      </c>
    </row>
  </sheetData>
  <sheetProtection algorithmName="SHA-512" hashValue="UlbZPTJz0pHmSQLmyU+PFC0GiIzoCV3Ry3l59DBelAmzCc0OvQLfNx51asOMgQwzG5q8w5X81oW6kHeJPYootQ==" saltValue="3cx/8KiNYlrrLq3FdhAJiQ==" spinCount="100000" sheet="1" objects="1" scenarios="1"/>
  <mergeCells count="3">
    <mergeCell ref="H4:I4"/>
    <mergeCell ref="H19:I19"/>
    <mergeCell ref="H27:I27"/>
  </mergeCells>
  <dataValidations count="13">
    <dataValidation type="list" allowBlank="1" showInputMessage="1" showErrorMessage="1" errorTitle="Number of Lamps" error="Enter a number between 1 and 8." sqref="I31" xr:uid="{00000000-0002-0000-0C00-000000000000}">
      <formula1>Lamps_Fixture</formula1>
    </dataValidation>
    <dataValidation type="list" allowBlank="1" showInputMessage="1" showErrorMessage="1" sqref="I21" xr:uid="{00000000-0002-0000-0C00-000001000000}">
      <formula1>LED_Fixture_Type</formula1>
    </dataValidation>
    <dataValidation type="list" allowBlank="1" showInputMessage="1" showErrorMessage="1" sqref="I29" xr:uid="{00000000-0002-0000-0C00-000002000000}">
      <formula1>Fixture_Type</formula1>
    </dataValidation>
    <dataValidation allowBlank="1" showInputMessage="1" showErrorMessage="1" errorTitle="National Lamp Wattage" error="Enter Wattage for One Fixture." sqref="I30" xr:uid="{00000000-0002-0000-0C00-000003000000}"/>
    <dataValidation type="list" allowBlank="1" showInputMessage="1" showErrorMessage="1" sqref="I11" xr:uid="{00000000-0002-0000-0C00-000004000000}">
      <formula1>Ballast_Type</formula1>
    </dataValidation>
    <dataValidation type="list" allowBlank="1" showInputMessage="1" showErrorMessage="1" sqref="I6" xr:uid="{00000000-0002-0000-0C00-000005000000}">
      <formula1>Linear_Fluorescent_Type</formula1>
    </dataValidation>
    <dataValidation type="list" allowBlank="1" showInputMessage="1" showErrorMessage="1" sqref="I7" xr:uid="{00000000-0002-0000-0C00-000006000000}">
      <formula1>Linear_Lamp_Wattage</formula1>
    </dataValidation>
    <dataValidation type="list" allowBlank="1" showInputMessage="1" showErrorMessage="1" sqref="I8" xr:uid="{00000000-0002-0000-0C00-000007000000}">
      <formula1>Lamp_Length</formula1>
    </dataValidation>
    <dataValidation type="list" allowBlank="1" showInputMessage="1" showErrorMessage="1" sqref="I9" xr:uid="{00000000-0002-0000-0C00-000008000000}">
      <formula1>Lamps_Fixture</formula1>
    </dataValidation>
    <dataValidation type="list" allowBlank="1" showInputMessage="1" showErrorMessage="1" sqref="I10" xr:uid="{00000000-0002-0000-0C00-000009000000}">
      <formula1>Lamp_Type</formula1>
    </dataValidation>
    <dataValidation type="list" allowBlank="1" showInputMessage="1" showErrorMessage="1" sqref="I14" xr:uid="{00000000-0002-0000-0C00-00000A000000}">
      <formula1>Lamp_Output</formula1>
    </dataValidation>
    <dataValidation type="list" allowBlank="1" showInputMessage="1" showErrorMessage="1" sqref="I12" xr:uid="{00000000-0002-0000-0C00-00000B000000}">
      <formula1>Configuration</formula1>
    </dataValidation>
    <dataValidation type="list" allowBlank="1" showInputMessage="1" showErrorMessage="1" sqref="I13" xr:uid="{00000000-0002-0000-0C00-00000C000000}">
      <formula1>Tandem_Number</formula1>
    </dataValidation>
  </dataValidations>
  <pageMargins left="0.7" right="0.7" top="0.75" bottom="0.75" header="0.3" footer="0.3"/>
  <pageSetup scale="5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1"/>
  </sheetPr>
  <dimension ref="A1:AK205"/>
  <sheetViews>
    <sheetView showGridLines="0" zoomScaleNormal="100" workbookViewId="0"/>
  </sheetViews>
  <sheetFormatPr defaultColWidth="0" defaultRowHeight="15" x14ac:dyDescent="0.25"/>
  <cols>
    <col min="1" max="1" width="2.85546875" customWidth="1"/>
    <col min="2" max="2" width="9.140625" customWidth="1"/>
    <col min="3" max="3" width="11.5703125" customWidth="1"/>
    <col min="4" max="6" width="9.140625" hidden="1" customWidth="1"/>
    <col min="7" max="7" width="11.42578125" hidden="1" customWidth="1"/>
    <col min="8" max="8" width="5.5703125" hidden="1" customWidth="1"/>
    <col min="9" max="9" width="8.42578125" hidden="1" customWidth="1"/>
    <col min="10" max="10" width="3.42578125" customWidth="1"/>
    <col min="11" max="11" width="11" customWidth="1"/>
    <col min="12" max="12" width="9.140625" hidden="1" customWidth="1"/>
    <col min="13" max="13" width="3.5703125" hidden="1" customWidth="1"/>
    <col min="14" max="15" width="9.140625" hidden="1" customWidth="1"/>
    <col min="16" max="16" width="11.5703125" customWidth="1"/>
    <col min="17" max="18" width="11.5703125" hidden="1" customWidth="1"/>
    <col min="19" max="19" width="9.140625" hidden="1" customWidth="1"/>
    <col min="20" max="20" width="3.5703125" customWidth="1"/>
    <col min="21" max="22" width="9.140625" hidden="1" customWidth="1"/>
    <col min="23" max="23" width="11.85546875" customWidth="1"/>
    <col min="24" max="24" width="9.140625" hidden="1" customWidth="1"/>
    <col min="25" max="27" width="9.140625" customWidth="1"/>
    <col min="28" max="28" width="3.5703125" customWidth="1"/>
    <col min="29" max="29" width="42.5703125" bestFit="1" customWidth="1"/>
    <col min="30" max="30" width="17.85546875" customWidth="1"/>
    <col min="31" max="31" width="12" customWidth="1"/>
    <col min="32" max="32" width="27.42578125" customWidth="1"/>
    <col min="33" max="33" width="3.42578125" customWidth="1"/>
    <col min="34" max="34" width="37.5703125" customWidth="1"/>
    <col min="35" max="36" width="9.140625" hidden="1" customWidth="1"/>
    <col min="37" max="37" width="9.140625" hidden="1"/>
  </cols>
  <sheetData>
    <row r="1" spans="1:34" x14ac:dyDescent="0.25">
      <c r="B1" s="29"/>
      <c r="T1" s="262" t="s">
        <v>6211</v>
      </c>
      <c r="W1" s="263" t="str">
        <f>IF(SUM(Z6:Z205)=0,"",SUM(Z6:Z205)/SUM(Q6:Q205))</f>
        <v/>
      </c>
      <c r="Z1" s="262" t="s">
        <v>1000</v>
      </c>
      <c r="AA1" s="264">
        <f>'Customer Inputs'!Z8</f>
        <v>0</v>
      </c>
      <c r="AE1" s="59"/>
    </row>
    <row r="2" spans="1:34" x14ac:dyDescent="0.25">
      <c r="B2" s="265"/>
      <c r="AE2" s="59"/>
    </row>
    <row r="3" spans="1:34" x14ac:dyDescent="0.25">
      <c r="AA3" s="266"/>
      <c r="AC3" t="s">
        <v>724</v>
      </c>
    </row>
    <row r="4" spans="1:34" s="99" customFormat="1" ht="27.75" customHeight="1" x14ac:dyDescent="0.25">
      <c r="A4" s="267"/>
      <c r="B4" s="794" t="s">
        <v>6212</v>
      </c>
      <c r="C4" s="794"/>
      <c r="D4" s="268"/>
      <c r="E4" s="268"/>
      <c r="F4" s="268"/>
      <c r="G4" s="268"/>
      <c r="H4" s="269"/>
      <c r="I4" s="269"/>
      <c r="J4" s="269"/>
      <c r="K4" s="795" t="s">
        <v>6213</v>
      </c>
      <c r="L4" s="795"/>
      <c r="M4" s="269"/>
      <c r="N4" s="269"/>
      <c r="O4" s="269"/>
      <c r="P4" s="270" t="s">
        <v>6214</v>
      </c>
      <c r="Q4" s="270"/>
      <c r="R4" s="270"/>
      <c r="S4" s="269"/>
      <c r="T4" s="269"/>
      <c r="U4" s="269"/>
      <c r="V4" s="271"/>
      <c r="W4" s="796" t="s">
        <v>6215</v>
      </c>
      <c r="X4" s="797"/>
      <c r="Y4" s="797"/>
      <c r="Z4" s="797"/>
      <c r="AA4" s="798"/>
      <c r="AB4" s="272"/>
      <c r="AC4" s="795" t="s">
        <v>6216</v>
      </c>
      <c r="AD4" s="795"/>
      <c r="AE4" s="795"/>
      <c r="AF4" s="795"/>
    </row>
    <row r="5" spans="1:34" ht="40.5" customHeight="1" x14ac:dyDescent="0.25">
      <c r="A5" s="209"/>
      <c r="B5" s="273" t="s">
        <v>6217</v>
      </c>
      <c r="C5" s="273" t="s">
        <v>6175</v>
      </c>
      <c r="D5" s="273" t="s">
        <v>6176</v>
      </c>
      <c r="E5" s="273" t="s">
        <v>6179</v>
      </c>
      <c r="F5" s="273" t="s">
        <v>6180</v>
      </c>
      <c r="G5" s="273" t="s">
        <v>6218</v>
      </c>
      <c r="H5" s="274"/>
      <c r="I5" s="273" t="s">
        <v>6192</v>
      </c>
      <c r="J5" s="273" t="s">
        <v>6193</v>
      </c>
      <c r="K5" s="273" t="s">
        <v>6194</v>
      </c>
      <c r="L5" s="273" t="s">
        <v>6195</v>
      </c>
      <c r="M5" s="274"/>
      <c r="N5" s="273" t="s">
        <v>6198</v>
      </c>
      <c r="O5" s="273" t="s">
        <v>6199</v>
      </c>
      <c r="P5" s="273" t="s">
        <v>6200</v>
      </c>
      <c r="Q5" s="273" t="s">
        <v>6219</v>
      </c>
      <c r="R5" s="273" t="s">
        <v>6220</v>
      </c>
      <c r="S5" s="273" t="s">
        <v>6201</v>
      </c>
      <c r="T5" s="274"/>
      <c r="U5" s="273" t="s">
        <v>6206</v>
      </c>
      <c r="V5" s="273" t="s">
        <v>6205</v>
      </c>
      <c r="W5" s="275" t="s">
        <v>6221</v>
      </c>
      <c r="X5" s="275" t="s">
        <v>6222</v>
      </c>
      <c r="Y5" s="275" t="s">
        <v>6223</v>
      </c>
      <c r="Z5" s="275" t="s">
        <v>6224</v>
      </c>
      <c r="AA5" s="275" t="s">
        <v>6225</v>
      </c>
      <c r="AB5" s="274"/>
      <c r="AC5" s="273" t="s">
        <v>6226</v>
      </c>
      <c r="AD5" s="273" t="s">
        <v>6227</v>
      </c>
      <c r="AE5" s="273" t="s">
        <v>6216</v>
      </c>
      <c r="AF5" s="273" t="s">
        <v>6228</v>
      </c>
    </row>
    <row r="6" spans="1:34" x14ac:dyDescent="0.25">
      <c r="A6" s="209"/>
      <c r="B6" s="276">
        <v>1</v>
      </c>
      <c r="C6" s="277" t="str">
        <f>IF('Customer Inputs'!C16="","",'Customer Inputs'!$C16)</f>
        <v/>
      </c>
      <c r="D6" s="277" t="str">
        <f>IF('Customer Inputs'!E16="","",'Customer Inputs'!$E16)</f>
        <v/>
      </c>
      <c r="E6" s="278" t="str">
        <f>IF('Customer Inputs'!K16="","",'Customer Inputs'!$K16)</f>
        <v/>
      </c>
      <c r="F6" s="278" t="str">
        <f>IF('Customer Inputs'!L16="","",'Customer Inputs'!$L16)</f>
        <v/>
      </c>
      <c r="G6" s="278" t="e">
        <f>IF('Customer Inputs'!#REF!="","",'Customer Inputs'!#REF!)</f>
        <v>#REF!</v>
      </c>
      <c r="H6" s="274"/>
      <c r="I6" s="279" t="str">
        <f>IF(C6="","",ROUND('ADMIN REF'!I5/E6,4))</f>
        <v/>
      </c>
      <c r="J6" s="279" t="str">
        <f>IF(OR(D6="",F6=""),"",ROUND('ADMIN REF'!J5/F6,4))</f>
        <v/>
      </c>
      <c r="K6" s="280" t="str">
        <f>IF(E6="","",ROUND(I6*E6,3))</f>
        <v/>
      </c>
      <c r="L6" s="280" t="str">
        <f>IF(OR(D6="",F6=""),"",ROUND(J6*F6,3))</f>
        <v/>
      </c>
      <c r="M6" s="274"/>
      <c r="N6" s="281" t="str">
        <f>IF(E6="","",ROUND('ADMIN REF'!L5/E6,2))</f>
        <v/>
      </c>
      <c r="O6" s="281" t="str">
        <f>IF(OR(D6="",F6=""),"",ROUND('ADMIN REF'!M5/F6,1))</f>
        <v/>
      </c>
      <c r="P6" s="282" t="str">
        <f>IF(N6="","",ROUND(N6*E6,1))</f>
        <v/>
      </c>
      <c r="Q6" s="280" t="str">
        <f>IF(OR($AC6="",$AE6="Yes"),K6,"")</f>
        <v/>
      </c>
      <c r="R6" s="282" t="str">
        <f>IF(OR($AC6="",$AE6="Yes"),P6,"")</f>
        <v/>
      </c>
      <c r="S6" s="282" t="str">
        <f>IF(OR(D6="",F6=""),"",ROUND(O6*F6,1))</f>
        <v/>
      </c>
      <c r="T6" s="274"/>
      <c r="U6" s="283">
        <f>IF(E6="",0,(VLOOKUP(C6,RebateTable,2,FALSE)*E6)*'Customer Inputs'!AF$9)</f>
        <v>0</v>
      </c>
      <c r="V6" s="284">
        <f>IF(ISERROR(F6*VLOOKUP(D6,RebateTable,2,FALSE)),0,F6*VLOOKUP(D6,RebateTable,2,FALSE))</f>
        <v>0</v>
      </c>
      <c r="W6" s="285" t="str">
        <f>IF(C6="","",IF(K6&lt;0,"n/a",X6/K6))</f>
        <v/>
      </c>
      <c r="X6" s="283">
        <f>U6</f>
        <v>0</v>
      </c>
      <c r="Y6" s="286" t="str">
        <f>IF(X6=0,"",X6/SUM(X$6:X$205))</f>
        <v/>
      </c>
      <c r="Z6" s="287">
        <f>IF(OR($AC6="",$AE6="Yes"),X6,0)</f>
        <v>0</v>
      </c>
      <c r="AA6" s="286" t="str">
        <f>IF(C6="","",(('ADMIN REF'!D5*G6)-('ADMIN REF'!C5*E6))/('ADMIN REF'!D5*G6))</f>
        <v/>
      </c>
      <c r="AB6" s="274"/>
      <c r="AC6" s="277" t="str">
        <f>IF(OR(C6="",Calculations!U6="PASS"),"",IF(Calculations!AW6="Ineligible","Ineligible",IF(Calculations!AW6="Incomplete","Incomplete",IF(Calculations!U6="Fail Refrigerated","Proposed Linear Feet Do Not Match Existing",IF(Calculations!U6="Fail Wattage","Proposed Wattage Exceeds Existing",IF(Calculations!U6="Fail Quantity","Proposed Quantity Does Not Match Existing",""))))))</f>
        <v/>
      </c>
      <c r="AD6" s="288"/>
      <c r="AE6" s="289"/>
      <c r="AF6" s="289"/>
      <c r="AH6" s="290" t="str">
        <f>IF(AND(AC6="Ineligible",B$1=614),"DO NOT OVERRIDE INELIGIBLE MEASURES",IF(AE6="Yes","Approved",""))</f>
        <v/>
      </c>
    </row>
    <row r="7" spans="1:34" x14ac:dyDescent="0.25">
      <c r="A7" s="209"/>
      <c r="B7" s="276">
        <v>2</v>
      </c>
      <c r="C7" s="277" t="str">
        <f>IF('Customer Inputs'!C17="","",'Customer Inputs'!$C17)</f>
        <v/>
      </c>
      <c r="D7" s="277" t="str">
        <f>IF('Customer Inputs'!E17="","",'Customer Inputs'!$E17)</f>
        <v/>
      </c>
      <c r="E7" s="278" t="str">
        <f>IF('Customer Inputs'!K17="","",'Customer Inputs'!$K17)</f>
        <v/>
      </c>
      <c r="F7" s="278" t="str">
        <f>IF('Customer Inputs'!L17="","",'Customer Inputs'!$L17)</f>
        <v/>
      </c>
      <c r="G7" s="278" t="str">
        <f>IF('Customer Inputs'!AA16="","",'Customer Inputs'!$AA16)</f>
        <v/>
      </c>
      <c r="H7" s="274"/>
      <c r="I7" s="279" t="str">
        <f>IF(C7="","",ROUND('ADMIN REF'!I6/E7,4))</f>
        <v/>
      </c>
      <c r="J7" s="279" t="str">
        <f>IF(OR(D7="",F7=""),"",ROUND('ADMIN REF'!J6/F7,4))</f>
        <v/>
      </c>
      <c r="K7" s="280" t="str">
        <f t="shared" ref="K7:K70" si="0">IF(E7="","",ROUND(I7*E7,3))</f>
        <v/>
      </c>
      <c r="L7" s="280" t="str">
        <f t="shared" ref="L7:L70" si="1">IF(OR(D7="",F7=""),"",ROUND(J7*F7,3))</f>
        <v/>
      </c>
      <c r="M7" s="274"/>
      <c r="N7" s="281" t="str">
        <f>IF(E7="","",ROUND('ADMIN REF'!L6/E7,2))</f>
        <v/>
      </c>
      <c r="O7" s="281" t="str">
        <f>IF(OR(D7="",F7=""),"",ROUND('ADMIN REF'!M6/F7,1))</f>
        <v/>
      </c>
      <c r="P7" s="282" t="str">
        <f t="shared" ref="P7:P70" si="2">IF(N7="","",ROUND(N7*E7,1))</f>
        <v/>
      </c>
      <c r="Q7" s="280" t="str">
        <f t="shared" ref="Q7:Q70" si="3">IF(OR($AC7="",$AE7="Yes"),K7,"")</f>
        <v/>
      </c>
      <c r="R7" s="282" t="str">
        <f t="shared" ref="R7:R70" si="4">IF(OR($AC7="",$AE7="Yes"),P7,"")</f>
        <v/>
      </c>
      <c r="S7" s="282" t="str">
        <f t="shared" ref="S7:S70" si="5">IF(OR(D7="",F7=""),"",ROUND(O7*F7,1))</f>
        <v/>
      </c>
      <c r="T7" s="274"/>
      <c r="U7" s="283">
        <f>IF(E7="",0,(VLOOKUP(C7,RebateTable,2,FALSE)*E7)*'Customer Inputs'!AF$9)</f>
        <v>0</v>
      </c>
      <c r="V7" s="284">
        <f t="shared" ref="V7:V70" si="6">IF(ISERROR(F7*VLOOKUP(D7,RebateTable,2,FALSE)),0,F7*VLOOKUP(D7,RebateTable,2,FALSE))</f>
        <v>0</v>
      </c>
      <c r="W7" s="285" t="str">
        <f t="shared" ref="W7:W70" si="7">IF(C7="","",IF(K7&lt;0,"n/a",X7/K7))</f>
        <v/>
      </c>
      <c r="X7" s="283">
        <f t="shared" ref="X7:X70" si="8">U7</f>
        <v>0</v>
      </c>
      <c r="Y7" s="286" t="str">
        <f t="shared" ref="Y7:Y70" si="9">IF(X7=0,"",X7/SUM(X$6:X$205))</f>
        <v/>
      </c>
      <c r="Z7" s="287">
        <f t="shared" ref="Z7:Z70" si="10">IF(OR($AC7="",$AE7="Yes"),X7,0)</f>
        <v>0</v>
      </c>
      <c r="AA7" s="286" t="str">
        <f>IF(C7="","",(('ADMIN REF'!D6*G7)-('ADMIN REF'!C6*E7))/('ADMIN REF'!D6*G7))</f>
        <v/>
      </c>
      <c r="AB7" s="274"/>
      <c r="AC7" s="277" t="str">
        <f>IF(OR(C7="",Calculations!U7="PASS"),"",IF(Calculations!AW7="Ineligible","Ineligible",IF(Calculations!AW7="Incomplete","Incomplete",IF(Calculations!U7="Fail Refrigerated","Proposed Linear Feet Do Not Match Existing",IF(Calculations!U7="Fail Wattage","Proposed Wattage Exceeds Existing",IF(Calculations!U7="Fail Quantity","Proposed Quantity Does Not Match Existing",""))))))</f>
        <v/>
      </c>
      <c r="AD7" s="288"/>
      <c r="AE7" s="289"/>
      <c r="AF7" s="289"/>
      <c r="AH7" s="290" t="str">
        <f t="shared" ref="AH7:AH70" si="11">IF(AND(AC7="Ineligible",B$1=614),"DO NOT OVERRIDE INELIGIBLE MEASURES",IF(AE7="Yes","Approved",""))</f>
        <v/>
      </c>
    </row>
    <row r="8" spans="1:34" x14ac:dyDescent="0.25">
      <c r="A8" s="209"/>
      <c r="B8" s="276">
        <v>3</v>
      </c>
      <c r="C8" s="277" t="str">
        <f>IF('Customer Inputs'!C18="","",'Customer Inputs'!$C18)</f>
        <v/>
      </c>
      <c r="D8" s="277" t="str">
        <f>IF('Customer Inputs'!E18="","",'Customer Inputs'!$E18)</f>
        <v/>
      </c>
      <c r="E8" s="278" t="str">
        <f>IF('Customer Inputs'!K18="","",'Customer Inputs'!$K18)</f>
        <v/>
      </c>
      <c r="F8" s="278" t="str">
        <f>IF('Customer Inputs'!L18="","",'Customer Inputs'!$L18)</f>
        <v/>
      </c>
      <c r="G8" s="278" t="str">
        <f>IF('Customer Inputs'!AA18="","",'Customer Inputs'!$AA18)</f>
        <v/>
      </c>
      <c r="H8" s="274"/>
      <c r="I8" s="279" t="str">
        <f>IF(C8="","",ROUND('ADMIN REF'!I7/E8,4))</f>
        <v/>
      </c>
      <c r="J8" s="279" t="str">
        <f>IF(OR(D8="",F8=""),"",ROUND('ADMIN REF'!J7/F8,4))</f>
        <v/>
      </c>
      <c r="K8" s="280" t="str">
        <f t="shared" si="0"/>
        <v/>
      </c>
      <c r="L8" s="280" t="str">
        <f t="shared" si="1"/>
        <v/>
      </c>
      <c r="M8" s="274"/>
      <c r="N8" s="281" t="str">
        <f>IF(E8="","",ROUND('ADMIN REF'!L7/E8,2))</f>
        <v/>
      </c>
      <c r="O8" s="281" t="str">
        <f>IF(OR(D8="",F8=""),"",ROUND('ADMIN REF'!M7/F8,1))</f>
        <v/>
      </c>
      <c r="P8" s="282" t="str">
        <f t="shared" si="2"/>
        <v/>
      </c>
      <c r="Q8" s="282" t="str">
        <f t="shared" si="3"/>
        <v/>
      </c>
      <c r="R8" s="282" t="str">
        <f t="shared" si="4"/>
        <v/>
      </c>
      <c r="S8" s="282" t="str">
        <f t="shared" si="5"/>
        <v/>
      </c>
      <c r="T8" s="274"/>
      <c r="U8" s="283">
        <f>IF(E8="",0,(VLOOKUP(C8,RebateTable,2,FALSE)*E8)*'Customer Inputs'!AF$9)</f>
        <v>0</v>
      </c>
      <c r="V8" s="284">
        <f t="shared" si="6"/>
        <v>0</v>
      </c>
      <c r="W8" s="285" t="str">
        <f t="shared" si="7"/>
        <v/>
      </c>
      <c r="X8" s="283">
        <f t="shared" si="8"/>
        <v>0</v>
      </c>
      <c r="Y8" s="286" t="str">
        <f t="shared" si="9"/>
        <v/>
      </c>
      <c r="Z8" s="287">
        <f t="shared" si="10"/>
        <v>0</v>
      </c>
      <c r="AA8" s="286" t="str">
        <f>IF(C8="","",(('ADMIN REF'!D7*G8)-('ADMIN REF'!C7*E8))/('ADMIN REF'!D7*G8))</f>
        <v/>
      </c>
      <c r="AB8" s="274"/>
      <c r="AC8" s="277" t="str">
        <f>IF(OR(C8="",Calculations!U8="PASS"),"",IF(Calculations!AW8="Ineligible","Ineligible",IF(Calculations!AW8="Incomplete","Incomplete",IF(Calculations!U8="Fail Refrigerated","Proposed Linear Feet Do Not Match Existing",IF(Calculations!U8="Fail Wattage","Proposed Wattage Exceeds Existing",IF(Calculations!U8="Fail Quantity","Proposed Quantity Does Not Match Existing",""))))))</f>
        <v/>
      </c>
      <c r="AD8" s="288"/>
      <c r="AE8" s="289"/>
      <c r="AF8" s="289"/>
      <c r="AH8" s="290" t="str">
        <f t="shared" si="11"/>
        <v/>
      </c>
    </row>
    <row r="9" spans="1:34" x14ac:dyDescent="0.25">
      <c r="A9" s="209"/>
      <c r="B9" s="276">
        <v>4</v>
      </c>
      <c r="C9" s="277" t="str">
        <f>IF('Customer Inputs'!C19="","",'Customer Inputs'!$C19)</f>
        <v/>
      </c>
      <c r="D9" s="277" t="str">
        <f>IF('Customer Inputs'!E19="","",'Customer Inputs'!$E19)</f>
        <v/>
      </c>
      <c r="E9" s="278" t="str">
        <f>IF('Customer Inputs'!K19="","",'Customer Inputs'!$K19)</f>
        <v/>
      </c>
      <c r="F9" s="278" t="str">
        <f>IF('Customer Inputs'!L19="","",'Customer Inputs'!$L19)</f>
        <v/>
      </c>
      <c r="G9" s="278" t="str">
        <f>IF('Customer Inputs'!AA19="","",'Customer Inputs'!$AA19)</f>
        <v/>
      </c>
      <c r="H9" s="274"/>
      <c r="I9" s="279" t="str">
        <f>IF(C9="","",ROUND('ADMIN REF'!I8/E9,4))</f>
        <v/>
      </c>
      <c r="J9" s="279" t="str">
        <f>IF(OR(D9="",F9=""),"",ROUND('ADMIN REF'!J8/F9,4))</f>
        <v/>
      </c>
      <c r="K9" s="280" t="str">
        <f t="shared" si="0"/>
        <v/>
      </c>
      <c r="L9" s="280" t="str">
        <f t="shared" si="1"/>
        <v/>
      </c>
      <c r="M9" s="274"/>
      <c r="N9" s="281" t="str">
        <f>IF(E9="","",ROUND('ADMIN REF'!L8/E9,2))</f>
        <v/>
      </c>
      <c r="O9" s="281" t="str">
        <f>IF(OR(D9="",F9=""),"",ROUND('ADMIN REF'!M8/F9,1))</f>
        <v/>
      </c>
      <c r="P9" s="282" t="str">
        <f t="shared" si="2"/>
        <v/>
      </c>
      <c r="Q9" s="282" t="str">
        <f t="shared" si="3"/>
        <v/>
      </c>
      <c r="R9" s="282" t="str">
        <f t="shared" si="4"/>
        <v/>
      </c>
      <c r="S9" s="282" t="str">
        <f t="shared" si="5"/>
        <v/>
      </c>
      <c r="T9" s="274"/>
      <c r="U9" s="283">
        <f>IF(E9="",0,(VLOOKUP(C9,RebateTable,2,FALSE)*E9)*'Customer Inputs'!AF$9)</f>
        <v>0</v>
      </c>
      <c r="V9" s="284">
        <f t="shared" si="6"/>
        <v>0</v>
      </c>
      <c r="W9" s="285" t="str">
        <f t="shared" si="7"/>
        <v/>
      </c>
      <c r="X9" s="283">
        <f t="shared" si="8"/>
        <v>0</v>
      </c>
      <c r="Y9" s="286" t="str">
        <f t="shared" si="9"/>
        <v/>
      </c>
      <c r="Z9" s="287">
        <f t="shared" si="10"/>
        <v>0</v>
      </c>
      <c r="AA9" s="286" t="str">
        <f>IF(C9="","",(('ADMIN REF'!D8*G9)-('ADMIN REF'!C8*E9))/('ADMIN REF'!D8*G9))</f>
        <v/>
      </c>
      <c r="AB9" s="274"/>
      <c r="AC9" s="277" t="str">
        <f>IF(OR(C9="",Calculations!U9="PASS"),"",IF(Calculations!AW9="Ineligible","Ineligible",IF(Calculations!AW9="Incomplete","Incomplete",IF(Calculations!U9="Fail Refrigerated","Proposed Linear Feet Do Not Match Existing",IF(Calculations!U9="Fail Wattage","Proposed Wattage Exceeds Existing",IF(Calculations!U9="Fail Quantity","Proposed Quantity Does Not Match Existing",""))))))</f>
        <v/>
      </c>
      <c r="AD9" s="288"/>
      <c r="AE9" s="289"/>
      <c r="AF9" s="289"/>
      <c r="AH9" s="290" t="str">
        <f t="shared" si="11"/>
        <v/>
      </c>
    </row>
    <row r="10" spans="1:34" x14ac:dyDescent="0.25">
      <c r="A10" s="209"/>
      <c r="B10" s="276">
        <v>5</v>
      </c>
      <c r="C10" s="277" t="str">
        <f>IF('Customer Inputs'!C20="","",'Customer Inputs'!$C20)</f>
        <v/>
      </c>
      <c r="D10" s="277" t="str">
        <f>IF('Customer Inputs'!E20="","",'Customer Inputs'!$E20)</f>
        <v/>
      </c>
      <c r="E10" s="278" t="str">
        <f>IF('Customer Inputs'!K20="","",'Customer Inputs'!$K20)</f>
        <v/>
      </c>
      <c r="F10" s="278" t="str">
        <f>IF('Customer Inputs'!L20="","",'Customer Inputs'!$L20)</f>
        <v/>
      </c>
      <c r="G10" s="278" t="str">
        <f>IF('Customer Inputs'!AA20="","",'Customer Inputs'!$AA20)</f>
        <v/>
      </c>
      <c r="H10" s="274"/>
      <c r="I10" s="279" t="str">
        <f>IF(C10="","",ROUND('ADMIN REF'!I9/E10,4))</f>
        <v/>
      </c>
      <c r="J10" s="279" t="str">
        <f>IF(OR(D10="",F10=""),"",ROUND('ADMIN REF'!J9/F10,4))</f>
        <v/>
      </c>
      <c r="K10" s="280" t="str">
        <f t="shared" si="0"/>
        <v/>
      </c>
      <c r="L10" s="280" t="str">
        <f t="shared" si="1"/>
        <v/>
      </c>
      <c r="M10" s="274"/>
      <c r="N10" s="281" t="str">
        <f>IF(E10="","",ROUND('ADMIN REF'!L9/E10,2))</f>
        <v/>
      </c>
      <c r="O10" s="281" t="str">
        <f>IF(OR(D10="",F10=""),"",ROUND('ADMIN REF'!M9/F10,1))</f>
        <v/>
      </c>
      <c r="P10" s="282" t="str">
        <f t="shared" si="2"/>
        <v/>
      </c>
      <c r="Q10" s="282" t="str">
        <f t="shared" si="3"/>
        <v/>
      </c>
      <c r="R10" s="282" t="str">
        <f t="shared" si="4"/>
        <v/>
      </c>
      <c r="S10" s="282" t="str">
        <f t="shared" si="5"/>
        <v/>
      </c>
      <c r="T10" s="274"/>
      <c r="U10" s="283">
        <f>IF(E10="",0,(VLOOKUP(C10,RebateTable,2,FALSE)*E10)*'Customer Inputs'!AF$9)</f>
        <v>0</v>
      </c>
      <c r="V10" s="284">
        <f t="shared" si="6"/>
        <v>0</v>
      </c>
      <c r="W10" s="285" t="str">
        <f t="shared" si="7"/>
        <v/>
      </c>
      <c r="X10" s="283">
        <f t="shared" si="8"/>
        <v>0</v>
      </c>
      <c r="Y10" s="286" t="str">
        <f t="shared" si="9"/>
        <v/>
      </c>
      <c r="Z10" s="287">
        <f t="shared" si="10"/>
        <v>0</v>
      </c>
      <c r="AA10" s="286" t="str">
        <f>IF(C10="","",(('ADMIN REF'!D9*G10)-('ADMIN REF'!C9*E10))/('ADMIN REF'!D9*G10))</f>
        <v/>
      </c>
      <c r="AB10" s="274"/>
      <c r="AC10" s="277" t="str">
        <f>IF(OR(C10="",Calculations!U10="PASS"),"",IF(Calculations!AW10="Ineligible","Ineligible",IF(Calculations!AW10="Incomplete","Incomplete",IF(Calculations!U10="Fail Refrigerated","Proposed Linear Feet Do Not Match Existing",IF(Calculations!U10="Fail Wattage","Proposed Wattage Exceeds Existing",IF(Calculations!U10="Fail Quantity","Proposed Quantity Does Not Match Existing",""))))))</f>
        <v/>
      </c>
      <c r="AD10" s="288"/>
      <c r="AE10" s="289"/>
      <c r="AF10" s="289"/>
      <c r="AH10" s="290" t="str">
        <f t="shared" si="11"/>
        <v/>
      </c>
    </row>
    <row r="11" spans="1:34" x14ac:dyDescent="0.25">
      <c r="A11" s="209"/>
      <c r="B11" s="276">
        <v>6</v>
      </c>
      <c r="C11" s="277" t="str">
        <f>IF('Customer Inputs'!C21="","",'Customer Inputs'!$C21)</f>
        <v/>
      </c>
      <c r="D11" s="277" t="str">
        <f>IF('Customer Inputs'!E21="","",'Customer Inputs'!$E21)</f>
        <v/>
      </c>
      <c r="E11" s="278" t="str">
        <f>IF('Customer Inputs'!K21="","",'Customer Inputs'!$K21)</f>
        <v/>
      </c>
      <c r="F11" s="278" t="str">
        <f>IF('Customer Inputs'!L21="","",'Customer Inputs'!$L21)</f>
        <v/>
      </c>
      <c r="G11" s="278" t="str">
        <f>IF('Customer Inputs'!AA21="","",'Customer Inputs'!$AA21)</f>
        <v/>
      </c>
      <c r="H11" s="274"/>
      <c r="I11" s="279" t="str">
        <f>IF(C11="","",ROUND('ADMIN REF'!I10/E11,4))</f>
        <v/>
      </c>
      <c r="J11" s="279" t="str">
        <f>IF(OR(D11="",F11=""),"",ROUND('ADMIN REF'!J10/F11,4))</f>
        <v/>
      </c>
      <c r="K11" s="280" t="str">
        <f t="shared" si="0"/>
        <v/>
      </c>
      <c r="L11" s="280" t="str">
        <f t="shared" si="1"/>
        <v/>
      </c>
      <c r="M11" s="274"/>
      <c r="N11" s="281" t="str">
        <f>IF(E11="","",ROUND('ADMIN REF'!L10/E11,2))</f>
        <v/>
      </c>
      <c r="O11" s="281" t="str">
        <f>IF(OR(D11="",F11=""),"",ROUND('ADMIN REF'!M10/F11,1))</f>
        <v/>
      </c>
      <c r="P11" s="282" t="str">
        <f t="shared" si="2"/>
        <v/>
      </c>
      <c r="Q11" s="282" t="str">
        <f t="shared" si="3"/>
        <v/>
      </c>
      <c r="R11" s="282" t="str">
        <f t="shared" si="4"/>
        <v/>
      </c>
      <c r="S11" s="282" t="str">
        <f t="shared" si="5"/>
        <v/>
      </c>
      <c r="T11" s="274"/>
      <c r="U11" s="283">
        <f>IF(E11="",0,(VLOOKUP(C11,RebateTable,2,FALSE)*E11)*'Customer Inputs'!AF$9)</f>
        <v>0</v>
      </c>
      <c r="V11" s="284">
        <f t="shared" si="6"/>
        <v>0</v>
      </c>
      <c r="W11" s="285" t="str">
        <f t="shared" si="7"/>
        <v/>
      </c>
      <c r="X11" s="283">
        <f t="shared" si="8"/>
        <v>0</v>
      </c>
      <c r="Y11" s="286" t="str">
        <f t="shared" si="9"/>
        <v/>
      </c>
      <c r="Z11" s="287">
        <f t="shared" si="10"/>
        <v>0</v>
      </c>
      <c r="AA11" s="286" t="str">
        <f>IF(C11="","",(('ADMIN REF'!D10*G11)-('ADMIN REF'!C10*E11))/('ADMIN REF'!D10*G11))</f>
        <v/>
      </c>
      <c r="AB11" s="274"/>
      <c r="AC11" s="277" t="str">
        <f>IF(OR(C11="",Calculations!U11="PASS"),"",IF(Calculations!AW11="Ineligible","Ineligible",IF(Calculations!AW11="Incomplete","Incomplete",IF(Calculations!U11="Fail Refrigerated","Proposed Linear Feet Do Not Match Existing",IF(Calculations!U11="Fail Wattage","Proposed Wattage Exceeds Existing",IF(Calculations!U11="Fail Quantity","Proposed Quantity Does Not Match Existing",""))))))</f>
        <v/>
      </c>
      <c r="AD11" s="288"/>
      <c r="AE11" s="289"/>
      <c r="AF11" s="289"/>
      <c r="AH11" s="290" t="str">
        <f t="shared" si="11"/>
        <v/>
      </c>
    </row>
    <row r="12" spans="1:34" x14ac:dyDescent="0.25">
      <c r="A12" s="209"/>
      <c r="B12" s="276">
        <v>7</v>
      </c>
      <c r="C12" s="277" t="str">
        <f>IF('Customer Inputs'!C22="","",'Customer Inputs'!$C22)</f>
        <v/>
      </c>
      <c r="D12" s="277" t="str">
        <f>IF('Customer Inputs'!E22="","",'Customer Inputs'!$E22)</f>
        <v/>
      </c>
      <c r="E12" s="278" t="str">
        <f>IF('Customer Inputs'!K22="","",'Customer Inputs'!$K22)</f>
        <v/>
      </c>
      <c r="F12" s="278" t="str">
        <f>IF('Customer Inputs'!L22="","",'Customer Inputs'!$L22)</f>
        <v/>
      </c>
      <c r="G12" s="278" t="str">
        <f>IF('Customer Inputs'!AA22="","",'Customer Inputs'!$AA22)</f>
        <v/>
      </c>
      <c r="H12" s="274"/>
      <c r="I12" s="279" t="str">
        <f>IF(C12="","",ROUND('ADMIN REF'!I11/E12,4))</f>
        <v/>
      </c>
      <c r="J12" s="279" t="str">
        <f>IF(OR(D12="",F12=""),"",ROUND('ADMIN REF'!J11/F12,4))</f>
        <v/>
      </c>
      <c r="K12" s="280" t="str">
        <f t="shared" si="0"/>
        <v/>
      </c>
      <c r="L12" s="280" t="str">
        <f t="shared" si="1"/>
        <v/>
      </c>
      <c r="M12" s="274"/>
      <c r="N12" s="281" t="str">
        <f>IF(E12="","",ROUND('ADMIN REF'!L11/E12,2))</f>
        <v/>
      </c>
      <c r="O12" s="281" t="str">
        <f>IF(OR(D12="",F12=""),"",ROUND('ADMIN REF'!M11/F12,1))</f>
        <v/>
      </c>
      <c r="P12" s="282" t="str">
        <f t="shared" si="2"/>
        <v/>
      </c>
      <c r="Q12" s="282" t="str">
        <f t="shared" si="3"/>
        <v/>
      </c>
      <c r="R12" s="282" t="str">
        <f t="shared" si="4"/>
        <v/>
      </c>
      <c r="S12" s="282" t="str">
        <f t="shared" si="5"/>
        <v/>
      </c>
      <c r="T12" s="274"/>
      <c r="U12" s="283">
        <f>IF(E12="",0,(VLOOKUP(C12,RebateTable,2,FALSE)*E12)*'Customer Inputs'!AF$9)</f>
        <v>0</v>
      </c>
      <c r="V12" s="284">
        <f t="shared" si="6"/>
        <v>0</v>
      </c>
      <c r="W12" s="285" t="str">
        <f t="shared" si="7"/>
        <v/>
      </c>
      <c r="X12" s="283">
        <f t="shared" si="8"/>
        <v>0</v>
      </c>
      <c r="Y12" s="286" t="str">
        <f t="shared" si="9"/>
        <v/>
      </c>
      <c r="Z12" s="287">
        <f t="shared" si="10"/>
        <v>0</v>
      </c>
      <c r="AA12" s="286" t="str">
        <f>IF(C12="","",(('ADMIN REF'!D11*G12)-('ADMIN REF'!C11*E12))/('ADMIN REF'!D11*G12))</f>
        <v/>
      </c>
      <c r="AB12" s="274"/>
      <c r="AC12" s="277" t="str">
        <f>IF(OR(C12="",Calculations!U12="PASS"),"",IF(Calculations!AW12="Ineligible","Ineligible",IF(Calculations!AW12="Incomplete","Incomplete",IF(Calculations!U12="Fail Refrigerated","Proposed Linear Feet Do Not Match Existing",IF(Calculations!U12="Fail Wattage","Proposed Wattage Exceeds Existing",IF(Calculations!U12="Fail Quantity","Proposed Quantity Does Not Match Existing",""))))))</f>
        <v/>
      </c>
      <c r="AD12" s="288"/>
      <c r="AE12" s="289"/>
      <c r="AF12" s="289"/>
      <c r="AH12" s="290" t="str">
        <f t="shared" si="11"/>
        <v/>
      </c>
    </row>
    <row r="13" spans="1:34" x14ac:dyDescent="0.25">
      <c r="A13" s="209"/>
      <c r="B13" s="276">
        <v>8</v>
      </c>
      <c r="C13" s="277" t="str">
        <f>IF('Customer Inputs'!C23="","",'Customer Inputs'!$C23)</f>
        <v/>
      </c>
      <c r="D13" s="277" t="str">
        <f>IF('Customer Inputs'!E23="","",'Customer Inputs'!$E23)</f>
        <v/>
      </c>
      <c r="E13" s="278" t="str">
        <f>IF('Customer Inputs'!K23="","",'Customer Inputs'!$K23)</f>
        <v/>
      </c>
      <c r="F13" s="278" t="str">
        <f>IF('Customer Inputs'!L23="","",'Customer Inputs'!$L23)</f>
        <v/>
      </c>
      <c r="G13" s="278" t="str">
        <f>IF('Customer Inputs'!AA23="","",'Customer Inputs'!$AA23)</f>
        <v/>
      </c>
      <c r="H13" s="274"/>
      <c r="I13" s="279" t="str">
        <f>IF(C13="","",ROUND('ADMIN REF'!I12/E13,4))</f>
        <v/>
      </c>
      <c r="J13" s="279" t="str">
        <f>IF(OR(D13="",F13=""),"",ROUND('ADMIN REF'!J12/F13,4))</f>
        <v/>
      </c>
      <c r="K13" s="280" t="str">
        <f t="shared" si="0"/>
        <v/>
      </c>
      <c r="L13" s="280" t="str">
        <f t="shared" si="1"/>
        <v/>
      </c>
      <c r="M13" s="274"/>
      <c r="N13" s="281" t="str">
        <f>IF(E13="","",ROUND('ADMIN REF'!L12/E13,2))</f>
        <v/>
      </c>
      <c r="O13" s="281" t="str">
        <f>IF(OR(D13="",F13=""),"",ROUND('ADMIN REF'!M12/F13,1))</f>
        <v/>
      </c>
      <c r="P13" s="282" t="str">
        <f t="shared" si="2"/>
        <v/>
      </c>
      <c r="Q13" s="282" t="str">
        <f t="shared" si="3"/>
        <v/>
      </c>
      <c r="R13" s="282" t="str">
        <f t="shared" si="4"/>
        <v/>
      </c>
      <c r="S13" s="282" t="str">
        <f t="shared" si="5"/>
        <v/>
      </c>
      <c r="T13" s="274"/>
      <c r="U13" s="283">
        <f>IF(E13="",0,(VLOOKUP(C13,RebateTable,2,FALSE)*E13)*'Customer Inputs'!AF$9)</f>
        <v>0</v>
      </c>
      <c r="V13" s="284">
        <f t="shared" si="6"/>
        <v>0</v>
      </c>
      <c r="W13" s="285" t="str">
        <f t="shared" si="7"/>
        <v/>
      </c>
      <c r="X13" s="283">
        <f t="shared" si="8"/>
        <v>0</v>
      </c>
      <c r="Y13" s="286" t="str">
        <f t="shared" si="9"/>
        <v/>
      </c>
      <c r="Z13" s="287">
        <f t="shared" si="10"/>
        <v>0</v>
      </c>
      <c r="AA13" s="286" t="str">
        <f>IF(C13="","",(('ADMIN REF'!D12*G13)-('ADMIN REF'!C12*E13))/('ADMIN REF'!D12*G13))</f>
        <v/>
      </c>
      <c r="AB13" s="274"/>
      <c r="AC13" s="277" t="str">
        <f>IF(OR(C13="",Calculations!U13="PASS"),"",IF(Calculations!AW13="Ineligible","Ineligible",IF(Calculations!AW13="Incomplete","Incomplete",IF(Calculations!U13="Fail Refrigerated","Proposed Linear Feet Do Not Match Existing",IF(Calculations!U13="Fail Wattage","Proposed Wattage Exceeds Existing",IF(Calculations!U13="Fail Quantity","Proposed Quantity Does Not Match Existing",""))))))</f>
        <v/>
      </c>
      <c r="AD13" s="288"/>
      <c r="AE13" s="289"/>
      <c r="AF13" s="289"/>
      <c r="AH13" s="290" t="str">
        <f t="shared" si="11"/>
        <v/>
      </c>
    </row>
    <row r="14" spans="1:34" x14ac:dyDescent="0.25">
      <c r="A14" s="209"/>
      <c r="B14" s="276">
        <v>9</v>
      </c>
      <c r="C14" s="277" t="str">
        <f>IF('Customer Inputs'!C24="","",'Customer Inputs'!$C24)</f>
        <v/>
      </c>
      <c r="D14" s="277" t="str">
        <f>IF('Customer Inputs'!E24="","",'Customer Inputs'!$E24)</f>
        <v/>
      </c>
      <c r="E14" s="278" t="str">
        <f>IF('Customer Inputs'!K24="","",'Customer Inputs'!$K24)</f>
        <v/>
      </c>
      <c r="F14" s="278" t="str">
        <f>IF('Customer Inputs'!L24="","",'Customer Inputs'!$L24)</f>
        <v/>
      </c>
      <c r="G14" s="278" t="str">
        <f>IF('Customer Inputs'!AA24="","",'Customer Inputs'!$AA24)</f>
        <v/>
      </c>
      <c r="H14" s="274"/>
      <c r="I14" s="279" t="str">
        <f>IF(C14="","",ROUND('ADMIN REF'!I13/E14,4))</f>
        <v/>
      </c>
      <c r="J14" s="279" t="str">
        <f>IF(OR(D14="",F14=""),"",ROUND('ADMIN REF'!J13/F14,4))</f>
        <v/>
      </c>
      <c r="K14" s="280" t="str">
        <f t="shared" si="0"/>
        <v/>
      </c>
      <c r="L14" s="280" t="str">
        <f t="shared" si="1"/>
        <v/>
      </c>
      <c r="M14" s="274"/>
      <c r="N14" s="281" t="str">
        <f>IF(E14="","",ROUND('ADMIN REF'!L13/E14,2))</f>
        <v/>
      </c>
      <c r="O14" s="281" t="str">
        <f>IF(OR(D14="",F14=""),"",ROUND('ADMIN REF'!M13/F14,1))</f>
        <v/>
      </c>
      <c r="P14" s="282" t="str">
        <f t="shared" si="2"/>
        <v/>
      </c>
      <c r="Q14" s="282" t="str">
        <f t="shared" si="3"/>
        <v/>
      </c>
      <c r="R14" s="282" t="str">
        <f t="shared" si="4"/>
        <v/>
      </c>
      <c r="S14" s="282" t="str">
        <f t="shared" si="5"/>
        <v/>
      </c>
      <c r="T14" s="274"/>
      <c r="U14" s="283">
        <f>IF(E14="",0,(VLOOKUP(C14,RebateTable,2,FALSE)*E14)*'Customer Inputs'!AF$9)</f>
        <v>0</v>
      </c>
      <c r="V14" s="284">
        <f t="shared" si="6"/>
        <v>0</v>
      </c>
      <c r="W14" s="285" t="str">
        <f t="shared" si="7"/>
        <v/>
      </c>
      <c r="X14" s="283">
        <f t="shared" si="8"/>
        <v>0</v>
      </c>
      <c r="Y14" s="286" t="str">
        <f t="shared" si="9"/>
        <v/>
      </c>
      <c r="Z14" s="287">
        <f t="shared" si="10"/>
        <v>0</v>
      </c>
      <c r="AA14" s="286" t="str">
        <f>IF(C14="","",(('ADMIN REF'!D13*G14)-('ADMIN REF'!C13*E14))/('ADMIN REF'!D13*G14))</f>
        <v/>
      </c>
      <c r="AB14" s="274"/>
      <c r="AC14" s="277" t="str">
        <f>IF(OR(C14="",Calculations!U14="PASS"),"",IF(Calculations!AW14="Ineligible","Ineligible",IF(Calculations!AW14="Incomplete","Incomplete",IF(Calculations!U14="Fail Refrigerated","Proposed Linear Feet Do Not Match Existing",IF(Calculations!U14="Fail Wattage","Proposed Wattage Exceeds Existing",IF(Calculations!U14="Fail Quantity","Proposed Quantity Does Not Match Existing",""))))))</f>
        <v/>
      </c>
      <c r="AD14" s="288"/>
      <c r="AE14" s="289"/>
      <c r="AF14" s="289"/>
      <c r="AH14" s="290" t="str">
        <f t="shared" si="11"/>
        <v/>
      </c>
    </row>
    <row r="15" spans="1:34" x14ac:dyDescent="0.25">
      <c r="A15" s="209"/>
      <c r="B15" s="276">
        <v>10</v>
      </c>
      <c r="C15" s="277" t="str">
        <f>IF('Customer Inputs'!C25="","",'Customer Inputs'!$C25)</f>
        <v/>
      </c>
      <c r="D15" s="277" t="str">
        <f>IF('Customer Inputs'!E25="","",'Customer Inputs'!$E25)</f>
        <v/>
      </c>
      <c r="E15" s="278" t="str">
        <f>IF('Customer Inputs'!K25="","",'Customer Inputs'!$K25)</f>
        <v/>
      </c>
      <c r="F15" s="278" t="str">
        <f>IF('Customer Inputs'!L25="","",'Customer Inputs'!$L25)</f>
        <v/>
      </c>
      <c r="G15" s="278" t="str">
        <f>IF('Customer Inputs'!AA25="","",'Customer Inputs'!$AA25)</f>
        <v/>
      </c>
      <c r="H15" s="274"/>
      <c r="I15" s="279" t="str">
        <f>IF(C15="","",ROUND('ADMIN REF'!I14/E15,4))</f>
        <v/>
      </c>
      <c r="J15" s="279" t="str">
        <f>IF(OR(D15="",F15=""),"",ROUND('ADMIN REF'!J14/F15,4))</f>
        <v/>
      </c>
      <c r="K15" s="280" t="str">
        <f t="shared" si="0"/>
        <v/>
      </c>
      <c r="L15" s="280" t="str">
        <f t="shared" si="1"/>
        <v/>
      </c>
      <c r="M15" s="274"/>
      <c r="N15" s="281" t="str">
        <f>IF(E15="","",ROUND('ADMIN REF'!L14/E15,2))</f>
        <v/>
      </c>
      <c r="O15" s="281" t="str">
        <f>IF(OR(D15="",F15=""),"",ROUND('ADMIN REF'!M14/F15,1))</f>
        <v/>
      </c>
      <c r="P15" s="282" t="str">
        <f t="shared" si="2"/>
        <v/>
      </c>
      <c r="Q15" s="282" t="str">
        <f t="shared" si="3"/>
        <v/>
      </c>
      <c r="R15" s="282" t="str">
        <f t="shared" si="4"/>
        <v/>
      </c>
      <c r="S15" s="282" t="str">
        <f t="shared" si="5"/>
        <v/>
      </c>
      <c r="T15" s="274"/>
      <c r="U15" s="283">
        <f>IF(E15="",0,(VLOOKUP(C15,RebateTable,2,FALSE)*E15)*'Customer Inputs'!AF$9)</f>
        <v>0</v>
      </c>
      <c r="V15" s="284">
        <f t="shared" si="6"/>
        <v>0</v>
      </c>
      <c r="W15" s="285" t="str">
        <f t="shared" si="7"/>
        <v/>
      </c>
      <c r="X15" s="283">
        <f t="shared" si="8"/>
        <v>0</v>
      </c>
      <c r="Y15" s="286" t="str">
        <f t="shared" si="9"/>
        <v/>
      </c>
      <c r="Z15" s="287">
        <f t="shared" si="10"/>
        <v>0</v>
      </c>
      <c r="AA15" s="286" t="str">
        <f>IF(C15="","",(('ADMIN REF'!D14*G15)-('ADMIN REF'!C14*E15))/('ADMIN REF'!D14*G15))</f>
        <v/>
      </c>
      <c r="AB15" s="274"/>
      <c r="AC15" s="277" t="str">
        <f>IF(OR(C15="",Calculations!U15="PASS"),"",IF(Calculations!AW15="Ineligible","Ineligible",IF(Calculations!AW15="Incomplete","Incomplete",IF(Calculations!U15="Fail Refrigerated","Proposed Linear Feet Do Not Match Existing",IF(Calculations!U15="Fail Wattage","Proposed Wattage Exceeds Existing",IF(Calculations!U15="Fail Quantity","Proposed Quantity Does Not Match Existing",""))))))</f>
        <v/>
      </c>
      <c r="AD15" s="288"/>
      <c r="AE15" s="289"/>
      <c r="AF15" s="289"/>
      <c r="AH15" s="290" t="str">
        <f t="shared" si="11"/>
        <v/>
      </c>
    </row>
    <row r="16" spans="1:34" x14ac:dyDescent="0.25">
      <c r="A16" s="209"/>
      <c r="B16" s="276">
        <v>11</v>
      </c>
      <c r="C16" s="277" t="str">
        <f>IF('Customer Inputs'!C26="","",'Customer Inputs'!$C26)</f>
        <v/>
      </c>
      <c r="D16" s="277" t="str">
        <f>IF('Customer Inputs'!E26="","",'Customer Inputs'!$E26)</f>
        <v/>
      </c>
      <c r="E16" s="278" t="str">
        <f>IF('Customer Inputs'!K26="","",'Customer Inputs'!$K26)</f>
        <v/>
      </c>
      <c r="F16" s="278" t="str">
        <f>IF('Customer Inputs'!L26="","",'Customer Inputs'!$L26)</f>
        <v/>
      </c>
      <c r="G16" s="278" t="str">
        <f>IF('Customer Inputs'!AA26="","",'Customer Inputs'!$AA26)</f>
        <v/>
      </c>
      <c r="H16" s="274"/>
      <c r="I16" s="279" t="str">
        <f>IF(C16="","",ROUND('ADMIN REF'!I15/E16,4))</f>
        <v/>
      </c>
      <c r="J16" s="279" t="str">
        <f>IF(OR(D16="",F16=""),"",ROUND('ADMIN REF'!J15/F16,4))</f>
        <v/>
      </c>
      <c r="K16" s="280" t="str">
        <f t="shared" si="0"/>
        <v/>
      </c>
      <c r="L16" s="280" t="str">
        <f t="shared" si="1"/>
        <v/>
      </c>
      <c r="M16" s="274"/>
      <c r="N16" s="281" t="str">
        <f>IF(E16="","",ROUND('ADMIN REF'!L15/E16,2))</f>
        <v/>
      </c>
      <c r="O16" s="281" t="str">
        <f>IF(OR(D16="",F16=""),"",ROUND('ADMIN REF'!M15/F16,1))</f>
        <v/>
      </c>
      <c r="P16" s="282" t="str">
        <f t="shared" si="2"/>
        <v/>
      </c>
      <c r="Q16" s="282" t="str">
        <f t="shared" si="3"/>
        <v/>
      </c>
      <c r="R16" s="282" t="str">
        <f t="shared" si="4"/>
        <v/>
      </c>
      <c r="S16" s="282" t="str">
        <f t="shared" si="5"/>
        <v/>
      </c>
      <c r="T16" s="274"/>
      <c r="U16" s="283">
        <f>IF(E16="",0,(VLOOKUP(C16,RebateTable,2,FALSE)*E16)*'Customer Inputs'!AF$9)</f>
        <v>0</v>
      </c>
      <c r="V16" s="284">
        <f t="shared" si="6"/>
        <v>0</v>
      </c>
      <c r="W16" s="285" t="str">
        <f t="shared" si="7"/>
        <v/>
      </c>
      <c r="X16" s="283">
        <f t="shared" si="8"/>
        <v>0</v>
      </c>
      <c r="Y16" s="286" t="str">
        <f t="shared" si="9"/>
        <v/>
      </c>
      <c r="Z16" s="287">
        <f t="shared" si="10"/>
        <v>0</v>
      </c>
      <c r="AA16" s="286" t="str">
        <f>IF(C16="","",(('ADMIN REF'!D15*G16)-('ADMIN REF'!C15*E16))/('ADMIN REF'!D15*G16))</f>
        <v/>
      </c>
      <c r="AB16" s="274"/>
      <c r="AC16" s="277" t="str">
        <f>IF(OR(C16="",Calculations!U16="PASS"),"",IF(Calculations!AW16="Ineligible","Ineligible",IF(Calculations!AW16="Incomplete","Incomplete",IF(Calculations!U16="Fail Refrigerated","Proposed Linear Feet Do Not Match Existing",IF(Calculations!U16="Fail Wattage","Proposed Wattage Exceeds Existing",IF(Calculations!U16="Fail Quantity","Proposed Quantity Does Not Match Existing",""))))))</f>
        <v/>
      </c>
      <c r="AD16" s="288"/>
      <c r="AE16" s="289"/>
      <c r="AF16" s="289"/>
      <c r="AH16" s="290" t="str">
        <f t="shared" si="11"/>
        <v/>
      </c>
    </row>
    <row r="17" spans="1:36" x14ac:dyDescent="0.25">
      <c r="A17" s="209"/>
      <c r="B17" s="276">
        <v>12</v>
      </c>
      <c r="C17" s="277" t="str">
        <f>IF('Customer Inputs'!C27="","",'Customer Inputs'!$C27)</f>
        <v/>
      </c>
      <c r="D17" s="277" t="str">
        <f>IF('Customer Inputs'!E27="","",'Customer Inputs'!$E27)</f>
        <v/>
      </c>
      <c r="E17" s="278" t="str">
        <f>IF('Customer Inputs'!K27="","",'Customer Inputs'!$K27)</f>
        <v/>
      </c>
      <c r="F17" s="278" t="str">
        <f>IF('Customer Inputs'!L27="","",'Customer Inputs'!$L27)</f>
        <v/>
      </c>
      <c r="G17" s="278" t="str">
        <f>IF('Customer Inputs'!AA27="","",'Customer Inputs'!$AA27)</f>
        <v/>
      </c>
      <c r="H17" s="274"/>
      <c r="I17" s="279" t="str">
        <f>IF(C17="","",ROUND('ADMIN REF'!I16/E17,4))</f>
        <v/>
      </c>
      <c r="J17" s="279" t="str">
        <f>IF(OR(D17="",F17=""),"",ROUND('ADMIN REF'!J16/F17,4))</f>
        <v/>
      </c>
      <c r="K17" s="280" t="str">
        <f t="shared" si="0"/>
        <v/>
      </c>
      <c r="L17" s="280" t="str">
        <f t="shared" si="1"/>
        <v/>
      </c>
      <c r="M17" s="274"/>
      <c r="N17" s="281" t="str">
        <f>IF(E17="","",ROUND('ADMIN REF'!L16/E17,2))</f>
        <v/>
      </c>
      <c r="O17" s="281" t="str">
        <f>IF(OR(D17="",F17=""),"",ROUND('ADMIN REF'!M16/F17,1))</f>
        <v/>
      </c>
      <c r="P17" s="282" t="str">
        <f t="shared" si="2"/>
        <v/>
      </c>
      <c r="Q17" s="282" t="str">
        <f t="shared" si="3"/>
        <v/>
      </c>
      <c r="R17" s="282" t="str">
        <f t="shared" si="4"/>
        <v/>
      </c>
      <c r="S17" s="282" t="str">
        <f t="shared" si="5"/>
        <v/>
      </c>
      <c r="T17" s="274"/>
      <c r="U17" s="283">
        <f>IF(E17="",0,(VLOOKUP(C17,RebateTable,2,FALSE)*E17)*'Customer Inputs'!AF$9)</f>
        <v>0</v>
      </c>
      <c r="V17" s="284">
        <f t="shared" si="6"/>
        <v>0</v>
      </c>
      <c r="W17" s="285" t="str">
        <f t="shared" si="7"/>
        <v/>
      </c>
      <c r="X17" s="283">
        <f t="shared" si="8"/>
        <v>0</v>
      </c>
      <c r="Y17" s="286" t="str">
        <f t="shared" si="9"/>
        <v/>
      </c>
      <c r="Z17" s="287">
        <f t="shared" si="10"/>
        <v>0</v>
      </c>
      <c r="AA17" s="286" t="str">
        <f>IF(C17="","",(('ADMIN REF'!D16*G17)-('ADMIN REF'!C16*E17))/('ADMIN REF'!D16*G17))</f>
        <v/>
      </c>
      <c r="AB17" s="274"/>
      <c r="AC17" s="277" t="str">
        <f>IF(OR(C17="",Calculations!U17="PASS"),"",IF(Calculations!AW17="Ineligible","Ineligible",IF(Calculations!AW17="Incomplete","Incomplete",IF(Calculations!U17="Fail Refrigerated","Proposed Linear Feet Do Not Match Existing",IF(Calculations!U17="Fail Wattage","Proposed Wattage Exceeds Existing",IF(Calculations!U17="Fail Quantity","Proposed Quantity Does Not Match Existing",""))))))</f>
        <v/>
      </c>
      <c r="AD17" s="288"/>
      <c r="AE17" s="289"/>
      <c r="AF17" s="289"/>
      <c r="AH17" s="290" t="str">
        <f t="shared" si="11"/>
        <v/>
      </c>
    </row>
    <row r="18" spans="1:36" x14ac:dyDescent="0.25">
      <c r="A18" s="209"/>
      <c r="B18" s="276">
        <v>13</v>
      </c>
      <c r="C18" s="277" t="str">
        <f>IF('Customer Inputs'!C28="","",'Customer Inputs'!$C28)</f>
        <v/>
      </c>
      <c r="D18" s="277" t="str">
        <f>IF('Customer Inputs'!E28="","",'Customer Inputs'!$E28)</f>
        <v/>
      </c>
      <c r="E18" s="278" t="str">
        <f>IF('Customer Inputs'!K28="","",'Customer Inputs'!$K28)</f>
        <v/>
      </c>
      <c r="F18" s="278" t="str">
        <f>IF('Customer Inputs'!L28="","",'Customer Inputs'!$L28)</f>
        <v/>
      </c>
      <c r="G18" s="278" t="str">
        <f>IF('Customer Inputs'!AA28="","",'Customer Inputs'!$AA28)</f>
        <v/>
      </c>
      <c r="H18" s="274"/>
      <c r="I18" s="279" t="str">
        <f>IF(C18="","",ROUND('ADMIN REF'!I17/E18,4))</f>
        <v/>
      </c>
      <c r="J18" s="279" t="str">
        <f>IF(OR(D18="",F18=""),"",ROUND('ADMIN REF'!J17/F18,4))</f>
        <v/>
      </c>
      <c r="K18" s="280" t="str">
        <f t="shared" si="0"/>
        <v/>
      </c>
      <c r="L18" s="280" t="str">
        <f t="shared" si="1"/>
        <v/>
      </c>
      <c r="M18" s="274"/>
      <c r="N18" s="281" t="str">
        <f>IF(E18="","",ROUND('ADMIN REF'!L17/E18,2))</f>
        <v/>
      </c>
      <c r="O18" s="281" t="str">
        <f>IF(OR(D18="",F18=""),"",ROUND('ADMIN REF'!M17/F18,1))</f>
        <v/>
      </c>
      <c r="P18" s="282" t="str">
        <f t="shared" si="2"/>
        <v/>
      </c>
      <c r="Q18" s="282" t="str">
        <f t="shared" si="3"/>
        <v/>
      </c>
      <c r="R18" s="282" t="str">
        <f t="shared" si="4"/>
        <v/>
      </c>
      <c r="S18" s="282" t="str">
        <f t="shared" si="5"/>
        <v/>
      </c>
      <c r="T18" s="274"/>
      <c r="U18" s="283">
        <f>IF(E18="",0,(VLOOKUP(C18,RebateTable,2,FALSE)*E18)*'Customer Inputs'!AF$9)</f>
        <v>0</v>
      </c>
      <c r="V18" s="284">
        <f t="shared" si="6"/>
        <v>0</v>
      </c>
      <c r="W18" s="285" t="str">
        <f t="shared" si="7"/>
        <v/>
      </c>
      <c r="X18" s="283">
        <f t="shared" si="8"/>
        <v>0</v>
      </c>
      <c r="Y18" s="286" t="str">
        <f t="shared" si="9"/>
        <v/>
      </c>
      <c r="Z18" s="287">
        <f t="shared" si="10"/>
        <v>0</v>
      </c>
      <c r="AA18" s="286" t="str">
        <f>IF(C18="","",(('ADMIN REF'!D17*G18)-('ADMIN REF'!C17*E18))/('ADMIN REF'!D17*G18))</f>
        <v/>
      </c>
      <c r="AB18" s="274"/>
      <c r="AC18" s="277" t="str">
        <f>IF(OR(C18="",Calculations!U18="PASS"),"",IF(Calculations!AW18="Ineligible","Ineligible",IF(Calculations!AW18="Incomplete","Incomplete",IF(Calculations!U18="Fail Refrigerated","Proposed Linear Feet Do Not Match Existing",IF(Calculations!U18="Fail Wattage","Proposed Wattage Exceeds Existing",IF(Calculations!U18="Fail Quantity","Proposed Quantity Does Not Match Existing",""))))))</f>
        <v/>
      </c>
      <c r="AD18" s="288"/>
      <c r="AE18" s="289"/>
      <c r="AF18" s="289"/>
      <c r="AH18" s="290" t="str">
        <f t="shared" si="11"/>
        <v/>
      </c>
    </row>
    <row r="19" spans="1:36" x14ac:dyDescent="0.25">
      <c r="A19" s="209"/>
      <c r="B19" s="276">
        <v>14</v>
      </c>
      <c r="C19" s="277" t="str">
        <f>IF('Customer Inputs'!C29="","",'Customer Inputs'!$C29)</f>
        <v/>
      </c>
      <c r="D19" s="277" t="str">
        <f>IF('Customer Inputs'!E29="","",'Customer Inputs'!$E29)</f>
        <v/>
      </c>
      <c r="E19" s="278" t="str">
        <f>IF('Customer Inputs'!K29="","",'Customer Inputs'!$K29)</f>
        <v/>
      </c>
      <c r="F19" s="278" t="str">
        <f>IF('Customer Inputs'!L29="","",'Customer Inputs'!$L29)</f>
        <v/>
      </c>
      <c r="G19" s="278" t="str">
        <f>IF('Customer Inputs'!AA29="","",'Customer Inputs'!$AA29)</f>
        <v/>
      </c>
      <c r="H19" s="274"/>
      <c r="I19" s="279" t="str">
        <f>IF(C19="","",ROUND('ADMIN REF'!I18/E19,4))</f>
        <v/>
      </c>
      <c r="J19" s="279" t="str">
        <f>IF(OR(D19="",F19=""),"",ROUND('ADMIN REF'!J18/F19,4))</f>
        <v/>
      </c>
      <c r="K19" s="280" t="str">
        <f t="shared" si="0"/>
        <v/>
      </c>
      <c r="L19" s="280" t="str">
        <f t="shared" si="1"/>
        <v/>
      </c>
      <c r="M19" s="274"/>
      <c r="N19" s="281" t="str">
        <f>IF(E19="","",ROUND('ADMIN REF'!L18/E19,2))</f>
        <v/>
      </c>
      <c r="O19" s="281" t="str">
        <f>IF(OR(D19="",F19=""),"",ROUND('ADMIN REF'!M18/F19,1))</f>
        <v/>
      </c>
      <c r="P19" s="282" t="str">
        <f t="shared" si="2"/>
        <v/>
      </c>
      <c r="Q19" s="282" t="str">
        <f t="shared" si="3"/>
        <v/>
      </c>
      <c r="R19" s="282" t="str">
        <f t="shared" si="4"/>
        <v/>
      </c>
      <c r="S19" s="282" t="str">
        <f t="shared" si="5"/>
        <v/>
      </c>
      <c r="T19" s="274"/>
      <c r="U19" s="283">
        <f>IF(E19="",0,(VLOOKUP(C19,RebateTable,2,FALSE)*E19)*'Customer Inputs'!AF$9)</f>
        <v>0</v>
      </c>
      <c r="V19" s="284">
        <f t="shared" si="6"/>
        <v>0</v>
      </c>
      <c r="W19" s="285" t="str">
        <f t="shared" si="7"/>
        <v/>
      </c>
      <c r="X19" s="283">
        <f t="shared" si="8"/>
        <v>0</v>
      </c>
      <c r="Y19" s="286" t="str">
        <f t="shared" si="9"/>
        <v/>
      </c>
      <c r="Z19" s="287">
        <f t="shared" si="10"/>
        <v>0</v>
      </c>
      <c r="AA19" s="286" t="str">
        <f>IF(C19="","",(('ADMIN REF'!D18*G19)-('ADMIN REF'!C18*E19))/('ADMIN REF'!D18*G19))</f>
        <v/>
      </c>
      <c r="AB19" s="274"/>
      <c r="AC19" s="277" t="str">
        <f>IF(OR(C19="",Calculations!U19="PASS"),"",IF(Calculations!AW19="Ineligible","Ineligible",IF(Calculations!AW19="Incomplete","Incomplete",IF(Calculations!U19="Fail Refrigerated","Proposed Linear Feet Do Not Match Existing",IF(Calculations!U19="Fail Wattage","Proposed Wattage Exceeds Existing",IF(Calculations!U19="Fail Quantity","Proposed Quantity Does Not Match Existing",""))))))</f>
        <v/>
      </c>
      <c r="AD19" s="288"/>
      <c r="AE19" s="289"/>
      <c r="AF19" s="289"/>
      <c r="AH19" s="290" t="str">
        <f t="shared" si="11"/>
        <v/>
      </c>
    </row>
    <row r="20" spans="1:36" x14ac:dyDescent="0.25">
      <c r="A20" s="209"/>
      <c r="B20" s="276">
        <v>15</v>
      </c>
      <c r="C20" s="277" t="str">
        <f>IF('Customer Inputs'!C30="","",'Customer Inputs'!$C30)</f>
        <v/>
      </c>
      <c r="D20" s="277" t="str">
        <f>IF('Customer Inputs'!E30="","",'Customer Inputs'!$E30)</f>
        <v/>
      </c>
      <c r="E20" s="278" t="str">
        <f>IF('Customer Inputs'!K30="","",'Customer Inputs'!$K30)</f>
        <v/>
      </c>
      <c r="F20" s="278" t="str">
        <f>IF('Customer Inputs'!L30="","",'Customer Inputs'!$L30)</f>
        <v/>
      </c>
      <c r="G20" s="278" t="str">
        <f>IF('Customer Inputs'!AA30="","",'Customer Inputs'!$AA30)</f>
        <v/>
      </c>
      <c r="H20" s="274"/>
      <c r="I20" s="279" t="str">
        <f>IF(C20="","",ROUND('ADMIN REF'!I19/E20,4))</f>
        <v/>
      </c>
      <c r="J20" s="279" t="str">
        <f>IF(OR(D20="",F20=""),"",ROUND('ADMIN REF'!J19/F20,4))</f>
        <v/>
      </c>
      <c r="K20" s="280" t="str">
        <f t="shared" si="0"/>
        <v/>
      </c>
      <c r="L20" s="280" t="str">
        <f t="shared" si="1"/>
        <v/>
      </c>
      <c r="M20" s="274"/>
      <c r="N20" s="281" t="str">
        <f>IF(E20="","",ROUND('ADMIN REF'!L19/E20,2))</f>
        <v/>
      </c>
      <c r="O20" s="281" t="str">
        <f>IF(OR(D20="",F20=""),"",ROUND('ADMIN REF'!M19/F20,1))</f>
        <v/>
      </c>
      <c r="P20" s="282" t="str">
        <f t="shared" si="2"/>
        <v/>
      </c>
      <c r="Q20" s="282" t="str">
        <f t="shared" si="3"/>
        <v/>
      </c>
      <c r="R20" s="282" t="str">
        <f t="shared" si="4"/>
        <v/>
      </c>
      <c r="S20" s="282" t="str">
        <f t="shared" si="5"/>
        <v/>
      </c>
      <c r="T20" s="274"/>
      <c r="U20" s="283">
        <f>IF(E20="",0,(VLOOKUP(C20,RebateTable,2,FALSE)*E20)*'Customer Inputs'!AF$9)</f>
        <v>0</v>
      </c>
      <c r="V20" s="284">
        <f t="shared" si="6"/>
        <v>0</v>
      </c>
      <c r="W20" s="285" t="str">
        <f t="shared" si="7"/>
        <v/>
      </c>
      <c r="X20" s="283">
        <f t="shared" si="8"/>
        <v>0</v>
      </c>
      <c r="Y20" s="286" t="str">
        <f t="shared" si="9"/>
        <v/>
      </c>
      <c r="Z20" s="287">
        <f t="shared" si="10"/>
        <v>0</v>
      </c>
      <c r="AA20" s="286" t="str">
        <f>IF(C20="","",(('ADMIN REF'!D19*G20)-('ADMIN REF'!C19*E20))/('ADMIN REF'!D19*G20))</f>
        <v/>
      </c>
      <c r="AB20" s="274"/>
      <c r="AC20" s="277" t="str">
        <f>IF(OR(C20="",Calculations!U20="PASS"),"",IF(Calculations!AW20="Ineligible","Ineligible",IF(Calculations!AW20="Incomplete","Incomplete",IF(Calculations!U20="Fail Refrigerated","Proposed Linear Feet Do Not Match Existing",IF(Calculations!U20="Fail Wattage","Proposed Wattage Exceeds Existing",IF(Calculations!U20="Fail Quantity","Proposed Quantity Does Not Match Existing",""))))))</f>
        <v/>
      </c>
      <c r="AD20" s="288"/>
      <c r="AE20" s="289"/>
      <c r="AF20" s="289"/>
      <c r="AH20" s="290" t="str">
        <f t="shared" si="11"/>
        <v/>
      </c>
    </row>
    <row r="21" spans="1:36" x14ac:dyDescent="0.25">
      <c r="A21" s="209"/>
      <c r="B21" s="276">
        <v>16</v>
      </c>
      <c r="C21" s="277" t="str">
        <f>IF('Customer Inputs'!C31="","",'Customer Inputs'!$C31)</f>
        <v/>
      </c>
      <c r="D21" s="277" t="str">
        <f>IF('Customer Inputs'!E31="","",'Customer Inputs'!$E31)</f>
        <v/>
      </c>
      <c r="E21" s="278" t="str">
        <f>IF('Customer Inputs'!K31="","",'Customer Inputs'!$K31)</f>
        <v/>
      </c>
      <c r="F21" s="278" t="str">
        <f>IF('Customer Inputs'!L31="","",'Customer Inputs'!$L31)</f>
        <v/>
      </c>
      <c r="G21" s="278" t="str">
        <f>IF('Customer Inputs'!AA31="","",'Customer Inputs'!$AA31)</f>
        <v/>
      </c>
      <c r="H21" s="274"/>
      <c r="I21" s="279" t="str">
        <f>IF(C21="","",ROUND('ADMIN REF'!I20/E21,4))</f>
        <v/>
      </c>
      <c r="J21" s="279" t="str">
        <f>IF(OR(D21="",F21=""),"",ROUND('ADMIN REF'!J20/F21,4))</f>
        <v/>
      </c>
      <c r="K21" s="280" t="str">
        <f t="shared" si="0"/>
        <v/>
      </c>
      <c r="L21" s="280" t="str">
        <f t="shared" si="1"/>
        <v/>
      </c>
      <c r="M21" s="274"/>
      <c r="N21" s="281" t="str">
        <f>IF(E21="","",ROUND('ADMIN REF'!L20/E21,2))</f>
        <v/>
      </c>
      <c r="O21" s="281" t="str">
        <f>IF(OR(D21="",F21=""),"",ROUND('ADMIN REF'!M20/F21,1))</f>
        <v/>
      </c>
      <c r="P21" s="282" t="str">
        <f t="shared" si="2"/>
        <v/>
      </c>
      <c r="Q21" s="282" t="str">
        <f t="shared" si="3"/>
        <v/>
      </c>
      <c r="R21" s="282" t="str">
        <f t="shared" si="4"/>
        <v/>
      </c>
      <c r="S21" s="282" t="str">
        <f t="shared" si="5"/>
        <v/>
      </c>
      <c r="T21" s="274"/>
      <c r="U21" s="283">
        <f>IF(E21="",0,(VLOOKUP(C21,RebateTable,2,FALSE)*E21)*'Customer Inputs'!AF$9)</f>
        <v>0</v>
      </c>
      <c r="V21" s="284">
        <f t="shared" si="6"/>
        <v>0</v>
      </c>
      <c r="W21" s="285" t="str">
        <f t="shared" si="7"/>
        <v/>
      </c>
      <c r="X21" s="283">
        <f t="shared" si="8"/>
        <v>0</v>
      </c>
      <c r="Y21" s="286" t="str">
        <f t="shared" si="9"/>
        <v/>
      </c>
      <c r="Z21" s="287">
        <f t="shared" si="10"/>
        <v>0</v>
      </c>
      <c r="AA21" s="286" t="str">
        <f>IF(C21="","",(('ADMIN REF'!D20*G21)-('ADMIN REF'!C20*E21))/('ADMIN REF'!D20*G21))</f>
        <v/>
      </c>
      <c r="AB21" s="274"/>
      <c r="AC21" s="277" t="str">
        <f>IF(OR(C21="",Calculations!U21="PASS"),"",IF(Calculations!AW21="Ineligible","Ineligible",IF(Calculations!AW21="Incomplete","Incomplete",IF(Calculations!U21="Fail Refrigerated","Proposed Linear Feet Do Not Match Existing",IF(Calculations!U21="Fail Wattage","Proposed Wattage Exceeds Existing",IF(Calculations!U21="Fail Quantity","Proposed Quantity Does Not Match Existing",""))))))</f>
        <v/>
      </c>
      <c r="AD21" s="288"/>
      <c r="AE21" s="289"/>
      <c r="AF21" s="289"/>
      <c r="AH21" s="290" t="str">
        <f t="shared" si="11"/>
        <v/>
      </c>
    </row>
    <row r="22" spans="1:36" x14ac:dyDescent="0.25">
      <c r="A22" s="209"/>
      <c r="B22" s="276">
        <v>17</v>
      </c>
      <c r="C22" s="277" t="str">
        <f>IF('Customer Inputs'!C32="","",'Customer Inputs'!$C32)</f>
        <v/>
      </c>
      <c r="D22" s="277" t="str">
        <f>IF('Customer Inputs'!E32="","",'Customer Inputs'!$E32)</f>
        <v/>
      </c>
      <c r="E22" s="278" t="str">
        <f>IF('Customer Inputs'!K32="","",'Customer Inputs'!$K32)</f>
        <v/>
      </c>
      <c r="F22" s="278" t="str">
        <f>IF('Customer Inputs'!L32="","",'Customer Inputs'!$L32)</f>
        <v/>
      </c>
      <c r="G22" s="278" t="str">
        <f>IF('Customer Inputs'!AA32="","",'Customer Inputs'!$AA32)</f>
        <v/>
      </c>
      <c r="H22" s="274"/>
      <c r="I22" s="279" t="str">
        <f>IF(C22="","",ROUND('ADMIN REF'!I21/E22,4))</f>
        <v/>
      </c>
      <c r="J22" s="279" t="str">
        <f>IF(OR(D22="",F22=""),"",ROUND('ADMIN REF'!J21/F22,4))</f>
        <v/>
      </c>
      <c r="K22" s="280" t="str">
        <f t="shared" si="0"/>
        <v/>
      </c>
      <c r="L22" s="280" t="str">
        <f t="shared" si="1"/>
        <v/>
      </c>
      <c r="M22" s="274"/>
      <c r="N22" s="281" t="str">
        <f>IF(E22="","",ROUND('ADMIN REF'!L21/E22,2))</f>
        <v/>
      </c>
      <c r="O22" s="281" t="str">
        <f>IF(OR(D22="",F22=""),"",ROUND('ADMIN REF'!M21/F22,1))</f>
        <v/>
      </c>
      <c r="P22" s="282" t="str">
        <f t="shared" si="2"/>
        <v/>
      </c>
      <c r="Q22" s="282" t="str">
        <f t="shared" si="3"/>
        <v/>
      </c>
      <c r="R22" s="282" t="str">
        <f t="shared" si="4"/>
        <v/>
      </c>
      <c r="S22" s="282" t="str">
        <f t="shared" si="5"/>
        <v/>
      </c>
      <c r="T22" s="274"/>
      <c r="U22" s="283">
        <f>IF(E22="",0,(VLOOKUP(C22,RebateTable,2,FALSE)*E22)*'Customer Inputs'!AF$9)</f>
        <v>0</v>
      </c>
      <c r="V22" s="284">
        <f t="shared" si="6"/>
        <v>0</v>
      </c>
      <c r="W22" s="285" t="str">
        <f t="shared" si="7"/>
        <v/>
      </c>
      <c r="X22" s="283">
        <f t="shared" si="8"/>
        <v>0</v>
      </c>
      <c r="Y22" s="286" t="str">
        <f t="shared" si="9"/>
        <v/>
      </c>
      <c r="Z22" s="287">
        <f t="shared" si="10"/>
        <v>0</v>
      </c>
      <c r="AA22" s="286" t="str">
        <f>IF(C22="","",(('ADMIN REF'!D21*G22)-('ADMIN REF'!C21*E22))/('ADMIN REF'!D21*G22))</f>
        <v/>
      </c>
      <c r="AB22" s="274"/>
      <c r="AC22" s="277" t="str">
        <f>IF(OR(C22="",Calculations!U22="PASS"),"",IF(Calculations!AW22="Ineligible","Ineligible",IF(Calculations!AW22="Incomplete","Incomplete",IF(Calculations!U22="Fail Refrigerated","Proposed Linear Feet Do Not Match Existing",IF(Calculations!U22="Fail Wattage","Proposed Wattage Exceeds Existing",IF(Calculations!U22="Fail Quantity","Proposed Quantity Does Not Match Existing",""))))))</f>
        <v/>
      </c>
      <c r="AD22" s="288"/>
      <c r="AE22" s="289"/>
      <c r="AF22" s="289"/>
      <c r="AH22" s="290" t="str">
        <f t="shared" si="11"/>
        <v/>
      </c>
    </row>
    <row r="23" spans="1:36" x14ac:dyDescent="0.25">
      <c r="A23" s="209"/>
      <c r="B23" s="276">
        <v>18</v>
      </c>
      <c r="C23" s="277" t="str">
        <f>IF('Customer Inputs'!C33="","",'Customer Inputs'!$C33)</f>
        <v/>
      </c>
      <c r="D23" s="277" t="str">
        <f>IF('Customer Inputs'!E33="","",'Customer Inputs'!$E33)</f>
        <v/>
      </c>
      <c r="E23" s="278" t="str">
        <f>IF('Customer Inputs'!K33="","",'Customer Inputs'!$K33)</f>
        <v/>
      </c>
      <c r="F23" s="278" t="str">
        <f>IF('Customer Inputs'!L33="","",'Customer Inputs'!$L33)</f>
        <v/>
      </c>
      <c r="G23" s="278" t="str">
        <f>IF('Customer Inputs'!AA33="","",'Customer Inputs'!$AA33)</f>
        <v/>
      </c>
      <c r="H23" s="274"/>
      <c r="I23" s="279" t="str">
        <f>IF(C23="","",ROUND('ADMIN REF'!I22/E23,4))</f>
        <v/>
      </c>
      <c r="J23" s="279" t="str">
        <f>IF(OR(D23="",F23=""),"",ROUND('ADMIN REF'!J22/F23,4))</f>
        <v/>
      </c>
      <c r="K23" s="280" t="str">
        <f t="shared" si="0"/>
        <v/>
      </c>
      <c r="L23" s="280" t="str">
        <f t="shared" si="1"/>
        <v/>
      </c>
      <c r="M23" s="274"/>
      <c r="N23" s="281" t="str">
        <f>IF(E23="","",ROUND('ADMIN REF'!L22/E23,2))</f>
        <v/>
      </c>
      <c r="O23" s="281" t="str">
        <f>IF(OR(D23="",F23=""),"",ROUND('ADMIN REF'!M22/F23,1))</f>
        <v/>
      </c>
      <c r="P23" s="282" t="str">
        <f t="shared" si="2"/>
        <v/>
      </c>
      <c r="Q23" s="282" t="str">
        <f t="shared" si="3"/>
        <v/>
      </c>
      <c r="R23" s="282" t="str">
        <f t="shared" si="4"/>
        <v/>
      </c>
      <c r="S23" s="282" t="str">
        <f t="shared" si="5"/>
        <v/>
      </c>
      <c r="T23" s="274"/>
      <c r="U23" s="283">
        <f>IF(E23="",0,(VLOOKUP(C23,RebateTable,2,FALSE)*E23)*'Customer Inputs'!AF$9)</f>
        <v>0</v>
      </c>
      <c r="V23" s="284">
        <f t="shared" si="6"/>
        <v>0</v>
      </c>
      <c r="W23" s="285" t="str">
        <f t="shared" si="7"/>
        <v/>
      </c>
      <c r="X23" s="283">
        <f t="shared" si="8"/>
        <v>0</v>
      </c>
      <c r="Y23" s="286" t="str">
        <f t="shared" si="9"/>
        <v/>
      </c>
      <c r="Z23" s="287">
        <f t="shared" si="10"/>
        <v>0</v>
      </c>
      <c r="AA23" s="286" t="str">
        <f>IF(C23="","",(('ADMIN REF'!D22*G23)-('ADMIN REF'!C22*E23))/('ADMIN REF'!D22*G23))</f>
        <v/>
      </c>
      <c r="AB23" s="274"/>
      <c r="AC23" s="277" t="str">
        <f>IF(OR(C23="",Calculations!U23="PASS"),"",IF(Calculations!AW23="Ineligible","Ineligible",IF(Calculations!AW23="Incomplete","Incomplete",IF(Calculations!U23="Fail Refrigerated","Proposed Linear Feet Do Not Match Existing",IF(Calculations!U23="Fail Wattage","Proposed Wattage Exceeds Existing",IF(Calculations!U23="Fail Quantity","Proposed Quantity Does Not Match Existing",""))))))</f>
        <v/>
      </c>
      <c r="AD23" s="288"/>
      <c r="AE23" s="289"/>
      <c r="AF23" s="289"/>
      <c r="AH23" s="290" t="str">
        <f t="shared" si="11"/>
        <v/>
      </c>
    </row>
    <row r="24" spans="1:36" x14ac:dyDescent="0.25">
      <c r="A24" s="209"/>
      <c r="B24" s="276">
        <v>19</v>
      </c>
      <c r="C24" s="277" t="str">
        <f>IF('Customer Inputs'!C34="","",'Customer Inputs'!$C34)</f>
        <v/>
      </c>
      <c r="D24" s="277" t="str">
        <f>IF('Customer Inputs'!E34="","",'Customer Inputs'!$E34)</f>
        <v/>
      </c>
      <c r="E24" s="278" t="str">
        <f>IF('Customer Inputs'!K34="","",'Customer Inputs'!$K34)</f>
        <v/>
      </c>
      <c r="F24" s="278" t="str">
        <f>IF('Customer Inputs'!L34="","",'Customer Inputs'!$L34)</f>
        <v/>
      </c>
      <c r="G24" s="278" t="str">
        <f>IF('Customer Inputs'!AA34="","",'Customer Inputs'!$AA34)</f>
        <v/>
      </c>
      <c r="H24" s="274"/>
      <c r="I24" s="279" t="str">
        <f>IF(C24="","",ROUND('ADMIN REF'!I23/E24,4))</f>
        <v/>
      </c>
      <c r="J24" s="279" t="str">
        <f>IF(OR(D24="",F24=""),"",ROUND('ADMIN REF'!J23/F24,4))</f>
        <v/>
      </c>
      <c r="K24" s="280" t="str">
        <f t="shared" si="0"/>
        <v/>
      </c>
      <c r="L24" s="280" t="str">
        <f t="shared" si="1"/>
        <v/>
      </c>
      <c r="M24" s="274"/>
      <c r="N24" s="281" t="str">
        <f>IF(E24="","",ROUND('ADMIN REF'!L23/E24,2))</f>
        <v/>
      </c>
      <c r="O24" s="281" t="str">
        <f>IF(OR(D24="",F24=""),"",ROUND('ADMIN REF'!M23/F24,1))</f>
        <v/>
      </c>
      <c r="P24" s="282" t="str">
        <f t="shared" si="2"/>
        <v/>
      </c>
      <c r="Q24" s="282" t="str">
        <f t="shared" si="3"/>
        <v/>
      </c>
      <c r="R24" s="282" t="str">
        <f t="shared" si="4"/>
        <v/>
      </c>
      <c r="S24" s="282" t="str">
        <f t="shared" si="5"/>
        <v/>
      </c>
      <c r="T24" s="274"/>
      <c r="U24" s="283">
        <f>IF(E24="",0,(VLOOKUP(C24,RebateTable,2,FALSE)*E24)*'Customer Inputs'!AF$9)</f>
        <v>0</v>
      </c>
      <c r="V24" s="284">
        <f t="shared" si="6"/>
        <v>0</v>
      </c>
      <c r="W24" s="285" t="str">
        <f t="shared" si="7"/>
        <v/>
      </c>
      <c r="X24" s="283">
        <f t="shared" si="8"/>
        <v>0</v>
      </c>
      <c r="Y24" s="286" t="str">
        <f t="shared" si="9"/>
        <v/>
      </c>
      <c r="Z24" s="287">
        <f t="shared" si="10"/>
        <v>0</v>
      </c>
      <c r="AA24" s="286" t="str">
        <f>IF(C24="","",(('ADMIN REF'!D23*G24)-('ADMIN REF'!C23*E24))/('ADMIN REF'!D23*G24))</f>
        <v/>
      </c>
      <c r="AB24" s="274"/>
      <c r="AC24" s="277" t="str">
        <f>IF(OR(C24="",Calculations!U24="PASS"),"",IF(Calculations!AW24="Ineligible","Ineligible",IF(Calculations!AW24="Incomplete","Incomplete",IF(Calculations!U24="Fail Refrigerated","Proposed Linear Feet Do Not Match Existing",IF(Calculations!U24="Fail Wattage","Proposed Wattage Exceeds Existing",IF(Calculations!U24="Fail Quantity","Proposed Quantity Does Not Match Existing",""))))))</f>
        <v/>
      </c>
      <c r="AD24" s="288"/>
      <c r="AE24" s="289"/>
      <c r="AF24" s="289"/>
      <c r="AH24" s="290" t="str">
        <f t="shared" si="11"/>
        <v/>
      </c>
    </row>
    <row r="25" spans="1:36" x14ac:dyDescent="0.25">
      <c r="A25" s="209"/>
      <c r="B25" s="276">
        <v>20</v>
      </c>
      <c r="C25" s="277" t="str">
        <f>IF('Customer Inputs'!C35="","",'Customer Inputs'!$C35)</f>
        <v/>
      </c>
      <c r="D25" s="277" t="str">
        <f>IF('Customer Inputs'!E35="","",'Customer Inputs'!$E35)</f>
        <v/>
      </c>
      <c r="E25" s="278" t="str">
        <f>IF('Customer Inputs'!K35="","",'Customer Inputs'!$K35)</f>
        <v/>
      </c>
      <c r="F25" s="278" t="str">
        <f>IF('Customer Inputs'!L35="","",'Customer Inputs'!$L35)</f>
        <v/>
      </c>
      <c r="G25" s="278" t="str">
        <f>IF('Customer Inputs'!AA35="","",'Customer Inputs'!$AA35)</f>
        <v/>
      </c>
      <c r="H25" s="274"/>
      <c r="I25" s="279" t="str">
        <f>IF(C25="","",ROUND('ADMIN REF'!I24/E25,4))</f>
        <v/>
      </c>
      <c r="J25" s="279" t="str">
        <f>IF(OR(D25="",F25=""),"",ROUND('ADMIN REF'!J24/F25,4))</f>
        <v/>
      </c>
      <c r="K25" s="280" t="str">
        <f t="shared" si="0"/>
        <v/>
      </c>
      <c r="L25" s="280" t="str">
        <f t="shared" si="1"/>
        <v/>
      </c>
      <c r="M25" s="274"/>
      <c r="N25" s="281" t="str">
        <f>IF(E25="","",ROUND('ADMIN REF'!L24/E25,2))</f>
        <v/>
      </c>
      <c r="O25" s="281" t="str">
        <f>IF(OR(D25="",F25=""),"",ROUND('ADMIN REF'!M24/F25,1))</f>
        <v/>
      </c>
      <c r="P25" s="282" t="str">
        <f t="shared" si="2"/>
        <v/>
      </c>
      <c r="Q25" s="282" t="str">
        <f t="shared" si="3"/>
        <v/>
      </c>
      <c r="R25" s="282" t="str">
        <f t="shared" si="4"/>
        <v/>
      </c>
      <c r="S25" s="282" t="str">
        <f t="shared" si="5"/>
        <v/>
      </c>
      <c r="T25" s="274"/>
      <c r="U25" s="283">
        <f>IF(E25="",0,(VLOOKUP(C25,RebateTable,2,FALSE)*E25)*'Customer Inputs'!AF$9)</f>
        <v>0</v>
      </c>
      <c r="V25" s="284">
        <f t="shared" si="6"/>
        <v>0</v>
      </c>
      <c r="W25" s="285" t="str">
        <f t="shared" si="7"/>
        <v/>
      </c>
      <c r="X25" s="283">
        <f t="shared" si="8"/>
        <v>0</v>
      </c>
      <c r="Y25" s="286" t="str">
        <f t="shared" si="9"/>
        <v/>
      </c>
      <c r="Z25" s="287">
        <f t="shared" si="10"/>
        <v>0</v>
      </c>
      <c r="AA25" s="286" t="str">
        <f>IF(C25="","",(('ADMIN REF'!D24*G25)-('ADMIN REF'!C24*E25))/('ADMIN REF'!D24*G25))</f>
        <v/>
      </c>
      <c r="AB25" s="274"/>
      <c r="AC25" s="277" t="str">
        <f>IF(OR(C25="",Calculations!U25="PASS"),"",IF(Calculations!AW25="Ineligible","Ineligible",IF(Calculations!AW25="Incomplete","Incomplete",IF(Calculations!U25="Fail Refrigerated","Proposed Linear Feet Do Not Match Existing",IF(Calculations!U25="Fail Wattage","Proposed Wattage Exceeds Existing",IF(Calculations!U25="Fail Quantity","Proposed Quantity Does Not Match Existing",""))))))</f>
        <v/>
      </c>
      <c r="AD25" s="288"/>
      <c r="AE25" s="289"/>
      <c r="AF25" s="289"/>
      <c r="AH25" s="290" t="str">
        <f t="shared" si="11"/>
        <v/>
      </c>
    </row>
    <row r="26" spans="1:36" x14ac:dyDescent="0.25">
      <c r="A26" s="209"/>
      <c r="B26" s="276">
        <v>21</v>
      </c>
      <c r="C26" s="277" t="str">
        <f>IF('Customer Inputs'!C36="","",'Customer Inputs'!$C36)</f>
        <v/>
      </c>
      <c r="D26" s="277" t="str">
        <f>IF('Customer Inputs'!E36="","",'Customer Inputs'!$E36)</f>
        <v/>
      </c>
      <c r="E26" s="278" t="str">
        <f>IF('Customer Inputs'!K36="","",'Customer Inputs'!$K36)</f>
        <v/>
      </c>
      <c r="F26" s="278" t="str">
        <f>IF('Customer Inputs'!L36="","",'Customer Inputs'!$L36)</f>
        <v/>
      </c>
      <c r="G26" s="278" t="str">
        <f>IF('Customer Inputs'!AA36="","",'Customer Inputs'!$AA36)</f>
        <v/>
      </c>
      <c r="H26" s="274"/>
      <c r="I26" s="279" t="str">
        <f>IF(C26="","",ROUND('ADMIN REF'!I25/E26,4))</f>
        <v/>
      </c>
      <c r="J26" s="279" t="str">
        <f>IF(OR(D26="",F26=""),"",ROUND('ADMIN REF'!J25/F26,4))</f>
        <v/>
      </c>
      <c r="K26" s="280" t="str">
        <f t="shared" si="0"/>
        <v/>
      </c>
      <c r="L26" s="280" t="str">
        <f t="shared" si="1"/>
        <v/>
      </c>
      <c r="M26" s="274"/>
      <c r="N26" s="281" t="str">
        <f>IF(E26="","",ROUND('ADMIN REF'!L25/E26,2))</f>
        <v/>
      </c>
      <c r="O26" s="281" t="str">
        <f>IF(OR(D26="",F26=""),"",ROUND('ADMIN REF'!M25/F26,1))</f>
        <v/>
      </c>
      <c r="P26" s="282" t="str">
        <f t="shared" si="2"/>
        <v/>
      </c>
      <c r="Q26" s="282" t="str">
        <f t="shared" si="3"/>
        <v/>
      </c>
      <c r="R26" s="282" t="str">
        <f t="shared" si="4"/>
        <v/>
      </c>
      <c r="S26" s="282" t="str">
        <f t="shared" si="5"/>
        <v/>
      </c>
      <c r="T26" s="274"/>
      <c r="U26" s="283">
        <f>IF(E26="",0,(VLOOKUP(C26,RebateTable,2,FALSE)*E26)*'Customer Inputs'!AF$9)</f>
        <v>0</v>
      </c>
      <c r="V26" s="284">
        <f t="shared" si="6"/>
        <v>0</v>
      </c>
      <c r="W26" s="285" t="str">
        <f t="shared" si="7"/>
        <v/>
      </c>
      <c r="X26" s="283">
        <f t="shared" si="8"/>
        <v>0</v>
      </c>
      <c r="Y26" s="286" t="str">
        <f t="shared" si="9"/>
        <v/>
      </c>
      <c r="Z26" s="287">
        <f t="shared" si="10"/>
        <v>0</v>
      </c>
      <c r="AA26" s="286" t="str">
        <f>IF(C26="","",(('ADMIN REF'!D25*G26)-('ADMIN REF'!C25*E26))/('ADMIN REF'!D25*G26))</f>
        <v/>
      </c>
      <c r="AB26" s="274"/>
      <c r="AC26" s="277" t="str">
        <f>IF(OR(C26="",Calculations!U26="PASS"),"",IF(Calculations!AW26="Ineligible","Ineligible",IF(Calculations!AW26="Incomplete","Incomplete",IF(Calculations!U26="Fail Refrigerated","Proposed Linear Feet Do Not Match Existing",IF(Calculations!U26="Fail Wattage","Proposed Wattage Exceeds Existing",IF(Calculations!U26="Fail Quantity","Proposed Quantity Does Not Match Existing",""))))))</f>
        <v/>
      </c>
      <c r="AD26" s="288"/>
      <c r="AE26" s="289"/>
      <c r="AF26" s="289"/>
      <c r="AH26" s="290" t="str">
        <f t="shared" si="11"/>
        <v/>
      </c>
      <c r="AJ26" t="s">
        <v>724</v>
      </c>
    </row>
    <row r="27" spans="1:36" x14ac:dyDescent="0.25">
      <c r="A27" s="209"/>
      <c r="B27" s="276">
        <v>22</v>
      </c>
      <c r="C27" s="277" t="str">
        <f>IF('Customer Inputs'!C37="","",'Customer Inputs'!$C37)</f>
        <v/>
      </c>
      <c r="D27" s="277" t="str">
        <f>IF('Customer Inputs'!E37="","",'Customer Inputs'!$E37)</f>
        <v/>
      </c>
      <c r="E27" s="278" t="str">
        <f>IF('Customer Inputs'!K37="","",'Customer Inputs'!$K37)</f>
        <v/>
      </c>
      <c r="F27" s="278" t="str">
        <f>IF('Customer Inputs'!L37="","",'Customer Inputs'!$L37)</f>
        <v/>
      </c>
      <c r="G27" s="278" t="str">
        <f>IF('Customer Inputs'!AA37="","",'Customer Inputs'!$AA37)</f>
        <v/>
      </c>
      <c r="H27" s="274"/>
      <c r="I27" s="279" t="str">
        <f>IF(C27="","",ROUND('ADMIN REF'!I26/E27,4))</f>
        <v/>
      </c>
      <c r="J27" s="279" t="str">
        <f>IF(OR(D27="",F27=""),"",ROUND('ADMIN REF'!J26/F27,4))</f>
        <v/>
      </c>
      <c r="K27" s="280" t="str">
        <f t="shared" si="0"/>
        <v/>
      </c>
      <c r="L27" s="280" t="str">
        <f t="shared" si="1"/>
        <v/>
      </c>
      <c r="M27" s="274"/>
      <c r="N27" s="281" t="str">
        <f>IF(E27="","",ROUND('ADMIN REF'!L26/E27,2))</f>
        <v/>
      </c>
      <c r="O27" s="281" t="str">
        <f>IF(OR(D27="",F27=""),"",ROUND('ADMIN REF'!M26/F27,1))</f>
        <v/>
      </c>
      <c r="P27" s="282" t="str">
        <f t="shared" si="2"/>
        <v/>
      </c>
      <c r="Q27" s="282" t="str">
        <f t="shared" si="3"/>
        <v/>
      </c>
      <c r="R27" s="282" t="str">
        <f t="shared" si="4"/>
        <v/>
      </c>
      <c r="S27" s="282" t="str">
        <f t="shared" si="5"/>
        <v/>
      </c>
      <c r="T27" s="274"/>
      <c r="U27" s="283">
        <f>IF(E27="",0,(VLOOKUP(C27,RebateTable,2,FALSE)*E27)*'Customer Inputs'!AF$9)</f>
        <v>0</v>
      </c>
      <c r="V27" s="284">
        <f t="shared" si="6"/>
        <v>0</v>
      </c>
      <c r="W27" s="285" t="str">
        <f t="shared" si="7"/>
        <v/>
      </c>
      <c r="X27" s="283">
        <f t="shared" si="8"/>
        <v>0</v>
      </c>
      <c r="Y27" s="286" t="str">
        <f t="shared" si="9"/>
        <v/>
      </c>
      <c r="Z27" s="287">
        <f t="shared" si="10"/>
        <v>0</v>
      </c>
      <c r="AA27" s="286" t="str">
        <f>IF(C27="","",(('ADMIN REF'!D26*G27)-('ADMIN REF'!C26*E27))/('ADMIN REF'!D26*G27))</f>
        <v/>
      </c>
      <c r="AB27" s="274"/>
      <c r="AC27" s="277" t="str">
        <f>IF(OR(C27="",Calculations!U27="PASS"),"",IF(Calculations!AW27="Ineligible","Ineligible",IF(Calculations!AW27="Incomplete","Incomplete",IF(Calculations!U27="Fail Refrigerated","Proposed Linear Feet Do Not Match Existing",IF(Calculations!U27="Fail Wattage","Proposed Wattage Exceeds Existing",IF(Calculations!U27="Fail Quantity","Proposed Quantity Does Not Match Existing",""))))))</f>
        <v/>
      </c>
      <c r="AD27" s="288"/>
      <c r="AE27" s="289"/>
      <c r="AF27" s="289"/>
      <c r="AH27" s="290" t="str">
        <f t="shared" si="11"/>
        <v/>
      </c>
    </row>
    <row r="28" spans="1:36" x14ac:dyDescent="0.25">
      <c r="A28" s="209"/>
      <c r="B28" s="276">
        <v>23</v>
      </c>
      <c r="C28" s="277" t="str">
        <f>IF('Customer Inputs'!C38="","",'Customer Inputs'!$C38)</f>
        <v/>
      </c>
      <c r="D28" s="277" t="str">
        <f>IF('Customer Inputs'!E38="","",'Customer Inputs'!$E38)</f>
        <v/>
      </c>
      <c r="E28" s="278" t="str">
        <f>IF('Customer Inputs'!K38="","",'Customer Inputs'!$K38)</f>
        <v/>
      </c>
      <c r="F28" s="278" t="str">
        <f>IF('Customer Inputs'!L38="","",'Customer Inputs'!$L38)</f>
        <v/>
      </c>
      <c r="G28" s="278" t="str">
        <f>IF('Customer Inputs'!AA38="","",'Customer Inputs'!$AA38)</f>
        <v/>
      </c>
      <c r="H28" s="274"/>
      <c r="I28" s="279" t="str">
        <f>IF(C28="","",ROUND('ADMIN REF'!I27/E28,4))</f>
        <v/>
      </c>
      <c r="J28" s="279" t="str">
        <f>IF(OR(D28="",F28=""),"",ROUND('ADMIN REF'!J27/F28,4))</f>
        <v/>
      </c>
      <c r="K28" s="280" t="str">
        <f t="shared" si="0"/>
        <v/>
      </c>
      <c r="L28" s="280" t="str">
        <f t="shared" si="1"/>
        <v/>
      </c>
      <c r="M28" s="274"/>
      <c r="N28" s="281" t="str">
        <f>IF(E28="","",ROUND('ADMIN REF'!L27/E28,2))</f>
        <v/>
      </c>
      <c r="O28" s="281" t="str">
        <f>IF(OR(D28="",F28=""),"",ROUND('ADMIN REF'!M27/F28,1))</f>
        <v/>
      </c>
      <c r="P28" s="282" t="str">
        <f t="shared" si="2"/>
        <v/>
      </c>
      <c r="Q28" s="282" t="str">
        <f t="shared" si="3"/>
        <v/>
      </c>
      <c r="R28" s="282" t="str">
        <f t="shared" si="4"/>
        <v/>
      </c>
      <c r="S28" s="282" t="str">
        <f t="shared" si="5"/>
        <v/>
      </c>
      <c r="T28" s="274"/>
      <c r="U28" s="283">
        <f>IF(E28="",0,(VLOOKUP(C28,RebateTable,2,FALSE)*E28)*'Customer Inputs'!AF$9)</f>
        <v>0</v>
      </c>
      <c r="V28" s="284">
        <f t="shared" si="6"/>
        <v>0</v>
      </c>
      <c r="W28" s="285" t="str">
        <f t="shared" si="7"/>
        <v/>
      </c>
      <c r="X28" s="283">
        <f t="shared" si="8"/>
        <v>0</v>
      </c>
      <c r="Y28" s="286" t="str">
        <f t="shared" si="9"/>
        <v/>
      </c>
      <c r="Z28" s="287">
        <f t="shared" si="10"/>
        <v>0</v>
      </c>
      <c r="AA28" s="286" t="str">
        <f>IF(C28="","",(('ADMIN REF'!D27*G28)-('ADMIN REF'!C27*E28))/('ADMIN REF'!D27*G28))</f>
        <v/>
      </c>
      <c r="AB28" s="274"/>
      <c r="AC28" s="277" t="str">
        <f>IF(OR(C28="",Calculations!U28="PASS"),"",IF(Calculations!AW28="Ineligible","Ineligible",IF(Calculations!AW28="Incomplete","Incomplete",IF(Calculations!U28="Fail Refrigerated","Proposed Linear Feet Do Not Match Existing",IF(Calculations!U28="Fail Wattage","Proposed Wattage Exceeds Existing",IF(Calculations!U28="Fail Quantity","Proposed Quantity Does Not Match Existing",""))))))</f>
        <v/>
      </c>
      <c r="AD28" s="288"/>
      <c r="AE28" s="289"/>
      <c r="AF28" s="289"/>
      <c r="AH28" s="290" t="str">
        <f t="shared" si="11"/>
        <v/>
      </c>
    </row>
    <row r="29" spans="1:36" x14ac:dyDescent="0.25">
      <c r="A29" s="209"/>
      <c r="B29" s="276">
        <v>24</v>
      </c>
      <c r="C29" s="277" t="str">
        <f>IF('Customer Inputs'!C39="","",'Customer Inputs'!$C39)</f>
        <v/>
      </c>
      <c r="D29" s="277" t="str">
        <f>IF('Customer Inputs'!E39="","",'Customer Inputs'!$E39)</f>
        <v/>
      </c>
      <c r="E29" s="278" t="str">
        <f>IF('Customer Inputs'!K39="","",'Customer Inputs'!$K39)</f>
        <v/>
      </c>
      <c r="F29" s="278" t="str">
        <f>IF('Customer Inputs'!L39="","",'Customer Inputs'!$L39)</f>
        <v/>
      </c>
      <c r="G29" s="278" t="str">
        <f>IF('Customer Inputs'!AA39="","",'Customer Inputs'!$AA39)</f>
        <v/>
      </c>
      <c r="H29" s="274"/>
      <c r="I29" s="279" t="str">
        <f>IF(C29="","",ROUND('ADMIN REF'!I28/E29,4))</f>
        <v/>
      </c>
      <c r="J29" s="279" t="str">
        <f>IF(OR(D29="",F29=""),"",ROUND('ADMIN REF'!J28/F29,4))</f>
        <v/>
      </c>
      <c r="K29" s="280" t="str">
        <f t="shared" si="0"/>
        <v/>
      </c>
      <c r="L29" s="280" t="str">
        <f t="shared" si="1"/>
        <v/>
      </c>
      <c r="M29" s="274"/>
      <c r="N29" s="281" t="str">
        <f>IF(E29="","",ROUND('ADMIN REF'!L28/E29,2))</f>
        <v/>
      </c>
      <c r="O29" s="281" t="str">
        <f>IF(OR(D29="",F29=""),"",ROUND('ADMIN REF'!M28/F29,1))</f>
        <v/>
      </c>
      <c r="P29" s="282" t="str">
        <f t="shared" si="2"/>
        <v/>
      </c>
      <c r="Q29" s="282" t="str">
        <f t="shared" si="3"/>
        <v/>
      </c>
      <c r="R29" s="282" t="str">
        <f t="shared" si="4"/>
        <v/>
      </c>
      <c r="S29" s="282" t="str">
        <f t="shared" si="5"/>
        <v/>
      </c>
      <c r="T29" s="274"/>
      <c r="U29" s="283">
        <f>IF(E29="",0,(VLOOKUP(C29,RebateTable,2,FALSE)*E29)*'Customer Inputs'!AF$9)</f>
        <v>0</v>
      </c>
      <c r="V29" s="284">
        <f t="shared" si="6"/>
        <v>0</v>
      </c>
      <c r="W29" s="285" t="str">
        <f t="shared" si="7"/>
        <v/>
      </c>
      <c r="X29" s="283">
        <f t="shared" si="8"/>
        <v>0</v>
      </c>
      <c r="Y29" s="286" t="str">
        <f t="shared" si="9"/>
        <v/>
      </c>
      <c r="Z29" s="287">
        <f t="shared" si="10"/>
        <v>0</v>
      </c>
      <c r="AA29" s="286" t="str">
        <f>IF(C29="","",(('ADMIN REF'!D28*G29)-('ADMIN REF'!C28*E29))/('ADMIN REF'!D28*G29))</f>
        <v/>
      </c>
      <c r="AB29" s="274"/>
      <c r="AC29" s="277" t="str">
        <f>IF(OR(C29="",Calculations!U29="PASS"),"",IF(Calculations!AW29="Ineligible","Ineligible",IF(Calculations!AW29="Incomplete","Incomplete",IF(Calculations!U29="Fail Refrigerated","Proposed Linear Feet Do Not Match Existing",IF(Calculations!U29="Fail Wattage","Proposed Wattage Exceeds Existing",IF(Calculations!U29="Fail Quantity","Proposed Quantity Does Not Match Existing",""))))))</f>
        <v/>
      </c>
      <c r="AD29" s="288"/>
      <c r="AE29" s="289"/>
      <c r="AF29" s="289"/>
      <c r="AH29" s="290" t="str">
        <f t="shared" si="11"/>
        <v/>
      </c>
    </row>
    <row r="30" spans="1:36" x14ac:dyDescent="0.25">
      <c r="A30" s="209"/>
      <c r="B30" s="276">
        <v>25</v>
      </c>
      <c r="C30" s="277" t="str">
        <f>IF('Customer Inputs'!C40="","",'Customer Inputs'!$C40)</f>
        <v/>
      </c>
      <c r="D30" s="277" t="str">
        <f>IF('Customer Inputs'!E40="","",'Customer Inputs'!$E40)</f>
        <v/>
      </c>
      <c r="E30" s="278" t="str">
        <f>IF('Customer Inputs'!K40="","",'Customer Inputs'!$K40)</f>
        <v/>
      </c>
      <c r="F30" s="278" t="str">
        <f>IF('Customer Inputs'!L40="","",'Customer Inputs'!$L40)</f>
        <v/>
      </c>
      <c r="G30" s="278" t="str">
        <f>IF('Customer Inputs'!AA40="","",'Customer Inputs'!$AA40)</f>
        <v/>
      </c>
      <c r="H30" s="274"/>
      <c r="I30" s="279" t="str">
        <f>IF(C30="","",ROUND('ADMIN REF'!I29/E30,4))</f>
        <v/>
      </c>
      <c r="J30" s="279" t="str">
        <f>IF(OR(D30="",F30=""),"",ROUND('ADMIN REF'!J29/F30,4))</f>
        <v/>
      </c>
      <c r="K30" s="280" t="str">
        <f t="shared" si="0"/>
        <v/>
      </c>
      <c r="L30" s="280" t="str">
        <f t="shared" si="1"/>
        <v/>
      </c>
      <c r="M30" s="274"/>
      <c r="N30" s="281" t="str">
        <f>IF(E30="","",ROUND('ADMIN REF'!L29/E30,2))</f>
        <v/>
      </c>
      <c r="O30" s="281" t="str">
        <f>IF(OR(D30="",F30=""),"",ROUND('ADMIN REF'!M29/F30,1))</f>
        <v/>
      </c>
      <c r="P30" s="282" t="str">
        <f t="shared" si="2"/>
        <v/>
      </c>
      <c r="Q30" s="282" t="str">
        <f t="shared" si="3"/>
        <v/>
      </c>
      <c r="R30" s="282" t="str">
        <f t="shared" si="4"/>
        <v/>
      </c>
      <c r="S30" s="282" t="str">
        <f t="shared" si="5"/>
        <v/>
      </c>
      <c r="T30" s="274"/>
      <c r="U30" s="283">
        <f>IF(E30="",0,(VLOOKUP(C30,RebateTable,2,FALSE)*E30)*'Customer Inputs'!AF$9)</f>
        <v>0</v>
      </c>
      <c r="V30" s="284">
        <f t="shared" si="6"/>
        <v>0</v>
      </c>
      <c r="W30" s="285" t="str">
        <f t="shared" si="7"/>
        <v/>
      </c>
      <c r="X30" s="283">
        <f t="shared" si="8"/>
        <v>0</v>
      </c>
      <c r="Y30" s="286" t="str">
        <f t="shared" si="9"/>
        <v/>
      </c>
      <c r="Z30" s="287">
        <f t="shared" si="10"/>
        <v>0</v>
      </c>
      <c r="AA30" s="286" t="str">
        <f>IF(C30="","",(('ADMIN REF'!D29*G30)-('ADMIN REF'!C29*E30))/('ADMIN REF'!D29*G30))</f>
        <v/>
      </c>
      <c r="AB30" s="274"/>
      <c r="AC30" s="277" t="str">
        <f>IF(OR(C30="",Calculations!U30="PASS"),"",IF(Calculations!AW30="Ineligible","Ineligible",IF(Calculations!AW30="Incomplete","Incomplete",IF(Calculations!U30="Fail Refrigerated","Proposed Linear Feet Do Not Match Existing",IF(Calculations!U30="Fail Wattage","Proposed Wattage Exceeds Existing",IF(Calculations!U30="Fail Quantity","Proposed Quantity Does Not Match Existing",""))))))</f>
        <v/>
      </c>
      <c r="AD30" s="288"/>
      <c r="AE30" s="289"/>
      <c r="AF30" s="289"/>
      <c r="AH30" s="290" t="str">
        <f t="shared" si="11"/>
        <v/>
      </c>
    </row>
    <row r="31" spans="1:36" x14ac:dyDescent="0.25">
      <c r="A31" s="209"/>
      <c r="B31" s="276">
        <v>26</v>
      </c>
      <c r="C31" s="277" t="str">
        <f>IF('Customer Inputs'!C41="","",'Customer Inputs'!$C41)</f>
        <v/>
      </c>
      <c r="D31" s="277" t="str">
        <f>IF('Customer Inputs'!E41="","",'Customer Inputs'!$E41)</f>
        <v/>
      </c>
      <c r="E31" s="278" t="str">
        <f>IF('Customer Inputs'!K41="","",'Customer Inputs'!$K41)</f>
        <v/>
      </c>
      <c r="F31" s="278" t="str">
        <f>IF('Customer Inputs'!L41="","",'Customer Inputs'!$L41)</f>
        <v/>
      </c>
      <c r="G31" s="278" t="str">
        <f>IF('Customer Inputs'!AA41="","",'Customer Inputs'!$AA41)</f>
        <v/>
      </c>
      <c r="H31" s="274"/>
      <c r="I31" s="279" t="str">
        <f>IF(C31="","",ROUND('ADMIN REF'!I30/E31,4))</f>
        <v/>
      </c>
      <c r="J31" s="279" t="str">
        <f>IF(OR(D31="",F31=""),"",ROUND('ADMIN REF'!J30/F31,4))</f>
        <v/>
      </c>
      <c r="K31" s="280" t="str">
        <f t="shared" si="0"/>
        <v/>
      </c>
      <c r="L31" s="280" t="str">
        <f t="shared" si="1"/>
        <v/>
      </c>
      <c r="M31" s="274"/>
      <c r="N31" s="281" t="str">
        <f>IF(E31="","",ROUND('ADMIN REF'!L30/E31,2))</f>
        <v/>
      </c>
      <c r="O31" s="281" t="str">
        <f>IF(OR(D31="",F31=""),"",ROUND('ADMIN REF'!M30/F31,1))</f>
        <v/>
      </c>
      <c r="P31" s="282" t="str">
        <f t="shared" si="2"/>
        <v/>
      </c>
      <c r="Q31" s="282" t="str">
        <f t="shared" si="3"/>
        <v/>
      </c>
      <c r="R31" s="282" t="str">
        <f t="shared" si="4"/>
        <v/>
      </c>
      <c r="S31" s="282" t="str">
        <f t="shared" si="5"/>
        <v/>
      </c>
      <c r="T31" s="274"/>
      <c r="U31" s="283">
        <f>IF(E31="",0,(VLOOKUP(C31,RebateTable,2,FALSE)*E31)*'Customer Inputs'!AF$9)</f>
        <v>0</v>
      </c>
      <c r="V31" s="284">
        <f t="shared" si="6"/>
        <v>0</v>
      </c>
      <c r="W31" s="285" t="str">
        <f t="shared" si="7"/>
        <v/>
      </c>
      <c r="X31" s="283">
        <f t="shared" si="8"/>
        <v>0</v>
      </c>
      <c r="Y31" s="286" t="str">
        <f t="shared" si="9"/>
        <v/>
      </c>
      <c r="Z31" s="287">
        <f t="shared" si="10"/>
        <v>0</v>
      </c>
      <c r="AA31" s="286" t="str">
        <f>IF(C31="","",(('ADMIN REF'!D30*G31)-('ADMIN REF'!C30*E31))/('ADMIN REF'!D30*G31))</f>
        <v/>
      </c>
      <c r="AB31" s="274"/>
      <c r="AC31" s="277" t="str">
        <f>IF(OR(C31="",Calculations!U31="PASS"),"",IF(Calculations!AW31="Ineligible","Ineligible",IF(Calculations!AW31="Incomplete","Incomplete",IF(Calculations!U31="Fail Refrigerated","Proposed Linear Feet Do Not Match Existing",IF(Calculations!U31="Fail Wattage","Proposed Wattage Exceeds Existing",IF(Calculations!U31="Fail Quantity","Proposed Quantity Does Not Match Existing",""))))))</f>
        <v/>
      </c>
      <c r="AD31" s="288"/>
      <c r="AE31" s="289"/>
      <c r="AF31" s="289"/>
      <c r="AH31" s="290" t="str">
        <f t="shared" si="11"/>
        <v/>
      </c>
    </row>
    <row r="32" spans="1:36" x14ac:dyDescent="0.25">
      <c r="A32" s="209"/>
      <c r="B32" s="276">
        <v>27</v>
      </c>
      <c r="C32" s="277" t="str">
        <f>IF('Customer Inputs'!C42="","",'Customer Inputs'!$C42)</f>
        <v/>
      </c>
      <c r="D32" s="277" t="str">
        <f>IF('Customer Inputs'!E42="","",'Customer Inputs'!$E42)</f>
        <v/>
      </c>
      <c r="E32" s="278" t="str">
        <f>IF('Customer Inputs'!K42="","",'Customer Inputs'!$K42)</f>
        <v/>
      </c>
      <c r="F32" s="278" t="str">
        <f>IF('Customer Inputs'!L42="","",'Customer Inputs'!$L42)</f>
        <v/>
      </c>
      <c r="G32" s="278" t="str">
        <f>IF('Customer Inputs'!AA42="","",'Customer Inputs'!$AA42)</f>
        <v/>
      </c>
      <c r="H32" s="274"/>
      <c r="I32" s="279" t="str">
        <f>IF(C32="","",ROUND('ADMIN REF'!I31/E32,4))</f>
        <v/>
      </c>
      <c r="J32" s="279" t="str">
        <f>IF(OR(D32="",F32=""),"",ROUND('ADMIN REF'!J31/F32,4))</f>
        <v/>
      </c>
      <c r="K32" s="280" t="str">
        <f t="shared" si="0"/>
        <v/>
      </c>
      <c r="L32" s="280" t="str">
        <f t="shared" si="1"/>
        <v/>
      </c>
      <c r="M32" s="274"/>
      <c r="N32" s="281" t="str">
        <f>IF(E32="","",ROUND('ADMIN REF'!L31/E32,2))</f>
        <v/>
      </c>
      <c r="O32" s="281" t="str">
        <f>IF(OR(D32="",F32=""),"",ROUND('ADMIN REF'!M31/F32,1))</f>
        <v/>
      </c>
      <c r="P32" s="282" t="str">
        <f t="shared" si="2"/>
        <v/>
      </c>
      <c r="Q32" s="282" t="str">
        <f t="shared" si="3"/>
        <v/>
      </c>
      <c r="R32" s="282" t="str">
        <f t="shared" si="4"/>
        <v/>
      </c>
      <c r="S32" s="282" t="str">
        <f t="shared" si="5"/>
        <v/>
      </c>
      <c r="T32" s="274"/>
      <c r="U32" s="283">
        <f>IF(E32="",0,(VLOOKUP(C32,RebateTable,2,FALSE)*E32)*'Customer Inputs'!AF$9)</f>
        <v>0</v>
      </c>
      <c r="V32" s="284">
        <f t="shared" si="6"/>
        <v>0</v>
      </c>
      <c r="W32" s="285" t="str">
        <f t="shared" si="7"/>
        <v/>
      </c>
      <c r="X32" s="283">
        <f t="shared" si="8"/>
        <v>0</v>
      </c>
      <c r="Y32" s="286" t="str">
        <f t="shared" si="9"/>
        <v/>
      </c>
      <c r="Z32" s="287">
        <f t="shared" si="10"/>
        <v>0</v>
      </c>
      <c r="AA32" s="286" t="str">
        <f>IF(C32="","",(('ADMIN REF'!D31*G32)-('ADMIN REF'!C31*E32))/('ADMIN REF'!D31*G32))</f>
        <v/>
      </c>
      <c r="AB32" s="274"/>
      <c r="AC32" s="277" t="str">
        <f>IF(OR(C32="",Calculations!U32="PASS"),"",IF(Calculations!AW32="Ineligible","Ineligible",IF(Calculations!AW32="Incomplete","Incomplete",IF(Calculations!U32="Fail Refrigerated","Proposed Linear Feet Do Not Match Existing",IF(Calculations!U32="Fail Wattage","Proposed Wattage Exceeds Existing",IF(Calculations!U32="Fail Quantity","Proposed Quantity Does Not Match Existing",""))))))</f>
        <v/>
      </c>
      <c r="AD32" s="288"/>
      <c r="AE32" s="289"/>
      <c r="AF32" s="289"/>
      <c r="AH32" s="290" t="str">
        <f t="shared" si="11"/>
        <v/>
      </c>
    </row>
    <row r="33" spans="1:34" x14ac:dyDescent="0.25">
      <c r="A33" s="209"/>
      <c r="B33" s="276">
        <v>28</v>
      </c>
      <c r="C33" s="277" t="str">
        <f>IF('Customer Inputs'!C43="","",'Customer Inputs'!$C43)</f>
        <v/>
      </c>
      <c r="D33" s="277" t="str">
        <f>IF('Customer Inputs'!E43="","",'Customer Inputs'!$E43)</f>
        <v/>
      </c>
      <c r="E33" s="278" t="str">
        <f>IF('Customer Inputs'!K43="","",'Customer Inputs'!$K43)</f>
        <v/>
      </c>
      <c r="F33" s="278" t="str">
        <f>IF('Customer Inputs'!L43="","",'Customer Inputs'!$L43)</f>
        <v/>
      </c>
      <c r="G33" s="278" t="str">
        <f>IF('Customer Inputs'!AA43="","",'Customer Inputs'!$AA43)</f>
        <v/>
      </c>
      <c r="H33" s="274"/>
      <c r="I33" s="279" t="str">
        <f>IF(C33="","",ROUND('ADMIN REF'!I32/E33,4))</f>
        <v/>
      </c>
      <c r="J33" s="279" t="str">
        <f>IF(OR(D33="",F33=""),"",ROUND('ADMIN REF'!J32/F33,4))</f>
        <v/>
      </c>
      <c r="K33" s="280" t="str">
        <f t="shared" si="0"/>
        <v/>
      </c>
      <c r="L33" s="280" t="str">
        <f t="shared" si="1"/>
        <v/>
      </c>
      <c r="M33" s="274"/>
      <c r="N33" s="281" t="str">
        <f>IF(E33="","",ROUND('ADMIN REF'!L32/E33,2))</f>
        <v/>
      </c>
      <c r="O33" s="281" t="str">
        <f>IF(OR(D33="",F33=""),"",ROUND('ADMIN REF'!M32/F33,1))</f>
        <v/>
      </c>
      <c r="P33" s="282" t="str">
        <f t="shared" si="2"/>
        <v/>
      </c>
      <c r="Q33" s="282" t="str">
        <f t="shared" si="3"/>
        <v/>
      </c>
      <c r="R33" s="282" t="str">
        <f t="shared" si="4"/>
        <v/>
      </c>
      <c r="S33" s="282" t="str">
        <f t="shared" si="5"/>
        <v/>
      </c>
      <c r="T33" s="274"/>
      <c r="U33" s="283">
        <f>IF(E33="",0,(VLOOKUP(C33,RebateTable,2,FALSE)*E33)*'Customer Inputs'!AF$9)</f>
        <v>0</v>
      </c>
      <c r="V33" s="284">
        <f t="shared" si="6"/>
        <v>0</v>
      </c>
      <c r="W33" s="285" t="str">
        <f t="shared" si="7"/>
        <v/>
      </c>
      <c r="X33" s="283">
        <f t="shared" si="8"/>
        <v>0</v>
      </c>
      <c r="Y33" s="286" t="str">
        <f t="shared" si="9"/>
        <v/>
      </c>
      <c r="Z33" s="287">
        <f t="shared" si="10"/>
        <v>0</v>
      </c>
      <c r="AA33" s="286" t="str">
        <f>IF(C33="","",(('ADMIN REF'!D32*G33)-('ADMIN REF'!C32*E33))/('ADMIN REF'!D32*G33))</f>
        <v/>
      </c>
      <c r="AB33" s="274"/>
      <c r="AC33" s="277" t="str">
        <f>IF(OR(C33="",Calculations!U33="PASS"),"",IF(Calculations!AW33="Ineligible","Ineligible",IF(Calculations!AW33="Incomplete","Incomplete",IF(Calculations!U33="Fail Refrigerated","Proposed Linear Feet Do Not Match Existing",IF(Calculations!U33="Fail Wattage","Proposed Wattage Exceeds Existing",IF(Calculations!U33="Fail Quantity","Proposed Quantity Does Not Match Existing",""))))))</f>
        <v/>
      </c>
      <c r="AD33" s="288"/>
      <c r="AE33" s="289"/>
      <c r="AF33" s="289"/>
      <c r="AH33" s="290" t="str">
        <f t="shared" si="11"/>
        <v/>
      </c>
    </row>
    <row r="34" spans="1:34" x14ac:dyDescent="0.25">
      <c r="A34" s="209"/>
      <c r="B34" s="276">
        <v>29</v>
      </c>
      <c r="C34" s="277" t="str">
        <f>IF('Customer Inputs'!C44="","",'Customer Inputs'!$C44)</f>
        <v/>
      </c>
      <c r="D34" s="277" t="str">
        <f>IF('Customer Inputs'!E44="","",'Customer Inputs'!$E44)</f>
        <v/>
      </c>
      <c r="E34" s="278" t="str">
        <f>IF('Customer Inputs'!K44="","",'Customer Inputs'!$K44)</f>
        <v/>
      </c>
      <c r="F34" s="278" t="str">
        <f>IF('Customer Inputs'!L44="","",'Customer Inputs'!$L44)</f>
        <v/>
      </c>
      <c r="G34" s="278" t="str">
        <f>IF('Customer Inputs'!AA44="","",'Customer Inputs'!$AA44)</f>
        <v/>
      </c>
      <c r="H34" s="274"/>
      <c r="I34" s="279" t="str">
        <f>IF(C34="","",ROUND('ADMIN REF'!I33/E34,4))</f>
        <v/>
      </c>
      <c r="J34" s="279" t="str">
        <f>IF(OR(D34="",F34=""),"",ROUND('ADMIN REF'!J33/F34,4))</f>
        <v/>
      </c>
      <c r="K34" s="280" t="str">
        <f t="shared" si="0"/>
        <v/>
      </c>
      <c r="L34" s="280" t="str">
        <f t="shared" si="1"/>
        <v/>
      </c>
      <c r="M34" s="274"/>
      <c r="N34" s="281" t="str">
        <f>IF(E34="","",ROUND('ADMIN REF'!L33/E34,2))</f>
        <v/>
      </c>
      <c r="O34" s="281" t="str">
        <f>IF(OR(D34="",F34=""),"",ROUND('ADMIN REF'!M33/F34,1))</f>
        <v/>
      </c>
      <c r="P34" s="282" t="str">
        <f t="shared" si="2"/>
        <v/>
      </c>
      <c r="Q34" s="282" t="str">
        <f t="shared" si="3"/>
        <v/>
      </c>
      <c r="R34" s="282" t="str">
        <f t="shared" si="4"/>
        <v/>
      </c>
      <c r="S34" s="282" t="str">
        <f t="shared" si="5"/>
        <v/>
      </c>
      <c r="T34" s="274"/>
      <c r="U34" s="283">
        <f>IF(E34="",0,(VLOOKUP(C34,RebateTable,2,FALSE)*E34)*'Customer Inputs'!AF$9)</f>
        <v>0</v>
      </c>
      <c r="V34" s="284">
        <f t="shared" si="6"/>
        <v>0</v>
      </c>
      <c r="W34" s="285" t="str">
        <f t="shared" si="7"/>
        <v/>
      </c>
      <c r="X34" s="283">
        <f t="shared" si="8"/>
        <v>0</v>
      </c>
      <c r="Y34" s="286" t="str">
        <f t="shared" si="9"/>
        <v/>
      </c>
      <c r="Z34" s="287">
        <f t="shared" si="10"/>
        <v>0</v>
      </c>
      <c r="AA34" s="286" t="str">
        <f>IF(C34="","",(('ADMIN REF'!D33*G34)-('ADMIN REF'!C33*E34))/('ADMIN REF'!D33*G34))</f>
        <v/>
      </c>
      <c r="AB34" s="274"/>
      <c r="AC34" s="277" t="str">
        <f>IF(OR(C34="",Calculations!U34="PASS"),"",IF(Calculations!AW34="Ineligible","Ineligible",IF(Calculations!AW34="Incomplete","Incomplete",IF(Calculations!U34="Fail Refrigerated","Proposed Linear Feet Do Not Match Existing",IF(Calculations!U34="Fail Wattage","Proposed Wattage Exceeds Existing",IF(Calculations!U34="Fail Quantity","Proposed Quantity Does Not Match Existing",""))))))</f>
        <v/>
      </c>
      <c r="AD34" s="288"/>
      <c r="AE34" s="289"/>
      <c r="AF34" s="289"/>
      <c r="AH34" s="290" t="str">
        <f t="shared" si="11"/>
        <v/>
      </c>
    </row>
    <row r="35" spans="1:34" x14ac:dyDescent="0.25">
      <c r="A35" s="209"/>
      <c r="B35" s="276">
        <v>30</v>
      </c>
      <c r="C35" s="277" t="str">
        <f>IF('Customer Inputs'!C45="","",'Customer Inputs'!$C45)</f>
        <v/>
      </c>
      <c r="D35" s="277" t="str">
        <f>IF('Customer Inputs'!E45="","",'Customer Inputs'!$E45)</f>
        <v/>
      </c>
      <c r="E35" s="278" t="str">
        <f>IF('Customer Inputs'!K45="","",'Customer Inputs'!$K45)</f>
        <v/>
      </c>
      <c r="F35" s="278" t="str">
        <f>IF('Customer Inputs'!L45="","",'Customer Inputs'!$L45)</f>
        <v/>
      </c>
      <c r="G35" s="278" t="str">
        <f>IF('Customer Inputs'!AA45="","",'Customer Inputs'!$AA45)</f>
        <v/>
      </c>
      <c r="H35" s="274"/>
      <c r="I35" s="279" t="str">
        <f>IF(C35="","",ROUND('ADMIN REF'!I34/E35,4))</f>
        <v/>
      </c>
      <c r="J35" s="279" t="str">
        <f>IF(OR(D35="",F35=""),"",ROUND('ADMIN REF'!J34/F35,4))</f>
        <v/>
      </c>
      <c r="K35" s="280" t="str">
        <f t="shared" si="0"/>
        <v/>
      </c>
      <c r="L35" s="280" t="str">
        <f t="shared" si="1"/>
        <v/>
      </c>
      <c r="M35" s="274"/>
      <c r="N35" s="281" t="str">
        <f>IF(E35="","",ROUND('ADMIN REF'!L34/E35,2))</f>
        <v/>
      </c>
      <c r="O35" s="281" t="str">
        <f>IF(OR(D35="",F35=""),"",ROUND('ADMIN REF'!M34/F35,1))</f>
        <v/>
      </c>
      <c r="P35" s="282" t="str">
        <f t="shared" si="2"/>
        <v/>
      </c>
      <c r="Q35" s="282" t="str">
        <f t="shared" si="3"/>
        <v/>
      </c>
      <c r="R35" s="282" t="str">
        <f t="shared" si="4"/>
        <v/>
      </c>
      <c r="S35" s="282" t="str">
        <f t="shared" si="5"/>
        <v/>
      </c>
      <c r="T35" s="274"/>
      <c r="U35" s="283">
        <f>IF(E35="",0,(VLOOKUP(C35,RebateTable,2,FALSE)*E35)*'Customer Inputs'!AF$9)</f>
        <v>0</v>
      </c>
      <c r="V35" s="284">
        <f t="shared" si="6"/>
        <v>0</v>
      </c>
      <c r="W35" s="285" t="str">
        <f t="shared" si="7"/>
        <v/>
      </c>
      <c r="X35" s="283">
        <f t="shared" si="8"/>
        <v>0</v>
      </c>
      <c r="Y35" s="286" t="str">
        <f t="shared" si="9"/>
        <v/>
      </c>
      <c r="Z35" s="287">
        <f t="shared" si="10"/>
        <v>0</v>
      </c>
      <c r="AA35" s="286" t="str">
        <f>IF(C35="","",(('ADMIN REF'!D34*G35)-('ADMIN REF'!C34*E35))/('ADMIN REF'!D34*G35))</f>
        <v/>
      </c>
      <c r="AB35" s="274"/>
      <c r="AC35" s="277" t="str">
        <f>IF(OR(C35="",Calculations!U35="PASS"),"",IF(Calculations!AW35="Ineligible","Ineligible",IF(Calculations!AW35="Incomplete","Incomplete",IF(Calculations!U35="Fail Refrigerated","Proposed Linear Feet Do Not Match Existing",IF(Calculations!U35="Fail Wattage","Proposed Wattage Exceeds Existing",IF(Calculations!U35="Fail Quantity","Proposed Quantity Does Not Match Existing",""))))))</f>
        <v/>
      </c>
      <c r="AD35" s="288"/>
      <c r="AE35" s="289"/>
      <c r="AF35" s="289"/>
      <c r="AH35" s="290" t="str">
        <f t="shared" si="11"/>
        <v/>
      </c>
    </row>
    <row r="36" spans="1:34" x14ac:dyDescent="0.25">
      <c r="A36" s="209"/>
      <c r="B36" s="276">
        <v>31</v>
      </c>
      <c r="C36" s="277" t="str">
        <f>IF('Customer Inputs'!C46="","",'Customer Inputs'!$C46)</f>
        <v/>
      </c>
      <c r="D36" s="277" t="str">
        <f>IF('Customer Inputs'!E46="","",'Customer Inputs'!$E46)</f>
        <v/>
      </c>
      <c r="E36" s="278" t="str">
        <f>IF('Customer Inputs'!K46="","",'Customer Inputs'!$K46)</f>
        <v/>
      </c>
      <c r="F36" s="278" t="str">
        <f>IF('Customer Inputs'!L46="","",'Customer Inputs'!$L46)</f>
        <v/>
      </c>
      <c r="G36" s="278" t="str">
        <f>IF('Customer Inputs'!AA46="","",'Customer Inputs'!$AA46)</f>
        <v/>
      </c>
      <c r="H36" s="274"/>
      <c r="I36" s="279" t="str">
        <f>IF(C36="","",ROUND('ADMIN REF'!I35/E36,4))</f>
        <v/>
      </c>
      <c r="J36" s="279" t="str">
        <f>IF(OR(D36="",F36=""),"",ROUND('ADMIN REF'!J35/F36,4))</f>
        <v/>
      </c>
      <c r="K36" s="280" t="str">
        <f t="shared" si="0"/>
        <v/>
      </c>
      <c r="L36" s="280" t="str">
        <f t="shared" si="1"/>
        <v/>
      </c>
      <c r="M36" s="274"/>
      <c r="N36" s="281" t="str">
        <f>IF(E36="","",ROUND('ADMIN REF'!L35/E36,2))</f>
        <v/>
      </c>
      <c r="O36" s="281" t="str">
        <f>IF(OR(D36="",F36=""),"",ROUND('ADMIN REF'!M35/F36,1))</f>
        <v/>
      </c>
      <c r="P36" s="282" t="str">
        <f t="shared" si="2"/>
        <v/>
      </c>
      <c r="Q36" s="282" t="str">
        <f t="shared" si="3"/>
        <v/>
      </c>
      <c r="R36" s="282" t="str">
        <f t="shared" si="4"/>
        <v/>
      </c>
      <c r="S36" s="282" t="str">
        <f t="shared" si="5"/>
        <v/>
      </c>
      <c r="T36" s="274"/>
      <c r="U36" s="283">
        <f>IF(E36="",0,(VLOOKUP(C36,RebateTable,2,FALSE)*E36)*'Customer Inputs'!AF$9)</f>
        <v>0</v>
      </c>
      <c r="V36" s="284">
        <f t="shared" si="6"/>
        <v>0</v>
      </c>
      <c r="W36" s="285" t="str">
        <f t="shared" si="7"/>
        <v/>
      </c>
      <c r="X36" s="283">
        <f t="shared" si="8"/>
        <v>0</v>
      </c>
      <c r="Y36" s="286" t="str">
        <f t="shared" si="9"/>
        <v/>
      </c>
      <c r="Z36" s="287">
        <f t="shared" si="10"/>
        <v>0</v>
      </c>
      <c r="AA36" s="286" t="str">
        <f>IF(C36="","",(('ADMIN REF'!D35*G36)-('ADMIN REF'!C35*E36))/('ADMIN REF'!D35*G36))</f>
        <v/>
      </c>
      <c r="AB36" s="274"/>
      <c r="AC36" s="277" t="str">
        <f>IF(OR(C36="",Calculations!U36="PASS"),"",IF(Calculations!AW36="Ineligible","Ineligible",IF(Calculations!AW36="Incomplete","Incomplete",IF(Calculations!U36="Fail Refrigerated","Proposed Linear Feet Do Not Match Existing",IF(Calculations!U36="Fail Wattage","Proposed Wattage Exceeds Existing",IF(Calculations!U36="Fail Quantity","Proposed Quantity Does Not Match Existing",""))))))</f>
        <v/>
      </c>
      <c r="AD36" s="288"/>
      <c r="AE36" s="289"/>
      <c r="AF36" s="289"/>
      <c r="AH36" s="290" t="str">
        <f t="shared" si="11"/>
        <v/>
      </c>
    </row>
    <row r="37" spans="1:34" x14ac:dyDescent="0.25">
      <c r="A37" s="209"/>
      <c r="B37" s="276">
        <v>32</v>
      </c>
      <c r="C37" s="277" t="str">
        <f>IF('Customer Inputs'!C47="","",'Customer Inputs'!$C47)</f>
        <v/>
      </c>
      <c r="D37" s="277" t="str">
        <f>IF('Customer Inputs'!E47="","",'Customer Inputs'!$E47)</f>
        <v/>
      </c>
      <c r="E37" s="278" t="str">
        <f>IF('Customer Inputs'!K47="","",'Customer Inputs'!$K47)</f>
        <v/>
      </c>
      <c r="F37" s="278" t="str">
        <f>IF('Customer Inputs'!L47="","",'Customer Inputs'!$L47)</f>
        <v/>
      </c>
      <c r="G37" s="278" t="str">
        <f>IF('Customer Inputs'!AA47="","",'Customer Inputs'!$AA47)</f>
        <v/>
      </c>
      <c r="H37" s="274"/>
      <c r="I37" s="279" t="str">
        <f>IF(C37="","",ROUND('ADMIN REF'!I36/E37,4))</f>
        <v/>
      </c>
      <c r="J37" s="279" t="str">
        <f>IF(OR(D37="",F37=""),"",ROUND('ADMIN REF'!J36/F37,4))</f>
        <v/>
      </c>
      <c r="K37" s="280" t="str">
        <f t="shared" si="0"/>
        <v/>
      </c>
      <c r="L37" s="280" t="str">
        <f t="shared" si="1"/>
        <v/>
      </c>
      <c r="M37" s="274"/>
      <c r="N37" s="281" t="str">
        <f>IF(E37="","",ROUND('ADMIN REF'!L36/E37,2))</f>
        <v/>
      </c>
      <c r="O37" s="281" t="str">
        <f>IF(OR(D37="",F37=""),"",ROUND('ADMIN REF'!M36/F37,1))</f>
        <v/>
      </c>
      <c r="P37" s="282" t="str">
        <f t="shared" si="2"/>
        <v/>
      </c>
      <c r="Q37" s="282" t="str">
        <f t="shared" si="3"/>
        <v/>
      </c>
      <c r="R37" s="282" t="str">
        <f t="shared" si="4"/>
        <v/>
      </c>
      <c r="S37" s="282" t="str">
        <f t="shared" si="5"/>
        <v/>
      </c>
      <c r="T37" s="274"/>
      <c r="U37" s="283">
        <f>IF(E37="",0,(VLOOKUP(C37,RebateTable,2,FALSE)*E37)*'Customer Inputs'!AF$9)</f>
        <v>0</v>
      </c>
      <c r="V37" s="284">
        <f t="shared" si="6"/>
        <v>0</v>
      </c>
      <c r="W37" s="285" t="str">
        <f t="shared" si="7"/>
        <v/>
      </c>
      <c r="X37" s="283">
        <f t="shared" si="8"/>
        <v>0</v>
      </c>
      <c r="Y37" s="286" t="str">
        <f t="shared" si="9"/>
        <v/>
      </c>
      <c r="Z37" s="287">
        <f t="shared" si="10"/>
        <v>0</v>
      </c>
      <c r="AA37" s="286" t="str">
        <f>IF(C37="","",(('ADMIN REF'!D36*G37)-('ADMIN REF'!C36*E37))/('ADMIN REF'!D36*G37))</f>
        <v/>
      </c>
      <c r="AB37" s="274"/>
      <c r="AC37" s="277" t="str">
        <f>IF(OR(C37="",Calculations!U37="PASS"),"",IF(Calculations!AW37="Ineligible","Ineligible",IF(Calculations!AW37="Incomplete","Incomplete",IF(Calculations!U37="Fail Refrigerated","Proposed Linear Feet Do Not Match Existing",IF(Calculations!U37="Fail Wattage","Proposed Wattage Exceeds Existing",IF(Calculations!U37="Fail Quantity","Proposed Quantity Does Not Match Existing",""))))))</f>
        <v/>
      </c>
      <c r="AD37" s="288"/>
      <c r="AE37" s="289"/>
      <c r="AF37" s="289"/>
      <c r="AH37" s="290" t="str">
        <f t="shared" si="11"/>
        <v/>
      </c>
    </row>
    <row r="38" spans="1:34" x14ac:dyDescent="0.25">
      <c r="A38" s="209"/>
      <c r="B38" s="276">
        <v>33</v>
      </c>
      <c r="C38" s="277" t="str">
        <f>IF('Customer Inputs'!C48="","",'Customer Inputs'!$C48)</f>
        <v/>
      </c>
      <c r="D38" s="277" t="str">
        <f>IF('Customer Inputs'!E48="","",'Customer Inputs'!$E48)</f>
        <v/>
      </c>
      <c r="E38" s="278" t="str">
        <f>IF('Customer Inputs'!K48="","",'Customer Inputs'!$K48)</f>
        <v/>
      </c>
      <c r="F38" s="278" t="str">
        <f>IF('Customer Inputs'!L48="","",'Customer Inputs'!$L48)</f>
        <v/>
      </c>
      <c r="G38" s="278" t="str">
        <f>IF('Customer Inputs'!AA48="","",'Customer Inputs'!$AA48)</f>
        <v/>
      </c>
      <c r="H38" s="274"/>
      <c r="I38" s="279" t="str">
        <f>IF(C38="","",ROUND('ADMIN REF'!I37/E38,4))</f>
        <v/>
      </c>
      <c r="J38" s="279" t="str">
        <f>IF(OR(D38="",F38=""),"",ROUND('ADMIN REF'!J37/F38,4))</f>
        <v/>
      </c>
      <c r="K38" s="280" t="str">
        <f t="shared" si="0"/>
        <v/>
      </c>
      <c r="L38" s="280" t="str">
        <f t="shared" si="1"/>
        <v/>
      </c>
      <c r="M38" s="274"/>
      <c r="N38" s="281" t="str">
        <f>IF(E38="","",ROUND('ADMIN REF'!L37/E38,2))</f>
        <v/>
      </c>
      <c r="O38" s="281" t="str">
        <f>IF(OR(D38="",F38=""),"",ROUND('ADMIN REF'!M37/F38,1))</f>
        <v/>
      </c>
      <c r="P38" s="282" t="str">
        <f t="shared" si="2"/>
        <v/>
      </c>
      <c r="Q38" s="282" t="str">
        <f t="shared" si="3"/>
        <v/>
      </c>
      <c r="R38" s="282" t="str">
        <f t="shared" si="4"/>
        <v/>
      </c>
      <c r="S38" s="282" t="str">
        <f t="shared" si="5"/>
        <v/>
      </c>
      <c r="T38" s="274"/>
      <c r="U38" s="283">
        <f>IF(E38="",0,(VLOOKUP(C38,RebateTable,2,FALSE)*E38)*'Customer Inputs'!AF$9)</f>
        <v>0</v>
      </c>
      <c r="V38" s="284">
        <f t="shared" si="6"/>
        <v>0</v>
      </c>
      <c r="W38" s="285" t="str">
        <f t="shared" si="7"/>
        <v/>
      </c>
      <c r="X38" s="283">
        <f t="shared" si="8"/>
        <v>0</v>
      </c>
      <c r="Y38" s="286" t="str">
        <f t="shared" si="9"/>
        <v/>
      </c>
      <c r="Z38" s="287">
        <f t="shared" si="10"/>
        <v>0</v>
      </c>
      <c r="AA38" s="286" t="str">
        <f>IF(C38="","",(('ADMIN REF'!D37*G38)-('ADMIN REF'!C37*E38))/('ADMIN REF'!D37*G38))</f>
        <v/>
      </c>
      <c r="AB38" s="274"/>
      <c r="AC38" s="277" t="str">
        <f>IF(OR(C38="",Calculations!U38="PASS"),"",IF(Calculations!AW38="Ineligible","Ineligible",IF(Calculations!AW38="Incomplete","Incomplete",IF(Calculations!U38="Fail Refrigerated","Proposed Linear Feet Do Not Match Existing",IF(Calculations!U38="Fail Wattage","Proposed Wattage Exceeds Existing",IF(Calculations!U38="Fail Quantity","Proposed Quantity Does Not Match Existing",""))))))</f>
        <v/>
      </c>
      <c r="AD38" s="288"/>
      <c r="AE38" s="289"/>
      <c r="AF38" s="289"/>
      <c r="AH38" s="290" t="str">
        <f t="shared" si="11"/>
        <v/>
      </c>
    </row>
    <row r="39" spans="1:34" x14ac:dyDescent="0.25">
      <c r="A39" s="209"/>
      <c r="B39" s="276">
        <v>34</v>
      </c>
      <c r="C39" s="277" t="str">
        <f>IF('Customer Inputs'!C49="","",'Customer Inputs'!$C49)</f>
        <v/>
      </c>
      <c r="D39" s="277" t="str">
        <f>IF('Customer Inputs'!E49="","",'Customer Inputs'!$E49)</f>
        <v/>
      </c>
      <c r="E39" s="278" t="str">
        <f>IF('Customer Inputs'!K49="","",'Customer Inputs'!$K49)</f>
        <v/>
      </c>
      <c r="F39" s="278" t="str">
        <f>IF('Customer Inputs'!L49="","",'Customer Inputs'!$L49)</f>
        <v/>
      </c>
      <c r="G39" s="278" t="str">
        <f>IF('Customer Inputs'!AA49="","",'Customer Inputs'!$AA49)</f>
        <v/>
      </c>
      <c r="H39" s="274"/>
      <c r="I39" s="279" t="str">
        <f>IF(C39="","",ROUND('ADMIN REF'!I38/E39,4))</f>
        <v/>
      </c>
      <c r="J39" s="279" t="str">
        <f>IF(OR(D39="",F39=""),"",ROUND('ADMIN REF'!J38/F39,4))</f>
        <v/>
      </c>
      <c r="K39" s="280" t="str">
        <f t="shared" si="0"/>
        <v/>
      </c>
      <c r="L39" s="280" t="str">
        <f t="shared" si="1"/>
        <v/>
      </c>
      <c r="M39" s="274"/>
      <c r="N39" s="281" t="str">
        <f>IF(E39="","",ROUND('ADMIN REF'!L38/E39,2))</f>
        <v/>
      </c>
      <c r="O39" s="281" t="str">
        <f>IF(OR(D39="",F39=""),"",ROUND('ADMIN REF'!M38/F39,1))</f>
        <v/>
      </c>
      <c r="P39" s="282" t="str">
        <f t="shared" si="2"/>
        <v/>
      </c>
      <c r="Q39" s="282" t="str">
        <f t="shared" si="3"/>
        <v/>
      </c>
      <c r="R39" s="282" t="str">
        <f t="shared" si="4"/>
        <v/>
      </c>
      <c r="S39" s="282" t="str">
        <f t="shared" si="5"/>
        <v/>
      </c>
      <c r="T39" s="274"/>
      <c r="U39" s="283">
        <f>IF(E39="",0,(VLOOKUP(C39,RebateTable,2,FALSE)*E39)*'Customer Inputs'!AF$9)</f>
        <v>0</v>
      </c>
      <c r="V39" s="284">
        <f t="shared" si="6"/>
        <v>0</v>
      </c>
      <c r="W39" s="285" t="str">
        <f t="shared" si="7"/>
        <v/>
      </c>
      <c r="X39" s="283">
        <f t="shared" si="8"/>
        <v>0</v>
      </c>
      <c r="Y39" s="286" t="str">
        <f t="shared" si="9"/>
        <v/>
      </c>
      <c r="Z39" s="287">
        <f t="shared" si="10"/>
        <v>0</v>
      </c>
      <c r="AA39" s="286" t="str">
        <f>IF(C39="","",(('ADMIN REF'!D38*G39)-('ADMIN REF'!C38*E39))/('ADMIN REF'!D38*G39))</f>
        <v/>
      </c>
      <c r="AB39" s="274"/>
      <c r="AC39" s="277" t="str">
        <f>IF(OR(C39="",Calculations!U39="PASS"),"",IF(Calculations!AW39="Ineligible","Ineligible",IF(Calculations!AW39="Incomplete","Incomplete",IF(Calculations!U39="Fail Refrigerated","Proposed Linear Feet Do Not Match Existing",IF(Calculations!U39="Fail Wattage","Proposed Wattage Exceeds Existing",IF(Calculations!U39="Fail Quantity","Proposed Quantity Does Not Match Existing",""))))))</f>
        <v/>
      </c>
      <c r="AD39" s="288"/>
      <c r="AE39" s="289"/>
      <c r="AF39" s="289"/>
      <c r="AH39" s="290" t="str">
        <f t="shared" si="11"/>
        <v/>
      </c>
    </row>
    <row r="40" spans="1:34" x14ac:dyDescent="0.25">
      <c r="A40" s="209"/>
      <c r="B40" s="276">
        <v>35</v>
      </c>
      <c r="C40" s="277" t="str">
        <f>IF('Customer Inputs'!C50="","",'Customer Inputs'!$C50)</f>
        <v/>
      </c>
      <c r="D40" s="277" t="str">
        <f>IF('Customer Inputs'!E50="","",'Customer Inputs'!$E50)</f>
        <v/>
      </c>
      <c r="E40" s="278" t="str">
        <f>IF('Customer Inputs'!K50="","",'Customer Inputs'!$K50)</f>
        <v/>
      </c>
      <c r="F40" s="278" t="str">
        <f>IF('Customer Inputs'!L50="","",'Customer Inputs'!$L50)</f>
        <v/>
      </c>
      <c r="G40" s="278" t="str">
        <f>IF('Customer Inputs'!AA50="","",'Customer Inputs'!$AA50)</f>
        <v/>
      </c>
      <c r="H40" s="274"/>
      <c r="I40" s="279" t="str">
        <f>IF(C40="","",ROUND('ADMIN REF'!I39/E40,4))</f>
        <v/>
      </c>
      <c r="J40" s="279" t="str">
        <f>IF(OR(D40="",F40=""),"",ROUND('ADMIN REF'!J39/F40,4))</f>
        <v/>
      </c>
      <c r="K40" s="280" t="str">
        <f t="shared" si="0"/>
        <v/>
      </c>
      <c r="L40" s="280" t="str">
        <f t="shared" si="1"/>
        <v/>
      </c>
      <c r="M40" s="274"/>
      <c r="N40" s="281" t="str">
        <f>IF(E40="","",ROUND('ADMIN REF'!L39/E40,2))</f>
        <v/>
      </c>
      <c r="O40" s="281" t="str">
        <f>IF(OR(D40="",F40=""),"",ROUND('ADMIN REF'!M39/F40,1))</f>
        <v/>
      </c>
      <c r="P40" s="282" t="str">
        <f t="shared" si="2"/>
        <v/>
      </c>
      <c r="Q40" s="282" t="str">
        <f t="shared" si="3"/>
        <v/>
      </c>
      <c r="R40" s="282" t="str">
        <f t="shared" si="4"/>
        <v/>
      </c>
      <c r="S40" s="282" t="str">
        <f t="shared" si="5"/>
        <v/>
      </c>
      <c r="T40" s="274"/>
      <c r="U40" s="283">
        <f>IF(E40="",0,(VLOOKUP(C40,RebateTable,2,FALSE)*E40)*'Customer Inputs'!AF$9)</f>
        <v>0</v>
      </c>
      <c r="V40" s="284">
        <f t="shared" si="6"/>
        <v>0</v>
      </c>
      <c r="W40" s="285" t="str">
        <f t="shared" si="7"/>
        <v/>
      </c>
      <c r="X40" s="283">
        <f t="shared" si="8"/>
        <v>0</v>
      </c>
      <c r="Y40" s="286" t="str">
        <f t="shared" si="9"/>
        <v/>
      </c>
      <c r="Z40" s="287">
        <f t="shared" si="10"/>
        <v>0</v>
      </c>
      <c r="AA40" s="286" t="str">
        <f>IF(C40="","",(('ADMIN REF'!D39*G40)-('ADMIN REF'!C39*E40))/('ADMIN REF'!D39*G40))</f>
        <v/>
      </c>
      <c r="AB40" s="274"/>
      <c r="AC40" s="277" t="str">
        <f>IF(OR(C40="",Calculations!U40="PASS"),"",IF(Calculations!AW40="Ineligible","Ineligible",IF(Calculations!AW40="Incomplete","Incomplete",IF(Calculations!U40="Fail Refrigerated","Proposed Linear Feet Do Not Match Existing",IF(Calculations!U40="Fail Wattage","Proposed Wattage Exceeds Existing",IF(Calculations!U40="Fail Quantity","Proposed Quantity Does Not Match Existing",""))))))</f>
        <v/>
      </c>
      <c r="AD40" s="288"/>
      <c r="AE40" s="289"/>
      <c r="AF40" s="289"/>
      <c r="AH40" s="290" t="str">
        <f t="shared" si="11"/>
        <v/>
      </c>
    </row>
    <row r="41" spans="1:34" x14ac:dyDescent="0.25">
      <c r="A41" s="209"/>
      <c r="B41" s="276">
        <v>36</v>
      </c>
      <c r="C41" s="277" t="str">
        <f>IF('Customer Inputs'!C51="","",'Customer Inputs'!$C51)</f>
        <v/>
      </c>
      <c r="D41" s="277" t="str">
        <f>IF('Customer Inputs'!E51="","",'Customer Inputs'!$E51)</f>
        <v/>
      </c>
      <c r="E41" s="278" t="str">
        <f>IF('Customer Inputs'!K51="","",'Customer Inputs'!$K51)</f>
        <v/>
      </c>
      <c r="F41" s="278" t="str">
        <f>IF('Customer Inputs'!L51="","",'Customer Inputs'!$L51)</f>
        <v/>
      </c>
      <c r="G41" s="278" t="str">
        <f>IF('Customer Inputs'!AA51="","",'Customer Inputs'!$AA51)</f>
        <v/>
      </c>
      <c r="H41" s="274"/>
      <c r="I41" s="279" t="str">
        <f>IF(C41="","",ROUND('ADMIN REF'!I40/E41,4))</f>
        <v/>
      </c>
      <c r="J41" s="279" t="str">
        <f>IF(OR(D41="",F41=""),"",ROUND('ADMIN REF'!J40/F41,4))</f>
        <v/>
      </c>
      <c r="K41" s="280" t="str">
        <f t="shared" si="0"/>
        <v/>
      </c>
      <c r="L41" s="280" t="str">
        <f t="shared" si="1"/>
        <v/>
      </c>
      <c r="M41" s="274"/>
      <c r="N41" s="281" t="str">
        <f>IF(E41="","",ROUND('ADMIN REF'!L40/E41,2))</f>
        <v/>
      </c>
      <c r="O41" s="281" t="str">
        <f>IF(OR(D41="",F41=""),"",ROUND('ADMIN REF'!M40/F41,1))</f>
        <v/>
      </c>
      <c r="P41" s="282" t="str">
        <f t="shared" si="2"/>
        <v/>
      </c>
      <c r="Q41" s="282" t="str">
        <f t="shared" si="3"/>
        <v/>
      </c>
      <c r="R41" s="282" t="str">
        <f t="shared" si="4"/>
        <v/>
      </c>
      <c r="S41" s="282" t="str">
        <f t="shared" si="5"/>
        <v/>
      </c>
      <c r="T41" s="274"/>
      <c r="U41" s="283">
        <f>IF(E41="",0,(VLOOKUP(C41,RebateTable,2,FALSE)*E41)*'Customer Inputs'!AF$9)</f>
        <v>0</v>
      </c>
      <c r="V41" s="284">
        <f t="shared" si="6"/>
        <v>0</v>
      </c>
      <c r="W41" s="285" t="str">
        <f t="shared" si="7"/>
        <v/>
      </c>
      <c r="X41" s="283">
        <f t="shared" si="8"/>
        <v>0</v>
      </c>
      <c r="Y41" s="286" t="str">
        <f t="shared" si="9"/>
        <v/>
      </c>
      <c r="Z41" s="287">
        <f t="shared" si="10"/>
        <v>0</v>
      </c>
      <c r="AA41" s="286" t="str">
        <f>IF(C41="","",(('ADMIN REF'!D40*G41)-('ADMIN REF'!C40*E41))/('ADMIN REF'!D40*G41))</f>
        <v/>
      </c>
      <c r="AB41" s="274"/>
      <c r="AC41" s="277" t="str">
        <f>IF(OR(C41="",Calculations!U41="PASS"),"",IF(Calculations!AW41="Ineligible","Ineligible",IF(Calculations!AW41="Incomplete","Incomplete",IF(Calculations!U41="Fail Refrigerated","Proposed Linear Feet Do Not Match Existing",IF(Calculations!U41="Fail Wattage","Proposed Wattage Exceeds Existing",IF(Calculations!U41="Fail Quantity","Proposed Quantity Does Not Match Existing",""))))))</f>
        <v/>
      </c>
      <c r="AD41" s="288"/>
      <c r="AE41" s="289"/>
      <c r="AF41" s="289"/>
      <c r="AH41" s="290" t="str">
        <f t="shared" si="11"/>
        <v/>
      </c>
    </row>
    <row r="42" spans="1:34" x14ac:dyDescent="0.25">
      <c r="A42" s="209"/>
      <c r="B42" s="276">
        <v>37</v>
      </c>
      <c r="C42" s="277" t="str">
        <f>IF('Customer Inputs'!C52="","",'Customer Inputs'!$C52)</f>
        <v/>
      </c>
      <c r="D42" s="277" t="str">
        <f>IF('Customer Inputs'!E52="","",'Customer Inputs'!$E52)</f>
        <v/>
      </c>
      <c r="E42" s="278" t="str">
        <f>IF('Customer Inputs'!K52="","",'Customer Inputs'!$K52)</f>
        <v/>
      </c>
      <c r="F42" s="278" t="str">
        <f>IF('Customer Inputs'!L52="","",'Customer Inputs'!$L52)</f>
        <v/>
      </c>
      <c r="G42" s="278" t="str">
        <f>IF('Customer Inputs'!AA52="","",'Customer Inputs'!$AA52)</f>
        <v/>
      </c>
      <c r="H42" s="274"/>
      <c r="I42" s="279" t="str">
        <f>IF(C42="","",ROUND('ADMIN REF'!I41/E42,4))</f>
        <v/>
      </c>
      <c r="J42" s="279" t="str">
        <f>IF(OR(D42="",F42=""),"",ROUND('ADMIN REF'!J41/F42,4))</f>
        <v/>
      </c>
      <c r="K42" s="280" t="str">
        <f t="shared" si="0"/>
        <v/>
      </c>
      <c r="L42" s="280" t="str">
        <f t="shared" si="1"/>
        <v/>
      </c>
      <c r="M42" s="274"/>
      <c r="N42" s="281" t="str">
        <f>IF(E42="","",ROUND('ADMIN REF'!L41/E42,2))</f>
        <v/>
      </c>
      <c r="O42" s="281" t="str">
        <f>IF(OR(D42="",F42=""),"",ROUND('ADMIN REF'!M41/F42,1))</f>
        <v/>
      </c>
      <c r="P42" s="282" t="str">
        <f t="shared" si="2"/>
        <v/>
      </c>
      <c r="Q42" s="282" t="str">
        <f t="shared" si="3"/>
        <v/>
      </c>
      <c r="R42" s="282" t="str">
        <f t="shared" si="4"/>
        <v/>
      </c>
      <c r="S42" s="282" t="str">
        <f t="shared" si="5"/>
        <v/>
      </c>
      <c r="T42" s="274"/>
      <c r="U42" s="283">
        <f>IF(E42="",0,(VLOOKUP(C42,RebateTable,2,FALSE)*E42)*'Customer Inputs'!AF$9)</f>
        <v>0</v>
      </c>
      <c r="V42" s="284">
        <f t="shared" si="6"/>
        <v>0</v>
      </c>
      <c r="W42" s="285" t="str">
        <f t="shared" si="7"/>
        <v/>
      </c>
      <c r="X42" s="283">
        <f t="shared" si="8"/>
        <v>0</v>
      </c>
      <c r="Y42" s="286" t="str">
        <f t="shared" si="9"/>
        <v/>
      </c>
      <c r="Z42" s="287">
        <f t="shared" si="10"/>
        <v>0</v>
      </c>
      <c r="AA42" s="286" t="str">
        <f>IF(C42="","",(('ADMIN REF'!D41*G42)-('ADMIN REF'!C41*E42))/('ADMIN REF'!D41*G42))</f>
        <v/>
      </c>
      <c r="AB42" s="274"/>
      <c r="AC42" s="277" t="str">
        <f>IF(OR(C42="",Calculations!U42="PASS"),"",IF(Calculations!AW42="Ineligible","Ineligible",IF(Calculations!AW42="Incomplete","Incomplete",IF(Calculations!U42="Fail Refrigerated","Proposed Linear Feet Do Not Match Existing",IF(Calculations!U42="Fail Wattage","Proposed Wattage Exceeds Existing",IF(Calculations!U42="Fail Quantity","Proposed Quantity Does Not Match Existing",""))))))</f>
        <v/>
      </c>
      <c r="AD42" s="288"/>
      <c r="AE42" s="289"/>
      <c r="AF42" s="289"/>
      <c r="AH42" s="290" t="str">
        <f t="shared" si="11"/>
        <v/>
      </c>
    </row>
    <row r="43" spans="1:34" x14ac:dyDescent="0.25">
      <c r="A43" s="209"/>
      <c r="B43" s="276">
        <v>38</v>
      </c>
      <c r="C43" s="277" t="str">
        <f>IF('Customer Inputs'!C53="","",'Customer Inputs'!$C53)</f>
        <v/>
      </c>
      <c r="D43" s="277" t="str">
        <f>IF('Customer Inputs'!E53="","",'Customer Inputs'!$E53)</f>
        <v/>
      </c>
      <c r="E43" s="278" t="str">
        <f>IF('Customer Inputs'!K53="","",'Customer Inputs'!$K53)</f>
        <v/>
      </c>
      <c r="F43" s="278" t="str">
        <f>IF('Customer Inputs'!L53="","",'Customer Inputs'!$L53)</f>
        <v/>
      </c>
      <c r="G43" s="278" t="str">
        <f>IF('Customer Inputs'!AA53="","",'Customer Inputs'!$AA53)</f>
        <v/>
      </c>
      <c r="H43" s="274"/>
      <c r="I43" s="279" t="str">
        <f>IF(C43="","",ROUND('ADMIN REF'!I42/E43,4))</f>
        <v/>
      </c>
      <c r="J43" s="279" t="str">
        <f>IF(OR(D43="",F43=""),"",ROUND('ADMIN REF'!J42/F43,4))</f>
        <v/>
      </c>
      <c r="K43" s="280" t="str">
        <f t="shared" si="0"/>
        <v/>
      </c>
      <c r="L43" s="280" t="str">
        <f t="shared" si="1"/>
        <v/>
      </c>
      <c r="M43" s="274"/>
      <c r="N43" s="281" t="str">
        <f>IF(E43="","",ROUND('ADMIN REF'!L42/E43,2))</f>
        <v/>
      </c>
      <c r="O43" s="281" t="str">
        <f>IF(OR(D43="",F43=""),"",ROUND('ADMIN REF'!M42/F43,1))</f>
        <v/>
      </c>
      <c r="P43" s="282" t="str">
        <f t="shared" si="2"/>
        <v/>
      </c>
      <c r="Q43" s="282" t="str">
        <f t="shared" si="3"/>
        <v/>
      </c>
      <c r="R43" s="282" t="str">
        <f t="shared" si="4"/>
        <v/>
      </c>
      <c r="S43" s="282" t="str">
        <f t="shared" si="5"/>
        <v/>
      </c>
      <c r="T43" s="274"/>
      <c r="U43" s="283">
        <f>IF(E43="",0,(VLOOKUP(C43,RebateTable,2,FALSE)*E43)*'Customer Inputs'!AF$9)</f>
        <v>0</v>
      </c>
      <c r="V43" s="284">
        <f t="shared" si="6"/>
        <v>0</v>
      </c>
      <c r="W43" s="285" t="str">
        <f t="shared" si="7"/>
        <v/>
      </c>
      <c r="X43" s="283">
        <f t="shared" si="8"/>
        <v>0</v>
      </c>
      <c r="Y43" s="286" t="str">
        <f t="shared" si="9"/>
        <v/>
      </c>
      <c r="Z43" s="287">
        <f t="shared" si="10"/>
        <v>0</v>
      </c>
      <c r="AA43" s="286" t="str">
        <f>IF(C43="","",(('ADMIN REF'!D42*G43)-('ADMIN REF'!C42*E43))/('ADMIN REF'!D42*G43))</f>
        <v/>
      </c>
      <c r="AB43" s="274"/>
      <c r="AC43" s="277" t="str">
        <f>IF(OR(C43="",Calculations!U43="PASS"),"",IF(Calculations!AW43="Ineligible","Ineligible",IF(Calculations!AW43="Incomplete","Incomplete",IF(Calculations!U43="Fail Refrigerated","Proposed Linear Feet Do Not Match Existing",IF(Calculations!U43="Fail Wattage","Proposed Wattage Exceeds Existing",IF(Calculations!U43="Fail Quantity","Proposed Quantity Does Not Match Existing",""))))))</f>
        <v/>
      </c>
      <c r="AD43" s="288"/>
      <c r="AE43" s="289"/>
      <c r="AF43" s="289"/>
      <c r="AH43" s="290" t="str">
        <f t="shared" si="11"/>
        <v/>
      </c>
    </row>
    <row r="44" spans="1:34" x14ac:dyDescent="0.25">
      <c r="A44" s="209"/>
      <c r="B44" s="276">
        <v>39</v>
      </c>
      <c r="C44" s="277" t="str">
        <f>IF('Customer Inputs'!C54="","",'Customer Inputs'!$C54)</f>
        <v/>
      </c>
      <c r="D44" s="277" t="str">
        <f>IF('Customer Inputs'!E54="","",'Customer Inputs'!$E54)</f>
        <v/>
      </c>
      <c r="E44" s="278" t="str">
        <f>IF('Customer Inputs'!K54="","",'Customer Inputs'!$K54)</f>
        <v/>
      </c>
      <c r="F44" s="278" t="str">
        <f>IF('Customer Inputs'!L54="","",'Customer Inputs'!$L54)</f>
        <v/>
      </c>
      <c r="G44" s="278" t="str">
        <f>IF('Customer Inputs'!AA54="","",'Customer Inputs'!$AA54)</f>
        <v/>
      </c>
      <c r="H44" s="274"/>
      <c r="I44" s="279" t="str">
        <f>IF(C44="","",ROUND('ADMIN REF'!I43/E44,4))</f>
        <v/>
      </c>
      <c r="J44" s="279" t="str">
        <f>IF(OR(D44="",F44=""),"",ROUND('ADMIN REF'!J43/F44,4))</f>
        <v/>
      </c>
      <c r="K44" s="280" t="str">
        <f t="shared" si="0"/>
        <v/>
      </c>
      <c r="L44" s="280" t="str">
        <f t="shared" si="1"/>
        <v/>
      </c>
      <c r="M44" s="274"/>
      <c r="N44" s="281" t="str">
        <f>IF(E44="","",ROUND('ADMIN REF'!L43/E44,2))</f>
        <v/>
      </c>
      <c r="O44" s="281" t="str">
        <f>IF(OR(D44="",F44=""),"",ROUND('ADMIN REF'!M43/F44,1))</f>
        <v/>
      </c>
      <c r="P44" s="282" t="str">
        <f t="shared" si="2"/>
        <v/>
      </c>
      <c r="Q44" s="282" t="str">
        <f t="shared" si="3"/>
        <v/>
      </c>
      <c r="R44" s="282" t="str">
        <f t="shared" si="4"/>
        <v/>
      </c>
      <c r="S44" s="282" t="str">
        <f t="shared" si="5"/>
        <v/>
      </c>
      <c r="T44" s="274"/>
      <c r="U44" s="283">
        <f>IF(E44="",0,(VLOOKUP(C44,RebateTable,2,FALSE)*E44)*'Customer Inputs'!AF$9)</f>
        <v>0</v>
      </c>
      <c r="V44" s="284">
        <f t="shared" si="6"/>
        <v>0</v>
      </c>
      <c r="W44" s="285" t="str">
        <f t="shared" si="7"/>
        <v/>
      </c>
      <c r="X44" s="283">
        <f t="shared" si="8"/>
        <v>0</v>
      </c>
      <c r="Y44" s="286" t="str">
        <f t="shared" si="9"/>
        <v/>
      </c>
      <c r="Z44" s="287">
        <f t="shared" si="10"/>
        <v>0</v>
      </c>
      <c r="AA44" s="286" t="str">
        <f>IF(C44="","",(('ADMIN REF'!D43*G44)-('ADMIN REF'!C43*E44))/('ADMIN REF'!D43*G44))</f>
        <v/>
      </c>
      <c r="AB44" s="274"/>
      <c r="AC44" s="277" t="str">
        <f>IF(OR(C44="",Calculations!U44="PASS"),"",IF(Calculations!AW44="Ineligible","Ineligible",IF(Calculations!AW44="Incomplete","Incomplete",IF(Calculations!U44="Fail Refrigerated","Proposed Linear Feet Do Not Match Existing",IF(Calculations!U44="Fail Wattage","Proposed Wattage Exceeds Existing",IF(Calculations!U44="Fail Quantity","Proposed Quantity Does Not Match Existing",""))))))</f>
        <v/>
      </c>
      <c r="AD44" s="288"/>
      <c r="AE44" s="289"/>
      <c r="AF44" s="289"/>
      <c r="AH44" s="290" t="str">
        <f t="shared" si="11"/>
        <v/>
      </c>
    </row>
    <row r="45" spans="1:34" x14ac:dyDescent="0.25">
      <c r="A45" s="209"/>
      <c r="B45" s="276">
        <v>40</v>
      </c>
      <c r="C45" s="277" t="str">
        <f>IF('Customer Inputs'!C55="","",'Customer Inputs'!$C55)</f>
        <v/>
      </c>
      <c r="D45" s="277" t="str">
        <f>IF('Customer Inputs'!E55="","",'Customer Inputs'!$E55)</f>
        <v/>
      </c>
      <c r="E45" s="278" t="str">
        <f>IF('Customer Inputs'!K55="","",'Customer Inputs'!$K55)</f>
        <v/>
      </c>
      <c r="F45" s="278" t="str">
        <f>IF('Customer Inputs'!L55="","",'Customer Inputs'!$L55)</f>
        <v/>
      </c>
      <c r="G45" s="278" t="str">
        <f>IF('Customer Inputs'!AA55="","",'Customer Inputs'!$AA55)</f>
        <v/>
      </c>
      <c r="H45" s="274"/>
      <c r="I45" s="279" t="str">
        <f>IF(C45="","",ROUND('ADMIN REF'!I44/E45,4))</f>
        <v/>
      </c>
      <c r="J45" s="279" t="str">
        <f>IF(OR(D45="",F45=""),"",ROUND('ADMIN REF'!J44/F45,4))</f>
        <v/>
      </c>
      <c r="K45" s="280" t="str">
        <f t="shared" si="0"/>
        <v/>
      </c>
      <c r="L45" s="280" t="str">
        <f t="shared" si="1"/>
        <v/>
      </c>
      <c r="M45" s="274"/>
      <c r="N45" s="281" t="str">
        <f>IF(E45="","",ROUND('ADMIN REF'!L44/E45,2))</f>
        <v/>
      </c>
      <c r="O45" s="281" t="str">
        <f>IF(OR(D45="",F45=""),"",ROUND('ADMIN REF'!M44/F45,1))</f>
        <v/>
      </c>
      <c r="P45" s="282" t="str">
        <f t="shared" si="2"/>
        <v/>
      </c>
      <c r="Q45" s="282" t="str">
        <f t="shared" si="3"/>
        <v/>
      </c>
      <c r="R45" s="282" t="str">
        <f t="shared" si="4"/>
        <v/>
      </c>
      <c r="S45" s="282" t="str">
        <f t="shared" si="5"/>
        <v/>
      </c>
      <c r="T45" s="274"/>
      <c r="U45" s="283">
        <f>IF(E45="",0,(VLOOKUP(C45,RebateTable,2,FALSE)*E45)*'Customer Inputs'!AF$9)</f>
        <v>0</v>
      </c>
      <c r="V45" s="284">
        <f t="shared" si="6"/>
        <v>0</v>
      </c>
      <c r="W45" s="285" t="str">
        <f t="shared" si="7"/>
        <v/>
      </c>
      <c r="X45" s="283">
        <f t="shared" si="8"/>
        <v>0</v>
      </c>
      <c r="Y45" s="286" t="str">
        <f t="shared" si="9"/>
        <v/>
      </c>
      <c r="Z45" s="287">
        <f t="shared" si="10"/>
        <v>0</v>
      </c>
      <c r="AA45" s="286" t="str">
        <f>IF(C45="","",(('ADMIN REF'!D44*G45)-('ADMIN REF'!C44*E45))/('ADMIN REF'!D44*G45))</f>
        <v/>
      </c>
      <c r="AB45" s="274"/>
      <c r="AC45" s="277" t="str">
        <f>IF(OR(C45="",Calculations!U45="PASS"),"",IF(Calculations!AW45="Ineligible","Ineligible",IF(Calculations!AW45="Incomplete","Incomplete",IF(Calculations!U45="Fail Refrigerated","Proposed Linear Feet Do Not Match Existing",IF(Calculations!U45="Fail Wattage","Proposed Wattage Exceeds Existing",IF(Calculations!U45="Fail Quantity","Proposed Quantity Does Not Match Existing",""))))))</f>
        <v/>
      </c>
      <c r="AD45" s="288"/>
      <c r="AE45" s="289"/>
      <c r="AF45" s="289"/>
      <c r="AH45" s="290" t="str">
        <f t="shared" si="11"/>
        <v/>
      </c>
    </row>
    <row r="46" spans="1:34" x14ac:dyDescent="0.25">
      <c r="A46" s="209"/>
      <c r="B46" s="276">
        <v>41</v>
      </c>
      <c r="C46" s="277" t="str">
        <f>IF('Customer Inputs'!C56="","",'Customer Inputs'!$C56)</f>
        <v/>
      </c>
      <c r="D46" s="277" t="str">
        <f>IF('Customer Inputs'!E56="","",'Customer Inputs'!$E56)</f>
        <v/>
      </c>
      <c r="E46" s="278" t="str">
        <f>IF('Customer Inputs'!K56="","",'Customer Inputs'!$K56)</f>
        <v/>
      </c>
      <c r="F46" s="278" t="str">
        <f>IF('Customer Inputs'!L56="","",'Customer Inputs'!$L56)</f>
        <v/>
      </c>
      <c r="G46" s="278" t="str">
        <f>IF('Customer Inputs'!AA56="","",'Customer Inputs'!$AA56)</f>
        <v/>
      </c>
      <c r="H46" s="274"/>
      <c r="I46" s="279" t="str">
        <f>IF(C46="","",ROUND('ADMIN REF'!I45/E46,4))</f>
        <v/>
      </c>
      <c r="J46" s="279" t="str">
        <f>IF(OR(D46="",F46=""),"",ROUND('ADMIN REF'!J45/F46,4))</f>
        <v/>
      </c>
      <c r="K46" s="280" t="str">
        <f t="shared" si="0"/>
        <v/>
      </c>
      <c r="L46" s="280" t="str">
        <f t="shared" si="1"/>
        <v/>
      </c>
      <c r="M46" s="274"/>
      <c r="N46" s="281" t="str">
        <f>IF(E46="","",ROUND('ADMIN REF'!L45/E46,2))</f>
        <v/>
      </c>
      <c r="O46" s="281" t="str">
        <f>IF(OR(D46="",F46=""),"",ROUND('ADMIN REF'!M45/F46,1))</f>
        <v/>
      </c>
      <c r="P46" s="282" t="str">
        <f t="shared" si="2"/>
        <v/>
      </c>
      <c r="Q46" s="282" t="str">
        <f t="shared" si="3"/>
        <v/>
      </c>
      <c r="R46" s="282" t="str">
        <f t="shared" si="4"/>
        <v/>
      </c>
      <c r="S46" s="282" t="str">
        <f t="shared" si="5"/>
        <v/>
      </c>
      <c r="T46" s="274"/>
      <c r="U46" s="283">
        <f>IF(E46="",0,(VLOOKUP(C46,RebateTable,2,FALSE)*E46)*'Customer Inputs'!AF$9)</f>
        <v>0</v>
      </c>
      <c r="V46" s="284">
        <f t="shared" si="6"/>
        <v>0</v>
      </c>
      <c r="W46" s="285" t="str">
        <f t="shared" si="7"/>
        <v/>
      </c>
      <c r="X46" s="283">
        <f t="shared" si="8"/>
        <v>0</v>
      </c>
      <c r="Y46" s="286" t="str">
        <f t="shared" si="9"/>
        <v/>
      </c>
      <c r="Z46" s="287">
        <f t="shared" si="10"/>
        <v>0</v>
      </c>
      <c r="AA46" s="286" t="str">
        <f>IF(C46="","",(('ADMIN REF'!D45*G46)-('ADMIN REF'!C45*E46))/('ADMIN REF'!D45*G46))</f>
        <v/>
      </c>
      <c r="AB46" s="274"/>
      <c r="AC46" s="277" t="str">
        <f>IF(OR(C46="",Calculations!U46="PASS"),"",IF(Calculations!AW46="Ineligible","Ineligible",IF(Calculations!AW46="Incomplete","Incomplete",IF(Calculations!U46="Fail Refrigerated","Proposed Linear Feet Do Not Match Existing",IF(Calculations!U46="Fail Wattage","Proposed Wattage Exceeds Existing",IF(Calculations!U46="Fail Quantity","Proposed Quantity Does Not Match Existing",""))))))</f>
        <v/>
      </c>
      <c r="AD46" s="288"/>
      <c r="AE46" s="289"/>
      <c r="AF46" s="289"/>
      <c r="AH46" s="290" t="str">
        <f t="shared" si="11"/>
        <v/>
      </c>
    </row>
    <row r="47" spans="1:34" x14ac:dyDescent="0.25">
      <c r="A47" s="209"/>
      <c r="B47" s="276">
        <v>42</v>
      </c>
      <c r="C47" s="277" t="str">
        <f>IF('Customer Inputs'!C57="","",'Customer Inputs'!$C57)</f>
        <v/>
      </c>
      <c r="D47" s="277" t="str">
        <f>IF('Customer Inputs'!E57="","",'Customer Inputs'!$E57)</f>
        <v/>
      </c>
      <c r="E47" s="278" t="str">
        <f>IF('Customer Inputs'!K57="","",'Customer Inputs'!$K57)</f>
        <v/>
      </c>
      <c r="F47" s="278" t="str">
        <f>IF('Customer Inputs'!L57="","",'Customer Inputs'!$L57)</f>
        <v/>
      </c>
      <c r="G47" s="278" t="str">
        <f>IF('Customer Inputs'!AA57="","",'Customer Inputs'!$AA57)</f>
        <v/>
      </c>
      <c r="H47" s="274"/>
      <c r="I47" s="279" t="str">
        <f>IF(C47="","",ROUND('ADMIN REF'!I46/E47,4))</f>
        <v/>
      </c>
      <c r="J47" s="279" t="str">
        <f>IF(OR(D47="",F47=""),"",ROUND('ADMIN REF'!J46/F47,4))</f>
        <v/>
      </c>
      <c r="K47" s="280" t="str">
        <f t="shared" si="0"/>
        <v/>
      </c>
      <c r="L47" s="280" t="str">
        <f t="shared" si="1"/>
        <v/>
      </c>
      <c r="M47" s="274"/>
      <c r="N47" s="281" t="str">
        <f>IF(E47="","",ROUND('ADMIN REF'!L46/E47,2))</f>
        <v/>
      </c>
      <c r="O47" s="281" t="str">
        <f>IF(OR(D47="",F47=""),"",ROUND('ADMIN REF'!M46/F47,1))</f>
        <v/>
      </c>
      <c r="P47" s="282" t="str">
        <f t="shared" si="2"/>
        <v/>
      </c>
      <c r="Q47" s="282" t="str">
        <f t="shared" si="3"/>
        <v/>
      </c>
      <c r="R47" s="282" t="str">
        <f t="shared" si="4"/>
        <v/>
      </c>
      <c r="S47" s="282" t="str">
        <f t="shared" si="5"/>
        <v/>
      </c>
      <c r="T47" s="274"/>
      <c r="U47" s="283">
        <f>IF(E47="",0,(VLOOKUP(C47,RebateTable,2,FALSE)*E47)*'Customer Inputs'!AF$9)</f>
        <v>0</v>
      </c>
      <c r="V47" s="284">
        <f t="shared" si="6"/>
        <v>0</v>
      </c>
      <c r="W47" s="285" t="str">
        <f t="shared" si="7"/>
        <v/>
      </c>
      <c r="X47" s="283">
        <f t="shared" si="8"/>
        <v>0</v>
      </c>
      <c r="Y47" s="286" t="str">
        <f t="shared" si="9"/>
        <v/>
      </c>
      <c r="Z47" s="287">
        <f t="shared" si="10"/>
        <v>0</v>
      </c>
      <c r="AA47" s="286" t="str">
        <f>IF(C47="","",(('ADMIN REF'!D46*G47)-('ADMIN REF'!C46*E47))/('ADMIN REF'!D46*G47))</f>
        <v/>
      </c>
      <c r="AB47" s="274"/>
      <c r="AC47" s="277" t="str">
        <f>IF(OR(C47="",Calculations!U47="PASS"),"",IF(Calculations!AW47="Ineligible","Ineligible",IF(Calculations!AW47="Incomplete","Incomplete",IF(Calculations!U47="Fail Refrigerated","Proposed Linear Feet Do Not Match Existing",IF(Calculations!U47="Fail Wattage","Proposed Wattage Exceeds Existing",IF(Calculations!U47="Fail Quantity","Proposed Quantity Does Not Match Existing",""))))))</f>
        <v/>
      </c>
      <c r="AD47" s="288"/>
      <c r="AE47" s="289"/>
      <c r="AF47" s="289"/>
      <c r="AH47" s="290" t="str">
        <f t="shared" si="11"/>
        <v/>
      </c>
    </row>
    <row r="48" spans="1:34" x14ac:dyDescent="0.25">
      <c r="A48" s="209"/>
      <c r="B48" s="276">
        <v>43</v>
      </c>
      <c r="C48" s="277" t="str">
        <f>IF('Customer Inputs'!C58="","",'Customer Inputs'!$C58)</f>
        <v/>
      </c>
      <c r="D48" s="277" t="str">
        <f>IF('Customer Inputs'!E58="","",'Customer Inputs'!$E58)</f>
        <v/>
      </c>
      <c r="E48" s="278" t="str">
        <f>IF('Customer Inputs'!K58="","",'Customer Inputs'!$K58)</f>
        <v/>
      </c>
      <c r="F48" s="278" t="str">
        <f>IF('Customer Inputs'!L58="","",'Customer Inputs'!$L58)</f>
        <v/>
      </c>
      <c r="G48" s="278" t="str">
        <f>IF('Customer Inputs'!AA58="","",'Customer Inputs'!$AA58)</f>
        <v/>
      </c>
      <c r="H48" s="274"/>
      <c r="I48" s="279" t="str">
        <f>IF(C48="","",ROUND('ADMIN REF'!I47/E48,4))</f>
        <v/>
      </c>
      <c r="J48" s="279" t="str">
        <f>IF(OR(D48="",F48=""),"",ROUND('ADMIN REF'!J47/F48,4))</f>
        <v/>
      </c>
      <c r="K48" s="280" t="str">
        <f t="shared" si="0"/>
        <v/>
      </c>
      <c r="L48" s="280" t="str">
        <f t="shared" si="1"/>
        <v/>
      </c>
      <c r="M48" s="274"/>
      <c r="N48" s="281" t="str">
        <f>IF(E48="","",ROUND('ADMIN REF'!L47/E48,2))</f>
        <v/>
      </c>
      <c r="O48" s="281" t="str">
        <f>IF(OR(D48="",F48=""),"",ROUND('ADMIN REF'!M47/F48,1))</f>
        <v/>
      </c>
      <c r="P48" s="282" t="str">
        <f t="shared" si="2"/>
        <v/>
      </c>
      <c r="Q48" s="282" t="str">
        <f t="shared" si="3"/>
        <v/>
      </c>
      <c r="R48" s="282" t="str">
        <f t="shared" si="4"/>
        <v/>
      </c>
      <c r="S48" s="282" t="str">
        <f t="shared" si="5"/>
        <v/>
      </c>
      <c r="T48" s="274"/>
      <c r="U48" s="283">
        <f>IF(E48="",0,(VLOOKUP(C48,RebateTable,2,FALSE)*E48)*'Customer Inputs'!AF$9)</f>
        <v>0</v>
      </c>
      <c r="V48" s="284">
        <f t="shared" si="6"/>
        <v>0</v>
      </c>
      <c r="W48" s="285" t="str">
        <f t="shared" si="7"/>
        <v/>
      </c>
      <c r="X48" s="283">
        <f t="shared" si="8"/>
        <v>0</v>
      </c>
      <c r="Y48" s="286" t="str">
        <f t="shared" si="9"/>
        <v/>
      </c>
      <c r="Z48" s="287">
        <f t="shared" si="10"/>
        <v>0</v>
      </c>
      <c r="AA48" s="286" t="str">
        <f>IF(C48="","",(('ADMIN REF'!D47*G48)-('ADMIN REF'!C47*E48))/('ADMIN REF'!D47*G48))</f>
        <v/>
      </c>
      <c r="AB48" s="274"/>
      <c r="AC48" s="277" t="str">
        <f>IF(OR(C48="",Calculations!U48="PASS"),"",IF(Calculations!AW48="Ineligible","Ineligible",IF(Calculations!AW48="Incomplete","Incomplete",IF(Calculations!U48="Fail Refrigerated","Proposed Linear Feet Do Not Match Existing",IF(Calculations!U48="Fail Wattage","Proposed Wattage Exceeds Existing",IF(Calculations!U48="Fail Quantity","Proposed Quantity Does Not Match Existing",""))))))</f>
        <v/>
      </c>
      <c r="AD48" s="288"/>
      <c r="AE48" s="289"/>
      <c r="AF48" s="289"/>
      <c r="AH48" s="290" t="str">
        <f t="shared" si="11"/>
        <v/>
      </c>
    </row>
    <row r="49" spans="1:34" x14ac:dyDescent="0.25">
      <c r="A49" s="209"/>
      <c r="B49" s="276">
        <v>44</v>
      </c>
      <c r="C49" s="277" t="str">
        <f>IF('Customer Inputs'!C59="","",'Customer Inputs'!$C59)</f>
        <v/>
      </c>
      <c r="D49" s="277" t="str">
        <f>IF('Customer Inputs'!E59="","",'Customer Inputs'!$E59)</f>
        <v/>
      </c>
      <c r="E49" s="278" t="str">
        <f>IF('Customer Inputs'!K59="","",'Customer Inputs'!$K59)</f>
        <v/>
      </c>
      <c r="F49" s="278" t="str">
        <f>IF('Customer Inputs'!L59="","",'Customer Inputs'!$L59)</f>
        <v/>
      </c>
      <c r="G49" s="278" t="str">
        <f>IF('Customer Inputs'!AA59="","",'Customer Inputs'!$AA59)</f>
        <v/>
      </c>
      <c r="H49" s="274"/>
      <c r="I49" s="279" t="str">
        <f>IF(C49="","",ROUND('ADMIN REF'!I48/E49,4))</f>
        <v/>
      </c>
      <c r="J49" s="279" t="str">
        <f>IF(OR(D49="",F49=""),"",ROUND('ADMIN REF'!J48/F49,4))</f>
        <v/>
      </c>
      <c r="K49" s="280" t="str">
        <f t="shared" si="0"/>
        <v/>
      </c>
      <c r="L49" s="280" t="str">
        <f t="shared" si="1"/>
        <v/>
      </c>
      <c r="M49" s="274"/>
      <c r="N49" s="281" t="str">
        <f>IF(E49="","",ROUND('ADMIN REF'!L48/E49,2))</f>
        <v/>
      </c>
      <c r="O49" s="281" t="str">
        <f>IF(OR(D49="",F49=""),"",ROUND('ADMIN REF'!M48/F49,1))</f>
        <v/>
      </c>
      <c r="P49" s="282" t="str">
        <f t="shared" si="2"/>
        <v/>
      </c>
      <c r="Q49" s="282" t="str">
        <f t="shared" si="3"/>
        <v/>
      </c>
      <c r="R49" s="282" t="str">
        <f t="shared" si="4"/>
        <v/>
      </c>
      <c r="S49" s="282" t="str">
        <f t="shared" si="5"/>
        <v/>
      </c>
      <c r="T49" s="274"/>
      <c r="U49" s="283">
        <f>IF(E49="",0,(VLOOKUP(C49,RebateTable,2,FALSE)*E49)*'Customer Inputs'!AF$9)</f>
        <v>0</v>
      </c>
      <c r="V49" s="284">
        <f t="shared" si="6"/>
        <v>0</v>
      </c>
      <c r="W49" s="285" t="str">
        <f t="shared" si="7"/>
        <v/>
      </c>
      <c r="X49" s="283">
        <f t="shared" si="8"/>
        <v>0</v>
      </c>
      <c r="Y49" s="286" t="str">
        <f t="shared" si="9"/>
        <v/>
      </c>
      <c r="Z49" s="287">
        <f t="shared" si="10"/>
        <v>0</v>
      </c>
      <c r="AA49" s="286" t="str">
        <f>IF(C49="","",(('ADMIN REF'!D48*G49)-('ADMIN REF'!C48*E49))/('ADMIN REF'!D48*G49))</f>
        <v/>
      </c>
      <c r="AB49" s="274"/>
      <c r="AC49" s="277" t="str">
        <f>IF(OR(C49="",Calculations!U49="PASS"),"",IF(Calculations!AW49="Ineligible","Ineligible",IF(Calculations!AW49="Incomplete","Incomplete",IF(Calculations!U49="Fail Refrigerated","Proposed Linear Feet Do Not Match Existing",IF(Calculations!U49="Fail Wattage","Proposed Wattage Exceeds Existing",IF(Calculations!U49="Fail Quantity","Proposed Quantity Does Not Match Existing",""))))))</f>
        <v/>
      </c>
      <c r="AD49" s="288"/>
      <c r="AE49" s="289"/>
      <c r="AF49" s="289"/>
      <c r="AH49" s="290" t="str">
        <f t="shared" si="11"/>
        <v/>
      </c>
    </row>
    <row r="50" spans="1:34" x14ac:dyDescent="0.25">
      <c r="A50" s="209"/>
      <c r="B50" s="276">
        <v>45</v>
      </c>
      <c r="C50" s="277" t="str">
        <f>IF('Customer Inputs'!C60="","",'Customer Inputs'!$C60)</f>
        <v/>
      </c>
      <c r="D50" s="277" t="str">
        <f>IF('Customer Inputs'!E60="","",'Customer Inputs'!$E60)</f>
        <v/>
      </c>
      <c r="E50" s="278" t="str">
        <f>IF('Customer Inputs'!K60="","",'Customer Inputs'!$K60)</f>
        <v/>
      </c>
      <c r="F50" s="278" t="str">
        <f>IF('Customer Inputs'!L60="","",'Customer Inputs'!$L60)</f>
        <v/>
      </c>
      <c r="G50" s="278" t="str">
        <f>IF('Customer Inputs'!AA60="","",'Customer Inputs'!$AA60)</f>
        <v/>
      </c>
      <c r="H50" s="274"/>
      <c r="I50" s="279" t="str">
        <f>IF(C50="","",ROUND('ADMIN REF'!I49/E50,4))</f>
        <v/>
      </c>
      <c r="J50" s="279" t="str">
        <f>IF(OR(D50="",F50=""),"",ROUND('ADMIN REF'!J49/F50,4))</f>
        <v/>
      </c>
      <c r="K50" s="280" t="str">
        <f t="shared" si="0"/>
        <v/>
      </c>
      <c r="L50" s="280" t="str">
        <f t="shared" si="1"/>
        <v/>
      </c>
      <c r="M50" s="274"/>
      <c r="N50" s="281" t="str">
        <f>IF(E50="","",ROUND('ADMIN REF'!L49/E50,2))</f>
        <v/>
      </c>
      <c r="O50" s="281" t="str">
        <f>IF(OR(D50="",F50=""),"",ROUND('ADMIN REF'!M49/F50,1))</f>
        <v/>
      </c>
      <c r="P50" s="282" t="str">
        <f t="shared" si="2"/>
        <v/>
      </c>
      <c r="Q50" s="282" t="str">
        <f t="shared" si="3"/>
        <v/>
      </c>
      <c r="R50" s="282" t="str">
        <f t="shared" si="4"/>
        <v/>
      </c>
      <c r="S50" s="282" t="str">
        <f t="shared" si="5"/>
        <v/>
      </c>
      <c r="T50" s="274"/>
      <c r="U50" s="283">
        <f>IF(E50="",0,(VLOOKUP(C50,RebateTable,2,FALSE)*E50)*'Customer Inputs'!AF$9)</f>
        <v>0</v>
      </c>
      <c r="V50" s="284">
        <f t="shared" si="6"/>
        <v>0</v>
      </c>
      <c r="W50" s="285" t="str">
        <f t="shared" si="7"/>
        <v/>
      </c>
      <c r="X50" s="283">
        <f t="shared" si="8"/>
        <v>0</v>
      </c>
      <c r="Y50" s="286" t="str">
        <f t="shared" si="9"/>
        <v/>
      </c>
      <c r="Z50" s="287">
        <f t="shared" si="10"/>
        <v>0</v>
      </c>
      <c r="AA50" s="286" t="str">
        <f>IF(C50="","",(('ADMIN REF'!D49*G50)-('ADMIN REF'!C49*E50))/('ADMIN REF'!D49*G50))</f>
        <v/>
      </c>
      <c r="AB50" s="274"/>
      <c r="AC50" s="277" t="str">
        <f>IF(OR(C50="",Calculations!U50="PASS"),"",IF(Calculations!AW50="Ineligible","Ineligible",IF(Calculations!AW50="Incomplete","Incomplete",IF(Calculations!U50="Fail Refrigerated","Proposed Linear Feet Do Not Match Existing",IF(Calculations!U50="Fail Wattage","Proposed Wattage Exceeds Existing",IF(Calculations!U50="Fail Quantity","Proposed Quantity Does Not Match Existing",""))))))</f>
        <v/>
      </c>
      <c r="AD50" s="288"/>
      <c r="AE50" s="289"/>
      <c r="AF50" s="289"/>
      <c r="AH50" s="290" t="str">
        <f t="shared" si="11"/>
        <v/>
      </c>
    </row>
    <row r="51" spans="1:34" x14ac:dyDescent="0.25">
      <c r="A51" s="209"/>
      <c r="B51" s="276">
        <v>46</v>
      </c>
      <c r="C51" s="277" t="str">
        <f>IF('Customer Inputs'!C61="","",'Customer Inputs'!$C61)</f>
        <v/>
      </c>
      <c r="D51" s="277" t="str">
        <f>IF('Customer Inputs'!E61="","",'Customer Inputs'!$E61)</f>
        <v/>
      </c>
      <c r="E51" s="278" t="str">
        <f>IF('Customer Inputs'!K61="","",'Customer Inputs'!$K61)</f>
        <v/>
      </c>
      <c r="F51" s="278" t="str">
        <f>IF('Customer Inputs'!L61="","",'Customer Inputs'!$L61)</f>
        <v/>
      </c>
      <c r="G51" s="278" t="str">
        <f>IF('Customer Inputs'!AA61="","",'Customer Inputs'!$AA61)</f>
        <v/>
      </c>
      <c r="H51" s="274"/>
      <c r="I51" s="279" t="str">
        <f>IF(C51="","",ROUND('ADMIN REF'!I50/E51,4))</f>
        <v/>
      </c>
      <c r="J51" s="279" t="str">
        <f>IF(OR(D51="",F51=""),"",ROUND('ADMIN REF'!J50/F51,4))</f>
        <v/>
      </c>
      <c r="K51" s="280" t="str">
        <f t="shared" si="0"/>
        <v/>
      </c>
      <c r="L51" s="280" t="str">
        <f t="shared" si="1"/>
        <v/>
      </c>
      <c r="M51" s="274"/>
      <c r="N51" s="281" t="str">
        <f>IF(E51="","",ROUND('ADMIN REF'!L50/E51,2))</f>
        <v/>
      </c>
      <c r="O51" s="281" t="str">
        <f>IF(OR(D51="",F51=""),"",ROUND('ADMIN REF'!M50/F51,1))</f>
        <v/>
      </c>
      <c r="P51" s="282" t="str">
        <f t="shared" si="2"/>
        <v/>
      </c>
      <c r="Q51" s="282" t="str">
        <f t="shared" si="3"/>
        <v/>
      </c>
      <c r="R51" s="282" t="str">
        <f t="shared" si="4"/>
        <v/>
      </c>
      <c r="S51" s="282" t="str">
        <f t="shared" si="5"/>
        <v/>
      </c>
      <c r="T51" s="274"/>
      <c r="U51" s="283">
        <f>IF(E51="",0,(VLOOKUP(C51,RebateTable,2,FALSE)*E51)*'Customer Inputs'!AF$9)</f>
        <v>0</v>
      </c>
      <c r="V51" s="284">
        <f t="shared" si="6"/>
        <v>0</v>
      </c>
      <c r="W51" s="285" t="str">
        <f t="shared" si="7"/>
        <v/>
      </c>
      <c r="X51" s="283">
        <f t="shared" si="8"/>
        <v>0</v>
      </c>
      <c r="Y51" s="286" t="str">
        <f t="shared" si="9"/>
        <v/>
      </c>
      <c r="Z51" s="287">
        <f t="shared" si="10"/>
        <v>0</v>
      </c>
      <c r="AA51" s="286" t="str">
        <f>IF(C51="","",(('ADMIN REF'!D50*G51)-('ADMIN REF'!C50*E51))/('ADMIN REF'!D50*G51))</f>
        <v/>
      </c>
      <c r="AB51" s="274"/>
      <c r="AC51" s="277" t="str">
        <f>IF(OR(C51="",Calculations!U51="PASS"),"",IF(Calculations!AW51="Ineligible","Ineligible",IF(Calculations!AW51="Incomplete","Incomplete",IF(Calculations!U51="Fail Refrigerated","Proposed Linear Feet Do Not Match Existing",IF(Calculations!U51="Fail Wattage","Proposed Wattage Exceeds Existing",IF(Calculations!U51="Fail Quantity","Proposed Quantity Does Not Match Existing",""))))))</f>
        <v/>
      </c>
      <c r="AD51" s="288"/>
      <c r="AE51" s="289"/>
      <c r="AF51" s="289"/>
      <c r="AH51" s="290" t="str">
        <f t="shared" si="11"/>
        <v/>
      </c>
    </row>
    <row r="52" spans="1:34" x14ac:dyDescent="0.25">
      <c r="A52" s="209"/>
      <c r="B52" s="276">
        <v>47</v>
      </c>
      <c r="C52" s="277" t="str">
        <f>IF('Customer Inputs'!C62="","",'Customer Inputs'!$C62)</f>
        <v/>
      </c>
      <c r="D52" s="277" t="str">
        <f>IF('Customer Inputs'!E62="","",'Customer Inputs'!$E62)</f>
        <v/>
      </c>
      <c r="E52" s="278" t="str">
        <f>IF('Customer Inputs'!K62="","",'Customer Inputs'!$K62)</f>
        <v/>
      </c>
      <c r="F52" s="278" t="str">
        <f>IF('Customer Inputs'!L62="","",'Customer Inputs'!$L62)</f>
        <v/>
      </c>
      <c r="G52" s="278" t="str">
        <f>IF('Customer Inputs'!AA62="","",'Customer Inputs'!$AA62)</f>
        <v/>
      </c>
      <c r="H52" s="274"/>
      <c r="I52" s="279" t="str">
        <f>IF(C52="","",ROUND('ADMIN REF'!I51/E52,4))</f>
        <v/>
      </c>
      <c r="J52" s="279" t="str">
        <f>IF(OR(D52="",F52=""),"",ROUND('ADMIN REF'!J51/F52,4))</f>
        <v/>
      </c>
      <c r="K52" s="280" t="str">
        <f t="shared" si="0"/>
        <v/>
      </c>
      <c r="L52" s="280" t="str">
        <f t="shared" si="1"/>
        <v/>
      </c>
      <c r="M52" s="274"/>
      <c r="N52" s="281" t="str">
        <f>IF(E52="","",ROUND('ADMIN REF'!L51/E52,2))</f>
        <v/>
      </c>
      <c r="O52" s="281" t="str">
        <f>IF(OR(D52="",F52=""),"",ROUND('ADMIN REF'!M51/F52,1))</f>
        <v/>
      </c>
      <c r="P52" s="282" t="str">
        <f t="shared" si="2"/>
        <v/>
      </c>
      <c r="Q52" s="282" t="str">
        <f t="shared" si="3"/>
        <v/>
      </c>
      <c r="R52" s="282" t="str">
        <f t="shared" si="4"/>
        <v/>
      </c>
      <c r="S52" s="282" t="str">
        <f t="shared" si="5"/>
        <v/>
      </c>
      <c r="T52" s="274"/>
      <c r="U52" s="283">
        <f>IF(E52="",0,(VLOOKUP(C52,RebateTable,2,FALSE)*E52)*'Customer Inputs'!AF$9)</f>
        <v>0</v>
      </c>
      <c r="V52" s="284">
        <f t="shared" si="6"/>
        <v>0</v>
      </c>
      <c r="W52" s="285" t="str">
        <f t="shared" si="7"/>
        <v/>
      </c>
      <c r="X52" s="283">
        <f t="shared" si="8"/>
        <v>0</v>
      </c>
      <c r="Y52" s="286" t="str">
        <f t="shared" si="9"/>
        <v/>
      </c>
      <c r="Z52" s="287">
        <f t="shared" si="10"/>
        <v>0</v>
      </c>
      <c r="AA52" s="286" t="str">
        <f>IF(C52="","",(('ADMIN REF'!D51*G52)-('ADMIN REF'!C51*E52))/('ADMIN REF'!D51*G52))</f>
        <v/>
      </c>
      <c r="AB52" s="274"/>
      <c r="AC52" s="277" t="str">
        <f>IF(OR(C52="",Calculations!U52="PASS"),"",IF(Calculations!AW52="Ineligible","Ineligible",IF(Calculations!AW52="Incomplete","Incomplete",IF(Calculations!U52="Fail Refrigerated","Proposed Linear Feet Do Not Match Existing",IF(Calculations!U52="Fail Wattage","Proposed Wattage Exceeds Existing",IF(Calculations!U52="Fail Quantity","Proposed Quantity Does Not Match Existing",""))))))</f>
        <v/>
      </c>
      <c r="AD52" s="288"/>
      <c r="AE52" s="289"/>
      <c r="AF52" s="289"/>
      <c r="AH52" s="290" t="str">
        <f t="shared" si="11"/>
        <v/>
      </c>
    </row>
    <row r="53" spans="1:34" x14ac:dyDescent="0.25">
      <c r="A53" s="209"/>
      <c r="B53" s="276">
        <v>48</v>
      </c>
      <c r="C53" s="277" t="str">
        <f>IF('Customer Inputs'!C63="","",'Customer Inputs'!$C63)</f>
        <v/>
      </c>
      <c r="D53" s="277" t="str">
        <f>IF('Customer Inputs'!E63="","",'Customer Inputs'!$E63)</f>
        <v/>
      </c>
      <c r="E53" s="278" t="str">
        <f>IF('Customer Inputs'!K63="","",'Customer Inputs'!$K63)</f>
        <v/>
      </c>
      <c r="F53" s="278" t="str">
        <f>IF('Customer Inputs'!L63="","",'Customer Inputs'!$L63)</f>
        <v/>
      </c>
      <c r="G53" s="278" t="str">
        <f>IF('Customer Inputs'!AA63="","",'Customer Inputs'!$AA63)</f>
        <v/>
      </c>
      <c r="H53" s="274"/>
      <c r="I53" s="279" t="str">
        <f>IF(C53="","",ROUND('ADMIN REF'!I52/E53,4))</f>
        <v/>
      </c>
      <c r="J53" s="279" t="str">
        <f>IF(OR(D53="",F53=""),"",ROUND('ADMIN REF'!J52/F53,4))</f>
        <v/>
      </c>
      <c r="K53" s="280" t="str">
        <f t="shared" si="0"/>
        <v/>
      </c>
      <c r="L53" s="280" t="str">
        <f t="shared" si="1"/>
        <v/>
      </c>
      <c r="M53" s="274"/>
      <c r="N53" s="281" t="str">
        <f>IF(E53="","",ROUND('ADMIN REF'!L52/E53,2))</f>
        <v/>
      </c>
      <c r="O53" s="281" t="str">
        <f>IF(OR(D53="",F53=""),"",ROUND('ADMIN REF'!M52/F53,1))</f>
        <v/>
      </c>
      <c r="P53" s="282" t="str">
        <f t="shared" si="2"/>
        <v/>
      </c>
      <c r="Q53" s="282" t="str">
        <f t="shared" si="3"/>
        <v/>
      </c>
      <c r="R53" s="282" t="str">
        <f t="shared" si="4"/>
        <v/>
      </c>
      <c r="S53" s="282" t="str">
        <f t="shared" si="5"/>
        <v/>
      </c>
      <c r="T53" s="274"/>
      <c r="U53" s="283">
        <f>IF(E53="",0,(VLOOKUP(C53,RebateTable,2,FALSE)*E53)*'Customer Inputs'!AF$9)</f>
        <v>0</v>
      </c>
      <c r="V53" s="284">
        <f t="shared" si="6"/>
        <v>0</v>
      </c>
      <c r="W53" s="285" t="str">
        <f t="shared" si="7"/>
        <v/>
      </c>
      <c r="X53" s="283">
        <f t="shared" si="8"/>
        <v>0</v>
      </c>
      <c r="Y53" s="286" t="str">
        <f t="shared" si="9"/>
        <v/>
      </c>
      <c r="Z53" s="287">
        <f t="shared" si="10"/>
        <v>0</v>
      </c>
      <c r="AA53" s="286" t="str">
        <f>IF(C53="","",(('ADMIN REF'!D52*G53)-('ADMIN REF'!C52*E53))/('ADMIN REF'!D52*G53))</f>
        <v/>
      </c>
      <c r="AB53" s="274"/>
      <c r="AC53" s="277" t="str">
        <f>IF(OR(C53="",Calculations!U53="PASS"),"",IF(Calculations!AW53="Ineligible","Ineligible",IF(Calculations!AW53="Incomplete","Incomplete",IF(Calculations!U53="Fail Refrigerated","Proposed Linear Feet Do Not Match Existing",IF(Calculations!U53="Fail Wattage","Proposed Wattage Exceeds Existing",IF(Calculations!U53="Fail Quantity","Proposed Quantity Does Not Match Existing",""))))))</f>
        <v/>
      </c>
      <c r="AD53" s="288"/>
      <c r="AE53" s="289"/>
      <c r="AF53" s="289"/>
      <c r="AH53" s="290" t="str">
        <f t="shared" si="11"/>
        <v/>
      </c>
    </row>
    <row r="54" spans="1:34" x14ac:dyDescent="0.25">
      <c r="A54" s="209"/>
      <c r="B54" s="276">
        <v>49</v>
      </c>
      <c r="C54" s="277" t="str">
        <f>IF('Customer Inputs'!C64="","",'Customer Inputs'!$C64)</f>
        <v/>
      </c>
      <c r="D54" s="277" t="str">
        <f>IF('Customer Inputs'!E64="","",'Customer Inputs'!$E64)</f>
        <v/>
      </c>
      <c r="E54" s="278" t="str">
        <f>IF('Customer Inputs'!K64="","",'Customer Inputs'!$K64)</f>
        <v/>
      </c>
      <c r="F54" s="278" t="str">
        <f>IF('Customer Inputs'!L64="","",'Customer Inputs'!$L64)</f>
        <v/>
      </c>
      <c r="G54" s="278" t="str">
        <f>IF('Customer Inputs'!AA64="","",'Customer Inputs'!$AA64)</f>
        <v/>
      </c>
      <c r="H54" s="274"/>
      <c r="I54" s="279" t="str">
        <f>IF(C54="","",ROUND('ADMIN REF'!I53/E54,4))</f>
        <v/>
      </c>
      <c r="J54" s="279" t="str">
        <f>IF(OR(D54="",F54=""),"",ROUND('ADMIN REF'!J53/F54,4))</f>
        <v/>
      </c>
      <c r="K54" s="280" t="str">
        <f t="shared" si="0"/>
        <v/>
      </c>
      <c r="L54" s="280" t="str">
        <f t="shared" si="1"/>
        <v/>
      </c>
      <c r="M54" s="274"/>
      <c r="N54" s="281" t="str">
        <f>IF(E54="","",ROUND('ADMIN REF'!L53/E54,2))</f>
        <v/>
      </c>
      <c r="O54" s="281" t="str">
        <f>IF(OR(D54="",F54=""),"",ROUND('ADMIN REF'!M53/F54,1))</f>
        <v/>
      </c>
      <c r="P54" s="282" t="str">
        <f t="shared" si="2"/>
        <v/>
      </c>
      <c r="Q54" s="282" t="str">
        <f t="shared" si="3"/>
        <v/>
      </c>
      <c r="R54" s="282" t="str">
        <f t="shared" si="4"/>
        <v/>
      </c>
      <c r="S54" s="282" t="str">
        <f t="shared" si="5"/>
        <v/>
      </c>
      <c r="T54" s="274"/>
      <c r="U54" s="283">
        <f>IF(E54="",0,(VLOOKUP(C54,RebateTable,2,FALSE)*E54)*'Customer Inputs'!AF$9)</f>
        <v>0</v>
      </c>
      <c r="V54" s="284">
        <f t="shared" si="6"/>
        <v>0</v>
      </c>
      <c r="W54" s="285" t="str">
        <f t="shared" si="7"/>
        <v/>
      </c>
      <c r="X54" s="283">
        <f t="shared" si="8"/>
        <v>0</v>
      </c>
      <c r="Y54" s="286" t="str">
        <f t="shared" si="9"/>
        <v/>
      </c>
      <c r="Z54" s="287">
        <f t="shared" si="10"/>
        <v>0</v>
      </c>
      <c r="AA54" s="286" t="str">
        <f>IF(C54="","",(('ADMIN REF'!D53*G54)-('ADMIN REF'!C53*E54))/('ADMIN REF'!D53*G54))</f>
        <v/>
      </c>
      <c r="AB54" s="274"/>
      <c r="AC54" s="277" t="str">
        <f>IF(OR(C54="",Calculations!U54="PASS"),"",IF(Calculations!AW54="Ineligible","Ineligible",IF(Calculations!AW54="Incomplete","Incomplete",IF(Calculations!U54="Fail Refrigerated","Proposed Linear Feet Do Not Match Existing",IF(Calculations!U54="Fail Wattage","Proposed Wattage Exceeds Existing",IF(Calculations!U54="Fail Quantity","Proposed Quantity Does Not Match Existing",""))))))</f>
        <v/>
      </c>
      <c r="AD54" s="288"/>
      <c r="AE54" s="289"/>
      <c r="AF54" s="289"/>
      <c r="AH54" s="290" t="str">
        <f t="shared" si="11"/>
        <v/>
      </c>
    </row>
    <row r="55" spans="1:34" x14ac:dyDescent="0.25">
      <c r="A55" s="209"/>
      <c r="B55" s="276">
        <v>50</v>
      </c>
      <c r="C55" s="277" t="str">
        <f>IF('Customer Inputs'!C65="","",'Customer Inputs'!$C65)</f>
        <v/>
      </c>
      <c r="D55" s="277" t="str">
        <f>IF('Customer Inputs'!E65="","",'Customer Inputs'!$E65)</f>
        <v/>
      </c>
      <c r="E55" s="278" t="str">
        <f>IF('Customer Inputs'!K65="","",'Customer Inputs'!$K65)</f>
        <v/>
      </c>
      <c r="F55" s="278" t="str">
        <f>IF('Customer Inputs'!L65="","",'Customer Inputs'!$L65)</f>
        <v/>
      </c>
      <c r="G55" s="278" t="str">
        <f>IF('Customer Inputs'!AA65="","",'Customer Inputs'!$AA65)</f>
        <v/>
      </c>
      <c r="H55" s="274"/>
      <c r="I55" s="279" t="str">
        <f>IF(C55="","",ROUND('ADMIN REF'!I54/E55,4))</f>
        <v/>
      </c>
      <c r="J55" s="279" t="str">
        <f>IF(OR(D55="",F55=""),"",ROUND('ADMIN REF'!J54/F55,4))</f>
        <v/>
      </c>
      <c r="K55" s="280" t="str">
        <f t="shared" si="0"/>
        <v/>
      </c>
      <c r="L55" s="280" t="str">
        <f t="shared" si="1"/>
        <v/>
      </c>
      <c r="M55" s="274"/>
      <c r="N55" s="281" t="str">
        <f>IF(E55="","",ROUND('ADMIN REF'!L54/E55,2))</f>
        <v/>
      </c>
      <c r="O55" s="281" t="str">
        <f>IF(OR(D55="",F55=""),"",ROUND('ADMIN REF'!M54/F55,1))</f>
        <v/>
      </c>
      <c r="P55" s="282" t="str">
        <f t="shared" si="2"/>
        <v/>
      </c>
      <c r="Q55" s="282" t="str">
        <f t="shared" si="3"/>
        <v/>
      </c>
      <c r="R55" s="282" t="str">
        <f t="shared" si="4"/>
        <v/>
      </c>
      <c r="S55" s="282" t="str">
        <f t="shared" si="5"/>
        <v/>
      </c>
      <c r="T55" s="274"/>
      <c r="U55" s="283">
        <f>IF(E55="",0,(VLOOKUP(C55,RebateTable,2,FALSE)*E55)*'Customer Inputs'!AF$9)</f>
        <v>0</v>
      </c>
      <c r="V55" s="284">
        <f t="shared" si="6"/>
        <v>0</v>
      </c>
      <c r="W55" s="285" t="str">
        <f t="shared" si="7"/>
        <v/>
      </c>
      <c r="X55" s="283">
        <f t="shared" si="8"/>
        <v>0</v>
      </c>
      <c r="Y55" s="286" t="str">
        <f t="shared" si="9"/>
        <v/>
      </c>
      <c r="Z55" s="287">
        <f t="shared" si="10"/>
        <v>0</v>
      </c>
      <c r="AA55" s="286" t="str">
        <f>IF(C55="","",(('ADMIN REF'!D54*G55)-('ADMIN REF'!C54*E55))/('ADMIN REF'!D54*G55))</f>
        <v/>
      </c>
      <c r="AB55" s="274"/>
      <c r="AC55" s="277" t="str">
        <f>IF(OR(C55="",Calculations!U55="PASS"),"",IF(Calculations!AW55="Ineligible","Ineligible",IF(Calculations!AW55="Incomplete","Incomplete",IF(Calculations!U55="Fail Refrigerated","Proposed Linear Feet Do Not Match Existing",IF(Calculations!U55="Fail Wattage","Proposed Wattage Exceeds Existing",IF(Calculations!U55="Fail Quantity","Proposed Quantity Does Not Match Existing",""))))))</f>
        <v/>
      </c>
      <c r="AD55" s="288"/>
      <c r="AE55" s="289"/>
      <c r="AF55" s="289"/>
      <c r="AH55" s="290" t="str">
        <f t="shared" si="11"/>
        <v/>
      </c>
    </row>
    <row r="56" spans="1:34" x14ac:dyDescent="0.25">
      <c r="A56" s="209"/>
      <c r="B56" s="276">
        <v>51</v>
      </c>
      <c r="C56" s="277" t="str">
        <f>IF('Customer Inputs'!C66="","",'Customer Inputs'!$C66)</f>
        <v/>
      </c>
      <c r="D56" s="277" t="str">
        <f>IF('Customer Inputs'!E66="","",'Customer Inputs'!$E66)</f>
        <v/>
      </c>
      <c r="E56" s="278" t="str">
        <f>IF('Customer Inputs'!K66="","",'Customer Inputs'!$K66)</f>
        <v/>
      </c>
      <c r="F56" s="278" t="str">
        <f>IF('Customer Inputs'!L66="","",'Customer Inputs'!$L66)</f>
        <v/>
      </c>
      <c r="G56" s="278" t="str">
        <f>IF('Customer Inputs'!AA66="","",'Customer Inputs'!$AA66)</f>
        <v/>
      </c>
      <c r="H56" s="274"/>
      <c r="I56" s="279" t="str">
        <f>IF(C56="","",ROUND('ADMIN REF'!I55/E56,4))</f>
        <v/>
      </c>
      <c r="J56" s="279" t="str">
        <f>IF(OR(D56="",F56=""),"",ROUND('ADMIN REF'!J55/F56,4))</f>
        <v/>
      </c>
      <c r="K56" s="280" t="str">
        <f t="shared" si="0"/>
        <v/>
      </c>
      <c r="L56" s="280" t="str">
        <f t="shared" si="1"/>
        <v/>
      </c>
      <c r="M56" s="274"/>
      <c r="N56" s="281" t="str">
        <f>IF(E56="","",ROUND('ADMIN REF'!L55/E56,2))</f>
        <v/>
      </c>
      <c r="O56" s="281" t="str">
        <f>IF(OR(D56="",F56=""),"",ROUND('ADMIN REF'!M55/F56,1))</f>
        <v/>
      </c>
      <c r="P56" s="282" t="str">
        <f t="shared" si="2"/>
        <v/>
      </c>
      <c r="Q56" s="282" t="str">
        <f t="shared" si="3"/>
        <v/>
      </c>
      <c r="R56" s="282" t="str">
        <f t="shared" si="4"/>
        <v/>
      </c>
      <c r="S56" s="282" t="str">
        <f t="shared" si="5"/>
        <v/>
      </c>
      <c r="T56" s="274"/>
      <c r="U56" s="283">
        <f>IF(E56="",0,(VLOOKUP(C56,RebateTable,2,FALSE)*E56)*'Customer Inputs'!AF$9)</f>
        <v>0</v>
      </c>
      <c r="V56" s="284">
        <f t="shared" si="6"/>
        <v>0</v>
      </c>
      <c r="W56" s="285" t="str">
        <f t="shared" si="7"/>
        <v/>
      </c>
      <c r="X56" s="283">
        <f t="shared" si="8"/>
        <v>0</v>
      </c>
      <c r="Y56" s="286" t="str">
        <f t="shared" si="9"/>
        <v/>
      </c>
      <c r="Z56" s="287">
        <f t="shared" si="10"/>
        <v>0</v>
      </c>
      <c r="AA56" s="286" t="str">
        <f>IF(C56="","",(('ADMIN REF'!D55*G56)-('ADMIN REF'!C55*E56))/('ADMIN REF'!D55*G56))</f>
        <v/>
      </c>
      <c r="AB56" s="274"/>
      <c r="AC56" s="277" t="str">
        <f>IF(OR(C56="",Calculations!U56="PASS"),"",IF(Calculations!AW56="Ineligible","Ineligible",IF(Calculations!AW56="Incomplete","Incomplete",IF(Calculations!U56="Fail Refrigerated","Proposed Linear Feet Do Not Match Existing",IF(Calculations!U56="Fail Wattage","Proposed Wattage Exceeds Existing",IF(Calculations!U56="Fail Quantity","Proposed Quantity Does Not Match Existing",""))))))</f>
        <v/>
      </c>
      <c r="AD56" s="288"/>
      <c r="AE56" s="289"/>
      <c r="AF56" s="289"/>
      <c r="AH56" s="290" t="str">
        <f t="shared" si="11"/>
        <v/>
      </c>
    </row>
    <row r="57" spans="1:34" x14ac:dyDescent="0.25">
      <c r="A57" s="209"/>
      <c r="B57" s="276">
        <v>52</v>
      </c>
      <c r="C57" s="277" t="str">
        <f>IF('Customer Inputs'!C67="","",'Customer Inputs'!$C67)</f>
        <v/>
      </c>
      <c r="D57" s="277" t="str">
        <f>IF('Customer Inputs'!E67="","",'Customer Inputs'!$E67)</f>
        <v/>
      </c>
      <c r="E57" s="278" t="str">
        <f>IF('Customer Inputs'!K67="","",'Customer Inputs'!$K67)</f>
        <v/>
      </c>
      <c r="F57" s="278" t="str">
        <f>IF('Customer Inputs'!L67="","",'Customer Inputs'!$L67)</f>
        <v/>
      </c>
      <c r="G57" s="278" t="str">
        <f>IF('Customer Inputs'!AA67="","",'Customer Inputs'!$AA67)</f>
        <v/>
      </c>
      <c r="H57" s="274"/>
      <c r="I57" s="279" t="str">
        <f>IF(C57="","",ROUND('ADMIN REF'!I56/E57,4))</f>
        <v/>
      </c>
      <c r="J57" s="279" t="str">
        <f>IF(OR(D57="",F57=""),"",ROUND('ADMIN REF'!J56/F57,4))</f>
        <v/>
      </c>
      <c r="K57" s="280" t="str">
        <f t="shared" si="0"/>
        <v/>
      </c>
      <c r="L57" s="280" t="str">
        <f t="shared" si="1"/>
        <v/>
      </c>
      <c r="M57" s="274"/>
      <c r="N57" s="281" t="str">
        <f>IF(E57="","",ROUND('ADMIN REF'!L56/E57,2))</f>
        <v/>
      </c>
      <c r="O57" s="281" t="str">
        <f>IF(OR(D57="",F57=""),"",ROUND('ADMIN REF'!M56/F57,1))</f>
        <v/>
      </c>
      <c r="P57" s="282" t="str">
        <f t="shared" si="2"/>
        <v/>
      </c>
      <c r="Q57" s="282" t="str">
        <f t="shared" si="3"/>
        <v/>
      </c>
      <c r="R57" s="282" t="str">
        <f t="shared" si="4"/>
        <v/>
      </c>
      <c r="S57" s="282" t="str">
        <f t="shared" si="5"/>
        <v/>
      </c>
      <c r="T57" s="274"/>
      <c r="U57" s="283">
        <f>IF(E57="",0,(VLOOKUP(C57,RebateTable,2,FALSE)*E57)*'Customer Inputs'!AF$9)</f>
        <v>0</v>
      </c>
      <c r="V57" s="284">
        <f t="shared" si="6"/>
        <v>0</v>
      </c>
      <c r="W57" s="285" t="str">
        <f t="shared" si="7"/>
        <v/>
      </c>
      <c r="X57" s="283">
        <f t="shared" si="8"/>
        <v>0</v>
      </c>
      <c r="Y57" s="286" t="str">
        <f t="shared" si="9"/>
        <v/>
      </c>
      <c r="Z57" s="287">
        <f t="shared" si="10"/>
        <v>0</v>
      </c>
      <c r="AA57" s="286" t="str">
        <f>IF(C57="","",(('ADMIN REF'!D56*G57)-('ADMIN REF'!C56*E57))/('ADMIN REF'!D56*G57))</f>
        <v/>
      </c>
      <c r="AB57" s="274"/>
      <c r="AC57" s="277" t="str">
        <f>IF(OR(C57="",Calculations!U57="PASS"),"",IF(Calculations!AW57="Ineligible","Ineligible",IF(Calculations!AW57="Incomplete","Incomplete",IF(Calculations!U57="Fail Refrigerated","Proposed Linear Feet Do Not Match Existing",IF(Calculations!U57="Fail Wattage","Proposed Wattage Exceeds Existing",IF(Calculations!U57="Fail Quantity","Proposed Quantity Does Not Match Existing",""))))))</f>
        <v/>
      </c>
      <c r="AD57" s="288"/>
      <c r="AE57" s="289"/>
      <c r="AF57" s="289"/>
      <c r="AH57" s="290" t="str">
        <f t="shared" si="11"/>
        <v/>
      </c>
    </row>
    <row r="58" spans="1:34" x14ac:dyDescent="0.25">
      <c r="A58" s="209"/>
      <c r="B58" s="276">
        <v>53</v>
      </c>
      <c r="C58" s="277" t="str">
        <f>IF('Customer Inputs'!C68="","",'Customer Inputs'!$C68)</f>
        <v/>
      </c>
      <c r="D58" s="277" t="str">
        <f>IF('Customer Inputs'!E68="","",'Customer Inputs'!$E68)</f>
        <v/>
      </c>
      <c r="E58" s="278" t="str">
        <f>IF('Customer Inputs'!K68="","",'Customer Inputs'!$K68)</f>
        <v/>
      </c>
      <c r="F58" s="278" t="str">
        <f>IF('Customer Inputs'!L68="","",'Customer Inputs'!$L68)</f>
        <v/>
      </c>
      <c r="G58" s="278" t="str">
        <f>IF('Customer Inputs'!AA68="","",'Customer Inputs'!$AA68)</f>
        <v/>
      </c>
      <c r="H58" s="274"/>
      <c r="I58" s="279" t="str">
        <f>IF(C58="","",ROUND('ADMIN REF'!I57/E58,4))</f>
        <v/>
      </c>
      <c r="J58" s="279" t="str">
        <f>IF(OR(D58="",F58=""),"",ROUND('ADMIN REF'!J57/F58,4))</f>
        <v/>
      </c>
      <c r="K58" s="280" t="str">
        <f t="shared" si="0"/>
        <v/>
      </c>
      <c r="L58" s="280" t="str">
        <f t="shared" si="1"/>
        <v/>
      </c>
      <c r="M58" s="274"/>
      <c r="N58" s="281" t="str">
        <f>IF(E58="","",ROUND('ADMIN REF'!L57/E58,2))</f>
        <v/>
      </c>
      <c r="O58" s="281" t="str">
        <f>IF(OR(D58="",F58=""),"",ROUND('ADMIN REF'!M57/F58,1))</f>
        <v/>
      </c>
      <c r="P58" s="282" t="str">
        <f t="shared" si="2"/>
        <v/>
      </c>
      <c r="Q58" s="282" t="str">
        <f t="shared" si="3"/>
        <v/>
      </c>
      <c r="R58" s="282" t="str">
        <f t="shared" si="4"/>
        <v/>
      </c>
      <c r="S58" s="282" t="str">
        <f t="shared" si="5"/>
        <v/>
      </c>
      <c r="T58" s="274"/>
      <c r="U58" s="283">
        <f>IF(E58="",0,(VLOOKUP(C58,RebateTable,2,FALSE)*E58)*'Customer Inputs'!AF$9)</f>
        <v>0</v>
      </c>
      <c r="V58" s="284">
        <f t="shared" si="6"/>
        <v>0</v>
      </c>
      <c r="W58" s="285" t="str">
        <f t="shared" si="7"/>
        <v/>
      </c>
      <c r="X58" s="283">
        <f t="shared" si="8"/>
        <v>0</v>
      </c>
      <c r="Y58" s="286" t="str">
        <f t="shared" si="9"/>
        <v/>
      </c>
      <c r="Z58" s="287">
        <f t="shared" si="10"/>
        <v>0</v>
      </c>
      <c r="AA58" s="286" t="str">
        <f>IF(C58="","",(('ADMIN REF'!D57*G58)-('ADMIN REF'!C57*E58))/('ADMIN REF'!D57*G58))</f>
        <v/>
      </c>
      <c r="AB58" s="274"/>
      <c r="AC58" s="277" t="str">
        <f>IF(OR(C58="",Calculations!U58="PASS"),"",IF(Calculations!AW58="Ineligible","Ineligible",IF(Calculations!AW58="Incomplete","Incomplete",IF(Calculations!U58="Fail Refrigerated","Proposed Linear Feet Do Not Match Existing",IF(Calculations!U58="Fail Wattage","Proposed Wattage Exceeds Existing",IF(Calculations!U58="Fail Quantity","Proposed Quantity Does Not Match Existing",""))))))</f>
        <v/>
      </c>
      <c r="AD58" s="288"/>
      <c r="AE58" s="289"/>
      <c r="AF58" s="289"/>
      <c r="AH58" s="290" t="str">
        <f t="shared" si="11"/>
        <v/>
      </c>
    </row>
    <row r="59" spans="1:34" x14ac:dyDescent="0.25">
      <c r="A59" s="209"/>
      <c r="B59" s="276">
        <v>54</v>
      </c>
      <c r="C59" s="277" t="str">
        <f>IF('Customer Inputs'!C69="","",'Customer Inputs'!$C69)</f>
        <v/>
      </c>
      <c r="D59" s="277" t="str">
        <f>IF('Customer Inputs'!E69="","",'Customer Inputs'!$E69)</f>
        <v/>
      </c>
      <c r="E59" s="278" t="str">
        <f>IF('Customer Inputs'!K69="","",'Customer Inputs'!$K69)</f>
        <v/>
      </c>
      <c r="F59" s="278" t="str">
        <f>IF('Customer Inputs'!L69="","",'Customer Inputs'!$L69)</f>
        <v/>
      </c>
      <c r="G59" s="278" t="str">
        <f>IF('Customer Inputs'!AA69="","",'Customer Inputs'!$AA69)</f>
        <v/>
      </c>
      <c r="H59" s="274"/>
      <c r="I59" s="279" t="str">
        <f>IF(C59="","",ROUND('ADMIN REF'!I58/E59,4))</f>
        <v/>
      </c>
      <c r="J59" s="279" t="str">
        <f>IF(OR(D59="",F59=""),"",ROUND('ADMIN REF'!J58/F59,4))</f>
        <v/>
      </c>
      <c r="K59" s="280" t="str">
        <f t="shared" si="0"/>
        <v/>
      </c>
      <c r="L59" s="280" t="str">
        <f t="shared" si="1"/>
        <v/>
      </c>
      <c r="M59" s="274"/>
      <c r="N59" s="281" t="str">
        <f>IF(E59="","",ROUND('ADMIN REF'!L58/E59,2))</f>
        <v/>
      </c>
      <c r="O59" s="281" t="str">
        <f>IF(OR(D59="",F59=""),"",ROUND('ADMIN REF'!M58/F59,1))</f>
        <v/>
      </c>
      <c r="P59" s="282" t="str">
        <f t="shared" si="2"/>
        <v/>
      </c>
      <c r="Q59" s="282" t="str">
        <f t="shared" si="3"/>
        <v/>
      </c>
      <c r="R59" s="282" t="str">
        <f t="shared" si="4"/>
        <v/>
      </c>
      <c r="S59" s="282" t="str">
        <f t="shared" si="5"/>
        <v/>
      </c>
      <c r="T59" s="274"/>
      <c r="U59" s="283">
        <f>IF(E59="",0,(VLOOKUP(C59,RebateTable,2,FALSE)*E59)*'Customer Inputs'!AF$9)</f>
        <v>0</v>
      </c>
      <c r="V59" s="284">
        <f t="shared" si="6"/>
        <v>0</v>
      </c>
      <c r="W59" s="285" t="str">
        <f t="shared" si="7"/>
        <v/>
      </c>
      <c r="X59" s="283">
        <f t="shared" si="8"/>
        <v>0</v>
      </c>
      <c r="Y59" s="286" t="str">
        <f t="shared" si="9"/>
        <v/>
      </c>
      <c r="Z59" s="287">
        <f t="shared" si="10"/>
        <v>0</v>
      </c>
      <c r="AA59" s="286" t="str">
        <f>IF(C59="","",(('ADMIN REF'!D58*G59)-('ADMIN REF'!C58*E59))/('ADMIN REF'!D58*G59))</f>
        <v/>
      </c>
      <c r="AB59" s="274"/>
      <c r="AC59" s="277" t="str">
        <f>IF(OR(C59="",Calculations!U59="PASS"),"",IF(Calculations!AW59="Ineligible","Ineligible",IF(Calculations!AW59="Incomplete","Incomplete",IF(Calculations!U59="Fail Refrigerated","Proposed Linear Feet Do Not Match Existing",IF(Calculations!U59="Fail Wattage","Proposed Wattage Exceeds Existing",IF(Calculations!U59="Fail Quantity","Proposed Quantity Does Not Match Existing",""))))))</f>
        <v/>
      </c>
      <c r="AD59" s="288"/>
      <c r="AE59" s="289"/>
      <c r="AF59" s="289"/>
      <c r="AH59" s="290" t="str">
        <f t="shared" si="11"/>
        <v/>
      </c>
    </row>
    <row r="60" spans="1:34" x14ac:dyDescent="0.25">
      <c r="A60" s="209"/>
      <c r="B60" s="276">
        <v>55</v>
      </c>
      <c r="C60" s="277" t="str">
        <f>IF('Customer Inputs'!C70="","",'Customer Inputs'!$C70)</f>
        <v/>
      </c>
      <c r="D60" s="277" t="str">
        <f>IF('Customer Inputs'!E70="","",'Customer Inputs'!$E70)</f>
        <v/>
      </c>
      <c r="E60" s="278" t="str">
        <f>IF('Customer Inputs'!K70="","",'Customer Inputs'!$K70)</f>
        <v/>
      </c>
      <c r="F60" s="278" t="str">
        <f>IF('Customer Inputs'!L70="","",'Customer Inputs'!$L70)</f>
        <v/>
      </c>
      <c r="G60" s="278" t="str">
        <f>IF('Customer Inputs'!AA70="","",'Customer Inputs'!$AA70)</f>
        <v/>
      </c>
      <c r="H60" s="274"/>
      <c r="I60" s="279" t="str">
        <f>IF(C60="","",ROUND('ADMIN REF'!I59/E60,4))</f>
        <v/>
      </c>
      <c r="J60" s="279" t="str">
        <f>IF(OR(D60="",F60=""),"",ROUND('ADMIN REF'!J59/F60,4))</f>
        <v/>
      </c>
      <c r="K60" s="280" t="str">
        <f t="shared" si="0"/>
        <v/>
      </c>
      <c r="L60" s="280" t="str">
        <f t="shared" si="1"/>
        <v/>
      </c>
      <c r="M60" s="274"/>
      <c r="N60" s="281" t="str">
        <f>IF(E60="","",ROUND('ADMIN REF'!L59/E60,2))</f>
        <v/>
      </c>
      <c r="O60" s="281" t="str">
        <f>IF(OR(D60="",F60=""),"",ROUND('ADMIN REF'!M59/F60,1))</f>
        <v/>
      </c>
      <c r="P60" s="282" t="str">
        <f t="shared" si="2"/>
        <v/>
      </c>
      <c r="Q60" s="282" t="str">
        <f t="shared" si="3"/>
        <v/>
      </c>
      <c r="R60" s="282" t="str">
        <f t="shared" si="4"/>
        <v/>
      </c>
      <c r="S60" s="282" t="str">
        <f t="shared" si="5"/>
        <v/>
      </c>
      <c r="T60" s="274"/>
      <c r="U60" s="283">
        <f>IF(E60="",0,(VLOOKUP(C60,RebateTable,2,FALSE)*E60)*'Customer Inputs'!AF$9)</f>
        <v>0</v>
      </c>
      <c r="V60" s="284">
        <f t="shared" si="6"/>
        <v>0</v>
      </c>
      <c r="W60" s="285" t="str">
        <f t="shared" si="7"/>
        <v/>
      </c>
      <c r="X60" s="283">
        <f t="shared" si="8"/>
        <v>0</v>
      </c>
      <c r="Y60" s="286" t="str">
        <f t="shared" si="9"/>
        <v/>
      </c>
      <c r="Z60" s="287">
        <f t="shared" si="10"/>
        <v>0</v>
      </c>
      <c r="AA60" s="286" t="str">
        <f>IF(C60="","",(('ADMIN REF'!D59*G60)-('ADMIN REF'!C59*E60))/('ADMIN REF'!D59*G60))</f>
        <v/>
      </c>
      <c r="AB60" s="274"/>
      <c r="AC60" s="277" t="str">
        <f>IF(OR(C60="",Calculations!U60="PASS"),"",IF(Calculations!AW60="Ineligible","Ineligible",IF(Calculations!AW60="Incomplete","Incomplete",IF(Calculations!U60="Fail Refrigerated","Proposed Linear Feet Do Not Match Existing",IF(Calculations!U60="Fail Wattage","Proposed Wattage Exceeds Existing",IF(Calculations!U60="Fail Quantity","Proposed Quantity Does Not Match Existing",""))))))</f>
        <v/>
      </c>
      <c r="AD60" s="288"/>
      <c r="AE60" s="289"/>
      <c r="AF60" s="289"/>
      <c r="AH60" s="290" t="str">
        <f t="shared" si="11"/>
        <v/>
      </c>
    </row>
    <row r="61" spans="1:34" x14ac:dyDescent="0.25">
      <c r="A61" s="209"/>
      <c r="B61" s="276">
        <v>56</v>
      </c>
      <c r="C61" s="277" t="str">
        <f>IF('Customer Inputs'!C71="","",'Customer Inputs'!$C71)</f>
        <v/>
      </c>
      <c r="D61" s="277" t="str">
        <f>IF('Customer Inputs'!E71="","",'Customer Inputs'!$E71)</f>
        <v/>
      </c>
      <c r="E61" s="278" t="str">
        <f>IF('Customer Inputs'!K71="","",'Customer Inputs'!$K71)</f>
        <v/>
      </c>
      <c r="F61" s="278" t="str">
        <f>IF('Customer Inputs'!L71="","",'Customer Inputs'!$L71)</f>
        <v/>
      </c>
      <c r="G61" s="278" t="str">
        <f>IF('Customer Inputs'!AA71="","",'Customer Inputs'!$AA71)</f>
        <v/>
      </c>
      <c r="H61" s="274"/>
      <c r="I61" s="279" t="str">
        <f>IF(C61="","",ROUND('ADMIN REF'!I60/E61,4))</f>
        <v/>
      </c>
      <c r="J61" s="279" t="str">
        <f>IF(OR(D61="",F61=""),"",ROUND('ADMIN REF'!J60/F61,4))</f>
        <v/>
      </c>
      <c r="K61" s="280" t="str">
        <f t="shared" si="0"/>
        <v/>
      </c>
      <c r="L61" s="280" t="str">
        <f t="shared" si="1"/>
        <v/>
      </c>
      <c r="M61" s="274"/>
      <c r="N61" s="281" t="str">
        <f>IF(E61="","",ROUND('ADMIN REF'!L60/E61,2))</f>
        <v/>
      </c>
      <c r="O61" s="281" t="str">
        <f>IF(OR(D61="",F61=""),"",ROUND('ADMIN REF'!M60/F61,1))</f>
        <v/>
      </c>
      <c r="P61" s="282" t="str">
        <f t="shared" si="2"/>
        <v/>
      </c>
      <c r="Q61" s="282" t="str">
        <f t="shared" si="3"/>
        <v/>
      </c>
      <c r="R61" s="282" t="str">
        <f t="shared" si="4"/>
        <v/>
      </c>
      <c r="S61" s="282" t="str">
        <f t="shared" si="5"/>
        <v/>
      </c>
      <c r="T61" s="274"/>
      <c r="U61" s="283">
        <f>IF(E61="",0,(VLOOKUP(C61,RebateTable,2,FALSE)*E61)*'Customer Inputs'!AF$9)</f>
        <v>0</v>
      </c>
      <c r="V61" s="284">
        <f t="shared" si="6"/>
        <v>0</v>
      </c>
      <c r="W61" s="285" t="str">
        <f t="shared" si="7"/>
        <v/>
      </c>
      <c r="X61" s="283">
        <f t="shared" si="8"/>
        <v>0</v>
      </c>
      <c r="Y61" s="286" t="str">
        <f t="shared" si="9"/>
        <v/>
      </c>
      <c r="Z61" s="287">
        <f t="shared" si="10"/>
        <v>0</v>
      </c>
      <c r="AA61" s="286" t="str">
        <f>IF(C61="","",(('ADMIN REF'!D60*G61)-('ADMIN REF'!C60*E61))/('ADMIN REF'!D60*G61))</f>
        <v/>
      </c>
      <c r="AB61" s="274"/>
      <c r="AC61" s="277" t="str">
        <f>IF(OR(C61="",Calculations!U61="PASS"),"",IF(Calculations!AW61="Ineligible","Ineligible",IF(Calculations!AW61="Incomplete","Incomplete",IF(Calculations!U61="Fail Refrigerated","Proposed Linear Feet Do Not Match Existing",IF(Calculations!U61="Fail Wattage","Proposed Wattage Exceeds Existing",IF(Calculations!U61="Fail Quantity","Proposed Quantity Does Not Match Existing",""))))))</f>
        <v/>
      </c>
      <c r="AD61" s="288"/>
      <c r="AE61" s="289"/>
      <c r="AF61" s="289"/>
      <c r="AH61" s="290" t="str">
        <f t="shared" si="11"/>
        <v/>
      </c>
    </row>
    <row r="62" spans="1:34" x14ac:dyDescent="0.25">
      <c r="A62" s="209"/>
      <c r="B62" s="276">
        <v>57</v>
      </c>
      <c r="C62" s="277" t="str">
        <f>IF('Customer Inputs'!C72="","",'Customer Inputs'!$C72)</f>
        <v/>
      </c>
      <c r="D62" s="277" t="str">
        <f>IF('Customer Inputs'!E72="","",'Customer Inputs'!$E72)</f>
        <v/>
      </c>
      <c r="E62" s="278" t="str">
        <f>IF('Customer Inputs'!K72="","",'Customer Inputs'!$K72)</f>
        <v/>
      </c>
      <c r="F62" s="278" t="str">
        <f>IF('Customer Inputs'!L72="","",'Customer Inputs'!$L72)</f>
        <v/>
      </c>
      <c r="G62" s="278" t="str">
        <f>IF('Customer Inputs'!AA72="","",'Customer Inputs'!$AA72)</f>
        <v/>
      </c>
      <c r="H62" s="274"/>
      <c r="I62" s="279" t="str">
        <f>IF(C62="","",ROUND('ADMIN REF'!I61/E62,4))</f>
        <v/>
      </c>
      <c r="J62" s="279" t="str">
        <f>IF(OR(D62="",F62=""),"",ROUND('ADMIN REF'!J61/F62,4))</f>
        <v/>
      </c>
      <c r="K62" s="280" t="str">
        <f t="shared" si="0"/>
        <v/>
      </c>
      <c r="L62" s="280" t="str">
        <f t="shared" si="1"/>
        <v/>
      </c>
      <c r="M62" s="274"/>
      <c r="N62" s="281" t="str">
        <f>IF(E62="","",ROUND('ADMIN REF'!L61/E62,2))</f>
        <v/>
      </c>
      <c r="O62" s="281" t="str">
        <f>IF(OR(D62="",F62=""),"",ROUND('ADMIN REF'!M61/F62,1))</f>
        <v/>
      </c>
      <c r="P62" s="282" t="str">
        <f t="shared" si="2"/>
        <v/>
      </c>
      <c r="Q62" s="282" t="str">
        <f t="shared" si="3"/>
        <v/>
      </c>
      <c r="R62" s="282" t="str">
        <f t="shared" si="4"/>
        <v/>
      </c>
      <c r="S62" s="282" t="str">
        <f t="shared" si="5"/>
        <v/>
      </c>
      <c r="T62" s="274"/>
      <c r="U62" s="283">
        <f>IF(E62="",0,(VLOOKUP(C62,RebateTable,2,FALSE)*E62)*'Customer Inputs'!AF$9)</f>
        <v>0</v>
      </c>
      <c r="V62" s="284">
        <f t="shared" si="6"/>
        <v>0</v>
      </c>
      <c r="W62" s="285" t="str">
        <f t="shared" si="7"/>
        <v/>
      </c>
      <c r="X62" s="283">
        <f t="shared" si="8"/>
        <v>0</v>
      </c>
      <c r="Y62" s="286" t="str">
        <f t="shared" si="9"/>
        <v/>
      </c>
      <c r="Z62" s="287">
        <f t="shared" si="10"/>
        <v>0</v>
      </c>
      <c r="AA62" s="286" t="str">
        <f>IF(C62="","",(('ADMIN REF'!D61*G62)-('ADMIN REF'!C61*E62))/('ADMIN REF'!D61*G62))</f>
        <v/>
      </c>
      <c r="AB62" s="274"/>
      <c r="AC62" s="277" t="str">
        <f>IF(OR(C62="",Calculations!U62="PASS"),"",IF(Calculations!AW62="Ineligible","Ineligible",IF(Calculations!AW62="Incomplete","Incomplete",IF(Calculations!U62="Fail Refrigerated","Proposed Linear Feet Do Not Match Existing",IF(Calculations!U62="Fail Wattage","Proposed Wattage Exceeds Existing",IF(Calculations!U62="Fail Quantity","Proposed Quantity Does Not Match Existing",""))))))</f>
        <v/>
      </c>
      <c r="AD62" s="288"/>
      <c r="AE62" s="289"/>
      <c r="AF62" s="289"/>
      <c r="AH62" s="290" t="str">
        <f t="shared" si="11"/>
        <v/>
      </c>
    </row>
    <row r="63" spans="1:34" x14ac:dyDescent="0.25">
      <c r="A63" s="209"/>
      <c r="B63" s="276">
        <v>58</v>
      </c>
      <c r="C63" s="277" t="str">
        <f>IF('Customer Inputs'!C73="","",'Customer Inputs'!$C73)</f>
        <v/>
      </c>
      <c r="D63" s="277" t="str">
        <f>IF('Customer Inputs'!E73="","",'Customer Inputs'!$E73)</f>
        <v/>
      </c>
      <c r="E63" s="278" t="str">
        <f>IF('Customer Inputs'!K73="","",'Customer Inputs'!$K73)</f>
        <v/>
      </c>
      <c r="F63" s="278" t="str">
        <f>IF('Customer Inputs'!L73="","",'Customer Inputs'!$L73)</f>
        <v/>
      </c>
      <c r="G63" s="278" t="str">
        <f>IF('Customer Inputs'!AA73="","",'Customer Inputs'!$AA73)</f>
        <v/>
      </c>
      <c r="H63" s="274"/>
      <c r="I63" s="279" t="str">
        <f>IF(C63="","",ROUND('ADMIN REF'!I62/E63,4))</f>
        <v/>
      </c>
      <c r="J63" s="279" t="str">
        <f>IF(OR(D63="",F63=""),"",ROUND('ADMIN REF'!J62/F63,4))</f>
        <v/>
      </c>
      <c r="K63" s="280" t="str">
        <f t="shared" si="0"/>
        <v/>
      </c>
      <c r="L63" s="280" t="str">
        <f t="shared" si="1"/>
        <v/>
      </c>
      <c r="M63" s="274"/>
      <c r="N63" s="281" t="str">
        <f>IF(E63="","",ROUND('ADMIN REF'!L62/E63,2))</f>
        <v/>
      </c>
      <c r="O63" s="281" t="str">
        <f>IF(OR(D63="",F63=""),"",ROUND('ADMIN REF'!M62/F63,1))</f>
        <v/>
      </c>
      <c r="P63" s="282" t="str">
        <f t="shared" si="2"/>
        <v/>
      </c>
      <c r="Q63" s="282" t="str">
        <f t="shared" si="3"/>
        <v/>
      </c>
      <c r="R63" s="282" t="str">
        <f t="shared" si="4"/>
        <v/>
      </c>
      <c r="S63" s="282" t="str">
        <f t="shared" si="5"/>
        <v/>
      </c>
      <c r="T63" s="274"/>
      <c r="U63" s="283">
        <f>IF(E63="",0,(VLOOKUP(C63,RebateTable,2,FALSE)*E63)*'Customer Inputs'!AF$9)</f>
        <v>0</v>
      </c>
      <c r="V63" s="284">
        <f t="shared" si="6"/>
        <v>0</v>
      </c>
      <c r="W63" s="285" t="str">
        <f t="shared" si="7"/>
        <v/>
      </c>
      <c r="X63" s="283">
        <f t="shared" si="8"/>
        <v>0</v>
      </c>
      <c r="Y63" s="286" t="str">
        <f t="shared" si="9"/>
        <v/>
      </c>
      <c r="Z63" s="287">
        <f t="shared" si="10"/>
        <v>0</v>
      </c>
      <c r="AA63" s="286" t="str">
        <f>IF(C63="","",(('ADMIN REF'!D62*G63)-('ADMIN REF'!C62*E63))/('ADMIN REF'!D62*G63))</f>
        <v/>
      </c>
      <c r="AB63" s="274"/>
      <c r="AC63" s="277" t="str">
        <f>IF(OR(C63="",Calculations!U63="PASS"),"",IF(Calculations!AW63="Ineligible","Ineligible",IF(Calculations!AW63="Incomplete","Incomplete",IF(Calculations!U63="Fail Refrigerated","Proposed Linear Feet Do Not Match Existing",IF(Calculations!U63="Fail Wattage","Proposed Wattage Exceeds Existing",IF(Calculations!U63="Fail Quantity","Proposed Quantity Does Not Match Existing",""))))))</f>
        <v/>
      </c>
      <c r="AD63" s="288"/>
      <c r="AE63" s="289"/>
      <c r="AF63" s="289"/>
      <c r="AH63" s="290" t="str">
        <f t="shared" si="11"/>
        <v/>
      </c>
    </row>
    <row r="64" spans="1:34" x14ac:dyDescent="0.25">
      <c r="A64" s="209"/>
      <c r="B64" s="276">
        <v>59</v>
      </c>
      <c r="C64" s="277" t="str">
        <f>IF('Customer Inputs'!C74="","",'Customer Inputs'!$C74)</f>
        <v/>
      </c>
      <c r="D64" s="277" t="str">
        <f>IF('Customer Inputs'!E74="","",'Customer Inputs'!$E74)</f>
        <v/>
      </c>
      <c r="E64" s="278" t="str">
        <f>IF('Customer Inputs'!K74="","",'Customer Inputs'!$K74)</f>
        <v/>
      </c>
      <c r="F64" s="278" t="str">
        <f>IF('Customer Inputs'!L74="","",'Customer Inputs'!$L74)</f>
        <v/>
      </c>
      <c r="G64" s="278" t="str">
        <f>IF('Customer Inputs'!AA74="","",'Customer Inputs'!$AA74)</f>
        <v/>
      </c>
      <c r="H64" s="274"/>
      <c r="I64" s="279" t="str">
        <f>IF(C64="","",ROUND('ADMIN REF'!I63/E64,4))</f>
        <v/>
      </c>
      <c r="J64" s="279" t="str">
        <f>IF(OR(D64="",F64=""),"",ROUND('ADMIN REF'!J63/F64,4))</f>
        <v/>
      </c>
      <c r="K64" s="280" t="str">
        <f t="shared" si="0"/>
        <v/>
      </c>
      <c r="L64" s="280" t="str">
        <f t="shared" si="1"/>
        <v/>
      </c>
      <c r="M64" s="274"/>
      <c r="N64" s="281" t="str">
        <f>IF(E64="","",ROUND('ADMIN REF'!L63/E64,2))</f>
        <v/>
      </c>
      <c r="O64" s="281" t="str">
        <f>IF(OR(D64="",F64=""),"",ROUND('ADMIN REF'!M63/F64,1))</f>
        <v/>
      </c>
      <c r="P64" s="282" t="str">
        <f t="shared" si="2"/>
        <v/>
      </c>
      <c r="Q64" s="282" t="str">
        <f t="shared" si="3"/>
        <v/>
      </c>
      <c r="R64" s="282" t="str">
        <f t="shared" si="4"/>
        <v/>
      </c>
      <c r="S64" s="282" t="str">
        <f t="shared" si="5"/>
        <v/>
      </c>
      <c r="T64" s="274"/>
      <c r="U64" s="283">
        <f>IF(E64="",0,(VLOOKUP(C64,RebateTable,2,FALSE)*E64)*'Customer Inputs'!AF$9)</f>
        <v>0</v>
      </c>
      <c r="V64" s="284">
        <f t="shared" si="6"/>
        <v>0</v>
      </c>
      <c r="W64" s="285" t="str">
        <f t="shared" si="7"/>
        <v/>
      </c>
      <c r="X64" s="283">
        <f t="shared" si="8"/>
        <v>0</v>
      </c>
      <c r="Y64" s="286" t="str">
        <f t="shared" si="9"/>
        <v/>
      </c>
      <c r="Z64" s="287">
        <f t="shared" si="10"/>
        <v>0</v>
      </c>
      <c r="AA64" s="286" t="str">
        <f>IF(C64="","",(('ADMIN REF'!D63*G64)-('ADMIN REF'!C63*E64))/('ADMIN REF'!D63*G64))</f>
        <v/>
      </c>
      <c r="AB64" s="274"/>
      <c r="AC64" s="277" t="str">
        <f>IF(OR(C64="",Calculations!U64="PASS"),"",IF(Calculations!AW64="Ineligible","Ineligible",IF(Calculations!AW64="Incomplete","Incomplete",IF(Calculations!U64="Fail Refrigerated","Proposed Linear Feet Do Not Match Existing",IF(Calculations!U64="Fail Wattage","Proposed Wattage Exceeds Existing",IF(Calculations!U64="Fail Quantity","Proposed Quantity Does Not Match Existing",""))))))</f>
        <v/>
      </c>
      <c r="AD64" s="288"/>
      <c r="AE64" s="289"/>
      <c r="AF64" s="289"/>
      <c r="AH64" s="290" t="str">
        <f t="shared" si="11"/>
        <v/>
      </c>
    </row>
    <row r="65" spans="1:34" x14ac:dyDescent="0.25">
      <c r="A65" s="209"/>
      <c r="B65" s="276">
        <v>60</v>
      </c>
      <c r="C65" s="277" t="str">
        <f>IF('Customer Inputs'!C75="","",'Customer Inputs'!$C75)</f>
        <v/>
      </c>
      <c r="D65" s="277" t="str">
        <f>IF('Customer Inputs'!E75="","",'Customer Inputs'!$E75)</f>
        <v/>
      </c>
      <c r="E65" s="278" t="str">
        <f>IF('Customer Inputs'!K75="","",'Customer Inputs'!$K75)</f>
        <v/>
      </c>
      <c r="F65" s="278" t="str">
        <f>IF('Customer Inputs'!L75="","",'Customer Inputs'!$L75)</f>
        <v/>
      </c>
      <c r="G65" s="278" t="str">
        <f>IF('Customer Inputs'!AA75="","",'Customer Inputs'!$AA75)</f>
        <v/>
      </c>
      <c r="H65" s="274"/>
      <c r="I65" s="279" t="str">
        <f>IF(C65="","",ROUND('ADMIN REF'!I64/E65,4))</f>
        <v/>
      </c>
      <c r="J65" s="279" t="str">
        <f>IF(OR(D65="",F65=""),"",ROUND('ADMIN REF'!J64/F65,4))</f>
        <v/>
      </c>
      <c r="K65" s="280" t="str">
        <f t="shared" si="0"/>
        <v/>
      </c>
      <c r="L65" s="280" t="str">
        <f t="shared" si="1"/>
        <v/>
      </c>
      <c r="M65" s="274"/>
      <c r="N65" s="281" t="str">
        <f>IF(E65="","",ROUND('ADMIN REF'!L64/E65,2))</f>
        <v/>
      </c>
      <c r="O65" s="281" t="str">
        <f>IF(OR(D65="",F65=""),"",ROUND('ADMIN REF'!M64/F65,1))</f>
        <v/>
      </c>
      <c r="P65" s="282" t="str">
        <f t="shared" si="2"/>
        <v/>
      </c>
      <c r="Q65" s="282" t="str">
        <f t="shared" si="3"/>
        <v/>
      </c>
      <c r="R65" s="282" t="str">
        <f t="shared" si="4"/>
        <v/>
      </c>
      <c r="S65" s="282" t="str">
        <f t="shared" si="5"/>
        <v/>
      </c>
      <c r="T65" s="274"/>
      <c r="U65" s="283">
        <f>IF(E65="",0,(VLOOKUP(C65,RebateTable,2,FALSE)*E65)*'Customer Inputs'!AF$9)</f>
        <v>0</v>
      </c>
      <c r="V65" s="284">
        <f t="shared" si="6"/>
        <v>0</v>
      </c>
      <c r="W65" s="285" t="str">
        <f t="shared" si="7"/>
        <v/>
      </c>
      <c r="X65" s="283">
        <f t="shared" si="8"/>
        <v>0</v>
      </c>
      <c r="Y65" s="286" t="str">
        <f t="shared" si="9"/>
        <v/>
      </c>
      <c r="Z65" s="287">
        <f t="shared" si="10"/>
        <v>0</v>
      </c>
      <c r="AA65" s="286" t="str">
        <f>IF(C65="","",(('ADMIN REF'!D64*G65)-('ADMIN REF'!C64*E65))/('ADMIN REF'!D64*G65))</f>
        <v/>
      </c>
      <c r="AB65" s="274"/>
      <c r="AC65" s="277" t="str">
        <f>IF(OR(C65="",Calculations!U65="PASS"),"",IF(Calculations!AW65="Ineligible","Ineligible",IF(Calculations!AW65="Incomplete","Incomplete",IF(Calculations!U65="Fail Refrigerated","Proposed Linear Feet Do Not Match Existing",IF(Calculations!U65="Fail Wattage","Proposed Wattage Exceeds Existing",IF(Calculations!U65="Fail Quantity","Proposed Quantity Does Not Match Existing",""))))))</f>
        <v/>
      </c>
      <c r="AD65" s="288"/>
      <c r="AE65" s="289"/>
      <c r="AF65" s="289"/>
      <c r="AH65" s="290" t="str">
        <f t="shared" si="11"/>
        <v/>
      </c>
    </row>
    <row r="66" spans="1:34" x14ac:dyDescent="0.25">
      <c r="A66" s="209"/>
      <c r="B66" s="276">
        <v>61</v>
      </c>
      <c r="C66" s="277" t="str">
        <f>IF('Customer Inputs'!C76="","",'Customer Inputs'!$C76)</f>
        <v/>
      </c>
      <c r="D66" s="277" t="str">
        <f>IF('Customer Inputs'!E76="","",'Customer Inputs'!$E76)</f>
        <v/>
      </c>
      <c r="E66" s="278" t="str">
        <f>IF('Customer Inputs'!K76="","",'Customer Inputs'!$K76)</f>
        <v/>
      </c>
      <c r="F66" s="278" t="str">
        <f>IF('Customer Inputs'!L76="","",'Customer Inputs'!$L76)</f>
        <v/>
      </c>
      <c r="G66" s="278" t="str">
        <f>IF('Customer Inputs'!AA76="","",'Customer Inputs'!$AA76)</f>
        <v/>
      </c>
      <c r="H66" s="274"/>
      <c r="I66" s="279" t="str">
        <f>IF(C66="","",ROUND('ADMIN REF'!I65/E66,4))</f>
        <v/>
      </c>
      <c r="J66" s="279" t="str">
        <f>IF(OR(D66="",F66=""),"",ROUND('ADMIN REF'!J65/F66,4))</f>
        <v/>
      </c>
      <c r="K66" s="280" t="str">
        <f t="shared" si="0"/>
        <v/>
      </c>
      <c r="L66" s="280" t="str">
        <f t="shared" si="1"/>
        <v/>
      </c>
      <c r="M66" s="274"/>
      <c r="N66" s="281" t="str">
        <f>IF(E66="","",ROUND('ADMIN REF'!L65/E66,2))</f>
        <v/>
      </c>
      <c r="O66" s="281" t="str">
        <f>IF(OR(D66="",F66=""),"",ROUND('ADMIN REF'!M65/F66,1))</f>
        <v/>
      </c>
      <c r="P66" s="282" t="str">
        <f t="shared" si="2"/>
        <v/>
      </c>
      <c r="Q66" s="282" t="str">
        <f t="shared" si="3"/>
        <v/>
      </c>
      <c r="R66" s="282" t="str">
        <f t="shared" si="4"/>
        <v/>
      </c>
      <c r="S66" s="282" t="str">
        <f t="shared" si="5"/>
        <v/>
      </c>
      <c r="T66" s="274"/>
      <c r="U66" s="283">
        <f>IF(E66="",0,(VLOOKUP(C66,RebateTable,2,FALSE)*E66)*'Customer Inputs'!AF$9)</f>
        <v>0</v>
      </c>
      <c r="V66" s="284">
        <f t="shared" si="6"/>
        <v>0</v>
      </c>
      <c r="W66" s="285" t="str">
        <f t="shared" si="7"/>
        <v/>
      </c>
      <c r="X66" s="283">
        <f t="shared" si="8"/>
        <v>0</v>
      </c>
      <c r="Y66" s="286" t="str">
        <f t="shared" si="9"/>
        <v/>
      </c>
      <c r="Z66" s="287">
        <f t="shared" si="10"/>
        <v>0</v>
      </c>
      <c r="AA66" s="286" t="str">
        <f>IF(C66="","",(('ADMIN REF'!D65*G66)-('ADMIN REF'!C65*E66))/('ADMIN REF'!D65*G66))</f>
        <v/>
      </c>
      <c r="AB66" s="274"/>
      <c r="AC66" s="277" t="str">
        <f>IF(OR(C66="",Calculations!U66="PASS"),"",IF(Calculations!AW66="Ineligible","Ineligible",IF(Calculations!AW66="Incomplete","Incomplete",IF(Calculations!U66="Fail Refrigerated","Proposed Linear Feet Do Not Match Existing",IF(Calculations!U66="Fail Wattage","Proposed Wattage Exceeds Existing",IF(Calculations!U66="Fail Quantity","Proposed Quantity Does Not Match Existing",""))))))</f>
        <v/>
      </c>
      <c r="AD66" s="288"/>
      <c r="AE66" s="289"/>
      <c r="AF66" s="289"/>
      <c r="AH66" s="290" t="str">
        <f t="shared" si="11"/>
        <v/>
      </c>
    </row>
    <row r="67" spans="1:34" x14ac:dyDescent="0.25">
      <c r="A67" s="209"/>
      <c r="B67" s="276">
        <v>62</v>
      </c>
      <c r="C67" s="277" t="str">
        <f>IF('Customer Inputs'!C77="","",'Customer Inputs'!$C77)</f>
        <v/>
      </c>
      <c r="D67" s="277" t="str">
        <f>IF('Customer Inputs'!E77="","",'Customer Inputs'!$E77)</f>
        <v/>
      </c>
      <c r="E67" s="278" t="str">
        <f>IF('Customer Inputs'!K77="","",'Customer Inputs'!$K77)</f>
        <v/>
      </c>
      <c r="F67" s="278" t="str">
        <f>IF('Customer Inputs'!L77="","",'Customer Inputs'!$L77)</f>
        <v/>
      </c>
      <c r="G67" s="278" t="str">
        <f>IF('Customer Inputs'!AA77="","",'Customer Inputs'!$AA77)</f>
        <v/>
      </c>
      <c r="H67" s="274"/>
      <c r="I67" s="279" t="str">
        <f>IF(C67="","",ROUND('ADMIN REF'!I66/E67,4))</f>
        <v/>
      </c>
      <c r="J67" s="279" t="str">
        <f>IF(OR(D67="",F67=""),"",ROUND('ADMIN REF'!J66/F67,4))</f>
        <v/>
      </c>
      <c r="K67" s="280" t="str">
        <f t="shared" si="0"/>
        <v/>
      </c>
      <c r="L67" s="280" t="str">
        <f t="shared" si="1"/>
        <v/>
      </c>
      <c r="M67" s="274"/>
      <c r="N67" s="281" t="str">
        <f>IF(E67="","",ROUND('ADMIN REF'!L66/E67,2))</f>
        <v/>
      </c>
      <c r="O67" s="281" t="str">
        <f>IF(OR(D67="",F67=""),"",ROUND('ADMIN REF'!M66/F67,1))</f>
        <v/>
      </c>
      <c r="P67" s="282" t="str">
        <f t="shared" si="2"/>
        <v/>
      </c>
      <c r="Q67" s="282" t="str">
        <f t="shared" si="3"/>
        <v/>
      </c>
      <c r="R67" s="282" t="str">
        <f t="shared" si="4"/>
        <v/>
      </c>
      <c r="S67" s="282" t="str">
        <f t="shared" si="5"/>
        <v/>
      </c>
      <c r="T67" s="274"/>
      <c r="U67" s="283">
        <f>IF(E67="",0,(VLOOKUP(C67,RebateTable,2,FALSE)*E67)*'Customer Inputs'!AF$9)</f>
        <v>0</v>
      </c>
      <c r="V67" s="284">
        <f t="shared" si="6"/>
        <v>0</v>
      </c>
      <c r="W67" s="285" t="str">
        <f t="shared" si="7"/>
        <v/>
      </c>
      <c r="X67" s="283">
        <f t="shared" si="8"/>
        <v>0</v>
      </c>
      <c r="Y67" s="286" t="str">
        <f t="shared" si="9"/>
        <v/>
      </c>
      <c r="Z67" s="287">
        <f t="shared" si="10"/>
        <v>0</v>
      </c>
      <c r="AA67" s="286" t="str">
        <f>IF(C67="","",(('ADMIN REF'!D66*G67)-('ADMIN REF'!C66*E67))/('ADMIN REF'!D66*G67))</f>
        <v/>
      </c>
      <c r="AB67" s="274"/>
      <c r="AC67" s="277" t="str">
        <f>IF(OR(C67="",Calculations!U67="PASS"),"",IF(Calculations!AW67="Ineligible","Ineligible",IF(Calculations!AW67="Incomplete","Incomplete",IF(Calculations!U67="Fail Refrigerated","Proposed Linear Feet Do Not Match Existing",IF(Calculations!U67="Fail Wattage","Proposed Wattage Exceeds Existing",IF(Calculations!U67="Fail Quantity","Proposed Quantity Does Not Match Existing",""))))))</f>
        <v/>
      </c>
      <c r="AD67" s="288"/>
      <c r="AE67" s="289"/>
      <c r="AF67" s="289"/>
      <c r="AH67" s="290" t="str">
        <f t="shared" si="11"/>
        <v/>
      </c>
    </row>
    <row r="68" spans="1:34" x14ac:dyDescent="0.25">
      <c r="A68" s="209"/>
      <c r="B68" s="276">
        <v>63</v>
      </c>
      <c r="C68" s="277" t="str">
        <f>IF('Customer Inputs'!C78="","",'Customer Inputs'!$C78)</f>
        <v/>
      </c>
      <c r="D68" s="277" t="str">
        <f>IF('Customer Inputs'!E78="","",'Customer Inputs'!$E78)</f>
        <v/>
      </c>
      <c r="E68" s="278" t="str">
        <f>IF('Customer Inputs'!K78="","",'Customer Inputs'!$K78)</f>
        <v/>
      </c>
      <c r="F68" s="278" t="str">
        <f>IF('Customer Inputs'!L78="","",'Customer Inputs'!$L78)</f>
        <v/>
      </c>
      <c r="G68" s="278" t="str">
        <f>IF('Customer Inputs'!AA78="","",'Customer Inputs'!$AA78)</f>
        <v/>
      </c>
      <c r="H68" s="274"/>
      <c r="I68" s="279" t="str">
        <f>IF(C68="","",ROUND('ADMIN REF'!I67/E68,4))</f>
        <v/>
      </c>
      <c r="J68" s="279" t="str">
        <f>IF(OR(D68="",F68=""),"",ROUND('ADMIN REF'!J67/F68,4))</f>
        <v/>
      </c>
      <c r="K68" s="280" t="str">
        <f t="shared" si="0"/>
        <v/>
      </c>
      <c r="L68" s="280" t="str">
        <f t="shared" si="1"/>
        <v/>
      </c>
      <c r="M68" s="274"/>
      <c r="N68" s="281" t="str">
        <f>IF(E68="","",ROUND('ADMIN REF'!L67/E68,2))</f>
        <v/>
      </c>
      <c r="O68" s="281" t="str">
        <f>IF(OR(D68="",F68=""),"",ROUND('ADMIN REF'!M67/F68,1))</f>
        <v/>
      </c>
      <c r="P68" s="282" t="str">
        <f t="shared" si="2"/>
        <v/>
      </c>
      <c r="Q68" s="282" t="str">
        <f t="shared" si="3"/>
        <v/>
      </c>
      <c r="R68" s="282" t="str">
        <f t="shared" si="4"/>
        <v/>
      </c>
      <c r="S68" s="282" t="str">
        <f t="shared" si="5"/>
        <v/>
      </c>
      <c r="T68" s="274"/>
      <c r="U68" s="283">
        <f>IF(E68="",0,(VLOOKUP(C68,RebateTable,2,FALSE)*E68)*'Customer Inputs'!AF$9)</f>
        <v>0</v>
      </c>
      <c r="V68" s="284">
        <f t="shared" si="6"/>
        <v>0</v>
      </c>
      <c r="W68" s="285" t="str">
        <f t="shared" si="7"/>
        <v/>
      </c>
      <c r="X68" s="283">
        <f t="shared" si="8"/>
        <v>0</v>
      </c>
      <c r="Y68" s="286" t="str">
        <f t="shared" si="9"/>
        <v/>
      </c>
      <c r="Z68" s="287">
        <f t="shared" si="10"/>
        <v>0</v>
      </c>
      <c r="AA68" s="286" t="str">
        <f>IF(C68="","",(('ADMIN REF'!D67*G68)-('ADMIN REF'!C67*E68))/('ADMIN REF'!D67*G68))</f>
        <v/>
      </c>
      <c r="AB68" s="274"/>
      <c r="AC68" s="277" t="str">
        <f>IF(OR(C68="",Calculations!U68="PASS"),"",IF(Calculations!AW68="Ineligible","Ineligible",IF(Calculations!AW68="Incomplete","Incomplete",IF(Calculations!U68="Fail Refrigerated","Proposed Linear Feet Do Not Match Existing",IF(Calculations!U68="Fail Wattage","Proposed Wattage Exceeds Existing",IF(Calculations!U68="Fail Quantity","Proposed Quantity Does Not Match Existing",""))))))</f>
        <v/>
      </c>
      <c r="AD68" s="288"/>
      <c r="AE68" s="289"/>
      <c r="AF68" s="289"/>
      <c r="AH68" s="290" t="str">
        <f t="shared" si="11"/>
        <v/>
      </c>
    </row>
    <row r="69" spans="1:34" x14ac:dyDescent="0.25">
      <c r="A69" s="209"/>
      <c r="B69" s="276">
        <v>64</v>
      </c>
      <c r="C69" s="277" t="str">
        <f>IF('Customer Inputs'!C79="","",'Customer Inputs'!$C79)</f>
        <v/>
      </c>
      <c r="D69" s="277" t="str">
        <f>IF('Customer Inputs'!E79="","",'Customer Inputs'!$E79)</f>
        <v/>
      </c>
      <c r="E69" s="278" t="str">
        <f>IF('Customer Inputs'!K79="","",'Customer Inputs'!$K79)</f>
        <v/>
      </c>
      <c r="F69" s="278" t="str">
        <f>IF('Customer Inputs'!L79="","",'Customer Inputs'!$L79)</f>
        <v/>
      </c>
      <c r="G69" s="278" t="str">
        <f>IF('Customer Inputs'!AA79="","",'Customer Inputs'!$AA79)</f>
        <v/>
      </c>
      <c r="H69" s="274"/>
      <c r="I69" s="279" t="str">
        <f>IF(C69="","",ROUND('ADMIN REF'!I68/E69,4))</f>
        <v/>
      </c>
      <c r="J69" s="279" t="str">
        <f>IF(OR(D69="",F69=""),"",ROUND('ADMIN REF'!J68/F69,4))</f>
        <v/>
      </c>
      <c r="K69" s="280" t="str">
        <f t="shared" si="0"/>
        <v/>
      </c>
      <c r="L69" s="280" t="str">
        <f t="shared" si="1"/>
        <v/>
      </c>
      <c r="M69" s="274"/>
      <c r="N69" s="281" t="str">
        <f>IF(E69="","",ROUND('ADMIN REF'!L68/E69,2))</f>
        <v/>
      </c>
      <c r="O69" s="281" t="str">
        <f>IF(OR(D69="",F69=""),"",ROUND('ADMIN REF'!M68/F69,1))</f>
        <v/>
      </c>
      <c r="P69" s="282" t="str">
        <f t="shared" si="2"/>
        <v/>
      </c>
      <c r="Q69" s="282" t="str">
        <f t="shared" si="3"/>
        <v/>
      </c>
      <c r="R69" s="282" t="str">
        <f t="shared" si="4"/>
        <v/>
      </c>
      <c r="S69" s="282" t="str">
        <f t="shared" si="5"/>
        <v/>
      </c>
      <c r="T69" s="274"/>
      <c r="U69" s="283">
        <f>IF(E69="",0,(VLOOKUP(C69,RebateTable,2,FALSE)*E69)*'Customer Inputs'!AF$9)</f>
        <v>0</v>
      </c>
      <c r="V69" s="284">
        <f t="shared" si="6"/>
        <v>0</v>
      </c>
      <c r="W69" s="285" t="str">
        <f t="shared" si="7"/>
        <v/>
      </c>
      <c r="X69" s="283">
        <f t="shared" si="8"/>
        <v>0</v>
      </c>
      <c r="Y69" s="286" t="str">
        <f t="shared" si="9"/>
        <v/>
      </c>
      <c r="Z69" s="287">
        <f t="shared" si="10"/>
        <v>0</v>
      </c>
      <c r="AA69" s="286" t="str">
        <f>IF(C69="","",(('ADMIN REF'!D68*G69)-('ADMIN REF'!C68*E69))/('ADMIN REF'!D68*G69))</f>
        <v/>
      </c>
      <c r="AB69" s="274"/>
      <c r="AC69" s="277" t="str">
        <f>IF(OR(C69="",Calculations!U69="PASS"),"",IF(Calculations!AW69="Ineligible","Ineligible",IF(Calculations!AW69="Incomplete","Incomplete",IF(Calculations!U69="Fail Refrigerated","Proposed Linear Feet Do Not Match Existing",IF(Calculations!U69="Fail Wattage","Proposed Wattage Exceeds Existing",IF(Calculations!U69="Fail Quantity","Proposed Quantity Does Not Match Existing",""))))))</f>
        <v/>
      </c>
      <c r="AD69" s="288"/>
      <c r="AE69" s="289"/>
      <c r="AF69" s="289"/>
      <c r="AH69" s="290" t="str">
        <f t="shared" si="11"/>
        <v/>
      </c>
    </row>
    <row r="70" spans="1:34" x14ac:dyDescent="0.25">
      <c r="A70" s="209"/>
      <c r="B70" s="276">
        <v>65</v>
      </c>
      <c r="C70" s="277" t="str">
        <f>IF('Customer Inputs'!C80="","",'Customer Inputs'!$C80)</f>
        <v/>
      </c>
      <c r="D70" s="277" t="str">
        <f>IF('Customer Inputs'!E80="","",'Customer Inputs'!$E80)</f>
        <v/>
      </c>
      <c r="E70" s="278" t="str">
        <f>IF('Customer Inputs'!K80="","",'Customer Inputs'!$K80)</f>
        <v/>
      </c>
      <c r="F70" s="278" t="str">
        <f>IF('Customer Inputs'!L80="","",'Customer Inputs'!$L80)</f>
        <v/>
      </c>
      <c r="G70" s="278" t="str">
        <f>IF('Customer Inputs'!AA80="","",'Customer Inputs'!$AA80)</f>
        <v/>
      </c>
      <c r="H70" s="274"/>
      <c r="I70" s="279" t="str">
        <f>IF(C70="","",ROUND('ADMIN REF'!I69/E70,4))</f>
        <v/>
      </c>
      <c r="J70" s="279" t="str">
        <f>IF(OR(D70="",F70=""),"",ROUND('ADMIN REF'!J69/F70,4))</f>
        <v/>
      </c>
      <c r="K70" s="280" t="str">
        <f t="shared" si="0"/>
        <v/>
      </c>
      <c r="L70" s="280" t="str">
        <f t="shared" si="1"/>
        <v/>
      </c>
      <c r="M70" s="274"/>
      <c r="N70" s="281" t="str">
        <f>IF(E70="","",ROUND('ADMIN REF'!L69/E70,2))</f>
        <v/>
      </c>
      <c r="O70" s="281" t="str">
        <f>IF(OR(D70="",F70=""),"",ROUND('ADMIN REF'!M69/F70,1))</f>
        <v/>
      </c>
      <c r="P70" s="282" t="str">
        <f t="shared" si="2"/>
        <v/>
      </c>
      <c r="Q70" s="282" t="str">
        <f t="shared" si="3"/>
        <v/>
      </c>
      <c r="R70" s="282" t="str">
        <f t="shared" si="4"/>
        <v/>
      </c>
      <c r="S70" s="282" t="str">
        <f t="shared" si="5"/>
        <v/>
      </c>
      <c r="T70" s="274"/>
      <c r="U70" s="283">
        <f>IF(E70="",0,(VLOOKUP(C70,RebateTable,2,FALSE)*E70)*'Customer Inputs'!AF$9)</f>
        <v>0</v>
      </c>
      <c r="V70" s="284">
        <f t="shared" si="6"/>
        <v>0</v>
      </c>
      <c r="W70" s="285" t="str">
        <f t="shared" si="7"/>
        <v/>
      </c>
      <c r="X70" s="283">
        <f t="shared" si="8"/>
        <v>0</v>
      </c>
      <c r="Y70" s="286" t="str">
        <f t="shared" si="9"/>
        <v/>
      </c>
      <c r="Z70" s="287">
        <f t="shared" si="10"/>
        <v>0</v>
      </c>
      <c r="AA70" s="286" t="str">
        <f>IF(C70="","",(('ADMIN REF'!D69*G70)-('ADMIN REF'!C69*E70))/('ADMIN REF'!D69*G70))</f>
        <v/>
      </c>
      <c r="AB70" s="274"/>
      <c r="AC70" s="277" t="str">
        <f>IF(OR(C70="",Calculations!U70="PASS"),"",IF(Calculations!AW70="Ineligible","Ineligible",IF(Calculations!AW70="Incomplete","Incomplete",IF(Calculations!U70="Fail Refrigerated","Proposed Linear Feet Do Not Match Existing",IF(Calculations!U70="Fail Wattage","Proposed Wattage Exceeds Existing",IF(Calculations!U70="Fail Quantity","Proposed Quantity Does Not Match Existing",""))))))</f>
        <v/>
      </c>
      <c r="AD70" s="288"/>
      <c r="AE70" s="289"/>
      <c r="AF70" s="289"/>
      <c r="AH70" s="290" t="str">
        <f t="shared" si="11"/>
        <v/>
      </c>
    </row>
    <row r="71" spans="1:34" x14ac:dyDescent="0.25">
      <c r="A71" s="209"/>
      <c r="B71" s="276">
        <v>66</v>
      </c>
      <c r="C71" s="277" t="str">
        <f>IF('Customer Inputs'!C81="","",'Customer Inputs'!$C81)</f>
        <v/>
      </c>
      <c r="D71" s="277" t="str">
        <f>IF('Customer Inputs'!E81="","",'Customer Inputs'!$E81)</f>
        <v/>
      </c>
      <c r="E71" s="278" t="str">
        <f>IF('Customer Inputs'!K81="","",'Customer Inputs'!$K81)</f>
        <v/>
      </c>
      <c r="F71" s="278" t="str">
        <f>IF('Customer Inputs'!L81="","",'Customer Inputs'!$L81)</f>
        <v/>
      </c>
      <c r="G71" s="278" t="str">
        <f>IF('Customer Inputs'!AA81="","",'Customer Inputs'!$AA81)</f>
        <v/>
      </c>
      <c r="H71" s="274"/>
      <c r="I71" s="279" t="str">
        <f>IF(C71="","",ROUND('ADMIN REF'!I70/E71,4))</f>
        <v/>
      </c>
      <c r="J71" s="279" t="str">
        <f>IF(OR(D71="",F71=""),"",ROUND('ADMIN REF'!J70/F71,4))</f>
        <v/>
      </c>
      <c r="K71" s="280" t="str">
        <f t="shared" ref="K71:K134" si="12">IF(E71="","",ROUND(I71*E71,3))</f>
        <v/>
      </c>
      <c r="L71" s="280" t="str">
        <f t="shared" ref="L71:L134" si="13">IF(OR(D71="",F71=""),"",ROUND(J71*F71,3))</f>
        <v/>
      </c>
      <c r="M71" s="274"/>
      <c r="N71" s="281" t="str">
        <f>IF(E71="","",ROUND('ADMIN REF'!L70/E71,2))</f>
        <v/>
      </c>
      <c r="O71" s="281" t="str">
        <f>IF(OR(D71="",F71=""),"",ROUND('ADMIN REF'!M70/F71,1))</f>
        <v/>
      </c>
      <c r="P71" s="282" t="str">
        <f t="shared" ref="P71:P134" si="14">IF(N71="","",ROUND(N71*E71,1))</f>
        <v/>
      </c>
      <c r="Q71" s="282" t="str">
        <f t="shared" ref="Q71:Q134" si="15">IF(OR($AC71="",$AE71="Yes"),K71,"")</f>
        <v/>
      </c>
      <c r="R71" s="282" t="str">
        <f t="shared" ref="R71:R134" si="16">IF(OR($AC71="",$AE71="Yes"),P71,"")</f>
        <v/>
      </c>
      <c r="S71" s="282" t="str">
        <f t="shared" ref="S71:S134" si="17">IF(OR(D71="",F71=""),"",ROUND(O71*F71,1))</f>
        <v/>
      </c>
      <c r="T71" s="274"/>
      <c r="U71" s="283">
        <f>IF(E71="",0,(VLOOKUP(C71,RebateTable,2,FALSE)*E71)*'Customer Inputs'!AF$9)</f>
        <v>0</v>
      </c>
      <c r="V71" s="284">
        <f t="shared" ref="V71:V134" si="18">IF(ISERROR(F71*VLOOKUP(D71,RebateTable,2,FALSE)),0,F71*VLOOKUP(D71,RebateTable,2,FALSE))</f>
        <v>0</v>
      </c>
      <c r="W71" s="285" t="str">
        <f t="shared" ref="W71:W134" si="19">IF(C71="","",IF(K71&lt;0,"n/a",X71/K71))</f>
        <v/>
      </c>
      <c r="X71" s="283">
        <f t="shared" ref="X71:X134" si="20">U71</f>
        <v>0</v>
      </c>
      <c r="Y71" s="286" t="str">
        <f t="shared" ref="Y71:Y134" si="21">IF(X71=0,"",X71/SUM(X$6:X$205))</f>
        <v/>
      </c>
      <c r="Z71" s="287">
        <f t="shared" ref="Z71:Z134" si="22">IF(OR($AC71="",$AE71="Yes"),X71,0)</f>
        <v>0</v>
      </c>
      <c r="AA71" s="286" t="str">
        <f>IF(C71="","",(('ADMIN REF'!D70*G71)-('ADMIN REF'!C70*E71))/('ADMIN REF'!D70*G71))</f>
        <v/>
      </c>
      <c r="AB71" s="274"/>
      <c r="AC71" s="277" t="str">
        <f>IF(OR(C71="",Calculations!U71="PASS"),"",IF(Calculations!AW71="Ineligible","Ineligible",IF(Calculations!AW71="Incomplete","Incomplete",IF(Calculations!U71="Fail Refrigerated","Proposed Linear Feet Do Not Match Existing",IF(Calculations!U71="Fail Wattage","Proposed Wattage Exceeds Existing",IF(Calculations!U71="Fail Quantity","Proposed Quantity Does Not Match Existing",""))))))</f>
        <v/>
      </c>
      <c r="AD71" s="288"/>
      <c r="AE71" s="289"/>
      <c r="AF71" s="289"/>
      <c r="AH71" s="290" t="str">
        <f t="shared" ref="AH71:AH134" si="23">IF(AND(AC71="Ineligible",B$1=614),"DO NOT OVERRIDE INELIGIBLE MEASURES",IF(AE71="Yes","Approved",""))</f>
        <v/>
      </c>
    </row>
    <row r="72" spans="1:34" x14ac:dyDescent="0.25">
      <c r="A72" s="209"/>
      <c r="B72" s="276">
        <v>67</v>
      </c>
      <c r="C72" s="277" t="str">
        <f>IF('Customer Inputs'!C82="","",'Customer Inputs'!$C82)</f>
        <v/>
      </c>
      <c r="D72" s="277" t="str">
        <f>IF('Customer Inputs'!E82="","",'Customer Inputs'!$E82)</f>
        <v/>
      </c>
      <c r="E72" s="278" t="str">
        <f>IF('Customer Inputs'!K82="","",'Customer Inputs'!$K82)</f>
        <v/>
      </c>
      <c r="F72" s="278" t="str">
        <f>IF('Customer Inputs'!L82="","",'Customer Inputs'!$L82)</f>
        <v/>
      </c>
      <c r="G72" s="278" t="str">
        <f>IF('Customer Inputs'!AA82="","",'Customer Inputs'!$AA82)</f>
        <v/>
      </c>
      <c r="H72" s="274"/>
      <c r="I72" s="279" t="str">
        <f>IF(C72="","",ROUND('ADMIN REF'!I71/E72,4))</f>
        <v/>
      </c>
      <c r="J72" s="279" t="str">
        <f>IF(OR(D72="",F72=""),"",ROUND('ADMIN REF'!J71/F72,4))</f>
        <v/>
      </c>
      <c r="K72" s="280" t="str">
        <f t="shared" si="12"/>
        <v/>
      </c>
      <c r="L72" s="280" t="str">
        <f t="shared" si="13"/>
        <v/>
      </c>
      <c r="M72" s="274"/>
      <c r="N72" s="281" t="str">
        <f>IF(E72="","",ROUND('ADMIN REF'!L71/E72,2))</f>
        <v/>
      </c>
      <c r="O72" s="281" t="str">
        <f>IF(OR(D72="",F72=""),"",ROUND('ADMIN REF'!M71/F72,1))</f>
        <v/>
      </c>
      <c r="P72" s="282" t="str">
        <f t="shared" si="14"/>
        <v/>
      </c>
      <c r="Q72" s="282" t="str">
        <f t="shared" si="15"/>
        <v/>
      </c>
      <c r="R72" s="282" t="str">
        <f t="shared" si="16"/>
        <v/>
      </c>
      <c r="S72" s="282" t="str">
        <f t="shared" si="17"/>
        <v/>
      </c>
      <c r="T72" s="274"/>
      <c r="U72" s="283">
        <f>IF(E72="",0,(VLOOKUP(C72,RebateTable,2,FALSE)*E72)*'Customer Inputs'!AF$9)</f>
        <v>0</v>
      </c>
      <c r="V72" s="284">
        <f t="shared" si="18"/>
        <v>0</v>
      </c>
      <c r="W72" s="285" t="str">
        <f t="shared" si="19"/>
        <v/>
      </c>
      <c r="X72" s="283">
        <f t="shared" si="20"/>
        <v>0</v>
      </c>
      <c r="Y72" s="286" t="str">
        <f t="shared" si="21"/>
        <v/>
      </c>
      <c r="Z72" s="287">
        <f t="shared" si="22"/>
        <v>0</v>
      </c>
      <c r="AA72" s="286" t="str">
        <f>IF(C72="","",(('ADMIN REF'!D71*G72)-('ADMIN REF'!C71*E72))/('ADMIN REF'!D71*G72))</f>
        <v/>
      </c>
      <c r="AB72" s="274"/>
      <c r="AC72" s="277" t="str">
        <f>IF(OR(C72="",Calculations!U72="PASS"),"",IF(Calculations!AW72="Ineligible","Ineligible",IF(Calculations!AW72="Incomplete","Incomplete",IF(Calculations!U72="Fail Refrigerated","Proposed Linear Feet Do Not Match Existing",IF(Calculations!U72="Fail Wattage","Proposed Wattage Exceeds Existing",IF(Calculations!U72="Fail Quantity","Proposed Quantity Does Not Match Existing",""))))))</f>
        <v/>
      </c>
      <c r="AD72" s="288"/>
      <c r="AE72" s="289"/>
      <c r="AF72" s="289"/>
      <c r="AH72" s="290" t="str">
        <f t="shared" si="23"/>
        <v/>
      </c>
    </row>
    <row r="73" spans="1:34" x14ac:dyDescent="0.25">
      <c r="A73" s="209"/>
      <c r="B73" s="276">
        <v>68</v>
      </c>
      <c r="C73" s="277" t="str">
        <f>IF('Customer Inputs'!C83="","",'Customer Inputs'!$C83)</f>
        <v/>
      </c>
      <c r="D73" s="277" t="str">
        <f>IF('Customer Inputs'!E83="","",'Customer Inputs'!$E83)</f>
        <v/>
      </c>
      <c r="E73" s="278" t="str">
        <f>IF('Customer Inputs'!K83="","",'Customer Inputs'!$K83)</f>
        <v/>
      </c>
      <c r="F73" s="278" t="str">
        <f>IF('Customer Inputs'!L83="","",'Customer Inputs'!$L83)</f>
        <v/>
      </c>
      <c r="G73" s="278" t="str">
        <f>IF('Customer Inputs'!AA83="","",'Customer Inputs'!$AA83)</f>
        <v/>
      </c>
      <c r="H73" s="274"/>
      <c r="I73" s="279" t="str">
        <f>IF(C73="","",ROUND('ADMIN REF'!I72/E73,4))</f>
        <v/>
      </c>
      <c r="J73" s="279" t="str">
        <f>IF(OR(D73="",F73=""),"",ROUND('ADMIN REF'!J72/F73,4))</f>
        <v/>
      </c>
      <c r="K73" s="280" t="str">
        <f t="shared" si="12"/>
        <v/>
      </c>
      <c r="L73" s="280" t="str">
        <f t="shared" si="13"/>
        <v/>
      </c>
      <c r="M73" s="274"/>
      <c r="N73" s="281" t="str">
        <f>IF(E73="","",ROUND('ADMIN REF'!L72/E73,2))</f>
        <v/>
      </c>
      <c r="O73" s="281" t="str">
        <f>IF(OR(D73="",F73=""),"",ROUND('ADMIN REF'!M72/F73,1))</f>
        <v/>
      </c>
      <c r="P73" s="282" t="str">
        <f t="shared" si="14"/>
        <v/>
      </c>
      <c r="Q73" s="282" t="str">
        <f t="shared" si="15"/>
        <v/>
      </c>
      <c r="R73" s="282" t="str">
        <f t="shared" si="16"/>
        <v/>
      </c>
      <c r="S73" s="282" t="str">
        <f t="shared" si="17"/>
        <v/>
      </c>
      <c r="T73" s="274"/>
      <c r="U73" s="283">
        <f>IF(E73="",0,(VLOOKUP(C73,RebateTable,2,FALSE)*E73)*'Customer Inputs'!AF$9)</f>
        <v>0</v>
      </c>
      <c r="V73" s="284">
        <f t="shared" si="18"/>
        <v>0</v>
      </c>
      <c r="W73" s="285" t="str">
        <f t="shared" si="19"/>
        <v/>
      </c>
      <c r="X73" s="283">
        <f t="shared" si="20"/>
        <v>0</v>
      </c>
      <c r="Y73" s="286" t="str">
        <f t="shared" si="21"/>
        <v/>
      </c>
      <c r="Z73" s="287">
        <f t="shared" si="22"/>
        <v>0</v>
      </c>
      <c r="AA73" s="286" t="str">
        <f>IF(C73="","",(('ADMIN REF'!D72*G73)-('ADMIN REF'!C72*E73))/('ADMIN REF'!D72*G73))</f>
        <v/>
      </c>
      <c r="AB73" s="274"/>
      <c r="AC73" s="277" t="str">
        <f>IF(OR(C73="",Calculations!U73="PASS"),"",IF(Calculations!AW73="Ineligible","Ineligible",IF(Calculations!AW73="Incomplete","Incomplete",IF(Calculations!U73="Fail Refrigerated","Proposed Linear Feet Do Not Match Existing",IF(Calculations!U73="Fail Wattage","Proposed Wattage Exceeds Existing",IF(Calculations!U73="Fail Quantity","Proposed Quantity Does Not Match Existing",""))))))</f>
        <v/>
      </c>
      <c r="AD73" s="288"/>
      <c r="AE73" s="289"/>
      <c r="AF73" s="289"/>
      <c r="AH73" s="290" t="str">
        <f t="shared" si="23"/>
        <v/>
      </c>
    </row>
    <row r="74" spans="1:34" x14ac:dyDescent="0.25">
      <c r="A74" s="209"/>
      <c r="B74" s="276">
        <v>69</v>
      </c>
      <c r="C74" s="277" t="str">
        <f>IF('Customer Inputs'!C84="","",'Customer Inputs'!$C84)</f>
        <v/>
      </c>
      <c r="D74" s="277" t="str">
        <f>IF('Customer Inputs'!E84="","",'Customer Inputs'!$E84)</f>
        <v/>
      </c>
      <c r="E74" s="278" t="str">
        <f>IF('Customer Inputs'!K84="","",'Customer Inputs'!$K84)</f>
        <v/>
      </c>
      <c r="F74" s="278" t="str">
        <f>IF('Customer Inputs'!L84="","",'Customer Inputs'!$L84)</f>
        <v/>
      </c>
      <c r="G74" s="278" t="str">
        <f>IF('Customer Inputs'!AA84="","",'Customer Inputs'!$AA84)</f>
        <v/>
      </c>
      <c r="H74" s="274"/>
      <c r="I74" s="279" t="str">
        <f>IF(C74="","",ROUND('ADMIN REF'!I73/E74,4))</f>
        <v/>
      </c>
      <c r="J74" s="279" t="str">
        <f>IF(OR(D74="",F74=""),"",ROUND('ADMIN REF'!J73/F74,4))</f>
        <v/>
      </c>
      <c r="K74" s="280" t="str">
        <f t="shared" si="12"/>
        <v/>
      </c>
      <c r="L74" s="280" t="str">
        <f t="shared" si="13"/>
        <v/>
      </c>
      <c r="M74" s="274"/>
      <c r="N74" s="281" t="str">
        <f>IF(E74="","",ROUND('ADMIN REF'!L73/E74,2))</f>
        <v/>
      </c>
      <c r="O74" s="281" t="str">
        <f>IF(OR(D74="",F74=""),"",ROUND('ADMIN REF'!M73/F74,1))</f>
        <v/>
      </c>
      <c r="P74" s="282" t="str">
        <f t="shared" si="14"/>
        <v/>
      </c>
      <c r="Q74" s="282" t="str">
        <f t="shared" si="15"/>
        <v/>
      </c>
      <c r="R74" s="282" t="str">
        <f t="shared" si="16"/>
        <v/>
      </c>
      <c r="S74" s="282" t="str">
        <f t="shared" si="17"/>
        <v/>
      </c>
      <c r="T74" s="274"/>
      <c r="U74" s="283">
        <f>IF(E74="",0,(VLOOKUP(C74,RebateTable,2,FALSE)*E74)*'Customer Inputs'!AF$9)</f>
        <v>0</v>
      </c>
      <c r="V74" s="284">
        <f t="shared" si="18"/>
        <v>0</v>
      </c>
      <c r="W74" s="285" t="str">
        <f t="shared" si="19"/>
        <v/>
      </c>
      <c r="X74" s="283">
        <f t="shared" si="20"/>
        <v>0</v>
      </c>
      <c r="Y74" s="286" t="str">
        <f t="shared" si="21"/>
        <v/>
      </c>
      <c r="Z74" s="287">
        <f t="shared" si="22"/>
        <v>0</v>
      </c>
      <c r="AA74" s="286" t="str">
        <f>IF(C74="","",(('ADMIN REF'!D73*G74)-('ADMIN REF'!C73*E74))/('ADMIN REF'!D73*G74))</f>
        <v/>
      </c>
      <c r="AB74" s="274"/>
      <c r="AC74" s="277" t="str">
        <f>IF(OR(C74="",Calculations!U74="PASS"),"",IF(Calculations!AW74="Ineligible","Ineligible",IF(Calculations!AW74="Incomplete","Incomplete",IF(Calculations!U74="Fail Refrigerated","Proposed Linear Feet Do Not Match Existing",IF(Calculations!U74="Fail Wattage","Proposed Wattage Exceeds Existing",IF(Calculations!U74="Fail Quantity","Proposed Quantity Does Not Match Existing",""))))))</f>
        <v/>
      </c>
      <c r="AD74" s="288"/>
      <c r="AE74" s="289"/>
      <c r="AF74" s="289"/>
      <c r="AH74" s="290" t="str">
        <f t="shared" si="23"/>
        <v/>
      </c>
    </row>
    <row r="75" spans="1:34" x14ac:dyDescent="0.25">
      <c r="A75" s="209"/>
      <c r="B75" s="276">
        <v>70</v>
      </c>
      <c r="C75" s="277" t="str">
        <f>IF('Customer Inputs'!C85="","",'Customer Inputs'!$C85)</f>
        <v/>
      </c>
      <c r="D75" s="277" t="str">
        <f>IF('Customer Inputs'!E85="","",'Customer Inputs'!$E85)</f>
        <v/>
      </c>
      <c r="E75" s="278" t="str">
        <f>IF('Customer Inputs'!K85="","",'Customer Inputs'!$K85)</f>
        <v/>
      </c>
      <c r="F75" s="278" t="str">
        <f>IF('Customer Inputs'!L85="","",'Customer Inputs'!$L85)</f>
        <v/>
      </c>
      <c r="G75" s="278" t="str">
        <f>IF('Customer Inputs'!AA85="","",'Customer Inputs'!$AA85)</f>
        <v/>
      </c>
      <c r="H75" s="274"/>
      <c r="I75" s="279" t="str">
        <f>IF(C75="","",ROUND('ADMIN REF'!I74/E75,4))</f>
        <v/>
      </c>
      <c r="J75" s="279" t="str">
        <f>IF(OR(D75="",F75=""),"",ROUND('ADMIN REF'!J74/F75,4))</f>
        <v/>
      </c>
      <c r="K75" s="280" t="str">
        <f t="shared" si="12"/>
        <v/>
      </c>
      <c r="L75" s="280" t="str">
        <f t="shared" si="13"/>
        <v/>
      </c>
      <c r="M75" s="274"/>
      <c r="N75" s="281" t="str">
        <f>IF(E75="","",ROUND('ADMIN REF'!L74/E75,2))</f>
        <v/>
      </c>
      <c r="O75" s="281" t="str">
        <f>IF(OR(D75="",F75=""),"",ROUND('ADMIN REF'!M74/F75,1))</f>
        <v/>
      </c>
      <c r="P75" s="282" t="str">
        <f t="shared" si="14"/>
        <v/>
      </c>
      <c r="Q75" s="282" t="str">
        <f t="shared" si="15"/>
        <v/>
      </c>
      <c r="R75" s="282" t="str">
        <f t="shared" si="16"/>
        <v/>
      </c>
      <c r="S75" s="282" t="str">
        <f t="shared" si="17"/>
        <v/>
      </c>
      <c r="T75" s="274"/>
      <c r="U75" s="283">
        <f>IF(E75="",0,(VLOOKUP(C75,RebateTable,2,FALSE)*E75)*'Customer Inputs'!AF$9)</f>
        <v>0</v>
      </c>
      <c r="V75" s="284">
        <f t="shared" si="18"/>
        <v>0</v>
      </c>
      <c r="W75" s="285" t="str">
        <f t="shared" si="19"/>
        <v/>
      </c>
      <c r="X75" s="283">
        <f t="shared" si="20"/>
        <v>0</v>
      </c>
      <c r="Y75" s="286" t="str">
        <f t="shared" si="21"/>
        <v/>
      </c>
      <c r="Z75" s="287">
        <f t="shared" si="22"/>
        <v>0</v>
      </c>
      <c r="AA75" s="286" t="str">
        <f>IF(C75="","",(('ADMIN REF'!D74*G75)-('ADMIN REF'!C74*E75))/('ADMIN REF'!D74*G75))</f>
        <v/>
      </c>
      <c r="AB75" s="274"/>
      <c r="AC75" s="277" t="str">
        <f>IF(OR(C75="",Calculations!U75="PASS"),"",IF(Calculations!AW75="Ineligible","Ineligible",IF(Calculations!AW75="Incomplete","Incomplete",IF(Calculations!U75="Fail Refrigerated","Proposed Linear Feet Do Not Match Existing",IF(Calculations!U75="Fail Wattage","Proposed Wattage Exceeds Existing",IF(Calculations!U75="Fail Quantity","Proposed Quantity Does Not Match Existing",""))))))</f>
        <v/>
      </c>
      <c r="AD75" s="288"/>
      <c r="AE75" s="289"/>
      <c r="AF75" s="289"/>
      <c r="AH75" s="290" t="str">
        <f t="shared" si="23"/>
        <v/>
      </c>
    </row>
    <row r="76" spans="1:34" x14ac:dyDescent="0.25">
      <c r="A76" s="209"/>
      <c r="B76" s="276">
        <v>71</v>
      </c>
      <c r="C76" s="277" t="str">
        <f>IF('Customer Inputs'!C86="","",'Customer Inputs'!$C86)</f>
        <v/>
      </c>
      <c r="D76" s="277" t="str">
        <f>IF('Customer Inputs'!E86="","",'Customer Inputs'!$E86)</f>
        <v/>
      </c>
      <c r="E76" s="278" t="str">
        <f>IF('Customer Inputs'!K86="","",'Customer Inputs'!$K86)</f>
        <v/>
      </c>
      <c r="F76" s="278" t="str">
        <f>IF('Customer Inputs'!L86="","",'Customer Inputs'!$L86)</f>
        <v/>
      </c>
      <c r="G76" s="278" t="str">
        <f>IF('Customer Inputs'!AA86="","",'Customer Inputs'!$AA86)</f>
        <v/>
      </c>
      <c r="H76" s="274"/>
      <c r="I76" s="279" t="str">
        <f>IF(C76="","",ROUND('ADMIN REF'!I75/E76,4))</f>
        <v/>
      </c>
      <c r="J76" s="279" t="str">
        <f>IF(OR(D76="",F76=""),"",ROUND('ADMIN REF'!J75/F76,4))</f>
        <v/>
      </c>
      <c r="K76" s="280" t="str">
        <f t="shared" si="12"/>
        <v/>
      </c>
      <c r="L76" s="280" t="str">
        <f t="shared" si="13"/>
        <v/>
      </c>
      <c r="M76" s="274"/>
      <c r="N76" s="281" t="str">
        <f>IF(E76="","",ROUND('ADMIN REF'!L75/E76,2))</f>
        <v/>
      </c>
      <c r="O76" s="281" t="str">
        <f>IF(OR(D76="",F76=""),"",ROUND('ADMIN REF'!M75/F76,1))</f>
        <v/>
      </c>
      <c r="P76" s="282" t="str">
        <f t="shared" si="14"/>
        <v/>
      </c>
      <c r="Q76" s="282" t="str">
        <f t="shared" si="15"/>
        <v/>
      </c>
      <c r="R76" s="282" t="str">
        <f t="shared" si="16"/>
        <v/>
      </c>
      <c r="S76" s="282" t="str">
        <f t="shared" si="17"/>
        <v/>
      </c>
      <c r="T76" s="274"/>
      <c r="U76" s="283">
        <f>IF(E76="",0,(VLOOKUP(C76,RebateTable,2,FALSE)*E76)*'Customer Inputs'!AF$9)</f>
        <v>0</v>
      </c>
      <c r="V76" s="284">
        <f t="shared" si="18"/>
        <v>0</v>
      </c>
      <c r="W76" s="285" t="str">
        <f t="shared" si="19"/>
        <v/>
      </c>
      <c r="X76" s="283">
        <f t="shared" si="20"/>
        <v>0</v>
      </c>
      <c r="Y76" s="286" t="str">
        <f t="shared" si="21"/>
        <v/>
      </c>
      <c r="Z76" s="287">
        <f t="shared" si="22"/>
        <v>0</v>
      </c>
      <c r="AA76" s="286" t="str">
        <f>IF(C76="","",(('ADMIN REF'!D75*G76)-('ADMIN REF'!C75*E76))/('ADMIN REF'!D75*G76))</f>
        <v/>
      </c>
      <c r="AB76" s="274"/>
      <c r="AC76" s="277" t="str">
        <f>IF(OR(C76="",Calculations!U76="PASS"),"",IF(Calculations!AW76="Ineligible","Ineligible",IF(Calculations!AW76="Incomplete","Incomplete",IF(Calculations!U76="Fail Refrigerated","Proposed Linear Feet Do Not Match Existing",IF(Calculations!U76="Fail Wattage","Proposed Wattage Exceeds Existing",IF(Calculations!U76="Fail Quantity","Proposed Quantity Does Not Match Existing",""))))))</f>
        <v/>
      </c>
      <c r="AD76" s="288"/>
      <c r="AE76" s="289"/>
      <c r="AF76" s="289"/>
      <c r="AH76" s="290" t="str">
        <f t="shared" si="23"/>
        <v/>
      </c>
    </row>
    <row r="77" spans="1:34" x14ac:dyDescent="0.25">
      <c r="A77" s="209"/>
      <c r="B77" s="276">
        <v>72</v>
      </c>
      <c r="C77" s="277" t="str">
        <f>IF('Customer Inputs'!C87="","",'Customer Inputs'!$C87)</f>
        <v/>
      </c>
      <c r="D77" s="277" t="str">
        <f>IF('Customer Inputs'!E87="","",'Customer Inputs'!$E87)</f>
        <v/>
      </c>
      <c r="E77" s="278" t="str">
        <f>IF('Customer Inputs'!K87="","",'Customer Inputs'!$K87)</f>
        <v/>
      </c>
      <c r="F77" s="278" t="str">
        <f>IF('Customer Inputs'!L87="","",'Customer Inputs'!$L87)</f>
        <v/>
      </c>
      <c r="G77" s="278" t="str">
        <f>IF('Customer Inputs'!AA87="","",'Customer Inputs'!$AA87)</f>
        <v/>
      </c>
      <c r="H77" s="274"/>
      <c r="I77" s="279" t="str">
        <f>IF(C77="","",ROUND('ADMIN REF'!I76/E77,4))</f>
        <v/>
      </c>
      <c r="J77" s="279" t="str">
        <f>IF(OR(D77="",F77=""),"",ROUND('ADMIN REF'!J76/F77,4))</f>
        <v/>
      </c>
      <c r="K77" s="280" t="str">
        <f t="shared" si="12"/>
        <v/>
      </c>
      <c r="L77" s="280" t="str">
        <f t="shared" si="13"/>
        <v/>
      </c>
      <c r="M77" s="274"/>
      <c r="N77" s="281" t="str">
        <f>IF(E77="","",ROUND('ADMIN REF'!L76/E77,2))</f>
        <v/>
      </c>
      <c r="O77" s="281" t="str">
        <f>IF(OR(D77="",F77=""),"",ROUND('ADMIN REF'!M76/F77,1))</f>
        <v/>
      </c>
      <c r="P77" s="282" t="str">
        <f t="shared" si="14"/>
        <v/>
      </c>
      <c r="Q77" s="282" t="str">
        <f t="shared" si="15"/>
        <v/>
      </c>
      <c r="R77" s="282" t="str">
        <f t="shared" si="16"/>
        <v/>
      </c>
      <c r="S77" s="282" t="str">
        <f t="shared" si="17"/>
        <v/>
      </c>
      <c r="T77" s="274"/>
      <c r="U77" s="283">
        <f>IF(E77="",0,(VLOOKUP(C77,RebateTable,2,FALSE)*E77)*'Customer Inputs'!AF$9)</f>
        <v>0</v>
      </c>
      <c r="V77" s="284">
        <f t="shared" si="18"/>
        <v>0</v>
      </c>
      <c r="W77" s="285" t="str">
        <f t="shared" si="19"/>
        <v/>
      </c>
      <c r="X77" s="283">
        <f t="shared" si="20"/>
        <v>0</v>
      </c>
      <c r="Y77" s="286" t="str">
        <f t="shared" si="21"/>
        <v/>
      </c>
      <c r="Z77" s="287">
        <f t="shared" si="22"/>
        <v>0</v>
      </c>
      <c r="AA77" s="286" t="str">
        <f>IF(C77="","",(('ADMIN REF'!D76*G77)-('ADMIN REF'!C76*E77))/('ADMIN REF'!D76*G77))</f>
        <v/>
      </c>
      <c r="AB77" s="274"/>
      <c r="AC77" s="277" t="str">
        <f>IF(OR(C77="",Calculations!U77="PASS"),"",IF(Calculations!AW77="Ineligible","Ineligible",IF(Calculations!AW77="Incomplete","Incomplete",IF(Calculations!U77="Fail Refrigerated","Proposed Linear Feet Do Not Match Existing",IF(Calculations!U77="Fail Wattage","Proposed Wattage Exceeds Existing",IF(Calculations!U77="Fail Quantity","Proposed Quantity Does Not Match Existing",""))))))</f>
        <v/>
      </c>
      <c r="AD77" s="288"/>
      <c r="AE77" s="289"/>
      <c r="AF77" s="289"/>
      <c r="AH77" s="290" t="str">
        <f t="shared" si="23"/>
        <v/>
      </c>
    </row>
    <row r="78" spans="1:34" x14ac:dyDescent="0.25">
      <c r="A78" s="209"/>
      <c r="B78" s="276">
        <v>73</v>
      </c>
      <c r="C78" s="277" t="str">
        <f>IF('Customer Inputs'!C88="","",'Customer Inputs'!$C88)</f>
        <v/>
      </c>
      <c r="D78" s="277" t="str">
        <f>IF('Customer Inputs'!E88="","",'Customer Inputs'!$E88)</f>
        <v/>
      </c>
      <c r="E78" s="278" t="str">
        <f>IF('Customer Inputs'!K88="","",'Customer Inputs'!$K88)</f>
        <v/>
      </c>
      <c r="F78" s="278" t="str">
        <f>IF('Customer Inputs'!L88="","",'Customer Inputs'!$L88)</f>
        <v/>
      </c>
      <c r="G78" s="278" t="str">
        <f>IF('Customer Inputs'!AA88="","",'Customer Inputs'!$AA88)</f>
        <v/>
      </c>
      <c r="H78" s="274"/>
      <c r="I78" s="279" t="str">
        <f>IF(C78="","",ROUND('ADMIN REF'!I77/E78,4))</f>
        <v/>
      </c>
      <c r="J78" s="279" t="str">
        <f>IF(OR(D78="",F78=""),"",ROUND('ADMIN REF'!J77/F78,4))</f>
        <v/>
      </c>
      <c r="K78" s="280" t="str">
        <f t="shared" si="12"/>
        <v/>
      </c>
      <c r="L78" s="280" t="str">
        <f t="shared" si="13"/>
        <v/>
      </c>
      <c r="M78" s="274"/>
      <c r="N78" s="281" t="str">
        <f>IF(E78="","",ROUND('ADMIN REF'!L77/E78,2))</f>
        <v/>
      </c>
      <c r="O78" s="281" t="str">
        <f>IF(OR(D78="",F78=""),"",ROUND('ADMIN REF'!M77/F78,1))</f>
        <v/>
      </c>
      <c r="P78" s="282" t="str">
        <f t="shared" si="14"/>
        <v/>
      </c>
      <c r="Q78" s="282" t="str">
        <f t="shared" si="15"/>
        <v/>
      </c>
      <c r="R78" s="282" t="str">
        <f t="shared" si="16"/>
        <v/>
      </c>
      <c r="S78" s="282" t="str">
        <f t="shared" si="17"/>
        <v/>
      </c>
      <c r="T78" s="274"/>
      <c r="U78" s="283">
        <f>IF(E78="",0,(VLOOKUP(C78,RebateTable,2,FALSE)*E78)*'Customer Inputs'!AF$9)</f>
        <v>0</v>
      </c>
      <c r="V78" s="284">
        <f t="shared" si="18"/>
        <v>0</v>
      </c>
      <c r="W78" s="285" t="str">
        <f t="shared" si="19"/>
        <v/>
      </c>
      <c r="X78" s="283">
        <f t="shared" si="20"/>
        <v>0</v>
      </c>
      <c r="Y78" s="286" t="str">
        <f t="shared" si="21"/>
        <v/>
      </c>
      <c r="Z78" s="287">
        <f t="shared" si="22"/>
        <v>0</v>
      </c>
      <c r="AA78" s="286" t="str">
        <f>IF(C78="","",(('ADMIN REF'!D77*G78)-('ADMIN REF'!C77*E78))/('ADMIN REF'!D77*G78))</f>
        <v/>
      </c>
      <c r="AB78" s="274"/>
      <c r="AC78" s="277" t="str">
        <f>IF(OR(C78="",Calculations!U78="PASS"),"",IF(Calculations!AW78="Ineligible","Ineligible",IF(Calculations!AW78="Incomplete","Incomplete",IF(Calculations!U78="Fail Refrigerated","Proposed Linear Feet Do Not Match Existing",IF(Calculations!U78="Fail Wattage","Proposed Wattage Exceeds Existing",IF(Calculations!U78="Fail Quantity","Proposed Quantity Does Not Match Existing",""))))))</f>
        <v/>
      </c>
      <c r="AD78" s="288"/>
      <c r="AE78" s="289"/>
      <c r="AF78" s="289"/>
      <c r="AH78" s="290" t="str">
        <f t="shared" si="23"/>
        <v/>
      </c>
    </row>
    <row r="79" spans="1:34" x14ac:dyDescent="0.25">
      <c r="A79" s="209"/>
      <c r="B79" s="276">
        <v>74</v>
      </c>
      <c r="C79" s="277" t="str">
        <f>IF('Customer Inputs'!C89="","",'Customer Inputs'!$C89)</f>
        <v/>
      </c>
      <c r="D79" s="277" t="str">
        <f>IF('Customer Inputs'!E89="","",'Customer Inputs'!$E89)</f>
        <v/>
      </c>
      <c r="E79" s="278" t="str">
        <f>IF('Customer Inputs'!K89="","",'Customer Inputs'!$K89)</f>
        <v/>
      </c>
      <c r="F79" s="278" t="str">
        <f>IF('Customer Inputs'!L89="","",'Customer Inputs'!$L89)</f>
        <v/>
      </c>
      <c r="G79" s="278" t="str">
        <f>IF('Customer Inputs'!AA89="","",'Customer Inputs'!$AA89)</f>
        <v/>
      </c>
      <c r="H79" s="274"/>
      <c r="I79" s="279" t="str">
        <f>IF(C79="","",ROUND('ADMIN REF'!I78/E79,4))</f>
        <v/>
      </c>
      <c r="J79" s="279" t="str">
        <f>IF(OR(D79="",F79=""),"",ROUND('ADMIN REF'!J78/F79,4))</f>
        <v/>
      </c>
      <c r="K79" s="280" t="str">
        <f t="shared" si="12"/>
        <v/>
      </c>
      <c r="L79" s="280" t="str">
        <f t="shared" si="13"/>
        <v/>
      </c>
      <c r="M79" s="274"/>
      <c r="N79" s="281" t="str">
        <f>IF(E79="","",ROUND('ADMIN REF'!L78/E79,2))</f>
        <v/>
      </c>
      <c r="O79" s="281" t="str">
        <f>IF(OR(D79="",F79=""),"",ROUND('ADMIN REF'!M78/F79,1))</f>
        <v/>
      </c>
      <c r="P79" s="282" t="str">
        <f t="shared" si="14"/>
        <v/>
      </c>
      <c r="Q79" s="282" t="str">
        <f t="shared" si="15"/>
        <v/>
      </c>
      <c r="R79" s="282" t="str">
        <f t="shared" si="16"/>
        <v/>
      </c>
      <c r="S79" s="282" t="str">
        <f t="shared" si="17"/>
        <v/>
      </c>
      <c r="T79" s="274"/>
      <c r="U79" s="283">
        <f>IF(E79="",0,(VLOOKUP(C79,RebateTable,2,FALSE)*E79)*'Customer Inputs'!AF$9)</f>
        <v>0</v>
      </c>
      <c r="V79" s="284">
        <f t="shared" si="18"/>
        <v>0</v>
      </c>
      <c r="W79" s="285" t="str">
        <f t="shared" si="19"/>
        <v/>
      </c>
      <c r="X79" s="283">
        <f t="shared" si="20"/>
        <v>0</v>
      </c>
      <c r="Y79" s="286" t="str">
        <f t="shared" si="21"/>
        <v/>
      </c>
      <c r="Z79" s="287">
        <f t="shared" si="22"/>
        <v>0</v>
      </c>
      <c r="AA79" s="286" t="str">
        <f>IF(C79="","",(('ADMIN REF'!D78*G79)-('ADMIN REF'!C78*E79))/('ADMIN REF'!D78*G79))</f>
        <v/>
      </c>
      <c r="AB79" s="274"/>
      <c r="AC79" s="277" t="str">
        <f>IF(OR(C79="",Calculations!U79="PASS"),"",IF(Calculations!AW79="Ineligible","Ineligible",IF(Calculations!AW79="Incomplete","Incomplete",IF(Calculations!U79="Fail Refrigerated","Proposed Linear Feet Do Not Match Existing",IF(Calculations!U79="Fail Wattage","Proposed Wattage Exceeds Existing",IF(Calculations!U79="Fail Quantity","Proposed Quantity Does Not Match Existing",""))))))</f>
        <v/>
      </c>
      <c r="AD79" s="288"/>
      <c r="AE79" s="289"/>
      <c r="AF79" s="289"/>
      <c r="AH79" s="290" t="str">
        <f t="shared" si="23"/>
        <v/>
      </c>
    </row>
    <row r="80" spans="1:34" x14ac:dyDescent="0.25">
      <c r="A80" s="209"/>
      <c r="B80" s="276">
        <v>75</v>
      </c>
      <c r="C80" s="277" t="str">
        <f>IF('Customer Inputs'!C90="","",'Customer Inputs'!$C90)</f>
        <v/>
      </c>
      <c r="D80" s="277" t="str">
        <f>IF('Customer Inputs'!E90="","",'Customer Inputs'!$E90)</f>
        <v/>
      </c>
      <c r="E80" s="278" t="str">
        <f>IF('Customer Inputs'!K90="","",'Customer Inputs'!$K90)</f>
        <v/>
      </c>
      <c r="F80" s="278" t="str">
        <f>IF('Customer Inputs'!L90="","",'Customer Inputs'!$L90)</f>
        <v/>
      </c>
      <c r="G80" s="278" t="str">
        <f>IF('Customer Inputs'!AA90="","",'Customer Inputs'!$AA90)</f>
        <v/>
      </c>
      <c r="H80" s="274"/>
      <c r="I80" s="279" t="str">
        <f>IF(C80="","",ROUND('ADMIN REF'!I79/E80,4))</f>
        <v/>
      </c>
      <c r="J80" s="279" t="str">
        <f>IF(OR(D80="",F80=""),"",ROUND('ADMIN REF'!J79/F80,4))</f>
        <v/>
      </c>
      <c r="K80" s="280" t="str">
        <f t="shared" si="12"/>
        <v/>
      </c>
      <c r="L80" s="280" t="str">
        <f t="shared" si="13"/>
        <v/>
      </c>
      <c r="M80" s="274"/>
      <c r="N80" s="281" t="str">
        <f>IF(E80="","",ROUND('ADMIN REF'!L79/E80,2))</f>
        <v/>
      </c>
      <c r="O80" s="281" t="str">
        <f>IF(OR(D80="",F80=""),"",ROUND('ADMIN REF'!M79/F80,1))</f>
        <v/>
      </c>
      <c r="P80" s="282" t="str">
        <f t="shared" si="14"/>
        <v/>
      </c>
      <c r="Q80" s="282" t="str">
        <f t="shared" si="15"/>
        <v/>
      </c>
      <c r="R80" s="282" t="str">
        <f t="shared" si="16"/>
        <v/>
      </c>
      <c r="S80" s="282" t="str">
        <f t="shared" si="17"/>
        <v/>
      </c>
      <c r="T80" s="274"/>
      <c r="U80" s="283">
        <f>IF(E80="",0,(VLOOKUP(C80,RebateTable,2,FALSE)*E80)*'Customer Inputs'!AF$9)</f>
        <v>0</v>
      </c>
      <c r="V80" s="284">
        <f t="shared" si="18"/>
        <v>0</v>
      </c>
      <c r="W80" s="285" t="str">
        <f t="shared" si="19"/>
        <v/>
      </c>
      <c r="X80" s="283">
        <f t="shared" si="20"/>
        <v>0</v>
      </c>
      <c r="Y80" s="286" t="str">
        <f t="shared" si="21"/>
        <v/>
      </c>
      <c r="Z80" s="287">
        <f t="shared" si="22"/>
        <v>0</v>
      </c>
      <c r="AA80" s="286" t="str">
        <f>IF(C80="","",(('ADMIN REF'!D79*G80)-('ADMIN REF'!C79*E80))/('ADMIN REF'!D79*G80))</f>
        <v/>
      </c>
      <c r="AB80" s="274"/>
      <c r="AC80" s="277" t="str">
        <f>IF(OR(C80="",Calculations!U80="PASS"),"",IF(Calculations!AW80="Ineligible","Ineligible",IF(Calculations!AW80="Incomplete","Incomplete",IF(Calculations!U80="Fail Refrigerated","Proposed Linear Feet Do Not Match Existing",IF(Calculations!U80="Fail Wattage","Proposed Wattage Exceeds Existing",IF(Calculations!U80="Fail Quantity","Proposed Quantity Does Not Match Existing",""))))))</f>
        <v/>
      </c>
      <c r="AD80" s="288"/>
      <c r="AE80" s="289"/>
      <c r="AF80" s="289"/>
      <c r="AH80" s="290" t="str">
        <f t="shared" si="23"/>
        <v/>
      </c>
    </row>
    <row r="81" spans="1:34" x14ac:dyDescent="0.25">
      <c r="A81" s="209"/>
      <c r="B81" s="276">
        <v>76</v>
      </c>
      <c r="C81" s="277" t="str">
        <f>IF('Customer Inputs'!C91="","",'Customer Inputs'!$C91)</f>
        <v/>
      </c>
      <c r="D81" s="277" t="str">
        <f>IF('Customer Inputs'!E91="","",'Customer Inputs'!$E91)</f>
        <v/>
      </c>
      <c r="E81" s="278" t="str">
        <f>IF('Customer Inputs'!K91="","",'Customer Inputs'!$K91)</f>
        <v/>
      </c>
      <c r="F81" s="278" t="str">
        <f>IF('Customer Inputs'!L91="","",'Customer Inputs'!$L91)</f>
        <v/>
      </c>
      <c r="G81" s="278" t="str">
        <f>IF('Customer Inputs'!AA91="","",'Customer Inputs'!$AA91)</f>
        <v/>
      </c>
      <c r="H81" s="274"/>
      <c r="I81" s="279" t="str">
        <f>IF(C81="","",ROUND('ADMIN REF'!I80/E81,4))</f>
        <v/>
      </c>
      <c r="J81" s="279" t="str">
        <f>IF(OR(D81="",F81=""),"",ROUND('ADMIN REF'!J80/F81,4))</f>
        <v/>
      </c>
      <c r="K81" s="280" t="str">
        <f t="shared" si="12"/>
        <v/>
      </c>
      <c r="L81" s="280" t="str">
        <f t="shared" si="13"/>
        <v/>
      </c>
      <c r="M81" s="274"/>
      <c r="N81" s="281" t="str">
        <f>IF(E81="","",ROUND('ADMIN REF'!L80/E81,2))</f>
        <v/>
      </c>
      <c r="O81" s="281" t="str">
        <f>IF(OR(D81="",F81=""),"",ROUND('ADMIN REF'!M80/F81,1))</f>
        <v/>
      </c>
      <c r="P81" s="282" t="str">
        <f t="shared" si="14"/>
        <v/>
      </c>
      <c r="Q81" s="282" t="str">
        <f t="shared" si="15"/>
        <v/>
      </c>
      <c r="R81" s="282" t="str">
        <f t="shared" si="16"/>
        <v/>
      </c>
      <c r="S81" s="282" t="str">
        <f t="shared" si="17"/>
        <v/>
      </c>
      <c r="T81" s="274"/>
      <c r="U81" s="283">
        <f>IF(E81="",0,(VLOOKUP(C81,RebateTable,2,FALSE)*E81)*'Customer Inputs'!AF$9)</f>
        <v>0</v>
      </c>
      <c r="V81" s="284">
        <f t="shared" si="18"/>
        <v>0</v>
      </c>
      <c r="W81" s="285" t="str">
        <f t="shared" si="19"/>
        <v/>
      </c>
      <c r="X81" s="283">
        <f t="shared" si="20"/>
        <v>0</v>
      </c>
      <c r="Y81" s="286" t="str">
        <f t="shared" si="21"/>
        <v/>
      </c>
      <c r="Z81" s="287">
        <f t="shared" si="22"/>
        <v>0</v>
      </c>
      <c r="AA81" s="286" t="str">
        <f>IF(C81="","",(('ADMIN REF'!D80*G81)-('ADMIN REF'!C80*E81))/('ADMIN REF'!D80*G81))</f>
        <v/>
      </c>
      <c r="AB81" s="274"/>
      <c r="AC81" s="277" t="str">
        <f>IF(OR(C81="",Calculations!U81="PASS"),"",IF(Calculations!AW81="Ineligible","Ineligible",IF(Calculations!AW81="Incomplete","Incomplete",IF(Calculations!U81="Fail Refrigerated","Proposed Linear Feet Do Not Match Existing",IF(Calculations!U81="Fail Wattage","Proposed Wattage Exceeds Existing",IF(Calculations!U81="Fail Quantity","Proposed Quantity Does Not Match Existing",""))))))</f>
        <v/>
      </c>
      <c r="AD81" s="288"/>
      <c r="AE81" s="289"/>
      <c r="AF81" s="289"/>
      <c r="AH81" s="290" t="str">
        <f t="shared" si="23"/>
        <v/>
      </c>
    </row>
    <row r="82" spans="1:34" x14ac:dyDescent="0.25">
      <c r="A82" s="209"/>
      <c r="B82" s="276">
        <v>77</v>
      </c>
      <c r="C82" s="277" t="str">
        <f>IF('Customer Inputs'!C92="","",'Customer Inputs'!$C92)</f>
        <v/>
      </c>
      <c r="D82" s="277" t="str">
        <f>IF('Customer Inputs'!E92="","",'Customer Inputs'!$E92)</f>
        <v/>
      </c>
      <c r="E82" s="278" t="str">
        <f>IF('Customer Inputs'!K92="","",'Customer Inputs'!$K92)</f>
        <v/>
      </c>
      <c r="F82" s="278" t="str">
        <f>IF('Customer Inputs'!L92="","",'Customer Inputs'!$L92)</f>
        <v/>
      </c>
      <c r="G82" s="278" t="str">
        <f>IF('Customer Inputs'!AA92="","",'Customer Inputs'!$AA92)</f>
        <v/>
      </c>
      <c r="H82" s="274"/>
      <c r="I82" s="279" t="str">
        <f>IF(C82="","",ROUND('ADMIN REF'!I81/E82,4))</f>
        <v/>
      </c>
      <c r="J82" s="279" t="str">
        <f>IF(OR(D82="",F82=""),"",ROUND('ADMIN REF'!J81/F82,4))</f>
        <v/>
      </c>
      <c r="K82" s="280" t="str">
        <f t="shared" si="12"/>
        <v/>
      </c>
      <c r="L82" s="280" t="str">
        <f t="shared" si="13"/>
        <v/>
      </c>
      <c r="M82" s="274"/>
      <c r="N82" s="281" t="str">
        <f>IF(E82="","",ROUND('ADMIN REF'!L81/E82,2))</f>
        <v/>
      </c>
      <c r="O82" s="281" t="str">
        <f>IF(OR(D82="",F82=""),"",ROUND('ADMIN REF'!M81/F82,1))</f>
        <v/>
      </c>
      <c r="P82" s="282" t="str">
        <f t="shared" si="14"/>
        <v/>
      </c>
      <c r="Q82" s="282" t="str">
        <f t="shared" si="15"/>
        <v/>
      </c>
      <c r="R82" s="282" t="str">
        <f t="shared" si="16"/>
        <v/>
      </c>
      <c r="S82" s="282" t="str">
        <f t="shared" si="17"/>
        <v/>
      </c>
      <c r="T82" s="274"/>
      <c r="U82" s="283">
        <f>IF(E82="",0,(VLOOKUP(C82,RebateTable,2,FALSE)*E82)*'Customer Inputs'!AF$9)</f>
        <v>0</v>
      </c>
      <c r="V82" s="284">
        <f t="shared" si="18"/>
        <v>0</v>
      </c>
      <c r="W82" s="285" t="str">
        <f t="shared" si="19"/>
        <v/>
      </c>
      <c r="X82" s="283">
        <f t="shared" si="20"/>
        <v>0</v>
      </c>
      <c r="Y82" s="286" t="str">
        <f t="shared" si="21"/>
        <v/>
      </c>
      <c r="Z82" s="287">
        <f t="shared" si="22"/>
        <v>0</v>
      </c>
      <c r="AA82" s="286" t="str">
        <f>IF(C82="","",(('ADMIN REF'!D81*G82)-('ADMIN REF'!C81*E82))/('ADMIN REF'!D81*G82))</f>
        <v/>
      </c>
      <c r="AB82" s="274"/>
      <c r="AC82" s="277" t="str">
        <f>IF(OR(C82="",Calculations!U82="PASS"),"",IF(Calculations!AW82="Ineligible","Ineligible",IF(Calculations!AW82="Incomplete","Incomplete",IF(Calculations!U82="Fail Refrigerated","Proposed Linear Feet Do Not Match Existing",IF(Calculations!U82="Fail Wattage","Proposed Wattage Exceeds Existing",IF(Calculations!U82="Fail Quantity","Proposed Quantity Does Not Match Existing",""))))))</f>
        <v/>
      </c>
      <c r="AD82" s="288"/>
      <c r="AE82" s="289"/>
      <c r="AF82" s="289"/>
      <c r="AH82" s="290" t="str">
        <f t="shared" si="23"/>
        <v/>
      </c>
    </row>
    <row r="83" spans="1:34" x14ac:dyDescent="0.25">
      <c r="A83" s="209"/>
      <c r="B83" s="276">
        <v>78</v>
      </c>
      <c r="C83" s="277" t="str">
        <f>IF('Customer Inputs'!C93="","",'Customer Inputs'!$C93)</f>
        <v/>
      </c>
      <c r="D83" s="277" t="str">
        <f>IF('Customer Inputs'!E93="","",'Customer Inputs'!$E93)</f>
        <v/>
      </c>
      <c r="E83" s="278" t="str">
        <f>IF('Customer Inputs'!K93="","",'Customer Inputs'!$K93)</f>
        <v/>
      </c>
      <c r="F83" s="278" t="str">
        <f>IF('Customer Inputs'!L93="","",'Customer Inputs'!$L93)</f>
        <v/>
      </c>
      <c r="G83" s="278" t="str">
        <f>IF('Customer Inputs'!AA93="","",'Customer Inputs'!$AA93)</f>
        <v/>
      </c>
      <c r="H83" s="274"/>
      <c r="I83" s="279" t="str">
        <f>IF(C83="","",ROUND('ADMIN REF'!I82/E83,4))</f>
        <v/>
      </c>
      <c r="J83" s="279" t="str">
        <f>IF(OR(D83="",F83=""),"",ROUND('ADMIN REF'!J82/F83,4))</f>
        <v/>
      </c>
      <c r="K83" s="280" t="str">
        <f t="shared" si="12"/>
        <v/>
      </c>
      <c r="L83" s="280" t="str">
        <f t="shared" si="13"/>
        <v/>
      </c>
      <c r="M83" s="274"/>
      <c r="N83" s="281" t="str">
        <f>IF(E83="","",ROUND('ADMIN REF'!L82/E83,2))</f>
        <v/>
      </c>
      <c r="O83" s="281" t="str">
        <f>IF(OR(D83="",F83=""),"",ROUND('ADMIN REF'!M82/F83,1))</f>
        <v/>
      </c>
      <c r="P83" s="282" t="str">
        <f t="shared" si="14"/>
        <v/>
      </c>
      <c r="Q83" s="282" t="str">
        <f t="shared" si="15"/>
        <v/>
      </c>
      <c r="R83" s="282" t="str">
        <f t="shared" si="16"/>
        <v/>
      </c>
      <c r="S83" s="282" t="str">
        <f t="shared" si="17"/>
        <v/>
      </c>
      <c r="T83" s="274"/>
      <c r="U83" s="283">
        <f>IF(E83="",0,(VLOOKUP(C83,RebateTable,2,FALSE)*E83)*'Customer Inputs'!AF$9)</f>
        <v>0</v>
      </c>
      <c r="V83" s="284">
        <f t="shared" si="18"/>
        <v>0</v>
      </c>
      <c r="W83" s="285" t="str">
        <f t="shared" si="19"/>
        <v/>
      </c>
      <c r="X83" s="283">
        <f t="shared" si="20"/>
        <v>0</v>
      </c>
      <c r="Y83" s="286" t="str">
        <f t="shared" si="21"/>
        <v/>
      </c>
      <c r="Z83" s="287">
        <f t="shared" si="22"/>
        <v>0</v>
      </c>
      <c r="AA83" s="286" t="str">
        <f>IF(C83="","",(('ADMIN REF'!D82*G83)-('ADMIN REF'!C82*E83))/('ADMIN REF'!D82*G83))</f>
        <v/>
      </c>
      <c r="AB83" s="274"/>
      <c r="AC83" s="277" t="str">
        <f>IF(OR(C83="",Calculations!U83="PASS"),"",IF(Calculations!AW83="Ineligible","Ineligible",IF(Calculations!AW83="Incomplete","Incomplete",IF(Calculations!U83="Fail Refrigerated","Proposed Linear Feet Do Not Match Existing",IF(Calculations!U83="Fail Wattage","Proposed Wattage Exceeds Existing",IF(Calculations!U83="Fail Quantity","Proposed Quantity Does Not Match Existing",""))))))</f>
        <v/>
      </c>
      <c r="AD83" s="288"/>
      <c r="AE83" s="289"/>
      <c r="AF83" s="289"/>
      <c r="AH83" s="290" t="str">
        <f t="shared" si="23"/>
        <v/>
      </c>
    </row>
    <row r="84" spans="1:34" x14ac:dyDescent="0.25">
      <c r="A84" s="209"/>
      <c r="B84" s="276">
        <v>79</v>
      </c>
      <c r="C84" s="277" t="str">
        <f>IF('Customer Inputs'!C94="","",'Customer Inputs'!$C94)</f>
        <v/>
      </c>
      <c r="D84" s="277" t="str">
        <f>IF('Customer Inputs'!E94="","",'Customer Inputs'!$E94)</f>
        <v/>
      </c>
      <c r="E84" s="278" t="str">
        <f>IF('Customer Inputs'!K94="","",'Customer Inputs'!$K94)</f>
        <v/>
      </c>
      <c r="F84" s="278" t="str">
        <f>IF('Customer Inputs'!L94="","",'Customer Inputs'!$L94)</f>
        <v/>
      </c>
      <c r="G84" s="278" t="str">
        <f>IF('Customer Inputs'!AA94="","",'Customer Inputs'!$AA94)</f>
        <v/>
      </c>
      <c r="H84" s="274"/>
      <c r="I84" s="279" t="str">
        <f>IF(C84="","",ROUND('ADMIN REF'!I83/E84,4))</f>
        <v/>
      </c>
      <c r="J84" s="279" t="str">
        <f>IF(OR(D84="",F84=""),"",ROUND('ADMIN REF'!J83/F84,4))</f>
        <v/>
      </c>
      <c r="K84" s="280" t="str">
        <f t="shared" si="12"/>
        <v/>
      </c>
      <c r="L84" s="280" t="str">
        <f t="shared" si="13"/>
        <v/>
      </c>
      <c r="M84" s="274"/>
      <c r="N84" s="281" t="str">
        <f>IF(E84="","",ROUND('ADMIN REF'!L83/E84,2))</f>
        <v/>
      </c>
      <c r="O84" s="281" t="str">
        <f>IF(OR(D84="",F84=""),"",ROUND('ADMIN REF'!M83/F84,1))</f>
        <v/>
      </c>
      <c r="P84" s="282" t="str">
        <f t="shared" si="14"/>
        <v/>
      </c>
      <c r="Q84" s="282" t="str">
        <f t="shared" si="15"/>
        <v/>
      </c>
      <c r="R84" s="282" t="str">
        <f t="shared" si="16"/>
        <v/>
      </c>
      <c r="S84" s="282" t="str">
        <f t="shared" si="17"/>
        <v/>
      </c>
      <c r="T84" s="274"/>
      <c r="U84" s="283">
        <f>IF(E84="",0,(VLOOKUP(C84,RebateTable,2,FALSE)*E84)*'Customer Inputs'!AF$9)</f>
        <v>0</v>
      </c>
      <c r="V84" s="284">
        <f t="shared" si="18"/>
        <v>0</v>
      </c>
      <c r="W84" s="285" t="str">
        <f t="shared" si="19"/>
        <v/>
      </c>
      <c r="X84" s="283">
        <f t="shared" si="20"/>
        <v>0</v>
      </c>
      <c r="Y84" s="286" t="str">
        <f t="shared" si="21"/>
        <v/>
      </c>
      <c r="Z84" s="287">
        <f t="shared" si="22"/>
        <v>0</v>
      </c>
      <c r="AA84" s="286" t="str">
        <f>IF(C84="","",(('ADMIN REF'!D83*G84)-('ADMIN REF'!C83*E84))/('ADMIN REF'!D83*G84))</f>
        <v/>
      </c>
      <c r="AB84" s="274"/>
      <c r="AC84" s="277" t="str">
        <f>IF(OR(C84="",Calculations!U84="PASS"),"",IF(Calculations!AW84="Ineligible","Ineligible",IF(Calculations!AW84="Incomplete","Incomplete",IF(Calculations!U84="Fail Refrigerated","Proposed Linear Feet Do Not Match Existing",IF(Calculations!U84="Fail Wattage","Proposed Wattage Exceeds Existing",IF(Calculations!U84="Fail Quantity","Proposed Quantity Does Not Match Existing",""))))))</f>
        <v/>
      </c>
      <c r="AD84" s="288"/>
      <c r="AE84" s="289"/>
      <c r="AF84" s="289"/>
      <c r="AH84" s="290" t="str">
        <f t="shared" si="23"/>
        <v/>
      </c>
    </row>
    <row r="85" spans="1:34" x14ac:dyDescent="0.25">
      <c r="A85" s="209"/>
      <c r="B85" s="276">
        <v>80</v>
      </c>
      <c r="C85" s="277" t="str">
        <f>IF('Customer Inputs'!C95="","",'Customer Inputs'!$C95)</f>
        <v/>
      </c>
      <c r="D85" s="277" t="str">
        <f>IF('Customer Inputs'!E95="","",'Customer Inputs'!$E95)</f>
        <v/>
      </c>
      <c r="E85" s="278" t="str">
        <f>IF('Customer Inputs'!K95="","",'Customer Inputs'!$K95)</f>
        <v/>
      </c>
      <c r="F85" s="278" t="str">
        <f>IF('Customer Inputs'!L95="","",'Customer Inputs'!$L95)</f>
        <v/>
      </c>
      <c r="G85" s="278" t="str">
        <f>IF('Customer Inputs'!AA95="","",'Customer Inputs'!$AA95)</f>
        <v/>
      </c>
      <c r="H85" s="274"/>
      <c r="I85" s="279" t="str">
        <f>IF(C85="","",ROUND('ADMIN REF'!I84/E85,4))</f>
        <v/>
      </c>
      <c r="J85" s="279" t="str">
        <f>IF(OR(D85="",F85=""),"",ROUND('ADMIN REF'!J84/F85,4))</f>
        <v/>
      </c>
      <c r="K85" s="280" t="str">
        <f t="shared" si="12"/>
        <v/>
      </c>
      <c r="L85" s="280" t="str">
        <f t="shared" si="13"/>
        <v/>
      </c>
      <c r="M85" s="274"/>
      <c r="N85" s="281" t="str">
        <f>IF(E85="","",ROUND('ADMIN REF'!L84/E85,2))</f>
        <v/>
      </c>
      <c r="O85" s="281" t="str">
        <f>IF(OR(D85="",F85=""),"",ROUND('ADMIN REF'!M84/F85,1))</f>
        <v/>
      </c>
      <c r="P85" s="282" t="str">
        <f t="shared" si="14"/>
        <v/>
      </c>
      <c r="Q85" s="282" t="str">
        <f t="shared" si="15"/>
        <v/>
      </c>
      <c r="R85" s="282" t="str">
        <f t="shared" si="16"/>
        <v/>
      </c>
      <c r="S85" s="282" t="str">
        <f t="shared" si="17"/>
        <v/>
      </c>
      <c r="T85" s="274"/>
      <c r="U85" s="283">
        <f>IF(E85="",0,(VLOOKUP(C85,RebateTable,2,FALSE)*E85)*'Customer Inputs'!AF$9)</f>
        <v>0</v>
      </c>
      <c r="V85" s="284">
        <f t="shared" si="18"/>
        <v>0</v>
      </c>
      <c r="W85" s="285" t="str">
        <f t="shared" si="19"/>
        <v/>
      </c>
      <c r="X85" s="283">
        <f t="shared" si="20"/>
        <v>0</v>
      </c>
      <c r="Y85" s="286" t="str">
        <f t="shared" si="21"/>
        <v/>
      </c>
      <c r="Z85" s="287">
        <f t="shared" si="22"/>
        <v>0</v>
      </c>
      <c r="AA85" s="286" t="str">
        <f>IF(C85="","",(('ADMIN REF'!D84*G85)-('ADMIN REF'!C84*E85))/('ADMIN REF'!D84*G85))</f>
        <v/>
      </c>
      <c r="AB85" s="274"/>
      <c r="AC85" s="277" t="str">
        <f>IF(OR(C85="",Calculations!U85="PASS"),"",IF(Calculations!AW85="Ineligible","Ineligible",IF(Calculations!AW85="Incomplete","Incomplete",IF(Calculations!U85="Fail Refrigerated","Proposed Linear Feet Do Not Match Existing",IF(Calculations!U85="Fail Wattage","Proposed Wattage Exceeds Existing",IF(Calculations!U85="Fail Quantity","Proposed Quantity Does Not Match Existing",""))))))</f>
        <v/>
      </c>
      <c r="AD85" s="288"/>
      <c r="AE85" s="289"/>
      <c r="AF85" s="289"/>
      <c r="AH85" s="290" t="str">
        <f t="shared" si="23"/>
        <v/>
      </c>
    </row>
    <row r="86" spans="1:34" x14ac:dyDescent="0.25">
      <c r="A86" s="209"/>
      <c r="B86" s="276">
        <v>81</v>
      </c>
      <c r="C86" s="277" t="str">
        <f>IF('Customer Inputs'!C96="","",'Customer Inputs'!$C96)</f>
        <v/>
      </c>
      <c r="D86" s="277" t="str">
        <f>IF('Customer Inputs'!E96="","",'Customer Inputs'!$E96)</f>
        <v/>
      </c>
      <c r="E86" s="278" t="str">
        <f>IF('Customer Inputs'!K96="","",'Customer Inputs'!$K96)</f>
        <v/>
      </c>
      <c r="F86" s="278" t="str">
        <f>IF('Customer Inputs'!L96="","",'Customer Inputs'!$L96)</f>
        <v/>
      </c>
      <c r="G86" s="278" t="str">
        <f>IF('Customer Inputs'!AA96="","",'Customer Inputs'!$AA96)</f>
        <v/>
      </c>
      <c r="H86" s="274"/>
      <c r="I86" s="279" t="str">
        <f>IF(C86="","",ROUND('ADMIN REF'!I85/E86,4))</f>
        <v/>
      </c>
      <c r="J86" s="279" t="str">
        <f>IF(OR(D86="",F86=""),"",ROUND('ADMIN REF'!J85/F86,4))</f>
        <v/>
      </c>
      <c r="K86" s="280" t="str">
        <f t="shared" si="12"/>
        <v/>
      </c>
      <c r="L86" s="280" t="str">
        <f t="shared" si="13"/>
        <v/>
      </c>
      <c r="M86" s="274"/>
      <c r="N86" s="281" t="str">
        <f>IF(E86="","",ROUND('ADMIN REF'!L85/E86,2))</f>
        <v/>
      </c>
      <c r="O86" s="281" t="str">
        <f>IF(OR(D86="",F86=""),"",ROUND('ADMIN REF'!M85/F86,1))</f>
        <v/>
      </c>
      <c r="P86" s="282" t="str">
        <f t="shared" si="14"/>
        <v/>
      </c>
      <c r="Q86" s="282" t="str">
        <f t="shared" si="15"/>
        <v/>
      </c>
      <c r="R86" s="282" t="str">
        <f t="shared" si="16"/>
        <v/>
      </c>
      <c r="S86" s="282" t="str">
        <f t="shared" si="17"/>
        <v/>
      </c>
      <c r="T86" s="274"/>
      <c r="U86" s="283">
        <f>IF(E86="",0,(VLOOKUP(C86,RebateTable,2,FALSE)*E86)*'Customer Inputs'!AF$9)</f>
        <v>0</v>
      </c>
      <c r="V86" s="284">
        <f t="shared" si="18"/>
        <v>0</v>
      </c>
      <c r="W86" s="285" t="str">
        <f t="shared" si="19"/>
        <v/>
      </c>
      <c r="X86" s="283">
        <f t="shared" si="20"/>
        <v>0</v>
      </c>
      <c r="Y86" s="286" t="str">
        <f t="shared" si="21"/>
        <v/>
      </c>
      <c r="Z86" s="287">
        <f t="shared" si="22"/>
        <v>0</v>
      </c>
      <c r="AA86" s="286" t="str">
        <f>IF(C86="","",(('ADMIN REF'!D85*G86)-('ADMIN REF'!C85*E86))/('ADMIN REF'!D85*G86))</f>
        <v/>
      </c>
      <c r="AB86" s="274"/>
      <c r="AC86" s="277" t="str">
        <f>IF(OR(C86="",Calculations!U86="PASS"),"",IF(Calculations!AW86="Ineligible","Ineligible",IF(Calculations!AW86="Incomplete","Incomplete",IF(Calculations!U86="Fail Refrigerated","Proposed Linear Feet Do Not Match Existing",IF(Calculations!U86="Fail Wattage","Proposed Wattage Exceeds Existing",IF(Calculations!U86="Fail Quantity","Proposed Quantity Does Not Match Existing",""))))))</f>
        <v/>
      </c>
      <c r="AD86" s="288"/>
      <c r="AE86" s="289"/>
      <c r="AF86" s="289"/>
      <c r="AH86" s="290" t="str">
        <f t="shared" si="23"/>
        <v/>
      </c>
    </row>
    <row r="87" spans="1:34" x14ac:dyDescent="0.25">
      <c r="A87" s="209"/>
      <c r="B87" s="276">
        <v>82</v>
      </c>
      <c r="C87" s="277" t="str">
        <f>IF('Customer Inputs'!C97="","",'Customer Inputs'!$C97)</f>
        <v/>
      </c>
      <c r="D87" s="277" t="str">
        <f>IF('Customer Inputs'!E97="","",'Customer Inputs'!$E97)</f>
        <v/>
      </c>
      <c r="E87" s="278" t="str">
        <f>IF('Customer Inputs'!K97="","",'Customer Inputs'!$K97)</f>
        <v/>
      </c>
      <c r="F87" s="278" t="str">
        <f>IF('Customer Inputs'!L97="","",'Customer Inputs'!$L97)</f>
        <v/>
      </c>
      <c r="G87" s="278" t="str">
        <f>IF('Customer Inputs'!AA97="","",'Customer Inputs'!$AA97)</f>
        <v/>
      </c>
      <c r="H87" s="274"/>
      <c r="I87" s="279" t="str">
        <f>IF(C87="","",ROUND('ADMIN REF'!I86/E87,4))</f>
        <v/>
      </c>
      <c r="J87" s="279" t="str">
        <f>IF(OR(D87="",F87=""),"",ROUND('ADMIN REF'!J86/F87,4))</f>
        <v/>
      </c>
      <c r="K87" s="280" t="str">
        <f t="shared" si="12"/>
        <v/>
      </c>
      <c r="L87" s="280" t="str">
        <f t="shared" si="13"/>
        <v/>
      </c>
      <c r="M87" s="274"/>
      <c r="N87" s="281" t="str">
        <f>IF(E87="","",ROUND('ADMIN REF'!L86/E87,2))</f>
        <v/>
      </c>
      <c r="O87" s="281" t="str">
        <f>IF(OR(D87="",F87=""),"",ROUND('ADMIN REF'!M86/F87,1))</f>
        <v/>
      </c>
      <c r="P87" s="282" t="str">
        <f t="shared" si="14"/>
        <v/>
      </c>
      <c r="Q87" s="282" t="str">
        <f t="shared" si="15"/>
        <v/>
      </c>
      <c r="R87" s="282" t="str">
        <f t="shared" si="16"/>
        <v/>
      </c>
      <c r="S87" s="282" t="str">
        <f t="shared" si="17"/>
        <v/>
      </c>
      <c r="T87" s="274"/>
      <c r="U87" s="283">
        <f>IF(E87="",0,(VLOOKUP(C87,RebateTable,2,FALSE)*E87)*'Customer Inputs'!AF$9)</f>
        <v>0</v>
      </c>
      <c r="V87" s="284">
        <f t="shared" si="18"/>
        <v>0</v>
      </c>
      <c r="W87" s="285" t="str">
        <f t="shared" si="19"/>
        <v/>
      </c>
      <c r="X87" s="283">
        <f t="shared" si="20"/>
        <v>0</v>
      </c>
      <c r="Y87" s="286" t="str">
        <f t="shared" si="21"/>
        <v/>
      </c>
      <c r="Z87" s="287">
        <f t="shared" si="22"/>
        <v>0</v>
      </c>
      <c r="AA87" s="286" t="str">
        <f>IF(C87="","",(('ADMIN REF'!D86*G87)-('ADMIN REF'!C86*E87))/('ADMIN REF'!D86*G87))</f>
        <v/>
      </c>
      <c r="AB87" s="274"/>
      <c r="AC87" s="277" t="str">
        <f>IF(OR(C87="",Calculations!U87="PASS"),"",IF(Calculations!AW87="Ineligible","Ineligible",IF(Calculations!AW87="Incomplete","Incomplete",IF(Calculations!U87="Fail Refrigerated","Proposed Linear Feet Do Not Match Existing",IF(Calculations!U87="Fail Wattage","Proposed Wattage Exceeds Existing",IF(Calculations!U87="Fail Quantity","Proposed Quantity Does Not Match Existing",""))))))</f>
        <v/>
      </c>
      <c r="AD87" s="288"/>
      <c r="AE87" s="289"/>
      <c r="AF87" s="289"/>
      <c r="AH87" s="290" t="str">
        <f t="shared" si="23"/>
        <v/>
      </c>
    </row>
    <row r="88" spans="1:34" x14ac:dyDescent="0.25">
      <c r="A88" s="209"/>
      <c r="B88" s="276">
        <v>83</v>
      </c>
      <c r="C88" s="277" t="str">
        <f>IF('Customer Inputs'!C98="","",'Customer Inputs'!$C98)</f>
        <v/>
      </c>
      <c r="D88" s="277" t="str">
        <f>IF('Customer Inputs'!E98="","",'Customer Inputs'!$E98)</f>
        <v/>
      </c>
      <c r="E88" s="278" t="str">
        <f>IF('Customer Inputs'!K98="","",'Customer Inputs'!$K98)</f>
        <v/>
      </c>
      <c r="F88" s="278" t="str">
        <f>IF('Customer Inputs'!L98="","",'Customer Inputs'!$L98)</f>
        <v/>
      </c>
      <c r="G88" s="278" t="str">
        <f>IF('Customer Inputs'!AA98="","",'Customer Inputs'!$AA98)</f>
        <v/>
      </c>
      <c r="H88" s="274"/>
      <c r="I88" s="279" t="str">
        <f>IF(C88="","",ROUND('ADMIN REF'!I87/E88,4))</f>
        <v/>
      </c>
      <c r="J88" s="279" t="str">
        <f>IF(OR(D88="",F88=""),"",ROUND('ADMIN REF'!J87/F88,4))</f>
        <v/>
      </c>
      <c r="K88" s="280" t="str">
        <f t="shared" si="12"/>
        <v/>
      </c>
      <c r="L88" s="280" t="str">
        <f t="shared" si="13"/>
        <v/>
      </c>
      <c r="M88" s="274"/>
      <c r="N88" s="281" t="str">
        <f>IF(E88="","",ROUND('ADMIN REF'!L87/E88,2))</f>
        <v/>
      </c>
      <c r="O88" s="281" t="str">
        <f>IF(OR(D88="",F88=""),"",ROUND('ADMIN REF'!M87/F88,1))</f>
        <v/>
      </c>
      <c r="P88" s="282" t="str">
        <f t="shared" si="14"/>
        <v/>
      </c>
      <c r="Q88" s="282" t="str">
        <f t="shared" si="15"/>
        <v/>
      </c>
      <c r="R88" s="282" t="str">
        <f t="shared" si="16"/>
        <v/>
      </c>
      <c r="S88" s="282" t="str">
        <f t="shared" si="17"/>
        <v/>
      </c>
      <c r="T88" s="274"/>
      <c r="U88" s="283">
        <f>IF(E88="",0,(VLOOKUP(C88,RebateTable,2,FALSE)*E88)*'Customer Inputs'!AF$9)</f>
        <v>0</v>
      </c>
      <c r="V88" s="284">
        <f t="shared" si="18"/>
        <v>0</v>
      </c>
      <c r="W88" s="285" t="str">
        <f t="shared" si="19"/>
        <v/>
      </c>
      <c r="X88" s="283">
        <f t="shared" si="20"/>
        <v>0</v>
      </c>
      <c r="Y88" s="286" t="str">
        <f t="shared" si="21"/>
        <v/>
      </c>
      <c r="Z88" s="287">
        <f t="shared" si="22"/>
        <v>0</v>
      </c>
      <c r="AA88" s="286" t="str">
        <f>IF(C88="","",(('ADMIN REF'!D87*G88)-('ADMIN REF'!C87*E88))/('ADMIN REF'!D87*G88))</f>
        <v/>
      </c>
      <c r="AB88" s="274"/>
      <c r="AC88" s="277" t="str">
        <f>IF(OR(C88="",Calculations!U88="PASS"),"",IF(Calculations!AW88="Ineligible","Ineligible",IF(Calculations!AW88="Incomplete","Incomplete",IF(Calculations!U88="Fail Refrigerated","Proposed Linear Feet Do Not Match Existing",IF(Calculations!U88="Fail Wattage","Proposed Wattage Exceeds Existing",IF(Calculations!U88="Fail Quantity","Proposed Quantity Does Not Match Existing",""))))))</f>
        <v/>
      </c>
      <c r="AD88" s="288"/>
      <c r="AE88" s="289"/>
      <c r="AF88" s="289"/>
      <c r="AH88" s="290" t="str">
        <f t="shared" si="23"/>
        <v/>
      </c>
    </row>
    <row r="89" spans="1:34" x14ac:dyDescent="0.25">
      <c r="A89" s="209"/>
      <c r="B89" s="276">
        <v>84</v>
      </c>
      <c r="C89" s="277" t="str">
        <f>IF('Customer Inputs'!C99="","",'Customer Inputs'!$C99)</f>
        <v/>
      </c>
      <c r="D89" s="277" t="str">
        <f>IF('Customer Inputs'!E99="","",'Customer Inputs'!$E99)</f>
        <v/>
      </c>
      <c r="E89" s="278" t="str">
        <f>IF('Customer Inputs'!K99="","",'Customer Inputs'!$K99)</f>
        <v/>
      </c>
      <c r="F89" s="278" t="str">
        <f>IF('Customer Inputs'!L99="","",'Customer Inputs'!$L99)</f>
        <v/>
      </c>
      <c r="G89" s="278" t="str">
        <f>IF('Customer Inputs'!AA99="","",'Customer Inputs'!$AA99)</f>
        <v/>
      </c>
      <c r="H89" s="274"/>
      <c r="I89" s="279" t="str">
        <f>IF(C89="","",ROUND('ADMIN REF'!I88/E89,4))</f>
        <v/>
      </c>
      <c r="J89" s="279" t="str">
        <f>IF(OR(D89="",F89=""),"",ROUND('ADMIN REF'!J88/F89,4))</f>
        <v/>
      </c>
      <c r="K89" s="280" t="str">
        <f t="shared" si="12"/>
        <v/>
      </c>
      <c r="L89" s="280" t="str">
        <f t="shared" si="13"/>
        <v/>
      </c>
      <c r="M89" s="274"/>
      <c r="N89" s="281" t="str">
        <f>IF(E89="","",ROUND('ADMIN REF'!L88/E89,2))</f>
        <v/>
      </c>
      <c r="O89" s="281" t="str">
        <f>IF(OR(D89="",F89=""),"",ROUND('ADMIN REF'!M88/F89,1))</f>
        <v/>
      </c>
      <c r="P89" s="282" t="str">
        <f t="shared" si="14"/>
        <v/>
      </c>
      <c r="Q89" s="282" t="str">
        <f t="shared" si="15"/>
        <v/>
      </c>
      <c r="R89" s="282" t="str">
        <f t="shared" si="16"/>
        <v/>
      </c>
      <c r="S89" s="282" t="str">
        <f t="shared" si="17"/>
        <v/>
      </c>
      <c r="T89" s="274"/>
      <c r="U89" s="283">
        <f>IF(E89="",0,(VLOOKUP(C89,RebateTable,2,FALSE)*E89)*'Customer Inputs'!AF$9)</f>
        <v>0</v>
      </c>
      <c r="V89" s="284">
        <f t="shared" si="18"/>
        <v>0</v>
      </c>
      <c r="W89" s="285" t="str">
        <f t="shared" si="19"/>
        <v/>
      </c>
      <c r="X89" s="283">
        <f t="shared" si="20"/>
        <v>0</v>
      </c>
      <c r="Y89" s="286" t="str">
        <f t="shared" si="21"/>
        <v/>
      </c>
      <c r="Z89" s="287">
        <f t="shared" si="22"/>
        <v>0</v>
      </c>
      <c r="AA89" s="286" t="str">
        <f>IF(C89="","",(('ADMIN REF'!D88*G89)-('ADMIN REF'!C88*E89))/('ADMIN REF'!D88*G89))</f>
        <v/>
      </c>
      <c r="AB89" s="274"/>
      <c r="AC89" s="277" t="str">
        <f>IF(OR(C89="",Calculations!U89="PASS"),"",IF(Calculations!AW89="Ineligible","Ineligible",IF(Calculations!AW89="Incomplete","Incomplete",IF(Calculations!U89="Fail Refrigerated","Proposed Linear Feet Do Not Match Existing",IF(Calculations!U89="Fail Wattage","Proposed Wattage Exceeds Existing",IF(Calculations!U89="Fail Quantity","Proposed Quantity Does Not Match Existing",""))))))</f>
        <v/>
      </c>
      <c r="AD89" s="288"/>
      <c r="AE89" s="289"/>
      <c r="AF89" s="289"/>
      <c r="AH89" s="290" t="str">
        <f t="shared" si="23"/>
        <v/>
      </c>
    </row>
    <row r="90" spans="1:34" x14ac:dyDescent="0.25">
      <c r="A90" s="209"/>
      <c r="B90" s="276">
        <v>85</v>
      </c>
      <c r="C90" s="277" t="str">
        <f>IF('Customer Inputs'!C100="","",'Customer Inputs'!$C100)</f>
        <v/>
      </c>
      <c r="D90" s="277" t="str">
        <f>IF('Customer Inputs'!E100="","",'Customer Inputs'!$E100)</f>
        <v/>
      </c>
      <c r="E90" s="278" t="str">
        <f>IF('Customer Inputs'!K100="","",'Customer Inputs'!$K100)</f>
        <v/>
      </c>
      <c r="F90" s="278" t="str">
        <f>IF('Customer Inputs'!L100="","",'Customer Inputs'!$L100)</f>
        <v/>
      </c>
      <c r="G90" s="278" t="str">
        <f>IF('Customer Inputs'!AA100="","",'Customer Inputs'!$AA100)</f>
        <v/>
      </c>
      <c r="H90" s="274"/>
      <c r="I90" s="279" t="str">
        <f>IF(C90="","",ROUND('ADMIN REF'!I89/E90,4))</f>
        <v/>
      </c>
      <c r="J90" s="279" t="str">
        <f>IF(OR(D90="",F90=""),"",ROUND('ADMIN REF'!J89/F90,4))</f>
        <v/>
      </c>
      <c r="K90" s="280" t="str">
        <f t="shared" si="12"/>
        <v/>
      </c>
      <c r="L90" s="280" t="str">
        <f t="shared" si="13"/>
        <v/>
      </c>
      <c r="M90" s="274"/>
      <c r="N90" s="281" t="str">
        <f>IF(E90="","",ROUND('ADMIN REF'!L89/E90,2))</f>
        <v/>
      </c>
      <c r="O90" s="281" t="str">
        <f>IF(OR(D90="",F90=""),"",ROUND('ADMIN REF'!M89/F90,1))</f>
        <v/>
      </c>
      <c r="P90" s="282" t="str">
        <f t="shared" si="14"/>
        <v/>
      </c>
      <c r="Q90" s="282" t="str">
        <f t="shared" si="15"/>
        <v/>
      </c>
      <c r="R90" s="282" t="str">
        <f t="shared" si="16"/>
        <v/>
      </c>
      <c r="S90" s="282" t="str">
        <f t="shared" si="17"/>
        <v/>
      </c>
      <c r="T90" s="274"/>
      <c r="U90" s="283">
        <f>IF(E90="",0,(VLOOKUP(C90,RebateTable,2,FALSE)*E90)*'Customer Inputs'!AF$9)</f>
        <v>0</v>
      </c>
      <c r="V90" s="284">
        <f t="shared" si="18"/>
        <v>0</v>
      </c>
      <c r="W90" s="285" t="str">
        <f t="shared" si="19"/>
        <v/>
      </c>
      <c r="X90" s="283">
        <f t="shared" si="20"/>
        <v>0</v>
      </c>
      <c r="Y90" s="286" t="str">
        <f t="shared" si="21"/>
        <v/>
      </c>
      <c r="Z90" s="287">
        <f t="shared" si="22"/>
        <v>0</v>
      </c>
      <c r="AA90" s="286" t="str">
        <f>IF(C90="","",(('ADMIN REF'!D89*G90)-('ADMIN REF'!C89*E90))/('ADMIN REF'!D89*G90))</f>
        <v/>
      </c>
      <c r="AB90" s="274"/>
      <c r="AC90" s="277" t="str">
        <f>IF(OR(C90="",Calculations!U90="PASS"),"",IF(Calculations!AW90="Ineligible","Ineligible",IF(Calculations!AW90="Incomplete","Incomplete",IF(Calculations!U90="Fail Refrigerated","Proposed Linear Feet Do Not Match Existing",IF(Calculations!U90="Fail Wattage","Proposed Wattage Exceeds Existing",IF(Calculations!U90="Fail Quantity","Proposed Quantity Does Not Match Existing",""))))))</f>
        <v/>
      </c>
      <c r="AD90" s="288"/>
      <c r="AE90" s="289"/>
      <c r="AF90" s="289"/>
      <c r="AH90" s="290" t="str">
        <f t="shared" si="23"/>
        <v/>
      </c>
    </row>
    <row r="91" spans="1:34" x14ac:dyDescent="0.25">
      <c r="A91" s="209"/>
      <c r="B91" s="276">
        <v>86</v>
      </c>
      <c r="C91" s="277" t="str">
        <f>IF('Customer Inputs'!C101="","",'Customer Inputs'!$C101)</f>
        <v/>
      </c>
      <c r="D91" s="277" t="str">
        <f>IF('Customer Inputs'!E101="","",'Customer Inputs'!$E101)</f>
        <v/>
      </c>
      <c r="E91" s="278" t="str">
        <f>IF('Customer Inputs'!K101="","",'Customer Inputs'!$K101)</f>
        <v/>
      </c>
      <c r="F91" s="278" t="str">
        <f>IF('Customer Inputs'!L101="","",'Customer Inputs'!$L101)</f>
        <v/>
      </c>
      <c r="G91" s="278" t="str">
        <f>IF('Customer Inputs'!AA101="","",'Customer Inputs'!$AA101)</f>
        <v/>
      </c>
      <c r="H91" s="274"/>
      <c r="I91" s="279" t="str">
        <f>IF(C91="","",ROUND('ADMIN REF'!I90/E91,4))</f>
        <v/>
      </c>
      <c r="J91" s="279" t="str">
        <f>IF(OR(D91="",F91=""),"",ROUND('ADMIN REF'!J90/F91,4))</f>
        <v/>
      </c>
      <c r="K91" s="280" t="str">
        <f t="shared" si="12"/>
        <v/>
      </c>
      <c r="L91" s="280" t="str">
        <f t="shared" si="13"/>
        <v/>
      </c>
      <c r="M91" s="274"/>
      <c r="N91" s="281" t="str">
        <f>IF(E91="","",ROUND('ADMIN REF'!L90/E91,2))</f>
        <v/>
      </c>
      <c r="O91" s="281" t="str">
        <f>IF(OR(D91="",F91=""),"",ROUND('ADMIN REF'!M90/F91,1))</f>
        <v/>
      </c>
      <c r="P91" s="282" t="str">
        <f t="shared" si="14"/>
        <v/>
      </c>
      <c r="Q91" s="282" t="str">
        <f t="shared" si="15"/>
        <v/>
      </c>
      <c r="R91" s="282" t="str">
        <f t="shared" si="16"/>
        <v/>
      </c>
      <c r="S91" s="282" t="str">
        <f t="shared" si="17"/>
        <v/>
      </c>
      <c r="T91" s="274"/>
      <c r="U91" s="283">
        <f>IF(E91="",0,(VLOOKUP(C91,RebateTable,2,FALSE)*E91)*'Customer Inputs'!AF$9)</f>
        <v>0</v>
      </c>
      <c r="V91" s="284">
        <f t="shared" si="18"/>
        <v>0</v>
      </c>
      <c r="W91" s="285" t="str">
        <f t="shared" si="19"/>
        <v/>
      </c>
      <c r="X91" s="283">
        <f t="shared" si="20"/>
        <v>0</v>
      </c>
      <c r="Y91" s="286" t="str">
        <f t="shared" si="21"/>
        <v/>
      </c>
      <c r="Z91" s="287">
        <f t="shared" si="22"/>
        <v>0</v>
      </c>
      <c r="AA91" s="286" t="str">
        <f>IF(C91="","",(('ADMIN REF'!D90*G91)-('ADMIN REF'!C90*E91))/('ADMIN REF'!D90*G91))</f>
        <v/>
      </c>
      <c r="AB91" s="274"/>
      <c r="AC91" s="277" t="str">
        <f>IF(OR(C91="",Calculations!U91="PASS"),"",IF(Calculations!AW91="Ineligible","Ineligible",IF(Calculations!AW91="Incomplete","Incomplete",IF(Calculations!U91="Fail Refrigerated","Proposed Linear Feet Do Not Match Existing",IF(Calculations!U91="Fail Wattage","Proposed Wattage Exceeds Existing",IF(Calculations!U91="Fail Quantity","Proposed Quantity Does Not Match Existing",""))))))</f>
        <v/>
      </c>
      <c r="AD91" s="288"/>
      <c r="AE91" s="289"/>
      <c r="AF91" s="289"/>
      <c r="AH91" s="290" t="str">
        <f t="shared" si="23"/>
        <v/>
      </c>
    </row>
    <row r="92" spans="1:34" x14ac:dyDescent="0.25">
      <c r="A92" s="209"/>
      <c r="B92" s="276">
        <v>87</v>
      </c>
      <c r="C92" s="277" t="str">
        <f>IF('Customer Inputs'!C102="","",'Customer Inputs'!$C102)</f>
        <v/>
      </c>
      <c r="D92" s="277" t="str">
        <f>IF('Customer Inputs'!E102="","",'Customer Inputs'!$E102)</f>
        <v/>
      </c>
      <c r="E92" s="278" t="str">
        <f>IF('Customer Inputs'!K102="","",'Customer Inputs'!$K102)</f>
        <v/>
      </c>
      <c r="F92" s="278" t="str">
        <f>IF('Customer Inputs'!L102="","",'Customer Inputs'!$L102)</f>
        <v/>
      </c>
      <c r="G92" s="278" t="str">
        <f>IF('Customer Inputs'!AA102="","",'Customer Inputs'!$AA102)</f>
        <v/>
      </c>
      <c r="H92" s="274"/>
      <c r="I92" s="279" t="str">
        <f>IF(C92="","",ROUND('ADMIN REF'!I91/E92,4))</f>
        <v/>
      </c>
      <c r="J92" s="279" t="str">
        <f>IF(OR(D92="",F92=""),"",ROUND('ADMIN REF'!J91/F92,4))</f>
        <v/>
      </c>
      <c r="K92" s="280" t="str">
        <f t="shared" si="12"/>
        <v/>
      </c>
      <c r="L92" s="280" t="str">
        <f t="shared" si="13"/>
        <v/>
      </c>
      <c r="M92" s="274"/>
      <c r="N92" s="281" t="str">
        <f>IF(E92="","",ROUND('ADMIN REF'!L91/E92,2))</f>
        <v/>
      </c>
      <c r="O92" s="281" t="str">
        <f>IF(OR(D92="",F92=""),"",ROUND('ADMIN REF'!M91/F92,1))</f>
        <v/>
      </c>
      <c r="P92" s="282" t="str">
        <f t="shared" si="14"/>
        <v/>
      </c>
      <c r="Q92" s="282" t="str">
        <f t="shared" si="15"/>
        <v/>
      </c>
      <c r="R92" s="282" t="str">
        <f t="shared" si="16"/>
        <v/>
      </c>
      <c r="S92" s="282" t="str">
        <f t="shared" si="17"/>
        <v/>
      </c>
      <c r="T92" s="274"/>
      <c r="U92" s="283">
        <f>IF(E92="",0,(VLOOKUP(C92,RebateTable,2,FALSE)*E92)*'Customer Inputs'!AF$9)</f>
        <v>0</v>
      </c>
      <c r="V92" s="284">
        <f t="shared" si="18"/>
        <v>0</v>
      </c>
      <c r="W92" s="285" t="str">
        <f t="shared" si="19"/>
        <v/>
      </c>
      <c r="X92" s="283">
        <f t="shared" si="20"/>
        <v>0</v>
      </c>
      <c r="Y92" s="286" t="str">
        <f t="shared" si="21"/>
        <v/>
      </c>
      <c r="Z92" s="287">
        <f t="shared" si="22"/>
        <v>0</v>
      </c>
      <c r="AA92" s="286" t="str">
        <f>IF(C92="","",(('ADMIN REF'!D91*G92)-('ADMIN REF'!C91*E92))/('ADMIN REF'!D91*G92))</f>
        <v/>
      </c>
      <c r="AB92" s="274"/>
      <c r="AC92" s="277" t="str">
        <f>IF(OR(C92="",Calculations!U92="PASS"),"",IF(Calculations!AW92="Ineligible","Ineligible",IF(Calculations!AW92="Incomplete","Incomplete",IF(Calculations!U92="Fail Refrigerated","Proposed Linear Feet Do Not Match Existing",IF(Calculations!U92="Fail Wattage","Proposed Wattage Exceeds Existing",IF(Calculations!U92="Fail Quantity","Proposed Quantity Does Not Match Existing",""))))))</f>
        <v/>
      </c>
      <c r="AD92" s="288"/>
      <c r="AE92" s="289"/>
      <c r="AF92" s="289"/>
      <c r="AH92" s="290" t="str">
        <f t="shared" si="23"/>
        <v/>
      </c>
    </row>
    <row r="93" spans="1:34" x14ac:dyDescent="0.25">
      <c r="A93" s="209"/>
      <c r="B93" s="276">
        <v>88</v>
      </c>
      <c r="C93" s="277" t="str">
        <f>IF('Customer Inputs'!C103="","",'Customer Inputs'!$C103)</f>
        <v/>
      </c>
      <c r="D93" s="277" t="str">
        <f>IF('Customer Inputs'!E103="","",'Customer Inputs'!$E103)</f>
        <v/>
      </c>
      <c r="E93" s="278" t="str">
        <f>IF('Customer Inputs'!K103="","",'Customer Inputs'!$K103)</f>
        <v/>
      </c>
      <c r="F93" s="278" t="str">
        <f>IF('Customer Inputs'!L103="","",'Customer Inputs'!$L103)</f>
        <v/>
      </c>
      <c r="G93" s="278" t="str">
        <f>IF('Customer Inputs'!AA103="","",'Customer Inputs'!$AA103)</f>
        <v/>
      </c>
      <c r="H93" s="274"/>
      <c r="I93" s="279" t="str">
        <f>IF(C93="","",ROUND('ADMIN REF'!I92/E93,4))</f>
        <v/>
      </c>
      <c r="J93" s="279" t="str">
        <f>IF(OR(D93="",F93=""),"",ROUND('ADMIN REF'!J92/F93,4))</f>
        <v/>
      </c>
      <c r="K93" s="280" t="str">
        <f t="shared" si="12"/>
        <v/>
      </c>
      <c r="L93" s="280" t="str">
        <f t="shared" si="13"/>
        <v/>
      </c>
      <c r="M93" s="274"/>
      <c r="N93" s="281" t="str">
        <f>IF(E93="","",ROUND('ADMIN REF'!L92/E93,2))</f>
        <v/>
      </c>
      <c r="O93" s="281" t="str">
        <f>IF(OR(D93="",F93=""),"",ROUND('ADMIN REF'!M92/F93,1))</f>
        <v/>
      </c>
      <c r="P93" s="282" t="str">
        <f t="shared" si="14"/>
        <v/>
      </c>
      <c r="Q93" s="282" t="str">
        <f t="shared" si="15"/>
        <v/>
      </c>
      <c r="R93" s="282" t="str">
        <f t="shared" si="16"/>
        <v/>
      </c>
      <c r="S93" s="282" t="str">
        <f t="shared" si="17"/>
        <v/>
      </c>
      <c r="T93" s="274"/>
      <c r="U93" s="283">
        <f>IF(E93="",0,(VLOOKUP(C93,RebateTable,2,FALSE)*E93)*'Customer Inputs'!AF$9)</f>
        <v>0</v>
      </c>
      <c r="V93" s="284">
        <f t="shared" si="18"/>
        <v>0</v>
      </c>
      <c r="W93" s="285" t="str">
        <f t="shared" si="19"/>
        <v/>
      </c>
      <c r="X93" s="283">
        <f t="shared" si="20"/>
        <v>0</v>
      </c>
      <c r="Y93" s="286" t="str">
        <f t="shared" si="21"/>
        <v/>
      </c>
      <c r="Z93" s="287">
        <f t="shared" si="22"/>
        <v>0</v>
      </c>
      <c r="AA93" s="286" t="str">
        <f>IF(C93="","",(('ADMIN REF'!D92*G93)-('ADMIN REF'!C92*E93))/('ADMIN REF'!D92*G93))</f>
        <v/>
      </c>
      <c r="AB93" s="274"/>
      <c r="AC93" s="277" t="str">
        <f>IF(OR(C93="",Calculations!U93="PASS"),"",IF(Calculations!AW93="Ineligible","Ineligible",IF(Calculations!AW93="Incomplete","Incomplete",IF(Calculations!U93="Fail Refrigerated","Proposed Linear Feet Do Not Match Existing",IF(Calculations!U93="Fail Wattage","Proposed Wattage Exceeds Existing",IF(Calculations!U93="Fail Quantity","Proposed Quantity Does Not Match Existing",""))))))</f>
        <v/>
      </c>
      <c r="AD93" s="288"/>
      <c r="AE93" s="289"/>
      <c r="AF93" s="289"/>
      <c r="AH93" s="290" t="str">
        <f t="shared" si="23"/>
        <v/>
      </c>
    </row>
    <row r="94" spans="1:34" x14ac:dyDescent="0.25">
      <c r="A94" s="209"/>
      <c r="B94" s="276">
        <v>89</v>
      </c>
      <c r="C94" s="277" t="str">
        <f>IF('Customer Inputs'!C104="","",'Customer Inputs'!$C104)</f>
        <v/>
      </c>
      <c r="D94" s="277" t="str">
        <f>IF('Customer Inputs'!E104="","",'Customer Inputs'!$E104)</f>
        <v/>
      </c>
      <c r="E94" s="278" t="str">
        <f>IF('Customer Inputs'!K104="","",'Customer Inputs'!$K104)</f>
        <v/>
      </c>
      <c r="F94" s="278" t="str">
        <f>IF('Customer Inputs'!L104="","",'Customer Inputs'!$L104)</f>
        <v/>
      </c>
      <c r="G94" s="278" t="str">
        <f>IF('Customer Inputs'!AA104="","",'Customer Inputs'!$AA104)</f>
        <v/>
      </c>
      <c r="H94" s="274"/>
      <c r="I94" s="279" t="str">
        <f>IF(C94="","",ROUND('ADMIN REF'!I93/E94,4))</f>
        <v/>
      </c>
      <c r="J94" s="279" t="str">
        <f>IF(OR(D94="",F94=""),"",ROUND('ADMIN REF'!J93/F94,4))</f>
        <v/>
      </c>
      <c r="K94" s="280" t="str">
        <f t="shared" si="12"/>
        <v/>
      </c>
      <c r="L94" s="280" t="str">
        <f t="shared" si="13"/>
        <v/>
      </c>
      <c r="M94" s="274"/>
      <c r="N94" s="281" t="str">
        <f>IF(E94="","",ROUND('ADMIN REF'!L93/E94,2))</f>
        <v/>
      </c>
      <c r="O94" s="281" t="str">
        <f>IF(OR(D94="",F94=""),"",ROUND('ADMIN REF'!M93/F94,1))</f>
        <v/>
      </c>
      <c r="P94" s="282" t="str">
        <f t="shared" si="14"/>
        <v/>
      </c>
      <c r="Q94" s="282" t="str">
        <f t="shared" si="15"/>
        <v/>
      </c>
      <c r="R94" s="282" t="str">
        <f t="shared" si="16"/>
        <v/>
      </c>
      <c r="S94" s="282" t="str">
        <f t="shared" si="17"/>
        <v/>
      </c>
      <c r="T94" s="274"/>
      <c r="U94" s="283">
        <f>IF(E94="",0,(VLOOKUP(C94,RebateTable,2,FALSE)*E94)*'Customer Inputs'!AF$9)</f>
        <v>0</v>
      </c>
      <c r="V94" s="284">
        <f t="shared" si="18"/>
        <v>0</v>
      </c>
      <c r="W94" s="285" t="str">
        <f t="shared" si="19"/>
        <v/>
      </c>
      <c r="X94" s="283">
        <f t="shared" si="20"/>
        <v>0</v>
      </c>
      <c r="Y94" s="286" t="str">
        <f t="shared" si="21"/>
        <v/>
      </c>
      <c r="Z94" s="287">
        <f t="shared" si="22"/>
        <v>0</v>
      </c>
      <c r="AA94" s="286" t="str">
        <f>IF(C94="","",(('ADMIN REF'!D93*G94)-('ADMIN REF'!C93*E94))/('ADMIN REF'!D93*G94))</f>
        <v/>
      </c>
      <c r="AB94" s="274"/>
      <c r="AC94" s="277" t="str">
        <f>IF(OR(C94="",Calculations!U94="PASS"),"",IF(Calculations!AW94="Ineligible","Ineligible",IF(Calculations!AW94="Incomplete","Incomplete",IF(Calculations!U94="Fail Refrigerated","Proposed Linear Feet Do Not Match Existing",IF(Calculations!U94="Fail Wattage","Proposed Wattage Exceeds Existing",IF(Calculations!U94="Fail Quantity","Proposed Quantity Does Not Match Existing",""))))))</f>
        <v/>
      </c>
      <c r="AD94" s="288"/>
      <c r="AE94" s="289"/>
      <c r="AF94" s="289"/>
      <c r="AH94" s="290" t="str">
        <f t="shared" si="23"/>
        <v/>
      </c>
    </row>
    <row r="95" spans="1:34" x14ac:dyDescent="0.25">
      <c r="A95" s="209"/>
      <c r="B95" s="276">
        <v>90</v>
      </c>
      <c r="C95" s="277" t="str">
        <f>IF('Customer Inputs'!C105="","",'Customer Inputs'!$C105)</f>
        <v/>
      </c>
      <c r="D95" s="277" t="str">
        <f>IF('Customer Inputs'!E105="","",'Customer Inputs'!$E105)</f>
        <v/>
      </c>
      <c r="E95" s="278" t="str">
        <f>IF('Customer Inputs'!K105="","",'Customer Inputs'!$K105)</f>
        <v/>
      </c>
      <c r="F95" s="278" t="str">
        <f>IF('Customer Inputs'!L105="","",'Customer Inputs'!$L105)</f>
        <v/>
      </c>
      <c r="G95" s="278" t="str">
        <f>IF('Customer Inputs'!AA105="","",'Customer Inputs'!$AA105)</f>
        <v/>
      </c>
      <c r="H95" s="274"/>
      <c r="I95" s="279" t="str">
        <f>IF(C95="","",ROUND('ADMIN REF'!I94/E95,4))</f>
        <v/>
      </c>
      <c r="J95" s="279" t="str">
        <f>IF(OR(D95="",F95=""),"",ROUND('ADMIN REF'!J94/F95,4))</f>
        <v/>
      </c>
      <c r="K95" s="280" t="str">
        <f t="shared" si="12"/>
        <v/>
      </c>
      <c r="L95" s="280" t="str">
        <f t="shared" si="13"/>
        <v/>
      </c>
      <c r="M95" s="274"/>
      <c r="N95" s="281" t="str">
        <f>IF(E95="","",ROUND('ADMIN REF'!L94/E95,2))</f>
        <v/>
      </c>
      <c r="O95" s="281" t="str">
        <f>IF(OR(D95="",F95=""),"",ROUND('ADMIN REF'!M94/F95,1))</f>
        <v/>
      </c>
      <c r="P95" s="282" t="str">
        <f t="shared" si="14"/>
        <v/>
      </c>
      <c r="Q95" s="282" t="str">
        <f t="shared" si="15"/>
        <v/>
      </c>
      <c r="R95" s="282" t="str">
        <f t="shared" si="16"/>
        <v/>
      </c>
      <c r="S95" s="282" t="str">
        <f t="shared" si="17"/>
        <v/>
      </c>
      <c r="T95" s="274"/>
      <c r="U95" s="283">
        <f>IF(E95="",0,(VLOOKUP(C95,RebateTable,2,FALSE)*E95)*'Customer Inputs'!AF$9)</f>
        <v>0</v>
      </c>
      <c r="V95" s="284">
        <f t="shared" si="18"/>
        <v>0</v>
      </c>
      <c r="W95" s="285" t="str">
        <f t="shared" si="19"/>
        <v/>
      </c>
      <c r="X95" s="283">
        <f t="shared" si="20"/>
        <v>0</v>
      </c>
      <c r="Y95" s="286" t="str">
        <f t="shared" si="21"/>
        <v/>
      </c>
      <c r="Z95" s="287">
        <f t="shared" si="22"/>
        <v>0</v>
      </c>
      <c r="AA95" s="286" t="str">
        <f>IF(C95="","",(('ADMIN REF'!D94*G95)-('ADMIN REF'!C94*E95))/('ADMIN REF'!D94*G95))</f>
        <v/>
      </c>
      <c r="AB95" s="274"/>
      <c r="AC95" s="277" t="str">
        <f>IF(OR(C95="",Calculations!U95="PASS"),"",IF(Calculations!AW95="Ineligible","Ineligible",IF(Calculations!AW95="Incomplete","Incomplete",IF(Calculations!U95="Fail Refrigerated","Proposed Linear Feet Do Not Match Existing",IF(Calculations!U95="Fail Wattage","Proposed Wattage Exceeds Existing",IF(Calculations!U95="Fail Quantity","Proposed Quantity Does Not Match Existing",""))))))</f>
        <v/>
      </c>
      <c r="AD95" s="288"/>
      <c r="AE95" s="289"/>
      <c r="AF95" s="289"/>
      <c r="AH95" s="290" t="str">
        <f t="shared" si="23"/>
        <v/>
      </c>
    </row>
    <row r="96" spans="1:34" x14ac:dyDescent="0.25">
      <c r="A96" s="209"/>
      <c r="B96" s="276">
        <v>91</v>
      </c>
      <c r="C96" s="277" t="str">
        <f>IF('Customer Inputs'!C106="","",'Customer Inputs'!$C106)</f>
        <v/>
      </c>
      <c r="D96" s="277" t="str">
        <f>IF('Customer Inputs'!E106="","",'Customer Inputs'!$E106)</f>
        <v/>
      </c>
      <c r="E96" s="278" t="str">
        <f>IF('Customer Inputs'!K106="","",'Customer Inputs'!$K106)</f>
        <v/>
      </c>
      <c r="F96" s="278" t="str">
        <f>IF('Customer Inputs'!L106="","",'Customer Inputs'!$L106)</f>
        <v/>
      </c>
      <c r="G96" s="278" t="str">
        <f>IF('Customer Inputs'!AA106="","",'Customer Inputs'!$AA106)</f>
        <v/>
      </c>
      <c r="H96" s="274"/>
      <c r="I96" s="279" t="str">
        <f>IF(C96="","",ROUND('ADMIN REF'!I95/E96,4))</f>
        <v/>
      </c>
      <c r="J96" s="279" t="str">
        <f>IF(OR(D96="",F96=""),"",ROUND('ADMIN REF'!J95/F96,4))</f>
        <v/>
      </c>
      <c r="K96" s="280" t="str">
        <f t="shared" si="12"/>
        <v/>
      </c>
      <c r="L96" s="280" t="str">
        <f t="shared" si="13"/>
        <v/>
      </c>
      <c r="M96" s="274"/>
      <c r="N96" s="281" t="str">
        <f>IF(E96="","",ROUND('ADMIN REF'!L95/E96,2))</f>
        <v/>
      </c>
      <c r="O96" s="281" t="str">
        <f>IF(OR(D96="",F96=""),"",ROUND('ADMIN REF'!M95/F96,1))</f>
        <v/>
      </c>
      <c r="P96" s="282" t="str">
        <f t="shared" si="14"/>
        <v/>
      </c>
      <c r="Q96" s="282" t="str">
        <f t="shared" si="15"/>
        <v/>
      </c>
      <c r="R96" s="282" t="str">
        <f t="shared" si="16"/>
        <v/>
      </c>
      <c r="S96" s="282" t="str">
        <f t="shared" si="17"/>
        <v/>
      </c>
      <c r="T96" s="274"/>
      <c r="U96" s="283">
        <f>IF(E96="",0,(VLOOKUP(C96,RebateTable,2,FALSE)*E96)*'Customer Inputs'!AF$9)</f>
        <v>0</v>
      </c>
      <c r="V96" s="284">
        <f t="shared" si="18"/>
        <v>0</v>
      </c>
      <c r="W96" s="285" t="str">
        <f t="shared" si="19"/>
        <v/>
      </c>
      <c r="X96" s="283">
        <f t="shared" si="20"/>
        <v>0</v>
      </c>
      <c r="Y96" s="286" t="str">
        <f t="shared" si="21"/>
        <v/>
      </c>
      <c r="Z96" s="287">
        <f t="shared" si="22"/>
        <v>0</v>
      </c>
      <c r="AA96" s="286" t="str">
        <f>IF(C96="","",(('ADMIN REF'!D95*G96)-('ADMIN REF'!C95*E96))/('ADMIN REF'!D95*G96))</f>
        <v/>
      </c>
      <c r="AB96" s="274"/>
      <c r="AC96" s="277" t="str">
        <f>IF(OR(C96="",Calculations!U96="PASS"),"",IF(Calculations!AW96="Ineligible","Ineligible",IF(Calculations!AW96="Incomplete","Incomplete",IF(Calculations!U96="Fail Refrigerated","Proposed Linear Feet Do Not Match Existing",IF(Calculations!U96="Fail Wattage","Proposed Wattage Exceeds Existing",IF(Calculations!U96="Fail Quantity","Proposed Quantity Does Not Match Existing",""))))))</f>
        <v/>
      </c>
      <c r="AD96" s="288"/>
      <c r="AE96" s="289"/>
      <c r="AF96" s="289"/>
      <c r="AH96" s="290" t="str">
        <f t="shared" si="23"/>
        <v/>
      </c>
    </row>
    <row r="97" spans="1:34" x14ac:dyDescent="0.25">
      <c r="A97" s="209"/>
      <c r="B97" s="276">
        <v>92</v>
      </c>
      <c r="C97" s="277" t="str">
        <f>IF('Customer Inputs'!C107="","",'Customer Inputs'!$C107)</f>
        <v/>
      </c>
      <c r="D97" s="277" t="str">
        <f>IF('Customer Inputs'!E107="","",'Customer Inputs'!$E107)</f>
        <v/>
      </c>
      <c r="E97" s="278" t="str">
        <f>IF('Customer Inputs'!K107="","",'Customer Inputs'!$K107)</f>
        <v/>
      </c>
      <c r="F97" s="278" t="str">
        <f>IF('Customer Inputs'!L107="","",'Customer Inputs'!$L107)</f>
        <v/>
      </c>
      <c r="G97" s="278" t="str">
        <f>IF('Customer Inputs'!AA107="","",'Customer Inputs'!$AA107)</f>
        <v/>
      </c>
      <c r="H97" s="274"/>
      <c r="I97" s="279" t="str">
        <f>IF(C97="","",ROUND('ADMIN REF'!I96/E97,4))</f>
        <v/>
      </c>
      <c r="J97" s="279" t="str">
        <f>IF(OR(D97="",F97=""),"",ROUND('ADMIN REF'!J96/F97,4))</f>
        <v/>
      </c>
      <c r="K97" s="280" t="str">
        <f t="shared" si="12"/>
        <v/>
      </c>
      <c r="L97" s="280" t="str">
        <f t="shared" si="13"/>
        <v/>
      </c>
      <c r="M97" s="274"/>
      <c r="N97" s="281" t="str">
        <f>IF(E97="","",ROUND('ADMIN REF'!L96/E97,2))</f>
        <v/>
      </c>
      <c r="O97" s="281" t="str">
        <f>IF(OR(D97="",F97=""),"",ROUND('ADMIN REF'!M96/F97,1))</f>
        <v/>
      </c>
      <c r="P97" s="282" t="str">
        <f t="shared" si="14"/>
        <v/>
      </c>
      <c r="Q97" s="282" t="str">
        <f t="shared" si="15"/>
        <v/>
      </c>
      <c r="R97" s="282" t="str">
        <f t="shared" si="16"/>
        <v/>
      </c>
      <c r="S97" s="282" t="str">
        <f t="shared" si="17"/>
        <v/>
      </c>
      <c r="T97" s="274"/>
      <c r="U97" s="283">
        <f>IF(E97="",0,(VLOOKUP(C97,RebateTable,2,FALSE)*E97)*'Customer Inputs'!AF$9)</f>
        <v>0</v>
      </c>
      <c r="V97" s="284">
        <f t="shared" si="18"/>
        <v>0</v>
      </c>
      <c r="W97" s="285" t="str">
        <f t="shared" si="19"/>
        <v/>
      </c>
      <c r="X97" s="283">
        <f t="shared" si="20"/>
        <v>0</v>
      </c>
      <c r="Y97" s="286" t="str">
        <f t="shared" si="21"/>
        <v/>
      </c>
      <c r="Z97" s="287">
        <f t="shared" si="22"/>
        <v>0</v>
      </c>
      <c r="AA97" s="286" t="str">
        <f>IF(C97="","",(('ADMIN REF'!D96*G97)-('ADMIN REF'!C96*E97))/('ADMIN REF'!D96*G97))</f>
        <v/>
      </c>
      <c r="AB97" s="274"/>
      <c r="AC97" s="277" t="str">
        <f>IF(OR(C97="",Calculations!U97="PASS"),"",IF(Calculations!AW97="Ineligible","Ineligible",IF(Calculations!AW97="Incomplete","Incomplete",IF(Calculations!U97="Fail Refrigerated","Proposed Linear Feet Do Not Match Existing",IF(Calculations!U97="Fail Wattage","Proposed Wattage Exceeds Existing",IF(Calculations!U97="Fail Quantity","Proposed Quantity Does Not Match Existing",""))))))</f>
        <v/>
      </c>
      <c r="AD97" s="288"/>
      <c r="AE97" s="289"/>
      <c r="AF97" s="289"/>
      <c r="AH97" s="290" t="str">
        <f t="shared" si="23"/>
        <v/>
      </c>
    </row>
    <row r="98" spans="1:34" x14ac:dyDescent="0.25">
      <c r="A98" s="209"/>
      <c r="B98" s="276">
        <v>93</v>
      </c>
      <c r="C98" s="277" t="str">
        <f>IF('Customer Inputs'!C108="","",'Customer Inputs'!$C108)</f>
        <v/>
      </c>
      <c r="D98" s="277" t="str">
        <f>IF('Customer Inputs'!E108="","",'Customer Inputs'!$E108)</f>
        <v/>
      </c>
      <c r="E98" s="278" t="str">
        <f>IF('Customer Inputs'!K108="","",'Customer Inputs'!$K108)</f>
        <v/>
      </c>
      <c r="F98" s="278" t="str">
        <f>IF('Customer Inputs'!L108="","",'Customer Inputs'!$L108)</f>
        <v/>
      </c>
      <c r="G98" s="278" t="str">
        <f>IF('Customer Inputs'!AA108="","",'Customer Inputs'!$AA108)</f>
        <v/>
      </c>
      <c r="H98" s="274"/>
      <c r="I98" s="279" t="str">
        <f>IF(C98="","",ROUND('ADMIN REF'!I97/E98,4))</f>
        <v/>
      </c>
      <c r="J98" s="279" t="str">
        <f>IF(OR(D98="",F98=""),"",ROUND('ADMIN REF'!J97/F98,4))</f>
        <v/>
      </c>
      <c r="K98" s="280" t="str">
        <f t="shared" si="12"/>
        <v/>
      </c>
      <c r="L98" s="280" t="str">
        <f t="shared" si="13"/>
        <v/>
      </c>
      <c r="M98" s="274"/>
      <c r="N98" s="281" t="str">
        <f>IF(E98="","",ROUND('ADMIN REF'!L97/E98,2))</f>
        <v/>
      </c>
      <c r="O98" s="281" t="str">
        <f>IF(OR(D98="",F98=""),"",ROUND('ADMIN REF'!M97/F98,1))</f>
        <v/>
      </c>
      <c r="P98" s="282" t="str">
        <f t="shared" si="14"/>
        <v/>
      </c>
      <c r="Q98" s="282" t="str">
        <f t="shared" si="15"/>
        <v/>
      </c>
      <c r="R98" s="282" t="str">
        <f t="shared" si="16"/>
        <v/>
      </c>
      <c r="S98" s="282" t="str">
        <f t="shared" si="17"/>
        <v/>
      </c>
      <c r="T98" s="274"/>
      <c r="U98" s="283">
        <f>IF(E98="",0,(VLOOKUP(C98,RebateTable,2,FALSE)*E98)*'Customer Inputs'!AF$9)</f>
        <v>0</v>
      </c>
      <c r="V98" s="284">
        <f t="shared" si="18"/>
        <v>0</v>
      </c>
      <c r="W98" s="285" t="str">
        <f t="shared" si="19"/>
        <v/>
      </c>
      <c r="X98" s="283">
        <f t="shared" si="20"/>
        <v>0</v>
      </c>
      <c r="Y98" s="286" t="str">
        <f t="shared" si="21"/>
        <v/>
      </c>
      <c r="Z98" s="287">
        <f t="shared" si="22"/>
        <v>0</v>
      </c>
      <c r="AA98" s="286" t="str">
        <f>IF(C98="","",(('ADMIN REF'!D97*G98)-('ADMIN REF'!C97*E98))/('ADMIN REF'!D97*G98))</f>
        <v/>
      </c>
      <c r="AB98" s="274"/>
      <c r="AC98" s="277" t="str">
        <f>IF(OR(C98="",Calculations!U98="PASS"),"",IF(Calculations!AW98="Ineligible","Ineligible",IF(Calculations!AW98="Incomplete","Incomplete",IF(Calculations!U98="Fail Refrigerated","Proposed Linear Feet Do Not Match Existing",IF(Calculations!U98="Fail Wattage","Proposed Wattage Exceeds Existing",IF(Calculations!U98="Fail Quantity","Proposed Quantity Does Not Match Existing",""))))))</f>
        <v/>
      </c>
      <c r="AD98" s="288"/>
      <c r="AE98" s="289"/>
      <c r="AF98" s="289"/>
      <c r="AH98" s="290" t="str">
        <f t="shared" si="23"/>
        <v/>
      </c>
    </row>
    <row r="99" spans="1:34" x14ac:dyDescent="0.25">
      <c r="A99" s="209"/>
      <c r="B99" s="276">
        <v>94</v>
      </c>
      <c r="C99" s="277" t="str">
        <f>IF('Customer Inputs'!C109="","",'Customer Inputs'!$C109)</f>
        <v/>
      </c>
      <c r="D99" s="277" t="str">
        <f>IF('Customer Inputs'!E109="","",'Customer Inputs'!$E109)</f>
        <v/>
      </c>
      <c r="E99" s="278" t="str">
        <f>IF('Customer Inputs'!K109="","",'Customer Inputs'!$K109)</f>
        <v/>
      </c>
      <c r="F99" s="278" t="str">
        <f>IF('Customer Inputs'!L109="","",'Customer Inputs'!$L109)</f>
        <v/>
      </c>
      <c r="G99" s="278" t="str">
        <f>IF('Customer Inputs'!AA109="","",'Customer Inputs'!$AA109)</f>
        <v/>
      </c>
      <c r="H99" s="274"/>
      <c r="I99" s="279" t="str">
        <f>IF(C99="","",ROUND('ADMIN REF'!I98/E99,4))</f>
        <v/>
      </c>
      <c r="J99" s="279" t="str">
        <f>IF(OR(D99="",F99=""),"",ROUND('ADMIN REF'!J98/F99,4))</f>
        <v/>
      </c>
      <c r="K99" s="280" t="str">
        <f t="shared" si="12"/>
        <v/>
      </c>
      <c r="L99" s="280" t="str">
        <f t="shared" si="13"/>
        <v/>
      </c>
      <c r="M99" s="274"/>
      <c r="N99" s="281" t="str">
        <f>IF(E99="","",ROUND('ADMIN REF'!L98/E99,2))</f>
        <v/>
      </c>
      <c r="O99" s="281" t="str">
        <f>IF(OR(D99="",F99=""),"",ROUND('ADMIN REF'!M98/F99,1))</f>
        <v/>
      </c>
      <c r="P99" s="282" t="str">
        <f t="shared" si="14"/>
        <v/>
      </c>
      <c r="Q99" s="282" t="str">
        <f t="shared" si="15"/>
        <v/>
      </c>
      <c r="R99" s="282" t="str">
        <f t="shared" si="16"/>
        <v/>
      </c>
      <c r="S99" s="282" t="str">
        <f t="shared" si="17"/>
        <v/>
      </c>
      <c r="T99" s="274"/>
      <c r="U99" s="283">
        <f>IF(E99="",0,(VLOOKUP(C99,RebateTable,2,FALSE)*E99)*'Customer Inputs'!AF$9)</f>
        <v>0</v>
      </c>
      <c r="V99" s="284">
        <f t="shared" si="18"/>
        <v>0</v>
      </c>
      <c r="W99" s="285" t="str">
        <f t="shared" si="19"/>
        <v/>
      </c>
      <c r="X99" s="283">
        <f t="shared" si="20"/>
        <v>0</v>
      </c>
      <c r="Y99" s="286" t="str">
        <f t="shared" si="21"/>
        <v/>
      </c>
      <c r="Z99" s="287">
        <f t="shared" si="22"/>
        <v>0</v>
      </c>
      <c r="AA99" s="286" t="str">
        <f>IF(C99="","",(('ADMIN REF'!D98*G99)-('ADMIN REF'!C98*E99))/('ADMIN REF'!D98*G99))</f>
        <v/>
      </c>
      <c r="AB99" s="274"/>
      <c r="AC99" s="277" t="str">
        <f>IF(OR(C99="",Calculations!U99="PASS"),"",IF(Calculations!AW99="Ineligible","Ineligible",IF(Calculations!AW99="Incomplete","Incomplete",IF(Calculations!U99="Fail Refrigerated","Proposed Linear Feet Do Not Match Existing",IF(Calculations!U99="Fail Wattage","Proposed Wattage Exceeds Existing",IF(Calculations!U99="Fail Quantity","Proposed Quantity Does Not Match Existing",""))))))</f>
        <v/>
      </c>
      <c r="AD99" s="288"/>
      <c r="AE99" s="289"/>
      <c r="AF99" s="289"/>
      <c r="AH99" s="290" t="str">
        <f t="shared" si="23"/>
        <v/>
      </c>
    </row>
    <row r="100" spans="1:34" x14ac:dyDescent="0.25">
      <c r="A100" s="209"/>
      <c r="B100" s="276">
        <v>95</v>
      </c>
      <c r="C100" s="277" t="str">
        <f>IF('Customer Inputs'!C110="","",'Customer Inputs'!$C110)</f>
        <v/>
      </c>
      <c r="D100" s="277" t="str">
        <f>IF('Customer Inputs'!E110="","",'Customer Inputs'!$E110)</f>
        <v/>
      </c>
      <c r="E100" s="278" t="str">
        <f>IF('Customer Inputs'!K110="","",'Customer Inputs'!$K110)</f>
        <v/>
      </c>
      <c r="F100" s="278" t="str">
        <f>IF('Customer Inputs'!L110="","",'Customer Inputs'!$L110)</f>
        <v/>
      </c>
      <c r="G100" s="278" t="str">
        <f>IF('Customer Inputs'!AA110="","",'Customer Inputs'!$AA110)</f>
        <v/>
      </c>
      <c r="H100" s="274"/>
      <c r="I100" s="279" t="str">
        <f>IF(C100="","",ROUND('ADMIN REF'!I99/E100,4))</f>
        <v/>
      </c>
      <c r="J100" s="279" t="str">
        <f>IF(OR(D100="",F100=""),"",ROUND('ADMIN REF'!J99/F100,4))</f>
        <v/>
      </c>
      <c r="K100" s="280" t="str">
        <f t="shared" si="12"/>
        <v/>
      </c>
      <c r="L100" s="280" t="str">
        <f t="shared" si="13"/>
        <v/>
      </c>
      <c r="M100" s="274"/>
      <c r="N100" s="281" t="str">
        <f>IF(E100="","",ROUND('ADMIN REF'!L99/E100,2))</f>
        <v/>
      </c>
      <c r="O100" s="281" t="str">
        <f>IF(OR(D100="",F100=""),"",ROUND('ADMIN REF'!M99/F100,1))</f>
        <v/>
      </c>
      <c r="P100" s="282" t="str">
        <f t="shared" si="14"/>
        <v/>
      </c>
      <c r="Q100" s="282" t="str">
        <f t="shared" si="15"/>
        <v/>
      </c>
      <c r="R100" s="282" t="str">
        <f t="shared" si="16"/>
        <v/>
      </c>
      <c r="S100" s="282" t="str">
        <f t="shared" si="17"/>
        <v/>
      </c>
      <c r="T100" s="274"/>
      <c r="U100" s="283">
        <f>IF(E100="",0,(VLOOKUP(C100,RebateTable,2,FALSE)*E100)*'Customer Inputs'!AF$9)</f>
        <v>0</v>
      </c>
      <c r="V100" s="284">
        <f t="shared" si="18"/>
        <v>0</v>
      </c>
      <c r="W100" s="285" t="str">
        <f t="shared" si="19"/>
        <v/>
      </c>
      <c r="X100" s="283">
        <f t="shared" si="20"/>
        <v>0</v>
      </c>
      <c r="Y100" s="286" t="str">
        <f t="shared" si="21"/>
        <v/>
      </c>
      <c r="Z100" s="287">
        <f t="shared" si="22"/>
        <v>0</v>
      </c>
      <c r="AA100" s="286" t="str">
        <f>IF(C100="","",(('ADMIN REF'!D99*G100)-('ADMIN REF'!C99*E100))/('ADMIN REF'!D99*G100))</f>
        <v/>
      </c>
      <c r="AB100" s="274"/>
      <c r="AC100" s="277" t="str">
        <f>IF(OR(C100="",Calculations!U100="PASS"),"",IF(Calculations!AW100="Ineligible","Ineligible",IF(Calculations!AW100="Incomplete","Incomplete",IF(Calculations!U100="Fail Refrigerated","Proposed Linear Feet Do Not Match Existing",IF(Calculations!U100="Fail Wattage","Proposed Wattage Exceeds Existing",IF(Calculations!U100="Fail Quantity","Proposed Quantity Does Not Match Existing",""))))))</f>
        <v/>
      </c>
      <c r="AD100" s="288"/>
      <c r="AE100" s="289"/>
      <c r="AF100" s="289"/>
      <c r="AH100" s="290" t="str">
        <f t="shared" si="23"/>
        <v/>
      </c>
    </row>
    <row r="101" spans="1:34" x14ac:dyDescent="0.25">
      <c r="A101" s="209"/>
      <c r="B101" s="276">
        <v>96</v>
      </c>
      <c r="C101" s="277" t="str">
        <f>IF('Customer Inputs'!C111="","",'Customer Inputs'!$C111)</f>
        <v/>
      </c>
      <c r="D101" s="277" t="str">
        <f>IF('Customer Inputs'!E111="","",'Customer Inputs'!$E111)</f>
        <v/>
      </c>
      <c r="E101" s="278" t="str">
        <f>IF('Customer Inputs'!K111="","",'Customer Inputs'!$K111)</f>
        <v/>
      </c>
      <c r="F101" s="278" t="str">
        <f>IF('Customer Inputs'!L111="","",'Customer Inputs'!$L111)</f>
        <v/>
      </c>
      <c r="G101" s="278" t="str">
        <f>IF('Customer Inputs'!AA111="","",'Customer Inputs'!$AA111)</f>
        <v/>
      </c>
      <c r="H101" s="274"/>
      <c r="I101" s="279" t="str">
        <f>IF(C101="","",ROUND('ADMIN REF'!I100/E101,4))</f>
        <v/>
      </c>
      <c r="J101" s="279" t="str">
        <f>IF(OR(D101="",F101=""),"",ROUND('ADMIN REF'!J100/F101,4))</f>
        <v/>
      </c>
      <c r="K101" s="280" t="str">
        <f t="shared" si="12"/>
        <v/>
      </c>
      <c r="L101" s="280" t="str">
        <f t="shared" si="13"/>
        <v/>
      </c>
      <c r="M101" s="274"/>
      <c r="N101" s="281" t="str">
        <f>IF(E101="","",ROUND('ADMIN REF'!L100/E101,2))</f>
        <v/>
      </c>
      <c r="O101" s="281" t="str">
        <f>IF(OR(D101="",F101=""),"",ROUND('ADMIN REF'!M100/F101,1))</f>
        <v/>
      </c>
      <c r="P101" s="282" t="str">
        <f t="shared" si="14"/>
        <v/>
      </c>
      <c r="Q101" s="282" t="str">
        <f t="shared" si="15"/>
        <v/>
      </c>
      <c r="R101" s="282" t="str">
        <f t="shared" si="16"/>
        <v/>
      </c>
      <c r="S101" s="282" t="str">
        <f t="shared" si="17"/>
        <v/>
      </c>
      <c r="T101" s="274"/>
      <c r="U101" s="283">
        <f>IF(E101="",0,(VLOOKUP(C101,RebateTable,2,FALSE)*E101)*'Customer Inputs'!AF$9)</f>
        <v>0</v>
      </c>
      <c r="V101" s="284">
        <f t="shared" si="18"/>
        <v>0</v>
      </c>
      <c r="W101" s="285" t="str">
        <f t="shared" si="19"/>
        <v/>
      </c>
      <c r="X101" s="283">
        <f t="shared" si="20"/>
        <v>0</v>
      </c>
      <c r="Y101" s="286" t="str">
        <f t="shared" si="21"/>
        <v/>
      </c>
      <c r="Z101" s="287">
        <f t="shared" si="22"/>
        <v>0</v>
      </c>
      <c r="AA101" s="286" t="str">
        <f>IF(C101="","",(('ADMIN REF'!D100*G101)-('ADMIN REF'!C100*E101))/('ADMIN REF'!D100*G101))</f>
        <v/>
      </c>
      <c r="AB101" s="274"/>
      <c r="AC101" s="277" t="str">
        <f>IF(OR(C101="",Calculations!U101="PASS"),"",IF(Calculations!AW101="Ineligible","Ineligible",IF(Calculations!AW101="Incomplete","Incomplete",IF(Calculations!U101="Fail Refrigerated","Proposed Linear Feet Do Not Match Existing",IF(Calculations!U101="Fail Wattage","Proposed Wattage Exceeds Existing",IF(Calculations!U101="Fail Quantity","Proposed Quantity Does Not Match Existing",""))))))</f>
        <v/>
      </c>
      <c r="AD101" s="288"/>
      <c r="AE101" s="289"/>
      <c r="AF101" s="289"/>
      <c r="AH101" s="290" t="str">
        <f t="shared" si="23"/>
        <v/>
      </c>
    </row>
    <row r="102" spans="1:34" x14ac:dyDescent="0.25">
      <c r="A102" s="209"/>
      <c r="B102" s="276">
        <v>97</v>
      </c>
      <c r="C102" s="277" t="str">
        <f>IF('Customer Inputs'!C112="","",'Customer Inputs'!$C112)</f>
        <v/>
      </c>
      <c r="D102" s="277" t="str">
        <f>IF('Customer Inputs'!E112="","",'Customer Inputs'!$E112)</f>
        <v/>
      </c>
      <c r="E102" s="278" t="str">
        <f>IF('Customer Inputs'!K112="","",'Customer Inputs'!$K112)</f>
        <v/>
      </c>
      <c r="F102" s="278" t="str">
        <f>IF('Customer Inputs'!L112="","",'Customer Inputs'!$L112)</f>
        <v/>
      </c>
      <c r="G102" s="278" t="str">
        <f>IF('Customer Inputs'!AA112="","",'Customer Inputs'!$AA112)</f>
        <v/>
      </c>
      <c r="H102" s="274"/>
      <c r="I102" s="279" t="str">
        <f>IF(C102="","",ROUND('ADMIN REF'!I101/E102,4))</f>
        <v/>
      </c>
      <c r="J102" s="279" t="str">
        <f>IF(OR(D102="",F102=""),"",ROUND('ADMIN REF'!J101/F102,4))</f>
        <v/>
      </c>
      <c r="K102" s="280" t="str">
        <f t="shared" si="12"/>
        <v/>
      </c>
      <c r="L102" s="280" t="str">
        <f t="shared" si="13"/>
        <v/>
      </c>
      <c r="M102" s="274"/>
      <c r="N102" s="281" t="str">
        <f>IF(E102="","",ROUND('ADMIN REF'!L101/E102,2))</f>
        <v/>
      </c>
      <c r="O102" s="281" t="str">
        <f>IF(OR(D102="",F102=""),"",ROUND('ADMIN REF'!M101/F102,1))</f>
        <v/>
      </c>
      <c r="P102" s="282" t="str">
        <f t="shared" si="14"/>
        <v/>
      </c>
      <c r="Q102" s="282" t="str">
        <f t="shared" si="15"/>
        <v/>
      </c>
      <c r="R102" s="282" t="str">
        <f t="shared" si="16"/>
        <v/>
      </c>
      <c r="S102" s="282" t="str">
        <f t="shared" si="17"/>
        <v/>
      </c>
      <c r="T102" s="274"/>
      <c r="U102" s="283">
        <f>IF(E102="",0,(VLOOKUP(C102,RebateTable,2,FALSE)*E102)*'Customer Inputs'!AF$9)</f>
        <v>0</v>
      </c>
      <c r="V102" s="284">
        <f t="shared" si="18"/>
        <v>0</v>
      </c>
      <c r="W102" s="285" t="str">
        <f t="shared" si="19"/>
        <v/>
      </c>
      <c r="X102" s="283">
        <f t="shared" si="20"/>
        <v>0</v>
      </c>
      <c r="Y102" s="286" t="str">
        <f t="shared" si="21"/>
        <v/>
      </c>
      <c r="Z102" s="287">
        <f t="shared" si="22"/>
        <v>0</v>
      </c>
      <c r="AA102" s="286" t="str">
        <f>IF(C102="","",(('ADMIN REF'!D101*G102)-('ADMIN REF'!C101*E102))/('ADMIN REF'!D101*G102))</f>
        <v/>
      </c>
      <c r="AB102" s="274"/>
      <c r="AC102" s="277" t="str">
        <f>IF(OR(C102="",Calculations!U102="PASS"),"",IF(Calculations!AW102="Ineligible","Ineligible",IF(Calculations!AW102="Incomplete","Incomplete",IF(Calculations!U102="Fail Refrigerated","Proposed Linear Feet Do Not Match Existing",IF(Calculations!U102="Fail Wattage","Proposed Wattage Exceeds Existing",IF(Calculations!U102="Fail Quantity","Proposed Quantity Does Not Match Existing",""))))))</f>
        <v/>
      </c>
      <c r="AD102" s="288"/>
      <c r="AE102" s="289"/>
      <c r="AF102" s="289"/>
      <c r="AH102" s="290" t="str">
        <f t="shared" si="23"/>
        <v/>
      </c>
    </row>
    <row r="103" spans="1:34" x14ac:dyDescent="0.25">
      <c r="A103" s="209"/>
      <c r="B103" s="276">
        <v>98</v>
      </c>
      <c r="C103" s="277" t="str">
        <f>IF('Customer Inputs'!C113="","",'Customer Inputs'!$C113)</f>
        <v/>
      </c>
      <c r="D103" s="277" t="str">
        <f>IF('Customer Inputs'!E113="","",'Customer Inputs'!$E113)</f>
        <v/>
      </c>
      <c r="E103" s="278" t="str">
        <f>IF('Customer Inputs'!K113="","",'Customer Inputs'!$K113)</f>
        <v/>
      </c>
      <c r="F103" s="278" t="str">
        <f>IF('Customer Inputs'!L113="","",'Customer Inputs'!$L113)</f>
        <v/>
      </c>
      <c r="G103" s="278" t="str">
        <f>IF('Customer Inputs'!AA113="","",'Customer Inputs'!$AA113)</f>
        <v/>
      </c>
      <c r="H103" s="274"/>
      <c r="I103" s="279" t="str">
        <f>IF(C103="","",ROUND('ADMIN REF'!I102/E103,4))</f>
        <v/>
      </c>
      <c r="J103" s="279" t="str">
        <f>IF(OR(D103="",F103=""),"",ROUND('ADMIN REF'!J102/F103,4))</f>
        <v/>
      </c>
      <c r="K103" s="280" t="str">
        <f t="shared" si="12"/>
        <v/>
      </c>
      <c r="L103" s="280" t="str">
        <f t="shared" si="13"/>
        <v/>
      </c>
      <c r="M103" s="274"/>
      <c r="N103" s="281" t="str">
        <f>IF(E103="","",ROUND('ADMIN REF'!L102/E103,2))</f>
        <v/>
      </c>
      <c r="O103" s="281" t="str">
        <f>IF(OR(D103="",F103=""),"",ROUND('ADMIN REF'!M102/F103,1))</f>
        <v/>
      </c>
      <c r="P103" s="282" t="str">
        <f t="shared" si="14"/>
        <v/>
      </c>
      <c r="Q103" s="282" t="str">
        <f t="shared" si="15"/>
        <v/>
      </c>
      <c r="R103" s="282" t="str">
        <f t="shared" si="16"/>
        <v/>
      </c>
      <c r="S103" s="282" t="str">
        <f t="shared" si="17"/>
        <v/>
      </c>
      <c r="T103" s="274"/>
      <c r="U103" s="283">
        <f>IF(E103="",0,(VLOOKUP(C103,RebateTable,2,FALSE)*E103)*'Customer Inputs'!AF$9)</f>
        <v>0</v>
      </c>
      <c r="V103" s="284">
        <f t="shared" si="18"/>
        <v>0</v>
      </c>
      <c r="W103" s="285" t="str">
        <f t="shared" si="19"/>
        <v/>
      </c>
      <c r="X103" s="283">
        <f t="shared" si="20"/>
        <v>0</v>
      </c>
      <c r="Y103" s="286" t="str">
        <f t="shared" si="21"/>
        <v/>
      </c>
      <c r="Z103" s="287">
        <f t="shared" si="22"/>
        <v>0</v>
      </c>
      <c r="AA103" s="286" t="str">
        <f>IF(C103="","",(('ADMIN REF'!D102*G103)-('ADMIN REF'!C102*E103))/('ADMIN REF'!D102*G103))</f>
        <v/>
      </c>
      <c r="AB103" s="274"/>
      <c r="AC103" s="277" t="str">
        <f>IF(OR(C103="",Calculations!U103="PASS"),"",IF(Calculations!AW103="Ineligible","Ineligible",IF(Calculations!AW103="Incomplete","Incomplete",IF(Calculations!U103="Fail Refrigerated","Proposed Linear Feet Do Not Match Existing",IF(Calculations!U103="Fail Wattage","Proposed Wattage Exceeds Existing",IF(Calculations!U103="Fail Quantity","Proposed Quantity Does Not Match Existing",""))))))</f>
        <v/>
      </c>
      <c r="AD103" s="288"/>
      <c r="AE103" s="289"/>
      <c r="AF103" s="289"/>
      <c r="AH103" s="290" t="str">
        <f t="shared" si="23"/>
        <v/>
      </c>
    </row>
    <row r="104" spans="1:34" x14ac:dyDescent="0.25">
      <c r="A104" s="209"/>
      <c r="B104" s="276">
        <v>99</v>
      </c>
      <c r="C104" s="277" t="str">
        <f>IF('Customer Inputs'!C114="","",'Customer Inputs'!$C114)</f>
        <v/>
      </c>
      <c r="D104" s="277" t="str">
        <f>IF('Customer Inputs'!E114="","",'Customer Inputs'!$E114)</f>
        <v/>
      </c>
      <c r="E104" s="278" t="str">
        <f>IF('Customer Inputs'!K114="","",'Customer Inputs'!$K114)</f>
        <v/>
      </c>
      <c r="F104" s="278" t="str">
        <f>IF('Customer Inputs'!L114="","",'Customer Inputs'!$L114)</f>
        <v/>
      </c>
      <c r="G104" s="278" t="str">
        <f>IF('Customer Inputs'!AA114="","",'Customer Inputs'!$AA114)</f>
        <v/>
      </c>
      <c r="H104" s="274"/>
      <c r="I104" s="279" t="str">
        <f>IF(C104="","",ROUND('ADMIN REF'!I103/E104,4))</f>
        <v/>
      </c>
      <c r="J104" s="279" t="str">
        <f>IF(OR(D104="",F104=""),"",ROUND('ADMIN REF'!J103/F104,4))</f>
        <v/>
      </c>
      <c r="K104" s="280" t="str">
        <f t="shared" si="12"/>
        <v/>
      </c>
      <c r="L104" s="280" t="str">
        <f t="shared" si="13"/>
        <v/>
      </c>
      <c r="M104" s="274"/>
      <c r="N104" s="281" t="str">
        <f>IF(E104="","",ROUND('ADMIN REF'!L103/E104,2))</f>
        <v/>
      </c>
      <c r="O104" s="281" t="str">
        <f>IF(OR(D104="",F104=""),"",ROUND('ADMIN REF'!M103/F104,1))</f>
        <v/>
      </c>
      <c r="P104" s="282" t="str">
        <f t="shared" si="14"/>
        <v/>
      </c>
      <c r="Q104" s="282" t="str">
        <f t="shared" si="15"/>
        <v/>
      </c>
      <c r="R104" s="282" t="str">
        <f t="shared" si="16"/>
        <v/>
      </c>
      <c r="S104" s="282" t="str">
        <f t="shared" si="17"/>
        <v/>
      </c>
      <c r="T104" s="274"/>
      <c r="U104" s="283">
        <f>IF(E104="",0,(VLOOKUP(C104,RebateTable,2,FALSE)*E104)*'Customer Inputs'!AF$9)</f>
        <v>0</v>
      </c>
      <c r="V104" s="284">
        <f t="shared" si="18"/>
        <v>0</v>
      </c>
      <c r="W104" s="285" t="str">
        <f t="shared" si="19"/>
        <v/>
      </c>
      <c r="X104" s="283">
        <f t="shared" si="20"/>
        <v>0</v>
      </c>
      <c r="Y104" s="286" t="str">
        <f t="shared" si="21"/>
        <v/>
      </c>
      <c r="Z104" s="287">
        <f t="shared" si="22"/>
        <v>0</v>
      </c>
      <c r="AA104" s="286" t="str">
        <f>IF(C104="","",(('ADMIN REF'!D103*G104)-('ADMIN REF'!C103*E104))/('ADMIN REF'!D103*G104))</f>
        <v/>
      </c>
      <c r="AB104" s="274"/>
      <c r="AC104" s="277" t="str">
        <f>IF(OR(C104="",Calculations!U104="PASS"),"",IF(Calculations!AW104="Ineligible","Ineligible",IF(Calculations!AW104="Incomplete","Incomplete",IF(Calculations!U104="Fail Refrigerated","Proposed Linear Feet Do Not Match Existing",IF(Calculations!U104="Fail Wattage","Proposed Wattage Exceeds Existing",IF(Calculations!U104="Fail Quantity","Proposed Quantity Does Not Match Existing",""))))))</f>
        <v/>
      </c>
      <c r="AD104" s="288"/>
      <c r="AE104" s="289"/>
      <c r="AF104" s="289"/>
      <c r="AH104" s="290" t="str">
        <f t="shared" si="23"/>
        <v/>
      </c>
    </row>
    <row r="105" spans="1:34" x14ac:dyDescent="0.25">
      <c r="A105" s="209"/>
      <c r="B105" s="276">
        <v>100</v>
      </c>
      <c r="C105" s="277" t="str">
        <f>IF('Customer Inputs'!C115="","",'Customer Inputs'!$C115)</f>
        <v/>
      </c>
      <c r="D105" s="277" t="str">
        <f>IF('Customer Inputs'!E115="","",'Customer Inputs'!$E115)</f>
        <v/>
      </c>
      <c r="E105" s="278" t="str">
        <f>IF('Customer Inputs'!K115="","",'Customer Inputs'!$K115)</f>
        <v/>
      </c>
      <c r="F105" s="278" t="str">
        <f>IF('Customer Inputs'!L115="","",'Customer Inputs'!$L115)</f>
        <v/>
      </c>
      <c r="G105" s="278" t="str">
        <f>IF('Customer Inputs'!AA115="","",'Customer Inputs'!$AA115)</f>
        <v/>
      </c>
      <c r="H105" s="274"/>
      <c r="I105" s="279" t="str">
        <f>IF(C105="","",ROUND('ADMIN REF'!I104/E105,4))</f>
        <v/>
      </c>
      <c r="J105" s="279" t="str">
        <f>IF(OR(D105="",F105=""),"",ROUND('ADMIN REF'!J104/F105,4))</f>
        <v/>
      </c>
      <c r="K105" s="280" t="str">
        <f t="shared" si="12"/>
        <v/>
      </c>
      <c r="L105" s="280" t="str">
        <f t="shared" si="13"/>
        <v/>
      </c>
      <c r="M105" s="274"/>
      <c r="N105" s="281" t="str">
        <f>IF(E105="","",ROUND('ADMIN REF'!L104/E105,2))</f>
        <v/>
      </c>
      <c r="O105" s="281" t="str">
        <f>IF(OR(D105="",F105=""),"",ROUND('ADMIN REF'!M104/F105,1))</f>
        <v/>
      </c>
      <c r="P105" s="282" t="str">
        <f t="shared" si="14"/>
        <v/>
      </c>
      <c r="Q105" s="282" t="str">
        <f t="shared" si="15"/>
        <v/>
      </c>
      <c r="R105" s="282" t="str">
        <f t="shared" si="16"/>
        <v/>
      </c>
      <c r="S105" s="282" t="str">
        <f t="shared" si="17"/>
        <v/>
      </c>
      <c r="T105" s="274"/>
      <c r="U105" s="283">
        <f>IF(E105="",0,(VLOOKUP(C105,RebateTable,2,FALSE)*E105)*'Customer Inputs'!AF$9)</f>
        <v>0</v>
      </c>
      <c r="V105" s="284">
        <f t="shared" si="18"/>
        <v>0</v>
      </c>
      <c r="W105" s="285" t="str">
        <f t="shared" si="19"/>
        <v/>
      </c>
      <c r="X105" s="283">
        <f t="shared" si="20"/>
        <v>0</v>
      </c>
      <c r="Y105" s="286" t="str">
        <f t="shared" si="21"/>
        <v/>
      </c>
      <c r="Z105" s="287">
        <f t="shared" si="22"/>
        <v>0</v>
      </c>
      <c r="AA105" s="286" t="str">
        <f>IF(C105="","",(('ADMIN REF'!D104*G105)-('ADMIN REF'!C104*E105))/('ADMIN REF'!D104*G105))</f>
        <v/>
      </c>
      <c r="AB105" s="274"/>
      <c r="AC105" s="277" t="str">
        <f>IF(OR(C105="",Calculations!U105="PASS"),"",IF(Calculations!AW105="Ineligible","Ineligible",IF(Calculations!AW105="Incomplete","Incomplete",IF(Calculations!U105="Fail Refrigerated","Proposed Linear Feet Do Not Match Existing",IF(Calculations!U105="Fail Wattage","Proposed Wattage Exceeds Existing",IF(Calculations!U105="Fail Quantity","Proposed Quantity Does Not Match Existing",""))))))</f>
        <v/>
      </c>
      <c r="AD105" s="288"/>
      <c r="AE105" s="289"/>
      <c r="AF105" s="289"/>
      <c r="AH105" s="290" t="str">
        <f t="shared" si="23"/>
        <v/>
      </c>
    </row>
    <row r="106" spans="1:34" x14ac:dyDescent="0.25">
      <c r="A106" s="209"/>
      <c r="B106" s="276">
        <v>101</v>
      </c>
      <c r="C106" s="277" t="str">
        <f>IF('Customer Inputs'!C116="","",'Customer Inputs'!$C116)</f>
        <v/>
      </c>
      <c r="D106" s="277" t="str">
        <f>IF('Customer Inputs'!E116="","",'Customer Inputs'!$E116)</f>
        <v/>
      </c>
      <c r="E106" s="278" t="str">
        <f>IF('Customer Inputs'!K116="","",'Customer Inputs'!$K116)</f>
        <v/>
      </c>
      <c r="F106" s="278" t="str">
        <f>IF('Customer Inputs'!L116="","",'Customer Inputs'!$L116)</f>
        <v/>
      </c>
      <c r="G106" s="278" t="str">
        <f>IF('Customer Inputs'!AA116="","",'Customer Inputs'!$AA116)</f>
        <v/>
      </c>
      <c r="H106" s="274"/>
      <c r="I106" s="279" t="str">
        <f>IF(C106="","",ROUND('ADMIN REF'!I105/E106,4))</f>
        <v/>
      </c>
      <c r="J106" s="279" t="str">
        <f>IF(OR(D106="",F106=""),"",ROUND('ADMIN REF'!J105/F106,4))</f>
        <v/>
      </c>
      <c r="K106" s="280" t="str">
        <f t="shared" si="12"/>
        <v/>
      </c>
      <c r="L106" s="280" t="str">
        <f t="shared" si="13"/>
        <v/>
      </c>
      <c r="M106" s="274"/>
      <c r="N106" s="281" t="str">
        <f>IF(E106="","",ROUND('ADMIN REF'!L105/E106,2))</f>
        <v/>
      </c>
      <c r="O106" s="281" t="str">
        <f>IF(OR(D106="",F106=""),"",ROUND('ADMIN REF'!M105/F106,1))</f>
        <v/>
      </c>
      <c r="P106" s="282" t="str">
        <f t="shared" si="14"/>
        <v/>
      </c>
      <c r="Q106" s="282" t="str">
        <f t="shared" si="15"/>
        <v/>
      </c>
      <c r="R106" s="282" t="str">
        <f t="shared" si="16"/>
        <v/>
      </c>
      <c r="S106" s="282" t="str">
        <f t="shared" si="17"/>
        <v/>
      </c>
      <c r="T106" s="274"/>
      <c r="U106" s="283">
        <f>IF(E106="",0,(VLOOKUP(C106,RebateTable,2,FALSE)*E106)*'Customer Inputs'!AF$9)</f>
        <v>0</v>
      </c>
      <c r="V106" s="284">
        <f t="shared" si="18"/>
        <v>0</v>
      </c>
      <c r="W106" s="285" t="str">
        <f t="shared" si="19"/>
        <v/>
      </c>
      <c r="X106" s="283">
        <f t="shared" si="20"/>
        <v>0</v>
      </c>
      <c r="Y106" s="286" t="str">
        <f t="shared" si="21"/>
        <v/>
      </c>
      <c r="Z106" s="287">
        <f t="shared" si="22"/>
        <v>0</v>
      </c>
      <c r="AA106" s="286" t="str">
        <f>IF(C106="","",(('ADMIN REF'!D105*G106)-('ADMIN REF'!C105*E106))/('ADMIN REF'!D105*G106))</f>
        <v/>
      </c>
      <c r="AB106" s="274"/>
      <c r="AC106" s="277" t="str">
        <f>IF(OR(C106="",Calculations!U106="PASS"),"",IF(Calculations!AW106="Ineligible","Ineligible",IF(Calculations!AW106="Incomplete","Incomplete",IF(Calculations!U106="Fail Refrigerated","Proposed Linear Feet Do Not Match Existing",IF(Calculations!U106="Fail Wattage","Proposed Wattage Exceeds Existing",IF(Calculations!U106="Fail Quantity","Proposed Quantity Does Not Match Existing",""))))))</f>
        <v/>
      </c>
      <c r="AD106" s="288"/>
      <c r="AE106" s="289"/>
      <c r="AF106" s="289"/>
      <c r="AH106" s="290" t="str">
        <f t="shared" si="23"/>
        <v/>
      </c>
    </row>
    <row r="107" spans="1:34" x14ac:dyDescent="0.25">
      <c r="A107" s="209"/>
      <c r="B107" s="276">
        <v>102</v>
      </c>
      <c r="C107" s="277" t="str">
        <f>IF('Customer Inputs'!C117="","",'Customer Inputs'!$C117)</f>
        <v/>
      </c>
      <c r="D107" s="277" t="str">
        <f>IF('Customer Inputs'!E117="","",'Customer Inputs'!$E117)</f>
        <v/>
      </c>
      <c r="E107" s="278" t="str">
        <f>IF('Customer Inputs'!K117="","",'Customer Inputs'!$K117)</f>
        <v/>
      </c>
      <c r="F107" s="278" t="str">
        <f>IF('Customer Inputs'!L117="","",'Customer Inputs'!$L117)</f>
        <v/>
      </c>
      <c r="G107" s="278" t="str">
        <f>IF('Customer Inputs'!AA117="","",'Customer Inputs'!$AA117)</f>
        <v/>
      </c>
      <c r="H107" s="274"/>
      <c r="I107" s="279" t="str">
        <f>IF(C107="","",ROUND('ADMIN REF'!I106/E107,4))</f>
        <v/>
      </c>
      <c r="J107" s="279" t="str">
        <f>IF(OR(D107="",F107=""),"",ROUND('ADMIN REF'!J106/F107,4))</f>
        <v/>
      </c>
      <c r="K107" s="280" t="str">
        <f t="shared" si="12"/>
        <v/>
      </c>
      <c r="L107" s="280" t="str">
        <f t="shared" si="13"/>
        <v/>
      </c>
      <c r="M107" s="274"/>
      <c r="N107" s="281" t="str">
        <f>IF(E107="","",ROUND('ADMIN REF'!L106/E107,2))</f>
        <v/>
      </c>
      <c r="O107" s="281" t="str">
        <f>IF(OR(D107="",F107=""),"",ROUND('ADMIN REF'!M106/F107,1))</f>
        <v/>
      </c>
      <c r="P107" s="282" t="str">
        <f t="shared" si="14"/>
        <v/>
      </c>
      <c r="Q107" s="282" t="str">
        <f t="shared" si="15"/>
        <v/>
      </c>
      <c r="R107" s="282" t="str">
        <f t="shared" si="16"/>
        <v/>
      </c>
      <c r="S107" s="282" t="str">
        <f t="shared" si="17"/>
        <v/>
      </c>
      <c r="T107" s="274"/>
      <c r="U107" s="283">
        <f>IF(E107="",0,(VLOOKUP(C107,RebateTable,2,FALSE)*E107)*'Customer Inputs'!AF$9)</f>
        <v>0</v>
      </c>
      <c r="V107" s="284">
        <f t="shared" si="18"/>
        <v>0</v>
      </c>
      <c r="W107" s="285" t="str">
        <f t="shared" si="19"/>
        <v/>
      </c>
      <c r="X107" s="283">
        <f t="shared" si="20"/>
        <v>0</v>
      </c>
      <c r="Y107" s="286" t="str">
        <f t="shared" si="21"/>
        <v/>
      </c>
      <c r="Z107" s="287">
        <f t="shared" si="22"/>
        <v>0</v>
      </c>
      <c r="AA107" s="286" t="str">
        <f>IF(C107="","",(('ADMIN REF'!D106*G107)-('ADMIN REF'!C106*E107))/('ADMIN REF'!D106*G107))</f>
        <v/>
      </c>
      <c r="AB107" s="274"/>
      <c r="AC107" s="277" t="str">
        <f>IF(OR(C107="",Calculations!U107="PASS"),"",IF(Calculations!AW107="Ineligible","Ineligible",IF(Calculations!AW107="Incomplete","Incomplete",IF(Calculations!U107="Fail Refrigerated","Proposed Linear Feet Do Not Match Existing",IF(Calculations!U107="Fail Wattage","Proposed Wattage Exceeds Existing",IF(Calculations!U107="Fail Quantity","Proposed Quantity Does Not Match Existing",""))))))</f>
        <v/>
      </c>
      <c r="AD107" s="288"/>
      <c r="AE107" s="289"/>
      <c r="AF107" s="289"/>
      <c r="AH107" s="290" t="str">
        <f t="shared" si="23"/>
        <v/>
      </c>
    </row>
    <row r="108" spans="1:34" x14ac:dyDescent="0.25">
      <c r="A108" s="209"/>
      <c r="B108" s="276">
        <v>103</v>
      </c>
      <c r="C108" s="277" t="str">
        <f>IF('Customer Inputs'!C118="","",'Customer Inputs'!$C118)</f>
        <v/>
      </c>
      <c r="D108" s="277" t="str">
        <f>IF('Customer Inputs'!E118="","",'Customer Inputs'!$E118)</f>
        <v/>
      </c>
      <c r="E108" s="278" t="str">
        <f>IF('Customer Inputs'!K118="","",'Customer Inputs'!$K118)</f>
        <v/>
      </c>
      <c r="F108" s="278" t="str">
        <f>IF('Customer Inputs'!L118="","",'Customer Inputs'!$L118)</f>
        <v/>
      </c>
      <c r="G108" s="278" t="str">
        <f>IF('Customer Inputs'!AA118="","",'Customer Inputs'!$AA118)</f>
        <v/>
      </c>
      <c r="H108" s="274"/>
      <c r="I108" s="279" t="str">
        <f>IF(C108="","",ROUND('ADMIN REF'!I107/E108,4))</f>
        <v/>
      </c>
      <c r="J108" s="279" t="str">
        <f>IF(OR(D108="",F108=""),"",ROUND('ADMIN REF'!J107/F108,4))</f>
        <v/>
      </c>
      <c r="K108" s="280" t="str">
        <f t="shared" si="12"/>
        <v/>
      </c>
      <c r="L108" s="280" t="str">
        <f t="shared" si="13"/>
        <v/>
      </c>
      <c r="M108" s="274"/>
      <c r="N108" s="281" t="str">
        <f>IF(E108="","",ROUND('ADMIN REF'!L107/E108,2))</f>
        <v/>
      </c>
      <c r="O108" s="281" t="str">
        <f>IF(OR(D108="",F108=""),"",ROUND('ADMIN REF'!M107/F108,1))</f>
        <v/>
      </c>
      <c r="P108" s="282" t="str">
        <f t="shared" si="14"/>
        <v/>
      </c>
      <c r="Q108" s="282" t="str">
        <f t="shared" si="15"/>
        <v/>
      </c>
      <c r="R108" s="282" t="str">
        <f t="shared" si="16"/>
        <v/>
      </c>
      <c r="S108" s="282" t="str">
        <f t="shared" si="17"/>
        <v/>
      </c>
      <c r="T108" s="274"/>
      <c r="U108" s="283">
        <f>IF(E108="",0,(VLOOKUP(C108,RebateTable,2,FALSE)*E108)*'Customer Inputs'!AF$9)</f>
        <v>0</v>
      </c>
      <c r="V108" s="284">
        <f t="shared" si="18"/>
        <v>0</v>
      </c>
      <c r="W108" s="285" t="str">
        <f t="shared" si="19"/>
        <v/>
      </c>
      <c r="X108" s="283">
        <f t="shared" si="20"/>
        <v>0</v>
      </c>
      <c r="Y108" s="286" t="str">
        <f t="shared" si="21"/>
        <v/>
      </c>
      <c r="Z108" s="287">
        <f t="shared" si="22"/>
        <v>0</v>
      </c>
      <c r="AA108" s="286" t="str">
        <f>IF(C108="","",(('ADMIN REF'!D107*G108)-('ADMIN REF'!C107*E108))/('ADMIN REF'!D107*G108))</f>
        <v/>
      </c>
      <c r="AB108" s="274"/>
      <c r="AC108" s="277" t="str">
        <f>IF(OR(C108="",Calculations!U108="PASS"),"",IF(Calculations!AW108="Ineligible","Ineligible",IF(Calculations!AW108="Incomplete","Incomplete",IF(Calculations!U108="Fail Refrigerated","Proposed Linear Feet Do Not Match Existing",IF(Calculations!U108="Fail Wattage","Proposed Wattage Exceeds Existing",IF(Calculations!U108="Fail Quantity","Proposed Quantity Does Not Match Existing",""))))))</f>
        <v/>
      </c>
      <c r="AD108" s="288"/>
      <c r="AE108" s="289"/>
      <c r="AF108" s="289"/>
      <c r="AH108" s="290" t="str">
        <f t="shared" si="23"/>
        <v/>
      </c>
    </row>
    <row r="109" spans="1:34" x14ac:dyDescent="0.25">
      <c r="A109" s="209"/>
      <c r="B109" s="276">
        <v>104</v>
      </c>
      <c r="C109" s="277" t="str">
        <f>IF('Customer Inputs'!C119="","",'Customer Inputs'!$C119)</f>
        <v/>
      </c>
      <c r="D109" s="277" t="str">
        <f>IF('Customer Inputs'!E119="","",'Customer Inputs'!$E119)</f>
        <v/>
      </c>
      <c r="E109" s="278" t="str">
        <f>IF('Customer Inputs'!K119="","",'Customer Inputs'!$K119)</f>
        <v/>
      </c>
      <c r="F109" s="278" t="str">
        <f>IF('Customer Inputs'!L119="","",'Customer Inputs'!$L119)</f>
        <v/>
      </c>
      <c r="G109" s="278" t="str">
        <f>IF('Customer Inputs'!AA119="","",'Customer Inputs'!$AA119)</f>
        <v/>
      </c>
      <c r="H109" s="274"/>
      <c r="I109" s="279" t="str">
        <f>IF(C109="","",ROUND('ADMIN REF'!I108/E109,4))</f>
        <v/>
      </c>
      <c r="J109" s="279" t="str">
        <f>IF(OR(D109="",F109=""),"",ROUND('ADMIN REF'!J108/F109,4))</f>
        <v/>
      </c>
      <c r="K109" s="280" t="str">
        <f t="shared" si="12"/>
        <v/>
      </c>
      <c r="L109" s="280" t="str">
        <f t="shared" si="13"/>
        <v/>
      </c>
      <c r="M109" s="274"/>
      <c r="N109" s="281" t="str">
        <f>IF(E109="","",ROUND('ADMIN REF'!L108/E109,2))</f>
        <v/>
      </c>
      <c r="O109" s="281" t="str">
        <f>IF(OR(D109="",F109=""),"",ROUND('ADMIN REF'!M108/F109,1))</f>
        <v/>
      </c>
      <c r="P109" s="282" t="str">
        <f t="shared" si="14"/>
        <v/>
      </c>
      <c r="Q109" s="282" t="str">
        <f t="shared" si="15"/>
        <v/>
      </c>
      <c r="R109" s="282" t="str">
        <f t="shared" si="16"/>
        <v/>
      </c>
      <c r="S109" s="282" t="str">
        <f t="shared" si="17"/>
        <v/>
      </c>
      <c r="T109" s="274"/>
      <c r="U109" s="283">
        <f>IF(E109="",0,(VLOOKUP(C109,RebateTable,2,FALSE)*E109)*'Customer Inputs'!AF$9)</f>
        <v>0</v>
      </c>
      <c r="V109" s="284">
        <f t="shared" si="18"/>
        <v>0</v>
      </c>
      <c r="W109" s="285" t="str">
        <f t="shared" si="19"/>
        <v/>
      </c>
      <c r="X109" s="283">
        <f t="shared" si="20"/>
        <v>0</v>
      </c>
      <c r="Y109" s="286" t="str">
        <f t="shared" si="21"/>
        <v/>
      </c>
      <c r="Z109" s="287">
        <f t="shared" si="22"/>
        <v>0</v>
      </c>
      <c r="AA109" s="286" t="str">
        <f>IF(C109="","",(('ADMIN REF'!D108*G109)-('ADMIN REF'!C108*E109))/('ADMIN REF'!D108*G109))</f>
        <v/>
      </c>
      <c r="AB109" s="274"/>
      <c r="AC109" s="277" t="str">
        <f>IF(OR(C109="",Calculations!U109="PASS"),"",IF(Calculations!AW109="Ineligible","Ineligible",IF(Calculations!AW109="Incomplete","Incomplete",IF(Calculations!U109="Fail Refrigerated","Proposed Linear Feet Do Not Match Existing",IF(Calculations!U109="Fail Wattage","Proposed Wattage Exceeds Existing",IF(Calculations!U109="Fail Quantity","Proposed Quantity Does Not Match Existing",""))))))</f>
        <v/>
      </c>
      <c r="AD109" s="288"/>
      <c r="AE109" s="289"/>
      <c r="AF109" s="289"/>
      <c r="AH109" s="290" t="str">
        <f t="shared" si="23"/>
        <v/>
      </c>
    </row>
    <row r="110" spans="1:34" x14ac:dyDescent="0.25">
      <c r="A110" s="209"/>
      <c r="B110" s="276">
        <v>105</v>
      </c>
      <c r="C110" s="277" t="str">
        <f>IF('Customer Inputs'!C120="","",'Customer Inputs'!$C120)</f>
        <v/>
      </c>
      <c r="D110" s="277" t="str">
        <f>IF('Customer Inputs'!E120="","",'Customer Inputs'!$E120)</f>
        <v/>
      </c>
      <c r="E110" s="278" t="str">
        <f>IF('Customer Inputs'!K120="","",'Customer Inputs'!$K120)</f>
        <v/>
      </c>
      <c r="F110" s="278" t="str">
        <f>IF('Customer Inputs'!L120="","",'Customer Inputs'!$L120)</f>
        <v/>
      </c>
      <c r="G110" s="278" t="str">
        <f>IF('Customer Inputs'!AA120="","",'Customer Inputs'!$AA120)</f>
        <v/>
      </c>
      <c r="H110" s="274"/>
      <c r="I110" s="279" t="str">
        <f>IF(C110="","",ROUND('ADMIN REF'!I109/E110,4))</f>
        <v/>
      </c>
      <c r="J110" s="279" t="str">
        <f>IF(OR(D110="",F110=""),"",ROUND('ADMIN REF'!J109/F110,4))</f>
        <v/>
      </c>
      <c r="K110" s="280" t="str">
        <f t="shared" si="12"/>
        <v/>
      </c>
      <c r="L110" s="280" t="str">
        <f t="shared" si="13"/>
        <v/>
      </c>
      <c r="M110" s="274"/>
      <c r="N110" s="281" t="str">
        <f>IF(E110="","",ROUND('ADMIN REF'!L109/E110,2))</f>
        <v/>
      </c>
      <c r="O110" s="281" t="str">
        <f>IF(OR(D110="",F110=""),"",ROUND('ADMIN REF'!M109/F110,1))</f>
        <v/>
      </c>
      <c r="P110" s="282" t="str">
        <f t="shared" si="14"/>
        <v/>
      </c>
      <c r="Q110" s="282" t="str">
        <f t="shared" si="15"/>
        <v/>
      </c>
      <c r="R110" s="282" t="str">
        <f t="shared" si="16"/>
        <v/>
      </c>
      <c r="S110" s="282" t="str">
        <f t="shared" si="17"/>
        <v/>
      </c>
      <c r="T110" s="274"/>
      <c r="U110" s="283">
        <f>IF(E110="",0,(VLOOKUP(C110,RebateTable,2,FALSE)*E110)*'Customer Inputs'!AF$9)</f>
        <v>0</v>
      </c>
      <c r="V110" s="284">
        <f t="shared" si="18"/>
        <v>0</v>
      </c>
      <c r="W110" s="285" t="str">
        <f t="shared" si="19"/>
        <v/>
      </c>
      <c r="X110" s="283">
        <f t="shared" si="20"/>
        <v>0</v>
      </c>
      <c r="Y110" s="286" t="str">
        <f t="shared" si="21"/>
        <v/>
      </c>
      <c r="Z110" s="287">
        <f t="shared" si="22"/>
        <v>0</v>
      </c>
      <c r="AA110" s="286" t="str">
        <f>IF(C110="","",(('ADMIN REF'!D109*G110)-('ADMIN REF'!C109*E110))/('ADMIN REF'!D109*G110))</f>
        <v/>
      </c>
      <c r="AB110" s="274"/>
      <c r="AC110" s="277" t="str">
        <f>IF(OR(C110="",Calculations!U110="PASS"),"",IF(Calculations!AW110="Ineligible","Ineligible",IF(Calculations!AW110="Incomplete","Incomplete",IF(Calculations!U110="Fail Refrigerated","Proposed Linear Feet Do Not Match Existing",IF(Calculations!U110="Fail Wattage","Proposed Wattage Exceeds Existing",IF(Calculations!U110="Fail Quantity","Proposed Quantity Does Not Match Existing",""))))))</f>
        <v/>
      </c>
      <c r="AD110" s="288"/>
      <c r="AE110" s="289"/>
      <c r="AF110" s="289"/>
      <c r="AH110" s="290" t="str">
        <f t="shared" si="23"/>
        <v/>
      </c>
    </row>
    <row r="111" spans="1:34" x14ac:dyDescent="0.25">
      <c r="A111" s="209"/>
      <c r="B111" s="276">
        <v>106</v>
      </c>
      <c r="C111" s="277" t="str">
        <f>IF('Customer Inputs'!C121="","",'Customer Inputs'!$C121)</f>
        <v/>
      </c>
      <c r="D111" s="277" t="str">
        <f>IF('Customer Inputs'!E121="","",'Customer Inputs'!$E121)</f>
        <v/>
      </c>
      <c r="E111" s="278" t="str">
        <f>IF('Customer Inputs'!K121="","",'Customer Inputs'!$K121)</f>
        <v/>
      </c>
      <c r="F111" s="278" t="str">
        <f>IF('Customer Inputs'!L121="","",'Customer Inputs'!$L121)</f>
        <v/>
      </c>
      <c r="G111" s="278" t="str">
        <f>IF('Customer Inputs'!AA121="","",'Customer Inputs'!$AA121)</f>
        <v/>
      </c>
      <c r="H111" s="274"/>
      <c r="I111" s="279" t="str">
        <f>IF(C111="","",ROUND('ADMIN REF'!I110/E111,4))</f>
        <v/>
      </c>
      <c r="J111" s="279" t="str">
        <f>IF(OR(D111="",F111=""),"",ROUND('ADMIN REF'!J110/F111,4))</f>
        <v/>
      </c>
      <c r="K111" s="280" t="str">
        <f t="shared" si="12"/>
        <v/>
      </c>
      <c r="L111" s="280" t="str">
        <f t="shared" si="13"/>
        <v/>
      </c>
      <c r="M111" s="274"/>
      <c r="N111" s="281" t="str">
        <f>IF(E111="","",ROUND('ADMIN REF'!L110/E111,2))</f>
        <v/>
      </c>
      <c r="O111" s="281" t="str">
        <f>IF(OR(D111="",F111=""),"",ROUND('ADMIN REF'!M110/F111,1))</f>
        <v/>
      </c>
      <c r="P111" s="282" t="str">
        <f t="shared" si="14"/>
        <v/>
      </c>
      <c r="Q111" s="282" t="str">
        <f t="shared" si="15"/>
        <v/>
      </c>
      <c r="R111" s="282" t="str">
        <f t="shared" si="16"/>
        <v/>
      </c>
      <c r="S111" s="282" t="str">
        <f t="shared" si="17"/>
        <v/>
      </c>
      <c r="T111" s="274"/>
      <c r="U111" s="283">
        <f>IF(E111="",0,(VLOOKUP(C111,RebateTable,2,FALSE)*E111)*'Customer Inputs'!AF$9)</f>
        <v>0</v>
      </c>
      <c r="V111" s="284">
        <f t="shared" si="18"/>
        <v>0</v>
      </c>
      <c r="W111" s="285" t="str">
        <f t="shared" si="19"/>
        <v/>
      </c>
      <c r="X111" s="283">
        <f t="shared" si="20"/>
        <v>0</v>
      </c>
      <c r="Y111" s="286" t="str">
        <f t="shared" si="21"/>
        <v/>
      </c>
      <c r="Z111" s="287">
        <f t="shared" si="22"/>
        <v>0</v>
      </c>
      <c r="AA111" s="286" t="str">
        <f>IF(C111="","",(('ADMIN REF'!D110*G111)-('ADMIN REF'!C110*E111))/('ADMIN REF'!D110*G111))</f>
        <v/>
      </c>
      <c r="AB111" s="274"/>
      <c r="AC111" s="277" t="str">
        <f>IF(OR(C111="",Calculations!U111="PASS"),"",IF(Calculations!AW111="Ineligible","Ineligible",IF(Calculations!AW111="Incomplete","Incomplete",IF(Calculations!U111="Fail Refrigerated","Proposed Linear Feet Do Not Match Existing",IF(Calculations!U111="Fail Wattage","Proposed Wattage Exceeds Existing",IF(Calculations!U111="Fail Quantity","Proposed Quantity Does Not Match Existing",""))))))</f>
        <v/>
      </c>
      <c r="AD111" s="288"/>
      <c r="AE111" s="289"/>
      <c r="AF111" s="289"/>
      <c r="AH111" s="290" t="str">
        <f t="shared" si="23"/>
        <v/>
      </c>
    </row>
    <row r="112" spans="1:34" x14ac:dyDescent="0.25">
      <c r="A112" s="209"/>
      <c r="B112" s="276">
        <v>107</v>
      </c>
      <c r="C112" s="277" t="str">
        <f>IF('Customer Inputs'!C122="","",'Customer Inputs'!$C122)</f>
        <v/>
      </c>
      <c r="D112" s="277" t="str">
        <f>IF('Customer Inputs'!E122="","",'Customer Inputs'!$E122)</f>
        <v/>
      </c>
      <c r="E112" s="278" t="str">
        <f>IF('Customer Inputs'!K122="","",'Customer Inputs'!$K122)</f>
        <v/>
      </c>
      <c r="F112" s="278" t="str">
        <f>IF('Customer Inputs'!L122="","",'Customer Inputs'!$L122)</f>
        <v/>
      </c>
      <c r="G112" s="278" t="str">
        <f>IF('Customer Inputs'!AA122="","",'Customer Inputs'!$AA122)</f>
        <v/>
      </c>
      <c r="H112" s="274"/>
      <c r="I112" s="279" t="str">
        <f>IF(C112="","",ROUND('ADMIN REF'!I111/E112,4))</f>
        <v/>
      </c>
      <c r="J112" s="279" t="str">
        <f>IF(OR(D112="",F112=""),"",ROUND('ADMIN REF'!J111/F112,4))</f>
        <v/>
      </c>
      <c r="K112" s="280" t="str">
        <f t="shared" si="12"/>
        <v/>
      </c>
      <c r="L112" s="280" t="str">
        <f t="shared" si="13"/>
        <v/>
      </c>
      <c r="M112" s="274"/>
      <c r="N112" s="281" t="str">
        <f>IF(E112="","",ROUND('ADMIN REF'!L111/E112,2))</f>
        <v/>
      </c>
      <c r="O112" s="281" t="str">
        <f>IF(OR(D112="",F112=""),"",ROUND('ADMIN REF'!M111/F112,1))</f>
        <v/>
      </c>
      <c r="P112" s="282" t="str">
        <f t="shared" si="14"/>
        <v/>
      </c>
      <c r="Q112" s="282" t="str">
        <f t="shared" si="15"/>
        <v/>
      </c>
      <c r="R112" s="282" t="str">
        <f t="shared" si="16"/>
        <v/>
      </c>
      <c r="S112" s="282" t="str">
        <f t="shared" si="17"/>
        <v/>
      </c>
      <c r="T112" s="274"/>
      <c r="U112" s="283">
        <f>IF(E112="",0,(VLOOKUP(C112,RebateTable,2,FALSE)*E112)*'Customer Inputs'!AF$9)</f>
        <v>0</v>
      </c>
      <c r="V112" s="284">
        <f t="shared" si="18"/>
        <v>0</v>
      </c>
      <c r="W112" s="285" t="str">
        <f t="shared" si="19"/>
        <v/>
      </c>
      <c r="X112" s="283">
        <f t="shared" si="20"/>
        <v>0</v>
      </c>
      <c r="Y112" s="286" t="str">
        <f t="shared" si="21"/>
        <v/>
      </c>
      <c r="Z112" s="287">
        <f t="shared" si="22"/>
        <v>0</v>
      </c>
      <c r="AA112" s="286" t="str">
        <f>IF(C112="","",(('ADMIN REF'!D111*G112)-('ADMIN REF'!C111*E112))/('ADMIN REF'!D111*G112))</f>
        <v/>
      </c>
      <c r="AB112" s="274"/>
      <c r="AC112" s="277" t="str">
        <f>IF(OR(C112="",Calculations!U112="PASS"),"",IF(Calculations!AW112="Ineligible","Ineligible",IF(Calculations!AW112="Incomplete","Incomplete",IF(Calculations!U112="Fail Refrigerated","Proposed Linear Feet Do Not Match Existing",IF(Calculations!U112="Fail Wattage","Proposed Wattage Exceeds Existing",IF(Calculations!U112="Fail Quantity","Proposed Quantity Does Not Match Existing",""))))))</f>
        <v/>
      </c>
      <c r="AD112" s="288"/>
      <c r="AE112" s="289"/>
      <c r="AF112" s="289"/>
      <c r="AH112" s="290" t="str">
        <f t="shared" si="23"/>
        <v/>
      </c>
    </row>
    <row r="113" spans="1:34" x14ac:dyDescent="0.25">
      <c r="A113" s="209"/>
      <c r="B113" s="276">
        <v>108</v>
      </c>
      <c r="C113" s="277" t="str">
        <f>IF('Customer Inputs'!C123="","",'Customer Inputs'!$C123)</f>
        <v/>
      </c>
      <c r="D113" s="277" t="str">
        <f>IF('Customer Inputs'!E123="","",'Customer Inputs'!$E123)</f>
        <v/>
      </c>
      <c r="E113" s="278" t="str">
        <f>IF('Customer Inputs'!K123="","",'Customer Inputs'!$K123)</f>
        <v/>
      </c>
      <c r="F113" s="278" t="str">
        <f>IF('Customer Inputs'!L123="","",'Customer Inputs'!$L123)</f>
        <v/>
      </c>
      <c r="G113" s="278" t="str">
        <f>IF('Customer Inputs'!AA123="","",'Customer Inputs'!$AA123)</f>
        <v/>
      </c>
      <c r="H113" s="274"/>
      <c r="I113" s="279" t="str">
        <f>IF(C113="","",ROUND('ADMIN REF'!I112/E113,4))</f>
        <v/>
      </c>
      <c r="J113" s="279" t="str">
        <f>IF(OR(D113="",F113=""),"",ROUND('ADMIN REF'!J112/F113,4))</f>
        <v/>
      </c>
      <c r="K113" s="280" t="str">
        <f t="shared" si="12"/>
        <v/>
      </c>
      <c r="L113" s="280" t="str">
        <f t="shared" si="13"/>
        <v/>
      </c>
      <c r="M113" s="274"/>
      <c r="N113" s="281" t="str">
        <f>IF(E113="","",ROUND('ADMIN REF'!L112/E113,2))</f>
        <v/>
      </c>
      <c r="O113" s="281" t="str">
        <f>IF(OR(D113="",F113=""),"",ROUND('ADMIN REF'!M112/F113,1))</f>
        <v/>
      </c>
      <c r="P113" s="282" t="str">
        <f t="shared" si="14"/>
        <v/>
      </c>
      <c r="Q113" s="282" t="str">
        <f t="shared" si="15"/>
        <v/>
      </c>
      <c r="R113" s="282" t="str">
        <f t="shared" si="16"/>
        <v/>
      </c>
      <c r="S113" s="282" t="str">
        <f t="shared" si="17"/>
        <v/>
      </c>
      <c r="T113" s="274"/>
      <c r="U113" s="283">
        <f>IF(E113="",0,(VLOOKUP(C113,RebateTable,2,FALSE)*E113)*'Customer Inputs'!AF$9)</f>
        <v>0</v>
      </c>
      <c r="V113" s="284">
        <f t="shared" si="18"/>
        <v>0</v>
      </c>
      <c r="W113" s="285" t="str">
        <f t="shared" si="19"/>
        <v/>
      </c>
      <c r="X113" s="283">
        <f t="shared" si="20"/>
        <v>0</v>
      </c>
      <c r="Y113" s="286" t="str">
        <f t="shared" si="21"/>
        <v/>
      </c>
      <c r="Z113" s="287">
        <f t="shared" si="22"/>
        <v>0</v>
      </c>
      <c r="AA113" s="286" t="str">
        <f>IF(C113="","",(('ADMIN REF'!D112*G113)-('ADMIN REF'!C112*E113))/('ADMIN REF'!D112*G113))</f>
        <v/>
      </c>
      <c r="AB113" s="274"/>
      <c r="AC113" s="277" t="str">
        <f>IF(OR(C113="",Calculations!U113="PASS"),"",IF(Calculations!AW113="Ineligible","Ineligible",IF(Calculations!AW113="Incomplete","Incomplete",IF(Calculations!U113="Fail Refrigerated","Proposed Linear Feet Do Not Match Existing",IF(Calculations!U113="Fail Wattage","Proposed Wattage Exceeds Existing",IF(Calculations!U113="Fail Quantity","Proposed Quantity Does Not Match Existing",""))))))</f>
        <v/>
      </c>
      <c r="AD113" s="288"/>
      <c r="AE113" s="289"/>
      <c r="AF113" s="289"/>
      <c r="AH113" s="290" t="str">
        <f t="shared" si="23"/>
        <v/>
      </c>
    </row>
    <row r="114" spans="1:34" x14ac:dyDescent="0.25">
      <c r="A114" s="209"/>
      <c r="B114" s="276">
        <v>109</v>
      </c>
      <c r="C114" s="277" t="str">
        <f>IF('Customer Inputs'!C124="","",'Customer Inputs'!$C124)</f>
        <v/>
      </c>
      <c r="D114" s="277" t="str">
        <f>IF('Customer Inputs'!E124="","",'Customer Inputs'!$E124)</f>
        <v/>
      </c>
      <c r="E114" s="278" t="str">
        <f>IF('Customer Inputs'!K124="","",'Customer Inputs'!$K124)</f>
        <v/>
      </c>
      <c r="F114" s="278" t="str">
        <f>IF('Customer Inputs'!L124="","",'Customer Inputs'!$L124)</f>
        <v/>
      </c>
      <c r="G114" s="278" t="str">
        <f>IF('Customer Inputs'!AA124="","",'Customer Inputs'!$AA124)</f>
        <v/>
      </c>
      <c r="H114" s="274"/>
      <c r="I114" s="279" t="str">
        <f>IF(C114="","",ROUND('ADMIN REF'!I113/E114,4))</f>
        <v/>
      </c>
      <c r="J114" s="279" t="str">
        <f>IF(OR(D114="",F114=""),"",ROUND('ADMIN REF'!J113/F114,4))</f>
        <v/>
      </c>
      <c r="K114" s="280" t="str">
        <f t="shared" si="12"/>
        <v/>
      </c>
      <c r="L114" s="280" t="str">
        <f t="shared" si="13"/>
        <v/>
      </c>
      <c r="M114" s="274"/>
      <c r="N114" s="281" t="str">
        <f>IF(E114="","",ROUND('ADMIN REF'!L113/E114,2))</f>
        <v/>
      </c>
      <c r="O114" s="281" t="str">
        <f>IF(OR(D114="",F114=""),"",ROUND('ADMIN REF'!M113/F114,1))</f>
        <v/>
      </c>
      <c r="P114" s="282" t="str">
        <f t="shared" si="14"/>
        <v/>
      </c>
      <c r="Q114" s="282" t="str">
        <f t="shared" si="15"/>
        <v/>
      </c>
      <c r="R114" s="282" t="str">
        <f t="shared" si="16"/>
        <v/>
      </c>
      <c r="S114" s="282" t="str">
        <f t="shared" si="17"/>
        <v/>
      </c>
      <c r="T114" s="274"/>
      <c r="U114" s="283">
        <f>IF(E114="",0,(VLOOKUP(C114,RebateTable,2,FALSE)*E114)*'Customer Inputs'!AF$9)</f>
        <v>0</v>
      </c>
      <c r="V114" s="284">
        <f t="shared" si="18"/>
        <v>0</v>
      </c>
      <c r="W114" s="285" t="str">
        <f t="shared" si="19"/>
        <v/>
      </c>
      <c r="X114" s="283">
        <f t="shared" si="20"/>
        <v>0</v>
      </c>
      <c r="Y114" s="286" t="str">
        <f t="shared" si="21"/>
        <v/>
      </c>
      <c r="Z114" s="287">
        <f t="shared" si="22"/>
        <v>0</v>
      </c>
      <c r="AA114" s="286" t="str">
        <f>IF(C114="","",(('ADMIN REF'!D113*G114)-('ADMIN REF'!C113*E114))/('ADMIN REF'!D113*G114))</f>
        <v/>
      </c>
      <c r="AB114" s="274"/>
      <c r="AC114" s="277" t="str">
        <f>IF(OR(C114="",Calculations!U114="PASS"),"",IF(Calculations!AW114="Ineligible","Ineligible",IF(Calculations!AW114="Incomplete","Incomplete",IF(Calculations!U114="Fail Refrigerated","Proposed Linear Feet Do Not Match Existing",IF(Calculations!U114="Fail Wattage","Proposed Wattage Exceeds Existing",IF(Calculations!U114="Fail Quantity","Proposed Quantity Does Not Match Existing",""))))))</f>
        <v/>
      </c>
      <c r="AD114" s="288"/>
      <c r="AE114" s="289"/>
      <c r="AF114" s="289"/>
      <c r="AH114" s="290" t="str">
        <f t="shared" si="23"/>
        <v/>
      </c>
    </row>
    <row r="115" spans="1:34" x14ac:dyDescent="0.25">
      <c r="A115" s="209"/>
      <c r="B115" s="276">
        <v>110</v>
      </c>
      <c r="C115" s="277" t="str">
        <f>IF('Customer Inputs'!C125="","",'Customer Inputs'!$C125)</f>
        <v/>
      </c>
      <c r="D115" s="277" t="str">
        <f>IF('Customer Inputs'!E125="","",'Customer Inputs'!$E125)</f>
        <v/>
      </c>
      <c r="E115" s="278" t="str">
        <f>IF('Customer Inputs'!K125="","",'Customer Inputs'!$K125)</f>
        <v/>
      </c>
      <c r="F115" s="278" t="str">
        <f>IF('Customer Inputs'!L125="","",'Customer Inputs'!$L125)</f>
        <v/>
      </c>
      <c r="G115" s="278" t="str">
        <f>IF('Customer Inputs'!AA125="","",'Customer Inputs'!$AA125)</f>
        <v/>
      </c>
      <c r="H115" s="274"/>
      <c r="I115" s="279" t="str">
        <f>IF(C115="","",ROUND('ADMIN REF'!I114/E115,4))</f>
        <v/>
      </c>
      <c r="J115" s="279" t="str">
        <f>IF(OR(D115="",F115=""),"",ROUND('ADMIN REF'!J114/F115,4))</f>
        <v/>
      </c>
      <c r="K115" s="280" t="str">
        <f t="shared" si="12"/>
        <v/>
      </c>
      <c r="L115" s="280" t="str">
        <f t="shared" si="13"/>
        <v/>
      </c>
      <c r="M115" s="274"/>
      <c r="N115" s="281" t="str">
        <f>IF(E115="","",ROUND('ADMIN REF'!L114/E115,2))</f>
        <v/>
      </c>
      <c r="O115" s="281" t="str">
        <f>IF(OR(D115="",F115=""),"",ROUND('ADMIN REF'!M114/F115,1))</f>
        <v/>
      </c>
      <c r="P115" s="282" t="str">
        <f t="shared" si="14"/>
        <v/>
      </c>
      <c r="Q115" s="282" t="str">
        <f t="shared" si="15"/>
        <v/>
      </c>
      <c r="R115" s="282" t="str">
        <f t="shared" si="16"/>
        <v/>
      </c>
      <c r="S115" s="282" t="str">
        <f t="shared" si="17"/>
        <v/>
      </c>
      <c r="T115" s="274"/>
      <c r="U115" s="283">
        <f>IF(E115="",0,(VLOOKUP(C115,RebateTable,2,FALSE)*E115)*'Customer Inputs'!AF$9)</f>
        <v>0</v>
      </c>
      <c r="V115" s="284">
        <f t="shared" si="18"/>
        <v>0</v>
      </c>
      <c r="W115" s="285" t="str">
        <f t="shared" si="19"/>
        <v/>
      </c>
      <c r="X115" s="283">
        <f t="shared" si="20"/>
        <v>0</v>
      </c>
      <c r="Y115" s="286" t="str">
        <f t="shared" si="21"/>
        <v/>
      </c>
      <c r="Z115" s="287">
        <f t="shared" si="22"/>
        <v>0</v>
      </c>
      <c r="AA115" s="286" t="str">
        <f>IF(C115="","",(('ADMIN REF'!D114*G115)-('ADMIN REF'!C114*E115))/('ADMIN REF'!D114*G115))</f>
        <v/>
      </c>
      <c r="AB115" s="274"/>
      <c r="AC115" s="277" t="str">
        <f>IF(OR(C115="",Calculations!U115="PASS"),"",IF(Calculations!AW115="Ineligible","Ineligible",IF(Calculations!AW115="Incomplete","Incomplete",IF(Calculations!U115="Fail Refrigerated","Proposed Linear Feet Do Not Match Existing",IF(Calculations!U115="Fail Wattage","Proposed Wattage Exceeds Existing",IF(Calculations!U115="Fail Quantity","Proposed Quantity Does Not Match Existing",""))))))</f>
        <v/>
      </c>
      <c r="AD115" s="288"/>
      <c r="AE115" s="289"/>
      <c r="AF115" s="289"/>
      <c r="AH115" s="290" t="str">
        <f t="shared" si="23"/>
        <v/>
      </c>
    </row>
    <row r="116" spans="1:34" x14ac:dyDescent="0.25">
      <c r="A116" s="209"/>
      <c r="B116" s="276">
        <v>111</v>
      </c>
      <c r="C116" s="277" t="str">
        <f>IF('Customer Inputs'!C126="","",'Customer Inputs'!$C126)</f>
        <v/>
      </c>
      <c r="D116" s="277" t="str">
        <f>IF('Customer Inputs'!E126="","",'Customer Inputs'!$E126)</f>
        <v/>
      </c>
      <c r="E116" s="278" t="str">
        <f>IF('Customer Inputs'!K126="","",'Customer Inputs'!$K126)</f>
        <v/>
      </c>
      <c r="F116" s="278" t="str">
        <f>IF('Customer Inputs'!L126="","",'Customer Inputs'!$L126)</f>
        <v/>
      </c>
      <c r="G116" s="278" t="str">
        <f>IF('Customer Inputs'!AA126="","",'Customer Inputs'!$AA126)</f>
        <v/>
      </c>
      <c r="H116" s="274"/>
      <c r="I116" s="279" t="str">
        <f>IF(C116="","",ROUND('ADMIN REF'!I115/E116,4))</f>
        <v/>
      </c>
      <c r="J116" s="279" t="str">
        <f>IF(OR(D116="",F116=""),"",ROUND('ADMIN REF'!J115/F116,4))</f>
        <v/>
      </c>
      <c r="K116" s="280" t="str">
        <f t="shared" si="12"/>
        <v/>
      </c>
      <c r="L116" s="280" t="str">
        <f t="shared" si="13"/>
        <v/>
      </c>
      <c r="M116" s="274"/>
      <c r="N116" s="281" t="str">
        <f>IF(E116="","",ROUND('ADMIN REF'!L115/E116,2))</f>
        <v/>
      </c>
      <c r="O116" s="281" t="str">
        <f>IF(OR(D116="",F116=""),"",ROUND('ADMIN REF'!M115/F116,1))</f>
        <v/>
      </c>
      <c r="P116" s="282" t="str">
        <f t="shared" si="14"/>
        <v/>
      </c>
      <c r="Q116" s="282" t="str">
        <f t="shared" si="15"/>
        <v/>
      </c>
      <c r="R116" s="282" t="str">
        <f t="shared" si="16"/>
        <v/>
      </c>
      <c r="S116" s="282" t="str">
        <f t="shared" si="17"/>
        <v/>
      </c>
      <c r="T116" s="274"/>
      <c r="U116" s="283">
        <f>IF(E116="",0,(VLOOKUP(C116,RebateTable,2,FALSE)*E116)*'Customer Inputs'!AF$9)</f>
        <v>0</v>
      </c>
      <c r="V116" s="284">
        <f t="shared" si="18"/>
        <v>0</v>
      </c>
      <c r="W116" s="285" t="str">
        <f t="shared" si="19"/>
        <v/>
      </c>
      <c r="X116" s="283">
        <f t="shared" si="20"/>
        <v>0</v>
      </c>
      <c r="Y116" s="286" t="str">
        <f t="shared" si="21"/>
        <v/>
      </c>
      <c r="Z116" s="287">
        <f t="shared" si="22"/>
        <v>0</v>
      </c>
      <c r="AA116" s="286" t="str">
        <f>IF(C116="","",(('ADMIN REF'!D115*G116)-('ADMIN REF'!C115*E116))/('ADMIN REF'!D115*G116))</f>
        <v/>
      </c>
      <c r="AB116" s="274"/>
      <c r="AC116" s="277" t="str">
        <f>IF(OR(C116="",Calculations!U116="PASS"),"",IF(Calculations!AW116="Ineligible","Ineligible",IF(Calculations!AW116="Incomplete","Incomplete",IF(Calculations!U116="Fail Refrigerated","Proposed Linear Feet Do Not Match Existing",IF(Calculations!U116="Fail Wattage","Proposed Wattage Exceeds Existing",IF(Calculations!U116="Fail Quantity","Proposed Quantity Does Not Match Existing",""))))))</f>
        <v/>
      </c>
      <c r="AD116" s="288"/>
      <c r="AE116" s="289"/>
      <c r="AF116" s="289"/>
      <c r="AH116" s="290" t="str">
        <f t="shared" si="23"/>
        <v/>
      </c>
    </row>
    <row r="117" spans="1:34" x14ac:dyDescent="0.25">
      <c r="A117" s="209"/>
      <c r="B117" s="276">
        <v>112</v>
      </c>
      <c r="C117" s="277" t="str">
        <f>IF('Customer Inputs'!C127="","",'Customer Inputs'!$C127)</f>
        <v/>
      </c>
      <c r="D117" s="277" t="str">
        <f>IF('Customer Inputs'!E127="","",'Customer Inputs'!$E127)</f>
        <v/>
      </c>
      <c r="E117" s="278" t="str">
        <f>IF('Customer Inputs'!K127="","",'Customer Inputs'!$K127)</f>
        <v/>
      </c>
      <c r="F117" s="278" t="str">
        <f>IF('Customer Inputs'!L127="","",'Customer Inputs'!$L127)</f>
        <v/>
      </c>
      <c r="G117" s="278" t="str">
        <f>IF('Customer Inputs'!AA127="","",'Customer Inputs'!$AA127)</f>
        <v/>
      </c>
      <c r="H117" s="274"/>
      <c r="I117" s="279" t="str">
        <f>IF(C117="","",ROUND('ADMIN REF'!I116/E117,4))</f>
        <v/>
      </c>
      <c r="J117" s="279" t="str">
        <f>IF(OR(D117="",F117=""),"",ROUND('ADMIN REF'!J116/F117,4))</f>
        <v/>
      </c>
      <c r="K117" s="280" t="str">
        <f t="shared" si="12"/>
        <v/>
      </c>
      <c r="L117" s="280" t="str">
        <f t="shared" si="13"/>
        <v/>
      </c>
      <c r="M117" s="274"/>
      <c r="N117" s="281" t="str">
        <f>IF(E117="","",ROUND('ADMIN REF'!L116/E117,2))</f>
        <v/>
      </c>
      <c r="O117" s="281" t="str">
        <f>IF(OR(D117="",F117=""),"",ROUND('ADMIN REF'!M116/F117,1))</f>
        <v/>
      </c>
      <c r="P117" s="282" t="str">
        <f t="shared" si="14"/>
        <v/>
      </c>
      <c r="Q117" s="282" t="str">
        <f t="shared" si="15"/>
        <v/>
      </c>
      <c r="R117" s="282" t="str">
        <f t="shared" si="16"/>
        <v/>
      </c>
      <c r="S117" s="282" t="str">
        <f t="shared" si="17"/>
        <v/>
      </c>
      <c r="T117" s="274"/>
      <c r="U117" s="283">
        <f>IF(E117="",0,(VLOOKUP(C117,RebateTable,2,FALSE)*E117)*'Customer Inputs'!AF$9)</f>
        <v>0</v>
      </c>
      <c r="V117" s="284">
        <f t="shared" si="18"/>
        <v>0</v>
      </c>
      <c r="W117" s="285" t="str">
        <f t="shared" si="19"/>
        <v/>
      </c>
      <c r="X117" s="283">
        <f t="shared" si="20"/>
        <v>0</v>
      </c>
      <c r="Y117" s="286" t="str">
        <f t="shared" si="21"/>
        <v/>
      </c>
      <c r="Z117" s="287">
        <f t="shared" si="22"/>
        <v>0</v>
      </c>
      <c r="AA117" s="286" t="str">
        <f>IF(C117="","",(('ADMIN REF'!D116*G117)-('ADMIN REF'!C116*E117))/('ADMIN REF'!D116*G117))</f>
        <v/>
      </c>
      <c r="AB117" s="274"/>
      <c r="AC117" s="277" t="str">
        <f>IF(OR(C117="",Calculations!U117="PASS"),"",IF(Calculations!AW117="Ineligible","Ineligible",IF(Calculations!AW117="Incomplete","Incomplete",IF(Calculations!U117="Fail Refrigerated","Proposed Linear Feet Do Not Match Existing",IF(Calculations!U117="Fail Wattage","Proposed Wattage Exceeds Existing",IF(Calculations!U117="Fail Quantity","Proposed Quantity Does Not Match Existing",""))))))</f>
        <v/>
      </c>
      <c r="AD117" s="288"/>
      <c r="AE117" s="289"/>
      <c r="AF117" s="289"/>
      <c r="AH117" s="290" t="str">
        <f t="shared" si="23"/>
        <v/>
      </c>
    </row>
    <row r="118" spans="1:34" x14ac:dyDescent="0.25">
      <c r="A118" s="209"/>
      <c r="B118" s="276">
        <v>113</v>
      </c>
      <c r="C118" s="277" t="str">
        <f>IF('Customer Inputs'!C128="","",'Customer Inputs'!$C128)</f>
        <v/>
      </c>
      <c r="D118" s="277" t="str">
        <f>IF('Customer Inputs'!E128="","",'Customer Inputs'!$E128)</f>
        <v/>
      </c>
      <c r="E118" s="278" t="str">
        <f>IF('Customer Inputs'!K128="","",'Customer Inputs'!$K128)</f>
        <v/>
      </c>
      <c r="F118" s="278" t="str">
        <f>IF('Customer Inputs'!L128="","",'Customer Inputs'!$L128)</f>
        <v/>
      </c>
      <c r="G118" s="278" t="str">
        <f>IF('Customer Inputs'!AA128="","",'Customer Inputs'!$AA128)</f>
        <v/>
      </c>
      <c r="H118" s="274"/>
      <c r="I118" s="279" t="str">
        <f>IF(C118="","",ROUND('ADMIN REF'!I117/E118,4))</f>
        <v/>
      </c>
      <c r="J118" s="279" t="str">
        <f>IF(OR(D118="",F118=""),"",ROUND('ADMIN REF'!J117/F118,4))</f>
        <v/>
      </c>
      <c r="K118" s="280" t="str">
        <f t="shared" si="12"/>
        <v/>
      </c>
      <c r="L118" s="280" t="str">
        <f t="shared" si="13"/>
        <v/>
      </c>
      <c r="M118" s="274"/>
      <c r="N118" s="281" t="str">
        <f>IF(E118="","",ROUND('ADMIN REF'!L117/E118,2))</f>
        <v/>
      </c>
      <c r="O118" s="281" t="str">
        <f>IF(OR(D118="",F118=""),"",ROUND('ADMIN REF'!M117/F118,1))</f>
        <v/>
      </c>
      <c r="P118" s="282" t="str">
        <f t="shared" si="14"/>
        <v/>
      </c>
      <c r="Q118" s="282" t="str">
        <f t="shared" si="15"/>
        <v/>
      </c>
      <c r="R118" s="282" t="str">
        <f t="shared" si="16"/>
        <v/>
      </c>
      <c r="S118" s="282" t="str">
        <f t="shared" si="17"/>
        <v/>
      </c>
      <c r="T118" s="274"/>
      <c r="U118" s="283">
        <f>IF(E118="",0,(VLOOKUP(C118,RebateTable,2,FALSE)*E118)*'Customer Inputs'!AF$9)</f>
        <v>0</v>
      </c>
      <c r="V118" s="284">
        <f t="shared" si="18"/>
        <v>0</v>
      </c>
      <c r="W118" s="285" t="str">
        <f t="shared" si="19"/>
        <v/>
      </c>
      <c r="X118" s="283">
        <f t="shared" si="20"/>
        <v>0</v>
      </c>
      <c r="Y118" s="286" t="str">
        <f t="shared" si="21"/>
        <v/>
      </c>
      <c r="Z118" s="287">
        <f t="shared" si="22"/>
        <v>0</v>
      </c>
      <c r="AA118" s="286" t="str">
        <f>IF(C118="","",(('ADMIN REF'!D117*G118)-('ADMIN REF'!C117*E118))/('ADMIN REF'!D117*G118))</f>
        <v/>
      </c>
      <c r="AB118" s="274"/>
      <c r="AC118" s="277" t="str">
        <f>IF(OR(C118="",Calculations!U118="PASS"),"",IF(Calculations!AW118="Ineligible","Ineligible",IF(Calculations!AW118="Incomplete","Incomplete",IF(Calculations!U118="Fail Refrigerated","Proposed Linear Feet Do Not Match Existing",IF(Calculations!U118="Fail Wattage","Proposed Wattage Exceeds Existing",IF(Calculations!U118="Fail Quantity","Proposed Quantity Does Not Match Existing",""))))))</f>
        <v/>
      </c>
      <c r="AD118" s="288"/>
      <c r="AE118" s="289"/>
      <c r="AF118" s="289"/>
      <c r="AH118" s="290" t="str">
        <f t="shared" si="23"/>
        <v/>
      </c>
    </row>
    <row r="119" spans="1:34" x14ac:dyDescent="0.25">
      <c r="A119" s="209"/>
      <c r="B119" s="276">
        <v>114</v>
      </c>
      <c r="C119" s="277" t="str">
        <f>IF('Customer Inputs'!C129="","",'Customer Inputs'!$C129)</f>
        <v/>
      </c>
      <c r="D119" s="277" t="str">
        <f>IF('Customer Inputs'!E129="","",'Customer Inputs'!$E129)</f>
        <v/>
      </c>
      <c r="E119" s="278" t="str">
        <f>IF('Customer Inputs'!K129="","",'Customer Inputs'!$K129)</f>
        <v/>
      </c>
      <c r="F119" s="278" t="str">
        <f>IF('Customer Inputs'!L129="","",'Customer Inputs'!$L129)</f>
        <v/>
      </c>
      <c r="G119" s="278" t="str">
        <f>IF('Customer Inputs'!AA129="","",'Customer Inputs'!$AA129)</f>
        <v/>
      </c>
      <c r="H119" s="274"/>
      <c r="I119" s="279" t="str">
        <f>IF(C119="","",ROUND('ADMIN REF'!I118/E119,4))</f>
        <v/>
      </c>
      <c r="J119" s="279" t="str">
        <f>IF(OR(D119="",F119=""),"",ROUND('ADMIN REF'!J118/F119,4))</f>
        <v/>
      </c>
      <c r="K119" s="280" t="str">
        <f t="shared" si="12"/>
        <v/>
      </c>
      <c r="L119" s="280" t="str">
        <f t="shared" si="13"/>
        <v/>
      </c>
      <c r="M119" s="274"/>
      <c r="N119" s="281" t="str">
        <f>IF(E119="","",ROUND('ADMIN REF'!L118/E119,2))</f>
        <v/>
      </c>
      <c r="O119" s="281" t="str">
        <f>IF(OR(D119="",F119=""),"",ROUND('ADMIN REF'!M118/F119,1))</f>
        <v/>
      </c>
      <c r="P119" s="282" t="str">
        <f t="shared" si="14"/>
        <v/>
      </c>
      <c r="Q119" s="282" t="str">
        <f t="shared" si="15"/>
        <v/>
      </c>
      <c r="R119" s="282" t="str">
        <f t="shared" si="16"/>
        <v/>
      </c>
      <c r="S119" s="282" t="str">
        <f t="shared" si="17"/>
        <v/>
      </c>
      <c r="T119" s="274"/>
      <c r="U119" s="283">
        <f>IF(E119="",0,(VLOOKUP(C119,RebateTable,2,FALSE)*E119)*'Customer Inputs'!AF$9)</f>
        <v>0</v>
      </c>
      <c r="V119" s="284">
        <f t="shared" si="18"/>
        <v>0</v>
      </c>
      <c r="W119" s="285" t="str">
        <f t="shared" si="19"/>
        <v/>
      </c>
      <c r="X119" s="283">
        <f t="shared" si="20"/>
        <v>0</v>
      </c>
      <c r="Y119" s="286" t="str">
        <f t="shared" si="21"/>
        <v/>
      </c>
      <c r="Z119" s="287">
        <f t="shared" si="22"/>
        <v>0</v>
      </c>
      <c r="AA119" s="286" t="str">
        <f>IF(C119="","",(('ADMIN REF'!D118*G119)-('ADMIN REF'!C118*E119))/('ADMIN REF'!D118*G119))</f>
        <v/>
      </c>
      <c r="AB119" s="274"/>
      <c r="AC119" s="277" t="str">
        <f>IF(OR(C119="",Calculations!U119="PASS"),"",IF(Calculations!AW119="Ineligible","Ineligible",IF(Calculations!AW119="Incomplete","Incomplete",IF(Calculations!U119="Fail Refrigerated","Proposed Linear Feet Do Not Match Existing",IF(Calculations!U119="Fail Wattage","Proposed Wattage Exceeds Existing",IF(Calculations!U119="Fail Quantity","Proposed Quantity Does Not Match Existing",""))))))</f>
        <v/>
      </c>
      <c r="AD119" s="288"/>
      <c r="AE119" s="289"/>
      <c r="AF119" s="289"/>
      <c r="AH119" s="290" t="str">
        <f t="shared" si="23"/>
        <v/>
      </c>
    </row>
    <row r="120" spans="1:34" x14ac:dyDescent="0.25">
      <c r="A120" s="209"/>
      <c r="B120" s="276">
        <v>115</v>
      </c>
      <c r="C120" s="277" t="str">
        <f>IF('Customer Inputs'!C130="","",'Customer Inputs'!$C130)</f>
        <v/>
      </c>
      <c r="D120" s="277" t="str">
        <f>IF('Customer Inputs'!E130="","",'Customer Inputs'!$E130)</f>
        <v/>
      </c>
      <c r="E120" s="278" t="str">
        <f>IF('Customer Inputs'!K130="","",'Customer Inputs'!$K130)</f>
        <v/>
      </c>
      <c r="F120" s="278" t="str">
        <f>IF('Customer Inputs'!L130="","",'Customer Inputs'!$L130)</f>
        <v/>
      </c>
      <c r="G120" s="278" t="str">
        <f>IF('Customer Inputs'!AA130="","",'Customer Inputs'!$AA130)</f>
        <v/>
      </c>
      <c r="H120" s="274"/>
      <c r="I120" s="279" t="str">
        <f>IF(C120="","",ROUND('ADMIN REF'!I119/E120,4))</f>
        <v/>
      </c>
      <c r="J120" s="279" t="str">
        <f>IF(OR(D120="",F120=""),"",ROUND('ADMIN REF'!J119/F120,4))</f>
        <v/>
      </c>
      <c r="K120" s="280" t="str">
        <f t="shared" si="12"/>
        <v/>
      </c>
      <c r="L120" s="280" t="str">
        <f t="shared" si="13"/>
        <v/>
      </c>
      <c r="M120" s="274"/>
      <c r="N120" s="281" t="str">
        <f>IF(E120="","",ROUND('ADMIN REF'!L119/E120,2))</f>
        <v/>
      </c>
      <c r="O120" s="281" t="str">
        <f>IF(OR(D120="",F120=""),"",ROUND('ADMIN REF'!M119/F120,1))</f>
        <v/>
      </c>
      <c r="P120" s="282" t="str">
        <f t="shared" si="14"/>
        <v/>
      </c>
      <c r="Q120" s="282" t="str">
        <f t="shared" si="15"/>
        <v/>
      </c>
      <c r="R120" s="282" t="str">
        <f t="shared" si="16"/>
        <v/>
      </c>
      <c r="S120" s="282" t="str">
        <f t="shared" si="17"/>
        <v/>
      </c>
      <c r="T120" s="274"/>
      <c r="U120" s="283">
        <f>IF(E120="",0,(VLOOKUP(C120,RebateTable,2,FALSE)*E120)*'Customer Inputs'!AF$9)</f>
        <v>0</v>
      </c>
      <c r="V120" s="284">
        <f t="shared" si="18"/>
        <v>0</v>
      </c>
      <c r="W120" s="285" t="str">
        <f t="shared" si="19"/>
        <v/>
      </c>
      <c r="X120" s="283">
        <f t="shared" si="20"/>
        <v>0</v>
      </c>
      <c r="Y120" s="286" t="str">
        <f t="shared" si="21"/>
        <v/>
      </c>
      <c r="Z120" s="287">
        <f t="shared" si="22"/>
        <v>0</v>
      </c>
      <c r="AA120" s="286" t="str">
        <f>IF(C120="","",(('ADMIN REF'!D119*G120)-('ADMIN REF'!C119*E120))/('ADMIN REF'!D119*G120))</f>
        <v/>
      </c>
      <c r="AB120" s="274"/>
      <c r="AC120" s="277" t="str">
        <f>IF(OR(C120="",Calculations!U120="PASS"),"",IF(Calculations!AW120="Ineligible","Ineligible",IF(Calculations!AW120="Incomplete","Incomplete",IF(Calculations!U120="Fail Refrigerated","Proposed Linear Feet Do Not Match Existing",IF(Calculations!U120="Fail Wattage","Proposed Wattage Exceeds Existing",IF(Calculations!U120="Fail Quantity","Proposed Quantity Does Not Match Existing",""))))))</f>
        <v/>
      </c>
      <c r="AD120" s="288"/>
      <c r="AE120" s="289"/>
      <c r="AF120" s="289"/>
      <c r="AH120" s="290" t="str">
        <f t="shared" si="23"/>
        <v/>
      </c>
    </row>
    <row r="121" spans="1:34" x14ac:dyDescent="0.25">
      <c r="A121" s="209"/>
      <c r="B121" s="276">
        <v>116</v>
      </c>
      <c r="C121" s="277" t="str">
        <f>IF('Customer Inputs'!C131="","",'Customer Inputs'!$C131)</f>
        <v/>
      </c>
      <c r="D121" s="277" t="str">
        <f>IF('Customer Inputs'!E131="","",'Customer Inputs'!$E131)</f>
        <v/>
      </c>
      <c r="E121" s="278" t="str">
        <f>IF('Customer Inputs'!K131="","",'Customer Inputs'!$K131)</f>
        <v/>
      </c>
      <c r="F121" s="278" t="str">
        <f>IF('Customer Inputs'!L131="","",'Customer Inputs'!$L131)</f>
        <v/>
      </c>
      <c r="G121" s="278" t="str">
        <f>IF('Customer Inputs'!AA131="","",'Customer Inputs'!$AA131)</f>
        <v/>
      </c>
      <c r="H121" s="274"/>
      <c r="I121" s="279" t="str">
        <f>IF(C121="","",ROUND('ADMIN REF'!I120/E121,4))</f>
        <v/>
      </c>
      <c r="J121" s="279" t="str">
        <f>IF(OR(D121="",F121=""),"",ROUND('ADMIN REF'!J120/F121,4))</f>
        <v/>
      </c>
      <c r="K121" s="280" t="str">
        <f t="shared" si="12"/>
        <v/>
      </c>
      <c r="L121" s="280" t="str">
        <f t="shared" si="13"/>
        <v/>
      </c>
      <c r="M121" s="274"/>
      <c r="N121" s="281" t="str">
        <f>IF(E121="","",ROUND('ADMIN REF'!L120/E121,2))</f>
        <v/>
      </c>
      <c r="O121" s="281" t="str">
        <f>IF(OR(D121="",F121=""),"",ROUND('ADMIN REF'!M120/F121,1))</f>
        <v/>
      </c>
      <c r="P121" s="282" t="str">
        <f t="shared" si="14"/>
        <v/>
      </c>
      <c r="Q121" s="282" t="str">
        <f t="shared" si="15"/>
        <v/>
      </c>
      <c r="R121" s="282" t="str">
        <f t="shared" si="16"/>
        <v/>
      </c>
      <c r="S121" s="282" t="str">
        <f t="shared" si="17"/>
        <v/>
      </c>
      <c r="T121" s="274"/>
      <c r="U121" s="283">
        <f>IF(E121="",0,(VLOOKUP(C121,RebateTable,2,FALSE)*E121)*'Customer Inputs'!AF$9)</f>
        <v>0</v>
      </c>
      <c r="V121" s="284">
        <f t="shared" si="18"/>
        <v>0</v>
      </c>
      <c r="W121" s="285" t="str">
        <f t="shared" si="19"/>
        <v/>
      </c>
      <c r="X121" s="283">
        <f t="shared" si="20"/>
        <v>0</v>
      </c>
      <c r="Y121" s="286" t="str">
        <f t="shared" si="21"/>
        <v/>
      </c>
      <c r="Z121" s="287">
        <f t="shared" si="22"/>
        <v>0</v>
      </c>
      <c r="AA121" s="286" t="str">
        <f>IF(C121="","",(('ADMIN REF'!D120*G121)-('ADMIN REF'!C120*E121))/('ADMIN REF'!D120*G121))</f>
        <v/>
      </c>
      <c r="AB121" s="274"/>
      <c r="AC121" s="277" t="str">
        <f>IF(OR(C121="",Calculations!U121="PASS"),"",IF(Calculations!AW121="Ineligible","Ineligible",IF(Calculations!AW121="Incomplete","Incomplete",IF(Calculations!U121="Fail Refrigerated","Proposed Linear Feet Do Not Match Existing",IF(Calculations!U121="Fail Wattage","Proposed Wattage Exceeds Existing",IF(Calculations!U121="Fail Quantity","Proposed Quantity Does Not Match Existing",""))))))</f>
        <v/>
      </c>
      <c r="AD121" s="288"/>
      <c r="AE121" s="289"/>
      <c r="AF121" s="289"/>
      <c r="AH121" s="290" t="str">
        <f t="shared" si="23"/>
        <v/>
      </c>
    </row>
    <row r="122" spans="1:34" x14ac:dyDescent="0.25">
      <c r="A122" s="209"/>
      <c r="B122" s="276">
        <v>117</v>
      </c>
      <c r="C122" s="277" t="str">
        <f>IF('Customer Inputs'!C132="","",'Customer Inputs'!$C132)</f>
        <v/>
      </c>
      <c r="D122" s="277" t="str">
        <f>IF('Customer Inputs'!E132="","",'Customer Inputs'!$E132)</f>
        <v/>
      </c>
      <c r="E122" s="278" t="str">
        <f>IF('Customer Inputs'!K132="","",'Customer Inputs'!$K132)</f>
        <v/>
      </c>
      <c r="F122" s="278" t="str">
        <f>IF('Customer Inputs'!L132="","",'Customer Inputs'!$L132)</f>
        <v/>
      </c>
      <c r="G122" s="278" t="str">
        <f>IF('Customer Inputs'!AA132="","",'Customer Inputs'!$AA132)</f>
        <v/>
      </c>
      <c r="H122" s="274"/>
      <c r="I122" s="279" t="str">
        <f>IF(C122="","",ROUND('ADMIN REF'!I121/E122,4))</f>
        <v/>
      </c>
      <c r="J122" s="279" t="str">
        <f>IF(OR(D122="",F122=""),"",ROUND('ADMIN REF'!J121/F122,4))</f>
        <v/>
      </c>
      <c r="K122" s="280" t="str">
        <f t="shared" si="12"/>
        <v/>
      </c>
      <c r="L122" s="280" t="str">
        <f t="shared" si="13"/>
        <v/>
      </c>
      <c r="M122" s="274"/>
      <c r="N122" s="281" t="str">
        <f>IF(E122="","",ROUND('ADMIN REF'!L121/E122,2))</f>
        <v/>
      </c>
      <c r="O122" s="281" t="str">
        <f>IF(OR(D122="",F122=""),"",ROUND('ADMIN REF'!M121/F122,1))</f>
        <v/>
      </c>
      <c r="P122" s="282" t="str">
        <f t="shared" si="14"/>
        <v/>
      </c>
      <c r="Q122" s="282" t="str">
        <f t="shared" si="15"/>
        <v/>
      </c>
      <c r="R122" s="282" t="str">
        <f t="shared" si="16"/>
        <v/>
      </c>
      <c r="S122" s="282" t="str">
        <f t="shared" si="17"/>
        <v/>
      </c>
      <c r="T122" s="274"/>
      <c r="U122" s="283">
        <f>IF(E122="",0,(VLOOKUP(C122,RebateTable,2,FALSE)*E122)*'Customer Inputs'!AF$9)</f>
        <v>0</v>
      </c>
      <c r="V122" s="284">
        <f t="shared" si="18"/>
        <v>0</v>
      </c>
      <c r="W122" s="285" t="str">
        <f t="shared" si="19"/>
        <v/>
      </c>
      <c r="X122" s="283">
        <f t="shared" si="20"/>
        <v>0</v>
      </c>
      <c r="Y122" s="286" t="str">
        <f t="shared" si="21"/>
        <v/>
      </c>
      <c r="Z122" s="287">
        <f t="shared" si="22"/>
        <v>0</v>
      </c>
      <c r="AA122" s="286" t="str">
        <f>IF(C122="","",(('ADMIN REF'!D121*G122)-('ADMIN REF'!C121*E122))/('ADMIN REF'!D121*G122))</f>
        <v/>
      </c>
      <c r="AB122" s="274"/>
      <c r="AC122" s="277" t="str">
        <f>IF(OR(C122="",Calculations!U122="PASS"),"",IF(Calculations!AW122="Ineligible","Ineligible",IF(Calculations!AW122="Incomplete","Incomplete",IF(Calculations!U122="Fail Refrigerated","Proposed Linear Feet Do Not Match Existing",IF(Calculations!U122="Fail Wattage","Proposed Wattage Exceeds Existing",IF(Calculations!U122="Fail Quantity","Proposed Quantity Does Not Match Existing",""))))))</f>
        <v/>
      </c>
      <c r="AD122" s="288"/>
      <c r="AE122" s="289"/>
      <c r="AF122" s="289"/>
      <c r="AH122" s="290" t="str">
        <f t="shared" si="23"/>
        <v/>
      </c>
    </row>
    <row r="123" spans="1:34" x14ac:dyDescent="0.25">
      <c r="A123" s="209"/>
      <c r="B123" s="276">
        <v>118</v>
      </c>
      <c r="C123" s="277" t="str">
        <f>IF('Customer Inputs'!C133="","",'Customer Inputs'!$C133)</f>
        <v/>
      </c>
      <c r="D123" s="277" t="str">
        <f>IF('Customer Inputs'!E133="","",'Customer Inputs'!$E133)</f>
        <v/>
      </c>
      <c r="E123" s="278" t="str">
        <f>IF('Customer Inputs'!K133="","",'Customer Inputs'!$K133)</f>
        <v/>
      </c>
      <c r="F123" s="278" t="str">
        <f>IF('Customer Inputs'!L133="","",'Customer Inputs'!$L133)</f>
        <v/>
      </c>
      <c r="G123" s="278" t="str">
        <f>IF('Customer Inputs'!AA133="","",'Customer Inputs'!$AA133)</f>
        <v/>
      </c>
      <c r="H123" s="274"/>
      <c r="I123" s="279" t="str">
        <f>IF(C123="","",ROUND('ADMIN REF'!I122/E123,4))</f>
        <v/>
      </c>
      <c r="J123" s="279" t="str">
        <f>IF(OR(D123="",F123=""),"",ROUND('ADMIN REF'!J122/F123,4))</f>
        <v/>
      </c>
      <c r="K123" s="280" t="str">
        <f t="shared" si="12"/>
        <v/>
      </c>
      <c r="L123" s="280" t="str">
        <f t="shared" si="13"/>
        <v/>
      </c>
      <c r="M123" s="274"/>
      <c r="N123" s="281" t="str">
        <f>IF(E123="","",ROUND('ADMIN REF'!L122/E123,2))</f>
        <v/>
      </c>
      <c r="O123" s="281" t="str">
        <f>IF(OR(D123="",F123=""),"",ROUND('ADMIN REF'!M122/F123,1))</f>
        <v/>
      </c>
      <c r="P123" s="282" t="str">
        <f t="shared" si="14"/>
        <v/>
      </c>
      <c r="Q123" s="282" t="str">
        <f t="shared" si="15"/>
        <v/>
      </c>
      <c r="R123" s="282" t="str">
        <f t="shared" si="16"/>
        <v/>
      </c>
      <c r="S123" s="282" t="str">
        <f t="shared" si="17"/>
        <v/>
      </c>
      <c r="T123" s="274"/>
      <c r="U123" s="283">
        <f>IF(E123="",0,(VLOOKUP(C123,RebateTable,2,FALSE)*E123)*'Customer Inputs'!AF$9)</f>
        <v>0</v>
      </c>
      <c r="V123" s="284">
        <f t="shared" si="18"/>
        <v>0</v>
      </c>
      <c r="W123" s="285" t="str">
        <f t="shared" si="19"/>
        <v/>
      </c>
      <c r="X123" s="283">
        <f t="shared" si="20"/>
        <v>0</v>
      </c>
      <c r="Y123" s="286" t="str">
        <f t="shared" si="21"/>
        <v/>
      </c>
      <c r="Z123" s="287">
        <f t="shared" si="22"/>
        <v>0</v>
      </c>
      <c r="AA123" s="286" t="str">
        <f>IF(C123="","",(('ADMIN REF'!D122*G123)-('ADMIN REF'!C122*E123))/('ADMIN REF'!D122*G123))</f>
        <v/>
      </c>
      <c r="AB123" s="274"/>
      <c r="AC123" s="277" t="str">
        <f>IF(OR(C123="",Calculations!U123="PASS"),"",IF(Calculations!AW123="Ineligible","Ineligible",IF(Calculations!AW123="Incomplete","Incomplete",IF(Calculations!U123="Fail Refrigerated","Proposed Linear Feet Do Not Match Existing",IF(Calculations!U123="Fail Wattage","Proposed Wattage Exceeds Existing",IF(Calculations!U123="Fail Quantity","Proposed Quantity Does Not Match Existing",""))))))</f>
        <v/>
      </c>
      <c r="AD123" s="288"/>
      <c r="AE123" s="289"/>
      <c r="AF123" s="289"/>
      <c r="AH123" s="290" t="str">
        <f t="shared" si="23"/>
        <v/>
      </c>
    </row>
    <row r="124" spans="1:34" x14ac:dyDescent="0.25">
      <c r="A124" s="209"/>
      <c r="B124" s="276">
        <v>119</v>
      </c>
      <c r="C124" s="277" t="str">
        <f>IF('Customer Inputs'!C134="","",'Customer Inputs'!$C134)</f>
        <v/>
      </c>
      <c r="D124" s="277" t="str">
        <f>IF('Customer Inputs'!E134="","",'Customer Inputs'!$E134)</f>
        <v/>
      </c>
      <c r="E124" s="278" t="str">
        <f>IF('Customer Inputs'!K134="","",'Customer Inputs'!$K134)</f>
        <v/>
      </c>
      <c r="F124" s="278" t="str">
        <f>IF('Customer Inputs'!L134="","",'Customer Inputs'!$L134)</f>
        <v/>
      </c>
      <c r="G124" s="278" t="str">
        <f>IF('Customer Inputs'!AA134="","",'Customer Inputs'!$AA134)</f>
        <v/>
      </c>
      <c r="H124" s="274"/>
      <c r="I124" s="279" t="str">
        <f>IF(C124="","",ROUND('ADMIN REF'!I123/E124,4))</f>
        <v/>
      </c>
      <c r="J124" s="279" t="str">
        <f>IF(OR(D124="",F124=""),"",ROUND('ADMIN REF'!J123/F124,4))</f>
        <v/>
      </c>
      <c r="K124" s="280" t="str">
        <f t="shared" si="12"/>
        <v/>
      </c>
      <c r="L124" s="280" t="str">
        <f t="shared" si="13"/>
        <v/>
      </c>
      <c r="M124" s="274"/>
      <c r="N124" s="281" t="str">
        <f>IF(E124="","",ROUND('ADMIN REF'!L123/E124,2))</f>
        <v/>
      </c>
      <c r="O124" s="281" t="str">
        <f>IF(OR(D124="",F124=""),"",ROUND('ADMIN REF'!M123/F124,1))</f>
        <v/>
      </c>
      <c r="P124" s="282" t="str">
        <f t="shared" si="14"/>
        <v/>
      </c>
      <c r="Q124" s="282" t="str">
        <f t="shared" si="15"/>
        <v/>
      </c>
      <c r="R124" s="282" t="str">
        <f t="shared" si="16"/>
        <v/>
      </c>
      <c r="S124" s="282" t="str">
        <f t="shared" si="17"/>
        <v/>
      </c>
      <c r="T124" s="274"/>
      <c r="U124" s="283">
        <f>IF(E124="",0,(VLOOKUP(C124,RebateTable,2,FALSE)*E124)*'Customer Inputs'!AF$9)</f>
        <v>0</v>
      </c>
      <c r="V124" s="284">
        <f t="shared" si="18"/>
        <v>0</v>
      </c>
      <c r="W124" s="285" t="str">
        <f t="shared" si="19"/>
        <v/>
      </c>
      <c r="X124" s="283">
        <f t="shared" si="20"/>
        <v>0</v>
      </c>
      <c r="Y124" s="286" t="str">
        <f t="shared" si="21"/>
        <v/>
      </c>
      <c r="Z124" s="287">
        <f t="shared" si="22"/>
        <v>0</v>
      </c>
      <c r="AA124" s="286" t="str">
        <f>IF(C124="","",(('ADMIN REF'!D123*G124)-('ADMIN REF'!C123*E124))/('ADMIN REF'!D123*G124))</f>
        <v/>
      </c>
      <c r="AB124" s="274"/>
      <c r="AC124" s="277" t="str">
        <f>IF(OR(C124="",Calculations!U124="PASS"),"",IF(Calculations!AW124="Ineligible","Ineligible",IF(Calculations!AW124="Incomplete","Incomplete",IF(Calculations!U124="Fail Refrigerated","Proposed Linear Feet Do Not Match Existing",IF(Calculations!U124="Fail Wattage","Proposed Wattage Exceeds Existing",IF(Calculations!U124="Fail Quantity","Proposed Quantity Does Not Match Existing",""))))))</f>
        <v/>
      </c>
      <c r="AD124" s="288"/>
      <c r="AE124" s="289"/>
      <c r="AF124" s="289"/>
      <c r="AH124" s="290" t="str">
        <f t="shared" si="23"/>
        <v/>
      </c>
    </row>
    <row r="125" spans="1:34" x14ac:dyDescent="0.25">
      <c r="A125" s="209"/>
      <c r="B125" s="276">
        <v>120</v>
      </c>
      <c r="C125" s="277" t="str">
        <f>IF('Customer Inputs'!C135="","",'Customer Inputs'!$C135)</f>
        <v/>
      </c>
      <c r="D125" s="277" t="str">
        <f>IF('Customer Inputs'!E135="","",'Customer Inputs'!$E135)</f>
        <v/>
      </c>
      <c r="E125" s="278" t="str">
        <f>IF('Customer Inputs'!K135="","",'Customer Inputs'!$K135)</f>
        <v/>
      </c>
      <c r="F125" s="278" t="str">
        <f>IF('Customer Inputs'!L135="","",'Customer Inputs'!$L135)</f>
        <v/>
      </c>
      <c r="G125" s="278" t="str">
        <f>IF('Customer Inputs'!AA135="","",'Customer Inputs'!$AA135)</f>
        <v/>
      </c>
      <c r="H125" s="274"/>
      <c r="I125" s="279" t="str">
        <f>IF(C125="","",ROUND('ADMIN REF'!I124/E125,4))</f>
        <v/>
      </c>
      <c r="J125" s="279" t="str">
        <f>IF(OR(D125="",F125=""),"",ROUND('ADMIN REF'!J124/F125,4))</f>
        <v/>
      </c>
      <c r="K125" s="280" t="str">
        <f t="shared" si="12"/>
        <v/>
      </c>
      <c r="L125" s="280" t="str">
        <f t="shared" si="13"/>
        <v/>
      </c>
      <c r="M125" s="274"/>
      <c r="N125" s="281" t="str">
        <f>IF(E125="","",ROUND('ADMIN REF'!L124/E125,2))</f>
        <v/>
      </c>
      <c r="O125" s="281" t="str">
        <f>IF(OR(D125="",F125=""),"",ROUND('ADMIN REF'!M124/F125,1))</f>
        <v/>
      </c>
      <c r="P125" s="282" t="str">
        <f t="shared" si="14"/>
        <v/>
      </c>
      <c r="Q125" s="282" t="str">
        <f t="shared" si="15"/>
        <v/>
      </c>
      <c r="R125" s="282" t="str">
        <f t="shared" si="16"/>
        <v/>
      </c>
      <c r="S125" s="282" t="str">
        <f t="shared" si="17"/>
        <v/>
      </c>
      <c r="T125" s="274"/>
      <c r="U125" s="283">
        <f>IF(E125="",0,(VLOOKUP(C125,RebateTable,2,FALSE)*E125)*'Customer Inputs'!AF$9)</f>
        <v>0</v>
      </c>
      <c r="V125" s="284">
        <f t="shared" si="18"/>
        <v>0</v>
      </c>
      <c r="W125" s="285" t="str">
        <f t="shared" si="19"/>
        <v/>
      </c>
      <c r="X125" s="283">
        <f t="shared" si="20"/>
        <v>0</v>
      </c>
      <c r="Y125" s="286" t="str">
        <f t="shared" si="21"/>
        <v/>
      </c>
      <c r="Z125" s="287">
        <f t="shared" si="22"/>
        <v>0</v>
      </c>
      <c r="AA125" s="286" t="str">
        <f>IF(C125="","",(('ADMIN REF'!D124*G125)-('ADMIN REF'!C124*E125))/('ADMIN REF'!D124*G125))</f>
        <v/>
      </c>
      <c r="AB125" s="274"/>
      <c r="AC125" s="277" t="str">
        <f>IF(OR(C125="",Calculations!U125="PASS"),"",IF(Calculations!AW125="Ineligible","Ineligible",IF(Calculations!AW125="Incomplete","Incomplete",IF(Calculations!U125="Fail Refrigerated","Proposed Linear Feet Do Not Match Existing",IF(Calculations!U125="Fail Wattage","Proposed Wattage Exceeds Existing",IF(Calculations!U125="Fail Quantity","Proposed Quantity Does Not Match Existing",""))))))</f>
        <v/>
      </c>
      <c r="AD125" s="288"/>
      <c r="AE125" s="289"/>
      <c r="AF125" s="289"/>
      <c r="AH125" s="290" t="str">
        <f t="shared" si="23"/>
        <v/>
      </c>
    </row>
    <row r="126" spans="1:34" x14ac:dyDescent="0.25">
      <c r="A126" s="209"/>
      <c r="B126" s="276">
        <v>121</v>
      </c>
      <c r="C126" s="277" t="str">
        <f>IF('Customer Inputs'!C136="","",'Customer Inputs'!$C136)</f>
        <v/>
      </c>
      <c r="D126" s="277" t="str">
        <f>IF('Customer Inputs'!E136="","",'Customer Inputs'!$E136)</f>
        <v/>
      </c>
      <c r="E126" s="278" t="str">
        <f>IF('Customer Inputs'!K136="","",'Customer Inputs'!$K136)</f>
        <v/>
      </c>
      <c r="F126" s="278" t="str">
        <f>IF('Customer Inputs'!L136="","",'Customer Inputs'!$L136)</f>
        <v/>
      </c>
      <c r="G126" s="278" t="str">
        <f>IF('Customer Inputs'!AA136="","",'Customer Inputs'!$AA136)</f>
        <v/>
      </c>
      <c r="H126" s="274"/>
      <c r="I126" s="279" t="str">
        <f>IF(C126="","",ROUND('ADMIN REF'!I125/E126,4))</f>
        <v/>
      </c>
      <c r="J126" s="279" t="str">
        <f>IF(OR(D126="",F126=""),"",ROUND('ADMIN REF'!J125/F126,4))</f>
        <v/>
      </c>
      <c r="K126" s="280" t="str">
        <f t="shared" si="12"/>
        <v/>
      </c>
      <c r="L126" s="280" t="str">
        <f t="shared" si="13"/>
        <v/>
      </c>
      <c r="M126" s="274"/>
      <c r="N126" s="281" t="str">
        <f>IF(E126="","",ROUND('ADMIN REF'!L125/E126,2))</f>
        <v/>
      </c>
      <c r="O126" s="281" t="str">
        <f>IF(OR(D126="",F126=""),"",ROUND('ADMIN REF'!M125/F126,1))</f>
        <v/>
      </c>
      <c r="P126" s="282" t="str">
        <f t="shared" si="14"/>
        <v/>
      </c>
      <c r="Q126" s="282" t="str">
        <f t="shared" si="15"/>
        <v/>
      </c>
      <c r="R126" s="282" t="str">
        <f t="shared" si="16"/>
        <v/>
      </c>
      <c r="S126" s="282" t="str">
        <f t="shared" si="17"/>
        <v/>
      </c>
      <c r="T126" s="274"/>
      <c r="U126" s="283">
        <f>IF(E126="",0,(VLOOKUP(C126,RebateTable,2,FALSE)*E126)*'Customer Inputs'!AF$9)</f>
        <v>0</v>
      </c>
      <c r="V126" s="284">
        <f t="shared" si="18"/>
        <v>0</v>
      </c>
      <c r="W126" s="285" t="str">
        <f t="shared" si="19"/>
        <v/>
      </c>
      <c r="X126" s="283">
        <f t="shared" si="20"/>
        <v>0</v>
      </c>
      <c r="Y126" s="286" t="str">
        <f t="shared" si="21"/>
        <v/>
      </c>
      <c r="Z126" s="287">
        <f t="shared" si="22"/>
        <v>0</v>
      </c>
      <c r="AA126" s="286" t="str">
        <f>IF(C126="","",(('ADMIN REF'!D125*G126)-('ADMIN REF'!C125*E126))/('ADMIN REF'!D125*G126))</f>
        <v/>
      </c>
      <c r="AB126" s="274"/>
      <c r="AC126" s="277" t="str">
        <f>IF(OR(C126="",Calculations!U126="PASS"),"",IF(Calculations!AW126="Ineligible","Ineligible",IF(Calculations!AW126="Incomplete","Incomplete",IF(Calculations!U126="Fail Refrigerated","Proposed Linear Feet Do Not Match Existing",IF(Calculations!U126="Fail Wattage","Proposed Wattage Exceeds Existing",IF(Calculations!U126="Fail Quantity","Proposed Quantity Does Not Match Existing",""))))))</f>
        <v/>
      </c>
      <c r="AD126" s="288"/>
      <c r="AE126" s="289"/>
      <c r="AF126" s="289"/>
      <c r="AH126" s="290" t="str">
        <f t="shared" si="23"/>
        <v/>
      </c>
    </row>
    <row r="127" spans="1:34" x14ac:dyDescent="0.25">
      <c r="A127" s="209"/>
      <c r="B127" s="276">
        <v>122</v>
      </c>
      <c r="C127" s="277" t="str">
        <f>IF('Customer Inputs'!C137="","",'Customer Inputs'!$C137)</f>
        <v/>
      </c>
      <c r="D127" s="277" t="str">
        <f>IF('Customer Inputs'!E137="","",'Customer Inputs'!$E137)</f>
        <v/>
      </c>
      <c r="E127" s="278" t="str">
        <f>IF('Customer Inputs'!K137="","",'Customer Inputs'!$K137)</f>
        <v/>
      </c>
      <c r="F127" s="278" t="str">
        <f>IF('Customer Inputs'!L137="","",'Customer Inputs'!$L137)</f>
        <v/>
      </c>
      <c r="G127" s="278" t="str">
        <f>IF('Customer Inputs'!AA137="","",'Customer Inputs'!$AA137)</f>
        <v/>
      </c>
      <c r="H127" s="274"/>
      <c r="I127" s="279" t="str">
        <f>IF(C127="","",ROUND('ADMIN REF'!I126/E127,4))</f>
        <v/>
      </c>
      <c r="J127" s="279" t="str">
        <f>IF(OR(D127="",F127=""),"",ROUND('ADMIN REF'!J126/F127,4))</f>
        <v/>
      </c>
      <c r="K127" s="280" t="str">
        <f t="shared" si="12"/>
        <v/>
      </c>
      <c r="L127" s="280" t="str">
        <f t="shared" si="13"/>
        <v/>
      </c>
      <c r="M127" s="274"/>
      <c r="N127" s="281" t="str">
        <f>IF(E127="","",ROUND('ADMIN REF'!L126/E127,2))</f>
        <v/>
      </c>
      <c r="O127" s="281" t="str">
        <f>IF(OR(D127="",F127=""),"",ROUND('ADMIN REF'!M126/F127,1))</f>
        <v/>
      </c>
      <c r="P127" s="282" t="str">
        <f t="shared" si="14"/>
        <v/>
      </c>
      <c r="Q127" s="282" t="str">
        <f t="shared" si="15"/>
        <v/>
      </c>
      <c r="R127" s="282" t="str">
        <f t="shared" si="16"/>
        <v/>
      </c>
      <c r="S127" s="282" t="str">
        <f t="shared" si="17"/>
        <v/>
      </c>
      <c r="T127" s="274"/>
      <c r="U127" s="283">
        <f>IF(E127="",0,(VLOOKUP(C127,RebateTable,2,FALSE)*E127)*'Customer Inputs'!AF$9)</f>
        <v>0</v>
      </c>
      <c r="V127" s="284">
        <f t="shared" si="18"/>
        <v>0</v>
      </c>
      <c r="W127" s="285" t="str">
        <f t="shared" si="19"/>
        <v/>
      </c>
      <c r="X127" s="283">
        <f t="shared" si="20"/>
        <v>0</v>
      </c>
      <c r="Y127" s="286" t="str">
        <f t="shared" si="21"/>
        <v/>
      </c>
      <c r="Z127" s="287">
        <f t="shared" si="22"/>
        <v>0</v>
      </c>
      <c r="AA127" s="286" t="str">
        <f>IF(C127="","",(('ADMIN REF'!D126*G127)-('ADMIN REF'!C126*E127))/('ADMIN REF'!D126*G127))</f>
        <v/>
      </c>
      <c r="AB127" s="274"/>
      <c r="AC127" s="277" t="str">
        <f>IF(OR(C127="",Calculations!U127="PASS"),"",IF(Calculations!AW127="Ineligible","Ineligible",IF(Calculations!AW127="Incomplete","Incomplete",IF(Calculations!U127="Fail Refrigerated","Proposed Linear Feet Do Not Match Existing",IF(Calculations!U127="Fail Wattage","Proposed Wattage Exceeds Existing",IF(Calculations!U127="Fail Quantity","Proposed Quantity Does Not Match Existing",""))))))</f>
        <v/>
      </c>
      <c r="AD127" s="288"/>
      <c r="AE127" s="289"/>
      <c r="AF127" s="289"/>
      <c r="AH127" s="290" t="str">
        <f t="shared" si="23"/>
        <v/>
      </c>
    </row>
    <row r="128" spans="1:34" x14ac:dyDescent="0.25">
      <c r="A128" s="209"/>
      <c r="B128" s="276">
        <v>123</v>
      </c>
      <c r="C128" s="277" t="str">
        <f>IF('Customer Inputs'!C138="","",'Customer Inputs'!$C138)</f>
        <v/>
      </c>
      <c r="D128" s="277" t="str">
        <f>IF('Customer Inputs'!E138="","",'Customer Inputs'!$E138)</f>
        <v/>
      </c>
      <c r="E128" s="278" t="str">
        <f>IF('Customer Inputs'!K138="","",'Customer Inputs'!$K138)</f>
        <v/>
      </c>
      <c r="F128" s="278" t="str">
        <f>IF('Customer Inputs'!L138="","",'Customer Inputs'!$L138)</f>
        <v/>
      </c>
      <c r="G128" s="278" t="str">
        <f>IF('Customer Inputs'!AA138="","",'Customer Inputs'!$AA138)</f>
        <v/>
      </c>
      <c r="H128" s="274"/>
      <c r="I128" s="279" t="str">
        <f>IF(C128="","",ROUND('ADMIN REF'!I127/E128,4))</f>
        <v/>
      </c>
      <c r="J128" s="279" t="str">
        <f>IF(OR(D128="",F128=""),"",ROUND('ADMIN REF'!J127/F128,4))</f>
        <v/>
      </c>
      <c r="K128" s="280" t="str">
        <f t="shared" si="12"/>
        <v/>
      </c>
      <c r="L128" s="280" t="str">
        <f t="shared" si="13"/>
        <v/>
      </c>
      <c r="M128" s="274"/>
      <c r="N128" s="281" t="str">
        <f>IF(E128="","",ROUND('ADMIN REF'!L127/E128,2))</f>
        <v/>
      </c>
      <c r="O128" s="281" t="str">
        <f>IF(OR(D128="",F128=""),"",ROUND('ADMIN REF'!M127/F128,1))</f>
        <v/>
      </c>
      <c r="P128" s="282" t="str">
        <f t="shared" si="14"/>
        <v/>
      </c>
      <c r="Q128" s="282" t="str">
        <f t="shared" si="15"/>
        <v/>
      </c>
      <c r="R128" s="282" t="str">
        <f t="shared" si="16"/>
        <v/>
      </c>
      <c r="S128" s="282" t="str">
        <f t="shared" si="17"/>
        <v/>
      </c>
      <c r="T128" s="274"/>
      <c r="U128" s="283">
        <f>IF(E128="",0,(VLOOKUP(C128,RebateTable,2,FALSE)*E128)*'Customer Inputs'!AF$9)</f>
        <v>0</v>
      </c>
      <c r="V128" s="284">
        <f t="shared" si="18"/>
        <v>0</v>
      </c>
      <c r="W128" s="285" t="str">
        <f t="shared" si="19"/>
        <v/>
      </c>
      <c r="X128" s="283">
        <f t="shared" si="20"/>
        <v>0</v>
      </c>
      <c r="Y128" s="286" t="str">
        <f t="shared" si="21"/>
        <v/>
      </c>
      <c r="Z128" s="287">
        <f t="shared" si="22"/>
        <v>0</v>
      </c>
      <c r="AA128" s="286" t="str">
        <f>IF(C128="","",(('ADMIN REF'!D127*G128)-('ADMIN REF'!C127*E128))/('ADMIN REF'!D127*G128))</f>
        <v/>
      </c>
      <c r="AB128" s="274"/>
      <c r="AC128" s="277" t="str">
        <f>IF(OR(C128="",Calculations!U128="PASS"),"",IF(Calculations!AW128="Ineligible","Ineligible",IF(Calculations!AW128="Incomplete","Incomplete",IF(Calculations!U128="Fail Refrigerated","Proposed Linear Feet Do Not Match Existing",IF(Calculations!U128="Fail Wattage","Proposed Wattage Exceeds Existing",IF(Calculations!U128="Fail Quantity","Proposed Quantity Does Not Match Existing",""))))))</f>
        <v/>
      </c>
      <c r="AD128" s="288"/>
      <c r="AE128" s="289"/>
      <c r="AF128" s="289"/>
      <c r="AH128" s="290" t="str">
        <f t="shared" si="23"/>
        <v/>
      </c>
    </row>
    <row r="129" spans="1:34" x14ac:dyDescent="0.25">
      <c r="A129" s="209"/>
      <c r="B129" s="276">
        <v>124</v>
      </c>
      <c r="C129" s="277" t="str">
        <f>IF('Customer Inputs'!C139="","",'Customer Inputs'!$C139)</f>
        <v/>
      </c>
      <c r="D129" s="277" t="str">
        <f>IF('Customer Inputs'!E139="","",'Customer Inputs'!$E139)</f>
        <v/>
      </c>
      <c r="E129" s="278" t="str">
        <f>IF('Customer Inputs'!K139="","",'Customer Inputs'!$K139)</f>
        <v/>
      </c>
      <c r="F129" s="278" t="str">
        <f>IF('Customer Inputs'!L139="","",'Customer Inputs'!$L139)</f>
        <v/>
      </c>
      <c r="G129" s="278" t="str">
        <f>IF('Customer Inputs'!AA139="","",'Customer Inputs'!$AA139)</f>
        <v/>
      </c>
      <c r="H129" s="274"/>
      <c r="I129" s="279" t="str">
        <f>IF(C129="","",ROUND('ADMIN REF'!I128/E129,4))</f>
        <v/>
      </c>
      <c r="J129" s="279" t="str">
        <f>IF(OR(D129="",F129=""),"",ROUND('ADMIN REF'!J128/F129,4))</f>
        <v/>
      </c>
      <c r="K129" s="280" t="str">
        <f t="shared" si="12"/>
        <v/>
      </c>
      <c r="L129" s="280" t="str">
        <f t="shared" si="13"/>
        <v/>
      </c>
      <c r="M129" s="274"/>
      <c r="N129" s="281" t="str">
        <f>IF(E129="","",ROUND('ADMIN REF'!L128/E129,2))</f>
        <v/>
      </c>
      <c r="O129" s="281" t="str">
        <f>IF(OR(D129="",F129=""),"",ROUND('ADMIN REF'!M128/F129,1))</f>
        <v/>
      </c>
      <c r="P129" s="282" t="str">
        <f t="shared" si="14"/>
        <v/>
      </c>
      <c r="Q129" s="282" t="str">
        <f t="shared" si="15"/>
        <v/>
      </c>
      <c r="R129" s="282" t="str">
        <f t="shared" si="16"/>
        <v/>
      </c>
      <c r="S129" s="282" t="str">
        <f t="shared" si="17"/>
        <v/>
      </c>
      <c r="T129" s="274"/>
      <c r="U129" s="283">
        <f>IF(E129="",0,(VLOOKUP(C129,RebateTable,2,FALSE)*E129)*'Customer Inputs'!AF$9)</f>
        <v>0</v>
      </c>
      <c r="V129" s="284">
        <f t="shared" si="18"/>
        <v>0</v>
      </c>
      <c r="W129" s="285" t="str">
        <f t="shared" si="19"/>
        <v/>
      </c>
      <c r="X129" s="283">
        <f t="shared" si="20"/>
        <v>0</v>
      </c>
      <c r="Y129" s="286" t="str">
        <f t="shared" si="21"/>
        <v/>
      </c>
      <c r="Z129" s="287">
        <f t="shared" si="22"/>
        <v>0</v>
      </c>
      <c r="AA129" s="286" t="str">
        <f>IF(C129="","",(('ADMIN REF'!D128*G129)-('ADMIN REF'!C128*E129))/('ADMIN REF'!D128*G129))</f>
        <v/>
      </c>
      <c r="AB129" s="274"/>
      <c r="AC129" s="277" t="str">
        <f>IF(OR(C129="",Calculations!U129="PASS"),"",IF(Calculations!AW129="Ineligible","Ineligible",IF(Calculations!AW129="Incomplete","Incomplete",IF(Calculations!U129="Fail Refrigerated","Proposed Linear Feet Do Not Match Existing",IF(Calculations!U129="Fail Wattage","Proposed Wattage Exceeds Existing",IF(Calculations!U129="Fail Quantity","Proposed Quantity Does Not Match Existing",""))))))</f>
        <v/>
      </c>
      <c r="AD129" s="288"/>
      <c r="AE129" s="289"/>
      <c r="AF129" s="289"/>
      <c r="AH129" s="290" t="str">
        <f t="shared" si="23"/>
        <v/>
      </c>
    </row>
    <row r="130" spans="1:34" x14ac:dyDescent="0.25">
      <c r="A130" s="209"/>
      <c r="B130" s="276">
        <v>125</v>
      </c>
      <c r="C130" s="277" t="str">
        <f>IF('Customer Inputs'!C140="","",'Customer Inputs'!$C140)</f>
        <v/>
      </c>
      <c r="D130" s="277" t="str">
        <f>IF('Customer Inputs'!E140="","",'Customer Inputs'!$E140)</f>
        <v/>
      </c>
      <c r="E130" s="278" t="str">
        <f>IF('Customer Inputs'!K140="","",'Customer Inputs'!$K140)</f>
        <v/>
      </c>
      <c r="F130" s="278" t="str">
        <f>IF('Customer Inputs'!L140="","",'Customer Inputs'!$L140)</f>
        <v/>
      </c>
      <c r="G130" s="278" t="str">
        <f>IF('Customer Inputs'!AA140="","",'Customer Inputs'!$AA140)</f>
        <v/>
      </c>
      <c r="H130" s="274"/>
      <c r="I130" s="279" t="str">
        <f>IF(C130="","",ROUND('ADMIN REF'!I129/E130,4))</f>
        <v/>
      </c>
      <c r="J130" s="279" t="str">
        <f>IF(OR(D130="",F130=""),"",ROUND('ADMIN REF'!J129/F130,4))</f>
        <v/>
      </c>
      <c r="K130" s="280" t="str">
        <f t="shared" si="12"/>
        <v/>
      </c>
      <c r="L130" s="280" t="str">
        <f t="shared" si="13"/>
        <v/>
      </c>
      <c r="M130" s="274"/>
      <c r="N130" s="281" t="str">
        <f>IF(E130="","",ROUND('ADMIN REF'!L129/E130,2))</f>
        <v/>
      </c>
      <c r="O130" s="281" t="str">
        <f>IF(OR(D130="",F130=""),"",ROUND('ADMIN REF'!M129/F130,1))</f>
        <v/>
      </c>
      <c r="P130" s="282" t="str">
        <f t="shared" si="14"/>
        <v/>
      </c>
      <c r="Q130" s="282" t="str">
        <f t="shared" si="15"/>
        <v/>
      </c>
      <c r="R130" s="282" t="str">
        <f t="shared" si="16"/>
        <v/>
      </c>
      <c r="S130" s="282" t="str">
        <f t="shared" si="17"/>
        <v/>
      </c>
      <c r="T130" s="274"/>
      <c r="U130" s="283">
        <f>IF(E130="",0,(VLOOKUP(C130,RebateTable,2,FALSE)*E130)*'Customer Inputs'!AF$9)</f>
        <v>0</v>
      </c>
      <c r="V130" s="284">
        <f t="shared" si="18"/>
        <v>0</v>
      </c>
      <c r="W130" s="285" t="str">
        <f t="shared" si="19"/>
        <v/>
      </c>
      <c r="X130" s="283">
        <f t="shared" si="20"/>
        <v>0</v>
      </c>
      <c r="Y130" s="286" t="str">
        <f t="shared" si="21"/>
        <v/>
      </c>
      <c r="Z130" s="287">
        <f t="shared" si="22"/>
        <v>0</v>
      </c>
      <c r="AA130" s="286" t="str">
        <f>IF(C130="","",(('ADMIN REF'!D129*G130)-('ADMIN REF'!C129*E130))/('ADMIN REF'!D129*G130))</f>
        <v/>
      </c>
      <c r="AB130" s="274"/>
      <c r="AC130" s="277" t="str">
        <f>IF(OR(C130="",Calculations!U130="PASS"),"",IF(Calculations!AW130="Ineligible","Ineligible",IF(Calculations!AW130="Incomplete","Incomplete",IF(Calculations!U130="Fail Refrigerated","Proposed Linear Feet Do Not Match Existing",IF(Calculations!U130="Fail Wattage","Proposed Wattage Exceeds Existing",IF(Calculations!U130="Fail Quantity","Proposed Quantity Does Not Match Existing",""))))))</f>
        <v/>
      </c>
      <c r="AD130" s="288"/>
      <c r="AE130" s="289"/>
      <c r="AF130" s="289"/>
      <c r="AH130" s="290" t="str">
        <f t="shared" si="23"/>
        <v/>
      </c>
    </row>
    <row r="131" spans="1:34" x14ac:dyDescent="0.25">
      <c r="A131" s="209"/>
      <c r="B131" s="276">
        <v>126</v>
      </c>
      <c r="C131" s="277" t="str">
        <f>IF('Customer Inputs'!C141="","",'Customer Inputs'!$C141)</f>
        <v/>
      </c>
      <c r="D131" s="277" t="str">
        <f>IF('Customer Inputs'!E141="","",'Customer Inputs'!$E141)</f>
        <v/>
      </c>
      <c r="E131" s="278" t="str">
        <f>IF('Customer Inputs'!K141="","",'Customer Inputs'!$K141)</f>
        <v/>
      </c>
      <c r="F131" s="278" t="str">
        <f>IF('Customer Inputs'!L141="","",'Customer Inputs'!$L141)</f>
        <v/>
      </c>
      <c r="G131" s="278" t="str">
        <f>IF('Customer Inputs'!AA141="","",'Customer Inputs'!$AA141)</f>
        <v/>
      </c>
      <c r="H131" s="274"/>
      <c r="I131" s="279" t="str">
        <f>IF(C131="","",ROUND('ADMIN REF'!I130/E131,4))</f>
        <v/>
      </c>
      <c r="J131" s="279" t="str">
        <f>IF(OR(D131="",F131=""),"",ROUND('ADMIN REF'!J130/F131,4))</f>
        <v/>
      </c>
      <c r="K131" s="280" t="str">
        <f t="shared" si="12"/>
        <v/>
      </c>
      <c r="L131" s="280" t="str">
        <f t="shared" si="13"/>
        <v/>
      </c>
      <c r="M131" s="274"/>
      <c r="N131" s="281" t="str">
        <f>IF(E131="","",ROUND('ADMIN REF'!L130/E131,2))</f>
        <v/>
      </c>
      <c r="O131" s="281" t="str">
        <f>IF(OR(D131="",F131=""),"",ROUND('ADMIN REF'!M130/F131,1))</f>
        <v/>
      </c>
      <c r="P131" s="282" t="str">
        <f t="shared" si="14"/>
        <v/>
      </c>
      <c r="Q131" s="282" t="str">
        <f t="shared" si="15"/>
        <v/>
      </c>
      <c r="R131" s="282" t="str">
        <f t="shared" si="16"/>
        <v/>
      </c>
      <c r="S131" s="282" t="str">
        <f t="shared" si="17"/>
        <v/>
      </c>
      <c r="T131" s="274"/>
      <c r="U131" s="283">
        <f>IF(E131="",0,(VLOOKUP(C131,RebateTable,2,FALSE)*E131)*'Customer Inputs'!AF$9)</f>
        <v>0</v>
      </c>
      <c r="V131" s="284">
        <f t="shared" si="18"/>
        <v>0</v>
      </c>
      <c r="W131" s="285" t="str">
        <f t="shared" si="19"/>
        <v/>
      </c>
      <c r="X131" s="283">
        <f t="shared" si="20"/>
        <v>0</v>
      </c>
      <c r="Y131" s="286" t="str">
        <f t="shared" si="21"/>
        <v/>
      </c>
      <c r="Z131" s="287">
        <f t="shared" si="22"/>
        <v>0</v>
      </c>
      <c r="AA131" s="286" t="str">
        <f>IF(C131="","",(('ADMIN REF'!D130*G131)-('ADMIN REF'!C130*E131))/('ADMIN REF'!D130*G131))</f>
        <v/>
      </c>
      <c r="AB131" s="274"/>
      <c r="AC131" s="277" t="str">
        <f>IF(OR(C131="",Calculations!U131="PASS"),"",IF(Calculations!AW131="Ineligible","Ineligible",IF(Calculations!AW131="Incomplete","Incomplete",IF(Calculations!U131="Fail Refrigerated","Proposed Linear Feet Do Not Match Existing",IF(Calculations!U131="Fail Wattage","Proposed Wattage Exceeds Existing",IF(Calculations!U131="Fail Quantity","Proposed Quantity Does Not Match Existing",""))))))</f>
        <v/>
      </c>
      <c r="AD131" s="288"/>
      <c r="AE131" s="289"/>
      <c r="AF131" s="289"/>
      <c r="AH131" s="290" t="str">
        <f t="shared" si="23"/>
        <v/>
      </c>
    </row>
    <row r="132" spans="1:34" x14ac:dyDescent="0.25">
      <c r="A132" s="209"/>
      <c r="B132" s="276">
        <v>127</v>
      </c>
      <c r="C132" s="277" t="str">
        <f>IF('Customer Inputs'!C142="","",'Customer Inputs'!$C142)</f>
        <v/>
      </c>
      <c r="D132" s="277" t="str">
        <f>IF('Customer Inputs'!E142="","",'Customer Inputs'!$E142)</f>
        <v/>
      </c>
      <c r="E132" s="278" t="str">
        <f>IF('Customer Inputs'!K142="","",'Customer Inputs'!$K142)</f>
        <v/>
      </c>
      <c r="F132" s="278" t="str">
        <f>IF('Customer Inputs'!L142="","",'Customer Inputs'!$L142)</f>
        <v/>
      </c>
      <c r="G132" s="278" t="str">
        <f>IF('Customer Inputs'!AA142="","",'Customer Inputs'!$AA142)</f>
        <v/>
      </c>
      <c r="H132" s="274"/>
      <c r="I132" s="279" t="str">
        <f>IF(C132="","",ROUND('ADMIN REF'!I131/E132,4))</f>
        <v/>
      </c>
      <c r="J132" s="279" t="str">
        <f>IF(OR(D132="",F132=""),"",ROUND('ADMIN REF'!J131/F132,4))</f>
        <v/>
      </c>
      <c r="K132" s="280" t="str">
        <f t="shared" si="12"/>
        <v/>
      </c>
      <c r="L132" s="280" t="str">
        <f t="shared" si="13"/>
        <v/>
      </c>
      <c r="M132" s="274"/>
      <c r="N132" s="281" t="str">
        <f>IF(E132="","",ROUND('ADMIN REF'!L131/E132,2))</f>
        <v/>
      </c>
      <c r="O132" s="281" t="str">
        <f>IF(OR(D132="",F132=""),"",ROUND('ADMIN REF'!M131/F132,1))</f>
        <v/>
      </c>
      <c r="P132" s="282" t="str">
        <f t="shared" si="14"/>
        <v/>
      </c>
      <c r="Q132" s="282" t="str">
        <f t="shared" si="15"/>
        <v/>
      </c>
      <c r="R132" s="282" t="str">
        <f t="shared" si="16"/>
        <v/>
      </c>
      <c r="S132" s="282" t="str">
        <f t="shared" si="17"/>
        <v/>
      </c>
      <c r="T132" s="274"/>
      <c r="U132" s="283">
        <f>IF(E132="",0,(VLOOKUP(C132,RebateTable,2,FALSE)*E132)*'Customer Inputs'!AF$9)</f>
        <v>0</v>
      </c>
      <c r="V132" s="284">
        <f t="shared" si="18"/>
        <v>0</v>
      </c>
      <c r="W132" s="285" t="str">
        <f t="shared" si="19"/>
        <v/>
      </c>
      <c r="X132" s="283">
        <f t="shared" si="20"/>
        <v>0</v>
      </c>
      <c r="Y132" s="286" t="str">
        <f t="shared" si="21"/>
        <v/>
      </c>
      <c r="Z132" s="287">
        <f t="shared" si="22"/>
        <v>0</v>
      </c>
      <c r="AA132" s="286" t="str">
        <f>IF(C132="","",(('ADMIN REF'!D131*G132)-('ADMIN REF'!C131*E132))/('ADMIN REF'!D131*G132))</f>
        <v/>
      </c>
      <c r="AB132" s="274"/>
      <c r="AC132" s="277" t="str">
        <f>IF(OR(C132="",Calculations!U132="PASS"),"",IF(Calculations!AW132="Ineligible","Ineligible",IF(Calculations!AW132="Incomplete","Incomplete",IF(Calculations!U132="Fail Refrigerated","Proposed Linear Feet Do Not Match Existing",IF(Calculations!U132="Fail Wattage","Proposed Wattage Exceeds Existing",IF(Calculations!U132="Fail Quantity","Proposed Quantity Does Not Match Existing",""))))))</f>
        <v/>
      </c>
      <c r="AD132" s="288"/>
      <c r="AE132" s="289"/>
      <c r="AF132" s="289"/>
      <c r="AH132" s="290" t="str">
        <f t="shared" si="23"/>
        <v/>
      </c>
    </row>
    <row r="133" spans="1:34" x14ac:dyDescent="0.25">
      <c r="A133" s="209"/>
      <c r="B133" s="276">
        <v>128</v>
      </c>
      <c r="C133" s="277" t="str">
        <f>IF('Customer Inputs'!C143="","",'Customer Inputs'!$C143)</f>
        <v/>
      </c>
      <c r="D133" s="277" t="str">
        <f>IF('Customer Inputs'!E143="","",'Customer Inputs'!$E143)</f>
        <v/>
      </c>
      <c r="E133" s="278" t="str">
        <f>IF('Customer Inputs'!K143="","",'Customer Inputs'!$K143)</f>
        <v/>
      </c>
      <c r="F133" s="278" t="str">
        <f>IF('Customer Inputs'!L143="","",'Customer Inputs'!$L143)</f>
        <v/>
      </c>
      <c r="G133" s="278" t="str">
        <f>IF('Customer Inputs'!AA143="","",'Customer Inputs'!$AA143)</f>
        <v/>
      </c>
      <c r="H133" s="274"/>
      <c r="I133" s="279" t="str">
        <f>IF(C133="","",ROUND('ADMIN REF'!I132/E133,4))</f>
        <v/>
      </c>
      <c r="J133" s="279" t="str">
        <f>IF(OR(D133="",F133=""),"",ROUND('ADMIN REF'!J132/F133,4))</f>
        <v/>
      </c>
      <c r="K133" s="280" t="str">
        <f t="shared" si="12"/>
        <v/>
      </c>
      <c r="L133" s="280" t="str">
        <f t="shared" si="13"/>
        <v/>
      </c>
      <c r="M133" s="274"/>
      <c r="N133" s="281" t="str">
        <f>IF(E133="","",ROUND('ADMIN REF'!L132/E133,2))</f>
        <v/>
      </c>
      <c r="O133" s="281" t="str">
        <f>IF(OR(D133="",F133=""),"",ROUND('ADMIN REF'!M132/F133,1))</f>
        <v/>
      </c>
      <c r="P133" s="282" t="str">
        <f t="shared" si="14"/>
        <v/>
      </c>
      <c r="Q133" s="282" t="str">
        <f t="shared" si="15"/>
        <v/>
      </c>
      <c r="R133" s="282" t="str">
        <f t="shared" si="16"/>
        <v/>
      </c>
      <c r="S133" s="282" t="str">
        <f t="shared" si="17"/>
        <v/>
      </c>
      <c r="T133" s="274"/>
      <c r="U133" s="283">
        <f>IF(E133="",0,(VLOOKUP(C133,RebateTable,2,FALSE)*E133)*'Customer Inputs'!AF$9)</f>
        <v>0</v>
      </c>
      <c r="V133" s="284">
        <f t="shared" si="18"/>
        <v>0</v>
      </c>
      <c r="W133" s="285" t="str">
        <f t="shared" si="19"/>
        <v/>
      </c>
      <c r="X133" s="283">
        <f t="shared" si="20"/>
        <v>0</v>
      </c>
      <c r="Y133" s="286" t="str">
        <f t="shared" si="21"/>
        <v/>
      </c>
      <c r="Z133" s="287">
        <f t="shared" si="22"/>
        <v>0</v>
      </c>
      <c r="AA133" s="286" t="str">
        <f>IF(C133="","",(('ADMIN REF'!D132*G133)-('ADMIN REF'!C132*E133))/('ADMIN REF'!D132*G133))</f>
        <v/>
      </c>
      <c r="AB133" s="274"/>
      <c r="AC133" s="277" t="str">
        <f>IF(OR(C133="",Calculations!U133="PASS"),"",IF(Calculations!AW133="Ineligible","Ineligible",IF(Calculations!AW133="Incomplete","Incomplete",IF(Calculations!U133="Fail Refrigerated","Proposed Linear Feet Do Not Match Existing",IF(Calculations!U133="Fail Wattage","Proposed Wattage Exceeds Existing",IF(Calculations!U133="Fail Quantity","Proposed Quantity Does Not Match Existing",""))))))</f>
        <v/>
      </c>
      <c r="AD133" s="288"/>
      <c r="AE133" s="289"/>
      <c r="AF133" s="289"/>
      <c r="AH133" s="290" t="str">
        <f t="shared" si="23"/>
        <v/>
      </c>
    </row>
    <row r="134" spans="1:34" x14ac:dyDescent="0.25">
      <c r="A134" s="209"/>
      <c r="B134" s="276">
        <v>129</v>
      </c>
      <c r="C134" s="277" t="str">
        <f>IF('Customer Inputs'!C144="","",'Customer Inputs'!$C144)</f>
        <v/>
      </c>
      <c r="D134" s="277" t="str">
        <f>IF('Customer Inputs'!E144="","",'Customer Inputs'!$E144)</f>
        <v/>
      </c>
      <c r="E134" s="278" t="str">
        <f>IF('Customer Inputs'!K144="","",'Customer Inputs'!$K144)</f>
        <v/>
      </c>
      <c r="F134" s="278" t="str">
        <f>IF('Customer Inputs'!L144="","",'Customer Inputs'!$L144)</f>
        <v/>
      </c>
      <c r="G134" s="278" t="str">
        <f>IF('Customer Inputs'!AA144="","",'Customer Inputs'!$AA144)</f>
        <v/>
      </c>
      <c r="H134" s="274"/>
      <c r="I134" s="279" t="str">
        <f>IF(C134="","",ROUND('ADMIN REF'!I133/E134,4))</f>
        <v/>
      </c>
      <c r="J134" s="279" t="str">
        <f>IF(OR(D134="",F134=""),"",ROUND('ADMIN REF'!J133/F134,4))</f>
        <v/>
      </c>
      <c r="K134" s="280" t="str">
        <f t="shared" si="12"/>
        <v/>
      </c>
      <c r="L134" s="280" t="str">
        <f t="shared" si="13"/>
        <v/>
      </c>
      <c r="M134" s="274"/>
      <c r="N134" s="281" t="str">
        <f>IF(E134="","",ROUND('ADMIN REF'!L133/E134,2))</f>
        <v/>
      </c>
      <c r="O134" s="281" t="str">
        <f>IF(OR(D134="",F134=""),"",ROUND('ADMIN REF'!M133/F134,1))</f>
        <v/>
      </c>
      <c r="P134" s="282" t="str">
        <f t="shared" si="14"/>
        <v/>
      </c>
      <c r="Q134" s="282" t="str">
        <f t="shared" si="15"/>
        <v/>
      </c>
      <c r="R134" s="282" t="str">
        <f t="shared" si="16"/>
        <v/>
      </c>
      <c r="S134" s="282" t="str">
        <f t="shared" si="17"/>
        <v/>
      </c>
      <c r="T134" s="274"/>
      <c r="U134" s="283">
        <f>IF(E134="",0,(VLOOKUP(C134,RebateTable,2,FALSE)*E134)*'Customer Inputs'!AF$9)</f>
        <v>0</v>
      </c>
      <c r="V134" s="284">
        <f t="shared" si="18"/>
        <v>0</v>
      </c>
      <c r="W134" s="285" t="str">
        <f t="shared" si="19"/>
        <v/>
      </c>
      <c r="X134" s="283">
        <f t="shared" si="20"/>
        <v>0</v>
      </c>
      <c r="Y134" s="286" t="str">
        <f t="shared" si="21"/>
        <v/>
      </c>
      <c r="Z134" s="287">
        <f t="shared" si="22"/>
        <v>0</v>
      </c>
      <c r="AA134" s="286" t="str">
        <f>IF(C134="","",(('ADMIN REF'!D133*G134)-('ADMIN REF'!C133*E134))/('ADMIN REF'!D133*G134))</f>
        <v/>
      </c>
      <c r="AB134" s="274"/>
      <c r="AC134" s="277" t="str">
        <f>IF(OR(C134="",Calculations!U134="PASS"),"",IF(Calculations!AW134="Ineligible","Ineligible",IF(Calculations!AW134="Incomplete","Incomplete",IF(Calculations!U134="Fail Refrigerated","Proposed Linear Feet Do Not Match Existing",IF(Calculations!U134="Fail Wattage","Proposed Wattage Exceeds Existing",IF(Calculations!U134="Fail Quantity","Proposed Quantity Does Not Match Existing",""))))))</f>
        <v/>
      </c>
      <c r="AD134" s="288"/>
      <c r="AE134" s="289"/>
      <c r="AF134" s="289"/>
      <c r="AH134" s="290" t="str">
        <f t="shared" si="23"/>
        <v/>
      </c>
    </row>
    <row r="135" spans="1:34" x14ac:dyDescent="0.25">
      <c r="A135" s="209"/>
      <c r="B135" s="276">
        <v>130</v>
      </c>
      <c r="C135" s="277" t="str">
        <f>IF('Customer Inputs'!C145="","",'Customer Inputs'!$C145)</f>
        <v/>
      </c>
      <c r="D135" s="277" t="str">
        <f>IF('Customer Inputs'!E145="","",'Customer Inputs'!$E145)</f>
        <v/>
      </c>
      <c r="E135" s="278" t="str">
        <f>IF('Customer Inputs'!K145="","",'Customer Inputs'!$K145)</f>
        <v/>
      </c>
      <c r="F135" s="278" t="str">
        <f>IF('Customer Inputs'!L145="","",'Customer Inputs'!$L145)</f>
        <v/>
      </c>
      <c r="G135" s="278" t="str">
        <f>IF('Customer Inputs'!AA145="","",'Customer Inputs'!$AA145)</f>
        <v/>
      </c>
      <c r="H135" s="274"/>
      <c r="I135" s="279" t="str">
        <f>IF(C135="","",ROUND('ADMIN REF'!I134/E135,4))</f>
        <v/>
      </c>
      <c r="J135" s="279" t="str">
        <f>IF(OR(D135="",F135=""),"",ROUND('ADMIN REF'!J134/F135,4))</f>
        <v/>
      </c>
      <c r="K135" s="280" t="str">
        <f t="shared" ref="K135:K198" si="24">IF(E135="","",ROUND(I135*E135,3))</f>
        <v/>
      </c>
      <c r="L135" s="280" t="str">
        <f t="shared" ref="L135:L198" si="25">IF(OR(D135="",F135=""),"",ROUND(J135*F135,3))</f>
        <v/>
      </c>
      <c r="M135" s="274"/>
      <c r="N135" s="281" t="str">
        <f>IF(E135="","",ROUND('ADMIN REF'!L134/E135,2))</f>
        <v/>
      </c>
      <c r="O135" s="281" t="str">
        <f>IF(OR(D135="",F135=""),"",ROUND('ADMIN REF'!M134/F135,1))</f>
        <v/>
      </c>
      <c r="P135" s="282" t="str">
        <f t="shared" ref="P135:P198" si="26">IF(N135="","",ROUND(N135*E135,1))</f>
        <v/>
      </c>
      <c r="Q135" s="282" t="str">
        <f t="shared" ref="Q135:Q198" si="27">IF(OR($AC135="",$AE135="Yes"),K135,"")</f>
        <v/>
      </c>
      <c r="R135" s="282" t="str">
        <f t="shared" ref="R135:R198" si="28">IF(OR($AC135="",$AE135="Yes"),P135,"")</f>
        <v/>
      </c>
      <c r="S135" s="282" t="str">
        <f t="shared" ref="S135:S198" si="29">IF(OR(D135="",F135=""),"",ROUND(O135*F135,1))</f>
        <v/>
      </c>
      <c r="T135" s="274"/>
      <c r="U135" s="283">
        <f>IF(E135="",0,(VLOOKUP(C135,RebateTable,2,FALSE)*E135)*'Customer Inputs'!AF$9)</f>
        <v>0</v>
      </c>
      <c r="V135" s="284">
        <f t="shared" ref="V135:V198" si="30">IF(ISERROR(F135*VLOOKUP(D135,RebateTable,2,FALSE)),0,F135*VLOOKUP(D135,RebateTable,2,FALSE))</f>
        <v>0</v>
      </c>
      <c r="W135" s="285" t="str">
        <f t="shared" ref="W135:W198" si="31">IF(C135="","",IF(K135&lt;0,"n/a",X135/K135))</f>
        <v/>
      </c>
      <c r="X135" s="283">
        <f t="shared" ref="X135:X198" si="32">U135</f>
        <v>0</v>
      </c>
      <c r="Y135" s="286" t="str">
        <f t="shared" ref="Y135:Y198" si="33">IF(X135=0,"",X135/SUM(X$6:X$205))</f>
        <v/>
      </c>
      <c r="Z135" s="287">
        <f t="shared" ref="Z135:Z198" si="34">IF(OR($AC135="",$AE135="Yes"),X135,0)</f>
        <v>0</v>
      </c>
      <c r="AA135" s="286" t="str">
        <f>IF(C135="","",(('ADMIN REF'!D134*G135)-('ADMIN REF'!C134*E135))/('ADMIN REF'!D134*G135))</f>
        <v/>
      </c>
      <c r="AB135" s="274"/>
      <c r="AC135" s="277" t="str">
        <f>IF(OR(C135="",Calculations!U135="PASS"),"",IF(Calculations!AW135="Ineligible","Ineligible",IF(Calculations!AW135="Incomplete","Incomplete",IF(Calculations!U135="Fail Refrigerated","Proposed Linear Feet Do Not Match Existing",IF(Calculations!U135="Fail Wattage","Proposed Wattage Exceeds Existing",IF(Calculations!U135="Fail Quantity","Proposed Quantity Does Not Match Existing",""))))))</f>
        <v/>
      </c>
      <c r="AD135" s="288"/>
      <c r="AE135" s="289"/>
      <c r="AF135" s="289"/>
      <c r="AH135" s="290" t="str">
        <f t="shared" ref="AH135:AH198" si="35">IF(AND(AC135="Ineligible",B$1=614),"DO NOT OVERRIDE INELIGIBLE MEASURES",IF(AE135="Yes","Approved",""))</f>
        <v/>
      </c>
    </row>
    <row r="136" spans="1:34" x14ac:dyDescent="0.25">
      <c r="A136" s="209"/>
      <c r="B136" s="276">
        <v>131</v>
      </c>
      <c r="C136" s="277" t="str">
        <f>IF('Customer Inputs'!C146="","",'Customer Inputs'!$C146)</f>
        <v/>
      </c>
      <c r="D136" s="277" t="str">
        <f>IF('Customer Inputs'!E146="","",'Customer Inputs'!$E146)</f>
        <v/>
      </c>
      <c r="E136" s="278" t="str">
        <f>IF('Customer Inputs'!K146="","",'Customer Inputs'!$K146)</f>
        <v/>
      </c>
      <c r="F136" s="278" t="str">
        <f>IF('Customer Inputs'!L146="","",'Customer Inputs'!$L146)</f>
        <v/>
      </c>
      <c r="G136" s="278" t="str">
        <f>IF('Customer Inputs'!AA146="","",'Customer Inputs'!$AA146)</f>
        <v/>
      </c>
      <c r="H136" s="274"/>
      <c r="I136" s="279" t="str">
        <f>IF(C136="","",ROUND('ADMIN REF'!I135/E136,4))</f>
        <v/>
      </c>
      <c r="J136" s="279" t="str">
        <f>IF(OR(D136="",F136=""),"",ROUND('ADMIN REF'!J135/F136,4))</f>
        <v/>
      </c>
      <c r="K136" s="280" t="str">
        <f t="shared" si="24"/>
        <v/>
      </c>
      <c r="L136" s="280" t="str">
        <f t="shared" si="25"/>
        <v/>
      </c>
      <c r="M136" s="274"/>
      <c r="N136" s="281" t="str">
        <f>IF(E136="","",ROUND('ADMIN REF'!L135/E136,2))</f>
        <v/>
      </c>
      <c r="O136" s="281" t="str">
        <f>IF(OR(D136="",F136=""),"",ROUND('ADMIN REF'!M135/F136,1))</f>
        <v/>
      </c>
      <c r="P136" s="282" t="str">
        <f t="shared" si="26"/>
        <v/>
      </c>
      <c r="Q136" s="282" t="str">
        <f t="shared" si="27"/>
        <v/>
      </c>
      <c r="R136" s="282" t="str">
        <f t="shared" si="28"/>
        <v/>
      </c>
      <c r="S136" s="282" t="str">
        <f t="shared" si="29"/>
        <v/>
      </c>
      <c r="T136" s="274"/>
      <c r="U136" s="283">
        <f>IF(E136="",0,(VLOOKUP(C136,RebateTable,2,FALSE)*E136)*'Customer Inputs'!AF$9)</f>
        <v>0</v>
      </c>
      <c r="V136" s="284">
        <f t="shared" si="30"/>
        <v>0</v>
      </c>
      <c r="W136" s="285" t="str">
        <f t="shared" si="31"/>
        <v/>
      </c>
      <c r="X136" s="283">
        <f t="shared" si="32"/>
        <v>0</v>
      </c>
      <c r="Y136" s="286" t="str">
        <f t="shared" si="33"/>
        <v/>
      </c>
      <c r="Z136" s="287">
        <f t="shared" si="34"/>
        <v>0</v>
      </c>
      <c r="AA136" s="286" t="str">
        <f>IF(C136="","",(('ADMIN REF'!D135*G136)-('ADMIN REF'!C135*E136))/('ADMIN REF'!D135*G136))</f>
        <v/>
      </c>
      <c r="AB136" s="274"/>
      <c r="AC136" s="277" t="str">
        <f>IF(OR(C136="",Calculations!U136="PASS"),"",IF(Calculations!AW136="Ineligible","Ineligible",IF(Calculations!AW136="Incomplete","Incomplete",IF(Calculations!U136="Fail Refrigerated","Proposed Linear Feet Do Not Match Existing",IF(Calculations!U136="Fail Wattage","Proposed Wattage Exceeds Existing",IF(Calculations!U136="Fail Quantity","Proposed Quantity Does Not Match Existing",""))))))</f>
        <v/>
      </c>
      <c r="AD136" s="288"/>
      <c r="AE136" s="289"/>
      <c r="AF136" s="289"/>
      <c r="AH136" s="290" t="str">
        <f t="shared" si="35"/>
        <v/>
      </c>
    </row>
    <row r="137" spans="1:34" x14ac:dyDescent="0.25">
      <c r="A137" s="209"/>
      <c r="B137" s="276">
        <v>132</v>
      </c>
      <c r="C137" s="277" t="str">
        <f>IF('Customer Inputs'!C147="","",'Customer Inputs'!$C147)</f>
        <v/>
      </c>
      <c r="D137" s="277" t="str">
        <f>IF('Customer Inputs'!E147="","",'Customer Inputs'!$E147)</f>
        <v/>
      </c>
      <c r="E137" s="278" t="str">
        <f>IF('Customer Inputs'!K147="","",'Customer Inputs'!$K147)</f>
        <v/>
      </c>
      <c r="F137" s="278" t="str">
        <f>IF('Customer Inputs'!L147="","",'Customer Inputs'!$L147)</f>
        <v/>
      </c>
      <c r="G137" s="278" t="str">
        <f>IF('Customer Inputs'!AA147="","",'Customer Inputs'!$AA147)</f>
        <v/>
      </c>
      <c r="H137" s="274"/>
      <c r="I137" s="279" t="str">
        <f>IF(C137="","",ROUND('ADMIN REF'!I136/E137,4))</f>
        <v/>
      </c>
      <c r="J137" s="279" t="str">
        <f>IF(OR(D137="",F137=""),"",ROUND('ADMIN REF'!J136/F137,4))</f>
        <v/>
      </c>
      <c r="K137" s="280" t="str">
        <f t="shared" si="24"/>
        <v/>
      </c>
      <c r="L137" s="280" t="str">
        <f t="shared" si="25"/>
        <v/>
      </c>
      <c r="M137" s="274"/>
      <c r="N137" s="281" t="str">
        <f>IF(E137="","",ROUND('ADMIN REF'!L136/E137,2))</f>
        <v/>
      </c>
      <c r="O137" s="281" t="str">
        <f>IF(OR(D137="",F137=""),"",ROUND('ADMIN REF'!M136/F137,1))</f>
        <v/>
      </c>
      <c r="P137" s="282" t="str">
        <f t="shared" si="26"/>
        <v/>
      </c>
      <c r="Q137" s="282" t="str">
        <f t="shared" si="27"/>
        <v/>
      </c>
      <c r="R137" s="282" t="str">
        <f t="shared" si="28"/>
        <v/>
      </c>
      <c r="S137" s="282" t="str">
        <f t="shared" si="29"/>
        <v/>
      </c>
      <c r="T137" s="274"/>
      <c r="U137" s="283">
        <f>IF(E137="",0,(VLOOKUP(C137,RebateTable,2,FALSE)*E137)*'Customer Inputs'!AF$9)</f>
        <v>0</v>
      </c>
      <c r="V137" s="284">
        <f t="shared" si="30"/>
        <v>0</v>
      </c>
      <c r="W137" s="285" t="str">
        <f t="shared" si="31"/>
        <v/>
      </c>
      <c r="X137" s="283">
        <f t="shared" si="32"/>
        <v>0</v>
      </c>
      <c r="Y137" s="286" t="str">
        <f t="shared" si="33"/>
        <v/>
      </c>
      <c r="Z137" s="287">
        <f t="shared" si="34"/>
        <v>0</v>
      </c>
      <c r="AA137" s="286" t="str">
        <f>IF(C137="","",(('ADMIN REF'!D136*G137)-('ADMIN REF'!C136*E137))/('ADMIN REF'!D136*G137))</f>
        <v/>
      </c>
      <c r="AB137" s="274"/>
      <c r="AC137" s="277" t="str">
        <f>IF(OR(C137="",Calculations!U137="PASS"),"",IF(Calculations!AW137="Ineligible","Ineligible",IF(Calculations!AW137="Incomplete","Incomplete",IF(Calculations!U137="Fail Refrigerated","Proposed Linear Feet Do Not Match Existing",IF(Calculations!U137="Fail Wattage","Proposed Wattage Exceeds Existing",IF(Calculations!U137="Fail Quantity","Proposed Quantity Does Not Match Existing",""))))))</f>
        <v/>
      </c>
      <c r="AD137" s="288"/>
      <c r="AE137" s="289"/>
      <c r="AF137" s="289"/>
      <c r="AH137" s="290" t="str">
        <f t="shared" si="35"/>
        <v/>
      </c>
    </row>
    <row r="138" spans="1:34" x14ac:dyDescent="0.25">
      <c r="A138" s="209"/>
      <c r="B138" s="276">
        <v>133</v>
      </c>
      <c r="C138" s="277" t="str">
        <f>IF('Customer Inputs'!C148="","",'Customer Inputs'!$C148)</f>
        <v/>
      </c>
      <c r="D138" s="277" t="str">
        <f>IF('Customer Inputs'!E148="","",'Customer Inputs'!$E148)</f>
        <v/>
      </c>
      <c r="E138" s="278" t="str">
        <f>IF('Customer Inputs'!K148="","",'Customer Inputs'!$K148)</f>
        <v/>
      </c>
      <c r="F138" s="278" t="str">
        <f>IF('Customer Inputs'!L148="","",'Customer Inputs'!$L148)</f>
        <v/>
      </c>
      <c r="G138" s="278" t="str">
        <f>IF('Customer Inputs'!AA148="","",'Customer Inputs'!$AA148)</f>
        <v/>
      </c>
      <c r="H138" s="274"/>
      <c r="I138" s="279" t="str">
        <f>IF(C138="","",ROUND('ADMIN REF'!I137/E138,4))</f>
        <v/>
      </c>
      <c r="J138" s="279" t="str">
        <f>IF(OR(D138="",F138=""),"",ROUND('ADMIN REF'!J137/F138,4))</f>
        <v/>
      </c>
      <c r="K138" s="280" t="str">
        <f t="shared" si="24"/>
        <v/>
      </c>
      <c r="L138" s="280" t="str">
        <f t="shared" si="25"/>
        <v/>
      </c>
      <c r="M138" s="274"/>
      <c r="N138" s="281" t="str">
        <f>IF(E138="","",ROUND('ADMIN REF'!L137/E138,2))</f>
        <v/>
      </c>
      <c r="O138" s="281" t="str">
        <f>IF(OR(D138="",F138=""),"",ROUND('ADMIN REF'!M137/F138,1))</f>
        <v/>
      </c>
      <c r="P138" s="282" t="str">
        <f t="shared" si="26"/>
        <v/>
      </c>
      <c r="Q138" s="282" t="str">
        <f t="shared" si="27"/>
        <v/>
      </c>
      <c r="R138" s="282" t="str">
        <f t="shared" si="28"/>
        <v/>
      </c>
      <c r="S138" s="282" t="str">
        <f t="shared" si="29"/>
        <v/>
      </c>
      <c r="T138" s="274"/>
      <c r="U138" s="283">
        <f>IF(E138="",0,(VLOOKUP(C138,RebateTable,2,FALSE)*E138)*'Customer Inputs'!AF$9)</f>
        <v>0</v>
      </c>
      <c r="V138" s="284">
        <f t="shared" si="30"/>
        <v>0</v>
      </c>
      <c r="W138" s="285" t="str">
        <f t="shared" si="31"/>
        <v/>
      </c>
      <c r="X138" s="283">
        <f t="shared" si="32"/>
        <v>0</v>
      </c>
      <c r="Y138" s="286" t="str">
        <f t="shared" si="33"/>
        <v/>
      </c>
      <c r="Z138" s="287">
        <f t="shared" si="34"/>
        <v>0</v>
      </c>
      <c r="AA138" s="286" t="str">
        <f>IF(C138="","",(('ADMIN REF'!D137*G138)-('ADMIN REF'!C137*E138))/('ADMIN REF'!D137*G138))</f>
        <v/>
      </c>
      <c r="AB138" s="274"/>
      <c r="AC138" s="277" t="str">
        <f>IF(OR(C138="",Calculations!U138="PASS"),"",IF(Calculations!AW138="Ineligible","Ineligible",IF(Calculations!AW138="Incomplete","Incomplete",IF(Calculations!U138="Fail Refrigerated","Proposed Linear Feet Do Not Match Existing",IF(Calculations!U138="Fail Wattage","Proposed Wattage Exceeds Existing",IF(Calculations!U138="Fail Quantity","Proposed Quantity Does Not Match Existing",""))))))</f>
        <v/>
      </c>
      <c r="AD138" s="288"/>
      <c r="AE138" s="289"/>
      <c r="AF138" s="289"/>
      <c r="AH138" s="290" t="str">
        <f t="shared" si="35"/>
        <v/>
      </c>
    </row>
    <row r="139" spans="1:34" x14ac:dyDescent="0.25">
      <c r="A139" s="209"/>
      <c r="B139" s="276">
        <v>134</v>
      </c>
      <c r="C139" s="277" t="str">
        <f>IF('Customer Inputs'!C149="","",'Customer Inputs'!$C149)</f>
        <v/>
      </c>
      <c r="D139" s="277" t="str">
        <f>IF('Customer Inputs'!E149="","",'Customer Inputs'!$E149)</f>
        <v/>
      </c>
      <c r="E139" s="278" t="str">
        <f>IF('Customer Inputs'!K149="","",'Customer Inputs'!$K149)</f>
        <v/>
      </c>
      <c r="F139" s="278" t="str">
        <f>IF('Customer Inputs'!L149="","",'Customer Inputs'!$L149)</f>
        <v/>
      </c>
      <c r="G139" s="278" t="str">
        <f>IF('Customer Inputs'!AA149="","",'Customer Inputs'!$AA149)</f>
        <v/>
      </c>
      <c r="H139" s="274"/>
      <c r="I139" s="279" t="str">
        <f>IF(C139="","",ROUND('ADMIN REF'!I138/E139,4))</f>
        <v/>
      </c>
      <c r="J139" s="279" t="str">
        <f>IF(OR(D139="",F139=""),"",ROUND('ADMIN REF'!J138/F139,4))</f>
        <v/>
      </c>
      <c r="K139" s="280" t="str">
        <f t="shared" si="24"/>
        <v/>
      </c>
      <c r="L139" s="280" t="str">
        <f t="shared" si="25"/>
        <v/>
      </c>
      <c r="M139" s="274"/>
      <c r="N139" s="281" t="str">
        <f>IF(E139="","",ROUND('ADMIN REF'!L138/E139,2))</f>
        <v/>
      </c>
      <c r="O139" s="281" t="str">
        <f>IF(OR(D139="",F139=""),"",ROUND('ADMIN REF'!M138/F139,1))</f>
        <v/>
      </c>
      <c r="P139" s="282" t="str">
        <f t="shared" si="26"/>
        <v/>
      </c>
      <c r="Q139" s="282" t="str">
        <f t="shared" si="27"/>
        <v/>
      </c>
      <c r="R139" s="282" t="str">
        <f t="shared" si="28"/>
        <v/>
      </c>
      <c r="S139" s="282" t="str">
        <f t="shared" si="29"/>
        <v/>
      </c>
      <c r="T139" s="274"/>
      <c r="U139" s="283">
        <f>IF(E139="",0,(VLOOKUP(C139,RebateTable,2,FALSE)*E139)*'Customer Inputs'!AF$9)</f>
        <v>0</v>
      </c>
      <c r="V139" s="284">
        <f t="shared" si="30"/>
        <v>0</v>
      </c>
      <c r="W139" s="285" t="str">
        <f t="shared" si="31"/>
        <v/>
      </c>
      <c r="X139" s="283">
        <f t="shared" si="32"/>
        <v>0</v>
      </c>
      <c r="Y139" s="286" t="str">
        <f t="shared" si="33"/>
        <v/>
      </c>
      <c r="Z139" s="287">
        <f t="shared" si="34"/>
        <v>0</v>
      </c>
      <c r="AA139" s="286" t="str">
        <f>IF(C139="","",(('ADMIN REF'!D138*G139)-('ADMIN REF'!C138*E139))/('ADMIN REF'!D138*G139))</f>
        <v/>
      </c>
      <c r="AB139" s="274"/>
      <c r="AC139" s="277" t="str">
        <f>IF(OR(C139="",Calculations!U139="PASS"),"",IF(Calculations!AW139="Ineligible","Ineligible",IF(Calculations!AW139="Incomplete","Incomplete",IF(Calculations!U139="Fail Refrigerated","Proposed Linear Feet Do Not Match Existing",IF(Calculations!U139="Fail Wattage","Proposed Wattage Exceeds Existing",IF(Calculations!U139="Fail Quantity","Proposed Quantity Does Not Match Existing",""))))))</f>
        <v/>
      </c>
      <c r="AD139" s="288"/>
      <c r="AE139" s="289"/>
      <c r="AF139" s="289"/>
      <c r="AH139" s="290" t="str">
        <f t="shared" si="35"/>
        <v/>
      </c>
    </row>
    <row r="140" spans="1:34" x14ac:dyDescent="0.25">
      <c r="A140" s="209"/>
      <c r="B140" s="276">
        <v>135</v>
      </c>
      <c r="C140" s="277" t="str">
        <f>IF('Customer Inputs'!C150="","",'Customer Inputs'!$C150)</f>
        <v/>
      </c>
      <c r="D140" s="277" t="str">
        <f>IF('Customer Inputs'!E150="","",'Customer Inputs'!$E150)</f>
        <v/>
      </c>
      <c r="E140" s="278" t="str">
        <f>IF('Customer Inputs'!K150="","",'Customer Inputs'!$K150)</f>
        <v/>
      </c>
      <c r="F140" s="278" t="str">
        <f>IF('Customer Inputs'!L150="","",'Customer Inputs'!$L150)</f>
        <v/>
      </c>
      <c r="G140" s="278" t="str">
        <f>IF('Customer Inputs'!AA150="","",'Customer Inputs'!$AA150)</f>
        <v/>
      </c>
      <c r="H140" s="274"/>
      <c r="I140" s="279" t="str">
        <f>IF(C140="","",ROUND('ADMIN REF'!I139/E140,4))</f>
        <v/>
      </c>
      <c r="J140" s="279" t="str">
        <f>IF(OR(D140="",F140=""),"",ROUND('ADMIN REF'!J139/F140,4))</f>
        <v/>
      </c>
      <c r="K140" s="280" t="str">
        <f t="shared" si="24"/>
        <v/>
      </c>
      <c r="L140" s="280" t="str">
        <f t="shared" si="25"/>
        <v/>
      </c>
      <c r="M140" s="274"/>
      <c r="N140" s="281" t="str">
        <f>IF(E140="","",ROUND('ADMIN REF'!L139/E140,2))</f>
        <v/>
      </c>
      <c r="O140" s="281" t="str">
        <f>IF(OR(D140="",F140=""),"",ROUND('ADMIN REF'!M139/F140,1))</f>
        <v/>
      </c>
      <c r="P140" s="282" t="str">
        <f t="shared" si="26"/>
        <v/>
      </c>
      <c r="Q140" s="282" t="str">
        <f t="shared" si="27"/>
        <v/>
      </c>
      <c r="R140" s="282" t="str">
        <f t="shared" si="28"/>
        <v/>
      </c>
      <c r="S140" s="282" t="str">
        <f t="shared" si="29"/>
        <v/>
      </c>
      <c r="T140" s="274"/>
      <c r="U140" s="283">
        <f>IF(E140="",0,(VLOOKUP(C140,RebateTable,2,FALSE)*E140)*'Customer Inputs'!AF$9)</f>
        <v>0</v>
      </c>
      <c r="V140" s="284">
        <f t="shared" si="30"/>
        <v>0</v>
      </c>
      <c r="W140" s="285" t="str">
        <f t="shared" si="31"/>
        <v/>
      </c>
      <c r="X140" s="283">
        <f t="shared" si="32"/>
        <v>0</v>
      </c>
      <c r="Y140" s="286" t="str">
        <f t="shared" si="33"/>
        <v/>
      </c>
      <c r="Z140" s="287">
        <f t="shared" si="34"/>
        <v>0</v>
      </c>
      <c r="AA140" s="286" t="str">
        <f>IF(C140="","",(('ADMIN REF'!D139*G140)-('ADMIN REF'!C139*E140))/('ADMIN REF'!D139*G140))</f>
        <v/>
      </c>
      <c r="AB140" s="274"/>
      <c r="AC140" s="277" t="str">
        <f>IF(OR(C140="",Calculations!U140="PASS"),"",IF(Calculations!AW140="Ineligible","Ineligible",IF(Calculations!AW140="Incomplete","Incomplete",IF(Calculations!U140="Fail Refrigerated","Proposed Linear Feet Do Not Match Existing",IF(Calculations!U140="Fail Wattage","Proposed Wattage Exceeds Existing",IF(Calculations!U140="Fail Quantity","Proposed Quantity Does Not Match Existing",""))))))</f>
        <v/>
      </c>
      <c r="AD140" s="288"/>
      <c r="AE140" s="289"/>
      <c r="AF140" s="289"/>
      <c r="AH140" s="290" t="str">
        <f t="shared" si="35"/>
        <v/>
      </c>
    </row>
    <row r="141" spans="1:34" x14ac:dyDescent="0.25">
      <c r="A141" s="209"/>
      <c r="B141" s="276">
        <v>136</v>
      </c>
      <c r="C141" s="277" t="str">
        <f>IF('Customer Inputs'!C151="","",'Customer Inputs'!$C151)</f>
        <v/>
      </c>
      <c r="D141" s="277" t="str">
        <f>IF('Customer Inputs'!E151="","",'Customer Inputs'!$E151)</f>
        <v/>
      </c>
      <c r="E141" s="278" t="str">
        <f>IF('Customer Inputs'!K151="","",'Customer Inputs'!$K151)</f>
        <v/>
      </c>
      <c r="F141" s="278" t="str">
        <f>IF('Customer Inputs'!L151="","",'Customer Inputs'!$L151)</f>
        <v/>
      </c>
      <c r="G141" s="278" t="str">
        <f>IF('Customer Inputs'!AA151="","",'Customer Inputs'!$AA151)</f>
        <v/>
      </c>
      <c r="H141" s="274"/>
      <c r="I141" s="279" t="str">
        <f>IF(C141="","",ROUND('ADMIN REF'!I140/E141,4))</f>
        <v/>
      </c>
      <c r="J141" s="279" t="str">
        <f>IF(OR(D141="",F141=""),"",ROUND('ADMIN REF'!J140/F141,4))</f>
        <v/>
      </c>
      <c r="K141" s="280" t="str">
        <f t="shared" si="24"/>
        <v/>
      </c>
      <c r="L141" s="280" t="str">
        <f t="shared" si="25"/>
        <v/>
      </c>
      <c r="M141" s="274"/>
      <c r="N141" s="281" t="str">
        <f>IF(E141="","",ROUND('ADMIN REF'!L140/E141,2))</f>
        <v/>
      </c>
      <c r="O141" s="281" t="str">
        <f>IF(OR(D141="",F141=""),"",ROUND('ADMIN REF'!M140/F141,1))</f>
        <v/>
      </c>
      <c r="P141" s="282" t="str">
        <f t="shared" si="26"/>
        <v/>
      </c>
      <c r="Q141" s="282" t="str">
        <f t="shared" si="27"/>
        <v/>
      </c>
      <c r="R141" s="282" t="str">
        <f t="shared" si="28"/>
        <v/>
      </c>
      <c r="S141" s="282" t="str">
        <f t="shared" si="29"/>
        <v/>
      </c>
      <c r="T141" s="274"/>
      <c r="U141" s="283">
        <f>IF(E141="",0,(VLOOKUP(C141,RebateTable,2,FALSE)*E141)*'Customer Inputs'!AF$9)</f>
        <v>0</v>
      </c>
      <c r="V141" s="284">
        <f t="shared" si="30"/>
        <v>0</v>
      </c>
      <c r="W141" s="285" t="str">
        <f t="shared" si="31"/>
        <v/>
      </c>
      <c r="X141" s="283">
        <f t="shared" si="32"/>
        <v>0</v>
      </c>
      <c r="Y141" s="286" t="str">
        <f t="shared" si="33"/>
        <v/>
      </c>
      <c r="Z141" s="287">
        <f t="shared" si="34"/>
        <v>0</v>
      </c>
      <c r="AA141" s="286" t="str">
        <f>IF(C141="","",(('ADMIN REF'!D140*G141)-('ADMIN REF'!C140*E141))/('ADMIN REF'!D140*G141))</f>
        <v/>
      </c>
      <c r="AB141" s="274"/>
      <c r="AC141" s="277" t="str">
        <f>IF(OR(C141="",Calculations!U141="PASS"),"",IF(Calculations!AW141="Ineligible","Ineligible",IF(Calculations!AW141="Incomplete","Incomplete",IF(Calculations!U141="Fail Refrigerated","Proposed Linear Feet Do Not Match Existing",IF(Calculations!U141="Fail Wattage","Proposed Wattage Exceeds Existing",IF(Calculations!U141="Fail Quantity","Proposed Quantity Does Not Match Existing",""))))))</f>
        <v/>
      </c>
      <c r="AD141" s="288"/>
      <c r="AE141" s="289"/>
      <c r="AF141" s="289"/>
      <c r="AH141" s="290" t="str">
        <f t="shared" si="35"/>
        <v/>
      </c>
    </row>
    <row r="142" spans="1:34" x14ac:dyDescent="0.25">
      <c r="A142" s="209"/>
      <c r="B142" s="276">
        <v>137</v>
      </c>
      <c r="C142" s="277" t="str">
        <f>IF('Customer Inputs'!C152="","",'Customer Inputs'!$C152)</f>
        <v/>
      </c>
      <c r="D142" s="277" t="str">
        <f>IF('Customer Inputs'!E152="","",'Customer Inputs'!$E152)</f>
        <v/>
      </c>
      <c r="E142" s="278" t="str">
        <f>IF('Customer Inputs'!K152="","",'Customer Inputs'!$K152)</f>
        <v/>
      </c>
      <c r="F142" s="278" t="str">
        <f>IF('Customer Inputs'!L152="","",'Customer Inputs'!$L152)</f>
        <v/>
      </c>
      <c r="G142" s="278" t="str">
        <f>IF('Customer Inputs'!AA152="","",'Customer Inputs'!$AA152)</f>
        <v/>
      </c>
      <c r="H142" s="274"/>
      <c r="I142" s="279" t="str">
        <f>IF(C142="","",ROUND('ADMIN REF'!I141/E142,4))</f>
        <v/>
      </c>
      <c r="J142" s="279" t="str">
        <f>IF(OR(D142="",F142=""),"",ROUND('ADMIN REF'!J141/F142,4))</f>
        <v/>
      </c>
      <c r="K142" s="280" t="str">
        <f t="shared" si="24"/>
        <v/>
      </c>
      <c r="L142" s="280" t="str">
        <f t="shared" si="25"/>
        <v/>
      </c>
      <c r="M142" s="274"/>
      <c r="N142" s="281" t="str">
        <f>IF(E142="","",ROUND('ADMIN REF'!L141/E142,2))</f>
        <v/>
      </c>
      <c r="O142" s="281" t="str">
        <f>IF(OR(D142="",F142=""),"",ROUND('ADMIN REF'!M141/F142,1))</f>
        <v/>
      </c>
      <c r="P142" s="282" t="str">
        <f t="shared" si="26"/>
        <v/>
      </c>
      <c r="Q142" s="282" t="str">
        <f t="shared" si="27"/>
        <v/>
      </c>
      <c r="R142" s="282" t="str">
        <f t="shared" si="28"/>
        <v/>
      </c>
      <c r="S142" s="282" t="str">
        <f t="shared" si="29"/>
        <v/>
      </c>
      <c r="T142" s="274"/>
      <c r="U142" s="283">
        <f>IF(E142="",0,(VLOOKUP(C142,RebateTable,2,FALSE)*E142)*'Customer Inputs'!AF$9)</f>
        <v>0</v>
      </c>
      <c r="V142" s="284">
        <f t="shared" si="30"/>
        <v>0</v>
      </c>
      <c r="W142" s="285" t="str">
        <f t="shared" si="31"/>
        <v/>
      </c>
      <c r="X142" s="283">
        <f t="shared" si="32"/>
        <v>0</v>
      </c>
      <c r="Y142" s="286" t="str">
        <f t="shared" si="33"/>
        <v/>
      </c>
      <c r="Z142" s="287">
        <f t="shared" si="34"/>
        <v>0</v>
      </c>
      <c r="AA142" s="286" t="str">
        <f>IF(C142="","",(('ADMIN REF'!D141*G142)-('ADMIN REF'!C141*E142))/('ADMIN REF'!D141*G142))</f>
        <v/>
      </c>
      <c r="AB142" s="274"/>
      <c r="AC142" s="277" t="str">
        <f>IF(OR(C142="",Calculations!U142="PASS"),"",IF(Calculations!AW142="Ineligible","Ineligible",IF(Calculations!AW142="Incomplete","Incomplete",IF(Calculations!U142="Fail Refrigerated","Proposed Linear Feet Do Not Match Existing",IF(Calculations!U142="Fail Wattage","Proposed Wattage Exceeds Existing",IF(Calculations!U142="Fail Quantity","Proposed Quantity Does Not Match Existing",""))))))</f>
        <v/>
      </c>
      <c r="AD142" s="288"/>
      <c r="AE142" s="289"/>
      <c r="AF142" s="289"/>
      <c r="AH142" s="290" t="str">
        <f t="shared" si="35"/>
        <v/>
      </c>
    </row>
    <row r="143" spans="1:34" x14ac:dyDescent="0.25">
      <c r="A143" s="209"/>
      <c r="B143" s="276">
        <v>138</v>
      </c>
      <c r="C143" s="277" t="str">
        <f>IF('Customer Inputs'!C153="","",'Customer Inputs'!$C153)</f>
        <v/>
      </c>
      <c r="D143" s="277" t="str">
        <f>IF('Customer Inputs'!E153="","",'Customer Inputs'!$E153)</f>
        <v/>
      </c>
      <c r="E143" s="278" t="str">
        <f>IF('Customer Inputs'!K153="","",'Customer Inputs'!$K153)</f>
        <v/>
      </c>
      <c r="F143" s="278" t="str">
        <f>IF('Customer Inputs'!L153="","",'Customer Inputs'!$L153)</f>
        <v/>
      </c>
      <c r="G143" s="278" t="str">
        <f>IF('Customer Inputs'!AA153="","",'Customer Inputs'!$AA153)</f>
        <v/>
      </c>
      <c r="H143" s="274"/>
      <c r="I143" s="279" t="str">
        <f>IF(C143="","",ROUND('ADMIN REF'!I142/E143,4))</f>
        <v/>
      </c>
      <c r="J143" s="279" t="str">
        <f>IF(OR(D143="",F143=""),"",ROUND('ADMIN REF'!J142/F143,4))</f>
        <v/>
      </c>
      <c r="K143" s="280" t="str">
        <f t="shared" si="24"/>
        <v/>
      </c>
      <c r="L143" s="280" t="str">
        <f t="shared" si="25"/>
        <v/>
      </c>
      <c r="M143" s="274"/>
      <c r="N143" s="281" t="str">
        <f>IF(E143="","",ROUND('ADMIN REF'!L142/E143,2))</f>
        <v/>
      </c>
      <c r="O143" s="281" t="str">
        <f>IF(OR(D143="",F143=""),"",ROUND('ADMIN REF'!M142/F143,1))</f>
        <v/>
      </c>
      <c r="P143" s="282" t="str">
        <f t="shared" si="26"/>
        <v/>
      </c>
      <c r="Q143" s="282" t="str">
        <f t="shared" si="27"/>
        <v/>
      </c>
      <c r="R143" s="282" t="str">
        <f t="shared" si="28"/>
        <v/>
      </c>
      <c r="S143" s="282" t="str">
        <f t="shared" si="29"/>
        <v/>
      </c>
      <c r="T143" s="274"/>
      <c r="U143" s="283">
        <f>IF(E143="",0,(VLOOKUP(C143,RebateTable,2,FALSE)*E143)*'Customer Inputs'!AF$9)</f>
        <v>0</v>
      </c>
      <c r="V143" s="284">
        <f t="shared" si="30"/>
        <v>0</v>
      </c>
      <c r="W143" s="285" t="str">
        <f t="shared" si="31"/>
        <v/>
      </c>
      <c r="X143" s="283">
        <f t="shared" si="32"/>
        <v>0</v>
      </c>
      <c r="Y143" s="286" t="str">
        <f t="shared" si="33"/>
        <v/>
      </c>
      <c r="Z143" s="287">
        <f t="shared" si="34"/>
        <v>0</v>
      </c>
      <c r="AA143" s="286" t="str">
        <f>IF(C143="","",(('ADMIN REF'!D142*G143)-('ADMIN REF'!C142*E143))/('ADMIN REF'!D142*G143))</f>
        <v/>
      </c>
      <c r="AB143" s="274"/>
      <c r="AC143" s="277" t="str">
        <f>IF(OR(C143="",Calculations!U143="PASS"),"",IF(Calculations!AW143="Ineligible","Ineligible",IF(Calculations!AW143="Incomplete","Incomplete",IF(Calculations!U143="Fail Refrigerated","Proposed Linear Feet Do Not Match Existing",IF(Calculations!U143="Fail Wattage","Proposed Wattage Exceeds Existing",IF(Calculations!U143="Fail Quantity","Proposed Quantity Does Not Match Existing",""))))))</f>
        <v/>
      </c>
      <c r="AD143" s="288"/>
      <c r="AE143" s="289"/>
      <c r="AF143" s="289"/>
      <c r="AH143" s="290" t="str">
        <f t="shared" si="35"/>
        <v/>
      </c>
    </row>
    <row r="144" spans="1:34" x14ac:dyDescent="0.25">
      <c r="A144" s="209"/>
      <c r="B144" s="276">
        <v>139</v>
      </c>
      <c r="C144" s="277" t="str">
        <f>IF('Customer Inputs'!C154="","",'Customer Inputs'!$C154)</f>
        <v/>
      </c>
      <c r="D144" s="277" t="str">
        <f>IF('Customer Inputs'!E154="","",'Customer Inputs'!$E154)</f>
        <v/>
      </c>
      <c r="E144" s="278" t="str">
        <f>IF('Customer Inputs'!K154="","",'Customer Inputs'!$K154)</f>
        <v/>
      </c>
      <c r="F144" s="278" t="str">
        <f>IF('Customer Inputs'!L154="","",'Customer Inputs'!$L154)</f>
        <v/>
      </c>
      <c r="G144" s="278" t="str">
        <f>IF('Customer Inputs'!AA154="","",'Customer Inputs'!$AA154)</f>
        <v/>
      </c>
      <c r="H144" s="274"/>
      <c r="I144" s="279" t="str">
        <f>IF(C144="","",ROUND('ADMIN REF'!I143/E144,4))</f>
        <v/>
      </c>
      <c r="J144" s="279" t="str">
        <f>IF(OR(D144="",F144=""),"",ROUND('ADMIN REF'!J143/F144,4))</f>
        <v/>
      </c>
      <c r="K144" s="280" t="str">
        <f t="shared" si="24"/>
        <v/>
      </c>
      <c r="L144" s="280" t="str">
        <f t="shared" si="25"/>
        <v/>
      </c>
      <c r="M144" s="274"/>
      <c r="N144" s="281" t="str">
        <f>IF(E144="","",ROUND('ADMIN REF'!L143/E144,2))</f>
        <v/>
      </c>
      <c r="O144" s="281" t="str">
        <f>IF(OR(D144="",F144=""),"",ROUND('ADMIN REF'!M143/F144,1))</f>
        <v/>
      </c>
      <c r="P144" s="282" t="str">
        <f t="shared" si="26"/>
        <v/>
      </c>
      <c r="Q144" s="282" t="str">
        <f t="shared" si="27"/>
        <v/>
      </c>
      <c r="R144" s="282" t="str">
        <f t="shared" si="28"/>
        <v/>
      </c>
      <c r="S144" s="282" t="str">
        <f t="shared" si="29"/>
        <v/>
      </c>
      <c r="T144" s="274"/>
      <c r="U144" s="283">
        <f>IF(E144="",0,(VLOOKUP(C144,RebateTable,2,FALSE)*E144)*'Customer Inputs'!AF$9)</f>
        <v>0</v>
      </c>
      <c r="V144" s="284">
        <f t="shared" si="30"/>
        <v>0</v>
      </c>
      <c r="W144" s="285" t="str">
        <f t="shared" si="31"/>
        <v/>
      </c>
      <c r="X144" s="283">
        <f t="shared" si="32"/>
        <v>0</v>
      </c>
      <c r="Y144" s="286" t="str">
        <f t="shared" si="33"/>
        <v/>
      </c>
      <c r="Z144" s="287">
        <f t="shared" si="34"/>
        <v>0</v>
      </c>
      <c r="AA144" s="286" t="str">
        <f>IF(C144="","",(('ADMIN REF'!D143*G144)-('ADMIN REF'!C143*E144))/('ADMIN REF'!D143*G144))</f>
        <v/>
      </c>
      <c r="AB144" s="274"/>
      <c r="AC144" s="277" t="str">
        <f>IF(OR(C144="",Calculations!U144="PASS"),"",IF(Calculations!AW144="Ineligible","Ineligible",IF(Calculations!AW144="Incomplete","Incomplete",IF(Calculations!U144="Fail Refrigerated","Proposed Linear Feet Do Not Match Existing",IF(Calculations!U144="Fail Wattage","Proposed Wattage Exceeds Existing",IF(Calculations!U144="Fail Quantity","Proposed Quantity Does Not Match Existing",""))))))</f>
        <v/>
      </c>
      <c r="AD144" s="288"/>
      <c r="AE144" s="289"/>
      <c r="AF144" s="289"/>
      <c r="AH144" s="290" t="str">
        <f t="shared" si="35"/>
        <v/>
      </c>
    </row>
    <row r="145" spans="1:34" x14ac:dyDescent="0.25">
      <c r="A145" s="209"/>
      <c r="B145" s="276">
        <v>140</v>
      </c>
      <c r="C145" s="277" t="str">
        <f>IF('Customer Inputs'!C155="","",'Customer Inputs'!$C155)</f>
        <v/>
      </c>
      <c r="D145" s="277" t="str">
        <f>IF('Customer Inputs'!E155="","",'Customer Inputs'!$E155)</f>
        <v/>
      </c>
      <c r="E145" s="278" t="str">
        <f>IF('Customer Inputs'!K155="","",'Customer Inputs'!$K155)</f>
        <v/>
      </c>
      <c r="F145" s="278" t="str">
        <f>IF('Customer Inputs'!L155="","",'Customer Inputs'!$L155)</f>
        <v/>
      </c>
      <c r="G145" s="278" t="str">
        <f>IF('Customer Inputs'!AA155="","",'Customer Inputs'!$AA155)</f>
        <v/>
      </c>
      <c r="H145" s="274"/>
      <c r="I145" s="279" t="str">
        <f>IF(C145="","",ROUND('ADMIN REF'!I144/E145,4))</f>
        <v/>
      </c>
      <c r="J145" s="279" t="str">
        <f>IF(OR(D145="",F145=""),"",ROUND('ADMIN REF'!J144/F145,4))</f>
        <v/>
      </c>
      <c r="K145" s="280" t="str">
        <f t="shared" si="24"/>
        <v/>
      </c>
      <c r="L145" s="280" t="str">
        <f t="shared" si="25"/>
        <v/>
      </c>
      <c r="M145" s="274"/>
      <c r="N145" s="281" t="str">
        <f>IF(E145="","",ROUND('ADMIN REF'!L144/E145,2))</f>
        <v/>
      </c>
      <c r="O145" s="281" t="str">
        <f>IF(OR(D145="",F145=""),"",ROUND('ADMIN REF'!M144/F145,1))</f>
        <v/>
      </c>
      <c r="P145" s="282" t="str">
        <f t="shared" si="26"/>
        <v/>
      </c>
      <c r="Q145" s="282" t="str">
        <f t="shared" si="27"/>
        <v/>
      </c>
      <c r="R145" s="282" t="str">
        <f t="shared" si="28"/>
        <v/>
      </c>
      <c r="S145" s="282" t="str">
        <f t="shared" si="29"/>
        <v/>
      </c>
      <c r="T145" s="274"/>
      <c r="U145" s="283">
        <f>IF(E145="",0,(VLOOKUP(C145,RebateTable,2,FALSE)*E145)*'Customer Inputs'!AF$9)</f>
        <v>0</v>
      </c>
      <c r="V145" s="284">
        <f t="shared" si="30"/>
        <v>0</v>
      </c>
      <c r="W145" s="285" t="str">
        <f t="shared" si="31"/>
        <v/>
      </c>
      <c r="X145" s="283">
        <f t="shared" si="32"/>
        <v>0</v>
      </c>
      <c r="Y145" s="286" t="str">
        <f t="shared" si="33"/>
        <v/>
      </c>
      <c r="Z145" s="287">
        <f t="shared" si="34"/>
        <v>0</v>
      </c>
      <c r="AA145" s="286" t="str">
        <f>IF(C145="","",(('ADMIN REF'!D144*G145)-('ADMIN REF'!C144*E145))/('ADMIN REF'!D144*G145))</f>
        <v/>
      </c>
      <c r="AB145" s="274"/>
      <c r="AC145" s="277" t="str">
        <f>IF(OR(C145="",Calculations!U145="PASS"),"",IF(Calculations!AW145="Ineligible","Ineligible",IF(Calculations!AW145="Incomplete","Incomplete",IF(Calculations!U145="Fail Refrigerated","Proposed Linear Feet Do Not Match Existing",IF(Calculations!U145="Fail Wattage","Proposed Wattage Exceeds Existing",IF(Calculations!U145="Fail Quantity","Proposed Quantity Does Not Match Existing",""))))))</f>
        <v/>
      </c>
      <c r="AD145" s="288"/>
      <c r="AE145" s="289"/>
      <c r="AF145" s="289"/>
      <c r="AH145" s="290" t="str">
        <f t="shared" si="35"/>
        <v/>
      </c>
    </row>
    <row r="146" spans="1:34" x14ac:dyDescent="0.25">
      <c r="A146" s="209"/>
      <c r="B146" s="276">
        <v>141</v>
      </c>
      <c r="C146" s="277" t="str">
        <f>IF('Customer Inputs'!C156="","",'Customer Inputs'!$C156)</f>
        <v/>
      </c>
      <c r="D146" s="277" t="str">
        <f>IF('Customer Inputs'!E156="","",'Customer Inputs'!$E156)</f>
        <v/>
      </c>
      <c r="E146" s="278" t="str">
        <f>IF('Customer Inputs'!K156="","",'Customer Inputs'!$K156)</f>
        <v/>
      </c>
      <c r="F146" s="278" t="str">
        <f>IF('Customer Inputs'!L156="","",'Customer Inputs'!$L156)</f>
        <v/>
      </c>
      <c r="G146" s="278" t="str">
        <f>IF('Customer Inputs'!AA156="","",'Customer Inputs'!$AA156)</f>
        <v/>
      </c>
      <c r="H146" s="274"/>
      <c r="I146" s="279" t="str">
        <f>IF(C146="","",ROUND('ADMIN REF'!I145/E146,4))</f>
        <v/>
      </c>
      <c r="J146" s="279" t="str">
        <f>IF(OR(D146="",F146=""),"",ROUND('ADMIN REF'!J145/F146,4))</f>
        <v/>
      </c>
      <c r="K146" s="280" t="str">
        <f t="shared" si="24"/>
        <v/>
      </c>
      <c r="L146" s="280" t="str">
        <f t="shared" si="25"/>
        <v/>
      </c>
      <c r="M146" s="274"/>
      <c r="N146" s="281" t="str">
        <f>IF(E146="","",ROUND('ADMIN REF'!L145/E146,2))</f>
        <v/>
      </c>
      <c r="O146" s="281" t="str">
        <f>IF(OR(D146="",F146=""),"",ROUND('ADMIN REF'!M145/F146,1))</f>
        <v/>
      </c>
      <c r="P146" s="282" t="str">
        <f t="shared" si="26"/>
        <v/>
      </c>
      <c r="Q146" s="282" t="str">
        <f t="shared" si="27"/>
        <v/>
      </c>
      <c r="R146" s="282" t="str">
        <f t="shared" si="28"/>
        <v/>
      </c>
      <c r="S146" s="282" t="str">
        <f t="shared" si="29"/>
        <v/>
      </c>
      <c r="T146" s="274"/>
      <c r="U146" s="283">
        <f>IF(E146="",0,(VLOOKUP(C146,RebateTable,2,FALSE)*E146)*'Customer Inputs'!AF$9)</f>
        <v>0</v>
      </c>
      <c r="V146" s="284">
        <f t="shared" si="30"/>
        <v>0</v>
      </c>
      <c r="W146" s="285" t="str">
        <f t="shared" si="31"/>
        <v/>
      </c>
      <c r="X146" s="283">
        <f t="shared" si="32"/>
        <v>0</v>
      </c>
      <c r="Y146" s="286" t="str">
        <f t="shared" si="33"/>
        <v/>
      </c>
      <c r="Z146" s="287">
        <f t="shared" si="34"/>
        <v>0</v>
      </c>
      <c r="AA146" s="286" t="str">
        <f>IF(C146="","",(('ADMIN REF'!D145*G146)-('ADMIN REF'!C145*E146))/('ADMIN REF'!D145*G146))</f>
        <v/>
      </c>
      <c r="AB146" s="274"/>
      <c r="AC146" s="277" t="str">
        <f>IF(OR(C146="",Calculations!U146="PASS"),"",IF(Calculations!AW146="Ineligible","Ineligible",IF(Calculations!AW146="Incomplete","Incomplete",IF(Calculations!U146="Fail Refrigerated","Proposed Linear Feet Do Not Match Existing",IF(Calculations!U146="Fail Wattage","Proposed Wattage Exceeds Existing",IF(Calculations!U146="Fail Quantity","Proposed Quantity Does Not Match Existing",""))))))</f>
        <v/>
      </c>
      <c r="AD146" s="288"/>
      <c r="AE146" s="289"/>
      <c r="AF146" s="289"/>
      <c r="AH146" s="290" t="str">
        <f t="shared" si="35"/>
        <v/>
      </c>
    </row>
    <row r="147" spans="1:34" x14ac:dyDescent="0.25">
      <c r="A147" s="209"/>
      <c r="B147" s="276">
        <v>142</v>
      </c>
      <c r="C147" s="277" t="str">
        <f>IF('Customer Inputs'!C157="","",'Customer Inputs'!$C157)</f>
        <v/>
      </c>
      <c r="D147" s="277" t="str">
        <f>IF('Customer Inputs'!E157="","",'Customer Inputs'!$E157)</f>
        <v/>
      </c>
      <c r="E147" s="278" t="str">
        <f>IF('Customer Inputs'!K157="","",'Customer Inputs'!$K157)</f>
        <v/>
      </c>
      <c r="F147" s="278" t="str">
        <f>IF('Customer Inputs'!L157="","",'Customer Inputs'!$L157)</f>
        <v/>
      </c>
      <c r="G147" s="278" t="str">
        <f>IF('Customer Inputs'!AA157="","",'Customer Inputs'!$AA157)</f>
        <v/>
      </c>
      <c r="H147" s="274"/>
      <c r="I147" s="279" t="str">
        <f>IF(C147="","",ROUND('ADMIN REF'!I146/E147,4))</f>
        <v/>
      </c>
      <c r="J147" s="279" t="str">
        <f>IF(OR(D147="",F147=""),"",ROUND('ADMIN REF'!J146/F147,4))</f>
        <v/>
      </c>
      <c r="K147" s="280" t="str">
        <f t="shared" si="24"/>
        <v/>
      </c>
      <c r="L147" s="280" t="str">
        <f t="shared" si="25"/>
        <v/>
      </c>
      <c r="M147" s="274"/>
      <c r="N147" s="281" t="str">
        <f>IF(E147="","",ROUND('ADMIN REF'!L146/E147,2))</f>
        <v/>
      </c>
      <c r="O147" s="281" t="str">
        <f>IF(OR(D147="",F147=""),"",ROUND('ADMIN REF'!M146/F147,1))</f>
        <v/>
      </c>
      <c r="P147" s="282" t="str">
        <f t="shared" si="26"/>
        <v/>
      </c>
      <c r="Q147" s="282" t="str">
        <f t="shared" si="27"/>
        <v/>
      </c>
      <c r="R147" s="282" t="str">
        <f t="shared" si="28"/>
        <v/>
      </c>
      <c r="S147" s="282" t="str">
        <f t="shared" si="29"/>
        <v/>
      </c>
      <c r="T147" s="274"/>
      <c r="U147" s="283">
        <f>IF(E147="",0,(VLOOKUP(C147,RebateTable,2,FALSE)*E147)*'Customer Inputs'!AF$9)</f>
        <v>0</v>
      </c>
      <c r="V147" s="284">
        <f t="shared" si="30"/>
        <v>0</v>
      </c>
      <c r="W147" s="285" t="str">
        <f t="shared" si="31"/>
        <v/>
      </c>
      <c r="X147" s="283">
        <f t="shared" si="32"/>
        <v>0</v>
      </c>
      <c r="Y147" s="286" t="str">
        <f t="shared" si="33"/>
        <v/>
      </c>
      <c r="Z147" s="287">
        <f t="shared" si="34"/>
        <v>0</v>
      </c>
      <c r="AA147" s="286" t="str">
        <f>IF(C147="","",(('ADMIN REF'!D146*G147)-('ADMIN REF'!C146*E147))/('ADMIN REF'!D146*G147))</f>
        <v/>
      </c>
      <c r="AB147" s="274"/>
      <c r="AC147" s="277" t="str">
        <f>IF(OR(C147="",Calculations!U147="PASS"),"",IF(Calculations!AW147="Ineligible","Ineligible",IF(Calculations!AW147="Incomplete","Incomplete",IF(Calculations!U147="Fail Refrigerated","Proposed Linear Feet Do Not Match Existing",IF(Calculations!U147="Fail Wattage","Proposed Wattage Exceeds Existing",IF(Calculations!U147="Fail Quantity","Proposed Quantity Does Not Match Existing",""))))))</f>
        <v/>
      </c>
      <c r="AD147" s="288"/>
      <c r="AE147" s="289"/>
      <c r="AF147" s="289"/>
      <c r="AH147" s="290" t="str">
        <f t="shared" si="35"/>
        <v/>
      </c>
    </row>
    <row r="148" spans="1:34" x14ac:dyDescent="0.25">
      <c r="A148" s="209"/>
      <c r="B148" s="276">
        <v>143</v>
      </c>
      <c r="C148" s="277" t="str">
        <f>IF('Customer Inputs'!C158="","",'Customer Inputs'!$C158)</f>
        <v/>
      </c>
      <c r="D148" s="277" t="str">
        <f>IF('Customer Inputs'!E158="","",'Customer Inputs'!$E158)</f>
        <v/>
      </c>
      <c r="E148" s="278" t="str">
        <f>IF('Customer Inputs'!K158="","",'Customer Inputs'!$K158)</f>
        <v/>
      </c>
      <c r="F148" s="278" t="str">
        <f>IF('Customer Inputs'!L158="","",'Customer Inputs'!$L158)</f>
        <v/>
      </c>
      <c r="G148" s="278" t="str">
        <f>IF('Customer Inputs'!AA158="","",'Customer Inputs'!$AA158)</f>
        <v/>
      </c>
      <c r="H148" s="274"/>
      <c r="I148" s="279" t="str">
        <f>IF(C148="","",ROUND('ADMIN REF'!I147/E148,4))</f>
        <v/>
      </c>
      <c r="J148" s="279" t="str">
        <f>IF(OR(D148="",F148=""),"",ROUND('ADMIN REF'!J147/F148,4))</f>
        <v/>
      </c>
      <c r="K148" s="280" t="str">
        <f t="shared" si="24"/>
        <v/>
      </c>
      <c r="L148" s="280" t="str">
        <f t="shared" si="25"/>
        <v/>
      </c>
      <c r="M148" s="274"/>
      <c r="N148" s="281" t="str">
        <f>IF(E148="","",ROUND('ADMIN REF'!L147/E148,2))</f>
        <v/>
      </c>
      <c r="O148" s="281" t="str">
        <f>IF(OR(D148="",F148=""),"",ROUND('ADMIN REF'!M147/F148,1))</f>
        <v/>
      </c>
      <c r="P148" s="282" t="str">
        <f t="shared" si="26"/>
        <v/>
      </c>
      <c r="Q148" s="282" t="str">
        <f t="shared" si="27"/>
        <v/>
      </c>
      <c r="R148" s="282" t="str">
        <f t="shared" si="28"/>
        <v/>
      </c>
      <c r="S148" s="282" t="str">
        <f t="shared" si="29"/>
        <v/>
      </c>
      <c r="T148" s="274"/>
      <c r="U148" s="283">
        <f>IF(E148="",0,(VLOOKUP(C148,RebateTable,2,FALSE)*E148)*'Customer Inputs'!AF$9)</f>
        <v>0</v>
      </c>
      <c r="V148" s="284">
        <f t="shared" si="30"/>
        <v>0</v>
      </c>
      <c r="W148" s="285" t="str">
        <f t="shared" si="31"/>
        <v/>
      </c>
      <c r="X148" s="283">
        <f t="shared" si="32"/>
        <v>0</v>
      </c>
      <c r="Y148" s="286" t="str">
        <f t="shared" si="33"/>
        <v/>
      </c>
      <c r="Z148" s="287">
        <f t="shared" si="34"/>
        <v>0</v>
      </c>
      <c r="AA148" s="286" t="str">
        <f>IF(C148="","",(('ADMIN REF'!D147*G148)-('ADMIN REF'!C147*E148))/('ADMIN REF'!D147*G148))</f>
        <v/>
      </c>
      <c r="AB148" s="274"/>
      <c r="AC148" s="277" t="str">
        <f>IF(OR(C148="",Calculations!U148="PASS"),"",IF(Calculations!AW148="Ineligible","Ineligible",IF(Calculations!AW148="Incomplete","Incomplete",IF(Calculations!U148="Fail Refrigerated","Proposed Linear Feet Do Not Match Existing",IF(Calculations!U148="Fail Wattage","Proposed Wattage Exceeds Existing",IF(Calculations!U148="Fail Quantity","Proposed Quantity Does Not Match Existing",""))))))</f>
        <v/>
      </c>
      <c r="AD148" s="288"/>
      <c r="AE148" s="289"/>
      <c r="AF148" s="289"/>
      <c r="AH148" s="290" t="str">
        <f t="shared" si="35"/>
        <v/>
      </c>
    </row>
    <row r="149" spans="1:34" x14ac:dyDescent="0.25">
      <c r="A149" s="209"/>
      <c r="B149" s="276">
        <v>144</v>
      </c>
      <c r="C149" s="277" t="str">
        <f>IF('Customer Inputs'!C159="","",'Customer Inputs'!$C159)</f>
        <v/>
      </c>
      <c r="D149" s="277" t="str">
        <f>IF('Customer Inputs'!E159="","",'Customer Inputs'!$E159)</f>
        <v/>
      </c>
      <c r="E149" s="278" t="str">
        <f>IF('Customer Inputs'!K159="","",'Customer Inputs'!$K159)</f>
        <v/>
      </c>
      <c r="F149" s="278" t="str">
        <f>IF('Customer Inputs'!L159="","",'Customer Inputs'!$L159)</f>
        <v/>
      </c>
      <c r="G149" s="278" t="str">
        <f>IF('Customer Inputs'!AA159="","",'Customer Inputs'!$AA159)</f>
        <v/>
      </c>
      <c r="H149" s="274"/>
      <c r="I149" s="279" t="str">
        <f>IF(C149="","",ROUND('ADMIN REF'!I148/E149,4))</f>
        <v/>
      </c>
      <c r="J149" s="279" t="str">
        <f>IF(OR(D149="",F149=""),"",ROUND('ADMIN REF'!J148/F149,4))</f>
        <v/>
      </c>
      <c r="K149" s="280" t="str">
        <f t="shared" si="24"/>
        <v/>
      </c>
      <c r="L149" s="280" t="str">
        <f t="shared" si="25"/>
        <v/>
      </c>
      <c r="M149" s="274"/>
      <c r="N149" s="281" t="str">
        <f>IF(E149="","",ROUND('ADMIN REF'!L148/E149,2))</f>
        <v/>
      </c>
      <c r="O149" s="281" t="str">
        <f>IF(OR(D149="",F149=""),"",ROUND('ADMIN REF'!M148/F149,1))</f>
        <v/>
      </c>
      <c r="P149" s="282" t="str">
        <f t="shared" si="26"/>
        <v/>
      </c>
      <c r="Q149" s="282" t="str">
        <f t="shared" si="27"/>
        <v/>
      </c>
      <c r="R149" s="282" t="str">
        <f t="shared" si="28"/>
        <v/>
      </c>
      <c r="S149" s="282" t="str">
        <f t="shared" si="29"/>
        <v/>
      </c>
      <c r="T149" s="274"/>
      <c r="U149" s="283">
        <f>IF(E149="",0,(VLOOKUP(C149,RebateTable,2,FALSE)*E149)*'Customer Inputs'!AF$9)</f>
        <v>0</v>
      </c>
      <c r="V149" s="284">
        <f t="shared" si="30"/>
        <v>0</v>
      </c>
      <c r="W149" s="285" t="str">
        <f t="shared" si="31"/>
        <v/>
      </c>
      <c r="X149" s="283">
        <f t="shared" si="32"/>
        <v>0</v>
      </c>
      <c r="Y149" s="286" t="str">
        <f t="shared" si="33"/>
        <v/>
      </c>
      <c r="Z149" s="287">
        <f t="shared" si="34"/>
        <v>0</v>
      </c>
      <c r="AA149" s="286" t="str">
        <f>IF(C149="","",(('ADMIN REF'!D148*G149)-('ADMIN REF'!C148*E149))/('ADMIN REF'!D148*G149))</f>
        <v/>
      </c>
      <c r="AB149" s="274"/>
      <c r="AC149" s="277" t="str">
        <f>IF(OR(C149="",Calculations!U149="PASS"),"",IF(Calculations!AW149="Ineligible","Ineligible",IF(Calculations!AW149="Incomplete","Incomplete",IF(Calculations!U149="Fail Refrigerated","Proposed Linear Feet Do Not Match Existing",IF(Calculations!U149="Fail Wattage","Proposed Wattage Exceeds Existing",IF(Calculations!U149="Fail Quantity","Proposed Quantity Does Not Match Existing",""))))))</f>
        <v/>
      </c>
      <c r="AD149" s="288"/>
      <c r="AE149" s="289"/>
      <c r="AF149" s="289"/>
      <c r="AH149" s="290" t="str">
        <f t="shared" si="35"/>
        <v/>
      </c>
    </row>
    <row r="150" spans="1:34" x14ac:dyDescent="0.25">
      <c r="A150" s="209"/>
      <c r="B150" s="276">
        <v>145</v>
      </c>
      <c r="C150" s="277" t="str">
        <f>IF('Customer Inputs'!C160="","",'Customer Inputs'!$C160)</f>
        <v/>
      </c>
      <c r="D150" s="277" t="str">
        <f>IF('Customer Inputs'!E160="","",'Customer Inputs'!$E160)</f>
        <v/>
      </c>
      <c r="E150" s="278" t="str">
        <f>IF('Customer Inputs'!K160="","",'Customer Inputs'!$K160)</f>
        <v/>
      </c>
      <c r="F150" s="278" t="str">
        <f>IF('Customer Inputs'!L160="","",'Customer Inputs'!$L160)</f>
        <v/>
      </c>
      <c r="G150" s="278" t="str">
        <f>IF('Customer Inputs'!AA160="","",'Customer Inputs'!$AA160)</f>
        <v/>
      </c>
      <c r="H150" s="274"/>
      <c r="I150" s="279" t="str">
        <f>IF(C150="","",ROUND('ADMIN REF'!I149/E150,4))</f>
        <v/>
      </c>
      <c r="J150" s="279" t="str">
        <f>IF(OR(D150="",F150=""),"",ROUND('ADMIN REF'!J149/F150,4))</f>
        <v/>
      </c>
      <c r="K150" s="280" t="str">
        <f t="shared" si="24"/>
        <v/>
      </c>
      <c r="L150" s="280" t="str">
        <f t="shared" si="25"/>
        <v/>
      </c>
      <c r="M150" s="274"/>
      <c r="N150" s="281" t="str">
        <f>IF(E150="","",ROUND('ADMIN REF'!L149/E150,2))</f>
        <v/>
      </c>
      <c r="O150" s="281" t="str">
        <f>IF(OR(D150="",F150=""),"",ROUND('ADMIN REF'!M149/F150,1))</f>
        <v/>
      </c>
      <c r="P150" s="282" t="str">
        <f t="shared" si="26"/>
        <v/>
      </c>
      <c r="Q150" s="282" t="str">
        <f t="shared" si="27"/>
        <v/>
      </c>
      <c r="R150" s="282" t="str">
        <f t="shared" si="28"/>
        <v/>
      </c>
      <c r="S150" s="282" t="str">
        <f t="shared" si="29"/>
        <v/>
      </c>
      <c r="T150" s="274"/>
      <c r="U150" s="283">
        <f>IF(E150="",0,(VLOOKUP(C150,RebateTable,2,FALSE)*E150)*'Customer Inputs'!AF$9)</f>
        <v>0</v>
      </c>
      <c r="V150" s="284">
        <f t="shared" si="30"/>
        <v>0</v>
      </c>
      <c r="W150" s="285" t="str">
        <f t="shared" si="31"/>
        <v/>
      </c>
      <c r="X150" s="283">
        <f t="shared" si="32"/>
        <v>0</v>
      </c>
      <c r="Y150" s="286" t="str">
        <f t="shared" si="33"/>
        <v/>
      </c>
      <c r="Z150" s="287">
        <f t="shared" si="34"/>
        <v>0</v>
      </c>
      <c r="AA150" s="286" t="str">
        <f>IF(C150="","",(('ADMIN REF'!D149*G150)-('ADMIN REF'!C149*E150))/('ADMIN REF'!D149*G150))</f>
        <v/>
      </c>
      <c r="AB150" s="274"/>
      <c r="AC150" s="277" t="str">
        <f>IF(OR(C150="",Calculations!U150="PASS"),"",IF(Calculations!AW150="Ineligible","Ineligible",IF(Calculations!AW150="Incomplete","Incomplete",IF(Calculations!U150="Fail Refrigerated","Proposed Linear Feet Do Not Match Existing",IF(Calculations!U150="Fail Wattage","Proposed Wattage Exceeds Existing",IF(Calculations!U150="Fail Quantity","Proposed Quantity Does Not Match Existing",""))))))</f>
        <v/>
      </c>
      <c r="AD150" s="288"/>
      <c r="AE150" s="289"/>
      <c r="AF150" s="289"/>
      <c r="AH150" s="290" t="str">
        <f t="shared" si="35"/>
        <v/>
      </c>
    </row>
    <row r="151" spans="1:34" x14ac:dyDescent="0.25">
      <c r="A151" s="209"/>
      <c r="B151" s="276">
        <v>146</v>
      </c>
      <c r="C151" s="277" t="str">
        <f>IF('Customer Inputs'!C161="","",'Customer Inputs'!$C161)</f>
        <v/>
      </c>
      <c r="D151" s="277" t="str">
        <f>IF('Customer Inputs'!E161="","",'Customer Inputs'!$E161)</f>
        <v/>
      </c>
      <c r="E151" s="278" t="str">
        <f>IF('Customer Inputs'!K161="","",'Customer Inputs'!$K161)</f>
        <v/>
      </c>
      <c r="F151" s="278" t="str">
        <f>IF('Customer Inputs'!L161="","",'Customer Inputs'!$L161)</f>
        <v/>
      </c>
      <c r="G151" s="278" t="str">
        <f>IF('Customer Inputs'!AA161="","",'Customer Inputs'!$AA161)</f>
        <v/>
      </c>
      <c r="H151" s="274"/>
      <c r="I151" s="279" t="str">
        <f>IF(C151="","",ROUND('ADMIN REF'!I150/E151,4))</f>
        <v/>
      </c>
      <c r="J151" s="279" t="str">
        <f>IF(OR(D151="",F151=""),"",ROUND('ADMIN REF'!J150/F151,4))</f>
        <v/>
      </c>
      <c r="K151" s="280" t="str">
        <f t="shared" si="24"/>
        <v/>
      </c>
      <c r="L151" s="280" t="str">
        <f t="shared" si="25"/>
        <v/>
      </c>
      <c r="M151" s="274"/>
      <c r="N151" s="281" t="str">
        <f>IF(E151="","",ROUND('ADMIN REF'!L150/E151,2))</f>
        <v/>
      </c>
      <c r="O151" s="281" t="str">
        <f>IF(OR(D151="",F151=""),"",ROUND('ADMIN REF'!M150/F151,1))</f>
        <v/>
      </c>
      <c r="P151" s="282" t="str">
        <f t="shared" si="26"/>
        <v/>
      </c>
      <c r="Q151" s="282" t="str">
        <f t="shared" si="27"/>
        <v/>
      </c>
      <c r="R151" s="282" t="str">
        <f t="shared" si="28"/>
        <v/>
      </c>
      <c r="S151" s="282" t="str">
        <f t="shared" si="29"/>
        <v/>
      </c>
      <c r="T151" s="274"/>
      <c r="U151" s="283">
        <f>IF(E151="",0,(VLOOKUP(C151,RebateTable,2,FALSE)*E151)*'Customer Inputs'!AF$9)</f>
        <v>0</v>
      </c>
      <c r="V151" s="284">
        <f t="shared" si="30"/>
        <v>0</v>
      </c>
      <c r="W151" s="285" t="str">
        <f t="shared" si="31"/>
        <v/>
      </c>
      <c r="X151" s="283">
        <f t="shared" si="32"/>
        <v>0</v>
      </c>
      <c r="Y151" s="286" t="str">
        <f t="shared" si="33"/>
        <v/>
      </c>
      <c r="Z151" s="287">
        <f t="shared" si="34"/>
        <v>0</v>
      </c>
      <c r="AA151" s="286" t="str">
        <f>IF(C151="","",(('ADMIN REF'!D150*G151)-('ADMIN REF'!C150*E151))/('ADMIN REF'!D150*G151))</f>
        <v/>
      </c>
      <c r="AB151" s="274"/>
      <c r="AC151" s="277" t="str">
        <f>IF(OR(C151="",Calculations!U151="PASS"),"",IF(Calculations!AW151="Ineligible","Ineligible",IF(Calculations!AW151="Incomplete","Incomplete",IF(Calculations!U151="Fail Refrigerated","Proposed Linear Feet Do Not Match Existing",IF(Calculations!U151="Fail Wattage","Proposed Wattage Exceeds Existing",IF(Calculations!U151="Fail Quantity","Proposed Quantity Does Not Match Existing",""))))))</f>
        <v/>
      </c>
      <c r="AD151" s="288"/>
      <c r="AE151" s="289"/>
      <c r="AF151" s="289"/>
      <c r="AH151" s="290" t="str">
        <f t="shared" si="35"/>
        <v/>
      </c>
    </row>
    <row r="152" spans="1:34" x14ac:dyDescent="0.25">
      <c r="A152" s="209"/>
      <c r="B152" s="276">
        <v>147</v>
      </c>
      <c r="C152" s="277" t="str">
        <f>IF('Customer Inputs'!C162="","",'Customer Inputs'!$C162)</f>
        <v/>
      </c>
      <c r="D152" s="277" t="str">
        <f>IF('Customer Inputs'!E162="","",'Customer Inputs'!$E162)</f>
        <v/>
      </c>
      <c r="E152" s="278" t="str">
        <f>IF('Customer Inputs'!K162="","",'Customer Inputs'!$K162)</f>
        <v/>
      </c>
      <c r="F152" s="278" t="str">
        <f>IF('Customer Inputs'!L162="","",'Customer Inputs'!$L162)</f>
        <v/>
      </c>
      <c r="G152" s="278" t="str">
        <f>IF('Customer Inputs'!AA162="","",'Customer Inputs'!$AA162)</f>
        <v/>
      </c>
      <c r="H152" s="274"/>
      <c r="I152" s="279" t="str">
        <f>IF(C152="","",ROUND('ADMIN REF'!I151/E152,4))</f>
        <v/>
      </c>
      <c r="J152" s="279" t="str">
        <f>IF(OR(D152="",F152=""),"",ROUND('ADMIN REF'!J151/F152,4))</f>
        <v/>
      </c>
      <c r="K152" s="280" t="str">
        <f t="shared" si="24"/>
        <v/>
      </c>
      <c r="L152" s="280" t="str">
        <f t="shared" si="25"/>
        <v/>
      </c>
      <c r="M152" s="274"/>
      <c r="N152" s="281" t="str">
        <f>IF(E152="","",ROUND('ADMIN REF'!L151/E152,2))</f>
        <v/>
      </c>
      <c r="O152" s="281" t="str">
        <f>IF(OR(D152="",F152=""),"",ROUND('ADMIN REF'!M151/F152,1))</f>
        <v/>
      </c>
      <c r="P152" s="282" t="str">
        <f t="shared" si="26"/>
        <v/>
      </c>
      <c r="Q152" s="282" t="str">
        <f t="shared" si="27"/>
        <v/>
      </c>
      <c r="R152" s="282" t="str">
        <f t="shared" si="28"/>
        <v/>
      </c>
      <c r="S152" s="282" t="str">
        <f t="shared" si="29"/>
        <v/>
      </c>
      <c r="T152" s="274"/>
      <c r="U152" s="283">
        <f>IF(E152="",0,(VLOOKUP(C152,RebateTable,2,FALSE)*E152)*'Customer Inputs'!AF$9)</f>
        <v>0</v>
      </c>
      <c r="V152" s="284">
        <f t="shared" si="30"/>
        <v>0</v>
      </c>
      <c r="W152" s="285" t="str">
        <f t="shared" si="31"/>
        <v/>
      </c>
      <c r="X152" s="283">
        <f t="shared" si="32"/>
        <v>0</v>
      </c>
      <c r="Y152" s="286" t="str">
        <f t="shared" si="33"/>
        <v/>
      </c>
      <c r="Z152" s="287">
        <f t="shared" si="34"/>
        <v>0</v>
      </c>
      <c r="AA152" s="286" t="str">
        <f>IF(C152="","",(('ADMIN REF'!D151*G152)-('ADMIN REF'!C151*E152))/('ADMIN REF'!D151*G152))</f>
        <v/>
      </c>
      <c r="AB152" s="274"/>
      <c r="AC152" s="277" t="str">
        <f>IF(OR(C152="",Calculations!U152="PASS"),"",IF(Calculations!AW152="Ineligible","Ineligible",IF(Calculations!AW152="Incomplete","Incomplete",IF(Calculations!U152="Fail Refrigerated","Proposed Linear Feet Do Not Match Existing",IF(Calculations!U152="Fail Wattage","Proposed Wattage Exceeds Existing",IF(Calculations!U152="Fail Quantity","Proposed Quantity Does Not Match Existing",""))))))</f>
        <v/>
      </c>
      <c r="AD152" s="288"/>
      <c r="AE152" s="289"/>
      <c r="AF152" s="289"/>
      <c r="AH152" s="290" t="str">
        <f t="shared" si="35"/>
        <v/>
      </c>
    </row>
    <row r="153" spans="1:34" x14ac:dyDescent="0.25">
      <c r="A153" s="209"/>
      <c r="B153" s="276">
        <v>148</v>
      </c>
      <c r="C153" s="277" t="str">
        <f>IF('Customer Inputs'!C163="","",'Customer Inputs'!$C163)</f>
        <v/>
      </c>
      <c r="D153" s="277" t="str">
        <f>IF('Customer Inputs'!E163="","",'Customer Inputs'!$E163)</f>
        <v/>
      </c>
      <c r="E153" s="278" t="str">
        <f>IF('Customer Inputs'!K163="","",'Customer Inputs'!$K163)</f>
        <v/>
      </c>
      <c r="F153" s="278" t="str">
        <f>IF('Customer Inputs'!L163="","",'Customer Inputs'!$L163)</f>
        <v/>
      </c>
      <c r="G153" s="278" t="str">
        <f>IF('Customer Inputs'!AA163="","",'Customer Inputs'!$AA163)</f>
        <v/>
      </c>
      <c r="H153" s="274"/>
      <c r="I153" s="279" t="str">
        <f>IF(C153="","",ROUND('ADMIN REF'!I152/E153,4))</f>
        <v/>
      </c>
      <c r="J153" s="279" t="str">
        <f>IF(OR(D153="",F153=""),"",ROUND('ADMIN REF'!J152/F153,4))</f>
        <v/>
      </c>
      <c r="K153" s="280" t="str">
        <f t="shared" si="24"/>
        <v/>
      </c>
      <c r="L153" s="280" t="str">
        <f t="shared" si="25"/>
        <v/>
      </c>
      <c r="M153" s="274"/>
      <c r="N153" s="281" t="str">
        <f>IF(E153="","",ROUND('ADMIN REF'!L152/E153,2))</f>
        <v/>
      </c>
      <c r="O153" s="281" t="str">
        <f>IF(OR(D153="",F153=""),"",ROUND('ADMIN REF'!M152/F153,1))</f>
        <v/>
      </c>
      <c r="P153" s="282" t="str">
        <f t="shared" si="26"/>
        <v/>
      </c>
      <c r="Q153" s="282" t="str">
        <f t="shared" si="27"/>
        <v/>
      </c>
      <c r="R153" s="282" t="str">
        <f t="shared" si="28"/>
        <v/>
      </c>
      <c r="S153" s="282" t="str">
        <f t="shared" si="29"/>
        <v/>
      </c>
      <c r="T153" s="274"/>
      <c r="U153" s="283">
        <f>IF(E153="",0,(VLOOKUP(C153,RebateTable,2,FALSE)*E153)*'Customer Inputs'!AF$9)</f>
        <v>0</v>
      </c>
      <c r="V153" s="284">
        <f t="shared" si="30"/>
        <v>0</v>
      </c>
      <c r="W153" s="285" t="str">
        <f t="shared" si="31"/>
        <v/>
      </c>
      <c r="X153" s="283">
        <f t="shared" si="32"/>
        <v>0</v>
      </c>
      <c r="Y153" s="286" t="str">
        <f t="shared" si="33"/>
        <v/>
      </c>
      <c r="Z153" s="287">
        <f t="shared" si="34"/>
        <v>0</v>
      </c>
      <c r="AA153" s="286" t="str">
        <f>IF(C153="","",(('ADMIN REF'!D152*G153)-('ADMIN REF'!C152*E153))/('ADMIN REF'!D152*G153))</f>
        <v/>
      </c>
      <c r="AB153" s="274"/>
      <c r="AC153" s="277" t="str">
        <f>IF(OR(C153="",Calculations!U153="PASS"),"",IF(Calculations!AW153="Ineligible","Ineligible",IF(Calculations!AW153="Incomplete","Incomplete",IF(Calculations!U153="Fail Refrigerated","Proposed Linear Feet Do Not Match Existing",IF(Calculations!U153="Fail Wattage","Proposed Wattage Exceeds Existing",IF(Calculations!U153="Fail Quantity","Proposed Quantity Does Not Match Existing",""))))))</f>
        <v/>
      </c>
      <c r="AD153" s="288"/>
      <c r="AE153" s="289"/>
      <c r="AF153" s="289"/>
      <c r="AH153" s="290" t="str">
        <f t="shared" si="35"/>
        <v/>
      </c>
    </row>
    <row r="154" spans="1:34" x14ac:dyDescent="0.25">
      <c r="A154" s="209"/>
      <c r="B154" s="276">
        <v>149</v>
      </c>
      <c r="C154" s="277" t="str">
        <f>IF('Customer Inputs'!C164="","",'Customer Inputs'!$C164)</f>
        <v/>
      </c>
      <c r="D154" s="277" t="str">
        <f>IF('Customer Inputs'!E164="","",'Customer Inputs'!$E164)</f>
        <v/>
      </c>
      <c r="E154" s="278" t="str">
        <f>IF('Customer Inputs'!K164="","",'Customer Inputs'!$K164)</f>
        <v/>
      </c>
      <c r="F154" s="278" t="str">
        <f>IF('Customer Inputs'!L164="","",'Customer Inputs'!$L164)</f>
        <v/>
      </c>
      <c r="G154" s="278" t="str">
        <f>IF('Customer Inputs'!AA164="","",'Customer Inputs'!$AA164)</f>
        <v/>
      </c>
      <c r="H154" s="274"/>
      <c r="I154" s="279" t="str">
        <f>IF(C154="","",ROUND('ADMIN REF'!I153/E154,4))</f>
        <v/>
      </c>
      <c r="J154" s="279" t="str">
        <f>IF(OR(D154="",F154=""),"",ROUND('ADMIN REF'!J153/F154,4))</f>
        <v/>
      </c>
      <c r="K154" s="280" t="str">
        <f t="shared" si="24"/>
        <v/>
      </c>
      <c r="L154" s="280" t="str">
        <f t="shared" si="25"/>
        <v/>
      </c>
      <c r="M154" s="274"/>
      <c r="N154" s="281" t="str">
        <f>IF(E154="","",ROUND('ADMIN REF'!L153/E154,2))</f>
        <v/>
      </c>
      <c r="O154" s="281" t="str">
        <f>IF(OR(D154="",F154=""),"",ROUND('ADMIN REF'!M153/F154,1))</f>
        <v/>
      </c>
      <c r="P154" s="282" t="str">
        <f t="shared" si="26"/>
        <v/>
      </c>
      <c r="Q154" s="282" t="str">
        <f t="shared" si="27"/>
        <v/>
      </c>
      <c r="R154" s="282" t="str">
        <f t="shared" si="28"/>
        <v/>
      </c>
      <c r="S154" s="282" t="str">
        <f t="shared" si="29"/>
        <v/>
      </c>
      <c r="T154" s="274"/>
      <c r="U154" s="283">
        <f>IF(E154="",0,(VLOOKUP(C154,RebateTable,2,FALSE)*E154)*'Customer Inputs'!AF$9)</f>
        <v>0</v>
      </c>
      <c r="V154" s="284">
        <f t="shared" si="30"/>
        <v>0</v>
      </c>
      <c r="W154" s="285" t="str">
        <f t="shared" si="31"/>
        <v/>
      </c>
      <c r="X154" s="283">
        <f t="shared" si="32"/>
        <v>0</v>
      </c>
      <c r="Y154" s="286" t="str">
        <f t="shared" si="33"/>
        <v/>
      </c>
      <c r="Z154" s="287">
        <f t="shared" si="34"/>
        <v>0</v>
      </c>
      <c r="AA154" s="286" t="str">
        <f>IF(C154="","",(('ADMIN REF'!D153*G154)-('ADMIN REF'!C153*E154))/('ADMIN REF'!D153*G154))</f>
        <v/>
      </c>
      <c r="AB154" s="274"/>
      <c r="AC154" s="277" t="str">
        <f>IF(OR(C154="",Calculations!U154="PASS"),"",IF(Calculations!AW154="Ineligible","Ineligible",IF(Calculations!AW154="Incomplete","Incomplete",IF(Calculations!U154="Fail Refrigerated","Proposed Linear Feet Do Not Match Existing",IF(Calculations!U154="Fail Wattage","Proposed Wattage Exceeds Existing",IF(Calculations!U154="Fail Quantity","Proposed Quantity Does Not Match Existing",""))))))</f>
        <v/>
      </c>
      <c r="AD154" s="288"/>
      <c r="AE154" s="289"/>
      <c r="AF154" s="289"/>
      <c r="AH154" s="290" t="str">
        <f t="shared" si="35"/>
        <v/>
      </c>
    </row>
    <row r="155" spans="1:34" x14ac:dyDescent="0.25">
      <c r="A155" s="209"/>
      <c r="B155" s="276">
        <v>150</v>
      </c>
      <c r="C155" s="277" t="str">
        <f>IF('Customer Inputs'!C165="","",'Customer Inputs'!$C165)</f>
        <v/>
      </c>
      <c r="D155" s="277" t="str">
        <f>IF('Customer Inputs'!E165="","",'Customer Inputs'!$E165)</f>
        <v/>
      </c>
      <c r="E155" s="278" t="str">
        <f>IF('Customer Inputs'!K165="","",'Customer Inputs'!$K165)</f>
        <v/>
      </c>
      <c r="F155" s="278" t="str">
        <f>IF('Customer Inputs'!L165="","",'Customer Inputs'!$L165)</f>
        <v/>
      </c>
      <c r="G155" s="278" t="str">
        <f>IF('Customer Inputs'!AA165="","",'Customer Inputs'!$AA165)</f>
        <v/>
      </c>
      <c r="H155" s="274"/>
      <c r="I155" s="279" t="str">
        <f>IF(C155="","",ROUND('ADMIN REF'!I154/E155,4))</f>
        <v/>
      </c>
      <c r="J155" s="279" t="str">
        <f>IF(OR(D155="",F155=""),"",ROUND('ADMIN REF'!J154/F155,4))</f>
        <v/>
      </c>
      <c r="K155" s="280" t="str">
        <f t="shared" si="24"/>
        <v/>
      </c>
      <c r="L155" s="280" t="str">
        <f t="shared" si="25"/>
        <v/>
      </c>
      <c r="M155" s="274"/>
      <c r="N155" s="281" t="str">
        <f>IF(E155="","",ROUND('ADMIN REF'!L154/E155,2))</f>
        <v/>
      </c>
      <c r="O155" s="281" t="str">
        <f>IF(OR(D155="",F155=""),"",ROUND('ADMIN REF'!M154/F155,1))</f>
        <v/>
      </c>
      <c r="P155" s="282" t="str">
        <f t="shared" si="26"/>
        <v/>
      </c>
      <c r="Q155" s="282" t="str">
        <f t="shared" si="27"/>
        <v/>
      </c>
      <c r="R155" s="282" t="str">
        <f t="shared" si="28"/>
        <v/>
      </c>
      <c r="S155" s="282" t="str">
        <f t="shared" si="29"/>
        <v/>
      </c>
      <c r="T155" s="274"/>
      <c r="U155" s="283">
        <f>IF(E155="",0,(VLOOKUP(C155,RebateTable,2,FALSE)*E155)*'Customer Inputs'!AF$9)</f>
        <v>0</v>
      </c>
      <c r="V155" s="284">
        <f t="shared" si="30"/>
        <v>0</v>
      </c>
      <c r="W155" s="285" t="str">
        <f t="shared" si="31"/>
        <v/>
      </c>
      <c r="X155" s="283">
        <f t="shared" si="32"/>
        <v>0</v>
      </c>
      <c r="Y155" s="286" t="str">
        <f t="shared" si="33"/>
        <v/>
      </c>
      <c r="Z155" s="287">
        <f t="shared" si="34"/>
        <v>0</v>
      </c>
      <c r="AA155" s="286" t="str">
        <f>IF(C155="","",(('ADMIN REF'!D154*G155)-('ADMIN REF'!C154*E155))/('ADMIN REF'!D154*G155))</f>
        <v/>
      </c>
      <c r="AB155" s="274"/>
      <c r="AC155" s="277" t="str">
        <f>IF(OR(C155="",Calculations!U155="PASS"),"",IF(Calculations!AW155="Ineligible","Ineligible",IF(Calculations!AW155="Incomplete","Incomplete",IF(Calculations!U155="Fail Refrigerated","Proposed Linear Feet Do Not Match Existing",IF(Calculations!U155="Fail Wattage","Proposed Wattage Exceeds Existing",IF(Calculations!U155="Fail Quantity","Proposed Quantity Does Not Match Existing",""))))))</f>
        <v/>
      </c>
      <c r="AD155" s="288"/>
      <c r="AE155" s="289"/>
      <c r="AF155" s="289"/>
      <c r="AH155" s="290" t="str">
        <f t="shared" si="35"/>
        <v/>
      </c>
    </row>
    <row r="156" spans="1:34" x14ac:dyDescent="0.25">
      <c r="A156" s="209"/>
      <c r="B156" s="276">
        <v>151</v>
      </c>
      <c r="C156" s="277" t="str">
        <f>IF('Customer Inputs'!C166="","",'Customer Inputs'!$C166)</f>
        <v/>
      </c>
      <c r="D156" s="277" t="str">
        <f>IF('Customer Inputs'!E166="","",'Customer Inputs'!$E166)</f>
        <v/>
      </c>
      <c r="E156" s="278" t="str">
        <f>IF('Customer Inputs'!K166="","",'Customer Inputs'!$K166)</f>
        <v/>
      </c>
      <c r="F156" s="278" t="str">
        <f>IF('Customer Inputs'!L166="","",'Customer Inputs'!$L166)</f>
        <v/>
      </c>
      <c r="G156" s="278" t="str">
        <f>IF('Customer Inputs'!AA166="","",'Customer Inputs'!$AA166)</f>
        <v/>
      </c>
      <c r="H156" s="274"/>
      <c r="I156" s="279" t="str">
        <f>IF(C156="","",ROUND('ADMIN REF'!I155/E156,4))</f>
        <v/>
      </c>
      <c r="J156" s="279" t="str">
        <f>IF(OR(D156="",F156=""),"",ROUND('ADMIN REF'!J155/F156,4))</f>
        <v/>
      </c>
      <c r="K156" s="280" t="str">
        <f t="shared" si="24"/>
        <v/>
      </c>
      <c r="L156" s="280" t="str">
        <f t="shared" si="25"/>
        <v/>
      </c>
      <c r="M156" s="274"/>
      <c r="N156" s="281" t="str">
        <f>IF(E156="","",ROUND('ADMIN REF'!L155/E156,2))</f>
        <v/>
      </c>
      <c r="O156" s="281" t="str">
        <f>IF(OR(D156="",F156=""),"",ROUND('ADMIN REF'!M155/F156,1))</f>
        <v/>
      </c>
      <c r="P156" s="282" t="str">
        <f t="shared" si="26"/>
        <v/>
      </c>
      <c r="Q156" s="282" t="str">
        <f t="shared" si="27"/>
        <v/>
      </c>
      <c r="R156" s="282" t="str">
        <f t="shared" si="28"/>
        <v/>
      </c>
      <c r="S156" s="282" t="str">
        <f t="shared" si="29"/>
        <v/>
      </c>
      <c r="T156" s="274"/>
      <c r="U156" s="283">
        <f>IF(E156="",0,(VLOOKUP(C156,RebateTable,2,FALSE)*E156)*'Customer Inputs'!AF$9)</f>
        <v>0</v>
      </c>
      <c r="V156" s="284">
        <f t="shared" si="30"/>
        <v>0</v>
      </c>
      <c r="W156" s="285" t="str">
        <f t="shared" si="31"/>
        <v/>
      </c>
      <c r="X156" s="283">
        <f t="shared" si="32"/>
        <v>0</v>
      </c>
      <c r="Y156" s="286" t="str">
        <f t="shared" si="33"/>
        <v/>
      </c>
      <c r="Z156" s="287">
        <f t="shared" si="34"/>
        <v>0</v>
      </c>
      <c r="AA156" s="286" t="str">
        <f>IF(C156="","",(('ADMIN REF'!D155*G156)-('ADMIN REF'!C155*E156))/('ADMIN REF'!D155*G156))</f>
        <v/>
      </c>
      <c r="AB156" s="274"/>
      <c r="AC156" s="277" t="str">
        <f>IF(OR(C156="",Calculations!U156="PASS"),"",IF(Calculations!AW156="Ineligible","Ineligible",IF(Calculations!AW156="Incomplete","Incomplete",IF(Calculations!U156="Fail Refrigerated","Proposed Linear Feet Do Not Match Existing",IF(Calculations!U156="Fail Wattage","Proposed Wattage Exceeds Existing",IF(Calculations!U156="Fail Quantity","Proposed Quantity Does Not Match Existing",""))))))</f>
        <v/>
      </c>
      <c r="AD156" s="288"/>
      <c r="AE156" s="289"/>
      <c r="AF156" s="289"/>
      <c r="AH156" s="290" t="str">
        <f t="shared" si="35"/>
        <v/>
      </c>
    </row>
    <row r="157" spans="1:34" x14ac:dyDescent="0.25">
      <c r="A157" s="209"/>
      <c r="B157" s="276">
        <v>152</v>
      </c>
      <c r="C157" s="277" t="str">
        <f>IF('Customer Inputs'!C167="","",'Customer Inputs'!$C167)</f>
        <v/>
      </c>
      <c r="D157" s="277" t="str">
        <f>IF('Customer Inputs'!E167="","",'Customer Inputs'!$E167)</f>
        <v/>
      </c>
      <c r="E157" s="278" t="str">
        <f>IF('Customer Inputs'!K167="","",'Customer Inputs'!$K167)</f>
        <v/>
      </c>
      <c r="F157" s="278" t="str">
        <f>IF('Customer Inputs'!L167="","",'Customer Inputs'!$L167)</f>
        <v/>
      </c>
      <c r="G157" s="278" t="str">
        <f>IF('Customer Inputs'!AA167="","",'Customer Inputs'!$AA167)</f>
        <v/>
      </c>
      <c r="H157" s="274"/>
      <c r="I157" s="279" t="str">
        <f>IF(C157="","",ROUND('ADMIN REF'!I156/E157,4))</f>
        <v/>
      </c>
      <c r="J157" s="279" t="str">
        <f>IF(OR(D157="",F157=""),"",ROUND('ADMIN REF'!J156/F157,4))</f>
        <v/>
      </c>
      <c r="K157" s="280" t="str">
        <f t="shared" si="24"/>
        <v/>
      </c>
      <c r="L157" s="280" t="str">
        <f t="shared" si="25"/>
        <v/>
      </c>
      <c r="M157" s="274"/>
      <c r="N157" s="281" t="str">
        <f>IF(E157="","",ROUND('ADMIN REF'!L156/E157,2))</f>
        <v/>
      </c>
      <c r="O157" s="281" t="str">
        <f>IF(OR(D157="",F157=""),"",ROUND('ADMIN REF'!M156/F157,1))</f>
        <v/>
      </c>
      <c r="P157" s="282" t="str">
        <f t="shared" si="26"/>
        <v/>
      </c>
      <c r="Q157" s="282" t="str">
        <f t="shared" si="27"/>
        <v/>
      </c>
      <c r="R157" s="282" t="str">
        <f t="shared" si="28"/>
        <v/>
      </c>
      <c r="S157" s="282" t="str">
        <f t="shared" si="29"/>
        <v/>
      </c>
      <c r="T157" s="274"/>
      <c r="U157" s="283">
        <f>IF(E157="",0,(VLOOKUP(C157,RebateTable,2,FALSE)*E157)*'Customer Inputs'!AF$9)</f>
        <v>0</v>
      </c>
      <c r="V157" s="284">
        <f t="shared" si="30"/>
        <v>0</v>
      </c>
      <c r="W157" s="285" t="str">
        <f t="shared" si="31"/>
        <v/>
      </c>
      <c r="X157" s="283">
        <f t="shared" si="32"/>
        <v>0</v>
      </c>
      <c r="Y157" s="286" t="str">
        <f t="shared" si="33"/>
        <v/>
      </c>
      <c r="Z157" s="287">
        <f t="shared" si="34"/>
        <v>0</v>
      </c>
      <c r="AA157" s="286" t="str">
        <f>IF(C157="","",(('ADMIN REF'!D156*G157)-('ADMIN REF'!C156*E157))/('ADMIN REF'!D156*G157))</f>
        <v/>
      </c>
      <c r="AB157" s="274"/>
      <c r="AC157" s="277" t="str">
        <f>IF(OR(C157="",Calculations!U157="PASS"),"",IF(Calculations!AW157="Ineligible","Ineligible",IF(Calculations!AW157="Incomplete","Incomplete",IF(Calculations!U157="Fail Refrigerated","Proposed Linear Feet Do Not Match Existing",IF(Calculations!U157="Fail Wattage","Proposed Wattage Exceeds Existing",IF(Calculations!U157="Fail Quantity","Proposed Quantity Does Not Match Existing",""))))))</f>
        <v/>
      </c>
      <c r="AD157" s="288"/>
      <c r="AE157" s="289"/>
      <c r="AF157" s="289"/>
      <c r="AH157" s="290" t="str">
        <f t="shared" si="35"/>
        <v/>
      </c>
    </row>
    <row r="158" spans="1:34" x14ac:dyDescent="0.25">
      <c r="A158" s="209"/>
      <c r="B158" s="276">
        <v>153</v>
      </c>
      <c r="C158" s="277" t="str">
        <f>IF('Customer Inputs'!C168="","",'Customer Inputs'!$C168)</f>
        <v/>
      </c>
      <c r="D158" s="277" t="str">
        <f>IF('Customer Inputs'!E168="","",'Customer Inputs'!$E168)</f>
        <v/>
      </c>
      <c r="E158" s="278" t="str">
        <f>IF('Customer Inputs'!K168="","",'Customer Inputs'!$K168)</f>
        <v/>
      </c>
      <c r="F158" s="278" t="str">
        <f>IF('Customer Inputs'!L168="","",'Customer Inputs'!$L168)</f>
        <v/>
      </c>
      <c r="G158" s="278" t="str">
        <f>IF('Customer Inputs'!AA168="","",'Customer Inputs'!$AA168)</f>
        <v/>
      </c>
      <c r="H158" s="274"/>
      <c r="I158" s="279" t="str">
        <f>IF(C158="","",ROUND('ADMIN REF'!I157/E158,4))</f>
        <v/>
      </c>
      <c r="J158" s="279" t="str">
        <f>IF(OR(D158="",F158=""),"",ROUND('ADMIN REF'!J157/F158,4))</f>
        <v/>
      </c>
      <c r="K158" s="280" t="str">
        <f t="shared" si="24"/>
        <v/>
      </c>
      <c r="L158" s="280" t="str">
        <f t="shared" si="25"/>
        <v/>
      </c>
      <c r="M158" s="274"/>
      <c r="N158" s="281" t="str">
        <f>IF(E158="","",ROUND('ADMIN REF'!L157/E158,2))</f>
        <v/>
      </c>
      <c r="O158" s="281" t="str">
        <f>IF(OR(D158="",F158=""),"",ROUND('ADMIN REF'!M157/F158,1))</f>
        <v/>
      </c>
      <c r="P158" s="282" t="str">
        <f t="shared" si="26"/>
        <v/>
      </c>
      <c r="Q158" s="282" t="str">
        <f t="shared" si="27"/>
        <v/>
      </c>
      <c r="R158" s="282" t="str">
        <f t="shared" si="28"/>
        <v/>
      </c>
      <c r="S158" s="282" t="str">
        <f t="shared" si="29"/>
        <v/>
      </c>
      <c r="T158" s="274"/>
      <c r="U158" s="283">
        <f>IF(E158="",0,(VLOOKUP(C158,RebateTable,2,FALSE)*E158)*'Customer Inputs'!AF$9)</f>
        <v>0</v>
      </c>
      <c r="V158" s="284">
        <f t="shared" si="30"/>
        <v>0</v>
      </c>
      <c r="W158" s="285" t="str">
        <f t="shared" si="31"/>
        <v/>
      </c>
      <c r="X158" s="283">
        <f t="shared" si="32"/>
        <v>0</v>
      </c>
      <c r="Y158" s="286" t="str">
        <f t="shared" si="33"/>
        <v/>
      </c>
      <c r="Z158" s="287">
        <f t="shared" si="34"/>
        <v>0</v>
      </c>
      <c r="AA158" s="286" t="str">
        <f>IF(C158="","",(('ADMIN REF'!D157*G158)-('ADMIN REF'!C157*E158))/('ADMIN REF'!D157*G158))</f>
        <v/>
      </c>
      <c r="AB158" s="274"/>
      <c r="AC158" s="277" t="str">
        <f>IF(OR(C158="",Calculations!U158="PASS"),"",IF(Calculations!AW158="Ineligible","Ineligible",IF(Calculations!AW158="Incomplete","Incomplete",IF(Calculations!U158="Fail Refrigerated","Proposed Linear Feet Do Not Match Existing",IF(Calculations!U158="Fail Wattage","Proposed Wattage Exceeds Existing",IF(Calculations!U158="Fail Quantity","Proposed Quantity Does Not Match Existing",""))))))</f>
        <v/>
      </c>
      <c r="AD158" s="288"/>
      <c r="AE158" s="289"/>
      <c r="AF158" s="289"/>
      <c r="AH158" s="290" t="str">
        <f t="shared" si="35"/>
        <v/>
      </c>
    </row>
    <row r="159" spans="1:34" x14ac:dyDescent="0.25">
      <c r="A159" s="209"/>
      <c r="B159" s="276">
        <v>154</v>
      </c>
      <c r="C159" s="277" t="str">
        <f>IF('Customer Inputs'!C169="","",'Customer Inputs'!$C169)</f>
        <v/>
      </c>
      <c r="D159" s="277" t="str">
        <f>IF('Customer Inputs'!E169="","",'Customer Inputs'!$E169)</f>
        <v/>
      </c>
      <c r="E159" s="278" t="str">
        <f>IF('Customer Inputs'!K169="","",'Customer Inputs'!$K169)</f>
        <v/>
      </c>
      <c r="F159" s="278" t="str">
        <f>IF('Customer Inputs'!L169="","",'Customer Inputs'!$L169)</f>
        <v/>
      </c>
      <c r="G159" s="278" t="str">
        <f>IF('Customer Inputs'!AA169="","",'Customer Inputs'!$AA169)</f>
        <v/>
      </c>
      <c r="H159" s="274"/>
      <c r="I159" s="279" t="str">
        <f>IF(C159="","",ROUND('ADMIN REF'!I158/E159,4))</f>
        <v/>
      </c>
      <c r="J159" s="279" t="str">
        <f>IF(OR(D159="",F159=""),"",ROUND('ADMIN REF'!J158/F159,4))</f>
        <v/>
      </c>
      <c r="K159" s="280" t="str">
        <f t="shared" si="24"/>
        <v/>
      </c>
      <c r="L159" s="280" t="str">
        <f t="shared" si="25"/>
        <v/>
      </c>
      <c r="M159" s="274"/>
      <c r="N159" s="281" t="str">
        <f>IF(E159="","",ROUND('ADMIN REF'!L158/E159,2))</f>
        <v/>
      </c>
      <c r="O159" s="281" t="str">
        <f>IF(OR(D159="",F159=""),"",ROUND('ADMIN REF'!M158/F159,1))</f>
        <v/>
      </c>
      <c r="P159" s="282" t="str">
        <f t="shared" si="26"/>
        <v/>
      </c>
      <c r="Q159" s="282" t="str">
        <f t="shared" si="27"/>
        <v/>
      </c>
      <c r="R159" s="282" t="str">
        <f t="shared" si="28"/>
        <v/>
      </c>
      <c r="S159" s="282" t="str">
        <f t="shared" si="29"/>
        <v/>
      </c>
      <c r="T159" s="274"/>
      <c r="U159" s="283">
        <f>IF(E159="",0,(VLOOKUP(C159,RebateTable,2,FALSE)*E159)*'Customer Inputs'!AF$9)</f>
        <v>0</v>
      </c>
      <c r="V159" s="284">
        <f t="shared" si="30"/>
        <v>0</v>
      </c>
      <c r="W159" s="285" t="str">
        <f t="shared" si="31"/>
        <v/>
      </c>
      <c r="X159" s="283">
        <f t="shared" si="32"/>
        <v>0</v>
      </c>
      <c r="Y159" s="286" t="str">
        <f t="shared" si="33"/>
        <v/>
      </c>
      <c r="Z159" s="287">
        <f t="shared" si="34"/>
        <v>0</v>
      </c>
      <c r="AA159" s="286" t="str">
        <f>IF(C159="","",(('ADMIN REF'!D158*G159)-('ADMIN REF'!C158*E159))/('ADMIN REF'!D158*G159))</f>
        <v/>
      </c>
      <c r="AB159" s="274"/>
      <c r="AC159" s="277" t="str">
        <f>IF(OR(C159="",Calculations!U159="PASS"),"",IF(Calculations!AW159="Ineligible","Ineligible",IF(Calculations!AW159="Incomplete","Incomplete",IF(Calculations!U159="Fail Refrigerated","Proposed Linear Feet Do Not Match Existing",IF(Calculations!U159="Fail Wattage","Proposed Wattage Exceeds Existing",IF(Calculations!U159="Fail Quantity","Proposed Quantity Does Not Match Existing",""))))))</f>
        <v/>
      </c>
      <c r="AD159" s="288"/>
      <c r="AE159" s="289"/>
      <c r="AF159" s="289"/>
      <c r="AH159" s="290" t="str">
        <f t="shared" si="35"/>
        <v/>
      </c>
    </row>
    <row r="160" spans="1:34" x14ac:dyDescent="0.25">
      <c r="A160" s="209"/>
      <c r="B160" s="276">
        <v>155</v>
      </c>
      <c r="C160" s="277" t="str">
        <f>IF('Customer Inputs'!C170="","",'Customer Inputs'!$C170)</f>
        <v/>
      </c>
      <c r="D160" s="277" t="str">
        <f>IF('Customer Inputs'!E170="","",'Customer Inputs'!$E170)</f>
        <v/>
      </c>
      <c r="E160" s="278" t="str">
        <f>IF('Customer Inputs'!K170="","",'Customer Inputs'!$K170)</f>
        <v/>
      </c>
      <c r="F160" s="278" t="str">
        <f>IF('Customer Inputs'!L170="","",'Customer Inputs'!$L170)</f>
        <v/>
      </c>
      <c r="G160" s="278" t="str">
        <f>IF('Customer Inputs'!AA170="","",'Customer Inputs'!$AA170)</f>
        <v/>
      </c>
      <c r="H160" s="274"/>
      <c r="I160" s="279" t="str">
        <f>IF(C160="","",ROUND('ADMIN REF'!I159/E160,4))</f>
        <v/>
      </c>
      <c r="J160" s="279" t="str">
        <f>IF(OR(D160="",F160=""),"",ROUND('ADMIN REF'!J159/F160,4))</f>
        <v/>
      </c>
      <c r="K160" s="280" t="str">
        <f t="shared" si="24"/>
        <v/>
      </c>
      <c r="L160" s="280" t="str">
        <f t="shared" si="25"/>
        <v/>
      </c>
      <c r="M160" s="274"/>
      <c r="N160" s="281" t="str">
        <f>IF(E160="","",ROUND('ADMIN REF'!L159/E160,2))</f>
        <v/>
      </c>
      <c r="O160" s="281" t="str">
        <f>IF(OR(D160="",F160=""),"",ROUND('ADMIN REF'!M159/F160,1))</f>
        <v/>
      </c>
      <c r="P160" s="282" t="str">
        <f t="shared" si="26"/>
        <v/>
      </c>
      <c r="Q160" s="282" t="str">
        <f t="shared" si="27"/>
        <v/>
      </c>
      <c r="R160" s="282" t="str">
        <f t="shared" si="28"/>
        <v/>
      </c>
      <c r="S160" s="282" t="str">
        <f t="shared" si="29"/>
        <v/>
      </c>
      <c r="T160" s="274"/>
      <c r="U160" s="283">
        <f>IF(E160="",0,(VLOOKUP(C160,RebateTable,2,FALSE)*E160)*'Customer Inputs'!AF$9)</f>
        <v>0</v>
      </c>
      <c r="V160" s="284">
        <f t="shared" si="30"/>
        <v>0</v>
      </c>
      <c r="W160" s="285" t="str">
        <f t="shared" si="31"/>
        <v/>
      </c>
      <c r="X160" s="283">
        <f t="shared" si="32"/>
        <v>0</v>
      </c>
      <c r="Y160" s="286" t="str">
        <f t="shared" si="33"/>
        <v/>
      </c>
      <c r="Z160" s="287">
        <f t="shared" si="34"/>
        <v>0</v>
      </c>
      <c r="AA160" s="286" t="str">
        <f>IF(C160="","",(('ADMIN REF'!D159*G160)-('ADMIN REF'!C159*E160))/('ADMIN REF'!D159*G160))</f>
        <v/>
      </c>
      <c r="AB160" s="274"/>
      <c r="AC160" s="277" t="str">
        <f>IF(OR(C160="",Calculations!U160="PASS"),"",IF(Calculations!AW160="Ineligible","Ineligible",IF(Calculations!AW160="Incomplete","Incomplete",IF(Calculations!U160="Fail Refrigerated","Proposed Linear Feet Do Not Match Existing",IF(Calculations!U160="Fail Wattage","Proposed Wattage Exceeds Existing",IF(Calculations!U160="Fail Quantity","Proposed Quantity Does Not Match Existing",""))))))</f>
        <v/>
      </c>
      <c r="AD160" s="288"/>
      <c r="AE160" s="289"/>
      <c r="AF160" s="289"/>
      <c r="AH160" s="290" t="str">
        <f t="shared" si="35"/>
        <v/>
      </c>
    </row>
    <row r="161" spans="1:34" x14ac:dyDescent="0.25">
      <c r="A161" s="209"/>
      <c r="B161" s="276">
        <v>156</v>
      </c>
      <c r="C161" s="277" t="str">
        <f>IF('Customer Inputs'!C171="","",'Customer Inputs'!$C171)</f>
        <v/>
      </c>
      <c r="D161" s="277" t="str">
        <f>IF('Customer Inputs'!E171="","",'Customer Inputs'!$E171)</f>
        <v/>
      </c>
      <c r="E161" s="278" t="str">
        <f>IF('Customer Inputs'!K171="","",'Customer Inputs'!$K171)</f>
        <v/>
      </c>
      <c r="F161" s="278" t="str">
        <f>IF('Customer Inputs'!L171="","",'Customer Inputs'!$L171)</f>
        <v/>
      </c>
      <c r="G161" s="278" t="str">
        <f>IF('Customer Inputs'!AA171="","",'Customer Inputs'!$AA171)</f>
        <v/>
      </c>
      <c r="H161" s="274"/>
      <c r="I161" s="279" t="str">
        <f>IF(C161="","",ROUND('ADMIN REF'!I160/E161,4))</f>
        <v/>
      </c>
      <c r="J161" s="279" t="str">
        <f>IF(OR(D161="",F161=""),"",ROUND('ADMIN REF'!J160/F161,4))</f>
        <v/>
      </c>
      <c r="K161" s="280" t="str">
        <f t="shared" si="24"/>
        <v/>
      </c>
      <c r="L161" s="280" t="str">
        <f t="shared" si="25"/>
        <v/>
      </c>
      <c r="M161" s="274"/>
      <c r="N161" s="281" t="str">
        <f>IF(E161="","",ROUND('ADMIN REF'!L160/E161,2))</f>
        <v/>
      </c>
      <c r="O161" s="281" t="str">
        <f>IF(OR(D161="",F161=""),"",ROUND('ADMIN REF'!M160/F161,1))</f>
        <v/>
      </c>
      <c r="P161" s="282" t="str">
        <f t="shared" si="26"/>
        <v/>
      </c>
      <c r="Q161" s="282" t="str">
        <f t="shared" si="27"/>
        <v/>
      </c>
      <c r="R161" s="282" t="str">
        <f t="shared" si="28"/>
        <v/>
      </c>
      <c r="S161" s="282" t="str">
        <f t="shared" si="29"/>
        <v/>
      </c>
      <c r="T161" s="274"/>
      <c r="U161" s="283">
        <f>IF(E161="",0,(VLOOKUP(C161,RebateTable,2,FALSE)*E161)*'Customer Inputs'!AF$9)</f>
        <v>0</v>
      </c>
      <c r="V161" s="284">
        <f t="shared" si="30"/>
        <v>0</v>
      </c>
      <c r="W161" s="285" t="str">
        <f t="shared" si="31"/>
        <v/>
      </c>
      <c r="X161" s="283">
        <f t="shared" si="32"/>
        <v>0</v>
      </c>
      <c r="Y161" s="286" t="str">
        <f t="shared" si="33"/>
        <v/>
      </c>
      <c r="Z161" s="287">
        <f t="shared" si="34"/>
        <v>0</v>
      </c>
      <c r="AA161" s="286" t="str">
        <f>IF(C161="","",(('ADMIN REF'!D160*G161)-('ADMIN REF'!C160*E161))/('ADMIN REF'!D160*G161))</f>
        <v/>
      </c>
      <c r="AB161" s="274"/>
      <c r="AC161" s="277" t="str">
        <f>IF(OR(C161="",Calculations!U161="PASS"),"",IF(Calculations!AW161="Ineligible","Ineligible",IF(Calculations!AW161="Incomplete","Incomplete",IF(Calculations!U161="Fail Refrigerated","Proposed Linear Feet Do Not Match Existing",IF(Calculations!U161="Fail Wattage","Proposed Wattage Exceeds Existing",IF(Calculations!U161="Fail Quantity","Proposed Quantity Does Not Match Existing",""))))))</f>
        <v/>
      </c>
      <c r="AD161" s="288"/>
      <c r="AE161" s="289"/>
      <c r="AF161" s="289"/>
      <c r="AH161" s="290" t="str">
        <f t="shared" si="35"/>
        <v/>
      </c>
    </row>
    <row r="162" spans="1:34" x14ac:dyDescent="0.25">
      <c r="A162" s="209"/>
      <c r="B162" s="276">
        <v>157</v>
      </c>
      <c r="C162" s="277" t="str">
        <f>IF('Customer Inputs'!C172="","",'Customer Inputs'!$C172)</f>
        <v/>
      </c>
      <c r="D162" s="277" t="str">
        <f>IF('Customer Inputs'!E172="","",'Customer Inputs'!$E172)</f>
        <v/>
      </c>
      <c r="E162" s="278" t="str">
        <f>IF('Customer Inputs'!K172="","",'Customer Inputs'!$K172)</f>
        <v/>
      </c>
      <c r="F162" s="278" t="str">
        <f>IF('Customer Inputs'!L172="","",'Customer Inputs'!$L172)</f>
        <v/>
      </c>
      <c r="G162" s="278" t="str">
        <f>IF('Customer Inputs'!AA172="","",'Customer Inputs'!$AA172)</f>
        <v/>
      </c>
      <c r="H162" s="274"/>
      <c r="I162" s="279" t="str">
        <f>IF(C162="","",ROUND('ADMIN REF'!I161/E162,4))</f>
        <v/>
      </c>
      <c r="J162" s="279" t="str">
        <f>IF(OR(D162="",F162=""),"",ROUND('ADMIN REF'!J161/F162,4))</f>
        <v/>
      </c>
      <c r="K162" s="280" t="str">
        <f t="shared" si="24"/>
        <v/>
      </c>
      <c r="L162" s="280" t="str">
        <f t="shared" si="25"/>
        <v/>
      </c>
      <c r="M162" s="274"/>
      <c r="N162" s="281" t="str">
        <f>IF(E162="","",ROUND('ADMIN REF'!L161/E162,2))</f>
        <v/>
      </c>
      <c r="O162" s="281" t="str">
        <f>IF(OR(D162="",F162=""),"",ROUND('ADMIN REF'!M161/F162,1))</f>
        <v/>
      </c>
      <c r="P162" s="282" t="str">
        <f t="shared" si="26"/>
        <v/>
      </c>
      <c r="Q162" s="282" t="str">
        <f t="shared" si="27"/>
        <v/>
      </c>
      <c r="R162" s="282" t="str">
        <f t="shared" si="28"/>
        <v/>
      </c>
      <c r="S162" s="282" t="str">
        <f t="shared" si="29"/>
        <v/>
      </c>
      <c r="T162" s="274"/>
      <c r="U162" s="283">
        <f>IF(E162="",0,(VLOOKUP(C162,RebateTable,2,FALSE)*E162)*'Customer Inputs'!AF$9)</f>
        <v>0</v>
      </c>
      <c r="V162" s="284">
        <f t="shared" si="30"/>
        <v>0</v>
      </c>
      <c r="W162" s="285" t="str">
        <f t="shared" si="31"/>
        <v/>
      </c>
      <c r="X162" s="283">
        <f t="shared" si="32"/>
        <v>0</v>
      </c>
      <c r="Y162" s="286" t="str">
        <f t="shared" si="33"/>
        <v/>
      </c>
      <c r="Z162" s="287">
        <f t="shared" si="34"/>
        <v>0</v>
      </c>
      <c r="AA162" s="286" t="str">
        <f>IF(C162="","",(('ADMIN REF'!D161*G162)-('ADMIN REF'!C161*E162))/('ADMIN REF'!D161*G162))</f>
        <v/>
      </c>
      <c r="AB162" s="274"/>
      <c r="AC162" s="277" t="str">
        <f>IF(OR(C162="",Calculations!U162="PASS"),"",IF(Calculations!AW162="Ineligible","Ineligible",IF(Calculations!AW162="Incomplete","Incomplete",IF(Calculations!U162="Fail Refrigerated","Proposed Linear Feet Do Not Match Existing",IF(Calculations!U162="Fail Wattage","Proposed Wattage Exceeds Existing",IF(Calculations!U162="Fail Quantity","Proposed Quantity Does Not Match Existing",""))))))</f>
        <v/>
      </c>
      <c r="AD162" s="288"/>
      <c r="AE162" s="289"/>
      <c r="AF162" s="289"/>
      <c r="AH162" s="290" t="str">
        <f t="shared" si="35"/>
        <v/>
      </c>
    </row>
    <row r="163" spans="1:34" x14ac:dyDescent="0.25">
      <c r="A163" s="209"/>
      <c r="B163" s="276">
        <v>158</v>
      </c>
      <c r="C163" s="277" t="str">
        <f>IF('Customer Inputs'!C173="","",'Customer Inputs'!$C173)</f>
        <v/>
      </c>
      <c r="D163" s="277" t="str">
        <f>IF('Customer Inputs'!E173="","",'Customer Inputs'!$E173)</f>
        <v/>
      </c>
      <c r="E163" s="278" t="str">
        <f>IF('Customer Inputs'!K173="","",'Customer Inputs'!$K173)</f>
        <v/>
      </c>
      <c r="F163" s="278" t="str">
        <f>IF('Customer Inputs'!L173="","",'Customer Inputs'!$L173)</f>
        <v/>
      </c>
      <c r="G163" s="278" t="str">
        <f>IF('Customer Inputs'!AA173="","",'Customer Inputs'!$AA173)</f>
        <v/>
      </c>
      <c r="H163" s="274"/>
      <c r="I163" s="279" t="str">
        <f>IF(C163="","",ROUND('ADMIN REF'!I162/E163,4))</f>
        <v/>
      </c>
      <c r="J163" s="279" t="str">
        <f>IF(OR(D163="",F163=""),"",ROUND('ADMIN REF'!J162/F163,4))</f>
        <v/>
      </c>
      <c r="K163" s="280" t="str">
        <f t="shared" si="24"/>
        <v/>
      </c>
      <c r="L163" s="280" t="str">
        <f t="shared" si="25"/>
        <v/>
      </c>
      <c r="M163" s="274"/>
      <c r="N163" s="281" t="str">
        <f>IF(E163="","",ROUND('ADMIN REF'!L162/E163,2))</f>
        <v/>
      </c>
      <c r="O163" s="281" t="str">
        <f>IF(OR(D163="",F163=""),"",ROUND('ADMIN REF'!M162/F163,1))</f>
        <v/>
      </c>
      <c r="P163" s="282" t="str">
        <f t="shared" si="26"/>
        <v/>
      </c>
      <c r="Q163" s="282" t="str">
        <f t="shared" si="27"/>
        <v/>
      </c>
      <c r="R163" s="282" t="str">
        <f t="shared" si="28"/>
        <v/>
      </c>
      <c r="S163" s="282" t="str">
        <f t="shared" si="29"/>
        <v/>
      </c>
      <c r="T163" s="274"/>
      <c r="U163" s="283">
        <f>IF(E163="",0,(VLOOKUP(C163,RebateTable,2,FALSE)*E163)*'Customer Inputs'!AF$9)</f>
        <v>0</v>
      </c>
      <c r="V163" s="284">
        <f t="shared" si="30"/>
        <v>0</v>
      </c>
      <c r="W163" s="285" t="str">
        <f t="shared" si="31"/>
        <v/>
      </c>
      <c r="X163" s="283">
        <f t="shared" si="32"/>
        <v>0</v>
      </c>
      <c r="Y163" s="286" t="str">
        <f t="shared" si="33"/>
        <v/>
      </c>
      <c r="Z163" s="287">
        <f t="shared" si="34"/>
        <v>0</v>
      </c>
      <c r="AA163" s="286" t="str">
        <f>IF(C163="","",(('ADMIN REF'!D162*G163)-('ADMIN REF'!C162*E163))/('ADMIN REF'!D162*G163))</f>
        <v/>
      </c>
      <c r="AB163" s="274"/>
      <c r="AC163" s="277" t="str">
        <f>IF(OR(C163="",Calculations!U163="PASS"),"",IF(Calculations!AW163="Ineligible","Ineligible",IF(Calculations!AW163="Incomplete","Incomplete",IF(Calculations!U163="Fail Refrigerated","Proposed Linear Feet Do Not Match Existing",IF(Calculations!U163="Fail Wattage","Proposed Wattage Exceeds Existing",IF(Calculations!U163="Fail Quantity","Proposed Quantity Does Not Match Existing",""))))))</f>
        <v/>
      </c>
      <c r="AD163" s="288"/>
      <c r="AE163" s="289"/>
      <c r="AF163" s="289"/>
      <c r="AH163" s="290" t="str">
        <f t="shared" si="35"/>
        <v/>
      </c>
    </row>
    <row r="164" spans="1:34" x14ac:dyDescent="0.25">
      <c r="A164" s="209"/>
      <c r="B164" s="276">
        <v>159</v>
      </c>
      <c r="C164" s="277" t="str">
        <f>IF('Customer Inputs'!C174="","",'Customer Inputs'!$C174)</f>
        <v/>
      </c>
      <c r="D164" s="277" t="str">
        <f>IF('Customer Inputs'!E174="","",'Customer Inputs'!$E174)</f>
        <v/>
      </c>
      <c r="E164" s="278" t="str">
        <f>IF('Customer Inputs'!K174="","",'Customer Inputs'!$K174)</f>
        <v/>
      </c>
      <c r="F164" s="278" t="str">
        <f>IF('Customer Inputs'!L174="","",'Customer Inputs'!$L174)</f>
        <v/>
      </c>
      <c r="G164" s="278" t="str">
        <f>IF('Customer Inputs'!AA174="","",'Customer Inputs'!$AA174)</f>
        <v/>
      </c>
      <c r="H164" s="274"/>
      <c r="I164" s="279" t="str">
        <f>IF(C164="","",ROUND('ADMIN REF'!I163/E164,4))</f>
        <v/>
      </c>
      <c r="J164" s="279" t="str">
        <f>IF(OR(D164="",F164=""),"",ROUND('ADMIN REF'!J163/F164,4))</f>
        <v/>
      </c>
      <c r="K164" s="280" t="str">
        <f t="shared" si="24"/>
        <v/>
      </c>
      <c r="L164" s="280" t="str">
        <f t="shared" si="25"/>
        <v/>
      </c>
      <c r="M164" s="274"/>
      <c r="N164" s="281" t="str">
        <f>IF(E164="","",ROUND('ADMIN REF'!L163/E164,2))</f>
        <v/>
      </c>
      <c r="O164" s="281" t="str">
        <f>IF(OR(D164="",F164=""),"",ROUND('ADMIN REF'!M163/F164,1))</f>
        <v/>
      </c>
      <c r="P164" s="282" t="str">
        <f t="shared" si="26"/>
        <v/>
      </c>
      <c r="Q164" s="282" t="str">
        <f t="shared" si="27"/>
        <v/>
      </c>
      <c r="R164" s="282" t="str">
        <f t="shared" si="28"/>
        <v/>
      </c>
      <c r="S164" s="282" t="str">
        <f t="shared" si="29"/>
        <v/>
      </c>
      <c r="T164" s="274"/>
      <c r="U164" s="283">
        <f>IF(E164="",0,(VLOOKUP(C164,RebateTable,2,FALSE)*E164)*'Customer Inputs'!AF$9)</f>
        <v>0</v>
      </c>
      <c r="V164" s="284">
        <f t="shared" si="30"/>
        <v>0</v>
      </c>
      <c r="W164" s="285" t="str">
        <f t="shared" si="31"/>
        <v/>
      </c>
      <c r="X164" s="283">
        <f t="shared" si="32"/>
        <v>0</v>
      </c>
      <c r="Y164" s="286" t="str">
        <f t="shared" si="33"/>
        <v/>
      </c>
      <c r="Z164" s="287">
        <f t="shared" si="34"/>
        <v>0</v>
      </c>
      <c r="AA164" s="286" t="str">
        <f>IF(C164="","",(('ADMIN REF'!D163*G164)-('ADMIN REF'!C163*E164))/('ADMIN REF'!D163*G164))</f>
        <v/>
      </c>
      <c r="AB164" s="274"/>
      <c r="AC164" s="277" t="str">
        <f>IF(OR(C164="",Calculations!U164="PASS"),"",IF(Calculations!AW164="Ineligible","Ineligible",IF(Calculations!AW164="Incomplete","Incomplete",IF(Calculations!U164="Fail Refrigerated","Proposed Linear Feet Do Not Match Existing",IF(Calculations!U164="Fail Wattage","Proposed Wattage Exceeds Existing",IF(Calculations!U164="Fail Quantity","Proposed Quantity Does Not Match Existing",""))))))</f>
        <v/>
      </c>
      <c r="AD164" s="288"/>
      <c r="AE164" s="289"/>
      <c r="AF164" s="289"/>
      <c r="AH164" s="290" t="str">
        <f t="shared" si="35"/>
        <v/>
      </c>
    </row>
    <row r="165" spans="1:34" x14ac:dyDescent="0.25">
      <c r="A165" s="209"/>
      <c r="B165" s="276">
        <v>160</v>
      </c>
      <c r="C165" s="277" t="str">
        <f>IF('Customer Inputs'!C175="","",'Customer Inputs'!$C175)</f>
        <v/>
      </c>
      <c r="D165" s="277" t="str">
        <f>IF('Customer Inputs'!E175="","",'Customer Inputs'!$E175)</f>
        <v/>
      </c>
      <c r="E165" s="278" t="str">
        <f>IF('Customer Inputs'!K175="","",'Customer Inputs'!$K175)</f>
        <v/>
      </c>
      <c r="F165" s="278" t="str">
        <f>IF('Customer Inputs'!L175="","",'Customer Inputs'!$L175)</f>
        <v/>
      </c>
      <c r="G165" s="278" t="str">
        <f>IF('Customer Inputs'!AA175="","",'Customer Inputs'!$AA175)</f>
        <v/>
      </c>
      <c r="H165" s="274"/>
      <c r="I165" s="279" t="str">
        <f>IF(C165="","",ROUND('ADMIN REF'!I164/E165,4))</f>
        <v/>
      </c>
      <c r="J165" s="279" t="str">
        <f>IF(OR(D165="",F165=""),"",ROUND('ADMIN REF'!J164/F165,4))</f>
        <v/>
      </c>
      <c r="K165" s="280" t="str">
        <f t="shared" si="24"/>
        <v/>
      </c>
      <c r="L165" s="280" t="str">
        <f t="shared" si="25"/>
        <v/>
      </c>
      <c r="M165" s="274"/>
      <c r="N165" s="281" t="str">
        <f>IF(E165="","",ROUND('ADMIN REF'!L164/E165,2))</f>
        <v/>
      </c>
      <c r="O165" s="281" t="str">
        <f>IF(OR(D165="",F165=""),"",ROUND('ADMIN REF'!M164/F165,1))</f>
        <v/>
      </c>
      <c r="P165" s="282" t="str">
        <f t="shared" si="26"/>
        <v/>
      </c>
      <c r="Q165" s="282" t="str">
        <f t="shared" si="27"/>
        <v/>
      </c>
      <c r="R165" s="282" t="str">
        <f t="shared" si="28"/>
        <v/>
      </c>
      <c r="S165" s="282" t="str">
        <f t="shared" si="29"/>
        <v/>
      </c>
      <c r="T165" s="274"/>
      <c r="U165" s="283">
        <f>IF(E165="",0,(VLOOKUP(C165,RebateTable,2,FALSE)*E165)*'Customer Inputs'!AF$9)</f>
        <v>0</v>
      </c>
      <c r="V165" s="284">
        <f t="shared" si="30"/>
        <v>0</v>
      </c>
      <c r="W165" s="285" t="str">
        <f t="shared" si="31"/>
        <v/>
      </c>
      <c r="X165" s="283">
        <f t="shared" si="32"/>
        <v>0</v>
      </c>
      <c r="Y165" s="286" t="str">
        <f t="shared" si="33"/>
        <v/>
      </c>
      <c r="Z165" s="287">
        <f t="shared" si="34"/>
        <v>0</v>
      </c>
      <c r="AA165" s="286" t="str">
        <f>IF(C165="","",(('ADMIN REF'!D164*G165)-('ADMIN REF'!C164*E165))/('ADMIN REF'!D164*G165))</f>
        <v/>
      </c>
      <c r="AB165" s="274"/>
      <c r="AC165" s="277" t="str">
        <f>IF(OR(C165="",Calculations!U165="PASS"),"",IF(Calculations!AW165="Ineligible","Ineligible",IF(Calculations!AW165="Incomplete","Incomplete",IF(Calculations!U165="Fail Refrigerated","Proposed Linear Feet Do Not Match Existing",IF(Calculations!U165="Fail Wattage","Proposed Wattage Exceeds Existing",IF(Calculations!U165="Fail Quantity","Proposed Quantity Does Not Match Existing",""))))))</f>
        <v/>
      </c>
      <c r="AD165" s="288"/>
      <c r="AE165" s="289"/>
      <c r="AF165" s="289"/>
      <c r="AH165" s="290" t="str">
        <f t="shared" si="35"/>
        <v/>
      </c>
    </row>
    <row r="166" spans="1:34" x14ac:dyDescent="0.25">
      <c r="A166" s="209"/>
      <c r="B166" s="276">
        <v>161</v>
      </c>
      <c r="C166" s="277" t="str">
        <f>IF('Customer Inputs'!C176="","",'Customer Inputs'!$C176)</f>
        <v/>
      </c>
      <c r="D166" s="277" t="str">
        <f>IF('Customer Inputs'!E176="","",'Customer Inputs'!$E176)</f>
        <v/>
      </c>
      <c r="E166" s="278" t="str">
        <f>IF('Customer Inputs'!K176="","",'Customer Inputs'!$K176)</f>
        <v/>
      </c>
      <c r="F166" s="278" t="str">
        <f>IF('Customer Inputs'!L176="","",'Customer Inputs'!$L176)</f>
        <v/>
      </c>
      <c r="G166" s="278" t="str">
        <f>IF('Customer Inputs'!AA176="","",'Customer Inputs'!$AA176)</f>
        <v/>
      </c>
      <c r="H166" s="274"/>
      <c r="I166" s="279" t="str">
        <f>IF(C166="","",ROUND('ADMIN REF'!I165/E166,4))</f>
        <v/>
      </c>
      <c r="J166" s="279" t="str">
        <f>IF(OR(D166="",F166=""),"",ROUND('ADMIN REF'!J165/F166,4))</f>
        <v/>
      </c>
      <c r="K166" s="280" t="str">
        <f t="shared" si="24"/>
        <v/>
      </c>
      <c r="L166" s="280" t="str">
        <f t="shared" si="25"/>
        <v/>
      </c>
      <c r="M166" s="274"/>
      <c r="N166" s="281" t="str">
        <f>IF(E166="","",ROUND('ADMIN REF'!L165/E166,2))</f>
        <v/>
      </c>
      <c r="O166" s="281" t="str">
        <f>IF(OR(D166="",F166=""),"",ROUND('ADMIN REF'!M165/F166,1))</f>
        <v/>
      </c>
      <c r="P166" s="282" t="str">
        <f t="shared" si="26"/>
        <v/>
      </c>
      <c r="Q166" s="282" t="str">
        <f t="shared" si="27"/>
        <v/>
      </c>
      <c r="R166" s="282" t="str">
        <f t="shared" si="28"/>
        <v/>
      </c>
      <c r="S166" s="282" t="str">
        <f t="shared" si="29"/>
        <v/>
      </c>
      <c r="T166" s="274"/>
      <c r="U166" s="283">
        <f>IF(E166="",0,(VLOOKUP(C166,RebateTable,2,FALSE)*E166)*'Customer Inputs'!AF$9)</f>
        <v>0</v>
      </c>
      <c r="V166" s="284">
        <f t="shared" si="30"/>
        <v>0</v>
      </c>
      <c r="W166" s="285" t="str">
        <f t="shared" si="31"/>
        <v/>
      </c>
      <c r="X166" s="283">
        <f t="shared" si="32"/>
        <v>0</v>
      </c>
      <c r="Y166" s="286" t="str">
        <f t="shared" si="33"/>
        <v/>
      </c>
      <c r="Z166" s="287">
        <f t="shared" si="34"/>
        <v>0</v>
      </c>
      <c r="AA166" s="286" t="str">
        <f>IF(C166="","",(('ADMIN REF'!D165*G166)-('ADMIN REF'!C165*E166))/('ADMIN REF'!D165*G166))</f>
        <v/>
      </c>
      <c r="AB166" s="274"/>
      <c r="AC166" s="277" t="str">
        <f>IF(OR(C166="",Calculations!U166="PASS"),"",IF(Calculations!AW166="Ineligible","Ineligible",IF(Calculations!AW166="Incomplete","Incomplete",IF(Calculations!U166="Fail Refrigerated","Proposed Linear Feet Do Not Match Existing",IF(Calculations!U166="Fail Wattage","Proposed Wattage Exceeds Existing",IF(Calculations!U166="Fail Quantity","Proposed Quantity Does Not Match Existing",""))))))</f>
        <v/>
      </c>
      <c r="AD166" s="288"/>
      <c r="AE166" s="289"/>
      <c r="AF166" s="289"/>
      <c r="AH166" s="290" t="str">
        <f t="shared" si="35"/>
        <v/>
      </c>
    </row>
    <row r="167" spans="1:34" x14ac:dyDescent="0.25">
      <c r="A167" s="209"/>
      <c r="B167" s="276">
        <v>162</v>
      </c>
      <c r="C167" s="277" t="str">
        <f>IF('Customer Inputs'!C177="","",'Customer Inputs'!$C177)</f>
        <v/>
      </c>
      <c r="D167" s="277" t="str">
        <f>IF('Customer Inputs'!E177="","",'Customer Inputs'!$E177)</f>
        <v/>
      </c>
      <c r="E167" s="278" t="str">
        <f>IF('Customer Inputs'!K177="","",'Customer Inputs'!$K177)</f>
        <v/>
      </c>
      <c r="F167" s="278" t="str">
        <f>IF('Customer Inputs'!L177="","",'Customer Inputs'!$L177)</f>
        <v/>
      </c>
      <c r="G167" s="278" t="str">
        <f>IF('Customer Inputs'!AA177="","",'Customer Inputs'!$AA177)</f>
        <v/>
      </c>
      <c r="H167" s="274"/>
      <c r="I167" s="279" t="str">
        <f>IF(C167="","",ROUND('ADMIN REF'!I166/E167,4))</f>
        <v/>
      </c>
      <c r="J167" s="279" t="str">
        <f>IF(OR(D167="",F167=""),"",ROUND('ADMIN REF'!J166/F167,4))</f>
        <v/>
      </c>
      <c r="K167" s="280" t="str">
        <f t="shared" si="24"/>
        <v/>
      </c>
      <c r="L167" s="280" t="str">
        <f t="shared" si="25"/>
        <v/>
      </c>
      <c r="M167" s="274"/>
      <c r="N167" s="281" t="str">
        <f>IF(E167="","",ROUND('ADMIN REF'!L166/E167,2))</f>
        <v/>
      </c>
      <c r="O167" s="281" t="str">
        <f>IF(OR(D167="",F167=""),"",ROUND('ADMIN REF'!M166/F167,1))</f>
        <v/>
      </c>
      <c r="P167" s="282" t="str">
        <f t="shared" si="26"/>
        <v/>
      </c>
      <c r="Q167" s="282" t="str">
        <f t="shared" si="27"/>
        <v/>
      </c>
      <c r="R167" s="282" t="str">
        <f t="shared" si="28"/>
        <v/>
      </c>
      <c r="S167" s="282" t="str">
        <f t="shared" si="29"/>
        <v/>
      </c>
      <c r="T167" s="274"/>
      <c r="U167" s="283">
        <f>IF(E167="",0,(VLOOKUP(C167,RebateTable,2,FALSE)*E167)*'Customer Inputs'!AF$9)</f>
        <v>0</v>
      </c>
      <c r="V167" s="284">
        <f t="shared" si="30"/>
        <v>0</v>
      </c>
      <c r="W167" s="285" t="str">
        <f t="shared" si="31"/>
        <v/>
      </c>
      <c r="X167" s="283">
        <f t="shared" si="32"/>
        <v>0</v>
      </c>
      <c r="Y167" s="286" t="str">
        <f t="shared" si="33"/>
        <v/>
      </c>
      <c r="Z167" s="287">
        <f t="shared" si="34"/>
        <v>0</v>
      </c>
      <c r="AA167" s="286" t="str">
        <f>IF(C167="","",(('ADMIN REF'!D166*G167)-('ADMIN REF'!C166*E167))/('ADMIN REF'!D166*G167))</f>
        <v/>
      </c>
      <c r="AB167" s="274"/>
      <c r="AC167" s="277" t="str">
        <f>IF(OR(C167="",Calculations!U167="PASS"),"",IF(Calculations!AW167="Ineligible","Ineligible",IF(Calculations!AW167="Incomplete","Incomplete",IF(Calculations!U167="Fail Refrigerated","Proposed Linear Feet Do Not Match Existing",IF(Calculations!U167="Fail Wattage","Proposed Wattage Exceeds Existing",IF(Calculations!U167="Fail Quantity","Proposed Quantity Does Not Match Existing",""))))))</f>
        <v/>
      </c>
      <c r="AD167" s="288"/>
      <c r="AE167" s="289"/>
      <c r="AF167" s="289"/>
      <c r="AH167" s="290" t="str">
        <f t="shared" si="35"/>
        <v/>
      </c>
    </row>
    <row r="168" spans="1:34" x14ac:dyDescent="0.25">
      <c r="A168" s="209"/>
      <c r="B168" s="276">
        <v>163</v>
      </c>
      <c r="C168" s="277" t="str">
        <f>IF('Customer Inputs'!C178="","",'Customer Inputs'!$C178)</f>
        <v/>
      </c>
      <c r="D168" s="277" t="str">
        <f>IF('Customer Inputs'!E178="","",'Customer Inputs'!$E178)</f>
        <v/>
      </c>
      <c r="E168" s="278" t="str">
        <f>IF('Customer Inputs'!K178="","",'Customer Inputs'!$K178)</f>
        <v/>
      </c>
      <c r="F168" s="278" t="str">
        <f>IF('Customer Inputs'!L178="","",'Customer Inputs'!$L178)</f>
        <v/>
      </c>
      <c r="G168" s="278" t="str">
        <f>IF('Customer Inputs'!AA178="","",'Customer Inputs'!$AA178)</f>
        <v/>
      </c>
      <c r="H168" s="274"/>
      <c r="I168" s="279" t="str">
        <f>IF(C168="","",ROUND('ADMIN REF'!I167/E168,4))</f>
        <v/>
      </c>
      <c r="J168" s="279" t="str">
        <f>IF(OR(D168="",F168=""),"",ROUND('ADMIN REF'!J167/F168,4))</f>
        <v/>
      </c>
      <c r="K168" s="280" t="str">
        <f t="shared" si="24"/>
        <v/>
      </c>
      <c r="L168" s="280" t="str">
        <f t="shared" si="25"/>
        <v/>
      </c>
      <c r="M168" s="274"/>
      <c r="N168" s="281" t="str">
        <f>IF(E168="","",ROUND('ADMIN REF'!L167/E168,2))</f>
        <v/>
      </c>
      <c r="O168" s="281" t="str">
        <f>IF(OR(D168="",F168=""),"",ROUND('ADMIN REF'!M167/F168,1))</f>
        <v/>
      </c>
      <c r="P168" s="282" t="str">
        <f t="shared" si="26"/>
        <v/>
      </c>
      <c r="Q168" s="282" t="str">
        <f t="shared" si="27"/>
        <v/>
      </c>
      <c r="R168" s="282" t="str">
        <f t="shared" si="28"/>
        <v/>
      </c>
      <c r="S168" s="282" t="str">
        <f t="shared" si="29"/>
        <v/>
      </c>
      <c r="T168" s="274"/>
      <c r="U168" s="283">
        <f>IF(E168="",0,(VLOOKUP(C168,RebateTable,2,FALSE)*E168)*'Customer Inputs'!AF$9)</f>
        <v>0</v>
      </c>
      <c r="V168" s="284">
        <f t="shared" si="30"/>
        <v>0</v>
      </c>
      <c r="W168" s="285" t="str">
        <f t="shared" si="31"/>
        <v/>
      </c>
      <c r="X168" s="283">
        <f t="shared" si="32"/>
        <v>0</v>
      </c>
      <c r="Y168" s="286" t="str">
        <f t="shared" si="33"/>
        <v/>
      </c>
      <c r="Z168" s="287">
        <f t="shared" si="34"/>
        <v>0</v>
      </c>
      <c r="AA168" s="286" t="str">
        <f>IF(C168="","",(('ADMIN REF'!D167*G168)-('ADMIN REF'!C167*E168))/('ADMIN REF'!D167*G168))</f>
        <v/>
      </c>
      <c r="AB168" s="274"/>
      <c r="AC168" s="277" t="str">
        <f>IF(OR(C168="",Calculations!U168="PASS"),"",IF(Calculations!AW168="Ineligible","Ineligible",IF(Calculations!AW168="Incomplete","Incomplete",IF(Calculations!U168="Fail Refrigerated","Proposed Linear Feet Do Not Match Existing",IF(Calculations!U168="Fail Wattage","Proposed Wattage Exceeds Existing",IF(Calculations!U168="Fail Quantity","Proposed Quantity Does Not Match Existing",""))))))</f>
        <v/>
      </c>
      <c r="AD168" s="288"/>
      <c r="AE168" s="289"/>
      <c r="AF168" s="289"/>
      <c r="AH168" s="290" t="str">
        <f t="shared" si="35"/>
        <v/>
      </c>
    </row>
    <row r="169" spans="1:34" x14ac:dyDescent="0.25">
      <c r="A169" s="209"/>
      <c r="B169" s="276">
        <v>164</v>
      </c>
      <c r="C169" s="277" t="str">
        <f>IF('Customer Inputs'!C179="","",'Customer Inputs'!$C179)</f>
        <v/>
      </c>
      <c r="D169" s="277" t="str">
        <f>IF('Customer Inputs'!E179="","",'Customer Inputs'!$E179)</f>
        <v/>
      </c>
      <c r="E169" s="278" t="str">
        <f>IF('Customer Inputs'!K179="","",'Customer Inputs'!$K179)</f>
        <v/>
      </c>
      <c r="F169" s="278" t="str">
        <f>IF('Customer Inputs'!L179="","",'Customer Inputs'!$L179)</f>
        <v/>
      </c>
      <c r="G169" s="278" t="str">
        <f>IF('Customer Inputs'!AA179="","",'Customer Inputs'!$AA179)</f>
        <v/>
      </c>
      <c r="H169" s="274"/>
      <c r="I169" s="279" t="str">
        <f>IF(C169="","",ROUND('ADMIN REF'!I168/E169,4))</f>
        <v/>
      </c>
      <c r="J169" s="279" t="str">
        <f>IF(OR(D169="",F169=""),"",ROUND('ADMIN REF'!J168/F169,4))</f>
        <v/>
      </c>
      <c r="K169" s="280" t="str">
        <f t="shared" si="24"/>
        <v/>
      </c>
      <c r="L169" s="280" t="str">
        <f t="shared" si="25"/>
        <v/>
      </c>
      <c r="M169" s="274"/>
      <c r="N169" s="281" t="str">
        <f>IF(E169="","",ROUND('ADMIN REF'!L168/E169,2))</f>
        <v/>
      </c>
      <c r="O169" s="281" t="str">
        <f>IF(OR(D169="",F169=""),"",ROUND('ADMIN REF'!M168/F169,1))</f>
        <v/>
      </c>
      <c r="P169" s="282" t="str">
        <f t="shared" si="26"/>
        <v/>
      </c>
      <c r="Q169" s="282" t="str">
        <f t="shared" si="27"/>
        <v/>
      </c>
      <c r="R169" s="282" t="str">
        <f t="shared" si="28"/>
        <v/>
      </c>
      <c r="S169" s="282" t="str">
        <f t="shared" si="29"/>
        <v/>
      </c>
      <c r="T169" s="274"/>
      <c r="U169" s="283">
        <f>IF(E169="",0,(VLOOKUP(C169,RebateTable,2,FALSE)*E169)*'Customer Inputs'!AF$9)</f>
        <v>0</v>
      </c>
      <c r="V169" s="284">
        <f t="shared" si="30"/>
        <v>0</v>
      </c>
      <c r="W169" s="285" t="str">
        <f t="shared" si="31"/>
        <v/>
      </c>
      <c r="X169" s="283">
        <f t="shared" si="32"/>
        <v>0</v>
      </c>
      <c r="Y169" s="286" t="str">
        <f t="shared" si="33"/>
        <v/>
      </c>
      <c r="Z169" s="287">
        <f t="shared" si="34"/>
        <v>0</v>
      </c>
      <c r="AA169" s="286" t="str">
        <f>IF(C169="","",(('ADMIN REF'!D168*G169)-('ADMIN REF'!C168*E169))/('ADMIN REF'!D168*G169))</f>
        <v/>
      </c>
      <c r="AB169" s="274"/>
      <c r="AC169" s="277" t="str">
        <f>IF(OR(C169="",Calculations!U169="PASS"),"",IF(Calculations!AW169="Ineligible","Ineligible",IF(Calculations!AW169="Incomplete","Incomplete",IF(Calculations!U169="Fail Refrigerated","Proposed Linear Feet Do Not Match Existing",IF(Calculations!U169="Fail Wattage","Proposed Wattage Exceeds Existing",IF(Calculations!U169="Fail Quantity","Proposed Quantity Does Not Match Existing",""))))))</f>
        <v/>
      </c>
      <c r="AD169" s="288"/>
      <c r="AE169" s="289"/>
      <c r="AF169" s="289"/>
      <c r="AH169" s="290" t="str">
        <f t="shared" si="35"/>
        <v/>
      </c>
    </row>
    <row r="170" spans="1:34" x14ac:dyDescent="0.25">
      <c r="A170" s="209"/>
      <c r="B170" s="276">
        <v>165</v>
      </c>
      <c r="C170" s="277" t="str">
        <f>IF('Customer Inputs'!C180="","",'Customer Inputs'!$C180)</f>
        <v/>
      </c>
      <c r="D170" s="277" t="str">
        <f>IF('Customer Inputs'!E180="","",'Customer Inputs'!$E180)</f>
        <v/>
      </c>
      <c r="E170" s="278" t="str">
        <f>IF('Customer Inputs'!K180="","",'Customer Inputs'!$K180)</f>
        <v/>
      </c>
      <c r="F170" s="278" t="str">
        <f>IF('Customer Inputs'!L180="","",'Customer Inputs'!$L180)</f>
        <v/>
      </c>
      <c r="G170" s="278" t="str">
        <f>IF('Customer Inputs'!AA180="","",'Customer Inputs'!$AA180)</f>
        <v/>
      </c>
      <c r="H170" s="274"/>
      <c r="I170" s="279" t="str">
        <f>IF(C170="","",ROUND('ADMIN REF'!I169/E170,4))</f>
        <v/>
      </c>
      <c r="J170" s="279" t="str">
        <f>IF(OR(D170="",F170=""),"",ROUND('ADMIN REF'!J169/F170,4))</f>
        <v/>
      </c>
      <c r="K170" s="280" t="str">
        <f t="shared" si="24"/>
        <v/>
      </c>
      <c r="L170" s="280" t="str">
        <f t="shared" si="25"/>
        <v/>
      </c>
      <c r="M170" s="274"/>
      <c r="N170" s="281" t="str">
        <f>IF(E170="","",ROUND('ADMIN REF'!L169/E170,2))</f>
        <v/>
      </c>
      <c r="O170" s="281" t="str">
        <f>IF(OR(D170="",F170=""),"",ROUND('ADMIN REF'!M169/F170,1))</f>
        <v/>
      </c>
      <c r="P170" s="282" t="str">
        <f t="shared" si="26"/>
        <v/>
      </c>
      <c r="Q170" s="282" t="str">
        <f t="shared" si="27"/>
        <v/>
      </c>
      <c r="R170" s="282" t="str">
        <f t="shared" si="28"/>
        <v/>
      </c>
      <c r="S170" s="282" t="str">
        <f t="shared" si="29"/>
        <v/>
      </c>
      <c r="T170" s="274"/>
      <c r="U170" s="283">
        <f>IF(E170="",0,(VLOOKUP(C170,RebateTable,2,FALSE)*E170)*'Customer Inputs'!AF$9)</f>
        <v>0</v>
      </c>
      <c r="V170" s="284">
        <f t="shared" si="30"/>
        <v>0</v>
      </c>
      <c r="W170" s="285" t="str">
        <f t="shared" si="31"/>
        <v/>
      </c>
      <c r="X170" s="283">
        <f t="shared" si="32"/>
        <v>0</v>
      </c>
      <c r="Y170" s="286" t="str">
        <f t="shared" si="33"/>
        <v/>
      </c>
      <c r="Z170" s="287">
        <f t="shared" si="34"/>
        <v>0</v>
      </c>
      <c r="AA170" s="286" t="str">
        <f>IF(C170="","",(('ADMIN REF'!D169*G170)-('ADMIN REF'!C169*E170))/('ADMIN REF'!D169*G170))</f>
        <v/>
      </c>
      <c r="AB170" s="274"/>
      <c r="AC170" s="277" t="str">
        <f>IF(OR(C170="",Calculations!U170="PASS"),"",IF(Calculations!AW170="Ineligible","Ineligible",IF(Calculations!AW170="Incomplete","Incomplete",IF(Calculations!U170="Fail Refrigerated","Proposed Linear Feet Do Not Match Existing",IF(Calculations!U170="Fail Wattage","Proposed Wattage Exceeds Existing",IF(Calculations!U170="Fail Quantity","Proposed Quantity Does Not Match Existing",""))))))</f>
        <v/>
      </c>
      <c r="AD170" s="288"/>
      <c r="AE170" s="289"/>
      <c r="AF170" s="289"/>
      <c r="AH170" s="290" t="str">
        <f t="shared" si="35"/>
        <v/>
      </c>
    </row>
    <row r="171" spans="1:34" x14ac:dyDescent="0.25">
      <c r="A171" s="209"/>
      <c r="B171" s="276">
        <v>166</v>
      </c>
      <c r="C171" s="277" t="str">
        <f>IF('Customer Inputs'!C181="","",'Customer Inputs'!$C181)</f>
        <v/>
      </c>
      <c r="D171" s="277" t="str">
        <f>IF('Customer Inputs'!E181="","",'Customer Inputs'!$E181)</f>
        <v/>
      </c>
      <c r="E171" s="278" t="str">
        <f>IF('Customer Inputs'!K181="","",'Customer Inputs'!$K181)</f>
        <v/>
      </c>
      <c r="F171" s="278" t="str">
        <f>IF('Customer Inputs'!L181="","",'Customer Inputs'!$L181)</f>
        <v/>
      </c>
      <c r="G171" s="278" t="str">
        <f>IF('Customer Inputs'!AA181="","",'Customer Inputs'!$AA181)</f>
        <v/>
      </c>
      <c r="H171" s="274"/>
      <c r="I171" s="279" t="str">
        <f>IF(C171="","",ROUND('ADMIN REF'!I170/E171,4))</f>
        <v/>
      </c>
      <c r="J171" s="279" t="str">
        <f>IF(OR(D171="",F171=""),"",ROUND('ADMIN REF'!J170/F171,4))</f>
        <v/>
      </c>
      <c r="K171" s="280" t="str">
        <f t="shared" si="24"/>
        <v/>
      </c>
      <c r="L171" s="280" t="str">
        <f t="shared" si="25"/>
        <v/>
      </c>
      <c r="M171" s="274"/>
      <c r="N171" s="281" t="str">
        <f>IF(E171="","",ROUND('ADMIN REF'!L170/E171,2))</f>
        <v/>
      </c>
      <c r="O171" s="281" t="str">
        <f>IF(OR(D171="",F171=""),"",ROUND('ADMIN REF'!M170/F171,1))</f>
        <v/>
      </c>
      <c r="P171" s="282" t="str">
        <f t="shared" si="26"/>
        <v/>
      </c>
      <c r="Q171" s="282" t="str">
        <f t="shared" si="27"/>
        <v/>
      </c>
      <c r="R171" s="282" t="str">
        <f t="shared" si="28"/>
        <v/>
      </c>
      <c r="S171" s="282" t="str">
        <f t="shared" si="29"/>
        <v/>
      </c>
      <c r="T171" s="274"/>
      <c r="U171" s="283">
        <f>IF(E171="",0,(VLOOKUP(C171,RebateTable,2,FALSE)*E171)*'Customer Inputs'!AF$9)</f>
        <v>0</v>
      </c>
      <c r="V171" s="284">
        <f t="shared" si="30"/>
        <v>0</v>
      </c>
      <c r="W171" s="285" t="str">
        <f t="shared" si="31"/>
        <v/>
      </c>
      <c r="X171" s="283">
        <f t="shared" si="32"/>
        <v>0</v>
      </c>
      <c r="Y171" s="286" t="str">
        <f t="shared" si="33"/>
        <v/>
      </c>
      <c r="Z171" s="287">
        <f t="shared" si="34"/>
        <v>0</v>
      </c>
      <c r="AA171" s="286" t="str">
        <f>IF(C171="","",(('ADMIN REF'!D170*G171)-('ADMIN REF'!C170*E171))/('ADMIN REF'!D170*G171))</f>
        <v/>
      </c>
      <c r="AB171" s="274"/>
      <c r="AC171" s="277" t="str">
        <f>IF(OR(C171="",Calculations!U171="PASS"),"",IF(Calculations!AW171="Ineligible","Ineligible",IF(Calculations!AW171="Incomplete","Incomplete",IF(Calculations!U171="Fail Refrigerated","Proposed Linear Feet Do Not Match Existing",IF(Calculations!U171="Fail Wattage","Proposed Wattage Exceeds Existing",IF(Calculations!U171="Fail Quantity","Proposed Quantity Does Not Match Existing",""))))))</f>
        <v/>
      </c>
      <c r="AD171" s="288"/>
      <c r="AE171" s="289"/>
      <c r="AF171" s="289"/>
      <c r="AH171" s="290" t="str">
        <f t="shared" si="35"/>
        <v/>
      </c>
    </row>
    <row r="172" spans="1:34" x14ac:dyDescent="0.25">
      <c r="A172" s="209"/>
      <c r="B172" s="276">
        <v>167</v>
      </c>
      <c r="C172" s="277" t="str">
        <f>IF('Customer Inputs'!C182="","",'Customer Inputs'!$C182)</f>
        <v/>
      </c>
      <c r="D172" s="277" t="str">
        <f>IF('Customer Inputs'!E182="","",'Customer Inputs'!$E182)</f>
        <v/>
      </c>
      <c r="E172" s="278" t="str">
        <f>IF('Customer Inputs'!K182="","",'Customer Inputs'!$K182)</f>
        <v/>
      </c>
      <c r="F172" s="278" t="str">
        <f>IF('Customer Inputs'!L182="","",'Customer Inputs'!$L182)</f>
        <v/>
      </c>
      <c r="G172" s="278" t="str">
        <f>IF('Customer Inputs'!AA182="","",'Customer Inputs'!$AA182)</f>
        <v/>
      </c>
      <c r="H172" s="274"/>
      <c r="I172" s="279" t="str">
        <f>IF(C172="","",ROUND('ADMIN REF'!I171/E172,4))</f>
        <v/>
      </c>
      <c r="J172" s="279" t="str">
        <f>IF(OR(D172="",F172=""),"",ROUND('ADMIN REF'!J171/F172,4))</f>
        <v/>
      </c>
      <c r="K172" s="280" t="str">
        <f t="shared" si="24"/>
        <v/>
      </c>
      <c r="L172" s="280" t="str">
        <f t="shared" si="25"/>
        <v/>
      </c>
      <c r="M172" s="274"/>
      <c r="N172" s="281" t="str">
        <f>IF(E172="","",ROUND('ADMIN REF'!L171/E172,2))</f>
        <v/>
      </c>
      <c r="O172" s="281" t="str">
        <f>IF(OR(D172="",F172=""),"",ROUND('ADMIN REF'!M171/F172,1))</f>
        <v/>
      </c>
      <c r="P172" s="282" t="str">
        <f t="shared" si="26"/>
        <v/>
      </c>
      <c r="Q172" s="282" t="str">
        <f t="shared" si="27"/>
        <v/>
      </c>
      <c r="R172" s="282" t="str">
        <f t="shared" si="28"/>
        <v/>
      </c>
      <c r="S172" s="282" t="str">
        <f t="shared" si="29"/>
        <v/>
      </c>
      <c r="T172" s="274"/>
      <c r="U172" s="283">
        <f>IF(E172="",0,(VLOOKUP(C172,RebateTable,2,FALSE)*E172)*'Customer Inputs'!AF$9)</f>
        <v>0</v>
      </c>
      <c r="V172" s="284">
        <f t="shared" si="30"/>
        <v>0</v>
      </c>
      <c r="W172" s="285" t="str">
        <f t="shared" si="31"/>
        <v/>
      </c>
      <c r="X172" s="283">
        <f t="shared" si="32"/>
        <v>0</v>
      </c>
      <c r="Y172" s="286" t="str">
        <f t="shared" si="33"/>
        <v/>
      </c>
      <c r="Z172" s="287">
        <f t="shared" si="34"/>
        <v>0</v>
      </c>
      <c r="AA172" s="286" t="str">
        <f>IF(C172="","",(('ADMIN REF'!D171*G172)-('ADMIN REF'!C171*E172))/('ADMIN REF'!D171*G172))</f>
        <v/>
      </c>
      <c r="AB172" s="274"/>
      <c r="AC172" s="277" t="str">
        <f>IF(OR(C172="",Calculations!U172="PASS"),"",IF(Calculations!AW172="Ineligible","Ineligible",IF(Calculations!AW172="Incomplete","Incomplete",IF(Calculations!U172="Fail Refrigerated","Proposed Linear Feet Do Not Match Existing",IF(Calculations!U172="Fail Wattage","Proposed Wattage Exceeds Existing",IF(Calculations!U172="Fail Quantity","Proposed Quantity Does Not Match Existing",""))))))</f>
        <v/>
      </c>
      <c r="AD172" s="288"/>
      <c r="AE172" s="289"/>
      <c r="AF172" s="289"/>
      <c r="AH172" s="290" t="str">
        <f t="shared" si="35"/>
        <v/>
      </c>
    </row>
    <row r="173" spans="1:34" x14ac:dyDescent="0.25">
      <c r="A173" s="209"/>
      <c r="B173" s="276">
        <v>168</v>
      </c>
      <c r="C173" s="277" t="str">
        <f>IF('Customer Inputs'!C183="","",'Customer Inputs'!$C183)</f>
        <v/>
      </c>
      <c r="D173" s="277" t="str">
        <f>IF('Customer Inputs'!E183="","",'Customer Inputs'!$E183)</f>
        <v/>
      </c>
      <c r="E173" s="278" t="str">
        <f>IF('Customer Inputs'!K183="","",'Customer Inputs'!$K183)</f>
        <v/>
      </c>
      <c r="F173" s="278" t="str">
        <f>IF('Customer Inputs'!L183="","",'Customer Inputs'!$L183)</f>
        <v/>
      </c>
      <c r="G173" s="278" t="str">
        <f>IF('Customer Inputs'!AA183="","",'Customer Inputs'!$AA183)</f>
        <v/>
      </c>
      <c r="H173" s="274"/>
      <c r="I173" s="279" t="str">
        <f>IF(C173="","",ROUND('ADMIN REF'!I172/E173,4))</f>
        <v/>
      </c>
      <c r="J173" s="279" t="str">
        <f>IF(OR(D173="",F173=""),"",ROUND('ADMIN REF'!J172/F173,4))</f>
        <v/>
      </c>
      <c r="K173" s="280" t="str">
        <f t="shared" si="24"/>
        <v/>
      </c>
      <c r="L173" s="280" t="str">
        <f t="shared" si="25"/>
        <v/>
      </c>
      <c r="M173" s="274"/>
      <c r="N173" s="281" t="str">
        <f>IF(E173="","",ROUND('ADMIN REF'!L172/E173,2))</f>
        <v/>
      </c>
      <c r="O173" s="281" t="str">
        <f>IF(OR(D173="",F173=""),"",ROUND('ADMIN REF'!M172/F173,1))</f>
        <v/>
      </c>
      <c r="P173" s="282" t="str">
        <f t="shared" si="26"/>
        <v/>
      </c>
      <c r="Q173" s="282" t="str">
        <f t="shared" si="27"/>
        <v/>
      </c>
      <c r="R173" s="282" t="str">
        <f t="shared" si="28"/>
        <v/>
      </c>
      <c r="S173" s="282" t="str">
        <f t="shared" si="29"/>
        <v/>
      </c>
      <c r="T173" s="274"/>
      <c r="U173" s="283">
        <f>IF(E173="",0,(VLOOKUP(C173,RebateTable,2,FALSE)*E173)*'Customer Inputs'!AF$9)</f>
        <v>0</v>
      </c>
      <c r="V173" s="284">
        <f t="shared" si="30"/>
        <v>0</v>
      </c>
      <c r="W173" s="285" t="str">
        <f t="shared" si="31"/>
        <v/>
      </c>
      <c r="X173" s="283">
        <f t="shared" si="32"/>
        <v>0</v>
      </c>
      <c r="Y173" s="286" t="str">
        <f t="shared" si="33"/>
        <v/>
      </c>
      <c r="Z173" s="287">
        <f t="shared" si="34"/>
        <v>0</v>
      </c>
      <c r="AA173" s="286" t="str">
        <f>IF(C173="","",(('ADMIN REF'!D172*G173)-('ADMIN REF'!C172*E173))/('ADMIN REF'!D172*G173))</f>
        <v/>
      </c>
      <c r="AB173" s="274"/>
      <c r="AC173" s="277" t="str">
        <f>IF(OR(C173="",Calculations!U173="PASS"),"",IF(Calculations!AW173="Ineligible","Ineligible",IF(Calculations!AW173="Incomplete","Incomplete",IF(Calculations!U173="Fail Refrigerated","Proposed Linear Feet Do Not Match Existing",IF(Calculations!U173="Fail Wattage","Proposed Wattage Exceeds Existing",IF(Calculations!U173="Fail Quantity","Proposed Quantity Does Not Match Existing",""))))))</f>
        <v/>
      </c>
      <c r="AD173" s="288"/>
      <c r="AE173" s="289"/>
      <c r="AF173" s="289"/>
      <c r="AH173" s="290" t="str">
        <f t="shared" si="35"/>
        <v/>
      </c>
    </row>
    <row r="174" spans="1:34" x14ac:dyDescent="0.25">
      <c r="A174" s="209"/>
      <c r="B174" s="276">
        <v>169</v>
      </c>
      <c r="C174" s="277" t="str">
        <f>IF('Customer Inputs'!C184="","",'Customer Inputs'!$C184)</f>
        <v/>
      </c>
      <c r="D174" s="277" t="str">
        <f>IF('Customer Inputs'!E184="","",'Customer Inputs'!$E184)</f>
        <v/>
      </c>
      <c r="E174" s="278" t="str">
        <f>IF('Customer Inputs'!K184="","",'Customer Inputs'!$K184)</f>
        <v/>
      </c>
      <c r="F174" s="278" t="str">
        <f>IF('Customer Inputs'!L184="","",'Customer Inputs'!$L184)</f>
        <v/>
      </c>
      <c r="G174" s="278" t="str">
        <f>IF('Customer Inputs'!AA184="","",'Customer Inputs'!$AA184)</f>
        <v/>
      </c>
      <c r="H174" s="274"/>
      <c r="I174" s="279" t="str">
        <f>IF(C174="","",ROUND('ADMIN REF'!I173/E174,4))</f>
        <v/>
      </c>
      <c r="J174" s="279" t="str">
        <f>IF(OR(D174="",F174=""),"",ROUND('ADMIN REF'!J173/F174,4))</f>
        <v/>
      </c>
      <c r="K174" s="280" t="str">
        <f t="shared" si="24"/>
        <v/>
      </c>
      <c r="L174" s="280" t="str">
        <f t="shared" si="25"/>
        <v/>
      </c>
      <c r="M174" s="274"/>
      <c r="N174" s="281" t="str">
        <f>IF(E174="","",ROUND('ADMIN REF'!L173/E174,2))</f>
        <v/>
      </c>
      <c r="O174" s="281" t="str">
        <f>IF(OR(D174="",F174=""),"",ROUND('ADMIN REF'!M173/F174,1))</f>
        <v/>
      </c>
      <c r="P174" s="282" t="str">
        <f t="shared" si="26"/>
        <v/>
      </c>
      <c r="Q174" s="282" t="str">
        <f t="shared" si="27"/>
        <v/>
      </c>
      <c r="R174" s="282" t="str">
        <f t="shared" si="28"/>
        <v/>
      </c>
      <c r="S174" s="282" t="str">
        <f t="shared" si="29"/>
        <v/>
      </c>
      <c r="T174" s="274"/>
      <c r="U174" s="283">
        <f>IF(E174="",0,(VLOOKUP(C174,RebateTable,2,FALSE)*E174)*'Customer Inputs'!AF$9)</f>
        <v>0</v>
      </c>
      <c r="V174" s="284">
        <f t="shared" si="30"/>
        <v>0</v>
      </c>
      <c r="W174" s="285" t="str">
        <f t="shared" si="31"/>
        <v/>
      </c>
      <c r="X174" s="283">
        <f t="shared" si="32"/>
        <v>0</v>
      </c>
      <c r="Y174" s="286" t="str">
        <f t="shared" si="33"/>
        <v/>
      </c>
      <c r="Z174" s="287">
        <f t="shared" si="34"/>
        <v>0</v>
      </c>
      <c r="AA174" s="286" t="str">
        <f>IF(C174="","",(('ADMIN REF'!D173*G174)-('ADMIN REF'!C173*E174))/('ADMIN REF'!D173*G174))</f>
        <v/>
      </c>
      <c r="AB174" s="274"/>
      <c r="AC174" s="277" t="str">
        <f>IF(OR(C174="",Calculations!U174="PASS"),"",IF(Calculations!AW174="Ineligible","Ineligible",IF(Calculations!AW174="Incomplete","Incomplete",IF(Calculations!U174="Fail Refrigerated","Proposed Linear Feet Do Not Match Existing",IF(Calculations!U174="Fail Wattage","Proposed Wattage Exceeds Existing",IF(Calculations!U174="Fail Quantity","Proposed Quantity Does Not Match Existing",""))))))</f>
        <v/>
      </c>
      <c r="AD174" s="288"/>
      <c r="AE174" s="289"/>
      <c r="AF174" s="289"/>
      <c r="AH174" s="290" t="str">
        <f t="shared" si="35"/>
        <v/>
      </c>
    </row>
    <row r="175" spans="1:34" x14ac:dyDescent="0.25">
      <c r="A175" s="209"/>
      <c r="B175" s="276">
        <v>170</v>
      </c>
      <c r="C175" s="277" t="str">
        <f>IF('Customer Inputs'!C185="","",'Customer Inputs'!$C185)</f>
        <v/>
      </c>
      <c r="D175" s="277" t="str">
        <f>IF('Customer Inputs'!E185="","",'Customer Inputs'!$E185)</f>
        <v/>
      </c>
      <c r="E175" s="278" t="str">
        <f>IF('Customer Inputs'!K185="","",'Customer Inputs'!$K185)</f>
        <v/>
      </c>
      <c r="F175" s="278" t="str">
        <f>IF('Customer Inputs'!L185="","",'Customer Inputs'!$L185)</f>
        <v/>
      </c>
      <c r="G175" s="278" t="str">
        <f>IF('Customer Inputs'!AA185="","",'Customer Inputs'!$AA185)</f>
        <v/>
      </c>
      <c r="H175" s="274"/>
      <c r="I175" s="279" t="str">
        <f>IF(C175="","",ROUND('ADMIN REF'!I174/E175,4))</f>
        <v/>
      </c>
      <c r="J175" s="279" t="str">
        <f>IF(OR(D175="",F175=""),"",ROUND('ADMIN REF'!J174/F175,4))</f>
        <v/>
      </c>
      <c r="K175" s="280" t="str">
        <f t="shared" si="24"/>
        <v/>
      </c>
      <c r="L175" s="280" t="str">
        <f t="shared" si="25"/>
        <v/>
      </c>
      <c r="M175" s="274"/>
      <c r="N175" s="281" t="str">
        <f>IF(E175="","",ROUND('ADMIN REF'!L174/E175,2))</f>
        <v/>
      </c>
      <c r="O175" s="281" t="str">
        <f>IF(OR(D175="",F175=""),"",ROUND('ADMIN REF'!M174/F175,1))</f>
        <v/>
      </c>
      <c r="P175" s="282" t="str">
        <f t="shared" si="26"/>
        <v/>
      </c>
      <c r="Q175" s="282" t="str">
        <f t="shared" si="27"/>
        <v/>
      </c>
      <c r="R175" s="282" t="str">
        <f t="shared" si="28"/>
        <v/>
      </c>
      <c r="S175" s="282" t="str">
        <f t="shared" si="29"/>
        <v/>
      </c>
      <c r="T175" s="274"/>
      <c r="U175" s="283">
        <f>IF(E175="",0,(VLOOKUP(C175,RebateTable,2,FALSE)*E175)*'Customer Inputs'!AF$9)</f>
        <v>0</v>
      </c>
      <c r="V175" s="284">
        <f t="shared" si="30"/>
        <v>0</v>
      </c>
      <c r="W175" s="285" t="str">
        <f t="shared" si="31"/>
        <v/>
      </c>
      <c r="X175" s="283">
        <f t="shared" si="32"/>
        <v>0</v>
      </c>
      <c r="Y175" s="286" t="str">
        <f t="shared" si="33"/>
        <v/>
      </c>
      <c r="Z175" s="287">
        <f t="shared" si="34"/>
        <v>0</v>
      </c>
      <c r="AA175" s="286" t="str">
        <f>IF(C175="","",(('ADMIN REF'!D174*G175)-('ADMIN REF'!C174*E175))/('ADMIN REF'!D174*G175))</f>
        <v/>
      </c>
      <c r="AB175" s="274"/>
      <c r="AC175" s="277" t="str">
        <f>IF(OR(C175="",Calculations!U175="PASS"),"",IF(Calculations!AW175="Ineligible","Ineligible",IF(Calculations!AW175="Incomplete","Incomplete",IF(Calculations!U175="Fail Refrigerated","Proposed Linear Feet Do Not Match Existing",IF(Calculations!U175="Fail Wattage","Proposed Wattage Exceeds Existing",IF(Calculations!U175="Fail Quantity","Proposed Quantity Does Not Match Existing",""))))))</f>
        <v/>
      </c>
      <c r="AD175" s="288"/>
      <c r="AE175" s="289"/>
      <c r="AF175" s="289"/>
      <c r="AH175" s="290" t="str">
        <f t="shared" si="35"/>
        <v/>
      </c>
    </row>
    <row r="176" spans="1:34" x14ac:dyDescent="0.25">
      <c r="A176" s="209"/>
      <c r="B176" s="276">
        <v>171</v>
      </c>
      <c r="C176" s="277" t="str">
        <f>IF('Customer Inputs'!C186="","",'Customer Inputs'!$C186)</f>
        <v/>
      </c>
      <c r="D176" s="277" t="str">
        <f>IF('Customer Inputs'!E186="","",'Customer Inputs'!$E186)</f>
        <v/>
      </c>
      <c r="E176" s="278" t="str">
        <f>IF('Customer Inputs'!K186="","",'Customer Inputs'!$K186)</f>
        <v/>
      </c>
      <c r="F176" s="278" t="str">
        <f>IF('Customer Inputs'!L186="","",'Customer Inputs'!$L186)</f>
        <v/>
      </c>
      <c r="G176" s="278" t="str">
        <f>IF('Customer Inputs'!AA186="","",'Customer Inputs'!$AA186)</f>
        <v/>
      </c>
      <c r="H176" s="274"/>
      <c r="I176" s="279" t="str">
        <f>IF(C176="","",ROUND('ADMIN REF'!I175/E176,4))</f>
        <v/>
      </c>
      <c r="J176" s="279" t="str">
        <f>IF(OR(D176="",F176=""),"",ROUND('ADMIN REF'!J175/F176,4))</f>
        <v/>
      </c>
      <c r="K176" s="280" t="str">
        <f t="shared" si="24"/>
        <v/>
      </c>
      <c r="L176" s="280" t="str">
        <f t="shared" si="25"/>
        <v/>
      </c>
      <c r="M176" s="274"/>
      <c r="N176" s="281" t="str">
        <f>IF(E176="","",ROUND('ADMIN REF'!L175/E176,2))</f>
        <v/>
      </c>
      <c r="O176" s="281" t="str">
        <f>IF(OR(D176="",F176=""),"",ROUND('ADMIN REF'!M175/F176,1))</f>
        <v/>
      </c>
      <c r="P176" s="282" t="str">
        <f t="shared" si="26"/>
        <v/>
      </c>
      <c r="Q176" s="282" t="str">
        <f t="shared" si="27"/>
        <v/>
      </c>
      <c r="R176" s="282" t="str">
        <f t="shared" si="28"/>
        <v/>
      </c>
      <c r="S176" s="282" t="str">
        <f t="shared" si="29"/>
        <v/>
      </c>
      <c r="T176" s="274"/>
      <c r="U176" s="283">
        <f>IF(E176="",0,(VLOOKUP(C176,RebateTable,2,FALSE)*E176)*'Customer Inputs'!AF$9)</f>
        <v>0</v>
      </c>
      <c r="V176" s="284">
        <f t="shared" si="30"/>
        <v>0</v>
      </c>
      <c r="W176" s="285" t="str">
        <f t="shared" si="31"/>
        <v/>
      </c>
      <c r="X176" s="283">
        <f t="shared" si="32"/>
        <v>0</v>
      </c>
      <c r="Y176" s="286" t="str">
        <f t="shared" si="33"/>
        <v/>
      </c>
      <c r="Z176" s="287">
        <f t="shared" si="34"/>
        <v>0</v>
      </c>
      <c r="AA176" s="286" t="str">
        <f>IF(C176="","",(('ADMIN REF'!D175*G176)-('ADMIN REF'!C175*E176))/('ADMIN REF'!D175*G176))</f>
        <v/>
      </c>
      <c r="AB176" s="274"/>
      <c r="AC176" s="277" t="str">
        <f>IF(OR(C176="",Calculations!U176="PASS"),"",IF(Calculations!AW176="Ineligible","Ineligible",IF(Calculations!AW176="Incomplete","Incomplete",IF(Calculations!U176="Fail Refrigerated","Proposed Linear Feet Do Not Match Existing",IF(Calculations!U176="Fail Wattage","Proposed Wattage Exceeds Existing",IF(Calculations!U176="Fail Quantity","Proposed Quantity Does Not Match Existing",""))))))</f>
        <v/>
      </c>
      <c r="AD176" s="288"/>
      <c r="AE176" s="289"/>
      <c r="AF176" s="289"/>
      <c r="AH176" s="290" t="str">
        <f t="shared" si="35"/>
        <v/>
      </c>
    </row>
    <row r="177" spans="1:34" x14ac:dyDescent="0.25">
      <c r="A177" s="209"/>
      <c r="B177" s="276">
        <v>172</v>
      </c>
      <c r="C177" s="277" t="str">
        <f>IF('Customer Inputs'!C187="","",'Customer Inputs'!$C187)</f>
        <v/>
      </c>
      <c r="D177" s="277" t="str">
        <f>IF('Customer Inputs'!E187="","",'Customer Inputs'!$E187)</f>
        <v/>
      </c>
      <c r="E177" s="278" t="str">
        <f>IF('Customer Inputs'!K187="","",'Customer Inputs'!$K187)</f>
        <v/>
      </c>
      <c r="F177" s="278" t="str">
        <f>IF('Customer Inputs'!L187="","",'Customer Inputs'!$L187)</f>
        <v/>
      </c>
      <c r="G177" s="278" t="str">
        <f>IF('Customer Inputs'!AA187="","",'Customer Inputs'!$AA187)</f>
        <v/>
      </c>
      <c r="H177" s="274"/>
      <c r="I177" s="279" t="str">
        <f>IF(C177="","",ROUND('ADMIN REF'!I176/E177,4))</f>
        <v/>
      </c>
      <c r="J177" s="279" t="str">
        <f>IF(OR(D177="",F177=""),"",ROUND('ADMIN REF'!J176/F177,4))</f>
        <v/>
      </c>
      <c r="K177" s="280" t="str">
        <f t="shared" si="24"/>
        <v/>
      </c>
      <c r="L177" s="280" t="str">
        <f t="shared" si="25"/>
        <v/>
      </c>
      <c r="M177" s="274"/>
      <c r="N177" s="281" t="str">
        <f>IF(E177="","",ROUND('ADMIN REF'!L176/E177,2))</f>
        <v/>
      </c>
      <c r="O177" s="281" t="str">
        <f>IF(OR(D177="",F177=""),"",ROUND('ADMIN REF'!M176/F177,1))</f>
        <v/>
      </c>
      <c r="P177" s="282" t="str">
        <f t="shared" si="26"/>
        <v/>
      </c>
      <c r="Q177" s="282" t="str">
        <f t="shared" si="27"/>
        <v/>
      </c>
      <c r="R177" s="282" t="str">
        <f t="shared" si="28"/>
        <v/>
      </c>
      <c r="S177" s="282" t="str">
        <f t="shared" si="29"/>
        <v/>
      </c>
      <c r="T177" s="274"/>
      <c r="U177" s="283">
        <f>IF(E177="",0,(VLOOKUP(C177,RebateTable,2,FALSE)*E177)*'Customer Inputs'!AF$9)</f>
        <v>0</v>
      </c>
      <c r="V177" s="284">
        <f t="shared" si="30"/>
        <v>0</v>
      </c>
      <c r="W177" s="285" t="str">
        <f t="shared" si="31"/>
        <v/>
      </c>
      <c r="X177" s="283">
        <f t="shared" si="32"/>
        <v>0</v>
      </c>
      <c r="Y177" s="286" t="str">
        <f t="shared" si="33"/>
        <v/>
      </c>
      <c r="Z177" s="287">
        <f t="shared" si="34"/>
        <v>0</v>
      </c>
      <c r="AA177" s="286" t="str">
        <f>IF(C177="","",(('ADMIN REF'!D176*G177)-('ADMIN REF'!C176*E177))/('ADMIN REF'!D176*G177))</f>
        <v/>
      </c>
      <c r="AB177" s="274"/>
      <c r="AC177" s="277" t="str">
        <f>IF(OR(C177="",Calculations!U177="PASS"),"",IF(Calculations!AW177="Ineligible","Ineligible",IF(Calculations!AW177="Incomplete","Incomplete",IF(Calculations!U177="Fail Refrigerated","Proposed Linear Feet Do Not Match Existing",IF(Calculations!U177="Fail Wattage","Proposed Wattage Exceeds Existing",IF(Calculations!U177="Fail Quantity","Proposed Quantity Does Not Match Existing",""))))))</f>
        <v/>
      </c>
      <c r="AD177" s="288"/>
      <c r="AE177" s="289"/>
      <c r="AF177" s="289"/>
      <c r="AH177" s="290" t="str">
        <f t="shared" si="35"/>
        <v/>
      </c>
    </row>
    <row r="178" spans="1:34" x14ac:dyDescent="0.25">
      <c r="A178" s="209"/>
      <c r="B178" s="276">
        <v>173</v>
      </c>
      <c r="C178" s="277" t="str">
        <f>IF('Customer Inputs'!C188="","",'Customer Inputs'!$C188)</f>
        <v/>
      </c>
      <c r="D178" s="277" t="str">
        <f>IF('Customer Inputs'!E188="","",'Customer Inputs'!$E188)</f>
        <v/>
      </c>
      <c r="E178" s="278" t="str">
        <f>IF('Customer Inputs'!K188="","",'Customer Inputs'!$K188)</f>
        <v/>
      </c>
      <c r="F178" s="278" t="str">
        <f>IF('Customer Inputs'!L188="","",'Customer Inputs'!$L188)</f>
        <v/>
      </c>
      <c r="G178" s="278" t="str">
        <f>IF('Customer Inputs'!AA188="","",'Customer Inputs'!$AA188)</f>
        <v/>
      </c>
      <c r="H178" s="274"/>
      <c r="I178" s="279" t="str">
        <f>IF(C178="","",ROUND('ADMIN REF'!I177/E178,4))</f>
        <v/>
      </c>
      <c r="J178" s="279" t="str">
        <f>IF(OR(D178="",F178=""),"",ROUND('ADMIN REF'!J177/F178,4))</f>
        <v/>
      </c>
      <c r="K178" s="280" t="str">
        <f t="shared" si="24"/>
        <v/>
      </c>
      <c r="L178" s="280" t="str">
        <f t="shared" si="25"/>
        <v/>
      </c>
      <c r="M178" s="274"/>
      <c r="N178" s="281" t="str">
        <f>IF(E178="","",ROUND('ADMIN REF'!L177/E178,2))</f>
        <v/>
      </c>
      <c r="O178" s="281" t="str">
        <f>IF(OR(D178="",F178=""),"",ROUND('ADMIN REF'!M177/F178,1))</f>
        <v/>
      </c>
      <c r="P178" s="282" t="str">
        <f t="shared" si="26"/>
        <v/>
      </c>
      <c r="Q178" s="282" t="str">
        <f t="shared" si="27"/>
        <v/>
      </c>
      <c r="R178" s="282" t="str">
        <f t="shared" si="28"/>
        <v/>
      </c>
      <c r="S178" s="282" t="str">
        <f t="shared" si="29"/>
        <v/>
      </c>
      <c r="T178" s="274"/>
      <c r="U178" s="283">
        <f>IF(E178="",0,(VLOOKUP(C178,RebateTable,2,FALSE)*E178)*'Customer Inputs'!AF$9)</f>
        <v>0</v>
      </c>
      <c r="V178" s="284">
        <f t="shared" si="30"/>
        <v>0</v>
      </c>
      <c r="W178" s="285" t="str">
        <f t="shared" si="31"/>
        <v/>
      </c>
      <c r="X178" s="283">
        <f t="shared" si="32"/>
        <v>0</v>
      </c>
      <c r="Y178" s="286" t="str">
        <f t="shared" si="33"/>
        <v/>
      </c>
      <c r="Z178" s="287">
        <f t="shared" si="34"/>
        <v>0</v>
      </c>
      <c r="AA178" s="286" t="str">
        <f>IF(C178="","",(('ADMIN REF'!D177*G178)-('ADMIN REF'!C177*E178))/('ADMIN REF'!D177*G178))</f>
        <v/>
      </c>
      <c r="AB178" s="274"/>
      <c r="AC178" s="277" t="str">
        <f>IF(OR(C178="",Calculations!U178="PASS"),"",IF(Calculations!AW178="Ineligible","Ineligible",IF(Calculations!AW178="Incomplete","Incomplete",IF(Calculations!U178="Fail Refrigerated","Proposed Linear Feet Do Not Match Existing",IF(Calculations!U178="Fail Wattage","Proposed Wattage Exceeds Existing",IF(Calculations!U178="Fail Quantity","Proposed Quantity Does Not Match Existing",""))))))</f>
        <v/>
      </c>
      <c r="AD178" s="288"/>
      <c r="AE178" s="289"/>
      <c r="AF178" s="289"/>
      <c r="AH178" s="290" t="str">
        <f t="shared" si="35"/>
        <v/>
      </c>
    </row>
    <row r="179" spans="1:34" x14ac:dyDescent="0.25">
      <c r="A179" s="209"/>
      <c r="B179" s="276">
        <v>174</v>
      </c>
      <c r="C179" s="277" t="str">
        <f>IF('Customer Inputs'!C189="","",'Customer Inputs'!$C189)</f>
        <v/>
      </c>
      <c r="D179" s="277" t="str">
        <f>IF('Customer Inputs'!E189="","",'Customer Inputs'!$E189)</f>
        <v/>
      </c>
      <c r="E179" s="278" t="str">
        <f>IF('Customer Inputs'!K189="","",'Customer Inputs'!$K189)</f>
        <v/>
      </c>
      <c r="F179" s="278" t="str">
        <f>IF('Customer Inputs'!L189="","",'Customer Inputs'!$L189)</f>
        <v/>
      </c>
      <c r="G179" s="278" t="str">
        <f>IF('Customer Inputs'!AA189="","",'Customer Inputs'!$AA189)</f>
        <v/>
      </c>
      <c r="H179" s="274"/>
      <c r="I179" s="279" t="str">
        <f>IF(C179="","",ROUND('ADMIN REF'!I178/E179,4))</f>
        <v/>
      </c>
      <c r="J179" s="279" t="str">
        <f>IF(OR(D179="",F179=""),"",ROUND('ADMIN REF'!J178/F179,4))</f>
        <v/>
      </c>
      <c r="K179" s="280" t="str">
        <f t="shared" si="24"/>
        <v/>
      </c>
      <c r="L179" s="280" t="str">
        <f t="shared" si="25"/>
        <v/>
      </c>
      <c r="M179" s="274"/>
      <c r="N179" s="281" t="str">
        <f>IF(E179="","",ROUND('ADMIN REF'!L178/E179,2))</f>
        <v/>
      </c>
      <c r="O179" s="281" t="str">
        <f>IF(OR(D179="",F179=""),"",ROUND('ADMIN REF'!M178/F179,1))</f>
        <v/>
      </c>
      <c r="P179" s="282" t="str">
        <f t="shared" si="26"/>
        <v/>
      </c>
      <c r="Q179" s="282" t="str">
        <f t="shared" si="27"/>
        <v/>
      </c>
      <c r="R179" s="282" t="str">
        <f t="shared" si="28"/>
        <v/>
      </c>
      <c r="S179" s="282" t="str">
        <f t="shared" si="29"/>
        <v/>
      </c>
      <c r="T179" s="274"/>
      <c r="U179" s="283">
        <f>IF(E179="",0,(VLOOKUP(C179,RebateTable,2,FALSE)*E179)*'Customer Inputs'!AF$9)</f>
        <v>0</v>
      </c>
      <c r="V179" s="284">
        <f t="shared" si="30"/>
        <v>0</v>
      </c>
      <c r="W179" s="285" t="str">
        <f t="shared" si="31"/>
        <v/>
      </c>
      <c r="X179" s="283">
        <f t="shared" si="32"/>
        <v>0</v>
      </c>
      <c r="Y179" s="286" t="str">
        <f t="shared" si="33"/>
        <v/>
      </c>
      <c r="Z179" s="287">
        <f t="shared" si="34"/>
        <v>0</v>
      </c>
      <c r="AA179" s="286" t="str">
        <f>IF(C179="","",(('ADMIN REF'!D178*G179)-('ADMIN REF'!C178*E179))/('ADMIN REF'!D178*G179))</f>
        <v/>
      </c>
      <c r="AB179" s="274"/>
      <c r="AC179" s="277" t="str">
        <f>IF(OR(C179="",Calculations!U179="PASS"),"",IF(Calculations!AW179="Ineligible","Ineligible",IF(Calculations!AW179="Incomplete","Incomplete",IF(Calculations!U179="Fail Refrigerated","Proposed Linear Feet Do Not Match Existing",IF(Calculations!U179="Fail Wattage","Proposed Wattage Exceeds Existing",IF(Calculations!U179="Fail Quantity","Proposed Quantity Does Not Match Existing",""))))))</f>
        <v/>
      </c>
      <c r="AD179" s="288"/>
      <c r="AE179" s="289"/>
      <c r="AF179" s="289"/>
      <c r="AH179" s="290" t="str">
        <f t="shared" si="35"/>
        <v/>
      </c>
    </row>
    <row r="180" spans="1:34" x14ac:dyDescent="0.25">
      <c r="A180" s="209"/>
      <c r="B180" s="276">
        <v>175</v>
      </c>
      <c r="C180" s="277" t="str">
        <f>IF('Customer Inputs'!C190="","",'Customer Inputs'!$C190)</f>
        <v/>
      </c>
      <c r="D180" s="277" t="str">
        <f>IF('Customer Inputs'!E190="","",'Customer Inputs'!$E190)</f>
        <v/>
      </c>
      <c r="E180" s="278" t="str">
        <f>IF('Customer Inputs'!K190="","",'Customer Inputs'!$K190)</f>
        <v/>
      </c>
      <c r="F180" s="278" t="str">
        <f>IF('Customer Inputs'!L190="","",'Customer Inputs'!$L190)</f>
        <v/>
      </c>
      <c r="G180" s="278" t="str">
        <f>IF('Customer Inputs'!AA190="","",'Customer Inputs'!$AA190)</f>
        <v/>
      </c>
      <c r="H180" s="274"/>
      <c r="I180" s="279" t="str">
        <f>IF(C180="","",ROUND('ADMIN REF'!I179/E180,4))</f>
        <v/>
      </c>
      <c r="J180" s="279" t="str">
        <f>IF(OR(D180="",F180=""),"",ROUND('ADMIN REF'!J179/F180,4))</f>
        <v/>
      </c>
      <c r="K180" s="280" t="str">
        <f t="shared" si="24"/>
        <v/>
      </c>
      <c r="L180" s="280" t="str">
        <f t="shared" si="25"/>
        <v/>
      </c>
      <c r="M180" s="274"/>
      <c r="N180" s="281" t="str">
        <f>IF(E180="","",ROUND('ADMIN REF'!L179/E180,2))</f>
        <v/>
      </c>
      <c r="O180" s="281" t="str">
        <f>IF(OR(D180="",F180=""),"",ROUND('ADMIN REF'!M179/F180,1))</f>
        <v/>
      </c>
      <c r="P180" s="282" t="str">
        <f t="shared" si="26"/>
        <v/>
      </c>
      <c r="Q180" s="282" t="str">
        <f t="shared" si="27"/>
        <v/>
      </c>
      <c r="R180" s="282" t="str">
        <f t="shared" si="28"/>
        <v/>
      </c>
      <c r="S180" s="282" t="str">
        <f t="shared" si="29"/>
        <v/>
      </c>
      <c r="T180" s="274"/>
      <c r="U180" s="283">
        <f>IF(E180="",0,(VLOOKUP(C180,RebateTable,2,FALSE)*E180)*'Customer Inputs'!AF$9)</f>
        <v>0</v>
      </c>
      <c r="V180" s="284">
        <f t="shared" si="30"/>
        <v>0</v>
      </c>
      <c r="W180" s="285" t="str">
        <f t="shared" si="31"/>
        <v/>
      </c>
      <c r="X180" s="283">
        <f t="shared" si="32"/>
        <v>0</v>
      </c>
      <c r="Y180" s="286" t="str">
        <f t="shared" si="33"/>
        <v/>
      </c>
      <c r="Z180" s="287">
        <f t="shared" si="34"/>
        <v>0</v>
      </c>
      <c r="AA180" s="286" t="str">
        <f>IF(C180="","",(('ADMIN REF'!D179*G180)-('ADMIN REF'!C179*E180))/('ADMIN REF'!D179*G180))</f>
        <v/>
      </c>
      <c r="AB180" s="274"/>
      <c r="AC180" s="277" t="str">
        <f>IF(OR(C180="",Calculations!U180="PASS"),"",IF(Calculations!AW180="Ineligible","Ineligible",IF(Calculations!AW180="Incomplete","Incomplete",IF(Calculations!U180="Fail Refrigerated","Proposed Linear Feet Do Not Match Existing",IF(Calculations!U180="Fail Wattage","Proposed Wattage Exceeds Existing",IF(Calculations!U180="Fail Quantity","Proposed Quantity Does Not Match Existing",""))))))</f>
        <v/>
      </c>
      <c r="AD180" s="288"/>
      <c r="AE180" s="289"/>
      <c r="AF180" s="289"/>
      <c r="AH180" s="290" t="str">
        <f t="shared" si="35"/>
        <v/>
      </c>
    </row>
    <row r="181" spans="1:34" x14ac:dyDescent="0.25">
      <c r="A181" s="209"/>
      <c r="B181" s="276">
        <v>176</v>
      </c>
      <c r="C181" s="277" t="str">
        <f>IF('Customer Inputs'!C191="","",'Customer Inputs'!$C191)</f>
        <v/>
      </c>
      <c r="D181" s="277" t="str">
        <f>IF('Customer Inputs'!E191="","",'Customer Inputs'!$E191)</f>
        <v/>
      </c>
      <c r="E181" s="278" t="str">
        <f>IF('Customer Inputs'!K191="","",'Customer Inputs'!$K191)</f>
        <v/>
      </c>
      <c r="F181" s="278" t="str">
        <f>IF('Customer Inputs'!L191="","",'Customer Inputs'!$L191)</f>
        <v/>
      </c>
      <c r="G181" s="278" t="str">
        <f>IF('Customer Inputs'!AA191="","",'Customer Inputs'!$AA191)</f>
        <v/>
      </c>
      <c r="H181" s="274"/>
      <c r="I181" s="279" t="str">
        <f>IF(C181="","",ROUND('ADMIN REF'!I180/E181,4))</f>
        <v/>
      </c>
      <c r="J181" s="279" t="str">
        <f>IF(OR(D181="",F181=""),"",ROUND('ADMIN REF'!J180/F181,4))</f>
        <v/>
      </c>
      <c r="K181" s="280" t="str">
        <f t="shared" si="24"/>
        <v/>
      </c>
      <c r="L181" s="280" t="str">
        <f t="shared" si="25"/>
        <v/>
      </c>
      <c r="M181" s="274"/>
      <c r="N181" s="281" t="str">
        <f>IF(E181="","",ROUND('ADMIN REF'!L180/E181,2))</f>
        <v/>
      </c>
      <c r="O181" s="281" t="str">
        <f>IF(OR(D181="",F181=""),"",ROUND('ADMIN REF'!M180/F181,1))</f>
        <v/>
      </c>
      <c r="P181" s="282" t="str">
        <f t="shared" si="26"/>
        <v/>
      </c>
      <c r="Q181" s="282" t="str">
        <f t="shared" si="27"/>
        <v/>
      </c>
      <c r="R181" s="282" t="str">
        <f t="shared" si="28"/>
        <v/>
      </c>
      <c r="S181" s="282" t="str">
        <f t="shared" si="29"/>
        <v/>
      </c>
      <c r="T181" s="274"/>
      <c r="U181" s="283">
        <f>IF(E181="",0,(VLOOKUP(C181,RebateTable,2,FALSE)*E181)*'Customer Inputs'!AF$9)</f>
        <v>0</v>
      </c>
      <c r="V181" s="284">
        <f t="shared" si="30"/>
        <v>0</v>
      </c>
      <c r="W181" s="285" t="str">
        <f t="shared" si="31"/>
        <v/>
      </c>
      <c r="X181" s="283">
        <f t="shared" si="32"/>
        <v>0</v>
      </c>
      <c r="Y181" s="286" t="str">
        <f t="shared" si="33"/>
        <v/>
      </c>
      <c r="Z181" s="287">
        <f t="shared" si="34"/>
        <v>0</v>
      </c>
      <c r="AA181" s="286" t="str">
        <f>IF(C181="","",(('ADMIN REF'!D180*G181)-('ADMIN REF'!C180*E181))/('ADMIN REF'!D180*G181))</f>
        <v/>
      </c>
      <c r="AB181" s="274"/>
      <c r="AC181" s="277" t="str">
        <f>IF(OR(C181="",Calculations!U181="PASS"),"",IF(Calculations!AW181="Ineligible","Ineligible",IF(Calculations!AW181="Incomplete","Incomplete",IF(Calculations!U181="Fail Refrigerated","Proposed Linear Feet Do Not Match Existing",IF(Calculations!U181="Fail Wattage","Proposed Wattage Exceeds Existing",IF(Calculations!U181="Fail Quantity","Proposed Quantity Does Not Match Existing",""))))))</f>
        <v/>
      </c>
      <c r="AD181" s="288"/>
      <c r="AE181" s="289"/>
      <c r="AF181" s="289"/>
      <c r="AH181" s="290" t="str">
        <f t="shared" si="35"/>
        <v/>
      </c>
    </row>
    <row r="182" spans="1:34" x14ac:dyDescent="0.25">
      <c r="A182" s="209"/>
      <c r="B182" s="276">
        <v>177</v>
      </c>
      <c r="C182" s="277" t="str">
        <f>IF('Customer Inputs'!C192="","",'Customer Inputs'!$C192)</f>
        <v/>
      </c>
      <c r="D182" s="277" t="str">
        <f>IF('Customer Inputs'!E192="","",'Customer Inputs'!$E192)</f>
        <v/>
      </c>
      <c r="E182" s="278" t="str">
        <f>IF('Customer Inputs'!K192="","",'Customer Inputs'!$K192)</f>
        <v/>
      </c>
      <c r="F182" s="278" t="str">
        <f>IF('Customer Inputs'!L192="","",'Customer Inputs'!$L192)</f>
        <v/>
      </c>
      <c r="G182" s="278" t="str">
        <f>IF('Customer Inputs'!AA192="","",'Customer Inputs'!$AA192)</f>
        <v/>
      </c>
      <c r="H182" s="274"/>
      <c r="I182" s="279" t="str">
        <f>IF(C182="","",ROUND('ADMIN REF'!I181/E182,4))</f>
        <v/>
      </c>
      <c r="J182" s="279" t="str">
        <f>IF(OR(D182="",F182=""),"",ROUND('ADMIN REF'!J181/F182,4))</f>
        <v/>
      </c>
      <c r="K182" s="280" t="str">
        <f t="shared" si="24"/>
        <v/>
      </c>
      <c r="L182" s="280" t="str">
        <f t="shared" si="25"/>
        <v/>
      </c>
      <c r="M182" s="274"/>
      <c r="N182" s="281" t="str">
        <f>IF(E182="","",ROUND('ADMIN REF'!L181/E182,2))</f>
        <v/>
      </c>
      <c r="O182" s="281" t="str">
        <f>IF(OR(D182="",F182=""),"",ROUND('ADMIN REF'!M181/F182,1))</f>
        <v/>
      </c>
      <c r="P182" s="282" t="str">
        <f t="shared" si="26"/>
        <v/>
      </c>
      <c r="Q182" s="282" t="str">
        <f t="shared" si="27"/>
        <v/>
      </c>
      <c r="R182" s="282" t="str">
        <f t="shared" si="28"/>
        <v/>
      </c>
      <c r="S182" s="282" t="str">
        <f t="shared" si="29"/>
        <v/>
      </c>
      <c r="T182" s="274"/>
      <c r="U182" s="283">
        <f>IF(E182="",0,(VLOOKUP(C182,RebateTable,2,FALSE)*E182)*'Customer Inputs'!AF$9)</f>
        <v>0</v>
      </c>
      <c r="V182" s="284">
        <f t="shared" si="30"/>
        <v>0</v>
      </c>
      <c r="W182" s="285" t="str">
        <f t="shared" si="31"/>
        <v/>
      </c>
      <c r="X182" s="283">
        <f t="shared" si="32"/>
        <v>0</v>
      </c>
      <c r="Y182" s="286" t="str">
        <f t="shared" si="33"/>
        <v/>
      </c>
      <c r="Z182" s="287">
        <f t="shared" si="34"/>
        <v>0</v>
      </c>
      <c r="AA182" s="286" t="str">
        <f>IF(C182="","",(('ADMIN REF'!D181*G182)-('ADMIN REF'!C181*E182))/('ADMIN REF'!D181*G182))</f>
        <v/>
      </c>
      <c r="AB182" s="274"/>
      <c r="AC182" s="277" t="str">
        <f>IF(OR(C182="",Calculations!U182="PASS"),"",IF(Calculations!AW182="Ineligible","Ineligible",IF(Calculations!AW182="Incomplete","Incomplete",IF(Calculations!U182="Fail Refrigerated","Proposed Linear Feet Do Not Match Existing",IF(Calculations!U182="Fail Wattage","Proposed Wattage Exceeds Existing",IF(Calculations!U182="Fail Quantity","Proposed Quantity Does Not Match Existing",""))))))</f>
        <v/>
      </c>
      <c r="AD182" s="288"/>
      <c r="AE182" s="289"/>
      <c r="AF182" s="289"/>
      <c r="AH182" s="290" t="str">
        <f t="shared" si="35"/>
        <v/>
      </c>
    </row>
    <row r="183" spans="1:34" x14ac:dyDescent="0.25">
      <c r="A183" s="209"/>
      <c r="B183" s="276">
        <v>178</v>
      </c>
      <c r="C183" s="277" t="str">
        <f>IF('Customer Inputs'!C193="","",'Customer Inputs'!$C193)</f>
        <v/>
      </c>
      <c r="D183" s="277" t="str">
        <f>IF('Customer Inputs'!E193="","",'Customer Inputs'!$E193)</f>
        <v/>
      </c>
      <c r="E183" s="278" t="str">
        <f>IF('Customer Inputs'!K193="","",'Customer Inputs'!$K193)</f>
        <v/>
      </c>
      <c r="F183" s="278" t="str">
        <f>IF('Customer Inputs'!L193="","",'Customer Inputs'!$L193)</f>
        <v/>
      </c>
      <c r="G183" s="278" t="str">
        <f>IF('Customer Inputs'!AA193="","",'Customer Inputs'!$AA193)</f>
        <v/>
      </c>
      <c r="H183" s="274"/>
      <c r="I183" s="279" t="str">
        <f>IF(C183="","",ROUND('ADMIN REF'!I182/E183,4))</f>
        <v/>
      </c>
      <c r="J183" s="279" t="str">
        <f>IF(OR(D183="",F183=""),"",ROUND('ADMIN REF'!J182/F183,4))</f>
        <v/>
      </c>
      <c r="K183" s="280" t="str">
        <f t="shared" si="24"/>
        <v/>
      </c>
      <c r="L183" s="280" t="str">
        <f t="shared" si="25"/>
        <v/>
      </c>
      <c r="M183" s="274"/>
      <c r="N183" s="281" t="str">
        <f>IF(E183="","",ROUND('ADMIN REF'!L182/E183,2))</f>
        <v/>
      </c>
      <c r="O183" s="281" t="str">
        <f>IF(OR(D183="",F183=""),"",ROUND('ADMIN REF'!M182/F183,1))</f>
        <v/>
      </c>
      <c r="P183" s="282" t="str">
        <f t="shared" si="26"/>
        <v/>
      </c>
      <c r="Q183" s="282" t="str">
        <f t="shared" si="27"/>
        <v/>
      </c>
      <c r="R183" s="282" t="str">
        <f t="shared" si="28"/>
        <v/>
      </c>
      <c r="S183" s="282" t="str">
        <f t="shared" si="29"/>
        <v/>
      </c>
      <c r="T183" s="274"/>
      <c r="U183" s="283">
        <f>IF(E183="",0,(VLOOKUP(C183,RebateTable,2,FALSE)*E183)*'Customer Inputs'!AF$9)</f>
        <v>0</v>
      </c>
      <c r="V183" s="284">
        <f t="shared" si="30"/>
        <v>0</v>
      </c>
      <c r="W183" s="285" t="str">
        <f t="shared" si="31"/>
        <v/>
      </c>
      <c r="X183" s="283">
        <f t="shared" si="32"/>
        <v>0</v>
      </c>
      <c r="Y183" s="286" t="str">
        <f t="shared" si="33"/>
        <v/>
      </c>
      <c r="Z183" s="287">
        <f t="shared" si="34"/>
        <v>0</v>
      </c>
      <c r="AA183" s="286" t="str">
        <f>IF(C183="","",(('ADMIN REF'!D182*G183)-('ADMIN REF'!C182*E183))/('ADMIN REF'!D182*G183))</f>
        <v/>
      </c>
      <c r="AB183" s="274"/>
      <c r="AC183" s="277" t="str">
        <f>IF(OR(C183="",Calculations!U183="PASS"),"",IF(Calculations!AW183="Ineligible","Ineligible",IF(Calculations!AW183="Incomplete","Incomplete",IF(Calculations!U183="Fail Refrigerated","Proposed Linear Feet Do Not Match Existing",IF(Calculations!U183="Fail Wattage","Proposed Wattage Exceeds Existing",IF(Calculations!U183="Fail Quantity","Proposed Quantity Does Not Match Existing",""))))))</f>
        <v/>
      </c>
      <c r="AD183" s="288"/>
      <c r="AE183" s="289"/>
      <c r="AF183" s="289"/>
      <c r="AH183" s="290" t="str">
        <f t="shared" si="35"/>
        <v/>
      </c>
    </row>
    <row r="184" spans="1:34" x14ac:dyDescent="0.25">
      <c r="A184" s="209"/>
      <c r="B184" s="276">
        <v>179</v>
      </c>
      <c r="C184" s="277" t="str">
        <f>IF('Customer Inputs'!C194="","",'Customer Inputs'!$C194)</f>
        <v/>
      </c>
      <c r="D184" s="277" t="str">
        <f>IF('Customer Inputs'!E194="","",'Customer Inputs'!$E194)</f>
        <v/>
      </c>
      <c r="E184" s="278" t="str">
        <f>IF('Customer Inputs'!K194="","",'Customer Inputs'!$K194)</f>
        <v/>
      </c>
      <c r="F184" s="278" t="str">
        <f>IF('Customer Inputs'!L194="","",'Customer Inputs'!$L194)</f>
        <v/>
      </c>
      <c r="G184" s="278" t="str">
        <f>IF('Customer Inputs'!AA194="","",'Customer Inputs'!$AA194)</f>
        <v/>
      </c>
      <c r="H184" s="274"/>
      <c r="I184" s="279" t="str">
        <f>IF(C184="","",ROUND('ADMIN REF'!I183/E184,4))</f>
        <v/>
      </c>
      <c r="J184" s="279" t="str">
        <f>IF(OR(D184="",F184=""),"",ROUND('ADMIN REF'!J183/F184,4))</f>
        <v/>
      </c>
      <c r="K184" s="280" t="str">
        <f t="shared" si="24"/>
        <v/>
      </c>
      <c r="L184" s="280" t="str">
        <f t="shared" si="25"/>
        <v/>
      </c>
      <c r="M184" s="274"/>
      <c r="N184" s="281" t="str">
        <f>IF(E184="","",ROUND('ADMIN REF'!L183/E184,2))</f>
        <v/>
      </c>
      <c r="O184" s="281" t="str">
        <f>IF(OR(D184="",F184=""),"",ROUND('ADMIN REF'!M183/F184,1))</f>
        <v/>
      </c>
      <c r="P184" s="282" t="str">
        <f t="shared" si="26"/>
        <v/>
      </c>
      <c r="Q184" s="282" t="str">
        <f t="shared" si="27"/>
        <v/>
      </c>
      <c r="R184" s="282" t="str">
        <f t="shared" si="28"/>
        <v/>
      </c>
      <c r="S184" s="282" t="str">
        <f t="shared" si="29"/>
        <v/>
      </c>
      <c r="T184" s="274"/>
      <c r="U184" s="283">
        <f>IF(E184="",0,(VLOOKUP(C184,RebateTable,2,FALSE)*E184)*'Customer Inputs'!AF$9)</f>
        <v>0</v>
      </c>
      <c r="V184" s="284">
        <f t="shared" si="30"/>
        <v>0</v>
      </c>
      <c r="W184" s="285" t="str">
        <f t="shared" si="31"/>
        <v/>
      </c>
      <c r="X184" s="283">
        <f t="shared" si="32"/>
        <v>0</v>
      </c>
      <c r="Y184" s="286" t="str">
        <f t="shared" si="33"/>
        <v/>
      </c>
      <c r="Z184" s="287">
        <f t="shared" si="34"/>
        <v>0</v>
      </c>
      <c r="AA184" s="286" t="str">
        <f>IF(C184="","",(('ADMIN REF'!D183*G184)-('ADMIN REF'!C183*E184))/('ADMIN REF'!D183*G184))</f>
        <v/>
      </c>
      <c r="AB184" s="274"/>
      <c r="AC184" s="277" t="str">
        <f>IF(OR(C184="",Calculations!U184="PASS"),"",IF(Calculations!AW184="Ineligible","Ineligible",IF(Calculations!AW184="Incomplete","Incomplete",IF(Calculations!U184="Fail Refrigerated","Proposed Linear Feet Do Not Match Existing",IF(Calculations!U184="Fail Wattage","Proposed Wattage Exceeds Existing",IF(Calculations!U184="Fail Quantity","Proposed Quantity Does Not Match Existing",""))))))</f>
        <v/>
      </c>
      <c r="AD184" s="288"/>
      <c r="AE184" s="289"/>
      <c r="AF184" s="289"/>
      <c r="AH184" s="290" t="str">
        <f t="shared" si="35"/>
        <v/>
      </c>
    </row>
    <row r="185" spans="1:34" x14ac:dyDescent="0.25">
      <c r="A185" s="209"/>
      <c r="B185" s="276">
        <v>180</v>
      </c>
      <c r="C185" s="277" t="str">
        <f>IF('Customer Inputs'!C195="","",'Customer Inputs'!$C195)</f>
        <v/>
      </c>
      <c r="D185" s="277" t="str">
        <f>IF('Customer Inputs'!E195="","",'Customer Inputs'!$E195)</f>
        <v/>
      </c>
      <c r="E185" s="278" t="str">
        <f>IF('Customer Inputs'!K195="","",'Customer Inputs'!$K195)</f>
        <v/>
      </c>
      <c r="F185" s="278" t="str">
        <f>IF('Customer Inputs'!L195="","",'Customer Inputs'!$L195)</f>
        <v/>
      </c>
      <c r="G185" s="278" t="str">
        <f>IF('Customer Inputs'!AA195="","",'Customer Inputs'!$AA195)</f>
        <v/>
      </c>
      <c r="H185" s="274"/>
      <c r="I185" s="279" t="str">
        <f>IF(C185="","",ROUND('ADMIN REF'!I184/E185,4))</f>
        <v/>
      </c>
      <c r="J185" s="279" t="str">
        <f>IF(OR(D185="",F185=""),"",ROUND('ADMIN REF'!J184/F185,4))</f>
        <v/>
      </c>
      <c r="K185" s="280" t="str">
        <f t="shared" si="24"/>
        <v/>
      </c>
      <c r="L185" s="280" t="str">
        <f t="shared" si="25"/>
        <v/>
      </c>
      <c r="M185" s="274"/>
      <c r="N185" s="281" t="str">
        <f>IF(E185="","",ROUND('ADMIN REF'!L184/E185,2))</f>
        <v/>
      </c>
      <c r="O185" s="281" t="str">
        <f>IF(OR(D185="",F185=""),"",ROUND('ADMIN REF'!M184/F185,1))</f>
        <v/>
      </c>
      <c r="P185" s="282" t="str">
        <f t="shared" si="26"/>
        <v/>
      </c>
      <c r="Q185" s="282" t="str">
        <f t="shared" si="27"/>
        <v/>
      </c>
      <c r="R185" s="282" t="str">
        <f t="shared" si="28"/>
        <v/>
      </c>
      <c r="S185" s="282" t="str">
        <f t="shared" si="29"/>
        <v/>
      </c>
      <c r="T185" s="274"/>
      <c r="U185" s="283">
        <f>IF(E185="",0,(VLOOKUP(C185,RebateTable,2,FALSE)*E185)*'Customer Inputs'!AF$9)</f>
        <v>0</v>
      </c>
      <c r="V185" s="284">
        <f t="shared" si="30"/>
        <v>0</v>
      </c>
      <c r="W185" s="285" t="str">
        <f t="shared" si="31"/>
        <v/>
      </c>
      <c r="X185" s="283">
        <f t="shared" si="32"/>
        <v>0</v>
      </c>
      <c r="Y185" s="286" t="str">
        <f t="shared" si="33"/>
        <v/>
      </c>
      <c r="Z185" s="287">
        <f t="shared" si="34"/>
        <v>0</v>
      </c>
      <c r="AA185" s="286" t="str">
        <f>IF(C185="","",(('ADMIN REF'!D184*G185)-('ADMIN REF'!C184*E185))/('ADMIN REF'!D184*G185))</f>
        <v/>
      </c>
      <c r="AB185" s="274"/>
      <c r="AC185" s="277" t="str">
        <f>IF(OR(C185="",Calculations!U185="PASS"),"",IF(Calculations!AW185="Ineligible","Ineligible",IF(Calculations!AW185="Incomplete","Incomplete",IF(Calculations!U185="Fail Refrigerated","Proposed Linear Feet Do Not Match Existing",IF(Calculations!U185="Fail Wattage","Proposed Wattage Exceeds Existing",IF(Calculations!U185="Fail Quantity","Proposed Quantity Does Not Match Existing",""))))))</f>
        <v/>
      </c>
      <c r="AD185" s="288"/>
      <c r="AE185" s="289"/>
      <c r="AF185" s="289"/>
      <c r="AH185" s="290" t="str">
        <f t="shared" si="35"/>
        <v/>
      </c>
    </row>
    <row r="186" spans="1:34" x14ac:dyDescent="0.25">
      <c r="A186" s="209"/>
      <c r="B186" s="276">
        <v>181</v>
      </c>
      <c r="C186" s="277" t="str">
        <f>IF('Customer Inputs'!C196="","",'Customer Inputs'!$C196)</f>
        <v/>
      </c>
      <c r="D186" s="277" t="str">
        <f>IF('Customer Inputs'!E196="","",'Customer Inputs'!$E196)</f>
        <v/>
      </c>
      <c r="E186" s="278" t="str">
        <f>IF('Customer Inputs'!K196="","",'Customer Inputs'!$K196)</f>
        <v/>
      </c>
      <c r="F186" s="278" t="str">
        <f>IF('Customer Inputs'!L196="","",'Customer Inputs'!$L196)</f>
        <v/>
      </c>
      <c r="G186" s="278" t="str">
        <f>IF('Customer Inputs'!AA196="","",'Customer Inputs'!$AA196)</f>
        <v/>
      </c>
      <c r="H186" s="274"/>
      <c r="I186" s="279" t="str">
        <f>IF(C186="","",ROUND('ADMIN REF'!I185/E186,4))</f>
        <v/>
      </c>
      <c r="J186" s="279" t="str">
        <f>IF(OR(D186="",F186=""),"",ROUND('ADMIN REF'!J185/F186,4))</f>
        <v/>
      </c>
      <c r="K186" s="280" t="str">
        <f t="shared" si="24"/>
        <v/>
      </c>
      <c r="L186" s="280" t="str">
        <f t="shared" si="25"/>
        <v/>
      </c>
      <c r="M186" s="274"/>
      <c r="N186" s="281" t="str">
        <f>IF(E186="","",ROUND('ADMIN REF'!L185/E186,2))</f>
        <v/>
      </c>
      <c r="O186" s="281" t="str">
        <f>IF(OR(D186="",F186=""),"",ROUND('ADMIN REF'!M185/F186,1))</f>
        <v/>
      </c>
      <c r="P186" s="282" t="str">
        <f t="shared" si="26"/>
        <v/>
      </c>
      <c r="Q186" s="282" t="str">
        <f t="shared" si="27"/>
        <v/>
      </c>
      <c r="R186" s="282" t="str">
        <f t="shared" si="28"/>
        <v/>
      </c>
      <c r="S186" s="282" t="str">
        <f t="shared" si="29"/>
        <v/>
      </c>
      <c r="T186" s="274"/>
      <c r="U186" s="283">
        <f>IF(E186="",0,(VLOOKUP(C186,RebateTable,2,FALSE)*E186)*'Customer Inputs'!AF$9)</f>
        <v>0</v>
      </c>
      <c r="V186" s="284">
        <f t="shared" si="30"/>
        <v>0</v>
      </c>
      <c r="W186" s="285" t="str">
        <f t="shared" si="31"/>
        <v/>
      </c>
      <c r="X186" s="283">
        <f t="shared" si="32"/>
        <v>0</v>
      </c>
      <c r="Y186" s="286" t="str">
        <f t="shared" si="33"/>
        <v/>
      </c>
      <c r="Z186" s="287">
        <f t="shared" si="34"/>
        <v>0</v>
      </c>
      <c r="AA186" s="286" t="str">
        <f>IF(C186="","",(('ADMIN REF'!D185*G186)-('ADMIN REF'!C185*E186))/('ADMIN REF'!D185*G186))</f>
        <v/>
      </c>
      <c r="AB186" s="274"/>
      <c r="AC186" s="277" t="str">
        <f>IF(OR(C186="",Calculations!U186="PASS"),"",IF(Calculations!AW186="Ineligible","Ineligible",IF(Calculations!AW186="Incomplete","Incomplete",IF(Calculations!U186="Fail Refrigerated","Proposed Linear Feet Do Not Match Existing",IF(Calculations!U186="Fail Wattage","Proposed Wattage Exceeds Existing",IF(Calculations!U186="Fail Quantity","Proposed Quantity Does Not Match Existing",""))))))</f>
        <v/>
      </c>
      <c r="AD186" s="288"/>
      <c r="AE186" s="289"/>
      <c r="AF186" s="289"/>
      <c r="AH186" s="290" t="str">
        <f t="shared" si="35"/>
        <v/>
      </c>
    </row>
    <row r="187" spans="1:34" x14ac:dyDescent="0.25">
      <c r="A187" s="209"/>
      <c r="B187" s="276">
        <v>182</v>
      </c>
      <c r="C187" s="277" t="str">
        <f>IF('Customer Inputs'!C197="","",'Customer Inputs'!$C197)</f>
        <v/>
      </c>
      <c r="D187" s="277" t="str">
        <f>IF('Customer Inputs'!E197="","",'Customer Inputs'!$E197)</f>
        <v/>
      </c>
      <c r="E187" s="278" t="str">
        <f>IF('Customer Inputs'!K197="","",'Customer Inputs'!$K197)</f>
        <v/>
      </c>
      <c r="F187" s="278" t="str">
        <f>IF('Customer Inputs'!L197="","",'Customer Inputs'!$L197)</f>
        <v/>
      </c>
      <c r="G187" s="278" t="str">
        <f>IF('Customer Inputs'!AA197="","",'Customer Inputs'!$AA197)</f>
        <v/>
      </c>
      <c r="H187" s="274"/>
      <c r="I187" s="279" t="str">
        <f>IF(C187="","",ROUND('ADMIN REF'!I186/E187,4))</f>
        <v/>
      </c>
      <c r="J187" s="279" t="str">
        <f>IF(OR(D187="",F187=""),"",ROUND('ADMIN REF'!J186/F187,4))</f>
        <v/>
      </c>
      <c r="K187" s="280" t="str">
        <f t="shared" si="24"/>
        <v/>
      </c>
      <c r="L187" s="280" t="str">
        <f t="shared" si="25"/>
        <v/>
      </c>
      <c r="M187" s="274"/>
      <c r="N187" s="281" t="str">
        <f>IF(E187="","",ROUND('ADMIN REF'!L186/E187,2))</f>
        <v/>
      </c>
      <c r="O187" s="281" t="str">
        <f>IF(OR(D187="",F187=""),"",ROUND('ADMIN REF'!M186/F187,1))</f>
        <v/>
      </c>
      <c r="P187" s="282" t="str">
        <f t="shared" si="26"/>
        <v/>
      </c>
      <c r="Q187" s="282" t="str">
        <f t="shared" si="27"/>
        <v/>
      </c>
      <c r="R187" s="282" t="str">
        <f t="shared" si="28"/>
        <v/>
      </c>
      <c r="S187" s="282" t="str">
        <f t="shared" si="29"/>
        <v/>
      </c>
      <c r="T187" s="274"/>
      <c r="U187" s="283">
        <f>IF(E187="",0,(VLOOKUP(C187,RebateTable,2,FALSE)*E187)*'Customer Inputs'!AF$9)</f>
        <v>0</v>
      </c>
      <c r="V187" s="284">
        <f t="shared" si="30"/>
        <v>0</v>
      </c>
      <c r="W187" s="285" t="str">
        <f t="shared" si="31"/>
        <v/>
      </c>
      <c r="X187" s="283">
        <f t="shared" si="32"/>
        <v>0</v>
      </c>
      <c r="Y187" s="286" t="str">
        <f t="shared" si="33"/>
        <v/>
      </c>
      <c r="Z187" s="287">
        <f t="shared" si="34"/>
        <v>0</v>
      </c>
      <c r="AA187" s="286" t="str">
        <f>IF(C187="","",(('ADMIN REF'!D186*G187)-('ADMIN REF'!C186*E187))/('ADMIN REF'!D186*G187))</f>
        <v/>
      </c>
      <c r="AB187" s="274"/>
      <c r="AC187" s="277" t="str">
        <f>IF(OR(C187="",Calculations!U187="PASS"),"",IF(Calculations!AW187="Ineligible","Ineligible",IF(Calculations!AW187="Incomplete","Incomplete",IF(Calculations!U187="Fail Refrigerated","Proposed Linear Feet Do Not Match Existing",IF(Calculations!U187="Fail Wattage","Proposed Wattage Exceeds Existing",IF(Calculations!U187="Fail Quantity","Proposed Quantity Does Not Match Existing",""))))))</f>
        <v/>
      </c>
      <c r="AD187" s="288"/>
      <c r="AE187" s="289"/>
      <c r="AF187" s="289"/>
      <c r="AH187" s="290" t="str">
        <f t="shared" si="35"/>
        <v/>
      </c>
    </row>
    <row r="188" spans="1:34" x14ac:dyDescent="0.25">
      <c r="A188" s="209"/>
      <c r="B188" s="276">
        <v>183</v>
      </c>
      <c r="C188" s="277" t="str">
        <f>IF('Customer Inputs'!C198="","",'Customer Inputs'!$C198)</f>
        <v/>
      </c>
      <c r="D188" s="277" t="str">
        <f>IF('Customer Inputs'!E198="","",'Customer Inputs'!$E198)</f>
        <v/>
      </c>
      <c r="E188" s="278" t="str">
        <f>IF('Customer Inputs'!K198="","",'Customer Inputs'!$K198)</f>
        <v/>
      </c>
      <c r="F188" s="278" t="str">
        <f>IF('Customer Inputs'!L198="","",'Customer Inputs'!$L198)</f>
        <v/>
      </c>
      <c r="G188" s="278" t="str">
        <f>IF('Customer Inputs'!AA198="","",'Customer Inputs'!$AA198)</f>
        <v/>
      </c>
      <c r="H188" s="274"/>
      <c r="I188" s="279" t="str">
        <f>IF(C188="","",ROUND('ADMIN REF'!I187/E188,4))</f>
        <v/>
      </c>
      <c r="J188" s="279" t="str">
        <f>IF(OR(D188="",F188=""),"",ROUND('ADMIN REF'!J187/F188,4))</f>
        <v/>
      </c>
      <c r="K188" s="280" t="str">
        <f t="shared" si="24"/>
        <v/>
      </c>
      <c r="L188" s="280" t="str">
        <f t="shared" si="25"/>
        <v/>
      </c>
      <c r="M188" s="274"/>
      <c r="N188" s="281" t="str">
        <f>IF(E188="","",ROUND('ADMIN REF'!L187/E188,2))</f>
        <v/>
      </c>
      <c r="O188" s="281" t="str">
        <f>IF(OR(D188="",F188=""),"",ROUND('ADMIN REF'!M187/F188,1))</f>
        <v/>
      </c>
      <c r="P188" s="282" t="str">
        <f t="shared" si="26"/>
        <v/>
      </c>
      <c r="Q188" s="282" t="str">
        <f t="shared" si="27"/>
        <v/>
      </c>
      <c r="R188" s="282" t="str">
        <f t="shared" si="28"/>
        <v/>
      </c>
      <c r="S188" s="282" t="str">
        <f t="shared" si="29"/>
        <v/>
      </c>
      <c r="T188" s="274"/>
      <c r="U188" s="283">
        <f>IF(E188="",0,(VLOOKUP(C188,RebateTable,2,FALSE)*E188)*'Customer Inputs'!AF$9)</f>
        <v>0</v>
      </c>
      <c r="V188" s="284">
        <f t="shared" si="30"/>
        <v>0</v>
      </c>
      <c r="W188" s="285" t="str">
        <f t="shared" si="31"/>
        <v/>
      </c>
      <c r="X188" s="283">
        <f t="shared" si="32"/>
        <v>0</v>
      </c>
      <c r="Y188" s="286" t="str">
        <f t="shared" si="33"/>
        <v/>
      </c>
      <c r="Z188" s="287">
        <f t="shared" si="34"/>
        <v>0</v>
      </c>
      <c r="AA188" s="286" t="str">
        <f>IF(C188="","",(('ADMIN REF'!D187*G188)-('ADMIN REF'!C187*E188))/('ADMIN REF'!D187*G188))</f>
        <v/>
      </c>
      <c r="AB188" s="274"/>
      <c r="AC188" s="277" t="str">
        <f>IF(OR(C188="",Calculations!U188="PASS"),"",IF(Calculations!AW188="Ineligible","Ineligible",IF(Calculations!AW188="Incomplete","Incomplete",IF(Calculations!U188="Fail Refrigerated","Proposed Linear Feet Do Not Match Existing",IF(Calculations!U188="Fail Wattage","Proposed Wattage Exceeds Existing",IF(Calculations!U188="Fail Quantity","Proposed Quantity Does Not Match Existing",""))))))</f>
        <v/>
      </c>
      <c r="AD188" s="288"/>
      <c r="AE188" s="289"/>
      <c r="AF188" s="289"/>
      <c r="AH188" s="290" t="str">
        <f t="shared" si="35"/>
        <v/>
      </c>
    </row>
    <row r="189" spans="1:34" x14ac:dyDescent="0.25">
      <c r="A189" s="209"/>
      <c r="B189" s="276">
        <v>184</v>
      </c>
      <c r="C189" s="277" t="str">
        <f>IF('Customer Inputs'!C199="","",'Customer Inputs'!$C199)</f>
        <v/>
      </c>
      <c r="D189" s="277" t="str">
        <f>IF('Customer Inputs'!E199="","",'Customer Inputs'!$E199)</f>
        <v/>
      </c>
      <c r="E189" s="278" t="str">
        <f>IF('Customer Inputs'!K199="","",'Customer Inputs'!$K199)</f>
        <v/>
      </c>
      <c r="F189" s="278" t="str">
        <f>IF('Customer Inputs'!L199="","",'Customer Inputs'!$L199)</f>
        <v/>
      </c>
      <c r="G189" s="278" t="str">
        <f>IF('Customer Inputs'!AA199="","",'Customer Inputs'!$AA199)</f>
        <v/>
      </c>
      <c r="H189" s="274"/>
      <c r="I189" s="279" t="str">
        <f>IF(C189="","",ROUND('ADMIN REF'!I188/E189,4))</f>
        <v/>
      </c>
      <c r="J189" s="279" t="str">
        <f>IF(OR(D189="",F189=""),"",ROUND('ADMIN REF'!J188/F189,4))</f>
        <v/>
      </c>
      <c r="K189" s="280" t="str">
        <f t="shared" si="24"/>
        <v/>
      </c>
      <c r="L189" s="280" t="str">
        <f t="shared" si="25"/>
        <v/>
      </c>
      <c r="M189" s="274"/>
      <c r="N189" s="281" t="str">
        <f>IF(E189="","",ROUND('ADMIN REF'!L188/E189,2))</f>
        <v/>
      </c>
      <c r="O189" s="281" t="str">
        <f>IF(OR(D189="",F189=""),"",ROUND('ADMIN REF'!M188/F189,1))</f>
        <v/>
      </c>
      <c r="P189" s="282" t="str">
        <f t="shared" si="26"/>
        <v/>
      </c>
      <c r="Q189" s="282" t="str">
        <f t="shared" si="27"/>
        <v/>
      </c>
      <c r="R189" s="282" t="str">
        <f t="shared" si="28"/>
        <v/>
      </c>
      <c r="S189" s="282" t="str">
        <f t="shared" si="29"/>
        <v/>
      </c>
      <c r="T189" s="274"/>
      <c r="U189" s="283">
        <f>IF(E189="",0,(VLOOKUP(C189,RebateTable,2,FALSE)*E189)*'Customer Inputs'!AF$9)</f>
        <v>0</v>
      </c>
      <c r="V189" s="284">
        <f t="shared" si="30"/>
        <v>0</v>
      </c>
      <c r="W189" s="285" t="str">
        <f t="shared" si="31"/>
        <v/>
      </c>
      <c r="X189" s="283">
        <f t="shared" si="32"/>
        <v>0</v>
      </c>
      <c r="Y189" s="286" t="str">
        <f t="shared" si="33"/>
        <v/>
      </c>
      <c r="Z189" s="287">
        <f t="shared" si="34"/>
        <v>0</v>
      </c>
      <c r="AA189" s="286" t="str">
        <f>IF(C189="","",(('ADMIN REF'!D188*G189)-('ADMIN REF'!C188*E189))/('ADMIN REF'!D188*G189))</f>
        <v/>
      </c>
      <c r="AB189" s="274"/>
      <c r="AC189" s="277" t="str">
        <f>IF(OR(C189="",Calculations!U189="PASS"),"",IF(Calculations!AW189="Ineligible","Ineligible",IF(Calculations!AW189="Incomplete","Incomplete",IF(Calculations!U189="Fail Refrigerated","Proposed Linear Feet Do Not Match Existing",IF(Calculations!U189="Fail Wattage","Proposed Wattage Exceeds Existing",IF(Calculations!U189="Fail Quantity","Proposed Quantity Does Not Match Existing",""))))))</f>
        <v/>
      </c>
      <c r="AD189" s="288"/>
      <c r="AE189" s="289"/>
      <c r="AF189" s="289"/>
      <c r="AH189" s="290" t="str">
        <f t="shared" si="35"/>
        <v/>
      </c>
    </row>
    <row r="190" spans="1:34" x14ac:dyDescent="0.25">
      <c r="A190" s="209"/>
      <c r="B190" s="276">
        <v>185</v>
      </c>
      <c r="C190" s="277" t="str">
        <f>IF('Customer Inputs'!C200="","",'Customer Inputs'!$C200)</f>
        <v/>
      </c>
      <c r="D190" s="277" t="str">
        <f>IF('Customer Inputs'!E200="","",'Customer Inputs'!$E200)</f>
        <v/>
      </c>
      <c r="E190" s="278" t="str">
        <f>IF('Customer Inputs'!K200="","",'Customer Inputs'!$K200)</f>
        <v/>
      </c>
      <c r="F190" s="278" t="str">
        <f>IF('Customer Inputs'!L200="","",'Customer Inputs'!$L200)</f>
        <v/>
      </c>
      <c r="G190" s="278" t="str">
        <f>IF('Customer Inputs'!AA200="","",'Customer Inputs'!$AA200)</f>
        <v/>
      </c>
      <c r="H190" s="274"/>
      <c r="I190" s="279" t="str">
        <f>IF(C190="","",ROUND('ADMIN REF'!I189/E190,4))</f>
        <v/>
      </c>
      <c r="J190" s="279" t="str">
        <f>IF(OR(D190="",F190=""),"",ROUND('ADMIN REF'!J189/F190,4))</f>
        <v/>
      </c>
      <c r="K190" s="280" t="str">
        <f t="shared" si="24"/>
        <v/>
      </c>
      <c r="L190" s="280" t="str">
        <f t="shared" si="25"/>
        <v/>
      </c>
      <c r="M190" s="274"/>
      <c r="N190" s="281" t="str">
        <f>IF(E190="","",ROUND('ADMIN REF'!L189/E190,2))</f>
        <v/>
      </c>
      <c r="O190" s="281" t="str">
        <f>IF(OR(D190="",F190=""),"",ROUND('ADMIN REF'!M189/F190,1))</f>
        <v/>
      </c>
      <c r="P190" s="282" t="str">
        <f t="shared" si="26"/>
        <v/>
      </c>
      <c r="Q190" s="282" t="str">
        <f t="shared" si="27"/>
        <v/>
      </c>
      <c r="R190" s="282" t="str">
        <f t="shared" si="28"/>
        <v/>
      </c>
      <c r="S190" s="282" t="str">
        <f t="shared" si="29"/>
        <v/>
      </c>
      <c r="T190" s="274"/>
      <c r="U190" s="283">
        <f>IF(E190="",0,(VLOOKUP(C190,RebateTable,2,FALSE)*E190)*'Customer Inputs'!AF$9)</f>
        <v>0</v>
      </c>
      <c r="V190" s="284">
        <f t="shared" si="30"/>
        <v>0</v>
      </c>
      <c r="W190" s="285" t="str">
        <f t="shared" si="31"/>
        <v/>
      </c>
      <c r="X190" s="283">
        <f t="shared" si="32"/>
        <v>0</v>
      </c>
      <c r="Y190" s="286" t="str">
        <f t="shared" si="33"/>
        <v/>
      </c>
      <c r="Z190" s="287">
        <f t="shared" si="34"/>
        <v>0</v>
      </c>
      <c r="AA190" s="286" t="str">
        <f>IF(C190="","",(('ADMIN REF'!D189*G190)-('ADMIN REF'!C189*E190))/('ADMIN REF'!D189*G190))</f>
        <v/>
      </c>
      <c r="AB190" s="274"/>
      <c r="AC190" s="277" t="str">
        <f>IF(OR(C190="",Calculations!U190="PASS"),"",IF(Calculations!AW190="Ineligible","Ineligible",IF(Calculations!AW190="Incomplete","Incomplete",IF(Calculations!U190="Fail Refrigerated","Proposed Linear Feet Do Not Match Existing",IF(Calculations!U190="Fail Wattage","Proposed Wattage Exceeds Existing",IF(Calculations!U190="Fail Quantity","Proposed Quantity Does Not Match Existing",""))))))</f>
        <v/>
      </c>
      <c r="AD190" s="288"/>
      <c r="AE190" s="289"/>
      <c r="AF190" s="289"/>
      <c r="AH190" s="290" t="str">
        <f t="shared" si="35"/>
        <v/>
      </c>
    </row>
    <row r="191" spans="1:34" x14ac:dyDescent="0.25">
      <c r="A191" s="209"/>
      <c r="B191" s="276">
        <v>186</v>
      </c>
      <c r="C191" s="277" t="str">
        <f>IF('Customer Inputs'!C201="","",'Customer Inputs'!$C201)</f>
        <v/>
      </c>
      <c r="D191" s="277" t="str">
        <f>IF('Customer Inputs'!E201="","",'Customer Inputs'!$E201)</f>
        <v/>
      </c>
      <c r="E191" s="278" t="str">
        <f>IF('Customer Inputs'!K201="","",'Customer Inputs'!$K201)</f>
        <v/>
      </c>
      <c r="F191" s="278" t="str">
        <f>IF('Customer Inputs'!L201="","",'Customer Inputs'!$L201)</f>
        <v/>
      </c>
      <c r="G191" s="278" t="str">
        <f>IF('Customer Inputs'!AA201="","",'Customer Inputs'!$AA201)</f>
        <v/>
      </c>
      <c r="H191" s="274"/>
      <c r="I191" s="279" t="str">
        <f>IF(C191="","",ROUND('ADMIN REF'!I190/E191,4))</f>
        <v/>
      </c>
      <c r="J191" s="279" t="str">
        <f>IF(OR(D191="",F191=""),"",ROUND('ADMIN REF'!J190/F191,4))</f>
        <v/>
      </c>
      <c r="K191" s="280" t="str">
        <f t="shared" si="24"/>
        <v/>
      </c>
      <c r="L191" s="280" t="str">
        <f t="shared" si="25"/>
        <v/>
      </c>
      <c r="M191" s="274"/>
      <c r="N191" s="281" t="str">
        <f>IF(E191="","",ROUND('ADMIN REF'!L190/E191,2))</f>
        <v/>
      </c>
      <c r="O191" s="281" t="str">
        <f>IF(OR(D191="",F191=""),"",ROUND('ADMIN REF'!M190/F191,1))</f>
        <v/>
      </c>
      <c r="P191" s="282" t="str">
        <f t="shared" si="26"/>
        <v/>
      </c>
      <c r="Q191" s="282" t="str">
        <f t="shared" si="27"/>
        <v/>
      </c>
      <c r="R191" s="282" t="str">
        <f t="shared" si="28"/>
        <v/>
      </c>
      <c r="S191" s="282" t="str">
        <f t="shared" si="29"/>
        <v/>
      </c>
      <c r="T191" s="274"/>
      <c r="U191" s="283">
        <f>IF(E191="",0,(VLOOKUP(C191,RebateTable,2,FALSE)*E191)*'Customer Inputs'!AF$9)</f>
        <v>0</v>
      </c>
      <c r="V191" s="284">
        <f t="shared" si="30"/>
        <v>0</v>
      </c>
      <c r="W191" s="285" t="str">
        <f t="shared" si="31"/>
        <v/>
      </c>
      <c r="X191" s="283">
        <f t="shared" si="32"/>
        <v>0</v>
      </c>
      <c r="Y191" s="286" t="str">
        <f t="shared" si="33"/>
        <v/>
      </c>
      <c r="Z191" s="287">
        <f t="shared" si="34"/>
        <v>0</v>
      </c>
      <c r="AA191" s="286" t="str">
        <f>IF(C191="","",(('ADMIN REF'!D190*G191)-('ADMIN REF'!C190*E191))/('ADMIN REF'!D190*G191))</f>
        <v/>
      </c>
      <c r="AB191" s="274"/>
      <c r="AC191" s="277" t="str">
        <f>IF(OR(C191="",Calculations!U191="PASS"),"",IF(Calculations!AW191="Ineligible","Ineligible",IF(Calculations!AW191="Incomplete","Incomplete",IF(Calculations!U191="Fail Refrigerated","Proposed Linear Feet Do Not Match Existing",IF(Calculations!U191="Fail Wattage","Proposed Wattage Exceeds Existing",IF(Calculations!U191="Fail Quantity","Proposed Quantity Does Not Match Existing",""))))))</f>
        <v/>
      </c>
      <c r="AD191" s="288"/>
      <c r="AE191" s="289"/>
      <c r="AF191" s="289"/>
      <c r="AH191" s="290" t="str">
        <f t="shared" si="35"/>
        <v/>
      </c>
    </row>
    <row r="192" spans="1:34" x14ac:dyDescent="0.25">
      <c r="A192" s="209"/>
      <c r="B192" s="276">
        <v>187</v>
      </c>
      <c r="C192" s="277" t="str">
        <f>IF('Customer Inputs'!C202="","",'Customer Inputs'!$C202)</f>
        <v/>
      </c>
      <c r="D192" s="277" t="str">
        <f>IF('Customer Inputs'!E202="","",'Customer Inputs'!$E202)</f>
        <v/>
      </c>
      <c r="E192" s="278" t="str">
        <f>IF('Customer Inputs'!K202="","",'Customer Inputs'!$K202)</f>
        <v/>
      </c>
      <c r="F192" s="278" t="str">
        <f>IF('Customer Inputs'!L202="","",'Customer Inputs'!$L202)</f>
        <v/>
      </c>
      <c r="G192" s="278" t="str">
        <f>IF('Customer Inputs'!AA202="","",'Customer Inputs'!$AA202)</f>
        <v/>
      </c>
      <c r="H192" s="274"/>
      <c r="I192" s="279" t="str">
        <f>IF(C192="","",ROUND('ADMIN REF'!I191/E192,4))</f>
        <v/>
      </c>
      <c r="J192" s="279" t="str">
        <f>IF(OR(D192="",F192=""),"",ROUND('ADMIN REF'!J191/F192,4))</f>
        <v/>
      </c>
      <c r="K192" s="280" t="str">
        <f t="shared" si="24"/>
        <v/>
      </c>
      <c r="L192" s="280" t="str">
        <f t="shared" si="25"/>
        <v/>
      </c>
      <c r="M192" s="274"/>
      <c r="N192" s="281" t="str">
        <f>IF(E192="","",ROUND('ADMIN REF'!L191/E192,2))</f>
        <v/>
      </c>
      <c r="O192" s="281" t="str">
        <f>IF(OR(D192="",F192=""),"",ROUND('ADMIN REF'!M191/F192,1))</f>
        <v/>
      </c>
      <c r="P192" s="282" t="str">
        <f t="shared" si="26"/>
        <v/>
      </c>
      <c r="Q192" s="282" t="str">
        <f t="shared" si="27"/>
        <v/>
      </c>
      <c r="R192" s="282" t="str">
        <f t="shared" si="28"/>
        <v/>
      </c>
      <c r="S192" s="282" t="str">
        <f t="shared" si="29"/>
        <v/>
      </c>
      <c r="T192" s="274"/>
      <c r="U192" s="283">
        <f>IF(E192="",0,(VLOOKUP(C192,RebateTable,2,FALSE)*E192)*'Customer Inputs'!AF$9)</f>
        <v>0</v>
      </c>
      <c r="V192" s="284">
        <f t="shared" si="30"/>
        <v>0</v>
      </c>
      <c r="W192" s="285" t="str">
        <f t="shared" si="31"/>
        <v/>
      </c>
      <c r="X192" s="283">
        <f t="shared" si="32"/>
        <v>0</v>
      </c>
      <c r="Y192" s="286" t="str">
        <f t="shared" si="33"/>
        <v/>
      </c>
      <c r="Z192" s="287">
        <f t="shared" si="34"/>
        <v>0</v>
      </c>
      <c r="AA192" s="286" t="str">
        <f>IF(C192="","",(('ADMIN REF'!D191*G192)-('ADMIN REF'!C191*E192))/('ADMIN REF'!D191*G192))</f>
        <v/>
      </c>
      <c r="AB192" s="274"/>
      <c r="AC192" s="277" t="str">
        <f>IF(OR(C192="",Calculations!U192="PASS"),"",IF(Calculations!AW192="Ineligible","Ineligible",IF(Calculations!AW192="Incomplete","Incomplete",IF(Calculations!U192="Fail Refrigerated","Proposed Linear Feet Do Not Match Existing",IF(Calculations!U192="Fail Wattage","Proposed Wattage Exceeds Existing",IF(Calculations!U192="Fail Quantity","Proposed Quantity Does Not Match Existing",""))))))</f>
        <v/>
      </c>
      <c r="AD192" s="288"/>
      <c r="AE192" s="289"/>
      <c r="AF192" s="289"/>
      <c r="AH192" s="290" t="str">
        <f t="shared" si="35"/>
        <v/>
      </c>
    </row>
    <row r="193" spans="1:34" x14ac:dyDescent="0.25">
      <c r="A193" s="209"/>
      <c r="B193" s="276">
        <v>188</v>
      </c>
      <c r="C193" s="277" t="str">
        <f>IF('Customer Inputs'!C203="","",'Customer Inputs'!$C203)</f>
        <v/>
      </c>
      <c r="D193" s="277" t="str">
        <f>IF('Customer Inputs'!E203="","",'Customer Inputs'!$E203)</f>
        <v/>
      </c>
      <c r="E193" s="278" t="str">
        <f>IF('Customer Inputs'!K203="","",'Customer Inputs'!$K203)</f>
        <v/>
      </c>
      <c r="F193" s="278" t="str">
        <f>IF('Customer Inputs'!L203="","",'Customer Inputs'!$L203)</f>
        <v/>
      </c>
      <c r="G193" s="278" t="str">
        <f>IF('Customer Inputs'!AA203="","",'Customer Inputs'!$AA203)</f>
        <v/>
      </c>
      <c r="H193" s="274"/>
      <c r="I193" s="279" t="str">
        <f>IF(C193="","",ROUND('ADMIN REF'!I192/E193,4))</f>
        <v/>
      </c>
      <c r="J193" s="279" t="str">
        <f>IF(OR(D193="",F193=""),"",ROUND('ADMIN REF'!J192/F193,4))</f>
        <v/>
      </c>
      <c r="K193" s="280" t="str">
        <f t="shared" si="24"/>
        <v/>
      </c>
      <c r="L193" s="280" t="str">
        <f t="shared" si="25"/>
        <v/>
      </c>
      <c r="M193" s="274"/>
      <c r="N193" s="281" t="str">
        <f>IF(E193="","",ROUND('ADMIN REF'!L192/E193,2))</f>
        <v/>
      </c>
      <c r="O193" s="281" t="str">
        <f>IF(OR(D193="",F193=""),"",ROUND('ADMIN REF'!M192/F193,1))</f>
        <v/>
      </c>
      <c r="P193" s="282" t="str">
        <f t="shared" si="26"/>
        <v/>
      </c>
      <c r="Q193" s="282" t="str">
        <f t="shared" si="27"/>
        <v/>
      </c>
      <c r="R193" s="282" t="str">
        <f t="shared" si="28"/>
        <v/>
      </c>
      <c r="S193" s="282" t="str">
        <f t="shared" si="29"/>
        <v/>
      </c>
      <c r="T193" s="274"/>
      <c r="U193" s="283">
        <f>IF(E193="",0,(VLOOKUP(C193,RebateTable,2,FALSE)*E193)*'Customer Inputs'!AF$9)</f>
        <v>0</v>
      </c>
      <c r="V193" s="284">
        <f t="shared" si="30"/>
        <v>0</v>
      </c>
      <c r="W193" s="285" t="str">
        <f t="shared" si="31"/>
        <v/>
      </c>
      <c r="X193" s="283">
        <f t="shared" si="32"/>
        <v>0</v>
      </c>
      <c r="Y193" s="286" t="str">
        <f t="shared" si="33"/>
        <v/>
      </c>
      <c r="Z193" s="287">
        <f t="shared" si="34"/>
        <v>0</v>
      </c>
      <c r="AA193" s="286" t="str">
        <f>IF(C193="","",(('ADMIN REF'!D192*G193)-('ADMIN REF'!C192*E193))/('ADMIN REF'!D192*G193))</f>
        <v/>
      </c>
      <c r="AB193" s="274"/>
      <c r="AC193" s="277" t="str">
        <f>IF(OR(C193="",Calculations!U193="PASS"),"",IF(Calculations!AW193="Ineligible","Ineligible",IF(Calculations!AW193="Incomplete","Incomplete",IF(Calculations!U193="Fail Refrigerated","Proposed Linear Feet Do Not Match Existing",IF(Calculations!U193="Fail Wattage","Proposed Wattage Exceeds Existing",IF(Calculations!U193="Fail Quantity","Proposed Quantity Does Not Match Existing",""))))))</f>
        <v/>
      </c>
      <c r="AD193" s="288"/>
      <c r="AE193" s="289"/>
      <c r="AF193" s="289"/>
      <c r="AH193" s="290" t="str">
        <f t="shared" si="35"/>
        <v/>
      </c>
    </row>
    <row r="194" spans="1:34" x14ac:dyDescent="0.25">
      <c r="A194" s="209"/>
      <c r="B194" s="276">
        <v>189</v>
      </c>
      <c r="C194" s="277" t="str">
        <f>IF('Customer Inputs'!C204="","",'Customer Inputs'!$C204)</f>
        <v/>
      </c>
      <c r="D194" s="277" t="str">
        <f>IF('Customer Inputs'!E204="","",'Customer Inputs'!$E204)</f>
        <v/>
      </c>
      <c r="E194" s="278" t="str">
        <f>IF('Customer Inputs'!K204="","",'Customer Inputs'!$K204)</f>
        <v/>
      </c>
      <c r="F194" s="278" t="str">
        <f>IF('Customer Inputs'!L204="","",'Customer Inputs'!$L204)</f>
        <v/>
      </c>
      <c r="G194" s="278" t="str">
        <f>IF('Customer Inputs'!AA204="","",'Customer Inputs'!$AA204)</f>
        <v/>
      </c>
      <c r="H194" s="274"/>
      <c r="I194" s="279" t="str">
        <f>IF(C194="","",ROUND('ADMIN REF'!I193/E194,4))</f>
        <v/>
      </c>
      <c r="J194" s="279" t="str">
        <f>IF(OR(D194="",F194=""),"",ROUND('ADMIN REF'!J193/F194,4))</f>
        <v/>
      </c>
      <c r="K194" s="280" t="str">
        <f t="shared" si="24"/>
        <v/>
      </c>
      <c r="L194" s="280" t="str">
        <f t="shared" si="25"/>
        <v/>
      </c>
      <c r="M194" s="274"/>
      <c r="N194" s="281" t="str">
        <f>IF(E194="","",ROUND('ADMIN REF'!L193/E194,2))</f>
        <v/>
      </c>
      <c r="O194" s="281" t="str">
        <f>IF(OR(D194="",F194=""),"",ROUND('ADMIN REF'!M193/F194,1))</f>
        <v/>
      </c>
      <c r="P194" s="282" t="str">
        <f t="shared" si="26"/>
        <v/>
      </c>
      <c r="Q194" s="282" t="str">
        <f t="shared" si="27"/>
        <v/>
      </c>
      <c r="R194" s="282" t="str">
        <f t="shared" si="28"/>
        <v/>
      </c>
      <c r="S194" s="282" t="str">
        <f t="shared" si="29"/>
        <v/>
      </c>
      <c r="T194" s="274"/>
      <c r="U194" s="283">
        <f>IF(E194="",0,(VLOOKUP(C194,RebateTable,2,FALSE)*E194)*'Customer Inputs'!AF$9)</f>
        <v>0</v>
      </c>
      <c r="V194" s="284">
        <f t="shared" si="30"/>
        <v>0</v>
      </c>
      <c r="W194" s="285" t="str">
        <f t="shared" si="31"/>
        <v/>
      </c>
      <c r="X194" s="283">
        <f t="shared" si="32"/>
        <v>0</v>
      </c>
      <c r="Y194" s="286" t="str">
        <f t="shared" si="33"/>
        <v/>
      </c>
      <c r="Z194" s="287">
        <f t="shared" si="34"/>
        <v>0</v>
      </c>
      <c r="AA194" s="286" t="str">
        <f>IF(C194="","",(('ADMIN REF'!D193*G194)-('ADMIN REF'!C193*E194))/('ADMIN REF'!D193*G194))</f>
        <v/>
      </c>
      <c r="AB194" s="274"/>
      <c r="AC194" s="277" t="str">
        <f>IF(OR(C194="",Calculations!U194="PASS"),"",IF(Calculations!AW194="Ineligible","Ineligible",IF(Calculations!AW194="Incomplete","Incomplete",IF(Calculations!U194="Fail Refrigerated","Proposed Linear Feet Do Not Match Existing",IF(Calculations!U194="Fail Wattage","Proposed Wattage Exceeds Existing",IF(Calculations!U194="Fail Quantity","Proposed Quantity Does Not Match Existing",""))))))</f>
        <v/>
      </c>
      <c r="AD194" s="288"/>
      <c r="AE194" s="289"/>
      <c r="AF194" s="289"/>
      <c r="AH194" s="290" t="str">
        <f t="shared" si="35"/>
        <v/>
      </c>
    </row>
    <row r="195" spans="1:34" x14ac:dyDescent="0.25">
      <c r="A195" s="209"/>
      <c r="B195" s="276">
        <v>190</v>
      </c>
      <c r="C195" s="277" t="str">
        <f>IF('Customer Inputs'!C205="","",'Customer Inputs'!$C205)</f>
        <v/>
      </c>
      <c r="D195" s="277" t="str">
        <f>IF('Customer Inputs'!E205="","",'Customer Inputs'!$E205)</f>
        <v/>
      </c>
      <c r="E195" s="278" t="str">
        <f>IF('Customer Inputs'!K205="","",'Customer Inputs'!$K205)</f>
        <v/>
      </c>
      <c r="F195" s="278" t="str">
        <f>IF('Customer Inputs'!L205="","",'Customer Inputs'!$L205)</f>
        <v/>
      </c>
      <c r="G195" s="278" t="str">
        <f>IF('Customer Inputs'!AA205="","",'Customer Inputs'!$AA205)</f>
        <v/>
      </c>
      <c r="H195" s="274"/>
      <c r="I195" s="279" t="str">
        <f>IF(C195="","",ROUND('ADMIN REF'!I194/E195,4))</f>
        <v/>
      </c>
      <c r="J195" s="279" t="str">
        <f>IF(OR(D195="",F195=""),"",ROUND('ADMIN REF'!J194/F195,4))</f>
        <v/>
      </c>
      <c r="K195" s="280" t="str">
        <f t="shared" si="24"/>
        <v/>
      </c>
      <c r="L195" s="280" t="str">
        <f t="shared" si="25"/>
        <v/>
      </c>
      <c r="M195" s="274"/>
      <c r="N195" s="281" t="str">
        <f>IF(E195="","",ROUND('ADMIN REF'!L194/E195,2))</f>
        <v/>
      </c>
      <c r="O195" s="281" t="str">
        <f>IF(OR(D195="",F195=""),"",ROUND('ADMIN REF'!M194/F195,1))</f>
        <v/>
      </c>
      <c r="P195" s="282" t="str">
        <f t="shared" si="26"/>
        <v/>
      </c>
      <c r="Q195" s="282" t="str">
        <f t="shared" si="27"/>
        <v/>
      </c>
      <c r="R195" s="282" t="str">
        <f t="shared" si="28"/>
        <v/>
      </c>
      <c r="S195" s="282" t="str">
        <f t="shared" si="29"/>
        <v/>
      </c>
      <c r="T195" s="274"/>
      <c r="U195" s="283">
        <f>IF(E195="",0,(VLOOKUP(C195,RebateTable,2,FALSE)*E195)*'Customer Inputs'!AF$9)</f>
        <v>0</v>
      </c>
      <c r="V195" s="284">
        <f t="shared" si="30"/>
        <v>0</v>
      </c>
      <c r="W195" s="285" t="str">
        <f t="shared" si="31"/>
        <v/>
      </c>
      <c r="X195" s="283">
        <f t="shared" si="32"/>
        <v>0</v>
      </c>
      <c r="Y195" s="286" t="str">
        <f t="shared" si="33"/>
        <v/>
      </c>
      <c r="Z195" s="287">
        <f t="shared" si="34"/>
        <v>0</v>
      </c>
      <c r="AA195" s="286" t="str">
        <f>IF(C195="","",(('ADMIN REF'!D194*G195)-('ADMIN REF'!C194*E195))/('ADMIN REF'!D194*G195))</f>
        <v/>
      </c>
      <c r="AB195" s="274"/>
      <c r="AC195" s="277" t="str">
        <f>IF(OR(C195="",Calculations!U195="PASS"),"",IF(Calculations!AW195="Ineligible","Ineligible",IF(Calculations!AW195="Incomplete","Incomplete",IF(Calculations!U195="Fail Refrigerated","Proposed Linear Feet Do Not Match Existing",IF(Calculations!U195="Fail Wattage","Proposed Wattage Exceeds Existing",IF(Calculations!U195="Fail Quantity","Proposed Quantity Does Not Match Existing",""))))))</f>
        <v/>
      </c>
      <c r="AD195" s="288"/>
      <c r="AE195" s="289"/>
      <c r="AF195" s="289"/>
      <c r="AH195" s="290" t="str">
        <f t="shared" si="35"/>
        <v/>
      </c>
    </row>
    <row r="196" spans="1:34" x14ac:dyDescent="0.25">
      <c r="A196" s="209"/>
      <c r="B196" s="276">
        <v>191</v>
      </c>
      <c r="C196" s="277" t="str">
        <f>IF('Customer Inputs'!C206="","",'Customer Inputs'!$C206)</f>
        <v/>
      </c>
      <c r="D196" s="277" t="str">
        <f>IF('Customer Inputs'!E206="","",'Customer Inputs'!$E206)</f>
        <v/>
      </c>
      <c r="E196" s="278" t="str">
        <f>IF('Customer Inputs'!K206="","",'Customer Inputs'!$K206)</f>
        <v/>
      </c>
      <c r="F196" s="278" t="str">
        <f>IF('Customer Inputs'!L206="","",'Customer Inputs'!$L206)</f>
        <v/>
      </c>
      <c r="G196" s="278" t="str">
        <f>IF('Customer Inputs'!AA206="","",'Customer Inputs'!$AA206)</f>
        <v/>
      </c>
      <c r="H196" s="274"/>
      <c r="I196" s="279" t="str">
        <f>IF(C196="","",ROUND('ADMIN REF'!I195/E196,4))</f>
        <v/>
      </c>
      <c r="J196" s="279" t="str">
        <f>IF(OR(D196="",F196=""),"",ROUND('ADMIN REF'!J195/F196,4))</f>
        <v/>
      </c>
      <c r="K196" s="280" t="str">
        <f t="shared" si="24"/>
        <v/>
      </c>
      <c r="L196" s="280" t="str">
        <f t="shared" si="25"/>
        <v/>
      </c>
      <c r="M196" s="274"/>
      <c r="N196" s="281" t="str">
        <f>IF(E196="","",ROUND('ADMIN REF'!L195/E196,2))</f>
        <v/>
      </c>
      <c r="O196" s="281" t="str">
        <f>IF(OR(D196="",F196=""),"",ROUND('ADMIN REF'!M195/F196,1))</f>
        <v/>
      </c>
      <c r="P196" s="282" t="str">
        <f t="shared" si="26"/>
        <v/>
      </c>
      <c r="Q196" s="282" t="str">
        <f t="shared" si="27"/>
        <v/>
      </c>
      <c r="R196" s="282" t="str">
        <f t="shared" si="28"/>
        <v/>
      </c>
      <c r="S196" s="282" t="str">
        <f t="shared" si="29"/>
        <v/>
      </c>
      <c r="T196" s="274"/>
      <c r="U196" s="283">
        <f>IF(E196="",0,(VLOOKUP(C196,RebateTable,2,FALSE)*E196)*'Customer Inputs'!AF$9)</f>
        <v>0</v>
      </c>
      <c r="V196" s="284">
        <f t="shared" si="30"/>
        <v>0</v>
      </c>
      <c r="W196" s="285" t="str">
        <f t="shared" si="31"/>
        <v/>
      </c>
      <c r="X196" s="283">
        <f t="shared" si="32"/>
        <v>0</v>
      </c>
      <c r="Y196" s="286" t="str">
        <f t="shared" si="33"/>
        <v/>
      </c>
      <c r="Z196" s="287">
        <f t="shared" si="34"/>
        <v>0</v>
      </c>
      <c r="AA196" s="286" t="str">
        <f>IF(C196="","",(('ADMIN REF'!D195*G196)-('ADMIN REF'!C195*E196))/('ADMIN REF'!D195*G196))</f>
        <v/>
      </c>
      <c r="AB196" s="274"/>
      <c r="AC196" s="277" t="str">
        <f>IF(OR(C196="",Calculations!U196="PASS"),"",IF(Calculations!AW196="Ineligible","Ineligible",IF(Calculations!AW196="Incomplete","Incomplete",IF(Calculations!U196="Fail Refrigerated","Proposed Linear Feet Do Not Match Existing",IF(Calculations!U196="Fail Wattage","Proposed Wattage Exceeds Existing",IF(Calculations!U196="Fail Quantity","Proposed Quantity Does Not Match Existing",""))))))</f>
        <v/>
      </c>
      <c r="AD196" s="288"/>
      <c r="AE196" s="289"/>
      <c r="AF196" s="289"/>
      <c r="AH196" s="290" t="str">
        <f t="shared" si="35"/>
        <v/>
      </c>
    </row>
    <row r="197" spans="1:34" x14ac:dyDescent="0.25">
      <c r="A197" s="209"/>
      <c r="B197" s="276">
        <v>192</v>
      </c>
      <c r="C197" s="277" t="str">
        <f>IF('Customer Inputs'!C207="","",'Customer Inputs'!$C207)</f>
        <v/>
      </c>
      <c r="D197" s="277" t="str">
        <f>IF('Customer Inputs'!E207="","",'Customer Inputs'!$E207)</f>
        <v/>
      </c>
      <c r="E197" s="278" t="str">
        <f>IF('Customer Inputs'!K207="","",'Customer Inputs'!$K207)</f>
        <v/>
      </c>
      <c r="F197" s="278" t="str">
        <f>IF('Customer Inputs'!L207="","",'Customer Inputs'!$L207)</f>
        <v/>
      </c>
      <c r="G197" s="278" t="str">
        <f>IF('Customer Inputs'!AA207="","",'Customer Inputs'!$AA207)</f>
        <v/>
      </c>
      <c r="H197" s="274"/>
      <c r="I197" s="279" t="str">
        <f>IF(C197="","",ROUND('ADMIN REF'!I196/E197,4))</f>
        <v/>
      </c>
      <c r="J197" s="279" t="str">
        <f>IF(OR(D197="",F197=""),"",ROUND('ADMIN REF'!J196/F197,4))</f>
        <v/>
      </c>
      <c r="K197" s="280" t="str">
        <f t="shared" si="24"/>
        <v/>
      </c>
      <c r="L197" s="280" t="str">
        <f t="shared" si="25"/>
        <v/>
      </c>
      <c r="M197" s="274"/>
      <c r="N197" s="281" t="str">
        <f>IF(E197="","",ROUND('ADMIN REF'!L196/E197,2))</f>
        <v/>
      </c>
      <c r="O197" s="281" t="str">
        <f>IF(OR(D197="",F197=""),"",ROUND('ADMIN REF'!M196/F197,1))</f>
        <v/>
      </c>
      <c r="P197" s="282" t="str">
        <f t="shared" si="26"/>
        <v/>
      </c>
      <c r="Q197" s="282" t="str">
        <f t="shared" si="27"/>
        <v/>
      </c>
      <c r="R197" s="282" t="str">
        <f t="shared" si="28"/>
        <v/>
      </c>
      <c r="S197" s="282" t="str">
        <f t="shared" si="29"/>
        <v/>
      </c>
      <c r="T197" s="274"/>
      <c r="U197" s="283">
        <f>IF(E197="",0,(VLOOKUP(C197,RebateTable,2,FALSE)*E197)*'Customer Inputs'!AF$9)</f>
        <v>0</v>
      </c>
      <c r="V197" s="284">
        <f t="shared" si="30"/>
        <v>0</v>
      </c>
      <c r="W197" s="285" t="str">
        <f t="shared" si="31"/>
        <v/>
      </c>
      <c r="X197" s="283">
        <f t="shared" si="32"/>
        <v>0</v>
      </c>
      <c r="Y197" s="286" t="str">
        <f t="shared" si="33"/>
        <v/>
      </c>
      <c r="Z197" s="287">
        <f t="shared" si="34"/>
        <v>0</v>
      </c>
      <c r="AA197" s="286" t="str">
        <f>IF(C197="","",(('ADMIN REF'!D196*G197)-('ADMIN REF'!C196*E197))/('ADMIN REF'!D196*G197))</f>
        <v/>
      </c>
      <c r="AB197" s="274"/>
      <c r="AC197" s="277" t="str">
        <f>IF(OR(C197="",Calculations!U197="PASS"),"",IF(Calculations!AW197="Ineligible","Ineligible",IF(Calculations!AW197="Incomplete","Incomplete",IF(Calculations!U197="Fail Refrigerated","Proposed Linear Feet Do Not Match Existing",IF(Calculations!U197="Fail Wattage","Proposed Wattage Exceeds Existing",IF(Calculations!U197="Fail Quantity","Proposed Quantity Does Not Match Existing",""))))))</f>
        <v/>
      </c>
      <c r="AD197" s="288"/>
      <c r="AE197" s="289"/>
      <c r="AF197" s="289"/>
      <c r="AH197" s="290" t="str">
        <f t="shared" si="35"/>
        <v/>
      </c>
    </row>
    <row r="198" spans="1:34" x14ac:dyDescent="0.25">
      <c r="A198" s="209"/>
      <c r="B198" s="276">
        <v>193</v>
      </c>
      <c r="C198" s="277" t="str">
        <f>IF('Customer Inputs'!C208="","",'Customer Inputs'!$C208)</f>
        <v/>
      </c>
      <c r="D198" s="277" t="str">
        <f>IF('Customer Inputs'!E208="","",'Customer Inputs'!$E208)</f>
        <v/>
      </c>
      <c r="E198" s="278" t="str">
        <f>IF('Customer Inputs'!K208="","",'Customer Inputs'!$K208)</f>
        <v/>
      </c>
      <c r="F198" s="278" t="str">
        <f>IF('Customer Inputs'!L208="","",'Customer Inputs'!$L208)</f>
        <v/>
      </c>
      <c r="G198" s="278" t="str">
        <f>IF('Customer Inputs'!AA208="","",'Customer Inputs'!$AA208)</f>
        <v/>
      </c>
      <c r="H198" s="274"/>
      <c r="I198" s="279" t="str">
        <f>IF(C198="","",ROUND('ADMIN REF'!I197/E198,4))</f>
        <v/>
      </c>
      <c r="J198" s="279" t="str">
        <f>IF(OR(D198="",F198=""),"",ROUND('ADMIN REF'!J197/F198,4))</f>
        <v/>
      </c>
      <c r="K198" s="280" t="str">
        <f t="shared" si="24"/>
        <v/>
      </c>
      <c r="L198" s="280" t="str">
        <f t="shared" si="25"/>
        <v/>
      </c>
      <c r="M198" s="274"/>
      <c r="N198" s="281" t="str">
        <f>IF(E198="","",ROUND('ADMIN REF'!L197/E198,2))</f>
        <v/>
      </c>
      <c r="O198" s="281" t="str">
        <f>IF(OR(D198="",F198=""),"",ROUND('ADMIN REF'!M197/F198,1))</f>
        <v/>
      </c>
      <c r="P198" s="282" t="str">
        <f t="shared" si="26"/>
        <v/>
      </c>
      <c r="Q198" s="282" t="str">
        <f t="shared" si="27"/>
        <v/>
      </c>
      <c r="R198" s="282" t="str">
        <f t="shared" si="28"/>
        <v/>
      </c>
      <c r="S198" s="282" t="str">
        <f t="shared" si="29"/>
        <v/>
      </c>
      <c r="T198" s="274"/>
      <c r="U198" s="283">
        <f>IF(E198="",0,(VLOOKUP(C198,RebateTable,2,FALSE)*E198)*'Customer Inputs'!AF$9)</f>
        <v>0</v>
      </c>
      <c r="V198" s="284">
        <f t="shared" si="30"/>
        <v>0</v>
      </c>
      <c r="W198" s="285" t="str">
        <f t="shared" si="31"/>
        <v/>
      </c>
      <c r="X198" s="283">
        <f t="shared" si="32"/>
        <v>0</v>
      </c>
      <c r="Y198" s="286" t="str">
        <f t="shared" si="33"/>
        <v/>
      </c>
      <c r="Z198" s="287">
        <f t="shared" si="34"/>
        <v>0</v>
      </c>
      <c r="AA198" s="286" t="str">
        <f>IF(C198="","",(('ADMIN REF'!D197*G198)-('ADMIN REF'!C197*E198))/('ADMIN REF'!D197*G198))</f>
        <v/>
      </c>
      <c r="AB198" s="274"/>
      <c r="AC198" s="277" t="str">
        <f>IF(OR(C198="",Calculations!U198="PASS"),"",IF(Calculations!AW198="Ineligible","Ineligible",IF(Calculations!AW198="Incomplete","Incomplete",IF(Calculations!U198="Fail Refrigerated","Proposed Linear Feet Do Not Match Existing",IF(Calculations!U198="Fail Wattage","Proposed Wattage Exceeds Existing",IF(Calculations!U198="Fail Quantity","Proposed Quantity Does Not Match Existing",""))))))</f>
        <v/>
      </c>
      <c r="AD198" s="288"/>
      <c r="AE198" s="289"/>
      <c r="AF198" s="289"/>
      <c r="AH198" s="290" t="str">
        <f t="shared" si="35"/>
        <v/>
      </c>
    </row>
    <row r="199" spans="1:34" x14ac:dyDescent="0.25">
      <c r="A199" s="209"/>
      <c r="B199" s="276">
        <v>194</v>
      </c>
      <c r="C199" s="277" t="str">
        <f>IF('Customer Inputs'!C209="","",'Customer Inputs'!$C209)</f>
        <v/>
      </c>
      <c r="D199" s="277" t="str">
        <f>IF('Customer Inputs'!E209="","",'Customer Inputs'!$E209)</f>
        <v/>
      </c>
      <c r="E199" s="278" t="str">
        <f>IF('Customer Inputs'!K209="","",'Customer Inputs'!$K209)</f>
        <v/>
      </c>
      <c r="F199" s="278" t="str">
        <f>IF('Customer Inputs'!L209="","",'Customer Inputs'!$L209)</f>
        <v/>
      </c>
      <c r="G199" s="278" t="str">
        <f>IF('Customer Inputs'!AA209="","",'Customer Inputs'!$AA209)</f>
        <v/>
      </c>
      <c r="H199" s="274"/>
      <c r="I199" s="279" t="str">
        <f>IF(C199="","",ROUND('ADMIN REF'!I198/E199,4))</f>
        <v/>
      </c>
      <c r="J199" s="279" t="str">
        <f>IF(OR(D199="",F199=""),"",ROUND('ADMIN REF'!J198/F199,4))</f>
        <v/>
      </c>
      <c r="K199" s="280" t="str">
        <f t="shared" ref="K199:K205" si="36">IF(E199="","",ROUND(I199*E199,3))</f>
        <v/>
      </c>
      <c r="L199" s="280" t="str">
        <f t="shared" ref="L199:L205" si="37">IF(OR(D199="",F199=""),"",ROUND(J199*F199,3))</f>
        <v/>
      </c>
      <c r="M199" s="274"/>
      <c r="N199" s="281" t="str">
        <f>IF(E199="","",ROUND('ADMIN REF'!L198/E199,2))</f>
        <v/>
      </c>
      <c r="O199" s="281" t="str">
        <f>IF(OR(D199="",F199=""),"",ROUND('ADMIN REF'!M198/F199,1))</f>
        <v/>
      </c>
      <c r="P199" s="282" t="str">
        <f t="shared" ref="P199:P205" si="38">IF(N199="","",ROUND(N199*E199,1))</f>
        <v/>
      </c>
      <c r="Q199" s="282" t="str">
        <f t="shared" ref="Q199:Q205" si="39">IF(OR($AC199="",$AE199="Yes"),K199,"")</f>
        <v/>
      </c>
      <c r="R199" s="282" t="str">
        <f t="shared" ref="R199:R205" si="40">IF(OR($AC199="",$AE199="Yes"),P199,"")</f>
        <v/>
      </c>
      <c r="S199" s="282" t="str">
        <f t="shared" ref="S199:S205" si="41">IF(OR(D199="",F199=""),"",ROUND(O199*F199,1))</f>
        <v/>
      </c>
      <c r="T199" s="274"/>
      <c r="U199" s="283">
        <f>IF(E199="",0,(VLOOKUP(C199,RebateTable,2,FALSE)*E199)*'Customer Inputs'!AF$9)</f>
        <v>0</v>
      </c>
      <c r="V199" s="284">
        <f t="shared" ref="V199:V205" si="42">IF(ISERROR(F199*VLOOKUP(D199,RebateTable,2,FALSE)),0,F199*VLOOKUP(D199,RebateTable,2,FALSE))</f>
        <v>0</v>
      </c>
      <c r="W199" s="285" t="str">
        <f t="shared" ref="W199:W205" si="43">IF(C199="","",IF(K199&lt;0,"n/a",X199/K199))</f>
        <v/>
      </c>
      <c r="X199" s="283">
        <f t="shared" ref="X199:X205" si="44">U199</f>
        <v>0</v>
      </c>
      <c r="Y199" s="286" t="str">
        <f t="shared" ref="Y199:Y205" si="45">IF(X199=0,"",X199/SUM(X$6:X$205))</f>
        <v/>
      </c>
      <c r="Z199" s="287">
        <f t="shared" ref="Z199:Z205" si="46">IF(OR($AC199="",$AE199="Yes"),X199,0)</f>
        <v>0</v>
      </c>
      <c r="AA199" s="286" t="str">
        <f>IF(C199="","",(('ADMIN REF'!D198*G199)-('ADMIN REF'!C198*E199))/('ADMIN REF'!D198*G199))</f>
        <v/>
      </c>
      <c r="AB199" s="274"/>
      <c r="AC199" s="277" t="str">
        <f>IF(OR(C199="",Calculations!U199="PASS"),"",IF(Calculations!AW199="Ineligible","Ineligible",IF(Calculations!AW199="Incomplete","Incomplete",IF(Calculations!U199="Fail Refrigerated","Proposed Linear Feet Do Not Match Existing",IF(Calculations!U199="Fail Wattage","Proposed Wattage Exceeds Existing",IF(Calculations!U199="Fail Quantity","Proposed Quantity Does Not Match Existing",""))))))</f>
        <v/>
      </c>
      <c r="AD199" s="288"/>
      <c r="AE199" s="289"/>
      <c r="AF199" s="289"/>
      <c r="AH199" s="290" t="str">
        <f t="shared" ref="AH199:AH205" si="47">IF(AND(AC199="Ineligible",B$1=614),"DO NOT OVERRIDE INELIGIBLE MEASURES",IF(AE199="Yes","Approved",""))</f>
        <v/>
      </c>
    </row>
    <row r="200" spans="1:34" x14ac:dyDescent="0.25">
      <c r="A200" s="209"/>
      <c r="B200" s="276">
        <v>195</v>
      </c>
      <c r="C200" s="277" t="str">
        <f>IF('Customer Inputs'!C210="","",'Customer Inputs'!$C210)</f>
        <v/>
      </c>
      <c r="D200" s="277" t="str">
        <f>IF('Customer Inputs'!E210="","",'Customer Inputs'!$E210)</f>
        <v/>
      </c>
      <c r="E200" s="278" t="str">
        <f>IF('Customer Inputs'!K210="","",'Customer Inputs'!$K210)</f>
        <v/>
      </c>
      <c r="F200" s="278" t="str">
        <f>IF('Customer Inputs'!L210="","",'Customer Inputs'!$L210)</f>
        <v/>
      </c>
      <c r="G200" s="278" t="str">
        <f>IF('Customer Inputs'!AA210="","",'Customer Inputs'!$AA210)</f>
        <v/>
      </c>
      <c r="H200" s="274"/>
      <c r="I200" s="279" t="str">
        <f>IF(C200="","",ROUND('ADMIN REF'!I199/E200,4))</f>
        <v/>
      </c>
      <c r="J200" s="279" t="str">
        <f>IF(OR(D200="",F200=""),"",ROUND('ADMIN REF'!J199/F200,4))</f>
        <v/>
      </c>
      <c r="K200" s="280" t="str">
        <f t="shared" si="36"/>
        <v/>
      </c>
      <c r="L200" s="280" t="str">
        <f t="shared" si="37"/>
        <v/>
      </c>
      <c r="M200" s="274"/>
      <c r="N200" s="281" t="str">
        <f>IF(E200="","",ROUND('ADMIN REF'!L199/E200,2))</f>
        <v/>
      </c>
      <c r="O200" s="281" t="str">
        <f>IF(OR(D200="",F200=""),"",ROUND('ADMIN REF'!M199/F200,1))</f>
        <v/>
      </c>
      <c r="P200" s="282" t="str">
        <f t="shared" si="38"/>
        <v/>
      </c>
      <c r="Q200" s="282" t="str">
        <f t="shared" si="39"/>
        <v/>
      </c>
      <c r="R200" s="282" t="str">
        <f t="shared" si="40"/>
        <v/>
      </c>
      <c r="S200" s="282" t="str">
        <f t="shared" si="41"/>
        <v/>
      </c>
      <c r="T200" s="274"/>
      <c r="U200" s="283">
        <f>IF(E200="",0,(VLOOKUP(C200,RebateTable,2,FALSE)*E200)*'Customer Inputs'!AF$9)</f>
        <v>0</v>
      </c>
      <c r="V200" s="284">
        <f t="shared" si="42"/>
        <v>0</v>
      </c>
      <c r="W200" s="285" t="str">
        <f t="shared" si="43"/>
        <v/>
      </c>
      <c r="X200" s="283">
        <f t="shared" si="44"/>
        <v>0</v>
      </c>
      <c r="Y200" s="286" t="str">
        <f t="shared" si="45"/>
        <v/>
      </c>
      <c r="Z200" s="287">
        <f t="shared" si="46"/>
        <v>0</v>
      </c>
      <c r="AA200" s="286" t="str">
        <f>IF(C200="","",(('ADMIN REF'!D199*G200)-('ADMIN REF'!C199*E200))/('ADMIN REF'!D199*G200))</f>
        <v/>
      </c>
      <c r="AB200" s="274"/>
      <c r="AC200" s="277" t="str">
        <f>IF(OR(C200="",Calculations!U200="PASS"),"",IF(Calculations!AW200="Ineligible","Ineligible",IF(Calculations!AW200="Incomplete","Incomplete",IF(Calculations!U200="Fail Refrigerated","Proposed Linear Feet Do Not Match Existing",IF(Calculations!U200="Fail Wattage","Proposed Wattage Exceeds Existing",IF(Calculations!U200="Fail Quantity","Proposed Quantity Does Not Match Existing",""))))))</f>
        <v/>
      </c>
      <c r="AD200" s="288"/>
      <c r="AE200" s="289"/>
      <c r="AF200" s="289"/>
      <c r="AH200" s="290" t="str">
        <f t="shared" si="47"/>
        <v/>
      </c>
    </row>
    <row r="201" spans="1:34" x14ac:dyDescent="0.25">
      <c r="A201" s="209"/>
      <c r="B201" s="276">
        <v>196</v>
      </c>
      <c r="C201" s="277" t="str">
        <f>IF('Customer Inputs'!C211="","",'Customer Inputs'!$C211)</f>
        <v/>
      </c>
      <c r="D201" s="277" t="str">
        <f>IF('Customer Inputs'!E211="","",'Customer Inputs'!$E211)</f>
        <v/>
      </c>
      <c r="E201" s="278" t="str">
        <f>IF('Customer Inputs'!K211="","",'Customer Inputs'!$K211)</f>
        <v/>
      </c>
      <c r="F201" s="278" t="str">
        <f>IF('Customer Inputs'!L211="","",'Customer Inputs'!$L211)</f>
        <v/>
      </c>
      <c r="G201" s="278" t="str">
        <f>IF('Customer Inputs'!AA211="","",'Customer Inputs'!$AA211)</f>
        <v/>
      </c>
      <c r="H201" s="274"/>
      <c r="I201" s="279" t="str">
        <f>IF(C201="","",ROUND('ADMIN REF'!I200/E201,4))</f>
        <v/>
      </c>
      <c r="J201" s="279" t="str">
        <f>IF(OR(D201="",F201=""),"",ROUND('ADMIN REF'!J200/F201,4))</f>
        <v/>
      </c>
      <c r="K201" s="280" t="str">
        <f t="shared" si="36"/>
        <v/>
      </c>
      <c r="L201" s="280" t="str">
        <f t="shared" si="37"/>
        <v/>
      </c>
      <c r="M201" s="274"/>
      <c r="N201" s="281" t="str">
        <f>IF(E201="","",ROUND('ADMIN REF'!L200/E201,2))</f>
        <v/>
      </c>
      <c r="O201" s="281" t="str">
        <f>IF(OR(D201="",F201=""),"",ROUND('ADMIN REF'!M200/F201,1))</f>
        <v/>
      </c>
      <c r="P201" s="282" t="str">
        <f t="shared" si="38"/>
        <v/>
      </c>
      <c r="Q201" s="282" t="str">
        <f t="shared" si="39"/>
        <v/>
      </c>
      <c r="R201" s="282" t="str">
        <f t="shared" si="40"/>
        <v/>
      </c>
      <c r="S201" s="282" t="str">
        <f t="shared" si="41"/>
        <v/>
      </c>
      <c r="T201" s="274"/>
      <c r="U201" s="283">
        <f>IF(E201="",0,(VLOOKUP(C201,RebateTable,2,FALSE)*E201)*'Customer Inputs'!AF$9)</f>
        <v>0</v>
      </c>
      <c r="V201" s="284">
        <f t="shared" si="42"/>
        <v>0</v>
      </c>
      <c r="W201" s="285" t="str">
        <f t="shared" si="43"/>
        <v/>
      </c>
      <c r="X201" s="283">
        <f t="shared" si="44"/>
        <v>0</v>
      </c>
      <c r="Y201" s="286" t="str">
        <f t="shared" si="45"/>
        <v/>
      </c>
      <c r="Z201" s="287">
        <f t="shared" si="46"/>
        <v>0</v>
      </c>
      <c r="AA201" s="286" t="str">
        <f>IF(C201="","",(('ADMIN REF'!D200*G201)-('ADMIN REF'!C200*E201))/('ADMIN REF'!D200*G201))</f>
        <v/>
      </c>
      <c r="AB201" s="274"/>
      <c r="AC201" s="277" t="str">
        <f>IF(OR(C201="",Calculations!U201="PASS"),"",IF(Calculations!AW201="Ineligible","Ineligible",IF(Calculations!AW201="Incomplete","Incomplete",IF(Calculations!U201="Fail Refrigerated","Proposed Linear Feet Do Not Match Existing",IF(Calculations!U201="Fail Wattage","Proposed Wattage Exceeds Existing",IF(Calculations!U201="Fail Quantity","Proposed Quantity Does Not Match Existing",""))))))</f>
        <v/>
      </c>
      <c r="AD201" s="288"/>
      <c r="AE201" s="289"/>
      <c r="AF201" s="289"/>
      <c r="AH201" s="290" t="str">
        <f t="shared" si="47"/>
        <v/>
      </c>
    </row>
    <row r="202" spans="1:34" x14ac:dyDescent="0.25">
      <c r="A202" s="209"/>
      <c r="B202" s="276">
        <v>197</v>
      </c>
      <c r="C202" s="277" t="str">
        <f>IF('Customer Inputs'!C212="","",'Customer Inputs'!$C212)</f>
        <v/>
      </c>
      <c r="D202" s="277" t="str">
        <f>IF('Customer Inputs'!E212="","",'Customer Inputs'!$E212)</f>
        <v/>
      </c>
      <c r="E202" s="278" t="str">
        <f>IF('Customer Inputs'!K212="","",'Customer Inputs'!$K212)</f>
        <v/>
      </c>
      <c r="F202" s="278" t="str">
        <f>IF('Customer Inputs'!L212="","",'Customer Inputs'!$L212)</f>
        <v/>
      </c>
      <c r="G202" s="278" t="str">
        <f>IF('Customer Inputs'!AA212="","",'Customer Inputs'!$AA212)</f>
        <v/>
      </c>
      <c r="H202" s="274"/>
      <c r="I202" s="279" t="str">
        <f>IF(C202="","",ROUND('ADMIN REF'!I201/E202,4))</f>
        <v/>
      </c>
      <c r="J202" s="279" t="str">
        <f>IF(OR(D202="",F202=""),"",ROUND('ADMIN REF'!J201/F202,4))</f>
        <v/>
      </c>
      <c r="K202" s="280" t="str">
        <f t="shared" si="36"/>
        <v/>
      </c>
      <c r="L202" s="280" t="str">
        <f t="shared" si="37"/>
        <v/>
      </c>
      <c r="M202" s="274"/>
      <c r="N202" s="281" t="str">
        <f>IF(E202="","",ROUND('ADMIN REF'!L201/E202,2))</f>
        <v/>
      </c>
      <c r="O202" s="281" t="str">
        <f>IF(OR(D202="",F202=""),"",ROUND('ADMIN REF'!M201/F202,1))</f>
        <v/>
      </c>
      <c r="P202" s="282" t="str">
        <f t="shared" si="38"/>
        <v/>
      </c>
      <c r="Q202" s="282" t="str">
        <f t="shared" si="39"/>
        <v/>
      </c>
      <c r="R202" s="282" t="str">
        <f t="shared" si="40"/>
        <v/>
      </c>
      <c r="S202" s="282" t="str">
        <f t="shared" si="41"/>
        <v/>
      </c>
      <c r="T202" s="274"/>
      <c r="U202" s="283">
        <f>IF(E202="",0,(VLOOKUP(C202,RebateTable,2,FALSE)*E202)*'Customer Inputs'!AF$9)</f>
        <v>0</v>
      </c>
      <c r="V202" s="284">
        <f t="shared" si="42"/>
        <v>0</v>
      </c>
      <c r="W202" s="285" t="str">
        <f t="shared" si="43"/>
        <v/>
      </c>
      <c r="X202" s="283">
        <f t="shared" si="44"/>
        <v>0</v>
      </c>
      <c r="Y202" s="286" t="str">
        <f t="shared" si="45"/>
        <v/>
      </c>
      <c r="Z202" s="287">
        <f t="shared" si="46"/>
        <v>0</v>
      </c>
      <c r="AA202" s="286" t="str">
        <f>IF(C202="","",(('ADMIN REF'!D201*G202)-('ADMIN REF'!C201*E202))/('ADMIN REF'!D201*G202))</f>
        <v/>
      </c>
      <c r="AB202" s="274"/>
      <c r="AC202" s="277" t="str">
        <f>IF(OR(C202="",Calculations!U202="PASS"),"",IF(Calculations!AW202="Ineligible","Ineligible",IF(Calculations!AW202="Incomplete","Incomplete",IF(Calculations!U202="Fail Refrigerated","Proposed Linear Feet Do Not Match Existing",IF(Calculations!U202="Fail Wattage","Proposed Wattage Exceeds Existing",IF(Calculations!U202="Fail Quantity","Proposed Quantity Does Not Match Existing",""))))))</f>
        <v/>
      </c>
      <c r="AD202" s="288"/>
      <c r="AE202" s="289"/>
      <c r="AF202" s="289"/>
      <c r="AH202" s="290" t="str">
        <f t="shared" si="47"/>
        <v/>
      </c>
    </row>
    <row r="203" spans="1:34" x14ac:dyDescent="0.25">
      <c r="A203" s="209"/>
      <c r="B203" s="276">
        <v>198</v>
      </c>
      <c r="C203" s="277" t="str">
        <f>IF('Customer Inputs'!C213="","",'Customer Inputs'!$C213)</f>
        <v/>
      </c>
      <c r="D203" s="277" t="str">
        <f>IF('Customer Inputs'!E213="","",'Customer Inputs'!$E213)</f>
        <v/>
      </c>
      <c r="E203" s="278" t="str">
        <f>IF('Customer Inputs'!K213="","",'Customer Inputs'!$K213)</f>
        <v/>
      </c>
      <c r="F203" s="278" t="str">
        <f>IF('Customer Inputs'!L213="","",'Customer Inputs'!$L213)</f>
        <v/>
      </c>
      <c r="G203" s="278" t="str">
        <f>IF('Customer Inputs'!AA213="","",'Customer Inputs'!$AA213)</f>
        <v/>
      </c>
      <c r="H203" s="274"/>
      <c r="I203" s="279" t="str">
        <f>IF(C203="","",ROUND('ADMIN REF'!I202/E203,4))</f>
        <v/>
      </c>
      <c r="J203" s="279" t="str">
        <f>IF(OR(D203="",F203=""),"",ROUND('ADMIN REF'!J202/F203,4))</f>
        <v/>
      </c>
      <c r="K203" s="280" t="str">
        <f t="shared" si="36"/>
        <v/>
      </c>
      <c r="L203" s="280" t="str">
        <f t="shared" si="37"/>
        <v/>
      </c>
      <c r="M203" s="274"/>
      <c r="N203" s="281" t="str">
        <f>IF(E203="","",ROUND('ADMIN REF'!L202/E203,2))</f>
        <v/>
      </c>
      <c r="O203" s="281" t="str">
        <f>IF(OR(D203="",F203=""),"",ROUND('ADMIN REF'!M202/F203,1))</f>
        <v/>
      </c>
      <c r="P203" s="282" t="str">
        <f t="shared" si="38"/>
        <v/>
      </c>
      <c r="Q203" s="282" t="str">
        <f t="shared" si="39"/>
        <v/>
      </c>
      <c r="R203" s="282" t="str">
        <f t="shared" si="40"/>
        <v/>
      </c>
      <c r="S203" s="282" t="str">
        <f t="shared" si="41"/>
        <v/>
      </c>
      <c r="T203" s="274"/>
      <c r="U203" s="283">
        <f>IF(E203="",0,(VLOOKUP(C203,RebateTable,2,FALSE)*E203)*'Customer Inputs'!AF$9)</f>
        <v>0</v>
      </c>
      <c r="V203" s="284">
        <f t="shared" si="42"/>
        <v>0</v>
      </c>
      <c r="W203" s="285" t="str">
        <f t="shared" si="43"/>
        <v/>
      </c>
      <c r="X203" s="283">
        <f t="shared" si="44"/>
        <v>0</v>
      </c>
      <c r="Y203" s="286" t="str">
        <f t="shared" si="45"/>
        <v/>
      </c>
      <c r="Z203" s="287">
        <f t="shared" si="46"/>
        <v>0</v>
      </c>
      <c r="AA203" s="286" t="str">
        <f>IF(C203="","",(('ADMIN REF'!D202*G203)-('ADMIN REF'!C202*E203))/('ADMIN REF'!D202*G203))</f>
        <v/>
      </c>
      <c r="AB203" s="274"/>
      <c r="AC203" s="277" t="str">
        <f>IF(OR(C203="",Calculations!U203="PASS"),"",IF(Calculations!AW203="Ineligible","Ineligible",IF(Calculations!AW203="Incomplete","Incomplete",IF(Calculations!U203="Fail Refrigerated","Proposed Linear Feet Do Not Match Existing",IF(Calculations!U203="Fail Wattage","Proposed Wattage Exceeds Existing",IF(Calculations!U203="Fail Quantity","Proposed Quantity Does Not Match Existing",""))))))</f>
        <v/>
      </c>
      <c r="AD203" s="288"/>
      <c r="AE203" s="289"/>
      <c r="AF203" s="289"/>
      <c r="AH203" s="290" t="str">
        <f t="shared" si="47"/>
        <v/>
      </c>
    </row>
    <row r="204" spans="1:34" x14ac:dyDescent="0.25">
      <c r="A204" s="209"/>
      <c r="B204" s="276">
        <v>199</v>
      </c>
      <c r="C204" s="277" t="str">
        <f>IF('Customer Inputs'!C214="","",'Customer Inputs'!$C214)</f>
        <v/>
      </c>
      <c r="D204" s="277" t="str">
        <f>IF('Customer Inputs'!E214="","",'Customer Inputs'!$E214)</f>
        <v/>
      </c>
      <c r="E204" s="278" t="str">
        <f>IF('Customer Inputs'!K214="","",'Customer Inputs'!$K214)</f>
        <v/>
      </c>
      <c r="F204" s="278" t="str">
        <f>IF('Customer Inputs'!L214="","",'Customer Inputs'!$L214)</f>
        <v/>
      </c>
      <c r="G204" s="278" t="str">
        <f>IF('Customer Inputs'!AA214="","",'Customer Inputs'!$AA214)</f>
        <v/>
      </c>
      <c r="H204" s="274"/>
      <c r="I204" s="279" t="str">
        <f>IF(C204="","",ROUND('ADMIN REF'!I203/E204,4))</f>
        <v/>
      </c>
      <c r="J204" s="279" t="str">
        <f>IF(OR(D204="",F204=""),"",ROUND('ADMIN REF'!J203/F204,4))</f>
        <v/>
      </c>
      <c r="K204" s="280" t="str">
        <f t="shared" si="36"/>
        <v/>
      </c>
      <c r="L204" s="280" t="str">
        <f t="shared" si="37"/>
        <v/>
      </c>
      <c r="M204" s="274"/>
      <c r="N204" s="281" t="str">
        <f>IF(E204="","",ROUND('ADMIN REF'!L203/E204,2))</f>
        <v/>
      </c>
      <c r="O204" s="281" t="str">
        <f>IF(OR(D204="",F204=""),"",ROUND('ADMIN REF'!M203/F204,1))</f>
        <v/>
      </c>
      <c r="P204" s="282" t="str">
        <f t="shared" si="38"/>
        <v/>
      </c>
      <c r="Q204" s="282" t="str">
        <f t="shared" si="39"/>
        <v/>
      </c>
      <c r="R204" s="282" t="str">
        <f t="shared" si="40"/>
        <v/>
      </c>
      <c r="S204" s="282" t="str">
        <f t="shared" si="41"/>
        <v/>
      </c>
      <c r="T204" s="274"/>
      <c r="U204" s="283">
        <f>IF(E204="",0,(VLOOKUP(C204,RebateTable,2,FALSE)*E204)*'Customer Inputs'!AF$9)</f>
        <v>0</v>
      </c>
      <c r="V204" s="284">
        <f t="shared" si="42"/>
        <v>0</v>
      </c>
      <c r="W204" s="285" t="str">
        <f t="shared" si="43"/>
        <v/>
      </c>
      <c r="X204" s="283">
        <f t="shared" si="44"/>
        <v>0</v>
      </c>
      <c r="Y204" s="286" t="str">
        <f t="shared" si="45"/>
        <v/>
      </c>
      <c r="Z204" s="287">
        <f t="shared" si="46"/>
        <v>0</v>
      </c>
      <c r="AA204" s="286" t="str">
        <f>IF(C204="","",(('ADMIN REF'!D203*G204)-('ADMIN REF'!C203*E204))/('ADMIN REF'!D203*G204))</f>
        <v/>
      </c>
      <c r="AB204" s="274"/>
      <c r="AC204" s="277" t="str">
        <f>IF(OR(C204="",Calculations!U204="PASS"),"",IF(Calculations!AW204="Ineligible","Ineligible",IF(Calculations!AW204="Incomplete","Incomplete",IF(Calculations!U204="Fail Refrigerated","Proposed Linear Feet Do Not Match Existing",IF(Calculations!U204="Fail Wattage","Proposed Wattage Exceeds Existing",IF(Calculations!U204="Fail Quantity","Proposed Quantity Does Not Match Existing",""))))))</f>
        <v/>
      </c>
      <c r="AD204" s="288"/>
      <c r="AE204" s="289"/>
      <c r="AF204" s="289"/>
      <c r="AH204" s="290" t="str">
        <f t="shared" si="47"/>
        <v/>
      </c>
    </row>
    <row r="205" spans="1:34" x14ac:dyDescent="0.25">
      <c r="B205" s="276">
        <v>200</v>
      </c>
      <c r="C205" s="277" t="str">
        <f>IF('Customer Inputs'!C215="","",'Customer Inputs'!$C215)</f>
        <v/>
      </c>
      <c r="D205" s="277" t="str">
        <f>IF('Customer Inputs'!E215="","",'Customer Inputs'!$E215)</f>
        <v/>
      </c>
      <c r="E205" s="278" t="str">
        <f>IF('Customer Inputs'!K215="","",'Customer Inputs'!$K215)</f>
        <v/>
      </c>
      <c r="F205" s="278" t="str">
        <f>IF('Customer Inputs'!L215="","",'Customer Inputs'!$L215)</f>
        <v/>
      </c>
      <c r="G205" s="278" t="str">
        <f>IF('Customer Inputs'!AA215="","",'Customer Inputs'!$AA215)</f>
        <v/>
      </c>
      <c r="H205" s="274"/>
      <c r="I205" s="279" t="str">
        <f>IF(C205="","",ROUND('ADMIN REF'!I204/E205,4))</f>
        <v/>
      </c>
      <c r="J205" s="279" t="str">
        <f>IF(OR(D205="",F205=""),"",ROUND('ADMIN REF'!J204/F205,4))</f>
        <v/>
      </c>
      <c r="K205" s="280" t="str">
        <f t="shared" si="36"/>
        <v/>
      </c>
      <c r="L205" s="280" t="str">
        <f t="shared" si="37"/>
        <v/>
      </c>
      <c r="M205" s="274"/>
      <c r="N205" s="281" t="str">
        <f>IF(E205="","",ROUND('ADMIN REF'!L204/E205,2))</f>
        <v/>
      </c>
      <c r="O205" s="281" t="str">
        <f>IF(OR(D205="",F205=""),"",ROUND('ADMIN REF'!M204/F205,1))</f>
        <v/>
      </c>
      <c r="P205" s="282" t="str">
        <f t="shared" si="38"/>
        <v/>
      </c>
      <c r="Q205" s="282" t="str">
        <f t="shared" si="39"/>
        <v/>
      </c>
      <c r="R205" s="282" t="str">
        <f t="shared" si="40"/>
        <v/>
      </c>
      <c r="S205" s="282" t="str">
        <f t="shared" si="41"/>
        <v/>
      </c>
      <c r="T205" s="274"/>
      <c r="U205" s="283">
        <f>IF(E205="",0,(VLOOKUP(C205,RebateTable,2,FALSE)*E205)*'Customer Inputs'!AF$9)</f>
        <v>0</v>
      </c>
      <c r="V205" s="284">
        <f t="shared" si="42"/>
        <v>0</v>
      </c>
      <c r="W205" s="285" t="str">
        <f t="shared" si="43"/>
        <v/>
      </c>
      <c r="X205" s="283">
        <f t="shared" si="44"/>
        <v>0</v>
      </c>
      <c r="Y205" s="286" t="str">
        <f t="shared" si="45"/>
        <v/>
      </c>
      <c r="Z205" s="287">
        <f t="shared" si="46"/>
        <v>0</v>
      </c>
      <c r="AA205" s="286" t="str">
        <f>IF(C205="","",(('ADMIN REF'!D204*G205)-('ADMIN REF'!C204*E205))/('ADMIN REF'!D204*G205))</f>
        <v/>
      </c>
      <c r="AB205" s="274"/>
      <c r="AC205" s="277" t="str">
        <f>IF(OR(C205="",Calculations!U205="PASS"),"",IF(Calculations!AW205="Ineligible","Ineligible",IF(Calculations!AW205="Incomplete","Incomplete",IF(Calculations!U205="Fail Refrigerated","Proposed Linear Feet Do Not Match Existing",IF(Calculations!U205="Fail Wattage","Proposed Wattage Exceeds Existing",IF(Calculations!U205="Fail Quantity","Proposed Quantity Does Not Match Existing",""))))))</f>
        <v/>
      </c>
      <c r="AD205" s="288"/>
      <c r="AE205" s="289"/>
      <c r="AF205" s="289"/>
      <c r="AH205" s="290" t="str">
        <f t="shared" si="47"/>
        <v/>
      </c>
    </row>
  </sheetData>
  <sheetProtection algorithmName="SHA-512" hashValue="GW74n5SrHXUO7Sbhpvyp8R70JHc7Ln56Fx84rUyf/kBuMPoKVVZsH9EArY3GXFB41kMT11H5LLWgcunR0vPNlA==" saltValue="aOfAio+cq0wvTzF6uJGgkQ==" spinCount="100000" sheet="1" objects="1" scenarios="1"/>
  <mergeCells count="4">
    <mergeCell ref="B4:C4"/>
    <mergeCell ref="K4:L4"/>
    <mergeCell ref="W4:AA4"/>
    <mergeCell ref="AC4:AF4"/>
  </mergeCells>
  <conditionalFormatting sqref="B1:B2">
    <cfRule type="expression" dxfId="10" priority="3" stopIfTrue="1">
      <formula>$B$1=614</formula>
    </cfRule>
  </conditionalFormatting>
  <conditionalFormatting sqref="B4:C4 K4:R4 AC4:AF4">
    <cfRule type="expression" dxfId="9" priority="5" stopIfTrue="1">
      <formula>$B$1=614</formula>
    </cfRule>
  </conditionalFormatting>
  <conditionalFormatting sqref="B6:C205 K6:R205 AC6:AF205 W6:AA205">
    <cfRule type="expression" dxfId="8" priority="9" stopIfTrue="1">
      <formula>AND($B$1=614,$AE6="YES")</formula>
    </cfRule>
  </conditionalFormatting>
  <conditionalFormatting sqref="K6:R205">
    <cfRule type="expression" dxfId="7" priority="7" stopIfTrue="1">
      <formula>$B$1=614</formula>
    </cfRule>
  </conditionalFormatting>
  <conditionalFormatting sqref="T1 W1 Z1:AA1">
    <cfRule type="expression" dxfId="6" priority="4" stopIfTrue="1">
      <formula>$B$1=614</formula>
    </cfRule>
  </conditionalFormatting>
  <conditionalFormatting sqref="W4 B6:C205">
    <cfRule type="expression" dxfId="5" priority="8" stopIfTrue="1">
      <formula>$B$1=614</formula>
    </cfRule>
  </conditionalFormatting>
  <conditionalFormatting sqref="W4:AA4">
    <cfRule type="expression" dxfId="4" priority="1" stopIfTrue="1">
      <formula>$B$1=614</formula>
    </cfRule>
  </conditionalFormatting>
  <conditionalFormatting sqref="W6:AA205">
    <cfRule type="expression" dxfId="3" priority="2" stopIfTrue="1">
      <formula>$B$1=614</formula>
    </cfRule>
  </conditionalFormatting>
  <conditionalFormatting sqref="AC6:AF205">
    <cfRule type="expression" dxfId="2" priority="6" stopIfTrue="1">
      <formula>$B$1=614</formula>
    </cfRule>
  </conditionalFormatting>
  <conditionalFormatting sqref="AH6:AH205">
    <cfRule type="expression" dxfId="1" priority="10" stopIfTrue="1">
      <formula>AND($B$1=614,$AC6="Ineligible")</formula>
    </cfRule>
    <cfRule type="expression" dxfId="0" priority="11" stopIfTrue="1">
      <formula>AND($B$1=614,$AE6="Yes")</formula>
    </cfRule>
  </conditionalFormatting>
  <dataValidations count="1">
    <dataValidation type="list" allowBlank="1" showInputMessage="1" showErrorMessage="1" sqref="AE6:AE205" xr:uid="{00000000-0002-0000-0F00-000000000000}">
      <formula1>IF($B$1="","",YES_NO)</formula1>
    </dataValidation>
  </dataValidation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0000"/>
  </sheetPr>
  <dimension ref="B1:N204"/>
  <sheetViews>
    <sheetView workbookViewId="0"/>
  </sheetViews>
  <sheetFormatPr defaultRowHeight="15" x14ac:dyDescent="0.25"/>
  <cols>
    <col min="2" max="3" width="9.140625" customWidth="1"/>
    <col min="5" max="5" width="10.5703125" customWidth="1"/>
    <col min="6" max="6" width="9.140625" customWidth="1"/>
    <col min="7" max="7" width="10.42578125" customWidth="1"/>
  </cols>
  <sheetData>
    <row r="1" spans="2:14" x14ac:dyDescent="0.25">
      <c r="C1" s="291">
        <f>SUMPRODUCT(C5:C204,ADMIN!E6:E205)/1000</f>
        <v>0</v>
      </c>
      <c r="D1" s="291" t="e">
        <f>SUMPRODUCT(D5:D204,ADMIN!G6:G205)/1000</f>
        <v>#REF!</v>
      </c>
      <c r="E1" s="93"/>
      <c r="F1" s="93" t="e">
        <f>D1-C1</f>
        <v>#REF!</v>
      </c>
      <c r="H1" s="59" t="e">
        <f>IF(F1=0,"",F1/(SUMPRODUCT(D5:D204,ADMIN!G6:G205)/1000))</f>
        <v>#REF!</v>
      </c>
    </row>
    <row r="2" spans="2:14" x14ac:dyDescent="0.25">
      <c r="B2" s="209"/>
      <c r="C2" s="209"/>
      <c r="D2" s="212"/>
      <c r="E2" s="209"/>
      <c r="F2" s="209"/>
      <c r="G2" s="209"/>
    </row>
    <row r="3" spans="2:14" ht="51" x14ac:dyDescent="0.25">
      <c r="B3" s="220" t="s">
        <v>6171</v>
      </c>
      <c r="C3" s="220" t="s">
        <v>6177</v>
      </c>
      <c r="D3" s="220" t="s">
        <v>6181</v>
      </c>
      <c r="E3" s="223" t="s">
        <v>5968</v>
      </c>
      <c r="F3" s="220" t="s">
        <v>6183</v>
      </c>
      <c r="G3" s="220" t="s">
        <v>6184</v>
      </c>
      <c r="H3" s="220" t="s">
        <v>6059</v>
      </c>
      <c r="I3" s="220" t="s">
        <v>6190</v>
      </c>
      <c r="J3" s="220" t="s">
        <v>6191</v>
      </c>
      <c r="K3" s="220" t="s">
        <v>6060</v>
      </c>
      <c r="L3" s="220" t="s">
        <v>6196</v>
      </c>
      <c r="M3" s="220" t="s">
        <v>6197</v>
      </c>
      <c r="N3" s="220"/>
    </row>
    <row r="4" spans="2:14" x14ac:dyDescent="0.25">
      <c r="B4" s="230"/>
      <c r="C4" s="231"/>
      <c r="D4" s="232"/>
      <c r="E4" s="234"/>
      <c r="F4" s="235"/>
      <c r="G4" s="235"/>
      <c r="H4" s="232"/>
      <c r="I4" s="235"/>
      <c r="J4" s="235"/>
      <c r="K4" s="235"/>
      <c r="L4" s="235"/>
      <c r="M4" s="235"/>
      <c r="N4" s="235"/>
    </row>
    <row r="5" spans="2:14" x14ac:dyDescent="0.25">
      <c r="B5" s="250">
        <f>'Customer Inputs'!W16</f>
        <v>0</v>
      </c>
      <c r="C5" s="251" t="str">
        <f>'Customer Inputs'!$M16</f>
        <v/>
      </c>
      <c r="D5" s="251" t="str">
        <f>'Customer Inputs'!$AD16</f>
        <v/>
      </c>
      <c r="E5" s="252">
        <f t="shared" ref="E5:E36" si="0">IF(ISERROR(VLOOKUP(BuildingType,FLH_Table,2,FALSE)),0,VLOOKUP(BuildingType,FLH_Table,2,FALSE))</f>
        <v>0</v>
      </c>
      <c r="F5" s="253">
        <f>IF(ISERROR(VLOOKUP(ADMIN!D6,LC_Table,2,FALSE)),0,VLOOKUP(ADMIN!D6,LC_Table,2,FALSE))</f>
        <v>0</v>
      </c>
      <c r="G5" s="254" t="e">
        <f>IF(ADMIN!C6="L440-A",0.7*'ADMIN REF'!D5*ADMIN!G6-'ADMIN REF'!C5*ADMIN!E6,'ADMIN REF'!D5*ADMIN!G6-'ADMIN REF'!C5*ADMIN!E6)</f>
        <v>#VALUE!</v>
      </c>
      <c r="H5" s="255">
        <f>IF(ADMIN!C6="R100",1.45,1.32)</f>
        <v>1.32</v>
      </c>
      <c r="I5" s="256" t="e">
        <f>'ADMIN REF'!H5*(G5)/1000</f>
        <v>#VALUE!</v>
      </c>
      <c r="J5" s="256" t="e">
        <f>IF(ADMIN!C6=0,'ADMIN REF'!F5*'ADMIN REF'!H5*('ADMIN REF'!D5*ADMIN!G6)/1000,'ADMIN REF'!F5*'ADMIN REF'!H5*('ADMIN REF'!C5*ADMIN!E6)/1000)</f>
        <v>#VALUE!</v>
      </c>
      <c r="K5" s="257">
        <f>IF(ADMIN!C6="R100",1.46,1.13)</f>
        <v>1.1299999999999999</v>
      </c>
      <c r="L5" s="258" t="e">
        <f>K5*G5/1000*'ADMIN REF'!E5</f>
        <v>#VALUE!</v>
      </c>
      <c r="M5" s="258" t="e">
        <f>IF(OR(ADMIN!D6=0,ADMIN!F6=0),0,IF(ADMIN!C6=0,('ADMIN REF'!F5*K5*('ADMIN REF'!D5*ADMIN!G6)/1000)*'ADMIN REF'!E5,('ADMIN REF'!F5*K5*('ADMIN REF'!C5*ADMIN!E6)/1000)*'ADMIN REF'!E5))</f>
        <v>#VALUE!</v>
      </c>
      <c r="N5" s="258" t="e">
        <f>IF(ADMIN!E6&lt;1,"",VLOOKUP(ADMIN!C6,RebateTable,2,FALSE)*ADMIN!E6)</f>
        <v>#N/A</v>
      </c>
    </row>
    <row r="6" spans="2:14" x14ac:dyDescent="0.25">
      <c r="B6" s="250">
        <f>'Customer Inputs'!W17</f>
        <v>0</v>
      </c>
      <c r="C6" s="251" t="str">
        <f>'Customer Inputs'!$M17</f>
        <v/>
      </c>
      <c r="D6" s="251" t="str">
        <f>'Customer Inputs'!$AD17</f>
        <v/>
      </c>
      <c r="E6" s="252">
        <f t="shared" si="0"/>
        <v>0</v>
      </c>
      <c r="F6" s="253">
        <f>IF(ISERROR(VLOOKUP(ADMIN!D7,LC_Table,2,FALSE)),0,VLOOKUP(ADMIN!D7,LC_Table,2,FALSE))</f>
        <v>0</v>
      </c>
      <c r="G6" s="254" t="e">
        <f>IF(ADMIN!C7="L440-A",0.7*'ADMIN REF'!D6*ADMIN!G7-'ADMIN REF'!C6*ADMIN!E7,'ADMIN REF'!D6*ADMIN!G7-'ADMIN REF'!C6*ADMIN!E7)</f>
        <v>#VALUE!</v>
      </c>
      <c r="H6" s="255">
        <f>IF(ADMIN!C7="R100",1.45,1.32)</f>
        <v>1.32</v>
      </c>
      <c r="I6" s="256" t="e">
        <f>'ADMIN REF'!H6*(G6)/1000</f>
        <v>#VALUE!</v>
      </c>
      <c r="J6" s="256" t="e">
        <f>IF(ADMIN!C7=0,'ADMIN REF'!F6*'ADMIN REF'!H6*('ADMIN REF'!D6*ADMIN!G7)/1000,'ADMIN REF'!F6*'ADMIN REF'!H6*('ADMIN REF'!C6*ADMIN!E7)/1000)</f>
        <v>#VALUE!</v>
      </c>
      <c r="K6" s="257">
        <f>IF(ADMIN!C7="R100",1.46,1.13)</f>
        <v>1.1299999999999999</v>
      </c>
      <c r="L6" s="258" t="e">
        <f>K6*G6/1000*'ADMIN REF'!E6</f>
        <v>#VALUE!</v>
      </c>
      <c r="M6" s="258" t="e">
        <f>IF(OR(ADMIN!D7=0,ADMIN!F7=0),0,IF(ADMIN!C7=0,('ADMIN REF'!F6*K6*('ADMIN REF'!D6*ADMIN!G7)/1000)*'ADMIN REF'!E6,('ADMIN REF'!F6*K6*('ADMIN REF'!C6*ADMIN!E7)/1000)*'ADMIN REF'!E6))</f>
        <v>#VALUE!</v>
      </c>
      <c r="N6" s="258" t="e">
        <f>IF(ADMIN!E7&lt;1,"",VLOOKUP(ADMIN!C7,RebateTable,2,FALSE)*ADMIN!E7)</f>
        <v>#N/A</v>
      </c>
    </row>
    <row r="7" spans="2:14" x14ac:dyDescent="0.25">
      <c r="B7" s="250">
        <f>'Customer Inputs'!W18</f>
        <v>0</v>
      </c>
      <c r="C7" s="251" t="str">
        <f>'Customer Inputs'!$M18</f>
        <v/>
      </c>
      <c r="D7" s="251" t="str">
        <f>'Customer Inputs'!$AD18</f>
        <v/>
      </c>
      <c r="E7" s="252">
        <f t="shared" si="0"/>
        <v>0</v>
      </c>
      <c r="F7" s="253">
        <f>IF(ISERROR(VLOOKUP(ADMIN!D8,LC_Table,2,FALSE)),0,VLOOKUP(ADMIN!D8,LC_Table,2,FALSE))</f>
        <v>0</v>
      </c>
      <c r="G7" s="254" t="e">
        <f>IF(ADMIN!C8="L440-A",0.7*'ADMIN REF'!D7*ADMIN!G8-'ADMIN REF'!C7*ADMIN!E8,'ADMIN REF'!D7*ADMIN!G8-'ADMIN REF'!C7*ADMIN!E8)</f>
        <v>#VALUE!</v>
      </c>
      <c r="H7" s="255">
        <f>IF(ADMIN!C8="R100",1.45,1.32)</f>
        <v>1.32</v>
      </c>
      <c r="I7" s="256" t="e">
        <f>'ADMIN REF'!H7*(G7)/1000</f>
        <v>#VALUE!</v>
      </c>
      <c r="J7" s="256" t="e">
        <f>IF(ADMIN!C8=0,'ADMIN REF'!F7*'ADMIN REF'!H7*('ADMIN REF'!D7*ADMIN!G8)/1000,'ADMIN REF'!F7*'ADMIN REF'!H7*('ADMIN REF'!C7*ADMIN!E8)/1000)</f>
        <v>#VALUE!</v>
      </c>
      <c r="K7" s="257">
        <f>IF(ADMIN!C8="R100",1.46,1.13)</f>
        <v>1.1299999999999999</v>
      </c>
      <c r="L7" s="258" t="e">
        <f>K7*G7/1000*'ADMIN REF'!E7</f>
        <v>#VALUE!</v>
      </c>
      <c r="M7" s="258" t="e">
        <f>IF(OR(ADMIN!D8=0,ADMIN!F8=0),0,IF(ADMIN!C8=0,('ADMIN REF'!F7*K7*('ADMIN REF'!D7*ADMIN!G8)/1000)*'ADMIN REF'!E7,('ADMIN REF'!F7*K7*('ADMIN REF'!C7*ADMIN!E8)/1000)*'ADMIN REF'!E7))</f>
        <v>#VALUE!</v>
      </c>
      <c r="N7" s="258" t="e">
        <f>IF(ADMIN!E8&lt;1,"",VLOOKUP(ADMIN!C8,RebateTable,2,FALSE)*ADMIN!E8)</f>
        <v>#N/A</v>
      </c>
    </row>
    <row r="8" spans="2:14" x14ac:dyDescent="0.25">
      <c r="B8" s="250">
        <f>'Customer Inputs'!W19</f>
        <v>0</v>
      </c>
      <c r="C8" s="251" t="str">
        <f>'Customer Inputs'!$M19</f>
        <v/>
      </c>
      <c r="D8" s="251" t="str">
        <f>'Customer Inputs'!$AD19</f>
        <v/>
      </c>
      <c r="E8" s="252">
        <f t="shared" si="0"/>
        <v>0</v>
      </c>
      <c r="F8" s="253">
        <f>IF(ISERROR(VLOOKUP(ADMIN!D9,LC_Table,2,FALSE)),0,VLOOKUP(ADMIN!D9,LC_Table,2,FALSE))</f>
        <v>0</v>
      </c>
      <c r="G8" s="254" t="e">
        <f>IF(ADMIN!C9="L440-A",0.7*'ADMIN REF'!D8*ADMIN!G9-'ADMIN REF'!C8*ADMIN!E9,'ADMIN REF'!D8*ADMIN!G9-'ADMIN REF'!C8*ADMIN!E9)</f>
        <v>#VALUE!</v>
      </c>
      <c r="H8" s="255">
        <f>IF(ADMIN!C9="R100",1.45,1.32)</f>
        <v>1.32</v>
      </c>
      <c r="I8" s="256" t="e">
        <f>'ADMIN REF'!H8*(G8)/1000</f>
        <v>#VALUE!</v>
      </c>
      <c r="J8" s="256" t="e">
        <f>IF(ADMIN!C9=0,'ADMIN REF'!F8*'ADMIN REF'!H8*('ADMIN REF'!D8*ADMIN!G9)/1000,'ADMIN REF'!F8*'ADMIN REF'!H8*('ADMIN REF'!C8*ADMIN!E9)/1000)</f>
        <v>#VALUE!</v>
      </c>
      <c r="K8" s="257">
        <f>IF(ADMIN!C9="R100",1.46,1.13)</f>
        <v>1.1299999999999999</v>
      </c>
      <c r="L8" s="258" t="e">
        <f>K8*G8/1000*'ADMIN REF'!E8</f>
        <v>#VALUE!</v>
      </c>
      <c r="M8" s="258" t="e">
        <f>IF(OR(ADMIN!D9=0,ADMIN!F9=0),0,IF(ADMIN!C9=0,('ADMIN REF'!F8*K8*('ADMIN REF'!D8*ADMIN!G9)/1000)*'ADMIN REF'!E8,('ADMIN REF'!F8*K8*('ADMIN REF'!C8*ADMIN!E9)/1000)*'ADMIN REF'!E8))</f>
        <v>#VALUE!</v>
      </c>
      <c r="N8" s="258" t="e">
        <f>IF(ADMIN!E9&lt;1,"",VLOOKUP(ADMIN!C9,RebateTable,2,FALSE)*ADMIN!E9)</f>
        <v>#N/A</v>
      </c>
    </row>
    <row r="9" spans="2:14" x14ac:dyDescent="0.25">
      <c r="B9" s="250">
        <f>'Customer Inputs'!W20</f>
        <v>0</v>
      </c>
      <c r="C9" s="251" t="str">
        <f>'Customer Inputs'!$M20</f>
        <v/>
      </c>
      <c r="D9" s="251" t="str">
        <f>'Customer Inputs'!$AD20</f>
        <v/>
      </c>
      <c r="E9" s="252">
        <f t="shared" si="0"/>
        <v>0</v>
      </c>
      <c r="F9" s="253">
        <f>IF(ISERROR(VLOOKUP(ADMIN!D10,LC_Table,2,FALSE)),0,VLOOKUP(ADMIN!D10,LC_Table,2,FALSE))</f>
        <v>0</v>
      </c>
      <c r="G9" s="254" t="e">
        <f>IF(ADMIN!C10="L440-A",0.7*'ADMIN REF'!D9*ADMIN!G10-'ADMIN REF'!C9*ADMIN!E10,'ADMIN REF'!D9*ADMIN!G10-'ADMIN REF'!C9*ADMIN!E10)</f>
        <v>#VALUE!</v>
      </c>
      <c r="H9" s="255">
        <f>IF(ADMIN!C10="R100",1.45,1.32)</f>
        <v>1.32</v>
      </c>
      <c r="I9" s="256" t="e">
        <f>'ADMIN REF'!H9*(G9)/1000</f>
        <v>#VALUE!</v>
      </c>
      <c r="J9" s="256" t="e">
        <f>IF(ADMIN!C10=0,'ADMIN REF'!F9*'ADMIN REF'!H9*('ADMIN REF'!D9*ADMIN!G10)/1000,'ADMIN REF'!F9*'ADMIN REF'!H9*('ADMIN REF'!C9*ADMIN!E10)/1000)</f>
        <v>#VALUE!</v>
      </c>
      <c r="K9" s="257">
        <f>IF(ADMIN!C10="R100",1.46,1.13)</f>
        <v>1.1299999999999999</v>
      </c>
      <c r="L9" s="258" t="e">
        <f>K9*G9/1000*'ADMIN REF'!E9</f>
        <v>#VALUE!</v>
      </c>
      <c r="M9" s="258" t="e">
        <f>IF(OR(ADMIN!D10=0,ADMIN!F10=0),0,IF(ADMIN!C10=0,('ADMIN REF'!F9*K9*('ADMIN REF'!D9*ADMIN!G10)/1000)*'ADMIN REF'!E9,('ADMIN REF'!F9*K9*('ADMIN REF'!C9*ADMIN!E10)/1000)*'ADMIN REF'!E9))</f>
        <v>#VALUE!</v>
      </c>
      <c r="N9" s="258" t="e">
        <f>IF(ADMIN!E10&lt;1,"",VLOOKUP(ADMIN!C10,RebateTable,2,FALSE)*ADMIN!E10)</f>
        <v>#N/A</v>
      </c>
    </row>
    <row r="10" spans="2:14" x14ac:dyDescent="0.25">
      <c r="B10" s="250">
        <f>'Customer Inputs'!W21</f>
        <v>0</v>
      </c>
      <c r="C10" s="251" t="str">
        <f>'Customer Inputs'!$M21</f>
        <v/>
      </c>
      <c r="D10" s="251" t="str">
        <f>'Customer Inputs'!$AD21</f>
        <v/>
      </c>
      <c r="E10" s="252">
        <f t="shared" si="0"/>
        <v>0</v>
      </c>
      <c r="F10" s="253">
        <f>IF(ISERROR(VLOOKUP(ADMIN!D11,LC_Table,2,FALSE)),0,VLOOKUP(ADMIN!D11,LC_Table,2,FALSE))</f>
        <v>0</v>
      </c>
      <c r="G10" s="254" t="e">
        <f>IF(ADMIN!C11="L440-A",0.7*'ADMIN REF'!D10*ADMIN!G11-'ADMIN REF'!C10*ADMIN!E11,'ADMIN REF'!D10*ADMIN!G11-'ADMIN REF'!C10*ADMIN!E11)</f>
        <v>#VALUE!</v>
      </c>
      <c r="H10" s="255">
        <f>IF(ADMIN!C11="R100",1.45,1.32)</f>
        <v>1.32</v>
      </c>
      <c r="I10" s="256" t="e">
        <f>'ADMIN REF'!H10*(G10)/1000</f>
        <v>#VALUE!</v>
      </c>
      <c r="J10" s="256" t="e">
        <f>IF(ADMIN!C11=0,'ADMIN REF'!F10*'ADMIN REF'!H10*('ADMIN REF'!D10*ADMIN!G11)/1000,'ADMIN REF'!F10*'ADMIN REF'!H10*('ADMIN REF'!C10*ADMIN!E11)/1000)</f>
        <v>#VALUE!</v>
      </c>
      <c r="K10" s="257">
        <f>IF(ADMIN!C11="R100",1.46,1.13)</f>
        <v>1.1299999999999999</v>
      </c>
      <c r="L10" s="258" t="e">
        <f>K10*G10/1000*'ADMIN REF'!E10</f>
        <v>#VALUE!</v>
      </c>
      <c r="M10" s="258" t="e">
        <f>IF(OR(ADMIN!D11=0,ADMIN!F11=0),0,IF(ADMIN!C11=0,('ADMIN REF'!F10*K10*('ADMIN REF'!D10*ADMIN!G11)/1000)*'ADMIN REF'!E10,('ADMIN REF'!F10*K10*('ADMIN REF'!C10*ADMIN!E11)/1000)*'ADMIN REF'!E10))</f>
        <v>#VALUE!</v>
      </c>
      <c r="N10" s="258" t="e">
        <f>IF(ADMIN!E11&lt;1,"",VLOOKUP(ADMIN!C11,RebateTable,2,FALSE)*ADMIN!E11)</f>
        <v>#N/A</v>
      </c>
    </row>
    <row r="11" spans="2:14" x14ac:dyDescent="0.25">
      <c r="B11" s="250">
        <f>'Customer Inputs'!W22</f>
        <v>0</v>
      </c>
      <c r="C11" s="251" t="str">
        <f>'Customer Inputs'!$M22</f>
        <v/>
      </c>
      <c r="D11" s="251" t="str">
        <f>'Customer Inputs'!$AD22</f>
        <v/>
      </c>
      <c r="E11" s="252">
        <f t="shared" si="0"/>
        <v>0</v>
      </c>
      <c r="F11" s="253">
        <f>IF(ISERROR(VLOOKUP(ADMIN!D12,LC_Table,2,FALSE)),0,VLOOKUP(ADMIN!D12,LC_Table,2,FALSE))</f>
        <v>0</v>
      </c>
      <c r="G11" s="254" t="e">
        <f>IF(ADMIN!C12="L440-A",0.7*'ADMIN REF'!D11*ADMIN!G12-'ADMIN REF'!C11*ADMIN!E12,'ADMIN REF'!D11*ADMIN!G12-'ADMIN REF'!C11*ADMIN!E12)</f>
        <v>#VALUE!</v>
      </c>
      <c r="H11" s="255">
        <f>IF(ADMIN!C12="R100",1.45,1.32)</f>
        <v>1.32</v>
      </c>
      <c r="I11" s="256" t="e">
        <f>'ADMIN REF'!H11*(G11)/1000</f>
        <v>#VALUE!</v>
      </c>
      <c r="J11" s="256" t="e">
        <f>IF(ADMIN!C12=0,'ADMIN REF'!F11*'ADMIN REF'!H11*('ADMIN REF'!D11*ADMIN!G12)/1000,'ADMIN REF'!F11*'ADMIN REF'!H11*('ADMIN REF'!C11*ADMIN!E12)/1000)</f>
        <v>#VALUE!</v>
      </c>
      <c r="K11" s="257">
        <f>IF(ADMIN!C12="R100",1.46,1.13)</f>
        <v>1.1299999999999999</v>
      </c>
      <c r="L11" s="258" t="e">
        <f>K11*G11/1000*'ADMIN REF'!E11</f>
        <v>#VALUE!</v>
      </c>
      <c r="M11" s="258" t="e">
        <f>IF(OR(ADMIN!D12=0,ADMIN!F12=0),0,IF(ADMIN!C12=0,('ADMIN REF'!F11*K11*('ADMIN REF'!D11*ADMIN!G12)/1000)*'ADMIN REF'!E11,('ADMIN REF'!F11*K11*('ADMIN REF'!C11*ADMIN!E12)/1000)*'ADMIN REF'!E11))</f>
        <v>#VALUE!</v>
      </c>
      <c r="N11" s="258" t="e">
        <f>IF(ADMIN!E12&lt;1,"",VLOOKUP(ADMIN!C12,RebateTable,2,FALSE)*ADMIN!E12)</f>
        <v>#N/A</v>
      </c>
    </row>
    <row r="12" spans="2:14" x14ac:dyDescent="0.25">
      <c r="B12" s="250">
        <f>'Customer Inputs'!W23</f>
        <v>0</v>
      </c>
      <c r="C12" s="251" t="str">
        <f>'Customer Inputs'!$M23</f>
        <v/>
      </c>
      <c r="D12" s="251" t="str">
        <f>'Customer Inputs'!$AD23</f>
        <v/>
      </c>
      <c r="E12" s="252">
        <f t="shared" si="0"/>
        <v>0</v>
      </c>
      <c r="F12" s="253">
        <f>IF(ISERROR(VLOOKUP(ADMIN!D13,LC_Table,2,FALSE)),0,VLOOKUP(ADMIN!D13,LC_Table,2,FALSE))</f>
        <v>0</v>
      </c>
      <c r="G12" s="254" t="e">
        <f>IF(ADMIN!C13="L440-A",0.7*'ADMIN REF'!D12*ADMIN!G13-'ADMIN REF'!C12*ADMIN!E13,'ADMIN REF'!D12*ADMIN!G13-'ADMIN REF'!C12*ADMIN!E13)</f>
        <v>#VALUE!</v>
      </c>
      <c r="H12" s="255">
        <f>IF(ADMIN!C13="R100",1.45,1.32)</f>
        <v>1.32</v>
      </c>
      <c r="I12" s="256" t="e">
        <f>'ADMIN REF'!H12*(G12)/1000</f>
        <v>#VALUE!</v>
      </c>
      <c r="J12" s="256" t="e">
        <f>IF(ADMIN!C13=0,'ADMIN REF'!F12*'ADMIN REF'!H12*('ADMIN REF'!D12*ADMIN!G13)/1000,'ADMIN REF'!F12*'ADMIN REF'!H12*('ADMIN REF'!C12*ADMIN!E13)/1000)</f>
        <v>#VALUE!</v>
      </c>
      <c r="K12" s="257">
        <f>IF(ADMIN!C13="R100",1.46,1.13)</f>
        <v>1.1299999999999999</v>
      </c>
      <c r="L12" s="258" t="e">
        <f>K12*G12/1000*'ADMIN REF'!E12</f>
        <v>#VALUE!</v>
      </c>
      <c r="M12" s="258" t="e">
        <f>IF(OR(ADMIN!D13=0,ADMIN!F13=0),0,IF(ADMIN!C13=0,('ADMIN REF'!F12*K12*('ADMIN REF'!D12*ADMIN!G13)/1000)*'ADMIN REF'!E12,('ADMIN REF'!F12*K12*('ADMIN REF'!C12*ADMIN!E13)/1000)*'ADMIN REF'!E12))</f>
        <v>#VALUE!</v>
      </c>
      <c r="N12" s="258" t="e">
        <f>IF(ADMIN!E13&lt;1,"",VLOOKUP(ADMIN!C13,RebateTable,2,FALSE)*ADMIN!E13)</f>
        <v>#N/A</v>
      </c>
    </row>
    <row r="13" spans="2:14" x14ac:dyDescent="0.25">
      <c r="B13" s="250">
        <f>'Customer Inputs'!W24</f>
        <v>0</v>
      </c>
      <c r="C13" s="251" t="str">
        <f>'Customer Inputs'!$M24</f>
        <v/>
      </c>
      <c r="D13" s="251" t="str">
        <f>'Customer Inputs'!$AD24</f>
        <v/>
      </c>
      <c r="E13" s="252">
        <f t="shared" si="0"/>
        <v>0</v>
      </c>
      <c r="F13" s="253">
        <f>IF(ISERROR(VLOOKUP(ADMIN!D14,LC_Table,2,FALSE)),0,VLOOKUP(ADMIN!D14,LC_Table,2,FALSE))</f>
        <v>0</v>
      </c>
      <c r="G13" s="254" t="e">
        <f>IF(ADMIN!C14="L440-A",0.7*'ADMIN REF'!D13*ADMIN!G14-'ADMIN REF'!C13*ADMIN!E14,'ADMIN REF'!D13*ADMIN!G14-'ADMIN REF'!C13*ADMIN!E14)</f>
        <v>#VALUE!</v>
      </c>
      <c r="H13" s="255">
        <f>IF(ADMIN!C14="R100",1.45,1.32)</f>
        <v>1.32</v>
      </c>
      <c r="I13" s="256" t="e">
        <f>'ADMIN REF'!H13*(G13)/1000</f>
        <v>#VALUE!</v>
      </c>
      <c r="J13" s="256" t="e">
        <f>IF(ADMIN!C14=0,'ADMIN REF'!F13*'ADMIN REF'!H13*('ADMIN REF'!D13*ADMIN!G14)/1000,'ADMIN REF'!F13*'ADMIN REF'!H13*('ADMIN REF'!C13*ADMIN!E14)/1000)</f>
        <v>#VALUE!</v>
      </c>
      <c r="K13" s="257">
        <f>IF(ADMIN!C14="R100",1.46,1.13)</f>
        <v>1.1299999999999999</v>
      </c>
      <c r="L13" s="258" t="e">
        <f>K13*G13/1000*'ADMIN REF'!E13</f>
        <v>#VALUE!</v>
      </c>
      <c r="M13" s="258" t="e">
        <f>IF(OR(ADMIN!D14=0,ADMIN!F14=0),0,IF(ADMIN!C14=0,('ADMIN REF'!F13*K13*('ADMIN REF'!D13*ADMIN!G14)/1000)*'ADMIN REF'!E13,('ADMIN REF'!F13*K13*('ADMIN REF'!C13*ADMIN!E14)/1000)*'ADMIN REF'!E13))</f>
        <v>#VALUE!</v>
      </c>
      <c r="N13" s="258" t="e">
        <f>IF(ADMIN!E14&lt;1,"",VLOOKUP(ADMIN!C14,RebateTable,2,FALSE)*ADMIN!E14)</f>
        <v>#N/A</v>
      </c>
    </row>
    <row r="14" spans="2:14" x14ac:dyDescent="0.25">
      <c r="B14" s="250">
        <f>'Customer Inputs'!W25</f>
        <v>0</v>
      </c>
      <c r="C14" s="251" t="str">
        <f>'Customer Inputs'!$M25</f>
        <v/>
      </c>
      <c r="D14" s="251" t="str">
        <f>'Customer Inputs'!$AD25</f>
        <v/>
      </c>
      <c r="E14" s="252">
        <f t="shared" si="0"/>
        <v>0</v>
      </c>
      <c r="F14" s="253">
        <f>IF(ISERROR(VLOOKUP(ADMIN!D15,LC_Table,2,FALSE)),0,VLOOKUP(ADMIN!D15,LC_Table,2,FALSE))</f>
        <v>0</v>
      </c>
      <c r="G14" s="254" t="e">
        <f>IF(ADMIN!C15="L440-A",0.7*'ADMIN REF'!D14*ADMIN!G15-'ADMIN REF'!C14*ADMIN!E15,'ADMIN REF'!D14*ADMIN!G15-'ADMIN REF'!C14*ADMIN!E15)</f>
        <v>#VALUE!</v>
      </c>
      <c r="H14" s="255">
        <f>IF(ADMIN!C15="R100",1.45,1.32)</f>
        <v>1.32</v>
      </c>
      <c r="I14" s="256" t="e">
        <f>'ADMIN REF'!H14*(G14)/1000</f>
        <v>#VALUE!</v>
      </c>
      <c r="J14" s="256" t="e">
        <f>IF(ADMIN!C15=0,'ADMIN REF'!F14*'ADMIN REF'!H14*('ADMIN REF'!D14*ADMIN!G15)/1000,'ADMIN REF'!F14*'ADMIN REF'!H14*('ADMIN REF'!C14*ADMIN!E15)/1000)</f>
        <v>#VALUE!</v>
      </c>
      <c r="K14" s="257">
        <f>IF(ADMIN!C15="R100",1.46,1.13)</f>
        <v>1.1299999999999999</v>
      </c>
      <c r="L14" s="258" t="e">
        <f>K14*G14/1000*'ADMIN REF'!E14</f>
        <v>#VALUE!</v>
      </c>
      <c r="M14" s="258" t="e">
        <f>IF(OR(ADMIN!D15=0,ADMIN!F15=0),0,IF(ADMIN!C15=0,('ADMIN REF'!F14*K14*('ADMIN REF'!D14*ADMIN!G15)/1000)*'ADMIN REF'!E14,('ADMIN REF'!F14*K14*('ADMIN REF'!C14*ADMIN!E15)/1000)*'ADMIN REF'!E14))</f>
        <v>#VALUE!</v>
      </c>
      <c r="N14" s="258" t="e">
        <f>IF(ADMIN!E15&lt;1,"",VLOOKUP(ADMIN!C15,RebateTable,2,FALSE)*ADMIN!E15)</f>
        <v>#N/A</v>
      </c>
    </row>
    <row r="15" spans="2:14" x14ac:dyDescent="0.25">
      <c r="B15" s="250">
        <f>'Customer Inputs'!W26</f>
        <v>0</v>
      </c>
      <c r="C15" s="251" t="str">
        <f>'Customer Inputs'!$M26</f>
        <v/>
      </c>
      <c r="D15" s="251" t="str">
        <f>'Customer Inputs'!$AD26</f>
        <v/>
      </c>
      <c r="E15" s="252">
        <f t="shared" si="0"/>
        <v>0</v>
      </c>
      <c r="F15" s="253">
        <f>IF(ISERROR(VLOOKUP(ADMIN!D16,LC_Table,2,FALSE)),0,VLOOKUP(ADMIN!D16,LC_Table,2,FALSE))</f>
        <v>0</v>
      </c>
      <c r="G15" s="254" t="e">
        <f>IF(ADMIN!C16="L440-A",0.7*'ADMIN REF'!D15*ADMIN!G16-'ADMIN REF'!C15*ADMIN!E16,'ADMIN REF'!D15*ADMIN!G16-'ADMIN REF'!C15*ADMIN!E16)</f>
        <v>#VALUE!</v>
      </c>
      <c r="H15" s="255">
        <f>IF(ADMIN!C16="R100",1.45,1.32)</f>
        <v>1.32</v>
      </c>
      <c r="I15" s="256" t="e">
        <f>'ADMIN REF'!H15*(G15)/1000</f>
        <v>#VALUE!</v>
      </c>
      <c r="J15" s="256" t="e">
        <f>IF(ADMIN!C16=0,'ADMIN REF'!F15*'ADMIN REF'!H15*('ADMIN REF'!D15*ADMIN!G16)/1000,'ADMIN REF'!F15*'ADMIN REF'!H15*('ADMIN REF'!C15*ADMIN!E16)/1000)</f>
        <v>#VALUE!</v>
      </c>
      <c r="K15" s="257">
        <f>IF(ADMIN!C16="R100",1.46,1.13)</f>
        <v>1.1299999999999999</v>
      </c>
      <c r="L15" s="258" t="e">
        <f>K15*G15/1000*'ADMIN REF'!E15</f>
        <v>#VALUE!</v>
      </c>
      <c r="M15" s="258" t="e">
        <f>IF(OR(ADMIN!D16=0,ADMIN!F16=0),0,IF(ADMIN!C16=0,('ADMIN REF'!F15*K15*('ADMIN REF'!D15*ADMIN!G16)/1000)*'ADMIN REF'!E15,('ADMIN REF'!F15*K15*('ADMIN REF'!C15*ADMIN!E16)/1000)*'ADMIN REF'!E15))</f>
        <v>#VALUE!</v>
      </c>
      <c r="N15" s="258" t="e">
        <f>IF(ADMIN!E16&lt;1,"",VLOOKUP(ADMIN!C16,RebateTable,2,FALSE)*ADMIN!E16)</f>
        <v>#N/A</v>
      </c>
    </row>
    <row r="16" spans="2:14" x14ac:dyDescent="0.25">
      <c r="B16" s="250">
        <f>'Customer Inputs'!W27</f>
        <v>0</v>
      </c>
      <c r="C16" s="251" t="str">
        <f>'Customer Inputs'!$M27</f>
        <v/>
      </c>
      <c r="D16" s="251" t="str">
        <f>'Customer Inputs'!$AD27</f>
        <v/>
      </c>
      <c r="E16" s="252">
        <f t="shared" si="0"/>
        <v>0</v>
      </c>
      <c r="F16" s="253">
        <f>IF(ISERROR(VLOOKUP(ADMIN!D17,LC_Table,2,FALSE)),0,VLOOKUP(ADMIN!D17,LC_Table,2,FALSE))</f>
        <v>0</v>
      </c>
      <c r="G16" s="254" t="e">
        <f>IF(ADMIN!C17="L440-A",0.7*'ADMIN REF'!D16*ADMIN!G17-'ADMIN REF'!C16*ADMIN!E17,'ADMIN REF'!D16*ADMIN!G17-'ADMIN REF'!C16*ADMIN!E17)</f>
        <v>#VALUE!</v>
      </c>
      <c r="H16" s="255">
        <f>IF(ADMIN!C17="R100",1.45,1.32)</f>
        <v>1.32</v>
      </c>
      <c r="I16" s="256" t="e">
        <f>'ADMIN REF'!H16*(G16)/1000</f>
        <v>#VALUE!</v>
      </c>
      <c r="J16" s="256" t="e">
        <f>IF(ADMIN!C17=0,'ADMIN REF'!F16*'ADMIN REF'!H16*('ADMIN REF'!D16*ADMIN!G17)/1000,'ADMIN REF'!F16*'ADMIN REF'!H16*('ADMIN REF'!C16*ADMIN!E17)/1000)</f>
        <v>#VALUE!</v>
      </c>
      <c r="K16" s="257">
        <f>IF(ADMIN!C17="R100",1.46,1.13)</f>
        <v>1.1299999999999999</v>
      </c>
      <c r="L16" s="258" t="e">
        <f>K16*G16/1000*'ADMIN REF'!E16</f>
        <v>#VALUE!</v>
      </c>
      <c r="M16" s="258" t="e">
        <f>IF(OR(ADMIN!D17=0,ADMIN!F17=0),0,IF(ADMIN!C17=0,('ADMIN REF'!F16*K16*('ADMIN REF'!D16*ADMIN!G17)/1000)*'ADMIN REF'!E16,('ADMIN REF'!F16*K16*('ADMIN REF'!C16*ADMIN!E17)/1000)*'ADMIN REF'!E16))</f>
        <v>#VALUE!</v>
      </c>
      <c r="N16" s="258" t="e">
        <f>IF(ADMIN!E17&lt;1,"",VLOOKUP(ADMIN!C17,RebateTable,2,FALSE)*ADMIN!E17)</f>
        <v>#N/A</v>
      </c>
    </row>
    <row r="17" spans="2:14" x14ac:dyDescent="0.25">
      <c r="B17" s="250">
        <f>'Customer Inputs'!W28</f>
        <v>0</v>
      </c>
      <c r="C17" s="251" t="str">
        <f>'Customer Inputs'!$M28</f>
        <v/>
      </c>
      <c r="D17" s="251" t="str">
        <f>'Customer Inputs'!$AD28</f>
        <v/>
      </c>
      <c r="E17" s="252">
        <f t="shared" si="0"/>
        <v>0</v>
      </c>
      <c r="F17" s="253">
        <f>IF(ISERROR(VLOOKUP(ADMIN!D18,LC_Table,2,FALSE)),0,VLOOKUP(ADMIN!D18,LC_Table,2,FALSE))</f>
        <v>0</v>
      </c>
      <c r="G17" s="254" t="e">
        <f>IF(ADMIN!C18="L440-A",0.7*'ADMIN REF'!D17*ADMIN!G18-'ADMIN REF'!C17*ADMIN!E18,'ADMIN REF'!D17*ADMIN!G18-'ADMIN REF'!C17*ADMIN!E18)</f>
        <v>#VALUE!</v>
      </c>
      <c r="H17" s="255">
        <f>IF(ADMIN!C18="R100",1.45,1.32)</f>
        <v>1.32</v>
      </c>
      <c r="I17" s="256" t="e">
        <f>'ADMIN REF'!H17*(G17)/1000</f>
        <v>#VALUE!</v>
      </c>
      <c r="J17" s="256" t="e">
        <f>IF(ADMIN!C18=0,'ADMIN REF'!F17*'ADMIN REF'!H17*('ADMIN REF'!D17*ADMIN!G18)/1000,'ADMIN REF'!F17*'ADMIN REF'!H17*('ADMIN REF'!C17*ADMIN!E18)/1000)</f>
        <v>#VALUE!</v>
      </c>
      <c r="K17" s="257">
        <f>IF(ADMIN!C18="R100",1.46,1.13)</f>
        <v>1.1299999999999999</v>
      </c>
      <c r="L17" s="258" t="e">
        <f>K17*G17/1000*'ADMIN REF'!E17</f>
        <v>#VALUE!</v>
      </c>
      <c r="M17" s="258" t="e">
        <f>IF(OR(ADMIN!D18=0,ADMIN!F18=0),0,IF(ADMIN!C18=0,('ADMIN REF'!F17*K17*('ADMIN REF'!D17*ADMIN!G18)/1000)*'ADMIN REF'!E17,('ADMIN REF'!F17*K17*('ADMIN REF'!C17*ADMIN!E18)/1000)*'ADMIN REF'!E17))</f>
        <v>#VALUE!</v>
      </c>
      <c r="N17" s="258" t="e">
        <f>IF(ADMIN!E18&lt;1,"",VLOOKUP(ADMIN!C18,RebateTable,2,FALSE)*ADMIN!E18)</f>
        <v>#N/A</v>
      </c>
    </row>
    <row r="18" spans="2:14" x14ac:dyDescent="0.25">
      <c r="B18" s="250">
        <f>'Customer Inputs'!W29</f>
        <v>0</v>
      </c>
      <c r="C18" s="251" t="str">
        <f>'Customer Inputs'!$M29</f>
        <v/>
      </c>
      <c r="D18" s="251" t="str">
        <f>'Customer Inputs'!$AD29</f>
        <v/>
      </c>
      <c r="E18" s="252">
        <f t="shared" si="0"/>
        <v>0</v>
      </c>
      <c r="F18" s="253">
        <f>IF(ISERROR(VLOOKUP(ADMIN!D19,LC_Table,2,FALSE)),0,VLOOKUP(ADMIN!D19,LC_Table,2,FALSE))</f>
        <v>0</v>
      </c>
      <c r="G18" s="254" t="e">
        <f>IF(ADMIN!C19="L440-A",0.7*'ADMIN REF'!D18*ADMIN!G19-'ADMIN REF'!C18*ADMIN!E19,'ADMIN REF'!D18*ADMIN!G19-'ADMIN REF'!C18*ADMIN!E19)</f>
        <v>#VALUE!</v>
      </c>
      <c r="H18" s="255">
        <f>IF(ADMIN!C19="R100",1.45,1.32)</f>
        <v>1.32</v>
      </c>
      <c r="I18" s="256" t="e">
        <f>'ADMIN REF'!H18*(G18)/1000</f>
        <v>#VALUE!</v>
      </c>
      <c r="J18" s="256" t="e">
        <f>IF(ADMIN!C19=0,'ADMIN REF'!F18*'ADMIN REF'!H18*('ADMIN REF'!D18*ADMIN!G19)/1000,'ADMIN REF'!F18*'ADMIN REF'!H18*('ADMIN REF'!C18*ADMIN!E19)/1000)</f>
        <v>#VALUE!</v>
      </c>
      <c r="K18" s="257">
        <f>IF(ADMIN!C19="R100",1.46,1.13)</f>
        <v>1.1299999999999999</v>
      </c>
      <c r="L18" s="258" t="e">
        <f>K18*G18/1000*'ADMIN REF'!E18</f>
        <v>#VALUE!</v>
      </c>
      <c r="M18" s="258" t="e">
        <f>IF(OR(ADMIN!D19=0,ADMIN!F19=0),0,IF(ADMIN!C19=0,('ADMIN REF'!F18*K18*('ADMIN REF'!D18*ADMIN!G19)/1000)*'ADMIN REF'!E18,('ADMIN REF'!F18*K18*('ADMIN REF'!C18*ADMIN!E19)/1000)*'ADMIN REF'!E18))</f>
        <v>#VALUE!</v>
      </c>
      <c r="N18" s="258" t="e">
        <f>IF(ADMIN!E19&lt;1,"",VLOOKUP(ADMIN!C19,RebateTable,2,FALSE)*ADMIN!E19)</f>
        <v>#N/A</v>
      </c>
    </row>
    <row r="19" spans="2:14" x14ac:dyDescent="0.25">
      <c r="B19" s="250">
        <f>'Customer Inputs'!W30</f>
        <v>0</v>
      </c>
      <c r="C19" s="251" t="str">
        <f>'Customer Inputs'!$M30</f>
        <v/>
      </c>
      <c r="D19" s="251" t="str">
        <f>'Customer Inputs'!$AD30</f>
        <v/>
      </c>
      <c r="E19" s="252">
        <f t="shared" si="0"/>
        <v>0</v>
      </c>
      <c r="F19" s="253">
        <f>IF(ISERROR(VLOOKUP(ADMIN!D20,LC_Table,2,FALSE)),0,VLOOKUP(ADMIN!D20,LC_Table,2,FALSE))</f>
        <v>0</v>
      </c>
      <c r="G19" s="254" t="e">
        <f>IF(ADMIN!C20="L440-A",0.7*'ADMIN REF'!D19*ADMIN!G20-'ADMIN REF'!C19*ADMIN!E20,'ADMIN REF'!D19*ADMIN!G20-'ADMIN REF'!C19*ADMIN!E20)</f>
        <v>#VALUE!</v>
      </c>
      <c r="H19" s="255">
        <f>IF(ADMIN!C20="R100",1.45,1.32)</f>
        <v>1.32</v>
      </c>
      <c r="I19" s="256" t="e">
        <f>'ADMIN REF'!H19*(G19)/1000</f>
        <v>#VALUE!</v>
      </c>
      <c r="J19" s="256" t="e">
        <f>IF(ADMIN!C20=0,'ADMIN REF'!F19*'ADMIN REF'!H19*('ADMIN REF'!D19*ADMIN!G20)/1000,'ADMIN REF'!F19*'ADMIN REF'!H19*('ADMIN REF'!C19*ADMIN!E20)/1000)</f>
        <v>#VALUE!</v>
      </c>
      <c r="K19" s="257">
        <f>IF(ADMIN!C20="R100",1.46,1.13)</f>
        <v>1.1299999999999999</v>
      </c>
      <c r="L19" s="258" t="e">
        <f>K19*G19/1000*'ADMIN REF'!E19</f>
        <v>#VALUE!</v>
      </c>
      <c r="M19" s="258" t="e">
        <f>IF(OR(ADMIN!D20=0,ADMIN!F20=0),0,IF(ADMIN!C20=0,('ADMIN REF'!F19*K19*('ADMIN REF'!D19*ADMIN!G20)/1000)*'ADMIN REF'!E19,('ADMIN REF'!F19*K19*('ADMIN REF'!C19*ADMIN!E20)/1000)*'ADMIN REF'!E19))</f>
        <v>#VALUE!</v>
      </c>
      <c r="N19" s="258" t="e">
        <f>IF(ADMIN!E20&lt;1,"",VLOOKUP(ADMIN!C20,RebateTable,2,FALSE)*ADMIN!E20)</f>
        <v>#N/A</v>
      </c>
    </row>
    <row r="20" spans="2:14" x14ac:dyDescent="0.25">
      <c r="B20" s="250">
        <f>'Customer Inputs'!W31</f>
        <v>0</v>
      </c>
      <c r="C20" s="251" t="str">
        <f>'Customer Inputs'!$M31</f>
        <v/>
      </c>
      <c r="D20" s="251" t="str">
        <f>'Customer Inputs'!$AD31</f>
        <v/>
      </c>
      <c r="E20" s="252">
        <f t="shared" si="0"/>
        <v>0</v>
      </c>
      <c r="F20" s="253">
        <f>IF(ISERROR(VLOOKUP(ADMIN!D21,LC_Table,2,FALSE)),0,VLOOKUP(ADMIN!D21,LC_Table,2,FALSE))</f>
        <v>0</v>
      </c>
      <c r="G20" s="254" t="e">
        <f>IF(ADMIN!C21="L440-A",0.7*'ADMIN REF'!D20*ADMIN!G21-'ADMIN REF'!C20*ADMIN!E21,'ADMIN REF'!D20*ADMIN!G21-'ADMIN REF'!C20*ADMIN!E21)</f>
        <v>#VALUE!</v>
      </c>
      <c r="H20" s="255">
        <f>IF(ADMIN!C21="R100",1.45,1.32)</f>
        <v>1.32</v>
      </c>
      <c r="I20" s="256" t="e">
        <f>'ADMIN REF'!H20*(G20)/1000</f>
        <v>#VALUE!</v>
      </c>
      <c r="J20" s="256" t="e">
        <f>IF(ADMIN!C21=0,'ADMIN REF'!F20*'ADMIN REF'!H20*('ADMIN REF'!D20*ADMIN!G21)/1000,'ADMIN REF'!F20*'ADMIN REF'!H20*('ADMIN REF'!C20*ADMIN!E21)/1000)</f>
        <v>#VALUE!</v>
      </c>
      <c r="K20" s="257">
        <f>IF(ADMIN!C21="R100",1.46,1.13)</f>
        <v>1.1299999999999999</v>
      </c>
      <c r="L20" s="258" t="e">
        <f>K20*G20/1000*'ADMIN REF'!E20</f>
        <v>#VALUE!</v>
      </c>
      <c r="M20" s="258" t="e">
        <f>IF(OR(ADMIN!D21=0,ADMIN!F21=0),0,IF(ADMIN!C21=0,('ADMIN REF'!F20*K20*('ADMIN REF'!D20*ADMIN!G21)/1000)*'ADMIN REF'!E20,('ADMIN REF'!F20*K20*('ADMIN REF'!C20*ADMIN!E21)/1000)*'ADMIN REF'!E20))</f>
        <v>#VALUE!</v>
      </c>
      <c r="N20" s="258" t="e">
        <f>IF(ADMIN!E21&lt;1,"",VLOOKUP(ADMIN!C21,RebateTable,2,FALSE)*ADMIN!E21)</f>
        <v>#N/A</v>
      </c>
    </row>
    <row r="21" spans="2:14" x14ac:dyDescent="0.25">
      <c r="B21" s="250">
        <f>'Customer Inputs'!W32</f>
        <v>0</v>
      </c>
      <c r="C21" s="251" t="str">
        <f>'Customer Inputs'!$M32</f>
        <v/>
      </c>
      <c r="D21" s="251" t="str">
        <f>'Customer Inputs'!$AD32</f>
        <v/>
      </c>
      <c r="E21" s="252">
        <f t="shared" si="0"/>
        <v>0</v>
      </c>
      <c r="F21" s="253">
        <f>IF(ISERROR(VLOOKUP(ADMIN!D22,LC_Table,2,FALSE)),0,VLOOKUP(ADMIN!D22,LC_Table,2,FALSE))</f>
        <v>0</v>
      </c>
      <c r="G21" s="254" t="e">
        <f>IF(ADMIN!C22="L440-A",0.7*'ADMIN REF'!D21*ADMIN!G22-'ADMIN REF'!C21*ADMIN!E22,'ADMIN REF'!D21*ADMIN!G22-'ADMIN REF'!C21*ADMIN!E22)</f>
        <v>#VALUE!</v>
      </c>
      <c r="H21" s="255">
        <f>IF(ADMIN!C22="R100",1.45,1.32)</f>
        <v>1.32</v>
      </c>
      <c r="I21" s="256" t="e">
        <f>'ADMIN REF'!H21*(G21)/1000</f>
        <v>#VALUE!</v>
      </c>
      <c r="J21" s="256" t="e">
        <f>IF(ADMIN!C22=0,'ADMIN REF'!F21*'ADMIN REF'!H21*('ADMIN REF'!D21*ADMIN!G22)/1000,'ADMIN REF'!F21*'ADMIN REF'!H21*('ADMIN REF'!C21*ADMIN!E22)/1000)</f>
        <v>#VALUE!</v>
      </c>
      <c r="K21" s="257">
        <f>IF(ADMIN!C22="R100",1.46,1.13)</f>
        <v>1.1299999999999999</v>
      </c>
      <c r="L21" s="258" t="e">
        <f>K21*G21/1000*'ADMIN REF'!E21</f>
        <v>#VALUE!</v>
      </c>
      <c r="M21" s="258" t="e">
        <f>IF(OR(ADMIN!D22=0,ADMIN!F22=0),0,IF(ADMIN!C22=0,('ADMIN REF'!F21*K21*('ADMIN REF'!D21*ADMIN!G22)/1000)*'ADMIN REF'!E21,('ADMIN REF'!F21*K21*('ADMIN REF'!C21*ADMIN!E22)/1000)*'ADMIN REF'!E21))</f>
        <v>#VALUE!</v>
      </c>
      <c r="N21" s="258" t="e">
        <f>IF(ADMIN!E22&lt;1,"",VLOOKUP(ADMIN!C22,RebateTable,2,FALSE)*ADMIN!E22)</f>
        <v>#N/A</v>
      </c>
    </row>
    <row r="22" spans="2:14" x14ac:dyDescent="0.25">
      <c r="B22" s="250">
        <f>'Customer Inputs'!W33</f>
        <v>0</v>
      </c>
      <c r="C22" s="251" t="str">
        <f>'Customer Inputs'!$M33</f>
        <v/>
      </c>
      <c r="D22" s="251" t="str">
        <f>'Customer Inputs'!$AD33</f>
        <v/>
      </c>
      <c r="E22" s="252">
        <f t="shared" si="0"/>
        <v>0</v>
      </c>
      <c r="F22" s="253">
        <f>IF(ISERROR(VLOOKUP(ADMIN!D23,LC_Table,2,FALSE)),0,VLOOKUP(ADMIN!D23,LC_Table,2,FALSE))</f>
        <v>0</v>
      </c>
      <c r="G22" s="254" t="e">
        <f>IF(ADMIN!C23="L440-A",0.7*'ADMIN REF'!D22*ADMIN!G23-'ADMIN REF'!C22*ADMIN!E23,'ADMIN REF'!D22*ADMIN!G23-'ADMIN REF'!C22*ADMIN!E23)</f>
        <v>#VALUE!</v>
      </c>
      <c r="H22" s="255">
        <f>IF(ADMIN!C23="R100",1.45,1.32)</f>
        <v>1.32</v>
      </c>
      <c r="I22" s="256" t="e">
        <f>'ADMIN REF'!H22*(G22)/1000</f>
        <v>#VALUE!</v>
      </c>
      <c r="J22" s="256" t="e">
        <f>IF(ADMIN!C23=0,'ADMIN REF'!F22*'ADMIN REF'!H22*('ADMIN REF'!D22*ADMIN!G23)/1000,'ADMIN REF'!F22*'ADMIN REF'!H22*('ADMIN REF'!C22*ADMIN!E23)/1000)</f>
        <v>#VALUE!</v>
      </c>
      <c r="K22" s="257">
        <f>IF(ADMIN!C23="R100",1.46,1.13)</f>
        <v>1.1299999999999999</v>
      </c>
      <c r="L22" s="258" t="e">
        <f>K22*G22/1000*'ADMIN REF'!E22</f>
        <v>#VALUE!</v>
      </c>
      <c r="M22" s="258" t="e">
        <f>IF(OR(ADMIN!D23=0,ADMIN!F23=0),0,IF(ADMIN!C23=0,('ADMIN REF'!F22*K22*('ADMIN REF'!D22*ADMIN!G23)/1000)*'ADMIN REF'!E22,('ADMIN REF'!F22*K22*('ADMIN REF'!C22*ADMIN!E23)/1000)*'ADMIN REF'!E22))</f>
        <v>#VALUE!</v>
      </c>
      <c r="N22" s="258" t="e">
        <f>IF(ADMIN!E23&lt;1,"",VLOOKUP(ADMIN!C23,RebateTable,2,FALSE)*ADMIN!E23)</f>
        <v>#N/A</v>
      </c>
    </row>
    <row r="23" spans="2:14" x14ac:dyDescent="0.25">
      <c r="B23" s="250">
        <f>'Customer Inputs'!W34</f>
        <v>0</v>
      </c>
      <c r="C23" s="251" t="str">
        <f>'Customer Inputs'!$M34</f>
        <v/>
      </c>
      <c r="D23" s="251" t="str">
        <f>'Customer Inputs'!$AD34</f>
        <v/>
      </c>
      <c r="E23" s="252">
        <f t="shared" si="0"/>
        <v>0</v>
      </c>
      <c r="F23" s="253">
        <f>IF(ISERROR(VLOOKUP(ADMIN!D24,LC_Table,2,FALSE)),0,VLOOKUP(ADMIN!D24,LC_Table,2,FALSE))</f>
        <v>0</v>
      </c>
      <c r="G23" s="254" t="e">
        <f>IF(ADMIN!C24="L440-A",0.7*'ADMIN REF'!D23*ADMIN!G24-'ADMIN REF'!C23*ADMIN!E24,'ADMIN REF'!D23*ADMIN!G24-'ADMIN REF'!C23*ADMIN!E24)</f>
        <v>#VALUE!</v>
      </c>
      <c r="H23" s="255">
        <f>IF(ADMIN!C24="R100",1.45,1.32)</f>
        <v>1.32</v>
      </c>
      <c r="I23" s="256" t="e">
        <f>'ADMIN REF'!H23*(G23)/1000</f>
        <v>#VALUE!</v>
      </c>
      <c r="J23" s="256" t="e">
        <f>IF(ADMIN!C24=0,'ADMIN REF'!F23*'ADMIN REF'!H23*('ADMIN REF'!D23*ADMIN!G24)/1000,'ADMIN REF'!F23*'ADMIN REF'!H23*('ADMIN REF'!C23*ADMIN!E24)/1000)</f>
        <v>#VALUE!</v>
      </c>
      <c r="K23" s="257">
        <f>IF(ADMIN!C24="R100",1.46,1.13)</f>
        <v>1.1299999999999999</v>
      </c>
      <c r="L23" s="258" t="e">
        <f>K23*G23/1000*'ADMIN REF'!E23</f>
        <v>#VALUE!</v>
      </c>
      <c r="M23" s="258" t="e">
        <f>IF(OR(ADMIN!D24=0,ADMIN!F24=0),0,IF(ADMIN!C24=0,('ADMIN REF'!F23*K23*('ADMIN REF'!D23*ADMIN!G24)/1000)*'ADMIN REF'!E23,('ADMIN REF'!F23*K23*('ADMIN REF'!C23*ADMIN!E24)/1000)*'ADMIN REF'!E23))</f>
        <v>#VALUE!</v>
      </c>
      <c r="N23" s="258" t="e">
        <f>IF(ADMIN!E24&lt;1,"",VLOOKUP(ADMIN!C24,RebateTable,2,FALSE)*ADMIN!E24)</f>
        <v>#N/A</v>
      </c>
    </row>
    <row r="24" spans="2:14" x14ac:dyDescent="0.25">
      <c r="B24" s="250">
        <f>'Customer Inputs'!W35</f>
        <v>0</v>
      </c>
      <c r="C24" s="251" t="str">
        <f>'Customer Inputs'!$M35</f>
        <v/>
      </c>
      <c r="D24" s="251" t="str">
        <f>'Customer Inputs'!$AD35</f>
        <v/>
      </c>
      <c r="E24" s="252">
        <f t="shared" si="0"/>
        <v>0</v>
      </c>
      <c r="F24" s="253">
        <f>IF(ISERROR(VLOOKUP(ADMIN!D25,LC_Table,2,FALSE)),0,VLOOKUP(ADMIN!D25,LC_Table,2,FALSE))</f>
        <v>0</v>
      </c>
      <c r="G24" s="254" t="e">
        <f>IF(ADMIN!C25="L440-A",0.7*'ADMIN REF'!D24*ADMIN!G25-'ADMIN REF'!C24*ADMIN!E25,'ADMIN REF'!D24*ADMIN!G25-'ADMIN REF'!C24*ADMIN!E25)</f>
        <v>#VALUE!</v>
      </c>
      <c r="H24" s="255">
        <f>IF(ADMIN!C25="R100",1.45,1.32)</f>
        <v>1.32</v>
      </c>
      <c r="I24" s="256" t="e">
        <f>'ADMIN REF'!H24*(G24)/1000</f>
        <v>#VALUE!</v>
      </c>
      <c r="J24" s="256" t="e">
        <f>IF(ADMIN!C25=0,'ADMIN REF'!F24*'ADMIN REF'!H24*('ADMIN REF'!D24*ADMIN!G25)/1000,'ADMIN REF'!F24*'ADMIN REF'!H24*('ADMIN REF'!C24*ADMIN!E25)/1000)</f>
        <v>#VALUE!</v>
      </c>
      <c r="K24" s="257">
        <f>IF(ADMIN!C25="R100",1.46,1.13)</f>
        <v>1.1299999999999999</v>
      </c>
      <c r="L24" s="258" t="e">
        <f>K24*G24/1000*'ADMIN REF'!E24</f>
        <v>#VALUE!</v>
      </c>
      <c r="M24" s="258" t="e">
        <f>IF(OR(ADMIN!D25=0,ADMIN!F25=0),0,IF(ADMIN!C25=0,('ADMIN REF'!F24*K24*('ADMIN REF'!D24*ADMIN!G25)/1000)*'ADMIN REF'!E24,('ADMIN REF'!F24*K24*('ADMIN REF'!C24*ADMIN!E25)/1000)*'ADMIN REF'!E24))</f>
        <v>#VALUE!</v>
      </c>
      <c r="N24" s="258" t="e">
        <f>IF(ADMIN!E25&lt;1,"",VLOOKUP(ADMIN!C25,RebateTable,2,FALSE)*ADMIN!E25)</f>
        <v>#N/A</v>
      </c>
    </row>
    <row r="25" spans="2:14" x14ac:dyDescent="0.25">
      <c r="B25" s="250">
        <f>'Customer Inputs'!W36</f>
        <v>0</v>
      </c>
      <c r="C25" s="251" t="str">
        <f>'Customer Inputs'!$M36</f>
        <v/>
      </c>
      <c r="D25" s="251" t="str">
        <f>'Customer Inputs'!$AD36</f>
        <v/>
      </c>
      <c r="E25" s="252">
        <f t="shared" si="0"/>
        <v>0</v>
      </c>
      <c r="F25" s="253">
        <f>IF(ISERROR(VLOOKUP(ADMIN!D26,LC_Table,2,FALSE)),0,VLOOKUP(ADMIN!D26,LC_Table,2,FALSE))</f>
        <v>0</v>
      </c>
      <c r="G25" s="254" t="e">
        <f>IF(ADMIN!C26="L440-A",0.7*'ADMIN REF'!D25*ADMIN!G26-'ADMIN REF'!C25*ADMIN!E26,'ADMIN REF'!D25*ADMIN!G26-'ADMIN REF'!C25*ADMIN!E26)</f>
        <v>#VALUE!</v>
      </c>
      <c r="H25" s="255">
        <f>IF(ADMIN!C26="R100",1.45,1.32)</f>
        <v>1.32</v>
      </c>
      <c r="I25" s="256" t="e">
        <f>'ADMIN REF'!H25*(G25)/1000</f>
        <v>#VALUE!</v>
      </c>
      <c r="J25" s="256" t="e">
        <f>IF(ADMIN!C26=0,'ADMIN REF'!F25*'ADMIN REF'!H25*('ADMIN REF'!D25*ADMIN!G26)/1000,'ADMIN REF'!F25*'ADMIN REF'!H25*('ADMIN REF'!C25*ADMIN!E26)/1000)</f>
        <v>#VALUE!</v>
      </c>
      <c r="K25" s="257">
        <f>IF(ADMIN!C26="R100",1.46,1.13)</f>
        <v>1.1299999999999999</v>
      </c>
      <c r="L25" s="258" t="e">
        <f>K25*G25/1000*'ADMIN REF'!E25</f>
        <v>#VALUE!</v>
      </c>
      <c r="M25" s="258" t="e">
        <f>IF(OR(ADMIN!D26=0,ADMIN!F26=0),0,IF(ADMIN!C26=0,('ADMIN REF'!F25*K25*('ADMIN REF'!D25*ADMIN!G26)/1000)*'ADMIN REF'!E25,('ADMIN REF'!F25*K25*('ADMIN REF'!C25*ADMIN!E26)/1000)*'ADMIN REF'!E25))</f>
        <v>#VALUE!</v>
      </c>
      <c r="N25" s="258" t="e">
        <f>IF(ADMIN!E26&lt;1,"",VLOOKUP(ADMIN!C26,RebateTable,2,FALSE)*ADMIN!E26)</f>
        <v>#N/A</v>
      </c>
    </row>
    <row r="26" spans="2:14" x14ac:dyDescent="0.25">
      <c r="B26" s="250">
        <f>'Customer Inputs'!W37</f>
        <v>0</v>
      </c>
      <c r="C26" s="251" t="str">
        <f>'Customer Inputs'!$M37</f>
        <v/>
      </c>
      <c r="D26" s="251" t="str">
        <f>'Customer Inputs'!$AD37</f>
        <v/>
      </c>
      <c r="E26" s="252">
        <f t="shared" si="0"/>
        <v>0</v>
      </c>
      <c r="F26" s="253">
        <f>IF(ISERROR(VLOOKUP(ADMIN!D27,LC_Table,2,FALSE)),0,VLOOKUP(ADMIN!D27,LC_Table,2,FALSE))</f>
        <v>0</v>
      </c>
      <c r="G26" s="254" t="e">
        <f>IF(ADMIN!C27="L440-A",0.7*'ADMIN REF'!D26*ADMIN!G27-'ADMIN REF'!C26*ADMIN!E27,'ADMIN REF'!D26*ADMIN!G27-'ADMIN REF'!C26*ADMIN!E27)</f>
        <v>#VALUE!</v>
      </c>
      <c r="H26" s="255">
        <f>IF(ADMIN!C27="R100",1.45,1.32)</f>
        <v>1.32</v>
      </c>
      <c r="I26" s="256" t="e">
        <f>'ADMIN REF'!H26*(G26)/1000</f>
        <v>#VALUE!</v>
      </c>
      <c r="J26" s="256" t="e">
        <f>IF(ADMIN!C27=0,'ADMIN REF'!F26*'ADMIN REF'!H26*('ADMIN REF'!D26*ADMIN!G27)/1000,'ADMIN REF'!F26*'ADMIN REF'!H26*('ADMIN REF'!C26*ADMIN!E27)/1000)</f>
        <v>#VALUE!</v>
      </c>
      <c r="K26" s="257">
        <f>IF(ADMIN!C27="R100",1.46,1.13)</f>
        <v>1.1299999999999999</v>
      </c>
      <c r="L26" s="258" t="e">
        <f>K26*G26/1000*'ADMIN REF'!E26</f>
        <v>#VALUE!</v>
      </c>
      <c r="M26" s="258" t="e">
        <f>IF(OR(ADMIN!D27=0,ADMIN!F27=0),0,IF(ADMIN!C27=0,('ADMIN REF'!F26*K26*('ADMIN REF'!D26*ADMIN!G27)/1000)*'ADMIN REF'!E26,('ADMIN REF'!F26*K26*('ADMIN REF'!C26*ADMIN!E27)/1000)*'ADMIN REF'!E26))</f>
        <v>#VALUE!</v>
      </c>
      <c r="N26" s="258" t="e">
        <f>IF(ADMIN!E27&lt;1,"",VLOOKUP(ADMIN!C27,RebateTable,2,FALSE)*ADMIN!E27)</f>
        <v>#N/A</v>
      </c>
    </row>
    <row r="27" spans="2:14" x14ac:dyDescent="0.25">
      <c r="B27" s="250">
        <f>'Customer Inputs'!W38</f>
        <v>0</v>
      </c>
      <c r="C27" s="251" t="str">
        <f>'Customer Inputs'!$M38</f>
        <v/>
      </c>
      <c r="D27" s="251" t="str">
        <f>'Customer Inputs'!$AD38</f>
        <v/>
      </c>
      <c r="E27" s="252">
        <f t="shared" si="0"/>
        <v>0</v>
      </c>
      <c r="F27" s="253">
        <f>IF(ISERROR(VLOOKUP(ADMIN!D28,LC_Table,2,FALSE)),0,VLOOKUP(ADMIN!D28,LC_Table,2,FALSE))</f>
        <v>0</v>
      </c>
      <c r="G27" s="254" t="e">
        <f>IF(ADMIN!C28="L440-A",0.7*'ADMIN REF'!D27*ADMIN!G28-'ADMIN REF'!C27*ADMIN!E28,'ADMIN REF'!D27*ADMIN!G28-'ADMIN REF'!C27*ADMIN!E28)</f>
        <v>#VALUE!</v>
      </c>
      <c r="H27" s="255">
        <f>IF(ADMIN!C28="R100",1.45,1.32)</f>
        <v>1.32</v>
      </c>
      <c r="I27" s="256" t="e">
        <f>'ADMIN REF'!H27*(G27)/1000</f>
        <v>#VALUE!</v>
      </c>
      <c r="J27" s="256" t="e">
        <f>IF(ADMIN!C28=0,'ADMIN REF'!F27*'ADMIN REF'!H27*('ADMIN REF'!D27*ADMIN!G28)/1000,'ADMIN REF'!F27*'ADMIN REF'!H27*('ADMIN REF'!C27*ADMIN!E28)/1000)</f>
        <v>#VALUE!</v>
      </c>
      <c r="K27" s="257">
        <f>IF(ADMIN!C28="R100",1.46,1.13)</f>
        <v>1.1299999999999999</v>
      </c>
      <c r="L27" s="258" t="e">
        <f>K27*G27/1000*'ADMIN REF'!E27</f>
        <v>#VALUE!</v>
      </c>
      <c r="M27" s="258" t="e">
        <f>IF(OR(ADMIN!D28=0,ADMIN!F28=0),0,IF(ADMIN!C28=0,('ADMIN REF'!F27*K27*('ADMIN REF'!D27*ADMIN!G28)/1000)*'ADMIN REF'!E27,('ADMIN REF'!F27*K27*('ADMIN REF'!C27*ADMIN!E28)/1000)*'ADMIN REF'!E27))</f>
        <v>#VALUE!</v>
      </c>
      <c r="N27" s="258" t="e">
        <f>IF(ADMIN!E28&lt;1,"",VLOOKUP(ADMIN!C28,RebateTable,2,FALSE)*ADMIN!E28)</f>
        <v>#N/A</v>
      </c>
    </row>
    <row r="28" spans="2:14" x14ac:dyDescent="0.25">
      <c r="B28" s="250">
        <f>'Customer Inputs'!W39</f>
        <v>0</v>
      </c>
      <c r="C28" s="251" t="str">
        <f>'Customer Inputs'!$M39</f>
        <v/>
      </c>
      <c r="D28" s="251" t="str">
        <f>'Customer Inputs'!$AD39</f>
        <v/>
      </c>
      <c r="E28" s="252">
        <f t="shared" si="0"/>
        <v>0</v>
      </c>
      <c r="F28" s="253">
        <f>IF(ISERROR(VLOOKUP(ADMIN!D29,LC_Table,2,FALSE)),0,VLOOKUP(ADMIN!D29,LC_Table,2,FALSE))</f>
        <v>0</v>
      </c>
      <c r="G28" s="254" t="e">
        <f>IF(ADMIN!C29="L440-A",0.7*'ADMIN REF'!D28*ADMIN!G29-'ADMIN REF'!C28*ADMIN!E29,'ADMIN REF'!D28*ADMIN!G29-'ADMIN REF'!C28*ADMIN!E29)</f>
        <v>#VALUE!</v>
      </c>
      <c r="H28" s="255">
        <f>IF(ADMIN!C29="R100",1.45,1.32)</f>
        <v>1.32</v>
      </c>
      <c r="I28" s="256" t="e">
        <f>'ADMIN REF'!H28*(G28)/1000</f>
        <v>#VALUE!</v>
      </c>
      <c r="J28" s="256" t="e">
        <f>IF(ADMIN!C29=0,'ADMIN REF'!F28*'ADMIN REF'!H28*('ADMIN REF'!D28*ADMIN!G29)/1000,'ADMIN REF'!F28*'ADMIN REF'!H28*('ADMIN REF'!C28*ADMIN!E29)/1000)</f>
        <v>#VALUE!</v>
      </c>
      <c r="K28" s="257">
        <f>IF(ADMIN!C29="R100",1.46,1.13)</f>
        <v>1.1299999999999999</v>
      </c>
      <c r="L28" s="258" t="e">
        <f>K28*G28/1000*'ADMIN REF'!E28</f>
        <v>#VALUE!</v>
      </c>
      <c r="M28" s="258" t="e">
        <f>IF(OR(ADMIN!D29=0,ADMIN!F29=0),0,IF(ADMIN!C29=0,('ADMIN REF'!F28*K28*('ADMIN REF'!D28*ADMIN!G29)/1000)*'ADMIN REF'!E28,('ADMIN REF'!F28*K28*('ADMIN REF'!C28*ADMIN!E29)/1000)*'ADMIN REF'!E28))</f>
        <v>#VALUE!</v>
      </c>
      <c r="N28" s="258" t="e">
        <f>IF(ADMIN!E29&lt;1,"",VLOOKUP(ADMIN!C29,RebateTable,2,FALSE)*ADMIN!E29)</f>
        <v>#N/A</v>
      </c>
    </row>
    <row r="29" spans="2:14" x14ac:dyDescent="0.25">
      <c r="B29" s="250">
        <f>'Customer Inputs'!W40</f>
        <v>0</v>
      </c>
      <c r="C29" s="251" t="str">
        <f>'Customer Inputs'!$M40</f>
        <v/>
      </c>
      <c r="D29" s="251" t="str">
        <f>'Customer Inputs'!$AD40</f>
        <v/>
      </c>
      <c r="E29" s="252">
        <f t="shared" si="0"/>
        <v>0</v>
      </c>
      <c r="F29" s="253">
        <f>IF(ISERROR(VLOOKUP(ADMIN!D30,LC_Table,2,FALSE)),0,VLOOKUP(ADMIN!D30,LC_Table,2,FALSE))</f>
        <v>0</v>
      </c>
      <c r="G29" s="254" t="e">
        <f>IF(ADMIN!C30="L440-A",0.7*'ADMIN REF'!D29*ADMIN!G30-'ADMIN REF'!C29*ADMIN!E30,'ADMIN REF'!D29*ADMIN!G30-'ADMIN REF'!C29*ADMIN!E30)</f>
        <v>#VALUE!</v>
      </c>
      <c r="H29" s="255">
        <f>IF(ADMIN!C30="R100",1.45,1.32)</f>
        <v>1.32</v>
      </c>
      <c r="I29" s="256" t="e">
        <f>'ADMIN REF'!H29*(G29)/1000</f>
        <v>#VALUE!</v>
      </c>
      <c r="J29" s="256" t="e">
        <f>IF(ADMIN!C30=0,'ADMIN REF'!F29*'ADMIN REF'!H29*('ADMIN REF'!D29*ADMIN!G30)/1000,'ADMIN REF'!F29*'ADMIN REF'!H29*('ADMIN REF'!C29*ADMIN!E30)/1000)</f>
        <v>#VALUE!</v>
      </c>
      <c r="K29" s="257">
        <f>IF(ADMIN!C30="R100",1.46,1.13)</f>
        <v>1.1299999999999999</v>
      </c>
      <c r="L29" s="258" t="e">
        <f>K29*G29/1000*'ADMIN REF'!E29</f>
        <v>#VALUE!</v>
      </c>
      <c r="M29" s="258" t="e">
        <f>IF(OR(ADMIN!D30=0,ADMIN!F30=0),0,IF(ADMIN!C30=0,('ADMIN REF'!F29*K29*('ADMIN REF'!D29*ADMIN!G30)/1000)*'ADMIN REF'!E29,('ADMIN REF'!F29*K29*('ADMIN REF'!C29*ADMIN!E30)/1000)*'ADMIN REF'!E29))</f>
        <v>#VALUE!</v>
      </c>
      <c r="N29" s="258" t="e">
        <f>IF(ADMIN!E30&lt;1,"",VLOOKUP(ADMIN!C30,RebateTable,2,FALSE)*ADMIN!E30)</f>
        <v>#N/A</v>
      </c>
    </row>
    <row r="30" spans="2:14" x14ac:dyDescent="0.25">
      <c r="B30" s="250">
        <f>'Customer Inputs'!W41</f>
        <v>0</v>
      </c>
      <c r="C30" s="251" t="str">
        <f>'Customer Inputs'!$M41</f>
        <v/>
      </c>
      <c r="D30" s="251" t="str">
        <f>'Customer Inputs'!$AD41</f>
        <v/>
      </c>
      <c r="E30" s="252">
        <f t="shared" si="0"/>
        <v>0</v>
      </c>
      <c r="F30" s="253">
        <f>IF(ISERROR(VLOOKUP(ADMIN!D31,LC_Table,2,FALSE)),0,VLOOKUP(ADMIN!D31,LC_Table,2,FALSE))</f>
        <v>0</v>
      </c>
      <c r="G30" s="254" t="e">
        <f>IF(ADMIN!C31="L440-A",0.7*'ADMIN REF'!D30*ADMIN!G31-'ADMIN REF'!C30*ADMIN!E31,'ADMIN REF'!D30*ADMIN!G31-'ADMIN REF'!C30*ADMIN!E31)</f>
        <v>#VALUE!</v>
      </c>
      <c r="H30" s="255">
        <f>IF(ADMIN!C31="R100",1.45,1.32)</f>
        <v>1.32</v>
      </c>
      <c r="I30" s="256" t="e">
        <f>'ADMIN REF'!H30*(G30)/1000</f>
        <v>#VALUE!</v>
      </c>
      <c r="J30" s="256" t="e">
        <f>IF(ADMIN!C31=0,'ADMIN REF'!F30*'ADMIN REF'!H30*('ADMIN REF'!D30*ADMIN!G31)/1000,'ADMIN REF'!F30*'ADMIN REF'!H30*('ADMIN REF'!C30*ADMIN!E31)/1000)</f>
        <v>#VALUE!</v>
      </c>
      <c r="K30" s="257">
        <f>IF(ADMIN!C31="R100",1.46,1.13)</f>
        <v>1.1299999999999999</v>
      </c>
      <c r="L30" s="258" t="e">
        <f>K30*G30/1000*'ADMIN REF'!E30</f>
        <v>#VALUE!</v>
      </c>
      <c r="M30" s="258" t="e">
        <f>IF(OR(ADMIN!D31=0,ADMIN!F31=0),0,IF(ADMIN!C31=0,('ADMIN REF'!F30*K30*('ADMIN REF'!D30*ADMIN!G31)/1000)*'ADMIN REF'!E30,('ADMIN REF'!F30*K30*('ADMIN REF'!C30*ADMIN!E31)/1000)*'ADMIN REF'!E30))</f>
        <v>#VALUE!</v>
      </c>
      <c r="N30" s="258" t="e">
        <f>IF(ADMIN!E31&lt;1,"",VLOOKUP(ADMIN!C31,RebateTable,2,FALSE)*ADMIN!E31)</f>
        <v>#N/A</v>
      </c>
    </row>
    <row r="31" spans="2:14" x14ac:dyDescent="0.25">
      <c r="B31" s="250">
        <f>'Customer Inputs'!W42</f>
        <v>0</v>
      </c>
      <c r="C31" s="251" t="str">
        <f>'Customer Inputs'!$M42</f>
        <v/>
      </c>
      <c r="D31" s="251" t="str">
        <f>'Customer Inputs'!$AD42</f>
        <v/>
      </c>
      <c r="E31" s="252">
        <f t="shared" si="0"/>
        <v>0</v>
      </c>
      <c r="F31" s="253">
        <f>IF(ISERROR(VLOOKUP(ADMIN!D32,LC_Table,2,FALSE)),0,VLOOKUP(ADMIN!D32,LC_Table,2,FALSE))</f>
        <v>0</v>
      </c>
      <c r="G31" s="254" t="e">
        <f>IF(ADMIN!C32="L440-A",0.7*'ADMIN REF'!D31*ADMIN!G32-'ADMIN REF'!C31*ADMIN!E32,'ADMIN REF'!D31*ADMIN!G32-'ADMIN REF'!C31*ADMIN!E32)</f>
        <v>#VALUE!</v>
      </c>
      <c r="H31" s="255">
        <f>IF(ADMIN!C32="R100",1.45,1.32)</f>
        <v>1.32</v>
      </c>
      <c r="I31" s="256" t="e">
        <f>'ADMIN REF'!H31*(G31)/1000</f>
        <v>#VALUE!</v>
      </c>
      <c r="J31" s="256" t="e">
        <f>IF(ADMIN!C32=0,'ADMIN REF'!F31*'ADMIN REF'!H31*('ADMIN REF'!D31*ADMIN!G32)/1000,'ADMIN REF'!F31*'ADMIN REF'!H31*('ADMIN REF'!C31*ADMIN!E32)/1000)</f>
        <v>#VALUE!</v>
      </c>
      <c r="K31" s="257">
        <f>IF(ADMIN!C32="R100",1.46,1.13)</f>
        <v>1.1299999999999999</v>
      </c>
      <c r="L31" s="258" t="e">
        <f>K31*G31/1000*'ADMIN REF'!E31</f>
        <v>#VALUE!</v>
      </c>
      <c r="M31" s="258" t="e">
        <f>IF(OR(ADMIN!D32=0,ADMIN!F32=0),0,IF(ADMIN!C32=0,('ADMIN REF'!F31*K31*('ADMIN REF'!D31*ADMIN!G32)/1000)*'ADMIN REF'!E31,('ADMIN REF'!F31*K31*('ADMIN REF'!C31*ADMIN!E32)/1000)*'ADMIN REF'!E31))</f>
        <v>#VALUE!</v>
      </c>
      <c r="N31" s="258" t="e">
        <f>IF(ADMIN!E32&lt;1,"",VLOOKUP(ADMIN!C32,RebateTable,2,FALSE)*ADMIN!E32)</f>
        <v>#N/A</v>
      </c>
    </row>
    <row r="32" spans="2:14" x14ac:dyDescent="0.25">
      <c r="B32" s="250">
        <f>'Customer Inputs'!W43</f>
        <v>0</v>
      </c>
      <c r="C32" s="251" t="str">
        <f>'Customer Inputs'!$M43</f>
        <v/>
      </c>
      <c r="D32" s="251" t="str">
        <f>'Customer Inputs'!$AD43</f>
        <v/>
      </c>
      <c r="E32" s="252">
        <f t="shared" si="0"/>
        <v>0</v>
      </c>
      <c r="F32" s="253">
        <f>IF(ISERROR(VLOOKUP(ADMIN!D33,LC_Table,2,FALSE)),0,VLOOKUP(ADMIN!D33,LC_Table,2,FALSE))</f>
        <v>0</v>
      </c>
      <c r="G32" s="254" t="e">
        <f>IF(ADMIN!C33="L440-A",0.7*'ADMIN REF'!D32*ADMIN!G33-'ADMIN REF'!C32*ADMIN!E33,'ADMIN REF'!D32*ADMIN!G33-'ADMIN REF'!C32*ADMIN!E33)</f>
        <v>#VALUE!</v>
      </c>
      <c r="H32" s="255">
        <f>IF(ADMIN!C33="R100",1.45,1.32)</f>
        <v>1.32</v>
      </c>
      <c r="I32" s="256" t="e">
        <f>'ADMIN REF'!H32*(G32)/1000</f>
        <v>#VALUE!</v>
      </c>
      <c r="J32" s="256" t="e">
        <f>IF(ADMIN!C33=0,'ADMIN REF'!F32*'ADMIN REF'!H32*('ADMIN REF'!D32*ADMIN!G33)/1000,'ADMIN REF'!F32*'ADMIN REF'!H32*('ADMIN REF'!C32*ADMIN!E33)/1000)</f>
        <v>#VALUE!</v>
      </c>
      <c r="K32" s="257">
        <f>IF(ADMIN!C33="R100",1.46,1.13)</f>
        <v>1.1299999999999999</v>
      </c>
      <c r="L32" s="258" t="e">
        <f>K32*G32/1000*'ADMIN REF'!E32</f>
        <v>#VALUE!</v>
      </c>
      <c r="M32" s="258" t="e">
        <f>IF(OR(ADMIN!D33=0,ADMIN!F33=0),0,IF(ADMIN!C33=0,('ADMIN REF'!F32*K32*('ADMIN REF'!D32*ADMIN!G33)/1000)*'ADMIN REF'!E32,('ADMIN REF'!F32*K32*('ADMIN REF'!C32*ADMIN!E33)/1000)*'ADMIN REF'!E32))</f>
        <v>#VALUE!</v>
      </c>
      <c r="N32" s="258" t="e">
        <f>IF(ADMIN!E33&lt;1,"",VLOOKUP(ADMIN!C33,RebateTable,2,FALSE)*ADMIN!E33)</f>
        <v>#N/A</v>
      </c>
    </row>
    <row r="33" spans="2:14" x14ac:dyDescent="0.25">
      <c r="B33" s="250">
        <f>'Customer Inputs'!W44</f>
        <v>0</v>
      </c>
      <c r="C33" s="251" t="str">
        <f>'Customer Inputs'!$M44</f>
        <v/>
      </c>
      <c r="D33" s="251" t="str">
        <f>'Customer Inputs'!$AD44</f>
        <v/>
      </c>
      <c r="E33" s="252">
        <f t="shared" si="0"/>
        <v>0</v>
      </c>
      <c r="F33" s="253">
        <f>IF(ISERROR(VLOOKUP(ADMIN!D34,LC_Table,2,FALSE)),0,VLOOKUP(ADMIN!D34,LC_Table,2,FALSE))</f>
        <v>0</v>
      </c>
      <c r="G33" s="254" t="e">
        <f>IF(ADMIN!C34="L440-A",0.7*'ADMIN REF'!D33*ADMIN!G34-'ADMIN REF'!C33*ADMIN!E34,'ADMIN REF'!D33*ADMIN!G34-'ADMIN REF'!C33*ADMIN!E34)</f>
        <v>#VALUE!</v>
      </c>
      <c r="H33" s="255">
        <f>IF(ADMIN!C34="R100",1.45,1.32)</f>
        <v>1.32</v>
      </c>
      <c r="I33" s="256" t="e">
        <f>'ADMIN REF'!H33*(G33)/1000</f>
        <v>#VALUE!</v>
      </c>
      <c r="J33" s="256" t="e">
        <f>IF(ADMIN!C34=0,'ADMIN REF'!F33*'ADMIN REF'!H33*('ADMIN REF'!D33*ADMIN!G34)/1000,'ADMIN REF'!F33*'ADMIN REF'!H33*('ADMIN REF'!C33*ADMIN!E34)/1000)</f>
        <v>#VALUE!</v>
      </c>
      <c r="K33" s="257">
        <f>IF(ADMIN!C34="R100",1.46,1.13)</f>
        <v>1.1299999999999999</v>
      </c>
      <c r="L33" s="258" t="e">
        <f>K33*G33/1000*'ADMIN REF'!E33</f>
        <v>#VALUE!</v>
      </c>
      <c r="M33" s="258" t="e">
        <f>IF(OR(ADMIN!D34=0,ADMIN!F34=0),0,IF(ADMIN!C34=0,('ADMIN REF'!F33*K33*('ADMIN REF'!D33*ADMIN!G34)/1000)*'ADMIN REF'!E33,('ADMIN REF'!F33*K33*('ADMIN REF'!C33*ADMIN!E34)/1000)*'ADMIN REF'!E33))</f>
        <v>#VALUE!</v>
      </c>
      <c r="N33" s="258" t="e">
        <f>IF(ADMIN!E34&lt;1,"",VLOOKUP(ADMIN!C34,RebateTable,2,FALSE)*ADMIN!E34)</f>
        <v>#N/A</v>
      </c>
    </row>
    <row r="34" spans="2:14" x14ac:dyDescent="0.25">
      <c r="B34" s="250">
        <f>'Customer Inputs'!W45</f>
        <v>0</v>
      </c>
      <c r="C34" s="251" t="str">
        <f>'Customer Inputs'!$M45</f>
        <v/>
      </c>
      <c r="D34" s="251" t="str">
        <f>'Customer Inputs'!$AD45</f>
        <v/>
      </c>
      <c r="E34" s="252">
        <f t="shared" si="0"/>
        <v>0</v>
      </c>
      <c r="F34" s="253">
        <f>IF(ISERROR(VLOOKUP(ADMIN!D35,LC_Table,2,FALSE)),0,VLOOKUP(ADMIN!D35,LC_Table,2,FALSE))</f>
        <v>0</v>
      </c>
      <c r="G34" s="254" t="e">
        <f>IF(ADMIN!C35="L440-A",0.7*'ADMIN REF'!D34*ADMIN!G35-'ADMIN REF'!C34*ADMIN!E35,'ADMIN REF'!D34*ADMIN!G35-'ADMIN REF'!C34*ADMIN!E35)</f>
        <v>#VALUE!</v>
      </c>
      <c r="H34" s="255">
        <f>IF(ADMIN!C35="R100",1.45,1.32)</f>
        <v>1.32</v>
      </c>
      <c r="I34" s="256" t="e">
        <f>'ADMIN REF'!H34*(G34)/1000</f>
        <v>#VALUE!</v>
      </c>
      <c r="J34" s="256" t="e">
        <f>IF(ADMIN!C35=0,'ADMIN REF'!F34*'ADMIN REF'!H34*('ADMIN REF'!D34*ADMIN!G35)/1000,'ADMIN REF'!F34*'ADMIN REF'!H34*('ADMIN REF'!C34*ADMIN!E35)/1000)</f>
        <v>#VALUE!</v>
      </c>
      <c r="K34" s="257">
        <f>IF(ADMIN!C35="R100",1.46,1.13)</f>
        <v>1.1299999999999999</v>
      </c>
      <c r="L34" s="258" t="e">
        <f>K34*G34/1000*'ADMIN REF'!E34</f>
        <v>#VALUE!</v>
      </c>
      <c r="M34" s="258" t="e">
        <f>IF(OR(ADMIN!D35=0,ADMIN!F35=0),0,IF(ADMIN!C35=0,('ADMIN REF'!F34*K34*('ADMIN REF'!D34*ADMIN!G35)/1000)*'ADMIN REF'!E34,('ADMIN REF'!F34*K34*('ADMIN REF'!C34*ADMIN!E35)/1000)*'ADMIN REF'!E34))</f>
        <v>#VALUE!</v>
      </c>
      <c r="N34" s="258" t="e">
        <f>IF(ADMIN!E35&lt;1,"",VLOOKUP(ADMIN!C35,RebateTable,2,FALSE)*ADMIN!E35)</f>
        <v>#N/A</v>
      </c>
    </row>
    <row r="35" spans="2:14" x14ac:dyDescent="0.25">
      <c r="B35" s="250">
        <f>'Customer Inputs'!W46</f>
        <v>0</v>
      </c>
      <c r="C35" s="251" t="str">
        <f>'Customer Inputs'!$M46</f>
        <v/>
      </c>
      <c r="D35" s="251" t="str">
        <f>'Customer Inputs'!$AD46</f>
        <v/>
      </c>
      <c r="E35" s="252">
        <f t="shared" si="0"/>
        <v>0</v>
      </c>
      <c r="F35" s="253">
        <f>IF(ISERROR(VLOOKUP(ADMIN!D36,LC_Table,2,FALSE)),0,VLOOKUP(ADMIN!D36,LC_Table,2,FALSE))</f>
        <v>0</v>
      </c>
      <c r="G35" s="254" t="e">
        <f>IF(ADMIN!C36="L440-A",0.7*'ADMIN REF'!D35*ADMIN!G36-'ADMIN REF'!C35*ADMIN!E36,'ADMIN REF'!D35*ADMIN!G36-'ADMIN REF'!C35*ADMIN!E36)</f>
        <v>#VALUE!</v>
      </c>
      <c r="H35" s="255">
        <f>IF(ADMIN!C36="R100",1.45,1.32)</f>
        <v>1.32</v>
      </c>
      <c r="I35" s="256" t="e">
        <f>'ADMIN REF'!H35*(G35)/1000</f>
        <v>#VALUE!</v>
      </c>
      <c r="J35" s="256" t="e">
        <f>IF(ADMIN!C36=0,'ADMIN REF'!F35*'ADMIN REF'!H35*('ADMIN REF'!D35*ADMIN!G36)/1000,'ADMIN REF'!F35*'ADMIN REF'!H35*('ADMIN REF'!C35*ADMIN!E36)/1000)</f>
        <v>#VALUE!</v>
      </c>
      <c r="K35" s="257">
        <f>IF(ADMIN!C36="R100",1.46,1.13)</f>
        <v>1.1299999999999999</v>
      </c>
      <c r="L35" s="258" t="e">
        <f>K35*G35/1000*'ADMIN REF'!E35</f>
        <v>#VALUE!</v>
      </c>
      <c r="M35" s="258" t="e">
        <f>IF(OR(ADMIN!D36=0,ADMIN!F36=0),0,IF(ADMIN!C36=0,('ADMIN REF'!F35*K35*('ADMIN REF'!D35*ADMIN!G36)/1000)*'ADMIN REF'!E35,('ADMIN REF'!F35*K35*('ADMIN REF'!C35*ADMIN!E36)/1000)*'ADMIN REF'!E35))</f>
        <v>#VALUE!</v>
      </c>
      <c r="N35" s="258" t="e">
        <f>IF(ADMIN!E36&lt;1,"",VLOOKUP(ADMIN!C36,RebateTable,2,FALSE)*ADMIN!E36)</f>
        <v>#N/A</v>
      </c>
    </row>
    <row r="36" spans="2:14" x14ac:dyDescent="0.25">
      <c r="B36" s="250">
        <f>'Customer Inputs'!W47</f>
        <v>0</v>
      </c>
      <c r="C36" s="251" t="str">
        <f>'Customer Inputs'!$M47</f>
        <v/>
      </c>
      <c r="D36" s="251" t="str">
        <f>'Customer Inputs'!$AD47</f>
        <v/>
      </c>
      <c r="E36" s="252">
        <f t="shared" si="0"/>
        <v>0</v>
      </c>
      <c r="F36" s="253">
        <f>IF(ISERROR(VLOOKUP(ADMIN!D37,LC_Table,2,FALSE)),0,VLOOKUP(ADMIN!D37,LC_Table,2,FALSE))</f>
        <v>0</v>
      </c>
      <c r="G36" s="254" t="e">
        <f>IF(ADMIN!C37="L440-A",0.7*'ADMIN REF'!D36*ADMIN!G37-'ADMIN REF'!C36*ADMIN!E37,'ADMIN REF'!D36*ADMIN!G37-'ADMIN REF'!C36*ADMIN!E37)</f>
        <v>#VALUE!</v>
      </c>
      <c r="H36" s="255">
        <f>IF(ADMIN!C37="R100",1.45,1.32)</f>
        <v>1.32</v>
      </c>
      <c r="I36" s="256" t="e">
        <f>'ADMIN REF'!H36*(G36)/1000</f>
        <v>#VALUE!</v>
      </c>
      <c r="J36" s="256" t="e">
        <f>IF(ADMIN!C37=0,'ADMIN REF'!F36*'ADMIN REF'!H36*('ADMIN REF'!D36*ADMIN!G37)/1000,'ADMIN REF'!F36*'ADMIN REF'!H36*('ADMIN REF'!C36*ADMIN!E37)/1000)</f>
        <v>#VALUE!</v>
      </c>
      <c r="K36" s="257">
        <f>IF(ADMIN!C37="R100",1.46,1.13)</f>
        <v>1.1299999999999999</v>
      </c>
      <c r="L36" s="258" t="e">
        <f>K36*G36/1000*'ADMIN REF'!E36</f>
        <v>#VALUE!</v>
      </c>
      <c r="M36" s="258" t="e">
        <f>IF(OR(ADMIN!D37=0,ADMIN!F37=0),0,IF(ADMIN!C37=0,('ADMIN REF'!F36*K36*('ADMIN REF'!D36*ADMIN!G37)/1000)*'ADMIN REF'!E36,('ADMIN REF'!F36*K36*('ADMIN REF'!C36*ADMIN!E37)/1000)*'ADMIN REF'!E36))</f>
        <v>#VALUE!</v>
      </c>
      <c r="N36" s="258" t="e">
        <f>IF(ADMIN!E37&lt;1,"",VLOOKUP(ADMIN!C37,RebateTable,2,FALSE)*ADMIN!E37)</f>
        <v>#N/A</v>
      </c>
    </row>
    <row r="37" spans="2:14" x14ac:dyDescent="0.25">
      <c r="B37" s="250">
        <f>'Customer Inputs'!W48</f>
        <v>0</v>
      </c>
      <c r="C37" s="251" t="str">
        <f>'Customer Inputs'!$M48</f>
        <v/>
      </c>
      <c r="D37" s="251" t="str">
        <f>'Customer Inputs'!$AD48</f>
        <v/>
      </c>
      <c r="E37" s="252">
        <f t="shared" ref="E37:E68" si="1">IF(ISERROR(VLOOKUP(BuildingType,FLH_Table,2,FALSE)),0,VLOOKUP(BuildingType,FLH_Table,2,FALSE))</f>
        <v>0</v>
      </c>
      <c r="F37" s="253">
        <f>IF(ISERROR(VLOOKUP(ADMIN!D38,LC_Table,2,FALSE)),0,VLOOKUP(ADMIN!D38,LC_Table,2,FALSE))</f>
        <v>0</v>
      </c>
      <c r="G37" s="254" t="e">
        <f>IF(ADMIN!C38="L440-A",0.7*'ADMIN REF'!D37*ADMIN!G38-'ADMIN REF'!C37*ADMIN!E38,'ADMIN REF'!D37*ADMIN!G38-'ADMIN REF'!C37*ADMIN!E38)</f>
        <v>#VALUE!</v>
      </c>
      <c r="H37" s="255">
        <f>IF(ADMIN!C38="R100",1.45,1.32)</f>
        <v>1.32</v>
      </c>
      <c r="I37" s="256" t="e">
        <f>'ADMIN REF'!H37*(G37)/1000</f>
        <v>#VALUE!</v>
      </c>
      <c r="J37" s="256" t="e">
        <f>IF(ADMIN!C38=0,'ADMIN REF'!F37*'ADMIN REF'!H37*('ADMIN REF'!D37*ADMIN!G38)/1000,'ADMIN REF'!F37*'ADMIN REF'!H37*('ADMIN REF'!C37*ADMIN!E38)/1000)</f>
        <v>#VALUE!</v>
      </c>
      <c r="K37" s="257">
        <f>IF(ADMIN!C38="R100",1.46,1.13)</f>
        <v>1.1299999999999999</v>
      </c>
      <c r="L37" s="258" t="e">
        <f>K37*G37/1000*'ADMIN REF'!E37</f>
        <v>#VALUE!</v>
      </c>
      <c r="M37" s="258" t="e">
        <f>IF(OR(ADMIN!D38=0,ADMIN!F38=0),0,IF(ADMIN!C38=0,('ADMIN REF'!F37*K37*('ADMIN REF'!D37*ADMIN!G38)/1000)*'ADMIN REF'!E37,('ADMIN REF'!F37*K37*('ADMIN REF'!C37*ADMIN!E38)/1000)*'ADMIN REF'!E37))</f>
        <v>#VALUE!</v>
      </c>
      <c r="N37" s="258" t="e">
        <f>IF(ADMIN!E38&lt;1,"",VLOOKUP(ADMIN!C38,RebateTable,2,FALSE)*ADMIN!E38)</f>
        <v>#N/A</v>
      </c>
    </row>
    <row r="38" spans="2:14" x14ac:dyDescent="0.25">
      <c r="B38" s="250">
        <f>'Customer Inputs'!W49</f>
        <v>0</v>
      </c>
      <c r="C38" s="251" t="str">
        <f>'Customer Inputs'!$M49</f>
        <v/>
      </c>
      <c r="D38" s="251" t="str">
        <f>'Customer Inputs'!$AD49</f>
        <v/>
      </c>
      <c r="E38" s="252">
        <f t="shared" si="1"/>
        <v>0</v>
      </c>
      <c r="F38" s="253">
        <f>IF(ISERROR(VLOOKUP(ADMIN!D39,LC_Table,2,FALSE)),0,VLOOKUP(ADMIN!D39,LC_Table,2,FALSE))</f>
        <v>0</v>
      </c>
      <c r="G38" s="254" t="e">
        <f>IF(ADMIN!C39="L440-A",0.7*'ADMIN REF'!D38*ADMIN!G39-'ADMIN REF'!C38*ADMIN!E39,'ADMIN REF'!D38*ADMIN!G39-'ADMIN REF'!C38*ADMIN!E39)</f>
        <v>#VALUE!</v>
      </c>
      <c r="H38" s="255">
        <f>IF(ADMIN!C39="R100",1.45,1.32)</f>
        <v>1.32</v>
      </c>
      <c r="I38" s="256" t="e">
        <f>'ADMIN REF'!H38*(G38)/1000</f>
        <v>#VALUE!</v>
      </c>
      <c r="J38" s="256" t="e">
        <f>IF(ADMIN!C39=0,'ADMIN REF'!F38*'ADMIN REF'!H38*('ADMIN REF'!D38*ADMIN!G39)/1000,'ADMIN REF'!F38*'ADMIN REF'!H38*('ADMIN REF'!C38*ADMIN!E39)/1000)</f>
        <v>#VALUE!</v>
      </c>
      <c r="K38" s="257">
        <f>IF(ADMIN!C39="R100",1.46,1.13)</f>
        <v>1.1299999999999999</v>
      </c>
      <c r="L38" s="258" t="e">
        <f>K38*G38/1000*'ADMIN REF'!E38</f>
        <v>#VALUE!</v>
      </c>
      <c r="M38" s="258" t="e">
        <f>IF(OR(ADMIN!D39=0,ADMIN!F39=0),0,IF(ADMIN!C39=0,('ADMIN REF'!F38*K38*('ADMIN REF'!D38*ADMIN!G39)/1000)*'ADMIN REF'!E38,('ADMIN REF'!F38*K38*('ADMIN REF'!C38*ADMIN!E39)/1000)*'ADMIN REF'!E38))</f>
        <v>#VALUE!</v>
      </c>
      <c r="N38" s="258" t="e">
        <f>IF(ADMIN!E39&lt;1,"",VLOOKUP(ADMIN!C39,RebateTable,2,FALSE)*ADMIN!E39)</f>
        <v>#N/A</v>
      </c>
    </row>
    <row r="39" spans="2:14" x14ac:dyDescent="0.25">
      <c r="B39" s="250">
        <f>'Customer Inputs'!W50</f>
        <v>0</v>
      </c>
      <c r="C39" s="251" t="str">
        <f>'Customer Inputs'!$M50</f>
        <v/>
      </c>
      <c r="D39" s="251" t="str">
        <f>'Customer Inputs'!$AD50</f>
        <v/>
      </c>
      <c r="E39" s="252">
        <f t="shared" si="1"/>
        <v>0</v>
      </c>
      <c r="F39" s="253">
        <f>IF(ISERROR(VLOOKUP(ADMIN!D40,LC_Table,2,FALSE)),0,VLOOKUP(ADMIN!D40,LC_Table,2,FALSE))</f>
        <v>0</v>
      </c>
      <c r="G39" s="254" t="e">
        <f>IF(ADMIN!C40="L440-A",0.7*'ADMIN REF'!D39*ADMIN!G40-'ADMIN REF'!C39*ADMIN!E40,'ADMIN REF'!D39*ADMIN!G40-'ADMIN REF'!C39*ADMIN!E40)</f>
        <v>#VALUE!</v>
      </c>
      <c r="H39" s="255">
        <f>IF(ADMIN!C40="R100",1.45,1.32)</f>
        <v>1.32</v>
      </c>
      <c r="I39" s="256" t="e">
        <f>'ADMIN REF'!H39*(G39)/1000</f>
        <v>#VALUE!</v>
      </c>
      <c r="J39" s="256" t="e">
        <f>IF(ADMIN!C40=0,'ADMIN REF'!F39*'ADMIN REF'!H39*('ADMIN REF'!D39*ADMIN!G40)/1000,'ADMIN REF'!F39*'ADMIN REF'!H39*('ADMIN REF'!C39*ADMIN!E40)/1000)</f>
        <v>#VALUE!</v>
      </c>
      <c r="K39" s="257">
        <f>IF(ADMIN!C40="R100",1.46,1.13)</f>
        <v>1.1299999999999999</v>
      </c>
      <c r="L39" s="258" t="e">
        <f>K39*G39/1000*'ADMIN REF'!E39</f>
        <v>#VALUE!</v>
      </c>
      <c r="M39" s="258" t="e">
        <f>IF(OR(ADMIN!D40=0,ADMIN!F40=0),0,IF(ADMIN!C40=0,('ADMIN REF'!F39*K39*('ADMIN REF'!D39*ADMIN!G40)/1000)*'ADMIN REF'!E39,('ADMIN REF'!F39*K39*('ADMIN REF'!C39*ADMIN!E40)/1000)*'ADMIN REF'!E39))</f>
        <v>#VALUE!</v>
      </c>
      <c r="N39" s="258" t="e">
        <f>IF(ADMIN!E40&lt;1,"",VLOOKUP(ADMIN!C40,RebateTable,2,FALSE)*ADMIN!E40)</f>
        <v>#N/A</v>
      </c>
    </row>
    <row r="40" spans="2:14" x14ac:dyDescent="0.25">
      <c r="B40" s="250">
        <f>'Customer Inputs'!W51</f>
        <v>0</v>
      </c>
      <c r="C40" s="251" t="str">
        <f>'Customer Inputs'!$M51</f>
        <v/>
      </c>
      <c r="D40" s="251" t="str">
        <f>'Customer Inputs'!$AD51</f>
        <v/>
      </c>
      <c r="E40" s="252">
        <f t="shared" si="1"/>
        <v>0</v>
      </c>
      <c r="F40" s="253">
        <f>IF(ISERROR(VLOOKUP(ADMIN!D41,LC_Table,2,FALSE)),0,VLOOKUP(ADMIN!D41,LC_Table,2,FALSE))</f>
        <v>0</v>
      </c>
      <c r="G40" s="254" t="e">
        <f>IF(ADMIN!C41="L440-A",0.7*'ADMIN REF'!D40*ADMIN!G41-'ADMIN REF'!C40*ADMIN!E41,'ADMIN REF'!D40*ADMIN!G41-'ADMIN REF'!C40*ADMIN!E41)</f>
        <v>#VALUE!</v>
      </c>
      <c r="H40" s="255">
        <f>IF(ADMIN!C41="R100",1.45,1.32)</f>
        <v>1.32</v>
      </c>
      <c r="I40" s="256" t="e">
        <f>'ADMIN REF'!H40*(G40)/1000</f>
        <v>#VALUE!</v>
      </c>
      <c r="J40" s="256" t="e">
        <f>IF(ADMIN!C41=0,'ADMIN REF'!F40*'ADMIN REF'!H40*('ADMIN REF'!D40*ADMIN!G41)/1000,'ADMIN REF'!F40*'ADMIN REF'!H40*('ADMIN REF'!C40*ADMIN!E41)/1000)</f>
        <v>#VALUE!</v>
      </c>
      <c r="K40" s="257">
        <f>IF(ADMIN!C41="R100",1.46,1.13)</f>
        <v>1.1299999999999999</v>
      </c>
      <c r="L40" s="258" t="e">
        <f>K40*G40/1000*'ADMIN REF'!E40</f>
        <v>#VALUE!</v>
      </c>
      <c r="M40" s="258" t="e">
        <f>IF(OR(ADMIN!D41=0,ADMIN!F41=0),0,IF(ADMIN!C41=0,('ADMIN REF'!F40*K40*('ADMIN REF'!D40*ADMIN!G41)/1000)*'ADMIN REF'!E40,('ADMIN REF'!F40*K40*('ADMIN REF'!C40*ADMIN!E41)/1000)*'ADMIN REF'!E40))</f>
        <v>#VALUE!</v>
      </c>
      <c r="N40" s="258" t="e">
        <f>IF(ADMIN!E41&lt;1,"",VLOOKUP(ADMIN!C41,RebateTable,2,FALSE)*ADMIN!E41)</f>
        <v>#N/A</v>
      </c>
    </row>
    <row r="41" spans="2:14" x14ac:dyDescent="0.25">
      <c r="B41" s="250">
        <f>'Customer Inputs'!W52</f>
        <v>0</v>
      </c>
      <c r="C41" s="251" t="str">
        <f>'Customer Inputs'!$M52</f>
        <v/>
      </c>
      <c r="D41" s="251" t="str">
        <f>'Customer Inputs'!$AD52</f>
        <v/>
      </c>
      <c r="E41" s="252">
        <f t="shared" si="1"/>
        <v>0</v>
      </c>
      <c r="F41" s="253">
        <f>IF(ISERROR(VLOOKUP(ADMIN!D42,LC_Table,2,FALSE)),0,VLOOKUP(ADMIN!D42,LC_Table,2,FALSE))</f>
        <v>0</v>
      </c>
      <c r="G41" s="254" t="e">
        <f>IF(ADMIN!C42="L440-A",0.7*'ADMIN REF'!D41*ADMIN!G42-'ADMIN REF'!C41*ADMIN!E42,'ADMIN REF'!D41*ADMIN!G42-'ADMIN REF'!C41*ADMIN!E42)</f>
        <v>#VALUE!</v>
      </c>
      <c r="H41" s="255">
        <f>IF(ADMIN!C42="R100",1.45,1.32)</f>
        <v>1.32</v>
      </c>
      <c r="I41" s="256" t="e">
        <f>'ADMIN REF'!H41*(G41)/1000</f>
        <v>#VALUE!</v>
      </c>
      <c r="J41" s="256" t="e">
        <f>IF(ADMIN!C42=0,'ADMIN REF'!F41*'ADMIN REF'!H41*('ADMIN REF'!D41*ADMIN!G42)/1000,'ADMIN REF'!F41*'ADMIN REF'!H41*('ADMIN REF'!C41*ADMIN!E42)/1000)</f>
        <v>#VALUE!</v>
      </c>
      <c r="K41" s="257">
        <f>IF(ADMIN!C42="R100",1.46,1.13)</f>
        <v>1.1299999999999999</v>
      </c>
      <c r="L41" s="258" t="e">
        <f>K41*G41/1000*'ADMIN REF'!E41</f>
        <v>#VALUE!</v>
      </c>
      <c r="M41" s="258" t="e">
        <f>IF(OR(ADMIN!D42=0,ADMIN!F42=0),0,IF(ADMIN!C42=0,('ADMIN REF'!F41*K41*('ADMIN REF'!D41*ADMIN!G42)/1000)*'ADMIN REF'!E41,('ADMIN REF'!F41*K41*('ADMIN REF'!C41*ADMIN!E42)/1000)*'ADMIN REF'!E41))</f>
        <v>#VALUE!</v>
      </c>
      <c r="N41" s="258" t="e">
        <f>IF(ADMIN!E42&lt;1,"",VLOOKUP(ADMIN!C42,RebateTable,2,FALSE)*ADMIN!E42)</f>
        <v>#N/A</v>
      </c>
    </row>
    <row r="42" spans="2:14" x14ac:dyDescent="0.25">
      <c r="B42" s="250">
        <f>'Customer Inputs'!W53</f>
        <v>0</v>
      </c>
      <c r="C42" s="251" t="str">
        <f>'Customer Inputs'!$M53</f>
        <v/>
      </c>
      <c r="D42" s="251" t="str">
        <f>'Customer Inputs'!$AD53</f>
        <v/>
      </c>
      <c r="E42" s="252">
        <f t="shared" si="1"/>
        <v>0</v>
      </c>
      <c r="F42" s="253">
        <f>IF(ISERROR(VLOOKUP(ADMIN!D43,LC_Table,2,FALSE)),0,VLOOKUP(ADMIN!D43,LC_Table,2,FALSE))</f>
        <v>0</v>
      </c>
      <c r="G42" s="254" t="e">
        <f>IF(ADMIN!C43="L440-A",0.7*'ADMIN REF'!D42*ADMIN!G43-'ADMIN REF'!C42*ADMIN!E43,'ADMIN REF'!D42*ADMIN!G43-'ADMIN REF'!C42*ADMIN!E43)</f>
        <v>#VALUE!</v>
      </c>
      <c r="H42" s="255">
        <f>IF(ADMIN!C43="R100",1.45,1.32)</f>
        <v>1.32</v>
      </c>
      <c r="I42" s="256" t="e">
        <f>'ADMIN REF'!H42*(G42)/1000</f>
        <v>#VALUE!</v>
      </c>
      <c r="J42" s="256" t="e">
        <f>IF(ADMIN!C43=0,'ADMIN REF'!F42*'ADMIN REF'!H42*('ADMIN REF'!D42*ADMIN!G43)/1000,'ADMIN REF'!F42*'ADMIN REF'!H42*('ADMIN REF'!C42*ADMIN!E43)/1000)</f>
        <v>#VALUE!</v>
      </c>
      <c r="K42" s="257">
        <f>IF(ADMIN!C43="R100",1.46,1.13)</f>
        <v>1.1299999999999999</v>
      </c>
      <c r="L42" s="258" t="e">
        <f>K42*G42/1000*'ADMIN REF'!E42</f>
        <v>#VALUE!</v>
      </c>
      <c r="M42" s="258" t="e">
        <f>IF(OR(ADMIN!D43=0,ADMIN!F43=0),0,IF(ADMIN!C43=0,('ADMIN REF'!F42*K42*('ADMIN REF'!D42*ADMIN!G43)/1000)*'ADMIN REF'!E42,('ADMIN REF'!F42*K42*('ADMIN REF'!C42*ADMIN!E43)/1000)*'ADMIN REF'!E42))</f>
        <v>#VALUE!</v>
      </c>
      <c r="N42" s="258" t="e">
        <f>IF(ADMIN!E43&lt;1,"",VLOOKUP(ADMIN!C43,RebateTable,2,FALSE)*ADMIN!E43)</f>
        <v>#N/A</v>
      </c>
    </row>
    <row r="43" spans="2:14" x14ac:dyDescent="0.25">
      <c r="B43" s="250">
        <f>'Customer Inputs'!W54</f>
        <v>0</v>
      </c>
      <c r="C43" s="251" t="str">
        <f>'Customer Inputs'!$M54</f>
        <v/>
      </c>
      <c r="D43" s="251" t="str">
        <f>'Customer Inputs'!$AD54</f>
        <v/>
      </c>
      <c r="E43" s="252">
        <f t="shared" si="1"/>
        <v>0</v>
      </c>
      <c r="F43" s="253">
        <f>IF(ISERROR(VLOOKUP(ADMIN!D44,LC_Table,2,FALSE)),0,VLOOKUP(ADMIN!D44,LC_Table,2,FALSE))</f>
        <v>0</v>
      </c>
      <c r="G43" s="254" t="e">
        <f>IF(ADMIN!C44="L440-A",0.7*'ADMIN REF'!D43*ADMIN!G44-'ADMIN REF'!C43*ADMIN!E44,'ADMIN REF'!D43*ADMIN!G44-'ADMIN REF'!C43*ADMIN!E44)</f>
        <v>#VALUE!</v>
      </c>
      <c r="H43" s="255">
        <f>IF(ADMIN!C44="R100",1.45,1.32)</f>
        <v>1.32</v>
      </c>
      <c r="I43" s="256" t="e">
        <f>'ADMIN REF'!H43*(G43)/1000</f>
        <v>#VALUE!</v>
      </c>
      <c r="J43" s="256" t="e">
        <f>IF(ADMIN!C44=0,'ADMIN REF'!F43*'ADMIN REF'!H43*('ADMIN REF'!D43*ADMIN!G44)/1000,'ADMIN REF'!F43*'ADMIN REF'!H43*('ADMIN REF'!C43*ADMIN!E44)/1000)</f>
        <v>#VALUE!</v>
      </c>
      <c r="K43" s="257">
        <f>IF(ADMIN!C44="R100",1.46,1.13)</f>
        <v>1.1299999999999999</v>
      </c>
      <c r="L43" s="258" t="e">
        <f>K43*G43/1000*'ADMIN REF'!E43</f>
        <v>#VALUE!</v>
      </c>
      <c r="M43" s="258" t="e">
        <f>IF(OR(ADMIN!D44=0,ADMIN!F44=0),0,IF(ADMIN!C44=0,('ADMIN REF'!F43*K43*('ADMIN REF'!D43*ADMIN!G44)/1000)*'ADMIN REF'!E43,('ADMIN REF'!F43*K43*('ADMIN REF'!C43*ADMIN!E44)/1000)*'ADMIN REF'!E43))</f>
        <v>#VALUE!</v>
      </c>
      <c r="N43" s="258" t="e">
        <f>IF(ADMIN!E44&lt;1,"",VLOOKUP(ADMIN!C44,RebateTable,2,FALSE)*ADMIN!E44)</f>
        <v>#N/A</v>
      </c>
    </row>
    <row r="44" spans="2:14" x14ac:dyDescent="0.25">
      <c r="B44" s="250">
        <f>'Customer Inputs'!W55</f>
        <v>0</v>
      </c>
      <c r="C44" s="251" t="str">
        <f>'Customer Inputs'!$M55</f>
        <v/>
      </c>
      <c r="D44" s="251" t="str">
        <f>'Customer Inputs'!$AD55</f>
        <v/>
      </c>
      <c r="E44" s="252">
        <f t="shared" si="1"/>
        <v>0</v>
      </c>
      <c r="F44" s="253">
        <f>IF(ISERROR(VLOOKUP(ADMIN!D45,LC_Table,2,FALSE)),0,VLOOKUP(ADMIN!D45,LC_Table,2,FALSE))</f>
        <v>0</v>
      </c>
      <c r="G44" s="254" t="e">
        <f>IF(ADMIN!C45="L440-A",0.7*'ADMIN REF'!D44*ADMIN!G45-'ADMIN REF'!C44*ADMIN!E45,'ADMIN REF'!D44*ADMIN!G45-'ADMIN REF'!C44*ADMIN!E45)</f>
        <v>#VALUE!</v>
      </c>
      <c r="H44" s="255">
        <f>IF(ADMIN!C45="R100",1.45,1.32)</f>
        <v>1.32</v>
      </c>
      <c r="I44" s="256" t="e">
        <f>'ADMIN REF'!H44*(G44)/1000</f>
        <v>#VALUE!</v>
      </c>
      <c r="J44" s="256" t="e">
        <f>IF(ADMIN!C45=0,'ADMIN REF'!F44*'ADMIN REF'!H44*('ADMIN REF'!D44*ADMIN!G45)/1000,'ADMIN REF'!F44*'ADMIN REF'!H44*('ADMIN REF'!C44*ADMIN!E45)/1000)</f>
        <v>#VALUE!</v>
      </c>
      <c r="K44" s="257">
        <f>IF(ADMIN!C45="R100",1.46,1.13)</f>
        <v>1.1299999999999999</v>
      </c>
      <c r="L44" s="258" t="e">
        <f>K44*G44/1000*'ADMIN REF'!E44</f>
        <v>#VALUE!</v>
      </c>
      <c r="M44" s="258" t="e">
        <f>IF(OR(ADMIN!D45=0,ADMIN!F45=0),0,IF(ADMIN!C45=0,('ADMIN REF'!F44*K44*('ADMIN REF'!D44*ADMIN!G45)/1000)*'ADMIN REF'!E44,('ADMIN REF'!F44*K44*('ADMIN REF'!C44*ADMIN!E45)/1000)*'ADMIN REF'!E44))</f>
        <v>#VALUE!</v>
      </c>
      <c r="N44" s="258" t="e">
        <f>IF(ADMIN!E45&lt;1,"",VLOOKUP(ADMIN!C45,RebateTable,2,FALSE)*ADMIN!E45)</f>
        <v>#N/A</v>
      </c>
    </row>
    <row r="45" spans="2:14" x14ac:dyDescent="0.25">
      <c r="B45" s="250">
        <f>'Customer Inputs'!W56</f>
        <v>0</v>
      </c>
      <c r="C45" s="251" t="str">
        <f>'Customer Inputs'!$M56</f>
        <v/>
      </c>
      <c r="D45" s="251" t="str">
        <f>'Customer Inputs'!$AD56</f>
        <v/>
      </c>
      <c r="E45" s="252">
        <f t="shared" si="1"/>
        <v>0</v>
      </c>
      <c r="F45" s="253">
        <f>IF(ISERROR(VLOOKUP(ADMIN!D46,LC_Table,2,FALSE)),0,VLOOKUP(ADMIN!D46,LC_Table,2,FALSE))</f>
        <v>0</v>
      </c>
      <c r="G45" s="254" t="e">
        <f>IF(ADMIN!C46="L440-A",0.7*'ADMIN REF'!D45*ADMIN!G46-'ADMIN REF'!C45*ADMIN!E46,'ADMIN REF'!D45*ADMIN!G46-'ADMIN REF'!C45*ADMIN!E46)</f>
        <v>#VALUE!</v>
      </c>
      <c r="H45" s="255">
        <f>IF(ADMIN!C46="R100",1.45,1.32)</f>
        <v>1.32</v>
      </c>
      <c r="I45" s="256" t="e">
        <f>'ADMIN REF'!H45*(G45)/1000</f>
        <v>#VALUE!</v>
      </c>
      <c r="J45" s="256" t="e">
        <f>IF(ADMIN!C46=0,'ADMIN REF'!F45*'ADMIN REF'!H45*('ADMIN REF'!D45*ADMIN!G46)/1000,'ADMIN REF'!F45*'ADMIN REF'!H45*('ADMIN REF'!C45*ADMIN!E46)/1000)</f>
        <v>#VALUE!</v>
      </c>
      <c r="K45" s="257">
        <f>IF(ADMIN!C46="R100",1.46,1.13)</f>
        <v>1.1299999999999999</v>
      </c>
      <c r="L45" s="258" t="e">
        <f>K45*G45/1000*'ADMIN REF'!E45</f>
        <v>#VALUE!</v>
      </c>
      <c r="M45" s="258" t="e">
        <f>IF(OR(ADMIN!D46=0,ADMIN!F46=0),0,IF(ADMIN!C46=0,('ADMIN REF'!F45*K45*('ADMIN REF'!D45*ADMIN!G46)/1000)*'ADMIN REF'!E45,('ADMIN REF'!F45*K45*('ADMIN REF'!C45*ADMIN!E46)/1000)*'ADMIN REF'!E45))</f>
        <v>#VALUE!</v>
      </c>
      <c r="N45" s="258" t="e">
        <f>IF(ADMIN!E46&lt;1,"",VLOOKUP(ADMIN!C46,RebateTable,2,FALSE)*ADMIN!E46)</f>
        <v>#N/A</v>
      </c>
    </row>
    <row r="46" spans="2:14" x14ac:dyDescent="0.25">
      <c r="B46" s="250">
        <f>'Customer Inputs'!W57</f>
        <v>0</v>
      </c>
      <c r="C46" s="251" t="str">
        <f>'Customer Inputs'!$M57</f>
        <v/>
      </c>
      <c r="D46" s="251" t="str">
        <f>'Customer Inputs'!$AD57</f>
        <v/>
      </c>
      <c r="E46" s="252">
        <f t="shared" si="1"/>
        <v>0</v>
      </c>
      <c r="F46" s="253">
        <f>IF(ISERROR(VLOOKUP(ADMIN!D47,LC_Table,2,FALSE)),0,VLOOKUP(ADMIN!D47,LC_Table,2,FALSE))</f>
        <v>0</v>
      </c>
      <c r="G46" s="254" t="e">
        <f>IF(ADMIN!C47="L440-A",0.7*'ADMIN REF'!D46*ADMIN!G47-'ADMIN REF'!C46*ADMIN!E47,'ADMIN REF'!D46*ADMIN!G47-'ADMIN REF'!C46*ADMIN!E47)</f>
        <v>#VALUE!</v>
      </c>
      <c r="H46" s="255">
        <f>IF(ADMIN!C47="R100",1.45,1.32)</f>
        <v>1.32</v>
      </c>
      <c r="I46" s="256" t="e">
        <f>'ADMIN REF'!H46*(G46)/1000</f>
        <v>#VALUE!</v>
      </c>
      <c r="J46" s="256" t="e">
        <f>IF(ADMIN!C47=0,'ADMIN REF'!F46*'ADMIN REF'!H46*('ADMIN REF'!D46*ADMIN!G47)/1000,'ADMIN REF'!F46*'ADMIN REF'!H46*('ADMIN REF'!C46*ADMIN!E47)/1000)</f>
        <v>#VALUE!</v>
      </c>
      <c r="K46" s="257">
        <f>IF(ADMIN!C47="R100",1.46,1.13)</f>
        <v>1.1299999999999999</v>
      </c>
      <c r="L46" s="258" t="e">
        <f>K46*G46/1000*'ADMIN REF'!E46</f>
        <v>#VALUE!</v>
      </c>
      <c r="M46" s="258" t="e">
        <f>IF(OR(ADMIN!D47=0,ADMIN!F47=0),0,IF(ADMIN!C47=0,('ADMIN REF'!F46*K46*('ADMIN REF'!D46*ADMIN!G47)/1000)*'ADMIN REF'!E46,('ADMIN REF'!F46*K46*('ADMIN REF'!C46*ADMIN!E47)/1000)*'ADMIN REF'!E46))</f>
        <v>#VALUE!</v>
      </c>
      <c r="N46" s="258" t="e">
        <f>IF(ADMIN!E47&lt;1,"",VLOOKUP(ADMIN!C47,RebateTable,2,FALSE)*ADMIN!E47)</f>
        <v>#N/A</v>
      </c>
    </row>
    <row r="47" spans="2:14" x14ac:dyDescent="0.25">
      <c r="B47" s="250">
        <f>'Customer Inputs'!W58</f>
        <v>0</v>
      </c>
      <c r="C47" s="251" t="str">
        <f>'Customer Inputs'!$M58</f>
        <v/>
      </c>
      <c r="D47" s="251" t="str">
        <f>'Customer Inputs'!$AD58</f>
        <v/>
      </c>
      <c r="E47" s="252">
        <f t="shared" si="1"/>
        <v>0</v>
      </c>
      <c r="F47" s="253">
        <f>IF(ISERROR(VLOOKUP(ADMIN!D48,LC_Table,2,FALSE)),0,VLOOKUP(ADMIN!D48,LC_Table,2,FALSE))</f>
        <v>0</v>
      </c>
      <c r="G47" s="254" t="e">
        <f>IF(ADMIN!C48="L440-A",0.7*'ADMIN REF'!D47*ADMIN!G48-'ADMIN REF'!C47*ADMIN!E48,'ADMIN REF'!D47*ADMIN!G48-'ADMIN REF'!C47*ADMIN!E48)</f>
        <v>#VALUE!</v>
      </c>
      <c r="H47" s="255">
        <f>IF(ADMIN!C48="R100",1.45,1.32)</f>
        <v>1.32</v>
      </c>
      <c r="I47" s="256" t="e">
        <f>'ADMIN REF'!H47*(G47)/1000</f>
        <v>#VALUE!</v>
      </c>
      <c r="J47" s="256" t="e">
        <f>IF(ADMIN!C48=0,'ADMIN REF'!F47*'ADMIN REF'!H47*('ADMIN REF'!D47*ADMIN!G48)/1000,'ADMIN REF'!F47*'ADMIN REF'!H47*('ADMIN REF'!C47*ADMIN!E48)/1000)</f>
        <v>#VALUE!</v>
      </c>
      <c r="K47" s="257">
        <f>IF(ADMIN!C48="R100",1.46,1.13)</f>
        <v>1.1299999999999999</v>
      </c>
      <c r="L47" s="258" t="e">
        <f>K47*G47/1000*'ADMIN REF'!E47</f>
        <v>#VALUE!</v>
      </c>
      <c r="M47" s="258" t="e">
        <f>IF(OR(ADMIN!D48=0,ADMIN!F48=0),0,IF(ADMIN!C48=0,('ADMIN REF'!F47*K47*('ADMIN REF'!D47*ADMIN!G48)/1000)*'ADMIN REF'!E47,('ADMIN REF'!F47*K47*('ADMIN REF'!C47*ADMIN!E48)/1000)*'ADMIN REF'!E47))</f>
        <v>#VALUE!</v>
      </c>
      <c r="N47" s="258" t="e">
        <f>IF(ADMIN!E48&lt;1,"",VLOOKUP(ADMIN!C48,RebateTable,2,FALSE)*ADMIN!E48)</f>
        <v>#N/A</v>
      </c>
    </row>
    <row r="48" spans="2:14" x14ac:dyDescent="0.25">
      <c r="B48" s="250">
        <f>'Customer Inputs'!W59</f>
        <v>0</v>
      </c>
      <c r="C48" s="251" t="str">
        <f>'Customer Inputs'!$M59</f>
        <v/>
      </c>
      <c r="D48" s="251" t="str">
        <f>'Customer Inputs'!$AD59</f>
        <v/>
      </c>
      <c r="E48" s="252">
        <f t="shared" si="1"/>
        <v>0</v>
      </c>
      <c r="F48" s="253">
        <f>IF(ISERROR(VLOOKUP(ADMIN!D49,LC_Table,2,FALSE)),0,VLOOKUP(ADMIN!D49,LC_Table,2,FALSE))</f>
        <v>0</v>
      </c>
      <c r="G48" s="254" t="e">
        <f>IF(ADMIN!C49="L440-A",0.7*'ADMIN REF'!D48*ADMIN!G49-'ADMIN REF'!C48*ADMIN!E49,'ADMIN REF'!D48*ADMIN!G49-'ADMIN REF'!C48*ADMIN!E49)</f>
        <v>#VALUE!</v>
      </c>
      <c r="H48" s="255">
        <f>IF(ADMIN!C49="R100",1.45,1.32)</f>
        <v>1.32</v>
      </c>
      <c r="I48" s="256" t="e">
        <f>'ADMIN REF'!H48*(G48)/1000</f>
        <v>#VALUE!</v>
      </c>
      <c r="J48" s="256" t="e">
        <f>IF(ADMIN!C49=0,'ADMIN REF'!F48*'ADMIN REF'!H48*('ADMIN REF'!D48*ADMIN!G49)/1000,'ADMIN REF'!F48*'ADMIN REF'!H48*('ADMIN REF'!C48*ADMIN!E49)/1000)</f>
        <v>#VALUE!</v>
      </c>
      <c r="K48" s="257">
        <f>IF(ADMIN!C49="R100",1.46,1.13)</f>
        <v>1.1299999999999999</v>
      </c>
      <c r="L48" s="258" t="e">
        <f>K48*G48/1000*'ADMIN REF'!E48</f>
        <v>#VALUE!</v>
      </c>
      <c r="M48" s="258" t="e">
        <f>IF(OR(ADMIN!D49=0,ADMIN!F49=0),0,IF(ADMIN!C49=0,('ADMIN REF'!F48*K48*('ADMIN REF'!D48*ADMIN!G49)/1000)*'ADMIN REF'!E48,('ADMIN REF'!F48*K48*('ADMIN REF'!C48*ADMIN!E49)/1000)*'ADMIN REF'!E48))</f>
        <v>#VALUE!</v>
      </c>
      <c r="N48" s="258" t="e">
        <f>IF(ADMIN!E49&lt;1,"",VLOOKUP(ADMIN!C49,RebateTable,2,FALSE)*ADMIN!E49)</f>
        <v>#N/A</v>
      </c>
    </row>
    <row r="49" spans="2:14" x14ac:dyDescent="0.25">
      <c r="B49" s="250">
        <f>'Customer Inputs'!W60</f>
        <v>0</v>
      </c>
      <c r="C49" s="251" t="str">
        <f>'Customer Inputs'!$M60</f>
        <v/>
      </c>
      <c r="D49" s="251" t="str">
        <f>'Customer Inputs'!$AD60</f>
        <v/>
      </c>
      <c r="E49" s="252">
        <f t="shared" si="1"/>
        <v>0</v>
      </c>
      <c r="F49" s="253">
        <f>IF(ISERROR(VLOOKUP(ADMIN!D50,LC_Table,2,FALSE)),0,VLOOKUP(ADMIN!D50,LC_Table,2,FALSE))</f>
        <v>0</v>
      </c>
      <c r="G49" s="254" t="e">
        <f>IF(ADMIN!C50="L440-A",0.7*'ADMIN REF'!D49*ADMIN!G50-'ADMIN REF'!C49*ADMIN!E50,'ADMIN REF'!D49*ADMIN!G50-'ADMIN REF'!C49*ADMIN!E50)</f>
        <v>#VALUE!</v>
      </c>
      <c r="H49" s="255">
        <f>IF(ADMIN!C50="R100",1.45,1.32)</f>
        <v>1.32</v>
      </c>
      <c r="I49" s="256" t="e">
        <f>'ADMIN REF'!H49*(G49)/1000</f>
        <v>#VALUE!</v>
      </c>
      <c r="J49" s="256" t="e">
        <f>IF(ADMIN!C50=0,'ADMIN REF'!F49*'ADMIN REF'!H49*('ADMIN REF'!D49*ADMIN!G50)/1000,'ADMIN REF'!F49*'ADMIN REF'!H49*('ADMIN REF'!C49*ADMIN!E50)/1000)</f>
        <v>#VALUE!</v>
      </c>
      <c r="K49" s="257">
        <f>IF(ADMIN!C50="R100",1.46,1.13)</f>
        <v>1.1299999999999999</v>
      </c>
      <c r="L49" s="258" t="e">
        <f>K49*G49/1000*'ADMIN REF'!E49</f>
        <v>#VALUE!</v>
      </c>
      <c r="M49" s="258" t="e">
        <f>IF(OR(ADMIN!D50=0,ADMIN!F50=0),0,IF(ADMIN!C50=0,('ADMIN REF'!F49*K49*('ADMIN REF'!D49*ADMIN!G50)/1000)*'ADMIN REF'!E49,('ADMIN REF'!F49*K49*('ADMIN REF'!C49*ADMIN!E50)/1000)*'ADMIN REF'!E49))</f>
        <v>#VALUE!</v>
      </c>
      <c r="N49" s="258" t="e">
        <f>IF(ADMIN!E50&lt;1,"",VLOOKUP(ADMIN!C50,RebateTable,2,FALSE)*ADMIN!E50)</f>
        <v>#N/A</v>
      </c>
    </row>
    <row r="50" spans="2:14" x14ac:dyDescent="0.25">
      <c r="B50" s="250">
        <f>'Customer Inputs'!W61</f>
        <v>0</v>
      </c>
      <c r="C50" s="251" t="str">
        <f>'Customer Inputs'!$M61</f>
        <v/>
      </c>
      <c r="D50" s="251" t="str">
        <f>'Customer Inputs'!$AD61</f>
        <v/>
      </c>
      <c r="E50" s="252">
        <f t="shared" si="1"/>
        <v>0</v>
      </c>
      <c r="F50" s="253">
        <f>IF(ISERROR(VLOOKUP(ADMIN!D51,LC_Table,2,FALSE)),0,VLOOKUP(ADMIN!D51,LC_Table,2,FALSE))</f>
        <v>0</v>
      </c>
      <c r="G50" s="254" t="e">
        <f>IF(ADMIN!C51="L440-A",0.7*'ADMIN REF'!D50*ADMIN!G51-'ADMIN REF'!C50*ADMIN!E51,'ADMIN REF'!D50*ADMIN!G51-'ADMIN REF'!C50*ADMIN!E51)</f>
        <v>#VALUE!</v>
      </c>
      <c r="H50" s="255">
        <f>IF(ADMIN!C51="R100",1.45,1.32)</f>
        <v>1.32</v>
      </c>
      <c r="I50" s="256" t="e">
        <f>'ADMIN REF'!H50*(G50)/1000</f>
        <v>#VALUE!</v>
      </c>
      <c r="J50" s="256" t="e">
        <f>IF(ADMIN!C51=0,'ADMIN REF'!F50*'ADMIN REF'!H50*('ADMIN REF'!D50*ADMIN!G51)/1000,'ADMIN REF'!F50*'ADMIN REF'!H50*('ADMIN REF'!C50*ADMIN!E51)/1000)</f>
        <v>#VALUE!</v>
      </c>
      <c r="K50" s="257">
        <f>IF(ADMIN!C51="R100",1.46,1.13)</f>
        <v>1.1299999999999999</v>
      </c>
      <c r="L50" s="258" t="e">
        <f>K50*G50/1000*'ADMIN REF'!E50</f>
        <v>#VALUE!</v>
      </c>
      <c r="M50" s="258" t="e">
        <f>IF(OR(ADMIN!D51=0,ADMIN!F51=0),0,IF(ADMIN!C51=0,('ADMIN REF'!F50*K50*('ADMIN REF'!D50*ADMIN!G51)/1000)*'ADMIN REF'!E50,('ADMIN REF'!F50*K50*('ADMIN REF'!C50*ADMIN!E51)/1000)*'ADMIN REF'!E50))</f>
        <v>#VALUE!</v>
      </c>
      <c r="N50" s="258" t="e">
        <f>IF(ADMIN!E51&lt;1,"",VLOOKUP(ADMIN!C51,RebateTable,2,FALSE)*ADMIN!E51)</f>
        <v>#N/A</v>
      </c>
    </row>
    <row r="51" spans="2:14" x14ac:dyDescent="0.25">
      <c r="B51" s="250">
        <f>'Customer Inputs'!W62</f>
        <v>0</v>
      </c>
      <c r="C51" s="251" t="str">
        <f>'Customer Inputs'!$M62</f>
        <v/>
      </c>
      <c r="D51" s="251" t="str">
        <f>'Customer Inputs'!$AD62</f>
        <v/>
      </c>
      <c r="E51" s="252">
        <f t="shared" si="1"/>
        <v>0</v>
      </c>
      <c r="F51" s="253">
        <f>IF(ISERROR(VLOOKUP(ADMIN!D52,LC_Table,2,FALSE)),0,VLOOKUP(ADMIN!D52,LC_Table,2,FALSE))</f>
        <v>0</v>
      </c>
      <c r="G51" s="254" t="e">
        <f>IF(ADMIN!C52="L440-A",0.7*'ADMIN REF'!D51*ADMIN!G52-'ADMIN REF'!C51*ADMIN!E52,'ADMIN REF'!D51*ADMIN!G52-'ADMIN REF'!C51*ADMIN!E52)</f>
        <v>#VALUE!</v>
      </c>
      <c r="H51" s="255">
        <f>IF(ADMIN!C52="R100",1.45,1.32)</f>
        <v>1.32</v>
      </c>
      <c r="I51" s="256" t="e">
        <f>'ADMIN REF'!H51*(G51)/1000</f>
        <v>#VALUE!</v>
      </c>
      <c r="J51" s="256" t="e">
        <f>IF(ADMIN!C52=0,'ADMIN REF'!F51*'ADMIN REF'!H51*('ADMIN REF'!D51*ADMIN!G52)/1000,'ADMIN REF'!F51*'ADMIN REF'!H51*('ADMIN REF'!C51*ADMIN!E52)/1000)</f>
        <v>#VALUE!</v>
      </c>
      <c r="K51" s="257">
        <f>IF(ADMIN!C52="R100",1.46,1.13)</f>
        <v>1.1299999999999999</v>
      </c>
      <c r="L51" s="258" t="e">
        <f>K51*G51/1000*'ADMIN REF'!E51</f>
        <v>#VALUE!</v>
      </c>
      <c r="M51" s="258" t="e">
        <f>IF(OR(ADMIN!D52=0,ADMIN!F52=0),0,IF(ADMIN!C52=0,('ADMIN REF'!F51*K51*('ADMIN REF'!D51*ADMIN!G52)/1000)*'ADMIN REF'!E51,('ADMIN REF'!F51*K51*('ADMIN REF'!C51*ADMIN!E52)/1000)*'ADMIN REF'!E51))</f>
        <v>#VALUE!</v>
      </c>
      <c r="N51" s="258" t="e">
        <f>IF(ADMIN!E52&lt;1,"",VLOOKUP(ADMIN!C52,RebateTable,2,FALSE)*ADMIN!E52)</f>
        <v>#N/A</v>
      </c>
    </row>
    <row r="52" spans="2:14" x14ac:dyDescent="0.25">
      <c r="B52" s="250">
        <f>'Customer Inputs'!W63</f>
        <v>0</v>
      </c>
      <c r="C52" s="251" t="str">
        <f>'Customer Inputs'!$M63</f>
        <v/>
      </c>
      <c r="D52" s="251" t="str">
        <f>'Customer Inputs'!$AD63</f>
        <v/>
      </c>
      <c r="E52" s="252">
        <f t="shared" si="1"/>
        <v>0</v>
      </c>
      <c r="F52" s="253">
        <f>IF(ISERROR(VLOOKUP(ADMIN!D53,LC_Table,2,FALSE)),0,VLOOKUP(ADMIN!D53,LC_Table,2,FALSE))</f>
        <v>0</v>
      </c>
      <c r="G52" s="254" t="e">
        <f>IF(ADMIN!C53="L440-A",0.7*'ADMIN REF'!D52*ADMIN!G53-'ADMIN REF'!C52*ADMIN!E53,'ADMIN REF'!D52*ADMIN!G53-'ADMIN REF'!C52*ADMIN!E53)</f>
        <v>#VALUE!</v>
      </c>
      <c r="H52" s="255">
        <f>IF(ADMIN!C53="R100",1.45,1.32)</f>
        <v>1.32</v>
      </c>
      <c r="I52" s="256" t="e">
        <f>'ADMIN REF'!H52*(G52)/1000</f>
        <v>#VALUE!</v>
      </c>
      <c r="J52" s="256" t="e">
        <f>IF(ADMIN!C53=0,'ADMIN REF'!F52*'ADMIN REF'!H52*('ADMIN REF'!D52*ADMIN!G53)/1000,'ADMIN REF'!F52*'ADMIN REF'!H52*('ADMIN REF'!C52*ADMIN!E53)/1000)</f>
        <v>#VALUE!</v>
      </c>
      <c r="K52" s="257">
        <f>IF(ADMIN!C53="R100",1.46,1.13)</f>
        <v>1.1299999999999999</v>
      </c>
      <c r="L52" s="258" t="e">
        <f>K52*G52/1000*'ADMIN REF'!E52</f>
        <v>#VALUE!</v>
      </c>
      <c r="M52" s="258" t="e">
        <f>IF(OR(ADMIN!D53=0,ADMIN!F53=0),0,IF(ADMIN!C53=0,('ADMIN REF'!F52*K52*('ADMIN REF'!D52*ADMIN!G53)/1000)*'ADMIN REF'!E52,('ADMIN REF'!F52*K52*('ADMIN REF'!C52*ADMIN!E53)/1000)*'ADMIN REF'!E52))</f>
        <v>#VALUE!</v>
      </c>
      <c r="N52" s="258" t="e">
        <f>IF(ADMIN!E53&lt;1,"",VLOOKUP(ADMIN!C53,RebateTable,2,FALSE)*ADMIN!E53)</f>
        <v>#N/A</v>
      </c>
    </row>
    <row r="53" spans="2:14" x14ac:dyDescent="0.25">
      <c r="B53" s="250">
        <f>'Customer Inputs'!W64</f>
        <v>0</v>
      </c>
      <c r="C53" s="251" t="str">
        <f>'Customer Inputs'!$M64</f>
        <v/>
      </c>
      <c r="D53" s="251" t="str">
        <f>'Customer Inputs'!$AD64</f>
        <v/>
      </c>
      <c r="E53" s="252">
        <f t="shared" si="1"/>
        <v>0</v>
      </c>
      <c r="F53" s="253">
        <f>IF(ISERROR(VLOOKUP(ADMIN!D54,LC_Table,2,FALSE)),0,VLOOKUP(ADMIN!D54,LC_Table,2,FALSE))</f>
        <v>0</v>
      </c>
      <c r="G53" s="254" t="e">
        <f>IF(ADMIN!C54="L440-A",0.7*'ADMIN REF'!D53*ADMIN!G54-'ADMIN REF'!C53*ADMIN!E54,'ADMIN REF'!D53*ADMIN!G54-'ADMIN REF'!C53*ADMIN!E54)</f>
        <v>#VALUE!</v>
      </c>
      <c r="H53" s="255">
        <f>IF(ADMIN!C54="R100",1.45,1.32)</f>
        <v>1.32</v>
      </c>
      <c r="I53" s="256" t="e">
        <f>'ADMIN REF'!H53*(G53)/1000</f>
        <v>#VALUE!</v>
      </c>
      <c r="J53" s="256" t="e">
        <f>IF(ADMIN!C54=0,'ADMIN REF'!F53*'ADMIN REF'!H53*('ADMIN REF'!D53*ADMIN!G54)/1000,'ADMIN REF'!F53*'ADMIN REF'!H53*('ADMIN REF'!C53*ADMIN!E54)/1000)</f>
        <v>#VALUE!</v>
      </c>
      <c r="K53" s="257">
        <f>IF(ADMIN!C54="R100",1.46,1.13)</f>
        <v>1.1299999999999999</v>
      </c>
      <c r="L53" s="258" t="e">
        <f>K53*G53/1000*'ADMIN REF'!E53</f>
        <v>#VALUE!</v>
      </c>
      <c r="M53" s="258" t="e">
        <f>IF(OR(ADMIN!D54=0,ADMIN!F54=0),0,IF(ADMIN!C54=0,('ADMIN REF'!F53*K53*('ADMIN REF'!D53*ADMIN!G54)/1000)*'ADMIN REF'!E53,('ADMIN REF'!F53*K53*('ADMIN REF'!C53*ADMIN!E54)/1000)*'ADMIN REF'!E53))</f>
        <v>#VALUE!</v>
      </c>
      <c r="N53" s="258" t="e">
        <f>IF(ADMIN!E54&lt;1,"",VLOOKUP(ADMIN!C54,RebateTable,2,FALSE)*ADMIN!E54)</f>
        <v>#N/A</v>
      </c>
    </row>
    <row r="54" spans="2:14" x14ac:dyDescent="0.25">
      <c r="B54" s="250">
        <f>'Customer Inputs'!W65</f>
        <v>0</v>
      </c>
      <c r="C54" s="251" t="str">
        <f>'Customer Inputs'!$M65</f>
        <v/>
      </c>
      <c r="D54" s="251" t="str">
        <f>'Customer Inputs'!$AD65</f>
        <v/>
      </c>
      <c r="E54" s="252">
        <f t="shared" si="1"/>
        <v>0</v>
      </c>
      <c r="F54" s="253">
        <f>IF(ISERROR(VLOOKUP(ADMIN!D55,LC_Table,2,FALSE)),0,VLOOKUP(ADMIN!D55,LC_Table,2,FALSE))</f>
        <v>0</v>
      </c>
      <c r="G54" s="254" t="e">
        <f>IF(ADMIN!C55="L440-A",0.7*'ADMIN REF'!D54*ADMIN!G55-'ADMIN REF'!C54*ADMIN!E55,'ADMIN REF'!D54*ADMIN!G55-'ADMIN REF'!C54*ADMIN!E55)</f>
        <v>#VALUE!</v>
      </c>
      <c r="H54" s="255">
        <f>IF(ADMIN!C55="R100",1.45,1.32)</f>
        <v>1.32</v>
      </c>
      <c r="I54" s="256" t="e">
        <f>'ADMIN REF'!H54*(G54)/1000</f>
        <v>#VALUE!</v>
      </c>
      <c r="J54" s="256" t="e">
        <f>IF(ADMIN!C55=0,'ADMIN REF'!F54*'ADMIN REF'!H54*('ADMIN REF'!D54*ADMIN!G55)/1000,'ADMIN REF'!F54*'ADMIN REF'!H54*('ADMIN REF'!C54*ADMIN!E55)/1000)</f>
        <v>#VALUE!</v>
      </c>
      <c r="K54" s="257">
        <f>IF(ADMIN!C55="R100",1.46,1.13)</f>
        <v>1.1299999999999999</v>
      </c>
      <c r="L54" s="258" t="e">
        <f>K54*G54/1000*'ADMIN REF'!E54</f>
        <v>#VALUE!</v>
      </c>
      <c r="M54" s="258" t="e">
        <f>IF(OR(ADMIN!D55=0,ADMIN!F55=0),0,IF(ADMIN!C55=0,('ADMIN REF'!F54*K54*('ADMIN REF'!D54*ADMIN!G55)/1000)*'ADMIN REF'!E54,('ADMIN REF'!F54*K54*('ADMIN REF'!C54*ADMIN!E55)/1000)*'ADMIN REF'!E54))</f>
        <v>#VALUE!</v>
      </c>
      <c r="N54" s="258" t="e">
        <f>IF(ADMIN!E55&lt;1,"",VLOOKUP(ADMIN!C55,RebateTable,2,FALSE)*ADMIN!E55)</f>
        <v>#N/A</v>
      </c>
    </row>
    <row r="55" spans="2:14" x14ac:dyDescent="0.25">
      <c r="B55" s="250">
        <f>'Customer Inputs'!W66</f>
        <v>0</v>
      </c>
      <c r="C55" s="251" t="str">
        <f>'Customer Inputs'!$M66</f>
        <v/>
      </c>
      <c r="D55" s="251" t="str">
        <f>'Customer Inputs'!$AD66</f>
        <v/>
      </c>
      <c r="E55" s="252">
        <f t="shared" si="1"/>
        <v>0</v>
      </c>
      <c r="F55" s="253">
        <f>IF(ISERROR(VLOOKUP(ADMIN!D56,LC_Table,2,FALSE)),0,VLOOKUP(ADMIN!D56,LC_Table,2,FALSE))</f>
        <v>0</v>
      </c>
      <c r="G55" s="254" t="e">
        <f>IF(ADMIN!C56="L440-A",0.7*'ADMIN REF'!D55*ADMIN!G56-'ADMIN REF'!C55*ADMIN!E56,'ADMIN REF'!D55*ADMIN!G56-'ADMIN REF'!C55*ADMIN!E56)</f>
        <v>#VALUE!</v>
      </c>
      <c r="H55" s="255">
        <f>IF(ADMIN!C56="R100",1.45,1.32)</f>
        <v>1.32</v>
      </c>
      <c r="I55" s="256" t="e">
        <f>'ADMIN REF'!H55*(G55)/1000</f>
        <v>#VALUE!</v>
      </c>
      <c r="J55" s="256" t="e">
        <f>IF(ADMIN!C56=0,'ADMIN REF'!F55*'ADMIN REF'!H55*('ADMIN REF'!D55*ADMIN!G56)/1000,'ADMIN REF'!F55*'ADMIN REF'!H55*('ADMIN REF'!C55*ADMIN!E56)/1000)</f>
        <v>#VALUE!</v>
      </c>
      <c r="K55" s="257">
        <f>IF(ADMIN!C56="R100",1.46,1.13)</f>
        <v>1.1299999999999999</v>
      </c>
      <c r="L55" s="258" t="e">
        <f>K55*G55/1000*'ADMIN REF'!E55</f>
        <v>#VALUE!</v>
      </c>
      <c r="M55" s="258" t="e">
        <f>IF(OR(ADMIN!D56=0,ADMIN!F56=0),0,IF(ADMIN!C56=0,('ADMIN REF'!F55*K55*('ADMIN REF'!D55*ADMIN!G56)/1000)*'ADMIN REF'!E55,('ADMIN REF'!F55*K55*('ADMIN REF'!C55*ADMIN!E56)/1000)*'ADMIN REF'!E55))</f>
        <v>#VALUE!</v>
      </c>
      <c r="N55" s="258" t="e">
        <f>IF(ADMIN!E56&lt;1,"",VLOOKUP(ADMIN!C56,RebateTable,2,FALSE)*ADMIN!E56)</f>
        <v>#N/A</v>
      </c>
    </row>
    <row r="56" spans="2:14" x14ac:dyDescent="0.25">
      <c r="B56" s="250">
        <f>'Customer Inputs'!W67</f>
        <v>0</v>
      </c>
      <c r="C56" s="251" t="str">
        <f>'Customer Inputs'!$M67</f>
        <v/>
      </c>
      <c r="D56" s="251" t="str">
        <f>'Customer Inputs'!$AD67</f>
        <v/>
      </c>
      <c r="E56" s="252">
        <f t="shared" si="1"/>
        <v>0</v>
      </c>
      <c r="F56" s="253">
        <f>IF(ISERROR(VLOOKUP(ADMIN!D57,LC_Table,2,FALSE)),0,VLOOKUP(ADMIN!D57,LC_Table,2,FALSE))</f>
        <v>0</v>
      </c>
      <c r="G56" s="254" t="e">
        <f>IF(ADMIN!C57="L440-A",0.7*'ADMIN REF'!D56*ADMIN!G57-'ADMIN REF'!C56*ADMIN!E57,'ADMIN REF'!D56*ADMIN!G57-'ADMIN REF'!C56*ADMIN!E57)</f>
        <v>#VALUE!</v>
      </c>
      <c r="H56" s="255">
        <f>IF(ADMIN!C57="R100",1.45,1.32)</f>
        <v>1.32</v>
      </c>
      <c r="I56" s="256" t="e">
        <f>'ADMIN REF'!H56*(G56)/1000</f>
        <v>#VALUE!</v>
      </c>
      <c r="J56" s="256" t="e">
        <f>IF(ADMIN!C57=0,'ADMIN REF'!F56*'ADMIN REF'!H56*('ADMIN REF'!D56*ADMIN!G57)/1000,'ADMIN REF'!F56*'ADMIN REF'!H56*('ADMIN REF'!C56*ADMIN!E57)/1000)</f>
        <v>#VALUE!</v>
      </c>
      <c r="K56" s="257">
        <f>IF(ADMIN!C57="R100",1.46,1.13)</f>
        <v>1.1299999999999999</v>
      </c>
      <c r="L56" s="258" t="e">
        <f>K56*G56/1000*'ADMIN REF'!E56</f>
        <v>#VALUE!</v>
      </c>
      <c r="M56" s="258" t="e">
        <f>IF(OR(ADMIN!D57=0,ADMIN!F57=0),0,IF(ADMIN!C57=0,('ADMIN REF'!F56*K56*('ADMIN REF'!D56*ADMIN!G57)/1000)*'ADMIN REF'!E56,('ADMIN REF'!F56*K56*('ADMIN REF'!C56*ADMIN!E57)/1000)*'ADMIN REF'!E56))</f>
        <v>#VALUE!</v>
      </c>
      <c r="N56" s="258" t="e">
        <f>IF(ADMIN!E57&lt;1,"",VLOOKUP(ADMIN!C57,RebateTable,2,FALSE)*ADMIN!E57)</f>
        <v>#N/A</v>
      </c>
    </row>
    <row r="57" spans="2:14" x14ac:dyDescent="0.25">
      <c r="B57" s="250">
        <f>'Customer Inputs'!W68</f>
        <v>0</v>
      </c>
      <c r="C57" s="251" t="str">
        <f>'Customer Inputs'!$M68</f>
        <v/>
      </c>
      <c r="D57" s="251" t="str">
        <f>'Customer Inputs'!$AD68</f>
        <v/>
      </c>
      <c r="E57" s="252">
        <f t="shared" si="1"/>
        <v>0</v>
      </c>
      <c r="F57" s="253">
        <f>IF(ISERROR(VLOOKUP(ADMIN!D58,LC_Table,2,FALSE)),0,VLOOKUP(ADMIN!D58,LC_Table,2,FALSE))</f>
        <v>0</v>
      </c>
      <c r="G57" s="254" t="e">
        <f>IF(ADMIN!C58="L440-A",0.7*'ADMIN REF'!D57*ADMIN!G58-'ADMIN REF'!C57*ADMIN!E58,'ADMIN REF'!D57*ADMIN!G58-'ADMIN REF'!C57*ADMIN!E58)</f>
        <v>#VALUE!</v>
      </c>
      <c r="H57" s="255">
        <f>IF(ADMIN!C58="R100",1.45,1.32)</f>
        <v>1.32</v>
      </c>
      <c r="I57" s="256" t="e">
        <f>'ADMIN REF'!H57*(G57)/1000</f>
        <v>#VALUE!</v>
      </c>
      <c r="J57" s="256" t="e">
        <f>IF(ADMIN!C58=0,'ADMIN REF'!F57*'ADMIN REF'!H57*('ADMIN REF'!D57*ADMIN!G58)/1000,'ADMIN REF'!F57*'ADMIN REF'!H57*('ADMIN REF'!C57*ADMIN!E58)/1000)</f>
        <v>#VALUE!</v>
      </c>
      <c r="K57" s="257">
        <f>IF(ADMIN!C58="R100",1.46,1.13)</f>
        <v>1.1299999999999999</v>
      </c>
      <c r="L57" s="258" t="e">
        <f>K57*G57/1000*'ADMIN REF'!E57</f>
        <v>#VALUE!</v>
      </c>
      <c r="M57" s="258" t="e">
        <f>IF(OR(ADMIN!D58=0,ADMIN!F58=0),0,IF(ADMIN!C58=0,('ADMIN REF'!F57*K57*('ADMIN REF'!D57*ADMIN!G58)/1000)*'ADMIN REF'!E57,('ADMIN REF'!F57*K57*('ADMIN REF'!C57*ADMIN!E58)/1000)*'ADMIN REF'!E57))</f>
        <v>#VALUE!</v>
      </c>
      <c r="N57" s="258" t="e">
        <f>IF(ADMIN!E58&lt;1,"",VLOOKUP(ADMIN!C58,RebateTable,2,FALSE)*ADMIN!E58)</f>
        <v>#N/A</v>
      </c>
    </row>
    <row r="58" spans="2:14" x14ac:dyDescent="0.25">
      <c r="B58" s="250">
        <f>'Customer Inputs'!W69</f>
        <v>0</v>
      </c>
      <c r="C58" s="251" t="str">
        <f>'Customer Inputs'!$M69</f>
        <v/>
      </c>
      <c r="D58" s="251" t="str">
        <f>'Customer Inputs'!$AD69</f>
        <v/>
      </c>
      <c r="E58" s="252">
        <f t="shared" si="1"/>
        <v>0</v>
      </c>
      <c r="F58" s="253">
        <f>IF(ISERROR(VLOOKUP(ADMIN!D59,LC_Table,2,FALSE)),0,VLOOKUP(ADMIN!D59,LC_Table,2,FALSE))</f>
        <v>0</v>
      </c>
      <c r="G58" s="254" t="e">
        <f>IF(ADMIN!C59="L440-A",0.7*'ADMIN REF'!D58*ADMIN!G59-'ADMIN REF'!C58*ADMIN!E59,'ADMIN REF'!D58*ADMIN!G59-'ADMIN REF'!C58*ADMIN!E59)</f>
        <v>#VALUE!</v>
      </c>
      <c r="H58" s="255">
        <f>IF(ADMIN!C59="R100",1.45,1.32)</f>
        <v>1.32</v>
      </c>
      <c r="I58" s="256" t="e">
        <f>'ADMIN REF'!H58*(G58)/1000</f>
        <v>#VALUE!</v>
      </c>
      <c r="J58" s="256" t="e">
        <f>IF(ADMIN!C59=0,'ADMIN REF'!F58*'ADMIN REF'!H58*('ADMIN REF'!D58*ADMIN!G59)/1000,'ADMIN REF'!F58*'ADMIN REF'!H58*('ADMIN REF'!C58*ADMIN!E59)/1000)</f>
        <v>#VALUE!</v>
      </c>
      <c r="K58" s="257">
        <f>IF(ADMIN!C59="R100",1.46,1.13)</f>
        <v>1.1299999999999999</v>
      </c>
      <c r="L58" s="258" t="e">
        <f>K58*G58/1000*'ADMIN REF'!E58</f>
        <v>#VALUE!</v>
      </c>
      <c r="M58" s="258" t="e">
        <f>IF(OR(ADMIN!D59=0,ADMIN!F59=0),0,IF(ADMIN!C59=0,('ADMIN REF'!F58*K58*('ADMIN REF'!D58*ADMIN!G59)/1000)*'ADMIN REF'!E58,('ADMIN REF'!F58*K58*('ADMIN REF'!C58*ADMIN!E59)/1000)*'ADMIN REF'!E58))</f>
        <v>#VALUE!</v>
      </c>
      <c r="N58" s="258" t="e">
        <f>IF(ADMIN!E59&lt;1,"",VLOOKUP(ADMIN!C59,RebateTable,2,FALSE)*ADMIN!E59)</f>
        <v>#N/A</v>
      </c>
    </row>
    <row r="59" spans="2:14" x14ac:dyDescent="0.25">
      <c r="B59" s="250">
        <f>'Customer Inputs'!W70</f>
        <v>0</v>
      </c>
      <c r="C59" s="251" t="str">
        <f>'Customer Inputs'!$M70</f>
        <v/>
      </c>
      <c r="D59" s="251" t="str">
        <f>'Customer Inputs'!$AD70</f>
        <v/>
      </c>
      <c r="E59" s="252">
        <f t="shared" si="1"/>
        <v>0</v>
      </c>
      <c r="F59" s="253">
        <f>IF(ISERROR(VLOOKUP(ADMIN!D60,LC_Table,2,FALSE)),0,VLOOKUP(ADMIN!D60,LC_Table,2,FALSE))</f>
        <v>0</v>
      </c>
      <c r="G59" s="254" t="e">
        <f>IF(ADMIN!C60="L440-A",0.7*'ADMIN REF'!D59*ADMIN!G60-'ADMIN REF'!C59*ADMIN!E60,'ADMIN REF'!D59*ADMIN!G60-'ADMIN REF'!C59*ADMIN!E60)</f>
        <v>#VALUE!</v>
      </c>
      <c r="H59" s="255">
        <f>IF(ADMIN!C60="R100",1.45,1.32)</f>
        <v>1.32</v>
      </c>
      <c r="I59" s="256" t="e">
        <f>'ADMIN REF'!H59*(G59)/1000</f>
        <v>#VALUE!</v>
      </c>
      <c r="J59" s="256" t="e">
        <f>IF(ADMIN!C60=0,'ADMIN REF'!F59*'ADMIN REF'!H59*('ADMIN REF'!D59*ADMIN!G60)/1000,'ADMIN REF'!F59*'ADMIN REF'!H59*('ADMIN REF'!C59*ADMIN!E60)/1000)</f>
        <v>#VALUE!</v>
      </c>
      <c r="K59" s="257">
        <f>IF(ADMIN!C60="R100",1.46,1.13)</f>
        <v>1.1299999999999999</v>
      </c>
      <c r="L59" s="258" t="e">
        <f>K59*G59/1000*'ADMIN REF'!E59</f>
        <v>#VALUE!</v>
      </c>
      <c r="M59" s="258" t="e">
        <f>IF(OR(ADMIN!D60=0,ADMIN!F60=0),0,IF(ADMIN!C60=0,('ADMIN REF'!F59*K59*('ADMIN REF'!D59*ADMIN!G60)/1000)*'ADMIN REF'!E59,('ADMIN REF'!F59*K59*('ADMIN REF'!C59*ADMIN!E60)/1000)*'ADMIN REF'!E59))</f>
        <v>#VALUE!</v>
      </c>
      <c r="N59" s="258" t="e">
        <f>IF(ADMIN!E60&lt;1,"",VLOOKUP(ADMIN!C60,RebateTable,2,FALSE)*ADMIN!E60)</f>
        <v>#N/A</v>
      </c>
    </row>
    <row r="60" spans="2:14" x14ac:dyDescent="0.25">
      <c r="B60" s="250">
        <f>'Customer Inputs'!W71</f>
        <v>0</v>
      </c>
      <c r="C60" s="251" t="str">
        <f>'Customer Inputs'!$M71</f>
        <v/>
      </c>
      <c r="D60" s="251" t="str">
        <f>'Customer Inputs'!$AD71</f>
        <v/>
      </c>
      <c r="E60" s="252">
        <f t="shared" si="1"/>
        <v>0</v>
      </c>
      <c r="F60" s="253">
        <f>IF(ISERROR(VLOOKUP(ADMIN!D61,LC_Table,2,FALSE)),0,VLOOKUP(ADMIN!D61,LC_Table,2,FALSE))</f>
        <v>0</v>
      </c>
      <c r="G60" s="254" t="e">
        <f>IF(ADMIN!C61="L440-A",0.7*'ADMIN REF'!D60*ADMIN!G61-'ADMIN REF'!C60*ADMIN!E61,'ADMIN REF'!D60*ADMIN!G61-'ADMIN REF'!C60*ADMIN!E61)</f>
        <v>#VALUE!</v>
      </c>
      <c r="H60" s="255">
        <f>IF(ADMIN!C61="R100",1.45,1.32)</f>
        <v>1.32</v>
      </c>
      <c r="I60" s="256" t="e">
        <f>'ADMIN REF'!H60*(G60)/1000</f>
        <v>#VALUE!</v>
      </c>
      <c r="J60" s="256" t="e">
        <f>IF(ADMIN!C61=0,'ADMIN REF'!F60*'ADMIN REF'!H60*('ADMIN REF'!D60*ADMIN!G61)/1000,'ADMIN REF'!F60*'ADMIN REF'!H60*('ADMIN REF'!C60*ADMIN!E61)/1000)</f>
        <v>#VALUE!</v>
      </c>
      <c r="K60" s="257">
        <f>IF(ADMIN!C61="R100",1.46,1.13)</f>
        <v>1.1299999999999999</v>
      </c>
      <c r="L60" s="258" t="e">
        <f>K60*G60/1000*'ADMIN REF'!E60</f>
        <v>#VALUE!</v>
      </c>
      <c r="M60" s="258" t="e">
        <f>IF(OR(ADMIN!D61=0,ADMIN!F61=0),0,IF(ADMIN!C61=0,('ADMIN REF'!F60*K60*('ADMIN REF'!D60*ADMIN!G61)/1000)*'ADMIN REF'!E60,('ADMIN REF'!F60*K60*('ADMIN REF'!C60*ADMIN!E61)/1000)*'ADMIN REF'!E60))</f>
        <v>#VALUE!</v>
      </c>
      <c r="N60" s="258" t="e">
        <f>IF(ADMIN!E61&lt;1,"",VLOOKUP(ADMIN!C61,RebateTable,2,FALSE)*ADMIN!E61)</f>
        <v>#N/A</v>
      </c>
    </row>
    <row r="61" spans="2:14" x14ac:dyDescent="0.25">
      <c r="B61" s="250">
        <f>'Customer Inputs'!W72</f>
        <v>0</v>
      </c>
      <c r="C61" s="251" t="str">
        <f>'Customer Inputs'!$M72</f>
        <v/>
      </c>
      <c r="D61" s="251" t="str">
        <f>'Customer Inputs'!$AD72</f>
        <v/>
      </c>
      <c r="E61" s="252">
        <f t="shared" si="1"/>
        <v>0</v>
      </c>
      <c r="F61" s="253">
        <f>IF(ISERROR(VLOOKUP(ADMIN!D62,LC_Table,2,FALSE)),0,VLOOKUP(ADMIN!D62,LC_Table,2,FALSE))</f>
        <v>0</v>
      </c>
      <c r="G61" s="254" t="e">
        <f>IF(ADMIN!C62="L440-A",0.7*'ADMIN REF'!D61*ADMIN!G62-'ADMIN REF'!C61*ADMIN!E62,'ADMIN REF'!D61*ADMIN!G62-'ADMIN REF'!C61*ADMIN!E62)</f>
        <v>#VALUE!</v>
      </c>
      <c r="H61" s="255">
        <f>IF(ADMIN!C62="R100",1.45,1.32)</f>
        <v>1.32</v>
      </c>
      <c r="I61" s="256" t="e">
        <f>'ADMIN REF'!H61*(G61)/1000</f>
        <v>#VALUE!</v>
      </c>
      <c r="J61" s="256" t="e">
        <f>IF(ADMIN!C62=0,'ADMIN REF'!F61*'ADMIN REF'!H61*('ADMIN REF'!D61*ADMIN!G62)/1000,'ADMIN REF'!F61*'ADMIN REF'!H61*('ADMIN REF'!C61*ADMIN!E62)/1000)</f>
        <v>#VALUE!</v>
      </c>
      <c r="K61" s="257">
        <f>IF(ADMIN!C62="R100",1.46,1.13)</f>
        <v>1.1299999999999999</v>
      </c>
      <c r="L61" s="258" t="e">
        <f>K61*G61/1000*'ADMIN REF'!E61</f>
        <v>#VALUE!</v>
      </c>
      <c r="M61" s="258" t="e">
        <f>IF(OR(ADMIN!D62=0,ADMIN!F62=0),0,IF(ADMIN!C62=0,('ADMIN REF'!F61*K61*('ADMIN REF'!D61*ADMIN!G62)/1000)*'ADMIN REF'!E61,('ADMIN REF'!F61*K61*('ADMIN REF'!C61*ADMIN!E62)/1000)*'ADMIN REF'!E61))</f>
        <v>#VALUE!</v>
      </c>
      <c r="N61" s="258" t="e">
        <f>IF(ADMIN!E62&lt;1,"",VLOOKUP(ADMIN!C62,RebateTable,2,FALSE)*ADMIN!E62)</f>
        <v>#N/A</v>
      </c>
    </row>
    <row r="62" spans="2:14" x14ac:dyDescent="0.25">
      <c r="B62" s="250">
        <f>'Customer Inputs'!W73</f>
        <v>0</v>
      </c>
      <c r="C62" s="251" t="str">
        <f>'Customer Inputs'!$M73</f>
        <v/>
      </c>
      <c r="D62" s="251" t="str">
        <f>'Customer Inputs'!$AD73</f>
        <v/>
      </c>
      <c r="E62" s="252">
        <f t="shared" si="1"/>
        <v>0</v>
      </c>
      <c r="F62" s="253">
        <f>IF(ISERROR(VLOOKUP(ADMIN!D63,LC_Table,2,FALSE)),0,VLOOKUP(ADMIN!D63,LC_Table,2,FALSE))</f>
        <v>0</v>
      </c>
      <c r="G62" s="254" t="e">
        <f>IF(ADMIN!C63="L440-A",0.7*'ADMIN REF'!D62*ADMIN!G63-'ADMIN REF'!C62*ADMIN!E63,'ADMIN REF'!D62*ADMIN!G63-'ADMIN REF'!C62*ADMIN!E63)</f>
        <v>#VALUE!</v>
      </c>
      <c r="H62" s="255">
        <f>IF(ADMIN!C63="R100",1.45,1.32)</f>
        <v>1.32</v>
      </c>
      <c r="I62" s="256" t="e">
        <f>'ADMIN REF'!H62*(G62)/1000</f>
        <v>#VALUE!</v>
      </c>
      <c r="J62" s="256" t="e">
        <f>IF(ADMIN!C63=0,'ADMIN REF'!F62*'ADMIN REF'!H62*('ADMIN REF'!D62*ADMIN!G63)/1000,'ADMIN REF'!F62*'ADMIN REF'!H62*('ADMIN REF'!C62*ADMIN!E63)/1000)</f>
        <v>#VALUE!</v>
      </c>
      <c r="K62" s="257">
        <f>IF(ADMIN!C63="R100",1.46,1.13)</f>
        <v>1.1299999999999999</v>
      </c>
      <c r="L62" s="258" t="e">
        <f>K62*G62/1000*'ADMIN REF'!E62</f>
        <v>#VALUE!</v>
      </c>
      <c r="M62" s="258" t="e">
        <f>IF(OR(ADMIN!D63=0,ADMIN!F63=0),0,IF(ADMIN!C63=0,('ADMIN REF'!F62*K62*('ADMIN REF'!D62*ADMIN!G63)/1000)*'ADMIN REF'!E62,('ADMIN REF'!F62*K62*('ADMIN REF'!C62*ADMIN!E63)/1000)*'ADMIN REF'!E62))</f>
        <v>#VALUE!</v>
      </c>
      <c r="N62" s="258" t="e">
        <f>IF(ADMIN!E63&lt;1,"",VLOOKUP(ADMIN!C63,RebateTable,2,FALSE)*ADMIN!E63)</f>
        <v>#N/A</v>
      </c>
    </row>
    <row r="63" spans="2:14" x14ac:dyDescent="0.25">
      <c r="B63" s="250">
        <f>'Customer Inputs'!W74</f>
        <v>0</v>
      </c>
      <c r="C63" s="251" t="str">
        <f>'Customer Inputs'!$M74</f>
        <v/>
      </c>
      <c r="D63" s="251" t="str">
        <f>'Customer Inputs'!$AD74</f>
        <v/>
      </c>
      <c r="E63" s="252">
        <f t="shared" si="1"/>
        <v>0</v>
      </c>
      <c r="F63" s="253">
        <f>IF(ISERROR(VLOOKUP(ADMIN!D64,LC_Table,2,FALSE)),0,VLOOKUP(ADMIN!D64,LC_Table,2,FALSE))</f>
        <v>0</v>
      </c>
      <c r="G63" s="254" t="e">
        <f>IF(ADMIN!C64="L440-A",0.7*'ADMIN REF'!D63*ADMIN!G64-'ADMIN REF'!C63*ADMIN!E64,'ADMIN REF'!D63*ADMIN!G64-'ADMIN REF'!C63*ADMIN!E64)</f>
        <v>#VALUE!</v>
      </c>
      <c r="H63" s="255">
        <f>IF(ADMIN!C64="R100",1.45,1.32)</f>
        <v>1.32</v>
      </c>
      <c r="I63" s="256" t="e">
        <f>'ADMIN REF'!H63*(G63)/1000</f>
        <v>#VALUE!</v>
      </c>
      <c r="J63" s="256" t="e">
        <f>IF(ADMIN!C64=0,'ADMIN REF'!F63*'ADMIN REF'!H63*('ADMIN REF'!D63*ADMIN!G64)/1000,'ADMIN REF'!F63*'ADMIN REF'!H63*('ADMIN REF'!C63*ADMIN!E64)/1000)</f>
        <v>#VALUE!</v>
      </c>
      <c r="K63" s="257">
        <f>IF(ADMIN!C64="R100",1.46,1.13)</f>
        <v>1.1299999999999999</v>
      </c>
      <c r="L63" s="258" t="e">
        <f>K63*G63/1000*'ADMIN REF'!E63</f>
        <v>#VALUE!</v>
      </c>
      <c r="M63" s="258" t="e">
        <f>IF(OR(ADMIN!D64=0,ADMIN!F64=0),0,IF(ADMIN!C64=0,('ADMIN REF'!F63*K63*('ADMIN REF'!D63*ADMIN!G64)/1000)*'ADMIN REF'!E63,('ADMIN REF'!F63*K63*('ADMIN REF'!C63*ADMIN!E64)/1000)*'ADMIN REF'!E63))</f>
        <v>#VALUE!</v>
      </c>
      <c r="N63" s="258" t="e">
        <f>IF(ADMIN!E64&lt;1,"",VLOOKUP(ADMIN!C64,RebateTable,2,FALSE)*ADMIN!E64)</f>
        <v>#N/A</v>
      </c>
    </row>
    <row r="64" spans="2:14" x14ac:dyDescent="0.25">
      <c r="B64" s="250">
        <f>'Customer Inputs'!W75</f>
        <v>0</v>
      </c>
      <c r="C64" s="251" t="str">
        <f>'Customer Inputs'!$M75</f>
        <v/>
      </c>
      <c r="D64" s="251" t="str">
        <f>'Customer Inputs'!$AD75</f>
        <v/>
      </c>
      <c r="E64" s="252">
        <f t="shared" si="1"/>
        <v>0</v>
      </c>
      <c r="F64" s="253">
        <f>IF(ISERROR(VLOOKUP(ADMIN!D65,LC_Table,2,FALSE)),0,VLOOKUP(ADMIN!D65,LC_Table,2,FALSE))</f>
        <v>0</v>
      </c>
      <c r="G64" s="254" t="e">
        <f>IF(ADMIN!C65="L440-A",0.7*'ADMIN REF'!D64*ADMIN!G65-'ADMIN REF'!C64*ADMIN!E65,'ADMIN REF'!D64*ADMIN!G65-'ADMIN REF'!C64*ADMIN!E65)</f>
        <v>#VALUE!</v>
      </c>
      <c r="H64" s="255">
        <f>IF(ADMIN!C65="R100",1.45,1.32)</f>
        <v>1.32</v>
      </c>
      <c r="I64" s="256" t="e">
        <f>'ADMIN REF'!H64*(G64)/1000</f>
        <v>#VALUE!</v>
      </c>
      <c r="J64" s="256" t="e">
        <f>IF(ADMIN!C65=0,'ADMIN REF'!F64*'ADMIN REF'!H64*('ADMIN REF'!D64*ADMIN!G65)/1000,'ADMIN REF'!F64*'ADMIN REF'!H64*('ADMIN REF'!C64*ADMIN!E65)/1000)</f>
        <v>#VALUE!</v>
      </c>
      <c r="K64" s="257">
        <f>IF(ADMIN!C65="R100",1.46,1.13)</f>
        <v>1.1299999999999999</v>
      </c>
      <c r="L64" s="258" t="e">
        <f>K64*G64/1000*'ADMIN REF'!E64</f>
        <v>#VALUE!</v>
      </c>
      <c r="M64" s="258" t="e">
        <f>IF(OR(ADMIN!D65=0,ADMIN!F65=0),0,IF(ADMIN!C65=0,('ADMIN REF'!F64*K64*('ADMIN REF'!D64*ADMIN!G65)/1000)*'ADMIN REF'!E64,('ADMIN REF'!F64*K64*('ADMIN REF'!C64*ADMIN!E65)/1000)*'ADMIN REF'!E64))</f>
        <v>#VALUE!</v>
      </c>
      <c r="N64" s="258" t="e">
        <f>IF(ADMIN!E65&lt;1,"",VLOOKUP(ADMIN!C65,RebateTable,2,FALSE)*ADMIN!E65)</f>
        <v>#N/A</v>
      </c>
    </row>
    <row r="65" spans="2:14" x14ac:dyDescent="0.25">
      <c r="B65" s="250">
        <f>'Customer Inputs'!W76</f>
        <v>0</v>
      </c>
      <c r="C65" s="251" t="str">
        <f>'Customer Inputs'!$M76</f>
        <v/>
      </c>
      <c r="D65" s="251" t="str">
        <f>'Customer Inputs'!$AD76</f>
        <v/>
      </c>
      <c r="E65" s="252">
        <f t="shared" si="1"/>
        <v>0</v>
      </c>
      <c r="F65" s="253">
        <f>IF(ISERROR(VLOOKUP(ADMIN!D66,LC_Table,2,FALSE)),0,VLOOKUP(ADMIN!D66,LC_Table,2,FALSE))</f>
        <v>0</v>
      </c>
      <c r="G65" s="254" t="e">
        <f>IF(ADMIN!C66="L440-A",0.7*'ADMIN REF'!D65*ADMIN!G66-'ADMIN REF'!C65*ADMIN!E66,'ADMIN REF'!D65*ADMIN!G66-'ADMIN REF'!C65*ADMIN!E66)</f>
        <v>#VALUE!</v>
      </c>
      <c r="H65" s="255">
        <f>IF(ADMIN!C66="R100",1.45,1.32)</f>
        <v>1.32</v>
      </c>
      <c r="I65" s="256" t="e">
        <f>'ADMIN REF'!H65*(G65)/1000</f>
        <v>#VALUE!</v>
      </c>
      <c r="J65" s="256" t="e">
        <f>IF(ADMIN!C66=0,'ADMIN REF'!F65*'ADMIN REF'!H65*('ADMIN REF'!D65*ADMIN!G66)/1000,'ADMIN REF'!F65*'ADMIN REF'!H65*('ADMIN REF'!C65*ADMIN!E66)/1000)</f>
        <v>#VALUE!</v>
      </c>
      <c r="K65" s="257">
        <f>IF(ADMIN!C66="R100",1.46,1.13)</f>
        <v>1.1299999999999999</v>
      </c>
      <c r="L65" s="258" t="e">
        <f>K65*G65/1000*'ADMIN REF'!E65</f>
        <v>#VALUE!</v>
      </c>
      <c r="M65" s="258" t="e">
        <f>IF(OR(ADMIN!D66=0,ADMIN!F66=0),0,IF(ADMIN!C66=0,('ADMIN REF'!F65*K65*('ADMIN REF'!D65*ADMIN!G66)/1000)*'ADMIN REF'!E65,('ADMIN REF'!F65*K65*('ADMIN REF'!C65*ADMIN!E66)/1000)*'ADMIN REF'!E65))</f>
        <v>#VALUE!</v>
      </c>
      <c r="N65" s="258" t="e">
        <f>IF(ADMIN!E66&lt;1,"",VLOOKUP(ADMIN!C66,RebateTable,2,FALSE)*ADMIN!E66)</f>
        <v>#N/A</v>
      </c>
    </row>
    <row r="66" spans="2:14" x14ac:dyDescent="0.25">
      <c r="B66" s="250">
        <f>'Customer Inputs'!W77</f>
        <v>0</v>
      </c>
      <c r="C66" s="251" t="str">
        <f>'Customer Inputs'!$M77</f>
        <v/>
      </c>
      <c r="D66" s="251" t="str">
        <f>'Customer Inputs'!$AD77</f>
        <v/>
      </c>
      <c r="E66" s="252">
        <f t="shared" si="1"/>
        <v>0</v>
      </c>
      <c r="F66" s="253">
        <f>IF(ISERROR(VLOOKUP(ADMIN!D67,LC_Table,2,FALSE)),0,VLOOKUP(ADMIN!D67,LC_Table,2,FALSE))</f>
        <v>0</v>
      </c>
      <c r="G66" s="254" t="e">
        <f>IF(ADMIN!C67="L440-A",0.7*'ADMIN REF'!D66*ADMIN!G67-'ADMIN REF'!C66*ADMIN!E67,'ADMIN REF'!D66*ADMIN!G67-'ADMIN REF'!C66*ADMIN!E67)</f>
        <v>#VALUE!</v>
      </c>
      <c r="H66" s="255">
        <f>IF(ADMIN!C67="R100",1.45,1.32)</f>
        <v>1.32</v>
      </c>
      <c r="I66" s="256" t="e">
        <f>'ADMIN REF'!H66*(G66)/1000</f>
        <v>#VALUE!</v>
      </c>
      <c r="J66" s="256" t="e">
        <f>IF(ADMIN!C67=0,'ADMIN REF'!F66*'ADMIN REF'!H66*('ADMIN REF'!D66*ADMIN!G67)/1000,'ADMIN REF'!F66*'ADMIN REF'!H66*('ADMIN REF'!C66*ADMIN!E67)/1000)</f>
        <v>#VALUE!</v>
      </c>
      <c r="K66" s="257">
        <f>IF(ADMIN!C67="R100",1.46,1.13)</f>
        <v>1.1299999999999999</v>
      </c>
      <c r="L66" s="258" t="e">
        <f>K66*G66/1000*'ADMIN REF'!E66</f>
        <v>#VALUE!</v>
      </c>
      <c r="M66" s="258" t="e">
        <f>IF(OR(ADMIN!D67=0,ADMIN!F67=0),0,IF(ADMIN!C67=0,('ADMIN REF'!F66*K66*('ADMIN REF'!D66*ADMIN!G67)/1000)*'ADMIN REF'!E66,('ADMIN REF'!F66*K66*('ADMIN REF'!C66*ADMIN!E67)/1000)*'ADMIN REF'!E66))</f>
        <v>#VALUE!</v>
      </c>
      <c r="N66" s="258" t="e">
        <f>IF(ADMIN!E67&lt;1,"",VLOOKUP(ADMIN!C67,RebateTable,2,FALSE)*ADMIN!E67)</f>
        <v>#N/A</v>
      </c>
    </row>
    <row r="67" spans="2:14" x14ac:dyDescent="0.25">
      <c r="B67" s="250">
        <f>'Customer Inputs'!W78</f>
        <v>0</v>
      </c>
      <c r="C67" s="251" t="str">
        <f>'Customer Inputs'!$M78</f>
        <v/>
      </c>
      <c r="D67" s="251" t="str">
        <f>'Customer Inputs'!$AD78</f>
        <v/>
      </c>
      <c r="E67" s="252">
        <f t="shared" si="1"/>
        <v>0</v>
      </c>
      <c r="F67" s="253">
        <f>IF(ISERROR(VLOOKUP(ADMIN!D68,LC_Table,2,FALSE)),0,VLOOKUP(ADMIN!D68,LC_Table,2,FALSE))</f>
        <v>0</v>
      </c>
      <c r="G67" s="254" t="e">
        <f>IF(ADMIN!C68="L440-A",0.7*'ADMIN REF'!D67*ADMIN!G68-'ADMIN REF'!C67*ADMIN!E68,'ADMIN REF'!D67*ADMIN!G68-'ADMIN REF'!C67*ADMIN!E68)</f>
        <v>#VALUE!</v>
      </c>
      <c r="H67" s="255">
        <f>IF(ADMIN!C68="R100",1.45,1.32)</f>
        <v>1.32</v>
      </c>
      <c r="I67" s="256" t="e">
        <f>'ADMIN REF'!H67*(G67)/1000</f>
        <v>#VALUE!</v>
      </c>
      <c r="J67" s="256" t="e">
        <f>IF(ADMIN!C68=0,'ADMIN REF'!F67*'ADMIN REF'!H67*('ADMIN REF'!D67*ADMIN!G68)/1000,'ADMIN REF'!F67*'ADMIN REF'!H67*('ADMIN REF'!C67*ADMIN!E68)/1000)</f>
        <v>#VALUE!</v>
      </c>
      <c r="K67" s="257">
        <f>IF(ADMIN!C68="R100",1.46,1.13)</f>
        <v>1.1299999999999999</v>
      </c>
      <c r="L67" s="258" t="e">
        <f>K67*G67/1000*'ADMIN REF'!E67</f>
        <v>#VALUE!</v>
      </c>
      <c r="M67" s="258" t="e">
        <f>IF(OR(ADMIN!D68=0,ADMIN!F68=0),0,IF(ADMIN!C68=0,('ADMIN REF'!F67*K67*('ADMIN REF'!D67*ADMIN!G68)/1000)*'ADMIN REF'!E67,('ADMIN REF'!F67*K67*('ADMIN REF'!C67*ADMIN!E68)/1000)*'ADMIN REF'!E67))</f>
        <v>#VALUE!</v>
      </c>
      <c r="N67" s="258" t="e">
        <f>IF(ADMIN!E68&lt;1,"",VLOOKUP(ADMIN!C68,RebateTable,2,FALSE)*ADMIN!E68)</f>
        <v>#N/A</v>
      </c>
    </row>
    <row r="68" spans="2:14" x14ac:dyDescent="0.25">
      <c r="B68" s="250">
        <f>'Customer Inputs'!W79</f>
        <v>0</v>
      </c>
      <c r="C68" s="251" t="str">
        <f>'Customer Inputs'!$M79</f>
        <v/>
      </c>
      <c r="D68" s="251" t="str">
        <f>'Customer Inputs'!$AD79</f>
        <v/>
      </c>
      <c r="E68" s="252">
        <f t="shared" si="1"/>
        <v>0</v>
      </c>
      <c r="F68" s="253">
        <f>IF(ISERROR(VLOOKUP(ADMIN!D69,LC_Table,2,FALSE)),0,VLOOKUP(ADMIN!D69,LC_Table,2,FALSE))</f>
        <v>0</v>
      </c>
      <c r="G68" s="254" t="e">
        <f>IF(ADMIN!C69="L440-A",0.7*'ADMIN REF'!D68*ADMIN!G69-'ADMIN REF'!C68*ADMIN!E69,'ADMIN REF'!D68*ADMIN!G69-'ADMIN REF'!C68*ADMIN!E69)</f>
        <v>#VALUE!</v>
      </c>
      <c r="H68" s="255">
        <f>IF(ADMIN!C69="R100",1.45,1.32)</f>
        <v>1.32</v>
      </c>
      <c r="I68" s="256" t="e">
        <f>'ADMIN REF'!H68*(G68)/1000</f>
        <v>#VALUE!</v>
      </c>
      <c r="J68" s="256" t="e">
        <f>IF(ADMIN!C69=0,'ADMIN REF'!F68*'ADMIN REF'!H68*('ADMIN REF'!D68*ADMIN!G69)/1000,'ADMIN REF'!F68*'ADMIN REF'!H68*('ADMIN REF'!C68*ADMIN!E69)/1000)</f>
        <v>#VALUE!</v>
      </c>
      <c r="K68" s="257">
        <f>IF(ADMIN!C69="R100",1.46,1.13)</f>
        <v>1.1299999999999999</v>
      </c>
      <c r="L68" s="258" t="e">
        <f>K68*G68/1000*'ADMIN REF'!E68</f>
        <v>#VALUE!</v>
      </c>
      <c r="M68" s="258" t="e">
        <f>IF(OR(ADMIN!D69=0,ADMIN!F69=0),0,IF(ADMIN!C69=0,('ADMIN REF'!F68*K68*('ADMIN REF'!D68*ADMIN!G69)/1000)*'ADMIN REF'!E68,('ADMIN REF'!F68*K68*('ADMIN REF'!C68*ADMIN!E69)/1000)*'ADMIN REF'!E68))</f>
        <v>#VALUE!</v>
      </c>
      <c r="N68" s="258" t="e">
        <f>IF(ADMIN!E69&lt;1,"",VLOOKUP(ADMIN!C69,RebateTable,2,FALSE)*ADMIN!E69)</f>
        <v>#N/A</v>
      </c>
    </row>
    <row r="69" spans="2:14" x14ac:dyDescent="0.25">
      <c r="B69" s="250">
        <f>'Customer Inputs'!W80</f>
        <v>0</v>
      </c>
      <c r="C69" s="251" t="str">
        <f>'Customer Inputs'!$M80</f>
        <v/>
      </c>
      <c r="D69" s="251" t="str">
        <f>'Customer Inputs'!$AD80</f>
        <v/>
      </c>
      <c r="E69" s="252">
        <f t="shared" ref="E69:E100" si="2">IF(ISERROR(VLOOKUP(BuildingType,FLH_Table,2,FALSE)),0,VLOOKUP(BuildingType,FLH_Table,2,FALSE))</f>
        <v>0</v>
      </c>
      <c r="F69" s="253">
        <f>IF(ISERROR(VLOOKUP(ADMIN!D70,LC_Table,2,FALSE)),0,VLOOKUP(ADMIN!D70,LC_Table,2,FALSE))</f>
        <v>0</v>
      </c>
      <c r="G69" s="254" t="e">
        <f>IF(ADMIN!C70="L440-A",0.7*'ADMIN REF'!D69*ADMIN!G70-'ADMIN REF'!C69*ADMIN!E70,'ADMIN REF'!D69*ADMIN!G70-'ADMIN REF'!C69*ADMIN!E70)</f>
        <v>#VALUE!</v>
      </c>
      <c r="H69" s="255">
        <f>IF(ADMIN!C70="R100",1.45,1.32)</f>
        <v>1.32</v>
      </c>
      <c r="I69" s="256" t="e">
        <f>'ADMIN REF'!H69*(G69)/1000</f>
        <v>#VALUE!</v>
      </c>
      <c r="J69" s="256" t="e">
        <f>IF(ADMIN!C70=0,'ADMIN REF'!F69*'ADMIN REF'!H69*('ADMIN REF'!D69*ADMIN!G70)/1000,'ADMIN REF'!F69*'ADMIN REF'!H69*('ADMIN REF'!C69*ADMIN!E70)/1000)</f>
        <v>#VALUE!</v>
      </c>
      <c r="K69" s="257">
        <f>IF(ADMIN!C70="R100",1.46,1.13)</f>
        <v>1.1299999999999999</v>
      </c>
      <c r="L69" s="258" t="e">
        <f>K69*G69/1000*'ADMIN REF'!E69</f>
        <v>#VALUE!</v>
      </c>
      <c r="M69" s="258" t="e">
        <f>IF(OR(ADMIN!D70=0,ADMIN!F70=0),0,IF(ADMIN!C70=0,('ADMIN REF'!F69*K69*('ADMIN REF'!D69*ADMIN!G70)/1000)*'ADMIN REF'!E69,('ADMIN REF'!F69*K69*('ADMIN REF'!C69*ADMIN!E70)/1000)*'ADMIN REF'!E69))</f>
        <v>#VALUE!</v>
      </c>
      <c r="N69" s="258" t="e">
        <f>IF(ADMIN!E70&lt;1,"",VLOOKUP(ADMIN!C70,RebateTable,2,FALSE)*ADMIN!E70)</f>
        <v>#N/A</v>
      </c>
    </row>
    <row r="70" spans="2:14" x14ac:dyDescent="0.25">
      <c r="B70" s="250">
        <f>'Customer Inputs'!W81</f>
        <v>0</v>
      </c>
      <c r="C70" s="251" t="str">
        <f>'Customer Inputs'!$M81</f>
        <v/>
      </c>
      <c r="D70" s="251" t="str">
        <f>'Customer Inputs'!$AD81</f>
        <v/>
      </c>
      <c r="E70" s="252">
        <f t="shared" si="2"/>
        <v>0</v>
      </c>
      <c r="F70" s="253">
        <f>IF(ISERROR(VLOOKUP(ADMIN!D71,LC_Table,2,FALSE)),0,VLOOKUP(ADMIN!D71,LC_Table,2,FALSE))</f>
        <v>0</v>
      </c>
      <c r="G70" s="254" t="e">
        <f>IF(ADMIN!C71="L440-A",0.7*'ADMIN REF'!D70*ADMIN!G71-'ADMIN REF'!C70*ADMIN!E71,'ADMIN REF'!D70*ADMIN!G71-'ADMIN REF'!C70*ADMIN!E71)</f>
        <v>#VALUE!</v>
      </c>
      <c r="H70" s="255">
        <f>IF(ADMIN!C71="R100",1.45,1.32)</f>
        <v>1.32</v>
      </c>
      <c r="I70" s="256" t="e">
        <f>'ADMIN REF'!H70*(G70)/1000</f>
        <v>#VALUE!</v>
      </c>
      <c r="J70" s="256" t="e">
        <f>IF(ADMIN!C71=0,'ADMIN REF'!F70*'ADMIN REF'!H70*('ADMIN REF'!D70*ADMIN!G71)/1000,'ADMIN REF'!F70*'ADMIN REF'!H70*('ADMIN REF'!C70*ADMIN!E71)/1000)</f>
        <v>#VALUE!</v>
      </c>
      <c r="K70" s="257">
        <f>IF(ADMIN!C71="R100",1.46,1.13)</f>
        <v>1.1299999999999999</v>
      </c>
      <c r="L70" s="258" t="e">
        <f>K70*G70/1000*'ADMIN REF'!E70</f>
        <v>#VALUE!</v>
      </c>
      <c r="M70" s="258" t="e">
        <f>IF(OR(ADMIN!D71=0,ADMIN!F71=0),0,IF(ADMIN!C71=0,('ADMIN REF'!F70*K70*('ADMIN REF'!D70*ADMIN!G71)/1000)*'ADMIN REF'!E70,('ADMIN REF'!F70*K70*('ADMIN REF'!C70*ADMIN!E71)/1000)*'ADMIN REF'!E70))</f>
        <v>#VALUE!</v>
      </c>
      <c r="N70" s="258" t="e">
        <f>IF(ADMIN!E71&lt;1,"",VLOOKUP(ADMIN!C71,RebateTable,2,FALSE)*ADMIN!E71)</f>
        <v>#N/A</v>
      </c>
    </row>
    <row r="71" spans="2:14" x14ac:dyDescent="0.25">
      <c r="B71" s="250">
        <f>'Customer Inputs'!W82</f>
        <v>0</v>
      </c>
      <c r="C71" s="251" t="str">
        <f>'Customer Inputs'!$M82</f>
        <v/>
      </c>
      <c r="D71" s="251" t="str">
        <f>'Customer Inputs'!$AD82</f>
        <v/>
      </c>
      <c r="E71" s="252">
        <f t="shared" si="2"/>
        <v>0</v>
      </c>
      <c r="F71" s="253">
        <f>IF(ISERROR(VLOOKUP(ADMIN!D72,LC_Table,2,FALSE)),0,VLOOKUP(ADMIN!D72,LC_Table,2,FALSE))</f>
        <v>0</v>
      </c>
      <c r="G71" s="254" t="e">
        <f>IF(ADMIN!C72="L440-A",0.7*'ADMIN REF'!D71*ADMIN!G72-'ADMIN REF'!C71*ADMIN!E72,'ADMIN REF'!D71*ADMIN!G72-'ADMIN REF'!C71*ADMIN!E72)</f>
        <v>#VALUE!</v>
      </c>
      <c r="H71" s="255">
        <f>IF(ADMIN!C72="R100",1.45,1.32)</f>
        <v>1.32</v>
      </c>
      <c r="I71" s="256" t="e">
        <f>'ADMIN REF'!H71*(G71)/1000</f>
        <v>#VALUE!</v>
      </c>
      <c r="J71" s="256" t="e">
        <f>IF(ADMIN!C72=0,'ADMIN REF'!F71*'ADMIN REF'!H71*('ADMIN REF'!D71*ADMIN!G72)/1000,'ADMIN REF'!F71*'ADMIN REF'!H71*('ADMIN REF'!C71*ADMIN!E72)/1000)</f>
        <v>#VALUE!</v>
      </c>
      <c r="K71" s="257">
        <f>IF(ADMIN!C72="R100",1.46,1.13)</f>
        <v>1.1299999999999999</v>
      </c>
      <c r="L71" s="258" t="e">
        <f>K71*G71/1000*'ADMIN REF'!E71</f>
        <v>#VALUE!</v>
      </c>
      <c r="M71" s="258" t="e">
        <f>IF(OR(ADMIN!D72=0,ADMIN!F72=0),0,IF(ADMIN!C72=0,('ADMIN REF'!F71*K71*('ADMIN REF'!D71*ADMIN!G72)/1000)*'ADMIN REF'!E71,('ADMIN REF'!F71*K71*('ADMIN REF'!C71*ADMIN!E72)/1000)*'ADMIN REF'!E71))</f>
        <v>#VALUE!</v>
      </c>
      <c r="N71" s="258" t="e">
        <f>IF(ADMIN!E72&lt;1,"",VLOOKUP(ADMIN!C72,RebateTable,2,FALSE)*ADMIN!E72)</f>
        <v>#N/A</v>
      </c>
    </row>
    <row r="72" spans="2:14" x14ac:dyDescent="0.25">
      <c r="B72" s="250">
        <f>'Customer Inputs'!W83</f>
        <v>0</v>
      </c>
      <c r="C72" s="251" t="str">
        <f>'Customer Inputs'!$M83</f>
        <v/>
      </c>
      <c r="D72" s="251" t="str">
        <f>'Customer Inputs'!$AD83</f>
        <v/>
      </c>
      <c r="E72" s="252">
        <f t="shared" si="2"/>
        <v>0</v>
      </c>
      <c r="F72" s="253">
        <f>IF(ISERROR(VLOOKUP(ADMIN!D73,LC_Table,2,FALSE)),0,VLOOKUP(ADMIN!D73,LC_Table,2,FALSE))</f>
        <v>0</v>
      </c>
      <c r="G72" s="254" t="e">
        <f>IF(ADMIN!C73="L440-A",0.7*'ADMIN REF'!D72*ADMIN!G73-'ADMIN REF'!C72*ADMIN!E73,'ADMIN REF'!D72*ADMIN!G73-'ADMIN REF'!C72*ADMIN!E73)</f>
        <v>#VALUE!</v>
      </c>
      <c r="H72" s="255">
        <f>IF(ADMIN!C73="R100",1.45,1.32)</f>
        <v>1.32</v>
      </c>
      <c r="I72" s="256" t="e">
        <f>'ADMIN REF'!H72*(G72)/1000</f>
        <v>#VALUE!</v>
      </c>
      <c r="J72" s="256" t="e">
        <f>IF(ADMIN!C73=0,'ADMIN REF'!F72*'ADMIN REF'!H72*('ADMIN REF'!D72*ADMIN!G73)/1000,'ADMIN REF'!F72*'ADMIN REF'!H72*('ADMIN REF'!C72*ADMIN!E73)/1000)</f>
        <v>#VALUE!</v>
      </c>
      <c r="K72" s="257">
        <f>IF(ADMIN!C73="R100",1.46,1.13)</f>
        <v>1.1299999999999999</v>
      </c>
      <c r="L72" s="258" t="e">
        <f>K72*G72/1000*'ADMIN REF'!E72</f>
        <v>#VALUE!</v>
      </c>
      <c r="M72" s="258" t="e">
        <f>IF(OR(ADMIN!D73=0,ADMIN!F73=0),0,IF(ADMIN!C73=0,('ADMIN REF'!F72*K72*('ADMIN REF'!D72*ADMIN!G73)/1000)*'ADMIN REF'!E72,('ADMIN REF'!F72*K72*('ADMIN REF'!C72*ADMIN!E73)/1000)*'ADMIN REF'!E72))</f>
        <v>#VALUE!</v>
      </c>
      <c r="N72" s="258" t="e">
        <f>IF(ADMIN!E73&lt;1,"",VLOOKUP(ADMIN!C73,RebateTable,2,FALSE)*ADMIN!E73)</f>
        <v>#N/A</v>
      </c>
    </row>
    <row r="73" spans="2:14" x14ac:dyDescent="0.25">
      <c r="B73" s="250">
        <f>'Customer Inputs'!W84</f>
        <v>0</v>
      </c>
      <c r="C73" s="251" t="str">
        <f>'Customer Inputs'!$M84</f>
        <v/>
      </c>
      <c r="D73" s="251" t="str">
        <f>'Customer Inputs'!$AD84</f>
        <v/>
      </c>
      <c r="E73" s="252">
        <f t="shared" si="2"/>
        <v>0</v>
      </c>
      <c r="F73" s="253">
        <f>IF(ISERROR(VLOOKUP(ADMIN!D74,LC_Table,2,FALSE)),0,VLOOKUP(ADMIN!D74,LC_Table,2,FALSE))</f>
        <v>0</v>
      </c>
      <c r="G73" s="254" t="e">
        <f>IF(ADMIN!C74="L440-A",0.7*'ADMIN REF'!D73*ADMIN!G74-'ADMIN REF'!C73*ADMIN!E74,'ADMIN REF'!D73*ADMIN!G74-'ADMIN REF'!C73*ADMIN!E74)</f>
        <v>#VALUE!</v>
      </c>
      <c r="H73" s="255">
        <f>IF(ADMIN!C74="R100",1.45,1.32)</f>
        <v>1.32</v>
      </c>
      <c r="I73" s="256" t="e">
        <f>'ADMIN REF'!H73*(G73)/1000</f>
        <v>#VALUE!</v>
      </c>
      <c r="J73" s="256" t="e">
        <f>IF(ADMIN!C74=0,'ADMIN REF'!F73*'ADMIN REF'!H73*('ADMIN REF'!D73*ADMIN!G74)/1000,'ADMIN REF'!F73*'ADMIN REF'!H73*('ADMIN REF'!C73*ADMIN!E74)/1000)</f>
        <v>#VALUE!</v>
      </c>
      <c r="K73" s="257">
        <f>IF(ADMIN!C74="R100",1.46,1.13)</f>
        <v>1.1299999999999999</v>
      </c>
      <c r="L73" s="258" t="e">
        <f>K73*G73/1000*'ADMIN REF'!E73</f>
        <v>#VALUE!</v>
      </c>
      <c r="M73" s="258" t="e">
        <f>IF(OR(ADMIN!D74=0,ADMIN!F74=0),0,IF(ADMIN!C74=0,('ADMIN REF'!F73*K73*('ADMIN REF'!D73*ADMIN!G74)/1000)*'ADMIN REF'!E73,('ADMIN REF'!F73*K73*('ADMIN REF'!C73*ADMIN!E74)/1000)*'ADMIN REF'!E73))</f>
        <v>#VALUE!</v>
      </c>
      <c r="N73" s="258" t="e">
        <f>IF(ADMIN!E74&lt;1,"",VLOOKUP(ADMIN!C74,RebateTable,2,FALSE)*ADMIN!E74)</f>
        <v>#N/A</v>
      </c>
    </row>
    <row r="74" spans="2:14" x14ac:dyDescent="0.25">
      <c r="B74" s="250">
        <f>'Customer Inputs'!W85</f>
        <v>0</v>
      </c>
      <c r="C74" s="251" t="str">
        <f>'Customer Inputs'!$M85</f>
        <v/>
      </c>
      <c r="D74" s="251" t="str">
        <f>'Customer Inputs'!$AD85</f>
        <v/>
      </c>
      <c r="E74" s="252">
        <f t="shared" si="2"/>
        <v>0</v>
      </c>
      <c r="F74" s="253">
        <f>IF(ISERROR(VLOOKUP(ADMIN!D75,LC_Table,2,FALSE)),0,VLOOKUP(ADMIN!D75,LC_Table,2,FALSE))</f>
        <v>0</v>
      </c>
      <c r="G74" s="254" t="e">
        <f>IF(ADMIN!C75="L440-A",0.7*'ADMIN REF'!D74*ADMIN!G75-'ADMIN REF'!C74*ADMIN!E75,'ADMIN REF'!D74*ADMIN!G75-'ADMIN REF'!C74*ADMIN!E75)</f>
        <v>#VALUE!</v>
      </c>
      <c r="H74" s="255">
        <f>IF(ADMIN!C75="R100",1.45,1.32)</f>
        <v>1.32</v>
      </c>
      <c r="I74" s="256" t="e">
        <f>'ADMIN REF'!H74*(G74)/1000</f>
        <v>#VALUE!</v>
      </c>
      <c r="J74" s="256" t="e">
        <f>IF(ADMIN!C75=0,'ADMIN REF'!F74*'ADMIN REF'!H74*('ADMIN REF'!D74*ADMIN!G75)/1000,'ADMIN REF'!F74*'ADMIN REF'!H74*('ADMIN REF'!C74*ADMIN!E75)/1000)</f>
        <v>#VALUE!</v>
      </c>
      <c r="K74" s="257">
        <f>IF(ADMIN!C75="R100",1.46,1.13)</f>
        <v>1.1299999999999999</v>
      </c>
      <c r="L74" s="258" t="e">
        <f>K74*G74/1000*'ADMIN REF'!E74</f>
        <v>#VALUE!</v>
      </c>
      <c r="M74" s="258" t="e">
        <f>IF(OR(ADMIN!D75=0,ADMIN!F75=0),0,IF(ADMIN!C75=0,('ADMIN REF'!F74*K74*('ADMIN REF'!D74*ADMIN!G75)/1000)*'ADMIN REF'!E74,('ADMIN REF'!F74*K74*('ADMIN REF'!C74*ADMIN!E75)/1000)*'ADMIN REF'!E74))</f>
        <v>#VALUE!</v>
      </c>
      <c r="N74" s="258" t="e">
        <f>IF(ADMIN!E75&lt;1,"",VLOOKUP(ADMIN!C75,RebateTable,2,FALSE)*ADMIN!E75)</f>
        <v>#N/A</v>
      </c>
    </row>
    <row r="75" spans="2:14" x14ac:dyDescent="0.25">
      <c r="B75" s="250">
        <f>'Customer Inputs'!W86</f>
        <v>0</v>
      </c>
      <c r="C75" s="251" t="str">
        <f>'Customer Inputs'!$M86</f>
        <v/>
      </c>
      <c r="D75" s="251" t="str">
        <f>'Customer Inputs'!$AD86</f>
        <v/>
      </c>
      <c r="E75" s="252">
        <f t="shared" si="2"/>
        <v>0</v>
      </c>
      <c r="F75" s="253">
        <f>IF(ISERROR(VLOOKUP(ADMIN!D76,LC_Table,2,FALSE)),0,VLOOKUP(ADMIN!D76,LC_Table,2,FALSE))</f>
        <v>0</v>
      </c>
      <c r="G75" s="254" t="e">
        <f>IF(ADMIN!C76="L440-A",0.7*'ADMIN REF'!D75*ADMIN!G76-'ADMIN REF'!C75*ADMIN!E76,'ADMIN REF'!D75*ADMIN!G76-'ADMIN REF'!C75*ADMIN!E76)</f>
        <v>#VALUE!</v>
      </c>
      <c r="H75" s="255">
        <f>IF(ADMIN!C76="R100",1.45,1.32)</f>
        <v>1.32</v>
      </c>
      <c r="I75" s="256" t="e">
        <f>'ADMIN REF'!H75*(G75)/1000</f>
        <v>#VALUE!</v>
      </c>
      <c r="J75" s="256" t="e">
        <f>IF(ADMIN!C76=0,'ADMIN REF'!F75*'ADMIN REF'!H75*('ADMIN REF'!D75*ADMIN!G76)/1000,'ADMIN REF'!F75*'ADMIN REF'!H75*('ADMIN REF'!C75*ADMIN!E76)/1000)</f>
        <v>#VALUE!</v>
      </c>
      <c r="K75" s="257">
        <f>IF(ADMIN!C76="R100",1.46,1.13)</f>
        <v>1.1299999999999999</v>
      </c>
      <c r="L75" s="258" t="e">
        <f>K75*G75/1000*'ADMIN REF'!E75</f>
        <v>#VALUE!</v>
      </c>
      <c r="M75" s="258" t="e">
        <f>IF(OR(ADMIN!D76=0,ADMIN!F76=0),0,IF(ADMIN!C76=0,('ADMIN REF'!F75*K75*('ADMIN REF'!D75*ADMIN!G76)/1000)*'ADMIN REF'!E75,('ADMIN REF'!F75*K75*('ADMIN REF'!C75*ADMIN!E76)/1000)*'ADMIN REF'!E75))</f>
        <v>#VALUE!</v>
      </c>
      <c r="N75" s="258" t="e">
        <f>IF(ADMIN!E76&lt;1,"",VLOOKUP(ADMIN!C76,RebateTable,2,FALSE)*ADMIN!E76)</f>
        <v>#N/A</v>
      </c>
    </row>
    <row r="76" spans="2:14" x14ac:dyDescent="0.25">
      <c r="B76" s="250">
        <f>'Customer Inputs'!W87</f>
        <v>0</v>
      </c>
      <c r="C76" s="251" t="str">
        <f>'Customer Inputs'!$M87</f>
        <v/>
      </c>
      <c r="D76" s="251" t="str">
        <f>'Customer Inputs'!$AD87</f>
        <v/>
      </c>
      <c r="E76" s="252">
        <f t="shared" si="2"/>
        <v>0</v>
      </c>
      <c r="F76" s="253">
        <f>IF(ISERROR(VLOOKUP(ADMIN!D77,LC_Table,2,FALSE)),0,VLOOKUP(ADMIN!D77,LC_Table,2,FALSE))</f>
        <v>0</v>
      </c>
      <c r="G76" s="254" t="e">
        <f>IF(ADMIN!C77="L440-A",0.7*'ADMIN REF'!D76*ADMIN!G77-'ADMIN REF'!C76*ADMIN!E77,'ADMIN REF'!D76*ADMIN!G77-'ADMIN REF'!C76*ADMIN!E77)</f>
        <v>#VALUE!</v>
      </c>
      <c r="H76" s="255">
        <f>IF(ADMIN!C77="R100",1.45,1.32)</f>
        <v>1.32</v>
      </c>
      <c r="I76" s="256" t="e">
        <f>'ADMIN REF'!H76*(G76)/1000</f>
        <v>#VALUE!</v>
      </c>
      <c r="J76" s="256" t="e">
        <f>IF(ADMIN!C77=0,'ADMIN REF'!F76*'ADMIN REF'!H76*('ADMIN REF'!D76*ADMIN!G77)/1000,'ADMIN REF'!F76*'ADMIN REF'!H76*('ADMIN REF'!C76*ADMIN!E77)/1000)</f>
        <v>#VALUE!</v>
      </c>
      <c r="K76" s="257">
        <f>IF(ADMIN!C77="R100",1.46,1.13)</f>
        <v>1.1299999999999999</v>
      </c>
      <c r="L76" s="258" t="e">
        <f>K76*G76/1000*'ADMIN REF'!E76</f>
        <v>#VALUE!</v>
      </c>
      <c r="M76" s="258" t="e">
        <f>IF(OR(ADMIN!D77=0,ADMIN!F77=0),0,IF(ADMIN!C77=0,('ADMIN REF'!F76*K76*('ADMIN REF'!D76*ADMIN!G77)/1000)*'ADMIN REF'!E76,('ADMIN REF'!F76*K76*('ADMIN REF'!C76*ADMIN!E77)/1000)*'ADMIN REF'!E76))</f>
        <v>#VALUE!</v>
      </c>
      <c r="N76" s="258" t="e">
        <f>IF(ADMIN!E77&lt;1,"",VLOOKUP(ADMIN!C77,RebateTable,2,FALSE)*ADMIN!E77)</f>
        <v>#N/A</v>
      </c>
    </row>
    <row r="77" spans="2:14" x14ac:dyDescent="0.25">
      <c r="B77" s="250">
        <f>'Customer Inputs'!W88</f>
        <v>0</v>
      </c>
      <c r="C77" s="251" t="str">
        <f>'Customer Inputs'!$M88</f>
        <v/>
      </c>
      <c r="D77" s="251" t="str">
        <f>'Customer Inputs'!$AD88</f>
        <v/>
      </c>
      <c r="E77" s="252">
        <f t="shared" si="2"/>
        <v>0</v>
      </c>
      <c r="F77" s="253">
        <f>IF(ISERROR(VLOOKUP(ADMIN!D78,LC_Table,2,FALSE)),0,VLOOKUP(ADMIN!D78,LC_Table,2,FALSE))</f>
        <v>0</v>
      </c>
      <c r="G77" s="254" t="e">
        <f>IF(ADMIN!C78="L440-A",0.7*'ADMIN REF'!D77*ADMIN!G78-'ADMIN REF'!C77*ADMIN!E78,'ADMIN REF'!D77*ADMIN!G78-'ADMIN REF'!C77*ADMIN!E78)</f>
        <v>#VALUE!</v>
      </c>
      <c r="H77" s="255">
        <f>IF(ADMIN!C78="R100",1.45,1.32)</f>
        <v>1.32</v>
      </c>
      <c r="I77" s="256" t="e">
        <f>'ADMIN REF'!H77*(G77)/1000</f>
        <v>#VALUE!</v>
      </c>
      <c r="J77" s="256" t="e">
        <f>IF(ADMIN!C78=0,'ADMIN REF'!F77*'ADMIN REF'!H77*('ADMIN REF'!D77*ADMIN!G78)/1000,'ADMIN REF'!F77*'ADMIN REF'!H77*('ADMIN REF'!C77*ADMIN!E78)/1000)</f>
        <v>#VALUE!</v>
      </c>
      <c r="K77" s="257">
        <f>IF(ADMIN!C78="R100",1.46,1.13)</f>
        <v>1.1299999999999999</v>
      </c>
      <c r="L77" s="258" t="e">
        <f>K77*G77/1000*'ADMIN REF'!E77</f>
        <v>#VALUE!</v>
      </c>
      <c r="M77" s="258" t="e">
        <f>IF(OR(ADMIN!D78=0,ADMIN!F78=0),0,IF(ADMIN!C78=0,('ADMIN REF'!F77*K77*('ADMIN REF'!D77*ADMIN!G78)/1000)*'ADMIN REF'!E77,('ADMIN REF'!F77*K77*('ADMIN REF'!C77*ADMIN!E78)/1000)*'ADMIN REF'!E77))</f>
        <v>#VALUE!</v>
      </c>
      <c r="N77" s="258" t="e">
        <f>IF(ADMIN!E78&lt;1,"",VLOOKUP(ADMIN!C78,RebateTable,2,FALSE)*ADMIN!E78)</f>
        <v>#N/A</v>
      </c>
    </row>
    <row r="78" spans="2:14" x14ac:dyDescent="0.25">
      <c r="B78" s="250">
        <f>'Customer Inputs'!W89</f>
        <v>0</v>
      </c>
      <c r="C78" s="251" t="str">
        <f>'Customer Inputs'!$M89</f>
        <v/>
      </c>
      <c r="D78" s="251" t="str">
        <f>'Customer Inputs'!$AD89</f>
        <v/>
      </c>
      <c r="E78" s="252">
        <f t="shared" si="2"/>
        <v>0</v>
      </c>
      <c r="F78" s="253">
        <f>IF(ISERROR(VLOOKUP(ADMIN!D79,LC_Table,2,FALSE)),0,VLOOKUP(ADMIN!D79,LC_Table,2,FALSE))</f>
        <v>0</v>
      </c>
      <c r="G78" s="254" t="e">
        <f>IF(ADMIN!C79="L440-A",0.7*'ADMIN REF'!D78*ADMIN!G79-'ADMIN REF'!C78*ADMIN!E79,'ADMIN REF'!D78*ADMIN!G79-'ADMIN REF'!C78*ADMIN!E79)</f>
        <v>#VALUE!</v>
      </c>
      <c r="H78" s="255">
        <f>IF(ADMIN!C79="R100",1.45,1.32)</f>
        <v>1.32</v>
      </c>
      <c r="I78" s="256" t="e">
        <f>'ADMIN REF'!H78*(G78)/1000</f>
        <v>#VALUE!</v>
      </c>
      <c r="J78" s="256" t="e">
        <f>IF(ADMIN!C79=0,'ADMIN REF'!F78*'ADMIN REF'!H78*('ADMIN REF'!D78*ADMIN!G79)/1000,'ADMIN REF'!F78*'ADMIN REF'!H78*('ADMIN REF'!C78*ADMIN!E79)/1000)</f>
        <v>#VALUE!</v>
      </c>
      <c r="K78" s="257">
        <f>IF(ADMIN!C79="R100",1.46,1.13)</f>
        <v>1.1299999999999999</v>
      </c>
      <c r="L78" s="258" t="e">
        <f>K78*G78/1000*'ADMIN REF'!E78</f>
        <v>#VALUE!</v>
      </c>
      <c r="M78" s="258" t="e">
        <f>IF(OR(ADMIN!D79=0,ADMIN!F79=0),0,IF(ADMIN!C79=0,('ADMIN REF'!F78*K78*('ADMIN REF'!D78*ADMIN!G79)/1000)*'ADMIN REF'!E78,('ADMIN REF'!F78*K78*('ADMIN REF'!C78*ADMIN!E79)/1000)*'ADMIN REF'!E78))</f>
        <v>#VALUE!</v>
      </c>
      <c r="N78" s="258" t="e">
        <f>IF(ADMIN!E79&lt;1,"",VLOOKUP(ADMIN!C79,RebateTable,2,FALSE)*ADMIN!E79)</f>
        <v>#N/A</v>
      </c>
    </row>
    <row r="79" spans="2:14" x14ac:dyDescent="0.25">
      <c r="B79" s="250">
        <f>'Customer Inputs'!W90</f>
        <v>0</v>
      </c>
      <c r="C79" s="251" t="str">
        <f>'Customer Inputs'!$M90</f>
        <v/>
      </c>
      <c r="D79" s="251" t="str">
        <f>'Customer Inputs'!$AD90</f>
        <v/>
      </c>
      <c r="E79" s="252">
        <f t="shared" si="2"/>
        <v>0</v>
      </c>
      <c r="F79" s="253">
        <f>IF(ISERROR(VLOOKUP(ADMIN!D80,LC_Table,2,FALSE)),0,VLOOKUP(ADMIN!D80,LC_Table,2,FALSE))</f>
        <v>0</v>
      </c>
      <c r="G79" s="254" t="e">
        <f>IF(ADMIN!C80="L440-A",0.7*'ADMIN REF'!D79*ADMIN!G80-'ADMIN REF'!C79*ADMIN!E80,'ADMIN REF'!D79*ADMIN!G80-'ADMIN REF'!C79*ADMIN!E80)</f>
        <v>#VALUE!</v>
      </c>
      <c r="H79" s="255">
        <f>IF(ADMIN!C80="R100",1.45,1.32)</f>
        <v>1.32</v>
      </c>
      <c r="I79" s="256" t="e">
        <f>'ADMIN REF'!H79*(G79)/1000</f>
        <v>#VALUE!</v>
      </c>
      <c r="J79" s="256" t="e">
        <f>IF(ADMIN!C80=0,'ADMIN REF'!F79*'ADMIN REF'!H79*('ADMIN REF'!D79*ADMIN!G80)/1000,'ADMIN REF'!F79*'ADMIN REF'!H79*('ADMIN REF'!C79*ADMIN!E80)/1000)</f>
        <v>#VALUE!</v>
      </c>
      <c r="K79" s="257">
        <f>IF(ADMIN!C80="R100",1.46,1.13)</f>
        <v>1.1299999999999999</v>
      </c>
      <c r="L79" s="258" t="e">
        <f>K79*G79/1000*'ADMIN REF'!E79</f>
        <v>#VALUE!</v>
      </c>
      <c r="M79" s="258" t="e">
        <f>IF(OR(ADMIN!D80=0,ADMIN!F80=0),0,IF(ADMIN!C80=0,('ADMIN REF'!F79*K79*('ADMIN REF'!D79*ADMIN!G80)/1000)*'ADMIN REF'!E79,('ADMIN REF'!F79*K79*('ADMIN REF'!C79*ADMIN!E80)/1000)*'ADMIN REF'!E79))</f>
        <v>#VALUE!</v>
      </c>
      <c r="N79" s="258" t="e">
        <f>IF(ADMIN!E80&lt;1,"",VLOOKUP(ADMIN!C80,RebateTable,2,FALSE)*ADMIN!E80)</f>
        <v>#N/A</v>
      </c>
    </row>
    <row r="80" spans="2:14" x14ac:dyDescent="0.25">
      <c r="B80" s="250">
        <f>'Customer Inputs'!W91</f>
        <v>0</v>
      </c>
      <c r="C80" s="251" t="str">
        <f>'Customer Inputs'!$M91</f>
        <v/>
      </c>
      <c r="D80" s="251" t="str">
        <f>'Customer Inputs'!$AD91</f>
        <v/>
      </c>
      <c r="E80" s="252">
        <f t="shared" si="2"/>
        <v>0</v>
      </c>
      <c r="F80" s="253">
        <f>IF(ISERROR(VLOOKUP(ADMIN!D81,LC_Table,2,FALSE)),0,VLOOKUP(ADMIN!D81,LC_Table,2,FALSE))</f>
        <v>0</v>
      </c>
      <c r="G80" s="254" t="e">
        <f>IF(ADMIN!C81="L440-A",0.7*'ADMIN REF'!D80*ADMIN!G81-'ADMIN REF'!C80*ADMIN!E81,'ADMIN REF'!D80*ADMIN!G81-'ADMIN REF'!C80*ADMIN!E81)</f>
        <v>#VALUE!</v>
      </c>
      <c r="H80" s="255">
        <f>IF(ADMIN!C81="R100",1.45,1.32)</f>
        <v>1.32</v>
      </c>
      <c r="I80" s="256" t="e">
        <f>'ADMIN REF'!H80*(G80)/1000</f>
        <v>#VALUE!</v>
      </c>
      <c r="J80" s="256" t="e">
        <f>IF(ADMIN!C81=0,'ADMIN REF'!F80*'ADMIN REF'!H80*('ADMIN REF'!D80*ADMIN!G81)/1000,'ADMIN REF'!F80*'ADMIN REF'!H80*('ADMIN REF'!C80*ADMIN!E81)/1000)</f>
        <v>#VALUE!</v>
      </c>
      <c r="K80" s="257">
        <f>IF(ADMIN!C81="R100",1.46,1.13)</f>
        <v>1.1299999999999999</v>
      </c>
      <c r="L80" s="258" t="e">
        <f>K80*G80/1000*'ADMIN REF'!E80</f>
        <v>#VALUE!</v>
      </c>
      <c r="M80" s="258" t="e">
        <f>IF(OR(ADMIN!D81=0,ADMIN!F81=0),0,IF(ADMIN!C81=0,('ADMIN REF'!F80*K80*('ADMIN REF'!D80*ADMIN!G81)/1000)*'ADMIN REF'!E80,('ADMIN REF'!F80*K80*('ADMIN REF'!C80*ADMIN!E81)/1000)*'ADMIN REF'!E80))</f>
        <v>#VALUE!</v>
      </c>
      <c r="N80" s="258" t="e">
        <f>IF(ADMIN!E81&lt;1,"",VLOOKUP(ADMIN!C81,RebateTable,2,FALSE)*ADMIN!E81)</f>
        <v>#N/A</v>
      </c>
    </row>
    <row r="81" spans="2:14" x14ac:dyDescent="0.25">
      <c r="B81" s="250">
        <f>'Customer Inputs'!W92</f>
        <v>0</v>
      </c>
      <c r="C81" s="251" t="str">
        <f>'Customer Inputs'!$M92</f>
        <v/>
      </c>
      <c r="D81" s="251" t="str">
        <f>'Customer Inputs'!$AD92</f>
        <v/>
      </c>
      <c r="E81" s="252">
        <f t="shared" si="2"/>
        <v>0</v>
      </c>
      <c r="F81" s="253">
        <f>IF(ISERROR(VLOOKUP(ADMIN!D82,LC_Table,2,FALSE)),0,VLOOKUP(ADMIN!D82,LC_Table,2,FALSE))</f>
        <v>0</v>
      </c>
      <c r="G81" s="254" t="e">
        <f>IF(ADMIN!C82="L440-A",0.7*'ADMIN REF'!D81*ADMIN!G82-'ADMIN REF'!C81*ADMIN!E82,'ADMIN REF'!D81*ADMIN!G82-'ADMIN REF'!C81*ADMIN!E82)</f>
        <v>#VALUE!</v>
      </c>
      <c r="H81" s="255">
        <f>IF(ADMIN!C82="R100",1.45,1.32)</f>
        <v>1.32</v>
      </c>
      <c r="I81" s="256" t="e">
        <f>'ADMIN REF'!H81*(G81)/1000</f>
        <v>#VALUE!</v>
      </c>
      <c r="J81" s="256" t="e">
        <f>IF(ADMIN!C82=0,'ADMIN REF'!F81*'ADMIN REF'!H81*('ADMIN REF'!D81*ADMIN!G82)/1000,'ADMIN REF'!F81*'ADMIN REF'!H81*('ADMIN REF'!C81*ADMIN!E82)/1000)</f>
        <v>#VALUE!</v>
      </c>
      <c r="K81" s="257">
        <f>IF(ADMIN!C82="R100",1.46,1.13)</f>
        <v>1.1299999999999999</v>
      </c>
      <c r="L81" s="258" t="e">
        <f>K81*G81/1000*'ADMIN REF'!E81</f>
        <v>#VALUE!</v>
      </c>
      <c r="M81" s="258" t="e">
        <f>IF(OR(ADMIN!D82=0,ADMIN!F82=0),0,IF(ADMIN!C82=0,('ADMIN REF'!F81*K81*('ADMIN REF'!D81*ADMIN!G82)/1000)*'ADMIN REF'!E81,('ADMIN REF'!F81*K81*('ADMIN REF'!C81*ADMIN!E82)/1000)*'ADMIN REF'!E81))</f>
        <v>#VALUE!</v>
      </c>
      <c r="N81" s="258" t="e">
        <f>IF(ADMIN!E82&lt;1,"",VLOOKUP(ADMIN!C82,RebateTable,2,FALSE)*ADMIN!E82)</f>
        <v>#N/A</v>
      </c>
    </row>
    <row r="82" spans="2:14" x14ac:dyDescent="0.25">
      <c r="B82" s="250">
        <f>'Customer Inputs'!W93</f>
        <v>0</v>
      </c>
      <c r="C82" s="251" t="str">
        <f>'Customer Inputs'!$M93</f>
        <v/>
      </c>
      <c r="D82" s="251" t="str">
        <f>'Customer Inputs'!$AD93</f>
        <v/>
      </c>
      <c r="E82" s="252">
        <f t="shared" si="2"/>
        <v>0</v>
      </c>
      <c r="F82" s="253">
        <f>IF(ISERROR(VLOOKUP(ADMIN!D83,LC_Table,2,FALSE)),0,VLOOKUP(ADMIN!D83,LC_Table,2,FALSE))</f>
        <v>0</v>
      </c>
      <c r="G82" s="254" t="e">
        <f>IF(ADMIN!C83="L440-A",0.7*'ADMIN REF'!D82*ADMIN!G83-'ADMIN REF'!C82*ADMIN!E83,'ADMIN REF'!D82*ADMIN!G83-'ADMIN REF'!C82*ADMIN!E83)</f>
        <v>#VALUE!</v>
      </c>
      <c r="H82" s="255">
        <f>IF(ADMIN!C83="R100",1.45,1.32)</f>
        <v>1.32</v>
      </c>
      <c r="I82" s="256" t="e">
        <f>'ADMIN REF'!H82*(G82)/1000</f>
        <v>#VALUE!</v>
      </c>
      <c r="J82" s="256" t="e">
        <f>IF(ADMIN!C83=0,'ADMIN REF'!F82*'ADMIN REF'!H82*('ADMIN REF'!D82*ADMIN!G83)/1000,'ADMIN REF'!F82*'ADMIN REF'!H82*('ADMIN REF'!C82*ADMIN!E83)/1000)</f>
        <v>#VALUE!</v>
      </c>
      <c r="K82" s="257">
        <f>IF(ADMIN!C83="R100",1.46,1.13)</f>
        <v>1.1299999999999999</v>
      </c>
      <c r="L82" s="258" t="e">
        <f>K82*G82/1000*'ADMIN REF'!E82</f>
        <v>#VALUE!</v>
      </c>
      <c r="M82" s="258" t="e">
        <f>IF(OR(ADMIN!D83=0,ADMIN!F83=0),0,IF(ADMIN!C83=0,('ADMIN REF'!F82*K82*('ADMIN REF'!D82*ADMIN!G83)/1000)*'ADMIN REF'!E82,('ADMIN REF'!F82*K82*('ADMIN REF'!C82*ADMIN!E83)/1000)*'ADMIN REF'!E82))</f>
        <v>#VALUE!</v>
      </c>
      <c r="N82" s="258" t="e">
        <f>IF(ADMIN!E83&lt;1,"",VLOOKUP(ADMIN!C83,RebateTable,2,FALSE)*ADMIN!E83)</f>
        <v>#N/A</v>
      </c>
    </row>
    <row r="83" spans="2:14" x14ac:dyDescent="0.25">
      <c r="B83" s="250">
        <f>'Customer Inputs'!W94</f>
        <v>0</v>
      </c>
      <c r="C83" s="251" t="str">
        <f>'Customer Inputs'!$M94</f>
        <v/>
      </c>
      <c r="D83" s="251" t="str">
        <f>'Customer Inputs'!$AD94</f>
        <v/>
      </c>
      <c r="E83" s="252">
        <f t="shared" si="2"/>
        <v>0</v>
      </c>
      <c r="F83" s="253">
        <f>IF(ISERROR(VLOOKUP(ADMIN!D84,LC_Table,2,FALSE)),0,VLOOKUP(ADMIN!D84,LC_Table,2,FALSE))</f>
        <v>0</v>
      </c>
      <c r="G83" s="254" t="e">
        <f>IF(ADMIN!C84="L440-A",0.7*'ADMIN REF'!D83*ADMIN!G84-'ADMIN REF'!C83*ADMIN!E84,'ADMIN REF'!D83*ADMIN!G84-'ADMIN REF'!C83*ADMIN!E84)</f>
        <v>#VALUE!</v>
      </c>
      <c r="H83" s="255">
        <f>IF(ADMIN!C84="R100",1.45,1.32)</f>
        <v>1.32</v>
      </c>
      <c r="I83" s="256" t="e">
        <f>'ADMIN REF'!H83*(G83)/1000</f>
        <v>#VALUE!</v>
      </c>
      <c r="J83" s="256" t="e">
        <f>IF(ADMIN!C84=0,'ADMIN REF'!F83*'ADMIN REF'!H83*('ADMIN REF'!D83*ADMIN!G84)/1000,'ADMIN REF'!F83*'ADMIN REF'!H83*('ADMIN REF'!C83*ADMIN!E84)/1000)</f>
        <v>#VALUE!</v>
      </c>
      <c r="K83" s="257">
        <f>IF(ADMIN!C84="R100",1.46,1.13)</f>
        <v>1.1299999999999999</v>
      </c>
      <c r="L83" s="258" t="e">
        <f>K83*G83/1000*'ADMIN REF'!E83</f>
        <v>#VALUE!</v>
      </c>
      <c r="M83" s="258" t="e">
        <f>IF(OR(ADMIN!D84=0,ADMIN!F84=0),0,IF(ADMIN!C84=0,('ADMIN REF'!F83*K83*('ADMIN REF'!D83*ADMIN!G84)/1000)*'ADMIN REF'!E83,('ADMIN REF'!F83*K83*('ADMIN REF'!C83*ADMIN!E84)/1000)*'ADMIN REF'!E83))</f>
        <v>#VALUE!</v>
      </c>
      <c r="N83" s="258" t="e">
        <f>IF(ADMIN!E84&lt;1,"",VLOOKUP(ADMIN!C84,RebateTable,2,FALSE)*ADMIN!E84)</f>
        <v>#N/A</v>
      </c>
    </row>
    <row r="84" spans="2:14" x14ac:dyDescent="0.25">
      <c r="B84" s="250">
        <f>'Customer Inputs'!W95</f>
        <v>0</v>
      </c>
      <c r="C84" s="251" t="str">
        <f>'Customer Inputs'!$M95</f>
        <v/>
      </c>
      <c r="D84" s="251" t="str">
        <f>'Customer Inputs'!$AD95</f>
        <v/>
      </c>
      <c r="E84" s="252">
        <f t="shared" si="2"/>
        <v>0</v>
      </c>
      <c r="F84" s="253">
        <f>IF(ISERROR(VLOOKUP(ADMIN!D85,LC_Table,2,FALSE)),0,VLOOKUP(ADMIN!D85,LC_Table,2,FALSE))</f>
        <v>0</v>
      </c>
      <c r="G84" s="254" t="e">
        <f>IF(ADMIN!C85="L440-A",0.7*'ADMIN REF'!D84*ADMIN!G85-'ADMIN REF'!C84*ADMIN!E85,'ADMIN REF'!D84*ADMIN!G85-'ADMIN REF'!C84*ADMIN!E85)</f>
        <v>#VALUE!</v>
      </c>
      <c r="H84" s="255">
        <f>IF(ADMIN!C85="R100",1.45,1.32)</f>
        <v>1.32</v>
      </c>
      <c r="I84" s="256" t="e">
        <f>'ADMIN REF'!H84*(G84)/1000</f>
        <v>#VALUE!</v>
      </c>
      <c r="J84" s="256" t="e">
        <f>IF(ADMIN!C85=0,'ADMIN REF'!F84*'ADMIN REF'!H84*('ADMIN REF'!D84*ADMIN!G85)/1000,'ADMIN REF'!F84*'ADMIN REF'!H84*('ADMIN REF'!C84*ADMIN!E85)/1000)</f>
        <v>#VALUE!</v>
      </c>
      <c r="K84" s="257">
        <f>IF(ADMIN!C85="R100",1.46,1.13)</f>
        <v>1.1299999999999999</v>
      </c>
      <c r="L84" s="258" t="e">
        <f>K84*G84/1000*'ADMIN REF'!E84</f>
        <v>#VALUE!</v>
      </c>
      <c r="M84" s="258" t="e">
        <f>IF(OR(ADMIN!D85=0,ADMIN!F85=0),0,IF(ADMIN!C85=0,('ADMIN REF'!F84*K84*('ADMIN REF'!D84*ADMIN!G85)/1000)*'ADMIN REF'!E84,('ADMIN REF'!F84*K84*('ADMIN REF'!C84*ADMIN!E85)/1000)*'ADMIN REF'!E84))</f>
        <v>#VALUE!</v>
      </c>
      <c r="N84" s="258" t="e">
        <f>IF(ADMIN!E85&lt;1,"",VLOOKUP(ADMIN!C85,RebateTable,2,FALSE)*ADMIN!E85)</f>
        <v>#N/A</v>
      </c>
    </row>
    <row r="85" spans="2:14" x14ac:dyDescent="0.25">
      <c r="B85" s="250">
        <f>'Customer Inputs'!W96</f>
        <v>0</v>
      </c>
      <c r="C85" s="251" t="str">
        <f>'Customer Inputs'!$M96</f>
        <v/>
      </c>
      <c r="D85" s="251" t="str">
        <f>'Customer Inputs'!$AD96</f>
        <v/>
      </c>
      <c r="E85" s="252">
        <f t="shared" si="2"/>
        <v>0</v>
      </c>
      <c r="F85" s="253">
        <f>IF(ISERROR(VLOOKUP(ADMIN!D86,LC_Table,2,FALSE)),0,VLOOKUP(ADMIN!D86,LC_Table,2,FALSE))</f>
        <v>0</v>
      </c>
      <c r="G85" s="254" t="e">
        <f>IF(ADMIN!C86="L440-A",0.7*'ADMIN REF'!D85*ADMIN!G86-'ADMIN REF'!C85*ADMIN!E86,'ADMIN REF'!D85*ADMIN!G86-'ADMIN REF'!C85*ADMIN!E86)</f>
        <v>#VALUE!</v>
      </c>
      <c r="H85" s="255">
        <f>IF(ADMIN!C86="R100",1.45,1.32)</f>
        <v>1.32</v>
      </c>
      <c r="I85" s="256" t="e">
        <f>'ADMIN REF'!H85*(G85)/1000</f>
        <v>#VALUE!</v>
      </c>
      <c r="J85" s="256" t="e">
        <f>IF(ADMIN!C86=0,'ADMIN REF'!F85*'ADMIN REF'!H85*('ADMIN REF'!D85*ADMIN!G86)/1000,'ADMIN REF'!F85*'ADMIN REF'!H85*('ADMIN REF'!C85*ADMIN!E86)/1000)</f>
        <v>#VALUE!</v>
      </c>
      <c r="K85" s="257">
        <f>IF(ADMIN!C86="R100",1.46,1.13)</f>
        <v>1.1299999999999999</v>
      </c>
      <c r="L85" s="258" t="e">
        <f>K85*G85/1000*'ADMIN REF'!E85</f>
        <v>#VALUE!</v>
      </c>
      <c r="M85" s="258" t="e">
        <f>IF(OR(ADMIN!D86=0,ADMIN!F86=0),0,IF(ADMIN!C86=0,('ADMIN REF'!F85*K85*('ADMIN REF'!D85*ADMIN!G86)/1000)*'ADMIN REF'!E85,('ADMIN REF'!F85*K85*('ADMIN REF'!C85*ADMIN!E86)/1000)*'ADMIN REF'!E85))</f>
        <v>#VALUE!</v>
      </c>
      <c r="N85" s="258" t="e">
        <f>IF(ADMIN!E86&lt;1,"",VLOOKUP(ADMIN!C86,RebateTable,2,FALSE)*ADMIN!E86)</f>
        <v>#N/A</v>
      </c>
    </row>
    <row r="86" spans="2:14" x14ac:dyDescent="0.25">
      <c r="B86" s="250">
        <f>'Customer Inputs'!W97</f>
        <v>0</v>
      </c>
      <c r="C86" s="251" t="str">
        <f>'Customer Inputs'!$M97</f>
        <v/>
      </c>
      <c r="D86" s="251" t="str">
        <f>'Customer Inputs'!$AD97</f>
        <v/>
      </c>
      <c r="E86" s="252">
        <f t="shared" si="2"/>
        <v>0</v>
      </c>
      <c r="F86" s="253">
        <f>IF(ISERROR(VLOOKUP(ADMIN!D87,LC_Table,2,FALSE)),0,VLOOKUP(ADMIN!D87,LC_Table,2,FALSE))</f>
        <v>0</v>
      </c>
      <c r="G86" s="254" t="e">
        <f>IF(ADMIN!C87="L440-A",0.7*'ADMIN REF'!D86*ADMIN!G87-'ADMIN REF'!C86*ADMIN!E87,'ADMIN REF'!D86*ADMIN!G87-'ADMIN REF'!C86*ADMIN!E87)</f>
        <v>#VALUE!</v>
      </c>
      <c r="H86" s="255">
        <f>IF(ADMIN!C87="R100",1.45,1.32)</f>
        <v>1.32</v>
      </c>
      <c r="I86" s="256" t="e">
        <f>'ADMIN REF'!H86*(G86)/1000</f>
        <v>#VALUE!</v>
      </c>
      <c r="J86" s="256" t="e">
        <f>IF(ADMIN!C87=0,'ADMIN REF'!F86*'ADMIN REF'!H86*('ADMIN REF'!D86*ADMIN!G87)/1000,'ADMIN REF'!F86*'ADMIN REF'!H86*('ADMIN REF'!C86*ADMIN!E87)/1000)</f>
        <v>#VALUE!</v>
      </c>
      <c r="K86" s="257">
        <f>IF(ADMIN!C87="R100",1.46,1.13)</f>
        <v>1.1299999999999999</v>
      </c>
      <c r="L86" s="258" t="e">
        <f>K86*G86/1000*'ADMIN REF'!E86</f>
        <v>#VALUE!</v>
      </c>
      <c r="M86" s="258" t="e">
        <f>IF(OR(ADMIN!D87=0,ADMIN!F87=0),0,IF(ADMIN!C87=0,('ADMIN REF'!F86*K86*('ADMIN REF'!D86*ADMIN!G87)/1000)*'ADMIN REF'!E86,('ADMIN REF'!F86*K86*('ADMIN REF'!C86*ADMIN!E87)/1000)*'ADMIN REF'!E86))</f>
        <v>#VALUE!</v>
      </c>
      <c r="N86" s="258" t="e">
        <f>IF(ADMIN!E87&lt;1,"",VLOOKUP(ADMIN!C87,RebateTable,2,FALSE)*ADMIN!E87)</f>
        <v>#N/A</v>
      </c>
    </row>
    <row r="87" spans="2:14" x14ac:dyDescent="0.25">
      <c r="B87" s="250">
        <f>'Customer Inputs'!W98</f>
        <v>0</v>
      </c>
      <c r="C87" s="251" t="str">
        <f>'Customer Inputs'!$M98</f>
        <v/>
      </c>
      <c r="D87" s="251" t="str">
        <f>'Customer Inputs'!$AD98</f>
        <v/>
      </c>
      <c r="E87" s="252">
        <f t="shared" si="2"/>
        <v>0</v>
      </c>
      <c r="F87" s="253">
        <f>IF(ISERROR(VLOOKUP(ADMIN!D88,LC_Table,2,FALSE)),0,VLOOKUP(ADMIN!D88,LC_Table,2,FALSE))</f>
        <v>0</v>
      </c>
      <c r="G87" s="254" t="e">
        <f>IF(ADMIN!C88="L440-A",0.7*'ADMIN REF'!D87*ADMIN!G88-'ADMIN REF'!C87*ADMIN!E88,'ADMIN REF'!D87*ADMIN!G88-'ADMIN REF'!C87*ADMIN!E88)</f>
        <v>#VALUE!</v>
      </c>
      <c r="H87" s="255">
        <f>IF(ADMIN!C88="R100",1.45,1.32)</f>
        <v>1.32</v>
      </c>
      <c r="I87" s="256" t="e">
        <f>'ADMIN REF'!H87*(G87)/1000</f>
        <v>#VALUE!</v>
      </c>
      <c r="J87" s="256" t="e">
        <f>IF(ADMIN!C88=0,'ADMIN REF'!F87*'ADMIN REF'!H87*('ADMIN REF'!D87*ADMIN!G88)/1000,'ADMIN REF'!F87*'ADMIN REF'!H87*('ADMIN REF'!C87*ADMIN!E88)/1000)</f>
        <v>#VALUE!</v>
      </c>
      <c r="K87" s="257">
        <f>IF(ADMIN!C88="R100",1.46,1.13)</f>
        <v>1.1299999999999999</v>
      </c>
      <c r="L87" s="258" t="e">
        <f>K87*G87/1000*'ADMIN REF'!E87</f>
        <v>#VALUE!</v>
      </c>
      <c r="M87" s="258" t="e">
        <f>IF(OR(ADMIN!D88=0,ADMIN!F88=0),0,IF(ADMIN!C88=0,('ADMIN REF'!F87*K87*('ADMIN REF'!D87*ADMIN!G88)/1000)*'ADMIN REF'!E87,('ADMIN REF'!F87*K87*('ADMIN REF'!C87*ADMIN!E88)/1000)*'ADMIN REF'!E87))</f>
        <v>#VALUE!</v>
      </c>
      <c r="N87" s="258" t="e">
        <f>IF(ADMIN!E88&lt;1,"",VLOOKUP(ADMIN!C88,RebateTable,2,FALSE)*ADMIN!E88)</f>
        <v>#N/A</v>
      </c>
    </row>
    <row r="88" spans="2:14" x14ac:dyDescent="0.25">
      <c r="B88" s="250">
        <f>'Customer Inputs'!W99</f>
        <v>0</v>
      </c>
      <c r="C88" s="251" t="str">
        <f>'Customer Inputs'!$M99</f>
        <v/>
      </c>
      <c r="D88" s="251" t="str">
        <f>'Customer Inputs'!$AD99</f>
        <v/>
      </c>
      <c r="E88" s="252">
        <f t="shared" si="2"/>
        <v>0</v>
      </c>
      <c r="F88" s="253">
        <f>IF(ISERROR(VLOOKUP(ADMIN!D89,LC_Table,2,FALSE)),0,VLOOKUP(ADMIN!D89,LC_Table,2,FALSE))</f>
        <v>0</v>
      </c>
      <c r="G88" s="254" t="e">
        <f>IF(ADMIN!C89="L440-A",0.7*'ADMIN REF'!D88*ADMIN!G89-'ADMIN REF'!C88*ADMIN!E89,'ADMIN REF'!D88*ADMIN!G89-'ADMIN REF'!C88*ADMIN!E89)</f>
        <v>#VALUE!</v>
      </c>
      <c r="H88" s="255">
        <f>IF(ADMIN!C89="R100",1.45,1.32)</f>
        <v>1.32</v>
      </c>
      <c r="I88" s="256" t="e">
        <f>'ADMIN REF'!H88*(G88)/1000</f>
        <v>#VALUE!</v>
      </c>
      <c r="J88" s="256" t="e">
        <f>IF(ADMIN!C89=0,'ADMIN REF'!F88*'ADMIN REF'!H88*('ADMIN REF'!D88*ADMIN!G89)/1000,'ADMIN REF'!F88*'ADMIN REF'!H88*('ADMIN REF'!C88*ADMIN!E89)/1000)</f>
        <v>#VALUE!</v>
      </c>
      <c r="K88" s="257">
        <f>IF(ADMIN!C89="R100",1.46,1.13)</f>
        <v>1.1299999999999999</v>
      </c>
      <c r="L88" s="258" t="e">
        <f>K88*G88/1000*'ADMIN REF'!E88</f>
        <v>#VALUE!</v>
      </c>
      <c r="M88" s="258" t="e">
        <f>IF(OR(ADMIN!D89=0,ADMIN!F89=0),0,IF(ADMIN!C89=0,('ADMIN REF'!F88*K88*('ADMIN REF'!D88*ADMIN!G89)/1000)*'ADMIN REF'!E88,('ADMIN REF'!F88*K88*('ADMIN REF'!C88*ADMIN!E89)/1000)*'ADMIN REF'!E88))</f>
        <v>#VALUE!</v>
      </c>
      <c r="N88" s="258" t="e">
        <f>IF(ADMIN!E89&lt;1,"",VLOOKUP(ADMIN!C89,RebateTable,2,FALSE)*ADMIN!E89)</f>
        <v>#N/A</v>
      </c>
    </row>
    <row r="89" spans="2:14" x14ac:dyDescent="0.25">
      <c r="B89" s="250">
        <f>'Customer Inputs'!W100</f>
        <v>0</v>
      </c>
      <c r="C89" s="251" t="str">
        <f>'Customer Inputs'!$M100</f>
        <v/>
      </c>
      <c r="D89" s="251" t="str">
        <f>'Customer Inputs'!$AD100</f>
        <v/>
      </c>
      <c r="E89" s="252">
        <f t="shared" si="2"/>
        <v>0</v>
      </c>
      <c r="F89" s="253">
        <f>IF(ISERROR(VLOOKUP(ADMIN!D90,LC_Table,2,FALSE)),0,VLOOKUP(ADMIN!D90,LC_Table,2,FALSE))</f>
        <v>0</v>
      </c>
      <c r="G89" s="254" t="e">
        <f>IF(ADMIN!C90="L440-A",0.7*'ADMIN REF'!D89*ADMIN!G90-'ADMIN REF'!C89*ADMIN!E90,'ADMIN REF'!D89*ADMIN!G90-'ADMIN REF'!C89*ADMIN!E90)</f>
        <v>#VALUE!</v>
      </c>
      <c r="H89" s="255">
        <f>IF(ADMIN!C90="R100",1.45,1.32)</f>
        <v>1.32</v>
      </c>
      <c r="I89" s="256" t="e">
        <f>'ADMIN REF'!H89*(G89)/1000</f>
        <v>#VALUE!</v>
      </c>
      <c r="J89" s="256" t="e">
        <f>IF(ADMIN!C90=0,'ADMIN REF'!F89*'ADMIN REF'!H89*('ADMIN REF'!D89*ADMIN!G90)/1000,'ADMIN REF'!F89*'ADMIN REF'!H89*('ADMIN REF'!C89*ADMIN!E90)/1000)</f>
        <v>#VALUE!</v>
      </c>
      <c r="K89" s="257">
        <f>IF(ADMIN!C90="R100",1.46,1.13)</f>
        <v>1.1299999999999999</v>
      </c>
      <c r="L89" s="258" t="e">
        <f>K89*G89/1000*'ADMIN REF'!E89</f>
        <v>#VALUE!</v>
      </c>
      <c r="M89" s="258" t="e">
        <f>IF(OR(ADMIN!D90=0,ADMIN!F90=0),0,IF(ADMIN!C90=0,('ADMIN REF'!F89*K89*('ADMIN REF'!D89*ADMIN!G90)/1000)*'ADMIN REF'!E89,('ADMIN REF'!F89*K89*('ADMIN REF'!C89*ADMIN!E90)/1000)*'ADMIN REF'!E89))</f>
        <v>#VALUE!</v>
      </c>
      <c r="N89" s="258" t="e">
        <f>IF(ADMIN!E90&lt;1,"",VLOOKUP(ADMIN!C90,RebateTable,2,FALSE)*ADMIN!E90)</f>
        <v>#N/A</v>
      </c>
    </row>
    <row r="90" spans="2:14" x14ac:dyDescent="0.25">
      <c r="B90" s="250">
        <f>'Customer Inputs'!W101</f>
        <v>0</v>
      </c>
      <c r="C90" s="251" t="str">
        <f>'Customer Inputs'!$M101</f>
        <v/>
      </c>
      <c r="D90" s="251" t="str">
        <f>'Customer Inputs'!$AD101</f>
        <v/>
      </c>
      <c r="E90" s="252">
        <f t="shared" si="2"/>
        <v>0</v>
      </c>
      <c r="F90" s="253">
        <f>IF(ISERROR(VLOOKUP(ADMIN!D91,LC_Table,2,FALSE)),0,VLOOKUP(ADMIN!D91,LC_Table,2,FALSE))</f>
        <v>0</v>
      </c>
      <c r="G90" s="254" t="e">
        <f>IF(ADMIN!C91="L440-A",0.7*'ADMIN REF'!D90*ADMIN!G91-'ADMIN REF'!C90*ADMIN!E91,'ADMIN REF'!D90*ADMIN!G91-'ADMIN REF'!C90*ADMIN!E91)</f>
        <v>#VALUE!</v>
      </c>
      <c r="H90" s="255">
        <f>IF(ADMIN!C91="R100",1.45,1.32)</f>
        <v>1.32</v>
      </c>
      <c r="I90" s="256" t="e">
        <f>'ADMIN REF'!H90*(G90)/1000</f>
        <v>#VALUE!</v>
      </c>
      <c r="J90" s="256" t="e">
        <f>IF(ADMIN!C91=0,'ADMIN REF'!F90*'ADMIN REF'!H90*('ADMIN REF'!D90*ADMIN!G91)/1000,'ADMIN REF'!F90*'ADMIN REF'!H90*('ADMIN REF'!C90*ADMIN!E91)/1000)</f>
        <v>#VALUE!</v>
      </c>
      <c r="K90" s="257">
        <f>IF(ADMIN!C91="R100",1.46,1.13)</f>
        <v>1.1299999999999999</v>
      </c>
      <c r="L90" s="258" t="e">
        <f>K90*G90/1000*'ADMIN REF'!E90</f>
        <v>#VALUE!</v>
      </c>
      <c r="M90" s="258" t="e">
        <f>IF(OR(ADMIN!D91=0,ADMIN!F91=0),0,IF(ADMIN!C91=0,('ADMIN REF'!F90*K90*('ADMIN REF'!D90*ADMIN!G91)/1000)*'ADMIN REF'!E90,('ADMIN REF'!F90*K90*('ADMIN REF'!C90*ADMIN!E91)/1000)*'ADMIN REF'!E90))</f>
        <v>#VALUE!</v>
      </c>
      <c r="N90" s="258" t="e">
        <f>IF(ADMIN!E91&lt;1,"",VLOOKUP(ADMIN!C91,RebateTable,2,FALSE)*ADMIN!E91)</f>
        <v>#N/A</v>
      </c>
    </row>
    <row r="91" spans="2:14" x14ac:dyDescent="0.25">
      <c r="B91" s="250">
        <f>'Customer Inputs'!W102</f>
        <v>0</v>
      </c>
      <c r="C91" s="251" t="str">
        <f>'Customer Inputs'!$M102</f>
        <v/>
      </c>
      <c r="D91" s="251" t="str">
        <f>'Customer Inputs'!$AD102</f>
        <v/>
      </c>
      <c r="E91" s="252">
        <f t="shared" si="2"/>
        <v>0</v>
      </c>
      <c r="F91" s="253">
        <f>IF(ISERROR(VLOOKUP(ADMIN!D92,LC_Table,2,FALSE)),0,VLOOKUP(ADMIN!D92,LC_Table,2,FALSE))</f>
        <v>0</v>
      </c>
      <c r="G91" s="254" t="e">
        <f>IF(ADMIN!C92="L440-A",0.7*'ADMIN REF'!D91*ADMIN!G92-'ADMIN REF'!C91*ADMIN!E92,'ADMIN REF'!D91*ADMIN!G92-'ADMIN REF'!C91*ADMIN!E92)</f>
        <v>#VALUE!</v>
      </c>
      <c r="H91" s="255">
        <f>IF(ADMIN!C92="R100",1.45,1.32)</f>
        <v>1.32</v>
      </c>
      <c r="I91" s="256" t="e">
        <f>'ADMIN REF'!H91*(G91)/1000</f>
        <v>#VALUE!</v>
      </c>
      <c r="J91" s="256" t="e">
        <f>IF(ADMIN!C92=0,'ADMIN REF'!F91*'ADMIN REF'!H91*('ADMIN REF'!D91*ADMIN!G92)/1000,'ADMIN REF'!F91*'ADMIN REF'!H91*('ADMIN REF'!C91*ADMIN!E92)/1000)</f>
        <v>#VALUE!</v>
      </c>
      <c r="K91" s="257">
        <f>IF(ADMIN!C92="R100",1.46,1.13)</f>
        <v>1.1299999999999999</v>
      </c>
      <c r="L91" s="258" t="e">
        <f>K91*G91/1000*'ADMIN REF'!E91</f>
        <v>#VALUE!</v>
      </c>
      <c r="M91" s="258" t="e">
        <f>IF(OR(ADMIN!D92=0,ADMIN!F92=0),0,IF(ADMIN!C92=0,('ADMIN REF'!F91*K91*('ADMIN REF'!D91*ADMIN!G92)/1000)*'ADMIN REF'!E91,('ADMIN REF'!F91*K91*('ADMIN REF'!C91*ADMIN!E92)/1000)*'ADMIN REF'!E91))</f>
        <v>#VALUE!</v>
      </c>
      <c r="N91" s="258" t="e">
        <f>IF(ADMIN!E92&lt;1,"",VLOOKUP(ADMIN!C92,RebateTable,2,FALSE)*ADMIN!E92)</f>
        <v>#N/A</v>
      </c>
    </row>
    <row r="92" spans="2:14" x14ac:dyDescent="0.25">
      <c r="B92" s="250">
        <f>'Customer Inputs'!W103</f>
        <v>0</v>
      </c>
      <c r="C92" s="251" t="str">
        <f>'Customer Inputs'!$M103</f>
        <v/>
      </c>
      <c r="D92" s="251" t="str">
        <f>'Customer Inputs'!$AD103</f>
        <v/>
      </c>
      <c r="E92" s="252">
        <f t="shared" si="2"/>
        <v>0</v>
      </c>
      <c r="F92" s="253">
        <f>IF(ISERROR(VLOOKUP(ADMIN!D93,LC_Table,2,FALSE)),0,VLOOKUP(ADMIN!D93,LC_Table,2,FALSE))</f>
        <v>0</v>
      </c>
      <c r="G92" s="254" t="e">
        <f>IF(ADMIN!C93="L440-A",0.7*'ADMIN REF'!D92*ADMIN!G93-'ADMIN REF'!C92*ADMIN!E93,'ADMIN REF'!D92*ADMIN!G93-'ADMIN REF'!C92*ADMIN!E93)</f>
        <v>#VALUE!</v>
      </c>
      <c r="H92" s="255">
        <f>IF(ADMIN!C93="R100",1.45,1.32)</f>
        <v>1.32</v>
      </c>
      <c r="I92" s="256" t="e">
        <f>'ADMIN REF'!H92*(G92)/1000</f>
        <v>#VALUE!</v>
      </c>
      <c r="J92" s="256" t="e">
        <f>IF(ADMIN!C93=0,'ADMIN REF'!F92*'ADMIN REF'!H92*('ADMIN REF'!D92*ADMIN!G93)/1000,'ADMIN REF'!F92*'ADMIN REF'!H92*('ADMIN REF'!C92*ADMIN!E93)/1000)</f>
        <v>#VALUE!</v>
      </c>
      <c r="K92" s="257">
        <f>IF(ADMIN!C93="R100",1.46,1.13)</f>
        <v>1.1299999999999999</v>
      </c>
      <c r="L92" s="258" t="e">
        <f>K92*G92/1000*'ADMIN REF'!E92</f>
        <v>#VALUE!</v>
      </c>
      <c r="M92" s="258" t="e">
        <f>IF(OR(ADMIN!D93=0,ADMIN!F93=0),0,IF(ADMIN!C93=0,('ADMIN REF'!F92*K92*('ADMIN REF'!D92*ADMIN!G93)/1000)*'ADMIN REF'!E92,('ADMIN REF'!F92*K92*('ADMIN REF'!C92*ADMIN!E93)/1000)*'ADMIN REF'!E92))</f>
        <v>#VALUE!</v>
      </c>
      <c r="N92" s="258" t="e">
        <f>IF(ADMIN!E93&lt;1,"",VLOOKUP(ADMIN!C93,RebateTable,2,FALSE)*ADMIN!E93)</f>
        <v>#N/A</v>
      </c>
    </row>
    <row r="93" spans="2:14" x14ac:dyDescent="0.25">
      <c r="B93" s="250">
        <f>'Customer Inputs'!W104</f>
        <v>0</v>
      </c>
      <c r="C93" s="251" t="str">
        <f>'Customer Inputs'!$M104</f>
        <v/>
      </c>
      <c r="D93" s="251" t="str">
        <f>'Customer Inputs'!$AD104</f>
        <v/>
      </c>
      <c r="E93" s="252">
        <f t="shared" si="2"/>
        <v>0</v>
      </c>
      <c r="F93" s="253">
        <f>IF(ISERROR(VLOOKUP(ADMIN!D94,LC_Table,2,FALSE)),0,VLOOKUP(ADMIN!D94,LC_Table,2,FALSE))</f>
        <v>0</v>
      </c>
      <c r="G93" s="254" t="e">
        <f>IF(ADMIN!C94="L440-A",0.7*'ADMIN REF'!D93*ADMIN!G94-'ADMIN REF'!C93*ADMIN!E94,'ADMIN REF'!D93*ADMIN!G94-'ADMIN REF'!C93*ADMIN!E94)</f>
        <v>#VALUE!</v>
      </c>
      <c r="H93" s="255">
        <f>IF(ADMIN!C94="R100",1.45,1.32)</f>
        <v>1.32</v>
      </c>
      <c r="I93" s="256" t="e">
        <f>'ADMIN REF'!H93*(G93)/1000</f>
        <v>#VALUE!</v>
      </c>
      <c r="J93" s="256" t="e">
        <f>IF(ADMIN!C94=0,'ADMIN REF'!F93*'ADMIN REF'!H93*('ADMIN REF'!D93*ADMIN!G94)/1000,'ADMIN REF'!F93*'ADMIN REF'!H93*('ADMIN REF'!C93*ADMIN!E94)/1000)</f>
        <v>#VALUE!</v>
      </c>
      <c r="K93" s="257">
        <f>IF(ADMIN!C94="R100",1.46,1.13)</f>
        <v>1.1299999999999999</v>
      </c>
      <c r="L93" s="258" t="e">
        <f>K93*G93/1000*'ADMIN REF'!E93</f>
        <v>#VALUE!</v>
      </c>
      <c r="M93" s="258" t="e">
        <f>IF(OR(ADMIN!D94=0,ADMIN!F94=0),0,IF(ADMIN!C94=0,('ADMIN REF'!F93*K93*('ADMIN REF'!D93*ADMIN!G94)/1000)*'ADMIN REF'!E93,('ADMIN REF'!F93*K93*('ADMIN REF'!C93*ADMIN!E94)/1000)*'ADMIN REF'!E93))</f>
        <v>#VALUE!</v>
      </c>
      <c r="N93" s="258" t="e">
        <f>IF(ADMIN!E94&lt;1,"",VLOOKUP(ADMIN!C94,RebateTable,2,FALSE)*ADMIN!E94)</f>
        <v>#N/A</v>
      </c>
    </row>
    <row r="94" spans="2:14" x14ac:dyDescent="0.25">
      <c r="B94" s="250">
        <f>'Customer Inputs'!W105</f>
        <v>0</v>
      </c>
      <c r="C94" s="251" t="str">
        <f>'Customer Inputs'!$M105</f>
        <v/>
      </c>
      <c r="D94" s="251" t="str">
        <f>'Customer Inputs'!$AD105</f>
        <v/>
      </c>
      <c r="E94" s="252">
        <f t="shared" si="2"/>
        <v>0</v>
      </c>
      <c r="F94" s="253">
        <f>IF(ISERROR(VLOOKUP(ADMIN!D95,LC_Table,2,FALSE)),0,VLOOKUP(ADMIN!D95,LC_Table,2,FALSE))</f>
        <v>0</v>
      </c>
      <c r="G94" s="254" t="e">
        <f>IF(ADMIN!C95="L440-A",0.7*'ADMIN REF'!D94*ADMIN!G95-'ADMIN REF'!C94*ADMIN!E95,'ADMIN REF'!D94*ADMIN!G95-'ADMIN REF'!C94*ADMIN!E95)</f>
        <v>#VALUE!</v>
      </c>
      <c r="H94" s="255">
        <f>IF(ADMIN!C95="R100",1.45,1.32)</f>
        <v>1.32</v>
      </c>
      <c r="I94" s="256" t="e">
        <f>'ADMIN REF'!H94*(G94)/1000</f>
        <v>#VALUE!</v>
      </c>
      <c r="J94" s="256" t="e">
        <f>IF(ADMIN!C95=0,'ADMIN REF'!F94*'ADMIN REF'!H94*('ADMIN REF'!D94*ADMIN!G95)/1000,'ADMIN REF'!F94*'ADMIN REF'!H94*('ADMIN REF'!C94*ADMIN!E95)/1000)</f>
        <v>#VALUE!</v>
      </c>
      <c r="K94" s="257">
        <f>IF(ADMIN!C95="R100",1.46,1.13)</f>
        <v>1.1299999999999999</v>
      </c>
      <c r="L94" s="258" t="e">
        <f>K94*G94/1000*'ADMIN REF'!E94</f>
        <v>#VALUE!</v>
      </c>
      <c r="M94" s="258" t="e">
        <f>IF(OR(ADMIN!D95=0,ADMIN!F95=0),0,IF(ADMIN!C95=0,('ADMIN REF'!F94*K94*('ADMIN REF'!D94*ADMIN!G95)/1000)*'ADMIN REF'!E94,('ADMIN REF'!F94*K94*('ADMIN REF'!C94*ADMIN!E95)/1000)*'ADMIN REF'!E94))</f>
        <v>#VALUE!</v>
      </c>
      <c r="N94" s="258" t="e">
        <f>IF(ADMIN!E95&lt;1,"",VLOOKUP(ADMIN!C95,RebateTable,2,FALSE)*ADMIN!E95)</f>
        <v>#N/A</v>
      </c>
    </row>
    <row r="95" spans="2:14" x14ac:dyDescent="0.25">
      <c r="B95" s="250">
        <f>'Customer Inputs'!W106</f>
        <v>0</v>
      </c>
      <c r="C95" s="251" t="str">
        <f>'Customer Inputs'!$M106</f>
        <v/>
      </c>
      <c r="D95" s="251" t="str">
        <f>'Customer Inputs'!$AD106</f>
        <v/>
      </c>
      <c r="E95" s="252">
        <f t="shared" si="2"/>
        <v>0</v>
      </c>
      <c r="F95" s="253">
        <f>IF(ISERROR(VLOOKUP(ADMIN!D96,LC_Table,2,FALSE)),0,VLOOKUP(ADMIN!D96,LC_Table,2,FALSE))</f>
        <v>0</v>
      </c>
      <c r="G95" s="254" t="e">
        <f>IF(ADMIN!C96="L440-A",0.7*'ADMIN REF'!D95*ADMIN!G96-'ADMIN REF'!C95*ADMIN!E96,'ADMIN REF'!D95*ADMIN!G96-'ADMIN REF'!C95*ADMIN!E96)</f>
        <v>#VALUE!</v>
      </c>
      <c r="H95" s="255">
        <f>IF(ADMIN!C96="R100",1.45,1.32)</f>
        <v>1.32</v>
      </c>
      <c r="I95" s="256" t="e">
        <f>'ADMIN REF'!H95*(G95)/1000</f>
        <v>#VALUE!</v>
      </c>
      <c r="J95" s="256" t="e">
        <f>IF(ADMIN!C96=0,'ADMIN REF'!F95*'ADMIN REF'!H95*('ADMIN REF'!D95*ADMIN!G96)/1000,'ADMIN REF'!F95*'ADMIN REF'!H95*('ADMIN REF'!C95*ADMIN!E96)/1000)</f>
        <v>#VALUE!</v>
      </c>
      <c r="K95" s="257">
        <f>IF(ADMIN!C96="R100",1.46,1.13)</f>
        <v>1.1299999999999999</v>
      </c>
      <c r="L95" s="258" t="e">
        <f>K95*G95/1000*'ADMIN REF'!E95</f>
        <v>#VALUE!</v>
      </c>
      <c r="M95" s="258" t="e">
        <f>IF(OR(ADMIN!D96=0,ADMIN!F96=0),0,IF(ADMIN!C96=0,('ADMIN REF'!F95*K95*('ADMIN REF'!D95*ADMIN!G96)/1000)*'ADMIN REF'!E95,('ADMIN REF'!F95*K95*('ADMIN REF'!C95*ADMIN!E96)/1000)*'ADMIN REF'!E95))</f>
        <v>#VALUE!</v>
      </c>
      <c r="N95" s="258" t="e">
        <f>IF(ADMIN!E96&lt;1,"",VLOOKUP(ADMIN!C96,RebateTable,2,FALSE)*ADMIN!E96)</f>
        <v>#N/A</v>
      </c>
    </row>
    <row r="96" spans="2:14" x14ac:dyDescent="0.25">
      <c r="B96" s="250">
        <f>'Customer Inputs'!W107</f>
        <v>0</v>
      </c>
      <c r="C96" s="251" t="str">
        <f>'Customer Inputs'!$M107</f>
        <v/>
      </c>
      <c r="D96" s="251" t="str">
        <f>'Customer Inputs'!$AD107</f>
        <v/>
      </c>
      <c r="E96" s="252">
        <f t="shared" si="2"/>
        <v>0</v>
      </c>
      <c r="F96" s="253">
        <f>IF(ISERROR(VLOOKUP(ADMIN!D97,LC_Table,2,FALSE)),0,VLOOKUP(ADMIN!D97,LC_Table,2,FALSE))</f>
        <v>0</v>
      </c>
      <c r="G96" s="254" t="e">
        <f>IF(ADMIN!C97="L440-A",0.7*'ADMIN REF'!D96*ADMIN!G97-'ADMIN REF'!C96*ADMIN!E97,'ADMIN REF'!D96*ADMIN!G97-'ADMIN REF'!C96*ADMIN!E97)</f>
        <v>#VALUE!</v>
      </c>
      <c r="H96" s="255">
        <f>IF(ADMIN!C97="R100",1.45,1.32)</f>
        <v>1.32</v>
      </c>
      <c r="I96" s="256" t="e">
        <f>'ADMIN REF'!H96*(G96)/1000</f>
        <v>#VALUE!</v>
      </c>
      <c r="J96" s="256" t="e">
        <f>IF(ADMIN!C97=0,'ADMIN REF'!F96*'ADMIN REF'!H96*('ADMIN REF'!D96*ADMIN!G97)/1000,'ADMIN REF'!F96*'ADMIN REF'!H96*('ADMIN REF'!C96*ADMIN!E97)/1000)</f>
        <v>#VALUE!</v>
      </c>
      <c r="K96" s="257">
        <f>IF(ADMIN!C97="R100",1.46,1.13)</f>
        <v>1.1299999999999999</v>
      </c>
      <c r="L96" s="258" t="e">
        <f>K96*G96/1000*'ADMIN REF'!E96</f>
        <v>#VALUE!</v>
      </c>
      <c r="M96" s="258" t="e">
        <f>IF(OR(ADMIN!D97=0,ADMIN!F97=0),0,IF(ADMIN!C97=0,('ADMIN REF'!F96*K96*('ADMIN REF'!D96*ADMIN!G97)/1000)*'ADMIN REF'!E96,('ADMIN REF'!F96*K96*('ADMIN REF'!C96*ADMIN!E97)/1000)*'ADMIN REF'!E96))</f>
        <v>#VALUE!</v>
      </c>
      <c r="N96" s="258" t="e">
        <f>IF(ADMIN!E97&lt;1,"",VLOOKUP(ADMIN!C97,RebateTable,2,FALSE)*ADMIN!E97)</f>
        <v>#N/A</v>
      </c>
    </row>
    <row r="97" spans="2:14" x14ac:dyDescent="0.25">
      <c r="B97" s="250">
        <f>'Customer Inputs'!W108</f>
        <v>0</v>
      </c>
      <c r="C97" s="251" t="str">
        <f>'Customer Inputs'!$M108</f>
        <v/>
      </c>
      <c r="D97" s="251" t="str">
        <f>'Customer Inputs'!$AD108</f>
        <v/>
      </c>
      <c r="E97" s="252">
        <f t="shared" si="2"/>
        <v>0</v>
      </c>
      <c r="F97" s="253">
        <f>IF(ISERROR(VLOOKUP(ADMIN!D98,LC_Table,2,FALSE)),0,VLOOKUP(ADMIN!D98,LC_Table,2,FALSE))</f>
        <v>0</v>
      </c>
      <c r="G97" s="254" t="e">
        <f>IF(ADMIN!C98="L440-A",0.7*'ADMIN REF'!D97*ADMIN!G98-'ADMIN REF'!C97*ADMIN!E98,'ADMIN REF'!D97*ADMIN!G98-'ADMIN REF'!C97*ADMIN!E98)</f>
        <v>#VALUE!</v>
      </c>
      <c r="H97" s="255">
        <f>IF(ADMIN!C98="R100",1.45,1.32)</f>
        <v>1.32</v>
      </c>
      <c r="I97" s="256" t="e">
        <f>'ADMIN REF'!H97*(G97)/1000</f>
        <v>#VALUE!</v>
      </c>
      <c r="J97" s="256" t="e">
        <f>IF(ADMIN!C98=0,'ADMIN REF'!F97*'ADMIN REF'!H97*('ADMIN REF'!D97*ADMIN!G98)/1000,'ADMIN REF'!F97*'ADMIN REF'!H97*('ADMIN REF'!C97*ADMIN!E98)/1000)</f>
        <v>#VALUE!</v>
      </c>
      <c r="K97" s="257">
        <f>IF(ADMIN!C98="R100",1.46,1.13)</f>
        <v>1.1299999999999999</v>
      </c>
      <c r="L97" s="258" t="e">
        <f>K97*G97/1000*'ADMIN REF'!E97</f>
        <v>#VALUE!</v>
      </c>
      <c r="M97" s="258" t="e">
        <f>IF(OR(ADMIN!D98=0,ADMIN!F98=0),0,IF(ADMIN!C98=0,('ADMIN REF'!F97*K97*('ADMIN REF'!D97*ADMIN!G98)/1000)*'ADMIN REF'!E97,('ADMIN REF'!F97*K97*('ADMIN REF'!C97*ADMIN!E98)/1000)*'ADMIN REF'!E97))</f>
        <v>#VALUE!</v>
      </c>
      <c r="N97" s="258" t="e">
        <f>IF(ADMIN!E98&lt;1,"",VLOOKUP(ADMIN!C98,RebateTable,2,FALSE)*ADMIN!E98)</f>
        <v>#N/A</v>
      </c>
    </row>
    <row r="98" spans="2:14" x14ac:dyDescent="0.25">
      <c r="B98" s="250">
        <f>'Customer Inputs'!W109</f>
        <v>0</v>
      </c>
      <c r="C98" s="251" t="str">
        <f>'Customer Inputs'!$M109</f>
        <v/>
      </c>
      <c r="D98" s="251" t="str">
        <f>'Customer Inputs'!$AD109</f>
        <v/>
      </c>
      <c r="E98" s="252">
        <f t="shared" si="2"/>
        <v>0</v>
      </c>
      <c r="F98" s="253">
        <f>IF(ISERROR(VLOOKUP(ADMIN!D99,LC_Table,2,FALSE)),0,VLOOKUP(ADMIN!D99,LC_Table,2,FALSE))</f>
        <v>0</v>
      </c>
      <c r="G98" s="254" t="e">
        <f>IF(ADMIN!C99="L440-A",0.7*'ADMIN REF'!D98*ADMIN!G99-'ADMIN REF'!C98*ADMIN!E99,'ADMIN REF'!D98*ADMIN!G99-'ADMIN REF'!C98*ADMIN!E99)</f>
        <v>#VALUE!</v>
      </c>
      <c r="H98" s="255">
        <f>IF(ADMIN!C99="R100",1.45,1.32)</f>
        <v>1.32</v>
      </c>
      <c r="I98" s="256" t="e">
        <f>'ADMIN REF'!H98*(G98)/1000</f>
        <v>#VALUE!</v>
      </c>
      <c r="J98" s="256" t="e">
        <f>IF(ADMIN!C99=0,'ADMIN REF'!F98*'ADMIN REF'!H98*('ADMIN REF'!D98*ADMIN!G99)/1000,'ADMIN REF'!F98*'ADMIN REF'!H98*('ADMIN REF'!C98*ADMIN!E99)/1000)</f>
        <v>#VALUE!</v>
      </c>
      <c r="K98" s="257">
        <f>IF(ADMIN!C99="R100",1.46,1.13)</f>
        <v>1.1299999999999999</v>
      </c>
      <c r="L98" s="258" t="e">
        <f>K98*G98/1000*'ADMIN REF'!E98</f>
        <v>#VALUE!</v>
      </c>
      <c r="M98" s="258" t="e">
        <f>IF(OR(ADMIN!D99=0,ADMIN!F99=0),0,IF(ADMIN!C99=0,('ADMIN REF'!F98*K98*('ADMIN REF'!D98*ADMIN!G99)/1000)*'ADMIN REF'!E98,('ADMIN REF'!F98*K98*('ADMIN REF'!C98*ADMIN!E99)/1000)*'ADMIN REF'!E98))</f>
        <v>#VALUE!</v>
      </c>
      <c r="N98" s="258" t="e">
        <f>IF(ADMIN!E99&lt;1,"",VLOOKUP(ADMIN!C99,RebateTable,2,FALSE)*ADMIN!E99)</f>
        <v>#N/A</v>
      </c>
    </row>
    <row r="99" spans="2:14" x14ac:dyDescent="0.25">
      <c r="B99" s="250">
        <f>'Customer Inputs'!W110</f>
        <v>0</v>
      </c>
      <c r="C99" s="251" t="str">
        <f>'Customer Inputs'!$M110</f>
        <v/>
      </c>
      <c r="D99" s="251" t="str">
        <f>'Customer Inputs'!$AD110</f>
        <v/>
      </c>
      <c r="E99" s="252">
        <f t="shared" si="2"/>
        <v>0</v>
      </c>
      <c r="F99" s="253">
        <f>IF(ISERROR(VLOOKUP(ADMIN!D100,LC_Table,2,FALSE)),0,VLOOKUP(ADMIN!D100,LC_Table,2,FALSE))</f>
        <v>0</v>
      </c>
      <c r="G99" s="254" t="e">
        <f>IF(ADMIN!C100="L440-A",0.7*'ADMIN REF'!D99*ADMIN!G100-'ADMIN REF'!C99*ADMIN!E100,'ADMIN REF'!D99*ADMIN!G100-'ADMIN REF'!C99*ADMIN!E100)</f>
        <v>#VALUE!</v>
      </c>
      <c r="H99" s="255">
        <f>IF(ADMIN!C100="R100",1.45,1.32)</f>
        <v>1.32</v>
      </c>
      <c r="I99" s="256" t="e">
        <f>'ADMIN REF'!H99*(G99)/1000</f>
        <v>#VALUE!</v>
      </c>
      <c r="J99" s="256" t="e">
        <f>IF(ADMIN!C100=0,'ADMIN REF'!F99*'ADMIN REF'!H99*('ADMIN REF'!D99*ADMIN!G100)/1000,'ADMIN REF'!F99*'ADMIN REF'!H99*('ADMIN REF'!C99*ADMIN!E100)/1000)</f>
        <v>#VALUE!</v>
      </c>
      <c r="K99" s="257">
        <f>IF(ADMIN!C100="R100",1.46,1.13)</f>
        <v>1.1299999999999999</v>
      </c>
      <c r="L99" s="258" t="e">
        <f>K99*G99/1000*'ADMIN REF'!E99</f>
        <v>#VALUE!</v>
      </c>
      <c r="M99" s="258" t="e">
        <f>IF(OR(ADMIN!D100=0,ADMIN!F100=0),0,IF(ADMIN!C100=0,('ADMIN REF'!F99*K99*('ADMIN REF'!D99*ADMIN!G100)/1000)*'ADMIN REF'!E99,('ADMIN REF'!F99*K99*('ADMIN REF'!C99*ADMIN!E100)/1000)*'ADMIN REF'!E99))</f>
        <v>#VALUE!</v>
      </c>
      <c r="N99" s="258" t="e">
        <f>IF(ADMIN!E100&lt;1,"",VLOOKUP(ADMIN!C100,RebateTable,2,FALSE)*ADMIN!E100)</f>
        <v>#N/A</v>
      </c>
    </row>
    <row r="100" spans="2:14" x14ac:dyDescent="0.25">
      <c r="B100" s="250">
        <f>'Customer Inputs'!W111</f>
        <v>0</v>
      </c>
      <c r="C100" s="251" t="str">
        <f>'Customer Inputs'!$M111</f>
        <v/>
      </c>
      <c r="D100" s="251" t="str">
        <f>'Customer Inputs'!$AD111</f>
        <v/>
      </c>
      <c r="E100" s="252">
        <f t="shared" si="2"/>
        <v>0</v>
      </c>
      <c r="F100" s="253">
        <f>IF(ISERROR(VLOOKUP(ADMIN!D101,LC_Table,2,FALSE)),0,VLOOKUP(ADMIN!D101,LC_Table,2,FALSE))</f>
        <v>0</v>
      </c>
      <c r="G100" s="254" t="e">
        <f>IF(ADMIN!C101="L440-A",0.7*'ADMIN REF'!D100*ADMIN!G101-'ADMIN REF'!C100*ADMIN!E101,'ADMIN REF'!D100*ADMIN!G101-'ADMIN REF'!C100*ADMIN!E101)</f>
        <v>#VALUE!</v>
      </c>
      <c r="H100" s="255">
        <f>IF(ADMIN!C101="R100",1.45,1.32)</f>
        <v>1.32</v>
      </c>
      <c r="I100" s="256" t="e">
        <f>'ADMIN REF'!H100*(G100)/1000</f>
        <v>#VALUE!</v>
      </c>
      <c r="J100" s="256" t="e">
        <f>IF(ADMIN!C101=0,'ADMIN REF'!F100*'ADMIN REF'!H100*('ADMIN REF'!D100*ADMIN!G101)/1000,'ADMIN REF'!F100*'ADMIN REF'!H100*('ADMIN REF'!C100*ADMIN!E101)/1000)</f>
        <v>#VALUE!</v>
      </c>
      <c r="K100" s="257">
        <f>IF(ADMIN!C101="R100",1.46,1.13)</f>
        <v>1.1299999999999999</v>
      </c>
      <c r="L100" s="258" t="e">
        <f>K100*G100/1000*'ADMIN REF'!E100</f>
        <v>#VALUE!</v>
      </c>
      <c r="M100" s="258" t="e">
        <f>IF(OR(ADMIN!D101=0,ADMIN!F101=0),0,IF(ADMIN!C101=0,('ADMIN REF'!F100*K100*('ADMIN REF'!D100*ADMIN!G101)/1000)*'ADMIN REF'!E100,('ADMIN REF'!F100*K100*('ADMIN REF'!C100*ADMIN!E101)/1000)*'ADMIN REF'!E100))</f>
        <v>#VALUE!</v>
      </c>
      <c r="N100" s="258" t="e">
        <f>IF(ADMIN!E101&lt;1,"",VLOOKUP(ADMIN!C101,RebateTable,2,FALSE)*ADMIN!E101)</f>
        <v>#N/A</v>
      </c>
    </row>
    <row r="101" spans="2:14" x14ac:dyDescent="0.25">
      <c r="B101" s="250">
        <f>'Customer Inputs'!W112</f>
        <v>0</v>
      </c>
      <c r="C101" s="251" t="str">
        <f>'Customer Inputs'!$M112</f>
        <v/>
      </c>
      <c r="D101" s="251" t="str">
        <f>'Customer Inputs'!$AD112</f>
        <v/>
      </c>
      <c r="E101" s="252">
        <f t="shared" ref="E101:E132" si="3">IF(ISERROR(VLOOKUP(BuildingType,FLH_Table,2,FALSE)),0,VLOOKUP(BuildingType,FLH_Table,2,FALSE))</f>
        <v>0</v>
      </c>
      <c r="F101" s="253">
        <f>IF(ISERROR(VLOOKUP(ADMIN!D102,LC_Table,2,FALSE)),0,VLOOKUP(ADMIN!D102,LC_Table,2,FALSE))</f>
        <v>0</v>
      </c>
      <c r="G101" s="254" t="e">
        <f>IF(ADMIN!C102="L440-A",0.7*'ADMIN REF'!D101*ADMIN!G102-'ADMIN REF'!C101*ADMIN!E102,'ADMIN REF'!D101*ADMIN!G102-'ADMIN REF'!C101*ADMIN!E102)</f>
        <v>#VALUE!</v>
      </c>
      <c r="H101" s="255">
        <f>IF(ADMIN!C102="R100",1.45,1.32)</f>
        <v>1.32</v>
      </c>
      <c r="I101" s="256" t="e">
        <f>'ADMIN REF'!H101*(G101)/1000</f>
        <v>#VALUE!</v>
      </c>
      <c r="J101" s="256" t="e">
        <f>IF(ADMIN!C102=0,'ADMIN REF'!F101*'ADMIN REF'!H101*('ADMIN REF'!D101*ADMIN!G102)/1000,'ADMIN REF'!F101*'ADMIN REF'!H101*('ADMIN REF'!C101*ADMIN!E102)/1000)</f>
        <v>#VALUE!</v>
      </c>
      <c r="K101" s="257">
        <f>IF(ADMIN!C102="R100",1.46,1.13)</f>
        <v>1.1299999999999999</v>
      </c>
      <c r="L101" s="258" t="e">
        <f>K101*G101/1000*'ADMIN REF'!E101</f>
        <v>#VALUE!</v>
      </c>
      <c r="M101" s="258" t="e">
        <f>IF(OR(ADMIN!D102=0,ADMIN!F102=0),0,IF(ADMIN!C102=0,('ADMIN REF'!F101*K101*('ADMIN REF'!D101*ADMIN!G102)/1000)*'ADMIN REF'!E101,('ADMIN REF'!F101*K101*('ADMIN REF'!C101*ADMIN!E102)/1000)*'ADMIN REF'!E101))</f>
        <v>#VALUE!</v>
      </c>
      <c r="N101" s="258" t="e">
        <f>IF(ADMIN!E102&lt;1,"",VLOOKUP(ADMIN!C102,RebateTable,2,FALSE)*ADMIN!E102)</f>
        <v>#N/A</v>
      </c>
    </row>
    <row r="102" spans="2:14" x14ac:dyDescent="0.25">
      <c r="B102" s="250">
        <f>'Customer Inputs'!W113</f>
        <v>0</v>
      </c>
      <c r="C102" s="251" t="str">
        <f>'Customer Inputs'!$M113</f>
        <v/>
      </c>
      <c r="D102" s="251" t="str">
        <f>'Customer Inputs'!$AD113</f>
        <v/>
      </c>
      <c r="E102" s="252">
        <f t="shared" si="3"/>
        <v>0</v>
      </c>
      <c r="F102" s="253">
        <f>IF(ISERROR(VLOOKUP(ADMIN!D103,LC_Table,2,FALSE)),0,VLOOKUP(ADMIN!D103,LC_Table,2,FALSE))</f>
        <v>0</v>
      </c>
      <c r="G102" s="254" t="e">
        <f>IF(ADMIN!C103="L440-A",0.7*'ADMIN REF'!D102*ADMIN!G103-'ADMIN REF'!C102*ADMIN!E103,'ADMIN REF'!D102*ADMIN!G103-'ADMIN REF'!C102*ADMIN!E103)</f>
        <v>#VALUE!</v>
      </c>
      <c r="H102" s="255">
        <f>IF(ADMIN!C103="R100",1.45,1.32)</f>
        <v>1.32</v>
      </c>
      <c r="I102" s="256" t="e">
        <f>'ADMIN REF'!H102*(G102)/1000</f>
        <v>#VALUE!</v>
      </c>
      <c r="J102" s="256" t="e">
        <f>IF(ADMIN!C103=0,'ADMIN REF'!F102*'ADMIN REF'!H102*('ADMIN REF'!D102*ADMIN!G103)/1000,'ADMIN REF'!F102*'ADMIN REF'!H102*('ADMIN REF'!C102*ADMIN!E103)/1000)</f>
        <v>#VALUE!</v>
      </c>
      <c r="K102" s="257">
        <f>IF(ADMIN!C103="R100",1.46,1.13)</f>
        <v>1.1299999999999999</v>
      </c>
      <c r="L102" s="258" t="e">
        <f>K102*G102/1000*'ADMIN REF'!E102</f>
        <v>#VALUE!</v>
      </c>
      <c r="M102" s="258" t="e">
        <f>IF(OR(ADMIN!D103=0,ADMIN!F103=0),0,IF(ADMIN!C103=0,('ADMIN REF'!F102*K102*('ADMIN REF'!D102*ADMIN!G103)/1000)*'ADMIN REF'!E102,('ADMIN REF'!F102*K102*('ADMIN REF'!C102*ADMIN!E103)/1000)*'ADMIN REF'!E102))</f>
        <v>#VALUE!</v>
      </c>
      <c r="N102" s="258" t="e">
        <f>IF(ADMIN!E103&lt;1,"",VLOOKUP(ADMIN!C103,RebateTable,2,FALSE)*ADMIN!E103)</f>
        <v>#N/A</v>
      </c>
    </row>
    <row r="103" spans="2:14" x14ac:dyDescent="0.25">
      <c r="B103" s="250">
        <f>'Customer Inputs'!W114</f>
        <v>0</v>
      </c>
      <c r="C103" s="251" t="str">
        <f>'Customer Inputs'!$M114</f>
        <v/>
      </c>
      <c r="D103" s="251" t="str">
        <f>'Customer Inputs'!$AD114</f>
        <v/>
      </c>
      <c r="E103" s="252">
        <f t="shared" si="3"/>
        <v>0</v>
      </c>
      <c r="F103" s="253">
        <f>IF(ISERROR(VLOOKUP(ADMIN!D104,LC_Table,2,FALSE)),0,VLOOKUP(ADMIN!D104,LC_Table,2,FALSE))</f>
        <v>0</v>
      </c>
      <c r="G103" s="254" t="e">
        <f>IF(ADMIN!C104="L440-A",0.7*'ADMIN REF'!D103*ADMIN!G104-'ADMIN REF'!C103*ADMIN!E104,'ADMIN REF'!D103*ADMIN!G104-'ADMIN REF'!C103*ADMIN!E104)</f>
        <v>#VALUE!</v>
      </c>
      <c r="H103" s="255">
        <f>IF(ADMIN!C104="R100",1.45,1.32)</f>
        <v>1.32</v>
      </c>
      <c r="I103" s="256" t="e">
        <f>'ADMIN REF'!H103*(G103)/1000</f>
        <v>#VALUE!</v>
      </c>
      <c r="J103" s="256" t="e">
        <f>IF(ADMIN!C104=0,'ADMIN REF'!F103*'ADMIN REF'!H103*('ADMIN REF'!D103*ADMIN!G104)/1000,'ADMIN REF'!F103*'ADMIN REF'!H103*('ADMIN REF'!C103*ADMIN!E104)/1000)</f>
        <v>#VALUE!</v>
      </c>
      <c r="K103" s="257">
        <f>IF(ADMIN!C104="R100",1.46,1.13)</f>
        <v>1.1299999999999999</v>
      </c>
      <c r="L103" s="258" t="e">
        <f>K103*G103/1000*'ADMIN REF'!E103</f>
        <v>#VALUE!</v>
      </c>
      <c r="M103" s="258" t="e">
        <f>IF(OR(ADMIN!D104=0,ADMIN!F104=0),0,IF(ADMIN!C104=0,('ADMIN REF'!F103*K103*('ADMIN REF'!D103*ADMIN!G104)/1000)*'ADMIN REF'!E103,('ADMIN REF'!F103*K103*('ADMIN REF'!C103*ADMIN!E104)/1000)*'ADMIN REF'!E103))</f>
        <v>#VALUE!</v>
      </c>
      <c r="N103" s="258" t="e">
        <f>IF(ADMIN!E104&lt;1,"",VLOOKUP(ADMIN!C104,RebateTable,2,FALSE)*ADMIN!E104)</f>
        <v>#N/A</v>
      </c>
    </row>
    <row r="104" spans="2:14" x14ac:dyDescent="0.25">
      <c r="B104" s="250">
        <f>'Customer Inputs'!W115</f>
        <v>0</v>
      </c>
      <c r="C104" s="251" t="str">
        <f>'Customer Inputs'!$M115</f>
        <v/>
      </c>
      <c r="D104" s="251" t="str">
        <f>'Customer Inputs'!$AD115</f>
        <v/>
      </c>
      <c r="E104" s="252">
        <f t="shared" si="3"/>
        <v>0</v>
      </c>
      <c r="F104" s="253">
        <f>IF(ISERROR(VLOOKUP(ADMIN!D105,LC_Table,2,FALSE)),0,VLOOKUP(ADMIN!D105,LC_Table,2,FALSE))</f>
        <v>0</v>
      </c>
      <c r="G104" s="254" t="e">
        <f>IF(ADMIN!C105="L440-A",0.7*'ADMIN REF'!D104*ADMIN!G105-'ADMIN REF'!C104*ADMIN!E105,'ADMIN REF'!D104*ADMIN!G105-'ADMIN REF'!C104*ADMIN!E105)</f>
        <v>#VALUE!</v>
      </c>
      <c r="H104" s="255">
        <f>IF(ADMIN!C105="R100",1.45,1.32)</f>
        <v>1.32</v>
      </c>
      <c r="I104" s="256" t="e">
        <f>'ADMIN REF'!H104*(G104)/1000</f>
        <v>#VALUE!</v>
      </c>
      <c r="J104" s="256" t="e">
        <f>IF(ADMIN!C105=0,'ADMIN REF'!F104*'ADMIN REF'!H104*('ADMIN REF'!D104*ADMIN!G105)/1000,'ADMIN REF'!F104*'ADMIN REF'!H104*('ADMIN REF'!C104*ADMIN!E105)/1000)</f>
        <v>#VALUE!</v>
      </c>
      <c r="K104" s="257">
        <f>IF(ADMIN!C105="R100",1.46,1.13)</f>
        <v>1.1299999999999999</v>
      </c>
      <c r="L104" s="258" t="e">
        <f>K104*G104/1000*'ADMIN REF'!E104</f>
        <v>#VALUE!</v>
      </c>
      <c r="M104" s="258" t="e">
        <f>IF(OR(ADMIN!D105=0,ADMIN!F105=0),0,IF(ADMIN!C105=0,('ADMIN REF'!F104*K104*('ADMIN REF'!D104*ADMIN!G105)/1000)*'ADMIN REF'!E104,('ADMIN REF'!F104*K104*('ADMIN REF'!C104*ADMIN!E105)/1000)*'ADMIN REF'!E104))</f>
        <v>#VALUE!</v>
      </c>
      <c r="N104" s="258" t="e">
        <f>IF(ADMIN!E105&lt;1,"",VLOOKUP(ADMIN!C105,RebateTable,2,FALSE)*ADMIN!E105)</f>
        <v>#N/A</v>
      </c>
    </row>
    <row r="105" spans="2:14" x14ac:dyDescent="0.25">
      <c r="B105" s="250">
        <f>'Customer Inputs'!W116</f>
        <v>0</v>
      </c>
      <c r="C105" s="251" t="str">
        <f>'Customer Inputs'!$M116</f>
        <v/>
      </c>
      <c r="D105" s="251" t="str">
        <f>'Customer Inputs'!$AD116</f>
        <v/>
      </c>
      <c r="E105" s="252">
        <f t="shared" si="3"/>
        <v>0</v>
      </c>
      <c r="F105" s="253">
        <f>IF(ISERROR(VLOOKUP(ADMIN!D106,LC_Table,2,FALSE)),0,VLOOKUP(ADMIN!D106,LC_Table,2,FALSE))</f>
        <v>0</v>
      </c>
      <c r="G105" s="254" t="e">
        <f>IF(ADMIN!C106="L440-A",0.7*'ADMIN REF'!D105*ADMIN!G106-'ADMIN REF'!C105*ADMIN!E106,'ADMIN REF'!D105*ADMIN!G106-'ADMIN REF'!C105*ADMIN!E106)</f>
        <v>#VALUE!</v>
      </c>
      <c r="H105" s="255">
        <f>IF(ADMIN!C106="R100",1.45,1.32)</f>
        <v>1.32</v>
      </c>
      <c r="I105" s="256" t="e">
        <f>'ADMIN REF'!H105*(G105)/1000</f>
        <v>#VALUE!</v>
      </c>
      <c r="J105" s="256" t="e">
        <f>IF(ADMIN!C106=0,'ADMIN REF'!F105*'ADMIN REF'!H105*('ADMIN REF'!D105*ADMIN!G106)/1000,'ADMIN REF'!F105*'ADMIN REF'!H105*('ADMIN REF'!C105*ADMIN!E106)/1000)</f>
        <v>#VALUE!</v>
      </c>
      <c r="K105" s="257">
        <f>IF(ADMIN!C106="R100",1.46,1.13)</f>
        <v>1.1299999999999999</v>
      </c>
      <c r="L105" s="258" t="e">
        <f>K105*G105/1000*'ADMIN REF'!E105</f>
        <v>#VALUE!</v>
      </c>
      <c r="M105" s="258" t="e">
        <f>IF(OR(ADMIN!D106=0,ADMIN!F106=0),0,IF(ADMIN!C106=0,('ADMIN REF'!F105*K105*('ADMIN REF'!D105*ADMIN!G106)/1000)*'ADMIN REF'!E105,('ADMIN REF'!F105*K105*('ADMIN REF'!C105*ADMIN!E106)/1000)*'ADMIN REF'!E105))</f>
        <v>#VALUE!</v>
      </c>
      <c r="N105" s="258" t="e">
        <f>IF(ADMIN!E106&lt;1,"",VLOOKUP(ADMIN!C106,RebateTable,2,FALSE)*ADMIN!E106)</f>
        <v>#N/A</v>
      </c>
    </row>
    <row r="106" spans="2:14" x14ac:dyDescent="0.25">
      <c r="B106" s="250">
        <f>'Customer Inputs'!W117</f>
        <v>0</v>
      </c>
      <c r="C106" s="251" t="str">
        <f>'Customer Inputs'!$M117</f>
        <v/>
      </c>
      <c r="D106" s="251" t="str">
        <f>'Customer Inputs'!$AD117</f>
        <v/>
      </c>
      <c r="E106" s="252">
        <f t="shared" si="3"/>
        <v>0</v>
      </c>
      <c r="F106" s="253">
        <f>IF(ISERROR(VLOOKUP(ADMIN!D107,LC_Table,2,FALSE)),0,VLOOKUP(ADMIN!D107,LC_Table,2,FALSE))</f>
        <v>0</v>
      </c>
      <c r="G106" s="254" t="e">
        <f>IF(ADMIN!C107="L440-A",0.7*'ADMIN REF'!D106*ADMIN!G107-'ADMIN REF'!C106*ADMIN!E107,'ADMIN REF'!D106*ADMIN!G107-'ADMIN REF'!C106*ADMIN!E107)</f>
        <v>#VALUE!</v>
      </c>
      <c r="H106" s="255">
        <f>IF(ADMIN!C107="R100",1.45,1.32)</f>
        <v>1.32</v>
      </c>
      <c r="I106" s="256" t="e">
        <f>'ADMIN REF'!H106*(G106)/1000</f>
        <v>#VALUE!</v>
      </c>
      <c r="J106" s="256" t="e">
        <f>IF(ADMIN!C107=0,'ADMIN REF'!F106*'ADMIN REF'!H106*('ADMIN REF'!D106*ADMIN!G107)/1000,'ADMIN REF'!F106*'ADMIN REF'!H106*('ADMIN REF'!C106*ADMIN!E107)/1000)</f>
        <v>#VALUE!</v>
      </c>
      <c r="K106" s="257">
        <f>IF(ADMIN!C107="R100",1.46,1.13)</f>
        <v>1.1299999999999999</v>
      </c>
      <c r="L106" s="258" t="e">
        <f>K106*G106/1000*'ADMIN REF'!E106</f>
        <v>#VALUE!</v>
      </c>
      <c r="M106" s="258" t="e">
        <f>IF(OR(ADMIN!D107=0,ADMIN!F107=0),0,IF(ADMIN!C107=0,('ADMIN REF'!F106*K106*('ADMIN REF'!D106*ADMIN!G107)/1000)*'ADMIN REF'!E106,('ADMIN REF'!F106*K106*('ADMIN REF'!C106*ADMIN!E107)/1000)*'ADMIN REF'!E106))</f>
        <v>#VALUE!</v>
      </c>
      <c r="N106" s="258" t="e">
        <f>IF(ADMIN!E107&lt;1,"",VLOOKUP(ADMIN!C107,RebateTable,2,FALSE)*ADMIN!E107)</f>
        <v>#N/A</v>
      </c>
    </row>
    <row r="107" spans="2:14" x14ac:dyDescent="0.25">
      <c r="B107" s="250">
        <f>'Customer Inputs'!W118</f>
        <v>0</v>
      </c>
      <c r="C107" s="251" t="str">
        <f>'Customer Inputs'!$M118</f>
        <v/>
      </c>
      <c r="D107" s="251" t="str">
        <f>'Customer Inputs'!$AD118</f>
        <v/>
      </c>
      <c r="E107" s="252">
        <f t="shared" si="3"/>
        <v>0</v>
      </c>
      <c r="F107" s="253">
        <f>IF(ISERROR(VLOOKUP(ADMIN!D108,LC_Table,2,FALSE)),0,VLOOKUP(ADMIN!D108,LC_Table,2,FALSE))</f>
        <v>0</v>
      </c>
      <c r="G107" s="254" t="e">
        <f>IF(ADMIN!C108="L440-A",0.7*'ADMIN REF'!D107*ADMIN!G108-'ADMIN REF'!C107*ADMIN!E108,'ADMIN REF'!D107*ADMIN!G108-'ADMIN REF'!C107*ADMIN!E108)</f>
        <v>#VALUE!</v>
      </c>
      <c r="H107" s="255">
        <f>IF(ADMIN!C108="R100",1.45,1.32)</f>
        <v>1.32</v>
      </c>
      <c r="I107" s="256" t="e">
        <f>'ADMIN REF'!H107*(G107)/1000</f>
        <v>#VALUE!</v>
      </c>
      <c r="J107" s="256" t="e">
        <f>IF(ADMIN!C108=0,'ADMIN REF'!F107*'ADMIN REF'!H107*('ADMIN REF'!D107*ADMIN!G108)/1000,'ADMIN REF'!F107*'ADMIN REF'!H107*('ADMIN REF'!C107*ADMIN!E108)/1000)</f>
        <v>#VALUE!</v>
      </c>
      <c r="K107" s="257">
        <f>IF(ADMIN!C108="R100",1.46,1.13)</f>
        <v>1.1299999999999999</v>
      </c>
      <c r="L107" s="258" t="e">
        <f>K107*G107/1000*'ADMIN REF'!E107</f>
        <v>#VALUE!</v>
      </c>
      <c r="M107" s="258" t="e">
        <f>IF(OR(ADMIN!D108=0,ADMIN!F108=0),0,IF(ADMIN!C108=0,('ADMIN REF'!F107*K107*('ADMIN REF'!D107*ADMIN!G108)/1000)*'ADMIN REF'!E107,('ADMIN REF'!F107*K107*('ADMIN REF'!C107*ADMIN!E108)/1000)*'ADMIN REF'!E107))</f>
        <v>#VALUE!</v>
      </c>
      <c r="N107" s="258" t="e">
        <f>IF(ADMIN!E108&lt;1,"",VLOOKUP(ADMIN!C108,RebateTable,2,FALSE)*ADMIN!E108)</f>
        <v>#N/A</v>
      </c>
    </row>
    <row r="108" spans="2:14" x14ac:dyDescent="0.25">
      <c r="B108" s="250">
        <f>'Customer Inputs'!W119</f>
        <v>0</v>
      </c>
      <c r="C108" s="251" t="str">
        <f>'Customer Inputs'!$M119</f>
        <v/>
      </c>
      <c r="D108" s="251" t="str">
        <f>'Customer Inputs'!$AD119</f>
        <v/>
      </c>
      <c r="E108" s="252">
        <f t="shared" si="3"/>
        <v>0</v>
      </c>
      <c r="F108" s="253">
        <f>IF(ISERROR(VLOOKUP(ADMIN!D109,LC_Table,2,FALSE)),0,VLOOKUP(ADMIN!D109,LC_Table,2,FALSE))</f>
        <v>0</v>
      </c>
      <c r="G108" s="254" t="e">
        <f>IF(ADMIN!C109="L440-A",0.7*'ADMIN REF'!D108*ADMIN!G109-'ADMIN REF'!C108*ADMIN!E109,'ADMIN REF'!D108*ADMIN!G109-'ADMIN REF'!C108*ADMIN!E109)</f>
        <v>#VALUE!</v>
      </c>
      <c r="H108" s="255">
        <f>IF(ADMIN!C109="R100",1.45,1.32)</f>
        <v>1.32</v>
      </c>
      <c r="I108" s="256" t="e">
        <f>'ADMIN REF'!H108*(G108)/1000</f>
        <v>#VALUE!</v>
      </c>
      <c r="J108" s="256" t="e">
        <f>IF(ADMIN!C109=0,'ADMIN REF'!F108*'ADMIN REF'!H108*('ADMIN REF'!D108*ADMIN!G109)/1000,'ADMIN REF'!F108*'ADMIN REF'!H108*('ADMIN REF'!C108*ADMIN!E109)/1000)</f>
        <v>#VALUE!</v>
      </c>
      <c r="K108" s="257">
        <f>IF(ADMIN!C109="R100",1.46,1.13)</f>
        <v>1.1299999999999999</v>
      </c>
      <c r="L108" s="258" t="e">
        <f>K108*G108/1000*'ADMIN REF'!E108</f>
        <v>#VALUE!</v>
      </c>
      <c r="M108" s="258" t="e">
        <f>IF(OR(ADMIN!D109=0,ADMIN!F109=0),0,IF(ADMIN!C109=0,('ADMIN REF'!F108*K108*('ADMIN REF'!D108*ADMIN!G109)/1000)*'ADMIN REF'!E108,('ADMIN REF'!F108*K108*('ADMIN REF'!C108*ADMIN!E109)/1000)*'ADMIN REF'!E108))</f>
        <v>#VALUE!</v>
      </c>
      <c r="N108" s="258" t="e">
        <f>IF(ADMIN!E109&lt;1,"",VLOOKUP(ADMIN!C109,RebateTable,2,FALSE)*ADMIN!E109)</f>
        <v>#N/A</v>
      </c>
    </row>
    <row r="109" spans="2:14" x14ac:dyDescent="0.25">
      <c r="B109" s="250">
        <f>'Customer Inputs'!W120</f>
        <v>0</v>
      </c>
      <c r="C109" s="251" t="str">
        <f>'Customer Inputs'!$M120</f>
        <v/>
      </c>
      <c r="D109" s="251" t="str">
        <f>'Customer Inputs'!$AD120</f>
        <v/>
      </c>
      <c r="E109" s="252">
        <f t="shared" si="3"/>
        <v>0</v>
      </c>
      <c r="F109" s="253">
        <f>IF(ISERROR(VLOOKUP(ADMIN!D110,LC_Table,2,FALSE)),0,VLOOKUP(ADMIN!D110,LC_Table,2,FALSE))</f>
        <v>0</v>
      </c>
      <c r="G109" s="254" t="e">
        <f>IF(ADMIN!C110="L440-A",0.7*'ADMIN REF'!D109*ADMIN!G110-'ADMIN REF'!C109*ADMIN!E110,'ADMIN REF'!D109*ADMIN!G110-'ADMIN REF'!C109*ADMIN!E110)</f>
        <v>#VALUE!</v>
      </c>
      <c r="H109" s="255">
        <f>IF(ADMIN!C110="R100",1.45,1.32)</f>
        <v>1.32</v>
      </c>
      <c r="I109" s="256" t="e">
        <f>'ADMIN REF'!H109*(G109)/1000</f>
        <v>#VALUE!</v>
      </c>
      <c r="J109" s="256" t="e">
        <f>IF(ADMIN!C110=0,'ADMIN REF'!F109*'ADMIN REF'!H109*('ADMIN REF'!D109*ADMIN!G110)/1000,'ADMIN REF'!F109*'ADMIN REF'!H109*('ADMIN REF'!C109*ADMIN!E110)/1000)</f>
        <v>#VALUE!</v>
      </c>
      <c r="K109" s="257">
        <f>IF(ADMIN!C110="R100",1.46,1.13)</f>
        <v>1.1299999999999999</v>
      </c>
      <c r="L109" s="258" t="e">
        <f>K109*G109/1000*'ADMIN REF'!E109</f>
        <v>#VALUE!</v>
      </c>
      <c r="M109" s="258" t="e">
        <f>IF(OR(ADMIN!D110=0,ADMIN!F110=0),0,IF(ADMIN!C110=0,('ADMIN REF'!F109*K109*('ADMIN REF'!D109*ADMIN!G110)/1000)*'ADMIN REF'!E109,('ADMIN REF'!F109*K109*('ADMIN REF'!C109*ADMIN!E110)/1000)*'ADMIN REF'!E109))</f>
        <v>#VALUE!</v>
      </c>
      <c r="N109" s="258" t="e">
        <f>IF(ADMIN!E110&lt;1,"",VLOOKUP(ADMIN!C110,RebateTable,2,FALSE)*ADMIN!E110)</f>
        <v>#N/A</v>
      </c>
    </row>
    <row r="110" spans="2:14" x14ac:dyDescent="0.25">
      <c r="B110" s="250">
        <f>'Customer Inputs'!W121</f>
        <v>0</v>
      </c>
      <c r="C110" s="251" t="str">
        <f>'Customer Inputs'!$M121</f>
        <v/>
      </c>
      <c r="D110" s="251" t="str">
        <f>'Customer Inputs'!$AD121</f>
        <v/>
      </c>
      <c r="E110" s="252">
        <f t="shared" si="3"/>
        <v>0</v>
      </c>
      <c r="F110" s="253">
        <f>IF(ISERROR(VLOOKUP(ADMIN!D111,LC_Table,2,FALSE)),0,VLOOKUP(ADMIN!D111,LC_Table,2,FALSE))</f>
        <v>0</v>
      </c>
      <c r="G110" s="254" t="e">
        <f>IF(ADMIN!C111="L440-A",0.7*'ADMIN REF'!D110*ADMIN!G111-'ADMIN REF'!C110*ADMIN!E111,'ADMIN REF'!D110*ADMIN!G111-'ADMIN REF'!C110*ADMIN!E111)</f>
        <v>#VALUE!</v>
      </c>
      <c r="H110" s="255">
        <f>IF(ADMIN!C111="R100",1.45,1.32)</f>
        <v>1.32</v>
      </c>
      <c r="I110" s="256" t="e">
        <f>'ADMIN REF'!H110*(G110)/1000</f>
        <v>#VALUE!</v>
      </c>
      <c r="J110" s="256" t="e">
        <f>IF(ADMIN!C111=0,'ADMIN REF'!F110*'ADMIN REF'!H110*('ADMIN REF'!D110*ADMIN!G111)/1000,'ADMIN REF'!F110*'ADMIN REF'!H110*('ADMIN REF'!C110*ADMIN!E111)/1000)</f>
        <v>#VALUE!</v>
      </c>
      <c r="K110" s="257">
        <f>IF(ADMIN!C111="R100",1.46,1.13)</f>
        <v>1.1299999999999999</v>
      </c>
      <c r="L110" s="258" t="e">
        <f>K110*G110/1000*'ADMIN REF'!E110</f>
        <v>#VALUE!</v>
      </c>
      <c r="M110" s="258" t="e">
        <f>IF(OR(ADMIN!D111=0,ADMIN!F111=0),0,IF(ADMIN!C111=0,('ADMIN REF'!F110*K110*('ADMIN REF'!D110*ADMIN!G111)/1000)*'ADMIN REF'!E110,('ADMIN REF'!F110*K110*('ADMIN REF'!C110*ADMIN!E111)/1000)*'ADMIN REF'!E110))</f>
        <v>#VALUE!</v>
      </c>
      <c r="N110" s="258" t="e">
        <f>IF(ADMIN!E111&lt;1,"",VLOOKUP(ADMIN!C111,RebateTable,2,FALSE)*ADMIN!E111)</f>
        <v>#N/A</v>
      </c>
    </row>
    <row r="111" spans="2:14" x14ac:dyDescent="0.25">
      <c r="B111" s="250">
        <f>'Customer Inputs'!W122</f>
        <v>0</v>
      </c>
      <c r="C111" s="251" t="str">
        <f>'Customer Inputs'!$M122</f>
        <v/>
      </c>
      <c r="D111" s="251" t="str">
        <f>'Customer Inputs'!$AD122</f>
        <v/>
      </c>
      <c r="E111" s="252">
        <f t="shared" si="3"/>
        <v>0</v>
      </c>
      <c r="F111" s="253">
        <f>IF(ISERROR(VLOOKUP(ADMIN!D112,LC_Table,2,FALSE)),0,VLOOKUP(ADMIN!D112,LC_Table,2,FALSE))</f>
        <v>0</v>
      </c>
      <c r="G111" s="254" t="e">
        <f>IF(ADMIN!C112="L440-A",0.7*'ADMIN REF'!D111*ADMIN!G112-'ADMIN REF'!C111*ADMIN!E112,'ADMIN REF'!D111*ADMIN!G112-'ADMIN REF'!C111*ADMIN!E112)</f>
        <v>#VALUE!</v>
      </c>
      <c r="H111" s="255">
        <f>IF(ADMIN!C112="R100",1.45,1.32)</f>
        <v>1.32</v>
      </c>
      <c r="I111" s="256" t="e">
        <f>'ADMIN REF'!H111*(G111)/1000</f>
        <v>#VALUE!</v>
      </c>
      <c r="J111" s="256" t="e">
        <f>IF(ADMIN!C112=0,'ADMIN REF'!F111*'ADMIN REF'!H111*('ADMIN REF'!D111*ADMIN!G112)/1000,'ADMIN REF'!F111*'ADMIN REF'!H111*('ADMIN REF'!C111*ADMIN!E112)/1000)</f>
        <v>#VALUE!</v>
      </c>
      <c r="K111" s="257">
        <f>IF(ADMIN!C112="R100",1.46,1.13)</f>
        <v>1.1299999999999999</v>
      </c>
      <c r="L111" s="258" t="e">
        <f>K111*G111/1000*'ADMIN REF'!E111</f>
        <v>#VALUE!</v>
      </c>
      <c r="M111" s="258" t="e">
        <f>IF(OR(ADMIN!D112=0,ADMIN!F112=0),0,IF(ADMIN!C112=0,('ADMIN REF'!F111*K111*('ADMIN REF'!D111*ADMIN!G112)/1000)*'ADMIN REF'!E111,('ADMIN REF'!F111*K111*('ADMIN REF'!C111*ADMIN!E112)/1000)*'ADMIN REF'!E111))</f>
        <v>#VALUE!</v>
      </c>
      <c r="N111" s="258" t="e">
        <f>IF(ADMIN!E112&lt;1,"",VLOOKUP(ADMIN!C112,RebateTable,2,FALSE)*ADMIN!E112)</f>
        <v>#N/A</v>
      </c>
    </row>
    <row r="112" spans="2:14" x14ac:dyDescent="0.25">
      <c r="B112" s="250">
        <f>'Customer Inputs'!W123</f>
        <v>0</v>
      </c>
      <c r="C112" s="251" t="str">
        <f>'Customer Inputs'!$M123</f>
        <v/>
      </c>
      <c r="D112" s="251" t="str">
        <f>'Customer Inputs'!$AD123</f>
        <v/>
      </c>
      <c r="E112" s="252">
        <f t="shared" si="3"/>
        <v>0</v>
      </c>
      <c r="F112" s="253">
        <f>IF(ISERROR(VLOOKUP(ADMIN!D113,LC_Table,2,FALSE)),0,VLOOKUP(ADMIN!D113,LC_Table,2,FALSE))</f>
        <v>0</v>
      </c>
      <c r="G112" s="254" t="e">
        <f>IF(ADMIN!C113="L440-A",0.7*'ADMIN REF'!D112*ADMIN!G113-'ADMIN REF'!C112*ADMIN!E113,'ADMIN REF'!D112*ADMIN!G113-'ADMIN REF'!C112*ADMIN!E113)</f>
        <v>#VALUE!</v>
      </c>
      <c r="H112" s="255">
        <f>IF(ADMIN!C113="R100",1.45,1.32)</f>
        <v>1.32</v>
      </c>
      <c r="I112" s="256" t="e">
        <f>'ADMIN REF'!H112*(G112)/1000</f>
        <v>#VALUE!</v>
      </c>
      <c r="J112" s="256" t="e">
        <f>IF(ADMIN!C113=0,'ADMIN REF'!F112*'ADMIN REF'!H112*('ADMIN REF'!D112*ADMIN!G113)/1000,'ADMIN REF'!F112*'ADMIN REF'!H112*('ADMIN REF'!C112*ADMIN!E113)/1000)</f>
        <v>#VALUE!</v>
      </c>
      <c r="K112" s="257">
        <f>IF(ADMIN!C113="R100",1.46,1.13)</f>
        <v>1.1299999999999999</v>
      </c>
      <c r="L112" s="258" t="e">
        <f>K112*G112/1000*'ADMIN REF'!E112</f>
        <v>#VALUE!</v>
      </c>
      <c r="M112" s="258" t="e">
        <f>IF(OR(ADMIN!D113=0,ADMIN!F113=0),0,IF(ADMIN!C113=0,('ADMIN REF'!F112*K112*('ADMIN REF'!D112*ADMIN!G113)/1000)*'ADMIN REF'!E112,('ADMIN REF'!F112*K112*('ADMIN REF'!C112*ADMIN!E113)/1000)*'ADMIN REF'!E112))</f>
        <v>#VALUE!</v>
      </c>
      <c r="N112" s="258" t="e">
        <f>IF(ADMIN!E113&lt;1,"",VLOOKUP(ADMIN!C113,RebateTable,2,FALSE)*ADMIN!E113)</f>
        <v>#N/A</v>
      </c>
    </row>
    <row r="113" spans="2:14" x14ac:dyDescent="0.25">
      <c r="B113" s="250">
        <f>'Customer Inputs'!W124</f>
        <v>0</v>
      </c>
      <c r="C113" s="251" t="str">
        <f>'Customer Inputs'!$M124</f>
        <v/>
      </c>
      <c r="D113" s="251" t="str">
        <f>'Customer Inputs'!$AD124</f>
        <v/>
      </c>
      <c r="E113" s="252">
        <f t="shared" si="3"/>
        <v>0</v>
      </c>
      <c r="F113" s="253">
        <f>IF(ISERROR(VLOOKUP(ADMIN!D114,LC_Table,2,FALSE)),0,VLOOKUP(ADMIN!D114,LC_Table,2,FALSE))</f>
        <v>0</v>
      </c>
      <c r="G113" s="254" t="e">
        <f>IF(ADMIN!C114="L440-A",0.7*'ADMIN REF'!D113*ADMIN!G114-'ADMIN REF'!C113*ADMIN!E114,'ADMIN REF'!D113*ADMIN!G114-'ADMIN REF'!C113*ADMIN!E114)</f>
        <v>#VALUE!</v>
      </c>
      <c r="H113" s="255">
        <f>IF(ADMIN!C114="R100",1.45,1.32)</f>
        <v>1.32</v>
      </c>
      <c r="I113" s="256" t="e">
        <f>'ADMIN REF'!H113*(G113)/1000</f>
        <v>#VALUE!</v>
      </c>
      <c r="J113" s="256" t="e">
        <f>IF(ADMIN!C114=0,'ADMIN REF'!F113*'ADMIN REF'!H113*('ADMIN REF'!D113*ADMIN!G114)/1000,'ADMIN REF'!F113*'ADMIN REF'!H113*('ADMIN REF'!C113*ADMIN!E114)/1000)</f>
        <v>#VALUE!</v>
      </c>
      <c r="K113" s="257">
        <f>IF(ADMIN!C114="R100",1.46,1.13)</f>
        <v>1.1299999999999999</v>
      </c>
      <c r="L113" s="258" t="e">
        <f>K113*G113/1000*'ADMIN REF'!E113</f>
        <v>#VALUE!</v>
      </c>
      <c r="M113" s="258" t="e">
        <f>IF(OR(ADMIN!D114=0,ADMIN!F114=0),0,IF(ADMIN!C114=0,('ADMIN REF'!F113*K113*('ADMIN REF'!D113*ADMIN!G114)/1000)*'ADMIN REF'!E113,('ADMIN REF'!F113*K113*('ADMIN REF'!C113*ADMIN!E114)/1000)*'ADMIN REF'!E113))</f>
        <v>#VALUE!</v>
      </c>
      <c r="N113" s="258" t="e">
        <f>IF(ADMIN!E114&lt;1,"",VLOOKUP(ADMIN!C114,RebateTable,2,FALSE)*ADMIN!E114)</f>
        <v>#N/A</v>
      </c>
    </row>
    <row r="114" spans="2:14" x14ac:dyDescent="0.25">
      <c r="B114" s="250">
        <f>'Customer Inputs'!W125</f>
        <v>0</v>
      </c>
      <c r="C114" s="251" t="str">
        <f>'Customer Inputs'!$M125</f>
        <v/>
      </c>
      <c r="D114" s="251" t="str">
        <f>'Customer Inputs'!$AD125</f>
        <v/>
      </c>
      <c r="E114" s="252">
        <f t="shared" si="3"/>
        <v>0</v>
      </c>
      <c r="F114" s="253">
        <f>IF(ISERROR(VLOOKUP(ADMIN!D115,LC_Table,2,FALSE)),0,VLOOKUP(ADMIN!D115,LC_Table,2,FALSE))</f>
        <v>0</v>
      </c>
      <c r="G114" s="254" t="e">
        <f>IF(ADMIN!C115="L440-A",0.7*'ADMIN REF'!D114*ADMIN!G115-'ADMIN REF'!C114*ADMIN!E115,'ADMIN REF'!D114*ADMIN!G115-'ADMIN REF'!C114*ADMIN!E115)</f>
        <v>#VALUE!</v>
      </c>
      <c r="H114" s="255">
        <f>IF(ADMIN!C115="R100",1.45,1.32)</f>
        <v>1.32</v>
      </c>
      <c r="I114" s="256" t="e">
        <f>'ADMIN REF'!H114*(G114)/1000</f>
        <v>#VALUE!</v>
      </c>
      <c r="J114" s="256" t="e">
        <f>IF(ADMIN!C115=0,'ADMIN REF'!F114*'ADMIN REF'!H114*('ADMIN REF'!D114*ADMIN!G115)/1000,'ADMIN REF'!F114*'ADMIN REF'!H114*('ADMIN REF'!C114*ADMIN!E115)/1000)</f>
        <v>#VALUE!</v>
      </c>
      <c r="K114" s="257">
        <f>IF(ADMIN!C115="R100",1.46,1.13)</f>
        <v>1.1299999999999999</v>
      </c>
      <c r="L114" s="258" t="e">
        <f>K114*G114/1000*'ADMIN REF'!E114</f>
        <v>#VALUE!</v>
      </c>
      <c r="M114" s="258" t="e">
        <f>IF(OR(ADMIN!D115=0,ADMIN!F115=0),0,IF(ADMIN!C115=0,('ADMIN REF'!F114*K114*('ADMIN REF'!D114*ADMIN!G115)/1000)*'ADMIN REF'!E114,('ADMIN REF'!F114*K114*('ADMIN REF'!C114*ADMIN!E115)/1000)*'ADMIN REF'!E114))</f>
        <v>#VALUE!</v>
      </c>
      <c r="N114" s="258" t="e">
        <f>IF(ADMIN!E115&lt;1,"",VLOOKUP(ADMIN!C115,RebateTable,2,FALSE)*ADMIN!E115)</f>
        <v>#N/A</v>
      </c>
    </row>
    <row r="115" spans="2:14" x14ac:dyDescent="0.25">
      <c r="B115" s="250">
        <f>'Customer Inputs'!W126</f>
        <v>0</v>
      </c>
      <c r="C115" s="251" t="str">
        <f>'Customer Inputs'!$M126</f>
        <v/>
      </c>
      <c r="D115" s="251" t="str">
        <f>'Customer Inputs'!$AD126</f>
        <v/>
      </c>
      <c r="E115" s="252">
        <f t="shared" si="3"/>
        <v>0</v>
      </c>
      <c r="F115" s="253">
        <f>IF(ISERROR(VLOOKUP(ADMIN!D116,LC_Table,2,FALSE)),0,VLOOKUP(ADMIN!D116,LC_Table,2,FALSE))</f>
        <v>0</v>
      </c>
      <c r="G115" s="254" t="e">
        <f>IF(ADMIN!C116="L440-A",0.7*'ADMIN REF'!D115*ADMIN!G116-'ADMIN REF'!C115*ADMIN!E116,'ADMIN REF'!D115*ADMIN!G116-'ADMIN REF'!C115*ADMIN!E116)</f>
        <v>#VALUE!</v>
      </c>
      <c r="H115" s="255">
        <f>IF(ADMIN!C116="R100",1.45,1.32)</f>
        <v>1.32</v>
      </c>
      <c r="I115" s="256" t="e">
        <f>'ADMIN REF'!H115*(G115)/1000</f>
        <v>#VALUE!</v>
      </c>
      <c r="J115" s="256" t="e">
        <f>IF(ADMIN!C116=0,'ADMIN REF'!F115*'ADMIN REF'!H115*('ADMIN REF'!D115*ADMIN!G116)/1000,'ADMIN REF'!F115*'ADMIN REF'!H115*('ADMIN REF'!C115*ADMIN!E116)/1000)</f>
        <v>#VALUE!</v>
      </c>
      <c r="K115" s="257">
        <f>IF(ADMIN!C116="R100",1.46,1.13)</f>
        <v>1.1299999999999999</v>
      </c>
      <c r="L115" s="258" t="e">
        <f>K115*G115/1000*'ADMIN REF'!E115</f>
        <v>#VALUE!</v>
      </c>
      <c r="M115" s="258" t="e">
        <f>IF(OR(ADMIN!D116=0,ADMIN!F116=0),0,IF(ADMIN!C116=0,('ADMIN REF'!F115*K115*('ADMIN REF'!D115*ADMIN!G116)/1000)*'ADMIN REF'!E115,('ADMIN REF'!F115*K115*('ADMIN REF'!C115*ADMIN!E116)/1000)*'ADMIN REF'!E115))</f>
        <v>#VALUE!</v>
      </c>
      <c r="N115" s="258" t="e">
        <f>IF(ADMIN!E116&lt;1,"",VLOOKUP(ADMIN!C116,RebateTable,2,FALSE)*ADMIN!E116)</f>
        <v>#N/A</v>
      </c>
    </row>
    <row r="116" spans="2:14" x14ac:dyDescent="0.25">
      <c r="B116" s="250">
        <f>'Customer Inputs'!W127</f>
        <v>0</v>
      </c>
      <c r="C116" s="251" t="str">
        <f>'Customer Inputs'!$M127</f>
        <v/>
      </c>
      <c r="D116" s="251" t="str">
        <f>'Customer Inputs'!$AD127</f>
        <v/>
      </c>
      <c r="E116" s="252">
        <f t="shared" si="3"/>
        <v>0</v>
      </c>
      <c r="F116" s="253">
        <f>IF(ISERROR(VLOOKUP(ADMIN!D117,LC_Table,2,FALSE)),0,VLOOKUP(ADMIN!D117,LC_Table,2,FALSE))</f>
        <v>0</v>
      </c>
      <c r="G116" s="254" t="e">
        <f>IF(ADMIN!C117="L440-A",0.7*'ADMIN REF'!D116*ADMIN!G117-'ADMIN REF'!C116*ADMIN!E117,'ADMIN REF'!D116*ADMIN!G117-'ADMIN REF'!C116*ADMIN!E117)</f>
        <v>#VALUE!</v>
      </c>
      <c r="H116" s="255">
        <f>IF(ADMIN!C117="R100",1.45,1.32)</f>
        <v>1.32</v>
      </c>
      <c r="I116" s="256" t="e">
        <f>'ADMIN REF'!H116*(G116)/1000</f>
        <v>#VALUE!</v>
      </c>
      <c r="J116" s="256" t="e">
        <f>IF(ADMIN!C117=0,'ADMIN REF'!F116*'ADMIN REF'!H116*('ADMIN REF'!D116*ADMIN!G117)/1000,'ADMIN REF'!F116*'ADMIN REF'!H116*('ADMIN REF'!C116*ADMIN!E117)/1000)</f>
        <v>#VALUE!</v>
      </c>
      <c r="K116" s="257">
        <f>IF(ADMIN!C117="R100",1.46,1.13)</f>
        <v>1.1299999999999999</v>
      </c>
      <c r="L116" s="258" t="e">
        <f>K116*G116/1000*'ADMIN REF'!E116</f>
        <v>#VALUE!</v>
      </c>
      <c r="M116" s="258" t="e">
        <f>IF(OR(ADMIN!D117=0,ADMIN!F117=0),0,IF(ADMIN!C117=0,('ADMIN REF'!F116*K116*('ADMIN REF'!D116*ADMIN!G117)/1000)*'ADMIN REF'!E116,('ADMIN REF'!F116*K116*('ADMIN REF'!C116*ADMIN!E117)/1000)*'ADMIN REF'!E116))</f>
        <v>#VALUE!</v>
      </c>
      <c r="N116" s="258" t="e">
        <f>IF(ADMIN!E117&lt;1,"",VLOOKUP(ADMIN!C117,RebateTable,2,FALSE)*ADMIN!E117)</f>
        <v>#N/A</v>
      </c>
    </row>
    <row r="117" spans="2:14" x14ac:dyDescent="0.25">
      <c r="B117" s="250">
        <f>'Customer Inputs'!W128</f>
        <v>0</v>
      </c>
      <c r="C117" s="251" t="str">
        <f>'Customer Inputs'!$M128</f>
        <v/>
      </c>
      <c r="D117" s="251" t="str">
        <f>'Customer Inputs'!$AD128</f>
        <v/>
      </c>
      <c r="E117" s="252">
        <f t="shared" si="3"/>
        <v>0</v>
      </c>
      <c r="F117" s="253">
        <f>IF(ISERROR(VLOOKUP(ADMIN!D118,LC_Table,2,FALSE)),0,VLOOKUP(ADMIN!D118,LC_Table,2,FALSE))</f>
        <v>0</v>
      </c>
      <c r="G117" s="254" t="e">
        <f>IF(ADMIN!C118="L440-A",0.7*'ADMIN REF'!D117*ADMIN!G118-'ADMIN REF'!C117*ADMIN!E118,'ADMIN REF'!D117*ADMIN!G118-'ADMIN REF'!C117*ADMIN!E118)</f>
        <v>#VALUE!</v>
      </c>
      <c r="H117" s="255">
        <f>IF(ADMIN!C118="R100",1.45,1.32)</f>
        <v>1.32</v>
      </c>
      <c r="I117" s="256" t="e">
        <f>'ADMIN REF'!H117*(G117)/1000</f>
        <v>#VALUE!</v>
      </c>
      <c r="J117" s="256" t="e">
        <f>IF(ADMIN!C118=0,'ADMIN REF'!F117*'ADMIN REF'!H117*('ADMIN REF'!D117*ADMIN!G118)/1000,'ADMIN REF'!F117*'ADMIN REF'!H117*('ADMIN REF'!C117*ADMIN!E118)/1000)</f>
        <v>#VALUE!</v>
      </c>
      <c r="K117" s="257">
        <f>IF(ADMIN!C118="R100",1.46,1.13)</f>
        <v>1.1299999999999999</v>
      </c>
      <c r="L117" s="258" t="e">
        <f>K117*G117/1000*'ADMIN REF'!E117</f>
        <v>#VALUE!</v>
      </c>
      <c r="M117" s="258" t="e">
        <f>IF(OR(ADMIN!D118=0,ADMIN!F118=0),0,IF(ADMIN!C118=0,('ADMIN REF'!F117*K117*('ADMIN REF'!D117*ADMIN!G118)/1000)*'ADMIN REF'!E117,('ADMIN REF'!F117*K117*('ADMIN REF'!C117*ADMIN!E118)/1000)*'ADMIN REF'!E117))</f>
        <v>#VALUE!</v>
      </c>
      <c r="N117" s="258" t="e">
        <f>IF(ADMIN!E118&lt;1,"",VLOOKUP(ADMIN!C118,RebateTable,2,FALSE)*ADMIN!E118)</f>
        <v>#N/A</v>
      </c>
    </row>
    <row r="118" spans="2:14" x14ac:dyDescent="0.25">
      <c r="B118" s="250">
        <f>'Customer Inputs'!W129</f>
        <v>0</v>
      </c>
      <c r="C118" s="251" t="str">
        <f>'Customer Inputs'!$M129</f>
        <v/>
      </c>
      <c r="D118" s="251" t="str">
        <f>'Customer Inputs'!$AD129</f>
        <v/>
      </c>
      <c r="E118" s="252">
        <f t="shared" si="3"/>
        <v>0</v>
      </c>
      <c r="F118" s="253">
        <f>IF(ISERROR(VLOOKUP(ADMIN!D119,LC_Table,2,FALSE)),0,VLOOKUP(ADMIN!D119,LC_Table,2,FALSE))</f>
        <v>0</v>
      </c>
      <c r="G118" s="254" t="e">
        <f>IF(ADMIN!C119="L440-A",0.7*'ADMIN REF'!D118*ADMIN!G119-'ADMIN REF'!C118*ADMIN!E119,'ADMIN REF'!D118*ADMIN!G119-'ADMIN REF'!C118*ADMIN!E119)</f>
        <v>#VALUE!</v>
      </c>
      <c r="H118" s="255">
        <f>IF(ADMIN!C119="R100",1.45,1.32)</f>
        <v>1.32</v>
      </c>
      <c r="I118" s="256" t="e">
        <f>'ADMIN REF'!H118*(G118)/1000</f>
        <v>#VALUE!</v>
      </c>
      <c r="J118" s="256" t="e">
        <f>IF(ADMIN!C119=0,'ADMIN REF'!F118*'ADMIN REF'!H118*('ADMIN REF'!D118*ADMIN!G119)/1000,'ADMIN REF'!F118*'ADMIN REF'!H118*('ADMIN REF'!C118*ADMIN!E119)/1000)</f>
        <v>#VALUE!</v>
      </c>
      <c r="K118" s="257">
        <f>IF(ADMIN!C119="R100",1.46,1.13)</f>
        <v>1.1299999999999999</v>
      </c>
      <c r="L118" s="258" t="e">
        <f>K118*G118/1000*'ADMIN REF'!E118</f>
        <v>#VALUE!</v>
      </c>
      <c r="M118" s="258" t="e">
        <f>IF(OR(ADMIN!D119=0,ADMIN!F119=0),0,IF(ADMIN!C119=0,('ADMIN REF'!F118*K118*('ADMIN REF'!D118*ADMIN!G119)/1000)*'ADMIN REF'!E118,('ADMIN REF'!F118*K118*('ADMIN REF'!C118*ADMIN!E119)/1000)*'ADMIN REF'!E118))</f>
        <v>#VALUE!</v>
      </c>
      <c r="N118" s="258" t="e">
        <f>IF(ADMIN!E119&lt;1,"",VLOOKUP(ADMIN!C119,RebateTable,2,FALSE)*ADMIN!E119)</f>
        <v>#N/A</v>
      </c>
    </row>
    <row r="119" spans="2:14" x14ac:dyDescent="0.25">
      <c r="B119" s="250">
        <f>'Customer Inputs'!W130</f>
        <v>0</v>
      </c>
      <c r="C119" s="251" t="str">
        <f>'Customer Inputs'!$M130</f>
        <v/>
      </c>
      <c r="D119" s="251" t="str">
        <f>'Customer Inputs'!$AD130</f>
        <v/>
      </c>
      <c r="E119" s="252">
        <f t="shared" si="3"/>
        <v>0</v>
      </c>
      <c r="F119" s="253">
        <f>IF(ISERROR(VLOOKUP(ADMIN!D120,LC_Table,2,FALSE)),0,VLOOKUP(ADMIN!D120,LC_Table,2,FALSE))</f>
        <v>0</v>
      </c>
      <c r="G119" s="254" t="e">
        <f>IF(ADMIN!C120="L440-A",0.7*'ADMIN REF'!D119*ADMIN!G120-'ADMIN REF'!C119*ADMIN!E120,'ADMIN REF'!D119*ADMIN!G120-'ADMIN REF'!C119*ADMIN!E120)</f>
        <v>#VALUE!</v>
      </c>
      <c r="H119" s="255">
        <f>IF(ADMIN!C120="R100",1.45,1.32)</f>
        <v>1.32</v>
      </c>
      <c r="I119" s="256" t="e">
        <f>'ADMIN REF'!H119*(G119)/1000</f>
        <v>#VALUE!</v>
      </c>
      <c r="J119" s="256" t="e">
        <f>IF(ADMIN!C120=0,'ADMIN REF'!F119*'ADMIN REF'!H119*('ADMIN REF'!D119*ADMIN!G120)/1000,'ADMIN REF'!F119*'ADMIN REF'!H119*('ADMIN REF'!C119*ADMIN!E120)/1000)</f>
        <v>#VALUE!</v>
      </c>
      <c r="K119" s="257">
        <f>IF(ADMIN!C120="R100",1.46,1.13)</f>
        <v>1.1299999999999999</v>
      </c>
      <c r="L119" s="258" t="e">
        <f>K119*G119/1000*'ADMIN REF'!E119</f>
        <v>#VALUE!</v>
      </c>
      <c r="M119" s="258" t="e">
        <f>IF(OR(ADMIN!D120=0,ADMIN!F120=0),0,IF(ADMIN!C120=0,('ADMIN REF'!F119*K119*('ADMIN REF'!D119*ADMIN!G120)/1000)*'ADMIN REF'!E119,('ADMIN REF'!F119*K119*('ADMIN REF'!C119*ADMIN!E120)/1000)*'ADMIN REF'!E119))</f>
        <v>#VALUE!</v>
      </c>
      <c r="N119" s="258" t="e">
        <f>IF(ADMIN!E120&lt;1,"",VLOOKUP(ADMIN!C120,RebateTable,2,FALSE)*ADMIN!E120)</f>
        <v>#N/A</v>
      </c>
    </row>
    <row r="120" spans="2:14" x14ac:dyDescent="0.25">
      <c r="B120" s="250">
        <f>'Customer Inputs'!W131</f>
        <v>0</v>
      </c>
      <c r="C120" s="251" t="str">
        <f>'Customer Inputs'!$M131</f>
        <v/>
      </c>
      <c r="D120" s="251" t="str">
        <f>'Customer Inputs'!$AD131</f>
        <v/>
      </c>
      <c r="E120" s="252">
        <f t="shared" si="3"/>
        <v>0</v>
      </c>
      <c r="F120" s="253">
        <f>IF(ISERROR(VLOOKUP(ADMIN!D121,LC_Table,2,FALSE)),0,VLOOKUP(ADMIN!D121,LC_Table,2,FALSE))</f>
        <v>0</v>
      </c>
      <c r="G120" s="254" t="e">
        <f>IF(ADMIN!C121="L440-A",0.7*'ADMIN REF'!D120*ADMIN!G121-'ADMIN REF'!C120*ADMIN!E121,'ADMIN REF'!D120*ADMIN!G121-'ADMIN REF'!C120*ADMIN!E121)</f>
        <v>#VALUE!</v>
      </c>
      <c r="H120" s="255">
        <f>IF(ADMIN!C121="R100",1.45,1.32)</f>
        <v>1.32</v>
      </c>
      <c r="I120" s="256" t="e">
        <f>'ADMIN REF'!H120*(G120)/1000</f>
        <v>#VALUE!</v>
      </c>
      <c r="J120" s="256" t="e">
        <f>IF(ADMIN!C121=0,'ADMIN REF'!F120*'ADMIN REF'!H120*('ADMIN REF'!D120*ADMIN!G121)/1000,'ADMIN REF'!F120*'ADMIN REF'!H120*('ADMIN REF'!C120*ADMIN!E121)/1000)</f>
        <v>#VALUE!</v>
      </c>
      <c r="K120" s="257">
        <f>IF(ADMIN!C121="R100",1.46,1.13)</f>
        <v>1.1299999999999999</v>
      </c>
      <c r="L120" s="258" t="e">
        <f>K120*G120/1000*'ADMIN REF'!E120</f>
        <v>#VALUE!</v>
      </c>
      <c r="M120" s="258" t="e">
        <f>IF(OR(ADMIN!D121=0,ADMIN!F121=0),0,IF(ADMIN!C121=0,('ADMIN REF'!F120*K120*('ADMIN REF'!D120*ADMIN!G121)/1000)*'ADMIN REF'!E120,('ADMIN REF'!F120*K120*('ADMIN REF'!C120*ADMIN!E121)/1000)*'ADMIN REF'!E120))</f>
        <v>#VALUE!</v>
      </c>
      <c r="N120" s="258" t="e">
        <f>IF(ADMIN!E121&lt;1,"",VLOOKUP(ADMIN!C121,RebateTable,2,FALSE)*ADMIN!E121)</f>
        <v>#N/A</v>
      </c>
    </row>
    <row r="121" spans="2:14" x14ac:dyDescent="0.25">
      <c r="B121" s="250">
        <f>'Customer Inputs'!W132</f>
        <v>0</v>
      </c>
      <c r="C121" s="251" t="str">
        <f>'Customer Inputs'!$M132</f>
        <v/>
      </c>
      <c r="D121" s="251" t="str">
        <f>'Customer Inputs'!$AD132</f>
        <v/>
      </c>
      <c r="E121" s="252">
        <f t="shared" si="3"/>
        <v>0</v>
      </c>
      <c r="F121" s="253">
        <f>IF(ISERROR(VLOOKUP(ADMIN!D122,LC_Table,2,FALSE)),0,VLOOKUP(ADMIN!D122,LC_Table,2,FALSE))</f>
        <v>0</v>
      </c>
      <c r="G121" s="254" t="e">
        <f>IF(ADMIN!C122="L440-A",0.7*'ADMIN REF'!D121*ADMIN!G122-'ADMIN REF'!C121*ADMIN!E122,'ADMIN REF'!D121*ADMIN!G122-'ADMIN REF'!C121*ADMIN!E122)</f>
        <v>#VALUE!</v>
      </c>
      <c r="H121" s="255">
        <f>IF(ADMIN!C122="R100",1.45,1.32)</f>
        <v>1.32</v>
      </c>
      <c r="I121" s="256" t="e">
        <f>'ADMIN REF'!H121*(G121)/1000</f>
        <v>#VALUE!</v>
      </c>
      <c r="J121" s="256" t="e">
        <f>IF(ADMIN!C122=0,'ADMIN REF'!F121*'ADMIN REF'!H121*('ADMIN REF'!D121*ADMIN!G122)/1000,'ADMIN REF'!F121*'ADMIN REF'!H121*('ADMIN REF'!C121*ADMIN!E122)/1000)</f>
        <v>#VALUE!</v>
      </c>
      <c r="K121" s="257">
        <f>IF(ADMIN!C122="R100",1.46,1.13)</f>
        <v>1.1299999999999999</v>
      </c>
      <c r="L121" s="258" t="e">
        <f>K121*G121/1000*'ADMIN REF'!E121</f>
        <v>#VALUE!</v>
      </c>
      <c r="M121" s="258" t="e">
        <f>IF(OR(ADMIN!D122=0,ADMIN!F122=0),0,IF(ADMIN!C122=0,('ADMIN REF'!F121*K121*('ADMIN REF'!D121*ADMIN!G122)/1000)*'ADMIN REF'!E121,('ADMIN REF'!F121*K121*('ADMIN REF'!C121*ADMIN!E122)/1000)*'ADMIN REF'!E121))</f>
        <v>#VALUE!</v>
      </c>
      <c r="N121" s="258" t="e">
        <f>IF(ADMIN!E122&lt;1,"",VLOOKUP(ADMIN!C122,RebateTable,2,FALSE)*ADMIN!E122)</f>
        <v>#N/A</v>
      </c>
    </row>
    <row r="122" spans="2:14" x14ac:dyDescent="0.25">
      <c r="B122" s="250">
        <f>'Customer Inputs'!W133</f>
        <v>0</v>
      </c>
      <c r="C122" s="251" t="str">
        <f>'Customer Inputs'!$M133</f>
        <v/>
      </c>
      <c r="D122" s="251" t="str">
        <f>'Customer Inputs'!$AD133</f>
        <v/>
      </c>
      <c r="E122" s="252">
        <f t="shared" si="3"/>
        <v>0</v>
      </c>
      <c r="F122" s="253">
        <f>IF(ISERROR(VLOOKUP(ADMIN!D123,LC_Table,2,FALSE)),0,VLOOKUP(ADMIN!D123,LC_Table,2,FALSE))</f>
        <v>0</v>
      </c>
      <c r="G122" s="254" t="e">
        <f>IF(ADMIN!C123="L440-A",0.7*'ADMIN REF'!D122*ADMIN!G123-'ADMIN REF'!C122*ADMIN!E123,'ADMIN REF'!D122*ADMIN!G123-'ADMIN REF'!C122*ADMIN!E123)</f>
        <v>#VALUE!</v>
      </c>
      <c r="H122" s="255">
        <f>IF(ADMIN!C123="R100",1.45,1.32)</f>
        <v>1.32</v>
      </c>
      <c r="I122" s="256" t="e">
        <f>'ADMIN REF'!H122*(G122)/1000</f>
        <v>#VALUE!</v>
      </c>
      <c r="J122" s="256" t="e">
        <f>IF(ADMIN!C123=0,'ADMIN REF'!F122*'ADMIN REF'!H122*('ADMIN REF'!D122*ADMIN!G123)/1000,'ADMIN REF'!F122*'ADMIN REF'!H122*('ADMIN REF'!C122*ADMIN!E123)/1000)</f>
        <v>#VALUE!</v>
      </c>
      <c r="K122" s="257">
        <f>IF(ADMIN!C123="R100",1.46,1.13)</f>
        <v>1.1299999999999999</v>
      </c>
      <c r="L122" s="258" t="e">
        <f>K122*G122/1000*'ADMIN REF'!E122</f>
        <v>#VALUE!</v>
      </c>
      <c r="M122" s="258" t="e">
        <f>IF(OR(ADMIN!D123=0,ADMIN!F123=0),0,IF(ADMIN!C123=0,('ADMIN REF'!F122*K122*('ADMIN REF'!D122*ADMIN!G123)/1000)*'ADMIN REF'!E122,('ADMIN REF'!F122*K122*('ADMIN REF'!C122*ADMIN!E123)/1000)*'ADMIN REF'!E122))</f>
        <v>#VALUE!</v>
      </c>
      <c r="N122" s="258" t="e">
        <f>IF(ADMIN!E123&lt;1,"",VLOOKUP(ADMIN!C123,RebateTable,2,FALSE)*ADMIN!E123)</f>
        <v>#N/A</v>
      </c>
    </row>
    <row r="123" spans="2:14" x14ac:dyDescent="0.25">
      <c r="B123" s="250">
        <f>'Customer Inputs'!W134</f>
        <v>0</v>
      </c>
      <c r="C123" s="251" t="str">
        <f>'Customer Inputs'!$M134</f>
        <v/>
      </c>
      <c r="D123" s="251" t="str">
        <f>'Customer Inputs'!$AD134</f>
        <v/>
      </c>
      <c r="E123" s="252">
        <f t="shared" si="3"/>
        <v>0</v>
      </c>
      <c r="F123" s="253">
        <f>IF(ISERROR(VLOOKUP(ADMIN!D124,LC_Table,2,FALSE)),0,VLOOKUP(ADMIN!D124,LC_Table,2,FALSE))</f>
        <v>0</v>
      </c>
      <c r="G123" s="254" t="e">
        <f>IF(ADMIN!C124="L440-A",0.7*'ADMIN REF'!D123*ADMIN!G124-'ADMIN REF'!C123*ADMIN!E124,'ADMIN REF'!D123*ADMIN!G124-'ADMIN REF'!C123*ADMIN!E124)</f>
        <v>#VALUE!</v>
      </c>
      <c r="H123" s="255">
        <f>IF(ADMIN!C124="R100",1.45,1.32)</f>
        <v>1.32</v>
      </c>
      <c r="I123" s="256" t="e">
        <f>'ADMIN REF'!H123*(G123)/1000</f>
        <v>#VALUE!</v>
      </c>
      <c r="J123" s="256" t="e">
        <f>IF(ADMIN!C124=0,'ADMIN REF'!F123*'ADMIN REF'!H123*('ADMIN REF'!D123*ADMIN!G124)/1000,'ADMIN REF'!F123*'ADMIN REF'!H123*('ADMIN REF'!C123*ADMIN!E124)/1000)</f>
        <v>#VALUE!</v>
      </c>
      <c r="K123" s="257">
        <f>IF(ADMIN!C124="R100",1.46,1.13)</f>
        <v>1.1299999999999999</v>
      </c>
      <c r="L123" s="258" t="e">
        <f>K123*G123/1000*'ADMIN REF'!E123</f>
        <v>#VALUE!</v>
      </c>
      <c r="M123" s="258" t="e">
        <f>IF(OR(ADMIN!D124=0,ADMIN!F124=0),0,IF(ADMIN!C124=0,('ADMIN REF'!F123*K123*('ADMIN REF'!D123*ADMIN!G124)/1000)*'ADMIN REF'!E123,('ADMIN REF'!F123*K123*('ADMIN REF'!C123*ADMIN!E124)/1000)*'ADMIN REF'!E123))</f>
        <v>#VALUE!</v>
      </c>
      <c r="N123" s="258" t="e">
        <f>IF(ADMIN!E124&lt;1,"",VLOOKUP(ADMIN!C124,RebateTable,2,FALSE)*ADMIN!E124)</f>
        <v>#N/A</v>
      </c>
    </row>
    <row r="124" spans="2:14" x14ac:dyDescent="0.25">
      <c r="B124" s="250">
        <f>'Customer Inputs'!W135</f>
        <v>0</v>
      </c>
      <c r="C124" s="251" t="str">
        <f>'Customer Inputs'!$M135</f>
        <v/>
      </c>
      <c r="D124" s="251" t="str">
        <f>'Customer Inputs'!$AD135</f>
        <v/>
      </c>
      <c r="E124" s="252">
        <f t="shared" si="3"/>
        <v>0</v>
      </c>
      <c r="F124" s="253">
        <f>IF(ISERROR(VLOOKUP(ADMIN!D125,LC_Table,2,FALSE)),0,VLOOKUP(ADMIN!D125,LC_Table,2,FALSE))</f>
        <v>0</v>
      </c>
      <c r="G124" s="254" t="e">
        <f>IF(ADMIN!C125="L440-A",0.7*'ADMIN REF'!D124*ADMIN!G125-'ADMIN REF'!C124*ADMIN!E125,'ADMIN REF'!D124*ADMIN!G125-'ADMIN REF'!C124*ADMIN!E125)</f>
        <v>#VALUE!</v>
      </c>
      <c r="H124" s="255">
        <f>IF(ADMIN!C125="R100",1.45,1.32)</f>
        <v>1.32</v>
      </c>
      <c r="I124" s="256" t="e">
        <f>'ADMIN REF'!H124*(G124)/1000</f>
        <v>#VALUE!</v>
      </c>
      <c r="J124" s="256" t="e">
        <f>IF(ADMIN!C125=0,'ADMIN REF'!F124*'ADMIN REF'!H124*('ADMIN REF'!D124*ADMIN!G125)/1000,'ADMIN REF'!F124*'ADMIN REF'!H124*('ADMIN REF'!C124*ADMIN!E125)/1000)</f>
        <v>#VALUE!</v>
      </c>
      <c r="K124" s="257">
        <f>IF(ADMIN!C125="R100",1.46,1.13)</f>
        <v>1.1299999999999999</v>
      </c>
      <c r="L124" s="258" t="e">
        <f>K124*G124/1000*'ADMIN REF'!E124</f>
        <v>#VALUE!</v>
      </c>
      <c r="M124" s="258" t="e">
        <f>IF(OR(ADMIN!D125=0,ADMIN!F125=0),0,IF(ADMIN!C125=0,('ADMIN REF'!F124*K124*('ADMIN REF'!D124*ADMIN!G125)/1000)*'ADMIN REF'!E124,('ADMIN REF'!F124*K124*('ADMIN REF'!C124*ADMIN!E125)/1000)*'ADMIN REF'!E124))</f>
        <v>#VALUE!</v>
      </c>
      <c r="N124" s="258" t="e">
        <f>IF(ADMIN!E125&lt;1,"",VLOOKUP(ADMIN!C125,RebateTable,2,FALSE)*ADMIN!E125)</f>
        <v>#N/A</v>
      </c>
    </row>
    <row r="125" spans="2:14" x14ac:dyDescent="0.25">
      <c r="B125" s="250">
        <f>'Customer Inputs'!W136</f>
        <v>0</v>
      </c>
      <c r="C125" s="251" t="str">
        <f>'Customer Inputs'!$M136</f>
        <v/>
      </c>
      <c r="D125" s="251" t="str">
        <f>'Customer Inputs'!$AD136</f>
        <v/>
      </c>
      <c r="E125" s="252">
        <f t="shared" si="3"/>
        <v>0</v>
      </c>
      <c r="F125" s="253">
        <f>IF(ISERROR(VLOOKUP(ADMIN!D126,LC_Table,2,FALSE)),0,VLOOKUP(ADMIN!D126,LC_Table,2,FALSE))</f>
        <v>0</v>
      </c>
      <c r="G125" s="254" t="e">
        <f>IF(ADMIN!C126="L440-A",0.7*'ADMIN REF'!D125*ADMIN!G126-'ADMIN REF'!C125*ADMIN!E126,'ADMIN REF'!D125*ADMIN!G126-'ADMIN REF'!C125*ADMIN!E126)</f>
        <v>#VALUE!</v>
      </c>
      <c r="H125" s="255">
        <f>IF(ADMIN!C126="R100",1.45,1.32)</f>
        <v>1.32</v>
      </c>
      <c r="I125" s="256" t="e">
        <f>'ADMIN REF'!H125*(G125)/1000</f>
        <v>#VALUE!</v>
      </c>
      <c r="J125" s="256" t="e">
        <f>IF(ADMIN!C126=0,'ADMIN REF'!F125*'ADMIN REF'!H125*('ADMIN REF'!D125*ADMIN!G126)/1000,'ADMIN REF'!F125*'ADMIN REF'!H125*('ADMIN REF'!C125*ADMIN!E126)/1000)</f>
        <v>#VALUE!</v>
      </c>
      <c r="K125" s="257">
        <f>IF(ADMIN!C126="R100",1.46,1.13)</f>
        <v>1.1299999999999999</v>
      </c>
      <c r="L125" s="258" t="e">
        <f>K125*G125/1000*'ADMIN REF'!E125</f>
        <v>#VALUE!</v>
      </c>
      <c r="M125" s="258" t="e">
        <f>IF(OR(ADMIN!D126=0,ADMIN!F126=0),0,IF(ADMIN!C126=0,('ADMIN REF'!F125*K125*('ADMIN REF'!D125*ADMIN!G126)/1000)*'ADMIN REF'!E125,('ADMIN REF'!F125*K125*('ADMIN REF'!C125*ADMIN!E126)/1000)*'ADMIN REF'!E125))</f>
        <v>#VALUE!</v>
      </c>
      <c r="N125" s="258" t="e">
        <f>IF(ADMIN!E126&lt;1,"",VLOOKUP(ADMIN!C126,RebateTable,2,FALSE)*ADMIN!E126)</f>
        <v>#N/A</v>
      </c>
    </row>
    <row r="126" spans="2:14" x14ac:dyDescent="0.25">
      <c r="B126" s="250">
        <f>'Customer Inputs'!W137</f>
        <v>0</v>
      </c>
      <c r="C126" s="251" t="str">
        <f>'Customer Inputs'!$M137</f>
        <v/>
      </c>
      <c r="D126" s="251" t="str">
        <f>'Customer Inputs'!$AD137</f>
        <v/>
      </c>
      <c r="E126" s="252">
        <f t="shared" si="3"/>
        <v>0</v>
      </c>
      <c r="F126" s="253">
        <f>IF(ISERROR(VLOOKUP(ADMIN!D127,LC_Table,2,FALSE)),0,VLOOKUP(ADMIN!D127,LC_Table,2,FALSE))</f>
        <v>0</v>
      </c>
      <c r="G126" s="254" t="e">
        <f>IF(ADMIN!C127="L440-A",0.7*'ADMIN REF'!D126*ADMIN!G127-'ADMIN REF'!C126*ADMIN!E127,'ADMIN REF'!D126*ADMIN!G127-'ADMIN REF'!C126*ADMIN!E127)</f>
        <v>#VALUE!</v>
      </c>
      <c r="H126" s="255">
        <f>IF(ADMIN!C127="R100",1.45,1.32)</f>
        <v>1.32</v>
      </c>
      <c r="I126" s="256" t="e">
        <f>'ADMIN REF'!H126*(G126)/1000</f>
        <v>#VALUE!</v>
      </c>
      <c r="J126" s="256" t="e">
        <f>IF(ADMIN!C127=0,'ADMIN REF'!F126*'ADMIN REF'!H126*('ADMIN REF'!D126*ADMIN!G127)/1000,'ADMIN REF'!F126*'ADMIN REF'!H126*('ADMIN REF'!C126*ADMIN!E127)/1000)</f>
        <v>#VALUE!</v>
      </c>
      <c r="K126" s="257">
        <f>IF(ADMIN!C127="R100",1.46,1.13)</f>
        <v>1.1299999999999999</v>
      </c>
      <c r="L126" s="258" t="e">
        <f>K126*G126/1000*'ADMIN REF'!E126</f>
        <v>#VALUE!</v>
      </c>
      <c r="M126" s="258" t="e">
        <f>IF(OR(ADMIN!D127=0,ADMIN!F127=0),0,IF(ADMIN!C127=0,('ADMIN REF'!F126*K126*('ADMIN REF'!D126*ADMIN!G127)/1000)*'ADMIN REF'!E126,('ADMIN REF'!F126*K126*('ADMIN REF'!C126*ADMIN!E127)/1000)*'ADMIN REF'!E126))</f>
        <v>#VALUE!</v>
      </c>
      <c r="N126" s="258" t="e">
        <f>IF(ADMIN!E127&lt;1,"",VLOOKUP(ADMIN!C127,RebateTable,2,FALSE)*ADMIN!E127)</f>
        <v>#N/A</v>
      </c>
    </row>
    <row r="127" spans="2:14" x14ac:dyDescent="0.25">
      <c r="B127" s="250">
        <f>'Customer Inputs'!W138</f>
        <v>0</v>
      </c>
      <c r="C127" s="251" t="str">
        <f>'Customer Inputs'!$M138</f>
        <v/>
      </c>
      <c r="D127" s="251" t="str">
        <f>'Customer Inputs'!$AD138</f>
        <v/>
      </c>
      <c r="E127" s="252">
        <f t="shared" si="3"/>
        <v>0</v>
      </c>
      <c r="F127" s="253">
        <f>IF(ISERROR(VLOOKUP(ADMIN!D128,LC_Table,2,FALSE)),0,VLOOKUP(ADMIN!D128,LC_Table,2,FALSE))</f>
        <v>0</v>
      </c>
      <c r="G127" s="254" t="e">
        <f>IF(ADMIN!C128="L440-A",0.7*'ADMIN REF'!D127*ADMIN!G128-'ADMIN REF'!C127*ADMIN!E128,'ADMIN REF'!D127*ADMIN!G128-'ADMIN REF'!C127*ADMIN!E128)</f>
        <v>#VALUE!</v>
      </c>
      <c r="H127" s="255">
        <f>IF(ADMIN!C128="R100",1.45,1.32)</f>
        <v>1.32</v>
      </c>
      <c r="I127" s="256" t="e">
        <f>'ADMIN REF'!H127*(G127)/1000</f>
        <v>#VALUE!</v>
      </c>
      <c r="J127" s="256" t="e">
        <f>IF(ADMIN!C128=0,'ADMIN REF'!F127*'ADMIN REF'!H127*('ADMIN REF'!D127*ADMIN!G128)/1000,'ADMIN REF'!F127*'ADMIN REF'!H127*('ADMIN REF'!C127*ADMIN!E128)/1000)</f>
        <v>#VALUE!</v>
      </c>
      <c r="K127" s="257">
        <f>IF(ADMIN!C128="R100",1.46,1.13)</f>
        <v>1.1299999999999999</v>
      </c>
      <c r="L127" s="258" t="e">
        <f>K127*G127/1000*'ADMIN REF'!E127</f>
        <v>#VALUE!</v>
      </c>
      <c r="M127" s="258" t="e">
        <f>IF(OR(ADMIN!D128=0,ADMIN!F128=0),0,IF(ADMIN!C128=0,('ADMIN REF'!F127*K127*('ADMIN REF'!D127*ADMIN!G128)/1000)*'ADMIN REF'!E127,('ADMIN REF'!F127*K127*('ADMIN REF'!C127*ADMIN!E128)/1000)*'ADMIN REF'!E127))</f>
        <v>#VALUE!</v>
      </c>
      <c r="N127" s="258" t="e">
        <f>IF(ADMIN!E128&lt;1,"",VLOOKUP(ADMIN!C128,RebateTable,2,FALSE)*ADMIN!E128)</f>
        <v>#N/A</v>
      </c>
    </row>
    <row r="128" spans="2:14" x14ac:dyDescent="0.25">
      <c r="B128" s="250">
        <f>'Customer Inputs'!W139</f>
        <v>0</v>
      </c>
      <c r="C128" s="251" t="str">
        <f>'Customer Inputs'!$M139</f>
        <v/>
      </c>
      <c r="D128" s="251" t="str">
        <f>'Customer Inputs'!$AD139</f>
        <v/>
      </c>
      <c r="E128" s="252">
        <f t="shared" si="3"/>
        <v>0</v>
      </c>
      <c r="F128" s="253">
        <f>IF(ISERROR(VLOOKUP(ADMIN!D129,LC_Table,2,FALSE)),0,VLOOKUP(ADMIN!D129,LC_Table,2,FALSE))</f>
        <v>0</v>
      </c>
      <c r="G128" s="254" t="e">
        <f>IF(ADMIN!C129="L440-A",0.7*'ADMIN REF'!D128*ADMIN!G129-'ADMIN REF'!C128*ADMIN!E129,'ADMIN REF'!D128*ADMIN!G129-'ADMIN REF'!C128*ADMIN!E129)</f>
        <v>#VALUE!</v>
      </c>
      <c r="H128" s="255">
        <f>IF(ADMIN!C129="R100",1.45,1.32)</f>
        <v>1.32</v>
      </c>
      <c r="I128" s="256" t="e">
        <f>'ADMIN REF'!H128*(G128)/1000</f>
        <v>#VALUE!</v>
      </c>
      <c r="J128" s="256" t="e">
        <f>IF(ADMIN!C129=0,'ADMIN REF'!F128*'ADMIN REF'!H128*('ADMIN REF'!D128*ADMIN!G129)/1000,'ADMIN REF'!F128*'ADMIN REF'!H128*('ADMIN REF'!C128*ADMIN!E129)/1000)</f>
        <v>#VALUE!</v>
      </c>
      <c r="K128" s="257">
        <f>IF(ADMIN!C129="R100",1.46,1.13)</f>
        <v>1.1299999999999999</v>
      </c>
      <c r="L128" s="258" t="e">
        <f>K128*G128/1000*'ADMIN REF'!E128</f>
        <v>#VALUE!</v>
      </c>
      <c r="M128" s="258" t="e">
        <f>IF(OR(ADMIN!D129=0,ADMIN!F129=0),0,IF(ADMIN!C129=0,('ADMIN REF'!F128*K128*('ADMIN REF'!D128*ADMIN!G129)/1000)*'ADMIN REF'!E128,('ADMIN REF'!F128*K128*('ADMIN REF'!C128*ADMIN!E129)/1000)*'ADMIN REF'!E128))</f>
        <v>#VALUE!</v>
      </c>
      <c r="N128" s="258" t="e">
        <f>IF(ADMIN!E129&lt;1,"",VLOOKUP(ADMIN!C129,RebateTable,2,FALSE)*ADMIN!E129)</f>
        <v>#N/A</v>
      </c>
    </row>
    <row r="129" spans="2:14" x14ac:dyDescent="0.25">
      <c r="B129" s="250">
        <f>'Customer Inputs'!W140</f>
        <v>0</v>
      </c>
      <c r="C129" s="251" t="str">
        <f>'Customer Inputs'!$M140</f>
        <v/>
      </c>
      <c r="D129" s="251" t="str">
        <f>'Customer Inputs'!$AD140</f>
        <v/>
      </c>
      <c r="E129" s="252">
        <f t="shared" si="3"/>
        <v>0</v>
      </c>
      <c r="F129" s="253">
        <f>IF(ISERROR(VLOOKUP(ADMIN!D130,LC_Table,2,FALSE)),0,VLOOKUP(ADMIN!D130,LC_Table,2,FALSE))</f>
        <v>0</v>
      </c>
      <c r="G129" s="254" t="e">
        <f>IF(ADMIN!C130="L440-A",0.7*'ADMIN REF'!D129*ADMIN!G130-'ADMIN REF'!C129*ADMIN!E130,'ADMIN REF'!D129*ADMIN!G130-'ADMIN REF'!C129*ADMIN!E130)</f>
        <v>#VALUE!</v>
      </c>
      <c r="H129" s="255">
        <f>IF(ADMIN!C130="R100",1.45,1.32)</f>
        <v>1.32</v>
      </c>
      <c r="I129" s="256" t="e">
        <f>'ADMIN REF'!H129*(G129)/1000</f>
        <v>#VALUE!</v>
      </c>
      <c r="J129" s="256" t="e">
        <f>IF(ADMIN!C130=0,'ADMIN REF'!F129*'ADMIN REF'!H129*('ADMIN REF'!D129*ADMIN!G130)/1000,'ADMIN REF'!F129*'ADMIN REF'!H129*('ADMIN REF'!C129*ADMIN!E130)/1000)</f>
        <v>#VALUE!</v>
      </c>
      <c r="K129" s="257">
        <f>IF(ADMIN!C130="R100",1.46,1.13)</f>
        <v>1.1299999999999999</v>
      </c>
      <c r="L129" s="258" t="e">
        <f>K129*G129/1000*'ADMIN REF'!E129</f>
        <v>#VALUE!</v>
      </c>
      <c r="M129" s="258" t="e">
        <f>IF(OR(ADMIN!D130=0,ADMIN!F130=0),0,IF(ADMIN!C130=0,('ADMIN REF'!F129*K129*('ADMIN REF'!D129*ADMIN!G130)/1000)*'ADMIN REF'!E129,('ADMIN REF'!F129*K129*('ADMIN REF'!C129*ADMIN!E130)/1000)*'ADMIN REF'!E129))</f>
        <v>#VALUE!</v>
      </c>
      <c r="N129" s="258" t="e">
        <f>IF(ADMIN!E130&lt;1,"",VLOOKUP(ADMIN!C130,RebateTable,2,FALSE)*ADMIN!E130)</f>
        <v>#N/A</v>
      </c>
    </row>
    <row r="130" spans="2:14" x14ac:dyDescent="0.25">
      <c r="B130" s="250">
        <f>'Customer Inputs'!W141</f>
        <v>0</v>
      </c>
      <c r="C130" s="251" t="str">
        <f>'Customer Inputs'!$M141</f>
        <v/>
      </c>
      <c r="D130" s="251" t="str">
        <f>'Customer Inputs'!$AD141</f>
        <v/>
      </c>
      <c r="E130" s="252">
        <f t="shared" si="3"/>
        <v>0</v>
      </c>
      <c r="F130" s="253">
        <f>IF(ISERROR(VLOOKUP(ADMIN!D131,LC_Table,2,FALSE)),0,VLOOKUP(ADMIN!D131,LC_Table,2,FALSE))</f>
        <v>0</v>
      </c>
      <c r="G130" s="254" t="e">
        <f>IF(ADMIN!C131="L440-A",0.7*'ADMIN REF'!D130*ADMIN!G131-'ADMIN REF'!C130*ADMIN!E131,'ADMIN REF'!D130*ADMIN!G131-'ADMIN REF'!C130*ADMIN!E131)</f>
        <v>#VALUE!</v>
      </c>
      <c r="H130" s="255">
        <f>IF(ADMIN!C131="R100",1.45,1.32)</f>
        <v>1.32</v>
      </c>
      <c r="I130" s="256" t="e">
        <f>'ADMIN REF'!H130*(G130)/1000</f>
        <v>#VALUE!</v>
      </c>
      <c r="J130" s="256" t="e">
        <f>IF(ADMIN!C131=0,'ADMIN REF'!F130*'ADMIN REF'!H130*('ADMIN REF'!D130*ADMIN!G131)/1000,'ADMIN REF'!F130*'ADMIN REF'!H130*('ADMIN REF'!C130*ADMIN!E131)/1000)</f>
        <v>#VALUE!</v>
      </c>
      <c r="K130" s="257">
        <f>IF(ADMIN!C131="R100",1.46,1.13)</f>
        <v>1.1299999999999999</v>
      </c>
      <c r="L130" s="258" t="e">
        <f>K130*G130/1000*'ADMIN REF'!E130</f>
        <v>#VALUE!</v>
      </c>
      <c r="M130" s="258" t="e">
        <f>IF(OR(ADMIN!D131=0,ADMIN!F131=0),0,IF(ADMIN!C131=0,('ADMIN REF'!F130*K130*('ADMIN REF'!D130*ADMIN!G131)/1000)*'ADMIN REF'!E130,('ADMIN REF'!F130*K130*('ADMIN REF'!C130*ADMIN!E131)/1000)*'ADMIN REF'!E130))</f>
        <v>#VALUE!</v>
      </c>
      <c r="N130" s="258" t="e">
        <f>IF(ADMIN!E131&lt;1,"",VLOOKUP(ADMIN!C131,RebateTable,2,FALSE)*ADMIN!E131)</f>
        <v>#N/A</v>
      </c>
    </row>
    <row r="131" spans="2:14" x14ac:dyDescent="0.25">
      <c r="B131" s="250">
        <f>'Customer Inputs'!W142</f>
        <v>0</v>
      </c>
      <c r="C131" s="251" t="str">
        <f>'Customer Inputs'!$M142</f>
        <v/>
      </c>
      <c r="D131" s="251" t="str">
        <f>'Customer Inputs'!$AD142</f>
        <v/>
      </c>
      <c r="E131" s="252">
        <f t="shared" si="3"/>
        <v>0</v>
      </c>
      <c r="F131" s="253">
        <f>IF(ISERROR(VLOOKUP(ADMIN!D132,LC_Table,2,FALSE)),0,VLOOKUP(ADMIN!D132,LC_Table,2,FALSE))</f>
        <v>0</v>
      </c>
      <c r="G131" s="254" t="e">
        <f>IF(ADMIN!C132="L440-A",0.7*'ADMIN REF'!D131*ADMIN!G132-'ADMIN REF'!C131*ADMIN!E132,'ADMIN REF'!D131*ADMIN!G132-'ADMIN REF'!C131*ADMIN!E132)</f>
        <v>#VALUE!</v>
      </c>
      <c r="H131" s="255">
        <f>IF(ADMIN!C132="R100",1.45,1.32)</f>
        <v>1.32</v>
      </c>
      <c r="I131" s="256" t="e">
        <f>'ADMIN REF'!H131*(G131)/1000</f>
        <v>#VALUE!</v>
      </c>
      <c r="J131" s="256" t="e">
        <f>IF(ADMIN!C132=0,'ADMIN REF'!F131*'ADMIN REF'!H131*('ADMIN REF'!D131*ADMIN!G132)/1000,'ADMIN REF'!F131*'ADMIN REF'!H131*('ADMIN REF'!C131*ADMIN!E132)/1000)</f>
        <v>#VALUE!</v>
      </c>
      <c r="K131" s="257">
        <f>IF(ADMIN!C132="R100",1.46,1.13)</f>
        <v>1.1299999999999999</v>
      </c>
      <c r="L131" s="258" t="e">
        <f>K131*G131/1000*'ADMIN REF'!E131</f>
        <v>#VALUE!</v>
      </c>
      <c r="M131" s="258" t="e">
        <f>IF(OR(ADMIN!D132=0,ADMIN!F132=0),0,IF(ADMIN!C132=0,('ADMIN REF'!F131*K131*('ADMIN REF'!D131*ADMIN!G132)/1000)*'ADMIN REF'!E131,('ADMIN REF'!F131*K131*('ADMIN REF'!C131*ADMIN!E132)/1000)*'ADMIN REF'!E131))</f>
        <v>#VALUE!</v>
      </c>
      <c r="N131" s="258" t="e">
        <f>IF(ADMIN!E132&lt;1,"",VLOOKUP(ADMIN!C132,RebateTable,2,FALSE)*ADMIN!E132)</f>
        <v>#N/A</v>
      </c>
    </row>
    <row r="132" spans="2:14" x14ac:dyDescent="0.25">
      <c r="B132" s="250">
        <f>'Customer Inputs'!W143</f>
        <v>0</v>
      </c>
      <c r="C132" s="251" t="str">
        <f>'Customer Inputs'!$M143</f>
        <v/>
      </c>
      <c r="D132" s="251" t="str">
        <f>'Customer Inputs'!$AD143</f>
        <v/>
      </c>
      <c r="E132" s="252">
        <f t="shared" si="3"/>
        <v>0</v>
      </c>
      <c r="F132" s="253">
        <f>IF(ISERROR(VLOOKUP(ADMIN!D133,LC_Table,2,FALSE)),0,VLOOKUP(ADMIN!D133,LC_Table,2,FALSE))</f>
        <v>0</v>
      </c>
      <c r="G132" s="254" t="e">
        <f>IF(ADMIN!C133="L440-A",0.7*'ADMIN REF'!D132*ADMIN!G133-'ADMIN REF'!C132*ADMIN!E133,'ADMIN REF'!D132*ADMIN!G133-'ADMIN REF'!C132*ADMIN!E133)</f>
        <v>#VALUE!</v>
      </c>
      <c r="H132" s="255">
        <f>IF(ADMIN!C133="R100",1.45,1.32)</f>
        <v>1.32</v>
      </c>
      <c r="I132" s="256" t="e">
        <f>'ADMIN REF'!H132*(G132)/1000</f>
        <v>#VALUE!</v>
      </c>
      <c r="J132" s="256" t="e">
        <f>IF(ADMIN!C133=0,'ADMIN REF'!F132*'ADMIN REF'!H132*('ADMIN REF'!D132*ADMIN!G133)/1000,'ADMIN REF'!F132*'ADMIN REF'!H132*('ADMIN REF'!C132*ADMIN!E133)/1000)</f>
        <v>#VALUE!</v>
      </c>
      <c r="K132" s="257">
        <f>IF(ADMIN!C133="R100",1.46,1.13)</f>
        <v>1.1299999999999999</v>
      </c>
      <c r="L132" s="258" t="e">
        <f>K132*G132/1000*'ADMIN REF'!E132</f>
        <v>#VALUE!</v>
      </c>
      <c r="M132" s="258" t="e">
        <f>IF(OR(ADMIN!D133=0,ADMIN!F133=0),0,IF(ADMIN!C133=0,('ADMIN REF'!F132*K132*('ADMIN REF'!D132*ADMIN!G133)/1000)*'ADMIN REF'!E132,('ADMIN REF'!F132*K132*('ADMIN REF'!C132*ADMIN!E133)/1000)*'ADMIN REF'!E132))</f>
        <v>#VALUE!</v>
      </c>
      <c r="N132" s="258" t="e">
        <f>IF(ADMIN!E133&lt;1,"",VLOOKUP(ADMIN!C133,RebateTable,2,FALSE)*ADMIN!E133)</f>
        <v>#N/A</v>
      </c>
    </row>
    <row r="133" spans="2:14" x14ac:dyDescent="0.25">
      <c r="B133" s="250">
        <f>'Customer Inputs'!W144</f>
        <v>0</v>
      </c>
      <c r="C133" s="251" t="str">
        <f>'Customer Inputs'!$M144</f>
        <v/>
      </c>
      <c r="D133" s="251" t="str">
        <f>'Customer Inputs'!$AD144</f>
        <v/>
      </c>
      <c r="E133" s="252">
        <f t="shared" ref="E133:E164" si="4">IF(ISERROR(VLOOKUP(BuildingType,FLH_Table,2,FALSE)),0,VLOOKUP(BuildingType,FLH_Table,2,FALSE))</f>
        <v>0</v>
      </c>
      <c r="F133" s="253">
        <f>IF(ISERROR(VLOOKUP(ADMIN!D134,LC_Table,2,FALSE)),0,VLOOKUP(ADMIN!D134,LC_Table,2,FALSE))</f>
        <v>0</v>
      </c>
      <c r="G133" s="254" t="e">
        <f>IF(ADMIN!C134="L440-A",0.7*'ADMIN REF'!D133*ADMIN!G134-'ADMIN REF'!C133*ADMIN!E134,'ADMIN REF'!D133*ADMIN!G134-'ADMIN REF'!C133*ADMIN!E134)</f>
        <v>#VALUE!</v>
      </c>
      <c r="H133" s="255">
        <f>IF(ADMIN!C134="R100",1.45,1.32)</f>
        <v>1.32</v>
      </c>
      <c r="I133" s="256" t="e">
        <f>'ADMIN REF'!H133*(G133)/1000</f>
        <v>#VALUE!</v>
      </c>
      <c r="J133" s="256" t="e">
        <f>IF(ADMIN!C134=0,'ADMIN REF'!F133*'ADMIN REF'!H133*('ADMIN REF'!D133*ADMIN!G134)/1000,'ADMIN REF'!F133*'ADMIN REF'!H133*('ADMIN REF'!C133*ADMIN!E134)/1000)</f>
        <v>#VALUE!</v>
      </c>
      <c r="K133" s="257">
        <f>IF(ADMIN!C134="R100",1.46,1.13)</f>
        <v>1.1299999999999999</v>
      </c>
      <c r="L133" s="258" t="e">
        <f>K133*G133/1000*'ADMIN REF'!E133</f>
        <v>#VALUE!</v>
      </c>
      <c r="M133" s="258" t="e">
        <f>IF(OR(ADMIN!D134=0,ADMIN!F134=0),0,IF(ADMIN!C134=0,('ADMIN REF'!F133*K133*('ADMIN REF'!D133*ADMIN!G134)/1000)*'ADMIN REF'!E133,('ADMIN REF'!F133*K133*('ADMIN REF'!C133*ADMIN!E134)/1000)*'ADMIN REF'!E133))</f>
        <v>#VALUE!</v>
      </c>
      <c r="N133" s="258" t="e">
        <f>IF(ADMIN!E134&lt;1,"",VLOOKUP(ADMIN!C134,RebateTable,2,FALSE)*ADMIN!E134)</f>
        <v>#N/A</v>
      </c>
    </row>
    <row r="134" spans="2:14" x14ac:dyDescent="0.25">
      <c r="B134" s="250">
        <f>'Customer Inputs'!W145</f>
        <v>0</v>
      </c>
      <c r="C134" s="251" t="str">
        <f>'Customer Inputs'!$M145</f>
        <v/>
      </c>
      <c r="D134" s="251" t="str">
        <f>'Customer Inputs'!$AD145</f>
        <v/>
      </c>
      <c r="E134" s="252">
        <f t="shared" si="4"/>
        <v>0</v>
      </c>
      <c r="F134" s="253">
        <f>IF(ISERROR(VLOOKUP(ADMIN!D135,LC_Table,2,FALSE)),0,VLOOKUP(ADMIN!D135,LC_Table,2,FALSE))</f>
        <v>0</v>
      </c>
      <c r="G134" s="254" t="e">
        <f>IF(ADMIN!C135="L440-A",0.7*'ADMIN REF'!D134*ADMIN!G135-'ADMIN REF'!C134*ADMIN!E135,'ADMIN REF'!D134*ADMIN!G135-'ADMIN REF'!C134*ADMIN!E135)</f>
        <v>#VALUE!</v>
      </c>
      <c r="H134" s="255">
        <f>IF(ADMIN!C135="R100",1.45,1.32)</f>
        <v>1.32</v>
      </c>
      <c r="I134" s="256" t="e">
        <f>'ADMIN REF'!H134*(G134)/1000</f>
        <v>#VALUE!</v>
      </c>
      <c r="J134" s="256" t="e">
        <f>IF(ADMIN!C135=0,'ADMIN REF'!F134*'ADMIN REF'!H134*('ADMIN REF'!D134*ADMIN!G135)/1000,'ADMIN REF'!F134*'ADMIN REF'!H134*('ADMIN REF'!C134*ADMIN!E135)/1000)</f>
        <v>#VALUE!</v>
      </c>
      <c r="K134" s="257">
        <f>IF(ADMIN!C135="R100",1.46,1.13)</f>
        <v>1.1299999999999999</v>
      </c>
      <c r="L134" s="258" t="e">
        <f>K134*G134/1000*'ADMIN REF'!E134</f>
        <v>#VALUE!</v>
      </c>
      <c r="M134" s="258" t="e">
        <f>IF(OR(ADMIN!D135=0,ADMIN!F135=0),0,IF(ADMIN!C135=0,('ADMIN REF'!F134*K134*('ADMIN REF'!D134*ADMIN!G135)/1000)*'ADMIN REF'!E134,('ADMIN REF'!F134*K134*('ADMIN REF'!C134*ADMIN!E135)/1000)*'ADMIN REF'!E134))</f>
        <v>#VALUE!</v>
      </c>
      <c r="N134" s="258" t="e">
        <f>IF(ADMIN!E135&lt;1,"",VLOOKUP(ADMIN!C135,RebateTable,2,FALSE)*ADMIN!E135)</f>
        <v>#N/A</v>
      </c>
    </row>
    <row r="135" spans="2:14" x14ac:dyDescent="0.25">
      <c r="B135" s="250">
        <f>'Customer Inputs'!W146</f>
        <v>0</v>
      </c>
      <c r="C135" s="251" t="str">
        <f>'Customer Inputs'!$M146</f>
        <v/>
      </c>
      <c r="D135" s="251" t="str">
        <f>'Customer Inputs'!$AD146</f>
        <v/>
      </c>
      <c r="E135" s="252">
        <f t="shared" si="4"/>
        <v>0</v>
      </c>
      <c r="F135" s="253">
        <f>IF(ISERROR(VLOOKUP(ADMIN!D136,LC_Table,2,FALSE)),0,VLOOKUP(ADMIN!D136,LC_Table,2,FALSE))</f>
        <v>0</v>
      </c>
      <c r="G135" s="254" t="e">
        <f>IF(ADMIN!C136="L440-A",0.7*'ADMIN REF'!D135*ADMIN!G136-'ADMIN REF'!C135*ADMIN!E136,'ADMIN REF'!D135*ADMIN!G136-'ADMIN REF'!C135*ADMIN!E136)</f>
        <v>#VALUE!</v>
      </c>
      <c r="H135" s="255">
        <f>IF(ADMIN!C136="R100",1.45,1.32)</f>
        <v>1.32</v>
      </c>
      <c r="I135" s="256" t="e">
        <f>'ADMIN REF'!H135*(G135)/1000</f>
        <v>#VALUE!</v>
      </c>
      <c r="J135" s="256" t="e">
        <f>IF(ADMIN!C136=0,'ADMIN REF'!F135*'ADMIN REF'!H135*('ADMIN REF'!D135*ADMIN!G136)/1000,'ADMIN REF'!F135*'ADMIN REF'!H135*('ADMIN REF'!C135*ADMIN!E136)/1000)</f>
        <v>#VALUE!</v>
      </c>
      <c r="K135" s="257">
        <f>IF(ADMIN!C136="R100",1.46,1.13)</f>
        <v>1.1299999999999999</v>
      </c>
      <c r="L135" s="258" t="e">
        <f>K135*G135/1000*'ADMIN REF'!E135</f>
        <v>#VALUE!</v>
      </c>
      <c r="M135" s="258" t="e">
        <f>IF(OR(ADMIN!D136=0,ADMIN!F136=0),0,IF(ADMIN!C136=0,('ADMIN REF'!F135*K135*('ADMIN REF'!D135*ADMIN!G136)/1000)*'ADMIN REF'!E135,('ADMIN REF'!F135*K135*('ADMIN REF'!C135*ADMIN!E136)/1000)*'ADMIN REF'!E135))</f>
        <v>#VALUE!</v>
      </c>
      <c r="N135" s="258" t="e">
        <f>IF(ADMIN!E136&lt;1,"",VLOOKUP(ADMIN!C136,RebateTable,2,FALSE)*ADMIN!E136)</f>
        <v>#N/A</v>
      </c>
    </row>
    <row r="136" spans="2:14" x14ac:dyDescent="0.25">
      <c r="B136" s="250">
        <f>'Customer Inputs'!W147</f>
        <v>0</v>
      </c>
      <c r="C136" s="251" t="str">
        <f>'Customer Inputs'!$M147</f>
        <v/>
      </c>
      <c r="D136" s="251" t="str">
        <f>'Customer Inputs'!$AD147</f>
        <v/>
      </c>
      <c r="E136" s="252">
        <f t="shared" si="4"/>
        <v>0</v>
      </c>
      <c r="F136" s="253">
        <f>IF(ISERROR(VLOOKUP(ADMIN!D137,LC_Table,2,FALSE)),0,VLOOKUP(ADMIN!D137,LC_Table,2,FALSE))</f>
        <v>0</v>
      </c>
      <c r="G136" s="254" t="e">
        <f>IF(ADMIN!C137="L440-A",0.7*'ADMIN REF'!D136*ADMIN!G137-'ADMIN REF'!C136*ADMIN!E137,'ADMIN REF'!D136*ADMIN!G137-'ADMIN REF'!C136*ADMIN!E137)</f>
        <v>#VALUE!</v>
      </c>
      <c r="H136" s="255">
        <f>IF(ADMIN!C137="R100",1.45,1.32)</f>
        <v>1.32</v>
      </c>
      <c r="I136" s="256" t="e">
        <f>'ADMIN REF'!H136*(G136)/1000</f>
        <v>#VALUE!</v>
      </c>
      <c r="J136" s="256" t="e">
        <f>IF(ADMIN!C137=0,'ADMIN REF'!F136*'ADMIN REF'!H136*('ADMIN REF'!D136*ADMIN!G137)/1000,'ADMIN REF'!F136*'ADMIN REF'!H136*('ADMIN REF'!C136*ADMIN!E137)/1000)</f>
        <v>#VALUE!</v>
      </c>
      <c r="K136" s="257">
        <f>IF(ADMIN!C137="R100",1.46,1.13)</f>
        <v>1.1299999999999999</v>
      </c>
      <c r="L136" s="258" t="e">
        <f>K136*G136/1000*'ADMIN REF'!E136</f>
        <v>#VALUE!</v>
      </c>
      <c r="M136" s="258" t="e">
        <f>IF(OR(ADMIN!D137=0,ADMIN!F137=0),0,IF(ADMIN!C137=0,('ADMIN REF'!F136*K136*('ADMIN REF'!D136*ADMIN!G137)/1000)*'ADMIN REF'!E136,('ADMIN REF'!F136*K136*('ADMIN REF'!C136*ADMIN!E137)/1000)*'ADMIN REF'!E136))</f>
        <v>#VALUE!</v>
      </c>
      <c r="N136" s="258" t="e">
        <f>IF(ADMIN!E137&lt;1,"",VLOOKUP(ADMIN!C137,RebateTable,2,FALSE)*ADMIN!E137)</f>
        <v>#N/A</v>
      </c>
    </row>
    <row r="137" spans="2:14" x14ac:dyDescent="0.25">
      <c r="B137" s="250">
        <f>'Customer Inputs'!W148</f>
        <v>0</v>
      </c>
      <c r="C137" s="251" t="str">
        <f>'Customer Inputs'!$M148</f>
        <v/>
      </c>
      <c r="D137" s="251" t="str">
        <f>'Customer Inputs'!$AD148</f>
        <v/>
      </c>
      <c r="E137" s="252">
        <f t="shared" si="4"/>
        <v>0</v>
      </c>
      <c r="F137" s="253">
        <f>IF(ISERROR(VLOOKUP(ADMIN!D138,LC_Table,2,FALSE)),0,VLOOKUP(ADMIN!D138,LC_Table,2,FALSE))</f>
        <v>0</v>
      </c>
      <c r="G137" s="254" t="e">
        <f>IF(ADMIN!C138="L440-A",0.7*'ADMIN REF'!D137*ADMIN!G138-'ADMIN REF'!C137*ADMIN!E138,'ADMIN REF'!D137*ADMIN!G138-'ADMIN REF'!C137*ADMIN!E138)</f>
        <v>#VALUE!</v>
      </c>
      <c r="H137" s="255">
        <f>IF(ADMIN!C138="R100",1.45,1.32)</f>
        <v>1.32</v>
      </c>
      <c r="I137" s="256" t="e">
        <f>'ADMIN REF'!H137*(G137)/1000</f>
        <v>#VALUE!</v>
      </c>
      <c r="J137" s="256" t="e">
        <f>IF(ADMIN!C138=0,'ADMIN REF'!F137*'ADMIN REF'!H137*('ADMIN REF'!D137*ADMIN!G138)/1000,'ADMIN REF'!F137*'ADMIN REF'!H137*('ADMIN REF'!C137*ADMIN!E138)/1000)</f>
        <v>#VALUE!</v>
      </c>
      <c r="K137" s="257">
        <f>IF(ADMIN!C138="R100",1.46,1.13)</f>
        <v>1.1299999999999999</v>
      </c>
      <c r="L137" s="258" t="e">
        <f>K137*G137/1000*'ADMIN REF'!E137</f>
        <v>#VALUE!</v>
      </c>
      <c r="M137" s="258" t="e">
        <f>IF(OR(ADMIN!D138=0,ADMIN!F138=0),0,IF(ADMIN!C138=0,('ADMIN REF'!F137*K137*('ADMIN REF'!D137*ADMIN!G138)/1000)*'ADMIN REF'!E137,('ADMIN REF'!F137*K137*('ADMIN REF'!C137*ADMIN!E138)/1000)*'ADMIN REF'!E137))</f>
        <v>#VALUE!</v>
      </c>
      <c r="N137" s="258" t="e">
        <f>IF(ADMIN!E138&lt;1,"",VLOOKUP(ADMIN!C138,RebateTable,2,FALSE)*ADMIN!E138)</f>
        <v>#N/A</v>
      </c>
    </row>
    <row r="138" spans="2:14" x14ac:dyDescent="0.25">
      <c r="B138" s="250">
        <f>'Customer Inputs'!W149</f>
        <v>0</v>
      </c>
      <c r="C138" s="251" t="str">
        <f>'Customer Inputs'!$M149</f>
        <v/>
      </c>
      <c r="D138" s="251" t="str">
        <f>'Customer Inputs'!$AD149</f>
        <v/>
      </c>
      <c r="E138" s="252">
        <f t="shared" si="4"/>
        <v>0</v>
      </c>
      <c r="F138" s="253">
        <f>IF(ISERROR(VLOOKUP(ADMIN!D139,LC_Table,2,FALSE)),0,VLOOKUP(ADMIN!D139,LC_Table,2,FALSE))</f>
        <v>0</v>
      </c>
      <c r="G138" s="254" t="e">
        <f>IF(ADMIN!C139="L440-A",0.7*'ADMIN REF'!D138*ADMIN!G139-'ADMIN REF'!C138*ADMIN!E139,'ADMIN REF'!D138*ADMIN!G139-'ADMIN REF'!C138*ADMIN!E139)</f>
        <v>#VALUE!</v>
      </c>
      <c r="H138" s="255">
        <f>IF(ADMIN!C139="R100",1.45,1.32)</f>
        <v>1.32</v>
      </c>
      <c r="I138" s="256" t="e">
        <f>'ADMIN REF'!H138*(G138)/1000</f>
        <v>#VALUE!</v>
      </c>
      <c r="J138" s="256" t="e">
        <f>IF(ADMIN!C139=0,'ADMIN REF'!F138*'ADMIN REF'!H138*('ADMIN REF'!D138*ADMIN!G139)/1000,'ADMIN REF'!F138*'ADMIN REF'!H138*('ADMIN REF'!C138*ADMIN!E139)/1000)</f>
        <v>#VALUE!</v>
      </c>
      <c r="K138" s="257">
        <f>IF(ADMIN!C139="R100",1.46,1.13)</f>
        <v>1.1299999999999999</v>
      </c>
      <c r="L138" s="258" t="e">
        <f>K138*G138/1000*'ADMIN REF'!E138</f>
        <v>#VALUE!</v>
      </c>
      <c r="M138" s="258" t="e">
        <f>IF(OR(ADMIN!D139=0,ADMIN!F139=0),0,IF(ADMIN!C139=0,('ADMIN REF'!F138*K138*('ADMIN REF'!D138*ADMIN!G139)/1000)*'ADMIN REF'!E138,('ADMIN REF'!F138*K138*('ADMIN REF'!C138*ADMIN!E139)/1000)*'ADMIN REF'!E138))</f>
        <v>#VALUE!</v>
      </c>
      <c r="N138" s="258" t="e">
        <f>IF(ADMIN!E139&lt;1,"",VLOOKUP(ADMIN!C139,RebateTable,2,FALSE)*ADMIN!E139)</f>
        <v>#N/A</v>
      </c>
    </row>
    <row r="139" spans="2:14" x14ac:dyDescent="0.25">
      <c r="B139" s="250">
        <f>'Customer Inputs'!W150</f>
        <v>0</v>
      </c>
      <c r="C139" s="251" t="str">
        <f>'Customer Inputs'!$M150</f>
        <v/>
      </c>
      <c r="D139" s="251" t="str">
        <f>'Customer Inputs'!$AD150</f>
        <v/>
      </c>
      <c r="E139" s="252">
        <f t="shared" si="4"/>
        <v>0</v>
      </c>
      <c r="F139" s="253">
        <f>IF(ISERROR(VLOOKUP(ADMIN!D140,LC_Table,2,FALSE)),0,VLOOKUP(ADMIN!D140,LC_Table,2,FALSE))</f>
        <v>0</v>
      </c>
      <c r="G139" s="254" t="e">
        <f>IF(ADMIN!C140="L440-A",0.7*'ADMIN REF'!D139*ADMIN!G140-'ADMIN REF'!C139*ADMIN!E140,'ADMIN REF'!D139*ADMIN!G140-'ADMIN REF'!C139*ADMIN!E140)</f>
        <v>#VALUE!</v>
      </c>
      <c r="H139" s="255">
        <f>IF(ADMIN!C140="R100",1.45,1.32)</f>
        <v>1.32</v>
      </c>
      <c r="I139" s="256" t="e">
        <f>'ADMIN REF'!H139*(G139)/1000</f>
        <v>#VALUE!</v>
      </c>
      <c r="J139" s="256" t="e">
        <f>IF(ADMIN!C140=0,'ADMIN REF'!F139*'ADMIN REF'!H139*('ADMIN REF'!D139*ADMIN!G140)/1000,'ADMIN REF'!F139*'ADMIN REF'!H139*('ADMIN REF'!C139*ADMIN!E140)/1000)</f>
        <v>#VALUE!</v>
      </c>
      <c r="K139" s="257">
        <f>IF(ADMIN!C140="R100",1.46,1.13)</f>
        <v>1.1299999999999999</v>
      </c>
      <c r="L139" s="258" t="e">
        <f>K139*G139/1000*'ADMIN REF'!E139</f>
        <v>#VALUE!</v>
      </c>
      <c r="M139" s="258" t="e">
        <f>IF(OR(ADMIN!D140=0,ADMIN!F140=0),0,IF(ADMIN!C140=0,('ADMIN REF'!F139*K139*('ADMIN REF'!D139*ADMIN!G140)/1000)*'ADMIN REF'!E139,('ADMIN REF'!F139*K139*('ADMIN REF'!C139*ADMIN!E140)/1000)*'ADMIN REF'!E139))</f>
        <v>#VALUE!</v>
      </c>
      <c r="N139" s="258" t="e">
        <f>IF(ADMIN!E140&lt;1,"",VLOOKUP(ADMIN!C140,RebateTable,2,FALSE)*ADMIN!E140)</f>
        <v>#N/A</v>
      </c>
    </row>
    <row r="140" spans="2:14" x14ac:dyDescent="0.25">
      <c r="B140" s="250">
        <f>'Customer Inputs'!W151</f>
        <v>0</v>
      </c>
      <c r="C140" s="251" t="str">
        <f>'Customer Inputs'!$M151</f>
        <v/>
      </c>
      <c r="D140" s="251" t="str">
        <f>'Customer Inputs'!$AD151</f>
        <v/>
      </c>
      <c r="E140" s="252">
        <f t="shared" si="4"/>
        <v>0</v>
      </c>
      <c r="F140" s="253">
        <f>IF(ISERROR(VLOOKUP(ADMIN!D141,LC_Table,2,FALSE)),0,VLOOKUP(ADMIN!D141,LC_Table,2,FALSE))</f>
        <v>0</v>
      </c>
      <c r="G140" s="254" t="e">
        <f>IF(ADMIN!C141="L440-A",0.7*'ADMIN REF'!D140*ADMIN!G141-'ADMIN REF'!C140*ADMIN!E141,'ADMIN REF'!D140*ADMIN!G141-'ADMIN REF'!C140*ADMIN!E141)</f>
        <v>#VALUE!</v>
      </c>
      <c r="H140" s="255">
        <f>IF(ADMIN!C141="R100",1.45,1.32)</f>
        <v>1.32</v>
      </c>
      <c r="I140" s="256" t="e">
        <f>'ADMIN REF'!H140*(G140)/1000</f>
        <v>#VALUE!</v>
      </c>
      <c r="J140" s="256" t="e">
        <f>IF(ADMIN!C141=0,'ADMIN REF'!F140*'ADMIN REF'!H140*('ADMIN REF'!D140*ADMIN!G141)/1000,'ADMIN REF'!F140*'ADMIN REF'!H140*('ADMIN REF'!C140*ADMIN!E141)/1000)</f>
        <v>#VALUE!</v>
      </c>
      <c r="K140" s="257">
        <f>IF(ADMIN!C141="R100",1.46,1.13)</f>
        <v>1.1299999999999999</v>
      </c>
      <c r="L140" s="258" t="e">
        <f>K140*G140/1000*'ADMIN REF'!E140</f>
        <v>#VALUE!</v>
      </c>
      <c r="M140" s="258" t="e">
        <f>IF(OR(ADMIN!D141=0,ADMIN!F141=0),0,IF(ADMIN!C141=0,('ADMIN REF'!F140*K140*('ADMIN REF'!D140*ADMIN!G141)/1000)*'ADMIN REF'!E140,('ADMIN REF'!F140*K140*('ADMIN REF'!C140*ADMIN!E141)/1000)*'ADMIN REF'!E140))</f>
        <v>#VALUE!</v>
      </c>
      <c r="N140" s="258" t="e">
        <f>IF(ADMIN!E141&lt;1,"",VLOOKUP(ADMIN!C141,RebateTable,2,FALSE)*ADMIN!E141)</f>
        <v>#N/A</v>
      </c>
    </row>
    <row r="141" spans="2:14" x14ac:dyDescent="0.25">
      <c r="B141" s="250">
        <f>'Customer Inputs'!W152</f>
        <v>0</v>
      </c>
      <c r="C141" s="251" t="str">
        <f>'Customer Inputs'!$M152</f>
        <v/>
      </c>
      <c r="D141" s="251" t="str">
        <f>'Customer Inputs'!$AD152</f>
        <v/>
      </c>
      <c r="E141" s="252">
        <f t="shared" si="4"/>
        <v>0</v>
      </c>
      <c r="F141" s="253">
        <f>IF(ISERROR(VLOOKUP(ADMIN!D142,LC_Table,2,FALSE)),0,VLOOKUP(ADMIN!D142,LC_Table,2,FALSE))</f>
        <v>0</v>
      </c>
      <c r="G141" s="254" t="e">
        <f>IF(ADMIN!C142="L440-A",0.7*'ADMIN REF'!D141*ADMIN!G142-'ADMIN REF'!C141*ADMIN!E142,'ADMIN REF'!D141*ADMIN!G142-'ADMIN REF'!C141*ADMIN!E142)</f>
        <v>#VALUE!</v>
      </c>
      <c r="H141" s="255">
        <f>IF(ADMIN!C142="R100",1.45,1.32)</f>
        <v>1.32</v>
      </c>
      <c r="I141" s="256" t="e">
        <f>'ADMIN REF'!H141*(G141)/1000</f>
        <v>#VALUE!</v>
      </c>
      <c r="J141" s="256" t="e">
        <f>IF(ADMIN!C142=0,'ADMIN REF'!F141*'ADMIN REF'!H141*('ADMIN REF'!D141*ADMIN!G142)/1000,'ADMIN REF'!F141*'ADMIN REF'!H141*('ADMIN REF'!C141*ADMIN!E142)/1000)</f>
        <v>#VALUE!</v>
      </c>
      <c r="K141" s="257">
        <f>IF(ADMIN!C142="R100",1.46,1.13)</f>
        <v>1.1299999999999999</v>
      </c>
      <c r="L141" s="258" t="e">
        <f>K141*G141/1000*'ADMIN REF'!E141</f>
        <v>#VALUE!</v>
      </c>
      <c r="M141" s="258" t="e">
        <f>IF(OR(ADMIN!D142=0,ADMIN!F142=0),0,IF(ADMIN!C142=0,('ADMIN REF'!F141*K141*('ADMIN REF'!D141*ADMIN!G142)/1000)*'ADMIN REF'!E141,('ADMIN REF'!F141*K141*('ADMIN REF'!C141*ADMIN!E142)/1000)*'ADMIN REF'!E141))</f>
        <v>#VALUE!</v>
      </c>
      <c r="N141" s="258" t="e">
        <f>IF(ADMIN!E142&lt;1,"",VLOOKUP(ADMIN!C142,RebateTable,2,FALSE)*ADMIN!E142)</f>
        <v>#N/A</v>
      </c>
    </row>
    <row r="142" spans="2:14" x14ac:dyDescent="0.25">
      <c r="B142" s="250">
        <f>'Customer Inputs'!W153</f>
        <v>0</v>
      </c>
      <c r="C142" s="251" t="str">
        <f>'Customer Inputs'!$M153</f>
        <v/>
      </c>
      <c r="D142" s="251" t="str">
        <f>'Customer Inputs'!$AD153</f>
        <v/>
      </c>
      <c r="E142" s="252">
        <f t="shared" si="4"/>
        <v>0</v>
      </c>
      <c r="F142" s="253">
        <f>IF(ISERROR(VLOOKUP(ADMIN!D143,LC_Table,2,FALSE)),0,VLOOKUP(ADMIN!D143,LC_Table,2,FALSE))</f>
        <v>0</v>
      </c>
      <c r="G142" s="254" t="e">
        <f>IF(ADMIN!C143="L440-A",0.7*'ADMIN REF'!D142*ADMIN!G143-'ADMIN REF'!C142*ADMIN!E143,'ADMIN REF'!D142*ADMIN!G143-'ADMIN REF'!C142*ADMIN!E143)</f>
        <v>#VALUE!</v>
      </c>
      <c r="H142" s="255">
        <f>IF(ADMIN!C143="R100",1.45,1.32)</f>
        <v>1.32</v>
      </c>
      <c r="I142" s="256" t="e">
        <f>'ADMIN REF'!H142*(G142)/1000</f>
        <v>#VALUE!</v>
      </c>
      <c r="J142" s="256" t="e">
        <f>IF(ADMIN!C143=0,'ADMIN REF'!F142*'ADMIN REF'!H142*('ADMIN REF'!D142*ADMIN!G143)/1000,'ADMIN REF'!F142*'ADMIN REF'!H142*('ADMIN REF'!C142*ADMIN!E143)/1000)</f>
        <v>#VALUE!</v>
      </c>
      <c r="K142" s="257">
        <f>IF(ADMIN!C143="R100",1.46,1.13)</f>
        <v>1.1299999999999999</v>
      </c>
      <c r="L142" s="258" t="e">
        <f>K142*G142/1000*'ADMIN REF'!E142</f>
        <v>#VALUE!</v>
      </c>
      <c r="M142" s="258" t="e">
        <f>IF(OR(ADMIN!D143=0,ADMIN!F143=0),0,IF(ADMIN!C143=0,('ADMIN REF'!F142*K142*('ADMIN REF'!D142*ADMIN!G143)/1000)*'ADMIN REF'!E142,('ADMIN REF'!F142*K142*('ADMIN REF'!C142*ADMIN!E143)/1000)*'ADMIN REF'!E142))</f>
        <v>#VALUE!</v>
      </c>
      <c r="N142" s="258" t="e">
        <f>IF(ADMIN!E143&lt;1,"",VLOOKUP(ADMIN!C143,RebateTable,2,FALSE)*ADMIN!E143)</f>
        <v>#N/A</v>
      </c>
    </row>
    <row r="143" spans="2:14" x14ac:dyDescent="0.25">
      <c r="B143" s="250">
        <f>'Customer Inputs'!W154</f>
        <v>0</v>
      </c>
      <c r="C143" s="251" t="str">
        <f>'Customer Inputs'!$M154</f>
        <v/>
      </c>
      <c r="D143" s="251" t="str">
        <f>'Customer Inputs'!$AD154</f>
        <v/>
      </c>
      <c r="E143" s="252">
        <f t="shared" si="4"/>
        <v>0</v>
      </c>
      <c r="F143" s="253">
        <f>IF(ISERROR(VLOOKUP(ADMIN!D144,LC_Table,2,FALSE)),0,VLOOKUP(ADMIN!D144,LC_Table,2,FALSE))</f>
        <v>0</v>
      </c>
      <c r="G143" s="254" t="e">
        <f>IF(ADMIN!C144="L440-A",0.7*'ADMIN REF'!D143*ADMIN!G144-'ADMIN REF'!C143*ADMIN!E144,'ADMIN REF'!D143*ADMIN!G144-'ADMIN REF'!C143*ADMIN!E144)</f>
        <v>#VALUE!</v>
      </c>
      <c r="H143" s="255">
        <f>IF(ADMIN!C144="R100",1.45,1.32)</f>
        <v>1.32</v>
      </c>
      <c r="I143" s="256" t="e">
        <f>'ADMIN REF'!H143*(G143)/1000</f>
        <v>#VALUE!</v>
      </c>
      <c r="J143" s="256" t="e">
        <f>IF(ADMIN!C144=0,'ADMIN REF'!F143*'ADMIN REF'!H143*('ADMIN REF'!D143*ADMIN!G144)/1000,'ADMIN REF'!F143*'ADMIN REF'!H143*('ADMIN REF'!C143*ADMIN!E144)/1000)</f>
        <v>#VALUE!</v>
      </c>
      <c r="K143" s="257">
        <f>IF(ADMIN!C144="R100",1.46,1.13)</f>
        <v>1.1299999999999999</v>
      </c>
      <c r="L143" s="258" t="e">
        <f>K143*G143/1000*'ADMIN REF'!E143</f>
        <v>#VALUE!</v>
      </c>
      <c r="M143" s="258" t="e">
        <f>IF(OR(ADMIN!D144=0,ADMIN!F144=0),0,IF(ADMIN!C144=0,('ADMIN REF'!F143*K143*('ADMIN REF'!D143*ADMIN!G144)/1000)*'ADMIN REF'!E143,('ADMIN REF'!F143*K143*('ADMIN REF'!C143*ADMIN!E144)/1000)*'ADMIN REF'!E143))</f>
        <v>#VALUE!</v>
      </c>
      <c r="N143" s="258" t="e">
        <f>IF(ADMIN!E144&lt;1,"",VLOOKUP(ADMIN!C144,RebateTable,2,FALSE)*ADMIN!E144)</f>
        <v>#N/A</v>
      </c>
    </row>
    <row r="144" spans="2:14" x14ac:dyDescent="0.25">
      <c r="B144" s="250">
        <f>'Customer Inputs'!W155</f>
        <v>0</v>
      </c>
      <c r="C144" s="251" t="str">
        <f>'Customer Inputs'!$M155</f>
        <v/>
      </c>
      <c r="D144" s="251" t="str">
        <f>'Customer Inputs'!$AD155</f>
        <v/>
      </c>
      <c r="E144" s="252">
        <f t="shared" si="4"/>
        <v>0</v>
      </c>
      <c r="F144" s="253">
        <f>IF(ISERROR(VLOOKUP(ADMIN!D145,LC_Table,2,FALSE)),0,VLOOKUP(ADMIN!D145,LC_Table,2,FALSE))</f>
        <v>0</v>
      </c>
      <c r="G144" s="254" t="e">
        <f>IF(ADMIN!C145="L440-A",0.7*'ADMIN REF'!D144*ADMIN!G145-'ADMIN REF'!C144*ADMIN!E145,'ADMIN REF'!D144*ADMIN!G145-'ADMIN REF'!C144*ADMIN!E145)</f>
        <v>#VALUE!</v>
      </c>
      <c r="H144" s="255">
        <f>IF(ADMIN!C145="R100",1.45,1.32)</f>
        <v>1.32</v>
      </c>
      <c r="I144" s="256" t="e">
        <f>'ADMIN REF'!H144*(G144)/1000</f>
        <v>#VALUE!</v>
      </c>
      <c r="J144" s="256" t="e">
        <f>IF(ADMIN!C145=0,'ADMIN REF'!F144*'ADMIN REF'!H144*('ADMIN REF'!D144*ADMIN!G145)/1000,'ADMIN REF'!F144*'ADMIN REF'!H144*('ADMIN REF'!C144*ADMIN!E145)/1000)</f>
        <v>#VALUE!</v>
      </c>
      <c r="K144" s="257">
        <f>IF(ADMIN!C145="R100",1.46,1.13)</f>
        <v>1.1299999999999999</v>
      </c>
      <c r="L144" s="258" t="e">
        <f>K144*G144/1000*'ADMIN REF'!E144</f>
        <v>#VALUE!</v>
      </c>
      <c r="M144" s="258" t="e">
        <f>IF(OR(ADMIN!D145=0,ADMIN!F145=0),0,IF(ADMIN!C145=0,('ADMIN REF'!F144*K144*('ADMIN REF'!D144*ADMIN!G145)/1000)*'ADMIN REF'!E144,('ADMIN REF'!F144*K144*('ADMIN REF'!C144*ADMIN!E145)/1000)*'ADMIN REF'!E144))</f>
        <v>#VALUE!</v>
      </c>
      <c r="N144" s="258" t="e">
        <f>IF(ADMIN!E145&lt;1,"",VLOOKUP(ADMIN!C145,RebateTable,2,FALSE)*ADMIN!E145)</f>
        <v>#N/A</v>
      </c>
    </row>
    <row r="145" spans="2:14" x14ac:dyDescent="0.25">
      <c r="B145" s="250">
        <f>'Customer Inputs'!W156</f>
        <v>0</v>
      </c>
      <c r="C145" s="251" t="str">
        <f>'Customer Inputs'!$M156</f>
        <v/>
      </c>
      <c r="D145" s="251" t="str">
        <f>'Customer Inputs'!$AD156</f>
        <v/>
      </c>
      <c r="E145" s="252">
        <f t="shared" si="4"/>
        <v>0</v>
      </c>
      <c r="F145" s="253">
        <f>IF(ISERROR(VLOOKUP(ADMIN!D146,LC_Table,2,FALSE)),0,VLOOKUP(ADMIN!D146,LC_Table,2,FALSE))</f>
        <v>0</v>
      </c>
      <c r="G145" s="254" t="e">
        <f>IF(ADMIN!C146="L440-A",0.7*'ADMIN REF'!D145*ADMIN!G146-'ADMIN REF'!C145*ADMIN!E146,'ADMIN REF'!D145*ADMIN!G146-'ADMIN REF'!C145*ADMIN!E146)</f>
        <v>#VALUE!</v>
      </c>
      <c r="H145" s="255">
        <f>IF(ADMIN!C146="R100",1.45,1.32)</f>
        <v>1.32</v>
      </c>
      <c r="I145" s="256" t="e">
        <f>'ADMIN REF'!H145*(G145)/1000</f>
        <v>#VALUE!</v>
      </c>
      <c r="J145" s="256" t="e">
        <f>IF(ADMIN!C146=0,'ADMIN REF'!F145*'ADMIN REF'!H145*('ADMIN REF'!D145*ADMIN!G146)/1000,'ADMIN REF'!F145*'ADMIN REF'!H145*('ADMIN REF'!C145*ADMIN!E146)/1000)</f>
        <v>#VALUE!</v>
      </c>
      <c r="K145" s="257">
        <f>IF(ADMIN!C146="R100",1.46,1.13)</f>
        <v>1.1299999999999999</v>
      </c>
      <c r="L145" s="258" t="e">
        <f>K145*G145/1000*'ADMIN REF'!E145</f>
        <v>#VALUE!</v>
      </c>
      <c r="M145" s="258" t="e">
        <f>IF(OR(ADMIN!D146=0,ADMIN!F146=0),0,IF(ADMIN!C146=0,('ADMIN REF'!F145*K145*('ADMIN REF'!D145*ADMIN!G146)/1000)*'ADMIN REF'!E145,('ADMIN REF'!F145*K145*('ADMIN REF'!C145*ADMIN!E146)/1000)*'ADMIN REF'!E145))</f>
        <v>#VALUE!</v>
      </c>
      <c r="N145" s="258" t="e">
        <f>IF(ADMIN!E146&lt;1,"",VLOOKUP(ADMIN!C146,RebateTable,2,FALSE)*ADMIN!E146)</f>
        <v>#N/A</v>
      </c>
    </row>
    <row r="146" spans="2:14" x14ac:dyDescent="0.25">
      <c r="B146" s="250">
        <f>'Customer Inputs'!W157</f>
        <v>0</v>
      </c>
      <c r="C146" s="251" t="str">
        <f>'Customer Inputs'!$M157</f>
        <v/>
      </c>
      <c r="D146" s="251" t="str">
        <f>'Customer Inputs'!$AD157</f>
        <v/>
      </c>
      <c r="E146" s="252">
        <f t="shared" si="4"/>
        <v>0</v>
      </c>
      <c r="F146" s="253">
        <f>IF(ISERROR(VLOOKUP(ADMIN!D147,LC_Table,2,FALSE)),0,VLOOKUP(ADMIN!D147,LC_Table,2,FALSE))</f>
        <v>0</v>
      </c>
      <c r="G146" s="254" t="e">
        <f>IF(ADMIN!C147="L440-A",0.7*'ADMIN REF'!D146*ADMIN!G147-'ADMIN REF'!C146*ADMIN!E147,'ADMIN REF'!D146*ADMIN!G147-'ADMIN REF'!C146*ADMIN!E147)</f>
        <v>#VALUE!</v>
      </c>
      <c r="H146" s="255">
        <f>IF(ADMIN!C147="R100",1.45,1.32)</f>
        <v>1.32</v>
      </c>
      <c r="I146" s="256" t="e">
        <f>'ADMIN REF'!H146*(G146)/1000</f>
        <v>#VALUE!</v>
      </c>
      <c r="J146" s="256" t="e">
        <f>IF(ADMIN!C147=0,'ADMIN REF'!F146*'ADMIN REF'!H146*('ADMIN REF'!D146*ADMIN!G147)/1000,'ADMIN REF'!F146*'ADMIN REF'!H146*('ADMIN REF'!C146*ADMIN!E147)/1000)</f>
        <v>#VALUE!</v>
      </c>
      <c r="K146" s="257">
        <f>IF(ADMIN!C147="R100",1.46,1.13)</f>
        <v>1.1299999999999999</v>
      </c>
      <c r="L146" s="258" t="e">
        <f>K146*G146/1000*'ADMIN REF'!E146</f>
        <v>#VALUE!</v>
      </c>
      <c r="M146" s="258" t="e">
        <f>IF(OR(ADMIN!D147=0,ADMIN!F147=0),0,IF(ADMIN!C147=0,('ADMIN REF'!F146*K146*('ADMIN REF'!D146*ADMIN!G147)/1000)*'ADMIN REF'!E146,('ADMIN REF'!F146*K146*('ADMIN REF'!C146*ADMIN!E147)/1000)*'ADMIN REF'!E146))</f>
        <v>#VALUE!</v>
      </c>
      <c r="N146" s="258" t="e">
        <f>IF(ADMIN!E147&lt;1,"",VLOOKUP(ADMIN!C147,RebateTable,2,FALSE)*ADMIN!E147)</f>
        <v>#N/A</v>
      </c>
    </row>
    <row r="147" spans="2:14" x14ac:dyDescent="0.25">
      <c r="B147" s="250">
        <f>'Customer Inputs'!W158</f>
        <v>0</v>
      </c>
      <c r="C147" s="251" t="str">
        <f>'Customer Inputs'!$M158</f>
        <v/>
      </c>
      <c r="D147" s="251" t="str">
        <f>'Customer Inputs'!$AD158</f>
        <v/>
      </c>
      <c r="E147" s="252">
        <f t="shared" si="4"/>
        <v>0</v>
      </c>
      <c r="F147" s="253">
        <f>IF(ISERROR(VLOOKUP(ADMIN!D148,LC_Table,2,FALSE)),0,VLOOKUP(ADMIN!D148,LC_Table,2,FALSE))</f>
        <v>0</v>
      </c>
      <c r="G147" s="254" t="e">
        <f>IF(ADMIN!C148="L440-A",0.7*'ADMIN REF'!D147*ADMIN!G148-'ADMIN REF'!C147*ADMIN!E148,'ADMIN REF'!D147*ADMIN!G148-'ADMIN REF'!C147*ADMIN!E148)</f>
        <v>#VALUE!</v>
      </c>
      <c r="H147" s="255">
        <f>IF(ADMIN!C148="R100",1.45,1.32)</f>
        <v>1.32</v>
      </c>
      <c r="I147" s="256" t="e">
        <f>'ADMIN REF'!H147*(G147)/1000</f>
        <v>#VALUE!</v>
      </c>
      <c r="J147" s="256" t="e">
        <f>IF(ADMIN!C148=0,'ADMIN REF'!F147*'ADMIN REF'!H147*('ADMIN REF'!D147*ADMIN!G148)/1000,'ADMIN REF'!F147*'ADMIN REF'!H147*('ADMIN REF'!C147*ADMIN!E148)/1000)</f>
        <v>#VALUE!</v>
      </c>
      <c r="K147" s="257">
        <f>IF(ADMIN!C148="R100",1.46,1.13)</f>
        <v>1.1299999999999999</v>
      </c>
      <c r="L147" s="258" t="e">
        <f>K147*G147/1000*'ADMIN REF'!E147</f>
        <v>#VALUE!</v>
      </c>
      <c r="M147" s="258" t="e">
        <f>IF(OR(ADMIN!D148=0,ADMIN!F148=0),0,IF(ADMIN!C148=0,('ADMIN REF'!F147*K147*('ADMIN REF'!D147*ADMIN!G148)/1000)*'ADMIN REF'!E147,('ADMIN REF'!F147*K147*('ADMIN REF'!C147*ADMIN!E148)/1000)*'ADMIN REF'!E147))</f>
        <v>#VALUE!</v>
      </c>
      <c r="N147" s="258" t="e">
        <f>IF(ADMIN!E148&lt;1,"",VLOOKUP(ADMIN!C148,RebateTable,2,FALSE)*ADMIN!E148)</f>
        <v>#N/A</v>
      </c>
    </row>
    <row r="148" spans="2:14" x14ac:dyDescent="0.25">
      <c r="B148" s="250">
        <f>'Customer Inputs'!W159</f>
        <v>0</v>
      </c>
      <c r="C148" s="251" t="str">
        <f>'Customer Inputs'!$M159</f>
        <v/>
      </c>
      <c r="D148" s="251" t="str">
        <f>'Customer Inputs'!$AD159</f>
        <v/>
      </c>
      <c r="E148" s="252">
        <f t="shared" si="4"/>
        <v>0</v>
      </c>
      <c r="F148" s="253">
        <f>IF(ISERROR(VLOOKUP(ADMIN!D149,LC_Table,2,FALSE)),0,VLOOKUP(ADMIN!D149,LC_Table,2,FALSE))</f>
        <v>0</v>
      </c>
      <c r="G148" s="254" t="e">
        <f>IF(ADMIN!C149="L440-A",0.7*'ADMIN REF'!D148*ADMIN!G149-'ADMIN REF'!C148*ADMIN!E149,'ADMIN REF'!D148*ADMIN!G149-'ADMIN REF'!C148*ADMIN!E149)</f>
        <v>#VALUE!</v>
      </c>
      <c r="H148" s="255">
        <f>IF(ADMIN!C149="R100",1.45,1.32)</f>
        <v>1.32</v>
      </c>
      <c r="I148" s="256" t="e">
        <f>'ADMIN REF'!H148*(G148)/1000</f>
        <v>#VALUE!</v>
      </c>
      <c r="J148" s="256" t="e">
        <f>IF(ADMIN!C149=0,'ADMIN REF'!F148*'ADMIN REF'!H148*('ADMIN REF'!D148*ADMIN!G149)/1000,'ADMIN REF'!F148*'ADMIN REF'!H148*('ADMIN REF'!C148*ADMIN!E149)/1000)</f>
        <v>#VALUE!</v>
      </c>
      <c r="K148" s="257">
        <f>IF(ADMIN!C149="R100",1.46,1.13)</f>
        <v>1.1299999999999999</v>
      </c>
      <c r="L148" s="258" t="e">
        <f>K148*G148/1000*'ADMIN REF'!E148</f>
        <v>#VALUE!</v>
      </c>
      <c r="M148" s="258" t="e">
        <f>IF(OR(ADMIN!D149=0,ADMIN!F149=0),0,IF(ADMIN!C149=0,('ADMIN REF'!F148*K148*('ADMIN REF'!D148*ADMIN!G149)/1000)*'ADMIN REF'!E148,('ADMIN REF'!F148*K148*('ADMIN REF'!C148*ADMIN!E149)/1000)*'ADMIN REF'!E148))</f>
        <v>#VALUE!</v>
      </c>
      <c r="N148" s="258" t="e">
        <f>IF(ADMIN!E149&lt;1,"",VLOOKUP(ADMIN!C149,RebateTable,2,FALSE)*ADMIN!E149)</f>
        <v>#N/A</v>
      </c>
    </row>
    <row r="149" spans="2:14" x14ac:dyDescent="0.25">
      <c r="B149" s="250">
        <f>'Customer Inputs'!W160</f>
        <v>0</v>
      </c>
      <c r="C149" s="251" t="str">
        <f>'Customer Inputs'!$M160</f>
        <v/>
      </c>
      <c r="D149" s="251" t="str">
        <f>'Customer Inputs'!$AD160</f>
        <v/>
      </c>
      <c r="E149" s="252">
        <f t="shared" si="4"/>
        <v>0</v>
      </c>
      <c r="F149" s="253">
        <f>IF(ISERROR(VLOOKUP(ADMIN!D150,LC_Table,2,FALSE)),0,VLOOKUP(ADMIN!D150,LC_Table,2,FALSE))</f>
        <v>0</v>
      </c>
      <c r="G149" s="254" t="e">
        <f>IF(ADMIN!C150="L440-A",0.7*'ADMIN REF'!D149*ADMIN!G150-'ADMIN REF'!C149*ADMIN!E150,'ADMIN REF'!D149*ADMIN!G150-'ADMIN REF'!C149*ADMIN!E150)</f>
        <v>#VALUE!</v>
      </c>
      <c r="H149" s="255">
        <f>IF(ADMIN!C150="R100",1.45,1.32)</f>
        <v>1.32</v>
      </c>
      <c r="I149" s="256" t="e">
        <f>'ADMIN REF'!H149*(G149)/1000</f>
        <v>#VALUE!</v>
      </c>
      <c r="J149" s="256" t="e">
        <f>IF(ADMIN!C150=0,'ADMIN REF'!F149*'ADMIN REF'!H149*('ADMIN REF'!D149*ADMIN!G150)/1000,'ADMIN REF'!F149*'ADMIN REF'!H149*('ADMIN REF'!C149*ADMIN!E150)/1000)</f>
        <v>#VALUE!</v>
      </c>
      <c r="K149" s="257">
        <f>IF(ADMIN!C150="R100",1.46,1.13)</f>
        <v>1.1299999999999999</v>
      </c>
      <c r="L149" s="258" t="e">
        <f>K149*G149/1000*'ADMIN REF'!E149</f>
        <v>#VALUE!</v>
      </c>
      <c r="M149" s="258" t="e">
        <f>IF(OR(ADMIN!D150=0,ADMIN!F150=0),0,IF(ADMIN!C150=0,('ADMIN REF'!F149*K149*('ADMIN REF'!D149*ADMIN!G150)/1000)*'ADMIN REF'!E149,('ADMIN REF'!F149*K149*('ADMIN REF'!C149*ADMIN!E150)/1000)*'ADMIN REF'!E149))</f>
        <v>#VALUE!</v>
      </c>
      <c r="N149" s="258" t="e">
        <f>IF(ADMIN!E150&lt;1,"",VLOOKUP(ADMIN!C150,RebateTable,2,FALSE)*ADMIN!E150)</f>
        <v>#N/A</v>
      </c>
    </row>
    <row r="150" spans="2:14" x14ac:dyDescent="0.25">
      <c r="B150" s="250">
        <f>'Customer Inputs'!W161</f>
        <v>0</v>
      </c>
      <c r="C150" s="251" t="str">
        <f>'Customer Inputs'!$M161</f>
        <v/>
      </c>
      <c r="D150" s="251" t="str">
        <f>'Customer Inputs'!$AD161</f>
        <v/>
      </c>
      <c r="E150" s="252">
        <f t="shared" si="4"/>
        <v>0</v>
      </c>
      <c r="F150" s="253">
        <f>IF(ISERROR(VLOOKUP(ADMIN!D151,LC_Table,2,FALSE)),0,VLOOKUP(ADMIN!D151,LC_Table,2,FALSE))</f>
        <v>0</v>
      </c>
      <c r="G150" s="254" t="e">
        <f>IF(ADMIN!C151="L440-A",0.7*'ADMIN REF'!D150*ADMIN!G151-'ADMIN REF'!C150*ADMIN!E151,'ADMIN REF'!D150*ADMIN!G151-'ADMIN REF'!C150*ADMIN!E151)</f>
        <v>#VALUE!</v>
      </c>
      <c r="H150" s="255">
        <f>IF(ADMIN!C151="R100",1.45,1.32)</f>
        <v>1.32</v>
      </c>
      <c r="I150" s="256" t="e">
        <f>'ADMIN REF'!H150*(G150)/1000</f>
        <v>#VALUE!</v>
      </c>
      <c r="J150" s="256" t="e">
        <f>IF(ADMIN!C151=0,'ADMIN REF'!F150*'ADMIN REF'!H150*('ADMIN REF'!D150*ADMIN!G151)/1000,'ADMIN REF'!F150*'ADMIN REF'!H150*('ADMIN REF'!C150*ADMIN!E151)/1000)</f>
        <v>#VALUE!</v>
      </c>
      <c r="K150" s="257">
        <f>IF(ADMIN!C151="R100",1.46,1.13)</f>
        <v>1.1299999999999999</v>
      </c>
      <c r="L150" s="258" t="e">
        <f>K150*G150/1000*'ADMIN REF'!E150</f>
        <v>#VALUE!</v>
      </c>
      <c r="M150" s="258" t="e">
        <f>IF(OR(ADMIN!D151=0,ADMIN!F151=0),0,IF(ADMIN!C151=0,('ADMIN REF'!F150*K150*('ADMIN REF'!D150*ADMIN!G151)/1000)*'ADMIN REF'!E150,('ADMIN REF'!F150*K150*('ADMIN REF'!C150*ADMIN!E151)/1000)*'ADMIN REF'!E150))</f>
        <v>#VALUE!</v>
      </c>
      <c r="N150" s="258" t="e">
        <f>IF(ADMIN!E151&lt;1,"",VLOOKUP(ADMIN!C151,RebateTable,2,FALSE)*ADMIN!E151)</f>
        <v>#N/A</v>
      </c>
    </row>
    <row r="151" spans="2:14" x14ac:dyDescent="0.25">
      <c r="B151" s="250">
        <f>'Customer Inputs'!W162</f>
        <v>0</v>
      </c>
      <c r="C151" s="251" t="str">
        <f>'Customer Inputs'!$M162</f>
        <v/>
      </c>
      <c r="D151" s="251" t="str">
        <f>'Customer Inputs'!$AD162</f>
        <v/>
      </c>
      <c r="E151" s="252">
        <f t="shared" si="4"/>
        <v>0</v>
      </c>
      <c r="F151" s="253">
        <f>IF(ISERROR(VLOOKUP(ADMIN!D152,LC_Table,2,FALSE)),0,VLOOKUP(ADMIN!D152,LC_Table,2,FALSE))</f>
        <v>0</v>
      </c>
      <c r="G151" s="254" t="e">
        <f>IF(ADMIN!C152="L440-A",0.7*'ADMIN REF'!D151*ADMIN!G152-'ADMIN REF'!C151*ADMIN!E152,'ADMIN REF'!D151*ADMIN!G152-'ADMIN REF'!C151*ADMIN!E152)</f>
        <v>#VALUE!</v>
      </c>
      <c r="H151" s="255">
        <f>IF(ADMIN!C152="R100",1.45,1.32)</f>
        <v>1.32</v>
      </c>
      <c r="I151" s="256" t="e">
        <f>'ADMIN REF'!H151*(G151)/1000</f>
        <v>#VALUE!</v>
      </c>
      <c r="J151" s="256" t="e">
        <f>IF(ADMIN!C152=0,'ADMIN REF'!F151*'ADMIN REF'!H151*('ADMIN REF'!D151*ADMIN!G152)/1000,'ADMIN REF'!F151*'ADMIN REF'!H151*('ADMIN REF'!C151*ADMIN!E152)/1000)</f>
        <v>#VALUE!</v>
      </c>
      <c r="K151" s="257">
        <f>IF(ADMIN!C152="R100",1.46,1.13)</f>
        <v>1.1299999999999999</v>
      </c>
      <c r="L151" s="258" t="e">
        <f>K151*G151/1000*'ADMIN REF'!E151</f>
        <v>#VALUE!</v>
      </c>
      <c r="M151" s="258" t="e">
        <f>IF(OR(ADMIN!D152=0,ADMIN!F152=0),0,IF(ADMIN!C152=0,('ADMIN REF'!F151*K151*('ADMIN REF'!D151*ADMIN!G152)/1000)*'ADMIN REF'!E151,('ADMIN REF'!F151*K151*('ADMIN REF'!C151*ADMIN!E152)/1000)*'ADMIN REF'!E151))</f>
        <v>#VALUE!</v>
      </c>
      <c r="N151" s="258" t="e">
        <f>IF(ADMIN!E152&lt;1,"",VLOOKUP(ADMIN!C152,RebateTable,2,FALSE)*ADMIN!E152)</f>
        <v>#N/A</v>
      </c>
    </row>
    <row r="152" spans="2:14" x14ac:dyDescent="0.25">
      <c r="B152" s="250">
        <f>'Customer Inputs'!W163</f>
        <v>0</v>
      </c>
      <c r="C152" s="251" t="str">
        <f>'Customer Inputs'!$M163</f>
        <v/>
      </c>
      <c r="D152" s="251" t="str">
        <f>'Customer Inputs'!$AD163</f>
        <v/>
      </c>
      <c r="E152" s="252">
        <f t="shared" si="4"/>
        <v>0</v>
      </c>
      <c r="F152" s="253">
        <f>IF(ISERROR(VLOOKUP(ADMIN!D153,LC_Table,2,FALSE)),0,VLOOKUP(ADMIN!D153,LC_Table,2,FALSE))</f>
        <v>0</v>
      </c>
      <c r="G152" s="254" t="e">
        <f>IF(ADMIN!C153="L440-A",0.7*'ADMIN REF'!D152*ADMIN!G153-'ADMIN REF'!C152*ADMIN!E153,'ADMIN REF'!D152*ADMIN!G153-'ADMIN REF'!C152*ADMIN!E153)</f>
        <v>#VALUE!</v>
      </c>
      <c r="H152" s="255">
        <f>IF(ADMIN!C153="R100",1.45,1.32)</f>
        <v>1.32</v>
      </c>
      <c r="I152" s="256" t="e">
        <f>'ADMIN REF'!H152*(G152)/1000</f>
        <v>#VALUE!</v>
      </c>
      <c r="J152" s="256" t="e">
        <f>IF(ADMIN!C153=0,'ADMIN REF'!F152*'ADMIN REF'!H152*('ADMIN REF'!D152*ADMIN!G153)/1000,'ADMIN REF'!F152*'ADMIN REF'!H152*('ADMIN REF'!C152*ADMIN!E153)/1000)</f>
        <v>#VALUE!</v>
      </c>
      <c r="K152" s="257">
        <f>IF(ADMIN!C153="R100",1.46,1.13)</f>
        <v>1.1299999999999999</v>
      </c>
      <c r="L152" s="258" t="e">
        <f>K152*G152/1000*'ADMIN REF'!E152</f>
        <v>#VALUE!</v>
      </c>
      <c r="M152" s="258" t="e">
        <f>IF(OR(ADMIN!D153=0,ADMIN!F153=0),0,IF(ADMIN!C153=0,('ADMIN REF'!F152*K152*('ADMIN REF'!D152*ADMIN!G153)/1000)*'ADMIN REF'!E152,('ADMIN REF'!F152*K152*('ADMIN REF'!C152*ADMIN!E153)/1000)*'ADMIN REF'!E152))</f>
        <v>#VALUE!</v>
      </c>
      <c r="N152" s="258" t="e">
        <f>IF(ADMIN!E153&lt;1,"",VLOOKUP(ADMIN!C153,RebateTable,2,FALSE)*ADMIN!E153)</f>
        <v>#N/A</v>
      </c>
    </row>
    <row r="153" spans="2:14" x14ac:dyDescent="0.25">
      <c r="B153" s="250">
        <f>'Customer Inputs'!W164</f>
        <v>0</v>
      </c>
      <c r="C153" s="251" t="str">
        <f>'Customer Inputs'!$M164</f>
        <v/>
      </c>
      <c r="D153" s="251" t="str">
        <f>'Customer Inputs'!$AD164</f>
        <v/>
      </c>
      <c r="E153" s="252">
        <f t="shared" si="4"/>
        <v>0</v>
      </c>
      <c r="F153" s="253">
        <f>IF(ISERROR(VLOOKUP(ADMIN!D154,LC_Table,2,FALSE)),0,VLOOKUP(ADMIN!D154,LC_Table,2,FALSE))</f>
        <v>0</v>
      </c>
      <c r="G153" s="254" t="e">
        <f>IF(ADMIN!C154="L440-A",0.7*'ADMIN REF'!D153*ADMIN!G154-'ADMIN REF'!C153*ADMIN!E154,'ADMIN REF'!D153*ADMIN!G154-'ADMIN REF'!C153*ADMIN!E154)</f>
        <v>#VALUE!</v>
      </c>
      <c r="H153" s="255">
        <f>IF(ADMIN!C154="R100",1.45,1.32)</f>
        <v>1.32</v>
      </c>
      <c r="I153" s="256" t="e">
        <f>'ADMIN REF'!H153*(G153)/1000</f>
        <v>#VALUE!</v>
      </c>
      <c r="J153" s="256" t="e">
        <f>IF(ADMIN!C154=0,'ADMIN REF'!F153*'ADMIN REF'!H153*('ADMIN REF'!D153*ADMIN!G154)/1000,'ADMIN REF'!F153*'ADMIN REF'!H153*('ADMIN REF'!C153*ADMIN!E154)/1000)</f>
        <v>#VALUE!</v>
      </c>
      <c r="K153" s="257">
        <f>IF(ADMIN!C154="R100",1.46,1.13)</f>
        <v>1.1299999999999999</v>
      </c>
      <c r="L153" s="258" t="e">
        <f>K153*G153/1000*'ADMIN REF'!E153</f>
        <v>#VALUE!</v>
      </c>
      <c r="M153" s="258" t="e">
        <f>IF(OR(ADMIN!D154=0,ADMIN!F154=0),0,IF(ADMIN!C154=0,('ADMIN REF'!F153*K153*('ADMIN REF'!D153*ADMIN!G154)/1000)*'ADMIN REF'!E153,('ADMIN REF'!F153*K153*('ADMIN REF'!C153*ADMIN!E154)/1000)*'ADMIN REF'!E153))</f>
        <v>#VALUE!</v>
      </c>
      <c r="N153" s="258" t="e">
        <f>IF(ADMIN!E154&lt;1,"",VLOOKUP(ADMIN!C154,RebateTable,2,FALSE)*ADMIN!E154)</f>
        <v>#N/A</v>
      </c>
    </row>
    <row r="154" spans="2:14" x14ac:dyDescent="0.25">
      <c r="B154" s="250">
        <f>'Customer Inputs'!W165</f>
        <v>0</v>
      </c>
      <c r="C154" s="251" t="str">
        <f>'Customer Inputs'!$M165</f>
        <v/>
      </c>
      <c r="D154" s="251" t="str">
        <f>'Customer Inputs'!$AD165</f>
        <v/>
      </c>
      <c r="E154" s="252">
        <f t="shared" si="4"/>
        <v>0</v>
      </c>
      <c r="F154" s="253">
        <f>IF(ISERROR(VLOOKUP(ADMIN!D155,LC_Table,2,FALSE)),0,VLOOKUP(ADMIN!D155,LC_Table,2,FALSE))</f>
        <v>0</v>
      </c>
      <c r="G154" s="254" t="e">
        <f>IF(ADMIN!C155="L440-A",0.7*'ADMIN REF'!D154*ADMIN!G155-'ADMIN REF'!C154*ADMIN!E155,'ADMIN REF'!D154*ADMIN!G155-'ADMIN REF'!C154*ADMIN!E155)</f>
        <v>#VALUE!</v>
      </c>
      <c r="H154" s="255">
        <f>IF(ADMIN!C155="R100",1.45,1.32)</f>
        <v>1.32</v>
      </c>
      <c r="I154" s="256" t="e">
        <f>'ADMIN REF'!H154*(G154)/1000</f>
        <v>#VALUE!</v>
      </c>
      <c r="J154" s="256" t="e">
        <f>IF(ADMIN!C155=0,'ADMIN REF'!F154*'ADMIN REF'!H154*('ADMIN REF'!D154*ADMIN!G155)/1000,'ADMIN REF'!F154*'ADMIN REF'!H154*('ADMIN REF'!C154*ADMIN!E155)/1000)</f>
        <v>#VALUE!</v>
      </c>
      <c r="K154" s="257">
        <f>IF(ADMIN!C155="R100",1.46,1.13)</f>
        <v>1.1299999999999999</v>
      </c>
      <c r="L154" s="258" t="e">
        <f>K154*G154/1000*'ADMIN REF'!E154</f>
        <v>#VALUE!</v>
      </c>
      <c r="M154" s="258" t="e">
        <f>IF(OR(ADMIN!D155=0,ADMIN!F155=0),0,IF(ADMIN!C155=0,('ADMIN REF'!F154*K154*('ADMIN REF'!D154*ADMIN!G155)/1000)*'ADMIN REF'!E154,('ADMIN REF'!F154*K154*('ADMIN REF'!C154*ADMIN!E155)/1000)*'ADMIN REF'!E154))</f>
        <v>#VALUE!</v>
      </c>
      <c r="N154" s="258" t="e">
        <f>IF(ADMIN!E155&lt;1,"",VLOOKUP(ADMIN!C155,RebateTable,2,FALSE)*ADMIN!E155)</f>
        <v>#N/A</v>
      </c>
    </row>
    <row r="155" spans="2:14" x14ac:dyDescent="0.25">
      <c r="B155" s="250">
        <f>'Customer Inputs'!W166</f>
        <v>0</v>
      </c>
      <c r="C155" s="251" t="str">
        <f>'Customer Inputs'!$M166</f>
        <v/>
      </c>
      <c r="D155" s="251" t="str">
        <f>'Customer Inputs'!$AD166</f>
        <v/>
      </c>
      <c r="E155" s="252">
        <f t="shared" si="4"/>
        <v>0</v>
      </c>
      <c r="F155" s="253">
        <f>IF(ISERROR(VLOOKUP(ADMIN!D156,LC_Table,2,FALSE)),0,VLOOKUP(ADMIN!D156,LC_Table,2,FALSE))</f>
        <v>0</v>
      </c>
      <c r="G155" s="254" t="e">
        <f>IF(ADMIN!C156="L440-A",0.7*'ADMIN REF'!D155*ADMIN!G156-'ADMIN REF'!C155*ADMIN!E156,'ADMIN REF'!D155*ADMIN!G156-'ADMIN REF'!C155*ADMIN!E156)</f>
        <v>#VALUE!</v>
      </c>
      <c r="H155" s="255">
        <f>IF(ADMIN!C156="R100",1.45,1.32)</f>
        <v>1.32</v>
      </c>
      <c r="I155" s="256" t="e">
        <f>'ADMIN REF'!H155*(G155)/1000</f>
        <v>#VALUE!</v>
      </c>
      <c r="J155" s="256" t="e">
        <f>IF(ADMIN!C156=0,'ADMIN REF'!F155*'ADMIN REF'!H155*('ADMIN REF'!D155*ADMIN!G156)/1000,'ADMIN REF'!F155*'ADMIN REF'!H155*('ADMIN REF'!C155*ADMIN!E156)/1000)</f>
        <v>#VALUE!</v>
      </c>
      <c r="K155" s="257">
        <f>IF(ADMIN!C156="R100",1.46,1.13)</f>
        <v>1.1299999999999999</v>
      </c>
      <c r="L155" s="258" t="e">
        <f>K155*G155/1000*'ADMIN REF'!E155</f>
        <v>#VALUE!</v>
      </c>
      <c r="M155" s="258" t="e">
        <f>IF(OR(ADMIN!D156=0,ADMIN!F156=0),0,IF(ADMIN!C156=0,('ADMIN REF'!F155*K155*('ADMIN REF'!D155*ADMIN!G156)/1000)*'ADMIN REF'!E155,('ADMIN REF'!F155*K155*('ADMIN REF'!C155*ADMIN!E156)/1000)*'ADMIN REF'!E155))</f>
        <v>#VALUE!</v>
      </c>
      <c r="N155" s="258" t="e">
        <f>IF(ADMIN!E156&lt;1,"",VLOOKUP(ADMIN!C156,RebateTable,2,FALSE)*ADMIN!E156)</f>
        <v>#N/A</v>
      </c>
    </row>
    <row r="156" spans="2:14" x14ac:dyDescent="0.25">
      <c r="B156" s="250">
        <f>'Customer Inputs'!W167</f>
        <v>0</v>
      </c>
      <c r="C156" s="251" t="str">
        <f>'Customer Inputs'!$M167</f>
        <v/>
      </c>
      <c r="D156" s="251" t="str">
        <f>'Customer Inputs'!$AD167</f>
        <v/>
      </c>
      <c r="E156" s="252">
        <f t="shared" si="4"/>
        <v>0</v>
      </c>
      <c r="F156" s="253">
        <f>IF(ISERROR(VLOOKUP(ADMIN!D157,LC_Table,2,FALSE)),0,VLOOKUP(ADMIN!D157,LC_Table,2,FALSE))</f>
        <v>0</v>
      </c>
      <c r="G156" s="254" t="e">
        <f>IF(ADMIN!C157="L440-A",0.7*'ADMIN REF'!D156*ADMIN!G157-'ADMIN REF'!C156*ADMIN!E157,'ADMIN REF'!D156*ADMIN!G157-'ADMIN REF'!C156*ADMIN!E157)</f>
        <v>#VALUE!</v>
      </c>
      <c r="H156" s="255">
        <f>IF(ADMIN!C157="R100",1.45,1.32)</f>
        <v>1.32</v>
      </c>
      <c r="I156" s="256" t="e">
        <f>'ADMIN REF'!H156*(G156)/1000</f>
        <v>#VALUE!</v>
      </c>
      <c r="J156" s="256" t="e">
        <f>IF(ADMIN!C157=0,'ADMIN REF'!F156*'ADMIN REF'!H156*('ADMIN REF'!D156*ADMIN!G157)/1000,'ADMIN REF'!F156*'ADMIN REF'!H156*('ADMIN REF'!C156*ADMIN!E157)/1000)</f>
        <v>#VALUE!</v>
      </c>
      <c r="K156" s="257">
        <f>IF(ADMIN!C157="R100",1.46,1.13)</f>
        <v>1.1299999999999999</v>
      </c>
      <c r="L156" s="258" t="e">
        <f>K156*G156/1000*'ADMIN REF'!E156</f>
        <v>#VALUE!</v>
      </c>
      <c r="M156" s="258" t="e">
        <f>IF(OR(ADMIN!D157=0,ADMIN!F157=0),0,IF(ADMIN!C157=0,('ADMIN REF'!F156*K156*('ADMIN REF'!D156*ADMIN!G157)/1000)*'ADMIN REF'!E156,('ADMIN REF'!F156*K156*('ADMIN REF'!C156*ADMIN!E157)/1000)*'ADMIN REF'!E156))</f>
        <v>#VALUE!</v>
      </c>
      <c r="N156" s="258" t="e">
        <f>IF(ADMIN!E157&lt;1,"",VLOOKUP(ADMIN!C157,RebateTable,2,FALSE)*ADMIN!E157)</f>
        <v>#N/A</v>
      </c>
    </row>
    <row r="157" spans="2:14" x14ac:dyDescent="0.25">
      <c r="B157" s="250">
        <f>'Customer Inputs'!W168</f>
        <v>0</v>
      </c>
      <c r="C157" s="251" t="str">
        <f>'Customer Inputs'!$M168</f>
        <v/>
      </c>
      <c r="D157" s="251" t="str">
        <f>'Customer Inputs'!$AD168</f>
        <v/>
      </c>
      <c r="E157" s="252">
        <f t="shared" si="4"/>
        <v>0</v>
      </c>
      <c r="F157" s="253">
        <f>IF(ISERROR(VLOOKUP(ADMIN!D158,LC_Table,2,FALSE)),0,VLOOKUP(ADMIN!D158,LC_Table,2,FALSE))</f>
        <v>0</v>
      </c>
      <c r="G157" s="254" t="e">
        <f>IF(ADMIN!C158="L440-A",0.7*'ADMIN REF'!D157*ADMIN!G158-'ADMIN REF'!C157*ADMIN!E158,'ADMIN REF'!D157*ADMIN!G158-'ADMIN REF'!C157*ADMIN!E158)</f>
        <v>#VALUE!</v>
      </c>
      <c r="H157" s="255">
        <f>IF(ADMIN!C158="R100",1.45,1.32)</f>
        <v>1.32</v>
      </c>
      <c r="I157" s="256" t="e">
        <f>'ADMIN REF'!H157*(G157)/1000</f>
        <v>#VALUE!</v>
      </c>
      <c r="J157" s="256" t="e">
        <f>IF(ADMIN!C158=0,'ADMIN REF'!F157*'ADMIN REF'!H157*('ADMIN REF'!D157*ADMIN!G158)/1000,'ADMIN REF'!F157*'ADMIN REF'!H157*('ADMIN REF'!C157*ADMIN!E158)/1000)</f>
        <v>#VALUE!</v>
      </c>
      <c r="K157" s="257">
        <f>IF(ADMIN!C158="R100",1.46,1.13)</f>
        <v>1.1299999999999999</v>
      </c>
      <c r="L157" s="258" t="e">
        <f>K157*G157/1000*'ADMIN REF'!E157</f>
        <v>#VALUE!</v>
      </c>
      <c r="M157" s="258" t="e">
        <f>IF(OR(ADMIN!D158=0,ADMIN!F158=0),0,IF(ADMIN!C158=0,('ADMIN REF'!F157*K157*('ADMIN REF'!D157*ADMIN!G158)/1000)*'ADMIN REF'!E157,('ADMIN REF'!F157*K157*('ADMIN REF'!C157*ADMIN!E158)/1000)*'ADMIN REF'!E157))</f>
        <v>#VALUE!</v>
      </c>
      <c r="N157" s="258" t="e">
        <f>IF(ADMIN!E158&lt;1,"",VLOOKUP(ADMIN!C158,RebateTable,2,FALSE)*ADMIN!E158)</f>
        <v>#N/A</v>
      </c>
    </row>
    <row r="158" spans="2:14" x14ac:dyDescent="0.25">
      <c r="B158" s="250">
        <f>'Customer Inputs'!W169</f>
        <v>0</v>
      </c>
      <c r="C158" s="251" t="str">
        <f>'Customer Inputs'!$M169</f>
        <v/>
      </c>
      <c r="D158" s="251" t="str">
        <f>'Customer Inputs'!$AD169</f>
        <v/>
      </c>
      <c r="E158" s="252">
        <f t="shared" si="4"/>
        <v>0</v>
      </c>
      <c r="F158" s="253">
        <f>IF(ISERROR(VLOOKUP(ADMIN!D159,LC_Table,2,FALSE)),0,VLOOKUP(ADMIN!D159,LC_Table,2,FALSE))</f>
        <v>0</v>
      </c>
      <c r="G158" s="254" t="e">
        <f>IF(ADMIN!C159="L440-A",0.7*'ADMIN REF'!D158*ADMIN!G159-'ADMIN REF'!C158*ADMIN!E159,'ADMIN REF'!D158*ADMIN!G159-'ADMIN REF'!C158*ADMIN!E159)</f>
        <v>#VALUE!</v>
      </c>
      <c r="H158" s="255">
        <f>IF(ADMIN!C159="R100",1.45,1.32)</f>
        <v>1.32</v>
      </c>
      <c r="I158" s="256" t="e">
        <f>'ADMIN REF'!H158*(G158)/1000</f>
        <v>#VALUE!</v>
      </c>
      <c r="J158" s="256" t="e">
        <f>IF(ADMIN!C159=0,'ADMIN REF'!F158*'ADMIN REF'!H158*('ADMIN REF'!D158*ADMIN!G159)/1000,'ADMIN REF'!F158*'ADMIN REF'!H158*('ADMIN REF'!C158*ADMIN!E159)/1000)</f>
        <v>#VALUE!</v>
      </c>
      <c r="K158" s="257">
        <f>IF(ADMIN!C159="R100",1.46,1.13)</f>
        <v>1.1299999999999999</v>
      </c>
      <c r="L158" s="258" t="e">
        <f>K158*G158/1000*'ADMIN REF'!E158</f>
        <v>#VALUE!</v>
      </c>
      <c r="M158" s="258" t="e">
        <f>IF(OR(ADMIN!D159=0,ADMIN!F159=0),0,IF(ADMIN!C159=0,('ADMIN REF'!F158*K158*('ADMIN REF'!D158*ADMIN!G159)/1000)*'ADMIN REF'!E158,('ADMIN REF'!F158*K158*('ADMIN REF'!C158*ADMIN!E159)/1000)*'ADMIN REF'!E158))</f>
        <v>#VALUE!</v>
      </c>
      <c r="N158" s="258" t="e">
        <f>IF(ADMIN!E159&lt;1,"",VLOOKUP(ADMIN!C159,RebateTable,2,FALSE)*ADMIN!E159)</f>
        <v>#N/A</v>
      </c>
    </row>
    <row r="159" spans="2:14" x14ac:dyDescent="0.25">
      <c r="B159" s="250">
        <f>'Customer Inputs'!W170</f>
        <v>0</v>
      </c>
      <c r="C159" s="251" t="str">
        <f>'Customer Inputs'!$M170</f>
        <v/>
      </c>
      <c r="D159" s="251" t="str">
        <f>'Customer Inputs'!$AD170</f>
        <v/>
      </c>
      <c r="E159" s="252">
        <f t="shared" si="4"/>
        <v>0</v>
      </c>
      <c r="F159" s="253">
        <f>IF(ISERROR(VLOOKUP(ADMIN!D160,LC_Table,2,FALSE)),0,VLOOKUP(ADMIN!D160,LC_Table,2,FALSE))</f>
        <v>0</v>
      </c>
      <c r="G159" s="254" t="e">
        <f>IF(ADMIN!C160="L440-A",0.7*'ADMIN REF'!D159*ADMIN!G160-'ADMIN REF'!C159*ADMIN!E160,'ADMIN REF'!D159*ADMIN!G160-'ADMIN REF'!C159*ADMIN!E160)</f>
        <v>#VALUE!</v>
      </c>
      <c r="H159" s="255">
        <f>IF(ADMIN!C160="R100",1.45,1.32)</f>
        <v>1.32</v>
      </c>
      <c r="I159" s="256" t="e">
        <f>'ADMIN REF'!H159*(G159)/1000</f>
        <v>#VALUE!</v>
      </c>
      <c r="J159" s="256" t="e">
        <f>IF(ADMIN!C160=0,'ADMIN REF'!F159*'ADMIN REF'!H159*('ADMIN REF'!D159*ADMIN!G160)/1000,'ADMIN REF'!F159*'ADMIN REF'!H159*('ADMIN REF'!C159*ADMIN!E160)/1000)</f>
        <v>#VALUE!</v>
      </c>
      <c r="K159" s="257">
        <f>IF(ADMIN!C160="R100",1.46,1.13)</f>
        <v>1.1299999999999999</v>
      </c>
      <c r="L159" s="258" t="e">
        <f>K159*G159/1000*'ADMIN REF'!E159</f>
        <v>#VALUE!</v>
      </c>
      <c r="M159" s="258" t="e">
        <f>IF(OR(ADMIN!D160=0,ADMIN!F160=0),0,IF(ADMIN!C160=0,('ADMIN REF'!F159*K159*('ADMIN REF'!D159*ADMIN!G160)/1000)*'ADMIN REF'!E159,('ADMIN REF'!F159*K159*('ADMIN REF'!C159*ADMIN!E160)/1000)*'ADMIN REF'!E159))</f>
        <v>#VALUE!</v>
      </c>
      <c r="N159" s="258" t="e">
        <f>IF(ADMIN!E160&lt;1,"",VLOOKUP(ADMIN!C160,RebateTable,2,FALSE)*ADMIN!E160)</f>
        <v>#N/A</v>
      </c>
    </row>
    <row r="160" spans="2:14" x14ac:dyDescent="0.25">
      <c r="B160" s="250">
        <f>'Customer Inputs'!W171</f>
        <v>0</v>
      </c>
      <c r="C160" s="251" t="str">
        <f>'Customer Inputs'!$M171</f>
        <v/>
      </c>
      <c r="D160" s="251" t="str">
        <f>'Customer Inputs'!$AD171</f>
        <v/>
      </c>
      <c r="E160" s="252">
        <f t="shared" si="4"/>
        <v>0</v>
      </c>
      <c r="F160" s="253">
        <f>IF(ISERROR(VLOOKUP(ADMIN!D161,LC_Table,2,FALSE)),0,VLOOKUP(ADMIN!D161,LC_Table,2,FALSE))</f>
        <v>0</v>
      </c>
      <c r="G160" s="254" t="e">
        <f>IF(ADMIN!C161="L440-A",0.7*'ADMIN REF'!D160*ADMIN!G161-'ADMIN REF'!C160*ADMIN!E161,'ADMIN REF'!D160*ADMIN!G161-'ADMIN REF'!C160*ADMIN!E161)</f>
        <v>#VALUE!</v>
      </c>
      <c r="H160" s="255">
        <f>IF(ADMIN!C161="R100",1.45,1.32)</f>
        <v>1.32</v>
      </c>
      <c r="I160" s="256" t="e">
        <f>'ADMIN REF'!H160*(G160)/1000</f>
        <v>#VALUE!</v>
      </c>
      <c r="J160" s="256" t="e">
        <f>IF(ADMIN!C161=0,'ADMIN REF'!F160*'ADMIN REF'!H160*('ADMIN REF'!D160*ADMIN!G161)/1000,'ADMIN REF'!F160*'ADMIN REF'!H160*('ADMIN REF'!C160*ADMIN!E161)/1000)</f>
        <v>#VALUE!</v>
      </c>
      <c r="K160" s="257">
        <f>IF(ADMIN!C161="R100",1.46,1.13)</f>
        <v>1.1299999999999999</v>
      </c>
      <c r="L160" s="258" t="e">
        <f>K160*G160/1000*'ADMIN REF'!E160</f>
        <v>#VALUE!</v>
      </c>
      <c r="M160" s="258" t="e">
        <f>IF(OR(ADMIN!D161=0,ADMIN!F161=0),0,IF(ADMIN!C161=0,('ADMIN REF'!F160*K160*('ADMIN REF'!D160*ADMIN!G161)/1000)*'ADMIN REF'!E160,('ADMIN REF'!F160*K160*('ADMIN REF'!C160*ADMIN!E161)/1000)*'ADMIN REF'!E160))</f>
        <v>#VALUE!</v>
      </c>
      <c r="N160" s="258" t="e">
        <f>IF(ADMIN!E161&lt;1,"",VLOOKUP(ADMIN!C161,RebateTable,2,FALSE)*ADMIN!E161)</f>
        <v>#N/A</v>
      </c>
    </row>
    <row r="161" spans="2:14" x14ac:dyDescent="0.25">
      <c r="B161" s="250">
        <f>'Customer Inputs'!W172</f>
        <v>0</v>
      </c>
      <c r="C161" s="251" t="str">
        <f>'Customer Inputs'!$M172</f>
        <v/>
      </c>
      <c r="D161" s="251" t="str">
        <f>'Customer Inputs'!$AD172</f>
        <v/>
      </c>
      <c r="E161" s="252">
        <f t="shared" si="4"/>
        <v>0</v>
      </c>
      <c r="F161" s="253">
        <f>IF(ISERROR(VLOOKUP(ADMIN!D162,LC_Table,2,FALSE)),0,VLOOKUP(ADMIN!D162,LC_Table,2,FALSE))</f>
        <v>0</v>
      </c>
      <c r="G161" s="254" t="e">
        <f>IF(ADMIN!C162="L440-A",0.7*'ADMIN REF'!D161*ADMIN!G162-'ADMIN REF'!C161*ADMIN!E162,'ADMIN REF'!D161*ADMIN!G162-'ADMIN REF'!C161*ADMIN!E162)</f>
        <v>#VALUE!</v>
      </c>
      <c r="H161" s="255">
        <f>IF(ADMIN!C162="R100",1.45,1.32)</f>
        <v>1.32</v>
      </c>
      <c r="I161" s="256" t="e">
        <f>'ADMIN REF'!H161*(G161)/1000</f>
        <v>#VALUE!</v>
      </c>
      <c r="J161" s="256" t="e">
        <f>IF(ADMIN!C162=0,'ADMIN REF'!F161*'ADMIN REF'!H161*('ADMIN REF'!D161*ADMIN!G162)/1000,'ADMIN REF'!F161*'ADMIN REF'!H161*('ADMIN REF'!C161*ADMIN!E162)/1000)</f>
        <v>#VALUE!</v>
      </c>
      <c r="K161" s="257">
        <f>IF(ADMIN!C162="R100",1.46,1.13)</f>
        <v>1.1299999999999999</v>
      </c>
      <c r="L161" s="258" t="e">
        <f>K161*G161/1000*'ADMIN REF'!E161</f>
        <v>#VALUE!</v>
      </c>
      <c r="M161" s="258" t="e">
        <f>IF(OR(ADMIN!D162=0,ADMIN!F162=0),0,IF(ADMIN!C162=0,('ADMIN REF'!F161*K161*('ADMIN REF'!D161*ADMIN!G162)/1000)*'ADMIN REF'!E161,('ADMIN REF'!F161*K161*('ADMIN REF'!C161*ADMIN!E162)/1000)*'ADMIN REF'!E161))</f>
        <v>#VALUE!</v>
      </c>
      <c r="N161" s="258" t="e">
        <f>IF(ADMIN!E162&lt;1,"",VLOOKUP(ADMIN!C162,RebateTable,2,FALSE)*ADMIN!E162)</f>
        <v>#N/A</v>
      </c>
    </row>
    <row r="162" spans="2:14" x14ac:dyDescent="0.25">
      <c r="B162" s="250">
        <f>'Customer Inputs'!W173</f>
        <v>0</v>
      </c>
      <c r="C162" s="251" t="str">
        <f>'Customer Inputs'!$M173</f>
        <v/>
      </c>
      <c r="D162" s="251" t="str">
        <f>'Customer Inputs'!$AD173</f>
        <v/>
      </c>
      <c r="E162" s="252">
        <f t="shared" si="4"/>
        <v>0</v>
      </c>
      <c r="F162" s="253">
        <f>IF(ISERROR(VLOOKUP(ADMIN!D163,LC_Table,2,FALSE)),0,VLOOKUP(ADMIN!D163,LC_Table,2,FALSE))</f>
        <v>0</v>
      </c>
      <c r="G162" s="254" t="e">
        <f>IF(ADMIN!C163="L440-A",0.7*'ADMIN REF'!D162*ADMIN!G163-'ADMIN REF'!C162*ADMIN!E163,'ADMIN REF'!D162*ADMIN!G163-'ADMIN REF'!C162*ADMIN!E163)</f>
        <v>#VALUE!</v>
      </c>
      <c r="H162" s="255">
        <f>IF(ADMIN!C163="R100",1.45,1.32)</f>
        <v>1.32</v>
      </c>
      <c r="I162" s="256" t="e">
        <f>'ADMIN REF'!H162*(G162)/1000</f>
        <v>#VALUE!</v>
      </c>
      <c r="J162" s="256" t="e">
        <f>IF(ADMIN!C163=0,'ADMIN REF'!F162*'ADMIN REF'!H162*('ADMIN REF'!D162*ADMIN!G163)/1000,'ADMIN REF'!F162*'ADMIN REF'!H162*('ADMIN REF'!C162*ADMIN!E163)/1000)</f>
        <v>#VALUE!</v>
      </c>
      <c r="K162" s="257">
        <f>IF(ADMIN!C163="R100",1.46,1.13)</f>
        <v>1.1299999999999999</v>
      </c>
      <c r="L162" s="258" t="e">
        <f>K162*G162/1000*'ADMIN REF'!E162</f>
        <v>#VALUE!</v>
      </c>
      <c r="M162" s="258" t="e">
        <f>IF(OR(ADMIN!D163=0,ADMIN!F163=0),0,IF(ADMIN!C163=0,('ADMIN REF'!F162*K162*('ADMIN REF'!D162*ADMIN!G163)/1000)*'ADMIN REF'!E162,('ADMIN REF'!F162*K162*('ADMIN REF'!C162*ADMIN!E163)/1000)*'ADMIN REF'!E162))</f>
        <v>#VALUE!</v>
      </c>
      <c r="N162" s="258" t="e">
        <f>IF(ADMIN!E163&lt;1,"",VLOOKUP(ADMIN!C163,RebateTable,2,FALSE)*ADMIN!E163)</f>
        <v>#N/A</v>
      </c>
    </row>
    <row r="163" spans="2:14" x14ac:dyDescent="0.25">
      <c r="B163" s="250">
        <f>'Customer Inputs'!W174</f>
        <v>0</v>
      </c>
      <c r="C163" s="251" t="str">
        <f>'Customer Inputs'!$M174</f>
        <v/>
      </c>
      <c r="D163" s="251" t="str">
        <f>'Customer Inputs'!$AD174</f>
        <v/>
      </c>
      <c r="E163" s="252">
        <f t="shared" si="4"/>
        <v>0</v>
      </c>
      <c r="F163" s="253">
        <f>IF(ISERROR(VLOOKUP(ADMIN!D164,LC_Table,2,FALSE)),0,VLOOKUP(ADMIN!D164,LC_Table,2,FALSE))</f>
        <v>0</v>
      </c>
      <c r="G163" s="254" t="e">
        <f>IF(ADMIN!C164="L440-A",0.7*'ADMIN REF'!D163*ADMIN!G164-'ADMIN REF'!C163*ADMIN!E164,'ADMIN REF'!D163*ADMIN!G164-'ADMIN REF'!C163*ADMIN!E164)</f>
        <v>#VALUE!</v>
      </c>
      <c r="H163" s="255">
        <f>IF(ADMIN!C164="R100",1.45,1.32)</f>
        <v>1.32</v>
      </c>
      <c r="I163" s="256" t="e">
        <f>'ADMIN REF'!H163*(G163)/1000</f>
        <v>#VALUE!</v>
      </c>
      <c r="J163" s="256" t="e">
        <f>IF(ADMIN!C164=0,'ADMIN REF'!F163*'ADMIN REF'!H163*('ADMIN REF'!D163*ADMIN!G164)/1000,'ADMIN REF'!F163*'ADMIN REF'!H163*('ADMIN REF'!C163*ADMIN!E164)/1000)</f>
        <v>#VALUE!</v>
      </c>
      <c r="K163" s="257">
        <f>IF(ADMIN!C164="R100",1.46,1.13)</f>
        <v>1.1299999999999999</v>
      </c>
      <c r="L163" s="258" t="e">
        <f>K163*G163/1000*'ADMIN REF'!E163</f>
        <v>#VALUE!</v>
      </c>
      <c r="M163" s="258" t="e">
        <f>IF(OR(ADMIN!D164=0,ADMIN!F164=0),0,IF(ADMIN!C164=0,('ADMIN REF'!F163*K163*('ADMIN REF'!D163*ADMIN!G164)/1000)*'ADMIN REF'!E163,('ADMIN REF'!F163*K163*('ADMIN REF'!C163*ADMIN!E164)/1000)*'ADMIN REF'!E163))</f>
        <v>#VALUE!</v>
      </c>
      <c r="N163" s="258" t="e">
        <f>IF(ADMIN!E164&lt;1,"",VLOOKUP(ADMIN!C164,RebateTable,2,FALSE)*ADMIN!E164)</f>
        <v>#N/A</v>
      </c>
    </row>
    <row r="164" spans="2:14" x14ac:dyDescent="0.25">
      <c r="B164" s="250">
        <f>'Customer Inputs'!W175</f>
        <v>0</v>
      </c>
      <c r="C164" s="251" t="str">
        <f>'Customer Inputs'!$M175</f>
        <v/>
      </c>
      <c r="D164" s="251" t="str">
        <f>'Customer Inputs'!$AD175</f>
        <v/>
      </c>
      <c r="E164" s="252">
        <f t="shared" si="4"/>
        <v>0</v>
      </c>
      <c r="F164" s="253">
        <f>IF(ISERROR(VLOOKUP(ADMIN!D165,LC_Table,2,FALSE)),0,VLOOKUP(ADMIN!D165,LC_Table,2,FALSE))</f>
        <v>0</v>
      </c>
      <c r="G164" s="254" t="e">
        <f>IF(ADMIN!C165="L440-A",0.7*'ADMIN REF'!D164*ADMIN!G165-'ADMIN REF'!C164*ADMIN!E165,'ADMIN REF'!D164*ADMIN!G165-'ADMIN REF'!C164*ADMIN!E165)</f>
        <v>#VALUE!</v>
      </c>
      <c r="H164" s="255">
        <f>IF(ADMIN!C165="R100",1.45,1.32)</f>
        <v>1.32</v>
      </c>
      <c r="I164" s="256" t="e">
        <f>'ADMIN REF'!H164*(G164)/1000</f>
        <v>#VALUE!</v>
      </c>
      <c r="J164" s="256" t="e">
        <f>IF(ADMIN!C165=0,'ADMIN REF'!F164*'ADMIN REF'!H164*('ADMIN REF'!D164*ADMIN!G165)/1000,'ADMIN REF'!F164*'ADMIN REF'!H164*('ADMIN REF'!C164*ADMIN!E165)/1000)</f>
        <v>#VALUE!</v>
      </c>
      <c r="K164" s="257">
        <f>IF(ADMIN!C165="R100",1.46,1.13)</f>
        <v>1.1299999999999999</v>
      </c>
      <c r="L164" s="258" t="e">
        <f>K164*G164/1000*'ADMIN REF'!E164</f>
        <v>#VALUE!</v>
      </c>
      <c r="M164" s="258" t="e">
        <f>IF(OR(ADMIN!D165=0,ADMIN!F165=0),0,IF(ADMIN!C165=0,('ADMIN REF'!F164*K164*('ADMIN REF'!D164*ADMIN!G165)/1000)*'ADMIN REF'!E164,('ADMIN REF'!F164*K164*('ADMIN REF'!C164*ADMIN!E165)/1000)*'ADMIN REF'!E164))</f>
        <v>#VALUE!</v>
      </c>
      <c r="N164" s="258" t="e">
        <f>IF(ADMIN!E165&lt;1,"",VLOOKUP(ADMIN!C165,RebateTable,2,FALSE)*ADMIN!E165)</f>
        <v>#N/A</v>
      </c>
    </row>
    <row r="165" spans="2:14" x14ac:dyDescent="0.25">
      <c r="B165" s="250">
        <f>'Customer Inputs'!W176</f>
        <v>0</v>
      </c>
      <c r="C165" s="251" t="str">
        <f>'Customer Inputs'!$M176</f>
        <v/>
      </c>
      <c r="D165" s="251" t="str">
        <f>'Customer Inputs'!$AD176</f>
        <v/>
      </c>
      <c r="E165" s="252">
        <f t="shared" ref="E165:E196" si="5">IF(ISERROR(VLOOKUP(BuildingType,FLH_Table,2,FALSE)),0,VLOOKUP(BuildingType,FLH_Table,2,FALSE))</f>
        <v>0</v>
      </c>
      <c r="F165" s="253">
        <f>IF(ISERROR(VLOOKUP(ADMIN!D166,LC_Table,2,FALSE)),0,VLOOKUP(ADMIN!D166,LC_Table,2,FALSE))</f>
        <v>0</v>
      </c>
      <c r="G165" s="254" t="e">
        <f>IF(ADMIN!C166="L440-A",0.7*'ADMIN REF'!D165*ADMIN!G166-'ADMIN REF'!C165*ADMIN!E166,'ADMIN REF'!D165*ADMIN!G166-'ADMIN REF'!C165*ADMIN!E166)</f>
        <v>#VALUE!</v>
      </c>
      <c r="H165" s="255">
        <f>IF(ADMIN!C166="R100",1.45,1.32)</f>
        <v>1.32</v>
      </c>
      <c r="I165" s="256" t="e">
        <f>'ADMIN REF'!H165*(G165)/1000</f>
        <v>#VALUE!</v>
      </c>
      <c r="J165" s="256" t="e">
        <f>IF(ADMIN!C166=0,'ADMIN REF'!F165*'ADMIN REF'!H165*('ADMIN REF'!D165*ADMIN!G166)/1000,'ADMIN REF'!F165*'ADMIN REF'!H165*('ADMIN REF'!C165*ADMIN!E166)/1000)</f>
        <v>#VALUE!</v>
      </c>
      <c r="K165" s="257">
        <f>IF(ADMIN!C166="R100",1.46,1.13)</f>
        <v>1.1299999999999999</v>
      </c>
      <c r="L165" s="258" t="e">
        <f>K165*G165/1000*'ADMIN REF'!E165</f>
        <v>#VALUE!</v>
      </c>
      <c r="M165" s="258" t="e">
        <f>IF(OR(ADMIN!D166=0,ADMIN!F166=0),0,IF(ADMIN!C166=0,('ADMIN REF'!F165*K165*('ADMIN REF'!D165*ADMIN!G166)/1000)*'ADMIN REF'!E165,('ADMIN REF'!F165*K165*('ADMIN REF'!C165*ADMIN!E166)/1000)*'ADMIN REF'!E165))</f>
        <v>#VALUE!</v>
      </c>
      <c r="N165" s="258" t="e">
        <f>IF(ADMIN!E166&lt;1,"",VLOOKUP(ADMIN!C166,RebateTable,2,FALSE)*ADMIN!E166)</f>
        <v>#N/A</v>
      </c>
    </row>
    <row r="166" spans="2:14" x14ac:dyDescent="0.25">
      <c r="B166" s="250">
        <f>'Customer Inputs'!W177</f>
        <v>0</v>
      </c>
      <c r="C166" s="251" t="str">
        <f>'Customer Inputs'!$M177</f>
        <v/>
      </c>
      <c r="D166" s="251" t="str">
        <f>'Customer Inputs'!$AD177</f>
        <v/>
      </c>
      <c r="E166" s="252">
        <f t="shared" si="5"/>
        <v>0</v>
      </c>
      <c r="F166" s="253">
        <f>IF(ISERROR(VLOOKUP(ADMIN!D167,LC_Table,2,FALSE)),0,VLOOKUP(ADMIN!D167,LC_Table,2,FALSE))</f>
        <v>0</v>
      </c>
      <c r="G166" s="254" t="e">
        <f>IF(ADMIN!C167="L440-A",0.7*'ADMIN REF'!D166*ADMIN!G167-'ADMIN REF'!C166*ADMIN!E167,'ADMIN REF'!D166*ADMIN!G167-'ADMIN REF'!C166*ADMIN!E167)</f>
        <v>#VALUE!</v>
      </c>
      <c r="H166" s="255">
        <f>IF(ADMIN!C167="R100",1.45,1.32)</f>
        <v>1.32</v>
      </c>
      <c r="I166" s="256" t="e">
        <f>'ADMIN REF'!H166*(G166)/1000</f>
        <v>#VALUE!</v>
      </c>
      <c r="J166" s="256" t="e">
        <f>IF(ADMIN!C167=0,'ADMIN REF'!F166*'ADMIN REF'!H166*('ADMIN REF'!D166*ADMIN!G167)/1000,'ADMIN REF'!F166*'ADMIN REF'!H166*('ADMIN REF'!C166*ADMIN!E167)/1000)</f>
        <v>#VALUE!</v>
      </c>
      <c r="K166" s="257">
        <f>IF(ADMIN!C167="R100",1.46,1.13)</f>
        <v>1.1299999999999999</v>
      </c>
      <c r="L166" s="258" t="e">
        <f>K166*G166/1000*'ADMIN REF'!E166</f>
        <v>#VALUE!</v>
      </c>
      <c r="M166" s="258" t="e">
        <f>IF(OR(ADMIN!D167=0,ADMIN!F167=0),0,IF(ADMIN!C167=0,('ADMIN REF'!F166*K166*('ADMIN REF'!D166*ADMIN!G167)/1000)*'ADMIN REF'!E166,('ADMIN REF'!F166*K166*('ADMIN REF'!C166*ADMIN!E167)/1000)*'ADMIN REF'!E166))</f>
        <v>#VALUE!</v>
      </c>
      <c r="N166" s="258" t="e">
        <f>IF(ADMIN!E167&lt;1,"",VLOOKUP(ADMIN!C167,RebateTable,2,FALSE)*ADMIN!E167)</f>
        <v>#N/A</v>
      </c>
    </row>
    <row r="167" spans="2:14" x14ac:dyDescent="0.25">
      <c r="B167" s="250">
        <f>'Customer Inputs'!W178</f>
        <v>0</v>
      </c>
      <c r="C167" s="251" t="str">
        <f>'Customer Inputs'!$M178</f>
        <v/>
      </c>
      <c r="D167" s="251" t="str">
        <f>'Customer Inputs'!$AD178</f>
        <v/>
      </c>
      <c r="E167" s="252">
        <f t="shared" si="5"/>
        <v>0</v>
      </c>
      <c r="F167" s="253">
        <f>IF(ISERROR(VLOOKUP(ADMIN!D168,LC_Table,2,FALSE)),0,VLOOKUP(ADMIN!D168,LC_Table,2,FALSE))</f>
        <v>0</v>
      </c>
      <c r="G167" s="254" t="e">
        <f>IF(ADMIN!C168="L440-A",0.7*'ADMIN REF'!D167*ADMIN!G168-'ADMIN REF'!C167*ADMIN!E168,'ADMIN REF'!D167*ADMIN!G168-'ADMIN REF'!C167*ADMIN!E168)</f>
        <v>#VALUE!</v>
      </c>
      <c r="H167" s="255">
        <f>IF(ADMIN!C168="R100",1.45,1.32)</f>
        <v>1.32</v>
      </c>
      <c r="I167" s="256" t="e">
        <f>'ADMIN REF'!H167*(G167)/1000</f>
        <v>#VALUE!</v>
      </c>
      <c r="J167" s="256" t="e">
        <f>IF(ADMIN!C168=0,'ADMIN REF'!F167*'ADMIN REF'!H167*('ADMIN REF'!D167*ADMIN!G168)/1000,'ADMIN REF'!F167*'ADMIN REF'!H167*('ADMIN REF'!C167*ADMIN!E168)/1000)</f>
        <v>#VALUE!</v>
      </c>
      <c r="K167" s="257">
        <f>IF(ADMIN!C168="R100",1.46,1.13)</f>
        <v>1.1299999999999999</v>
      </c>
      <c r="L167" s="258" t="e">
        <f>K167*G167/1000*'ADMIN REF'!E167</f>
        <v>#VALUE!</v>
      </c>
      <c r="M167" s="258" t="e">
        <f>IF(OR(ADMIN!D168=0,ADMIN!F168=0),0,IF(ADMIN!C168=0,('ADMIN REF'!F167*K167*('ADMIN REF'!D167*ADMIN!G168)/1000)*'ADMIN REF'!E167,('ADMIN REF'!F167*K167*('ADMIN REF'!C167*ADMIN!E168)/1000)*'ADMIN REF'!E167))</f>
        <v>#VALUE!</v>
      </c>
      <c r="N167" s="258" t="e">
        <f>IF(ADMIN!E168&lt;1,"",VLOOKUP(ADMIN!C168,RebateTable,2,FALSE)*ADMIN!E168)</f>
        <v>#N/A</v>
      </c>
    </row>
    <row r="168" spans="2:14" x14ac:dyDescent="0.25">
      <c r="B168" s="250">
        <f>'Customer Inputs'!W179</f>
        <v>0</v>
      </c>
      <c r="C168" s="251" t="str">
        <f>'Customer Inputs'!$M179</f>
        <v/>
      </c>
      <c r="D168" s="251" t="str">
        <f>'Customer Inputs'!$AD179</f>
        <v/>
      </c>
      <c r="E168" s="252">
        <f t="shared" si="5"/>
        <v>0</v>
      </c>
      <c r="F168" s="253">
        <f>IF(ISERROR(VLOOKUP(ADMIN!D169,LC_Table,2,FALSE)),0,VLOOKUP(ADMIN!D169,LC_Table,2,FALSE))</f>
        <v>0</v>
      </c>
      <c r="G168" s="254" t="e">
        <f>IF(ADMIN!C169="L440-A",0.7*'ADMIN REF'!D168*ADMIN!G169-'ADMIN REF'!C168*ADMIN!E169,'ADMIN REF'!D168*ADMIN!G169-'ADMIN REF'!C168*ADMIN!E169)</f>
        <v>#VALUE!</v>
      </c>
      <c r="H168" s="255">
        <f>IF(ADMIN!C169="R100",1.45,1.32)</f>
        <v>1.32</v>
      </c>
      <c r="I168" s="256" t="e">
        <f>'ADMIN REF'!H168*(G168)/1000</f>
        <v>#VALUE!</v>
      </c>
      <c r="J168" s="256" t="e">
        <f>IF(ADMIN!C169=0,'ADMIN REF'!F168*'ADMIN REF'!H168*('ADMIN REF'!D168*ADMIN!G169)/1000,'ADMIN REF'!F168*'ADMIN REF'!H168*('ADMIN REF'!C168*ADMIN!E169)/1000)</f>
        <v>#VALUE!</v>
      </c>
      <c r="K168" s="257">
        <f>IF(ADMIN!C169="R100",1.46,1.13)</f>
        <v>1.1299999999999999</v>
      </c>
      <c r="L168" s="258" t="e">
        <f>K168*G168/1000*'ADMIN REF'!E168</f>
        <v>#VALUE!</v>
      </c>
      <c r="M168" s="258" t="e">
        <f>IF(OR(ADMIN!D169=0,ADMIN!F169=0),0,IF(ADMIN!C169=0,('ADMIN REF'!F168*K168*('ADMIN REF'!D168*ADMIN!G169)/1000)*'ADMIN REF'!E168,('ADMIN REF'!F168*K168*('ADMIN REF'!C168*ADMIN!E169)/1000)*'ADMIN REF'!E168))</f>
        <v>#VALUE!</v>
      </c>
      <c r="N168" s="258" t="e">
        <f>IF(ADMIN!E169&lt;1,"",VLOOKUP(ADMIN!C169,RebateTable,2,FALSE)*ADMIN!E169)</f>
        <v>#N/A</v>
      </c>
    </row>
    <row r="169" spans="2:14" x14ac:dyDescent="0.25">
      <c r="B169" s="250">
        <f>'Customer Inputs'!W180</f>
        <v>0</v>
      </c>
      <c r="C169" s="251" t="str">
        <f>'Customer Inputs'!$M180</f>
        <v/>
      </c>
      <c r="D169" s="251" t="str">
        <f>'Customer Inputs'!$AD180</f>
        <v/>
      </c>
      <c r="E169" s="252">
        <f t="shared" si="5"/>
        <v>0</v>
      </c>
      <c r="F169" s="253">
        <f>IF(ISERROR(VLOOKUP(ADMIN!D170,LC_Table,2,FALSE)),0,VLOOKUP(ADMIN!D170,LC_Table,2,FALSE))</f>
        <v>0</v>
      </c>
      <c r="G169" s="254" t="e">
        <f>IF(ADMIN!C170="L440-A",0.7*'ADMIN REF'!D169*ADMIN!G170-'ADMIN REF'!C169*ADMIN!E170,'ADMIN REF'!D169*ADMIN!G170-'ADMIN REF'!C169*ADMIN!E170)</f>
        <v>#VALUE!</v>
      </c>
      <c r="H169" s="255">
        <f>IF(ADMIN!C170="R100",1.45,1.32)</f>
        <v>1.32</v>
      </c>
      <c r="I169" s="256" t="e">
        <f>'ADMIN REF'!H169*(G169)/1000</f>
        <v>#VALUE!</v>
      </c>
      <c r="J169" s="256" t="e">
        <f>IF(ADMIN!C170=0,'ADMIN REF'!F169*'ADMIN REF'!H169*('ADMIN REF'!D169*ADMIN!G170)/1000,'ADMIN REF'!F169*'ADMIN REF'!H169*('ADMIN REF'!C169*ADMIN!E170)/1000)</f>
        <v>#VALUE!</v>
      </c>
      <c r="K169" s="257">
        <f>IF(ADMIN!C170="R100",1.46,1.13)</f>
        <v>1.1299999999999999</v>
      </c>
      <c r="L169" s="258" t="e">
        <f>K169*G169/1000*'ADMIN REF'!E169</f>
        <v>#VALUE!</v>
      </c>
      <c r="M169" s="258" t="e">
        <f>IF(OR(ADMIN!D170=0,ADMIN!F170=0),0,IF(ADMIN!C170=0,('ADMIN REF'!F169*K169*('ADMIN REF'!D169*ADMIN!G170)/1000)*'ADMIN REF'!E169,('ADMIN REF'!F169*K169*('ADMIN REF'!C169*ADMIN!E170)/1000)*'ADMIN REF'!E169))</f>
        <v>#VALUE!</v>
      </c>
      <c r="N169" s="258" t="e">
        <f>IF(ADMIN!E170&lt;1,"",VLOOKUP(ADMIN!C170,RebateTable,2,FALSE)*ADMIN!E170)</f>
        <v>#N/A</v>
      </c>
    </row>
    <row r="170" spans="2:14" x14ac:dyDescent="0.25">
      <c r="B170" s="250">
        <f>'Customer Inputs'!W181</f>
        <v>0</v>
      </c>
      <c r="C170" s="251" t="str">
        <f>'Customer Inputs'!$M181</f>
        <v/>
      </c>
      <c r="D170" s="251" t="str">
        <f>'Customer Inputs'!$AD181</f>
        <v/>
      </c>
      <c r="E170" s="252">
        <f t="shared" si="5"/>
        <v>0</v>
      </c>
      <c r="F170" s="253">
        <f>IF(ISERROR(VLOOKUP(ADMIN!D171,LC_Table,2,FALSE)),0,VLOOKUP(ADMIN!D171,LC_Table,2,FALSE))</f>
        <v>0</v>
      </c>
      <c r="G170" s="254" t="e">
        <f>IF(ADMIN!C171="L440-A",0.7*'ADMIN REF'!D170*ADMIN!G171-'ADMIN REF'!C170*ADMIN!E171,'ADMIN REF'!D170*ADMIN!G171-'ADMIN REF'!C170*ADMIN!E171)</f>
        <v>#VALUE!</v>
      </c>
      <c r="H170" s="255">
        <f>IF(ADMIN!C171="R100",1.45,1.32)</f>
        <v>1.32</v>
      </c>
      <c r="I170" s="256" t="e">
        <f>'ADMIN REF'!H170*(G170)/1000</f>
        <v>#VALUE!</v>
      </c>
      <c r="J170" s="256" t="e">
        <f>IF(ADMIN!C171=0,'ADMIN REF'!F170*'ADMIN REF'!H170*('ADMIN REF'!D170*ADMIN!G171)/1000,'ADMIN REF'!F170*'ADMIN REF'!H170*('ADMIN REF'!C170*ADMIN!E171)/1000)</f>
        <v>#VALUE!</v>
      </c>
      <c r="K170" s="257">
        <f>IF(ADMIN!C171="R100",1.46,1.13)</f>
        <v>1.1299999999999999</v>
      </c>
      <c r="L170" s="258" t="e">
        <f>K170*G170/1000*'ADMIN REF'!E170</f>
        <v>#VALUE!</v>
      </c>
      <c r="M170" s="258" t="e">
        <f>IF(OR(ADMIN!D171=0,ADMIN!F171=0),0,IF(ADMIN!C171=0,('ADMIN REF'!F170*K170*('ADMIN REF'!D170*ADMIN!G171)/1000)*'ADMIN REF'!E170,('ADMIN REF'!F170*K170*('ADMIN REF'!C170*ADMIN!E171)/1000)*'ADMIN REF'!E170))</f>
        <v>#VALUE!</v>
      </c>
      <c r="N170" s="258" t="e">
        <f>IF(ADMIN!E171&lt;1,"",VLOOKUP(ADMIN!C171,RebateTable,2,FALSE)*ADMIN!E171)</f>
        <v>#N/A</v>
      </c>
    </row>
    <row r="171" spans="2:14" x14ac:dyDescent="0.25">
      <c r="B171" s="250">
        <f>'Customer Inputs'!W182</f>
        <v>0</v>
      </c>
      <c r="C171" s="251" t="str">
        <f>'Customer Inputs'!$M182</f>
        <v/>
      </c>
      <c r="D171" s="251" t="str">
        <f>'Customer Inputs'!$AD182</f>
        <v/>
      </c>
      <c r="E171" s="252">
        <f t="shared" si="5"/>
        <v>0</v>
      </c>
      <c r="F171" s="253">
        <f>IF(ISERROR(VLOOKUP(ADMIN!D172,LC_Table,2,FALSE)),0,VLOOKUP(ADMIN!D172,LC_Table,2,FALSE))</f>
        <v>0</v>
      </c>
      <c r="G171" s="254" t="e">
        <f>IF(ADMIN!C172="L440-A",0.7*'ADMIN REF'!D171*ADMIN!G172-'ADMIN REF'!C171*ADMIN!E172,'ADMIN REF'!D171*ADMIN!G172-'ADMIN REF'!C171*ADMIN!E172)</f>
        <v>#VALUE!</v>
      </c>
      <c r="H171" s="255">
        <f>IF(ADMIN!C172="R100",1.45,1.32)</f>
        <v>1.32</v>
      </c>
      <c r="I171" s="256" t="e">
        <f>'ADMIN REF'!H171*(G171)/1000</f>
        <v>#VALUE!</v>
      </c>
      <c r="J171" s="256" t="e">
        <f>IF(ADMIN!C172=0,'ADMIN REF'!F171*'ADMIN REF'!H171*('ADMIN REF'!D171*ADMIN!G172)/1000,'ADMIN REF'!F171*'ADMIN REF'!H171*('ADMIN REF'!C171*ADMIN!E172)/1000)</f>
        <v>#VALUE!</v>
      </c>
      <c r="K171" s="257">
        <f>IF(ADMIN!C172="R100",1.46,1.13)</f>
        <v>1.1299999999999999</v>
      </c>
      <c r="L171" s="258" t="e">
        <f>K171*G171/1000*'ADMIN REF'!E171</f>
        <v>#VALUE!</v>
      </c>
      <c r="M171" s="258" t="e">
        <f>IF(OR(ADMIN!D172=0,ADMIN!F172=0),0,IF(ADMIN!C172=0,('ADMIN REF'!F171*K171*('ADMIN REF'!D171*ADMIN!G172)/1000)*'ADMIN REF'!E171,('ADMIN REF'!F171*K171*('ADMIN REF'!C171*ADMIN!E172)/1000)*'ADMIN REF'!E171))</f>
        <v>#VALUE!</v>
      </c>
      <c r="N171" s="258" t="e">
        <f>IF(ADMIN!E172&lt;1,"",VLOOKUP(ADMIN!C172,RebateTable,2,FALSE)*ADMIN!E172)</f>
        <v>#N/A</v>
      </c>
    </row>
    <row r="172" spans="2:14" x14ac:dyDescent="0.25">
      <c r="B172" s="250">
        <f>'Customer Inputs'!W183</f>
        <v>0</v>
      </c>
      <c r="C172" s="251" t="str">
        <f>'Customer Inputs'!$M183</f>
        <v/>
      </c>
      <c r="D172" s="251" t="str">
        <f>'Customer Inputs'!$AD183</f>
        <v/>
      </c>
      <c r="E172" s="252">
        <f t="shared" si="5"/>
        <v>0</v>
      </c>
      <c r="F172" s="253">
        <f>IF(ISERROR(VLOOKUP(ADMIN!D173,LC_Table,2,FALSE)),0,VLOOKUP(ADMIN!D173,LC_Table,2,FALSE))</f>
        <v>0</v>
      </c>
      <c r="G172" s="254" t="e">
        <f>IF(ADMIN!C173="L440-A",0.7*'ADMIN REF'!D172*ADMIN!G173-'ADMIN REF'!C172*ADMIN!E173,'ADMIN REF'!D172*ADMIN!G173-'ADMIN REF'!C172*ADMIN!E173)</f>
        <v>#VALUE!</v>
      </c>
      <c r="H172" s="255">
        <f>IF(ADMIN!C173="R100",1.45,1.32)</f>
        <v>1.32</v>
      </c>
      <c r="I172" s="256" t="e">
        <f>'ADMIN REF'!H172*(G172)/1000</f>
        <v>#VALUE!</v>
      </c>
      <c r="J172" s="256" t="e">
        <f>IF(ADMIN!C173=0,'ADMIN REF'!F172*'ADMIN REF'!H172*('ADMIN REF'!D172*ADMIN!G173)/1000,'ADMIN REF'!F172*'ADMIN REF'!H172*('ADMIN REF'!C172*ADMIN!E173)/1000)</f>
        <v>#VALUE!</v>
      </c>
      <c r="K172" s="257">
        <f>IF(ADMIN!C173="R100",1.46,1.13)</f>
        <v>1.1299999999999999</v>
      </c>
      <c r="L172" s="258" t="e">
        <f>K172*G172/1000*'ADMIN REF'!E172</f>
        <v>#VALUE!</v>
      </c>
      <c r="M172" s="258" t="e">
        <f>IF(OR(ADMIN!D173=0,ADMIN!F173=0),0,IF(ADMIN!C173=0,('ADMIN REF'!F172*K172*('ADMIN REF'!D172*ADMIN!G173)/1000)*'ADMIN REF'!E172,('ADMIN REF'!F172*K172*('ADMIN REF'!C172*ADMIN!E173)/1000)*'ADMIN REF'!E172))</f>
        <v>#VALUE!</v>
      </c>
      <c r="N172" s="258" t="e">
        <f>IF(ADMIN!E173&lt;1,"",VLOOKUP(ADMIN!C173,RebateTable,2,FALSE)*ADMIN!E173)</f>
        <v>#N/A</v>
      </c>
    </row>
    <row r="173" spans="2:14" x14ac:dyDescent="0.25">
      <c r="B173" s="250">
        <f>'Customer Inputs'!W184</f>
        <v>0</v>
      </c>
      <c r="C173" s="251" t="str">
        <f>'Customer Inputs'!$M184</f>
        <v/>
      </c>
      <c r="D173" s="251" t="str">
        <f>'Customer Inputs'!$AD184</f>
        <v/>
      </c>
      <c r="E173" s="252">
        <f t="shared" si="5"/>
        <v>0</v>
      </c>
      <c r="F173" s="253">
        <f>IF(ISERROR(VLOOKUP(ADMIN!D174,LC_Table,2,FALSE)),0,VLOOKUP(ADMIN!D174,LC_Table,2,FALSE))</f>
        <v>0</v>
      </c>
      <c r="G173" s="254" t="e">
        <f>IF(ADMIN!C174="L440-A",0.7*'ADMIN REF'!D173*ADMIN!G174-'ADMIN REF'!C173*ADMIN!E174,'ADMIN REF'!D173*ADMIN!G174-'ADMIN REF'!C173*ADMIN!E174)</f>
        <v>#VALUE!</v>
      </c>
      <c r="H173" s="255">
        <f>IF(ADMIN!C174="R100",1.45,1.32)</f>
        <v>1.32</v>
      </c>
      <c r="I173" s="256" t="e">
        <f>'ADMIN REF'!H173*(G173)/1000</f>
        <v>#VALUE!</v>
      </c>
      <c r="J173" s="256" t="e">
        <f>IF(ADMIN!C174=0,'ADMIN REF'!F173*'ADMIN REF'!H173*('ADMIN REF'!D173*ADMIN!G174)/1000,'ADMIN REF'!F173*'ADMIN REF'!H173*('ADMIN REF'!C173*ADMIN!E174)/1000)</f>
        <v>#VALUE!</v>
      </c>
      <c r="K173" s="257">
        <f>IF(ADMIN!C174="R100",1.46,1.13)</f>
        <v>1.1299999999999999</v>
      </c>
      <c r="L173" s="258" t="e">
        <f>K173*G173/1000*'ADMIN REF'!E173</f>
        <v>#VALUE!</v>
      </c>
      <c r="M173" s="258" t="e">
        <f>IF(OR(ADMIN!D174=0,ADMIN!F174=0),0,IF(ADMIN!C174=0,('ADMIN REF'!F173*K173*('ADMIN REF'!D173*ADMIN!G174)/1000)*'ADMIN REF'!E173,('ADMIN REF'!F173*K173*('ADMIN REF'!C173*ADMIN!E174)/1000)*'ADMIN REF'!E173))</f>
        <v>#VALUE!</v>
      </c>
      <c r="N173" s="258" t="e">
        <f>IF(ADMIN!E174&lt;1,"",VLOOKUP(ADMIN!C174,RebateTable,2,FALSE)*ADMIN!E174)</f>
        <v>#N/A</v>
      </c>
    </row>
    <row r="174" spans="2:14" x14ac:dyDescent="0.25">
      <c r="B174" s="250">
        <f>'Customer Inputs'!W185</f>
        <v>0</v>
      </c>
      <c r="C174" s="251" t="str">
        <f>'Customer Inputs'!$M185</f>
        <v/>
      </c>
      <c r="D174" s="251" t="str">
        <f>'Customer Inputs'!$AD185</f>
        <v/>
      </c>
      <c r="E174" s="252">
        <f t="shared" si="5"/>
        <v>0</v>
      </c>
      <c r="F174" s="253">
        <f>IF(ISERROR(VLOOKUP(ADMIN!D175,LC_Table,2,FALSE)),0,VLOOKUP(ADMIN!D175,LC_Table,2,FALSE))</f>
        <v>0</v>
      </c>
      <c r="G174" s="254" t="e">
        <f>IF(ADMIN!C175="L440-A",0.7*'ADMIN REF'!D174*ADMIN!G175-'ADMIN REF'!C174*ADMIN!E175,'ADMIN REF'!D174*ADMIN!G175-'ADMIN REF'!C174*ADMIN!E175)</f>
        <v>#VALUE!</v>
      </c>
      <c r="H174" s="255">
        <f>IF(ADMIN!C175="R100",1.45,1.32)</f>
        <v>1.32</v>
      </c>
      <c r="I174" s="256" t="e">
        <f>'ADMIN REF'!H174*(G174)/1000</f>
        <v>#VALUE!</v>
      </c>
      <c r="J174" s="256" t="e">
        <f>IF(ADMIN!C175=0,'ADMIN REF'!F174*'ADMIN REF'!H174*('ADMIN REF'!D174*ADMIN!G175)/1000,'ADMIN REF'!F174*'ADMIN REF'!H174*('ADMIN REF'!C174*ADMIN!E175)/1000)</f>
        <v>#VALUE!</v>
      </c>
      <c r="K174" s="257">
        <f>IF(ADMIN!C175="R100",1.46,1.13)</f>
        <v>1.1299999999999999</v>
      </c>
      <c r="L174" s="258" t="e">
        <f>K174*G174/1000*'ADMIN REF'!E174</f>
        <v>#VALUE!</v>
      </c>
      <c r="M174" s="258" t="e">
        <f>IF(OR(ADMIN!D175=0,ADMIN!F175=0),0,IF(ADMIN!C175=0,('ADMIN REF'!F174*K174*('ADMIN REF'!D174*ADMIN!G175)/1000)*'ADMIN REF'!E174,('ADMIN REF'!F174*K174*('ADMIN REF'!C174*ADMIN!E175)/1000)*'ADMIN REF'!E174))</f>
        <v>#VALUE!</v>
      </c>
      <c r="N174" s="258" t="e">
        <f>IF(ADMIN!E175&lt;1,"",VLOOKUP(ADMIN!C175,RebateTable,2,FALSE)*ADMIN!E175)</f>
        <v>#N/A</v>
      </c>
    </row>
    <row r="175" spans="2:14" x14ac:dyDescent="0.25">
      <c r="B175" s="250">
        <f>'Customer Inputs'!W186</f>
        <v>0</v>
      </c>
      <c r="C175" s="251" t="str">
        <f>'Customer Inputs'!$M186</f>
        <v/>
      </c>
      <c r="D175" s="251" t="str">
        <f>'Customer Inputs'!$AD186</f>
        <v/>
      </c>
      <c r="E175" s="252">
        <f t="shared" si="5"/>
        <v>0</v>
      </c>
      <c r="F175" s="253">
        <f>IF(ISERROR(VLOOKUP(ADMIN!D176,LC_Table,2,FALSE)),0,VLOOKUP(ADMIN!D176,LC_Table,2,FALSE))</f>
        <v>0</v>
      </c>
      <c r="G175" s="254" t="e">
        <f>IF(ADMIN!C176="L440-A",0.7*'ADMIN REF'!D175*ADMIN!G176-'ADMIN REF'!C175*ADMIN!E176,'ADMIN REF'!D175*ADMIN!G176-'ADMIN REF'!C175*ADMIN!E176)</f>
        <v>#VALUE!</v>
      </c>
      <c r="H175" s="255">
        <f>IF(ADMIN!C176="R100",1.45,1.32)</f>
        <v>1.32</v>
      </c>
      <c r="I175" s="256" t="e">
        <f>'ADMIN REF'!H175*(G175)/1000</f>
        <v>#VALUE!</v>
      </c>
      <c r="J175" s="256" t="e">
        <f>IF(ADMIN!C176=0,'ADMIN REF'!F175*'ADMIN REF'!H175*('ADMIN REF'!D175*ADMIN!G176)/1000,'ADMIN REF'!F175*'ADMIN REF'!H175*('ADMIN REF'!C175*ADMIN!E176)/1000)</f>
        <v>#VALUE!</v>
      </c>
      <c r="K175" s="257">
        <f>IF(ADMIN!C176="R100",1.46,1.13)</f>
        <v>1.1299999999999999</v>
      </c>
      <c r="L175" s="258" t="e">
        <f>K175*G175/1000*'ADMIN REF'!E175</f>
        <v>#VALUE!</v>
      </c>
      <c r="M175" s="258" t="e">
        <f>IF(OR(ADMIN!D176=0,ADMIN!F176=0),0,IF(ADMIN!C176=0,('ADMIN REF'!F175*K175*('ADMIN REF'!D175*ADMIN!G176)/1000)*'ADMIN REF'!E175,('ADMIN REF'!F175*K175*('ADMIN REF'!C175*ADMIN!E176)/1000)*'ADMIN REF'!E175))</f>
        <v>#VALUE!</v>
      </c>
      <c r="N175" s="258" t="e">
        <f>IF(ADMIN!E176&lt;1,"",VLOOKUP(ADMIN!C176,RebateTable,2,FALSE)*ADMIN!E176)</f>
        <v>#N/A</v>
      </c>
    </row>
    <row r="176" spans="2:14" x14ac:dyDescent="0.25">
      <c r="B176" s="250">
        <f>'Customer Inputs'!W187</f>
        <v>0</v>
      </c>
      <c r="C176" s="251" t="str">
        <f>'Customer Inputs'!$M187</f>
        <v/>
      </c>
      <c r="D176" s="251" t="str">
        <f>'Customer Inputs'!$AD187</f>
        <v/>
      </c>
      <c r="E176" s="252">
        <f t="shared" si="5"/>
        <v>0</v>
      </c>
      <c r="F176" s="253">
        <f>IF(ISERROR(VLOOKUP(ADMIN!D177,LC_Table,2,FALSE)),0,VLOOKUP(ADMIN!D177,LC_Table,2,FALSE))</f>
        <v>0</v>
      </c>
      <c r="G176" s="254" t="e">
        <f>IF(ADMIN!C177="L440-A",0.7*'ADMIN REF'!D176*ADMIN!G177-'ADMIN REF'!C176*ADMIN!E177,'ADMIN REF'!D176*ADMIN!G177-'ADMIN REF'!C176*ADMIN!E177)</f>
        <v>#VALUE!</v>
      </c>
      <c r="H176" s="255">
        <f>IF(ADMIN!C177="R100",1.45,1.32)</f>
        <v>1.32</v>
      </c>
      <c r="I176" s="256" t="e">
        <f>'ADMIN REF'!H176*(G176)/1000</f>
        <v>#VALUE!</v>
      </c>
      <c r="J176" s="256" t="e">
        <f>IF(ADMIN!C177=0,'ADMIN REF'!F176*'ADMIN REF'!H176*('ADMIN REF'!D176*ADMIN!G177)/1000,'ADMIN REF'!F176*'ADMIN REF'!H176*('ADMIN REF'!C176*ADMIN!E177)/1000)</f>
        <v>#VALUE!</v>
      </c>
      <c r="K176" s="257">
        <f>IF(ADMIN!C177="R100",1.46,1.13)</f>
        <v>1.1299999999999999</v>
      </c>
      <c r="L176" s="258" t="e">
        <f>K176*G176/1000*'ADMIN REF'!E176</f>
        <v>#VALUE!</v>
      </c>
      <c r="M176" s="258" t="e">
        <f>IF(OR(ADMIN!D177=0,ADMIN!F177=0),0,IF(ADMIN!C177=0,('ADMIN REF'!F176*K176*('ADMIN REF'!D176*ADMIN!G177)/1000)*'ADMIN REF'!E176,('ADMIN REF'!F176*K176*('ADMIN REF'!C176*ADMIN!E177)/1000)*'ADMIN REF'!E176))</f>
        <v>#VALUE!</v>
      </c>
      <c r="N176" s="258" t="e">
        <f>IF(ADMIN!E177&lt;1,"",VLOOKUP(ADMIN!C177,RebateTable,2,FALSE)*ADMIN!E177)</f>
        <v>#N/A</v>
      </c>
    </row>
    <row r="177" spans="2:14" x14ac:dyDescent="0.25">
      <c r="B177" s="250">
        <f>'Customer Inputs'!W188</f>
        <v>0</v>
      </c>
      <c r="C177" s="251" t="str">
        <f>'Customer Inputs'!$M188</f>
        <v/>
      </c>
      <c r="D177" s="251" t="str">
        <f>'Customer Inputs'!$AD188</f>
        <v/>
      </c>
      <c r="E177" s="252">
        <f t="shared" si="5"/>
        <v>0</v>
      </c>
      <c r="F177" s="253">
        <f>IF(ISERROR(VLOOKUP(ADMIN!D178,LC_Table,2,FALSE)),0,VLOOKUP(ADMIN!D178,LC_Table,2,FALSE))</f>
        <v>0</v>
      </c>
      <c r="G177" s="254" t="e">
        <f>IF(ADMIN!C178="L440-A",0.7*'ADMIN REF'!D177*ADMIN!G178-'ADMIN REF'!C177*ADMIN!E178,'ADMIN REF'!D177*ADMIN!G178-'ADMIN REF'!C177*ADMIN!E178)</f>
        <v>#VALUE!</v>
      </c>
      <c r="H177" s="255">
        <f>IF(ADMIN!C178="R100",1.45,1.32)</f>
        <v>1.32</v>
      </c>
      <c r="I177" s="256" t="e">
        <f>'ADMIN REF'!H177*(G177)/1000</f>
        <v>#VALUE!</v>
      </c>
      <c r="J177" s="256" t="e">
        <f>IF(ADMIN!C178=0,'ADMIN REF'!F177*'ADMIN REF'!H177*('ADMIN REF'!D177*ADMIN!G178)/1000,'ADMIN REF'!F177*'ADMIN REF'!H177*('ADMIN REF'!C177*ADMIN!E178)/1000)</f>
        <v>#VALUE!</v>
      </c>
      <c r="K177" s="257">
        <f>IF(ADMIN!C178="R100",1.46,1.13)</f>
        <v>1.1299999999999999</v>
      </c>
      <c r="L177" s="258" t="e">
        <f>K177*G177/1000*'ADMIN REF'!E177</f>
        <v>#VALUE!</v>
      </c>
      <c r="M177" s="258" t="e">
        <f>IF(OR(ADMIN!D178=0,ADMIN!F178=0),0,IF(ADMIN!C178=0,('ADMIN REF'!F177*K177*('ADMIN REF'!D177*ADMIN!G178)/1000)*'ADMIN REF'!E177,('ADMIN REF'!F177*K177*('ADMIN REF'!C177*ADMIN!E178)/1000)*'ADMIN REF'!E177))</f>
        <v>#VALUE!</v>
      </c>
      <c r="N177" s="258" t="e">
        <f>IF(ADMIN!E178&lt;1,"",VLOOKUP(ADMIN!C178,RebateTable,2,FALSE)*ADMIN!E178)</f>
        <v>#N/A</v>
      </c>
    </row>
    <row r="178" spans="2:14" x14ac:dyDescent="0.25">
      <c r="B178" s="250">
        <f>'Customer Inputs'!W189</f>
        <v>0</v>
      </c>
      <c r="C178" s="251" t="str">
        <f>'Customer Inputs'!$M189</f>
        <v/>
      </c>
      <c r="D178" s="251" t="str">
        <f>'Customer Inputs'!$AD189</f>
        <v/>
      </c>
      <c r="E178" s="252">
        <f t="shared" si="5"/>
        <v>0</v>
      </c>
      <c r="F178" s="253">
        <f>IF(ISERROR(VLOOKUP(ADMIN!D179,LC_Table,2,FALSE)),0,VLOOKUP(ADMIN!D179,LC_Table,2,FALSE))</f>
        <v>0</v>
      </c>
      <c r="G178" s="254" t="e">
        <f>IF(ADMIN!C179="L440-A",0.7*'ADMIN REF'!D178*ADMIN!G179-'ADMIN REF'!C178*ADMIN!E179,'ADMIN REF'!D178*ADMIN!G179-'ADMIN REF'!C178*ADMIN!E179)</f>
        <v>#VALUE!</v>
      </c>
      <c r="H178" s="255">
        <f>IF(ADMIN!C179="R100",1.45,1.32)</f>
        <v>1.32</v>
      </c>
      <c r="I178" s="256" t="e">
        <f>'ADMIN REF'!H178*(G178)/1000</f>
        <v>#VALUE!</v>
      </c>
      <c r="J178" s="256" t="e">
        <f>IF(ADMIN!C179=0,'ADMIN REF'!F178*'ADMIN REF'!H178*('ADMIN REF'!D178*ADMIN!G179)/1000,'ADMIN REF'!F178*'ADMIN REF'!H178*('ADMIN REF'!C178*ADMIN!E179)/1000)</f>
        <v>#VALUE!</v>
      </c>
      <c r="K178" s="257">
        <f>IF(ADMIN!C179="R100",1.46,1.13)</f>
        <v>1.1299999999999999</v>
      </c>
      <c r="L178" s="258" t="e">
        <f>K178*G178/1000*'ADMIN REF'!E178</f>
        <v>#VALUE!</v>
      </c>
      <c r="M178" s="258" t="e">
        <f>IF(OR(ADMIN!D179=0,ADMIN!F179=0),0,IF(ADMIN!C179=0,('ADMIN REF'!F178*K178*('ADMIN REF'!D178*ADMIN!G179)/1000)*'ADMIN REF'!E178,('ADMIN REF'!F178*K178*('ADMIN REF'!C178*ADMIN!E179)/1000)*'ADMIN REF'!E178))</f>
        <v>#VALUE!</v>
      </c>
      <c r="N178" s="258" t="e">
        <f>IF(ADMIN!E179&lt;1,"",VLOOKUP(ADMIN!C179,RebateTable,2,FALSE)*ADMIN!E179)</f>
        <v>#N/A</v>
      </c>
    </row>
    <row r="179" spans="2:14" x14ac:dyDescent="0.25">
      <c r="B179" s="250">
        <f>'Customer Inputs'!W190</f>
        <v>0</v>
      </c>
      <c r="C179" s="251" t="str">
        <f>'Customer Inputs'!$M190</f>
        <v/>
      </c>
      <c r="D179" s="251" t="str">
        <f>'Customer Inputs'!$AD190</f>
        <v/>
      </c>
      <c r="E179" s="252">
        <f t="shared" si="5"/>
        <v>0</v>
      </c>
      <c r="F179" s="253">
        <f>IF(ISERROR(VLOOKUP(ADMIN!D180,LC_Table,2,FALSE)),0,VLOOKUP(ADMIN!D180,LC_Table,2,FALSE))</f>
        <v>0</v>
      </c>
      <c r="G179" s="254" t="e">
        <f>IF(ADMIN!C180="L440-A",0.7*'ADMIN REF'!D179*ADMIN!G180-'ADMIN REF'!C179*ADMIN!E180,'ADMIN REF'!D179*ADMIN!G180-'ADMIN REF'!C179*ADMIN!E180)</f>
        <v>#VALUE!</v>
      </c>
      <c r="H179" s="255">
        <f>IF(ADMIN!C180="R100",1.45,1.32)</f>
        <v>1.32</v>
      </c>
      <c r="I179" s="256" t="e">
        <f>'ADMIN REF'!H179*(G179)/1000</f>
        <v>#VALUE!</v>
      </c>
      <c r="J179" s="256" t="e">
        <f>IF(ADMIN!C180=0,'ADMIN REF'!F179*'ADMIN REF'!H179*('ADMIN REF'!D179*ADMIN!G180)/1000,'ADMIN REF'!F179*'ADMIN REF'!H179*('ADMIN REF'!C179*ADMIN!E180)/1000)</f>
        <v>#VALUE!</v>
      </c>
      <c r="K179" s="257">
        <f>IF(ADMIN!C180="R100",1.46,1.13)</f>
        <v>1.1299999999999999</v>
      </c>
      <c r="L179" s="258" t="e">
        <f>K179*G179/1000*'ADMIN REF'!E179</f>
        <v>#VALUE!</v>
      </c>
      <c r="M179" s="258" t="e">
        <f>IF(OR(ADMIN!D180=0,ADMIN!F180=0),0,IF(ADMIN!C180=0,('ADMIN REF'!F179*K179*('ADMIN REF'!D179*ADMIN!G180)/1000)*'ADMIN REF'!E179,('ADMIN REF'!F179*K179*('ADMIN REF'!C179*ADMIN!E180)/1000)*'ADMIN REF'!E179))</f>
        <v>#VALUE!</v>
      </c>
      <c r="N179" s="258" t="e">
        <f>IF(ADMIN!E180&lt;1,"",VLOOKUP(ADMIN!C180,RebateTable,2,FALSE)*ADMIN!E180)</f>
        <v>#N/A</v>
      </c>
    </row>
    <row r="180" spans="2:14" x14ac:dyDescent="0.25">
      <c r="B180" s="250">
        <f>'Customer Inputs'!W191</f>
        <v>0</v>
      </c>
      <c r="C180" s="251" t="str">
        <f>'Customer Inputs'!$M191</f>
        <v/>
      </c>
      <c r="D180" s="251" t="str">
        <f>'Customer Inputs'!$AD191</f>
        <v/>
      </c>
      <c r="E180" s="252">
        <f t="shared" si="5"/>
        <v>0</v>
      </c>
      <c r="F180" s="253">
        <f>IF(ISERROR(VLOOKUP(ADMIN!D181,LC_Table,2,FALSE)),0,VLOOKUP(ADMIN!D181,LC_Table,2,FALSE))</f>
        <v>0</v>
      </c>
      <c r="G180" s="254" t="e">
        <f>IF(ADMIN!C181="L440-A",0.7*'ADMIN REF'!D180*ADMIN!G181-'ADMIN REF'!C180*ADMIN!E181,'ADMIN REF'!D180*ADMIN!G181-'ADMIN REF'!C180*ADMIN!E181)</f>
        <v>#VALUE!</v>
      </c>
      <c r="H180" s="255">
        <f>IF(ADMIN!C181="R100",1.45,1.32)</f>
        <v>1.32</v>
      </c>
      <c r="I180" s="256" t="e">
        <f>'ADMIN REF'!H180*(G180)/1000</f>
        <v>#VALUE!</v>
      </c>
      <c r="J180" s="256" t="e">
        <f>IF(ADMIN!C181=0,'ADMIN REF'!F180*'ADMIN REF'!H180*('ADMIN REF'!D180*ADMIN!G181)/1000,'ADMIN REF'!F180*'ADMIN REF'!H180*('ADMIN REF'!C180*ADMIN!E181)/1000)</f>
        <v>#VALUE!</v>
      </c>
      <c r="K180" s="257">
        <f>IF(ADMIN!C181="R100",1.46,1.13)</f>
        <v>1.1299999999999999</v>
      </c>
      <c r="L180" s="258" t="e">
        <f>K180*G180/1000*'ADMIN REF'!E180</f>
        <v>#VALUE!</v>
      </c>
      <c r="M180" s="258" t="e">
        <f>IF(OR(ADMIN!D181=0,ADMIN!F181=0),0,IF(ADMIN!C181=0,('ADMIN REF'!F180*K180*('ADMIN REF'!D180*ADMIN!G181)/1000)*'ADMIN REF'!E180,('ADMIN REF'!F180*K180*('ADMIN REF'!C180*ADMIN!E181)/1000)*'ADMIN REF'!E180))</f>
        <v>#VALUE!</v>
      </c>
      <c r="N180" s="258" t="e">
        <f>IF(ADMIN!E181&lt;1,"",VLOOKUP(ADMIN!C181,RebateTable,2,FALSE)*ADMIN!E181)</f>
        <v>#N/A</v>
      </c>
    </row>
    <row r="181" spans="2:14" x14ac:dyDescent="0.25">
      <c r="B181" s="250">
        <f>'Customer Inputs'!W192</f>
        <v>0</v>
      </c>
      <c r="C181" s="251" t="str">
        <f>'Customer Inputs'!$M192</f>
        <v/>
      </c>
      <c r="D181" s="251" t="str">
        <f>'Customer Inputs'!$AD192</f>
        <v/>
      </c>
      <c r="E181" s="252">
        <f t="shared" si="5"/>
        <v>0</v>
      </c>
      <c r="F181" s="253">
        <f>IF(ISERROR(VLOOKUP(ADMIN!D182,LC_Table,2,FALSE)),0,VLOOKUP(ADMIN!D182,LC_Table,2,FALSE))</f>
        <v>0</v>
      </c>
      <c r="G181" s="254" t="e">
        <f>IF(ADMIN!C182="L440-A",0.7*'ADMIN REF'!D181*ADMIN!G182-'ADMIN REF'!C181*ADMIN!E182,'ADMIN REF'!D181*ADMIN!G182-'ADMIN REF'!C181*ADMIN!E182)</f>
        <v>#VALUE!</v>
      </c>
      <c r="H181" s="255">
        <f>IF(ADMIN!C182="R100",1.45,1.32)</f>
        <v>1.32</v>
      </c>
      <c r="I181" s="256" t="e">
        <f>'ADMIN REF'!H181*(G181)/1000</f>
        <v>#VALUE!</v>
      </c>
      <c r="J181" s="256" t="e">
        <f>IF(ADMIN!C182=0,'ADMIN REF'!F181*'ADMIN REF'!H181*('ADMIN REF'!D181*ADMIN!G182)/1000,'ADMIN REF'!F181*'ADMIN REF'!H181*('ADMIN REF'!C181*ADMIN!E182)/1000)</f>
        <v>#VALUE!</v>
      </c>
      <c r="K181" s="257">
        <f>IF(ADMIN!C182="R100",1.46,1.13)</f>
        <v>1.1299999999999999</v>
      </c>
      <c r="L181" s="258" t="e">
        <f>K181*G181/1000*'ADMIN REF'!E181</f>
        <v>#VALUE!</v>
      </c>
      <c r="M181" s="258" t="e">
        <f>IF(OR(ADMIN!D182=0,ADMIN!F182=0),0,IF(ADMIN!C182=0,('ADMIN REF'!F181*K181*('ADMIN REF'!D181*ADMIN!G182)/1000)*'ADMIN REF'!E181,('ADMIN REF'!F181*K181*('ADMIN REF'!C181*ADMIN!E182)/1000)*'ADMIN REF'!E181))</f>
        <v>#VALUE!</v>
      </c>
      <c r="N181" s="258" t="e">
        <f>IF(ADMIN!E182&lt;1,"",VLOOKUP(ADMIN!C182,RebateTable,2,FALSE)*ADMIN!E182)</f>
        <v>#N/A</v>
      </c>
    </row>
    <row r="182" spans="2:14" x14ac:dyDescent="0.25">
      <c r="B182" s="250">
        <f>'Customer Inputs'!W193</f>
        <v>0</v>
      </c>
      <c r="C182" s="251" t="str">
        <f>'Customer Inputs'!$M193</f>
        <v/>
      </c>
      <c r="D182" s="251" t="str">
        <f>'Customer Inputs'!$AD193</f>
        <v/>
      </c>
      <c r="E182" s="252">
        <f t="shared" si="5"/>
        <v>0</v>
      </c>
      <c r="F182" s="253">
        <f>IF(ISERROR(VLOOKUP(ADMIN!D183,LC_Table,2,FALSE)),0,VLOOKUP(ADMIN!D183,LC_Table,2,FALSE))</f>
        <v>0</v>
      </c>
      <c r="G182" s="254" t="e">
        <f>IF(ADMIN!C183="L440-A",0.7*'ADMIN REF'!D182*ADMIN!G183-'ADMIN REF'!C182*ADMIN!E183,'ADMIN REF'!D182*ADMIN!G183-'ADMIN REF'!C182*ADMIN!E183)</f>
        <v>#VALUE!</v>
      </c>
      <c r="H182" s="255">
        <f>IF(ADMIN!C183="R100",1.45,1.32)</f>
        <v>1.32</v>
      </c>
      <c r="I182" s="256" t="e">
        <f>'ADMIN REF'!H182*(G182)/1000</f>
        <v>#VALUE!</v>
      </c>
      <c r="J182" s="256" t="e">
        <f>IF(ADMIN!C183=0,'ADMIN REF'!F182*'ADMIN REF'!H182*('ADMIN REF'!D182*ADMIN!G183)/1000,'ADMIN REF'!F182*'ADMIN REF'!H182*('ADMIN REF'!C182*ADMIN!E183)/1000)</f>
        <v>#VALUE!</v>
      </c>
      <c r="K182" s="257">
        <f>IF(ADMIN!C183="R100",1.46,1.13)</f>
        <v>1.1299999999999999</v>
      </c>
      <c r="L182" s="258" t="e">
        <f>K182*G182/1000*'ADMIN REF'!E182</f>
        <v>#VALUE!</v>
      </c>
      <c r="M182" s="258" t="e">
        <f>IF(OR(ADMIN!D183=0,ADMIN!F183=0),0,IF(ADMIN!C183=0,('ADMIN REF'!F182*K182*('ADMIN REF'!D182*ADMIN!G183)/1000)*'ADMIN REF'!E182,('ADMIN REF'!F182*K182*('ADMIN REF'!C182*ADMIN!E183)/1000)*'ADMIN REF'!E182))</f>
        <v>#VALUE!</v>
      </c>
      <c r="N182" s="258" t="e">
        <f>IF(ADMIN!E183&lt;1,"",VLOOKUP(ADMIN!C183,RebateTable,2,FALSE)*ADMIN!E183)</f>
        <v>#N/A</v>
      </c>
    </row>
    <row r="183" spans="2:14" x14ac:dyDescent="0.25">
      <c r="B183" s="250">
        <f>'Customer Inputs'!W194</f>
        <v>0</v>
      </c>
      <c r="C183" s="251" t="str">
        <f>'Customer Inputs'!$M194</f>
        <v/>
      </c>
      <c r="D183" s="251" t="str">
        <f>'Customer Inputs'!$AD194</f>
        <v/>
      </c>
      <c r="E183" s="252">
        <f t="shared" si="5"/>
        <v>0</v>
      </c>
      <c r="F183" s="253">
        <f>IF(ISERROR(VLOOKUP(ADMIN!D184,LC_Table,2,FALSE)),0,VLOOKUP(ADMIN!D184,LC_Table,2,FALSE))</f>
        <v>0</v>
      </c>
      <c r="G183" s="254" t="e">
        <f>IF(ADMIN!C184="L440-A",0.7*'ADMIN REF'!D183*ADMIN!G184-'ADMIN REF'!C183*ADMIN!E184,'ADMIN REF'!D183*ADMIN!G184-'ADMIN REF'!C183*ADMIN!E184)</f>
        <v>#VALUE!</v>
      </c>
      <c r="H183" s="255">
        <f>IF(ADMIN!C184="R100",1.45,1.32)</f>
        <v>1.32</v>
      </c>
      <c r="I183" s="256" t="e">
        <f>'ADMIN REF'!H183*(G183)/1000</f>
        <v>#VALUE!</v>
      </c>
      <c r="J183" s="256" t="e">
        <f>IF(ADMIN!C184=0,'ADMIN REF'!F183*'ADMIN REF'!H183*('ADMIN REF'!D183*ADMIN!G184)/1000,'ADMIN REF'!F183*'ADMIN REF'!H183*('ADMIN REF'!C183*ADMIN!E184)/1000)</f>
        <v>#VALUE!</v>
      </c>
      <c r="K183" s="257">
        <f>IF(ADMIN!C184="R100",1.46,1.13)</f>
        <v>1.1299999999999999</v>
      </c>
      <c r="L183" s="258" t="e">
        <f>K183*G183/1000*'ADMIN REF'!E183</f>
        <v>#VALUE!</v>
      </c>
      <c r="M183" s="258" t="e">
        <f>IF(OR(ADMIN!D184=0,ADMIN!F184=0),0,IF(ADMIN!C184=0,('ADMIN REF'!F183*K183*('ADMIN REF'!D183*ADMIN!G184)/1000)*'ADMIN REF'!E183,('ADMIN REF'!F183*K183*('ADMIN REF'!C183*ADMIN!E184)/1000)*'ADMIN REF'!E183))</f>
        <v>#VALUE!</v>
      </c>
      <c r="N183" s="258" t="e">
        <f>IF(ADMIN!E184&lt;1,"",VLOOKUP(ADMIN!C184,RebateTable,2,FALSE)*ADMIN!E184)</f>
        <v>#N/A</v>
      </c>
    </row>
    <row r="184" spans="2:14" x14ac:dyDescent="0.25">
      <c r="B184" s="250">
        <f>'Customer Inputs'!W195</f>
        <v>0</v>
      </c>
      <c r="C184" s="251" t="str">
        <f>'Customer Inputs'!$M195</f>
        <v/>
      </c>
      <c r="D184" s="251" t="str">
        <f>'Customer Inputs'!$AD195</f>
        <v/>
      </c>
      <c r="E184" s="252">
        <f t="shared" si="5"/>
        <v>0</v>
      </c>
      <c r="F184" s="253">
        <f>IF(ISERROR(VLOOKUP(ADMIN!D185,LC_Table,2,FALSE)),0,VLOOKUP(ADMIN!D185,LC_Table,2,FALSE))</f>
        <v>0</v>
      </c>
      <c r="G184" s="254" t="e">
        <f>IF(ADMIN!C185="L440-A",0.7*'ADMIN REF'!D184*ADMIN!G185-'ADMIN REF'!C184*ADMIN!E185,'ADMIN REF'!D184*ADMIN!G185-'ADMIN REF'!C184*ADMIN!E185)</f>
        <v>#VALUE!</v>
      </c>
      <c r="H184" s="255">
        <f>IF(ADMIN!C185="R100",1.45,1.32)</f>
        <v>1.32</v>
      </c>
      <c r="I184" s="256" t="e">
        <f>'ADMIN REF'!H184*(G184)/1000</f>
        <v>#VALUE!</v>
      </c>
      <c r="J184" s="256" t="e">
        <f>IF(ADMIN!C185=0,'ADMIN REF'!F184*'ADMIN REF'!H184*('ADMIN REF'!D184*ADMIN!G185)/1000,'ADMIN REF'!F184*'ADMIN REF'!H184*('ADMIN REF'!C184*ADMIN!E185)/1000)</f>
        <v>#VALUE!</v>
      </c>
      <c r="K184" s="257">
        <f>IF(ADMIN!C185="R100",1.46,1.13)</f>
        <v>1.1299999999999999</v>
      </c>
      <c r="L184" s="258" t="e">
        <f>K184*G184/1000*'ADMIN REF'!E184</f>
        <v>#VALUE!</v>
      </c>
      <c r="M184" s="258" t="e">
        <f>IF(OR(ADMIN!D185=0,ADMIN!F185=0),0,IF(ADMIN!C185=0,('ADMIN REF'!F184*K184*('ADMIN REF'!D184*ADMIN!G185)/1000)*'ADMIN REF'!E184,('ADMIN REF'!F184*K184*('ADMIN REF'!C184*ADMIN!E185)/1000)*'ADMIN REF'!E184))</f>
        <v>#VALUE!</v>
      </c>
      <c r="N184" s="258" t="e">
        <f>IF(ADMIN!E185&lt;1,"",VLOOKUP(ADMIN!C185,RebateTable,2,FALSE)*ADMIN!E185)</f>
        <v>#N/A</v>
      </c>
    </row>
    <row r="185" spans="2:14" x14ac:dyDescent="0.25">
      <c r="B185" s="250">
        <f>'Customer Inputs'!W196</f>
        <v>0</v>
      </c>
      <c r="C185" s="251" t="str">
        <f>'Customer Inputs'!$M196</f>
        <v/>
      </c>
      <c r="D185" s="251" t="str">
        <f>'Customer Inputs'!$AD196</f>
        <v/>
      </c>
      <c r="E185" s="252">
        <f t="shared" si="5"/>
        <v>0</v>
      </c>
      <c r="F185" s="253">
        <f>IF(ISERROR(VLOOKUP(ADMIN!D186,LC_Table,2,FALSE)),0,VLOOKUP(ADMIN!D186,LC_Table,2,FALSE))</f>
        <v>0</v>
      </c>
      <c r="G185" s="254" t="e">
        <f>IF(ADMIN!C186="L440-A",0.7*'ADMIN REF'!D185*ADMIN!G186-'ADMIN REF'!C185*ADMIN!E186,'ADMIN REF'!D185*ADMIN!G186-'ADMIN REF'!C185*ADMIN!E186)</f>
        <v>#VALUE!</v>
      </c>
      <c r="H185" s="255">
        <f>IF(ADMIN!C186="R100",1.45,1.32)</f>
        <v>1.32</v>
      </c>
      <c r="I185" s="256" t="e">
        <f>'ADMIN REF'!H185*(G185)/1000</f>
        <v>#VALUE!</v>
      </c>
      <c r="J185" s="256" t="e">
        <f>IF(ADMIN!C186=0,'ADMIN REF'!F185*'ADMIN REF'!H185*('ADMIN REF'!D185*ADMIN!G186)/1000,'ADMIN REF'!F185*'ADMIN REF'!H185*('ADMIN REF'!C185*ADMIN!E186)/1000)</f>
        <v>#VALUE!</v>
      </c>
      <c r="K185" s="257">
        <f>IF(ADMIN!C186="R100",1.46,1.13)</f>
        <v>1.1299999999999999</v>
      </c>
      <c r="L185" s="258" t="e">
        <f>K185*G185/1000*'ADMIN REF'!E185</f>
        <v>#VALUE!</v>
      </c>
      <c r="M185" s="258" t="e">
        <f>IF(OR(ADMIN!D186=0,ADMIN!F186=0),0,IF(ADMIN!C186=0,('ADMIN REF'!F185*K185*('ADMIN REF'!D185*ADMIN!G186)/1000)*'ADMIN REF'!E185,('ADMIN REF'!F185*K185*('ADMIN REF'!C185*ADMIN!E186)/1000)*'ADMIN REF'!E185))</f>
        <v>#VALUE!</v>
      </c>
      <c r="N185" s="258" t="e">
        <f>IF(ADMIN!E186&lt;1,"",VLOOKUP(ADMIN!C186,RebateTable,2,FALSE)*ADMIN!E186)</f>
        <v>#N/A</v>
      </c>
    </row>
    <row r="186" spans="2:14" x14ac:dyDescent="0.25">
      <c r="B186" s="250">
        <f>'Customer Inputs'!W197</f>
        <v>0</v>
      </c>
      <c r="C186" s="251" t="str">
        <f>'Customer Inputs'!$M197</f>
        <v/>
      </c>
      <c r="D186" s="251" t="str">
        <f>'Customer Inputs'!$AD197</f>
        <v/>
      </c>
      <c r="E186" s="252">
        <f t="shared" si="5"/>
        <v>0</v>
      </c>
      <c r="F186" s="253">
        <f>IF(ISERROR(VLOOKUP(ADMIN!D187,LC_Table,2,FALSE)),0,VLOOKUP(ADMIN!D187,LC_Table,2,FALSE))</f>
        <v>0</v>
      </c>
      <c r="G186" s="254" t="e">
        <f>IF(ADMIN!C187="L440-A",0.7*'ADMIN REF'!D186*ADMIN!G187-'ADMIN REF'!C186*ADMIN!E187,'ADMIN REF'!D186*ADMIN!G187-'ADMIN REF'!C186*ADMIN!E187)</f>
        <v>#VALUE!</v>
      </c>
      <c r="H186" s="255">
        <f>IF(ADMIN!C187="R100",1.45,1.32)</f>
        <v>1.32</v>
      </c>
      <c r="I186" s="256" t="e">
        <f>'ADMIN REF'!H186*(G186)/1000</f>
        <v>#VALUE!</v>
      </c>
      <c r="J186" s="256" t="e">
        <f>IF(ADMIN!C187=0,'ADMIN REF'!F186*'ADMIN REF'!H186*('ADMIN REF'!D186*ADMIN!G187)/1000,'ADMIN REF'!F186*'ADMIN REF'!H186*('ADMIN REF'!C186*ADMIN!E187)/1000)</f>
        <v>#VALUE!</v>
      </c>
      <c r="K186" s="257">
        <f>IF(ADMIN!C187="R100",1.46,1.13)</f>
        <v>1.1299999999999999</v>
      </c>
      <c r="L186" s="258" t="e">
        <f>K186*G186/1000*'ADMIN REF'!E186</f>
        <v>#VALUE!</v>
      </c>
      <c r="M186" s="258" t="e">
        <f>IF(OR(ADMIN!D187=0,ADMIN!F187=0),0,IF(ADMIN!C187=0,('ADMIN REF'!F186*K186*('ADMIN REF'!D186*ADMIN!G187)/1000)*'ADMIN REF'!E186,('ADMIN REF'!F186*K186*('ADMIN REF'!C186*ADMIN!E187)/1000)*'ADMIN REF'!E186))</f>
        <v>#VALUE!</v>
      </c>
      <c r="N186" s="258" t="e">
        <f>IF(ADMIN!E187&lt;1,"",VLOOKUP(ADMIN!C187,RebateTable,2,FALSE)*ADMIN!E187)</f>
        <v>#N/A</v>
      </c>
    </row>
    <row r="187" spans="2:14" x14ac:dyDescent="0.25">
      <c r="B187" s="250">
        <f>'Customer Inputs'!W198</f>
        <v>0</v>
      </c>
      <c r="C187" s="251" t="str">
        <f>'Customer Inputs'!$M198</f>
        <v/>
      </c>
      <c r="D187" s="251" t="str">
        <f>'Customer Inputs'!$AD198</f>
        <v/>
      </c>
      <c r="E187" s="252">
        <f t="shared" si="5"/>
        <v>0</v>
      </c>
      <c r="F187" s="253">
        <f>IF(ISERROR(VLOOKUP(ADMIN!D188,LC_Table,2,FALSE)),0,VLOOKUP(ADMIN!D188,LC_Table,2,FALSE))</f>
        <v>0</v>
      </c>
      <c r="G187" s="254" t="e">
        <f>IF(ADMIN!C188="L440-A",0.7*'ADMIN REF'!D187*ADMIN!G188-'ADMIN REF'!C187*ADMIN!E188,'ADMIN REF'!D187*ADMIN!G188-'ADMIN REF'!C187*ADMIN!E188)</f>
        <v>#VALUE!</v>
      </c>
      <c r="H187" s="255">
        <f>IF(ADMIN!C188="R100",1.45,1.32)</f>
        <v>1.32</v>
      </c>
      <c r="I187" s="256" t="e">
        <f>'ADMIN REF'!H187*(G187)/1000</f>
        <v>#VALUE!</v>
      </c>
      <c r="J187" s="256" t="e">
        <f>IF(ADMIN!C188=0,'ADMIN REF'!F187*'ADMIN REF'!H187*('ADMIN REF'!D187*ADMIN!G188)/1000,'ADMIN REF'!F187*'ADMIN REF'!H187*('ADMIN REF'!C187*ADMIN!E188)/1000)</f>
        <v>#VALUE!</v>
      </c>
      <c r="K187" s="257">
        <f>IF(ADMIN!C188="R100",1.46,1.13)</f>
        <v>1.1299999999999999</v>
      </c>
      <c r="L187" s="258" t="e">
        <f>K187*G187/1000*'ADMIN REF'!E187</f>
        <v>#VALUE!</v>
      </c>
      <c r="M187" s="258" t="e">
        <f>IF(OR(ADMIN!D188=0,ADMIN!F188=0),0,IF(ADMIN!C188=0,('ADMIN REF'!F187*K187*('ADMIN REF'!D187*ADMIN!G188)/1000)*'ADMIN REF'!E187,('ADMIN REF'!F187*K187*('ADMIN REF'!C187*ADMIN!E188)/1000)*'ADMIN REF'!E187))</f>
        <v>#VALUE!</v>
      </c>
      <c r="N187" s="258" t="e">
        <f>IF(ADMIN!E188&lt;1,"",VLOOKUP(ADMIN!C188,RebateTable,2,FALSE)*ADMIN!E188)</f>
        <v>#N/A</v>
      </c>
    </row>
    <row r="188" spans="2:14" x14ac:dyDescent="0.25">
      <c r="B188" s="250">
        <f>'Customer Inputs'!W199</f>
        <v>0</v>
      </c>
      <c r="C188" s="251" t="str">
        <f>'Customer Inputs'!$M199</f>
        <v/>
      </c>
      <c r="D188" s="251" t="str">
        <f>'Customer Inputs'!$AD199</f>
        <v/>
      </c>
      <c r="E188" s="252">
        <f t="shared" si="5"/>
        <v>0</v>
      </c>
      <c r="F188" s="253">
        <f>IF(ISERROR(VLOOKUP(ADMIN!D189,LC_Table,2,FALSE)),0,VLOOKUP(ADMIN!D189,LC_Table,2,FALSE))</f>
        <v>0</v>
      </c>
      <c r="G188" s="254" t="e">
        <f>IF(ADMIN!C189="L440-A",0.7*'ADMIN REF'!D188*ADMIN!G189-'ADMIN REF'!C188*ADMIN!E189,'ADMIN REF'!D188*ADMIN!G189-'ADMIN REF'!C188*ADMIN!E189)</f>
        <v>#VALUE!</v>
      </c>
      <c r="H188" s="255">
        <f>IF(ADMIN!C189="R100",1.45,1.32)</f>
        <v>1.32</v>
      </c>
      <c r="I188" s="256" t="e">
        <f>'ADMIN REF'!H188*(G188)/1000</f>
        <v>#VALUE!</v>
      </c>
      <c r="J188" s="256" t="e">
        <f>IF(ADMIN!C189=0,'ADMIN REF'!F188*'ADMIN REF'!H188*('ADMIN REF'!D188*ADMIN!G189)/1000,'ADMIN REF'!F188*'ADMIN REF'!H188*('ADMIN REF'!C188*ADMIN!E189)/1000)</f>
        <v>#VALUE!</v>
      </c>
      <c r="K188" s="257">
        <f>IF(ADMIN!C189="R100",1.46,1.13)</f>
        <v>1.1299999999999999</v>
      </c>
      <c r="L188" s="258" t="e">
        <f>K188*G188/1000*'ADMIN REF'!E188</f>
        <v>#VALUE!</v>
      </c>
      <c r="M188" s="258" t="e">
        <f>IF(OR(ADMIN!D189=0,ADMIN!F189=0),0,IF(ADMIN!C189=0,('ADMIN REF'!F188*K188*('ADMIN REF'!D188*ADMIN!G189)/1000)*'ADMIN REF'!E188,('ADMIN REF'!F188*K188*('ADMIN REF'!C188*ADMIN!E189)/1000)*'ADMIN REF'!E188))</f>
        <v>#VALUE!</v>
      </c>
      <c r="N188" s="258" t="e">
        <f>IF(ADMIN!E189&lt;1,"",VLOOKUP(ADMIN!C189,RebateTable,2,FALSE)*ADMIN!E189)</f>
        <v>#N/A</v>
      </c>
    </row>
    <row r="189" spans="2:14" x14ac:dyDescent="0.25">
      <c r="B189" s="250">
        <f>'Customer Inputs'!W200</f>
        <v>0</v>
      </c>
      <c r="C189" s="251" t="str">
        <f>'Customer Inputs'!$M200</f>
        <v/>
      </c>
      <c r="D189" s="251" t="str">
        <f>'Customer Inputs'!$AD200</f>
        <v/>
      </c>
      <c r="E189" s="252">
        <f t="shared" si="5"/>
        <v>0</v>
      </c>
      <c r="F189" s="253">
        <f>IF(ISERROR(VLOOKUP(ADMIN!D190,LC_Table,2,FALSE)),0,VLOOKUP(ADMIN!D190,LC_Table,2,FALSE))</f>
        <v>0</v>
      </c>
      <c r="G189" s="254" t="e">
        <f>IF(ADMIN!C190="L440-A",0.7*'ADMIN REF'!D189*ADMIN!G190-'ADMIN REF'!C189*ADMIN!E190,'ADMIN REF'!D189*ADMIN!G190-'ADMIN REF'!C189*ADMIN!E190)</f>
        <v>#VALUE!</v>
      </c>
      <c r="H189" s="255">
        <f>IF(ADMIN!C190="R100",1.45,1.32)</f>
        <v>1.32</v>
      </c>
      <c r="I189" s="256" t="e">
        <f>'ADMIN REF'!H189*(G189)/1000</f>
        <v>#VALUE!</v>
      </c>
      <c r="J189" s="256" t="e">
        <f>IF(ADMIN!C190=0,'ADMIN REF'!F189*'ADMIN REF'!H189*('ADMIN REF'!D189*ADMIN!G190)/1000,'ADMIN REF'!F189*'ADMIN REF'!H189*('ADMIN REF'!C189*ADMIN!E190)/1000)</f>
        <v>#VALUE!</v>
      </c>
      <c r="K189" s="257">
        <f>IF(ADMIN!C190="R100",1.46,1.13)</f>
        <v>1.1299999999999999</v>
      </c>
      <c r="L189" s="258" t="e">
        <f>K189*G189/1000*'ADMIN REF'!E189</f>
        <v>#VALUE!</v>
      </c>
      <c r="M189" s="258" t="e">
        <f>IF(OR(ADMIN!D190=0,ADMIN!F190=0),0,IF(ADMIN!C190=0,('ADMIN REF'!F189*K189*('ADMIN REF'!D189*ADMIN!G190)/1000)*'ADMIN REF'!E189,('ADMIN REF'!F189*K189*('ADMIN REF'!C189*ADMIN!E190)/1000)*'ADMIN REF'!E189))</f>
        <v>#VALUE!</v>
      </c>
      <c r="N189" s="258" t="e">
        <f>IF(ADMIN!E190&lt;1,"",VLOOKUP(ADMIN!C190,RebateTable,2,FALSE)*ADMIN!E190)</f>
        <v>#N/A</v>
      </c>
    </row>
    <row r="190" spans="2:14" x14ac:dyDescent="0.25">
      <c r="B190" s="250">
        <f>'Customer Inputs'!W201</f>
        <v>0</v>
      </c>
      <c r="C190" s="251" t="str">
        <f>'Customer Inputs'!$M201</f>
        <v/>
      </c>
      <c r="D190" s="251" t="str">
        <f>'Customer Inputs'!$AD201</f>
        <v/>
      </c>
      <c r="E190" s="252">
        <f t="shared" si="5"/>
        <v>0</v>
      </c>
      <c r="F190" s="253">
        <f>IF(ISERROR(VLOOKUP(ADMIN!D191,LC_Table,2,FALSE)),0,VLOOKUP(ADMIN!D191,LC_Table,2,FALSE))</f>
        <v>0</v>
      </c>
      <c r="G190" s="254" t="e">
        <f>IF(ADMIN!C191="L440-A",0.7*'ADMIN REF'!D190*ADMIN!G191-'ADMIN REF'!C190*ADMIN!E191,'ADMIN REF'!D190*ADMIN!G191-'ADMIN REF'!C190*ADMIN!E191)</f>
        <v>#VALUE!</v>
      </c>
      <c r="H190" s="255">
        <f>IF(ADMIN!C191="R100",1.45,1.32)</f>
        <v>1.32</v>
      </c>
      <c r="I190" s="256" t="e">
        <f>'ADMIN REF'!H190*(G190)/1000</f>
        <v>#VALUE!</v>
      </c>
      <c r="J190" s="256" t="e">
        <f>IF(ADMIN!C191=0,'ADMIN REF'!F190*'ADMIN REF'!H190*('ADMIN REF'!D190*ADMIN!G191)/1000,'ADMIN REF'!F190*'ADMIN REF'!H190*('ADMIN REF'!C190*ADMIN!E191)/1000)</f>
        <v>#VALUE!</v>
      </c>
      <c r="K190" s="257">
        <f>IF(ADMIN!C191="R100",1.46,1.13)</f>
        <v>1.1299999999999999</v>
      </c>
      <c r="L190" s="258" t="e">
        <f>K190*G190/1000*'ADMIN REF'!E190</f>
        <v>#VALUE!</v>
      </c>
      <c r="M190" s="258" t="e">
        <f>IF(OR(ADMIN!D191=0,ADMIN!F191=0),0,IF(ADMIN!C191=0,('ADMIN REF'!F190*K190*('ADMIN REF'!D190*ADMIN!G191)/1000)*'ADMIN REF'!E190,('ADMIN REF'!F190*K190*('ADMIN REF'!C190*ADMIN!E191)/1000)*'ADMIN REF'!E190))</f>
        <v>#VALUE!</v>
      </c>
      <c r="N190" s="258" t="e">
        <f>IF(ADMIN!E191&lt;1,"",VLOOKUP(ADMIN!C191,RebateTable,2,FALSE)*ADMIN!E191)</f>
        <v>#N/A</v>
      </c>
    </row>
    <row r="191" spans="2:14" x14ac:dyDescent="0.25">
      <c r="B191" s="250">
        <f>'Customer Inputs'!W202</f>
        <v>0</v>
      </c>
      <c r="C191" s="251" t="str">
        <f>'Customer Inputs'!$M202</f>
        <v/>
      </c>
      <c r="D191" s="251" t="str">
        <f>'Customer Inputs'!$AD202</f>
        <v/>
      </c>
      <c r="E191" s="252">
        <f t="shared" si="5"/>
        <v>0</v>
      </c>
      <c r="F191" s="253">
        <f>IF(ISERROR(VLOOKUP(ADMIN!D192,LC_Table,2,FALSE)),0,VLOOKUP(ADMIN!D192,LC_Table,2,FALSE))</f>
        <v>0</v>
      </c>
      <c r="G191" s="254" t="e">
        <f>IF(ADMIN!C192="L440-A",0.7*'ADMIN REF'!D191*ADMIN!G192-'ADMIN REF'!C191*ADMIN!E192,'ADMIN REF'!D191*ADMIN!G192-'ADMIN REF'!C191*ADMIN!E192)</f>
        <v>#VALUE!</v>
      </c>
      <c r="H191" s="255">
        <f>IF(ADMIN!C192="R100",1.45,1.32)</f>
        <v>1.32</v>
      </c>
      <c r="I191" s="256" t="e">
        <f>'ADMIN REF'!H191*(G191)/1000</f>
        <v>#VALUE!</v>
      </c>
      <c r="J191" s="256" t="e">
        <f>IF(ADMIN!C192=0,'ADMIN REF'!F191*'ADMIN REF'!H191*('ADMIN REF'!D191*ADMIN!G192)/1000,'ADMIN REF'!F191*'ADMIN REF'!H191*('ADMIN REF'!C191*ADMIN!E192)/1000)</f>
        <v>#VALUE!</v>
      </c>
      <c r="K191" s="257">
        <f>IF(ADMIN!C192="R100",1.46,1.13)</f>
        <v>1.1299999999999999</v>
      </c>
      <c r="L191" s="258" t="e">
        <f>K191*G191/1000*'ADMIN REF'!E191</f>
        <v>#VALUE!</v>
      </c>
      <c r="M191" s="258" t="e">
        <f>IF(OR(ADMIN!D192=0,ADMIN!F192=0),0,IF(ADMIN!C192=0,('ADMIN REF'!F191*K191*('ADMIN REF'!D191*ADMIN!G192)/1000)*'ADMIN REF'!E191,('ADMIN REF'!F191*K191*('ADMIN REF'!C191*ADMIN!E192)/1000)*'ADMIN REF'!E191))</f>
        <v>#VALUE!</v>
      </c>
      <c r="N191" s="258" t="e">
        <f>IF(ADMIN!E192&lt;1,"",VLOOKUP(ADMIN!C192,RebateTable,2,FALSE)*ADMIN!E192)</f>
        <v>#N/A</v>
      </c>
    </row>
    <row r="192" spans="2:14" x14ac:dyDescent="0.25">
      <c r="B192" s="250">
        <f>'Customer Inputs'!W203</f>
        <v>0</v>
      </c>
      <c r="C192" s="251" t="str">
        <f>'Customer Inputs'!$M203</f>
        <v/>
      </c>
      <c r="D192" s="251" t="str">
        <f>'Customer Inputs'!$AD203</f>
        <v/>
      </c>
      <c r="E192" s="252">
        <f t="shared" si="5"/>
        <v>0</v>
      </c>
      <c r="F192" s="253">
        <f>IF(ISERROR(VLOOKUP(ADMIN!D193,LC_Table,2,FALSE)),0,VLOOKUP(ADMIN!D193,LC_Table,2,FALSE))</f>
        <v>0</v>
      </c>
      <c r="G192" s="254" t="e">
        <f>IF(ADMIN!C193="L440-A",0.7*'ADMIN REF'!D192*ADMIN!G193-'ADMIN REF'!C192*ADMIN!E193,'ADMIN REF'!D192*ADMIN!G193-'ADMIN REF'!C192*ADMIN!E193)</f>
        <v>#VALUE!</v>
      </c>
      <c r="H192" s="255">
        <f>IF(ADMIN!C193="R100",1.45,1.32)</f>
        <v>1.32</v>
      </c>
      <c r="I192" s="256" t="e">
        <f>'ADMIN REF'!H192*(G192)/1000</f>
        <v>#VALUE!</v>
      </c>
      <c r="J192" s="256" t="e">
        <f>IF(ADMIN!C193=0,'ADMIN REF'!F192*'ADMIN REF'!H192*('ADMIN REF'!D192*ADMIN!G193)/1000,'ADMIN REF'!F192*'ADMIN REF'!H192*('ADMIN REF'!C192*ADMIN!E193)/1000)</f>
        <v>#VALUE!</v>
      </c>
      <c r="K192" s="257">
        <f>IF(ADMIN!C193="R100",1.46,1.13)</f>
        <v>1.1299999999999999</v>
      </c>
      <c r="L192" s="258" t="e">
        <f>K192*G192/1000*'ADMIN REF'!E192</f>
        <v>#VALUE!</v>
      </c>
      <c r="M192" s="258" t="e">
        <f>IF(OR(ADMIN!D193=0,ADMIN!F193=0),0,IF(ADMIN!C193=0,('ADMIN REF'!F192*K192*('ADMIN REF'!D192*ADMIN!G193)/1000)*'ADMIN REF'!E192,('ADMIN REF'!F192*K192*('ADMIN REF'!C192*ADMIN!E193)/1000)*'ADMIN REF'!E192))</f>
        <v>#VALUE!</v>
      </c>
      <c r="N192" s="258" t="e">
        <f>IF(ADMIN!E193&lt;1,"",VLOOKUP(ADMIN!C193,RebateTable,2,FALSE)*ADMIN!E193)</f>
        <v>#N/A</v>
      </c>
    </row>
    <row r="193" spans="2:14" x14ac:dyDescent="0.25">
      <c r="B193" s="250">
        <f>'Customer Inputs'!W204</f>
        <v>0</v>
      </c>
      <c r="C193" s="251" t="str">
        <f>'Customer Inputs'!$M204</f>
        <v/>
      </c>
      <c r="D193" s="251" t="str">
        <f>'Customer Inputs'!$AD204</f>
        <v/>
      </c>
      <c r="E193" s="252">
        <f t="shared" si="5"/>
        <v>0</v>
      </c>
      <c r="F193" s="253">
        <f>IF(ISERROR(VLOOKUP(ADMIN!D194,LC_Table,2,FALSE)),0,VLOOKUP(ADMIN!D194,LC_Table,2,FALSE))</f>
        <v>0</v>
      </c>
      <c r="G193" s="254" t="e">
        <f>IF(ADMIN!C194="L440-A",0.7*'ADMIN REF'!D193*ADMIN!G194-'ADMIN REF'!C193*ADMIN!E194,'ADMIN REF'!D193*ADMIN!G194-'ADMIN REF'!C193*ADMIN!E194)</f>
        <v>#VALUE!</v>
      </c>
      <c r="H193" s="255">
        <f>IF(ADMIN!C194="R100",1.45,1.32)</f>
        <v>1.32</v>
      </c>
      <c r="I193" s="256" t="e">
        <f>'ADMIN REF'!H193*(G193)/1000</f>
        <v>#VALUE!</v>
      </c>
      <c r="J193" s="256" t="e">
        <f>IF(ADMIN!C194=0,'ADMIN REF'!F193*'ADMIN REF'!H193*('ADMIN REF'!D193*ADMIN!G194)/1000,'ADMIN REF'!F193*'ADMIN REF'!H193*('ADMIN REF'!C193*ADMIN!E194)/1000)</f>
        <v>#VALUE!</v>
      </c>
      <c r="K193" s="257">
        <f>IF(ADMIN!C194="R100",1.46,1.13)</f>
        <v>1.1299999999999999</v>
      </c>
      <c r="L193" s="258" t="e">
        <f>K193*G193/1000*'ADMIN REF'!E193</f>
        <v>#VALUE!</v>
      </c>
      <c r="M193" s="258" t="e">
        <f>IF(OR(ADMIN!D194=0,ADMIN!F194=0),0,IF(ADMIN!C194=0,('ADMIN REF'!F193*K193*('ADMIN REF'!D193*ADMIN!G194)/1000)*'ADMIN REF'!E193,('ADMIN REF'!F193*K193*('ADMIN REF'!C193*ADMIN!E194)/1000)*'ADMIN REF'!E193))</f>
        <v>#VALUE!</v>
      </c>
      <c r="N193" s="258" t="e">
        <f>IF(ADMIN!E194&lt;1,"",VLOOKUP(ADMIN!C194,RebateTable,2,FALSE)*ADMIN!E194)</f>
        <v>#N/A</v>
      </c>
    </row>
    <row r="194" spans="2:14" x14ac:dyDescent="0.25">
      <c r="B194" s="250">
        <f>'Customer Inputs'!W205</f>
        <v>0</v>
      </c>
      <c r="C194" s="251" t="str">
        <f>'Customer Inputs'!$M205</f>
        <v/>
      </c>
      <c r="D194" s="251" t="str">
        <f>'Customer Inputs'!$AD205</f>
        <v/>
      </c>
      <c r="E194" s="252">
        <f t="shared" si="5"/>
        <v>0</v>
      </c>
      <c r="F194" s="253">
        <f>IF(ISERROR(VLOOKUP(ADMIN!D195,LC_Table,2,FALSE)),0,VLOOKUP(ADMIN!D195,LC_Table,2,FALSE))</f>
        <v>0</v>
      </c>
      <c r="G194" s="254" t="e">
        <f>IF(ADMIN!C195="L440-A",0.7*'ADMIN REF'!D194*ADMIN!G195-'ADMIN REF'!C194*ADMIN!E195,'ADMIN REF'!D194*ADMIN!G195-'ADMIN REF'!C194*ADMIN!E195)</f>
        <v>#VALUE!</v>
      </c>
      <c r="H194" s="255">
        <f>IF(ADMIN!C195="R100",1.45,1.32)</f>
        <v>1.32</v>
      </c>
      <c r="I194" s="256" t="e">
        <f>'ADMIN REF'!H194*(G194)/1000</f>
        <v>#VALUE!</v>
      </c>
      <c r="J194" s="256" t="e">
        <f>IF(ADMIN!C195=0,'ADMIN REF'!F194*'ADMIN REF'!H194*('ADMIN REF'!D194*ADMIN!G195)/1000,'ADMIN REF'!F194*'ADMIN REF'!H194*('ADMIN REF'!C194*ADMIN!E195)/1000)</f>
        <v>#VALUE!</v>
      </c>
      <c r="K194" s="257">
        <f>IF(ADMIN!C195="R100",1.46,1.13)</f>
        <v>1.1299999999999999</v>
      </c>
      <c r="L194" s="258" t="e">
        <f>K194*G194/1000*'ADMIN REF'!E194</f>
        <v>#VALUE!</v>
      </c>
      <c r="M194" s="258" t="e">
        <f>IF(OR(ADMIN!D195=0,ADMIN!F195=0),0,IF(ADMIN!C195=0,('ADMIN REF'!F194*K194*('ADMIN REF'!D194*ADMIN!G195)/1000)*'ADMIN REF'!E194,('ADMIN REF'!F194*K194*('ADMIN REF'!C194*ADMIN!E195)/1000)*'ADMIN REF'!E194))</f>
        <v>#VALUE!</v>
      </c>
      <c r="N194" s="258" t="e">
        <f>IF(ADMIN!E195&lt;1,"",VLOOKUP(ADMIN!C195,RebateTable,2,FALSE)*ADMIN!E195)</f>
        <v>#N/A</v>
      </c>
    </row>
    <row r="195" spans="2:14" x14ac:dyDescent="0.25">
      <c r="B195" s="250">
        <f>'Customer Inputs'!W206</f>
        <v>0</v>
      </c>
      <c r="C195" s="251" t="str">
        <f>'Customer Inputs'!$M206</f>
        <v/>
      </c>
      <c r="D195" s="251" t="str">
        <f>'Customer Inputs'!$AD206</f>
        <v/>
      </c>
      <c r="E195" s="252">
        <f t="shared" si="5"/>
        <v>0</v>
      </c>
      <c r="F195" s="253">
        <f>IF(ISERROR(VLOOKUP(ADMIN!D196,LC_Table,2,FALSE)),0,VLOOKUP(ADMIN!D196,LC_Table,2,FALSE))</f>
        <v>0</v>
      </c>
      <c r="G195" s="254" t="e">
        <f>IF(ADMIN!C196="L440-A",0.7*'ADMIN REF'!D195*ADMIN!G196-'ADMIN REF'!C195*ADMIN!E196,'ADMIN REF'!D195*ADMIN!G196-'ADMIN REF'!C195*ADMIN!E196)</f>
        <v>#VALUE!</v>
      </c>
      <c r="H195" s="255">
        <f>IF(ADMIN!C196="R100",1.45,1.32)</f>
        <v>1.32</v>
      </c>
      <c r="I195" s="256" t="e">
        <f>'ADMIN REF'!H195*(G195)/1000</f>
        <v>#VALUE!</v>
      </c>
      <c r="J195" s="256" t="e">
        <f>IF(ADMIN!C196=0,'ADMIN REF'!F195*'ADMIN REF'!H195*('ADMIN REF'!D195*ADMIN!G196)/1000,'ADMIN REF'!F195*'ADMIN REF'!H195*('ADMIN REF'!C195*ADMIN!E196)/1000)</f>
        <v>#VALUE!</v>
      </c>
      <c r="K195" s="257">
        <f>IF(ADMIN!C196="R100",1.46,1.13)</f>
        <v>1.1299999999999999</v>
      </c>
      <c r="L195" s="258" t="e">
        <f>K195*G195/1000*'ADMIN REF'!E195</f>
        <v>#VALUE!</v>
      </c>
      <c r="M195" s="258" t="e">
        <f>IF(OR(ADMIN!D196=0,ADMIN!F196=0),0,IF(ADMIN!C196=0,('ADMIN REF'!F195*K195*('ADMIN REF'!D195*ADMIN!G196)/1000)*'ADMIN REF'!E195,('ADMIN REF'!F195*K195*('ADMIN REF'!C195*ADMIN!E196)/1000)*'ADMIN REF'!E195))</f>
        <v>#VALUE!</v>
      </c>
      <c r="N195" s="258" t="e">
        <f>IF(ADMIN!E196&lt;1,"",VLOOKUP(ADMIN!C196,RebateTable,2,FALSE)*ADMIN!E196)</f>
        <v>#N/A</v>
      </c>
    </row>
    <row r="196" spans="2:14" x14ac:dyDescent="0.25">
      <c r="B196" s="250">
        <f>'Customer Inputs'!W207</f>
        <v>0</v>
      </c>
      <c r="C196" s="251" t="str">
        <f>'Customer Inputs'!$M207</f>
        <v/>
      </c>
      <c r="D196" s="251" t="str">
        <f>'Customer Inputs'!$AD207</f>
        <v/>
      </c>
      <c r="E196" s="252">
        <f t="shared" si="5"/>
        <v>0</v>
      </c>
      <c r="F196" s="253">
        <f>IF(ISERROR(VLOOKUP(ADMIN!D197,LC_Table,2,FALSE)),0,VLOOKUP(ADMIN!D197,LC_Table,2,FALSE))</f>
        <v>0</v>
      </c>
      <c r="G196" s="254" t="e">
        <f>IF(ADMIN!C197="L440-A",0.7*'ADMIN REF'!D196*ADMIN!G197-'ADMIN REF'!C196*ADMIN!E197,'ADMIN REF'!D196*ADMIN!G197-'ADMIN REF'!C196*ADMIN!E197)</f>
        <v>#VALUE!</v>
      </c>
      <c r="H196" s="255">
        <f>IF(ADMIN!C197="R100",1.45,1.32)</f>
        <v>1.32</v>
      </c>
      <c r="I196" s="256" t="e">
        <f>'ADMIN REF'!H196*(G196)/1000</f>
        <v>#VALUE!</v>
      </c>
      <c r="J196" s="256" t="e">
        <f>IF(ADMIN!C197=0,'ADMIN REF'!F196*'ADMIN REF'!H196*('ADMIN REF'!D196*ADMIN!G197)/1000,'ADMIN REF'!F196*'ADMIN REF'!H196*('ADMIN REF'!C196*ADMIN!E197)/1000)</f>
        <v>#VALUE!</v>
      </c>
      <c r="K196" s="257">
        <f>IF(ADMIN!C197="R100",1.46,1.13)</f>
        <v>1.1299999999999999</v>
      </c>
      <c r="L196" s="258" t="e">
        <f>K196*G196/1000*'ADMIN REF'!E196</f>
        <v>#VALUE!</v>
      </c>
      <c r="M196" s="258" t="e">
        <f>IF(OR(ADMIN!D197=0,ADMIN!F197=0),0,IF(ADMIN!C197=0,('ADMIN REF'!F196*K196*('ADMIN REF'!D196*ADMIN!G197)/1000)*'ADMIN REF'!E196,('ADMIN REF'!F196*K196*('ADMIN REF'!C196*ADMIN!E197)/1000)*'ADMIN REF'!E196))</f>
        <v>#VALUE!</v>
      </c>
      <c r="N196" s="258" t="e">
        <f>IF(ADMIN!E197&lt;1,"",VLOOKUP(ADMIN!C197,RebateTable,2,FALSE)*ADMIN!E197)</f>
        <v>#N/A</v>
      </c>
    </row>
    <row r="197" spans="2:14" x14ac:dyDescent="0.25">
      <c r="B197" s="250">
        <f>'Customer Inputs'!W208</f>
        <v>0</v>
      </c>
      <c r="C197" s="251" t="str">
        <f>'Customer Inputs'!$M208</f>
        <v/>
      </c>
      <c r="D197" s="251" t="str">
        <f>'Customer Inputs'!$AD208</f>
        <v/>
      </c>
      <c r="E197" s="252">
        <f t="shared" ref="E197:E204" si="6">IF(ISERROR(VLOOKUP(BuildingType,FLH_Table,2,FALSE)),0,VLOOKUP(BuildingType,FLH_Table,2,FALSE))</f>
        <v>0</v>
      </c>
      <c r="F197" s="253">
        <f>IF(ISERROR(VLOOKUP(ADMIN!D198,LC_Table,2,FALSE)),0,VLOOKUP(ADMIN!D198,LC_Table,2,FALSE))</f>
        <v>0</v>
      </c>
      <c r="G197" s="254" t="e">
        <f>IF(ADMIN!C198="L440-A",0.7*'ADMIN REF'!D197*ADMIN!G198-'ADMIN REF'!C197*ADMIN!E198,'ADMIN REF'!D197*ADMIN!G198-'ADMIN REF'!C197*ADMIN!E198)</f>
        <v>#VALUE!</v>
      </c>
      <c r="H197" s="255">
        <f>IF(ADMIN!C198="R100",1.45,1.32)</f>
        <v>1.32</v>
      </c>
      <c r="I197" s="256" t="e">
        <f>'ADMIN REF'!H197*(G197)/1000</f>
        <v>#VALUE!</v>
      </c>
      <c r="J197" s="256" t="e">
        <f>IF(ADMIN!C198=0,'ADMIN REF'!F197*'ADMIN REF'!H197*('ADMIN REF'!D197*ADMIN!G198)/1000,'ADMIN REF'!F197*'ADMIN REF'!H197*('ADMIN REF'!C197*ADMIN!E198)/1000)</f>
        <v>#VALUE!</v>
      </c>
      <c r="K197" s="257">
        <f>IF(ADMIN!C198="R100",1.46,1.13)</f>
        <v>1.1299999999999999</v>
      </c>
      <c r="L197" s="258" t="e">
        <f>K197*G197/1000*'ADMIN REF'!E197</f>
        <v>#VALUE!</v>
      </c>
      <c r="M197" s="258" t="e">
        <f>IF(OR(ADMIN!D198=0,ADMIN!F198=0),0,IF(ADMIN!C198=0,('ADMIN REF'!F197*K197*('ADMIN REF'!D197*ADMIN!G198)/1000)*'ADMIN REF'!E197,('ADMIN REF'!F197*K197*('ADMIN REF'!C197*ADMIN!E198)/1000)*'ADMIN REF'!E197))</f>
        <v>#VALUE!</v>
      </c>
      <c r="N197" s="258" t="e">
        <f>IF(ADMIN!E198&lt;1,"",VLOOKUP(ADMIN!C198,RebateTable,2,FALSE)*ADMIN!E198)</f>
        <v>#N/A</v>
      </c>
    </row>
    <row r="198" spans="2:14" x14ac:dyDescent="0.25">
      <c r="B198" s="250">
        <f>'Customer Inputs'!W209</f>
        <v>0</v>
      </c>
      <c r="C198" s="251" t="str">
        <f>'Customer Inputs'!$M209</f>
        <v/>
      </c>
      <c r="D198" s="251" t="str">
        <f>'Customer Inputs'!$AD209</f>
        <v/>
      </c>
      <c r="E198" s="252">
        <f t="shared" si="6"/>
        <v>0</v>
      </c>
      <c r="F198" s="253">
        <f>IF(ISERROR(VLOOKUP(ADMIN!D199,LC_Table,2,FALSE)),0,VLOOKUP(ADMIN!D199,LC_Table,2,FALSE))</f>
        <v>0</v>
      </c>
      <c r="G198" s="254" t="e">
        <f>IF(ADMIN!C199="L440-A",0.7*'ADMIN REF'!D198*ADMIN!G199-'ADMIN REF'!C198*ADMIN!E199,'ADMIN REF'!D198*ADMIN!G199-'ADMIN REF'!C198*ADMIN!E199)</f>
        <v>#VALUE!</v>
      </c>
      <c r="H198" s="255">
        <f>IF(ADMIN!C199="R100",1.45,1.32)</f>
        <v>1.32</v>
      </c>
      <c r="I198" s="256" t="e">
        <f>'ADMIN REF'!H198*(G198)/1000</f>
        <v>#VALUE!</v>
      </c>
      <c r="J198" s="256" t="e">
        <f>IF(ADMIN!C199=0,'ADMIN REF'!F198*'ADMIN REF'!H198*('ADMIN REF'!D198*ADMIN!G199)/1000,'ADMIN REF'!F198*'ADMIN REF'!H198*('ADMIN REF'!C198*ADMIN!E199)/1000)</f>
        <v>#VALUE!</v>
      </c>
      <c r="K198" s="257">
        <f>IF(ADMIN!C199="R100",1.46,1.13)</f>
        <v>1.1299999999999999</v>
      </c>
      <c r="L198" s="258" t="e">
        <f>K198*G198/1000*'ADMIN REF'!E198</f>
        <v>#VALUE!</v>
      </c>
      <c r="M198" s="258" t="e">
        <f>IF(OR(ADMIN!D199=0,ADMIN!F199=0),0,IF(ADMIN!C199=0,('ADMIN REF'!F198*K198*('ADMIN REF'!D198*ADMIN!G199)/1000)*'ADMIN REF'!E198,('ADMIN REF'!F198*K198*('ADMIN REF'!C198*ADMIN!E199)/1000)*'ADMIN REF'!E198))</f>
        <v>#VALUE!</v>
      </c>
      <c r="N198" s="258" t="e">
        <f>IF(ADMIN!E199&lt;1,"",VLOOKUP(ADMIN!C199,RebateTable,2,FALSE)*ADMIN!E199)</f>
        <v>#N/A</v>
      </c>
    </row>
    <row r="199" spans="2:14" x14ac:dyDescent="0.25">
      <c r="B199" s="250">
        <f>'Customer Inputs'!W210</f>
        <v>0</v>
      </c>
      <c r="C199" s="251" t="str">
        <f>'Customer Inputs'!$M210</f>
        <v/>
      </c>
      <c r="D199" s="251" t="str">
        <f>'Customer Inputs'!$AD210</f>
        <v/>
      </c>
      <c r="E199" s="252">
        <f t="shared" si="6"/>
        <v>0</v>
      </c>
      <c r="F199" s="253">
        <f>IF(ISERROR(VLOOKUP(ADMIN!D200,LC_Table,2,FALSE)),0,VLOOKUP(ADMIN!D200,LC_Table,2,FALSE))</f>
        <v>0</v>
      </c>
      <c r="G199" s="254" t="e">
        <f>IF(ADMIN!C200="L440-A",0.7*'ADMIN REF'!D199*ADMIN!G200-'ADMIN REF'!C199*ADMIN!E200,'ADMIN REF'!D199*ADMIN!G200-'ADMIN REF'!C199*ADMIN!E200)</f>
        <v>#VALUE!</v>
      </c>
      <c r="H199" s="255">
        <f>IF(ADMIN!C200="R100",1.45,1.32)</f>
        <v>1.32</v>
      </c>
      <c r="I199" s="256" t="e">
        <f>'ADMIN REF'!H199*(G199)/1000</f>
        <v>#VALUE!</v>
      </c>
      <c r="J199" s="256" t="e">
        <f>IF(ADMIN!C200=0,'ADMIN REF'!F199*'ADMIN REF'!H199*('ADMIN REF'!D199*ADMIN!G200)/1000,'ADMIN REF'!F199*'ADMIN REF'!H199*('ADMIN REF'!C199*ADMIN!E200)/1000)</f>
        <v>#VALUE!</v>
      </c>
      <c r="K199" s="257">
        <f>IF(ADMIN!C200="R100",1.46,1.13)</f>
        <v>1.1299999999999999</v>
      </c>
      <c r="L199" s="258" t="e">
        <f>K199*G199/1000*'ADMIN REF'!E199</f>
        <v>#VALUE!</v>
      </c>
      <c r="M199" s="258" t="e">
        <f>IF(OR(ADMIN!D200=0,ADMIN!F200=0),0,IF(ADMIN!C200=0,('ADMIN REF'!F199*K199*('ADMIN REF'!D199*ADMIN!G200)/1000)*'ADMIN REF'!E199,('ADMIN REF'!F199*K199*('ADMIN REF'!C199*ADMIN!E200)/1000)*'ADMIN REF'!E199))</f>
        <v>#VALUE!</v>
      </c>
      <c r="N199" s="258" t="e">
        <f>IF(ADMIN!E200&lt;1,"",VLOOKUP(ADMIN!C200,RebateTable,2,FALSE)*ADMIN!E200)</f>
        <v>#N/A</v>
      </c>
    </row>
    <row r="200" spans="2:14" x14ac:dyDescent="0.25">
      <c r="B200" s="250">
        <f>'Customer Inputs'!W211</f>
        <v>0</v>
      </c>
      <c r="C200" s="251" t="str">
        <f>'Customer Inputs'!$M211</f>
        <v/>
      </c>
      <c r="D200" s="251" t="str">
        <f>'Customer Inputs'!$AD211</f>
        <v/>
      </c>
      <c r="E200" s="252">
        <f t="shared" si="6"/>
        <v>0</v>
      </c>
      <c r="F200" s="253">
        <f>IF(ISERROR(VLOOKUP(ADMIN!D201,LC_Table,2,FALSE)),0,VLOOKUP(ADMIN!D201,LC_Table,2,FALSE))</f>
        <v>0</v>
      </c>
      <c r="G200" s="254" t="e">
        <f>IF(ADMIN!C201="L440-A",0.7*'ADMIN REF'!D200*ADMIN!G201-'ADMIN REF'!C200*ADMIN!E201,'ADMIN REF'!D200*ADMIN!G201-'ADMIN REF'!C200*ADMIN!E201)</f>
        <v>#VALUE!</v>
      </c>
      <c r="H200" s="255">
        <f>IF(ADMIN!C201="R100",1.45,1.32)</f>
        <v>1.32</v>
      </c>
      <c r="I200" s="256" t="e">
        <f>'ADMIN REF'!H200*(G200)/1000</f>
        <v>#VALUE!</v>
      </c>
      <c r="J200" s="256" t="e">
        <f>IF(ADMIN!C201=0,'ADMIN REF'!F200*'ADMIN REF'!H200*('ADMIN REF'!D200*ADMIN!G201)/1000,'ADMIN REF'!F200*'ADMIN REF'!H200*('ADMIN REF'!C200*ADMIN!E201)/1000)</f>
        <v>#VALUE!</v>
      </c>
      <c r="K200" s="257">
        <f>IF(ADMIN!C201="R100",1.46,1.13)</f>
        <v>1.1299999999999999</v>
      </c>
      <c r="L200" s="258" t="e">
        <f>K200*G200/1000*'ADMIN REF'!E200</f>
        <v>#VALUE!</v>
      </c>
      <c r="M200" s="258" t="e">
        <f>IF(OR(ADMIN!D201=0,ADMIN!F201=0),0,IF(ADMIN!C201=0,('ADMIN REF'!F200*K200*('ADMIN REF'!D200*ADMIN!G201)/1000)*'ADMIN REF'!E200,('ADMIN REF'!F200*K200*('ADMIN REF'!C200*ADMIN!E201)/1000)*'ADMIN REF'!E200))</f>
        <v>#VALUE!</v>
      </c>
      <c r="N200" s="258" t="e">
        <f>IF(ADMIN!E201&lt;1,"",VLOOKUP(ADMIN!C201,RebateTable,2,FALSE)*ADMIN!E201)</f>
        <v>#N/A</v>
      </c>
    </row>
    <row r="201" spans="2:14" x14ac:dyDescent="0.25">
      <c r="B201" s="250">
        <f>'Customer Inputs'!W212</f>
        <v>0</v>
      </c>
      <c r="C201" s="251" t="str">
        <f>'Customer Inputs'!$M212</f>
        <v/>
      </c>
      <c r="D201" s="251" t="str">
        <f>'Customer Inputs'!$AD212</f>
        <v/>
      </c>
      <c r="E201" s="252">
        <f t="shared" si="6"/>
        <v>0</v>
      </c>
      <c r="F201" s="253">
        <f>IF(ISERROR(VLOOKUP(ADMIN!D202,LC_Table,2,FALSE)),0,VLOOKUP(ADMIN!D202,LC_Table,2,FALSE))</f>
        <v>0</v>
      </c>
      <c r="G201" s="254" t="e">
        <f>IF(ADMIN!C202="L440-A",0.7*'ADMIN REF'!D201*ADMIN!G202-'ADMIN REF'!C201*ADMIN!E202,'ADMIN REF'!D201*ADMIN!G202-'ADMIN REF'!C201*ADMIN!E202)</f>
        <v>#VALUE!</v>
      </c>
      <c r="H201" s="255">
        <f>IF(ADMIN!C202="R100",1.45,1.32)</f>
        <v>1.32</v>
      </c>
      <c r="I201" s="256" t="e">
        <f>'ADMIN REF'!H201*(G201)/1000</f>
        <v>#VALUE!</v>
      </c>
      <c r="J201" s="256" t="e">
        <f>IF(ADMIN!C202=0,'ADMIN REF'!F201*'ADMIN REF'!H201*('ADMIN REF'!D201*ADMIN!G202)/1000,'ADMIN REF'!F201*'ADMIN REF'!H201*('ADMIN REF'!C201*ADMIN!E202)/1000)</f>
        <v>#VALUE!</v>
      </c>
      <c r="K201" s="257">
        <f>IF(ADMIN!C202="R100",1.46,1.13)</f>
        <v>1.1299999999999999</v>
      </c>
      <c r="L201" s="258" t="e">
        <f>K201*G201/1000*'ADMIN REF'!E201</f>
        <v>#VALUE!</v>
      </c>
      <c r="M201" s="258" t="e">
        <f>IF(OR(ADMIN!D202=0,ADMIN!F202=0),0,IF(ADMIN!C202=0,('ADMIN REF'!F201*K201*('ADMIN REF'!D201*ADMIN!G202)/1000)*'ADMIN REF'!E201,('ADMIN REF'!F201*K201*('ADMIN REF'!C201*ADMIN!E202)/1000)*'ADMIN REF'!E201))</f>
        <v>#VALUE!</v>
      </c>
      <c r="N201" s="258" t="e">
        <f>IF(ADMIN!E202&lt;1,"",VLOOKUP(ADMIN!C202,RebateTable,2,FALSE)*ADMIN!E202)</f>
        <v>#N/A</v>
      </c>
    </row>
    <row r="202" spans="2:14" x14ac:dyDescent="0.25">
      <c r="B202" s="250">
        <f>'Customer Inputs'!W213</f>
        <v>0</v>
      </c>
      <c r="C202" s="251" t="str">
        <f>'Customer Inputs'!$M213</f>
        <v/>
      </c>
      <c r="D202" s="251" t="str">
        <f>'Customer Inputs'!$AD213</f>
        <v/>
      </c>
      <c r="E202" s="252">
        <f t="shared" si="6"/>
        <v>0</v>
      </c>
      <c r="F202" s="253">
        <f>IF(ISERROR(VLOOKUP(ADMIN!D203,LC_Table,2,FALSE)),0,VLOOKUP(ADMIN!D203,LC_Table,2,FALSE))</f>
        <v>0</v>
      </c>
      <c r="G202" s="254" t="e">
        <f>IF(ADMIN!C203="L440-A",0.7*'ADMIN REF'!D202*ADMIN!G203-'ADMIN REF'!C202*ADMIN!E203,'ADMIN REF'!D202*ADMIN!G203-'ADMIN REF'!C202*ADMIN!E203)</f>
        <v>#VALUE!</v>
      </c>
      <c r="H202" s="255">
        <f>IF(ADMIN!C203="R100",1.45,1.32)</f>
        <v>1.32</v>
      </c>
      <c r="I202" s="256" t="e">
        <f>'ADMIN REF'!H202*(G202)/1000</f>
        <v>#VALUE!</v>
      </c>
      <c r="J202" s="256" t="e">
        <f>IF(ADMIN!C203=0,'ADMIN REF'!F202*'ADMIN REF'!H202*('ADMIN REF'!D202*ADMIN!G203)/1000,'ADMIN REF'!F202*'ADMIN REF'!H202*('ADMIN REF'!C202*ADMIN!E203)/1000)</f>
        <v>#VALUE!</v>
      </c>
      <c r="K202" s="257">
        <f>IF(ADMIN!C203="R100",1.46,1.13)</f>
        <v>1.1299999999999999</v>
      </c>
      <c r="L202" s="258" t="e">
        <f>K202*G202/1000*'ADMIN REF'!E202</f>
        <v>#VALUE!</v>
      </c>
      <c r="M202" s="258" t="e">
        <f>IF(OR(ADMIN!D203=0,ADMIN!F203=0),0,IF(ADMIN!C203=0,('ADMIN REF'!F202*K202*('ADMIN REF'!D202*ADMIN!G203)/1000)*'ADMIN REF'!E202,('ADMIN REF'!F202*K202*('ADMIN REF'!C202*ADMIN!E203)/1000)*'ADMIN REF'!E202))</f>
        <v>#VALUE!</v>
      </c>
      <c r="N202" s="258" t="e">
        <f>IF(ADMIN!E203&lt;1,"",VLOOKUP(ADMIN!C203,RebateTable,2,FALSE)*ADMIN!E203)</f>
        <v>#N/A</v>
      </c>
    </row>
    <row r="203" spans="2:14" x14ac:dyDescent="0.25">
      <c r="B203" s="250">
        <f>'Customer Inputs'!W214</f>
        <v>0</v>
      </c>
      <c r="C203" s="251" t="str">
        <f>'Customer Inputs'!$M214</f>
        <v/>
      </c>
      <c r="D203" s="251" t="str">
        <f>'Customer Inputs'!$AD214</f>
        <v/>
      </c>
      <c r="E203" s="252">
        <f t="shared" si="6"/>
        <v>0</v>
      </c>
      <c r="F203" s="253">
        <f>IF(ISERROR(VLOOKUP(ADMIN!D204,LC_Table,2,FALSE)),0,VLOOKUP(ADMIN!D204,LC_Table,2,FALSE))</f>
        <v>0</v>
      </c>
      <c r="G203" s="254" t="e">
        <f>IF(ADMIN!C204="L440-A",0.7*'ADMIN REF'!D203*ADMIN!G204-'ADMIN REF'!C203*ADMIN!E204,'ADMIN REF'!D203*ADMIN!G204-'ADMIN REF'!C203*ADMIN!E204)</f>
        <v>#VALUE!</v>
      </c>
      <c r="H203" s="255">
        <f>IF(ADMIN!C204="R100",1.45,1.32)</f>
        <v>1.32</v>
      </c>
      <c r="I203" s="256" t="e">
        <f>'ADMIN REF'!H203*(G203)/1000</f>
        <v>#VALUE!</v>
      </c>
      <c r="J203" s="256" t="e">
        <f>IF(ADMIN!C204=0,'ADMIN REF'!F203*'ADMIN REF'!H203*('ADMIN REF'!D203*ADMIN!G204)/1000,'ADMIN REF'!F203*'ADMIN REF'!H203*('ADMIN REF'!C203*ADMIN!E204)/1000)</f>
        <v>#VALUE!</v>
      </c>
      <c r="K203" s="257">
        <f>IF(ADMIN!C204="R100",1.46,1.13)</f>
        <v>1.1299999999999999</v>
      </c>
      <c r="L203" s="258" t="e">
        <f>K203*G203/1000*'ADMIN REF'!E203</f>
        <v>#VALUE!</v>
      </c>
      <c r="M203" s="258" t="e">
        <f>IF(OR(ADMIN!D204=0,ADMIN!F204=0),0,IF(ADMIN!C204=0,('ADMIN REF'!F203*K203*('ADMIN REF'!D203*ADMIN!G204)/1000)*'ADMIN REF'!E203,('ADMIN REF'!F203*K203*('ADMIN REF'!C203*ADMIN!E204)/1000)*'ADMIN REF'!E203))</f>
        <v>#VALUE!</v>
      </c>
      <c r="N203" s="258" t="e">
        <f>IF(ADMIN!E204&lt;1,"",VLOOKUP(ADMIN!C204,RebateTable,2,FALSE)*ADMIN!E204)</f>
        <v>#N/A</v>
      </c>
    </row>
    <row r="204" spans="2:14" x14ac:dyDescent="0.25">
      <c r="B204" s="250">
        <f>'Customer Inputs'!W215</f>
        <v>0</v>
      </c>
      <c r="C204" s="251" t="str">
        <f>'Customer Inputs'!$M215</f>
        <v/>
      </c>
      <c r="D204" s="251" t="str">
        <f>'Customer Inputs'!$AD215</f>
        <v/>
      </c>
      <c r="E204" s="252">
        <f t="shared" si="6"/>
        <v>0</v>
      </c>
      <c r="F204" s="253">
        <f>IF(ISERROR(VLOOKUP(ADMIN!D205,LC_Table,2,FALSE)),0,VLOOKUP(ADMIN!D205,LC_Table,2,FALSE))</f>
        <v>0</v>
      </c>
      <c r="G204" s="254" t="e">
        <f>IF(ADMIN!C205="L440-A",0.7*'ADMIN REF'!D204*ADMIN!G205-'ADMIN REF'!C204*ADMIN!E205,'ADMIN REF'!D204*ADMIN!G205-'ADMIN REF'!C204*ADMIN!E205)</f>
        <v>#VALUE!</v>
      </c>
      <c r="H204" s="255">
        <f>IF(ADMIN!C205="R100",1.45,1.32)</f>
        <v>1.32</v>
      </c>
      <c r="I204" s="256" t="e">
        <f>'ADMIN REF'!H204*(G204)/1000</f>
        <v>#VALUE!</v>
      </c>
      <c r="J204" s="256" t="e">
        <f>IF(ADMIN!C205=0,'ADMIN REF'!F204*'ADMIN REF'!H204*('ADMIN REF'!D204*ADMIN!G205)/1000,'ADMIN REF'!F204*'ADMIN REF'!H204*('ADMIN REF'!C204*ADMIN!E205)/1000)</f>
        <v>#VALUE!</v>
      </c>
      <c r="K204" s="257">
        <f>IF(ADMIN!C205="R100",1.46,1.13)</f>
        <v>1.1299999999999999</v>
      </c>
      <c r="L204" s="258" t="e">
        <f>K204*G204/1000*'ADMIN REF'!E204</f>
        <v>#VALUE!</v>
      </c>
      <c r="M204" s="258" t="e">
        <f>IF(OR(ADMIN!D205=0,ADMIN!F205=0),0,IF(ADMIN!C205=0,('ADMIN REF'!F204*K204*('ADMIN REF'!D204*ADMIN!G205)/1000)*'ADMIN REF'!E204,('ADMIN REF'!F204*K204*('ADMIN REF'!C204*ADMIN!E205)/1000)*'ADMIN REF'!E204))</f>
        <v>#VALUE!</v>
      </c>
      <c r="N204" s="258" t="e">
        <f>IF(ADMIN!E205&lt;1,"",VLOOKUP(ADMIN!C205,RebateTable,2,FALSE)*ADMIN!E205)</f>
        <v>#N/A</v>
      </c>
    </row>
  </sheetData>
  <sheetProtection password="BA01" sheet="1" objects="1" scenarios="1"/>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tabColor rgb="FF00B050"/>
    <pageSetUpPr fitToPage="1"/>
  </sheetPr>
  <dimension ref="A1:AD46"/>
  <sheetViews>
    <sheetView showGridLines="0" tabSelected="1" zoomScaleNormal="100" zoomScaleSheetLayoutView="70" workbookViewId="0"/>
  </sheetViews>
  <sheetFormatPr defaultColWidth="0" defaultRowHeight="15.6" customHeight="1" zeroHeight="1" x14ac:dyDescent="0.25"/>
  <cols>
    <col min="1" max="1" width="2.5703125" style="383" customWidth="1"/>
    <col min="2" max="2" width="9.140625" style="383" customWidth="1"/>
    <col min="3" max="3" width="2.5703125" style="383" customWidth="1"/>
    <col min="4" max="4" width="4.5703125" style="383" customWidth="1"/>
    <col min="5" max="16" width="12.5703125" style="383" customWidth="1"/>
    <col min="17" max="17" width="2.5703125" style="383" customWidth="1"/>
    <col min="18" max="16384" width="0" style="383" hidden="1"/>
  </cols>
  <sheetData>
    <row r="1" spans="1:30" ht="60" customHeight="1" x14ac:dyDescent="0.25">
      <c r="A1" s="597"/>
      <c r="B1" s="598" t="str">
        <f>Development!B2</f>
        <v>2025 Commercial Efficiency Program</v>
      </c>
      <c r="C1" s="599"/>
      <c r="D1" s="599"/>
      <c r="E1" s="599"/>
      <c r="F1" s="599"/>
      <c r="G1" s="599"/>
      <c r="H1" s="597"/>
      <c r="I1" s="598"/>
      <c r="J1" s="599"/>
      <c r="K1" s="606"/>
      <c r="L1" s="606"/>
      <c r="M1" s="606"/>
      <c r="N1" s="606"/>
      <c r="O1" s="337"/>
      <c r="P1" s="605"/>
      <c r="Q1" s="606"/>
      <c r="R1" s="140"/>
      <c r="S1" s="140"/>
      <c r="T1" s="140"/>
      <c r="U1" s="140"/>
      <c r="V1" s="140"/>
      <c r="W1" s="140"/>
      <c r="X1" s="140"/>
      <c r="Y1" s="140"/>
      <c r="Z1" s="140"/>
      <c r="AA1" s="140"/>
      <c r="AB1" s="140"/>
      <c r="AC1" s="140"/>
      <c r="AD1" s="140"/>
    </row>
    <row r="2" spans="1:30" ht="60" customHeight="1" thickBot="1" x14ac:dyDescent="0.45">
      <c r="A2" s="600"/>
      <c r="B2" s="601" t="s">
        <v>725</v>
      </c>
      <c r="C2" s="602"/>
      <c r="D2" s="603"/>
      <c r="E2" s="603"/>
      <c r="F2" s="603"/>
      <c r="G2" s="603"/>
      <c r="H2" s="600"/>
      <c r="I2" s="604"/>
      <c r="J2" s="602"/>
      <c r="K2" s="608"/>
      <c r="L2" s="608"/>
      <c r="M2" s="608"/>
      <c r="N2" s="608"/>
      <c r="O2" s="339"/>
      <c r="P2" s="319"/>
      <c r="Q2" s="607"/>
      <c r="R2" s="338"/>
      <c r="S2" s="338"/>
      <c r="T2" s="338"/>
      <c r="U2" s="338"/>
      <c r="V2" s="338"/>
      <c r="W2" s="338"/>
      <c r="X2" s="338"/>
      <c r="Y2" s="338"/>
      <c r="Z2" s="338"/>
      <c r="AA2" s="338"/>
      <c r="AB2" s="338"/>
      <c r="AC2" s="338"/>
      <c r="AD2" s="338"/>
    </row>
    <row r="3" spans="1:30" s="568" customFormat="1" ht="17.25" thickTop="1" x14ac:dyDescent="0.3"/>
    <row r="4" spans="1:30" ht="31.35" customHeight="1" x14ac:dyDescent="0.25">
      <c r="B4" s="708" t="s">
        <v>6526</v>
      </c>
      <c r="C4" s="710"/>
      <c r="D4" s="710"/>
      <c r="E4" s="710"/>
      <c r="F4" s="710"/>
      <c r="G4" s="710"/>
      <c r="H4" s="710"/>
      <c r="I4" s="710"/>
      <c r="J4" s="710"/>
      <c r="K4" s="710"/>
      <c r="L4" s="710"/>
      <c r="M4" s="710"/>
      <c r="N4" s="710"/>
      <c r="O4" s="708"/>
      <c r="P4" s="710"/>
      <c r="Q4" s="710"/>
      <c r="R4" s="710"/>
      <c r="S4" s="710"/>
      <c r="T4" s="710"/>
      <c r="U4" s="710"/>
      <c r="V4" s="710"/>
      <c r="W4" s="710"/>
      <c r="X4" s="710"/>
      <c r="Y4" s="710"/>
      <c r="Z4" s="710"/>
      <c r="AA4" s="710"/>
    </row>
    <row r="5" spans="1:30" ht="15.75" customHeight="1" x14ac:dyDescent="0.25">
      <c r="B5" s="384"/>
      <c r="C5" s="384"/>
      <c r="D5" s="384"/>
      <c r="E5" s="384"/>
      <c r="F5" s="384"/>
      <c r="G5" s="384"/>
      <c r="H5" s="384"/>
      <c r="I5" s="384"/>
      <c r="J5" s="384"/>
      <c r="K5" s="384"/>
      <c r="L5" s="384"/>
      <c r="M5" s="384"/>
    </row>
    <row r="6" spans="1:30" ht="15.75" customHeight="1" x14ac:dyDescent="0.25">
      <c r="B6" s="710" t="s">
        <v>726</v>
      </c>
      <c r="C6" s="710"/>
      <c r="D6" s="710"/>
      <c r="E6" s="710"/>
      <c r="F6" s="710"/>
      <c r="G6" s="710"/>
      <c r="H6" s="710"/>
      <c r="I6" s="710"/>
      <c r="J6" s="710"/>
      <c r="K6" s="710"/>
      <c r="L6" s="710"/>
      <c r="M6" s="710"/>
      <c r="N6" s="710"/>
    </row>
    <row r="7" spans="1:30" ht="15.75" customHeight="1" x14ac:dyDescent="0.25">
      <c r="B7" s="384"/>
      <c r="C7" s="384"/>
      <c r="D7" s="384"/>
      <c r="E7" s="384"/>
      <c r="F7" s="384"/>
      <c r="G7" s="384"/>
      <c r="H7" s="384"/>
      <c r="I7" s="384"/>
      <c r="J7" s="384"/>
      <c r="K7" s="384"/>
      <c r="L7" s="384"/>
      <c r="M7" s="384"/>
      <c r="N7" s="384"/>
    </row>
    <row r="8" spans="1:30" ht="31.5" customHeight="1" x14ac:dyDescent="0.25">
      <c r="B8" s="709" t="s">
        <v>6566</v>
      </c>
      <c r="C8" s="709"/>
      <c r="D8" s="709"/>
      <c r="E8" s="709"/>
      <c r="F8" s="709"/>
      <c r="G8" s="709"/>
      <c r="H8" s="709"/>
      <c r="I8" s="709"/>
      <c r="J8" s="709"/>
      <c r="K8" s="709"/>
      <c r="L8" s="709"/>
      <c r="M8" s="709"/>
      <c r="N8" s="709"/>
      <c r="O8" s="385"/>
    </row>
    <row r="9" spans="1:30" ht="15.75" x14ac:dyDescent="0.25">
      <c r="B9" s="383" t="s">
        <v>727</v>
      </c>
    </row>
    <row r="10" spans="1:30" ht="15.75" x14ac:dyDescent="0.25"/>
    <row r="11" spans="1:30" ht="15.75" x14ac:dyDescent="0.25"/>
    <row r="12" spans="1:30" ht="15.75" x14ac:dyDescent="0.25">
      <c r="C12" s="386" t="s">
        <v>728</v>
      </c>
      <c r="D12" s="383" t="s">
        <v>729</v>
      </c>
    </row>
    <row r="13" spans="1:30" ht="15.75" x14ac:dyDescent="0.25">
      <c r="C13" s="386"/>
    </row>
    <row r="14" spans="1:30" ht="15.75" x14ac:dyDescent="0.25"/>
    <row r="15" spans="1:30" ht="15.75" x14ac:dyDescent="0.25">
      <c r="C15" s="386" t="s">
        <v>730</v>
      </c>
      <c r="D15" s="705" t="s">
        <v>6492</v>
      </c>
      <c r="E15" s="705"/>
      <c r="F15" s="705"/>
      <c r="G15" s="705"/>
      <c r="H15" s="705"/>
      <c r="I15" s="705"/>
      <c r="J15" s="705"/>
      <c r="K15" s="705"/>
      <c r="L15" s="705"/>
      <c r="M15" s="705"/>
      <c r="N15" s="705"/>
    </row>
    <row r="16" spans="1:30" ht="15.75" x14ac:dyDescent="0.25">
      <c r="C16" s="386"/>
      <c r="D16" s="387" t="s">
        <v>731</v>
      </c>
      <c r="E16" s="705" t="s">
        <v>732</v>
      </c>
      <c r="F16" s="705"/>
      <c r="G16" s="705"/>
      <c r="H16" s="705"/>
      <c r="I16" s="705"/>
      <c r="J16" s="705"/>
      <c r="K16" s="705"/>
      <c r="L16" s="705"/>
      <c r="M16" s="705"/>
      <c r="N16" s="705"/>
    </row>
    <row r="17" spans="1:17" ht="15.75" x14ac:dyDescent="0.25">
      <c r="D17" s="388"/>
    </row>
    <row r="18" spans="1:17" ht="15.75" x14ac:dyDescent="0.25">
      <c r="C18" s="386" t="s">
        <v>733</v>
      </c>
      <c r="D18" s="705" t="s">
        <v>6493</v>
      </c>
      <c r="E18" s="705"/>
      <c r="F18" s="705"/>
      <c r="G18" s="705"/>
      <c r="H18" s="705"/>
      <c r="I18" s="705"/>
      <c r="J18" s="705"/>
      <c r="K18" s="705"/>
      <c r="L18" s="705"/>
      <c r="M18" s="705"/>
      <c r="N18" s="705"/>
    </row>
    <row r="19" spans="1:17" ht="31.5" customHeight="1" x14ac:dyDescent="0.25">
      <c r="C19" s="386"/>
      <c r="D19" s="389" t="s">
        <v>731</v>
      </c>
      <c r="E19" s="704" t="s">
        <v>734</v>
      </c>
      <c r="F19" s="704"/>
      <c r="G19" s="704"/>
      <c r="H19" s="704"/>
      <c r="I19" s="704"/>
      <c r="J19" s="704"/>
      <c r="K19" s="704"/>
      <c r="L19" s="704"/>
      <c r="M19" s="704"/>
      <c r="N19" s="704"/>
      <c r="P19" s="390"/>
    </row>
    <row r="20" spans="1:17" ht="15.75" x14ac:dyDescent="0.25">
      <c r="D20" s="389" t="s">
        <v>731</v>
      </c>
      <c r="E20" s="706" t="s">
        <v>735</v>
      </c>
      <c r="F20" s="706"/>
      <c r="G20" s="706"/>
      <c r="H20" s="706"/>
      <c r="I20" s="706"/>
      <c r="J20" s="706"/>
      <c r="K20" s="706"/>
      <c r="L20" s="706"/>
      <c r="M20" s="706"/>
      <c r="N20" s="706"/>
    </row>
    <row r="21" spans="1:17" ht="31.5" customHeight="1" x14ac:dyDescent="0.25">
      <c r="D21" s="391" t="s">
        <v>731</v>
      </c>
      <c r="E21" s="703" t="s">
        <v>736</v>
      </c>
      <c r="F21" s="703"/>
      <c r="G21" s="703"/>
      <c r="H21" s="703"/>
      <c r="I21" s="703"/>
      <c r="J21" s="703"/>
      <c r="K21" s="703"/>
      <c r="L21" s="703"/>
      <c r="M21" s="703"/>
      <c r="N21" s="703"/>
    </row>
    <row r="22" spans="1:17" ht="15.75" customHeight="1" x14ac:dyDescent="0.25">
      <c r="D22" s="389" t="s">
        <v>731</v>
      </c>
      <c r="E22" s="706" t="s">
        <v>737</v>
      </c>
      <c r="F22" s="706"/>
      <c r="G22" s="706"/>
      <c r="H22" s="706"/>
      <c r="I22" s="706"/>
      <c r="J22" s="706"/>
      <c r="K22" s="706"/>
      <c r="L22" s="706"/>
      <c r="M22" s="706"/>
      <c r="N22" s="706"/>
    </row>
    <row r="23" spans="1:17" s="558" customFormat="1" ht="15.75" customHeight="1" x14ac:dyDescent="0.25">
      <c r="A23" s="383"/>
      <c r="B23" s="383"/>
      <c r="C23" s="383"/>
      <c r="D23" s="389"/>
      <c r="E23" s="706" t="s">
        <v>6675</v>
      </c>
      <c r="F23" s="706"/>
      <c r="G23" s="706"/>
      <c r="H23" s="706"/>
      <c r="I23" s="706"/>
      <c r="J23" s="706"/>
      <c r="K23" s="706"/>
      <c r="L23" s="706"/>
      <c r="M23" s="706"/>
      <c r="N23" s="706"/>
      <c r="O23" s="383"/>
      <c r="P23" s="383"/>
      <c r="Q23" s="383"/>
    </row>
    <row r="24" spans="1:17" s="558" customFormat="1" ht="40.5" customHeight="1" x14ac:dyDescent="0.25">
      <c r="A24" s="383"/>
      <c r="B24" s="383"/>
      <c r="C24" s="383"/>
      <c r="D24" s="389"/>
      <c r="E24" s="704" t="s">
        <v>6676</v>
      </c>
      <c r="F24" s="704"/>
      <c r="G24" s="704"/>
      <c r="H24" s="704"/>
      <c r="I24" s="704"/>
      <c r="J24" s="704"/>
      <c r="K24" s="704"/>
      <c r="L24" s="704"/>
      <c r="M24" s="704"/>
      <c r="N24" s="704"/>
      <c r="O24" s="383"/>
      <c r="P24" s="383"/>
      <c r="Q24" s="383"/>
    </row>
    <row r="25" spans="1:17" s="558" customFormat="1" ht="15.75" customHeight="1" x14ac:dyDescent="0.25">
      <c r="A25" s="383"/>
      <c r="B25" s="383"/>
      <c r="C25" s="383"/>
      <c r="D25" s="389"/>
      <c r="E25" s="572" t="s">
        <v>731</v>
      </c>
      <c r="F25" s="573" t="s">
        <v>6674</v>
      </c>
      <c r="G25" s="573"/>
      <c r="H25" s="573"/>
      <c r="I25" s="573"/>
      <c r="J25" s="573"/>
      <c r="K25" s="573"/>
      <c r="L25" s="573"/>
      <c r="M25" s="573"/>
      <c r="N25" s="573"/>
      <c r="O25" s="383"/>
      <c r="P25" s="383"/>
      <c r="Q25" s="383"/>
    </row>
    <row r="26" spans="1:17" ht="69" customHeight="1" x14ac:dyDescent="0.25">
      <c r="D26" s="391" t="s">
        <v>731</v>
      </c>
      <c r="E26" s="707" t="s">
        <v>738</v>
      </c>
      <c r="F26" s="707"/>
      <c r="G26" s="707"/>
      <c r="H26" s="707"/>
      <c r="I26" s="707"/>
      <c r="J26" s="707"/>
      <c r="K26" s="707"/>
      <c r="L26" s="707"/>
      <c r="M26" s="707"/>
      <c r="N26" s="707"/>
    </row>
    <row r="27" spans="1:17" ht="15.75" x14ac:dyDescent="0.25">
      <c r="D27" s="389" t="s">
        <v>731</v>
      </c>
      <c r="E27" s="703" t="s">
        <v>739</v>
      </c>
      <c r="F27" s="703"/>
      <c r="G27" s="703"/>
      <c r="H27" s="703"/>
      <c r="I27" s="703"/>
      <c r="J27" s="703"/>
      <c r="K27" s="703"/>
      <c r="L27" s="703"/>
      <c r="M27" s="703"/>
      <c r="N27" s="703"/>
    </row>
    <row r="28" spans="1:17" ht="31.5" customHeight="1" x14ac:dyDescent="0.25">
      <c r="D28" s="389" t="s">
        <v>731</v>
      </c>
      <c r="E28" s="704" t="s">
        <v>740</v>
      </c>
      <c r="F28" s="704"/>
      <c r="G28" s="704"/>
      <c r="H28" s="704"/>
      <c r="I28" s="704"/>
      <c r="J28" s="704"/>
      <c r="K28" s="704"/>
      <c r="L28" s="704"/>
      <c r="M28" s="704"/>
      <c r="N28" s="704"/>
    </row>
    <row r="29" spans="1:17" ht="15.75" x14ac:dyDescent="0.25">
      <c r="D29" s="391" t="s">
        <v>731</v>
      </c>
      <c r="E29" s="392" t="s">
        <v>741</v>
      </c>
      <c r="F29" s="392"/>
      <c r="G29" s="392"/>
      <c r="H29" s="392"/>
      <c r="I29" s="392"/>
      <c r="J29" s="392"/>
      <c r="K29" s="392"/>
      <c r="L29" s="392"/>
      <c r="M29" s="392"/>
      <c r="N29" s="392"/>
    </row>
    <row r="30" spans="1:17" ht="15.75" x14ac:dyDescent="0.25">
      <c r="D30" s="393"/>
    </row>
    <row r="31" spans="1:17" ht="31.35" customHeight="1" x14ac:dyDescent="0.25">
      <c r="C31" s="394" t="s">
        <v>742</v>
      </c>
      <c r="D31" s="708" t="s">
        <v>743</v>
      </c>
      <c r="E31" s="708"/>
      <c r="F31" s="708"/>
      <c r="G31" s="708"/>
      <c r="H31" s="708"/>
      <c r="I31" s="708"/>
      <c r="J31" s="708"/>
      <c r="K31" s="708"/>
      <c r="L31" s="708"/>
      <c r="M31" s="708"/>
    </row>
    <row r="32" spans="1:17" ht="15.6" customHeight="1" x14ac:dyDescent="0.25">
      <c r="C32" s="394"/>
      <c r="D32" s="395"/>
      <c r="E32" s="395"/>
      <c r="F32" s="395"/>
      <c r="G32" s="395"/>
      <c r="H32" s="395"/>
      <c r="I32" s="395"/>
      <c r="J32" s="395"/>
      <c r="K32" s="395"/>
      <c r="L32" s="395"/>
      <c r="M32" s="395"/>
    </row>
    <row r="33" spans="2:15" ht="15.75" x14ac:dyDescent="0.25">
      <c r="C33" s="396"/>
      <c r="D33" s="396"/>
      <c r="E33" s="396"/>
      <c r="F33" s="396"/>
      <c r="G33" s="396"/>
      <c r="H33" s="396"/>
      <c r="I33" s="396"/>
      <c r="J33" s="396"/>
      <c r="K33" s="396"/>
    </row>
    <row r="34" spans="2:15" ht="35.1" customHeight="1" x14ac:dyDescent="0.25">
      <c r="B34" s="703" t="s">
        <v>6683</v>
      </c>
      <c r="C34" s="704"/>
      <c r="D34" s="704"/>
      <c r="E34" s="704"/>
      <c r="F34" s="704"/>
      <c r="G34" s="704"/>
      <c r="H34" s="704"/>
      <c r="I34" s="704"/>
      <c r="J34" s="704"/>
      <c r="K34" s="704"/>
      <c r="L34" s="704"/>
      <c r="M34" s="704"/>
      <c r="N34" s="704"/>
      <c r="O34" s="704"/>
    </row>
    <row r="35" spans="2:15" ht="15.75" x14ac:dyDescent="0.25"/>
    <row r="36" spans="2:15" ht="15.75" x14ac:dyDescent="0.25">
      <c r="B36" s="397"/>
      <c r="C36" s="397"/>
      <c r="D36" s="397"/>
      <c r="E36" s="397"/>
      <c r="F36" s="397"/>
      <c r="G36" s="397"/>
      <c r="H36" s="397"/>
      <c r="I36" s="397"/>
      <c r="J36" s="397"/>
      <c r="K36" s="397"/>
      <c r="L36" s="397"/>
      <c r="M36" s="397"/>
      <c r="N36" s="397"/>
      <c r="O36" s="397"/>
    </row>
    <row r="37" spans="2:15" ht="15.75" x14ac:dyDescent="0.25">
      <c r="B37" s="398" t="s">
        <v>745</v>
      </c>
      <c r="E37" s="399" t="str">
        <f>Development!B5&amp;"_"&amp;Development!B4</f>
        <v>4.1.25_2.0</v>
      </c>
      <c r="N37" s="398" t="s">
        <v>746</v>
      </c>
      <c r="O37" s="399" t="str">
        <f>Development!B5</f>
        <v>4.1.25</v>
      </c>
    </row>
    <row r="38" spans="2:15" ht="15.75" x14ac:dyDescent="0.25"/>
    <row r="39" spans="2:15" ht="15.75" x14ac:dyDescent="0.25"/>
    <row r="40" spans="2:15" ht="15.75" x14ac:dyDescent="0.25"/>
    <row r="41" spans="2:15" ht="15.75" x14ac:dyDescent="0.25"/>
    <row r="42" spans="2:15" ht="15.75" x14ac:dyDescent="0.25"/>
    <row r="43" spans="2:15" ht="15.6" customHeight="1" x14ac:dyDescent="0.25"/>
    <row r="44" spans="2:15" ht="15.6" customHeight="1" x14ac:dyDescent="0.25"/>
    <row r="45" spans="2:15" ht="15.6" customHeight="1" x14ac:dyDescent="0.25"/>
    <row r="46" spans="2:15" ht="15.6" customHeight="1" x14ac:dyDescent="0.25"/>
  </sheetData>
  <sheetProtection algorithmName="SHA-512" hashValue="Jl5ET2mrixCOmFjSCjFT6Yijdn2Q7vxViLux7aZmFyL6/ciKG9B9+7RrtevUL/7r9ZHCtV88Rqsen24li+5tBg==" saltValue="8Crw9B1NIFszZ8J8dQOOoQ==" spinCount="100000" sheet="1" objects="1" scenarios="1"/>
  <mergeCells count="18">
    <mergeCell ref="B8:N8"/>
    <mergeCell ref="B4:N4"/>
    <mergeCell ref="O4:AA4"/>
    <mergeCell ref="B6:N6"/>
    <mergeCell ref="B34:O34"/>
    <mergeCell ref="D15:N15"/>
    <mergeCell ref="E16:N16"/>
    <mergeCell ref="D18:N18"/>
    <mergeCell ref="E19:N19"/>
    <mergeCell ref="E20:N20"/>
    <mergeCell ref="E21:N21"/>
    <mergeCell ref="E22:N22"/>
    <mergeCell ref="E26:N26"/>
    <mergeCell ref="E27:N27"/>
    <mergeCell ref="E28:N28"/>
    <mergeCell ref="D31:M31"/>
    <mergeCell ref="E23:N23"/>
    <mergeCell ref="E24:N24"/>
  </mergeCells>
  <pageMargins left="0.7" right="0.7" top="0.75" bottom="0.75" header="0.3" footer="0.3"/>
  <pageSetup scale="59"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B050"/>
    <pageSetUpPr fitToPage="1"/>
  </sheetPr>
  <dimension ref="A1:IU81"/>
  <sheetViews>
    <sheetView showGridLines="0" zoomScaleNormal="100" zoomScalePageLayoutView="85" workbookViewId="0"/>
  </sheetViews>
  <sheetFormatPr defaultColWidth="0" defaultRowHeight="14.1" customHeight="1" zeroHeight="1" x14ac:dyDescent="0.3"/>
  <cols>
    <col min="1" max="1" width="14.5703125" style="319" customWidth="1"/>
    <col min="2" max="4" width="13.5703125" style="319" customWidth="1"/>
    <col min="5" max="5" width="13.85546875" style="319" customWidth="1"/>
    <col min="6" max="6" width="13.5703125" style="319" customWidth="1"/>
    <col min="7" max="7" width="2.85546875" style="319" customWidth="1"/>
    <col min="8" max="8" width="15.85546875" style="319" bestFit="1" customWidth="1"/>
    <col min="9" max="11" width="13.5703125" style="319" customWidth="1"/>
    <col min="12" max="12" width="15.85546875" style="319" customWidth="1"/>
    <col min="13" max="255" width="9.140625" style="319" hidden="1" customWidth="1"/>
    <col min="256" max="16384" width="0" style="319" hidden="1"/>
  </cols>
  <sheetData>
    <row r="1" spans="1:14" ht="60" customHeight="1" x14ac:dyDescent="0.3">
      <c r="A1" s="598" t="str">
        <f>Development!B2</f>
        <v>2025 Commercial Efficiency Program</v>
      </c>
      <c r="B1" s="598"/>
      <c r="C1" s="599"/>
      <c r="D1" s="599"/>
      <c r="E1" s="599"/>
      <c r="F1" s="599"/>
      <c r="G1" s="597"/>
      <c r="H1" s="605"/>
      <c r="I1" s="606"/>
      <c r="J1" s="606"/>
      <c r="K1" s="606"/>
      <c r="L1" s="606"/>
    </row>
    <row r="2" spans="1:14" ht="60" customHeight="1" thickBot="1" x14ac:dyDescent="0.35">
      <c r="A2" s="602" t="str">
        <f>"     "&amp;Name&amp;" "&amp;Development!B6&amp;" - version "&amp;Development!B4</f>
        <v xml:space="preserve">     Comprehensive Performance Lighting 2025 - version 2.0</v>
      </c>
      <c r="B2" s="604"/>
      <c r="C2" s="602"/>
      <c r="D2" s="603"/>
      <c r="E2" s="603"/>
      <c r="F2" s="603"/>
      <c r="G2" s="600"/>
      <c r="I2" s="607"/>
      <c r="J2" s="608"/>
      <c r="K2" s="608"/>
      <c r="L2" s="608"/>
    </row>
    <row r="3" spans="1:14" ht="45.6" customHeight="1" thickTop="1" x14ac:dyDescent="0.3">
      <c r="A3" s="736" t="s">
        <v>6238</v>
      </c>
      <c r="B3" s="736"/>
      <c r="C3" s="736"/>
      <c r="D3" s="736"/>
      <c r="E3" s="736"/>
      <c r="F3" s="736"/>
      <c r="G3" s="736"/>
      <c r="H3" s="736"/>
      <c r="I3" s="736"/>
      <c r="J3" s="736"/>
      <c r="K3" s="736"/>
      <c r="L3" s="736"/>
    </row>
    <row r="4" spans="1:14" s="320" customFormat="1" ht="27" customHeight="1" thickBot="1" x14ac:dyDescent="0.35">
      <c r="A4" s="737" t="s">
        <v>747</v>
      </c>
      <c r="B4" s="737"/>
      <c r="C4" s="737"/>
      <c r="D4" s="737"/>
      <c r="E4" s="737"/>
      <c r="F4" s="737"/>
      <c r="G4" s="737"/>
      <c r="H4" s="737"/>
      <c r="I4" s="737"/>
      <c r="J4" s="737"/>
      <c r="K4" s="737"/>
      <c r="L4" s="737"/>
    </row>
    <row r="5" spans="1:14" ht="27.95" customHeight="1" x14ac:dyDescent="0.3">
      <c r="A5" s="717" t="s">
        <v>748</v>
      </c>
      <c r="B5" s="717"/>
      <c r="C5" s="722"/>
      <c r="D5" s="722"/>
      <c r="E5" s="722"/>
      <c r="F5" s="722"/>
      <c r="J5" s="321" t="s">
        <v>749</v>
      </c>
      <c r="K5" s="722"/>
      <c r="L5" s="722"/>
    </row>
    <row r="6" spans="1:14" ht="27.95" customHeight="1" x14ac:dyDescent="0.3">
      <c r="A6" s="717" t="s">
        <v>750</v>
      </c>
      <c r="B6" s="717"/>
      <c r="C6" s="722"/>
      <c r="D6" s="722"/>
      <c r="E6" s="722"/>
      <c r="F6" s="722"/>
      <c r="J6" s="321" t="s">
        <v>751</v>
      </c>
      <c r="K6" s="722"/>
      <c r="L6" s="722"/>
    </row>
    <row r="7" spans="1:14" ht="27.95" customHeight="1" x14ac:dyDescent="0.3">
      <c r="A7" s="717" t="s">
        <v>752</v>
      </c>
      <c r="B7" s="717"/>
      <c r="C7" s="722"/>
      <c r="D7" s="722"/>
      <c r="E7" s="722"/>
      <c r="F7" s="722"/>
      <c r="H7" s="321" t="s">
        <v>753</v>
      </c>
      <c r="I7" s="722"/>
      <c r="J7" s="722"/>
      <c r="K7" s="321" t="s">
        <v>754</v>
      </c>
      <c r="L7" s="25"/>
    </row>
    <row r="8" spans="1:14" ht="27.95" customHeight="1" x14ac:dyDescent="0.3">
      <c r="A8" s="733" t="s">
        <v>755</v>
      </c>
      <c r="B8" s="726"/>
      <c r="C8" s="722"/>
      <c r="D8" s="722"/>
      <c r="E8" s="722"/>
      <c r="F8" s="722"/>
      <c r="H8" s="321" t="s">
        <v>753</v>
      </c>
      <c r="I8" s="723"/>
      <c r="J8" s="723"/>
      <c r="K8" s="321" t="s">
        <v>754</v>
      </c>
      <c r="L8" s="25"/>
    </row>
    <row r="9" spans="1:14" ht="27.95" customHeight="1" x14ac:dyDescent="0.3">
      <c r="A9" s="717" t="s">
        <v>756</v>
      </c>
      <c r="B9" s="717"/>
      <c r="C9" s="722"/>
      <c r="D9" s="722"/>
      <c r="E9" s="722"/>
      <c r="F9" s="722"/>
      <c r="I9" s="734" t="s">
        <v>757</v>
      </c>
      <c r="J9" s="734"/>
      <c r="K9" s="725"/>
      <c r="L9" s="725"/>
    </row>
    <row r="10" spans="1:14" ht="27.95" customHeight="1" x14ac:dyDescent="0.3">
      <c r="A10" s="717" t="s">
        <v>758</v>
      </c>
      <c r="B10" s="717"/>
      <c r="C10" s="722"/>
      <c r="D10" s="722"/>
      <c r="E10" s="722"/>
      <c r="F10" s="722"/>
      <c r="I10" s="728" t="s">
        <v>759</v>
      </c>
      <c r="J10" s="728"/>
      <c r="K10" s="725"/>
      <c r="L10" s="725"/>
    </row>
    <row r="11" spans="1:14" ht="27.95" customHeight="1" x14ac:dyDescent="0.3">
      <c r="A11" s="717" t="s">
        <v>760</v>
      </c>
      <c r="B11" s="717"/>
      <c r="C11" s="722"/>
      <c r="D11" s="722"/>
      <c r="E11" s="722"/>
      <c r="F11" s="722"/>
      <c r="I11" s="728" t="s">
        <v>761</v>
      </c>
      <c r="J11" s="728"/>
      <c r="K11" s="725"/>
      <c r="L11" s="725"/>
    </row>
    <row r="12" spans="1:14" s="323" customFormat="1" ht="16.5" x14ac:dyDescent="0.3">
      <c r="A12" s="322"/>
      <c r="B12" s="322"/>
    </row>
    <row r="13" spans="1:14" ht="25.35" customHeight="1" x14ac:dyDescent="0.3">
      <c r="A13" s="726" t="s">
        <v>762</v>
      </c>
      <c r="B13" s="726"/>
      <c r="C13" s="730"/>
      <c r="D13" s="730"/>
      <c r="E13" s="730"/>
      <c r="F13"/>
      <c r="G13"/>
      <c r="H13"/>
      <c r="I13"/>
      <c r="J13" s="727" t="s">
        <v>763</v>
      </c>
      <c r="K13" s="728"/>
      <c r="L13" s="26"/>
    </row>
    <row r="14" spans="1:14" ht="9" customHeight="1" x14ac:dyDescent="0.3">
      <c r="A14" s="712"/>
      <c r="B14" s="712"/>
      <c r="C14" s="712"/>
      <c r="D14" s="712"/>
      <c r="E14" s="712"/>
      <c r="F14" s="712"/>
      <c r="G14" s="712"/>
      <c r="H14" s="712"/>
      <c r="I14" s="712"/>
      <c r="J14" s="712"/>
      <c r="K14" s="712"/>
      <c r="L14" s="712"/>
    </row>
    <row r="15" spans="1:14" ht="31.5" customHeight="1" x14ac:dyDescent="0.3">
      <c r="A15" s="536" t="s">
        <v>6857</v>
      </c>
      <c r="B15" s="324"/>
      <c r="C15" s="731"/>
      <c r="D15" s="731"/>
      <c r="E15" s="731"/>
      <c r="F15"/>
      <c r="J15" s="732" t="s">
        <v>6986</v>
      </c>
      <c r="K15" s="732"/>
      <c r="L15" s="731"/>
      <c r="M15" s="731"/>
      <c r="N15" s="731"/>
    </row>
    <row r="16" spans="1:14" ht="16.7" customHeight="1" x14ac:dyDescent="0.3">
      <c r="A16" s="587"/>
      <c r="B16" s="324"/>
      <c r="J16" s="699" t="s">
        <v>6987</v>
      </c>
    </row>
    <row r="17" spans="1:13" ht="19.5" thickBot="1" x14ac:dyDescent="0.35">
      <c r="A17" s="700" t="s">
        <v>764</v>
      </c>
      <c r="B17" s="700"/>
      <c r="C17" s="700"/>
      <c r="D17" s="700"/>
      <c r="E17" s="700"/>
      <c r="F17" s="700"/>
      <c r="G17" s="700"/>
      <c r="H17" s="700"/>
      <c r="I17" s="700"/>
      <c r="J17" s="701" t="s">
        <v>6996</v>
      </c>
      <c r="K17" s="700"/>
      <c r="L17" s="700"/>
    </row>
    <row r="18" spans="1:13" ht="23.25" customHeight="1" x14ac:dyDescent="0.3">
      <c r="A18" s="717" t="s">
        <v>765</v>
      </c>
      <c r="B18" s="717"/>
      <c r="C18" s="722"/>
      <c r="D18" s="722"/>
      <c r="E18" s="722"/>
      <c r="F18" s="722"/>
      <c r="G18" s="325"/>
      <c r="H18" s="325"/>
      <c r="I18" s="729"/>
      <c r="J18" s="729"/>
      <c r="K18" s="729"/>
      <c r="L18" s="325"/>
    </row>
    <row r="19" spans="1:13" ht="23.25" customHeight="1" x14ac:dyDescent="0.3">
      <c r="A19" s="717" t="s">
        <v>766</v>
      </c>
      <c r="B19" s="717"/>
      <c r="C19" s="723"/>
      <c r="D19" s="723"/>
      <c r="E19" s="723"/>
      <c r="F19" s="723"/>
      <c r="H19" s="380" t="s">
        <v>753</v>
      </c>
      <c r="I19" s="722"/>
      <c r="J19" s="722"/>
      <c r="K19" s="321" t="s">
        <v>754</v>
      </c>
      <c r="L19" s="25"/>
    </row>
    <row r="20" spans="1:13" ht="23.25" customHeight="1" x14ac:dyDescent="0.3">
      <c r="A20" s="717" t="s">
        <v>758</v>
      </c>
      <c r="B20" s="717"/>
      <c r="C20" s="723"/>
      <c r="D20" s="723"/>
      <c r="E20" s="723"/>
      <c r="F20" s="723"/>
      <c r="H20" s="326" t="s">
        <v>757</v>
      </c>
      <c r="I20" s="725"/>
      <c r="J20" s="725"/>
      <c r="K20" s="725"/>
      <c r="L20" s="725"/>
    </row>
    <row r="21" spans="1:13" ht="23.25" customHeight="1" x14ac:dyDescent="0.3">
      <c r="A21" s="717" t="s">
        <v>751</v>
      </c>
      <c r="B21" s="717"/>
      <c r="C21" s="723"/>
      <c r="D21" s="723"/>
      <c r="E21" s="723"/>
      <c r="F21" s="723"/>
      <c r="H21" s="380" t="s">
        <v>759</v>
      </c>
      <c r="I21" s="724"/>
      <c r="J21" s="724"/>
      <c r="K21" s="724"/>
      <c r="L21" s="724"/>
    </row>
    <row r="22" spans="1:13" ht="23.25" customHeight="1" x14ac:dyDescent="0.3">
      <c r="A22" s="717" t="s">
        <v>760</v>
      </c>
      <c r="B22" s="717"/>
      <c r="C22" s="723"/>
      <c r="D22" s="723"/>
      <c r="E22" s="723"/>
      <c r="F22" s="723"/>
      <c r="H22" s="380" t="s">
        <v>761</v>
      </c>
      <c r="I22" s="724"/>
      <c r="J22" s="724"/>
      <c r="K22" s="724"/>
      <c r="L22" s="724"/>
    </row>
    <row r="23" spans="1:13" ht="7.5" customHeight="1" x14ac:dyDescent="0.3"/>
    <row r="24" spans="1:13" ht="19.5" thickBot="1" x14ac:dyDescent="0.35">
      <c r="A24" s="716" t="s">
        <v>767</v>
      </c>
      <c r="B24" s="716"/>
      <c r="C24" s="716"/>
      <c r="D24" s="716"/>
      <c r="E24" s="716"/>
      <c r="F24" s="716"/>
      <c r="G24" s="716"/>
      <c r="H24" s="716"/>
      <c r="I24" s="716"/>
      <c r="J24" s="716"/>
      <c r="K24" s="716"/>
      <c r="L24" s="716"/>
    </row>
    <row r="25" spans="1:13" ht="22.7" customHeight="1" x14ac:dyDescent="0.3">
      <c r="A25" s="717" t="s">
        <v>768</v>
      </c>
      <c r="B25" s="717"/>
      <c r="C25" s="717"/>
      <c r="D25" s="717"/>
      <c r="E25" s="717"/>
      <c r="F25" s="717"/>
      <c r="G25" s="718"/>
      <c r="H25" s="718"/>
      <c r="I25" s="718"/>
      <c r="J25" s="718"/>
      <c r="K25" s="718"/>
      <c r="L25" s="718"/>
    </row>
    <row r="26" spans="1:13" ht="39" customHeight="1" x14ac:dyDescent="0.3">
      <c r="A26" s="719" t="s">
        <v>6257</v>
      </c>
      <c r="B26" s="719"/>
      <c r="C26" s="719"/>
      <c r="D26" s="719"/>
      <c r="E26" s="719"/>
      <c r="F26" s="719"/>
      <c r="G26" s="719"/>
      <c r="H26" s="719"/>
      <c r="I26" s="719"/>
      <c r="J26" s="719"/>
      <c r="K26" s="719"/>
      <c r="L26" s="719"/>
    </row>
    <row r="27" spans="1:13" ht="3" customHeight="1" x14ac:dyDescent="0.3">
      <c r="A27" s="381"/>
      <c r="B27" s="381"/>
      <c r="C27" s="381"/>
      <c r="D27" s="381"/>
      <c r="E27" s="381"/>
      <c r="F27" s="381"/>
      <c r="G27" s="382"/>
      <c r="H27" s="382"/>
      <c r="I27" s="382"/>
      <c r="J27" s="382"/>
      <c r="K27" s="382"/>
      <c r="L27" s="382"/>
    </row>
    <row r="28" spans="1:13" ht="153" customHeight="1" x14ac:dyDescent="0.3">
      <c r="A28" s="720" t="s">
        <v>769</v>
      </c>
      <c r="B28" s="721"/>
      <c r="C28" s="721"/>
      <c r="D28" s="721"/>
      <c r="E28" s="721"/>
      <c r="F28" s="721"/>
      <c r="G28" s="721"/>
      <c r="H28" s="721"/>
      <c r="I28" s="721"/>
      <c r="J28" s="721"/>
      <c r="K28" s="721"/>
      <c r="L28" s="721"/>
    </row>
    <row r="29" spans="1:13" ht="30" customHeight="1" x14ac:dyDescent="0.3">
      <c r="A29" s="711" t="s">
        <v>770</v>
      </c>
      <c r="B29" s="712"/>
      <c r="C29" s="722"/>
      <c r="D29" s="722"/>
      <c r="E29" s="722"/>
      <c r="F29" s="722"/>
      <c r="G29" s="722"/>
      <c r="H29" s="722"/>
      <c r="I29" s="722"/>
    </row>
    <row r="30" spans="1:13" ht="5.45" customHeight="1" x14ac:dyDescent="0.3">
      <c r="A30" s="327"/>
      <c r="B30" s="381"/>
      <c r="C30" s="382"/>
      <c r="D30" s="382"/>
      <c r="E30" s="382"/>
      <c r="F30" s="382"/>
      <c r="G30" s="382"/>
      <c r="H30" s="382"/>
      <c r="I30" s="382"/>
    </row>
    <row r="31" spans="1:13" ht="34.5" customHeight="1" x14ac:dyDescent="0.3">
      <c r="A31" s="711" t="s">
        <v>771</v>
      </c>
      <c r="B31" s="712"/>
      <c r="C31" s="713"/>
      <c r="D31" s="713"/>
      <c r="E31" s="713"/>
      <c r="F31" s="713"/>
      <c r="G31" s="713"/>
      <c r="H31" s="713"/>
      <c r="I31" s="713"/>
      <c r="J31" s="326" t="s">
        <v>772</v>
      </c>
      <c r="K31" s="714"/>
      <c r="L31" s="715"/>
      <c r="M31" s="323"/>
    </row>
    <row r="32" spans="1:13" ht="15" customHeight="1" x14ac:dyDescent="0.3">
      <c r="A32" s="327"/>
      <c r="B32" s="327"/>
      <c r="J32" s="326"/>
      <c r="K32" s="328"/>
      <c r="L32" s="328"/>
    </row>
    <row r="33" spans="1:12" ht="16.350000000000001" customHeight="1" x14ac:dyDescent="0.3">
      <c r="A33" s="329"/>
      <c r="B33" s="330"/>
      <c r="C33" s="330"/>
      <c r="D33" s="331"/>
      <c r="E33" s="331"/>
      <c r="F33" s="331"/>
      <c r="I33" s="330"/>
      <c r="J33" s="332"/>
      <c r="K33" s="331"/>
      <c r="L33" s="329"/>
    </row>
    <row r="34" spans="1:12" ht="16.350000000000001" customHeight="1" x14ac:dyDescent="0.3"/>
    <row r="35" spans="1:12" s="132" customFormat="1" ht="16.350000000000001" customHeight="1" x14ac:dyDescent="0.2"/>
    <row r="36" spans="1:12" ht="16.5" x14ac:dyDescent="0.3"/>
    <row r="37" spans="1:12" ht="16.5" x14ac:dyDescent="0.3">
      <c r="K37" s="333" t="s">
        <v>773</v>
      </c>
      <c r="L37" s="27"/>
    </row>
    <row r="38" spans="1:12" ht="16.5" hidden="1" x14ac:dyDescent="0.3"/>
    <row r="39" spans="1:12" ht="16.5" hidden="1" x14ac:dyDescent="0.3"/>
    <row r="40" spans="1:12" ht="16.5" hidden="1" x14ac:dyDescent="0.3"/>
    <row r="41" spans="1:12" ht="16.5" hidden="1" x14ac:dyDescent="0.3"/>
    <row r="42" spans="1:12" ht="16.5" hidden="1" x14ac:dyDescent="0.3"/>
    <row r="43" spans="1:12" ht="16.5" hidden="1" x14ac:dyDescent="0.3"/>
    <row r="44" spans="1:12" ht="16.350000000000001" customHeight="1" x14ac:dyDescent="0.3">
      <c r="A44" s="323"/>
      <c r="B44" s="323"/>
      <c r="C44" s="334"/>
      <c r="D44" s="335"/>
      <c r="E44" s="335"/>
      <c r="F44" s="335"/>
      <c r="G44" s="334"/>
      <c r="H44" s="334"/>
      <c r="I44" s="334"/>
      <c r="J44" s="335"/>
      <c r="K44" s="335"/>
      <c r="L44" s="336"/>
    </row>
    <row r="45" spans="1:12" ht="16.5" x14ac:dyDescent="0.3">
      <c r="A45" s="315" t="s">
        <v>745</v>
      </c>
      <c r="B45" s="316" t="str">
        <f>Date&amp;"_"&amp;Version</f>
        <v>4.1.25_2.0</v>
      </c>
      <c r="C45" s="316"/>
      <c r="D45" s="316"/>
      <c r="E45" s="316"/>
      <c r="F45" s="316"/>
      <c r="G45" s="316"/>
      <c r="H45" s="132"/>
      <c r="I45" s="316"/>
      <c r="J45" s="316"/>
      <c r="K45" s="317" t="s">
        <v>774</v>
      </c>
      <c r="L45" s="318" t="str">
        <f>Date</f>
        <v>4.1.25</v>
      </c>
    </row>
    <row r="46" spans="1:12" ht="14.1" customHeight="1" x14ac:dyDescent="0.3"/>
    <row r="47" spans="1:12" ht="14.1" customHeight="1" x14ac:dyDescent="0.3">
      <c r="A47" s="735" t="s">
        <v>7006</v>
      </c>
      <c r="B47" s="735"/>
      <c r="C47" s="735"/>
      <c r="D47" s="735"/>
      <c r="E47" s="735"/>
      <c r="F47" s="735"/>
      <c r="G47" s="735"/>
      <c r="H47" s="735"/>
      <c r="I47" s="735"/>
      <c r="J47" s="735"/>
      <c r="K47" s="735"/>
      <c r="L47" s="735"/>
    </row>
    <row r="48" spans="1:12" ht="14.1" customHeight="1" x14ac:dyDescent="0.3">
      <c r="A48" s="702"/>
      <c r="B48" s="702"/>
      <c r="C48" s="702"/>
      <c r="D48" s="702"/>
      <c r="E48" s="702"/>
      <c r="F48" s="702"/>
      <c r="G48" s="702"/>
      <c r="H48" s="702"/>
      <c r="I48" s="702"/>
      <c r="J48" s="702"/>
      <c r="K48" s="702"/>
      <c r="L48" s="702"/>
    </row>
    <row r="49" spans="1:12" ht="14.1" customHeight="1" x14ac:dyDescent="0.3">
      <c r="A49" s="702"/>
      <c r="B49" s="702"/>
      <c r="C49" s="702"/>
      <c r="D49" s="702"/>
      <c r="E49" s="702"/>
      <c r="F49" s="702"/>
      <c r="G49" s="702"/>
      <c r="H49" s="702"/>
      <c r="I49" s="702"/>
      <c r="J49" s="702"/>
      <c r="K49" s="702"/>
      <c r="L49" s="702"/>
    </row>
    <row r="50" spans="1:12" ht="14.1" customHeight="1" x14ac:dyDescent="0.3"/>
    <row r="51" spans="1:12" ht="14.1" customHeight="1" x14ac:dyDescent="0.3"/>
    <row r="52" spans="1:12" ht="14.1" customHeight="1" x14ac:dyDescent="0.3"/>
    <row r="53" spans="1:12" ht="14.1" customHeight="1" x14ac:dyDescent="0.3"/>
    <row r="54" spans="1:12" ht="14.1" customHeight="1" x14ac:dyDescent="0.3"/>
    <row r="55" spans="1:12" ht="14.1" customHeight="1" x14ac:dyDescent="0.3"/>
    <row r="56" spans="1:12" ht="14.1" customHeight="1" x14ac:dyDescent="0.3"/>
    <row r="57" spans="1:12" ht="14.1" customHeight="1" x14ac:dyDescent="0.3"/>
    <row r="65" s="319" customFormat="1" ht="14.1" hidden="1" customHeight="1" x14ac:dyDescent="0.3"/>
    <row r="66" s="319" customFormat="1" ht="14.1" hidden="1" customHeight="1" x14ac:dyDescent="0.3"/>
    <row r="67" s="319" customFormat="1" ht="14.1" hidden="1" customHeight="1" x14ac:dyDescent="0.3"/>
    <row r="68" s="319" customFormat="1" ht="14.1" hidden="1" customHeight="1" x14ac:dyDescent="0.3"/>
    <row r="69" s="319" customFormat="1" ht="14.1" hidden="1" customHeight="1" x14ac:dyDescent="0.3"/>
    <row r="70" s="319" customFormat="1" ht="14.1" hidden="1" customHeight="1" x14ac:dyDescent="0.3"/>
    <row r="71" s="319" customFormat="1" ht="14.1" hidden="1" customHeight="1" x14ac:dyDescent="0.3"/>
    <row r="72" s="319" customFormat="1" ht="14.1" hidden="1" customHeight="1" x14ac:dyDescent="0.3"/>
    <row r="73" s="319" customFormat="1" ht="14.1" hidden="1" customHeight="1" x14ac:dyDescent="0.3"/>
    <row r="74" s="319" customFormat="1" ht="14.1" hidden="1" customHeight="1" x14ac:dyDescent="0.3"/>
    <row r="75" s="319" customFormat="1" ht="14.1" hidden="1" customHeight="1" x14ac:dyDescent="0.3"/>
    <row r="76" s="319" customFormat="1" ht="14.1" hidden="1" customHeight="1" x14ac:dyDescent="0.3"/>
    <row r="77" s="319" customFormat="1" ht="14.1" hidden="1" customHeight="1" x14ac:dyDescent="0.3"/>
    <row r="78" s="319" customFormat="1" ht="14.1" hidden="1" customHeight="1" x14ac:dyDescent="0.3"/>
    <row r="79" s="319" customFormat="1" ht="14.1" hidden="1" customHeight="1" x14ac:dyDescent="0.3"/>
    <row r="80" s="319" customFormat="1" ht="14.1" hidden="1" customHeight="1" x14ac:dyDescent="0.3"/>
    <row r="81" s="319" customFormat="1" ht="14.1" hidden="1" customHeight="1" x14ac:dyDescent="0.3"/>
  </sheetData>
  <sheetProtection algorithmName="SHA-512" hashValue="Q6bzIfuPfGiSGocycra9XhXulZ1gBCt6F84/NwIB1iHNC2zst5Zf4ExpBEBMFLINvFqDECw3TG3+0+BPNsxzVQ==" saltValue="H/7zsoHqbR1OyeEnzVDLtg==" spinCount="100000" sheet="1"/>
  <mergeCells count="59">
    <mergeCell ref="A47:L47"/>
    <mergeCell ref="A3:L3"/>
    <mergeCell ref="A4:L4"/>
    <mergeCell ref="A5:B5"/>
    <mergeCell ref="C5:F5"/>
    <mergeCell ref="K5:L5"/>
    <mergeCell ref="A6:B6"/>
    <mergeCell ref="C6:F6"/>
    <mergeCell ref="K6:L6"/>
    <mergeCell ref="A7:B7"/>
    <mergeCell ref="C7:F7"/>
    <mergeCell ref="I7:J7"/>
    <mergeCell ref="A11:B11"/>
    <mergeCell ref="C11:F11"/>
    <mergeCell ref="I11:J11"/>
    <mergeCell ref="K11:L11"/>
    <mergeCell ref="A8:B8"/>
    <mergeCell ref="C8:F8"/>
    <mergeCell ref="I8:J8"/>
    <mergeCell ref="A9:B9"/>
    <mergeCell ref="C9:F9"/>
    <mergeCell ref="I9:J9"/>
    <mergeCell ref="K9:L9"/>
    <mergeCell ref="A10:B10"/>
    <mergeCell ref="C10:F10"/>
    <mergeCell ref="I10:J10"/>
    <mergeCell ref="K10:L10"/>
    <mergeCell ref="A13:B13"/>
    <mergeCell ref="J13:K13"/>
    <mergeCell ref="A14:L14"/>
    <mergeCell ref="A18:B18"/>
    <mergeCell ref="C18:F18"/>
    <mergeCell ref="I18:K18"/>
    <mergeCell ref="C13:E13"/>
    <mergeCell ref="C15:E15"/>
    <mergeCell ref="J15:K15"/>
    <mergeCell ref="L15:N15"/>
    <mergeCell ref="A19:B19"/>
    <mergeCell ref="C19:F19"/>
    <mergeCell ref="I19:J19"/>
    <mergeCell ref="A20:B20"/>
    <mergeCell ref="C20:F20"/>
    <mergeCell ref="I20:L20"/>
    <mergeCell ref="A21:B21"/>
    <mergeCell ref="C21:F21"/>
    <mergeCell ref="I21:L21"/>
    <mergeCell ref="A22:B22"/>
    <mergeCell ref="C22:F22"/>
    <mergeCell ref="I22:L22"/>
    <mergeCell ref="A31:B31"/>
    <mergeCell ref="C31:I31"/>
    <mergeCell ref="K31:L31"/>
    <mergeCell ref="A24:L24"/>
    <mergeCell ref="A25:F25"/>
    <mergeCell ref="G25:L25"/>
    <mergeCell ref="A26:L26"/>
    <mergeCell ref="A28:L28"/>
    <mergeCell ref="A29:B29"/>
    <mergeCell ref="C29:I29"/>
  </mergeCells>
  <dataValidations count="3">
    <dataValidation type="list" allowBlank="1" showInputMessage="1" showErrorMessage="1" sqref="C13:E13" xr:uid="{18F2ED5F-BBB7-4EC7-9F74-B48EF2CC5081}">
      <formula1>Org_Type</formula1>
    </dataValidation>
    <dataValidation type="list" allowBlank="1" showInputMessage="1" showErrorMessage="1" sqref="C15:E15" xr:uid="{5B418EEA-4B35-46BC-95F8-C97976D7E6CA}">
      <formula1>Rebate_Payment</formula1>
    </dataValidation>
    <dataValidation type="list" allowBlank="1" showInputMessage="1" showErrorMessage="1" sqref="L15" xr:uid="{9D0CC856-1E8D-499A-B5A5-2A38479F7BB1}">
      <formula1>DAC_Yes_No</formula1>
    </dataValidation>
  </dataValidations>
  <hyperlinks>
    <hyperlink ref="J17" r:id="rId1" xr:uid="{D540B237-4CA9-4273-A44D-F78E2BFC1AB4}"/>
  </hyperlinks>
  <printOptions horizontalCentered="1"/>
  <pageMargins left="0" right="0" top="0.25" bottom="0.25" header="0.3" footer="0.3"/>
  <pageSetup scale="65"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3074" r:id="rId5" name="Group Box 2">
              <controlPr defaultSize="0" autoFill="0" autoPict="0">
                <anchor moveWithCells="1">
                  <from>
                    <xdr:col>1</xdr:col>
                    <xdr:colOff>1562100</xdr:colOff>
                    <xdr:row>13</xdr:row>
                    <xdr:rowOff>9525</xdr:rowOff>
                  </from>
                  <to>
                    <xdr:col>10</xdr:col>
                    <xdr:colOff>561975</xdr:colOff>
                    <xdr:row>17</xdr:row>
                    <xdr:rowOff>276225</xdr:rowOff>
                  </to>
                </anchor>
              </controlPr>
            </control>
          </mc:Choice>
        </mc:AlternateContent>
        <mc:AlternateContent xmlns:mc="http://schemas.openxmlformats.org/markup-compatibility/2006">
          <mc:Choice Requires="x14">
            <control shapeId="3079" r:id="rId6" name="Group Box 7">
              <controlPr defaultSize="0" autoFill="0" autoPict="0">
                <anchor moveWithCells="1">
                  <from>
                    <xdr:col>1</xdr:col>
                    <xdr:colOff>1266825</xdr:colOff>
                    <xdr:row>10</xdr:row>
                    <xdr:rowOff>600075</xdr:rowOff>
                  </from>
                  <to>
                    <xdr:col>9</xdr:col>
                    <xdr:colOff>819150</xdr:colOff>
                    <xdr:row>14</xdr:row>
                    <xdr:rowOff>0</xdr:rowOff>
                  </to>
                </anchor>
              </controlPr>
            </control>
          </mc:Choice>
        </mc:AlternateContent>
        <mc:AlternateContent xmlns:mc="http://schemas.openxmlformats.org/markup-compatibility/2006">
          <mc:Choice Requires="x14">
            <control shapeId="3080" r:id="rId7" name="Group Box 8">
              <controlPr defaultSize="0" autoFill="0" autoPict="0">
                <anchor moveWithCells="1">
                  <from>
                    <xdr:col>1</xdr:col>
                    <xdr:colOff>1304925</xdr:colOff>
                    <xdr:row>14</xdr:row>
                    <xdr:rowOff>0</xdr:rowOff>
                  </from>
                  <to>
                    <xdr:col>5</xdr:col>
                    <xdr:colOff>238125</xdr:colOff>
                    <xdr:row>16</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00B050"/>
    <pageSetUpPr fitToPage="1"/>
  </sheetPr>
  <dimension ref="A1:IV79"/>
  <sheetViews>
    <sheetView showGridLines="0" zoomScaleNormal="100" workbookViewId="0"/>
  </sheetViews>
  <sheetFormatPr defaultColWidth="0" defaultRowHeight="16.5" customHeight="1" zeroHeight="1" x14ac:dyDescent="0.3"/>
  <cols>
    <col min="1" max="1" width="2" style="319" customWidth="1"/>
    <col min="2" max="6" width="13.5703125" style="319" customWidth="1"/>
    <col min="7" max="7" width="16.85546875" style="319" customWidth="1"/>
    <col min="8" max="11" width="13.5703125" style="319" customWidth="1"/>
    <col min="12" max="12" width="9.140625" style="319" hidden="1" customWidth="1"/>
    <col min="13" max="16384" width="0" style="319" hidden="1"/>
  </cols>
  <sheetData>
    <row r="1" spans="1:256" ht="60" customHeight="1" x14ac:dyDescent="0.3">
      <c r="A1" s="598" t="str">
        <f>Development!B6&amp;" "&amp;"Commercial Efficiency Program"</f>
        <v>2025 Commercial Efficiency Program</v>
      </c>
      <c r="B1" s="598"/>
      <c r="C1" s="599"/>
      <c r="D1" s="599"/>
      <c r="E1" s="599"/>
      <c r="F1" s="599"/>
      <c r="G1" s="599"/>
      <c r="H1" s="606"/>
      <c r="I1" s="606"/>
      <c r="J1" s="337"/>
      <c r="K1" s="605"/>
    </row>
    <row r="2" spans="1:256" ht="60" customHeight="1" thickBot="1" x14ac:dyDescent="0.45">
      <c r="A2" s="610" t="s">
        <v>775</v>
      </c>
      <c r="B2" s="601"/>
      <c r="C2" s="602"/>
      <c r="D2" s="603"/>
      <c r="E2" s="603"/>
      <c r="F2" s="603"/>
      <c r="G2" s="603"/>
      <c r="H2" s="608"/>
      <c r="I2" s="607"/>
      <c r="J2" s="339"/>
      <c r="L2" s="400"/>
      <c r="M2" s="401"/>
      <c r="N2" s="401"/>
      <c r="O2" s="401"/>
      <c r="P2" s="401"/>
      <c r="Q2" s="401"/>
      <c r="R2" s="401"/>
      <c r="S2" s="401"/>
      <c r="T2" s="401"/>
      <c r="U2" s="401"/>
      <c r="V2" s="741"/>
      <c r="W2" s="741"/>
      <c r="X2" s="741"/>
      <c r="Y2" s="741"/>
      <c r="Z2" s="741"/>
      <c r="AA2" s="741"/>
      <c r="AB2" s="741"/>
      <c r="AC2" s="741"/>
      <c r="AD2" s="741"/>
      <c r="AE2" s="741"/>
      <c r="AF2" s="741"/>
      <c r="AG2" s="741"/>
      <c r="AH2" s="741"/>
      <c r="AI2" s="741"/>
      <c r="AJ2" s="741"/>
      <c r="AK2" s="741"/>
      <c r="AL2" s="741"/>
      <c r="AM2" s="741"/>
      <c r="AN2" s="741"/>
      <c r="AO2" s="741"/>
      <c r="AP2" s="741"/>
      <c r="AQ2" s="741"/>
      <c r="AR2" s="741"/>
      <c r="AS2" s="741"/>
      <c r="AT2" s="741"/>
      <c r="AU2" s="741"/>
      <c r="AV2" s="741"/>
      <c r="AW2" s="741"/>
      <c r="AX2" s="741"/>
      <c r="AY2" s="741"/>
      <c r="AZ2" s="741"/>
      <c r="BA2" s="741"/>
      <c r="BB2" s="741"/>
      <c r="BC2" s="741"/>
      <c r="BD2" s="741"/>
      <c r="BE2" s="741"/>
      <c r="BF2" s="741"/>
      <c r="BG2" s="741"/>
      <c r="BH2" s="741"/>
      <c r="BI2" s="741"/>
      <c r="BJ2" s="741"/>
      <c r="BK2" s="741"/>
      <c r="BL2" s="741"/>
      <c r="BM2" s="741"/>
      <c r="BN2" s="741"/>
      <c r="BO2" s="741"/>
      <c r="BP2" s="741"/>
      <c r="BQ2" s="741"/>
      <c r="BR2" s="741"/>
      <c r="BS2" s="741"/>
      <c r="BT2" s="741"/>
      <c r="BU2" s="741"/>
      <c r="BV2" s="741"/>
      <c r="BW2" s="741"/>
      <c r="BX2" s="741"/>
      <c r="BY2" s="741"/>
      <c r="BZ2" s="741"/>
      <c r="CA2" s="741"/>
      <c r="CB2" s="741"/>
      <c r="CC2" s="741"/>
      <c r="CD2" s="741"/>
      <c r="CE2" s="741"/>
      <c r="CF2" s="741"/>
      <c r="CG2" s="741"/>
      <c r="CH2" s="741"/>
      <c r="CI2" s="741"/>
      <c r="CJ2" s="741"/>
      <c r="CK2" s="741"/>
      <c r="CL2" s="741"/>
      <c r="CM2" s="741"/>
      <c r="CN2" s="741"/>
      <c r="CO2" s="741"/>
      <c r="CP2" s="741"/>
      <c r="CQ2" s="741"/>
      <c r="CR2" s="741"/>
      <c r="CS2" s="741"/>
      <c r="CT2" s="741"/>
      <c r="CU2" s="741"/>
      <c r="CV2" s="741"/>
      <c r="CW2" s="741"/>
      <c r="CX2" s="741"/>
      <c r="CY2" s="741"/>
      <c r="CZ2" s="741"/>
      <c r="DA2" s="741"/>
      <c r="DB2" s="741"/>
      <c r="DC2" s="741"/>
      <c r="DD2" s="741"/>
      <c r="DE2" s="741"/>
      <c r="DF2" s="741"/>
      <c r="DG2" s="741"/>
      <c r="DH2" s="741"/>
      <c r="DI2" s="741"/>
      <c r="DJ2" s="741"/>
      <c r="DK2" s="741"/>
      <c r="DL2" s="741"/>
      <c r="DM2" s="741"/>
      <c r="DN2" s="741"/>
      <c r="DO2" s="741"/>
      <c r="DP2" s="741"/>
      <c r="DQ2" s="741"/>
      <c r="DR2" s="741"/>
      <c r="DS2" s="741"/>
      <c r="DT2" s="741"/>
      <c r="DU2" s="741"/>
      <c r="DV2" s="741"/>
      <c r="DW2" s="741"/>
      <c r="DX2" s="741"/>
      <c r="DY2" s="741"/>
      <c r="DZ2" s="741"/>
      <c r="EA2" s="741"/>
      <c r="EB2" s="741"/>
      <c r="EC2" s="741"/>
      <c r="ED2" s="741"/>
      <c r="EE2" s="741"/>
      <c r="EF2" s="741"/>
      <c r="EG2" s="741"/>
      <c r="EH2" s="741"/>
      <c r="EI2" s="741"/>
      <c r="EJ2" s="741"/>
      <c r="EK2" s="741"/>
      <c r="EL2" s="741"/>
      <c r="EM2" s="741"/>
      <c r="EN2" s="741"/>
      <c r="EO2" s="741"/>
      <c r="EP2" s="741"/>
      <c r="EQ2" s="741"/>
      <c r="ER2" s="741"/>
      <c r="ES2" s="741"/>
      <c r="ET2" s="741"/>
      <c r="EU2" s="741"/>
      <c r="EV2" s="741"/>
      <c r="EW2" s="741"/>
      <c r="EX2" s="741"/>
      <c r="EY2" s="741"/>
      <c r="EZ2" s="741"/>
      <c r="FA2" s="741"/>
      <c r="FB2" s="741"/>
      <c r="FC2" s="741"/>
      <c r="FD2" s="741"/>
      <c r="FE2" s="741"/>
      <c r="FF2" s="741"/>
      <c r="FG2" s="741"/>
      <c r="FH2" s="741"/>
      <c r="FI2" s="741"/>
      <c r="FJ2" s="741"/>
      <c r="FK2" s="741"/>
      <c r="FL2" s="741"/>
      <c r="FM2" s="741"/>
      <c r="FN2" s="741"/>
      <c r="FO2" s="741"/>
      <c r="FP2" s="741"/>
      <c r="FQ2" s="741"/>
      <c r="FR2" s="741"/>
      <c r="FS2" s="741"/>
      <c r="FT2" s="741"/>
      <c r="FU2" s="741"/>
      <c r="FV2" s="741"/>
      <c r="FW2" s="741"/>
      <c r="FX2" s="741"/>
      <c r="FY2" s="741"/>
      <c r="FZ2" s="741"/>
      <c r="GA2" s="741"/>
      <c r="GB2" s="741"/>
      <c r="GC2" s="741"/>
      <c r="GD2" s="741"/>
      <c r="GE2" s="741"/>
      <c r="GF2" s="741"/>
      <c r="GG2" s="741"/>
      <c r="GH2" s="741"/>
      <c r="GI2" s="741"/>
      <c r="GJ2" s="741"/>
      <c r="GK2" s="741"/>
      <c r="GL2" s="741"/>
      <c r="GM2" s="741"/>
      <c r="GN2" s="741"/>
      <c r="GO2" s="741"/>
      <c r="GP2" s="741"/>
      <c r="GQ2" s="741"/>
      <c r="GR2" s="741"/>
      <c r="GS2" s="741"/>
      <c r="GT2" s="741"/>
      <c r="GU2" s="741"/>
      <c r="GV2" s="741"/>
      <c r="GW2" s="741"/>
      <c r="GX2" s="741"/>
      <c r="GY2" s="741"/>
      <c r="GZ2" s="741"/>
      <c r="HA2" s="741"/>
      <c r="HB2" s="741"/>
      <c r="HC2" s="741"/>
      <c r="HD2" s="741"/>
      <c r="HE2" s="741"/>
      <c r="HF2" s="741"/>
      <c r="HG2" s="741"/>
      <c r="HH2" s="741"/>
      <c r="HI2" s="741"/>
      <c r="HJ2" s="741"/>
      <c r="HK2" s="741"/>
      <c r="HL2" s="741"/>
      <c r="HM2" s="741"/>
      <c r="HN2" s="741"/>
      <c r="HO2" s="741"/>
      <c r="HP2" s="741"/>
      <c r="HQ2" s="741"/>
      <c r="HR2" s="741"/>
      <c r="HS2" s="741"/>
      <c r="HT2" s="741"/>
      <c r="HU2" s="741"/>
      <c r="HV2" s="741"/>
      <c r="HW2" s="741"/>
      <c r="HX2" s="741"/>
      <c r="HY2" s="741"/>
      <c r="HZ2" s="741"/>
      <c r="IA2" s="741"/>
      <c r="IB2" s="741"/>
      <c r="IC2" s="741"/>
      <c r="ID2" s="741"/>
      <c r="IE2" s="741"/>
      <c r="IF2" s="741"/>
      <c r="IG2" s="741"/>
      <c r="IH2" s="741"/>
      <c r="II2" s="741"/>
      <c r="IJ2" s="741"/>
      <c r="IK2" s="741"/>
      <c r="IL2" s="741"/>
      <c r="IM2" s="741"/>
      <c r="IN2" s="741"/>
      <c r="IO2" s="741"/>
      <c r="IP2" s="741"/>
      <c r="IQ2" s="741"/>
      <c r="IR2" s="741"/>
      <c r="IS2" s="741"/>
      <c r="IT2" s="741"/>
      <c r="IU2" s="741"/>
      <c r="IV2" s="741"/>
    </row>
    <row r="3" spans="1:256" ht="12.75" customHeight="1" thickTop="1" x14ac:dyDescent="0.3">
      <c r="A3" s="568"/>
      <c r="B3" s="568"/>
      <c r="C3" s="568"/>
      <c r="D3" s="568"/>
      <c r="E3" s="568"/>
      <c r="F3" s="568"/>
      <c r="G3" s="568"/>
      <c r="H3" s="568"/>
      <c r="I3" s="568"/>
      <c r="J3" s="568"/>
      <c r="K3" s="568"/>
    </row>
    <row r="4" spans="1:256" s="404" customFormat="1" ht="8.85" customHeight="1" x14ac:dyDescent="0.15">
      <c r="A4" s="402" t="s">
        <v>776</v>
      </c>
      <c r="B4" s="403"/>
      <c r="C4" s="403"/>
      <c r="D4" s="403"/>
      <c r="E4" s="403"/>
      <c r="F4" s="403"/>
      <c r="G4" s="403"/>
      <c r="H4" s="403"/>
      <c r="I4" s="403"/>
      <c r="J4" s="403"/>
      <c r="K4" s="403"/>
    </row>
    <row r="5" spans="1:256" s="406" customFormat="1" ht="25.35" customHeight="1" x14ac:dyDescent="0.15">
      <c r="A5" s="405" t="s">
        <v>777</v>
      </c>
      <c r="B5" s="740" t="s">
        <v>778</v>
      </c>
      <c r="C5" s="740"/>
      <c r="D5" s="740"/>
      <c r="E5" s="740"/>
      <c r="F5" s="740"/>
      <c r="G5" s="740"/>
      <c r="H5" s="740"/>
      <c r="I5" s="740"/>
      <c r="J5" s="740"/>
      <c r="K5" s="740"/>
    </row>
    <row r="6" spans="1:256" s="406" customFormat="1" ht="24.6" customHeight="1" x14ac:dyDescent="0.15">
      <c r="A6" s="405" t="s">
        <v>779</v>
      </c>
      <c r="B6" s="740" t="s">
        <v>780</v>
      </c>
      <c r="C6" s="740"/>
      <c r="D6" s="740"/>
      <c r="E6" s="740"/>
      <c r="F6" s="740"/>
      <c r="G6" s="740"/>
      <c r="H6" s="740"/>
      <c r="I6" s="740"/>
      <c r="J6" s="740"/>
      <c r="K6" s="740"/>
    </row>
    <row r="7" spans="1:256" s="406" customFormat="1" ht="9" x14ac:dyDescent="0.15">
      <c r="A7" s="407" t="s">
        <v>781</v>
      </c>
      <c r="B7" s="408" t="s">
        <v>782</v>
      </c>
      <c r="C7" s="408"/>
      <c r="D7" s="408"/>
      <c r="E7" s="408"/>
      <c r="F7" s="408"/>
      <c r="G7" s="408"/>
      <c r="H7" s="408"/>
      <c r="I7" s="408"/>
      <c r="J7" s="408"/>
      <c r="K7" s="408"/>
    </row>
    <row r="8" spans="1:256" s="404" customFormat="1" ht="9" x14ac:dyDescent="0.15">
      <c r="A8" s="402" t="s">
        <v>783</v>
      </c>
      <c r="B8" s="403"/>
      <c r="C8" s="403"/>
      <c r="D8" s="403"/>
      <c r="E8" s="403"/>
      <c r="F8" s="403"/>
      <c r="G8" s="403"/>
      <c r="H8" s="403"/>
      <c r="I8" s="403"/>
      <c r="J8" s="403"/>
      <c r="K8" s="403"/>
    </row>
    <row r="9" spans="1:256" s="406" customFormat="1" ht="9" x14ac:dyDescent="0.15">
      <c r="A9" s="407" t="s">
        <v>777</v>
      </c>
      <c r="B9" s="740" t="s">
        <v>784</v>
      </c>
      <c r="C9" s="740"/>
      <c r="D9" s="740"/>
      <c r="E9" s="740"/>
      <c r="F9" s="740"/>
      <c r="G9" s="740"/>
      <c r="H9" s="740"/>
      <c r="I9" s="740"/>
      <c r="J9" s="740"/>
      <c r="K9" s="740"/>
    </row>
    <row r="10" spans="1:256" s="406" customFormat="1" ht="22.35" customHeight="1" x14ac:dyDescent="0.15">
      <c r="A10" s="407" t="s">
        <v>779</v>
      </c>
      <c r="B10" s="740" t="s">
        <v>785</v>
      </c>
      <c r="C10" s="740"/>
      <c r="D10" s="740"/>
      <c r="E10" s="740"/>
      <c r="F10" s="740"/>
      <c r="G10" s="740"/>
      <c r="H10" s="740"/>
      <c r="I10" s="740"/>
      <c r="J10" s="740"/>
      <c r="K10" s="740"/>
    </row>
    <row r="11" spans="1:256" s="404" customFormat="1" ht="9" x14ac:dyDescent="0.15">
      <c r="A11" s="402" t="s">
        <v>786</v>
      </c>
      <c r="B11" s="403"/>
      <c r="C11" s="403"/>
      <c r="D11" s="403"/>
      <c r="E11" s="403"/>
      <c r="F11" s="403"/>
      <c r="G11" s="403"/>
      <c r="H11" s="403"/>
      <c r="I11" s="403"/>
      <c r="J11" s="403"/>
      <c r="K11" s="403"/>
    </row>
    <row r="12" spans="1:256" s="406" customFormat="1" ht="25.35" customHeight="1" x14ac:dyDescent="0.15">
      <c r="A12" s="407" t="s">
        <v>777</v>
      </c>
      <c r="B12" s="740" t="s">
        <v>787</v>
      </c>
      <c r="C12" s="740"/>
      <c r="D12" s="740"/>
      <c r="E12" s="740"/>
      <c r="F12" s="740"/>
      <c r="G12" s="740"/>
      <c r="H12" s="740"/>
      <c r="I12" s="740"/>
      <c r="J12" s="740"/>
      <c r="K12" s="740"/>
    </row>
    <row r="13" spans="1:256" s="406" customFormat="1" ht="9" x14ac:dyDescent="0.15">
      <c r="A13" s="407" t="s">
        <v>779</v>
      </c>
      <c r="B13" s="409" t="s">
        <v>788</v>
      </c>
      <c r="C13" s="409"/>
      <c r="D13" s="409"/>
      <c r="E13" s="409"/>
      <c r="F13" s="409"/>
      <c r="G13" s="409"/>
      <c r="H13" s="409"/>
      <c r="I13" s="409"/>
      <c r="J13" s="409"/>
      <c r="K13" s="409"/>
    </row>
    <row r="14" spans="1:256" s="404" customFormat="1" ht="8.85" customHeight="1" x14ac:dyDescent="0.15">
      <c r="A14" s="402" t="s">
        <v>789</v>
      </c>
      <c r="B14" s="403"/>
      <c r="C14" s="403"/>
      <c r="D14" s="403"/>
      <c r="E14" s="403"/>
      <c r="F14" s="403"/>
      <c r="G14" s="403"/>
      <c r="H14" s="403"/>
      <c r="I14" s="403"/>
      <c r="J14" s="403"/>
      <c r="K14" s="403"/>
    </row>
    <row r="15" spans="1:256" s="406" customFormat="1" ht="27.6" customHeight="1" x14ac:dyDescent="0.15">
      <c r="A15" s="408"/>
      <c r="B15" s="740" t="s">
        <v>790</v>
      </c>
      <c r="C15" s="740"/>
      <c r="D15" s="740"/>
      <c r="E15" s="740"/>
      <c r="F15" s="740"/>
      <c r="G15" s="740"/>
      <c r="H15" s="740"/>
      <c r="I15" s="740"/>
      <c r="J15" s="740"/>
      <c r="K15" s="740"/>
    </row>
    <row r="16" spans="1:256" s="404" customFormat="1" ht="8.85" customHeight="1" x14ac:dyDescent="0.15">
      <c r="A16" s="402" t="s">
        <v>791</v>
      </c>
      <c r="B16" s="403"/>
      <c r="C16" s="403"/>
      <c r="D16" s="403"/>
      <c r="E16" s="403"/>
      <c r="F16" s="403"/>
      <c r="G16" s="403"/>
      <c r="H16" s="403"/>
      <c r="I16" s="403"/>
      <c r="J16" s="403"/>
      <c r="K16" s="403"/>
      <c r="M16" s="404" t="s">
        <v>724</v>
      </c>
    </row>
    <row r="17" spans="1:14" s="406" customFormat="1" ht="19.5" customHeight="1" x14ac:dyDescent="0.15">
      <c r="A17" s="407" t="s">
        <v>777</v>
      </c>
      <c r="B17" s="740" t="s">
        <v>792</v>
      </c>
      <c r="C17" s="740"/>
      <c r="D17" s="740"/>
      <c r="E17" s="740"/>
      <c r="F17" s="740"/>
      <c r="G17" s="740"/>
      <c r="H17" s="740"/>
      <c r="I17" s="740"/>
      <c r="J17" s="740"/>
      <c r="K17" s="740"/>
    </row>
    <row r="18" spans="1:14" s="406" customFormat="1" ht="17.100000000000001" customHeight="1" x14ac:dyDescent="0.15">
      <c r="A18" s="407" t="s">
        <v>779</v>
      </c>
      <c r="B18" s="740" t="s">
        <v>793</v>
      </c>
      <c r="C18" s="740"/>
      <c r="D18" s="740"/>
      <c r="E18" s="740"/>
      <c r="F18" s="740"/>
      <c r="G18" s="740"/>
      <c r="H18" s="740"/>
      <c r="I18" s="740"/>
      <c r="J18" s="740"/>
      <c r="K18" s="740"/>
    </row>
    <row r="19" spans="1:14" s="404" customFormat="1" ht="8.85" customHeight="1" x14ac:dyDescent="0.15">
      <c r="A19" s="402" t="s">
        <v>794</v>
      </c>
      <c r="B19" s="403"/>
      <c r="C19" s="403"/>
      <c r="D19" s="403"/>
      <c r="E19" s="403"/>
      <c r="F19" s="403"/>
      <c r="G19" s="403"/>
      <c r="H19" s="403"/>
      <c r="I19" s="403"/>
      <c r="J19" s="403"/>
      <c r="K19" s="403"/>
    </row>
    <row r="20" spans="1:14" s="406" customFormat="1" ht="20.100000000000001" customHeight="1" x14ac:dyDescent="0.15">
      <c r="A20" s="408"/>
      <c r="B20" s="740" t="s">
        <v>795</v>
      </c>
      <c r="C20" s="740"/>
      <c r="D20" s="740"/>
      <c r="E20" s="740"/>
      <c r="F20" s="740"/>
      <c r="G20" s="740"/>
      <c r="H20" s="740"/>
      <c r="I20" s="740"/>
      <c r="J20" s="740"/>
      <c r="K20" s="740"/>
    </row>
    <row r="21" spans="1:14" s="404" customFormat="1" ht="9" x14ac:dyDescent="0.15">
      <c r="A21" s="402" t="s">
        <v>796</v>
      </c>
      <c r="B21" s="403"/>
      <c r="C21" s="403"/>
      <c r="D21" s="403"/>
      <c r="E21" s="403"/>
      <c r="F21" s="403"/>
      <c r="G21" s="403"/>
      <c r="H21" s="403"/>
      <c r="I21" s="403"/>
      <c r="J21" s="403"/>
      <c r="K21" s="403"/>
    </row>
    <row r="22" spans="1:14" s="406" customFormat="1" ht="9" x14ac:dyDescent="0.15">
      <c r="A22" s="407" t="s">
        <v>777</v>
      </c>
      <c r="B22" s="409" t="s">
        <v>797</v>
      </c>
      <c r="C22" s="409"/>
      <c r="D22" s="409"/>
      <c r="E22" s="409"/>
      <c r="F22" s="409"/>
      <c r="G22" s="409"/>
      <c r="H22" s="409"/>
      <c r="I22" s="409"/>
      <c r="J22" s="409"/>
      <c r="K22" s="409"/>
    </row>
    <row r="23" spans="1:14" s="406" customFormat="1" ht="9" x14ac:dyDescent="0.15">
      <c r="A23" s="407" t="s">
        <v>779</v>
      </c>
      <c r="B23" s="740" t="s">
        <v>798</v>
      </c>
      <c r="C23" s="740"/>
      <c r="D23" s="740"/>
      <c r="E23" s="740"/>
      <c r="F23" s="740"/>
      <c r="G23" s="740"/>
      <c r="H23" s="740"/>
      <c r="I23" s="740"/>
      <c r="J23" s="740"/>
      <c r="K23" s="740"/>
    </row>
    <row r="24" spans="1:14" s="406" customFormat="1" ht="9" x14ac:dyDescent="0.15">
      <c r="A24" s="407" t="s">
        <v>781</v>
      </c>
      <c r="B24" s="740" t="s">
        <v>799</v>
      </c>
      <c r="C24" s="740"/>
      <c r="D24" s="740"/>
      <c r="E24" s="740"/>
      <c r="F24" s="740"/>
      <c r="G24" s="740"/>
      <c r="H24" s="740"/>
      <c r="I24" s="740"/>
      <c r="J24" s="740"/>
      <c r="K24" s="740"/>
    </row>
    <row r="25" spans="1:14" s="406" customFormat="1" ht="20.100000000000001" customHeight="1" x14ac:dyDescent="0.15">
      <c r="A25" s="407" t="s">
        <v>800</v>
      </c>
      <c r="B25" s="740" t="s">
        <v>801</v>
      </c>
      <c r="C25" s="740"/>
      <c r="D25" s="740"/>
      <c r="E25" s="740"/>
      <c r="F25" s="740"/>
      <c r="G25" s="740"/>
      <c r="H25" s="740"/>
      <c r="I25" s="740"/>
      <c r="J25" s="740"/>
      <c r="K25" s="740"/>
      <c r="N25" s="406" t="s">
        <v>724</v>
      </c>
    </row>
    <row r="26" spans="1:14" s="406" customFormat="1" ht="9" x14ac:dyDescent="0.15">
      <c r="A26" s="407" t="s">
        <v>802</v>
      </c>
      <c r="B26" s="409" t="s">
        <v>803</v>
      </c>
      <c r="C26" s="409"/>
      <c r="D26" s="409"/>
      <c r="E26" s="409"/>
      <c r="F26" s="409"/>
      <c r="G26" s="409"/>
      <c r="H26" s="409"/>
      <c r="I26" s="409"/>
      <c r="J26" s="409"/>
      <c r="K26" s="409"/>
    </row>
    <row r="27" spans="1:14" s="406" customFormat="1" ht="9" x14ac:dyDescent="0.15">
      <c r="A27" s="407" t="s">
        <v>804</v>
      </c>
      <c r="B27" s="740" t="s">
        <v>805</v>
      </c>
      <c r="C27" s="740"/>
      <c r="D27" s="740"/>
      <c r="E27" s="740"/>
      <c r="F27" s="740"/>
      <c r="G27" s="740"/>
      <c r="H27" s="740"/>
      <c r="I27" s="740"/>
      <c r="J27" s="740"/>
      <c r="K27" s="740"/>
    </row>
    <row r="28" spans="1:14" s="406" customFormat="1" ht="25.35" customHeight="1" x14ac:dyDescent="0.15">
      <c r="A28" s="407" t="s">
        <v>806</v>
      </c>
      <c r="B28" s="740" t="s">
        <v>807</v>
      </c>
      <c r="C28" s="740"/>
      <c r="D28" s="740"/>
      <c r="E28" s="740"/>
      <c r="F28" s="740"/>
      <c r="G28" s="740"/>
      <c r="H28" s="740"/>
      <c r="I28" s="740"/>
      <c r="J28" s="740"/>
      <c r="K28" s="740"/>
    </row>
    <row r="29" spans="1:14" s="404" customFormat="1" ht="8.85" customHeight="1" x14ac:dyDescent="0.15">
      <c r="A29" s="402" t="s">
        <v>808</v>
      </c>
      <c r="B29" s="403"/>
      <c r="C29" s="403"/>
      <c r="D29" s="403"/>
      <c r="E29" s="403"/>
      <c r="F29" s="403"/>
      <c r="G29" s="403"/>
      <c r="H29" s="403"/>
      <c r="I29" s="403"/>
      <c r="J29" s="403"/>
      <c r="K29" s="403"/>
    </row>
    <row r="30" spans="1:14" s="406" customFormat="1" ht="37.35" customHeight="1" x14ac:dyDescent="0.15">
      <c r="A30" s="407" t="s">
        <v>777</v>
      </c>
      <c r="B30" s="740" t="s">
        <v>809</v>
      </c>
      <c r="C30" s="740"/>
      <c r="D30" s="740"/>
      <c r="E30" s="740"/>
      <c r="F30" s="740"/>
      <c r="G30" s="740"/>
      <c r="H30" s="740"/>
      <c r="I30" s="740"/>
      <c r="J30" s="740"/>
      <c r="K30" s="740"/>
    </row>
    <row r="31" spans="1:14" s="406" customFormat="1" ht="18.600000000000001" customHeight="1" x14ac:dyDescent="0.15">
      <c r="A31" s="407" t="s">
        <v>779</v>
      </c>
      <c r="B31" s="740" t="s">
        <v>810</v>
      </c>
      <c r="C31" s="740"/>
      <c r="D31" s="740"/>
      <c r="E31" s="740"/>
      <c r="F31" s="740"/>
      <c r="G31" s="740"/>
      <c r="H31" s="740"/>
      <c r="I31" s="740"/>
      <c r="J31" s="740"/>
      <c r="K31" s="740"/>
    </row>
    <row r="32" spans="1:14" s="406" customFormat="1" ht="9" x14ac:dyDescent="0.15">
      <c r="A32" s="407" t="s">
        <v>781</v>
      </c>
      <c r="B32" s="408" t="s">
        <v>811</v>
      </c>
      <c r="C32" s="408"/>
      <c r="D32" s="408"/>
      <c r="E32" s="408"/>
      <c r="F32" s="408"/>
      <c r="G32" s="408"/>
      <c r="H32" s="408"/>
      <c r="I32" s="408"/>
      <c r="J32" s="408"/>
      <c r="K32" s="408"/>
    </row>
    <row r="33" spans="1:11" s="404" customFormat="1" ht="8.85" customHeight="1" x14ac:dyDescent="0.15">
      <c r="A33" s="402" t="s">
        <v>812</v>
      </c>
      <c r="B33" s="403"/>
      <c r="C33" s="403"/>
      <c r="D33" s="403"/>
      <c r="E33" s="403"/>
      <c r="F33" s="403"/>
      <c r="G33" s="403"/>
      <c r="H33" s="403"/>
      <c r="I33" s="403"/>
      <c r="J33" s="403"/>
      <c r="K33" s="403"/>
    </row>
    <row r="34" spans="1:11" s="406" customFormat="1" ht="9" customHeight="1" x14ac:dyDescent="0.15">
      <c r="A34" s="408"/>
      <c r="B34" s="740" t="s">
        <v>813</v>
      </c>
      <c r="C34" s="740"/>
      <c r="D34" s="740"/>
      <c r="E34" s="740"/>
      <c r="F34" s="740"/>
      <c r="G34" s="740"/>
      <c r="H34" s="740"/>
      <c r="I34" s="740"/>
      <c r="J34" s="740"/>
      <c r="K34" s="740"/>
    </row>
    <row r="35" spans="1:11" s="404" customFormat="1" ht="8.85" customHeight="1" x14ac:dyDescent="0.15">
      <c r="A35" s="402" t="s">
        <v>814</v>
      </c>
      <c r="B35" s="403"/>
      <c r="C35" s="403"/>
      <c r="D35" s="403"/>
      <c r="E35" s="403"/>
      <c r="F35" s="403"/>
      <c r="G35" s="403"/>
      <c r="H35" s="403"/>
      <c r="I35" s="403"/>
      <c r="J35" s="403"/>
      <c r="K35" s="403"/>
    </row>
    <row r="36" spans="1:11" s="406" customFormat="1" ht="21.6" customHeight="1" x14ac:dyDescent="0.15">
      <c r="A36" s="408"/>
      <c r="B36" s="740" t="s">
        <v>815</v>
      </c>
      <c r="C36" s="740"/>
      <c r="D36" s="740"/>
      <c r="E36" s="740"/>
      <c r="F36" s="740"/>
      <c r="G36" s="740"/>
      <c r="H36" s="740"/>
      <c r="I36" s="740"/>
      <c r="J36" s="740"/>
      <c r="K36" s="740"/>
    </row>
    <row r="37" spans="1:11" s="404" customFormat="1" ht="9" x14ac:dyDescent="0.15">
      <c r="A37" s="402" t="s">
        <v>816</v>
      </c>
      <c r="B37" s="403"/>
      <c r="C37" s="403"/>
      <c r="D37" s="403"/>
      <c r="E37" s="403"/>
      <c r="F37" s="403"/>
      <c r="G37" s="403"/>
      <c r="H37" s="403"/>
      <c r="I37" s="403"/>
      <c r="J37" s="403"/>
      <c r="K37" s="403"/>
    </row>
    <row r="38" spans="1:11" s="406" customFormat="1" ht="26.45" customHeight="1" x14ac:dyDescent="0.15">
      <c r="A38" s="408"/>
      <c r="B38" s="740" t="s">
        <v>817</v>
      </c>
      <c r="C38" s="740"/>
      <c r="D38" s="740"/>
      <c r="E38" s="740"/>
      <c r="F38" s="740"/>
      <c r="G38" s="740"/>
      <c r="H38" s="740"/>
      <c r="I38" s="740"/>
      <c r="J38" s="740"/>
      <c r="K38" s="740"/>
    </row>
    <row r="39" spans="1:11" s="404" customFormat="1" ht="9" x14ac:dyDescent="0.15">
      <c r="A39" s="402" t="s">
        <v>818</v>
      </c>
      <c r="B39" s="403"/>
      <c r="C39" s="403"/>
      <c r="D39" s="403"/>
      <c r="E39" s="403"/>
      <c r="F39" s="403"/>
      <c r="G39" s="403"/>
      <c r="H39" s="403"/>
      <c r="I39" s="403"/>
      <c r="J39" s="403"/>
      <c r="K39" s="403"/>
    </row>
    <row r="40" spans="1:11" s="406" customFormat="1" ht="9" x14ac:dyDescent="0.15">
      <c r="A40" s="408"/>
      <c r="B40" s="739" t="s">
        <v>819</v>
      </c>
      <c r="C40" s="739"/>
      <c r="D40" s="739"/>
      <c r="E40" s="739"/>
      <c r="F40" s="739"/>
      <c r="G40" s="739"/>
      <c r="H40" s="739"/>
      <c r="I40" s="739"/>
      <c r="J40" s="739"/>
      <c r="K40" s="739"/>
    </row>
    <row r="41" spans="1:11" s="404" customFormat="1" ht="9.6" customHeight="1" x14ac:dyDescent="0.15">
      <c r="A41" s="402" t="s">
        <v>820</v>
      </c>
      <c r="B41" s="403"/>
      <c r="C41" s="403"/>
      <c r="D41" s="403"/>
      <c r="E41" s="403"/>
      <c r="F41" s="403"/>
      <c r="G41" s="403"/>
      <c r="H41" s="403"/>
      <c r="I41" s="403"/>
      <c r="J41" s="403"/>
      <c r="K41" s="403"/>
    </row>
    <row r="42" spans="1:11" s="406" customFormat="1" ht="20.100000000000001" customHeight="1" x14ac:dyDescent="0.15">
      <c r="A42" s="407" t="s">
        <v>777</v>
      </c>
      <c r="B42" s="740" t="s">
        <v>821</v>
      </c>
      <c r="C42" s="740"/>
      <c r="D42" s="740"/>
      <c r="E42" s="740"/>
      <c r="F42" s="740"/>
      <c r="G42" s="740"/>
      <c r="H42" s="740"/>
      <c r="I42" s="740"/>
      <c r="J42" s="740"/>
      <c r="K42" s="740"/>
    </row>
    <row r="43" spans="1:11" s="406" customFormat="1" ht="9" x14ac:dyDescent="0.15">
      <c r="A43" s="407" t="s">
        <v>779</v>
      </c>
      <c r="B43" s="409" t="s">
        <v>822</v>
      </c>
      <c r="C43" s="409"/>
      <c r="D43" s="409"/>
      <c r="E43" s="409"/>
      <c r="F43" s="409"/>
      <c r="G43" s="409"/>
      <c r="H43" s="409"/>
      <c r="I43" s="409"/>
      <c r="J43" s="409"/>
      <c r="K43" s="409"/>
    </row>
    <row r="44" spans="1:11" s="404" customFormat="1" ht="9.9499999999999993" customHeight="1" x14ac:dyDescent="0.15">
      <c r="A44" s="402" t="s">
        <v>823</v>
      </c>
      <c r="B44" s="403"/>
      <c r="C44" s="403"/>
      <c r="D44" s="403"/>
      <c r="E44" s="403"/>
      <c r="F44" s="403"/>
      <c r="G44" s="403"/>
      <c r="H44" s="403"/>
      <c r="I44" s="403"/>
      <c r="J44" s="403"/>
      <c r="K44" s="403"/>
    </row>
    <row r="45" spans="1:11" s="406" customFormat="1" ht="9" x14ac:dyDescent="0.15">
      <c r="A45" s="408"/>
      <c r="B45" s="409" t="s">
        <v>824</v>
      </c>
      <c r="C45" s="409"/>
      <c r="D45" s="409"/>
      <c r="E45" s="409"/>
      <c r="F45" s="409"/>
      <c r="G45" s="409"/>
      <c r="H45" s="409"/>
      <c r="I45" s="409"/>
      <c r="J45" s="409"/>
      <c r="K45" s="409"/>
    </row>
    <row r="46" spans="1:11" s="406" customFormat="1" ht="9" x14ac:dyDescent="0.15">
      <c r="A46" s="408"/>
      <c r="B46" s="740" t="s">
        <v>825</v>
      </c>
      <c r="C46" s="740"/>
      <c r="D46" s="740"/>
      <c r="E46" s="740"/>
      <c r="F46" s="740"/>
      <c r="G46" s="740"/>
      <c r="H46" s="740"/>
      <c r="I46" s="740"/>
      <c r="J46" s="740"/>
      <c r="K46" s="740"/>
    </row>
    <row r="47" spans="1:11" s="404" customFormat="1" ht="9.6" customHeight="1" x14ac:dyDescent="0.15">
      <c r="A47" s="402" t="s">
        <v>826</v>
      </c>
      <c r="B47" s="403"/>
      <c r="C47" s="403"/>
      <c r="D47" s="403"/>
      <c r="E47" s="403"/>
      <c r="F47" s="403"/>
      <c r="G47" s="403"/>
      <c r="H47" s="403"/>
      <c r="I47" s="403"/>
      <c r="J47" s="403"/>
      <c r="K47" s="403"/>
    </row>
    <row r="48" spans="1:11" s="406" customFormat="1" ht="9" x14ac:dyDescent="0.15">
      <c r="A48" s="407" t="s">
        <v>777</v>
      </c>
      <c r="B48" s="740" t="s">
        <v>827</v>
      </c>
      <c r="C48" s="740"/>
      <c r="D48" s="740"/>
      <c r="E48" s="740"/>
      <c r="F48" s="740"/>
      <c r="G48" s="740"/>
      <c r="H48" s="740"/>
      <c r="I48" s="740"/>
      <c r="J48" s="740"/>
      <c r="K48" s="740"/>
    </row>
    <row r="49" spans="1:11" s="406" customFormat="1" ht="18" customHeight="1" x14ac:dyDescent="0.15">
      <c r="A49" s="407" t="s">
        <v>779</v>
      </c>
      <c r="B49" s="740" t="s">
        <v>828</v>
      </c>
      <c r="C49" s="740"/>
      <c r="D49" s="740"/>
      <c r="E49" s="740"/>
      <c r="F49" s="740"/>
      <c r="G49" s="740"/>
      <c r="H49" s="740"/>
      <c r="I49" s="740"/>
      <c r="J49" s="740"/>
      <c r="K49" s="740"/>
    </row>
    <row r="50" spans="1:11" s="406" customFormat="1" ht="27" customHeight="1" x14ac:dyDescent="0.15">
      <c r="A50" s="407" t="s">
        <v>781</v>
      </c>
      <c r="B50" s="740" t="s">
        <v>829</v>
      </c>
      <c r="C50" s="740"/>
      <c r="D50" s="740"/>
      <c r="E50" s="740"/>
      <c r="F50" s="740"/>
      <c r="G50" s="740"/>
      <c r="H50" s="740"/>
      <c r="I50" s="740"/>
      <c r="J50" s="740"/>
      <c r="K50" s="740"/>
    </row>
    <row r="51" spans="1:11" s="404" customFormat="1" ht="11.45" customHeight="1" x14ac:dyDescent="0.15">
      <c r="A51" s="402" t="s">
        <v>830</v>
      </c>
      <c r="B51" s="403"/>
      <c r="C51" s="403"/>
      <c r="D51" s="403"/>
      <c r="E51" s="403"/>
      <c r="F51" s="403"/>
      <c r="G51" s="403"/>
      <c r="H51" s="403"/>
      <c r="I51" s="403"/>
      <c r="J51" s="403"/>
      <c r="K51" s="403"/>
    </row>
    <row r="52" spans="1:11" s="406" customFormat="1" ht="9" x14ac:dyDescent="0.15">
      <c r="A52" s="408"/>
      <c r="B52" s="408" t="s">
        <v>831</v>
      </c>
      <c r="C52" s="408"/>
      <c r="D52" s="408"/>
      <c r="E52" s="408"/>
      <c r="F52" s="408"/>
      <c r="G52" s="408"/>
      <c r="H52" s="408"/>
      <c r="I52" s="408"/>
      <c r="J52" s="408"/>
      <c r="K52" s="408"/>
    </row>
    <row r="53" spans="1:11" s="404" customFormat="1" ht="8.85" customHeight="1" x14ac:dyDescent="0.15">
      <c r="A53" s="402" t="s">
        <v>832</v>
      </c>
      <c r="B53" s="403"/>
      <c r="C53" s="403"/>
      <c r="D53" s="403"/>
      <c r="E53" s="403"/>
      <c r="F53" s="403"/>
      <c r="G53" s="403"/>
      <c r="H53" s="403"/>
      <c r="I53" s="403"/>
      <c r="J53" s="403"/>
      <c r="K53" s="403"/>
    </row>
    <row r="54" spans="1:11" s="406" customFormat="1" ht="9" x14ac:dyDescent="0.15">
      <c r="A54" s="408"/>
      <c r="B54" s="740" t="s">
        <v>833</v>
      </c>
      <c r="C54" s="740"/>
      <c r="D54" s="740"/>
      <c r="E54" s="740"/>
      <c r="F54" s="740"/>
      <c r="G54" s="740"/>
      <c r="H54" s="740"/>
      <c r="I54" s="740"/>
      <c r="J54" s="740"/>
      <c r="K54" s="740"/>
    </row>
    <row r="55" spans="1:11" s="404" customFormat="1" ht="8.85" customHeight="1" x14ac:dyDescent="0.15">
      <c r="A55" s="402" t="s">
        <v>834</v>
      </c>
      <c r="B55" s="403"/>
      <c r="C55" s="403"/>
      <c r="D55" s="403"/>
      <c r="E55" s="403"/>
      <c r="F55" s="403"/>
      <c r="G55" s="403"/>
      <c r="H55" s="403"/>
      <c r="I55" s="403"/>
      <c r="J55" s="403"/>
      <c r="K55" s="403"/>
    </row>
    <row r="56" spans="1:11" s="406" customFormat="1" ht="22.7" customHeight="1" x14ac:dyDescent="0.15">
      <c r="A56" s="408"/>
      <c r="B56" s="740" t="s">
        <v>835</v>
      </c>
      <c r="C56" s="740"/>
      <c r="D56" s="740"/>
      <c r="E56" s="740"/>
      <c r="F56" s="740"/>
      <c r="G56" s="740"/>
      <c r="H56" s="740"/>
      <c r="I56" s="740"/>
      <c r="J56" s="740"/>
      <c r="K56" s="740"/>
    </row>
    <row r="57" spans="1:11" s="320" customFormat="1" ht="8.85" customHeight="1" x14ac:dyDescent="0.3">
      <c r="A57" s="402" t="s">
        <v>836</v>
      </c>
      <c r="B57" s="403"/>
      <c r="C57" s="403"/>
      <c r="D57" s="403"/>
      <c r="E57" s="403"/>
      <c r="F57" s="403"/>
      <c r="G57" s="403"/>
      <c r="H57" s="403"/>
      <c r="I57" s="403"/>
      <c r="J57" s="403"/>
      <c r="K57" s="403"/>
    </row>
    <row r="58" spans="1:11" ht="24.6" customHeight="1" x14ac:dyDescent="0.3">
      <c r="A58" s="408"/>
      <c r="B58" s="740" t="s">
        <v>6504</v>
      </c>
      <c r="C58" s="740"/>
      <c r="D58" s="740"/>
      <c r="E58" s="740"/>
      <c r="F58" s="740"/>
      <c r="G58" s="740"/>
      <c r="H58" s="740"/>
      <c r="I58" s="740"/>
      <c r="J58" s="740"/>
      <c r="K58" s="740"/>
    </row>
    <row r="59" spans="1:11" ht="23.45" customHeight="1" x14ac:dyDescent="0.3">
      <c r="A59" s="408"/>
      <c r="B59" s="740" t="s">
        <v>837</v>
      </c>
      <c r="C59" s="740"/>
      <c r="D59" s="740"/>
      <c r="E59" s="740"/>
      <c r="F59" s="740"/>
      <c r="G59" s="740"/>
      <c r="H59" s="740"/>
      <c r="I59" s="740"/>
      <c r="J59" s="740"/>
      <c r="K59" s="740"/>
    </row>
    <row r="60" spans="1:11" s="320" customFormat="1" ht="11.1" customHeight="1" x14ac:dyDescent="0.3">
      <c r="A60" s="402" t="s">
        <v>838</v>
      </c>
      <c r="B60" s="403"/>
      <c r="C60" s="403"/>
      <c r="D60" s="403"/>
      <c r="E60" s="403"/>
      <c r="F60" s="403"/>
      <c r="G60" s="403"/>
      <c r="H60" s="403"/>
      <c r="I60" s="403"/>
      <c r="J60" s="403"/>
      <c r="K60" s="403"/>
    </row>
    <row r="61" spans="1:11" ht="9" customHeight="1" x14ac:dyDescent="0.3">
      <c r="A61" s="407" t="s">
        <v>777</v>
      </c>
      <c r="B61" s="738" t="s">
        <v>839</v>
      </c>
      <c r="C61" s="738"/>
      <c r="D61" s="738"/>
      <c r="E61" s="738"/>
      <c r="F61" s="738"/>
      <c r="G61" s="738"/>
      <c r="H61" s="738"/>
      <c r="I61" s="738"/>
      <c r="J61" s="738"/>
      <c r="K61" s="738"/>
    </row>
    <row r="62" spans="1:11" ht="26.1" customHeight="1" x14ac:dyDescent="0.3">
      <c r="A62" s="407" t="s">
        <v>779</v>
      </c>
      <c r="B62" s="740" t="s">
        <v>840</v>
      </c>
      <c r="C62" s="740"/>
      <c r="D62" s="740"/>
      <c r="E62" s="740"/>
      <c r="F62" s="740"/>
      <c r="G62" s="740"/>
      <c r="H62" s="740"/>
      <c r="I62" s="740"/>
      <c r="J62" s="740"/>
      <c r="K62" s="740"/>
    </row>
    <row r="63" spans="1:11" s="320" customFormat="1" ht="8.85" customHeight="1" x14ac:dyDescent="0.3">
      <c r="A63" s="402" t="s">
        <v>841</v>
      </c>
      <c r="B63" s="403"/>
      <c r="C63" s="403"/>
      <c r="D63" s="403"/>
      <c r="E63" s="403"/>
      <c r="F63" s="403"/>
      <c r="G63" s="403"/>
      <c r="H63" s="403"/>
      <c r="I63" s="403"/>
      <c r="J63" s="403"/>
      <c r="K63" s="403"/>
    </row>
    <row r="64" spans="1:11" s="406" customFormat="1" ht="15.6" customHeight="1" x14ac:dyDescent="0.15">
      <c r="A64" s="408"/>
      <c r="B64" s="739" t="s">
        <v>842</v>
      </c>
      <c r="C64" s="739"/>
      <c r="D64" s="739"/>
      <c r="E64" s="739"/>
      <c r="F64" s="739"/>
      <c r="G64" s="739"/>
      <c r="H64" s="739"/>
      <c r="I64" s="739"/>
      <c r="J64" s="739"/>
      <c r="K64" s="739"/>
    </row>
    <row r="65" spans="1:11" s="320" customFormat="1" ht="9.9499999999999993" customHeight="1" x14ac:dyDescent="0.3">
      <c r="A65" s="402" t="s">
        <v>843</v>
      </c>
      <c r="B65" s="403"/>
      <c r="C65" s="403"/>
      <c r="D65" s="403"/>
      <c r="E65" s="403"/>
      <c r="F65" s="403"/>
      <c r="G65" s="403"/>
      <c r="H65" s="403"/>
      <c r="I65" s="403"/>
      <c r="J65" s="403"/>
      <c r="K65" s="403"/>
    </row>
    <row r="66" spans="1:11" s="406" customFormat="1" ht="22.7" customHeight="1" x14ac:dyDescent="0.15">
      <c r="A66" s="408"/>
      <c r="B66" s="740" t="s">
        <v>844</v>
      </c>
      <c r="C66" s="740"/>
      <c r="D66" s="740"/>
      <c r="E66" s="740"/>
      <c r="F66" s="740"/>
      <c r="G66" s="740"/>
      <c r="H66" s="740"/>
      <c r="I66" s="740"/>
      <c r="J66" s="740"/>
      <c r="K66" s="740"/>
    </row>
    <row r="67" spans="1:11" s="320" customFormat="1" ht="8.85" customHeight="1" x14ac:dyDescent="0.3">
      <c r="A67" s="402" t="s">
        <v>845</v>
      </c>
      <c r="B67" s="403"/>
      <c r="C67" s="403"/>
      <c r="D67" s="403"/>
      <c r="E67" s="403"/>
      <c r="F67" s="403"/>
      <c r="G67" s="403"/>
      <c r="H67" s="403"/>
      <c r="I67" s="403"/>
      <c r="J67" s="403"/>
      <c r="K67" s="403"/>
    </row>
    <row r="68" spans="1:11" x14ac:dyDescent="0.3">
      <c r="A68" s="408"/>
      <c r="B68" s="408" t="s">
        <v>846</v>
      </c>
      <c r="C68" s="408"/>
      <c r="D68" s="408"/>
      <c r="E68" s="408"/>
      <c r="F68" s="408"/>
      <c r="G68" s="408"/>
      <c r="H68" s="408"/>
      <c r="I68" s="408"/>
      <c r="J68" s="408"/>
      <c r="K68" s="408"/>
    </row>
    <row r="69" spans="1:11" s="320" customFormat="1" ht="9" customHeight="1" x14ac:dyDescent="0.3">
      <c r="A69" s="402" t="s">
        <v>847</v>
      </c>
      <c r="B69" s="403"/>
      <c r="C69" s="403"/>
      <c r="D69" s="403"/>
      <c r="E69" s="403"/>
      <c r="F69" s="403"/>
      <c r="G69" s="403"/>
      <c r="H69" s="403"/>
      <c r="I69" s="403"/>
      <c r="J69" s="403"/>
      <c r="K69" s="403"/>
    </row>
    <row r="70" spans="1:11" ht="26.45" customHeight="1" x14ac:dyDescent="0.3">
      <c r="A70" s="408"/>
      <c r="B70" s="740" t="s">
        <v>848</v>
      </c>
      <c r="C70" s="740"/>
      <c r="D70" s="740"/>
      <c r="E70" s="740"/>
      <c r="F70" s="740"/>
      <c r="G70" s="740"/>
      <c r="H70" s="740"/>
      <c r="I70" s="740"/>
      <c r="J70" s="740"/>
      <c r="K70" s="740"/>
    </row>
    <row r="71" spans="1:11" s="320" customFormat="1" ht="9.6" customHeight="1" x14ac:dyDescent="0.3">
      <c r="A71" s="402" t="s">
        <v>849</v>
      </c>
      <c r="B71" s="403"/>
      <c r="C71" s="403"/>
      <c r="D71" s="403"/>
      <c r="E71" s="403"/>
      <c r="F71" s="403"/>
      <c r="G71" s="403"/>
      <c r="H71" s="403"/>
      <c r="I71" s="403"/>
      <c r="J71" s="403"/>
      <c r="K71" s="403"/>
    </row>
    <row r="72" spans="1:11" s="320" customFormat="1" ht="9.6" customHeight="1" x14ac:dyDescent="0.3">
      <c r="A72" s="407" t="s">
        <v>777</v>
      </c>
      <c r="B72" s="738" t="s">
        <v>6491</v>
      </c>
      <c r="C72" s="738"/>
      <c r="D72" s="738"/>
      <c r="E72" s="738"/>
      <c r="F72" s="738"/>
      <c r="G72" s="738"/>
      <c r="H72" s="738"/>
      <c r="I72" s="738"/>
      <c r="J72" s="738"/>
      <c r="K72" s="738"/>
    </row>
    <row r="73" spans="1:11" ht="10.35" customHeight="1" x14ac:dyDescent="0.3">
      <c r="A73" s="407" t="s">
        <v>779</v>
      </c>
      <c r="B73" s="738" t="s">
        <v>850</v>
      </c>
      <c r="C73" s="738"/>
      <c r="D73" s="738"/>
      <c r="E73" s="738"/>
      <c r="F73" s="738"/>
      <c r="G73" s="738"/>
      <c r="H73" s="738"/>
      <c r="I73" s="738"/>
      <c r="J73" s="738"/>
      <c r="K73" s="738"/>
    </row>
    <row r="74" spans="1:11" ht="18" customHeight="1" x14ac:dyDescent="0.3">
      <c r="A74" s="407" t="s">
        <v>781</v>
      </c>
      <c r="B74" s="739" t="s">
        <v>851</v>
      </c>
      <c r="C74" s="739"/>
      <c r="D74" s="739"/>
      <c r="E74" s="739"/>
      <c r="F74" s="739"/>
      <c r="G74" s="739"/>
      <c r="H74" s="739"/>
      <c r="I74" s="739"/>
      <c r="J74" s="739"/>
      <c r="K74" s="739"/>
    </row>
    <row r="75" spans="1:11" ht="18" customHeight="1" x14ac:dyDescent="0.3">
      <c r="A75" s="407" t="s">
        <v>800</v>
      </c>
      <c r="B75" s="410" t="s">
        <v>852</v>
      </c>
      <c r="C75" s="411"/>
      <c r="D75" s="411"/>
      <c r="E75" s="411"/>
      <c r="F75" s="411"/>
      <c r="G75" s="411"/>
      <c r="H75" s="411"/>
      <c r="I75" s="411"/>
      <c r="J75" s="411"/>
      <c r="K75" s="411"/>
    </row>
    <row r="76" spans="1:11" ht="18" customHeight="1" x14ac:dyDescent="0.3"/>
    <row r="77" spans="1:11" ht="18" customHeight="1" x14ac:dyDescent="0.3">
      <c r="A77" s="407"/>
      <c r="B77" s="412" t="s">
        <v>853</v>
      </c>
      <c r="C77" s="411"/>
      <c r="D77" s="411"/>
      <c r="E77" s="411"/>
      <c r="F77" s="28"/>
      <c r="G77" s="413" t="s">
        <v>854</v>
      </c>
      <c r="H77" s="411"/>
      <c r="I77" s="411"/>
      <c r="J77" s="411"/>
      <c r="K77" s="411"/>
    </row>
    <row r="78" spans="1:11" ht="18" customHeight="1" x14ac:dyDescent="0.3">
      <c r="A78" s="407"/>
      <c r="B78" s="323"/>
      <c r="C78" s="414"/>
      <c r="D78" s="414"/>
      <c r="E78" s="414"/>
      <c r="F78" s="414"/>
      <c r="G78" s="414"/>
      <c r="H78" s="414"/>
      <c r="I78" s="414"/>
      <c r="J78" s="414"/>
      <c r="K78" s="414"/>
    </row>
    <row r="79" spans="1:11" ht="16.5" customHeight="1" x14ac:dyDescent="0.3">
      <c r="B79" s="315" t="s">
        <v>745</v>
      </c>
      <c r="C79" s="316" t="str">
        <f>Development!B5&amp;"_"&amp;Version</f>
        <v>4.1.25_2.0</v>
      </c>
      <c r="D79" s="415"/>
      <c r="E79" s="415"/>
      <c r="F79" s="415"/>
      <c r="G79" s="415"/>
      <c r="H79" s="415"/>
      <c r="I79" s="415"/>
      <c r="J79" s="317" t="s">
        <v>774</v>
      </c>
      <c r="K79" s="416" t="str">
        <f>Development!B5</f>
        <v>4.1.25</v>
      </c>
    </row>
  </sheetData>
  <sheetProtection algorithmName="SHA-512" hashValue="LlZN7ZiLxNeGxS/S1qq9x3g29+aivECny08j1COuMM6ebQQ/LnSH+JJC3/1N/fPujjaIHdjCwKz2usrbu3C+jQ==" saltValue="cvFXAOLo9+pcW8RwvTT/8A==" spinCount="100000" sheet="1"/>
  <mergeCells count="61">
    <mergeCell ref="B10:K10"/>
    <mergeCell ref="FZ2:GI2"/>
    <mergeCell ref="GJ2:GS2"/>
    <mergeCell ref="GT2:HC2"/>
    <mergeCell ref="HD2:HM2"/>
    <mergeCell ref="DR2:EA2"/>
    <mergeCell ref="EB2:EK2"/>
    <mergeCell ref="EL2:EU2"/>
    <mergeCell ref="EV2:FE2"/>
    <mergeCell ref="FF2:FO2"/>
    <mergeCell ref="FP2:FY2"/>
    <mergeCell ref="BJ2:BS2"/>
    <mergeCell ref="BT2:CC2"/>
    <mergeCell ref="CD2:CM2"/>
    <mergeCell ref="CN2:CW2"/>
    <mergeCell ref="CX2:DG2"/>
    <mergeCell ref="IH2:IQ2"/>
    <mergeCell ref="IR2:IV2"/>
    <mergeCell ref="B5:K5"/>
    <mergeCell ref="B6:K6"/>
    <mergeCell ref="B9:K9"/>
    <mergeCell ref="HN2:HW2"/>
    <mergeCell ref="HX2:IG2"/>
    <mergeCell ref="DH2:DQ2"/>
    <mergeCell ref="AZ2:BI2"/>
    <mergeCell ref="V2:AE2"/>
    <mergeCell ref="AF2:AO2"/>
    <mergeCell ref="AP2:AY2"/>
    <mergeCell ref="B31:K31"/>
    <mergeCell ref="B12:K12"/>
    <mergeCell ref="B15:K15"/>
    <mergeCell ref="B17:K17"/>
    <mergeCell ref="B18:K18"/>
    <mergeCell ref="B20:K20"/>
    <mergeCell ref="B23:K23"/>
    <mergeCell ref="B24:K24"/>
    <mergeCell ref="B25:K25"/>
    <mergeCell ref="B27:K27"/>
    <mergeCell ref="B28:K28"/>
    <mergeCell ref="B30:K30"/>
    <mergeCell ref="B58:K58"/>
    <mergeCell ref="B34:K34"/>
    <mergeCell ref="B36:K36"/>
    <mergeCell ref="B38:K38"/>
    <mergeCell ref="B40:K40"/>
    <mergeCell ref="B42:K42"/>
    <mergeCell ref="B46:K46"/>
    <mergeCell ref="B48:K48"/>
    <mergeCell ref="B49:K49"/>
    <mergeCell ref="B50:K50"/>
    <mergeCell ref="B54:K54"/>
    <mergeCell ref="B56:K56"/>
    <mergeCell ref="B73:K73"/>
    <mergeCell ref="B74:K74"/>
    <mergeCell ref="B59:K59"/>
    <mergeCell ref="B61:K61"/>
    <mergeCell ref="B62:K62"/>
    <mergeCell ref="B64:K64"/>
    <mergeCell ref="B66:K66"/>
    <mergeCell ref="B70:K70"/>
    <mergeCell ref="B72:K72"/>
  </mergeCells>
  <pageMargins left="0" right="0" top="0.25" bottom="0.25" header="0.3" footer="0.3"/>
  <pageSetup scale="6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B050"/>
    <pageSetUpPr fitToPage="1"/>
  </sheetPr>
  <dimension ref="A1:IV68"/>
  <sheetViews>
    <sheetView showGridLines="0" zoomScaleNormal="100" workbookViewId="0"/>
  </sheetViews>
  <sheetFormatPr defaultColWidth="0" defaultRowHeight="15" customHeight="1" zeroHeight="1" x14ac:dyDescent="0.25"/>
  <cols>
    <col min="1" max="1" width="3.5703125" style="442" customWidth="1"/>
    <col min="2" max="6" width="13.5703125" style="345" customWidth="1"/>
    <col min="7" max="7" width="16" style="345" customWidth="1"/>
    <col min="8" max="12" width="13.5703125" style="345" customWidth="1"/>
    <col min="13" max="20" width="8.85546875" style="345" hidden="1" customWidth="1"/>
    <col min="21" max="21" width="19.42578125" style="345" hidden="1" customWidth="1"/>
    <col min="22" max="16384" width="0" style="345" hidden="1"/>
  </cols>
  <sheetData>
    <row r="1" spans="1:256" ht="60" customHeight="1" x14ac:dyDescent="0.5">
      <c r="A1" s="598" t="str">
        <f>Development!B6&amp;" "&amp;"Commercial Efficiency Program"</f>
        <v>2025 Commercial Efficiency Program</v>
      </c>
      <c r="B1" s="598"/>
      <c r="C1" s="599"/>
      <c r="D1" s="599"/>
      <c r="E1" s="599"/>
      <c r="F1" s="599"/>
      <c r="G1" s="597"/>
      <c r="H1" s="605"/>
      <c r="I1" s="606"/>
      <c r="J1" s="606"/>
      <c r="K1" s="606"/>
      <c r="L1" s="606"/>
      <c r="V1" s="752"/>
      <c r="W1" s="752"/>
      <c r="X1" s="752"/>
      <c r="Y1" s="752"/>
      <c r="Z1" s="752"/>
      <c r="AA1" s="752"/>
      <c r="AB1" s="752"/>
      <c r="AC1" s="752"/>
      <c r="AD1" s="752"/>
      <c r="AE1" s="752"/>
      <c r="AF1" s="752"/>
      <c r="AG1" s="752"/>
      <c r="AH1" s="752"/>
      <c r="AI1" s="752"/>
      <c r="AJ1" s="752"/>
      <c r="AK1" s="752"/>
      <c r="AL1" s="752"/>
      <c r="AM1" s="752"/>
      <c r="AN1" s="752"/>
      <c r="AO1" s="752"/>
      <c r="AP1" s="752"/>
      <c r="AQ1" s="752"/>
      <c r="AR1" s="752"/>
      <c r="AS1" s="752"/>
      <c r="AT1" s="752"/>
      <c r="AU1" s="752"/>
      <c r="AV1" s="752"/>
      <c r="AW1" s="752"/>
      <c r="AX1" s="752"/>
      <c r="AY1" s="752"/>
      <c r="AZ1" s="752"/>
      <c r="BA1" s="752"/>
      <c r="BB1" s="752"/>
      <c r="BC1" s="752"/>
      <c r="BD1" s="752"/>
      <c r="BE1" s="752"/>
      <c r="BF1" s="752"/>
      <c r="BG1" s="752"/>
      <c r="BH1" s="752"/>
      <c r="BI1" s="752"/>
      <c r="BJ1" s="752"/>
      <c r="BK1" s="752"/>
      <c r="BL1" s="752"/>
      <c r="BM1" s="752"/>
      <c r="BN1" s="752"/>
      <c r="BO1" s="752"/>
      <c r="BP1" s="752"/>
      <c r="BQ1" s="752"/>
      <c r="BR1" s="752"/>
      <c r="BS1" s="752"/>
      <c r="BT1" s="752"/>
      <c r="BU1" s="752"/>
      <c r="BV1" s="752"/>
      <c r="BW1" s="752"/>
      <c r="BX1" s="752"/>
      <c r="BY1" s="752"/>
      <c r="BZ1" s="752"/>
      <c r="CA1" s="752"/>
      <c r="CB1" s="752"/>
      <c r="CC1" s="752"/>
      <c r="CD1" s="752"/>
      <c r="CE1" s="752"/>
      <c r="CF1" s="752"/>
      <c r="CG1" s="752"/>
      <c r="CH1" s="752"/>
      <c r="CI1" s="752"/>
      <c r="CJ1" s="752"/>
      <c r="CK1" s="752"/>
      <c r="CL1" s="752"/>
      <c r="CM1" s="752"/>
      <c r="CN1" s="752"/>
      <c r="CO1" s="752"/>
      <c r="CP1" s="752"/>
      <c r="CQ1" s="752"/>
      <c r="CR1" s="752"/>
      <c r="CS1" s="752"/>
      <c r="CT1" s="752"/>
      <c r="CU1" s="752"/>
      <c r="CV1" s="752"/>
      <c r="CW1" s="752"/>
      <c r="CX1" s="752"/>
      <c r="CY1" s="752"/>
      <c r="CZ1" s="752"/>
      <c r="DA1" s="752"/>
      <c r="DB1" s="752"/>
      <c r="DC1" s="752"/>
      <c r="DD1" s="752"/>
      <c r="DE1" s="752"/>
      <c r="DF1" s="752"/>
      <c r="DG1" s="752"/>
      <c r="DH1" s="752"/>
      <c r="DI1" s="752"/>
      <c r="DJ1" s="752"/>
      <c r="DK1" s="752"/>
      <c r="DL1" s="752"/>
      <c r="DM1" s="752"/>
      <c r="DN1" s="752"/>
      <c r="DO1" s="752"/>
      <c r="DP1" s="752"/>
      <c r="DQ1" s="752"/>
      <c r="DR1" s="752"/>
      <c r="DS1" s="752"/>
      <c r="DT1" s="752"/>
      <c r="DU1" s="752"/>
      <c r="DV1" s="752"/>
      <c r="DW1" s="752"/>
      <c r="DX1" s="752"/>
      <c r="DY1" s="752"/>
      <c r="DZ1" s="752"/>
      <c r="EA1" s="752"/>
      <c r="EB1" s="752"/>
      <c r="EC1" s="752"/>
      <c r="ED1" s="752"/>
      <c r="EE1" s="752"/>
      <c r="EF1" s="752"/>
      <c r="EG1" s="752"/>
      <c r="EH1" s="752"/>
      <c r="EI1" s="752"/>
      <c r="EJ1" s="752"/>
      <c r="EK1" s="752"/>
      <c r="EL1" s="752"/>
      <c r="EM1" s="752"/>
      <c r="EN1" s="752"/>
      <c r="EO1" s="752"/>
      <c r="EP1" s="752"/>
      <c r="EQ1" s="752"/>
      <c r="ER1" s="752"/>
      <c r="ES1" s="752"/>
      <c r="ET1" s="752"/>
      <c r="EU1" s="752"/>
      <c r="EV1" s="752"/>
      <c r="EW1" s="752"/>
      <c r="EX1" s="752"/>
      <c r="EY1" s="752"/>
      <c r="EZ1" s="752"/>
      <c r="FA1" s="752"/>
      <c r="FB1" s="752"/>
      <c r="FC1" s="752"/>
      <c r="FD1" s="752"/>
      <c r="FE1" s="752"/>
      <c r="FF1" s="752"/>
      <c r="FG1" s="752"/>
      <c r="FH1" s="752"/>
      <c r="FI1" s="752"/>
      <c r="FJ1" s="752"/>
      <c r="FK1" s="752"/>
      <c r="FL1" s="752"/>
      <c r="FM1" s="752"/>
      <c r="FN1" s="752"/>
      <c r="FO1" s="752"/>
      <c r="FP1" s="752"/>
      <c r="FQ1" s="752"/>
      <c r="FR1" s="752"/>
      <c r="FS1" s="752"/>
      <c r="FT1" s="752"/>
      <c r="FU1" s="752"/>
      <c r="FV1" s="752"/>
      <c r="FW1" s="752"/>
      <c r="FX1" s="752"/>
      <c r="FY1" s="752"/>
      <c r="FZ1" s="752"/>
      <c r="GA1" s="752"/>
      <c r="GB1" s="752"/>
      <c r="GC1" s="752"/>
      <c r="GD1" s="752"/>
      <c r="GE1" s="752"/>
      <c r="GF1" s="752"/>
      <c r="GG1" s="752"/>
      <c r="GH1" s="752"/>
      <c r="GI1" s="752"/>
      <c r="GJ1" s="752"/>
      <c r="GK1" s="752"/>
      <c r="GL1" s="752"/>
      <c r="GM1" s="752"/>
      <c r="GN1" s="752"/>
      <c r="GO1" s="752"/>
      <c r="GP1" s="752"/>
      <c r="GQ1" s="752"/>
      <c r="GR1" s="752"/>
      <c r="GS1" s="752"/>
      <c r="GT1" s="752"/>
      <c r="GU1" s="752"/>
      <c r="GV1" s="752"/>
      <c r="GW1" s="752"/>
      <c r="GX1" s="752"/>
      <c r="GY1" s="752"/>
      <c r="GZ1" s="752"/>
      <c r="HA1" s="752"/>
      <c r="HB1" s="752"/>
      <c r="HC1" s="752"/>
      <c r="HD1" s="752"/>
      <c r="HE1" s="752"/>
      <c r="HF1" s="752"/>
      <c r="HG1" s="752"/>
      <c r="HH1" s="752"/>
      <c r="HI1" s="752"/>
      <c r="HJ1" s="752"/>
      <c r="HK1" s="752"/>
      <c r="HL1" s="752"/>
      <c r="HM1" s="752"/>
      <c r="HN1" s="752"/>
      <c r="HO1" s="752"/>
      <c r="HP1" s="752"/>
      <c r="HQ1" s="752"/>
      <c r="HR1" s="752"/>
      <c r="HS1" s="752"/>
      <c r="HT1" s="752"/>
      <c r="HU1" s="752"/>
      <c r="HV1" s="752"/>
      <c r="HW1" s="752"/>
      <c r="HX1" s="752"/>
      <c r="HY1" s="752"/>
      <c r="HZ1" s="752"/>
      <c r="IA1" s="752"/>
      <c r="IB1" s="752"/>
      <c r="IC1" s="752"/>
      <c r="ID1" s="752"/>
      <c r="IE1" s="752"/>
      <c r="IF1" s="752"/>
      <c r="IG1" s="752"/>
      <c r="IH1" s="752"/>
      <c r="II1" s="752"/>
      <c r="IJ1" s="752"/>
      <c r="IK1" s="752"/>
      <c r="IL1" s="752"/>
      <c r="IM1" s="752"/>
      <c r="IN1" s="752"/>
      <c r="IO1" s="752"/>
      <c r="IP1" s="752"/>
      <c r="IQ1" s="752"/>
      <c r="IR1" s="752"/>
      <c r="IS1" s="752"/>
      <c r="IT1" s="752"/>
      <c r="IU1" s="752"/>
      <c r="IV1" s="752"/>
    </row>
    <row r="2" spans="1:256" ht="60" customHeight="1" thickBot="1" x14ac:dyDescent="0.35">
      <c r="A2" s="610" t="s">
        <v>855</v>
      </c>
      <c r="B2" s="604"/>
      <c r="C2" s="602"/>
      <c r="D2" s="603"/>
      <c r="E2" s="603"/>
      <c r="F2" s="603"/>
      <c r="G2" s="600"/>
      <c r="H2" s="319"/>
      <c r="I2" s="607"/>
      <c r="J2" s="608"/>
      <c r="K2" s="608"/>
      <c r="L2" s="608"/>
      <c r="M2" s="417"/>
      <c r="V2" s="751"/>
      <c r="W2" s="751"/>
      <c r="X2" s="751"/>
      <c r="Y2" s="751"/>
      <c r="Z2" s="751"/>
      <c r="AA2" s="751"/>
      <c r="AB2" s="751"/>
      <c r="AC2" s="751"/>
      <c r="AD2" s="751"/>
      <c r="AE2" s="751"/>
      <c r="AF2" s="751"/>
      <c r="AG2" s="751"/>
      <c r="AH2" s="751"/>
      <c r="AI2" s="751"/>
      <c r="AJ2" s="751"/>
      <c r="AK2" s="751"/>
      <c r="AL2" s="751"/>
      <c r="AM2" s="751"/>
      <c r="AN2" s="751"/>
      <c r="AO2" s="751"/>
      <c r="AP2" s="751"/>
      <c r="AQ2" s="751"/>
      <c r="AR2" s="751"/>
      <c r="AS2" s="751"/>
      <c r="AT2" s="751"/>
      <c r="AU2" s="751"/>
      <c r="AV2" s="751"/>
      <c r="AW2" s="751"/>
      <c r="AX2" s="751"/>
      <c r="AY2" s="751"/>
      <c r="AZ2" s="751"/>
      <c r="BA2" s="751"/>
      <c r="BB2" s="751"/>
      <c r="BC2" s="751"/>
      <c r="BD2" s="751"/>
      <c r="BE2" s="751"/>
      <c r="BF2" s="751"/>
      <c r="BG2" s="751"/>
      <c r="BH2" s="751"/>
      <c r="BI2" s="751"/>
      <c r="BJ2" s="751"/>
      <c r="BK2" s="751"/>
      <c r="BL2" s="751"/>
      <c r="BM2" s="751"/>
      <c r="BN2" s="751"/>
      <c r="BO2" s="751"/>
      <c r="BP2" s="751"/>
      <c r="BQ2" s="751"/>
      <c r="BR2" s="751"/>
      <c r="BS2" s="751"/>
      <c r="BT2" s="751"/>
      <c r="BU2" s="751"/>
      <c r="BV2" s="751"/>
      <c r="BW2" s="751"/>
      <c r="BX2" s="751"/>
      <c r="BY2" s="751"/>
      <c r="BZ2" s="751"/>
      <c r="CA2" s="751"/>
      <c r="CB2" s="751"/>
      <c r="CC2" s="751"/>
      <c r="CD2" s="751"/>
      <c r="CE2" s="751"/>
      <c r="CF2" s="751"/>
      <c r="CG2" s="751"/>
      <c r="CH2" s="751"/>
      <c r="CI2" s="751"/>
      <c r="CJ2" s="751"/>
      <c r="CK2" s="751"/>
      <c r="CL2" s="751"/>
      <c r="CM2" s="751"/>
      <c r="CN2" s="751"/>
      <c r="CO2" s="751"/>
      <c r="CP2" s="751"/>
      <c r="CQ2" s="751"/>
      <c r="CR2" s="751"/>
      <c r="CS2" s="751"/>
      <c r="CT2" s="751"/>
      <c r="CU2" s="751"/>
      <c r="CV2" s="751"/>
      <c r="CW2" s="751"/>
      <c r="CX2" s="751"/>
      <c r="CY2" s="751"/>
      <c r="CZ2" s="751"/>
      <c r="DA2" s="751"/>
      <c r="DB2" s="751"/>
      <c r="DC2" s="751"/>
      <c r="DD2" s="751"/>
      <c r="DE2" s="751"/>
      <c r="DF2" s="751"/>
      <c r="DG2" s="751"/>
      <c r="DH2" s="751"/>
      <c r="DI2" s="751"/>
      <c r="DJ2" s="751"/>
      <c r="DK2" s="751"/>
      <c r="DL2" s="751"/>
      <c r="DM2" s="751"/>
      <c r="DN2" s="751"/>
      <c r="DO2" s="751"/>
      <c r="DP2" s="751"/>
      <c r="DQ2" s="751"/>
      <c r="DR2" s="751"/>
      <c r="DS2" s="751"/>
      <c r="DT2" s="751"/>
      <c r="DU2" s="751"/>
      <c r="DV2" s="751"/>
      <c r="DW2" s="751"/>
      <c r="DX2" s="751"/>
      <c r="DY2" s="751"/>
      <c r="DZ2" s="751"/>
      <c r="EA2" s="751"/>
      <c r="EB2" s="751"/>
      <c r="EC2" s="751"/>
      <c r="ED2" s="751"/>
      <c r="EE2" s="751"/>
      <c r="EF2" s="751"/>
      <c r="EG2" s="751"/>
      <c r="EH2" s="751"/>
      <c r="EI2" s="751"/>
      <c r="EJ2" s="751"/>
      <c r="EK2" s="751"/>
      <c r="EL2" s="751"/>
      <c r="EM2" s="751"/>
      <c r="EN2" s="751"/>
      <c r="EO2" s="751"/>
      <c r="EP2" s="751"/>
      <c r="EQ2" s="751"/>
      <c r="ER2" s="751"/>
      <c r="ES2" s="751"/>
      <c r="ET2" s="751"/>
      <c r="EU2" s="751"/>
      <c r="EV2" s="751"/>
      <c r="EW2" s="751"/>
      <c r="EX2" s="751"/>
      <c r="EY2" s="751"/>
      <c r="EZ2" s="751"/>
      <c r="FA2" s="751"/>
      <c r="FB2" s="751"/>
      <c r="FC2" s="751"/>
      <c r="FD2" s="751"/>
      <c r="FE2" s="751"/>
      <c r="FF2" s="751"/>
      <c r="FG2" s="751"/>
      <c r="FH2" s="751"/>
      <c r="FI2" s="751"/>
      <c r="FJ2" s="751"/>
      <c r="FK2" s="751"/>
      <c r="FL2" s="751"/>
      <c r="FM2" s="751"/>
      <c r="FN2" s="751"/>
      <c r="FO2" s="751"/>
      <c r="FP2" s="751"/>
      <c r="FQ2" s="751"/>
      <c r="FR2" s="751"/>
      <c r="FS2" s="751"/>
      <c r="FT2" s="751"/>
      <c r="FU2" s="751"/>
      <c r="FV2" s="751"/>
      <c r="FW2" s="751"/>
      <c r="FX2" s="751"/>
      <c r="FY2" s="751"/>
      <c r="FZ2" s="751"/>
      <c r="GA2" s="751"/>
      <c r="GB2" s="751"/>
      <c r="GC2" s="751"/>
      <c r="GD2" s="751"/>
      <c r="GE2" s="751"/>
      <c r="GF2" s="751"/>
      <c r="GG2" s="751"/>
      <c r="GH2" s="751"/>
      <c r="GI2" s="751"/>
      <c r="GJ2" s="751"/>
      <c r="GK2" s="751"/>
      <c r="GL2" s="751"/>
      <c r="GM2" s="751"/>
      <c r="GN2" s="751"/>
      <c r="GO2" s="751"/>
      <c r="GP2" s="751"/>
      <c r="GQ2" s="751"/>
      <c r="GR2" s="751"/>
      <c r="GS2" s="751"/>
      <c r="GT2" s="751"/>
      <c r="GU2" s="751"/>
      <c r="GV2" s="751"/>
      <c r="GW2" s="751"/>
      <c r="GX2" s="751"/>
      <c r="GY2" s="751"/>
      <c r="GZ2" s="751"/>
      <c r="HA2" s="751"/>
      <c r="HB2" s="751"/>
      <c r="HC2" s="751"/>
      <c r="HD2" s="751"/>
      <c r="HE2" s="751"/>
      <c r="HF2" s="751"/>
      <c r="HG2" s="751"/>
      <c r="HH2" s="751"/>
      <c r="HI2" s="751"/>
      <c r="HJ2" s="751"/>
      <c r="HK2" s="751"/>
      <c r="HL2" s="751"/>
      <c r="HM2" s="751"/>
      <c r="HN2" s="751"/>
      <c r="HO2" s="751"/>
      <c r="HP2" s="751"/>
      <c r="HQ2" s="751"/>
      <c r="HR2" s="751"/>
      <c r="HS2" s="751"/>
      <c r="HT2" s="751"/>
      <c r="HU2" s="751"/>
      <c r="HV2" s="751"/>
      <c r="HW2" s="751"/>
      <c r="HX2" s="751"/>
      <c r="HY2" s="751"/>
      <c r="HZ2" s="751"/>
      <c r="IA2" s="751"/>
      <c r="IB2" s="751"/>
      <c r="IC2" s="751"/>
      <c r="ID2" s="751"/>
      <c r="IE2" s="751"/>
      <c r="IF2" s="751"/>
      <c r="IG2" s="751"/>
      <c r="IH2" s="751"/>
      <c r="II2" s="751"/>
      <c r="IJ2" s="751"/>
      <c r="IK2" s="751"/>
      <c r="IL2" s="751"/>
      <c r="IM2" s="751"/>
      <c r="IN2" s="751"/>
      <c r="IO2" s="751"/>
      <c r="IP2" s="751"/>
      <c r="IQ2" s="751"/>
      <c r="IR2" s="751"/>
      <c r="IS2" s="751"/>
      <c r="IT2" s="751"/>
      <c r="IU2" s="751"/>
      <c r="IV2" s="751"/>
    </row>
    <row r="3" spans="1:256" s="568" customFormat="1" ht="20.25" customHeight="1" thickTop="1" x14ac:dyDescent="0.3"/>
    <row r="4" spans="1:256" s="418" customFormat="1" ht="18.75" thickBot="1" x14ac:dyDescent="0.3">
      <c r="A4" s="745" t="s">
        <v>856</v>
      </c>
      <c r="B4" s="745"/>
      <c r="C4" s="745"/>
      <c r="D4" s="745"/>
      <c r="E4" s="745"/>
      <c r="F4" s="745"/>
      <c r="G4" s="745"/>
      <c r="H4" s="745"/>
      <c r="I4" s="745"/>
      <c r="J4" s="745"/>
      <c r="K4" s="745"/>
      <c r="L4" s="745"/>
    </row>
    <row r="5" spans="1:256" s="421" customFormat="1" ht="13.7" customHeight="1" x14ac:dyDescent="0.25">
      <c r="A5" s="419" t="s">
        <v>744</v>
      </c>
      <c r="B5" s="746" t="s">
        <v>6258</v>
      </c>
      <c r="C5" s="744"/>
      <c r="D5" s="744"/>
      <c r="E5" s="744"/>
      <c r="F5" s="744"/>
      <c r="G5" s="744"/>
      <c r="H5" s="744"/>
      <c r="I5" s="744"/>
      <c r="J5" s="744"/>
      <c r="K5" s="744"/>
      <c r="L5" s="744"/>
      <c r="M5" s="420"/>
    </row>
    <row r="6" spans="1:256" s="421" customFormat="1" ht="17.45" customHeight="1" x14ac:dyDescent="0.25">
      <c r="A6" s="419"/>
      <c r="B6" s="749" t="s">
        <v>6967</v>
      </c>
      <c r="C6" s="750"/>
      <c r="D6" s="750"/>
      <c r="E6" s="750"/>
      <c r="F6" s="750"/>
      <c r="G6" s="750"/>
      <c r="H6" s="750"/>
      <c r="I6" s="750"/>
      <c r="J6" s="750"/>
      <c r="K6" s="750"/>
      <c r="L6" s="750"/>
      <c r="M6" s="420"/>
    </row>
    <row r="7" spans="1:256" s="421" customFormat="1" ht="16.5" x14ac:dyDescent="0.25">
      <c r="A7" s="419" t="s">
        <v>744</v>
      </c>
      <c r="B7" s="744" t="s">
        <v>857</v>
      </c>
      <c r="C7" s="744"/>
      <c r="D7" s="744"/>
      <c r="E7" s="744"/>
      <c r="F7" s="744"/>
      <c r="G7" s="744"/>
      <c r="H7" s="744"/>
      <c r="I7" s="744"/>
      <c r="J7" s="744"/>
      <c r="K7" s="744"/>
      <c r="L7" s="744"/>
      <c r="M7" s="420"/>
    </row>
    <row r="8" spans="1:256" ht="17.100000000000001" customHeight="1" x14ac:dyDescent="0.25">
      <c r="A8" s="419" t="s">
        <v>744</v>
      </c>
      <c r="B8" s="744" t="s">
        <v>858</v>
      </c>
      <c r="C8" s="744"/>
      <c r="D8" s="744"/>
      <c r="E8" s="744"/>
      <c r="F8" s="744"/>
      <c r="G8" s="744"/>
      <c r="H8" s="744"/>
      <c r="I8" s="744"/>
      <c r="J8" s="744"/>
      <c r="K8" s="744"/>
      <c r="L8" s="744"/>
    </row>
    <row r="9" spans="1:256" s="423" customFormat="1" ht="16.5" x14ac:dyDescent="0.25">
      <c r="A9" s="422" t="s">
        <v>744</v>
      </c>
      <c r="B9" s="743" t="s">
        <v>859</v>
      </c>
      <c r="C9" s="743"/>
      <c r="D9" s="743"/>
      <c r="E9" s="743"/>
      <c r="F9" s="743"/>
      <c r="G9" s="743"/>
      <c r="H9" s="743"/>
      <c r="I9" s="743"/>
      <c r="J9" s="743"/>
      <c r="K9" s="743"/>
      <c r="L9" s="743"/>
    </row>
    <row r="10" spans="1:256" s="423" customFormat="1" ht="16.5" x14ac:dyDescent="0.25">
      <c r="A10" s="422" t="s">
        <v>744</v>
      </c>
      <c r="B10" s="743" t="s">
        <v>860</v>
      </c>
      <c r="C10" s="743"/>
      <c r="D10" s="743"/>
      <c r="E10" s="743"/>
      <c r="F10" s="743"/>
      <c r="G10" s="743"/>
      <c r="H10" s="743"/>
      <c r="I10" s="743"/>
      <c r="J10" s="743"/>
      <c r="K10" s="743"/>
      <c r="L10" s="743"/>
    </row>
    <row r="11" spans="1:256" s="423" customFormat="1" ht="16.5" x14ac:dyDescent="0.25">
      <c r="A11" s="419" t="s">
        <v>744</v>
      </c>
      <c r="B11" s="420" t="s">
        <v>6985</v>
      </c>
      <c r="C11" s="420"/>
      <c r="D11" s="420"/>
      <c r="E11" s="420"/>
      <c r="F11" s="420"/>
      <c r="G11" s="420"/>
      <c r="H11" s="560"/>
      <c r="I11" s="560"/>
      <c r="J11" s="560"/>
      <c r="K11" s="560"/>
      <c r="L11" s="560"/>
    </row>
    <row r="12" spans="1:256" ht="16.5" x14ac:dyDescent="0.25">
      <c r="A12" s="419" t="s">
        <v>744</v>
      </c>
      <c r="B12" s="744" t="s">
        <v>861</v>
      </c>
      <c r="C12" s="744"/>
      <c r="D12" s="744"/>
      <c r="E12" s="744"/>
      <c r="F12" s="744"/>
      <c r="G12" s="744"/>
      <c r="H12" s="744"/>
      <c r="I12" s="744"/>
      <c r="J12" s="744"/>
      <c r="K12" s="744"/>
      <c r="L12" s="744"/>
    </row>
    <row r="13" spans="1:256" ht="33.75" customHeight="1" x14ac:dyDescent="0.25">
      <c r="A13" s="419" t="s">
        <v>744</v>
      </c>
      <c r="B13" s="742" t="s">
        <v>862</v>
      </c>
      <c r="C13" s="742"/>
      <c r="D13" s="742"/>
      <c r="E13" s="742"/>
      <c r="F13" s="742"/>
      <c r="G13" s="742"/>
      <c r="H13" s="742"/>
      <c r="I13" s="742"/>
      <c r="J13" s="742"/>
      <c r="K13" s="742"/>
      <c r="L13" s="742"/>
    </row>
    <row r="14" spans="1:256" s="423" customFormat="1" ht="14.45" customHeight="1" x14ac:dyDescent="0.25">
      <c r="A14" s="422" t="s">
        <v>744</v>
      </c>
      <c r="B14" s="742" t="s">
        <v>6260</v>
      </c>
      <c r="C14" s="743"/>
      <c r="D14" s="743"/>
      <c r="E14" s="743"/>
      <c r="F14" s="743"/>
      <c r="G14" s="743"/>
      <c r="H14" s="743"/>
      <c r="I14" s="743"/>
      <c r="J14" s="743"/>
      <c r="K14" s="743"/>
      <c r="L14" s="743"/>
    </row>
    <row r="15" spans="1:256" s="423" customFormat="1" ht="15.95" customHeight="1" x14ac:dyDescent="0.25">
      <c r="A15" s="422"/>
      <c r="B15" s="747" t="s">
        <v>6967</v>
      </c>
      <c r="C15" s="748"/>
      <c r="D15" s="748"/>
      <c r="E15" s="748"/>
      <c r="F15" s="748"/>
      <c r="G15" s="748"/>
      <c r="H15" s="748"/>
      <c r="I15" s="748"/>
      <c r="J15" s="748"/>
      <c r="K15" s="748"/>
      <c r="L15" s="748"/>
    </row>
    <row r="16" spans="1:256" s="424" customFormat="1" ht="13.7" customHeight="1" x14ac:dyDescent="0.25">
      <c r="A16" s="422" t="s">
        <v>744</v>
      </c>
      <c r="B16" s="742" t="s">
        <v>6259</v>
      </c>
      <c r="C16" s="742"/>
      <c r="D16" s="742"/>
      <c r="E16" s="742"/>
      <c r="F16" s="742"/>
      <c r="G16" s="742"/>
      <c r="H16" s="742"/>
      <c r="I16" s="742"/>
      <c r="J16" s="742"/>
      <c r="K16" s="742"/>
      <c r="L16" s="742"/>
    </row>
    <row r="17" spans="1:12" s="424" customFormat="1" ht="18" customHeight="1" x14ac:dyDescent="0.25">
      <c r="A17" s="422"/>
      <c r="B17" s="747" t="s">
        <v>6967</v>
      </c>
      <c r="C17" s="748"/>
      <c r="D17" s="748"/>
      <c r="E17" s="748"/>
      <c r="F17" s="748"/>
      <c r="G17" s="748"/>
      <c r="H17" s="748"/>
      <c r="I17" s="748"/>
      <c r="J17" s="748"/>
      <c r="K17" s="748"/>
      <c r="L17" s="748"/>
    </row>
    <row r="18" spans="1:12" s="426" customFormat="1" ht="35.25" customHeight="1" x14ac:dyDescent="0.25">
      <c r="A18" s="425" t="s">
        <v>744</v>
      </c>
      <c r="B18" s="742" t="s">
        <v>863</v>
      </c>
      <c r="C18" s="742"/>
      <c r="D18" s="742"/>
      <c r="E18" s="742"/>
      <c r="F18" s="742"/>
      <c r="G18" s="742"/>
      <c r="H18" s="742"/>
      <c r="I18" s="742"/>
      <c r="J18" s="742"/>
      <c r="K18" s="742"/>
      <c r="L18" s="742"/>
    </row>
    <row r="19" spans="1:12" s="426" customFormat="1" ht="16.5" x14ac:dyDescent="0.25">
      <c r="A19" s="425" t="s">
        <v>744</v>
      </c>
      <c r="B19" s="742" t="s">
        <v>864</v>
      </c>
      <c r="C19" s="743"/>
      <c r="D19" s="743"/>
      <c r="E19" s="743"/>
      <c r="F19" s="743"/>
      <c r="G19" s="743"/>
      <c r="H19" s="743"/>
      <c r="I19" s="743"/>
      <c r="J19" s="743"/>
      <c r="K19" s="743"/>
      <c r="L19" s="743"/>
    </row>
    <row r="20" spans="1:12" s="421" customFormat="1" ht="16.5" x14ac:dyDescent="0.25">
      <c r="A20" s="425" t="s">
        <v>744</v>
      </c>
      <c r="B20" s="742" t="s">
        <v>865</v>
      </c>
      <c r="C20" s="743"/>
      <c r="D20" s="743"/>
      <c r="E20" s="743"/>
      <c r="F20" s="743"/>
      <c r="G20" s="743"/>
      <c r="H20" s="743"/>
      <c r="I20" s="743"/>
      <c r="J20" s="743"/>
      <c r="K20" s="743"/>
      <c r="L20" s="743"/>
    </row>
    <row r="21" spans="1:12" s="421" customFormat="1" ht="14.45" customHeight="1" x14ac:dyDescent="0.25">
      <c r="A21" s="425" t="s">
        <v>744</v>
      </c>
      <c r="B21" s="742" t="s">
        <v>6658</v>
      </c>
      <c r="C21" s="743"/>
      <c r="D21" s="743"/>
      <c r="E21" s="743"/>
      <c r="F21" s="743"/>
      <c r="G21" s="743"/>
      <c r="H21" s="743"/>
      <c r="I21" s="743"/>
      <c r="J21" s="743"/>
      <c r="K21" s="743"/>
      <c r="L21" s="560"/>
    </row>
    <row r="22" spans="1:12" s="421" customFormat="1" ht="14.45" customHeight="1" x14ac:dyDescent="0.25">
      <c r="A22" s="425"/>
      <c r="B22" s="742" t="s">
        <v>6677</v>
      </c>
      <c r="C22" s="742"/>
      <c r="D22" s="742"/>
      <c r="E22" s="742"/>
      <c r="F22" s="742"/>
      <c r="G22" s="742"/>
      <c r="H22" s="742"/>
      <c r="I22" s="560"/>
      <c r="J22" s="560"/>
      <c r="K22" s="560"/>
      <c r="L22" s="560"/>
    </row>
    <row r="23" spans="1:12" ht="16.5" x14ac:dyDescent="0.25">
      <c r="A23" s="419" t="s">
        <v>744</v>
      </c>
      <c r="B23" s="744" t="s">
        <v>866</v>
      </c>
      <c r="C23" s="744"/>
      <c r="D23" s="744"/>
      <c r="E23" s="744"/>
      <c r="F23" s="744"/>
      <c r="G23" s="744"/>
      <c r="H23" s="744"/>
      <c r="I23" s="744"/>
      <c r="J23" s="744"/>
      <c r="K23" s="744"/>
      <c r="L23" s="744"/>
    </row>
    <row r="24" spans="1:12" s="578" customFormat="1" ht="16.5" customHeight="1" x14ac:dyDescent="0.25">
      <c r="A24" s="419" t="s">
        <v>744</v>
      </c>
      <c r="B24" s="744" t="s">
        <v>6877</v>
      </c>
      <c r="C24" s="744"/>
      <c r="D24" s="744"/>
      <c r="E24" s="744"/>
      <c r="F24" s="744"/>
      <c r="G24" s="744"/>
      <c r="H24" s="744"/>
      <c r="I24" s="744"/>
      <c r="J24" s="744"/>
      <c r="K24" s="744"/>
      <c r="L24" s="420"/>
    </row>
    <row r="25" spans="1:12" s="421" customFormat="1" ht="16.5" customHeight="1" x14ac:dyDescent="0.25">
      <c r="A25" s="419" t="s">
        <v>744</v>
      </c>
      <c r="B25" s="420" t="s">
        <v>6988</v>
      </c>
      <c r="C25" s="420"/>
      <c r="D25" s="420"/>
      <c r="E25" s="420"/>
      <c r="F25" s="420"/>
      <c r="G25" s="420"/>
      <c r="H25" s="420"/>
      <c r="I25" s="420"/>
      <c r="J25" s="420"/>
      <c r="K25" s="420"/>
      <c r="L25" s="420"/>
    </row>
    <row r="26" spans="1:12" s="427" customFormat="1" ht="16.5" customHeight="1" x14ac:dyDescent="0.25">
      <c r="A26" s="419" t="s">
        <v>744</v>
      </c>
      <c r="B26" s="742" t="s">
        <v>867</v>
      </c>
      <c r="C26" s="742"/>
      <c r="D26" s="742"/>
      <c r="E26" s="742"/>
      <c r="F26" s="742"/>
      <c r="G26" s="742"/>
      <c r="H26" s="742"/>
      <c r="I26" s="742"/>
      <c r="J26" s="742"/>
      <c r="K26" s="742"/>
      <c r="L26" s="742"/>
    </row>
    <row r="27" spans="1:12" ht="35.1" customHeight="1" x14ac:dyDescent="0.25">
      <c r="A27" s="419" t="s">
        <v>744</v>
      </c>
      <c r="B27" s="742" t="s">
        <v>6788</v>
      </c>
      <c r="C27" s="742"/>
      <c r="D27" s="742"/>
      <c r="E27" s="742"/>
      <c r="F27" s="742"/>
      <c r="G27" s="742"/>
      <c r="H27" s="742"/>
      <c r="I27" s="742"/>
      <c r="J27" s="742"/>
      <c r="K27" s="742"/>
      <c r="L27" s="742"/>
    </row>
    <row r="28" spans="1:12" ht="18" customHeight="1" x14ac:dyDescent="0.25">
      <c r="A28" s="419"/>
      <c r="B28" s="576"/>
      <c r="C28" s="576"/>
      <c r="D28" s="576"/>
      <c r="E28" s="576"/>
      <c r="F28" s="576"/>
      <c r="G28" s="576"/>
      <c r="H28" s="576"/>
      <c r="I28" s="576"/>
      <c r="J28" s="576"/>
      <c r="K28" s="576"/>
      <c r="L28" s="576"/>
    </row>
    <row r="29" spans="1:12" s="428" customFormat="1" ht="18.75" thickBot="1" x14ac:dyDescent="0.3">
      <c r="A29" s="745" t="s">
        <v>868</v>
      </c>
      <c r="B29" s="745"/>
      <c r="C29" s="745"/>
      <c r="D29" s="745"/>
      <c r="E29" s="745"/>
      <c r="F29" s="745"/>
      <c r="G29" s="745"/>
      <c r="H29" s="745"/>
      <c r="I29" s="745"/>
      <c r="J29" s="745"/>
      <c r="K29" s="745"/>
      <c r="L29" s="745"/>
    </row>
    <row r="30" spans="1:12" ht="18" customHeight="1" x14ac:dyDescent="0.25">
      <c r="A30" s="429" t="s">
        <v>744</v>
      </c>
      <c r="B30" s="426" t="s">
        <v>869</v>
      </c>
      <c r="C30" s="421"/>
      <c r="D30" s="421"/>
      <c r="E30" s="421"/>
      <c r="F30" s="421"/>
      <c r="G30" s="421"/>
      <c r="H30" s="421"/>
      <c r="I30" s="421"/>
      <c r="J30" s="421"/>
      <c r="K30" s="421"/>
      <c r="L30" s="421"/>
    </row>
    <row r="31" spans="1:12" ht="18" customHeight="1" x14ac:dyDescent="0.25">
      <c r="A31" s="429" t="s">
        <v>744</v>
      </c>
      <c r="B31" s="746" t="s">
        <v>870</v>
      </c>
      <c r="C31" s="746"/>
      <c r="D31" s="746"/>
      <c r="E31" s="746"/>
      <c r="F31" s="746"/>
      <c r="G31" s="746"/>
      <c r="H31" s="746"/>
      <c r="I31" s="746"/>
      <c r="J31" s="746"/>
      <c r="K31" s="746"/>
      <c r="L31" s="746"/>
    </row>
    <row r="32" spans="1:12" ht="16.5" x14ac:dyDescent="0.25">
      <c r="A32" s="429" t="s">
        <v>744</v>
      </c>
      <c r="B32" s="744" t="s">
        <v>871</v>
      </c>
      <c r="C32" s="744"/>
      <c r="D32" s="744"/>
      <c r="E32" s="744"/>
      <c r="F32" s="744"/>
      <c r="G32" s="744"/>
      <c r="H32" s="744"/>
      <c r="I32" s="744"/>
      <c r="J32" s="744"/>
      <c r="K32" s="744"/>
      <c r="L32" s="744"/>
    </row>
    <row r="33" spans="1:12" ht="16.5" x14ac:dyDescent="0.25">
      <c r="A33" s="429"/>
      <c r="B33" s="420"/>
      <c r="C33" s="420" t="s">
        <v>872</v>
      </c>
      <c r="D33" s="420"/>
      <c r="E33" s="420"/>
      <c r="F33" s="420"/>
      <c r="G33" s="420"/>
      <c r="H33" s="420"/>
      <c r="I33" s="420"/>
      <c r="J33" s="420"/>
      <c r="K33" s="420"/>
      <c r="L33" s="420"/>
    </row>
    <row r="34" spans="1:12" s="319" customFormat="1" ht="16.5" x14ac:dyDescent="0.3">
      <c r="A34" s="429"/>
      <c r="B34" s="429"/>
      <c r="D34" s="430" t="s">
        <v>873</v>
      </c>
      <c r="E34" s="419"/>
      <c r="F34" s="419"/>
      <c r="G34" s="419"/>
      <c r="H34" s="419"/>
      <c r="I34" s="419"/>
      <c r="J34" s="419"/>
      <c r="K34" s="419"/>
      <c r="L34" s="419"/>
    </row>
    <row r="35" spans="1:12" ht="16.5" x14ac:dyDescent="0.25">
      <c r="A35" s="429"/>
      <c r="B35" s="429"/>
      <c r="C35" s="431"/>
      <c r="D35" s="432" t="s">
        <v>874</v>
      </c>
      <c r="E35" s="432"/>
      <c r="F35" s="432"/>
      <c r="G35" s="432"/>
      <c r="H35" s="432"/>
      <c r="I35" s="432"/>
      <c r="J35" s="432"/>
      <c r="K35" s="432"/>
      <c r="L35" s="432"/>
    </row>
    <row r="36" spans="1:12" s="319" customFormat="1" ht="16.5" x14ac:dyDescent="0.3">
      <c r="A36" s="433"/>
      <c r="B36" s="426"/>
      <c r="C36" s="331"/>
      <c r="D36" s="434" t="s">
        <v>6919</v>
      </c>
      <c r="E36" s="435"/>
      <c r="F36" s="435"/>
      <c r="G36" s="435"/>
      <c r="H36" s="435"/>
      <c r="I36" s="436"/>
      <c r="J36" s="436"/>
      <c r="K36" s="436"/>
      <c r="L36" s="436"/>
    </row>
    <row r="37" spans="1:12" s="319" customFormat="1" ht="16.5" x14ac:dyDescent="0.3">
      <c r="A37" s="433"/>
      <c r="B37" s="426"/>
      <c r="C37" s="331" t="s">
        <v>6830</v>
      </c>
      <c r="D37" s="434"/>
      <c r="E37" s="435"/>
      <c r="F37" s="435"/>
      <c r="G37" s="435"/>
      <c r="H37" s="435"/>
      <c r="I37" s="436"/>
      <c r="J37" s="436"/>
      <c r="K37" s="436"/>
      <c r="L37" s="436"/>
    </row>
    <row r="38" spans="1:12" s="319" customFormat="1" ht="16.5" x14ac:dyDescent="0.3">
      <c r="A38" s="433"/>
      <c r="B38" s="426"/>
      <c r="C38" s="585" t="s">
        <v>6829</v>
      </c>
      <c r="D38" s="434"/>
      <c r="E38" s="435"/>
      <c r="F38" s="435"/>
      <c r="G38" s="435"/>
      <c r="H38" s="435"/>
      <c r="I38" s="436"/>
      <c r="J38" s="436"/>
      <c r="K38" s="436"/>
      <c r="L38" s="436"/>
    </row>
    <row r="39" spans="1:12" ht="16.5" x14ac:dyDescent="0.25">
      <c r="A39" s="429"/>
      <c r="B39" s="421"/>
      <c r="C39" s="426" t="s">
        <v>875</v>
      </c>
      <c r="D39" s="421"/>
      <c r="E39" s="421"/>
      <c r="F39" s="421"/>
      <c r="G39" s="421"/>
      <c r="H39" s="421"/>
      <c r="I39" s="421"/>
      <c r="J39" s="421"/>
      <c r="K39" s="421"/>
      <c r="L39" s="421"/>
    </row>
    <row r="40" spans="1:12" ht="12" customHeight="1" x14ac:dyDescent="0.25">
      <c r="A40" s="429"/>
      <c r="B40" s="429"/>
      <c r="C40" s="421"/>
      <c r="D40" s="421"/>
      <c r="E40" s="421"/>
      <c r="F40" s="421"/>
      <c r="G40" s="421"/>
      <c r="H40" s="421"/>
      <c r="I40" s="421"/>
      <c r="J40" s="421"/>
      <c r="K40" s="421"/>
      <c r="L40" s="421"/>
    </row>
    <row r="41" spans="1:12" ht="16.5" x14ac:dyDescent="0.25">
      <c r="A41" s="429" t="s">
        <v>744</v>
      </c>
      <c r="B41" s="437" t="s">
        <v>876</v>
      </c>
      <c r="C41" s="421"/>
      <c r="D41" s="421"/>
      <c r="E41" s="421"/>
      <c r="F41" s="421"/>
      <c r="G41" s="421"/>
      <c r="H41" s="421"/>
      <c r="I41" s="421"/>
      <c r="J41" s="421"/>
      <c r="K41" s="421"/>
      <c r="L41" s="421"/>
    </row>
    <row r="42" spans="1:12" ht="16.5" x14ac:dyDescent="0.25">
      <c r="A42" s="429"/>
      <c r="B42" s="437"/>
      <c r="C42" s="421"/>
      <c r="D42" s="421"/>
      <c r="E42" s="421"/>
      <c r="F42" s="421"/>
      <c r="G42" s="421"/>
      <c r="H42" s="421"/>
      <c r="I42" s="421"/>
      <c r="J42" s="421"/>
      <c r="K42" s="421"/>
      <c r="L42" s="421"/>
    </row>
    <row r="43" spans="1:12" ht="16.5" x14ac:dyDescent="0.25">
      <c r="A43" s="429" t="s">
        <v>744</v>
      </c>
      <c r="B43" s="438" t="s">
        <v>877</v>
      </c>
      <c r="C43" s="426"/>
      <c r="D43" s="426"/>
      <c r="E43" s="426"/>
      <c r="F43" s="426"/>
      <c r="G43" s="426"/>
      <c r="H43" s="426"/>
      <c r="I43" s="426"/>
      <c r="J43" s="426"/>
      <c r="K43" s="426"/>
      <c r="L43" s="426"/>
    </row>
    <row r="44" spans="1:12" ht="16.5" x14ac:dyDescent="0.25">
      <c r="A44" s="439" t="s">
        <v>744</v>
      </c>
      <c r="B44" s="426" t="s">
        <v>878</v>
      </c>
      <c r="C44" s="426"/>
      <c r="D44" s="426"/>
      <c r="E44" s="426"/>
      <c r="F44" s="426"/>
      <c r="G44" s="426"/>
      <c r="H44" s="426"/>
      <c r="I44" s="426"/>
      <c r="J44" s="426"/>
      <c r="K44" s="426"/>
      <c r="L44" s="426"/>
    </row>
    <row r="45" spans="1:12" ht="16.5" x14ac:dyDescent="0.25">
      <c r="A45" s="429" t="s">
        <v>744</v>
      </c>
      <c r="B45" s="426" t="s">
        <v>879</v>
      </c>
      <c r="C45" s="426"/>
      <c r="D45" s="426"/>
      <c r="E45" s="426"/>
      <c r="F45" s="426"/>
      <c r="G45" s="426"/>
      <c r="H45" s="426"/>
      <c r="I45" s="426"/>
      <c r="J45" s="426"/>
      <c r="K45" s="426"/>
      <c r="L45" s="426"/>
    </row>
    <row r="46" spans="1:12" ht="31.5" customHeight="1" x14ac:dyDescent="0.25">
      <c r="A46" s="429" t="s">
        <v>744</v>
      </c>
      <c r="B46" s="742" t="s">
        <v>880</v>
      </c>
      <c r="C46" s="742"/>
      <c r="D46" s="742"/>
      <c r="E46" s="742"/>
      <c r="F46" s="742"/>
      <c r="G46" s="742"/>
      <c r="H46" s="742"/>
      <c r="I46" s="742"/>
      <c r="J46" s="742"/>
      <c r="K46" s="742"/>
      <c r="L46" s="742"/>
    </row>
    <row r="47" spans="1:12" ht="16.5" hidden="1" x14ac:dyDescent="0.3">
      <c r="A47" s="421"/>
      <c r="B47" s="440"/>
      <c r="C47" s="319"/>
      <c r="D47" s="319"/>
      <c r="E47" s="319"/>
      <c r="F47" s="319"/>
      <c r="G47" s="319"/>
      <c r="H47" s="319"/>
      <c r="I47" s="319"/>
      <c r="J47" s="319"/>
      <c r="K47" s="319"/>
      <c r="L47" s="319"/>
    </row>
    <row r="48" spans="1:12" ht="16.5" hidden="1" x14ac:dyDescent="0.3">
      <c r="A48" s="421"/>
      <c r="B48" s="440"/>
      <c r="C48" s="319"/>
      <c r="D48" s="319"/>
      <c r="E48" s="319"/>
      <c r="F48" s="319"/>
      <c r="G48" s="319"/>
      <c r="H48" s="319"/>
      <c r="I48" s="319"/>
      <c r="J48" s="319"/>
      <c r="K48" s="319"/>
      <c r="L48" s="319"/>
    </row>
    <row r="49" spans="1:12" ht="16.5" hidden="1" x14ac:dyDescent="0.3">
      <c r="A49" s="421"/>
      <c r="B49" s="440"/>
      <c r="C49" s="319"/>
      <c r="D49" s="319"/>
      <c r="E49" s="319"/>
      <c r="F49" s="319"/>
      <c r="G49" s="319"/>
      <c r="H49" s="319"/>
      <c r="I49" s="319"/>
      <c r="J49" s="319"/>
      <c r="K49" s="319"/>
      <c r="L49" s="319"/>
    </row>
    <row r="50" spans="1:12" ht="16.5" hidden="1" x14ac:dyDescent="0.3">
      <c r="A50" s="421"/>
      <c r="B50" s="441"/>
      <c r="C50" s="319"/>
      <c r="D50" s="319"/>
      <c r="E50" s="319"/>
      <c r="F50" s="319"/>
      <c r="G50" s="319"/>
      <c r="H50" s="319"/>
      <c r="I50" s="319"/>
      <c r="J50" s="319"/>
      <c r="K50" s="319"/>
      <c r="L50" s="319"/>
    </row>
    <row r="51" spans="1:12" ht="16.5" x14ac:dyDescent="0.3">
      <c r="A51" s="421"/>
      <c r="B51" s="319"/>
      <c r="C51" s="319"/>
      <c r="D51" s="319"/>
      <c r="E51" s="319"/>
      <c r="F51" s="319"/>
      <c r="G51" s="319"/>
      <c r="H51" s="319"/>
      <c r="I51" s="319"/>
      <c r="J51" s="319"/>
      <c r="K51" s="319"/>
      <c r="L51" s="319"/>
    </row>
    <row r="52" spans="1:12" x14ac:dyDescent="0.25"/>
    <row r="53" spans="1:12" ht="16.5" x14ac:dyDescent="0.3">
      <c r="B53" s="319" t="s">
        <v>881</v>
      </c>
      <c r="F53" s="29"/>
      <c r="G53" s="347" t="s">
        <v>854</v>
      </c>
    </row>
    <row r="54" spans="1:12" x14ac:dyDescent="0.25">
      <c r="A54" s="345"/>
    </row>
    <row r="55" spans="1:12" ht="16.5" x14ac:dyDescent="0.3">
      <c r="G55" s="347"/>
    </row>
    <row r="56" spans="1:12" ht="16.5" x14ac:dyDescent="0.3">
      <c r="G56" s="347"/>
    </row>
    <row r="57" spans="1:12" ht="16.5" x14ac:dyDescent="0.3">
      <c r="G57" s="347"/>
    </row>
    <row r="58" spans="1:12" ht="16.5" x14ac:dyDescent="0.3">
      <c r="A58" s="443"/>
      <c r="B58" s="444"/>
      <c r="C58" s="444"/>
      <c r="D58" s="444"/>
      <c r="E58" s="444"/>
      <c r="F58" s="444"/>
      <c r="G58" s="445"/>
      <c r="H58" s="444"/>
      <c r="I58" s="444"/>
      <c r="J58" s="444"/>
      <c r="K58" s="444"/>
      <c r="L58" s="444"/>
    </row>
    <row r="59" spans="1:12" x14ac:dyDescent="0.25">
      <c r="B59" s="315" t="s">
        <v>745</v>
      </c>
      <c r="C59" s="316" t="str">
        <f>Development!B5&amp;"_"&amp;Version</f>
        <v>4.1.25_2.0</v>
      </c>
      <c r="K59" s="317" t="s">
        <v>774</v>
      </c>
      <c r="L59" s="318" t="str">
        <f>Development!B5</f>
        <v>4.1.25</v>
      </c>
    </row>
    <row r="60" spans="1:12" x14ac:dyDescent="0.25"/>
    <row r="61" spans="1:12" x14ac:dyDescent="0.25"/>
    <row r="62" spans="1:12" x14ac:dyDescent="0.25"/>
    <row r="63" spans="1:12" ht="15" customHeight="1" x14ac:dyDescent="0.25"/>
    <row r="64" spans="1:12" ht="15" customHeight="1" x14ac:dyDescent="0.25"/>
    <row r="65" ht="15" customHeight="1" x14ac:dyDescent="0.25"/>
    <row r="66" ht="15" customHeight="1" x14ac:dyDescent="0.25"/>
    <row r="67" ht="15" customHeight="1" x14ac:dyDescent="0.25"/>
    <row r="68" ht="15" customHeight="1" x14ac:dyDescent="0.25"/>
  </sheetData>
  <sheetProtection algorithmName="SHA-512" hashValue="B2blz0XDkW4ECkPnXhxt/yqERjQohVzW4QkwMvQt9SmITYrZZR8Np+XQXjrI9TVnjzoOKeefNNjpn8Za8rH9mA==" saltValue="lRlZT8Azwf/t3ZdwensAsQ==" spinCount="100000" sheet="1"/>
  <mergeCells count="74">
    <mergeCell ref="DH1:DQ1"/>
    <mergeCell ref="FZ1:GI1"/>
    <mergeCell ref="FP1:FY1"/>
    <mergeCell ref="BJ1:BS1"/>
    <mergeCell ref="V1:AE1"/>
    <mergeCell ref="AF1:AO1"/>
    <mergeCell ref="AP1:AY1"/>
    <mergeCell ref="AZ1:BI1"/>
    <mergeCell ref="DR1:EA1"/>
    <mergeCell ref="EB1:EK1"/>
    <mergeCell ref="EL1:EU1"/>
    <mergeCell ref="EV1:FE1"/>
    <mergeCell ref="FF1:FO1"/>
    <mergeCell ref="BT1:CC1"/>
    <mergeCell ref="CD1:CM1"/>
    <mergeCell ref="CN1:CW1"/>
    <mergeCell ref="CX1:DG1"/>
    <mergeCell ref="EV2:FE2"/>
    <mergeCell ref="IR1:IV1"/>
    <mergeCell ref="V2:AE2"/>
    <mergeCell ref="AF2:AO2"/>
    <mergeCell ref="AP2:AY2"/>
    <mergeCell ref="AZ2:BI2"/>
    <mergeCell ref="BJ2:BS2"/>
    <mergeCell ref="BT2:CC2"/>
    <mergeCell ref="CD2:CM2"/>
    <mergeCell ref="CN2:CW2"/>
    <mergeCell ref="GJ1:GS1"/>
    <mergeCell ref="GT1:HC1"/>
    <mergeCell ref="HD1:HM1"/>
    <mergeCell ref="HN1:HW1"/>
    <mergeCell ref="HX1:IG1"/>
    <mergeCell ref="IH1:IQ1"/>
    <mergeCell ref="HN2:HW2"/>
    <mergeCell ref="HX2:IG2"/>
    <mergeCell ref="IH2:IQ2"/>
    <mergeCell ref="IR2:IV2"/>
    <mergeCell ref="A4:L4"/>
    <mergeCell ref="GT2:HC2"/>
    <mergeCell ref="HD2:HM2"/>
    <mergeCell ref="FF2:FO2"/>
    <mergeCell ref="FP2:FY2"/>
    <mergeCell ref="FZ2:GI2"/>
    <mergeCell ref="GJ2:GS2"/>
    <mergeCell ref="CX2:DG2"/>
    <mergeCell ref="DH2:DQ2"/>
    <mergeCell ref="DR2:EA2"/>
    <mergeCell ref="EB2:EK2"/>
    <mergeCell ref="EL2:EU2"/>
    <mergeCell ref="B20:L20"/>
    <mergeCell ref="B15:L15"/>
    <mergeCell ref="B17:L17"/>
    <mergeCell ref="B5:L5"/>
    <mergeCell ref="B7:L7"/>
    <mergeCell ref="B8:L8"/>
    <mergeCell ref="B9:L9"/>
    <mergeCell ref="B10:L10"/>
    <mergeCell ref="B12:L12"/>
    <mergeCell ref="B6:L6"/>
    <mergeCell ref="B13:L13"/>
    <mergeCell ref="B14:L14"/>
    <mergeCell ref="B16:L16"/>
    <mergeCell ref="B18:L18"/>
    <mergeCell ref="B19:L19"/>
    <mergeCell ref="B21:K21"/>
    <mergeCell ref="B32:L32"/>
    <mergeCell ref="B46:L46"/>
    <mergeCell ref="B23:L23"/>
    <mergeCell ref="B24:K24"/>
    <mergeCell ref="B26:L26"/>
    <mergeCell ref="B27:L27"/>
    <mergeCell ref="A29:L29"/>
    <mergeCell ref="B31:L31"/>
    <mergeCell ref="B22:H22"/>
  </mergeCells>
  <hyperlinks>
    <hyperlink ref="D34" r:id="rId1" xr:uid="{00000000-0004-0000-0400-000000000000}"/>
    <hyperlink ref="B6:L6" r:id="rId2" display="http://www.psegliny.com/businessandcontractorservices/businessandcommercialsavings/businessandcommercialrebates." xr:uid="{00000000-0004-0000-0400-000001000000}"/>
    <hyperlink ref="B15:L15" r:id="rId3" display="http://www.psegliny.com/businessandcontractorservices/businessandcommercialsavings/businessandcommercialrebates." xr:uid="{00000000-0004-0000-0400-000002000000}"/>
    <hyperlink ref="B17:L17" r:id="rId4" display="http://www.psegliny.com/businessandcontractorservices/businessandcommercialsavings/businessandcommercialrebates." xr:uid="{00000000-0004-0000-0400-000003000000}"/>
    <hyperlink ref="C38" r:id="rId5" display="http://www.pseglinyportal.com/" xr:uid="{F479F60D-B687-4258-AC03-256F61A3BC05}"/>
    <hyperlink ref="B6" r:id="rId6" xr:uid="{B3025B53-7463-4BE2-BFDD-28FC6B5D7CAD}"/>
    <hyperlink ref="B15" r:id="rId7" xr:uid="{DFA4DA55-588F-4E23-B94B-E753ECEC4477}"/>
    <hyperlink ref="B17" r:id="rId8" xr:uid="{9EA290A1-F975-418E-A6FD-8E756612EA71}"/>
  </hyperlinks>
  <pageMargins left="0.2" right="0.2" top="0.5" bottom="0.5" header="0.3" footer="0.3"/>
  <pageSetup scale="68" orientation="portrait" r:id="rId9"/>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B050"/>
    <pageSetUpPr fitToPage="1"/>
  </sheetPr>
  <dimension ref="A1:M67"/>
  <sheetViews>
    <sheetView showGridLines="0" zoomScaleNormal="100" workbookViewId="0"/>
  </sheetViews>
  <sheetFormatPr defaultColWidth="0" defaultRowHeight="16.5" customHeight="1" zeroHeight="1" x14ac:dyDescent="0.3"/>
  <cols>
    <col min="1" max="1" width="3.5703125" style="319" customWidth="1"/>
    <col min="2" max="2" width="13.85546875" style="319" customWidth="1"/>
    <col min="3" max="3" width="50.5703125" style="319" customWidth="1"/>
    <col min="4" max="4" width="8.85546875" style="319" customWidth="1"/>
    <col min="5" max="5" width="14" style="319" customWidth="1"/>
    <col min="6" max="6" width="26.42578125" style="319" customWidth="1"/>
    <col min="7" max="7" width="29" style="319" customWidth="1"/>
    <col min="8" max="8" width="4.140625" style="319" customWidth="1"/>
    <col min="9" max="13" width="8.85546875" style="319" hidden="1" customWidth="1"/>
    <col min="14" max="16384" width="9.140625" style="319" hidden="1"/>
  </cols>
  <sheetData>
    <row r="1" spans="1:10" ht="60" customHeight="1" x14ac:dyDescent="0.3">
      <c r="A1" s="597"/>
      <c r="B1" s="598" t="str">
        <f>Development!B6&amp;" "&amp; "Commercial Efficiency Program"</f>
        <v>2025 Commercial Efficiency Program</v>
      </c>
      <c r="C1" s="599"/>
      <c r="D1" s="599"/>
      <c r="E1" s="599"/>
      <c r="F1" s="606"/>
      <c r="G1" s="337"/>
      <c r="H1" s="605"/>
      <c r="I1" s="337"/>
      <c r="J1" s="337"/>
    </row>
    <row r="2" spans="1:10" ht="60" customHeight="1" thickBot="1" x14ac:dyDescent="0.45">
      <c r="A2" s="600"/>
      <c r="B2" s="601" t="s">
        <v>882</v>
      </c>
      <c r="C2" s="602"/>
      <c r="D2" s="603"/>
      <c r="E2" s="603"/>
      <c r="F2" s="608"/>
      <c r="G2" s="339"/>
      <c r="I2" s="339"/>
      <c r="J2" s="339"/>
    </row>
    <row r="3" spans="1:10" ht="17.25" thickTop="1" x14ac:dyDescent="0.3">
      <c r="A3" s="568"/>
      <c r="B3" s="568"/>
      <c r="C3" s="568"/>
      <c r="D3" s="568"/>
      <c r="E3" s="568"/>
      <c r="F3" s="568"/>
      <c r="G3" s="568"/>
      <c r="H3" s="568"/>
    </row>
    <row r="4" spans="1:10" ht="18" customHeight="1" thickBot="1" x14ac:dyDescent="0.35">
      <c r="B4" s="340" t="s">
        <v>883</v>
      </c>
      <c r="C4" s="341"/>
      <c r="D4" s="341"/>
      <c r="E4" s="341"/>
      <c r="F4" s="341"/>
      <c r="G4" s="342"/>
    </row>
    <row r="5" spans="1:10" ht="27" customHeight="1" x14ac:dyDescent="0.3">
      <c r="B5" s="321" t="s">
        <v>884</v>
      </c>
      <c r="D5" s="326" t="s">
        <v>885</v>
      </c>
      <c r="E5" s="326"/>
      <c r="G5" s="326" t="s">
        <v>886</v>
      </c>
    </row>
    <row r="6" spans="1:10" ht="18" customHeight="1" x14ac:dyDescent="0.3">
      <c r="B6" s="343"/>
      <c r="D6" s="319" t="s">
        <v>887</v>
      </c>
      <c r="G6" s="319" t="s">
        <v>888</v>
      </c>
    </row>
    <row r="7" spans="1:10" ht="18" customHeight="1" x14ac:dyDescent="0.3">
      <c r="B7" s="343"/>
      <c r="D7" s="319" t="s">
        <v>889</v>
      </c>
      <c r="G7" s="319" t="s">
        <v>888</v>
      </c>
    </row>
    <row r="8" spans="1:10" ht="18" customHeight="1" x14ac:dyDescent="0.3">
      <c r="B8" s="343"/>
      <c r="D8" s="319" t="s">
        <v>887</v>
      </c>
      <c r="G8" s="319" t="s">
        <v>888</v>
      </c>
    </row>
    <row r="9" spans="1:10" ht="18" customHeight="1" x14ac:dyDescent="0.3">
      <c r="B9" s="343"/>
      <c r="D9" s="319" t="s">
        <v>889</v>
      </c>
      <c r="G9" s="319" t="s">
        <v>888</v>
      </c>
    </row>
    <row r="10" spans="1:10" ht="18" customHeight="1" x14ac:dyDescent="0.3">
      <c r="B10" s="343"/>
      <c r="D10" s="331" t="s">
        <v>890</v>
      </c>
      <c r="E10" s="331"/>
      <c r="G10" s="319" t="s">
        <v>888</v>
      </c>
    </row>
    <row r="11" spans="1:10" ht="18" customHeight="1" x14ac:dyDescent="0.3">
      <c r="B11" s="343"/>
      <c r="D11" s="331" t="s">
        <v>890</v>
      </c>
      <c r="E11" s="331"/>
      <c r="G11" s="319" t="s">
        <v>888</v>
      </c>
    </row>
    <row r="12" spans="1:10" ht="18" customHeight="1" x14ac:dyDescent="0.3">
      <c r="B12" s="343"/>
      <c r="D12" s="319" t="s">
        <v>887</v>
      </c>
      <c r="G12" s="319" t="s">
        <v>888</v>
      </c>
    </row>
    <row r="13" spans="1:10" ht="18" customHeight="1" x14ac:dyDescent="0.3">
      <c r="B13" s="343"/>
      <c r="D13" s="319" t="s">
        <v>887</v>
      </c>
      <c r="G13" s="319" t="s">
        <v>891</v>
      </c>
    </row>
    <row r="14" spans="1:10" ht="18" customHeight="1" x14ac:dyDescent="0.3">
      <c r="B14" s="343"/>
      <c r="D14" s="319" t="s">
        <v>887</v>
      </c>
      <c r="G14" s="344" t="s">
        <v>891</v>
      </c>
    </row>
    <row r="15" spans="1:10" s="345" customFormat="1" ht="18" customHeight="1" x14ac:dyDescent="0.25"/>
    <row r="16" spans="1:10" ht="14.25" customHeight="1" x14ac:dyDescent="0.3">
      <c r="B16" s="344"/>
      <c r="C16" s="344"/>
      <c r="G16" s="344"/>
    </row>
    <row r="17" spans="2:8" ht="21" customHeight="1" x14ac:dyDescent="0.3">
      <c r="B17" s="346" t="s">
        <v>892</v>
      </c>
    </row>
    <row r="18" spans="2:8" ht="21" customHeight="1" x14ac:dyDescent="0.3">
      <c r="B18" s="346"/>
    </row>
    <row r="19" spans="2:8" ht="21" customHeight="1" x14ac:dyDescent="0.3">
      <c r="B19" s="753" t="s">
        <v>893</v>
      </c>
      <c r="C19" s="754"/>
      <c r="D19" s="29"/>
      <c r="E19" s="347" t="s">
        <v>854</v>
      </c>
    </row>
    <row r="20" spans="2:8" ht="21" customHeight="1" x14ac:dyDescent="0.3">
      <c r="B20" s="345"/>
      <c r="C20" s="345"/>
      <c r="D20" s="345"/>
      <c r="E20" s="345"/>
      <c r="F20" s="345"/>
      <c r="G20" s="345"/>
      <c r="H20" s="347"/>
    </row>
    <row r="21" spans="2:8" s="347" customFormat="1" ht="21" customHeight="1" x14ac:dyDescent="0.3">
      <c r="B21" s="348"/>
    </row>
    <row r="22" spans="2:8" ht="21" customHeight="1" x14ac:dyDescent="0.3">
      <c r="B22" s="331"/>
    </row>
    <row r="23" spans="2:8" ht="21" customHeight="1" x14ac:dyDescent="0.3">
      <c r="B23" s="343"/>
    </row>
    <row r="24" spans="2:8" ht="21" customHeight="1" x14ac:dyDescent="0.3">
      <c r="B24" s="343"/>
    </row>
    <row r="25" spans="2:8" ht="21" customHeight="1" x14ac:dyDescent="0.3">
      <c r="B25" s="343"/>
    </row>
    <row r="26" spans="2:8" ht="21" customHeight="1" x14ac:dyDescent="0.3">
      <c r="B26" s="343"/>
    </row>
    <row r="27" spans="2:8" ht="21" customHeight="1" x14ac:dyDescent="0.3">
      <c r="B27" s="343"/>
      <c r="D27" s="755"/>
      <c r="E27" s="755"/>
      <c r="F27" s="755"/>
      <c r="G27" s="331"/>
    </row>
    <row r="28" spans="2:8" ht="21" customHeight="1" x14ac:dyDescent="0.3">
      <c r="B28" s="343"/>
      <c r="D28" s="382"/>
      <c r="E28" s="382"/>
      <c r="F28" s="382"/>
      <c r="G28" s="331"/>
    </row>
    <row r="29" spans="2:8" ht="21" customHeight="1" x14ac:dyDescent="0.3">
      <c r="B29" s="343"/>
      <c r="D29" s="382"/>
      <c r="E29" s="382"/>
      <c r="F29" s="382"/>
      <c r="G29" s="331"/>
    </row>
    <row r="30" spans="2:8" ht="21" customHeight="1" x14ac:dyDescent="0.3">
      <c r="B30" s="343"/>
      <c r="D30" s="382"/>
      <c r="E30" s="382"/>
      <c r="F30" s="382"/>
      <c r="G30" s="331"/>
    </row>
    <row r="31" spans="2:8" ht="21" customHeight="1" x14ac:dyDescent="0.3">
      <c r="B31" s="343"/>
      <c r="D31" s="382"/>
      <c r="E31" s="382"/>
      <c r="F31" s="382"/>
      <c r="G31" s="331"/>
    </row>
    <row r="32" spans="2:8" ht="21" customHeight="1" x14ac:dyDescent="0.3">
      <c r="B32" s="343"/>
      <c r="D32" s="382"/>
      <c r="E32" s="382"/>
      <c r="F32" s="382"/>
      <c r="G32" s="331"/>
    </row>
    <row r="33" spans="2:7" ht="21" customHeight="1" x14ac:dyDescent="0.3">
      <c r="B33" s="343"/>
      <c r="D33" s="382"/>
      <c r="E33" s="382"/>
      <c r="F33" s="382"/>
      <c r="G33" s="331"/>
    </row>
    <row r="34" spans="2:7" ht="21" customHeight="1" x14ac:dyDescent="0.3">
      <c r="B34" s="343"/>
      <c r="D34" s="382"/>
      <c r="E34" s="382"/>
      <c r="F34" s="382"/>
      <c r="G34" s="331"/>
    </row>
    <row r="35" spans="2:7" ht="21" customHeight="1" x14ac:dyDescent="0.3">
      <c r="B35" s="343"/>
      <c r="D35" s="382"/>
      <c r="E35" s="382"/>
      <c r="F35" s="382"/>
      <c r="G35" s="331"/>
    </row>
    <row r="36" spans="2:7" ht="21" customHeight="1" x14ac:dyDescent="0.3">
      <c r="B36" s="343"/>
      <c r="D36" s="382"/>
      <c r="E36" s="382"/>
      <c r="F36" s="382"/>
      <c r="G36" s="331"/>
    </row>
    <row r="37" spans="2:7" ht="21" customHeight="1" x14ac:dyDescent="0.3">
      <c r="B37" s="343"/>
      <c r="D37" s="755"/>
      <c r="E37" s="755"/>
      <c r="F37" s="755"/>
    </row>
    <row r="38" spans="2:7" s="101" customFormat="1" ht="21" customHeight="1" x14ac:dyDescent="0.2"/>
    <row r="39" spans="2:7" ht="13.35" customHeight="1" x14ac:dyDescent="0.3"/>
    <row r="40" spans="2:7" ht="13.35" customHeight="1" x14ac:dyDescent="0.3"/>
    <row r="41" spans="2:7" ht="15.6" customHeight="1" x14ac:dyDescent="0.3">
      <c r="C41" s="349"/>
      <c r="D41" s="101"/>
      <c r="E41" s="101"/>
      <c r="F41" s="132"/>
    </row>
    <row r="42" spans="2:7" x14ac:dyDescent="0.3">
      <c r="G42" s="30"/>
    </row>
    <row r="43" spans="2:7" x14ac:dyDescent="0.3"/>
    <row r="44" spans="2:7" x14ac:dyDescent="0.3"/>
    <row r="45" spans="2:7" x14ac:dyDescent="0.3"/>
    <row r="46" spans="2:7" x14ac:dyDescent="0.3"/>
    <row r="47" spans="2:7" x14ac:dyDescent="0.3"/>
    <row r="48" spans="2:7" x14ac:dyDescent="0.3"/>
    <row r="49" spans="2:7" x14ac:dyDescent="0.3">
      <c r="B49" s="323"/>
      <c r="C49" s="323"/>
      <c r="D49" s="323"/>
      <c r="E49" s="323"/>
      <c r="F49" s="323"/>
      <c r="G49" s="323"/>
    </row>
    <row r="50" spans="2:7" x14ac:dyDescent="0.3">
      <c r="B50" s="315" t="s">
        <v>745</v>
      </c>
      <c r="C50" s="316" t="str">
        <f>Development!B5&amp;"_"&amp;Version</f>
        <v>4.1.25_2.0</v>
      </c>
      <c r="F50" s="317" t="s">
        <v>774</v>
      </c>
      <c r="G50" s="318" t="str">
        <f>Development!B5</f>
        <v>4.1.25</v>
      </c>
    </row>
    <row r="51" spans="2:7" x14ac:dyDescent="0.3"/>
    <row r="52" spans="2:7" x14ac:dyDescent="0.3"/>
    <row r="53" spans="2:7" x14ac:dyDescent="0.3"/>
    <row r="54" spans="2:7" x14ac:dyDescent="0.3"/>
    <row r="55" spans="2:7" x14ac:dyDescent="0.3"/>
    <row r="56" spans="2:7" x14ac:dyDescent="0.3"/>
    <row r="57" spans="2:7" ht="16.5" customHeight="1" x14ac:dyDescent="0.3"/>
    <row r="58" spans="2:7" ht="16.5" customHeight="1" x14ac:dyDescent="0.3"/>
    <row r="59" spans="2:7" ht="16.5" customHeight="1" x14ac:dyDescent="0.3"/>
    <row r="60" spans="2:7" ht="16.5" customHeight="1" x14ac:dyDescent="0.3"/>
    <row r="61" spans="2:7" ht="16.5" customHeight="1" x14ac:dyDescent="0.3"/>
    <row r="62" spans="2:7" ht="16.5" customHeight="1" x14ac:dyDescent="0.3"/>
    <row r="63" spans="2:7" ht="16.5" customHeight="1" x14ac:dyDescent="0.3"/>
    <row r="64" spans="2:7" ht="16.5" customHeight="1" x14ac:dyDescent="0.3"/>
    <row r="65" ht="16.5" customHeight="1" x14ac:dyDescent="0.3"/>
    <row r="66" ht="16.5" customHeight="1" x14ac:dyDescent="0.3"/>
    <row r="67" ht="16.5" customHeight="1" x14ac:dyDescent="0.3"/>
  </sheetData>
  <sheetProtection algorithmName="SHA-512" hashValue="FhGL6VeRyTIg3DQcOYJZSU8Ob4K41tQWZzgFjqyWSwQZ5WwInv/F81Ac7V7OF/iBv/UBow22o4wrCO637O47pA==" saltValue="VA8MAbKv1IsvzX39uJoLRw==" spinCount="100000" sheet="1"/>
  <mergeCells count="3">
    <mergeCell ref="B19:C19"/>
    <mergeCell ref="D27:F27"/>
    <mergeCell ref="D37:F37"/>
  </mergeCells>
  <printOptions horizontalCentered="1"/>
  <pageMargins left="0" right="0" top="0.25" bottom="0.25" header="0.3" footer="0.3"/>
  <pageSetup scale="7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0</xdr:col>
                    <xdr:colOff>0</xdr:colOff>
                    <xdr:row>3</xdr:row>
                    <xdr:rowOff>0</xdr:rowOff>
                  </from>
                  <to>
                    <xdr:col>0</xdr:col>
                    <xdr:colOff>0</xdr:colOff>
                    <xdr:row>3</xdr:row>
                    <xdr:rowOff>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0</xdr:col>
                    <xdr:colOff>0</xdr:colOff>
                    <xdr:row>3</xdr:row>
                    <xdr:rowOff>0</xdr:rowOff>
                  </from>
                  <to>
                    <xdr:col>0</xdr:col>
                    <xdr:colOff>0</xdr:colOff>
                    <xdr:row>3</xdr:row>
                    <xdr:rowOff>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xdr:col>
                    <xdr:colOff>828675</xdr:colOff>
                    <xdr:row>5</xdr:row>
                    <xdr:rowOff>28575</xdr:rowOff>
                  </from>
                  <to>
                    <xdr:col>2</xdr:col>
                    <xdr:colOff>7629525</xdr:colOff>
                    <xdr:row>6</xdr:row>
                    <xdr:rowOff>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xdr:col>
                    <xdr:colOff>828675</xdr:colOff>
                    <xdr:row>6</xdr:row>
                    <xdr:rowOff>28575</xdr:rowOff>
                  </from>
                  <to>
                    <xdr:col>2</xdr:col>
                    <xdr:colOff>6429375</xdr:colOff>
                    <xdr:row>7</xdr:row>
                    <xdr:rowOff>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1</xdr:col>
                    <xdr:colOff>828675</xdr:colOff>
                    <xdr:row>12</xdr:row>
                    <xdr:rowOff>57150</xdr:rowOff>
                  </from>
                  <to>
                    <xdr:col>3</xdr:col>
                    <xdr:colOff>0</xdr:colOff>
                    <xdr:row>13</xdr:row>
                    <xdr:rowOff>28575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1</xdr:col>
                    <xdr:colOff>828675</xdr:colOff>
                    <xdr:row>8</xdr:row>
                    <xdr:rowOff>9525</xdr:rowOff>
                  </from>
                  <to>
                    <xdr:col>2</xdr:col>
                    <xdr:colOff>6429375</xdr:colOff>
                    <xdr:row>9</xdr:row>
                    <xdr:rowOff>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xdr:col>
                    <xdr:colOff>828675</xdr:colOff>
                    <xdr:row>13</xdr:row>
                    <xdr:rowOff>57150</xdr:rowOff>
                  </from>
                  <to>
                    <xdr:col>3</xdr:col>
                    <xdr:colOff>0</xdr:colOff>
                    <xdr:row>14</xdr:row>
                    <xdr:rowOff>28575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xdr:col>
                    <xdr:colOff>828675</xdr:colOff>
                    <xdr:row>10</xdr:row>
                    <xdr:rowOff>28575</xdr:rowOff>
                  </from>
                  <to>
                    <xdr:col>2</xdr:col>
                    <xdr:colOff>6429375</xdr:colOff>
                    <xdr:row>11</xdr:row>
                    <xdr:rowOff>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xdr:col>
                    <xdr:colOff>828675</xdr:colOff>
                    <xdr:row>9</xdr:row>
                    <xdr:rowOff>28575</xdr:rowOff>
                  </from>
                  <to>
                    <xdr:col>2</xdr:col>
                    <xdr:colOff>6429375</xdr:colOff>
                    <xdr:row>10</xdr:row>
                    <xdr:rowOff>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xdr:col>
                    <xdr:colOff>828675</xdr:colOff>
                    <xdr:row>11</xdr:row>
                    <xdr:rowOff>28575</xdr:rowOff>
                  </from>
                  <to>
                    <xdr:col>3</xdr:col>
                    <xdr:colOff>0</xdr:colOff>
                    <xdr:row>12</xdr:row>
                    <xdr:rowOff>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xdr:col>
                    <xdr:colOff>828675</xdr:colOff>
                    <xdr:row>7</xdr:row>
                    <xdr:rowOff>28575</xdr:rowOff>
                  </from>
                  <to>
                    <xdr:col>2</xdr:col>
                    <xdr:colOff>6429375</xdr:colOff>
                    <xdr:row>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0000"/>
  </sheetPr>
  <dimension ref="A1:DY2572"/>
  <sheetViews>
    <sheetView showGridLines="0" topLeftCell="CL1" zoomScale="81" zoomScaleNormal="70" workbookViewId="0">
      <selection activeCell="CT15" sqref="CT15"/>
    </sheetView>
  </sheetViews>
  <sheetFormatPr defaultColWidth="9.140625" defaultRowHeight="12.75" x14ac:dyDescent="0.2"/>
  <cols>
    <col min="1" max="1" width="3.5703125" style="135" customWidth="1"/>
    <col min="2" max="2" width="20.5703125" style="135" bestFit="1" customWidth="1"/>
    <col min="3" max="3" width="13.140625" style="135" customWidth="1"/>
    <col min="4" max="4" width="40.85546875" style="135" bestFit="1" customWidth="1"/>
    <col min="5" max="5" width="10.42578125" style="135" customWidth="1"/>
    <col min="6" max="6" width="30.7109375" style="135" customWidth="1"/>
    <col min="7" max="7" width="10.42578125" style="135" customWidth="1"/>
    <col min="8" max="8" width="17.140625" style="135" bestFit="1" customWidth="1"/>
    <col min="9" max="9" width="17.140625" style="135" customWidth="1"/>
    <col min="10" max="10" width="24.140625" style="135" bestFit="1" customWidth="1"/>
    <col min="11" max="11" width="33" style="135" bestFit="1" customWidth="1"/>
    <col min="12" max="18" width="33" style="135" customWidth="1"/>
    <col min="19" max="19" width="13.5703125" style="135" bestFit="1" customWidth="1"/>
    <col min="20" max="20" width="47" style="135" bestFit="1" customWidth="1"/>
    <col min="21" max="21" width="33" style="135" customWidth="1"/>
    <col min="22" max="22" width="10.42578125" style="135" bestFit="1" customWidth="1"/>
    <col min="23" max="23" width="27.85546875" style="135" customWidth="1"/>
    <col min="24" max="24" width="14.5703125" style="135" bestFit="1" customWidth="1"/>
    <col min="25" max="25" width="12.140625" style="135" customWidth="1"/>
    <col min="26" max="26" width="13.42578125" style="135" customWidth="1"/>
    <col min="27" max="27" width="13" style="135" customWidth="1"/>
    <col min="28" max="28" width="10.5703125" style="135" customWidth="1"/>
    <col min="29" max="29" width="15.85546875" style="135" customWidth="1"/>
    <col min="30" max="30" width="13.140625" style="135" bestFit="1" customWidth="1"/>
    <col min="31" max="35" width="13.85546875" style="135" customWidth="1"/>
    <col min="36" max="36" width="30.7109375" style="135" bestFit="1" customWidth="1"/>
    <col min="37" max="37" width="28.85546875" style="135" customWidth="1"/>
    <col min="38" max="38" width="14.5703125" style="135" customWidth="1"/>
    <col min="39" max="39" width="20.5703125" style="135" customWidth="1"/>
    <col min="40" max="41" width="16.85546875" style="135" customWidth="1"/>
    <col min="42" max="42" width="32.140625" style="135" bestFit="1" customWidth="1"/>
    <col min="43" max="43" width="19.5703125" style="135" bestFit="1" customWidth="1"/>
    <col min="44" max="44" width="16.85546875" style="135" customWidth="1"/>
    <col min="45" max="45" width="12.5703125" style="135" customWidth="1"/>
    <col min="46" max="46" width="16.42578125" style="135" bestFit="1" customWidth="1"/>
    <col min="47" max="47" width="14.5703125" style="135" bestFit="1" customWidth="1"/>
    <col min="48" max="48" width="48.140625" style="135" bestFit="1" customWidth="1"/>
    <col min="49" max="49" width="13.5703125" style="135" bestFit="1" customWidth="1"/>
    <col min="50" max="50" width="3.42578125" style="135" customWidth="1"/>
    <col min="51" max="78" width="16.85546875" style="135" customWidth="1"/>
    <col min="79" max="79" width="33" style="135" bestFit="1" customWidth="1"/>
    <col min="80" max="80" width="29.140625" style="135" bestFit="1" customWidth="1"/>
    <col min="81" max="81" width="16.85546875" style="135" customWidth="1"/>
    <col min="82" max="82" width="23.5703125" style="135" customWidth="1"/>
    <col min="83" max="92" width="16.85546875" style="135" customWidth="1"/>
    <col min="93" max="93" width="23.140625" style="135" customWidth="1"/>
    <col min="94" max="97" width="17" style="135" customWidth="1"/>
    <col min="98" max="101" width="22.5703125" style="135" customWidth="1"/>
    <col min="102" max="102" width="28.42578125" style="135" bestFit="1" customWidth="1"/>
    <col min="103" max="103" width="28.85546875" style="135" customWidth="1"/>
    <col min="104" max="104" width="16.140625" style="135" bestFit="1" customWidth="1"/>
    <col min="105" max="105" width="28.85546875" style="135" customWidth="1"/>
    <col min="106" max="106" width="31.140625" style="135" bestFit="1" customWidth="1"/>
    <col min="107" max="107" width="17" style="135" customWidth="1"/>
    <col min="108" max="119" width="16.85546875" style="135" customWidth="1"/>
    <col min="120" max="120" width="3.42578125" style="135" customWidth="1"/>
    <col min="121" max="121" width="36" style="135" bestFit="1" customWidth="1"/>
    <col min="122" max="122" width="10.85546875" style="135" customWidth="1"/>
    <col min="123" max="123" width="3" style="135" customWidth="1"/>
    <col min="124" max="125" width="9.140625" style="135"/>
    <col min="126" max="126" width="47.42578125" style="135" bestFit="1" customWidth="1"/>
    <col min="127" max="127" width="9.140625" style="135"/>
    <col min="128" max="128" width="33.85546875" style="135" customWidth="1"/>
    <col min="129" max="129" width="33" style="135" bestFit="1" customWidth="1"/>
    <col min="130" max="16384" width="9.140625" style="135"/>
  </cols>
  <sheetData>
    <row r="1" spans="1:127" x14ac:dyDescent="0.2">
      <c r="AQ1" s="135">
        <f>COUNTA(AQ4:AQ1001)+2</f>
        <v>4</v>
      </c>
      <c r="AR1" s="135">
        <f t="shared" ref="AR1:DC1" si="0">COUNTA(AR4:AR1001)+2</f>
        <v>7</v>
      </c>
      <c r="AS1" s="135">
        <f t="shared" si="0"/>
        <v>36</v>
      </c>
      <c r="AT1" s="135">
        <f t="shared" si="0"/>
        <v>5</v>
      </c>
      <c r="AU1" s="135">
        <f t="shared" si="0"/>
        <v>222</v>
      </c>
      <c r="AV1" s="135">
        <f t="shared" si="0"/>
        <v>68</v>
      </c>
      <c r="AW1" s="135">
        <f t="shared" si="0"/>
        <v>20</v>
      </c>
      <c r="AX1" s="135">
        <f t="shared" si="0"/>
        <v>15</v>
      </c>
      <c r="AY1" s="135">
        <f t="shared" si="0"/>
        <v>71</v>
      </c>
      <c r="AZ1" s="135">
        <f t="shared" si="0"/>
        <v>14</v>
      </c>
      <c r="BA1" s="135">
        <f t="shared" si="0"/>
        <v>8</v>
      </c>
      <c r="BB1" s="135">
        <f t="shared" si="0"/>
        <v>23</v>
      </c>
      <c r="BC1" s="135">
        <f t="shared" si="0"/>
        <v>8</v>
      </c>
      <c r="BD1" s="135">
        <f t="shared" si="0"/>
        <v>5</v>
      </c>
      <c r="BE1" s="135">
        <f t="shared" si="0"/>
        <v>4</v>
      </c>
      <c r="BF1" s="135">
        <f t="shared" si="0"/>
        <v>207</v>
      </c>
      <c r="BG1" s="135">
        <f t="shared" si="0"/>
        <v>17</v>
      </c>
      <c r="BH1" s="135">
        <f t="shared" si="0"/>
        <v>6</v>
      </c>
      <c r="BI1" s="135">
        <f t="shared" si="0"/>
        <v>19</v>
      </c>
      <c r="BJ1" s="135">
        <f t="shared" si="0"/>
        <v>133</v>
      </c>
      <c r="BK1" s="135">
        <f t="shared" si="0"/>
        <v>32</v>
      </c>
      <c r="BL1" s="135">
        <f t="shared" si="0"/>
        <v>16</v>
      </c>
      <c r="BM1" s="135">
        <f t="shared" si="0"/>
        <v>17</v>
      </c>
      <c r="BN1" s="135">
        <f t="shared" si="0"/>
        <v>52</v>
      </c>
      <c r="BO1" s="135">
        <f t="shared" si="0"/>
        <v>26</v>
      </c>
      <c r="BP1" s="135">
        <f t="shared" si="0"/>
        <v>14</v>
      </c>
      <c r="BQ1" s="135">
        <f t="shared" si="0"/>
        <v>6</v>
      </c>
      <c r="BR1" s="135">
        <f t="shared" si="0"/>
        <v>7</v>
      </c>
      <c r="BS1" s="135">
        <f t="shared" si="0"/>
        <v>233</v>
      </c>
      <c r="BT1" s="135">
        <f t="shared" si="0"/>
        <v>145</v>
      </c>
      <c r="BU1" s="135">
        <f t="shared" si="0"/>
        <v>99</v>
      </c>
      <c r="BV1" s="135">
        <f t="shared" si="0"/>
        <v>51</v>
      </c>
      <c r="BW1" s="135">
        <f t="shared" si="0"/>
        <v>33</v>
      </c>
      <c r="BX1" s="135">
        <f t="shared" si="0"/>
        <v>33</v>
      </c>
      <c r="BY1" s="135">
        <f t="shared" si="0"/>
        <v>48</v>
      </c>
      <c r="BZ1" s="135">
        <f t="shared" si="0"/>
        <v>2</v>
      </c>
      <c r="CA1" s="135">
        <f t="shared" si="0"/>
        <v>2</v>
      </c>
      <c r="CB1" s="135">
        <f t="shared" si="0"/>
        <v>2</v>
      </c>
      <c r="CC1" s="135">
        <f t="shared" si="0"/>
        <v>2</v>
      </c>
      <c r="CD1" s="135">
        <f t="shared" si="0"/>
        <v>2</v>
      </c>
      <c r="CE1" s="135">
        <f t="shared" si="0"/>
        <v>2</v>
      </c>
      <c r="CF1" s="135">
        <f t="shared" si="0"/>
        <v>2</v>
      </c>
      <c r="CG1" s="135">
        <f t="shared" si="0"/>
        <v>131</v>
      </c>
      <c r="CH1" s="135">
        <f t="shared" si="0"/>
        <v>93</v>
      </c>
      <c r="CI1" s="135">
        <f t="shared" si="0"/>
        <v>2</v>
      </c>
      <c r="CJ1" s="135">
        <f t="shared" si="0"/>
        <v>2</v>
      </c>
      <c r="CK1" s="135">
        <f t="shared" si="0"/>
        <v>95</v>
      </c>
      <c r="CL1" s="135">
        <f t="shared" si="0"/>
        <v>95</v>
      </c>
      <c r="CM1" s="135">
        <f t="shared" si="0"/>
        <v>95</v>
      </c>
      <c r="CN1" s="135">
        <f t="shared" si="0"/>
        <v>186</v>
      </c>
      <c r="CO1" s="135">
        <f t="shared" si="0"/>
        <v>93</v>
      </c>
      <c r="CP1" s="135">
        <f t="shared" si="0"/>
        <v>118</v>
      </c>
      <c r="CQ1" s="135">
        <f t="shared" si="0"/>
        <v>38</v>
      </c>
      <c r="CR1" s="135">
        <f t="shared" si="0"/>
        <v>126</v>
      </c>
      <c r="CS1" s="135">
        <f t="shared" si="0"/>
        <v>75</v>
      </c>
      <c r="CT1" s="135">
        <f t="shared" si="0"/>
        <v>661</v>
      </c>
      <c r="CU1" s="135">
        <f t="shared" si="0"/>
        <v>538</v>
      </c>
      <c r="CV1" s="135">
        <f t="shared" si="0"/>
        <v>45</v>
      </c>
      <c r="CW1" s="135">
        <f t="shared" si="0"/>
        <v>144</v>
      </c>
      <c r="CX1" s="135">
        <f t="shared" si="0"/>
        <v>33</v>
      </c>
      <c r="CY1" s="135">
        <f t="shared" si="0"/>
        <v>83</v>
      </c>
      <c r="CZ1" s="135">
        <f t="shared" si="0"/>
        <v>40</v>
      </c>
      <c r="DA1" s="135">
        <f t="shared" si="0"/>
        <v>16</v>
      </c>
      <c r="DB1" s="135">
        <f t="shared" si="0"/>
        <v>47</v>
      </c>
      <c r="DC1" s="135">
        <f t="shared" si="0"/>
        <v>4</v>
      </c>
      <c r="DD1" s="135">
        <f t="shared" ref="DD1:DG1" si="1">COUNTA(DD4:DD1001)+2</f>
        <v>4</v>
      </c>
      <c r="DE1" s="135">
        <f t="shared" si="1"/>
        <v>12</v>
      </c>
      <c r="DF1" s="135">
        <f t="shared" si="1"/>
        <v>3</v>
      </c>
      <c r="DG1" s="135">
        <f t="shared" si="1"/>
        <v>15</v>
      </c>
      <c r="DQ1" s="143"/>
    </row>
    <row r="2" spans="1:127" ht="15.75" thickBot="1" x14ac:dyDescent="0.3">
      <c r="D2" s="150" t="s">
        <v>5934</v>
      </c>
      <c r="H2" s="144" t="s">
        <v>5930</v>
      </c>
      <c r="I2" s="144"/>
      <c r="X2" s="144" t="s">
        <v>5931</v>
      </c>
      <c r="AQ2" s="145" t="s">
        <v>6943</v>
      </c>
      <c r="AR2" s="145"/>
      <c r="AS2" s="149"/>
      <c r="AT2" s="149"/>
      <c r="AU2" s="148"/>
      <c r="AV2" s="148"/>
      <c r="AW2" s="148"/>
      <c r="AX2" s="148"/>
      <c r="AY2" s="148"/>
      <c r="AZ2" s="149"/>
      <c r="BA2" s="149"/>
      <c r="BB2" s="149"/>
      <c r="BC2" s="149"/>
      <c r="BD2" s="149"/>
      <c r="BE2" s="149"/>
      <c r="BF2" s="148"/>
      <c r="BG2" s="148"/>
      <c r="BH2" s="148"/>
      <c r="BI2" s="148"/>
      <c r="BJ2" s="148"/>
      <c r="BK2" s="149"/>
      <c r="BL2" s="149"/>
      <c r="BM2" s="148"/>
      <c r="BN2" s="148"/>
      <c r="BO2" s="148"/>
      <c r="BP2" s="148"/>
      <c r="BQ2" s="148"/>
      <c r="BR2" s="148"/>
      <c r="BS2" s="148"/>
      <c r="BT2" s="148"/>
      <c r="BU2" s="148"/>
      <c r="BV2" s="148"/>
      <c r="BW2" s="148"/>
      <c r="BX2" s="148"/>
      <c r="BY2" s="148"/>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8"/>
      <c r="CX2" s="148"/>
      <c r="CY2" s="148"/>
      <c r="CZ2" s="148"/>
      <c r="DA2" s="148"/>
      <c r="DB2" s="148"/>
      <c r="DC2" s="148"/>
      <c r="DD2" s="148"/>
      <c r="DE2" s="148"/>
      <c r="DF2" s="148"/>
      <c r="DG2" s="148"/>
      <c r="DQ2"/>
      <c r="DR2"/>
      <c r="DS2"/>
      <c r="DT2"/>
    </row>
    <row r="3" spans="1:127" ht="12.75" customHeight="1" thickBot="1" x14ac:dyDescent="0.3">
      <c r="B3" s="152" t="s">
        <v>5936</v>
      </c>
      <c r="D3" s="151" t="s">
        <v>5967</v>
      </c>
      <c r="E3" s="151" t="s">
        <v>5968</v>
      </c>
      <c r="H3" s="652" t="s">
        <v>1001</v>
      </c>
      <c r="I3" s="653" t="s">
        <v>513</v>
      </c>
      <c r="J3" s="653" t="s">
        <v>6059</v>
      </c>
      <c r="K3" s="653" t="s">
        <v>6060</v>
      </c>
      <c r="L3" s="653" t="s">
        <v>6929</v>
      </c>
      <c r="M3" s="653" t="s">
        <v>514</v>
      </c>
      <c r="N3" s="653" t="s">
        <v>515</v>
      </c>
      <c r="O3" s="653" t="s">
        <v>516</v>
      </c>
      <c r="P3" s="654" t="s">
        <v>517</v>
      </c>
      <c r="Q3" s="654" t="s">
        <v>6930</v>
      </c>
      <c r="R3" s="655" t="s">
        <v>5939</v>
      </c>
      <c r="S3" s="655" t="s">
        <v>5940</v>
      </c>
      <c r="T3" s="655" t="s">
        <v>5941</v>
      </c>
      <c r="U3" s="655" t="s">
        <v>5942</v>
      </c>
      <c r="V3" s="654" t="s">
        <v>6</v>
      </c>
      <c r="W3" s="654" t="s">
        <v>976</v>
      </c>
      <c r="X3" s="656" t="s">
        <v>5937</v>
      </c>
      <c r="Y3" s="654">
        <v>2022</v>
      </c>
      <c r="Z3" s="654" t="s">
        <v>6802</v>
      </c>
      <c r="AA3" s="654">
        <v>2023</v>
      </c>
      <c r="AB3" s="654" t="s">
        <v>6942</v>
      </c>
      <c r="AC3" s="654">
        <v>2024</v>
      </c>
      <c r="AD3" s="654" t="s">
        <v>6941</v>
      </c>
      <c r="AE3" s="654">
        <v>2025</v>
      </c>
      <c r="AF3" s="654" t="s">
        <v>6978</v>
      </c>
      <c r="AG3" s="657" t="s">
        <v>6928</v>
      </c>
      <c r="AI3" s="145" t="s">
        <v>5933</v>
      </c>
      <c r="AJ3" s="145"/>
      <c r="AK3" s="146"/>
      <c r="AL3" s="145"/>
      <c r="AM3" s="146"/>
      <c r="AN3" s="145"/>
      <c r="AO3" s="147"/>
      <c r="AP3" s="147"/>
      <c r="AQ3" s="156" t="s">
        <v>1017</v>
      </c>
      <c r="AR3" s="156" t="s">
        <v>1024</v>
      </c>
      <c r="AS3" s="156" t="s">
        <v>1719</v>
      </c>
      <c r="AT3" s="156" t="s">
        <v>1972</v>
      </c>
      <c r="AU3" s="156" t="s">
        <v>1680</v>
      </c>
      <c r="AV3" s="156" t="s">
        <v>5943</v>
      </c>
      <c r="AW3" s="156" t="s">
        <v>5944</v>
      </c>
      <c r="AX3" s="156" t="s">
        <v>5945</v>
      </c>
      <c r="AY3" s="156" t="s">
        <v>5263</v>
      </c>
      <c r="AZ3" s="156" t="s">
        <v>5186</v>
      </c>
      <c r="BA3" s="156" t="s">
        <v>1681</v>
      </c>
      <c r="BB3" s="156" t="s">
        <v>5946</v>
      </c>
      <c r="BC3" s="156" t="s">
        <v>5947</v>
      </c>
      <c r="BD3" s="156" t="s">
        <v>5948</v>
      </c>
      <c r="BE3" s="156" t="s">
        <v>959</v>
      </c>
      <c r="BF3" s="156" t="s">
        <v>1617</v>
      </c>
      <c r="BG3" s="156" t="s">
        <v>5949</v>
      </c>
      <c r="BH3" s="156" t="s">
        <v>5950</v>
      </c>
      <c r="BI3" s="156" t="s">
        <v>5951</v>
      </c>
      <c r="BJ3" s="156" t="s">
        <v>1587</v>
      </c>
      <c r="BK3" s="156" t="s">
        <v>5616</v>
      </c>
      <c r="BL3" s="156" t="s">
        <v>1686</v>
      </c>
      <c r="BM3" s="156" t="s">
        <v>1586</v>
      </c>
      <c r="BN3" s="156" t="s">
        <v>1620</v>
      </c>
      <c r="BO3" s="156" t="s">
        <v>5563</v>
      </c>
      <c r="BP3" s="156" t="s">
        <v>5581</v>
      </c>
      <c r="BQ3" s="156" t="s">
        <v>5564</v>
      </c>
      <c r="BR3" s="156" t="s">
        <v>1390</v>
      </c>
      <c r="BS3" s="156" t="s">
        <v>3430</v>
      </c>
      <c r="BT3" s="157" t="s">
        <v>5984</v>
      </c>
      <c r="BU3" s="158" t="s">
        <v>5952</v>
      </c>
      <c r="BV3" s="157" t="s">
        <v>5989</v>
      </c>
      <c r="BW3" s="158" t="s">
        <v>5953</v>
      </c>
      <c r="BX3" s="158" t="s">
        <v>5954</v>
      </c>
      <c r="BY3" s="158" t="s">
        <v>4378</v>
      </c>
      <c r="BZ3" s="158" t="s">
        <v>3984</v>
      </c>
      <c r="CA3" s="158" t="s">
        <v>4025</v>
      </c>
      <c r="CB3" s="158" t="s">
        <v>3893</v>
      </c>
      <c r="CC3" s="158" t="s">
        <v>4071</v>
      </c>
      <c r="CD3" s="158" t="s">
        <v>4048</v>
      </c>
      <c r="CE3" s="158" t="s">
        <v>3932</v>
      </c>
      <c r="CF3" s="158" t="s">
        <v>3965</v>
      </c>
      <c r="CG3" s="156" t="s">
        <v>5955</v>
      </c>
      <c r="CH3" s="159" t="s">
        <v>5956</v>
      </c>
      <c r="CI3" s="156" t="s">
        <v>5957</v>
      </c>
      <c r="CJ3" s="156" t="s">
        <v>5958</v>
      </c>
      <c r="CK3" s="156" t="s">
        <v>5959</v>
      </c>
      <c r="CL3" s="156" t="s">
        <v>5960</v>
      </c>
      <c r="CM3" s="156" t="s">
        <v>6068</v>
      </c>
      <c r="CN3" s="156" t="s">
        <v>5993</v>
      </c>
      <c r="CO3" s="156" t="s">
        <v>5956</v>
      </c>
      <c r="CP3" s="157" t="s">
        <v>5998</v>
      </c>
      <c r="CQ3" s="156" t="s">
        <v>5961</v>
      </c>
      <c r="CR3" s="156" t="s">
        <v>5014</v>
      </c>
      <c r="CS3" s="156" t="s">
        <v>5962</v>
      </c>
      <c r="CT3" s="157" t="s">
        <v>6006</v>
      </c>
      <c r="CU3" s="156" t="s">
        <v>5963</v>
      </c>
      <c r="CV3" s="156" t="s">
        <v>4631</v>
      </c>
      <c r="CW3" s="156" t="s">
        <v>1041</v>
      </c>
      <c r="CX3" s="156" t="s">
        <v>1253</v>
      </c>
      <c r="CY3" s="156" t="s">
        <v>1765</v>
      </c>
      <c r="CZ3" s="156" t="s">
        <v>955</v>
      </c>
      <c r="DA3" s="156" t="s">
        <v>1542</v>
      </c>
      <c r="DB3" s="156" t="s">
        <v>4501</v>
      </c>
      <c r="DC3" s="156" t="s">
        <v>5964</v>
      </c>
      <c r="DD3" s="156" t="s">
        <v>5965</v>
      </c>
      <c r="DE3" s="156" t="s">
        <v>4471</v>
      </c>
      <c r="DF3" s="156" t="s">
        <v>5966</v>
      </c>
      <c r="DG3" s="156" t="s">
        <v>1401</v>
      </c>
      <c r="DH3" s="137"/>
      <c r="DI3" s="137"/>
      <c r="DJ3" s="137"/>
      <c r="DK3" s="137"/>
      <c r="DL3" s="137"/>
      <c r="DM3" s="137"/>
      <c r="DN3" s="137"/>
      <c r="DO3" s="137"/>
      <c r="DP3" s="137"/>
      <c r="DQ3" s="137"/>
      <c r="DR3"/>
      <c r="DS3"/>
      <c r="DT3"/>
    </row>
    <row r="4" spans="1:127" s="137" customFormat="1" ht="12.75" customHeight="1" x14ac:dyDescent="0.25">
      <c r="A4" s="161"/>
      <c r="B4" s="584">
        <f>Development!B6</f>
        <v>2025</v>
      </c>
      <c r="C4" s="161"/>
      <c r="D4" s="172" t="s">
        <v>5972</v>
      </c>
      <c r="E4" s="162">
        <v>0</v>
      </c>
      <c r="H4" s="630" t="s">
        <v>6922</v>
      </c>
      <c r="I4" s="634">
        <v>1</v>
      </c>
      <c r="J4" s="636">
        <v>1</v>
      </c>
      <c r="K4" s="637">
        <v>1</v>
      </c>
      <c r="L4" s="637">
        <v>0</v>
      </c>
      <c r="M4" s="194">
        <v>0.3</v>
      </c>
      <c r="N4" s="638">
        <v>1.8700000000000001E-2</v>
      </c>
      <c r="O4" s="639">
        <v>7.1900000000000006E-2</v>
      </c>
      <c r="P4" s="639">
        <v>5.67E-2</v>
      </c>
      <c r="Q4" s="640">
        <v>1</v>
      </c>
      <c r="R4" s="641" t="s">
        <v>5969</v>
      </c>
      <c r="S4" s="182" t="s">
        <v>5970</v>
      </c>
      <c r="T4" s="182" t="s">
        <v>6931</v>
      </c>
      <c r="U4" s="182" t="s">
        <v>5971</v>
      </c>
      <c r="V4" s="182" t="s">
        <v>945</v>
      </c>
      <c r="W4" s="625" t="s">
        <v>3430</v>
      </c>
      <c r="X4" s="163">
        <f ca="1">OFFSET($X4,0,MATCH(RebateYear,RebateYear_Range,0))</f>
        <v>0.22</v>
      </c>
      <c r="Y4" s="535">
        <v>0.4</v>
      </c>
      <c r="Z4" s="540">
        <v>250</v>
      </c>
      <c r="AA4" s="535">
        <v>0.3</v>
      </c>
      <c r="AB4" s="540">
        <v>250</v>
      </c>
      <c r="AC4" s="535">
        <v>0.22</v>
      </c>
      <c r="AD4" s="540">
        <v>250</v>
      </c>
      <c r="AE4" s="163">
        <v>0.22</v>
      </c>
      <c r="AF4" s="696">
        <v>0.27500000000000002</v>
      </c>
      <c r="AG4" s="694">
        <v>250</v>
      </c>
      <c r="AI4" s="153" t="str">
        <f>H4</f>
        <v>PBL1000</v>
      </c>
      <c r="AJ4" s="153" t="s">
        <v>981</v>
      </c>
      <c r="AK4" s="153" t="str">
        <f>H7</f>
        <v>PBL6200</v>
      </c>
      <c r="AL4" s="153" t="str">
        <f>H8</f>
        <v>PBL7000</v>
      </c>
      <c r="AM4" s="155" t="str">
        <f>H9</f>
        <v>PBL7400</v>
      </c>
      <c r="AN4" s="155" t="str">
        <f>H10</f>
        <v>PBL7500</v>
      </c>
      <c r="AO4" s="153" t="str">
        <f>H11</f>
        <v>PBL8100</v>
      </c>
      <c r="AP4"/>
      <c r="AQ4" s="166"/>
      <c r="AR4" s="166"/>
      <c r="AS4" s="166"/>
      <c r="AT4" s="166"/>
      <c r="AU4" s="166"/>
      <c r="AV4" s="166"/>
      <c r="AW4" s="166"/>
      <c r="AX4" s="166"/>
      <c r="AY4" s="166"/>
      <c r="AZ4" s="166"/>
      <c r="BA4" s="166"/>
      <c r="BB4" s="166"/>
      <c r="BC4" s="166"/>
      <c r="BD4" s="166"/>
      <c r="BF4" s="166"/>
      <c r="BG4" s="166"/>
      <c r="BH4" s="166"/>
      <c r="BI4" s="166"/>
      <c r="BJ4" s="166"/>
      <c r="BK4" s="166"/>
      <c r="BL4" s="166"/>
      <c r="BM4" s="166"/>
      <c r="BN4" s="166"/>
      <c r="BO4" s="167"/>
      <c r="BP4" s="167"/>
      <c r="BQ4" s="166"/>
      <c r="BR4" s="166"/>
      <c r="BS4" s="166"/>
      <c r="BT4" s="168"/>
      <c r="BU4" s="168"/>
      <c r="BV4" s="168"/>
      <c r="BW4" s="168"/>
      <c r="BX4" s="168"/>
      <c r="BY4" s="167"/>
      <c r="BZ4" s="169"/>
      <c r="CA4" s="167"/>
      <c r="CB4" s="170"/>
      <c r="CC4" s="167"/>
      <c r="CD4" s="167"/>
      <c r="CE4" s="167"/>
      <c r="CF4" s="167"/>
      <c r="CG4" s="167"/>
      <c r="CH4" s="167"/>
      <c r="CI4" s="167"/>
      <c r="CJ4" s="169"/>
      <c r="CK4" s="167"/>
      <c r="CL4" s="170"/>
      <c r="CM4" s="170"/>
      <c r="CN4" s="170"/>
      <c r="CO4" s="170"/>
      <c r="CP4" s="167"/>
      <c r="CQ4" s="167"/>
      <c r="CR4" s="167"/>
      <c r="CS4" s="167"/>
      <c r="CT4" s="167"/>
      <c r="CV4" s="167"/>
      <c r="CW4" s="166"/>
      <c r="CX4" s="166"/>
      <c r="CY4" s="166"/>
      <c r="CZ4" s="166"/>
      <c r="DA4" s="171"/>
      <c r="DB4" s="171"/>
      <c r="DC4" s="171"/>
      <c r="DD4" s="171"/>
      <c r="DE4" s="171"/>
      <c r="DF4" s="171"/>
      <c r="DG4" s="171"/>
      <c r="DR4"/>
      <c r="DS4"/>
      <c r="DT4"/>
      <c r="DU4" s="161"/>
      <c r="DW4" s="161"/>
    </row>
    <row r="5" spans="1:127" s="137" customFormat="1" ht="12.75" customHeight="1" x14ac:dyDescent="0.25">
      <c r="A5" s="161"/>
      <c r="B5" s="161"/>
      <c r="C5" s="161"/>
      <c r="D5" s="177" t="s">
        <v>5983</v>
      </c>
      <c r="E5" s="178">
        <v>2810</v>
      </c>
      <c r="H5" s="629" t="s">
        <v>981</v>
      </c>
      <c r="I5" s="634">
        <v>0.75</v>
      </c>
      <c r="J5" s="636">
        <v>1.18055</v>
      </c>
      <c r="K5" s="637">
        <v>1.05894</v>
      </c>
      <c r="L5" s="637">
        <v>0</v>
      </c>
      <c r="M5" s="194">
        <v>0.3</v>
      </c>
      <c r="N5" s="638">
        <v>1.8700000000000001E-2</v>
      </c>
      <c r="O5" s="639">
        <v>7.1900000000000006E-2</v>
      </c>
      <c r="P5" s="639">
        <v>5.67E-2</v>
      </c>
      <c r="Q5" s="640">
        <v>1</v>
      </c>
      <c r="R5" s="641" t="s">
        <v>5969</v>
      </c>
      <c r="S5" s="182" t="s">
        <v>5970</v>
      </c>
      <c r="T5" s="182" t="s">
        <v>6932</v>
      </c>
      <c r="U5" s="182" t="s">
        <v>5980</v>
      </c>
      <c r="V5" s="182" t="s">
        <v>5973</v>
      </c>
      <c r="W5" s="625" t="s">
        <v>5955</v>
      </c>
      <c r="X5" s="163">
        <f t="shared" ref="X5:X13" ca="1" si="2">OFFSET($X5,0,MATCH(RebateYear,RebateYear_Range,0))</f>
        <v>0.1</v>
      </c>
      <c r="Y5" s="535">
        <v>0.1</v>
      </c>
      <c r="Z5" s="540">
        <v>5</v>
      </c>
      <c r="AA5" s="535">
        <v>0.1</v>
      </c>
      <c r="AB5" s="540">
        <v>5</v>
      </c>
      <c r="AC5" s="535">
        <v>0.1</v>
      </c>
      <c r="AD5" s="540">
        <v>5</v>
      </c>
      <c r="AE5" s="163">
        <v>0.1</v>
      </c>
      <c r="AF5" s="697">
        <v>0.125</v>
      </c>
      <c r="AG5" s="694">
        <v>5</v>
      </c>
      <c r="AI5" s="162"/>
      <c r="AJ5" s="164"/>
      <c r="AK5" s="162"/>
      <c r="AL5" s="162"/>
      <c r="AM5" s="165"/>
      <c r="AN5" s="165"/>
      <c r="AO5" s="162"/>
      <c r="AP5"/>
      <c r="AQ5" s="166" t="s">
        <v>1018</v>
      </c>
      <c r="AR5" s="166" t="s">
        <v>1029</v>
      </c>
      <c r="AS5" s="166" t="s">
        <v>1720</v>
      </c>
      <c r="AT5" s="166" t="s">
        <v>1973</v>
      </c>
      <c r="AU5" s="166" t="s">
        <v>5181</v>
      </c>
      <c r="AV5" s="166" t="s">
        <v>5455</v>
      </c>
      <c r="AW5" s="166" t="s">
        <v>5427</v>
      </c>
      <c r="AX5" s="166" t="s">
        <v>5404</v>
      </c>
      <c r="AY5" s="166" t="s">
        <v>5271</v>
      </c>
      <c r="AZ5" s="166" t="s">
        <v>5187</v>
      </c>
      <c r="BA5" s="166" t="s">
        <v>1682</v>
      </c>
      <c r="BB5" s="166" t="s">
        <v>5711</v>
      </c>
      <c r="BC5" s="166" t="s">
        <v>5588</v>
      </c>
      <c r="BD5" s="137" t="s">
        <v>1610</v>
      </c>
      <c r="BE5" s="166" t="s">
        <v>1675</v>
      </c>
      <c r="BF5" s="166" t="s">
        <v>5611</v>
      </c>
      <c r="BG5" s="166" t="s">
        <v>5851</v>
      </c>
      <c r="BH5" s="166" t="s">
        <v>5842</v>
      </c>
      <c r="BI5" s="166" t="s">
        <v>5822</v>
      </c>
      <c r="BJ5" s="166" t="s">
        <v>5713</v>
      </c>
      <c r="BK5" s="166" t="s">
        <v>5617</v>
      </c>
      <c r="BL5" s="166" t="s">
        <v>1687</v>
      </c>
      <c r="BM5" s="166" t="s">
        <v>1588</v>
      </c>
      <c r="BN5" s="166" t="s">
        <v>1621</v>
      </c>
      <c r="BO5" s="166" t="s">
        <v>5565</v>
      </c>
      <c r="BP5" s="166" t="s">
        <v>5582</v>
      </c>
      <c r="BQ5" s="166" t="s">
        <v>5565</v>
      </c>
      <c r="BR5" s="167" t="s">
        <v>1399</v>
      </c>
      <c r="BS5" s="137" t="s">
        <v>3631</v>
      </c>
      <c r="BT5" s="168" t="s">
        <v>4185</v>
      </c>
      <c r="BU5" s="168" t="s">
        <v>4185</v>
      </c>
      <c r="BV5" s="168" t="s">
        <v>4185</v>
      </c>
      <c r="BW5" s="168" t="s">
        <v>4143</v>
      </c>
      <c r="BX5" s="139" t="s">
        <v>4111</v>
      </c>
      <c r="BY5" s="139" t="s">
        <v>4459</v>
      </c>
      <c r="CG5" s="167" t="s">
        <v>4741</v>
      </c>
      <c r="CH5" s="175" t="s">
        <v>1984</v>
      </c>
      <c r="CK5" s="175" t="s">
        <v>4786</v>
      </c>
      <c r="CL5" s="175" t="s">
        <v>4786</v>
      </c>
      <c r="CM5" s="175" t="s">
        <v>4786</v>
      </c>
      <c r="CN5" s="175" t="s">
        <v>4786</v>
      </c>
      <c r="CO5" s="171" t="s">
        <v>1984</v>
      </c>
      <c r="CP5" s="175" t="s">
        <v>4972</v>
      </c>
      <c r="CQ5" s="175" t="s">
        <v>5981</v>
      </c>
      <c r="CR5" s="175" t="s">
        <v>5015</v>
      </c>
      <c r="CS5" s="175" t="s">
        <v>5982</v>
      </c>
      <c r="CT5" s="167" t="s">
        <v>2112</v>
      </c>
      <c r="CU5" s="176" t="s">
        <v>2358</v>
      </c>
      <c r="CV5" s="167" t="s">
        <v>4632</v>
      </c>
      <c r="CW5" s="166" t="s">
        <v>1042</v>
      </c>
      <c r="CX5" s="166" t="s">
        <v>1254</v>
      </c>
      <c r="CY5" s="166" t="s">
        <v>1766</v>
      </c>
      <c r="CZ5" s="166" t="s">
        <v>1436</v>
      </c>
      <c r="DA5" s="171" t="s">
        <v>1543</v>
      </c>
      <c r="DB5" s="171" t="s">
        <v>4502</v>
      </c>
      <c r="DC5" s="171" t="s">
        <v>4527</v>
      </c>
      <c r="DD5" s="171" t="s">
        <v>4502</v>
      </c>
      <c r="DE5" s="171" t="s">
        <v>4472</v>
      </c>
      <c r="DF5" s="171" t="s">
        <v>5966</v>
      </c>
      <c r="DG5" s="166" t="s">
        <v>1402</v>
      </c>
      <c r="DR5"/>
      <c r="DS5"/>
      <c r="DT5"/>
      <c r="DU5" s="161"/>
      <c r="DW5" s="161"/>
    </row>
    <row r="6" spans="1:127" s="137" customFormat="1" ht="12.75" customHeight="1" x14ac:dyDescent="0.25">
      <c r="A6" s="161"/>
      <c r="C6" s="161"/>
      <c r="D6" s="177" t="s">
        <v>5987</v>
      </c>
      <c r="E6" s="178">
        <v>2854</v>
      </c>
      <c r="H6" s="630" t="s">
        <v>983</v>
      </c>
      <c r="I6" s="634">
        <v>0.75</v>
      </c>
      <c r="J6" s="636">
        <v>1.18055</v>
      </c>
      <c r="K6" s="637">
        <v>1.05894</v>
      </c>
      <c r="L6" s="637">
        <v>0</v>
      </c>
      <c r="M6" s="194">
        <v>0.3</v>
      </c>
      <c r="N6" s="638">
        <v>1.8700000000000001E-2</v>
      </c>
      <c r="O6" s="639">
        <v>7.1900000000000006E-2</v>
      </c>
      <c r="P6" s="639">
        <v>5.67E-2</v>
      </c>
      <c r="Q6" s="640">
        <v>1</v>
      </c>
      <c r="R6" s="641" t="s">
        <v>5969</v>
      </c>
      <c r="S6" s="182" t="s">
        <v>5970</v>
      </c>
      <c r="T6" s="182" t="s">
        <v>6933</v>
      </c>
      <c r="U6" s="182" t="s">
        <v>5971</v>
      </c>
      <c r="V6" s="182" t="s">
        <v>945</v>
      </c>
      <c r="W6" s="625" t="s">
        <v>5984</v>
      </c>
      <c r="X6" s="163">
        <f t="shared" ca="1" si="2"/>
        <v>0.22</v>
      </c>
      <c r="Y6" s="535">
        <v>0.4</v>
      </c>
      <c r="Z6" s="540">
        <v>25</v>
      </c>
      <c r="AA6" s="535">
        <v>0.3</v>
      </c>
      <c r="AB6" s="540">
        <v>25</v>
      </c>
      <c r="AC6" s="535">
        <v>0.22</v>
      </c>
      <c r="AD6" s="540">
        <v>25</v>
      </c>
      <c r="AE6" s="163">
        <v>0.22</v>
      </c>
      <c r="AF6" s="697">
        <v>0.27500000000000002</v>
      </c>
      <c r="AG6" s="694">
        <v>25</v>
      </c>
      <c r="AI6" s="162" t="s">
        <v>5974</v>
      </c>
      <c r="AJ6" s="167" t="s">
        <v>5955</v>
      </c>
      <c r="AK6" s="162" t="s">
        <v>5975</v>
      </c>
      <c r="AL6" s="162" t="s">
        <v>5976</v>
      </c>
      <c r="AM6" s="162" t="s">
        <v>5977</v>
      </c>
      <c r="AN6" s="162" t="s">
        <v>5978</v>
      </c>
      <c r="AO6" s="174" t="s">
        <v>5979</v>
      </c>
      <c r="AP6"/>
      <c r="AQ6" s="166" t="s">
        <v>1021</v>
      </c>
      <c r="AR6" s="166" t="s">
        <v>1032</v>
      </c>
      <c r="AS6" s="166" t="s">
        <v>1720</v>
      </c>
      <c r="AT6" s="166" t="s">
        <v>1977</v>
      </c>
      <c r="AU6" s="166" t="s">
        <v>5184</v>
      </c>
      <c r="AV6" s="166" t="s">
        <v>5458</v>
      </c>
      <c r="AW6" s="166" t="s">
        <v>5430</v>
      </c>
      <c r="AX6" s="166" t="s">
        <v>5407</v>
      </c>
      <c r="AY6" s="166" t="s">
        <v>5274</v>
      </c>
      <c r="AZ6" s="166" t="s">
        <v>5190</v>
      </c>
      <c r="BA6" s="166" t="s">
        <v>1701</v>
      </c>
      <c r="BB6" s="166" t="s">
        <v>5797</v>
      </c>
      <c r="BC6" s="166" t="s">
        <v>5593</v>
      </c>
      <c r="BD6" s="166" t="s">
        <v>1614</v>
      </c>
      <c r="BE6" s="137" t="s">
        <v>960</v>
      </c>
      <c r="BF6" s="166" t="s">
        <v>5614</v>
      </c>
      <c r="BG6" s="166" t="s">
        <v>5853</v>
      </c>
      <c r="BH6" s="166" t="s">
        <v>5845</v>
      </c>
      <c r="BI6" s="166" t="s">
        <v>5824</v>
      </c>
      <c r="BJ6" s="166" t="s">
        <v>5714</v>
      </c>
      <c r="BK6" s="166" t="s">
        <v>5619</v>
      </c>
      <c r="BL6" s="166" t="s">
        <v>1690</v>
      </c>
      <c r="BM6" s="166" t="s">
        <v>1591</v>
      </c>
      <c r="BN6" s="166" t="s">
        <v>1624</v>
      </c>
      <c r="BO6" s="166" t="s">
        <v>5568</v>
      </c>
      <c r="BP6" s="166" t="s">
        <v>5584</v>
      </c>
      <c r="BQ6" s="166" t="s">
        <v>5568</v>
      </c>
      <c r="BR6" s="167" t="s">
        <v>1397</v>
      </c>
      <c r="BS6" s="137" t="s">
        <v>3653</v>
      </c>
      <c r="BT6" s="168" t="s">
        <v>4187</v>
      </c>
      <c r="BU6" s="168" t="s">
        <v>4187</v>
      </c>
      <c r="BV6" s="168" t="s">
        <v>4187</v>
      </c>
      <c r="BW6" s="168" t="s">
        <v>4145</v>
      </c>
      <c r="BX6" s="139" t="s">
        <v>4113</v>
      </c>
      <c r="BY6" s="139" t="s">
        <v>4463</v>
      </c>
      <c r="CG6" s="167" t="s">
        <v>4743</v>
      </c>
      <c r="CH6" s="175" t="s">
        <v>1985</v>
      </c>
      <c r="CK6" s="175" t="s">
        <v>4788</v>
      </c>
      <c r="CL6" s="175" t="s">
        <v>4788</v>
      </c>
      <c r="CM6" s="175" t="s">
        <v>4788</v>
      </c>
      <c r="CN6" s="175" t="s">
        <v>4788</v>
      </c>
      <c r="CO6" s="171" t="s">
        <v>1985</v>
      </c>
      <c r="CP6" s="175" t="s">
        <v>4973</v>
      </c>
      <c r="CQ6" s="175" t="s">
        <v>5985</v>
      </c>
      <c r="CR6" s="175" t="s">
        <v>5017</v>
      </c>
      <c r="CS6" s="175" t="s">
        <v>5986</v>
      </c>
      <c r="CT6" s="167" t="s">
        <v>2114</v>
      </c>
      <c r="CU6" s="176" t="s">
        <v>2360</v>
      </c>
      <c r="CV6" s="167" t="s">
        <v>4654</v>
      </c>
      <c r="CW6" s="166" t="s">
        <v>1046</v>
      </c>
      <c r="CX6" s="166" t="s">
        <v>1256</v>
      </c>
      <c r="CY6" s="166" t="s">
        <v>1769</v>
      </c>
      <c r="CZ6" s="166" t="s">
        <v>1439</v>
      </c>
      <c r="DA6" s="171" t="s">
        <v>1547</v>
      </c>
      <c r="DB6" s="171" t="s">
        <v>4504</v>
      </c>
      <c r="DC6" s="171" t="s">
        <v>4548</v>
      </c>
      <c r="DD6" s="171" t="s">
        <v>4504</v>
      </c>
      <c r="DE6" s="171" t="s">
        <v>4475</v>
      </c>
      <c r="DF6" s="171"/>
      <c r="DG6" s="166" t="s">
        <v>1405</v>
      </c>
      <c r="DR6"/>
      <c r="DS6"/>
      <c r="DT6"/>
      <c r="DU6" s="161"/>
      <c r="DW6" s="161"/>
    </row>
    <row r="7" spans="1:127" s="137" customFormat="1" ht="12.75" customHeight="1" x14ac:dyDescent="0.25">
      <c r="A7" s="161"/>
      <c r="B7" s="154" t="s">
        <v>6049</v>
      </c>
      <c r="C7" s="161"/>
      <c r="D7" s="177" t="s">
        <v>5992</v>
      </c>
      <c r="E7" s="178">
        <v>3748</v>
      </c>
      <c r="H7" s="630" t="s">
        <v>6923</v>
      </c>
      <c r="I7" s="634">
        <v>0.75</v>
      </c>
      <c r="J7" s="636">
        <v>1.18055</v>
      </c>
      <c r="K7" s="637">
        <v>1.05894</v>
      </c>
      <c r="L7" s="637">
        <v>0</v>
      </c>
      <c r="M7" s="194">
        <v>0.3</v>
      </c>
      <c r="N7" s="638">
        <v>1.8700000000000001E-2</v>
      </c>
      <c r="O7" s="639">
        <v>7.1900000000000006E-2</v>
      </c>
      <c r="P7" s="639">
        <v>5.67E-2</v>
      </c>
      <c r="Q7" s="640">
        <v>1</v>
      </c>
      <c r="R7" s="641" t="s">
        <v>5969</v>
      </c>
      <c r="S7" s="182" t="s">
        <v>5970</v>
      </c>
      <c r="T7" s="182" t="s">
        <v>6934</v>
      </c>
      <c r="U7" s="182" t="s">
        <v>5994</v>
      </c>
      <c r="V7" s="182" t="s">
        <v>5988</v>
      </c>
      <c r="W7" s="625" t="s">
        <v>5989</v>
      </c>
      <c r="X7" s="163">
        <f t="shared" ca="1" si="2"/>
        <v>0.22</v>
      </c>
      <c r="Y7" s="535">
        <v>0.4</v>
      </c>
      <c r="Z7" s="540">
        <v>35</v>
      </c>
      <c r="AA7" s="535">
        <v>0.3</v>
      </c>
      <c r="AB7" s="540">
        <v>35</v>
      </c>
      <c r="AC7" s="535">
        <v>0.22</v>
      </c>
      <c r="AD7" s="540">
        <v>35</v>
      </c>
      <c r="AE7" s="163">
        <v>0.22</v>
      </c>
      <c r="AF7" s="697">
        <v>0.27500000000000002</v>
      </c>
      <c r="AG7" s="694">
        <v>35</v>
      </c>
      <c r="AI7" s="162"/>
      <c r="AJ7" s="164"/>
      <c r="AK7" s="162" t="s">
        <v>5953</v>
      </c>
      <c r="AL7" s="162"/>
      <c r="AM7" s="162" t="s">
        <v>5961</v>
      </c>
      <c r="AN7" s="162" t="s">
        <v>5962</v>
      </c>
      <c r="AO7" s="174" t="s">
        <v>5963</v>
      </c>
      <c r="AP7"/>
      <c r="AQ7" s="171"/>
      <c r="AR7" s="166" t="s">
        <v>1035</v>
      </c>
      <c r="AS7" s="166" t="s">
        <v>1723</v>
      </c>
      <c r="AT7" s="166" t="s">
        <v>1980</v>
      </c>
      <c r="AU7" s="166" t="s">
        <v>5187</v>
      </c>
      <c r="AV7" s="166" t="s">
        <v>5461</v>
      </c>
      <c r="AW7" s="166" t="s">
        <v>5431</v>
      </c>
      <c r="AX7" s="166" t="s">
        <v>5409</v>
      </c>
      <c r="AY7" s="166" t="s">
        <v>5276</v>
      </c>
      <c r="AZ7" s="166" t="s">
        <v>5194</v>
      </c>
      <c r="BA7" s="166" t="s">
        <v>1703</v>
      </c>
      <c r="BB7" s="166" t="s">
        <v>5800</v>
      </c>
      <c r="BC7" s="166" t="s">
        <v>5595</v>
      </c>
      <c r="BD7" s="166" t="s">
        <v>5901</v>
      </c>
      <c r="BF7" s="166" t="s">
        <v>5617</v>
      </c>
      <c r="BG7" s="166" t="s">
        <v>5854</v>
      </c>
      <c r="BH7" s="166" t="s">
        <v>5847</v>
      </c>
      <c r="BI7" s="166" t="s">
        <v>5825</v>
      </c>
      <c r="BJ7" s="166" t="s">
        <v>5715</v>
      </c>
      <c r="BK7" s="166" t="s">
        <v>5620</v>
      </c>
      <c r="BL7" s="166" t="s">
        <v>1692</v>
      </c>
      <c r="BM7" s="166" t="s">
        <v>1593</v>
      </c>
      <c r="BN7" s="166" t="s">
        <v>1626</v>
      </c>
      <c r="BO7" s="166" t="s">
        <v>5571</v>
      </c>
      <c r="BP7" s="166" t="s">
        <v>5586</v>
      </c>
      <c r="BQ7" s="166" t="s">
        <v>5571</v>
      </c>
      <c r="BR7" s="167" t="s">
        <v>1395</v>
      </c>
      <c r="BS7" s="137" t="s">
        <v>3675</v>
      </c>
      <c r="BT7" s="168" t="s">
        <v>954</v>
      </c>
      <c r="BU7" s="168" t="s">
        <v>954</v>
      </c>
      <c r="BV7" s="168" t="s">
        <v>954</v>
      </c>
      <c r="BW7" s="168" t="s">
        <v>4147</v>
      </c>
      <c r="BX7" s="139" t="s">
        <v>4115</v>
      </c>
      <c r="BY7" s="139" t="s">
        <v>4465</v>
      </c>
      <c r="CG7" s="167" t="s">
        <v>4745</v>
      </c>
      <c r="CH7" s="175" t="s">
        <v>1986</v>
      </c>
      <c r="CK7" s="175" t="s">
        <v>4790</v>
      </c>
      <c r="CL7" s="175" t="s">
        <v>4790</v>
      </c>
      <c r="CM7" s="175" t="s">
        <v>4790</v>
      </c>
      <c r="CN7" s="175" t="s">
        <v>4790</v>
      </c>
      <c r="CO7" s="171" t="s">
        <v>1986</v>
      </c>
      <c r="CP7" s="175" t="s">
        <v>4974</v>
      </c>
      <c r="CQ7" s="175" t="s">
        <v>5990</v>
      </c>
      <c r="CR7" s="175" t="s">
        <v>5019</v>
      </c>
      <c r="CS7" s="175" t="s">
        <v>5991</v>
      </c>
      <c r="CT7" s="167" t="s">
        <v>2116</v>
      </c>
      <c r="CU7" s="176" t="s">
        <v>2362</v>
      </c>
      <c r="CV7" s="167" t="s">
        <v>4670</v>
      </c>
      <c r="CW7" s="166" t="s">
        <v>1048</v>
      </c>
      <c r="CX7" s="166" t="s">
        <v>1262</v>
      </c>
      <c r="CY7" s="166" t="s">
        <v>1771</v>
      </c>
      <c r="CZ7" s="166" t="s">
        <v>1442</v>
      </c>
      <c r="DA7" s="171" t="s">
        <v>1550</v>
      </c>
      <c r="DB7" s="166" t="s">
        <v>4506</v>
      </c>
      <c r="DC7" s="171"/>
      <c r="DD7" s="171"/>
      <c r="DE7" s="171" t="s">
        <v>4478</v>
      </c>
      <c r="DF7" s="171"/>
      <c r="DG7" s="166" t="s">
        <v>1407</v>
      </c>
      <c r="DR7"/>
      <c r="DS7"/>
      <c r="DT7"/>
      <c r="DU7" s="161"/>
      <c r="DW7" s="161"/>
    </row>
    <row r="8" spans="1:127" s="137" customFormat="1" ht="12.75" customHeight="1" x14ac:dyDescent="0.25">
      <c r="A8" s="161"/>
      <c r="B8" s="189" t="s">
        <v>946</v>
      </c>
      <c r="C8" s="161"/>
      <c r="D8" s="177" t="s">
        <v>5997</v>
      </c>
      <c r="E8" s="178">
        <v>1955</v>
      </c>
      <c r="H8" s="630" t="s">
        <v>6924</v>
      </c>
      <c r="I8" s="634">
        <v>0.75</v>
      </c>
      <c r="J8" s="636">
        <v>1.18055</v>
      </c>
      <c r="K8" s="637">
        <v>1.05894</v>
      </c>
      <c r="L8" s="637">
        <v>0</v>
      </c>
      <c r="M8" s="194">
        <v>0.3</v>
      </c>
      <c r="N8" s="638">
        <v>1.8700000000000001E-2</v>
      </c>
      <c r="O8" s="639">
        <v>7.1900000000000006E-2</v>
      </c>
      <c r="P8" s="639">
        <v>5.67E-2</v>
      </c>
      <c r="Q8" s="640">
        <v>1</v>
      </c>
      <c r="R8" s="641" t="s">
        <v>5969</v>
      </c>
      <c r="S8" s="182" t="s">
        <v>5970</v>
      </c>
      <c r="T8" s="182" t="s">
        <v>6935</v>
      </c>
      <c r="U8" s="182" t="s">
        <v>5971</v>
      </c>
      <c r="V8" s="182" t="s">
        <v>945</v>
      </c>
      <c r="W8" s="625" t="s">
        <v>5993</v>
      </c>
      <c r="X8" s="163">
        <f t="shared" ca="1" si="2"/>
        <v>0.22</v>
      </c>
      <c r="Y8" s="535">
        <v>0.4</v>
      </c>
      <c r="Z8" s="540">
        <v>150</v>
      </c>
      <c r="AA8" s="535">
        <v>0.3</v>
      </c>
      <c r="AB8" s="540">
        <v>150</v>
      </c>
      <c r="AC8" s="535">
        <v>0.22</v>
      </c>
      <c r="AD8" s="540">
        <v>150</v>
      </c>
      <c r="AE8" s="163">
        <v>0.22</v>
      </c>
      <c r="AF8" s="697">
        <v>0.27500000000000002</v>
      </c>
      <c r="AG8" s="694">
        <v>150</v>
      </c>
      <c r="AI8" s="162"/>
      <c r="AJ8" s="164"/>
      <c r="AK8" s="162" t="s">
        <v>5952</v>
      </c>
      <c r="AL8" s="162"/>
      <c r="AM8" s="167"/>
      <c r="AN8" s="167"/>
      <c r="AO8" s="162"/>
      <c r="AP8"/>
      <c r="AQ8" s="171"/>
      <c r="AR8" s="166" t="s">
        <v>1038</v>
      </c>
      <c r="AS8" s="166" t="s">
        <v>1723</v>
      </c>
      <c r="AT8" s="166"/>
      <c r="AU8" s="166" t="s">
        <v>5190</v>
      </c>
      <c r="AV8" s="166" t="s">
        <v>5463</v>
      </c>
      <c r="AW8" s="166" t="s">
        <v>5433</v>
      </c>
      <c r="AX8" s="166" t="s">
        <v>5411</v>
      </c>
      <c r="AY8" s="166" t="s">
        <v>5278</v>
      </c>
      <c r="AZ8" s="166" t="s">
        <v>5196</v>
      </c>
      <c r="BA8" s="166" t="s">
        <v>5557</v>
      </c>
      <c r="BB8" s="166" t="s">
        <v>5802</v>
      </c>
      <c r="BC8" s="166" t="s">
        <v>5597</v>
      </c>
      <c r="BD8" s="166"/>
      <c r="BF8" s="166" t="s">
        <v>5619</v>
      </c>
      <c r="BG8" s="166" t="s">
        <v>5855</v>
      </c>
      <c r="BH8" s="166" t="s">
        <v>5849</v>
      </c>
      <c r="BI8" s="166" t="s">
        <v>5826</v>
      </c>
      <c r="BJ8" s="166" t="s">
        <v>5716</v>
      </c>
      <c r="BK8" s="166" t="s">
        <v>5621</v>
      </c>
      <c r="BL8" s="166" t="s">
        <v>1705</v>
      </c>
      <c r="BM8" s="166" t="s">
        <v>1595</v>
      </c>
      <c r="BN8" s="166" t="s">
        <v>1628</v>
      </c>
      <c r="BO8" s="166" t="s">
        <v>5573</v>
      </c>
      <c r="BP8" s="166" t="s">
        <v>5587</v>
      </c>
      <c r="BQ8" s="166" t="s">
        <v>5573</v>
      </c>
      <c r="BR8" s="167" t="s">
        <v>1393</v>
      </c>
      <c r="BS8" s="137" t="s">
        <v>3697</v>
      </c>
      <c r="BT8" s="168" t="s">
        <v>4221</v>
      </c>
      <c r="BU8" s="168" t="s">
        <v>4221</v>
      </c>
      <c r="BV8" s="168" t="s">
        <v>4221</v>
      </c>
      <c r="BW8" s="168" t="s">
        <v>4149</v>
      </c>
      <c r="BX8" s="139" t="s">
        <v>4117</v>
      </c>
      <c r="BY8" s="139" t="s">
        <v>4467</v>
      </c>
      <c r="CG8" s="167" t="s">
        <v>4747</v>
      </c>
      <c r="CH8" s="175" t="s">
        <v>1987</v>
      </c>
      <c r="CK8" s="175" t="s">
        <v>961</v>
      </c>
      <c r="CL8" s="175" t="s">
        <v>961</v>
      </c>
      <c r="CM8" s="175" t="s">
        <v>961</v>
      </c>
      <c r="CN8" s="175" t="s">
        <v>961</v>
      </c>
      <c r="CO8" s="171" t="s">
        <v>1987</v>
      </c>
      <c r="CP8" s="175" t="s">
        <v>4975</v>
      </c>
      <c r="CQ8" s="175" t="s">
        <v>5995</v>
      </c>
      <c r="CR8" s="175" t="s">
        <v>5021</v>
      </c>
      <c r="CS8" s="175" t="s">
        <v>5996</v>
      </c>
      <c r="CT8" s="167" t="s">
        <v>2118</v>
      </c>
      <c r="CU8" s="176" t="s">
        <v>2364</v>
      </c>
      <c r="CV8" s="167" t="s">
        <v>4684</v>
      </c>
      <c r="CW8" s="166" t="s">
        <v>1051</v>
      </c>
      <c r="CX8" s="166" t="s">
        <v>1268</v>
      </c>
      <c r="CY8" s="166" t="s">
        <v>1773</v>
      </c>
      <c r="CZ8" s="166" t="s">
        <v>962</v>
      </c>
      <c r="DA8" s="171" t="s">
        <v>1553</v>
      </c>
      <c r="DB8" s="166" t="s">
        <v>4509</v>
      </c>
      <c r="DC8" s="171"/>
      <c r="DD8" s="171"/>
      <c r="DE8" s="171" t="s">
        <v>4481</v>
      </c>
      <c r="DF8" s="171"/>
      <c r="DG8" s="166" t="s">
        <v>1410</v>
      </c>
      <c r="DR8"/>
      <c r="DS8"/>
      <c r="DT8"/>
      <c r="DU8" s="161"/>
      <c r="DW8" s="161"/>
    </row>
    <row r="9" spans="1:127" s="137" customFormat="1" ht="12.75" customHeight="1" x14ac:dyDescent="0.25">
      <c r="A9" s="161"/>
      <c r="B9" s="189" t="s">
        <v>957</v>
      </c>
      <c r="C9" s="161"/>
      <c r="D9" s="177" t="s">
        <v>912</v>
      </c>
      <c r="E9" s="178">
        <v>2713</v>
      </c>
      <c r="H9" s="630" t="s">
        <v>6925</v>
      </c>
      <c r="I9" s="634">
        <v>0.75</v>
      </c>
      <c r="J9" s="636">
        <v>1.18055</v>
      </c>
      <c r="K9" s="637">
        <v>1.05894</v>
      </c>
      <c r="L9" s="637">
        <v>0</v>
      </c>
      <c r="M9" s="194">
        <v>0.3</v>
      </c>
      <c r="N9" s="638">
        <v>1.8700000000000001E-2</v>
      </c>
      <c r="O9" s="639">
        <v>7.1900000000000006E-2</v>
      </c>
      <c r="P9" s="639">
        <v>5.67E-2</v>
      </c>
      <c r="Q9" s="640">
        <v>1</v>
      </c>
      <c r="R9" s="641" t="s">
        <v>5969</v>
      </c>
      <c r="S9" s="182" t="s">
        <v>5970</v>
      </c>
      <c r="T9" s="182" t="s">
        <v>6936</v>
      </c>
      <c r="U9" s="182" t="s">
        <v>5994</v>
      </c>
      <c r="V9" s="182" t="s">
        <v>5973</v>
      </c>
      <c r="W9" s="625" t="s">
        <v>5998</v>
      </c>
      <c r="X9" s="163">
        <f t="shared" ca="1" si="2"/>
        <v>0.15</v>
      </c>
      <c r="Y9" s="535">
        <v>0.15</v>
      </c>
      <c r="Z9" s="540">
        <v>10</v>
      </c>
      <c r="AA9" s="535">
        <v>0.15</v>
      </c>
      <c r="AB9" s="540">
        <v>10</v>
      </c>
      <c r="AC9" s="535">
        <v>0.15</v>
      </c>
      <c r="AD9" s="540">
        <v>10</v>
      </c>
      <c r="AE9" s="163">
        <v>0.15</v>
      </c>
      <c r="AF9" s="697">
        <v>0.1875</v>
      </c>
      <c r="AG9" s="694">
        <v>10</v>
      </c>
      <c r="AI9" s="162"/>
      <c r="AJ9" s="164"/>
      <c r="AK9" s="162" t="s">
        <v>5954</v>
      </c>
      <c r="AL9" s="162"/>
      <c r="AM9" s="162"/>
      <c r="AN9" s="162"/>
      <c r="AO9" s="162"/>
      <c r="AP9"/>
      <c r="AQ9" s="171"/>
      <c r="AR9" s="166" t="s">
        <v>1025</v>
      </c>
      <c r="AS9" s="166" t="s">
        <v>1726</v>
      </c>
      <c r="AT9" s="166"/>
      <c r="AU9" s="166" t="s">
        <v>5194</v>
      </c>
      <c r="AV9" s="166" t="s">
        <v>5463</v>
      </c>
      <c r="AW9" s="166" t="s">
        <v>5434</v>
      </c>
      <c r="AX9" s="166" t="s">
        <v>5412</v>
      </c>
      <c r="AY9" s="166" t="s">
        <v>5281</v>
      </c>
      <c r="AZ9" s="166" t="s">
        <v>5198</v>
      </c>
      <c r="BA9" s="166" t="s">
        <v>5880</v>
      </c>
      <c r="BB9" s="166" t="s">
        <v>5809</v>
      </c>
      <c r="BC9" s="166" t="s">
        <v>5599</v>
      </c>
      <c r="BD9" s="166"/>
      <c r="BF9" s="166" t="s">
        <v>5620</v>
      </c>
      <c r="BG9" s="166" t="s">
        <v>5856</v>
      </c>
      <c r="BH9" s="166"/>
      <c r="BI9" s="166" t="s">
        <v>5827</v>
      </c>
      <c r="BJ9" s="166" t="s">
        <v>5717</v>
      </c>
      <c r="BK9" s="166" t="s">
        <v>5622</v>
      </c>
      <c r="BL9" s="166" t="s">
        <v>1707</v>
      </c>
      <c r="BM9" s="166" t="s">
        <v>1597</v>
      </c>
      <c r="BN9" s="166" t="s">
        <v>1630</v>
      </c>
      <c r="BO9" s="166" t="s">
        <v>5575</v>
      </c>
      <c r="BP9" s="166" t="s">
        <v>5588</v>
      </c>
      <c r="BQ9" s="166"/>
      <c r="BR9" s="167" t="s">
        <v>1391</v>
      </c>
      <c r="BS9" s="137" t="s">
        <v>3719</v>
      </c>
      <c r="BT9" s="168" t="s">
        <v>4223</v>
      </c>
      <c r="BU9" s="168" t="s">
        <v>4223</v>
      </c>
      <c r="BV9" s="168" t="s">
        <v>4223</v>
      </c>
      <c r="BW9" s="168" t="s">
        <v>4151</v>
      </c>
      <c r="BX9" s="139" t="s">
        <v>4119</v>
      </c>
      <c r="BY9" s="139" t="s">
        <v>4469</v>
      </c>
      <c r="CG9" s="167" t="s">
        <v>4749</v>
      </c>
      <c r="CH9" s="175" t="s">
        <v>1988</v>
      </c>
      <c r="CK9" s="175" t="s">
        <v>4793</v>
      </c>
      <c r="CL9" s="175" t="s">
        <v>4793</v>
      </c>
      <c r="CM9" s="175" t="s">
        <v>4793</v>
      </c>
      <c r="CN9" s="175" t="s">
        <v>4793</v>
      </c>
      <c r="CO9" s="171" t="s">
        <v>1988</v>
      </c>
      <c r="CP9" s="175" t="s">
        <v>4976</v>
      </c>
      <c r="CQ9" s="175" t="s">
        <v>6000</v>
      </c>
      <c r="CR9" s="175" t="s">
        <v>5023</v>
      </c>
      <c r="CS9" s="175" t="s">
        <v>6001</v>
      </c>
      <c r="CT9" s="167" t="s">
        <v>2120</v>
      </c>
      <c r="CU9" s="176" t="s">
        <v>2366</v>
      </c>
      <c r="CV9" s="167" t="s">
        <v>4688</v>
      </c>
      <c r="CW9" s="166" t="s">
        <v>1064</v>
      </c>
      <c r="CX9" s="166" t="s">
        <v>1273</v>
      </c>
      <c r="CY9" s="166" t="s">
        <v>1775</v>
      </c>
      <c r="CZ9" s="166" t="s">
        <v>956</v>
      </c>
      <c r="DA9" s="171" t="s">
        <v>1556</v>
      </c>
      <c r="DB9" s="166" t="s">
        <v>4512</v>
      </c>
      <c r="DC9" s="171"/>
      <c r="DD9" s="171"/>
      <c r="DE9" s="171" t="s">
        <v>4484</v>
      </c>
      <c r="DF9" s="171"/>
      <c r="DG9" s="166" t="s">
        <v>1413</v>
      </c>
      <c r="DR9"/>
      <c r="DS9"/>
      <c r="DT9"/>
      <c r="DU9" s="161"/>
      <c r="DW9" s="161"/>
    </row>
    <row r="10" spans="1:127" s="137" customFormat="1" ht="12.75" customHeight="1" x14ac:dyDescent="0.25">
      <c r="A10" s="161"/>
      <c r="C10" s="161"/>
      <c r="D10" s="177" t="s">
        <v>6005</v>
      </c>
      <c r="E10" s="178">
        <v>2586</v>
      </c>
      <c r="H10" s="630" t="s">
        <v>6926</v>
      </c>
      <c r="I10" s="634">
        <v>0.75</v>
      </c>
      <c r="J10" s="636">
        <v>1.18055</v>
      </c>
      <c r="K10" s="637">
        <v>1.05894</v>
      </c>
      <c r="L10" s="637">
        <v>0</v>
      </c>
      <c r="M10" s="194">
        <v>0.3</v>
      </c>
      <c r="N10" s="638">
        <v>1.8700000000000001E-2</v>
      </c>
      <c r="O10" s="639">
        <v>7.1900000000000006E-2</v>
      </c>
      <c r="P10" s="639">
        <v>5.67E-2</v>
      </c>
      <c r="Q10" s="640">
        <v>1</v>
      </c>
      <c r="R10" s="641" t="s">
        <v>5969</v>
      </c>
      <c r="S10" s="182" t="s">
        <v>5970</v>
      </c>
      <c r="T10" s="182" t="s">
        <v>6937</v>
      </c>
      <c r="U10" s="182" t="s">
        <v>5971</v>
      </c>
      <c r="V10" s="182" t="s">
        <v>5988</v>
      </c>
      <c r="W10" s="625" t="s">
        <v>5014</v>
      </c>
      <c r="X10" s="163">
        <f t="shared" ca="1" si="2"/>
        <v>0.22</v>
      </c>
      <c r="Y10" s="535">
        <v>0.4</v>
      </c>
      <c r="Z10" s="540">
        <v>50</v>
      </c>
      <c r="AA10" s="535">
        <v>0.3</v>
      </c>
      <c r="AB10" s="540">
        <v>50</v>
      </c>
      <c r="AC10" s="535">
        <v>0.22</v>
      </c>
      <c r="AD10" s="540">
        <v>50</v>
      </c>
      <c r="AE10" s="163">
        <v>0.22</v>
      </c>
      <c r="AF10" s="697">
        <v>0.27500000000000002</v>
      </c>
      <c r="AG10" s="694">
        <v>50</v>
      </c>
      <c r="AI10" s="162"/>
      <c r="AJ10" s="179"/>
      <c r="AK10" s="162" t="s">
        <v>5999</v>
      </c>
      <c r="AL10" s="172"/>
      <c r="AM10" s="172"/>
      <c r="AN10" s="172"/>
      <c r="AO10" s="172"/>
      <c r="AP10"/>
      <c r="AQ10" s="171"/>
      <c r="AR10" s="171"/>
      <c r="AS10" s="166" t="s">
        <v>1726</v>
      </c>
      <c r="AT10" s="166"/>
      <c r="AU10" s="166" t="s">
        <v>5196</v>
      </c>
      <c r="AV10" s="166" t="s">
        <v>5464</v>
      </c>
      <c r="AW10" s="166" t="s">
        <v>5437</v>
      </c>
      <c r="AX10" s="166" t="s">
        <v>5414</v>
      </c>
      <c r="AY10" s="166" t="s">
        <v>5284</v>
      </c>
      <c r="AZ10" s="166" t="s">
        <v>5200</v>
      </c>
      <c r="BA10" s="166" t="s">
        <v>5882</v>
      </c>
      <c r="BB10" s="166" t="s">
        <v>5811</v>
      </c>
      <c r="BC10" s="166" t="s">
        <v>5601</v>
      </c>
      <c r="BD10" s="166"/>
      <c r="BF10" s="166" t="s">
        <v>5621</v>
      </c>
      <c r="BG10" s="166" t="s">
        <v>5857</v>
      </c>
      <c r="BH10" s="166"/>
      <c r="BI10" s="166" t="s">
        <v>5828</v>
      </c>
      <c r="BJ10" s="166" t="s">
        <v>5718</v>
      </c>
      <c r="BK10" s="166" t="s">
        <v>5624</v>
      </c>
      <c r="BL10" s="166" t="s">
        <v>1709</v>
      </c>
      <c r="BM10" s="166" t="s">
        <v>1599</v>
      </c>
      <c r="BN10" s="166" t="s">
        <v>1632</v>
      </c>
      <c r="BO10" s="166" t="s">
        <v>5577</v>
      </c>
      <c r="BP10" s="166" t="s">
        <v>5590</v>
      </c>
      <c r="BQ10" s="166"/>
      <c r="BR10" s="166"/>
      <c r="BS10" s="137" t="s">
        <v>3741</v>
      </c>
      <c r="BT10" s="168" t="s">
        <v>947</v>
      </c>
      <c r="BU10" s="168" t="s">
        <v>947</v>
      </c>
      <c r="BV10" s="168" t="s">
        <v>947</v>
      </c>
      <c r="BW10" s="168" t="s">
        <v>4091</v>
      </c>
      <c r="BX10" s="139" t="s">
        <v>4121</v>
      </c>
      <c r="BY10" s="136" t="s">
        <v>4379</v>
      </c>
      <c r="CG10" s="167" t="s">
        <v>4719</v>
      </c>
      <c r="CH10" s="175" t="s">
        <v>1989</v>
      </c>
      <c r="CK10" s="175" t="s">
        <v>4795</v>
      </c>
      <c r="CL10" s="175" t="s">
        <v>4795</v>
      </c>
      <c r="CM10" s="175" t="s">
        <v>4795</v>
      </c>
      <c r="CN10" s="175" t="s">
        <v>4795</v>
      </c>
      <c r="CO10" s="171" t="s">
        <v>1989</v>
      </c>
      <c r="CP10" s="175" t="s">
        <v>4977</v>
      </c>
      <c r="CQ10" s="175" t="s">
        <v>6003</v>
      </c>
      <c r="CR10" s="175" t="s">
        <v>5025</v>
      </c>
      <c r="CS10" s="175" t="s">
        <v>6004</v>
      </c>
      <c r="CT10" s="167" t="s">
        <v>958</v>
      </c>
      <c r="CU10" s="139" t="s">
        <v>2368</v>
      </c>
      <c r="CV10" s="167" t="s">
        <v>4690</v>
      </c>
      <c r="CW10" s="166" t="s">
        <v>1067</v>
      </c>
      <c r="CX10" s="166" t="s">
        <v>1275</v>
      </c>
      <c r="CY10" s="166" t="s">
        <v>1777</v>
      </c>
      <c r="CZ10" s="166" t="s">
        <v>1448</v>
      </c>
      <c r="DA10" s="171" t="s">
        <v>1559</v>
      </c>
      <c r="DB10" s="166" t="s">
        <v>4515</v>
      </c>
      <c r="DC10" s="171"/>
      <c r="DD10" s="171"/>
      <c r="DE10" s="171" t="s">
        <v>4487</v>
      </c>
      <c r="DF10" s="171"/>
      <c r="DG10" s="166" t="s">
        <v>1416</v>
      </c>
      <c r="DR10"/>
      <c r="DS10"/>
      <c r="DT10"/>
      <c r="DU10" s="161"/>
      <c r="DW10" s="161"/>
    </row>
    <row r="11" spans="1:127" s="137" customFormat="1" ht="12.75" customHeight="1" x14ac:dyDescent="0.25">
      <c r="A11" s="161"/>
      <c r="B11" s="137" t="s">
        <v>6064</v>
      </c>
      <c r="C11" s="161"/>
      <c r="D11" s="177" t="s">
        <v>6009</v>
      </c>
      <c r="E11" s="178">
        <v>3066</v>
      </c>
      <c r="H11" s="630" t="s">
        <v>6927</v>
      </c>
      <c r="I11" s="634">
        <v>0.75</v>
      </c>
      <c r="J11" s="636">
        <v>1.18055</v>
      </c>
      <c r="K11" s="637">
        <v>1.05894</v>
      </c>
      <c r="L11" s="637">
        <v>0</v>
      </c>
      <c r="M11" s="194">
        <v>0.3</v>
      </c>
      <c r="N11" s="638">
        <v>1.8700000000000001E-2</v>
      </c>
      <c r="O11" s="639">
        <v>7.1900000000000006E-2</v>
      </c>
      <c r="P11" s="639">
        <v>5.67E-2</v>
      </c>
      <c r="Q11" s="640">
        <v>1</v>
      </c>
      <c r="R11" s="641" t="s">
        <v>5969</v>
      </c>
      <c r="S11" s="182" t="s">
        <v>5970</v>
      </c>
      <c r="T11" s="182" t="s">
        <v>6938</v>
      </c>
      <c r="U11" s="182" t="s">
        <v>5971</v>
      </c>
      <c r="V11" s="182" t="s">
        <v>945</v>
      </c>
      <c r="W11" s="626" t="s">
        <v>6006</v>
      </c>
      <c r="X11" s="163">
        <f t="shared" ca="1" si="2"/>
        <v>0.22</v>
      </c>
      <c r="Y11" s="535">
        <v>0.4</v>
      </c>
      <c r="Z11" s="540">
        <v>200</v>
      </c>
      <c r="AA11" s="535">
        <v>0.3</v>
      </c>
      <c r="AB11" s="540">
        <v>200</v>
      </c>
      <c r="AC11" s="535">
        <v>0.22</v>
      </c>
      <c r="AD11" s="540">
        <v>200</v>
      </c>
      <c r="AE11" s="163">
        <v>0.22</v>
      </c>
      <c r="AF11" s="697">
        <v>0.27500000000000002</v>
      </c>
      <c r="AG11" s="694">
        <v>200</v>
      </c>
      <c r="AI11" s="162"/>
      <c r="AJ11" s="179"/>
      <c r="AK11" s="172"/>
      <c r="AL11" s="172"/>
      <c r="AM11" s="172"/>
      <c r="AN11" s="172"/>
      <c r="AO11" s="172"/>
      <c r="AP11"/>
      <c r="AQ11" s="171"/>
      <c r="AR11" s="167"/>
      <c r="AS11" s="166" t="s">
        <v>1728</v>
      </c>
      <c r="AT11" s="166"/>
      <c r="AU11" s="166" t="s">
        <v>5198</v>
      </c>
      <c r="AV11" s="166" t="s">
        <v>5466</v>
      </c>
      <c r="AW11" s="166" t="s">
        <v>5439</v>
      </c>
      <c r="AX11" s="166" t="s">
        <v>5415</v>
      </c>
      <c r="AY11" s="166" t="s">
        <v>5286</v>
      </c>
      <c r="AZ11" s="166" t="s">
        <v>5203</v>
      </c>
      <c r="BA11" s="166"/>
      <c r="BB11" s="166" t="s">
        <v>5813</v>
      </c>
      <c r="BC11" s="166"/>
      <c r="BD11" s="166"/>
      <c r="BF11" s="166" t="s">
        <v>5622</v>
      </c>
      <c r="BG11" s="166" t="s">
        <v>5859</v>
      </c>
      <c r="BH11" s="166"/>
      <c r="BI11" s="166" t="s">
        <v>5830</v>
      </c>
      <c r="BJ11" s="166" t="s">
        <v>5719</v>
      </c>
      <c r="BK11" s="166" t="s">
        <v>5625</v>
      </c>
      <c r="BL11" s="166" t="s">
        <v>1711</v>
      </c>
      <c r="BM11" s="166" t="s">
        <v>1601</v>
      </c>
      <c r="BN11" s="166" t="s">
        <v>1634</v>
      </c>
      <c r="BO11" s="166" t="s">
        <v>5579</v>
      </c>
      <c r="BP11" s="166" t="s">
        <v>5593</v>
      </c>
      <c r="BQ11" s="166"/>
      <c r="BR11" s="166"/>
      <c r="BS11" s="137" t="s">
        <v>3745</v>
      </c>
      <c r="BT11" s="168" t="s">
        <v>4190</v>
      </c>
      <c r="BU11" s="168" t="s">
        <v>4190</v>
      </c>
      <c r="BV11" s="168" t="s">
        <v>4190</v>
      </c>
      <c r="BW11" s="168" t="s">
        <v>4093</v>
      </c>
      <c r="BX11" s="139" t="s">
        <v>4123</v>
      </c>
      <c r="BY11" s="137" t="s">
        <v>4381</v>
      </c>
      <c r="CG11" s="167" t="s">
        <v>4721</v>
      </c>
      <c r="CH11" s="175" t="s">
        <v>1990</v>
      </c>
      <c r="CK11" s="175" t="s">
        <v>4797</v>
      </c>
      <c r="CL11" s="175" t="s">
        <v>4797</v>
      </c>
      <c r="CM11" s="175" t="s">
        <v>4797</v>
      </c>
      <c r="CN11" s="175" t="s">
        <v>4797</v>
      </c>
      <c r="CO11" s="171" t="s">
        <v>1990</v>
      </c>
      <c r="CP11" s="175" t="s">
        <v>4978</v>
      </c>
      <c r="CQ11" s="175" t="s">
        <v>6007</v>
      </c>
      <c r="CR11" s="175" t="s">
        <v>5027</v>
      </c>
      <c r="CS11" s="175" t="s">
        <v>6008</v>
      </c>
      <c r="CT11" s="167" t="s">
        <v>2123</v>
      </c>
      <c r="CU11" s="139" t="s">
        <v>2370</v>
      </c>
      <c r="CV11" s="167" t="s">
        <v>4692</v>
      </c>
      <c r="CW11" s="166" t="s">
        <v>1068</v>
      </c>
      <c r="CX11" s="166" t="s">
        <v>1281</v>
      </c>
      <c r="CY11" s="166" t="s">
        <v>1780</v>
      </c>
      <c r="CZ11" s="166" t="s">
        <v>1451</v>
      </c>
      <c r="DA11" s="171" t="s">
        <v>1562</v>
      </c>
      <c r="DB11" s="166" t="s">
        <v>4518</v>
      </c>
      <c r="DC11" s="171"/>
      <c r="DD11" s="171"/>
      <c r="DE11" s="171" t="s">
        <v>4490</v>
      </c>
      <c r="DF11" s="171"/>
      <c r="DG11" s="166" t="s">
        <v>1420</v>
      </c>
      <c r="DR11"/>
      <c r="DS11"/>
      <c r="DT11"/>
      <c r="DU11" s="161"/>
      <c r="DW11" s="161"/>
    </row>
    <row r="12" spans="1:127" s="137" customFormat="1" ht="12.75" customHeight="1" x14ac:dyDescent="0.25">
      <c r="A12" s="161"/>
      <c r="B12" s="191">
        <v>614</v>
      </c>
      <c r="C12" s="161"/>
      <c r="D12" s="177" t="s">
        <v>6014</v>
      </c>
      <c r="E12" s="178">
        <v>3100</v>
      </c>
      <c r="H12" s="630" t="s">
        <v>991</v>
      </c>
      <c r="I12" s="634">
        <v>0.75</v>
      </c>
      <c r="J12" s="636">
        <v>1.18055</v>
      </c>
      <c r="K12" s="637">
        <v>1.05894</v>
      </c>
      <c r="L12" s="637">
        <v>0</v>
      </c>
      <c r="M12" s="194">
        <v>0.3</v>
      </c>
      <c r="N12" s="638">
        <v>1.8700000000000001E-2</v>
      </c>
      <c r="O12" s="639">
        <v>7.1900000000000006E-2</v>
      </c>
      <c r="P12" s="639">
        <v>5.67E-2</v>
      </c>
      <c r="Q12" s="640">
        <v>1</v>
      </c>
      <c r="R12" s="641" t="s">
        <v>5969</v>
      </c>
      <c r="S12" s="182" t="s">
        <v>5970</v>
      </c>
      <c r="T12" s="182" t="s">
        <v>6939</v>
      </c>
      <c r="U12" s="182" t="s">
        <v>5971</v>
      </c>
      <c r="V12" s="182" t="s">
        <v>6010</v>
      </c>
      <c r="W12" s="625" t="s">
        <v>6011</v>
      </c>
      <c r="X12" s="163">
        <f t="shared" ca="1" si="2"/>
        <v>0.22</v>
      </c>
      <c r="Y12" s="535">
        <v>0.4</v>
      </c>
      <c r="Z12" s="540">
        <v>100</v>
      </c>
      <c r="AA12" s="535">
        <v>0.3</v>
      </c>
      <c r="AB12" s="540">
        <v>100</v>
      </c>
      <c r="AC12" s="535">
        <v>0.22</v>
      </c>
      <c r="AD12" s="540">
        <v>100</v>
      </c>
      <c r="AE12" s="163">
        <v>0.22</v>
      </c>
      <c r="AF12" s="697">
        <v>0.27500000000000002</v>
      </c>
      <c r="AG12" s="694">
        <v>100</v>
      </c>
      <c r="AI12" s="167"/>
      <c r="AJ12" s="179"/>
      <c r="AK12" s="172"/>
      <c r="AL12" s="172"/>
      <c r="AM12" s="172"/>
      <c r="AN12" s="172"/>
      <c r="AO12" s="172"/>
      <c r="AP12"/>
      <c r="AQ12" s="171"/>
      <c r="AR12" s="167"/>
      <c r="AS12" s="166" t="s">
        <v>1728</v>
      </c>
      <c r="AT12" s="166"/>
      <c r="AU12" s="166" t="s">
        <v>5200</v>
      </c>
      <c r="AV12" s="166" t="s">
        <v>5468</v>
      </c>
      <c r="AW12" s="166" t="s">
        <v>5440</v>
      </c>
      <c r="AX12" s="166" t="s">
        <v>5418</v>
      </c>
      <c r="AY12" s="166" t="s">
        <v>5288</v>
      </c>
      <c r="AZ12" s="166" t="s">
        <v>5205</v>
      </c>
      <c r="BA12" s="166"/>
      <c r="BB12" s="166" t="s">
        <v>5815</v>
      </c>
      <c r="BC12" s="166"/>
      <c r="BD12" s="166"/>
      <c r="BF12" s="166" t="s">
        <v>5624</v>
      </c>
      <c r="BG12" s="166" t="s">
        <v>5862</v>
      </c>
      <c r="BH12" s="166"/>
      <c r="BI12" s="166" t="s">
        <v>5831</v>
      </c>
      <c r="BJ12" s="166" t="s">
        <v>5720</v>
      </c>
      <c r="BK12" s="166" t="s">
        <v>5626</v>
      </c>
      <c r="BL12" s="166" t="s">
        <v>1713</v>
      </c>
      <c r="BM12" s="166" t="s">
        <v>1603</v>
      </c>
      <c r="BN12" s="166" t="s">
        <v>1636</v>
      </c>
      <c r="BO12" s="166" t="s">
        <v>5580</v>
      </c>
      <c r="BP12" s="137" t="s">
        <v>5595</v>
      </c>
      <c r="BQ12" s="166"/>
      <c r="BR12" s="166"/>
      <c r="BS12" s="137" t="s">
        <v>3747</v>
      </c>
      <c r="BT12" s="168" t="s">
        <v>4192</v>
      </c>
      <c r="BU12" s="168" t="s">
        <v>4192</v>
      </c>
      <c r="BV12" s="168" t="s">
        <v>4192</v>
      </c>
      <c r="BW12" s="168" t="s">
        <v>4095</v>
      </c>
      <c r="BX12" s="139" t="s">
        <v>4125</v>
      </c>
      <c r="BY12" s="136" t="s">
        <v>4383</v>
      </c>
      <c r="CG12" s="167" t="s">
        <v>4723</v>
      </c>
      <c r="CH12" s="175" t="s">
        <v>1991</v>
      </c>
      <c r="CK12" s="175" t="s">
        <v>4799</v>
      </c>
      <c r="CL12" s="175" t="s">
        <v>4799</v>
      </c>
      <c r="CM12" s="175" t="s">
        <v>4799</v>
      </c>
      <c r="CN12" s="175" t="s">
        <v>4799</v>
      </c>
      <c r="CO12" s="171" t="s">
        <v>1991</v>
      </c>
      <c r="CP12" s="175" t="s">
        <v>4979</v>
      </c>
      <c r="CQ12" s="175" t="s">
        <v>6012</v>
      </c>
      <c r="CR12" s="175" t="s">
        <v>5029</v>
      </c>
      <c r="CS12" s="175" t="s">
        <v>6013</v>
      </c>
      <c r="CT12" s="167" t="s">
        <v>2125</v>
      </c>
      <c r="CU12" s="139" t="s">
        <v>2372</v>
      </c>
      <c r="CV12" s="167" t="s">
        <v>4712</v>
      </c>
      <c r="CW12" s="166" t="s">
        <v>1071</v>
      </c>
      <c r="CX12" s="166" t="s">
        <v>1287</v>
      </c>
      <c r="CY12" s="166" t="s">
        <v>1783</v>
      </c>
      <c r="CZ12" s="166" t="s">
        <v>1454</v>
      </c>
      <c r="DA12" s="171" t="s">
        <v>1565</v>
      </c>
      <c r="DB12" s="166" t="s">
        <v>4521</v>
      </c>
      <c r="DC12" s="171"/>
      <c r="DD12" s="171"/>
      <c r="DE12" s="171" t="s">
        <v>4492</v>
      </c>
      <c r="DF12" s="171"/>
      <c r="DG12" s="166" t="s">
        <v>1422</v>
      </c>
      <c r="DR12"/>
      <c r="DS12"/>
      <c r="DT12"/>
      <c r="DU12" s="161"/>
      <c r="DW12" s="161"/>
    </row>
    <row r="13" spans="1:127" s="137" customFormat="1" ht="12.75" customHeight="1" thickBot="1" x14ac:dyDescent="0.3">
      <c r="A13" s="161"/>
      <c r="C13" s="161"/>
      <c r="D13" s="177"/>
      <c r="E13" s="178"/>
      <c r="H13" s="631" t="s">
        <v>6662</v>
      </c>
      <c r="I13" s="635">
        <v>0.75</v>
      </c>
      <c r="J13" s="642">
        <v>1.18055</v>
      </c>
      <c r="K13" s="643">
        <v>1.05894</v>
      </c>
      <c r="L13" s="643">
        <v>0</v>
      </c>
      <c r="M13" s="644">
        <v>0.3</v>
      </c>
      <c r="N13" s="645">
        <v>1.8700000000000001E-2</v>
      </c>
      <c r="O13" s="646">
        <v>7.1900000000000006E-2</v>
      </c>
      <c r="P13" s="646">
        <v>5.67E-2</v>
      </c>
      <c r="Q13" s="647">
        <v>1</v>
      </c>
      <c r="R13" s="648" t="s">
        <v>5969</v>
      </c>
      <c r="S13" s="649" t="s">
        <v>5970</v>
      </c>
      <c r="T13" s="649" t="s">
        <v>6940</v>
      </c>
      <c r="U13" s="649" t="s">
        <v>5971</v>
      </c>
      <c r="V13" s="649" t="s">
        <v>6010</v>
      </c>
      <c r="W13" s="650" t="s">
        <v>6011</v>
      </c>
      <c r="X13" s="651">
        <f t="shared" ca="1" si="2"/>
        <v>0.22</v>
      </c>
      <c r="Y13" s="632">
        <v>0.4</v>
      </c>
      <c r="Z13" s="633">
        <v>0</v>
      </c>
      <c r="AA13" s="632">
        <v>0.3</v>
      </c>
      <c r="AB13" s="633">
        <v>0</v>
      </c>
      <c r="AC13" s="632">
        <v>0.22</v>
      </c>
      <c r="AD13" s="633">
        <v>0</v>
      </c>
      <c r="AE13" s="651">
        <v>0.22</v>
      </c>
      <c r="AF13" s="698">
        <v>0.27500000000000002</v>
      </c>
      <c r="AG13" s="695">
        <v>0</v>
      </c>
      <c r="AI13" s="180"/>
      <c r="AJ13" s="181"/>
      <c r="AK13" s="180"/>
      <c r="AL13" s="180"/>
      <c r="AM13" s="180"/>
      <c r="AN13" s="180"/>
      <c r="AO13" s="180"/>
      <c r="AP13"/>
      <c r="AQ13" s="171"/>
      <c r="AR13" s="167"/>
      <c r="AS13" s="166"/>
      <c r="AT13" s="166"/>
      <c r="AU13" s="166"/>
      <c r="AV13" s="166"/>
      <c r="AW13" s="166"/>
      <c r="AX13" s="166"/>
      <c r="AY13" s="166"/>
      <c r="AZ13" s="166"/>
      <c r="BA13" s="166"/>
      <c r="BB13" s="166"/>
      <c r="BC13" s="166"/>
      <c r="BD13" s="166"/>
      <c r="BF13" s="166"/>
      <c r="BG13" s="166"/>
      <c r="BH13" s="166"/>
      <c r="BI13" s="166"/>
      <c r="BJ13" s="166"/>
      <c r="BK13" s="166"/>
      <c r="BL13" s="166"/>
      <c r="BM13" s="166"/>
      <c r="BN13" s="166"/>
      <c r="BO13" s="166"/>
      <c r="BQ13" s="166"/>
      <c r="BR13" s="166"/>
      <c r="BT13" s="168"/>
      <c r="BU13" s="168"/>
      <c r="BV13" s="168"/>
      <c r="BW13" s="168"/>
      <c r="BX13" s="139"/>
      <c r="BY13" s="136"/>
      <c r="CG13" s="167"/>
      <c r="CH13" s="175"/>
      <c r="CK13" s="175"/>
      <c r="CL13" s="175"/>
      <c r="CM13" s="175"/>
      <c r="CN13" s="175"/>
      <c r="CO13" s="171"/>
      <c r="CP13" s="175"/>
      <c r="CQ13" s="175"/>
      <c r="CR13" s="175"/>
      <c r="CS13" s="175"/>
      <c r="CT13" s="167"/>
      <c r="CU13" s="139"/>
      <c r="CV13" s="167"/>
      <c r="CW13" s="166"/>
      <c r="CX13" s="166"/>
      <c r="CY13" s="166"/>
      <c r="CZ13" s="166"/>
      <c r="DA13" s="171"/>
      <c r="DB13" s="166"/>
      <c r="DC13" s="171"/>
      <c r="DD13" s="171"/>
      <c r="DE13" s="171"/>
      <c r="DF13" s="171"/>
      <c r="DG13" s="166"/>
      <c r="DR13"/>
      <c r="DS13"/>
      <c r="DT13"/>
      <c r="DU13" s="161"/>
      <c r="DW13" s="161"/>
    </row>
    <row r="14" spans="1:127" s="137" customFormat="1" ht="12.75" customHeight="1" x14ac:dyDescent="0.25">
      <c r="A14" s="161"/>
      <c r="B14" s="152" t="s">
        <v>6075</v>
      </c>
      <c r="C14" s="161"/>
      <c r="D14" s="177" t="s">
        <v>6017</v>
      </c>
      <c r="E14" s="178">
        <v>6376</v>
      </c>
      <c r="H14" s="137" t="s">
        <v>6944</v>
      </c>
      <c r="V14" s="173"/>
      <c r="W14" s="183"/>
      <c r="X14" s="163"/>
      <c r="Y14" s="163"/>
      <c r="Z14" s="163"/>
      <c r="AA14" s="163"/>
      <c r="AB14" s="163"/>
      <c r="AC14" s="163"/>
      <c r="AD14" s="163"/>
      <c r="AE14" s="163"/>
      <c r="AF14" s="163"/>
      <c r="AG14" s="163"/>
      <c r="AH14" s="163"/>
      <c r="AI14" s="163"/>
      <c r="AJ14" s="161"/>
      <c r="AK14" s="182"/>
      <c r="AL14" s="182"/>
      <c r="AM14" s="161"/>
      <c r="AQ14" s="171"/>
      <c r="AR14" s="167"/>
      <c r="AS14" s="166" t="s">
        <v>1731</v>
      </c>
      <c r="AT14" s="166"/>
      <c r="AU14" s="166" t="s">
        <v>5203</v>
      </c>
      <c r="AV14" s="166" t="s">
        <v>5469</v>
      </c>
      <c r="AW14" s="166" t="s">
        <v>5441</v>
      </c>
      <c r="AX14" s="166" t="s">
        <v>5420</v>
      </c>
      <c r="AY14" s="166" t="s">
        <v>5290</v>
      </c>
      <c r="AZ14" s="166" t="s">
        <v>5207</v>
      </c>
      <c r="BA14" s="166"/>
      <c r="BB14" s="166" t="s">
        <v>5816</v>
      </c>
      <c r="BC14" s="166"/>
      <c r="BD14" s="166"/>
      <c r="BF14" s="166" t="s">
        <v>5625</v>
      </c>
      <c r="BG14" s="166" t="s">
        <v>5864</v>
      </c>
      <c r="BH14" s="166"/>
      <c r="BI14" s="166" t="s">
        <v>5833</v>
      </c>
      <c r="BJ14" s="166" t="s">
        <v>5721</v>
      </c>
      <c r="BK14" s="166" t="s">
        <v>5628</v>
      </c>
      <c r="BL14" s="166" t="s">
        <v>1715</v>
      </c>
      <c r="BM14" s="166" t="s">
        <v>1605</v>
      </c>
      <c r="BN14" s="166" t="s">
        <v>1638</v>
      </c>
      <c r="BO14" s="166" t="s">
        <v>5582</v>
      </c>
      <c r="BP14" s="166" t="s">
        <v>5597</v>
      </c>
      <c r="BQ14" s="166"/>
      <c r="BR14" s="166"/>
      <c r="BS14" s="137" t="s">
        <v>3749</v>
      </c>
      <c r="BT14" s="168" t="s">
        <v>4194</v>
      </c>
      <c r="BU14" s="168" t="s">
        <v>4194</v>
      </c>
      <c r="BV14" s="168" t="s">
        <v>4194</v>
      </c>
      <c r="BW14" s="168" t="s">
        <v>4097</v>
      </c>
      <c r="BX14" s="139" t="s">
        <v>4127</v>
      </c>
      <c r="BY14" s="136" t="s">
        <v>4385</v>
      </c>
      <c r="CG14" s="167" t="s">
        <v>4725</v>
      </c>
      <c r="CH14" s="175" t="s">
        <v>1992</v>
      </c>
      <c r="CK14" s="175" t="s">
        <v>4801</v>
      </c>
      <c r="CL14" s="175" t="s">
        <v>4801</v>
      </c>
      <c r="CM14" s="175" t="s">
        <v>4801</v>
      </c>
      <c r="CN14" s="175" t="s">
        <v>4801</v>
      </c>
      <c r="CO14" s="171" t="s">
        <v>1992</v>
      </c>
      <c r="CP14" s="175" t="s">
        <v>4980</v>
      </c>
      <c r="CQ14" s="175" t="s">
        <v>6015</v>
      </c>
      <c r="CR14" s="175" t="s">
        <v>5031</v>
      </c>
      <c r="CS14" s="175" t="s">
        <v>6016</v>
      </c>
      <c r="CT14" s="167" t="s">
        <v>2127</v>
      </c>
      <c r="CU14" s="139" t="s">
        <v>2374</v>
      </c>
      <c r="CV14" s="167" t="s">
        <v>4716</v>
      </c>
      <c r="CW14" s="166" t="s">
        <v>1074</v>
      </c>
      <c r="CX14" s="166" t="s">
        <v>1291</v>
      </c>
      <c r="CY14" s="166" t="s">
        <v>1786</v>
      </c>
      <c r="CZ14" s="166" t="s">
        <v>1457</v>
      </c>
      <c r="DA14" s="171" t="s">
        <v>1568</v>
      </c>
      <c r="DB14" s="166" t="s">
        <v>4524</v>
      </c>
      <c r="DC14" s="171"/>
      <c r="DD14" s="171"/>
      <c r="DE14" s="171" t="s">
        <v>4495</v>
      </c>
      <c r="DF14" s="171"/>
      <c r="DG14" s="166" t="s">
        <v>1426</v>
      </c>
      <c r="DR14"/>
      <c r="DS14"/>
      <c r="DT14"/>
      <c r="DU14" s="161"/>
      <c r="DW14" s="161"/>
    </row>
    <row r="15" spans="1:127" s="137" customFormat="1" ht="12.75" customHeight="1" x14ac:dyDescent="0.25">
      <c r="A15" s="161"/>
      <c r="B15" s="579">
        <v>0.7</v>
      </c>
      <c r="C15" s="161"/>
      <c r="D15" s="177" t="s">
        <v>6021</v>
      </c>
      <c r="E15" s="178">
        <v>1954</v>
      </c>
      <c r="W15" s="183"/>
      <c r="X15" s="163"/>
      <c r="Y15" s="163"/>
      <c r="Z15" s="163"/>
      <c r="AA15" s="163"/>
      <c r="AB15" s="163"/>
      <c r="AC15" s="163"/>
      <c r="AD15" s="163"/>
      <c r="AE15" s="163"/>
      <c r="AF15" s="163"/>
      <c r="AG15" s="163"/>
      <c r="AH15" s="163"/>
      <c r="AI15" s="163"/>
      <c r="AJ15" s="161"/>
      <c r="AM15" s="161"/>
      <c r="AQ15" s="171"/>
      <c r="AR15" s="167"/>
      <c r="AS15" s="166" t="s">
        <v>1731</v>
      </c>
      <c r="AT15" s="166"/>
      <c r="AU15" s="166" t="s">
        <v>5205</v>
      </c>
      <c r="AV15" s="166" t="s">
        <v>5471</v>
      </c>
      <c r="AW15" s="166" t="s">
        <v>5442</v>
      </c>
      <c r="AX15" s="166" t="s">
        <v>5422</v>
      </c>
      <c r="AY15" s="166" t="s">
        <v>5264</v>
      </c>
      <c r="AZ15" s="166" t="s">
        <v>5209</v>
      </c>
      <c r="BA15" s="166"/>
      <c r="BB15" s="166" t="s">
        <v>5818</v>
      </c>
      <c r="BC15" s="166"/>
      <c r="BD15" s="166"/>
      <c r="BF15" s="166" t="s">
        <v>5626</v>
      </c>
      <c r="BG15" s="166" t="s">
        <v>5867</v>
      </c>
      <c r="BH15" s="166"/>
      <c r="BI15" s="166" t="s">
        <v>5834</v>
      </c>
      <c r="BJ15" s="166" t="s">
        <v>5722</v>
      </c>
      <c r="BK15" s="166" t="s">
        <v>5630</v>
      </c>
      <c r="BL15" s="166" t="s">
        <v>1717</v>
      </c>
      <c r="BM15" s="166" t="s">
        <v>1607</v>
      </c>
      <c r="BN15" s="166" t="s">
        <v>1640</v>
      </c>
      <c r="BO15" s="166" t="s">
        <v>5584</v>
      </c>
      <c r="BP15" s="166" t="s">
        <v>5599</v>
      </c>
      <c r="BQ15" s="166"/>
      <c r="BR15" s="166"/>
      <c r="BS15" s="137" t="s">
        <v>3751</v>
      </c>
      <c r="BT15" s="168" t="s">
        <v>4196</v>
      </c>
      <c r="BU15" s="168" t="s">
        <v>4196</v>
      </c>
      <c r="BV15" s="168" t="s">
        <v>4196</v>
      </c>
      <c r="BW15" s="168" t="s">
        <v>4099</v>
      </c>
      <c r="BX15" s="139" t="s">
        <v>4129</v>
      </c>
      <c r="BY15" s="136" t="s">
        <v>4387</v>
      </c>
      <c r="CC15" s="167"/>
      <c r="CF15" s="170"/>
      <c r="CG15" s="167" t="s">
        <v>4727</v>
      </c>
      <c r="CH15" s="175" t="s">
        <v>1993</v>
      </c>
      <c r="CK15" s="175" t="s">
        <v>4803</v>
      </c>
      <c r="CL15" s="175" t="s">
        <v>4803</v>
      </c>
      <c r="CM15" s="175" t="s">
        <v>4803</v>
      </c>
      <c r="CN15" s="175" t="s">
        <v>4803</v>
      </c>
      <c r="CO15" s="171" t="s">
        <v>1993</v>
      </c>
      <c r="CP15" s="175" t="s">
        <v>4981</v>
      </c>
      <c r="CQ15" s="175" t="s">
        <v>6019</v>
      </c>
      <c r="CR15" s="175" t="s">
        <v>5033</v>
      </c>
      <c r="CS15" s="175" t="s">
        <v>6020</v>
      </c>
      <c r="CT15" s="167" t="s">
        <v>2129</v>
      </c>
      <c r="CU15" s="139" t="s">
        <v>2376</v>
      </c>
      <c r="CV15" s="167" t="s">
        <v>4634</v>
      </c>
      <c r="CW15" s="166" t="s">
        <v>1075</v>
      </c>
      <c r="CX15" s="166" t="s">
        <v>1293</v>
      </c>
      <c r="CY15" s="166" t="s">
        <v>1789</v>
      </c>
      <c r="CZ15" s="166" t="s">
        <v>1460</v>
      </c>
      <c r="DA15" s="171" t="s">
        <v>1571</v>
      </c>
      <c r="DB15" s="166" t="s">
        <v>4527</v>
      </c>
      <c r="DC15" s="171"/>
      <c r="DD15" s="171"/>
      <c r="DE15" s="171" t="s">
        <v>4498</v>
      </c>
      <c r="DF15" s="171"/>
      <c r="DG15" s="166" t="s">
        <v>1427</v>
      </c>
      <c r="DR15"/>
      <c r="DS15"/>
      <c r="DT15"/>
      <c r="DU15" s="161"/>
      <c r="DW15" s="161"/>
    </row>
    <row r="16" spans="1:127" s="137" customFormat="1" ht="12.75" customHeight="1" thickBot="1" x14ac:dyDescent="0.3">
      <c r="A16" s="161"/>
      <c r="C16" s="161"/>
      <c r="D16" s="177" t="s">
        <v>6025</v>
      </c>
      <c r="E16" s="178">
        <v>3748</v>
      </c>
      <c r="H16" s="145" t="s">
        <v>5932</v>
      </c>
      <c r="I16" s="135"/>
      <c r="X16" s="163"/>
      <c r="Y16" s="163"/>
      <c r="Z16" s="163"/>
      <c r="AA16" s="163"/>
      <c r="AB16" s="163"/>
      <c r="AC16" s="163"/>
      <c r="AD16" s="163"/>
      <c r="AE16" s="163"/>
      <c r="AF16" s="163"/>
      <c r="AG16" s="163"/>
      <c r="AH16" s="163"/>
      <c r="AI16" s="163"/>
      <c r="AJ16" s="161"/>
      <c r="AM16" s="161"/>
      <c r="AQ16" s="171"/>
      <c r="AR16" s="167"/>
      <c r="AS16" s="166" t="s">
        <v>1733</v>
      </c>
      <c r="AT16" s="166"/>
      <c r="AU16" s="166" t="s">
        <v>5207</v>
      </c>
      <c r="AV16" s="166" t="s">
        <v>5474</v>
      </c>
      <c r="AW16" s="166" t="s">
        <v>5443</v>
      </c>
      <c r="AX16" s="166" t="s">
        <v>5423</v>
      </c>
      <c r="AY16" s="166" t="s">
        <v>5267</v>
      </c>
      <c r="AZ16" s="166" t="s">
        <v>5211</v>
      </c>
      <c r="BA16" s="166"/>
      <c r="BB16" s="166" t="s">
        <v>5820</v>
      </c>
      <c r="BC16" s="166"/>
      <c r="BD16" s="166"/>
      <c r="BF16" s="166" t="s">
        <v>5628</v>
      </c>
      <c r="BG16" s="166" t="s">
        <v>5869</v>
      </c>
      <c r="BH16" s="166"/>
      <c r="BI16" s="166" t="s">
        <v>5835</v>
      </c>
      <c r="BJ16" s="166" t="s">
        <v>5723</v>
      </c>
      <c r="BK16" s="166" t="s">
        <v>5631</v>
      </c>
      <c r="BL16" s="166" t="s">
        <v>5550</v>
      </c>
      <c r="BM16" s="166" t="s">
        <v>1610</v>
      </c>
      <c r="BN16" s="166" t="s">
        <v>1642</v>
      </c>
      <c r="BO16" s="166" t="s">
        <v>5586</v>
      </c>
      <c r="BP16" s="166" t="s">
        <v>5601</v>
      </c>
      <c r="BQ16" s="166"/>
      <c r="BR16" s="166"/>
      <c r="BS16" s="137" t="s">
        <v>3753</v>
      </c>
      <c r="BT16" s="168" t="s">
        <v>4198</v>
      </c>
      <c r="BU16" s="168" t="s">
        <v>4198</v>
      </c>
      <c r="BV16" s="168" t="s">
        <v>4198</v>
      </c>
      <c r="BW16" s="168" t="s">
        <v>4101</v>
      </c>
      <c r="BX16" s="139" t="s">
        <v>4131</v>
      </c>
      <c r="BY16" s="136" t="s">
        <v>4389</v>
      </c>
      <c r="CC16" s="167"/>
      <c r="CF16" s="170"/>
      <c r="CG16" s="184" t="s">
        <v>4729</v>
      </c>
      <c r="CH16" s="175" t="s">
        <v>1994</v>
      </c>
      <c r="CK16" s="175" t="s">
        <v>4805</v>
      </c>
      <c r="CL16" s="175" t="s">
        <v>4805</v>
      </c>
      <c r="CM16" s="175" t="s">
        <v>4805</v>
      </c>
      <c r="CN16" s="175" t="s">
        <v>4805</v>
      </c>
      <c r="CO16" s="171" t="s">
        <v>1994</v>
      </c>
      <c r="CP16" s="175" t="s">
        <v>4982</v>
      </c>
      <c r="CQ16" s="175" t="s">
        <v>6023</v>
      </c>
      <c r="CR16" s="175" t="s">
        <v>5035</v>
      </c>
      <c r="CS16" s="175" t="s">
        <v>6024</v>
      </c>
      <c r="CT16" s="167" t="s">
        <v>2131</v>
      </c>
      <c r="CU16" s="139" t="s">
        <v>2378</v>
      </c>
      <c r="CV16" s="167" t="s">
        <v>4636</v>
      </c>
      <c r="CW16" s="166" t="s">
        <v>1078</v>
      </c>
      <c r="CX16" s="166" t="s">
        <v>1295</v>
      </c>
      <c r="CY16" s="166" t="s">
        <v>1791</v>
      </c>
      <c r="CZ16" s="166" t="s">
        <v>1463</v>
      </c>
      <c r="DA16" s="171" t="s">
        <v>1574</v>
      </c>
      <c r="DB16" s="166" t="s">
        <v>4530</v>
      </c>
      <c r="DC16" s="171"/>
      <c r="DD16" s="171"/>
      <c r="DE16" s="166"/>
      <c r="DF16" s="166"/>
      <c r="DG16" s="166" t="s">
        <v>1430</v>
      </c>
      <c r="DR16"/>
      <c r="DS16"/>
      <c r="DT16"/>
      <c r="DU16" s="161"/>
      <c r="DW16" s="161"/>
    </row>
    <row r="17" spans="1:127" s="137" customFormat="1" ht="12.75" customHeight="1" x14ac:dyDescent="0.25">
      <c r="A17" s="161"/>
      <c r="B17" s="152" t="s">
        <v>6106</v>
      </c>
      <c r="C17"/>
      <c r="D17" s="177" t="s">
        <v>6028</v>
      </c>
      <c r="E17" s="178">
        <v>4182</v>
      </c>
      <c r="F17"/>
      <c r="G17"/>
      <c r="H17" s="619" t="s">
        <v>1001</v>
      </c>
      <c r="I17" s="620" t="s">
        <v>5938</v>
      </c>
      <c r="K17" s="151" t="s">
        <v>6626</v>
      </c>
      <c r="X17" s="163"/>
      <c r="Y17" s="163"/>
      <c r="Z17" s="163"/>
      <c r="AA17" s="163"/>
      <c r="AB17" s="163"/>
      <c r="AC17" s="163"/>
      <c r="AD17" s="163"/>
      <c r="AE17" s="163"/>
      <c r="AF17" s="163"/>
      <c r="AG17" s="163"/>
      <c r="AH17" s="163"/>
      <c r="AI17" s="163"/>
      <c r="AJ17" s="161"/>
      <c r="AM17" s="161"/>
      <c r="AQ17" s="171"/>
      <c r="AR17" s="167"/>
      <c r="AS17" s="166" t="s">
        <v>1733</v>
      </c>
      <c r="AT17" s="166"/>
      <c r="AU17" s="166" t="s">
        <v>5209</v>
      </c>
      <c r="AV17" s="166" t="s">
        <v>5476</v>
      </c>
      <c r="AW17" s="166" t="s">
        <v>5444</v>
      </c>
      <c r="AX17" s="166" t="s">
        <v>5424</v>
      </c>
      <c r="AY17" s="166" t="s">
        <v>5269</v>
      </c>
      <c r="AZ17" s="166" t="s">
        <v>5213</v>
      </c>
      <c r="BA17" s="166"/>
      <c r="BB17" s="166" t="s">
        <v>5838</v>
      </c>
      <c r="BC17" s="166"/>
      <c r="BD17" s="166"/>
      <c r="BF17" s="166" t="s">
        <v>5630</v>
      </c>
      <c r="BG17" s="166" t="s">
        <v>5871</v>
      </c>
      <c r="BH17" s="166"/>
      <c r="BI17" s="166" t="s">
        <v>5836</v>
      </c>
      <c r="BJ17" s="166" t="s">
        <v>5724</v>
      </c>
      <c r="BK17" s="166" t="s">
        <v>5632</v>
      </c>
      <c r="BL17" s="166" t="s">
        <v>5884</v>
      </c>
      <c r="BM17" s="166" t="s">
        <v>1612</v>
      </c>
      <c r="BN17" s="166" t="s">
        <v>1644</v>
      </c>
      <c r="BO17" s="166" t="s">
        <v>5587</v>
      </c>
      <c r="BP17" s="166" t="s">
        <v>5590</v>
      </c>
      <c r="BQ17" s="166"/>
      <c r="BR17" s="166"/>
      <c r="BS17" s="137" t="s">
        <v>3755</v>
      </c>
      <c r="BT17" s="168" t="s">
        <v>4200</v>
      </c>
      <c r="BU17" s="168" t="s">
        <v>4200</v>
      </c>
      <c r="BV17" s="168" t="s">
        <v>4200</v>
      </c>
      <c r="BW17" s="168" t="s">
        <v>4103</v>
      </c>
      <c r="BX17" s="139" t="s">
        <v>4133</v>
      </c>
      <c r="BY17" s="136" t="s">
        <v>4391</v>
      </c>
      <c r="CA17" s="167"/>
      <c r="CC17" s="167"/>
      <c r="CD17" s="167"/>
      <c r="CF17" s="185"/>
      <c r="CG17" s="167" t="s">
        <v>4731</v>
      </c>
      <c r="CH17" s="175" t="s">
        <v>1995</v>
      </c>
      <c r="CK17" s="175" t="s">
        <v>4807</v>
      </c>
      <c r="CL17" s="175" t="s">
        <v>4807</v>
      </c>
      <c r="CM17" s="175" t="s">
        <v>4807</v>
      </c>
      <c r="CN17" s="175" t="s">
        <v>4807</v>
      </c>
      <c r="CO17" s="171" t="s">
        <v>1995</v>
      </c>
      <c r="CP17" s="175" t="s">
        <v>4983</v>
      </c>
      <c r="CQ17" s="175" t="s">
        <v>6026</v>
      </c>
      <c r="CR17" s="175" t="s">
        <v>5037</v>
      </c>
      <c r="CS17" s="175" t="s">
        <v>6027</v>
      </c>
      <c r="CT17" s="167" t="s">
        <v>2133</v>
      </c>
      <c r="CU17" s="139" t="s">
        <v>2380</v>
      </c>
      <c r="CV17" s="167" t="s">
        <v>4638</v>
      </c>
      <c r="CW17" s="166" t="s">
        <v>1079</v>
      </c>
      <c r="CX17" s="166" t="s">
        <v>1301</v>
      </c>
      <c r="CY17" s="166" t="s">
        <v>1794</v>
      </c>
      <c r="CZ17" s="166" t="s">
        <v>1466</v>
      </c>
      <c r="DA17" s="171" t="s">
        <v>1577</v>
      </c>
      <c r="DB17" s="166" t="s">
        <v>4533</v>
      </c>
      <c r="DC17" s="171"/>
      <c r="DD17" s="171"/>
      <c r="DE17" s="166"/>
      <c r="DF17" s="166"/>
      <c r="DG17" s="166" t="s">
        <v>1432</v>
      </c>
      <c r="DR17"/>
      <c r="DS17"/>
      <c r="DT17"/>
      <c r="DU17" s="161"/>
      <c r="DW17" s="161"/>
    </row>
    <row r="18" spans="1:127" s="137" customFormat="1" ht="12.75" customHeight="1" x14ac:dyDescent="0.25">
      <c r="A18" s="161"/>
      <c r="B18" s="539">
        <v>1</v>
      </c>
      <c r="C18"/>
      <c r="D18" s="177" t="s">
        <v>6031</v>
      </c>
      <c r="E18" s="178">
        <v>6456</v>
      </c>
      <c r="F18"/>
      <c r="G18"/>
      <c r="H18" s="621" t="str">
        <f>H12</f>
        <v>PBLC1010</v>
      </c>
      <c r="I18" s="622">
        <v>0.3</v>
      </c>
      <c r="K18" s="167" t="s">
        <v>946</v>
      </c>
      <c r="X18" s="163"/>
      <c r="Y18" s="163"/>
      <c r="Z18" s="163"/>
      <c r="AA18" s="163"/>
      <c r="AB18" s="163"/>
      <c r="AC18" s="163"/>
      <c r="AD18" s="163"/>
      <c r="AE18" s="163"/>
      <c r="AF18" s="163"/>
      <c r="AG18" s="163"/>
      <c r="AQ18" s="171"/>
      <c r="AR18" s="167"/>
      <c r="AS18" s="166" t="s">
        <v>1736</v>
      </c>
      <c r="AT18" s="166"/>
      <c r="AU18" s="166" t="s">
        <v>5211</v>
      </c>
      <c r="AV18" s="166" t="s">
        <v>5478</v>
      </c>
      <c r="AW18" s="166" t="s">
        <v>5446</v>
      </c>
      <c r="AX18" s="166" t="s">
        <v>5425</v>
      </c>
      <c r="AY18" s="166" t="s">
        <v>5293</v>
      </c>
      <c r="AZ18" s="166"/>
      <c r="BA18" s="166"/>
      <c r="BB18" s="166" t="s">
        <v>5839</v>
      </c>
      <c r="BC18" s="166"/>
      <c r="BD18" s="166"/>
      <c r="BF18" s="166" t="s">
        <v>5631</v>
      </c>
      <c r="BG18" s="166" t="s">
        <v>5873</v>
      </c>
      <c r="BH18" s="166"/>
      <c r="BI18" s="166" t="s">
        <v>5837</v>
      </c>
      <c r="BJ18" s="166" t="s">
        <v>5726</v>
      </c>
      <c r="BK18" s="166" t="s">
        <v>5634</v>
      </c>
      <c r="BL18" s="166" t="s">
        <v>5886</v>
      </c>
      <c r="BM18" s="166" t="s">
        <v>1614</v>
      </c>
      <c r="BN18" s="166" t="s">
        <v>1646</v>
      </c>
      <c r="BO18" s="137" t="s">
        <v>5590</v>
      </c>
      <c r="BP18" s="166"/>
      <c r="BQ18" s="166"/>
      <c r="BR18" s="166"/>
      <c r="BS18" s="137" t="s">
        <v>3757</v>
      </c>
      <c r="BT18" s="168" t="s">
        <v>4202</v>
      </c>
      <c r="BU18" s="168" t="s">
        <v>4202</v>
      </c>
      <c r="BV18" s="168" t="s">
        <v>4202</v>
      </c>
      <c r="BW18" s="168" t="s">
        <v>4105</v>
      </c>
      <c r="BX18" s="139" t="s">
        <v>4135</v>
      </c>
      <c r="BY18" s="136" t="s">
        <v>4393</v>
      </c>
      <c r="CA18" s="167"/>
      <c r="CC18" s="167"/>
      <c r="CD18" s="167"/>
      <c r="CF18" s="167"/>
      <c r="CG18" s="184" t="s">
        <v>4733</v>
      </c>
      <c r="CH18" s="175" t="s">
        <v>1996</v>
      </c>
      <c r="CK18" s="175" t="s">
        <v>4809</v>
      </c>
      <c r="CL18" s="175" t="s">
        <v>4809</v>
      </c>
      <c r="CM18" s="175" t="s">
        <v>4809</v>
      </c>
      <c r="CN18" s="175" t="s">
        <v>4809</v>
      </c>
      <c r="CO18" s="171" t="s">
        <v>1996</v>
      </c>
      <c r="CP18" s="175" t="s">
        <v>4984</v>
      </c>
      <c r="CQ18" s="175" t="s">
        <v>6029</v>
      </c>
      <c r="CR18" s="175" t="s">
        <v>5039</v>
      </c>
      <c r="CS18" s="175" t="s">
        <v>6030</v>
      </c>
      <c r="CT18" s="167" t="s">
        <v>2135</v>
      </c>
      <c r="CU18" s="139" t="s">
        <v>2382</v>
      </c>
      <c r="CV18" s="167" t="s">
        <v>4640</v>
      </c>
      <c r="CW18" s="166" t="s">
        <v>1082</v>
      </c>
      <c r="CX18" s="166" t="s">
        <v>1307</v>
      </c>
      <c r="CY18" s="166" t="s">
        <v>1797</v>
      </c>
      <c r="CZ18" s="166" t="s">
        <v>1469</v>
      </c>
      <c r="DA18" s="171" t="s">
        <v>1580</v>
      </c>
      <c r="DB18" s="166" t="s">
        <v>4536</v>
      </c>
      <c r="DC18" s="171"/>
      <c r="DD18" s="171"/>
      <c r="DE18" s="166"/>
      <c r="DF18" s="166"/>
      <c r="DG18" s="166" t="s">
        <v>1434</v>
      </c>
      <c r="DR18"/>
      <c r="DS18"/>
      <c r="DT18"/>
      <c r="DU18" s="161"/>
      <c r="DW18" s="161"/>
    </row>
    <row r="19" spans="1:127" s="137" customFormat="1" ht="12.75" customHeight="1" thickBot="1" x14ac:dyDescent="0.3">
      <c r="A19" s="161"/>
      <c r="C19" s="161"/>
      <c r="D19" s="177" t="s">
        <v>6035</v>
      </c>
      <c r="E19" s="178">
        <v>4182</v>
      </c>
      <c r="H19" s="623" t="str">
        <f>H13</f>
        <v>PBLCR1010</v>
      </c>
      <c r="I19" s="624">
        <v>0.3</v>
      </c>
      <c r="K19" s="203" t="s">
        <v>957</v>
      </c>
      <c r="L19"/>
      <c r="M19"/>
      <c r="N19"/>
      <c r="O19"/>
      <c r="P19"/>
      <c r="Q19"/>
      <c r="R19"/>
      <c r="S19"/>
      <c r="T19"/>
      <c r="U19"/>
      <c r="V19" s="161"/>
      <c r="W19" s="183"/>
      <c r="X19" s="163"/>
      <c r="Y19" s="163"/>
      <c r="Z19" s="163"/>
      <c r="AA19" s="163"/>
      <c r="AB19" s="163"/>
      <c r="AC19" s="163"/>
      <c r="AD19" s="163"/>
      <c r="AE19" s="163"/>
      <c r="AF19" s="163"/>
      <c r="AG19" s="163"/>
      <c r="AQ19" s="171"/>
      <c r="AR19" s="171"/>
      <c r="AS19" s="166" t="s">
        <v>1736</v>
      </c>
      <c r="AT19" s="166"/>
      <c r="AU19" s="166" t="s">
        <v>5213</v>
      </c>
      <c r="AV19" s="166" t="s">
        <v>5480</v>
      </c>
      <c r="AW19" s="166" t="s">
        <v>5448</v>
      </c>
      <c r="AX19" s="166"/>
      <c r="AY19" s="166" t="s">
        <v>5296</v>
      </c>
      <c r="AZ19" s="166"/>
      <c r="BA19" s="166"/>
      <c r="BB19" s="166" t="s">
        <v>5840</v>
      </c>
      <c r="BC19" s="166"/>
      <c r="BD19" s="166"/>
      <c r="BF19" s="166" t="s">
        <v>5632</v>
      </c>
      <c r="BG19" s="166" t="s">
        <v>5875</v>
      </c>
      <c r="BH19" s="166"/>
      <c r="BI19" s="166" t="s">
        <v>5838</v>
      </c>
      <c r="BJ19" s="166" t="s">
        <v>5727</v>
      </c>
      <c r="BK19" s="166" t="s">
        <v>5636</v>
      </c>
      <c r="BL19" s="166" t="s">
        <v>5896</v>
      </c>
      <c r="BM19" s="166" t="s">
        <v>1618</v>
      </c>
      <c r="BN19" s="166" t="s">
        <v>1647</v>
      </c>
      <c r="BO19" s="166" t="s">
        <v>5588</v>
      </c>
      <c r="BP19" s="166"/>
      <c r="BQ19" s="166"/>
      <c r="BR19" s="166"/>
      <c r="BS19" s="137" t="s">
        <v>3759</v>
      </c>
      <c r="BT19" s="168" t="s">
        <v>4204</v>
      </c>
      <c r="BU19" s="168" t="s">
        <v>4204</v>
      </c>
      <c r="BV19" s="168" t="s">
        <v>4204</v>
      </c>
      <c r="BW19" s="168" t="s">
        <v>4107</v>
      </c>
      <c r="BX19" s="139" t="s">
        <v>4137</v>
      </c>
      <c r="BY19" s="136" t="s">
        <v>4395</v>
      </c>
      <c r="CA19" s="167"/>
      <c r="CC19" s="167"/>
      <c r="CD19" s="167"/>
      <c r="CF19" s="184"/>
      <c r="CG19" s="167" t="s">
        <v>4735</v>
      </c>
      <c r="CH19" s="175" t="s">
        <v>1997</v>
      </c>
      <c r="CK19" s="175" t="s">
        <v>4811</v>
      </c>
      <c r="CL19" s="175" t="s">
        <v>4811</v>
      </c>
      <c r="CM19" s="175" t="s">
        <v>4811</v>
      </c>
      <c r="CN19" s="175" t="s">
        <v>4811</v>
      </c>
      <c r="CO19" s="171" t="s">
        <v>1997</v>
      </c>
      <c r="CP19" s="175" t="s">
        <v>4985</v>
      </c>
      <c r="CQ19" s="175" t="s">
        <v>6033</v>
      </c>
      <c r="CR19" s="175" t="s">
        <v>5041</v>
      </c>
      <c r="CS19" s="175" t="s">
        <v>6034</v>
      </c>
      <c r="CT19" s="167" t="s">
        <v>2137</v>
      </c>
      <c r="CU19" s="139" t="s">
        <v>2384</v>
      </c>
      <c r="CV19" s="167" t="s">
        <v>4642</v>
      </c>
      <c r="CW19" s="166" t="s">
        <v>1084</v>
      </c>
      <c r="CX19" s="166" t="s">
        <v>1314</v>
      </c>
      <c r="CY19" s="166" t="s">
        <v>1799</v>
      </c>
      <c r="CZ19" s="166" t="s">
        <v>1472</v>
      </c>
      <c r="DA19" s="171" t="s">
        <v>1583</v>
      </c>
      <c r="DB19" s="166" t="s">
        <v>4539</v>
      </c>
      <c r="DC19" s="171"/>
      <c r="DD19" s="171"/>
      <c r="DE19" s="171"/>
      <c r="DF19" s="171"/>
      <c r="DG19" s="171"/>
      <c r="DR19"/>
      <c r="DS19"/>
      <c r="DT19"/>
      <c r="DU19" s="161"/>
      <c r="DW19" s="161"/>
    </row>
    <row r="20" spans="1:127" s="137" customFormat="1" ht="12.75" customHeight="1" x14ac:dyDescent="0.25">
      <c r="A20" s="161"/>
      <c r="C20" s="161"/>
      <c r="D20" s="177" t="s">
        <v>6039</v>
      </c>
      <c r="E20" s="178">
        <v>1952</v>
      </c>
      <c r="I20"/>
      <c r="J20"/>
      <c r="K20"/>
      <c r="L20"/>
      <c r="M20"/>
      <c r="N20"/>
      <c r="O20"/>
      <c r="P20"/>
      <c r="Q20"/>
      <c r="R20"/>
      <c r="S20"/>
      <c r="T20"/>
      <c r="U20"/>
      <c r="V20" s="161"/>
      <c r="W20" s="183"/>
      <c r="X20" s="163"/>
      <c r="Y20" s="163"/>
      <c r="Z20" s="163"/>
      <c r="AA20" s="163"/>
      <c r="AB20" s="163"/>
      <c r="AC20" s="163"/>
      <c r="AD20" s="163"/>
      <c r="AE20" s="163"/>
      <c r="AF20" s="163"/>
      <c r="AG20" s="163"/>
      <c r="AQ20" s="171"/>
      <c r="AR20" s="171"/>
      <c r="AS20" s="166" t="s">
        <v>1738</v>
      </c>
      <c r="AT20" s="166"/>
      <c r="AU20" s="166" t="s">
        <v>5215</v>
      </c>
      <c r="AV20" s="166" t="s">
        <v>5481</v>
      </c>
      <c r="AW20" s="166" t="s">
        <v>5449</v>
      </c>
      <c r="AX20" s="166"/>
      <c r="AY20" s="166" t="s">
        <v>5299</v>
      </c>
      <c r="AZ20" s="166"/>
      <c r="BA20" s="166"/>
      <c r="BB20" s="166" t="s">
        <v>5841</v>
      </c>
      <c r="BC20" s="166"/>
      <c r="BD20" s="166"/>
      <c r="BF20" s="166" t="s">
        <v>5634</v>
      </c>
      <c r="BG20" s="166" t="s">
        <v>5877</v>
      </c>
      <c r="BH20" s="166"/>
      <c r="BI20" s="166" t="s">
        <v>5839</v>
      </c>
      <c r="BJ20" s="166" t="s">
        <v>5728</v>
      </c>
      <c r="BK20" s="166" t="s">
        <v>5638</v>
      </c>
      <c r="BL20" s="166"/>
      <c r="BM20" s="166" t="s">
        <v>5864</v>
      </c>
      <c r="BN20" s="166" t="s">
        <v>1648</v>
      </c>
      <c r="BO20" s="137" t="s">
        <v>5595</v>
      </c>
      <c r="BP20" s="166"/>
      <c r="BQ20" s="166"/>
      <c r="BR20" s="166"/>
      <c r="BS20" s="137" t="s">
        <v>3761</v>
      </c>
      <c r="BT20" s="168" t="s">
        <v>4206</v>
      </c>
      <c r="BU20" s="168" t="s">
        <v>4206</v>
      </c>
      <c r="BV20" s="168" t="s">
        <v>4206</v>
      </c>
      <c r="BW20" s="168" t="s">
        <v>4109</v>
      </c>
      <c r="BX20" s="139" t="s">
        <v>4139</v>
      </c>
      <c r="BY20" s="136" t="s">
        <v>4397</v>
      </c>
      <c r="CA20" s="167"/>
      <c r="CC20" s="167"/>
      <c r="CD20" s="167"/>
      <c r="CF20" s="167"/>
      <c r="CG20" s="184" t="s">
        <v>4737</v>
      </c>
      <c r="CH20" s="175" t="s">
        <v>1998</v>
      </c>
      <c r="CK20" s="175" t="s">
        <v>4813</v>
      </c>
      <c r="CL20" s="175" t="s">
        <v>4813</v>
      </c>
      <c r="CM20" s="175" t="s">
        <v>4813</v>
      </c>
      <c r="CN20" s="175" t="s">
        <v>4813</v>
      </c>
      <c r="CO20" s="171" t="s">
        <v>1998</v>
      </c>
      <c r="CP20" s="175" t="s">
        <v>4986</v>
      </c>
      <c r="CQ20" s="175" t="s">
        <v>6037</v>
      </c>
      <c r="CR20" s="175" t="s">
        <v>5043</v>
      </c>
      <c r="CS20" s="175" t="s">
        <v>6038</v>
      </c>
      <c r="CT20" s="167" t="s">
        <v>2139</v>
      </c>
      <c r="CU20" s="139" t="s">
        <v>2386</v>
      </c>
      <c r="CV20" s="167" t="s">
        <v>4644</v>
      </c>
      <c r="CW20" s="166" t="s">
        <v>1086</v>
      </c>
      <c r="CX20" s="166" t="s">
        <v>1317</v>
      </c>
      <c r="CY20" s="166" t="s">
        <v>1801</v>
      </c>
      <c r="CZ20" s="166" t="s">
        <v>1475</v>
      </c>
      <c r="DA20" s="171"/>
      <c r="DB20" s="166" t="s">
        <v>4542</v>
      </c>
      <c r="DC20" s="171"/>
      <c r="DD20" s="171"/>
      <c r="DE20" s="171"/>
      <c r="DF20" s="171"/>
      <c r="DG20" s="171"/>
      <c r="DR20"/>
      <c r="DS20"/>
      <c r="DT20"/>
      <c r="DU20" s="161"/>
      <c r="DW20" s="161"/>
    </row>
    <row r="21" spans="1:127" s="137" customFormat="1" ht="12.75" customHeight="1" x14ac:dyDescent="0.25">
      <c r="A21" s="161"/>
      <c r="B21" s="154" t="s">
        <v>6607</v>
      </c>
      <c r="C21" s="161"/>
      <c r="D21" s="177" t="s">
        <v>6042</v>
      </c>
      <c r="E21" s="178">
        <v>5836</v>
      </c>
      <c r="I21"/>
      <c r="J21"/>
      <c r="K21"/>
      <c r="L21"/>
      <c r="M21"/>
      <c r="N21"/>
      <c r="O21"/>
      <c r="P21"/>
      <c r="Q21"/>
      <c r="R21"/>
      <c r="S21"/>
      <c r="T21"/>
      <c r="U21"/>
      <c r="V21" s="161"/>
      <c r="W21" s="183"/>
      <c r="X21" s="163"/>
      <c r="Y21" s="163"/>
      <c r="Z21" s="163"/>
      <c r="AA21" s="163"/>
      <c r="AB21" s="163"/>
      <c r="AC21" s="163"/>
      <c r="AD21" s="163"/>
      <c r="AE21" s="163"/>
      <c r="AF21" s="163"/>
      <c r="AG21" s="163"/>
      <c r="AQ21" s="171"/>
      <c r="AR21" s="171"/>
      <c r="AS21" s="166" t="s">
        <v>1738</v>
      </c>
      <c r="AT21" s="166"/>
      <c r="AU21" s="166" t="s">
        <v>5218</v>
      </c>
      <c r="AV21" s="166" t="s">
        <v>5483</v>
      </c>
      <c r="AW21" s="166" t="s">
        <v>5451</v>
      </c>
      <c r="AX21" s="166"/>
      <c r="AY21" s="166" t="s">
        <v>5302</v>
      </c>
      <c r="AZ21" s="166"/>
      <c r="BA21" s="166"/>
      <c r="BB21" s="166" t="s">
        <v>5847</v>
      </c>
      <c r="BC21" s="166"/>
      <c r="BD21" s="166"/>
      <c r="BF21" s="166" t="s">
        <v>5636</v>
      </c>
      <c r="BG21" s="166"/>
      <c r="BH21" s="166"/>
      <c r="BI21" s="166" t="s">
        <v>5840</v>
      </c>
      <c r="BJ21" s="166" t="s">
        <v>5730</v>
      </c>
      <c r="BK21" s="166" t="s">
        <v>5640</v>
      </c>
      <c r="BL21" s="166"/>
      <c r="BN21" s="166" t="s">
        <v>1650</v>
      </c>
      <c r="BO21" s="166" t="s">
        <v>5593</v>
      </c>
      <c r="BP21" s="166"/>
      <c r="BQ21" s="166"/>
      <c r="BR21" s="166"/>
      <c r="BS21" s="137" t="s">
        <v>3763</v>
      </c>
      <c r="BT21" s="168" t="s">
        <v>4208</v>
      </c>
      <c r="BU21" s="168" t="s">
        <v>4208</v>
      </c>
      <c r="BV21" s="168" t="s">
        <v>4208</v>
      </c>
      <c r="BW21" s="168" t="s">
        <v>4111</v>
      </c>
      <c r="BX21" s="139" t="s">
        <v>4141</v>
      </c>
      <c r="BY21" s="136" t="s">
        <v>4399</v>
      </c>
      <c r="CA21" s="167"/>
      <c r="CC21" s="167"/>
      <c r="CD21" s="167"/>
      <c r="CF21" s="184"/>
      <c r="CG21" s="167" t="s">
        <v>4739</v>
      </c>
      <c r="CH21" s="175" t="s">
        <v>1999</v>
      </c>
      <c r="CK21" s="175" t="s">
        <v>4815</v>
      </c>
      <c r="CL21" s="175" t="s">
        <v>4815</v>
      </c>
      <c r="CM21" s="175" t="s">
        <v>4815</v>
      </c>
      <c r="CN21" s="175" t="s">
        <v>4815</v>
      </c>
      <c r="CO21" s="171" t="s">
        <v>1999</v>
      </c>
      <c r="CP21" s="175" t="s">
        <v>4987</v>
      </c>
      <c r="CQ21" s="175" t="s">
        <v>6040</v>
      </c>
      <c r="CR21" s="175" t="s">
        <v>5045</v>
      </c>
      <c r="CS21" s="175" t="s">
        <v>6041</v>
      </c>
      <c r="CT21" s="167" t="s">
        <v>2141</v>
      </c>
      <c r="CU21" s="139" t="s">
        <v>2388</v>
      </c>
      <c r="CV21" s="167" t="s">
        <v>4646</v>
      </c>
      <c r="CW21" s="166" t="s">
        <v>1088</v>
      </c>
      <c r="CX21" s="166" t="s">
        <v>1319</v>
      </c>
      <c r="CY21" s="166" t="s">
        <v>1803</v>
      </c>
      <c r="CZ21" s="166" t="s">
        <v>1478</v>
      </c>
      <c r="DA21" s="171"/>
      <c r="DB21" s="166" t="s">
        <v>4545</v>
      </c>
      <c r="DC21" s="171"/>
      <c r="DD21" s="171"/>
      <c r="DE21" s="171"/>
      <c r="DF21" s="171"/>
      <c r="DG21" s="171"/>
      <c r="DR21"/>
      <c r="DS21"/>
      <c r="DT21"/>
      <c r="DU21" s="161"/>
      <c r="DW21" s="161"/>
    </row>
    <row r="22" spans="1:127" s="137" customFormat="1" ht="12.75" customHeight="1" x14ac:dyDescent="0.25">
      <c r="A22" s="161"/>
      <c r="B22" s="189">
        <v>5</v>
      </c>
      <c r="C22" s="161"/>
      <c r="D22" s="177" t="s">
        <v>6045</v>
      </c>
      <c r="E22" s="178">
        <v>6376</v>
      </c>
      <c r="W22" s="183"/>
      <c r="X22" s="163"/>
      <c r="Y22" s="163"/>
      <c r="Z22" s="163"/>
      <c r="AA22" s="163"/>
      <c r="AB22" s="163"/>
      <c r="AC22" s="163"/>
      <c r="AD22" s="163"/>
      <c r="AE22" s="163"/>
      <c r="AF22" s="163"/>
      <c r="AG22" s="163"/>
      <c r="AQ22" s="171"/>
      <c r="AR22" s="171"/>
      <c r="AS22" s="166" t="s">
        <v>1741</v>
      </c>
      <c r="AT22" s="166"/>
      <c r="AU22" s="166" t="s">
        <v>5220</v>
      </c>
      <c r="AV22" s="166" t="s">
        <v>5484</v>
      </c>
      <c r="AW22" s="166" t="s">
        <v>5452</v>
      </c>
      <c r="AX22" s="166"/>
      <c r="AY22" s="166" t="s">
        <v>5304</v>
      </c>
      <c r="AZ22" s="166"/>
      <c r="BA22" s="166"/>
      <c r="BB22" s="166" t="s">
        <v>5869</v>
      </c>
      <c r="BC22" s="166"/>
      <c r="BD22" s="166"/>
      <c r="BF22" s="166" t="s">
        <v>5638</v>
      </c>
      <c r="BG22" s="166"/>
      <c r="BH22" s="166"/>
      <c r="BI22" s="166" t="s">
        <v>5841</v>
      </c>
      <c r="BJ22" s="166" t="s">
        <v>5732</v>
      </c>
      <c r="BK22" s="166" t="s">
        <v>5642</v>
      </c>
      <c r="BL22" s="166"/>
      <c r="BM22" s="167"/>
      <c r="BN22" s="166" t="s">
        <v>1652</v>
      </c>
      <c r="BO22" s="166" t="s">
        <v>5597</v>
      </c>
      <c r="BP22" s="166"/>
      <c r="BQ22" s="166"/>
      <c r="BR22" s="166"/>
      <c r="BS22" s="137" t="s">
        <v>3765</v>
      </c>
      <c r="BT22" s="168" t="s">
        <v>4210</v>
      </c>
      <c r="BU22" s="168" t="s">
        <v>4210</v>
      </c>
      <c r="BV22" s="168" t="s">
        <v>4210</v>
      </c>
      <c r="BW22" s="168" t="s">
        <v>4113</v>
      </c>
      <c r="BX22" s="139" t="s">
        <v>4154</v>
      </c>
      <c r="BY22" s="136" t="s">
        <v>4401</v>
      </c>
      <c r="CA22" s="167"/>
      <c r="CC22" s="167"/>
      <c r="CD22" s="167"/>
      <c r="CF22" s="167"/>
      <c r="CG22" s="184" t="s">
        <v>4751</v>
      </c>
      <c r="CH22" s="175" t="s">
        <v>2000</v>
      </c>
      <c r="CK22" s="175" t="s">
        <v>4817</v>
      </c>
      <c r="CL22" s="175" t="s">
        <v>4817</v>
      </c>
      <c r="CM22" s="175" t="s">
        <v>4817</v>
      </c>
      <c r="CN22" s="175" t="s">
        <v>4817</v>
      </c>
      <c r="CO22" s="171" t="s">
        <v>2000</v>
      </c>
      <c r="CP22" s="175" t="s">
        <v>4988</v>
      </c>
      <c r="CQ22" s="175" t="s">
        <v>6043</v>
      </c>
      <c r="CR22" s="175" t="s">
        <v>5047</v>
      </c>
      <c r="CS22" s="175" t="s">
        <v>6044</v>
      </c>
      <c r="CT22" s="168" t="s">
        <v>2143</v>
      </c>
      <c r="CU22" s="139" t="s">
        <v>2390</v>
      </c>
      <c r="CV22" s="167" t="s">
        <v>4648</v>
      </c>
      <c r="CW22" s="166" t="s">
        <v>1091</v>
      </c>
      <c r="CX22" s="166" t="s">
        <v>1321</v>
      </c>
      <c r="CY22" s="166" t="s">
        <v>1806</v>
      </c>
      <c r="CZ22" s="166" t="s">
        <v>1481</v>
      </c>
      <c r="DA22" s="171"/>
      <c r="DB22" s="166" t="s">
        <v>4548</v>
      </c>
      <c r="DC22" s="171"/>
      <c r="DD22" s="171"/>
      <c r="DE22" s="171"/>
      <c r="DF22" s="171"/>
      <c r="DG22" s="171"/>
      <c r="DR22"/>
      <c r="DS22"/>
      <c r="DT22"/>
      <c r="DU22" s="161"/>
      <c r="DW22" s="161"/>
    </row>
    <row r="23" spans="1:127" s="137" customFormat="1" ht="12.75" customHeight="1" x14ac:dyDescent="0.25">
      <c r="A23" s="161"/>
      <c r="B23" s="189">
        <v>7</v>
      </c>
      <c r="C23" s="161"/>
      <c r="D23" s="177" t="s">
        <v>6048</v>
      </c>
      <c r="E23" s="178">
        <v>1953</v>
      </c>
      <c r="H23" s="306" t="s">
        <v>6351</v>
      </c>
      <c r="I23" s="306"/>
      <c r="J23" s="306" t="s">
        <v>1011</v>
      </c>
      <c r="K23" s="306" t="s">
        <v>6352</v>
      </c>
      <c r="L23"/>
      <c r="M23" s="306" t="s">
        <v>5935</v>
      </c>
      <c r="N23" s="310" t="s">
        <v>6344</v>
      </c>
      <c r="O23"/>
      <c r="P23" s="306" t="s">
        <v>5935</v>
      </c>
      <c r="Q23" s="310" t="s">
        <v>6344</v>
      </c>
      <c r="R23"/>
      <c r="S23"/>
      <c r="T23"/>
      <c r="U23"/>
      <c r="V23" s="161"/>
      <c r="Y23" s="163"/>
      <c r="Z23" s="163"/>
      <c r="AA23" s="163"/>
      <c r="AB23" s="163"/>
      <c r="AC23" s="163"/>
      <c r="AD23" s="163"/>
      <c r="AE23" s="163"/>
      <c r="AF23" s="163"/>
      <c r="AG23" s="163"/>
      <c r="AQ23" s="171"/>
      <c r="AR23" s="171"/>
      <c r="AS23" s="166" t="s">
        <v>1741</v>
      </c>
      <c r="AT23" s="166"/>
      <c r="AU23" s="166" t="s">
        <v>5221</v>
      </c>
      <c r="AV23" s="166" t="s">
        <v>5485</v>
      </c>
      <c r="AW23" s="166" t="s">
        <v>5454</v>
      </c>
      <c r="AX23" s="166"/>
      <c r="AY23" s="166" t="s">
        <v>5306</v>
      </c>
      <c r="AZ23" s="166"/>
      <c r="BA23" s="166"/>
      <c r="BB23" s="166" t="s">
        <v>5871</v>
      </c>
      <c r="BC23" s="166"/>
      <c r="BD23" s="166"/>
      <c r="BF23" s="166" t="s">
        <v>5640</v>
      </c>
      <c r="BG23" s="166"/>
      <c r="BH23" s="166"/>
      <c r="BI23" s="166"/>
      <c r="BJ23" s="166" t="s">
        <v>5733</v>
      </c>
      <c r="BK23" s="166" t="s">
        <v>5644</v>
      </c>
      <c r="BL23" s="166"/>
      <c r="BM23" s="166"/>
      <c r="BN23" s="166" t="s">
        <v>1654</v>
      </c>
      <c r="BO23" s="166" t="s">
        <v>5599</v>
      </c>
      <c r="BP23" s="166"/>
      <c r="BQ23" s="166"/>
      <c r="BR23" s="166"/>
      <c r="BS23" s="137" t="s">
        <v>3767</v>
      </c>
      <c r="BT23" s="168" t="s">
        <v>4212</v>
      </c>
      <c r="BU23" s="168" t="s">
        <v>4212</v>
      </c>
      <c r="BV23" s="168" t="s">
        <v>4212</v>
      </c>
      <c r="BW23" s="168" t="s">
        <v>4115</v>
      </c>
      <c r="BX23" s="139" t="s">
        <v>4156</v>
      </c>
      <c r="BY23" s="136" t="s">
        <v>4403</v>
      </c>
      <c r="CA23" s="167"/>
      <c r="CC23" s="167"/>
      <c r="CD23" s="167"/>
      <c r="CF23" s="184"/>
      <c r="CG23" s="167" t="s">
        <v>4753</v>
      </c>
      <c r="CH23" s="175" t="s">
        <v>2001</v>
      </c>
      <c r="CK23" s="175" t="s">
        <v>4819</v>
      </c>
      <c r="CL23" s="175" t="s">
        <v>4819</v>
      </c>
      <c r="CM23" s="175" t="s">
        <v>4819</v>
      </c>
      <c r="CN23" s="175" t="s">
        <v>4819</v>
      </c>
      <c r="CO23" s="171" t="s">
        <v>2001</v>
      </c>
      <c r="CP23" s="175" t="s">
        <v>4989</v>
      </c>
      <c r="CQ23" s="175" t="s">
        <v>6046</v>
      </c>
      <c r="CR23" s="175" t="s">
        <v>5049</v>
      </c>
      <c r="CS23" s="175" t="s">
        <v>6047</v>
      </c>
      <c r="CT23" s="168" t="s">
        <v>2145</v>
      </c>
      <c r="CU23" s="139" t="s">
        <v>2392</v>
      </c>
      <c r="CV23" s="167" t="s">
        <v>4650</v>
      </c>
      <c r="CW23" s="166" t="s">
        <v>1092</v>
      </c>
      <c r="CX23" s="166" t="s">
        <v>1323</v>
      </c>
      <c r="CY23" s="166" t="s">
        <v>1808</v>
      </c>
      <c r="CZ23" s="166" t="s">
        <v>1483</v>
      </c>
      <c r="DA23" s="171"/>
      <c r="DB23" s="166" t="s">
        <v>4551</v>
      </c>
      <c r="DC23" s="171"/>
      <c r="DD23" s="171"/>
      <c r="DE23" s="171"/>
      <c r="DF23" s="171"/>
      <c r="DG23" s="171"/>
      <c r="DR23"/>
      <c r="DS23"/>
      <c r="DT23"/>
      <c r="DU23" s="161"/>
      <c r="DW23" s="161"/>
    </row>
    <row r="24" spans="1:127" s="137" customFormat="1" ht="12.75" customHeight="1" x14ac:dyDescent="0.25">
      <c r="A24" s="161"/>
      <c r="C24" s="161"/>
      <c r="D24" s="177" t="s">
        <v>6052</v>
      </c>
      <c r="E24" s="178">
        <v>4055</v>
      </c>
      <c r="H24" s="300">
        <v>14</v>
      </c>
      <c r="I24" s="300"/>
      <c r="J24" s="307"/>
      <c r="K24" s="301"/>
      <c r="L24"/>
      <c r="M24" s="298" t="s">
        <v>6400</v>
      </c>
      <c r="N24" s="312" t="s">
        <v>6401</v>
      </c>
      <c r="O24" s="161"/>
      <c r="P24" s="167"/>
      <c r="Q24" s="170"/>
      <c r="R24" s="161"/>
      <c r="S24" s="161"/>
      <c r="T24" s="161"/>
      <c r="U24" s="161"/>
      <c r="V24" s="161"/>
      <c r="Y24" s="163"/>
      <c r="Z24" s="163"/>
      <c r="AA24" s="163"/>
      <c r="AB24" s="163"/>
      <c r="AC24" s="163"/>
      <c r="AD24" s="163"/>
      <c r="AE24" s="163"/>
      <c r="AF24" s="163"/>
      <c r="AG24" s="163"/>
      <c r="AQ24" s="171"/>
      <c r="AR24" s="171"/>
      <c r="AS24" s="166" t="s">
        <v>1743</v>
      </c>
      <c r="AT24" s="166"/>
      <c r="AU24" s="166" t="s">
        <v>5223</v>
      </c>
      <c r="AV24" s="166" t="s">
        <v>5487</v>
      </c>
      <c r="AW24" s="166"/>
      <c r="AX24" s="166"/>
      <c r="AY24" s="166" t="s">
        <v>5308</v>
      </c>
      <c r="AZ24" s="166"/>
      <c r="BA24" s="166"/>
      <c r="BB24" s="166" t="s">
        <v>5873</v>
      </c>
      <c r="BC24" s="166"/>
      <c r="BD24" s="166"/>
      <c r="BF24" s="166" t="s">
        <v>5642</v>
      </c>
      <c r="BG24" s="166"/>
      <c r="BH24" s="166"/>
      <c r="BI24" s="166"/>
      <c r="BJ24" s="166" t="s">
        <v>5735</v>
      </c>
      <c r="BK24" s="166" t="s">
        <v>5646</v>
      </c>
      <c r="BL24" s="166"/>
      <c r="BM24" s="166"/>
      <c r="BN24" s="166" t="s">
        <v>1655</v>
      </c>
      <c r="BO24" s="166" t="s">
        <v>5601</v>
      </c>
      <c r="BP24" s="166"/>
      <c r="BQ24" s="166"/>
      <c r="BR24" s="166"/>
      <c r="BS24" s="137" t="s">
        <v>3769</v>
      </c>
      <c r="BT24" s="168" t="s">
        <v>4214</v>
      </c>
      <c r="BU24" s="168" t="s">
        <v>4214</v>
      </c>
      <c r="BV24" s="168" t="s">
        <v>4214</v>
      </c>
      <c r="BW24" s="168" t="s">
        <v>4117</v>
      </c>
      <c r="BX24" s="139" t="s">
        <v>4158</v>
      </c>
      <c r="BY24" s="136" t="s">
        <v>4405</v>
      </c>
      <c r="CA24" s="167"/>
      <c r="CC24" s="167"/>
      <c r="CD24" s="167"/>
      <c r="CF24" s="167"/>
      <c r="CG24" s="167" t="s">
        <v>4755</v>
      </c>
      <c r="CH24" s="175" t="s">
        <v>2002</v>
      </c>
      <c r="CK24" s="175" t="s">
        <v>4821</v>
      </c>
      <c r="CL24" s="175" t="s">
        <v>4821</v>
      </c>
      <c r="CM24" s="175" t="s">
        <v>4821</v>
      </c>
      <c r="CN24" s="175" t="s">
        <v>4821</v>
      </c>
      <c r="CO24" s="171" t="s">
        <v>2002</v>
      </c>
      <c r="CP24" s="175" t="s">
        <v>4990</v>
      </c>
      <c r="CQ24" s="175" t="s">
        <v>6050</v>
      </c>
      <c r="CR24" s="175" t="s">
        <v>5051</v>
      </c>
      <c r="CS24" s="175" t="s">
        <v>6051</v>
      </c>
      <c r="CT24" s="168" t="s">
        <v>2147</v>
      </c>
      <c r="CU24" s="139" t="s">
        <v>2394</v>
      </c>
      <c r="CV24" s="167" t="s">
        <v>4652</v>
      </c>
      <c r="CW24" s="166" t="s">
        <v>1095</v>
      </c>
      <c r="CX24" s="166" t="s">
        <v>1325</v>
      </c>
      <c r="CY24" s="166" t="s">
        <v>1811</v>
      </c>
      <c r="CZ24" s="166" t="s">
        <v>1486</v>
      </c>
      <c r="DA24" s="171"/>
      <c r="DB24" s="166" t="s">
        <v>4553</v>
      </c>
      <c r="DC24" s="171"/>
      <c r="DD24" s="171"/>
      <c r="DE24" s="171"/>
      <c r="DF24" s="171"/>
      <c r="DG24" s="171"/>
      <c r="DR24"/>
      <c r="DS24"/>
      <c r="DT24"/>
      <c r="DU24" s="161"/>
      <c r="DW24" s="161"/>
    </row>
    <row r="25" spans="1:127" s="137" customFormat="1" ht="12.75" customHeight="1" x14ac:dyDescent="0.25">
      <c r="A25" s="161"/>
      <c r="C25" s="161"/>
      <c r="D25" s="177" t="s">
        <v>6055</v>
      </c>
      <c r="E25" s="178">
        <v>2586</v>
      </c>
      <c r="H25" s="169">
        <v>15</v>
      </c>
      <c r="I25" s="169"/>
      <c r="J25" s="162">
        <v>18</v>
      </c>
      <c r="K25" s="302">
        <v>1</v>
      </c>
      <c r="L25"/>
      <c r="M25" s="298" t="s">
        <v>6402</v>
      </c>
      <c r="N25" s="312" t="s">
        <v>6403</v>
      </c>
      <c r="O25" s="627"/>
      <c r="P25" s="167" t="s">
        <v>6345</v>
      </c>
      <c r="Q25" s="170" t="s">
        <v>6346</v>
      </c>
      <c r="R25" s="627"/>
      <c r="S25" s="627"/>
      <c r="T25" s="627"/>
      <c r="U25" s="627"/>
      <c r="V25" s="161"/>
      <c r="Y25" s="163"/>
      <c r="Z25" s="163"/>
      <c r="AA25" s="163"/>
      <c r="AB25" s="163"/>
      <c r="AC25" s="163"/>
      <c r="AD25" s="163"/>
      <c r="AE25" s="163"/>
      <c r="AF25" s="163"/>
      <c r="AG25" s="163"/>
      <c r="AQ25" s="171"/>
      <c r="AR25" s="171"/>
      <c r="AS25" s="166" t="s">
        <v>1743</v>
      </c>
      <c r="AT25" s="166"/>
      <c r="AU25" s="166" t="s">
        <v>5225</v>
      </c>
      <c r="AV25" s="166" t="s">
        <v>5488</v>
      </c>
      <c r="AW25" s="166"/>
      <c r="AX25" s="166"/>
      <c r="AY25" s="166" t="s">
        <v>5310</v>
      </c>
      <c r="AZ25" s="166"/>
      <c r="BA25" s="166"/>
      <c r="BB25" s="166" t="s">
        <v>5875</v>
      </c>
      <c r="BC25" s="166"/>
      <c r="BD25" s="166"/>
      <c r="BF25" s="166" t="s">
        <v>5644</v>
      </c>
      <c r="BG25" s="166"/>
      <c r="BH25" s="166"/>
      <c r="BI25" s="166"/>
      <c r="BJ25" s="166" t="s">
        <v>5737</v>
      </c>
      <c r="BK25" s="166" t="s">
        <v>5648</v>
      </c>
      <c r="BL25" s="166"/>
      <c r="BM25" s="166"/>
      <c r="BN25" s="166" t="s">
        <v>1657</v>
      </c>
      <c r="BO25" s="166" t="s">
        <v>5603</v>
      </c>
      <c r="BP25" s="166"/>
      <c r="BQ25" s="166"/>
      <c r="BR25" s="166"/>
      <c r="BS25" s="137" t="s">
        <v>3771</v>
      </c>
      <c r="BT25" s="168" t="s">
        <v>4216</v>
      </c>
      <c r="BU25" s="168" t="s">
        <v>4216</v>
      </c>
      <c r="BV25" s="168" t="s">
        <v>4216</v>
      </c>
      <c r="BW25" s="168" t="s">
        <v>4119</v>
      </c>
      <c r="BX25" s="139" t="s">
        <v>4160</v>
      </c>
      <c r="BY25" s="136" t="s">
        <v>4407</v>
      </c>
      <c r="CA25" s="167"/>
      <c r="CC25" s="167"/>
      <c r="CD25" s="167"/>
      <c r="CF25" s="167"/>
      <c r="CG25" s="184" t="s">
        <v>4757</v>
      </c>
      <c r="CH25" s="175" t="s">
        <v>2003</v>
      </c>
      <c r="CK25" s="175" t="s">
        <v>4823</v>
      </c>
      <c r="CL25" s="175" t="s">
        <v>4823</v>
      </c>
      <c r="CM25" s="175" t="s">
        <v>4823</v>
      </c>
      <c r="CN25" s="175" t="s">
        <v>4823</v>
      </c>
      <c r="CO25" s="171" t="s">
        <v>2003</v>
      </c>
      <c r="CP25" s="175" t="s">
        <v>4991</v>
      </c>
      <c r="CQ25" s="175" t="s">
        <v>6053</v>
      </c>
      <c r="CR25" s="175" t="s">
        <v>5053</v>
      </c>
      <c r="CS25" s="175" t="s">
        <v>6054</v>
      </c>
      <c r="CT25" s="168" t="s">
        <v>2149</v>
      </c>
      <c r="CU25" s="139" t="s">
        <v>2396</v>
      </c>
      <c r="CV25" s="167" t="s">
        <v>4656</v>
      </c>
      <c r="CW25" s="166" t="s">
        <v>1097</v>
      </c>
      <c r="CX25" s="166" t="s">
        <v>1327</v>
      </c>
      <c r="CY25" s="166" t="s">
        <v>1814</v>
      </c>
      <c r="CZ25" s="166" t="s">
        <v>1488</v>
      </c>
      <c r="DA25" s="171"/>
      <c r="DB25" s="166" t="s">
        <v>4556</v>
      </c>
      <c r="DC25" s="171"/>
      <c r="DD25" s="171"/>
      <c r="DE25" s="171"/>
      <c r="DF25" s="171"/>
      <c r="DG25" s="171"/>
      <c r="DR25"/>
      <c r="DS25"/>
      <c r="DT25"/>
      <c r="DU25" s="161"/>
      <c r="DW25" s="161"/>
    </row>
    <row r="26" spans="1:127" s="137" customFormat="1" ht="12.75" customHeight="1" x14ac:dyDescent="0.25">
      <c r="A26" s="161"/>
      <c r="B26" s="154" t="s">
        <v>6691</v>
      </c>
      <c r="C26" s="161"/>
      <c r="D26" s="177" t="s">
        <v>6058</v>
      </c>
      <c r="E26" s="178">
        <v>7674</v>
      </c>
      <c r="H26" s="300">
        <v>17</v>
      </c>
      <c r="I26" s="300"/>
      <c r="J26" s="162">
        <v>22</v>
      </c>
      <c r="K26" s="303">
        <v>2</v>
      </c>
      <c r="L26"/>
      <c r="M26" s="298" t="s">
        <v>6404</v>
      </c>
      <c r="N26" s="312" t="s">
        <v>6405</v>
      </c>
      <c r="O26" s="628"/>
      <c r="P26" s="167" t="s">
        <v>6347</v>
      </c>
      <c r="Q26" s="170" t="s">
        <v>6348</v>
      </c>
      <c r="R26" s="628"/>
      <c r="S26" s="628"/>
      <c r="T26" s="628"/>
      <c r="U26" s="628"/>
      <c r="V26" s="161"/>
      <c r="Y26" s="163"/>
      <c r="Z26" s="163"/>
      <c r="AA26" s="163"/>
      <c r="AB26" s="163"/>
      <c r="AC26" s="163"/>
      <c r="AD26" s="163"/>
      <c r="AE26" s="163"/>
      <c r="AF26" s="163"/>
      <c r="AG26" s="163"/>
      <c r="AQ26" s="171"/>
      <c r="AR26" s="171"/>
      <c r="AS26" s="166" t="s">
        <v>1746</v>
      </c>
      <c r="AT26" s="166"/>
      <c r="AU26" s="166" t="s">
        <v>5228</v>
      </c>
      <c r="AV26" s="166" t="s">
        <v>5490</v>
      </c>
      <c r="AW26" s="166"/>
      <c r="AX26" s="166"/>
      <c r="AY26" s="166" t="s">
        <v>5311</v>
      </c>
      <c r="AZ26" s="166"/>
      <c r="BA26" s="166"/>
      <c r="BB26" s="166" t="s">
        <v>5877</v>
      </c>
      <c r="BC26" s="166"/>
      <c r="BD26" s="166"/>
      <c r="BF26" s="166" t="s">
        <v>5646</v>
      </c>
      <c r="BG26" s="166"/>
      <c r="BH26" s="166"/>
      <c r="BI26" s="166"/>
      <c r="BJ26" s="166" t="s">
        <v>5738</v>
      </c>
      <c r="BK26" s="166" t="s">
        <v>5650</v>
      </c>
      <c r="BL26" s="166"/>
      <c r="BM26" s="166"/>
      <c r="BN26" s="166" t="s">
        <v>1659</v>
      </c>
      <c r="BO26" s="190" t="s">
        <v>5605</v>
      </c>
      <c r="BP26" s="166"/>
      <c r="BQ26" s="166"/>
      <c r="BR26" s="166"/>
      <c r="BS26" s="167" t="s">
        <v>3773</v>
      </c>
      <c r="BT26" s="176" t="s">
        <v>4218</v>
      </c>
      <c r="BU26" s="168" t="s">
        <v>4218</v>
      </c>
      <c r="BV26" s="168" t="s">
        <v>4218</v>
      </c>
      <c r="BW26" s="168" t="s">
        <v>4121</v>
      </c>
      <c r="BX26" s="139" t="s">
        <v>4162</v>
      </c>
      <c r="BY26" s="136" t="s">
        <v>4409</v>
      </c>
      <c r="BZ26" s="167"/>
      <c r="CA26" s="167"/>
      <c r="CB26" s="167"/>
      <c r="CC26" s="167"/>
      <c r="CD26" s="167"/>
      <c r="CF26" s="184"/>
      <c r="CG26" s="167" t="s">
        <v>4759</v>
      </c>
      <c r="CH26" s="175" t="s">
        <v>2004</v>
      </c>
      <c r="CK26" s="175" t="s">
        <v>4825</v>
      </c>
      <c r="CL26" s="175" t="s">
        <v>4825</v>
      </c>
      <c r="CM26" s="175" t="s">
        <v>4825</v>
      </c>
      <c r="CN26" s="175" t="s">
        <v>4825</v>
      </c>
      <c r="CO26" s="171" t="s">
        <v>2004</v>
      </c>
      <c r="CP26" s="175" t="s">
        <v>4992</v>
      </c>
      <c r="CQ26" s="175" t="s">
        <v>6056</v>
      </c>
      <c r="CR26" s="175" t="s">
        <v>5055</v>
      </c>
      <c r="CS26" s="175" t="s">
        <v>6057</v>
      </c>
      <c r="CT26" s="168" t="s">
        <v>2151</v>
      </c>
      <c r="CU26" s="139" t="s">
        <v>2398</v>
      </c>
      <c r="CV26" s="167" t="s">
        <v>4658</v>
      </c>
      <c r="CW26" s="166" t="s">
        <v>1099</v>
      </c>
      <c r="CX26" s="166" t="s">
        <v>1329</v>
      </c>
      <c r="CY26" s="166" t="s">
        <v>1817</v>
      </c>
      <c r="CZ26" s="166" t="s">
        <v>1491</v>
      </c>
      <c r="DA26" s="171"/>
      <c r="DB26" s="166" t="s">
        <v>4559</v>
      </c>
      <c r="DC26" s="171"/>
      <c r="DD26" s="171"/>
      <c r="DE26" s="171"/>
      <c r="DF26" s="171"/>
      <c r="DG26" s="171"/>
      <c r="DR26"/>
      <c r="DS26"/>
      <c r="DT26"/>
      <c r="DU26" s="161"/>
      <c r="DW26" s="161"/>
    </row>
    <row r="27" spans="1:127" s="137" customFormat="1" ht="12.75" customHeight="1" x14ac:dyDescent="0.25">
      <c r="A27" s="161"/>
      <c r="B27" s="189" t="s">
        <v>6698</v>
      </c>
      <c r="C27" s="161"/>
      <c r="D27" s="177" t="s">
        <v>6063</v>
      </c>
      <c r="E27" s="178">
        <v>7666</v>
      </c>
      <c r="H27" s="300">
        <v>20</v>
      </c>
      <c r="I27" s="300"/>
      <c r="J27" s="162">
        <v>24</v>
      </c>
      <c r="K27" s="303">
        <v>3</v>
      </c>
      <c r="L27"/>
      <c r="M27" s="167" t="s">
        <v>6406</v>
      </c>
      <c r="N27" s="170" t="s">
        <v>6407</v>
      </c>
      <c r="O27" s="628"/>
      <c r="P27" s="203" t="s">
        <v>6349</v>
      </c>
      <c r="Q27" s="296" t="s">
        <v>6350</v>
      </c>
      <c r="R27" s="628"/>
      <c r="S27" s="628"/>
      <c r="T27" s="628"/>
      <c r="U27" s="628"/>
      <c r="V27" s="161"/>
      <c r="Y27" s="163"/>
      <c r="Z27" s="163"/>
      <c r="AA27" s="163"/>
      <c r="AB27" s="163"/>
      <c r="AC27" s="163"/>
      <c r="AD27" s="163"/>
      <c r="AE27" s="163"/>
      <c r="AF27" s="163"/>
      <c r="AG27" s="163"/>
      <c r="AQ27" s="171"/>
      <c r="AR27" s="171"/>
      <c r="AS27" s="166" t="s">
        <v>1746</v>
      </c>
      <c r="AT27" s="166"/>
      <c r="AU27" s="166" t="s">
        <v>5231</v>
      </c>
      <c r="AV27" s="166" t="s">
        <v>5492</v>
      </c>
      <c r="AW27" s="166"/>
      <c r="AX27" s="166"/>
      <c r="AY27" s="166" t="s">
        <v>5318</v>
      </c>
      <c r="AZ27" s="166"/>
      <c r="BA27" s="166"/>
      <c r="BB27" s="166"/>
      <c r="BC27" s="166"/>
      <c r="BD27" s="166"/>
      <c r="BE27" s="166"/>
      <c r="BF27" s="166" t="s">
        <v>5648</v>
      </c>
      <c r="BG27" s="166"/>
      <c r="BH27" s="166"/>
      <c r="BI27" s="166"/>
      <c r="BJ27" s="166" t="s">
        <v>5740</v>
      </c>
      <c r="BK27" s="166" t="s">
        <v>5652</v>
      </c>
      <c r="BL27" s="166"/>
      <c r="BM27" s="166"/>
      <c r="BN27" s="166" t="s">
        <v>1660</v>
      </c>
      <c r="BO27" s="190" t="s">
        <v>5607</v>
      </c>
      <c r="BP27" s="166"/>
      <c r="BQ27" s="166"/>
      <c r="BR27" s="166"/>
      <c r="BS27" s="167" t="s">
        <v>3775</v>
      </c>
      <c r="BT27" s="137" t="s">
        <v>4230</v>
      </c>
      <c r="BU27" s="168" t="s">
        <v>4230</v>
      </c>
      <c r="BV27" s="168" t="s">
        <v>4230</v>
      </c>
      <c r="BW27" s="168" t="s">
        <v>4123</v>
      </c>
      <c r="BX27" s="139" t="s">
        <v>4164</v>
      </c>
      <c r="BY27" s="136" t="s">
        <v>4411</v>
      </c>
      <c r="BZ27" s="167"/>
      <c r="CA27" s="167"/>
      <c r="CB27" s="167"/>
      <c r="CC27" s="167"/>
      <c r="CD27" s="167"/>
      <c r="CF27" s="167"/>
      <c r="CG27" s="167" t="s">
        <v>4761</v>
      </c>
      <c r="CH27" s="175" t="s">
        <v>2005</v>
      </c>
      <c r="CK27" s="175" t="s">
        <v>4827</v>
      </c>
      <c r="CL27" s="175" t="s">
        <v>4827</v>
      </c>
      <c r="CM27" s="175" t="s">
        <v>4827</v>
      </c>
      <c r="CN27" s="175" t="s">
        <v>4827</v>
      </c>
      <c r="CO27" s="171" t="s">
        <v>2005</v>
      </c>
      <c r="CP27" s="175" t="s">
        <v>4993</v>
      </c>
      <c r="CQ27" s="175" t="s">
        <v>6061</v>
      </c>
      <c r="CR27" s="175" t="s">
        <v>5057</v>
      </c>
      <c r="CS27" s="175" t="s">
        <v>6062</v>
      </c>
      <c r="CT27" s="168" t="s">
        <v>2153</v>
      </c>
      <c r="CU27" s="139" t="s">
        <v>2400</v>
      </c>
      <c r="CV27" s="167" t="s">
        <v>4660</v>
      </c>
      <c r="CW27" s="166" t="s">
        <v>1101</v>
      </c>
      <c r="CX27" s="166" t="s">
        <v>1331</v>
      </c>
      <c r="CY27" s="166" t="s">
        <v>1820</v>
      </c>
      <c r="CZ27" s="166" t="s">
        <v>1494</v>
      </c>
      <c r="DA27" s="171"/>
      <c r="DB27" s="166" t="s">
        <v>4562</v>
      </c>
      <c r="DC27" s="171"/>
      <c r="DD27" s="171"/>
      <c r="DE27" s="171"/>
      <c r="DF27" s="171"/>
      <c r="DG27" s="171"/>
      <c r="DR27"/>
      <c r="DS27"/>
      <c r="DT27"/>
      <c r="DU27" s="161"/>
      <c r="DW27" s="161"/>
    </row>
    <row r="28" spans="1:127" s="137" customFormat="1" ht="12.75" customHeight="1" x14ac:dyDescent="0.25">
      <c r="A28" s="161"/>
      <c r="B28" s="189" t="s">
        <v>6692</v>
      </c>
      <c r="C28" s="161"/>
      <c r="D28" s="177" t="s">
        <v>6067</v>
      </c>
      <c r="E28" s="178">
        <v>2857</v>
      </c>
      <c r="H28" s="300">
        <v>21</v>
      </c>
      <c r="I28" s="300"/>
      <c r="J28" s="162">
        <v>36</v>
      </c>
      <c r="K28" s="302">
        <v>4</v>
      </c>
      <c r="L28"/>
      <c r="M28" s="298" t="s">
        <v>6408</v>
      </c>
      <c r="N28" s="312" t="s">
        <v>6409</v>
      </c>
      <c r="O28" s="627"/>
      <c r="R28" s="627"/>
      <c r="S28" s="627"/>
      <c r="T28" s="627"/>
      <c r="U28" s="627"/>
      <c r="V28" s="161"/>
      <c r="Y28" s="163"/>
      <c r="Z28" s="163"/>
      <c r="AA28" s="163"/>
      <c r="AB28" s="163"/>
      <c r="AC28" s="163"/>
      <c r="AD28" s="163"/>
      <c r="AE28" s="163"/>
      <c r="AF28" s="163"/>
      <c r="AG28" s="163"/>
      <c r="AQ28" s="171"/>
      <c r="AR28" s="171"/>
      <c r="AS28" s="166" t="s">
        <v>1748</v>
      </c>
      <c r="AT28" s="166"/>
      <c r="AU28" s="166" t="s">
        <v>5233</v>
      </c>
      <c r="AV28" s="166" t="s">
        <v>5494</v>
      </c>
      <c r="AW28" s="166"/>
      <c r="AX28" s="166"/>
      <c r="AY28" s="166" t="s">
        <v>5320</v>
      </c>
      <c r="AZ28" s="166"/>
      <c r="BA28" s="166"/>
      <c r="BB28" s="166"/>
      <c r="BC28" s="166"/>
      <c r="BD28" s="166"/>
      <c r="BE28" s="166"/>
      <c r="BF28" s="166" t="s">
        <v>5650</v>
      </c>
      <c r="BG28" s="166"/>
      <c r="BH28" s="166"/>
      <c r="BI28" s="166"/>
      <c r="BJ28" s="166" t="s">
        <v>5741</v>
      </c>
      <c r="BK28" s="166" t="s">
        <v>5653</v>
      </c>
      <c r="BL28" s="166"/>
      <c r="BM28" s="166"/>
      <c r="BN28" s="166" t="s">
        <v>1661</v>
      </c>
      <c r="BO28" s="190" t="s">
        <v>5609</v>
      </c>
      <c r="BP28" s="167"/>
      <c r="BQ28" s="171"/>
      <c r="BR28" s="171"/>
      <c r="BS28" s="167" t="s">
        <v>3777</v>
      </c>
      <c r="BT28" s="137" t="s">
        <v>4232</v>
      </c>
      <c r="BU28" s="168" t="s">
        <v>4232</v>
      </c>
      <c r="BV28" s="168" t="s">
        <v>4232</v>
      </c>
      <c r="BW28" s="168" t="s">
        <v>4125</v>
      </c>
      <c r="BX28" s="139" t="s">
        <v>4166</v>
      </c>
      <c r="BY28" s="139" t="s">
        <v>4413</v>
      </c>
      <c r="BZ28" s="167"/>
      <c r="CA28" s="167"/>
      <c r="CB28" s="167"/>
      <c r="CC28" s="167"/>
      <c r="CD28" s="167"/>
      <c r="CE28" s="167"/>
      <c r="CF28" s="167"/>
      <c r="CG28" s="167" t="s">
        <v>4763</v>
      </c>
      <c r="CH28" s="175" t="s">
        <v>2006</v>
      </c>
      <c r="CK28" s="175" t="s">
        <v>4829</v>
      </c>
      <c r="CL28" s="175" t="s">
        <v>4829</v>
      </c>
      <c r="CM28" s="175" t="s">
        <v>4829</v>
      </c>
      <c r="CN28" s="175" t="s">
        <v>4829</v>
      </c>
      <c r="CO28" s="171" t="s">
        <v>2006</v>
      </c>
      <c r="CP28" s="175" t="s">
        <v>4994</v>
      </c>
      <c r="CQ28" s="175" t="s">
        <v>6065</v>
      </c>
      <c r="CR28" s="175" t="s">
        <v>5059</v>
      </c>
      <c r="CS28" s="175" t="s">
        <v>6066</v>
      </c>
      <c r="CT28" s="168" t="s">
        <v>2155</v>
      </c>
      <c r="CU28" s="139" t="s">
        <v>2402</v>
      </c>
      <c r="CV28" s="167" t="s">
        <v>4662</v>
      </c>
      <c r="CW28" s="166" t="s">
        <v>1104</v>
      </c>
      <c r="CX28" s="166" t="s">
        <v>1333</v>
      </c>
      <c r="CY28" s="166" t="s">
        <v>1822</v>
      </c>
      <c r="CZ28" s="166" t="s">
        <v>1497</v>
      </c>
      <c r="DA28" s="171"/>
      <c r="DB28" s="166" t="s">
        <v>4565</v>
      </c>
      <c r="DC28" s="171"/>
      <c r="DD28" s="171"/>
      <c r="DE28" s="171"/>
      <c r="DF28" s="171"/>
      <c r="DG28" s="171"/>
      <c r="DR28"/>
      <c r="DS28"/>
      <c r="DT28"/>
      <c r="DU28" s="161"/>
      <c r="DW28" s="161"/>
    </row>
    <row r="29" spans="1:127" s="137" customFormat="1" ht="12.75" customHeight="1" x14ac:dyDescent="0.25">
      <c r="A29" s="161"/>
      <c r="B29" s="189" t="s">
        <v>6693</v>
      </c>
      <c r="C29" s="161"/>
      <c r="D29" s="177" t="s">
        <v>6071</v>
      </c>
      <c r="E29" s="178">
        <v>4730</v>
      </c>
      <c r="H29" s="300">
        <v>24</v>
      </c>
      <c r="I29" s="300"/>
      <c r="J29" s="162">
        <v>48</v>
      </c>
      <c r="K29" s="302">
        <v>5</v>
      </c>
      <c r="L29"/>
      <c r="M29" s="298" t="s">
        <v>6410</v>
      </c>
      <c r="N29" s="312" t="s">
        <v>6411</v>
      </c>
      <c r="O29" s="627"/>
      <c r="P29" s="306" t="s">
        <v>5942</v>
      </c>
      <c r="Q29" s="306" t="s">
        <v>906</v>
      </c>
      <c r="R29" s="627"/>
      <c r="S29" s="627"/>
      <c r="T29" s="627"/>
      <c r="U29" s="627"/>
      <c r="V29" s="161"/>
      <c r="Y29" s="163"/>
      <c r="Z29" s="163"/>
      <c r="AA29" s="163"/>
      <c r="AB29" s="163"/>
      <c r="AC29" s="163"/>
      <c r="AD29" s="163"/>
      <c r="AE29" s="163"/>
      <c r="AF29" s="163"/>
      <c r="AG29" s="163"/>
      <c r="AQ29" s="171"/>
      <c r="AR29" s="171"/>
      <c r="AS29" s="166" t="s">
        <v>1748</v>
      </c>
      <c r="AT29" s="166"/>
      <c r="AU29" s="166" t="s">
        <v>5234</v>
      </c>
      <c r="AV29" s="166" t="s">
        <v>5496</v>
      </c>
      <c r="AW29" s="166"/>
      <c r="AX29" s="166"/>
      <c r="AY29" s="166" t="s">
        <v>5322</v>
      </c>
      <c r="AZ29" s="166"/>
      <c r="BA29" s="166"/>
      <c r="BB29" s="166"/>
      <c r="BC29" s="166"/>
      <c r="BD29" s="166"/>
      <c r="BE29" s="166"/>
      <c r="BF29" s="166" t="s">
        <v>5652</v>
      </c>
      <c r="BG29" s="166"/>
      <c r="BH29" s="166"/>
      <c r="BI29" s="166"/>
      <c r="BJ29" s="166" t="s">
        <v>1588</v>
      </c>
      <c r="BK29" s="166" t="s">
        <v>5654</v>
      </c>
      <c r="BL29" s="166"/>
      <c r="BM29" s="166"/>
      <c r="BN29" s="166" t="s">
        <v>1663</v>
      </c>
      <c r="BO29" s="190" t="s">
        <v>5610</v>
      </c>
      <c r="BP29" s="171"/>
      <c r="BQ29" s="171"/>
      <c r="BR29" s="171"/>
      <c r="BS29" s="167" t="s">
        <v>3779</v>
      </c>
      <c r="BT29" s="176" t="s">
        <v>4234</v>
      </c>
      <c r="BU29" s="168" t="s">
        <v>4234</v>
      </c>
      <c r="BV29" s="168" t="s">
        <v>4234</v>
      </c>
      <c r="BW29" s="168" t="s">
        <v>4127</v>
      </c>
      <c r="BX29" s="139" t="s">
        <v>4168</v>
      </c>
      <c r="BY29" s="136" t="s">
        <v>4415</v>
      </c>
      <c r="BZ29" s="167"/>
      <c r="CA29" s="167"/>
      <c r="CB29" s="167"/>
      <c r="CC29" s="167"/>
      <c r="CD29" s="167"/>
      <c r="CE29" s="167"/>
      <c r="CF29" s="167"/>
      <c r="CG29" s="167" t="s">
        <v>4765</v>
      </c>
      <c r="CH29" s="175" t="s">
        <v>2007</v>
      </c>
      <c r="CK29" s="175" t="s">
        <v>4831</v>
      </c>
      <c r="CL29" s="175" t="s">
        <v>4831</v>
      </c>
      <c r="CM29" s="175" t="s">
        <v>4831</v>
      </c>
      <c r="CN29" s="175" t="s">
        <v>4831</v>
      </c>
      <c r="CO29" s="171" t="s">
        <v>2007</v>
      </c>
      <c r="CP29" s="167" t="s">
        <v>4995</v>
      </c>
      <c r="CQ29" s="175" t="s">
        <v>6069</v>
      </c>
      <c r="CR29" s="175" t="s">
        <v>5061</v>
      </c>
      <c r="CS29" s="175" t="s">
        <v>6070</v>
      </c>
      <c r="CT29" s="168" t="s">
        <v>2157</v>
      </c>
      <c r="CU29" s="139" t="s">
        <v>2404</v>
      </c>
      <c r="CV29" s="167" t="s">
        <v>4664</v>
      </c>
      <c r="CW29" s="166" t="s">
        <v>1108</v>
      </c>
      <c r="CX29" s="166" t="s">
        <v>1336</v>
      </c>
      <c r="CY29" s="166" t="s">
        <v>1824</v>
      </c>
      <c r="CZ29" s="166" t="s">
        <v>1499</v>
      </c>
      <c r="DA29" s="171"/>
      <c r="DB29" s="166" t="s">
        <v>4569</v>
      </c>
      <c r="DC29" s="171"/>
      <c r="DD29" s="171"/>
      <c r="DE29" s="171"/>
      <c r="DF29" s="171"/>
      <c r="DG29" s="171"/>
      <c r="DR29"/>
      <c r="DS29"/>
      <c r="DT29"/>
      <c r="DU29" s="161"/>
      <c r="DW29" s="161"/>
    </row>
    <row r="30" spans="1:127" s="137" customFormat="1" ht="12.75" customHeight="1" x14ac:dyDescent="0.25">
      <c r="A30" s="161"/>
      <c r="B30" s="189" t="s">
        <v>6694</v>
      </c>
      <c r="C30" s="161"/>
      <c r="D30" s="177" t="s">
        <v>6074</v>
      </c>
      <c r="E30" s="178">
        <v>6631</v>
      </c>
      <c r="H30" s="299">
        <v>25</v>
      </c>
      <c r="I30" s="299"/>
      <c r="J30" s="162">
        <v>60</v>
      </c>
      <c r="K30" s="302">
        <v>6</v>
      </c>
      <c r="L30"/>
      <c r="M30" s="298" t="s">
        <v>6412</v>
      </c>
      <c r="N30" s="312" t="s">
        <v>6413</v>
      </c>
      <c r="O30" s="627"/>
      <c r="P30" s="311"/>
      <c r="Q30" s="170"/>
      <c r="R30" s="627"/>
      <c r="S30" s="627"/>
      <c r="T30" s="627"/>
      <c r="U30" s="627"/>
      <c r="V30" s="161"/>
      <c r="Y30" s="163"/>
      <c r="Z30" s="163"/>
      <c r="AA30" s="163"/>
      <c r="AB30" s="163"/>
      <c r="AC30" s="163"/>
      <c r="AD30" s="163"/>
      <c r="AE30" s="163"/>
      <c r="AF30" s="163"/>
      <c r="AG30" s="163"/>
      <c r="AQ30" s="171"/>
      <c r="AR30" s="171"/>
      <c r="AS30" s="166" t="s">
        <v>1751</v>
      </c>
      <c r="AT30" s="166"/>
      <c r="AU30" s="166" t="s">
        <v>5236</v>
      </c>
      <c r="AV30" s="166" t="s">
        <v>5497</v>
      </c>
      <c r="AW30" s="166"/>
      <c r="AX30" s="166"/>
      <c r="AY30" s="166" t="s">
        <v>5324</v>
      </c>
      <c r="AZ30" s="166"/>
      <c r="BA30" s="166"/>
      <c r="BB30" s="166"/>
      <c r="BC30" s="166"/>
      <c r="BD30" s="166"/>
      <c r="BE30" s="166"/>
      <c r="BF30" s="166" t="s">
        <v>5653</v>
      </c>
      <c r="BG30" s="166"/>
      <c r="BH30" s="166"/>
      <c r="BI30" s="166"/>
      <c r="BJ30" s="166" t="s">
        <v>1591</v>
      </c>
      <c r="BK30" s="166" t="s">
        <v>5655</v>
      </c>
      <c r="BL30" s="166"/>
      <c r="BM30" s="166"/>
      <c r="BN30" s="166" t="s">
        <v>1665</v>
      </c>
      <c r="BO30" s="192"/>
      <c r="BP30" s="171"/>
      <c r="BQ30" s="171"/>
      <c r="BR30" s="171"/>
      <c r="BS30" s="137" t="s">
        <v>3781</v>
      </c>
      <c r="BT30" s="168" t="s">
        <v>4236</v>
      </c>
      <c r="BU30" s="168" t="s">
        <v>4236</v>
      </c>
      <c r="BV30" s="168" t="s">
        <v>4236</v>
      </c>
      <c r="BW30" s="168" t="s">
        <v>4129</v>
      </c>
      <c r="BX30" s="139" t="s">
        <v>4170</v>
      </c>
      <c r="BY30" s="139" t="s">
        <v>4417</v>
      </c>
      <c r="BZ30" s="167"/>
      <c r="CA30" s="167"/>
      <c r="CB30" s="167"/>
      <c r="CC30" s="167"/>
      <c r="CD30" s="167"/>
      <c r="CE30" s="167"/>
      <c r="CF30" s="168"/>
      <c r="CG30" s="167" t="s">
        <v>4769</v>
      </c>
      <c r="CH30" s="175" t="s">
        <v>2008</v>
      </c>
      <c r="CK30" s="175" t="s">
        <v>4833</v>
      </c>
      <c r="CL30" s="175" t="s">
        <v>4833</v>
      </c>
      <c r="CM30" s="175" t="s">
        <v>4833</v>
      </c>
      <c r="CN30" s="175" t="s">
        <v>4833</v>
      </c>
      <c r="CO30" s="171" t="s">
        <v>2008</v>
      </c>
      <c r="CP30" s="167" t="s">
        <v>4996</v>
      </c>
      <c r="CQ30" s="175" t="s">
        <v>6072</v>
      </c>
      <c r="CR30" s="175" t="s">
        <v>5063</v>
      </c>
      <c r="CS30" s="175" t="s">
        <v>6073</v>
      </c>
      <c r="CT30" s="168" t="s">
        <v>2159</v>
      </c>
      <c r="CU30" s="139" t="s">
        <v>2406</v>
      </c>
      <c r="CV30" s="167" t="s">
        <v>4666</v>
      </c>
      <c r="CW30" s="166" t="s">
        <v>1111</v>
      </c>
      <c r="CX30" s="166" t="s">
        <v>1338</v>
      </c>
      <c r="CY30" s="166" t="s">
        <v>1827</v>
      </c>
      <c r="CZ30" s="166" t="s">
        <v>1502</v>
      </c>
      <c r="DA30" s="171"/>
      <c r="DB30" s="166" t="s">
        <v>4572</v>
      </c>
      <c r="DC30" s="171"/>
      <c r="DD30" s="171"/>
      <c r="DE30" s="171"/>
      <c r="DF30" s="171"/>
      <c r="DG30" s="171"/>
      <c r="DR30"/>
      <c r="DS30"/>
      <c r="DT30"/>
      <c r="DU30" s="161"/>
      <c r="DW30" s="161"/>
    </row>
    <row r="31" spans="1:127" s="137" customFormat="1" ht="12.75" customHeight="1" x14ac:dyDescent="0.25">
      <c r="A31" s="161"/>
      <c r="B31" s="189" t="s">
        <v>6695</v>
      </c>
      <c r="C31" s="161"/>
      <c r="D31" s="177" t="s">
        <v>6078</v>
      </c>
      <c r="E31" s="178">
        <v>4056</v>
      </c>
      <c r="H31" s="169">
        <v>28</v>
      </c>
      <c r="I31" s="169"/>
      <c r="J31" s="162">
        <v>72</v>
      </c>
      <c r="K31" s="302">
        <v>8</v>
      </c>
      <c r="L31"/>
      <c r="M31" s="298" t="s">
        <v>6414</v>
      </c>
      <c r="N31" s="312" t="s">
        <v>6415</v>
      </c>
      <c r="O31" s="627"/>
      <c r="P31" s="167" t="s">
        <v>6353</v>
      </c>
      <c r="Q31" s="170" t="s">
        <v>6354</v>
      </c>
      <c r="R31" s="627"/>
      <c r="S31" s="627"/>
      <c r="T31" s="627"/>
      <c r="U31" s="627"/>
      <c r="V31" s="161"/>
      <c r="Y31" s="163"/>
      <c r="Z31" s="163"/>
      <c r="AA31" s="163"/>
      <c r="AB31" s="163"/>
      <c r="AC31" s="163"/>
      <c r="AD31" s="163"/>
      <c r="AE31" s="163"/>
      <c r="AF31" s="163"/>
      <c r="AG31" s="163"/>
      <c r="AQ31" s="171"/>
      <c r="AR31" s="171"/>
      <c r="AS31" s="166" t="s">
        <v>1751</v>
      </c>
      <c r="AT31" s="166"/>
      <c r="AU31" s="166" t="s">
        <v>5238</v>
      </c>
      <c r="AV31" s="166" t="s">
        <v>5499</v>
      </c>
      <c r="AW31" s="166"/>
      <c r="AX31" s="166"/>
      <c r="AY31" s="166" t="s">
        <v>5326</v>
      </c>
      <c r="AZ31" s="166"/>
      <c r="BA31" s="166"/>
      <c r="BB31" s="166"/>
      <c r="BC31" s="166"/>
      <c r="BD31" s="166"/>
      <c r="BE31" s="166"/>
      <c r="BF31" s="166" t="s">
        <v>5654</v>
      </c>
      <c r="BG31" s="166"/>
      <c r="BH31" s="166"/>
      <c r="BI31" s="166"/>
      <c r="BJ31" s="166" t="s">
        <v>1593</v>
      </c>
      <c r="BK31" s="166" t="s">
        <v>5657</v>
      </c>
      <c r="BL31" s="166"/>
      <c r="BM31" s="166"/>
      <c r="BN31" s="166" t="s">
        <v>1667</v>
      </c>
      <c r="BO31" s="171"/>
      <c r="BP31" s="171"/>
      <c r="BQ31" s="171"/>
      <c r="BR31" s="171"/>
      <c r="BS31" s="137" t="s">
        <v>3783</v>
      </c>
      <c r="BT31" s="168" t="s">
        <v>4238</v>
      </c>
      <c r="BU31" s="168" t="s">
        <v>4238</v>
      </c>
      <c r="BV31" s="168" t="s">
        <v>4238</v>
      </c>
      <c r="BW31" s="168" t="s">
        <v>4131</v>
      </c>
      <c r="BX31" s="139" t="s">
        <v>4172</v>
      </c>
      <c r="BY31" s="136" t="s">
        <v>4419</v>
      </c>
      <c r="BZ31" s="167"/>
      <c r="CA31" s="167"/>
      <c r="CB31" s="167"/>
      <c r="CC31" s="167"/>
      <c r="CD31" s="167"/>
      <c r="CE31" s="167"/>
      <c r="CF31" s="167"/>
      <c r="CG31" s="167" t="s">
        <v>4771</v>
      </c>
      <c r="CH31" s="175" t="s">
        <v>2009</v>
      </c>
      <c r="CK31" s="175" t="s">
        <v>4835</v>
      </c>
      <c r="CL31" s="175" t="s">
        <v>4835</v>
      </c>
      <c r="CM31" s="175" t="s">
        <v>4835</v>
      </c>
      <c r="CN31" s="175" t="s">
        <v>4835</v>
      </c>
      <c r="CO31" s="171" t="s">
        <v>2009</v>
      </c>
      <c r="CP31" s="167" t="s">
        <v>4997</v>
      </c>
      <c r="CQ31" s="175" t="s">
        <v>6076</v>
      </c>
      <c r="CR31" s="175" t="s">
        <v>5065</v>
      </c>
      <c r="CS31" s="175" t="s">
        <v>6077</v>
      </c>
      <c r="CT31" s="168" t="s">
        <v>2161</v>
      </c>
      <c r="CU31" s="139" t="s">
        <v>2408</v>
      </c>
      <c r="CV31" s="167" t="s">
        <v>4668</v>
      </c>
      <c r="CW31" s="166" t="s">
        <v>1113</v>
      </c>
      <c r="CX31" s="166" t="s">
        <v>1340</v>
      </c>
      <c r="CY31" s="166" t="s">
        <v>1829</v>
      </c>
      <c r="CZ31" s="166" t="s">
        <v>1505</v>
      </c>
      <c r="DA31" s="171"/>
      <c r="DB31" s="166" t="s">
        <v>4575</v>
      </c>
      <c r="DC31" s="171"/>
      <c r="DD31" s="171"/>
      <c r="DE31" s="171"/>
      <c r="DF31" s="171"/>
      <c r="DG31" s="171"/>
      <c r="DR31"/>
      <c r="DS31"/>
      <c r="DT31"/>
      <c r="DU31" s="161"/>
      <c r="DW31" s="161"/>
    </row>
    <row r="32" spans="1:127" s="137" customFormat="1" ht="12.75" customHeight="1" x14ac:dyDescent="0.25">
      <c r="A32" s="161"/>
      <c r="B32" s="161"/>
      <c r="C32" s="161"/>
      <c r="D32" s="177" t="s">
        <v>6081</v>
      </c>
      <c r="E32" s="178">
        <v>3748</v>
      </c>
      <c r="H32" s="300">
        <v>30</v>
      </c>
      <c r="I32" s="300"/>
      <c r="J32" s="162">
        <v>96</v>
      </c>
      <c r="K32" s="304"/>
      <c r="L32"/>
      <c r="M32" s="298" t="s">
        <v>6416</v>
      </c>
      <c r="N32" s="312" t="s">
        <v>6417</v>
      </c>
      <c r="O32"/>
      <c r="P32" s="167" t="s">
        <v>6355</v>
      </c>
      <c r="Q32" s="170" t="s">
        <v>6356</v>
      </c>
      <c r="R32"/>
      <c r="S32"/>
      <c r="T32"/>
      <c r="U32"/>
      <c r="V32" s="161"/>
      <c r="Y32" s="163"/>
      <c r="Z32" s="163"/>
      <c r="AA32" s="163"/>
      <c r="AB32" s="163"/>
      <c r="AC32" s="163"/>
      <c r="AD32" s="163"/>
      <c r="AE32" s="163"/>
      <c r="AF32" s="163"/>
      <c r="AG32" s="163"/>
      <c r="AQ32" s="171"/>
      <c r="AR32" s="171"/>
      <c r="AS32" s="166" t="s">
        <v>1753</v>
      </c>
      <c r="AT32" s="166"/>
      <c r="AU32" s="166" t="s">
        <v>5240</v>
      </c>
      <c r="AV32" s="166" t="s">
        <v>5500</v>
      </c>
      <c r="AW32" s="166"/>
      <c r="AX32" s="166"/>
      <c r="AY32" s="166" t="s">
        <v>5328</v>
      </c>
      <c r="AZ32" s="166"/>
      <c r="BA32" s="166"/>
      <c r="BB32" s="166"/>
      <c r="BC32" s="166"/>
      <c r="BD32" s="166"/>
      <c r="BE32" s="166"/>
      <c r="BF32" s="166" t="s">
        <v>5655</v>
      </c>
      <c r="BG32" s="166"/>
      <c r="BH32" s="166"/>
      <c r="BI32" s="166"/>
      <c r="BJ32" s="166" t="s">
        <v>1621</v>
      </c>
      <c r="BK32" s="166" t="s">
        <v>5659</v>
      </c>
      <c r="BL32" s="166"/>
      <c r="BM32" s="166"/>
      <c r="BN32" s="166" t="s">
        <v>1668</v>
      </c>
      <c r="BO32" s="171"/>
      <c r="BP32" s="171"/>
      <c r="BQ32" s="171"/>
      <c r="BR32" s="171"/>
      <c r="BS32" s="137" t="s">
        <v>3785</v>
      </c>
      <c r="BT32" s="168" t="s">
        <v>4240</v>
      </c>
      <c r="BU32" s="168" t="s">
        <v>4240</v>
      </c>
      <c r="BV32" s="168" t="s">
        <v>4240</v>
      </c>
      <c r="BW32" s="168" t="s">
        <v>4133</v>
      </c>
      <c r="BX32" s="139" t="s">
        <v>4174</v>
      </c>
      <c r="BY32" s="139" t="s">
        <v>4421</v>
      </c>
      <c r="BZ32" s="167"/>
      <c r="CA32" s="167"/>
      <c r="CB32" s="167"/>
      <c r="CC32" s="167"/>
      <c r="CD32" s="167"/>
      <c r="CE32" s="167"/>
      <c r="CF32" s="167"/>
      <c r="CG32" s="167" t="s">
        <v>4773</v>
      </c>
      <c r="CH32" s="175" t="s">
        <v>2010</v>
      </c>
      <c r="CK32" s="175" t="s">
        <v>4837</v>
      </c>
      <c r="CL32" s="175" t="s">
        <v>4837</v>
      </c>
      <c r="CM32" s="175" t="s">
        <v>4837</v>
      </c>
      <c r="CN32" s="175" t="s">
        <v>4837</v>
      </c>
      <c r="CO32" s="171" t="s">
        <v>2010</v>
      </c>
      <c r="CP32" s="167" t="s">
        <v>5000</v>
      </c>
      <c r="CQ32" s="175" t="s">
        <v>6079</v>
      </c>
      <c r="CR32" s="175" t="s">
        <v>5067</v>
      </c>
      <c r="CS32" s="175" t="s">
        <v>6080</v>
      </c>
      <c r="CT32" s="168" t="s">
        <v>2163</v>
      </c>
      <c r="CU32" s="139" t="s">
        <v>2410</v>
      </c>
      <c r="CV32" s="167" t="s">
        <v>4672</v>
      </c>
      <c r="CW32" s="166" t="s">
        <v>1115</v>
      </c>
      <c r="CX32" s="166" t="s">
        <v>1342</v>
      </c>
      <c r="CY32" s="166" t="s">
        <v>1832</v>
      </c>
      <c r="CZ32" s="166" t="s">
        <v>1508</v>
      </c>
      <c r="DA32" s="171"/>
      <c r="DB32" s="166" t="s">
        <v>4578</v>
      </c>
      <c r="DC32" s="171"/>
      <c r="DD32" s="171"/>
      <c r="DE32" s="171"/>
      <c r="DF32" s="171"/>
      <c r="DG32" s="171"/>
      <c r="DR32"/>
      <c r="DS32"/>
      <c r="DT32"/>
      <c r="DU32" s="161"/>
      <c r="DW32" s="161"/>
    </row>
    <row r="33" spans="1:127" s="137" customFormat="1" ht="12.75" customHeight="1" x14ac:dyDescent="0.25">
      <c r="A33" s="161"/>
      <c r="B33" s="161"/>
      <c r="C33" s="161"/>
      <c r="D33" s="177" t="s">
        <v>6084</v>
      </c>
      <c r="E33" s="178">
        <v>2613</v>
      </c>
      <c r="H33" s="300">
        <v>31</v>
      </c>
      <c r="I33" s="300"/>
      <c r="J33" s="297"/>
      <c r="K33" s="304"/>
      <c r="L33"/>
      <c r="M33" s="298" t="s">
        <v>6418</v>
      </c>
      <c r="N33" s="312" t="s">
        <v>6419</v>
      </c>
      <c r="O33"/>
      <c r="P33" s="167" t="s">
        <v>6357</v>
      </c>
      <c r="Q33" s="170" t="s">
        <v>6358</v>
      </c>
      <c r="R33"/>
      <c r="S33"/>
      <c r="T33"/>
      <c r="U33"/>
      <c r="V33" s="187"/>
      <c r="Y33" s="163"/>
      <c r="Z33" s="163"/>
      <c r="AA33" s="163"/>
      <c r="AB33" s="163"/>
      <c r="AC33" s="163"/>
      <c r="AD33" s="163"/>
      <c r="AE33" s="163"/>
      <c r="AF33" s="163"/>
      <c r="AG33" s="163"/>
      <c r="AQ33" s="171"/>
      <c r="AR33" s="171"/>
      <c r="AS33" s="166" t="s">
        <v>1753</v>
      </c>
      <c r="AT33" s="166"/>
      <c r="AU33" s="166" t="s">
        <v>5242</v>
      </c>
      <c r="AV33" s="166" t="s">
        <v>5502</v>
      </c>
      <c r="AW33" s="166"/>
      <c r="AX33" s="166"/>
      <c r="AY33" s="166" t="s">
        <v>5330</v>
      </c>
      <c r="AZ33" s="166"/>
      <c r="BA33" s="166"/>
      <c r="BB33" s="166"/>
      <c r="BC33" s="166"/>
      <c r="BD33" s="166"/>
      <c r="BE33" s="166"/>
      <c r="BF33" s="166" t="s">
        <v>5657</v>
      </c>
      <c r="BG33" s="166"/>
      <c r="BH33" s="166"/>
      <c r="BI33" s="166"/>
      <c r="BJ33" s="166" t="s">
        <v>1624</v>
      </c>
      <c r="BK33" s="166" t="s">
        <v>5660</v>
      </c>
      <c r="BL33" s="166"/>
      <c r="BM33" s="166"/>
      <c r="BN33" s="166" t="s">
        <v>1669</v>
      </c>
      <c r="BO33" s="171"/>
      <c r="BP33" s="171"/>
      <c r="BQ33" s="171"/>
      <c r="BR33" s="171"/>
      <c r="BS33" s="137" t="s">
        <v>3787</v>
      </c>
      <c r="BT33" s="168" t="s">
        <v>4242</v>
      </c>
      <c r="BU33" s="168" t="s">
        <v>4242</v>
      </c>
      <c r="BV33" s="168" t="s">
        <v>4242</v>
      </c>
      <c r="BW33" s="168" t="s">
        <v>4135</v>
      </c>
      <c r="BX33" s="139" t="s">
        <v>4176</v>
      </c>
      <c r="BY33" s="136" t="s">
        <v>4423</v>
      </c>
      <c r="BZ33" s="167"/>
      <c r="CA33" s="167"/>
      <c r="CB33" s="167"/>
      <c r="CC33" s="167"/>
      <c r="CD33" s="167"/>
      <c r="CE33" s="167"/>
      <c r="CF33" s="167"/>
      <c r="CG33" s="167" t="s">
        <v>4775</v>
      </c>
      <c r="CH33" s="175" t="s">
        <v>2011</v>
      </c>
      <c r="CK33" s="175" t="s">
        <v>4839</v>
      </c>
      <c r="CL33" s="175" t="s">
        <v>4839</v>
      </c>
      <c r="CM33" s="175" t="s">
        <v>4839</v>
      </c>
      <c r="CN33" s="175" t="s">
        <v>4839</v>
      </c>
      <c r="CO33" s="171" t="s">
        <v>2011</v>
      </c>
      <c r="CP33" s="167" t="s">
        <v>5001</v>
      </c>
      <c r="CQ33" s="175" t="s">
        <v>6082</v>
      </c>
      <c r="CR33" s="175" t="s">
        <v>5069</v>
      </c>
      <c r="CS33" s="175" t="s">
        <v>6083</v>
      </c>
      <c r="CT33" s="168" t="s">
        <v>2165</v>
      </c>
      <c r="CU33" s="139" t="s">
        <v>2412</v>
      </c>
      <c r="CV33" s="167" t="s">
        <v>4674</v>
      </c>
      <c r="CW33" s="166" t="s">
        <v>1117</v>
      </c>
      <c r="CX33" s="166" t="s">
        <v>1344</v>
      </c>
      <c r="CY33" s="166" t="s">
        <v>1835</v>
      </c>
      <c r="CZ33" s="166" t="s">
        <v>1510</v>
      </c>
      <c r="DA33" s="171"/>
      <c r="DB33" s="166" t="s">
        <v>4581</v>
      </c>
      <c r="DC33" s="171"/>
      <c r="DD33" s="171"/>
      <c r="DE33" s="171"/>
      <c r="DF33" s="171"/>
      <c r="DG33" s="171"/>
      <c r="DR33"/>
      <c r="DS33"/>
      <c r="DT33"/>
      <c r="DU33" s="161"/>
      <c r="DW33" s="161"/>
    </row>
    <row r="34" spans="1:127" s="137" customFormat="1" ht="12.75" customHeight="1" x14ac:dyDescent="0.25">
      <c r="A34" s="161"/>
      <c r="B34" s="161"/>
      <c r="C34" s="161"/>
      <c r="D34" s="177" t="s">
        <v>6087</v>
      </c>
      <c r="E34" s="178">
        <v>3064</v>
      </c>
      <c r="H34" s="299">
        <v>32</v>
      </c>
      <c r="I34" s="299"/>
      <c r="J34" s="297"/>
      <c r="K34" s="304"/>
      <c r="L34"/>
      <c r="M34" s="298" t="s">
        <v>6420</v>
      </c>
      <c r="N34" s="312" t="s">
        <v>6421</v>
      </c>
      <c r="O34"/>
      <c r="P34" s="167" t="s">
        <v>6359</v>
      </c>
      <c r="Q34" s="170" t="s">
        <v>6360</v>
      </c>
      <c r="R34"/>
      <c r="S34"/>
      <c r="T34"/>
      <c r="U34"/>
      <c r="V34" s="187"/>
      <c r="Y34" s="163"/>
      <c r="Z34" s="163"/>
      <c r="AA34" s="163"/>
      <c r="AB34" s="163"/>
      <c r="AC34" s="163"/>
      <c r="AD34" s="163"/>
      <c r="AE34" s="163"/>
      <c r="AF34" s="163"/>
      <c r="AG34" s="163"/>
      <c r="AQ34" s="171"/>
      <c r="AR34" s="171"/>
      <c r="AS34" s="166" t="s">
        <v>1756</v>
      </c>
      <c r="AT34" s="166"/>
      <c r="AU34" s="166" t="s">
        <v>5244</v>
      </c>
      <c r="AV34" s="166" t="s">
        <v>5504</v>
      </c>
      <c r="AW34" s="166"/>
      <c r="AX34" s="166"/>
      <c r="AY34" s="166" t="s">
        <v>5314</v>
      </c>
      <c r="AZ34" s="166"/>
      <c r="BA34" s="166"/>
      <c r="BB34" s="166"/>
      <c r="BC34" s="166"/>
      <c r="BD34" s="166"/>
      <c r="BE34" s="166"/>
      <c r="BF34" s="166" t="s">
        <v>5659</v>
      </c>
      <c r="BG34" s="166"/>
      <c r="BH34" s="166"/>
      <c r="BI34" s="166"/>
      <c r="BJ34" s="166" t="s">
        <v>1626</v>
      </c>
      <c r="BK34" s="166" t="s">
        <v>5661</v>
      </c>
      <c r="BL34" s="166"/>
      <c r="BM34" s="166"/>
      <c r="BN34" s="166" t="s">
        <v>1670</v>
      </c>
      <c r="BO34" s="171"/>
      <c r="BP34" s="171"/>
      <c r="BQ34" s="171"/>
      <c r="BR34" s="171"/>
      <c r="BS34" s="137" t="s">
        <v>3789</v>
      </c>
      <c r="BT34" s="168" t="s">
        <v>4244</v>
      </c>
      <c r="BU34" s="168" t="s">
        <v>4244</v>
      </c>
      <c r="BV34" s="168" t="s">
        <v>4244</v>
      </c>
      <c r="BW34" s="168" t="s">
        <v>4137</v>
      </c>
      <c r="BX34" s="139" t="s">
        <v>4178</v>
      </c>
      <c r="BY34" s="139" t="s">
        <v>4425</v>
      </c>
      <c r="BZ34" s="167"/>
      <c r="CA34" s="167"/>
      <c r="CB34" s="167"/>
      <c r="CC34" s="167"/>
      <c r="CD34" s="167"/>
      <c r="CE34" s="167"/>
      <c r="CF34" s="167"/>
      <c r="CG34" s="171" t="s">
        <v>4777</v>
      </c>
      <c r="CH34" s="175" t="s">
        <v>2012</v>
      </c>
      <c r="CK34" s="175" t="s">
        <v>4841</v>
      </c>
      <c r="CL34" s="175" t="s">
        <v>4841</v>
      </c>
      <c r="CM34" s="175" t="s">
        <v>4841</v>
      </c>
      <c r="CN34" s="175" t="s">
        <v>4841</v>
      </c>
      <c r="CO34" s="171" t="s">
        <v>2012</v>
      </c>
      <c r="CP34" s="171" t="s">
        <v>5002</v>
      </c>
      <c r="CQ34" s="175" t="s">
        <v>6085</v>
      </c>
      <c r="CR34" s="175" t="s">
        <v>5071</v>
      </c>
      <c r="CS34" s="175" t="s">
        <v>6086</v>
      </c>
      <c r="CT34" s="168" t="s">
        <v>2167</v>
      </c>
      <c r="CU34" s="139" t="s">
        <v>2414</v>
      </c>
      <c r="CV34" s="167" t="s">
        <v>4676</v>
      </c>
      <c r="CW34" s="166" t="s">
        <v>1119</v>
      </c>
      <c r="CX34" s="166" t="s">
        <v>1346</v>
      </c>
      <c r="CY34" s="166" t="s">
        <v>1837</v>
      </c>
      <c r="CZ34" s="166" t="s">
        <v>1513</v>
      </c>
      <c r="DA34" s="171"/>
      <c r="DB34" s="166" t="s">
        <v>4584</v>
      </c>
      <c r="DC34" s="171"/>
      <c r="DD34" s="171"/>
      <c r="DE34" s="171"/>
      <c r="DF34" s="171"/>
      <c r="DG34" s="171"/>
      <c r="DR34"/>
      <c r="DS34"/>
      <c r="DT34"/>
      <c r="DU34" s="161"/>
      <c r="DW34" s="161"/>
    </row>
    <row r="35" spans="1:127" s="137" customFormat="1" ht="12.75" customHeight="1" x14ac:dyDescent="0.25">
      <c r="A35" s="161"/>
      <c r="B35" s="154" t="s">
        <v>6834</v>
      </c>
      <c r="C35" s="161"/>
      <c r="D35" s="177" t="s">
        <v>6090</v>
      </c>
      <c r="E35" s="178">
        <v>4833</v>
      </c>
      <c r="H35" s="169">
        <v>34</v>
      </c>
      <c r="I35" s="169"/>
      <c r="J35" s="297"/>
      <c r="K35" s="304"/>
      <c r="L35"/>
      <c r="M35" s="298" t="s">
        <v>6422</v>
      </c>
      <c r="N35" s="312" t="s">
        <v>6423</v>
      </c>
      <c r="O35"/>
      <c r="P35" s="167" t="s">
        <v>6361</v>
      </c>
      <c r="Q35" s="170" t="s">
        <v>6360</v>
      </c>
      <c r="R35"/>
      <c r="S35"/>
      <c r="T35"/>
      <c r="U35"/>
      <c r="V35" s="187"/>
      <c r="Y35" s="163"/>
      <c r="Z35" s="163"/>
      <c r="AA35" s="163"/>
      <c r="AB35" s="163"/>
      <c r="AC35" s="163"/>
      <c r="AD35" s="163"/>
      <c r="AE35" s="163"/>
      <c r="AF35" s="163"/>
      <c r="AG35" s="163"/>
      <c r="AQ35" s="171"/>
      <c r="AR35" s="171"/>
      <c r="AS35" s="166" t="s">
        <v>1756</v>
      </c>
      <c r="AT35" s="166"/>
      <c r="AU35" s="166" t="s">
        <v>5245</v>
      </c>
      <c r="AV35" s="166" t="s">
        <v>5505</v>
      </c>
      <c r="AW35" s="166"/>
      <c r="AX35" s="166"/>
      <c r="AY35" s="166" t="s">
        <v>5316</v>
      </c>
      <c r="AZ35" s="166"/>
      <c r="BA35" s="166"/>
      <c r="BB35" s="166"/>
      <c r="BC35" s="166"/>
      <c r="BD35" s="166"/>
      <c r="BE35" s="166"/>
      <c r="BF35" s="166" t="s">
        <v>5660</v>
      </c>
      <c r="BG35" s="166"/>
      <c r="BH35" s="166"/>
      <c r="BI35" s="166"/>
      <c r="BJ35" s="166" t="s">
        <v>5742</v>
      </c>
      <c r="BK35" s="166" t="s">
        <v>5663</v>
      </c>
      <c r="BL35" s="166"/>
      <c r="BM35" s="166"/>
      <c r="BN35" s="166" t="s">
        <v>1672</v>
      </c>
      <c r="BO35" s="171"/>
      <c r="BP35" s="171"/>
      <c r="BQ35" s="171"/>
      <c r="BR35" s="171"/>
      <c r="BS35" s="137" t="s">
        <v>3791</v>
      </c>
      <c r="BT35" s="168" t="s">
        <v>4246</v>
      </c>
      <c r="BU35" s="168" t="s">
        <v>4246</v>
      </c>
      <c r="BV35" s="168" t="s">
        <v>4246</v>
      </c>
      <c r="BW35" s="168" t="s">
        <v>4139</v>
      </c>
      <c r="BX35" s="139" t="s">
        <v>4180</v>
      </c>
      <c r="BY35" s="136" t="s">
        <v>4427</v>
      </c>
      <c r="BZ35" s="171"/>
      <c r="CA35" s="167"/>
      <c r="CB35" s="167"/>
      <c r="CC35" s="167"/>
      <c r="CD35" s="167"/>
      <c r="CE35" s="167"/>
      <c r="CF35" s="171"/>
      <c r="CG35" s="171" t="s">
        <v>4779</v>
      </c>
      <c r="CH35" s="175" t="s">
        <v>2013</v>
      </c>
      <c r="CK35" s="175" t="s">
        <v>4843</v>
      </c>
      <c r="CL35" s="175" t="s">
        <v>4843</v>
      </c>
      <c r="CM35" s="175" t="s">
        <v>4843</v>
      </c>
      <c r="CN35" s="175" t="s">
        <v>4843</v>
      </c>
      <c r="CO35" s="171" t="s">
        <v>2013</v>
      </c>
      <c r="CP35" s="171" t="s">
        <v>5003</v>
      </c>
      <c r="CQ35" s="175" t="s">
        <v>6088</v>
      </c>
      <c r="CR35" s="175" t="s">
        <v>5073</v>
      </c>
      <c r="CS35" s="175" t="s">
        <v>6089</v>
      </c>
      <c r="CT35" s="168" t="s">
        <v>2169</v>
      </c>
      <c r="CU35" s="139" t="s">
        <v>2416</v>
      </c>
      <c r="CV35" s="171" t="s">
        <v>4678</v>
      </c>
      <c r="CW35" s="166" t="s">
        <v>1121</v>
      </c>
      <c r="CX35" s="166" t="s">
        <v>1352</v>
      </c>
      <c r="CY35" s="166" t="s">
        <v>1839</v>
      </c>
      <c r="CZ35" s="166" t="s">
        <v>1516</v>
      </c>
      <c r="DA35" s="171"/>
      <c r="DB35" s="166" t="s">
        <v>4587</v>
      </c>
      <c r="DC35" s="171"/>
      <c r="DD35" s="171"/>
      <c r="DE35" s="171"/>
      <c r="DF35" s="171"/>
      <c r="DG35" s="171"/>
      <c r="DR35"/>
      <c r="DS35"/>
      <c r="DT35"/>
      <c r="DU35" s="161"/>
      <c r="DW35" s="161"/>
    </row>
    <row r="36" spans="1:127" s="137" customFormat="1" ht="12.75" customHeight="1" x14ac:dyDescent="0.25">
      <c r="A36" s="161"/>
      <c r="B36" s="189" t="s">
        <v>6698</v>
      </c>
      <c r="C36" s="161"/>
      <c r="D36" s="177" t="s">
        <v>6093</v>
      </c>
      <c r="E36" s="178">
        <v>2857</v>
      </c>
      <c r="H36" s="300">
        <v>35</v>
      </c>
      <c r="I36" s="300"/>
      <c r="J36" s="297"/>
      <c r="K36" s="304"/>
      <c r="L36"/>
      <c r="M36" s="298" t="s">
        <v>6424</v>
      </c>
      <c r="N36" s="312" t="s">
        <v>6425</v>
      </c>
      <c r="O36"/>
      <c r="P36" s="167" t="s">
        <v>6362</v>
      </c>
      <c r="Q36" s="170" t="s">
        <v>6363</v>
      </c>
      <c r="R36"/>
      <c r="S36"/>
      <c r="T36"/>
      <c r="U36"/>
      <c r="V36" s="187"/>
      <c r="Y36" s="163"/>
      <c r="Z36" s="163"/>
      <c r="AA36" s="163"/>
      <c r="AB36" s="163"/>
      <c r="AC36" s="163"/>
      <c r="AD36" s="163"/>
      <c r="AE36" s="163"/>
      <c r="AF36" s="163"/>
      <c r="AG36" s="163"/>
      <c r="AQ36" s="171"/>
      <c r="AR36" s="171"/>
      <c r="AS36" s="166" t="s">
        <v>1759</v>
      </c>
      <c r="AT36" s="166"/>
      <c r="AU36" s="166" t="s">
        <v>5247</v>
      </c>
      <c r="AV36" s="166" t="s">
        <v>5507</v>
      </c>
      <c r="AW36" s="166"/>
      <c r="AX36" s="166"/>
      <c r="AY36" s="166" t="s">
        <v>5332</v>
      </c>
      <c r="AZ36" s="166"/>
      <c r="BA36" s="166"/>
      <c r="BB36" s="166"/>
      <c r="BC36" s="166"/>
      <c r="BD36" s="166"/>
      <c r="BE36" s="166"/>
      <c r="BF36" s="166" t="s">
        <v>5661</v>
      </c>
      <c r="BG36" s="166"/>
      <c r="BH36" s="166"/>
      <c r="BI36" s="166"/>
      <c r="BJ36" s="166" t="s">
        <v>5744</v>
      </c>
      <c r="BK36" s="166"/>
      <c r="BL36" s="166"/>
      <c r="BM36" s="166"/>
      <c r="BN36" s="166" t="s">
        <v>1673</v>
      </c>
      <c r="BO36" s="171"/>
      <c r="BP36" s="171"/>
      <c r="BQ36" s="171"/>
      <c r="BR36" s="171"/>
      <c r="BS36" s="137" t="s">
        <v>3793</v>
      </c>
      <c r="BT36" s="168" t="s">
        <v>4248</v>
      </c>
      <c r="BU36" s="168" t="s">
        <v>4248</v>
      </c>
      <c r="BV36" s="168" t="s">
        <v>4248</v>
      </c>
      <c r="BW36" s="168" t="s">
        <v>4141</v>
      </c>
      <c r="BX36" s="139" t="s">
        <v>4182</v>
      </c>
      <c r="BY36" s="139" t="s">
        <v>4429</v>
      </c>
      <c r="BZ36" s="171"/>
      <c r="CA36" s="167"/>
      <c r="CB36" s="167"/>
      <c r="CC36" s="167"/>
      <c r="CD36" s="167"/>
      <c r="CE36" s="167"/>
      <c r="CF36" s="171"/>
      <c r="CG36" s="171" t="s">
        <v>4781</v>
      </c>
      <c r="CH36" s="175" t="s">
        <v>2014</v>
      </c>
      <c r="CK36" s="175" t="s">
        <v>4845</v>
      </c>
      <c r="CL36" s="175" t="s">
        <v>4845</v>
      </c>
      <c r="CM36" s="175" t="s">
        <v>4845</v>
      </c>
      <c r="CN36" s="175" t="s">
        <v>4845</v>
      </c>
      <c r="CO36" s="171" t="s">
        <v>2014</v>
      </c>
      <c r="CP36" s="171" t="s">
        <v>5004</v>
      </c>
      <c r="CQ36" s="175" t="s">
        <v>6091</v>
      </c>
      <c r="CR36" s="175" t="s">
        <v>5075</v>
      </c>
      <c r="CS36" s="175" t="s">
        <v>6092</v>
      </c>
      <c r="CT36" s="168" t="s">
        <v>2171</v>
      </c>
      <c r="CU36" s="139" t="s">
        <v>2418</v>
      </c>
      <c r="CV36" s="171" t="s">
        <v>4680</v>
      </c>
      <c r="CW36" s="166" t="s">
        <v>1124</v>
      </c>
      <c r="CX36" s="166" t="s">
        <v>1358</v>
      </c>
      <c r="CY36" s="166" t="s">
        <v>1841</v>
      </c>
      <c r="CZ36" s="166" t="s">
        <v>1518</v>
      </c>
      <c r="DA36" s="171"/>
      <c r="DB36" s="166" t="s">
        <v>4590</v>
      </c>
      <c r="DC36" s="171"/>
      <c r="DD36" s="171"/>
      <c r="DE36" s="171"/>
      <c r="DF36" s="171"/>
      <c r="DG36" s="171"/>
      <c r="DR36"/>
      <c r="DS36"/>
      <c r="DT36"/>
      <c r="DU36" s="161"/>
      <c r="DW36" s="161"/>
    </row>
    <row r="37" spans="1:127" s="137" customFormat="1" ht="12.75" customHeight="1" x14ac:dyDescent="0.25">
      <c r="A37" s="161"/>
      <c r="B37" s="189" t="s">
        <v>6835</v>
      </c>
      <c r="C37" s="161"/>
      <c r="D37" s="177" t="s">
        <v>6096</v>
      </c>
      <c r="E37" s="178">
        <v>3748</v>
      </c>
      <c r="H37" s="169">
        <v>39</v>
      </c>
      <c r="I37" s="169"/>
      <c r="J37" s="297"/>
      <c r="K37" s="304"/>
      <c r="L37"/>
      <c r="M37" s="298" t="s">
        <v>6426</v>
      </c>
      <c r="N37" s="170" t="s">
        <v>6427</v>
      </c>
      <c r="O37"/>
      <c r="P37" s="167" t="s">
        <v>6364</v>
      </c>
      <c r="Q37" s="170" t="s">
        <v>6365</v>
      </c>
      <c r="R37"/>
      <c r="S37"/>
      <c r="T37"/>
      <c r="U37"/>
      <c r="V37" s="161"/>
      <c r="Y37" s="163"/>
      <c r="Z37" s="163"/>
      <c r="AA37" s="163"/>
      <c r="AB37" s="163"/>
      <c r="AC37" s="163"/>
      <c r="AD37" s="163"/>
      <c r="AE37" s="163"/>
      <c r="AF37" s="163"/>
      <c r="AG37" s="163"/>
      <c r="AQ37" s="171"/>
      <c r="AR37" s="171"/>
      <c r="AS37" s="166" t="s">
        <v>1759</v>
      </c>
      <c r="AT37" s="166"/>
      <c r="AU37" s="166" t="s">
        <v>5248</v>
      </c>
      <c r="AV37" s="166" t="s">
        <v>5508</v>
      </c>
      <c r="AW37" s="166"/>
      <c r="AX37" s="166"/>
      <c r="AY37" s="166" t="s">
        <v>5333</v>
      </c>
      <c r="AZ37" s="166"/>
      <c r="BA37" s="166"/>
      <c r="BB37" s="166"/>
      <c r="BC37" s="166"/>
      <c r="BD37" s="166"/>
      <c r="BE37" s="166"/>
      <c r="BF37" s="166" t="s">
        <v>5663</v>
      </c>
      <c r="BG37" s="166"/>
      <c r="BH37" s="166"/>
      <c r="BI37" s="166"/>
      <c r="BJ37" s="166" t="s">
        <v>5745</v>
      </c>
      <c r="BK37" s="166"/>
      <c r="BL37" s="166"/>
      <c r="BM37" s="166"/>
      <c r="BN37" s="166" t="s">
        <v>1674</v>
      </c>
      <c r="BO37" s="171"/>
      <c r="BP37" s="171"/>
      <c r="BQ37" s="171"/>
      <c r="BR37" s="171"/>
      <c r="BS37" s="137" t="s">
        <v>3795</v>
      </c>
      <c r="BT37" s="168" t="s">
        <v>4250</v>
      </c>
      <c r="BU37" s="168" t="s">
        <v>4250</v>
      </c>
      <c r="BV37" s="168" t="s">
        <v>4250</v>
      </c>
      <c r="BW37" s="168"/>
      <c r="BX37" s="168"/>
      <c r="BY37" s="139" t="s">
        <v>4431</v>
      </c>
      <c r="BZ37" s="171"/>
      <c r="CA37" s="167"/>
      <c r="CB37" s="167"/>
      <c r="CC37" s="167"/>
      <c r="CD37" s="167"/>
      <c r="CE37" s="167"/>
      <c r="CF37" s="171"/>
      <c r="CG37" s="171" t="s">
        <v>4783</v>
      </c>
      <c r="CH37" s="175" t="s">
        <v>2015</v>
      </c>
      <c r="CK37" s="175" t="s">
        <v>4847</v>
      </c>
      <c r="CL37" s="175" t="s">
        <v>4847</v>
      </c>
      <c r="CM37" s="175" t="s">
        <v>4847</v>
      </c>
      <c r="CN37" s="175" t="s">
        <v>4847</v>
      </c>
      <c r="CO37" s="171" t="s">
        <v>2015</v>
      </c>
      <c r="CP37" s="171" t="s">
        <v>4998</v>
      </c>
      <c r="CQ37" s="175" t="s">
        <v>6094</v>
      </c>
      <c r="CR37" s="175" t="s">
        <v>5077</v>
      </c>
      <c r="CS37" s="175" t="s">
        <v>6095</v>
      </c>
      <c r="CT37" s="168" t="s">
        <v>2173</v>
      </c>
      <c r="CU37" s="139" t="s">
        <v>2420</v>
      </c>
      <c r="CV37" s="171" t="s">
        <v>4682</v>
      </c>
      <c r="CW37" s="166" t="s">
        <v>1127</v>
      </c>
      <c r="CX37" s="167"/>
      <c r="CY37" s="166" t="s">
        <v>1844</v>
      </c>
      <c r="CZ37" s="166" t="s">
        <v>1521</v>
      </c>
      <c r="DA37" s="171"/>
      <c r="DB37" s="166" t="s">
        <v>4593</v>
      </c>
      <c r="DC37" s="171"/>
      <c r="DD37" s="171"/>
      <c r="DE37" s="171"/>
      <c r="DF37" s="171"/>
      <c r="DG37" s="171"/>
      <c r="DR37"/>
      <c r="DS37"/>
      <c r="DT37"/>
      <c r="DU37" s="161"/>
      <c r="DV37" s="161"/>
      <c r="DW37" s="161"/>
    </row>
    <row r="38" spans="1:127" s="137" customFormat="1" ht="12.75" customHeight="1" x14ac:dyDescent="0.25">
      <c r="A38" s="161"/>
      <c r="B38" s="189" t="s">
        <v>6836</v>
      </c>
      <c r="C38" s="161"/>
      <c r="D38" s="177" t="s">
        <v>6099</v>
      </c>
      <c r="E38" s="178">
        <v>1954</v>
      </c>
      <c r="H38" s="300">
        <v>40</v>
      </c>
      <c r="I38" s="300"/>
      <c r="J38" s="297"/>
      <c r="K38" s="304"/>
      <c r="L38"/>
      <c r="M38" s="167" t="s">
        <v>6428</v>
      </c>
      <c r="N38" s="170" t="s">
        <v>6429</v>
      </c>
      <c r="O38"/>
      <c r="P38" s="167" t="s">
        <v>6366</v>
      </c>
      <c r="Q38" s="170" t="s">
        <v>6367</v>
      </c>
      <c r="R38"/>
      <c r="S38"/>
      <c r="T38"/>
      <c r="U38"/>
      <c r="V38" s="161"/>
      <c r="Y38" s="163"/>
      <c r="Z38" s="163"/>
      <c r="AA38" s="163"/>
      <c r="AB38" s="163"/>
      <c r="AC38" s="163"/>
      <c r="AD38" s="163"/>
      <c r="AE38" s="163"/>
      <c r="AF38" s="163"/>
      <c r="AG38" s="163"/>
      <c r="AQ38" s="171"/>
      <c r="AR38" s="171"/>
      <c r="AS38" s="166" t="s">
        <v>1761</v>
      </c>
      <c r="AT38" s="166"/>
      <c r="AU38" s="166" t="s">
        <v>5250</v>
      </c>
      <c r="AV38" s="166" t="s">
        <v>5509</v>
      </c>
      <c r="AW38" s="166"/>
      <c r="AX38" s="166"/>
      <c r="AY38" s="166" t="s">
        <v>5335</v>
      </c>
      <c r="AZ38" s="166"/>
      <c r="BA38" s="166"/>
      <c r="BB38" s="166"/>
      <c r="BC38" s="166"/>
      <c r="BD38" s="166"/>
      <c r="BE38" s="166"/>
      <c r="BF38" s="166" t="s">
        <v>5665</v>
      </c>
      <c r="BG38" s="166"/>
      <c r="BH38" s="166"/>
      <c r="BI38" s="166"/>
      <c r="BJ38" s="166" t="s">
        <v>5746</v>
      </c>
      <c r="BK38" s="166"/>
      <c r="BL38" s="166"/>
      <c r="BM38" s="166"/>
      <c r="BN38" s="166" t="s">
        <v>1675</v>
      </c>
      <c r="BO38" s="171"/>
      <c r="BP38" s="171"/>
      <c r="BQ38" s="171"/>
      <c r="BR38" s="171"/>
      <c r="BS38" s="137" t="s">
        <v>3797</v>
      </c>
      <c r="BT38" s="168" t="s">
        <v>4252</v>
      </c>
      <c r="BU38" s="168" t="s">
        <v>4252</v>
      </c>
      <c r="BV38" s="168" t="s">
        <v>4252</v>
      </c>
      <c r="BW38" s="168"/>
      <c r="BX38" s="168"/>
      <c r="BY38" s="136" t="s">
        <v>4433</v>
      </c>
      <c r="BZ38" s="171"/>
      <c r="CA38" s="167"/>
      <c r="CB38" s="167"/>
      <c r="CC38" s="167"/>
      <c r="CD38" s="167"/>
      <c r="CE38" s="167"/>
      <c r="CF38" s="171"/>
      <c r="CG38" s="171" t="s">
        <v>4767</v>
      </c>
      <c r="CH38" s="175" t="s">
        <v>2016</v>
      </c>
      <c r="CK38" s="175" t="s">
        <v>4849</v>
      </c>
      <c r="CL38" s="175" t="s">
        <v>4849</v>
      </c>
      <c r="CM38" s="175" t="s">
        <v>4849</v>
      </c>
      <c r="CN38" s="175" t="s">
        <v>4849</v>
      </c>
      <c r="CO38" s="171" t="s">
        <v>2016</v>
      </c>
      <c r="CP38" s="171" t="s">
        <v>5005</v>
      </c>
      <c r="CQ38" s="175" t="s">
        <v>6097</v>
      </c>
      <c r="CR38" s="175" t="s">
        <v>5079</v>
      </c>
      <c r="CS38" s="175" t="s">
        <v>6098</v>
      </c>
      <c r="CT38" s="168" t="s">
        <v>2175</v>
      </c>
      <c r="CU38" s="139" t="s">
        <v>2422</v>
      </c>
      <c r="CV38" s="171" t="s">
        <v>4686</v>
      </c>
      <c r="CW38" s="166" t="s">
        <v>1129</v>
      </c>
      <c r="CX38" s="167"/>
      <c r="CY38" s="166" t="s">
        <v>1847</v>
      </c>
      <c r="CZ38" s="166" t="s">
        <v>1524</v>
      </c>
      <c r="DA38" s="171"/>
      <c r="DB38" s="166" t="s">
        <v>4596</v>
      </c>
      <c r="DC38" s="171"/>
      <c r="DD38" s="171"/>
      <c r="DE38" s="171"/>
      <c r="DF38" s="171"/>
      <c r="DG38" s="171"/>
      <c r="DR38"/>
      <c r="DS38"/>
      <c r="DT38"/>
      <c r="DU38" s="161"/>
      <c r="DV38" s="161"/>
      <c r="DW38" s="161"/>
    </row>
    <row r="39" spans="1:127" s="137" customFormat="1" ht="12.75" customHeight="1" x14ac:dyDescent="0.25">
      <c r="A39" s="161"/>
      <c r="B39"/>
      <c r="C39" s="161"/>
      <c r="D39" s="177" t="s">
        <v>6102</v>
      </c>
      <c r="E39" s="178">
        <v>7665</v>
      </c>
      <c r="F39" s="161"/>
      <c r="G39" s="161"/>
      <c r="H39" s="300">
        <v>49</v>
      </c>
      <c r="I39" s="300"/>
      <c r="J39" s="297"/>
      <c r="K39" s="304"/>
      <c r="L39"/>
      <c r="M39" s="298" t="s">
        <v>6430</v>
      </c>
      <c r="N39" s="312" t="s">
        <v>6431</v>
      </c>
      <c r="O39"/>
      <c r="P39" s="167" t="s">
        <v>6368</v>
      </c>
      <c r="Q39" s="170" t="s">
        <v>953</v>
      </c>
      <c r="R39"/>
      <c r="S39"/>
      <c r="T39"/>
      <c r="U39"/>
      <c r="V39" s="161"/>
      <c r="Y39" s="163"/>
      <c r="Z39" s="163"/>
      <c r="AA39" s="163"/>
      <c r="AB39" s="163"/>
      <c r="AC39" s="163"/>
      <c r="AD39" s="163"/>
      <c r="AE39" s="163"/>
      <c r="AF39" s="163"/>
      <c r="AG39" s="163"/>
      <c r="AQ39" s="171"/>
      <c r="AR39" s="171"/>
      <c r="AS39" s="166" t="s">
        <v>1763</v>
      </c>
      <c r="AT39" s="166"/>
      <c r="AU39" s="166" t="s">
        <v>5252</v>
      </c>
      <c r="AV39" s="166" t="s">
        <v>5511</v>
      </c>
      <c r="AW39" s="166"/>
      <c r="AX39" s="166"/>
      <c r="AY39" s="166" t="s">
        <v>5337</v>
      </c>
      <c r="AZ39" s="166"/>
      <c r="BA39" s="166"/>
      <c r="BB39" s="166"/>
      <c r="BC39" s="166"/>
      <c r="BD39" s="166"/>
      <c r="BE39" s="166"/>
      <c r="BF39" s="166" t="s">
        <v>5667</v>
      </c>
      <c r="BG39" s="166"/>
      <c r="BH39" s="166"/>
      <c r="BI39" s="166"/>
      <c r="BJ39" s="166" t="s">
        <v>5747</v>
      </c>
      <c r="BK39" s="166"/>
      <c r="BL39" s="166"/>
      <c r="BM39" s="166"/>
      <c r="BN39" s="166" t="s">
        <v>1677</v>
      </c>
      <c r="BO39" s="171"/>
      <c r="BP39" s="171"/>
      <c r="BQ39" s="171"/>
      <c r="BR39" s="171"/>
      <c r="BS39" s="137" t="s">
        <v>3799</v>
      </c>
      <c r="BT39" s="168" t="s">
        <v>4254</v>
      </c>
      <c r="BU39" s="168" t="s">
        <v>4254</v>
      </c>
      <c r="BV39" s="168" t="s">
        <v>4254</v>
      </c>
      <c r="BW39" s="168"/>
      <c r="BX39" s="168"/>
      <c r="BY39" s="136" t="s">
        <v>4435</v>
      </c>
      <c r="BZ39" s="171"/>
      <c r="CA39" s="167"/>
      <c r="CB39" s="167"/>
      <c r="CC39" s="167"/>
      <c r="CD39" s="167"/>
      <c r="CE39" s="167"/>
      <c r="CF39" s="171"/>
      <c r="CG39" s="166" t="s">
        <v>3985</v>
      </c>
      <c r="CH39" s="175" t="s">
        <v>2017</v>
      </c>
      <c r="CK39" s="175" t="s">
        <v>4851</v>
      </c>
      <c r="CL39" s="175" t="s">
        <v>4851</v>
      </c>
      <c r="CM39" s="175" t="s">
        <v>4851</v>
      </c>
      <c r="CN39" s="175" t="s">
        <v>4851</v>
      </c>
      <c r="CO39" s="171" t="s">
        <v>2017</v>
      </c>
      <c r="CP39" s="171" t="s">
        <v>5006</v>
      </c>
      <c r="CQ39" s="175" t="s">
        <v>6100</v>
      </c>
      <c r="CR39" s="175" t="s">
        <v>5081</v>
      </c>
      <c r="CS39" s="175" t="s">
        <v>6101</v>
      </c>
      <c r="CT39" s="168" t="s">
        <v>2177</v>
      </c>
      <c r="CU39" s="139" t="s">
        <v>2424</v>
      </c>
      <c r="CV39" s="171" t="s">
        <v>4694</v>
      </c>
      <c r="CW39" s="166" t="s">
        <v>1131</v>
      </c>
      <c r="CX39" s="167"/>
      <c r="CY39" s="166" t="s">
        <v>1849</v>
      </c>
      <c r="CZ39" s="166" t="s">
        <v>1527</v>
      </c>
      <c r="DA39" s="171"/>
      <c r="DB39" s="166" t="s">
        <v>4599</v>
      </c>
      <c r="DC39" s="171"/>
      <c r="DD39" s="171"/>
      <c r="DE39" s="171"/>
      <c r="DF39" s="171"/>
      <c r="DG39" s="171"/>
      <c r="DR39"/>
      <c r="DS39"/>
      <c r="DT39"/>
      <c r="DU39" s="161"/>
      <c r="DV39" s="161"/>
      <c r="DW39" s="161"/>
    </row>
    <row r="40" spans="1:127" s="137" customFormat="1" ht="12.75" customHeight="1" x14ac:dyDescent="0.25">
      <c r="A40" s="161"/>
      <c r="B40" s="161"/>
      <c r="C40" s="161"/>
      <c r="D40" s="177" t="s">
        <v>6105</v>
      </c>
      <c r="E40" s="178">
        <v>3748</v>
      </c>
      <c r="F40" s="161"/>
      <c r="G40" s="161"/>
      <c r="H40" s="299">
        <v>50</v>
      </c>
      <c r="I40" s="299"/>
      <c r="J40" s="167"/>
      <c r="K40" s="170"/>
      <c r="L40"/>
      <c r="M40" s="298" t="s">
        <v>6432</v>
      </c>
      <c r="N40" s="312" t="s">
        <v>6433</v>
      </c>
      <c r="P40" s="167" t="s">
        <v>6369</v>
      </c>
      <c r="Q40" s="170" t="s">
        <v>6370</v>
      </c>
      <c r="V40" s="161"/>
      <c r="Y40" s="163"/>
      <c r="Z40" s="163"/>
      <c r="AA40" s="163"/>
      <c r="AB40" s="163"/>
      <c r="AC40" s="163"/>
      <c r="AD40" s="163"/>
      <c r="AE40" s="163"/>
      <c r="AF40" s="163"/>
      <c r="AG40" s="163"/>
      <c r="AQ40" s="171"/>
      <c r="AR40" s="171"/>
      <c r="AS40" s="167"/>
      <c r="AT40" s="167"/>
      <c r="AU40" s="166" t="s">
        <v>5254</v>
      </c>
      <c r="AV40" s="166" t="s">
        <v>5513</v>
      </c>
      <c r="AW40" s="166"/>
      <c r="AX40" s="166"/>
      <c r="AY40" s="166" t="s">
        <v>5339</v>
      </c>
      <c r="AZ40" s="166"/>
      <c r="BA40" s="166"/>
      <c r="BB40" s="166"/>
      <c r="BC40" s="166"/>
      <c r="BD40" s="166"/>
      <c r="BE40" s="166"/>
      <c r="BF40" s="166" t="s">
        <v>5668</v>
      </c>
      <c r="BG40" s="166"/>
      <c r="BH40" s="166"/>
      <c r="BI40" s="166"/>
      <c r="BJ40" s="166" t="s">
        <v>5748</v>
      </c>
      <c r="BK40" s="166"/>
      <c r="BL40" s="166"/>
      <c r="BM40" s="166"/>
      <c r="BN40" s="135" t="s">
        <v>5555</v>
      </c>
      <c r="BO40" s="171"/>
      <c r="BP40" s="171"/>
      <c r="BQ40" s="171"/>
      <c r="BR40" s="171"/>
      <c r="BS40" s="137" t="s">
        <v>3801</v>
      </c>
      <c r="BT40" s="168" t="s">
        <v>4256</v>
      </c>
      <c r="BU40" s="168" t="s">
        <v>4256</v>
      </c>
      <c r="BV40" s="168" t="s">
        <v>4256</v>
      </c>
      <c r="BW40" s="168"/>
      <c r="BX40" s="168"/>
      <c r="BY40" s="139" t="s">
        <v>4437</v>
      </c>
      <c r="BZ40" s="171"/>
      <c r="CA40" s="167"/>
      <c r="CB40" s="167"/>
      <c r="CC40" s="167"/>
      <c r="CD40" s="167"/>
      <c r="CE40" s="167"/>
      <c r="CF40" s="171"/>
      <c r="CG40" s="166" t="s">
        <v>4007</v>
      </c>
      <c r="CH40" s="175" t="s">
        <v>2018</v>
      </c>
      <c r="CK40" s="175" t="s">
        <v>4853</v>
      </c>
      <c r="CL40" s="175" t="s">
        <v>4853</v>
      </c>
      <c r="CM40" s="175" t="s">
        <v>4853</v>
      </c>
      <c r="CN40" s="175" t="s">
        <v>4853</v>
      </c>
      <c r="CO40" s="171" t="s">
        <v>2018</v>
      </c>
      <c r="CP40" s="171" t="s">
        <v>5007</v>
      </c>
      <c r="CQ40" s="175" t="s">
        <v>6103</v>
      </c>
      <c r="CR40" s="175" t="s">
        <v>5083</v>
      </c>
      <c r="CS40" s="175" t="s">
        <v>6104</v>
      </c>
      <c r="CT40" s="168" t="s">
        <v>2179</v>
      </c>
      <c r="CU40" s="139" t="s">
        <v>2426</v>
      </c>
      <c r="CV40" s="171" t="s">
        <v>4696</v>
      </c>
      <c r="CW40" s="166" t="s">
        <v>1133</v>
      </c>
      <c r="CX40" s="167"/>
      <c r="CY40" s="166" t="s">
        <v>1851</v>
      </c>
      <c r="CZ40" s="166" t="s">
        <v>1530</v>
      </c>
      <c r="DA40" s="171"/>
      <c r="DB40" s="166" t="s">
        <v>4602</v>
      </c>
      <c r="DC40" s="171"/>
      <c r="DD40" s="171"/>
      <c r="DE40" s="171"/>
      <c r="DF40" s="171"/>
      <c r="DG40" s="171"/>
      <c r="DR40"/>
      <c r="DS40"/>
      <c r="DT40"/>
      <c r="DU40" s="161"/>
      <c r="DV40" s="161"/>
      <c r="DW40" s="161"/>
    </row>
    <row r="41" spans="1:127" s="137" customFormat="1" ht="12.75" customHeight="1" x14ac:dyDescent="0.25">
      <c r="A41" s="161"/>
      <c r="B41" s="658" t="s">
        <v>6018</v>
      </c>
      <c r="C41"/>
      <c r="D41" s="177" t="s">
        <v>6109</v>
      </c>
      <c r="E41" s="178">
        <v>5840</v>
      </c>
      <c r="F41" s="161"/>
      <c r="G41" s="161"/>
      <c r="H41" s="300">
        <v>51</v>
      </c>
      <c r="I41" s="300"/>
      <c r="J41" s="167"/>
      <c r="K41" s="170"/>
      <c r="L41"/>
      <c r="M41" s="314" t="s">
        <v>6434</v>
      </c>
      <c r="N41" s="313" t="s">
        <v>6435</v>
      </c>
      <c r="P41" s="167" t="s">
        <v>6371</v>
      </c>
      <c r="Q41" s="170" t="s">
        <v>6372</v>
      </c>
      <c r="V41" s="161"/>
      <c r="Y41" s="163"/>
      <c r="Z41" s="163"/>
      <c r="AA41" s="163"/>
      <c r="AB41" s="163"/>
      <c r="AC41" s="163"/>
      <c r="AD41" s="163"/>
      <c r="AE41" s="163"/>
      <c r="AF41" s="163"/>
      <c r="AG41" s="163"/>
      <c r="AQ41" s="171"/>
      <c r="AR41" s="171"/>
      <c r="AS41" s="167"/>
      <c r="AT41" s="167"/>
      <c r="AU41" s="166" t="s">
        <v>5256</v>
      </c>
      <c r="AV41" s="166" t="s">
        <v>5515</v>
      </c>
      <c r="AW41" s="166"/>
      <c r="AX41" s="166"/>
      <c r="AY41" s="166" t="s">
        <v>5340</v>
      </c>
      <c r="AZ41" s="166"/>
      <c r="BA41" s="166"/>
      <c r="BB41" s="166"/>
      <c r="BC41" s="166"/>
      <c r="BD41" s="166"/>
      <c r="BE41" s="166"/>
      <c r="BF41" s="166" t="s">
        <v>5669</v>
      </c>
      <c r="BG41" s="166"/>
      <c r="BH41" s="166"/>
      <c r="BI41" s="166"/>
      <c r="BJ41" s="166" t="s">
        <v>5749</v>
      </c>
      <c r="BK41" s="166"/>
      <c r="BL41" s="166"/>
      <c r="BM41" s="166"/>
      <c r="BN41" s="135" t="s">
        <v>5552</v>
      </c>
      <c r="BO41" s="171"/>
      <c r="BP41" s="171"/>
      <c r="BQ41" s="171"/>
      <c r="BR41" s="171"/>
      <c r="BS41" s="137" t="s">
        <v>3803</v>
      </c>
      <c r="BT41" s="168" t="s">
        <v>4258</v>
      </c>
      <c r="BU41" s="168" t="s">
        <v>4258</v>
      </c>
      <c r="BV41" s="168" t="s">
        <v>4258</v>
      </c>
      <c r="BW41" s="168"/>
      <c r="BX41" s="168"/>
      <c r="BY41" s="139" t="s">
        <v>4439</v>
      </c>
      <c r="BZ41" s="171"/>
      <c r="CA41" s="167"/>
      <c r="CB41" s="167"/>
      <c r="CC41" s="167"/>
      <c r="CD41" s="167"/>
      <c r="CE41" s="167"/>
      <c r="CF41" s="171"/>
      <c r="CG41" s="166" t="s">
        <v>4011</v>
      </c>
      <c r="CH41" s="175" t="s">
        <v>2019</v>
      </c>
      <c r="CK41" s="175" t="s">
        <v>4855</v>
      </c>
      <c r="CL41" s="175" t="s">
        <v>4855</v>
      </c>
      <c r="CM41" s="175" t="s">
        <v>4855</v>
      </c>
      <c r="CN41" s="175" t="s">
        <v>4855</v>
      </c>
      <c r="CO41" s="171" t="s">
        <v>2019</v>
      </c>
      <c r="CP41" s="171" t="s">
        <v>5008</v>
      </c>
      <c r="CQ41" s="175" t="s">
        <v>6107</v>
      </c>
      <c r="CR41" s="175" t="s">
        <v>5085</v>
      </c>
      <c r="CS41" s="175" t="s">
        <v>6108</v>
      </c>
      <c r="CT41" s="168" t="s">
        <v>2181</v>
      </c>
      <c r="CU41" s="139" t="s">
        <v>2428</v>
      </c>
      <c r="CV41" s="171" t="s">
        <v>4698</v>
      </c>
      <c r="CW41" s="166" t="s">
        <v>1135</v>
      </c>
      <c r="CX41" s="167"/>
      <c r="CY41" s="166" t="s">
        <v>1854</v>
      </c>
      <c r="CZ41" s="166" t="s">
        <v>1533</v>
      </c>
      <c r="DA41" s="171"/>
      <c r="DB41" s="166" t="s">
        <v>4605</v>
      </c>
      <c r="DC41" s="171"/>
      <c r="DD41" s="171"/>
      <c r="DE41" s="171"/>
      <c r="DF41" s="171"/>
      <c r="DG41" s="171"/>
      <c r="DR41"/>
      <c r="DS41"/>
      <c r="DT41"/>
      <c r="DU41" s="161"/>
      <c r="DV41" s="161"/>
      <c r="DW41" s="161"/>
    </row>
    <row r="42" spans="1:127" s="137" customFormat="1" ht="12.75" customHeight="1" x14ac:dyDescent="0.25">
      <c r="A42" s="161"/>
      <c r="B42" s="659" t="s">
        <v>6022</v>
      </c>
      <c r="C42"/>
      <c r="D42" s="177" t="s">
        <v>6111</v>
      </c>
      <c r="E42" s="178">
        <v>3013</v>
      </c>
      <c r="F42" s="161"/>
      <c r="G42" s="161"/>
      <c r="H42" s="300">
        <v>54</v>
      </c>
      <c r="I42" s="300"/>
      <c r="J42" s="167"/>
      <c r="K42" s="170"/>
      <c r="L42"/>
      <c r="P42" s="167" t="s">
        <v>6373</v>
      </c>
      <c r="Q42" s="170" t="s">
        <v>6372</v>
      </c>
      <c r="V42" s="161"/>
      <c r="Y42" s="163"/>
      <c r="Z42" s="163"/>
      <c r="AA42" s="163"/>
      <c r="AB42" s="163"/>
      <c r="AC42" s="163"/>
      <c r="AD42" s="163"/>
      <c r="AE42" s="163"/>
      <c r="AF42" s="163"/>
      <c r="AG42" s="163"/>
      <c r="AQ42" s="171"/>
      <c r="AR42" s="171"/>
      <c r="AS42" s="167"/>
      <c r="AT42" s="167"/>
      <c r="AU42" s="166" t="s">
        <v>5258</v>
      </c>
      <c r="AV42" s="166" t="s">
        <v>5517</v>
      </c>
      <c r="AW42" s="166"/>
      <c r="AX42" s="166"/>
      <c r="AY42" s="166" t="s">
        <v>5344</v>
      </c>
      <c r="AZ42" s="166"/>
      <c r="BA42" s="166"/>
      <c r="BB42" s="166"/>
      <c r="BC42" s="166"/>
      <c r="BD42" s="166"/>
      <c r="BE42" s="166"/>
      <c r="BF42" s="166" t="s">
        <v>5670</v>
      </c>
      <c r="BG42" s="166"/>
      <c r="BH42" s="166"/>
      <c r="BI42" s="166"/>
      <c r="BJ42" s="166" t="s">
        <v>5750</v>
      </c>
      <c r="BK42" s="166"/>
      <c r="BL42" s="166"/>
      <c r="BM42" s="166"/>
      <c r="BN42" s="135" t="s">
        <v>5890</v>
      </c>
      <c r="BO42" s="171"/>
      <c r="BP42" s="171"/>
      <c r="BQ42" s="171"/>
      <c r="BR42" s="171"/>
      <c r="BS42" s="137" t="s">
        <v>3805</v>
      </c>
      <c r="BT42" s="168" t="s">
        <v>4260</v>
      </c>
      <c r="BU42" s="168" t="s">
        <v>4260</v>
      </c>
      <c r="BV42" s="168" t="s">
        <v>4262</v>
      </c>
      <c r="BW42" s="168"/>
      <c r="BX42" s="168"/>
      <c r="BY42" s="171" t="s">
        <v>4441</v>
      </c>
      <c r="BZ42" s="171"/>
      <c r="CA42" s="167"/>
      <c r="CB42" s="167"/>
      <c r="CC42" s="167"/>
      <c r="CD42" s="167"/>
      <c r="CE42" s="167"/>
      <c r="CF42" s="171"/>
      <c r="CG42" s="166" t="s">
        <v>4013</v>
      </c>
      <c r="CH42" s="175" t="s">
        <v>2020</v>
      </c>
      <c r="CK42" s="175" t="s">
        <v>4857</v>
      </c>
      <c r="CL42" s="175" t="s">
        <v>4857</v>
      </c>
      <c r="CM42" s="175" t="s">
        <v>4857</v>
      </c>
      <c r="CN42" s="175" t="s">
        <v>4857</v>
      </c>
      <c r="CO42" s="171" t="s">
        <v>2020</v>
      </c>
      <c r="CP42" s="171" t="s">
        <v>5009</v>
      </c>
      <c r="CQ42" s="175"/>
      <c r="CR42" s="175" t="s">
        <v>5087</v>
      </c>
      <c r="CS42" s="175" t="s">
        <v>6110</v>
      </c>
      <c r="CT42" s="168" t="s">
        <v>2183</v>
      </c>
      <c r="CU42" s="139" t="s">
        <v>2430</v>
      </c>
      <c r="CV42" s="171" t="s">
        <v>4700</v>
      </c>
      <c r="CW42" s="166" t="s">
        <v>1138</v>
      </c>
      <c r="CX42" s="167"/>
      <c r="CY42" s="166" t="s">
        <v>1856</v>
      </c>
      <c r="CZ42" s="166" t="s">
        <v>1536</v>
      </c>
      <c r="DA42" s="171"/>
      <c r="DB42" s="166" t="s">
        <v>4607</v>
      </c>
      <c r="DC42" s="171"/>
      <c r="DD42" s="171"/>
      <c r="DE42" s="171"/>
      <c r="DF42" s="171"/>
      <c r="DG42" s="171"/>
      <c r="DR42"/>
      <c r="DS42"/>
      <c r="DT42"/>
      <c r="DU42" s="161"/>
      <c r="DV42" s="161"/>
      <c r="DW42" s="161"/>
    </row>
    <row r="43" spans="1:127" s="137" customFormat="1" ht="12.75" customHeight="1" x14ac:dyDescent="0.25">
      <c r="A43" s="161"/>
      <c r="B43" s="660">
        <v>1.3409629999999999</v>
      </c>
      <c r="C43"/>
      <c r="D43" s="177" t="s">
        <v>6113</v>
      </c>
      <c r="E43" s="178">
        <v>3748</v>
      </c>
      <c r="F43" s="161"/>
      <c r="G43" s="161"/>
      <c r="H43" s="299">
        <v>55</v>
      </c>
      <c r="I43" s="299"/>
      <c r="J43" s="167"/>
      <c r="K43" s="170"/>
      <c r="L43"/>
      <c r="M43" s="306" t="s">
        <v>5935</v>
      </c>
      <c r="N43" s="310" t="s">
        <v>6344</v>
      </c>
      <c r="P43" s="167" t="s">
        <v>6374</v>
      </c>
      <c r="Q43" s="170" t="s">
        <v>6375</v>
      </c>
      <c r="V43" s="161"/>
      <c r="Y43" s="163"/>
      <c r="Z43" s="163"/>
      <c r="AA43" s="163"/>
      <c r="AB43" s="163"/>
      <c r="AC43" s="163"/>
      <c r="AD43" s="163"/>
      <c r="AE43" s="163"/>
      <c r="AF43" s="163"/>
      <c r="AG43" s="163"/>
      <c r="AQ43" s="171"/>
      <c r="AR43" s="171"/>
      <c r="AS43" s="167"/>
      <c r="AT43" s="167"/>
      <c r="AU43" s="166" t="s">
        <v>5259</v>
      </c>
      <c r="AV43" s="166" t="s">
        <v>5518</v>
      </c>
      <c r="AW43" s="166"/>
      <c r="AX43" s="166"/>
      <c r="AY43" s="166" t="s">
        <v>5346</v>
      </c>
      <c r="AZ43" s="166"/>
      <c r="BA43" s="166"/>
      <c r="BB43" s="166"/>
      <c r="BC43" s="166"/>
      <c r="BD43" s="166"/>
      <c r="BE43" s="166"/>
      <c r="BF43" s="166" t="s">
        <v>5671</v>
      </c>
      <c r="BG43" s="166"/>
      <c r="BH43" s="166"/>
      <c r="BI43" s="166"/>
      <c r="BJ43" s="166" t="s">
        <v>5751</v>
      </c>
      <c r="BK43" s="166"/>
      <c r="BL43" s="166"/>
      <c r="BM43" s="166"/>
      <c r="BN43" s="135" t="s">
        <v>5888</v>
      </c>
      <c r="BO43" s="171"/>
      <c r="BP43" s="171"/>
      <c r="BQ43" s="171"/>
      <c r="BR43" s="171"/>
      <c r="BS43" s="137" t="s">
        <v>3807</v>
      </c>
      <c r="BT43" s="168" t="s">
        <v>4262</v>
      </c>
      <c r="BU43" s="168" t="s">
        <v>4262</v>
      </c>
      <c r="BV43" s="168" t="s">
        <v>4266</v>
      </c>
      <c r="BW43" s="168"/>
      <c r="BX43" s="168"/>
      <c r="BY43" s="171" t="s">
        <v>4443</v>
      </c>
      <c r="BZ43" s="171"/>
      <c r="CA43" s="171"/>
      <c r="CB43" s="171"/>
      <c r="CC43" s="171"/>
      <c r="CD43" s="167"/>
      <c r="CE43" s="167"/>
      <c r="CF43" s="171"/>
      <c r="CG43" s="166" t="s">
        <v>4015</v>
      </c>
      <c r="CH43" s="175" t="s">
        <v>2021</v>
      </c>
      <c r="CK43" s="175" t="s">
        <v>4859</v>
      </c>
      <c r="CL43" s="175" t="s">
        <v>4859</v>
      </c>
      <c r="CM43" s="175" t="s">
        <v>4859</v>
      </c>
      <c r="CN43" s="175" t="s">
        <v>4859</v>
      </c>
      <c r="CO43" s="171" t="s">
        <v>2021</v>
      </c>
      <c r="CP43" s="171" t="s">
        <v>4999</v>
      </c>
      <c r="CQ43" s="175"/>
      <c r="CR43" s="175" t="s">
        <v>5089</v>
      </c>
      <c r="CS43" s="175" t="s">
        <v>6112</v>
      </c>
      <c r="CT43" s="168" t="s">
        <v>2185</v>
      </c>
      <c r="CU43" s="139" t="s">
        <v>2432</v>
      </c>
      <c r="CV43" s="171" t="s">
        <v>4702</v>
      </c>
      <c r="CW43" s="166" t="s">
        <v>1141</v>
      </c>
      <c r="CX43" s="167"/>
      <c r="CY43" s="166" t="s">
        <v>1858</v>
      </c>
      <c r="CZ43" s="166" t="s">
        <v>1539</v>
      </c>
      <c r="DA43" s="171"/>
      <c r="DB43" s="166" t="s">
        <v>4609</v>
      </c>
      <c r="DC43" s="171"/>
      <c r="DD43" s="171"/>
      <c r="DE43" s="171"/>
      <c r="DF43" s="171"/>
      <c r="DG43" s="171"/>
      <c r="DR43"/>
      <c r="DS43"/>
      <c r="DT43"/>
      <c r="DU43" s="161"/>
      <c r="DV43" s="161"/>
      <c r="DW43" s="161"/>
    </row>
    <row r="44" spans="1:127" s="137" customFormat="1" ht="12.75" customHeight="1" x14ac:dyDescent="0.25">
      <c r="A44" s="161"/>
      <c r="B44" s="186"/>
      <c r="C44"/>
      <c r="D44" s="177" t="s">
        <v>6115</v>
      </c>
      <c r="E44" s="178">
        <v>4368</v>
      </c>
      <c r="F44" s="161"/>
      <c r="G44" s="161"/>
      <c r="H44" s="300">
        <v>58</v>
      </c>
      <c r="I44" s="300"/>
      <c r="J44" s="167"/>
      <c r="K44" s="170"/>
      <c r="L44"/>
      <c r="M44" s="167" t="s">
        <v>6436</v>
      </c>
      <c r="N44" s="170" t="s">
        <v>6437</v>
      </c>
      <c r="P44" s="298" t="s">
        <v>6376</v>
      </c>
      <c r="Q44" s="170" t="s">
        <v>6377</v>
      </c>
      <c r="V44" s="161"/>
      <c r="Y44" s="163"/>
      <c r="Z44" s="163"/>
      <c r="AA44" s="163"/>
      <c r="AB44" s="163"/>
      <c r="AC44" s="163"/>
      <c r="AD44" s="163"/>
      <c r="AE44" s="163"/>
      <c r="AF44" s="163"/>
      <c r="AG44" s="163"/>
      <c r="AQ44" s="171"/>
      <c r="AR44" s="171"/>
      <c r="AS44" s="167"/>
      <c r="AT44" s="167"/>
      <c r="AU44" s="166" t="s">
        <v>5259</v>
      </c>
      <c r="AV44" s="166" t="s">
        <v>5520</v>
      </c>
      <c r="AW44" s="166"/>
      <c r="AX44" s="166"/>
      <c r="AY44" s="166" t="s">
        <v>5348</v>
      </c>
      <c r="AZ44" s="166"/>
      <c r="BA44" s="166"/>
      <c r="BB44" s="166"/>
      <c r="BC44" s="166"/>
      <c r="BD44" s="166"/>
      <c r="BE44" s="166"/>
      <c r="BF44" s="166" t="s">
        <v>5672</v>
      </c>
      <c r="BG44" s="166"/>
      <c r="BH44" s="166"/>
      <c r="BI44" s="166"/>
      <c r="BJ44" s="166" t="s">
        <v>5752</v>
      </c>
      <c r="BK44" s="166"/>
      <c r="BL44" s="166"/>
      <c r="BM44" s="166"/>
      <c r="BN44" s="166" t="s">
        <v>1694</v>
      </c>
      <c r="BO44" s="171"/>
      <c r="BP44" s="171"/>
      <c r="BQ44" s="171"/>
      <c r="BR44" s="171"/>
      <c r="BS44" s="137" t="s">
        <v>3809</v>
      </c>
      <c r="BT44" s="168" t="s">
        <v>4264</v>
      </c>
      <c r="BU44" s="168" t="s">
        <v>4264</v>
      </c>
      <c r="BV44" s="168" t="s">
        <v>4270</v>
      </c>
      <c r="BW44" s="168"/>
      <c r="BX44" s="168"/>
      <c r="BY44" s="171" t="s">
        <v>4445</v>
      </c>
      <c r="BZ44" s="171"/>
      <c r="CA44" s="171"/>
      <c r="CB44" s="171"/>
      <c r="CC44" s="171"/>
      <c r="CD44" s="167"/>
      <c r="CE44" s="167"/>
      <c r="CF44" s="171"/>
      <c r="CG44" s="166" t="s">
        <v>4017</v>
      </c>
      <c r="CH44" s="175" t="s">
        <v>2022</v>
      </c>
      <c r="CK44" s="175" t="s">
        <v>4861</v>
      </c>
      <c r="CL44" s="175" t="s">
        <v>4861</v>
      </c>
      <c r="CM44" s="175" t="s">
        <v>4861</v>
      </c>
      <c r="CN44" s="175" t="s">
        <v>4861</v>
      </c>
      <c r="CO44" s="171" t="s">
        <v>2022</v>
      </c>
      <c r="CP44" s="171" t="s">
        <v>6262</v>
      </c>
      <c r="CQ44" s="175"/>
      <c r="CR44" s="175" t="s">
        <v>5091</v>
      </c>
      <c r="CS44" s="175" t="s">
        <v>6114</v>
      </c>
      <c r="CT44" s="168" t="s">
        <v>2187</v>
      </c>
      <c r="CU44" s="139" t="s">
        <v>2434</v>
      </c>
      <c r="CV44" s="171" t="s">
        <v>4704</v>
      </c>
      <c r="CW44" s="166" t="s">
        <v>1143</v>
      </c>
      <c r="CX44" s="167"/>
      <c r="CY44" s="166" t="s">
        <v>1861</v>
      </c>
      <c r="CZ44" s="171"/>
      <c r="DA44" s="171"/>
      <c r="DB44" s="166" t="s">
        <v>4611</v>
      </c>
      <c r="DC44" s="171"/>
      <c r="DD44" s="171"/>
      <c r="DE44" s="171"/>
      <c r="DF44" s="171"/>
      <c r="DG44" s="171"/>
      <c r="DR44"/>
      <c r="DS44"/>
      <c r="DT44"/>
      <c r="DU44" s="161"/>
      <c r="DV44" s="161"/>
      <c r="DW44" s="161"/>
    </row>
    <row r="45" spans="1:127" s="137" customFormat="1" ht="12.75" customHeight="1" x14ac:dyDescent="0.25">
      <c r="A45" s="161"/>
      <c r="B45" s="658" t="s">
        <v>6032</v>
      </c>
      <c r="C45"/>
      <c r="D45" s="177" t="s">
        <v>6117</v>
      </c>
      <c r="E45" s="178">
        <v>4100</v>
      </c>
      <c r="F45" s="161"/>
      <c r="G45" s="161"/>
      <c r="H45" s="300">
        <v>59</v>
      </c>
      <c r="I45" s="300"/>
      <c r="J45" s="167"/>
      <c r="K45" s="170"/>
      <c r="L45"/>
      <c r="M45" s="167" t="s">
        <v>6438</v>
      </c>
      <c r="N45" s="170" t="s">
        <v>6439</v>
      </c>
      <c r="P45" s="203" t="s">
        <v>6378</v>
      </c>
      <c r="Q45" s="296" t="s">
        <v>6379</v>
      </c>
      <c r="V45" s="161"/>
      <c r="Y45" s="163"/>
      <c r="Z45" s="163"/>
      <c r="AA45" s="163"/>
      <c r="AB45" s="163"/>
      <c r="AC45" s="163"/>
      <c r="AD45" s="163"/>
      <c r="AE45" s="163"/>
      <c r="AF45" s="163"/>
      <c r="AG45" s="163"/>
      <c r="AQ45" s="171"/>
      <c r="AR45" s="171"/>
      <c r="AS45" s="167"/>
      <c r="AT45" s="167"/>
      <c r="AU45" s="166" t="s">
        <v>5261</v>
      </c>
      <c r="AV45" s="166" t="s">
        <v>5521</v>
      </c>
      <c r="AW45" s="166"/>
      <c r="AX45" s="166"/>
      <c r="AY45" s="166" t="s">
        <v>5350</v>
      </c>
      <c r="AZ45" s="166"/>
      <c r="BA45" s="166"/>
      <c r="BB45" s="166"/>
      <c r="BC45" s="166"/>
      <c r="BD45" s="166"/>
      <c r="BE45" s="166"/>
      <c r="BF45" s="166" t="s">
        <v>5673</v>
      </c>
      <c r="BG45" s="166"/>
      <c r="BH45" s="166"/>
      <c r="BI45" s="166"/>
      <c r="BJ45" s="166" t="s">
        <v>5753</v>
      </c>
      <c r="BK45" s="166"/>
      <c r="BL45" s="166"/>
      <c r="BM45" s="166"/>
      <c r="BN45" s="166" t="s">
        <v>1699</v>
      </c>
      <c r="BO45" s="171"/>
      <c r="BP45" s="171"/>
      <c r="BQ45" s="171"/>
      <c r="BR45" s="171"/>
      <c r="BS45" s="137" t="s">
        <v>3811</v>
      </c>
      <c r="BT45" s="168" t="s">
        <v>4266</v>
      </c>
      <c r="BU45" s="168" t="s">
        <v>4266</v>
      </c>
      <c r="BV45" s="168" t="s">
        <v>4274</v>
      </c>
      <c r="BW45" s="168"/>
      <c r="BX45" s="168"/>
      <c r="BY45" s="171" t="s">
        <v>4447</v>
      </c>
      <c r="BZ45" s="171"/>
      <c r="CA45" s="171"/>
      <c r="CB45" s="171"/>
      <c r="CC45" s="171"/>
      <c r="CD45" s="167"/>
      <c r="CE45" s="167"/>
      <c r="CF45" s="171"/>
      <c r="CG45" s="166" t="s">
        <v>4019</v>
      </c>
      <c r="CH45" s="175" t="s">
        <v>2023</v>
      </c>
      <c r="CK45" s="175" t="s">
        <v>4863</v>
      </c>
      <c r="CL45" s="175" t="s">
        <v>4863</v>
      </c>
      <c r="CM45" s="175" t="s">
        <v>4863</v>
      </c>
      <c r="CN45" s="175" t="s">
        <v>4863</v>
      </c>
      <c r="CO45" s="171" t="s">
        <v>2023</v>
      </c>
      <c r="CP45" s="171" t="s">
        <v>5010</v>
      </c>
      <c r="CQ45" s="175"/>
      <c r="CR45" s="175" t="s">
        <v>5093</v>
      </c>
      <c r="CS45" s="175" t="s">
        <v>6116</v>
      </c>
      <c r="CT45" s="168" t="s">
        <v>2189</v>
      </c>
      <c r="CU45" s="139" t="s">
        <v>2436</v>
      </c>
      <c r="CV45" s="171" t="s">
        <v>4706</v>
      </c>
      <c r="CW45" s="166" t="s">
        <v>1146</v>
      </c>
      <c r="CX45" s="171"/>
      <c r="CY45" s="166" t="s">
        <v>1864</v>
      </c>
      <c r="CZ45" s="171"/>
      <c r="DA45" s="171"/>
      <c r="DB45" s="166" t="s">
        <v>4613</v>
      </c>
      <c r="DC45" s="171"/>
      <c r="DD45" s="171"/>
      <c r="DE45" s="171"/>
      <c r="DF45" s="171"/>
      <c r="DG45" s="171"/>
      <c r="DR45"/>
      <c r="DS45"/>
      <c r="DT45"/>
      <c r="DU45" s="161"/>
      <c r="DV45" s="161"/>
      <c r="DW45" s="161"/>
    </row>
    <row r="46" spans="1:127" s="137" customFormat="1" ht="12.75" customHeight="1" x14ac:dyDescent="0.25">
      <c r="A46" s="161"/>
      <c r="B46" s="659" t="s">
        <v>6036</v>
      </c>
      <c r="C46"/>
      <c r="D46" s="177" t="s">
        <v>6119</v>
      </c>
      <c r="E46" s="178">
        <v>5477</v>
      </c>
      <c r="F46" s="161"/>
      <c r="G46" s="161"/>
      <c r="H46" s="300">
        <v>60</v>
      </c>
      <c r="I46" s="300"/>
      <c r="J46" s="167"/>
      <c r="K46" s="170"/>
      <c r="L46"/>
      <c r="M46" s="167" t="s">
        <v>6440</v>
      </c>
      <c r="N46" s="170" t="s">
        <v>6441</v>
      </c>
      <c r="P46" s="183"/>
      <c r="Q46" s="163"/>
      <c r="V46" s="161"/>
      <c r="Y46" s="163"/>
      <c r="Z46" s="163"/>
      <c r="AA46" s="163"/>
      <c r="AB46" s="163"/>
      <c r="AC46" s="163"/>
      <c r="AD46" s="163"/>
      <c r="AE46" s="163"/>
      <c r="AF46" s="163"/>
      <c r="AG46" s="163"/>
      <c r="AQ46" s="171"/>
      <c r="AR46" s="171"/>
      <c r="AS46" s="167"/>
      <c r="AT46" s="167"/>
      <c r="AU46" s="166" t="s">
        <v>5261</v>
      </c>
      <c r="AV46" s="166" t="s">
        <v>5522</v>
      </c>
      <c r="AW46" s="166"/>
      <c r="AX46" s="166"/>
      <c r="AY46" s="166" t="s">
        <v>5352</v>
      </c>
      <c r="AZ46" s="166"/>
      <c r="BA46" s="166"/>
      <c r="BB46" s="166"/>
      <c r="BC46" s="166"/>
      <c r="BD46" s="166"/>
      <c r="BE46" s="166"/>
      <c r="BF46" s="166" t="s">
        <v>5674</v>
      </c>
      <c r="BG46" s="166"/>
      <c r="BH46" s="166"/>
      <c r="BI46" s="166"/>
      <c r="BJ46" s="166" t="s">
        <v>1628</v>
      </c>
      <c r="BK46" s="166"/>
      <c r="BL46" s="166"/>
      <c r="BM46" s="166"/>
      <c r="BN46" s="166" t="s">
        <v>1697</v>
      </c>
      <c r="BO46" s="171"/>
      <c r="BP46" s="171"/>
      <c r="BQ46" s="171"/>
      <c r="BR46" s="171"/>
      <c r="BS46" s="137" t="s">
        <v>3813</v>
      </c>
      <c r="BT46" s="168" t="s">
        <v>4268</v>
      </c>
      <c r="BU46" s="168" t="s">
        <v>4268</v>
      </c>
      <c r="BV46" s="168" t="s">
        <v>4278</v>
      </c>
      <c r="BW46" s="168"/>
      <c r="BX46" s="168"/>
      <c r="BY46" s="171" t="s">
        <v>4449</v>
      </c>
      <c r="BZ46" s="171"/>
      <c r="CA46" s="171"/>
      <c r="CB46" s="171"/>
      <c r="CC46" s="171"/>
      <c r="CD46" s="167"/>
      <c r="CE46" s="167"/>
      <c r="CF46" s="171"/>
      <c r="CG46" s="166" t="s">
        <v>4021</v>
      </c>
      <c r="CH46" s="175" t="s">
        <v>2024</v>
      </c>
      <c r="CK46" s="175" t="s">
        <v>4865</v>
      </c>
      <c r="CL46" s="175" t="s">
        <v>4865</v>
      </c>
      <c r="CM46" s="175" t="s">
        <v>4865</v>
      </c>
      <c r="CN46" s="175" t="s">
        <v>4865</v>
      </c>
      <c r="CO46" s="171" t="s">
        <v>2024</v>
      </c>
      <c r="CP46" s="171" t="s">
        <v>6263</v>
      </c>
      <c r="CQ46" s="175"/>
      <c r="CR46" s="175" t="s">
        <v>5095</v>
      </c>
      <c r="CS46" s="175" t="s">
        <v>6118</v>
      </c>
      <c r="CT46" s="171" t="s">
        <v>2191</v>
      </c>
      <c r="CU46" s="139" t="s">
        <v>2438</v>
      </c>
      <c r="CV46" s="171" t="s">
        <v>4708</v>
      </c>
      <c r="CW46" s="166" t="s">
        <v>1148</v>
      </c>
      <c r="CX46" s="171"/>
      <c r="CY46" s="166" t="s">
        <v>1867</v>
      </c>
      <c r="CZ46" s="171"/>
      <c r="DA46" s="171"/>
      <c r="DB46" s="166" t="s">
        <v>4615</v>
      </c>
      <c r="DC46" s="171"/>
      <c r="DD46" s="171"/>
      <c r="DE46" s="171"/>
      <c r="DF46" s="171"/>
      <c r="DG46" s="171"/>
      <c r="DR46"/>
      <c r="DS46"/>
      <c r="DT46"/>
      <c r="DU46" s="161"/>
      <c r="DV46" s="161"/>
      <c r="DW46" s="161"/>
    </row>
    <row r="47" spans="1:127" s="137" customFormat="1" ht="12.75" customHeight="1" x14ac:dyDescent="0.25">
      <c r="A47" s="161"/>
      <c r="B47" s="661">
        <v>3.4120000000000001E-3</v>
      </c>
      <c r="C47"/>
      <c r="D47" s="177" t="s">
        <v>6121</v>
      </c>
      <c r="E47" s="178">
        <v>2586</v>
      </c>
      <c r="F47" s="161"/>
      <c r="G47" s="161"/>
      <c r="H47" s="300">
        <v>65</v>
      </c>
      <c r="I47" s="300"/>
      <c r="J47" s="167"/>
      <c r="K47" s="170"/>
      <c r="L47"/>
      <c r="M47" s="167" t="s">
        <v>6442</v>
      </c>
      <c r="N47" s="170" t="s">
        <v>6443</v>
      </c>
      <c r="P47" s="306" t="s">
        <v>6172</v>
      </c>
      <c r="Q47" s="310" t="s">
        <v>6380</v>
      </c>
      <c r="V47" s="161"/>
      <c r="Y47" s="163"/>
      <c r="Z47" s="163"/>
      <c r="AA47" s="163"/>
      <c r="AB47" s="163"/>
      <c r="AC47" s="163"/>
      <c r="AD47" s="163"/>
      <c r="AE47" s="163"/>
      <c r="AF47" s="163"/>
      <c r="AG47" s="163"/>
      <c r="AQ47" s="171"/>
      <c r="AR47" s="171"/>
      <c r="AS47" s="167"/>
      <c r="AT47" s="167"/>
      <c r="AU47" s="166" t="s">
        <v>5271</v>
      </c>
      <c r="AV47" s="166" t="s">
        <v>5523</v>
      </c>
      <c r="AW47" s="166"/>
      <c r="AX47" s="166"/>
      <c r="AY47" s="166" t="s">
        <v>5354</v>
      </c>
      <c r="AZ47" s="166"/>
      <c r="BA47" s="166"/>
      <c r="BB47" s="166"/>
      <c r="BC47" s="166"/>
      <c r="BD47" s="166"/>
      <c r="BE47" s="166"/>
      <c r="BF47" s="166" t="s">
        <v>5675</v>
      </c>
      <c r="BG47" s="166"/>
      <c r="BH47" s="166"/>
      <c r="BI47" s="166"/>
      <c r="BJ47" s="166" t="s">
        <v>1630</v>
      </c>
      <c r="BK47" s="166"/>
      <c r="BL47" s="166"/>
      <c r="BM47" s="166"/>
      <c r="BN47" s="166" t="s">
        <v>5560</v>
      </c>
      <c r="BO47" s="171"/>
      <c r="BP47" s="171"/>
      <c r="BQ47" s="171"/>
      <c r="BR47" s="171"/>
      <c r="BS47" s="137" t="s">
        <v>3815</v>
      </c>
      <c r="BT47" s="168" t="s">
        <v>4270</v>
      </c>
      <c r="BU47" s="168" t="s">
        <v>4270</v>
      </c>
      <c r="BV47" s="168" t="s">
        <v>4284</v>
      </c>
      <c r="BW47" s="168"/>
      <c r="BX47" s="168"/>
      <c r="BY47" s="171" t="s">
        <v>4451</v>
      </c>
      <c r="BZ47" s="171"/>
      <c r="CA47" s="171"/>
      <c r="CB47" s="171"/>
      <c r="CC47" s="171"/>
      <c r="CD47" s="167"/>
      <c r="CE47" s="167"/>
      <c r="CF47" s="171"/>
      <c r="CG47" s="166" t="s">
        <v>4023</v>
      </c>
      <c r="CH47" s="175" t="s">
        <v>2025</v>
      </c>
      <c r="CK47" s="175" t="s">
        <v>4867</v>
      </c>
      <c r="CL47" s="175" t="s">
        <v>4867</v>
      </c>
      <c r="CM47" s="175" t="s">
        <v>4867</v>
      </c>
      <c r="CN47" s="175" t="s">
        <v>4867</v>
      </c>
      <c r="CO47" s="171" t="s">
        <v>2025</v>
      </c>
      <c r="CP47" s="171" t="s">
        <v>5011</v>
      </c>
      <c r="CQ47" s="175"/>
      <c r="CR47" s="175" t="s">
        <v>5097</v>
      </c>
      <c r="CS47" s="175" t="s">
        <v>6120</v>
      </c>
      <c r="CT47" s="171" t="s">
        <v>2193</v>
      </c>
      <c r="CU47" s="138" t="s">
        <v>2440</v>
      </c>
      <c r="CV47" s="171" t="s">
        <v>4710</v>
      </c>
      <c r="CW47" s="166" t="s">
        <v>1150</v>
      </c>
      <c r="CX47" s="171"/>
      <c r="CY47" s="166" t="s">
        <v>1870</v>
      </c>
      <c r="CZ47" s="171"/>
      <c r="DA47" s="171"/>
      <c r="DB47" s="166" t="s">
        <v>4617</v>
      </c>
      <c r="DC47" s="171"/>
      <c r="DD47" s="171"/>
      <c r="DE47" s="171"/>
      <c r="DF47" s="171"/>
      <c r="DG47" s="171"/>
      <c r="DR47"/>
      <c r="DS47"/>
      <c r="DT47"/>
      <c r="DU47" s="161"/>
      <c r="DV47" s="161"/>
      <c r="DW47" s="161"/>
    </row>
    <row r="48" spans="1:127" s="137" customFormat="1" ht="12.75" customHeight="1" x14ac:dyDescent="0.25">
      <c r="A48" s="161"/>
      <c r="B48" s="161"/>
      <c r="C48" s="161"/>
      <c r="D48" s="177" t="s">
        <v>6123</v>
      </c>
      <c r="E48" s="178">
        <v>7665</v>
      </c>
      <c r="F48" s="161"/>
      <c r="G48" s="161"/>
      <c r="H48" s="300">
        <v>75</v>
      </c>
      <c r="I48" s="300"/>
      <c r="J48" s="167"/>
      <c r="K48" s="170"/>
      <c r="L48"/>
      <c r="M48" s="167" t="s">
        <v>6444</v>
      </c>
      <c r="N48" s="170" t="s">
        <v>6445</v>
      </c>
      <c r="P48" s="167"/>
      <c r="Q48" s="170"/>
      <c r="V48" s="161"/>
      <c r="Y48" s="163"/>
      <c r="Z48" s="163"/>
      <c r="AA48" s="163"/>
      <c r="AB48" s="163"/>
      <c r="AC48" s="163"/>
      <c r="AD48" s="163"/>
      <c r="AE48" s="163"/>
      <c r="AF48" s="163"/>
      <c r="AG48" s="163"/>
      <c r="AQ48" s="171"/>
      <c r="AR48" s="171"/>
      <c r="AS48" s="167"/>
      <c r="AT48" s="167"/>
      <c r="AU48" s="166" t="s">
        <v>5274</v>
      </c>
      <c r="AV48" s="166" t="s">
        <v>5525</v>
      </c>
      <c r="AW48" s="166"/>
      <c r="AX48" s="166"/>
      <c r="AY48" s="166" t="s">
        <v>5342</v>
      </c>
      <c r="AZ48" s="166"/>
      <c r="BA48" s="166"/>
      <c r="BB48" s="166"/>
      <c r="BC48" s="166"/>
      <c r="BD48" s="166"/>
      <c r="BE48" s="166"/>
      <c r="BF48" s="166" t="s">
        <v>5676</v>
      </c>
      <c r="BG48" s="166"/>
      <c r="BH48" s="166"/>
      <c r="BI48" s="166"/>
      <c r="BJ48" s="166" t="s">
        <v>1632</v>
      </c>
      <c r="BK48" s="166"/>
      <c r="BL48" s="166"/>
      <c r="BM48" s="166"/>
      <c r="BN48" s="166" t="s">
        <v>5879</v>
      </c>
      <c r="BO48" s="171"/>
      <c r="BP48" s="171"/>
      <c r="BQ48" s="171"/>
      <c r="BR48" s="171"/>
      <c r="BS48" s="137" t="s">
        <v>3817</v>
      </c>
      <c r="BT48" s="168" t="s">
        <v>4272</v>
      </c>
      <c r="BU48" s="168" t="s">
        <v>4272</v>
      </c>
      <c r="BV48" s="168" t="s">
        <v>4286</v>
      </c>
      <c r="BW48" s="168"/>
      <c r="BX48" s="168"/>
      <c r="BY48" s="171" t="s">
        <v>4453</v>
      </c>
      <c r="BZ48" s="171"/>
      <c r="CA48" s="171"/>
      <c r="CB48" s="171"/>
      <c r="CC48" s="171"/>
      <c r="CD48" s="167"/>
      <c r="CE48" s="167"/>
      <c r="CF48" s="171"/>
      <c r="CG48" s="166" t="s">
        <v>3987</v>
      </c>
      <c r="CH48" s="175" t="s">
        <v>2026</v>
      </c>
      <c r="CK48" s="175" t="s">
        <v>4869</v>
      </c>
      <c r="CL48" s="175" t="s">
        <v>4869</v>
      </c>
      <c r="CM48" s="175" t="s">
        <v>4869</v>
      </c>
      <c r="CN48" s="175" t="s">
        <v>4869</v>
      </c>
      <c r="CO48" s="171" t="s">
        <v>2026</v>
      </c>
      <c r="CP48" s="171" t="s">
        <v>6264</v>
      </c>
      <c r="CQ48" s="175"/>
      <c r="CR48" s="175" t="s">
        <v>5099</v>
      </c>
      <c r="CS48" s="175" t="s">
        <v>6122</v>
      </c>
      <c r="CT48" s="171" t="s">
        <v>2195</v>
      </c>
      <c r="CU48" s="138" t="s">
        <v>2442</v>
      </c>
      <c r="CV48" s="171" t="s">
        <v>4714</v>
      </c>
      <c r="CW48" s="166" t="s">
        <v>1152</v>
      </c>
      <c r="CX48" s="171"/>
      <c r="CY48" s="166" t="s">
        <v>1873</v>
      </c>
      <c r="CZ48" s="171"/>
      <c r="DA48" s="171"/>
      <c r="DB48" s="166" t="s">
        <v>4619</v>
      </c>
      <c r="DC48" s="171"/>
      <c r="DD48" s="171"/>
      <c r="DE48" s="171"/>
      <c r="DF48" s="171"/>
      <c r="DG48" s="171"/>
      <c r="DR48"/>
      <c r="DS48"/>
      <c r="DT48"/>
      <c r="DU48" s="161"/>
      <c r="DV48" s="161"/>
      <c r="DW48" s="161"/>
    </row>
    <row r="49" spans="1:129" s="137" customFormat="1" ht="12.75" customHeight="1" x14ac:dyDescent="0.25">
      <c r="A49" s="161"/>
      <c r="B49" s="161"/>
      <c r="C49" s="161"/>
      <c r="D49" s="177" t="s">
        <v>6125</v>
      </c>
      <c r="E49" s="178">
        <v>3748</v>
      </c>
      <c r="F49" s="161"/>
      <c r="G49" s="161"/>
      <c r="H49" s="300">
        <v>85</v>
      </c>
      <c r="I49" s="300"/>
      <c r="J49" s="167"/>
      <c r="K49" s="170"/>
      <c r="L49"/>
      <c r="M49" s="167" t="s">
        <v>6446</v>
      </c>
      <c r="N49" s="170" t="s">
        <v>6447</v>
      </c>
      <c r="P49" s="167" t="s">
        <v>1616</v>
      </c>
      <c r="Q49" s="170" t="s">
        <v>6379</v>
      </c>
      <c r="V49" s="161"/>
      <c r="Y49" s="163"/>
      <c r="Z49" s="163"/>
      <c r="AA49" s="163"/>
      <c r="AB49" s="163"/>
      <c r="AC49" s="163"/>
      <c r="AD49" s="163"/>
      <c r="AE49" s="163"/>
      <c r="AF49" s="163"/>
      <c r="AG49" s="163"/>
      <c r="AQ49" s="171"/>
      <c r="AR49" s="171"/>
      <c r="AS49" s="167"/>
      <c r="AT49" s="167"/>
      <c r="AU49" s="166" t="s">
        <v>5276</v>
      </c>
      <c r="AV49" s="166" t="s">
        <v>5527</v>
      </c>
      <c r="AW49" s="166"/>
      <c r="AX49" s="166"/>
      <c r="AY49" s="166" t="s">
        <v>5356</v>
      </c>
      <c r="AZ49" s="166"/>
      <c r="BA49" s="166"/>
      <c r="BB49" s="166"/>
      <c r="BC49" s="166"/>
      <c r="BD49" s="166"/>
      <c r="BE49" s="166"/>
      <c r="BF49" s="166" t="s">
        <v>5677</v>
      </c>
      <c r="BG49" s="166"/>
      <c r="BH49" s="166"/>
      <c r="BI49" s="166"/>
      <c r="BJ49" s="166" t="s">
        <v>1634</v>
      </c>
      <c r="BK49" s="166"/>
      <c r="BL49" s="166"/>
      <c r="BM49" s="166"/>
      <c r="BN49" s="166" t="s">
        <v>5561</v>
      </c>
      <c r="BO49" s="171"/>
      <c r="BP49" s="171"/>
      <c r="BQ49" s="171"/>
      <c r="BR49" s="171"/>
      <c r="BS49" s="137" t="s">
        <v>3819</v>
      </c>
      <c r="BT49" s="168" t="s">
        <v>4274</v>
      </c>
      <c r="BU49" s="168" t="s">
        <v>4274</v>
      </c>
      <c r="BV49" s="168" t="s">
        <v>4298</v>
      </c>
      <c r="BW49" s="168"/>
      <c r="BX49" s="168"/>
      <c r="BY49" s="171" t="s">
        <v>4455</v>
      </c>
      <c r="BZ49" s="171"/>
      <c r="CA49" s="171"/>
      <c r="CB49" s="171"/>
      <c r="CC49" s="171"/>
      <c r="CD49" s="167"/>
      <c r="CE49" s="167"/>
      <c r="CF49" s="171"/>
      <c r="CG49" s="166" t="s">
        <v>3989</v>
      </c>
      <c r="CH49" s="175" t="s">
        <v>2027</v>
      </c>
      <c r="CK49" s="175" t="s">
        <v>4871</v>
      </c>
      <c r="CL49" s="175" t="s">
        <v>4871</v>
      </c>
      <c r="CM49" s="175" t="s">
        <v>4871</v>
      </c>
      <c r="CN49" s="175" t="s">
        <v>4871</v>
      </c>
      <c r="CO49" s="171" t="s">
        <v>2027</v>
      </c>
      <c r="CP49" s="171" t="s">
        <v>6265</v>
      </c>
      <c r="CQ49" s="175"/>
      <c r="CR49" s="175" t="s">
        <v>5101</v>
      </c>
      <c r="CS49" s="175" t="s">
        <v>6124</v>
      </c>
      <c r="CT49" s="171" t="s">
        <v>2197</v>
      </c>
      <c r="CU49" s="138" t="s">
        <v>2444</v>
      </c>
      <c r="CV49" s="171"/>
      <c r="CW49" s="166" t="s">
        <v>1154</v>
      </c>
      <c r="CX49" s="171"/>
      <c r="CY49" s="166" t="s">
        <v>1876</v>
      </c>
      <c r="CZ49" s="171"/>
      <c r="DA49" s="171"/>
      <c r="DB49" s="166" t="s">
        <v>4621</v>
      </c>
      <c r="DC49" s="171"/>
      <c r="DD49" s="171"/>
      <c r="DE49" s="171"/>
      <c r="DF49" s="171"/>
      <c r="DG49" s="171"/>
      <c r="DR49"/>
      <c r="DS49"/>
      <c r="DT49"/>
      <c r="DU49" s="161"/>
      <c r="DV49" s="161"/>
      <c r="DW49" s="161"/>
    </row>
    <row r="50" spans="1:129" s="137" customFormat="1" ht="12.75" customHeight="1" x14ac:dyDescent="0.25">
      <c r="A50" s="161"/>
      <c r="B50" s="154" t="s">
        <v>6945</v>
      </c>
      <c r="C50" s="161"/>
      <c r="D50" s="177" t="s">
        <v>6127</v>
      </c>
      <c r="E50" s="178">
        <v>1949</v>
      </c>
      <c r="F50" s="161"/>
      <c r="G50" s="161"/>
      <c r="H50" s="300">
        <v>86</v>
      </c>
      <c r="I50" s="300"/>
      <c r="J50" s="167"/>
      <c r="K50" s="170"/>
      <c r="L50"/>
      <c r="M50" s="167" t="s">
        <v>6448</v>
      </c>
      <c r="N50" s="170" t="s">
        <v>6449</v>
      </c>
      <c r="P50" s="167" t="s">
        <v>6381</v>
      </c>
      <c r="Q50" s="170" t="s">
        <v>953</v>
      </c>
      <c r="V50" s="161"/>
      <c r="Y50" s="163"/>
      <c r="Z50" s="163"/>
      <c r="AA50" s="163"/>
      <c r="AB50" s="163"/>
      <c r="AC50" s="163"/>
      <c r="AD50" s="163"/>
      <c r="AE50" s="163"/>
      <c r="AF50" s="163"/>
      <c r="AG50" s="163"/>
      <c r="AQ50" s="171"/>
      <c r="AR50" s="171"/>
      <c r="AS50" s="167"/>
      <c r="AT50" s="167"/>
      <c r="AU50" s="166" t="s">
        <v>5278</v>
      </c>
      <c r="AV50" s="166" t="s">
        <v>5529</v>
      </c>
      <c r="AW50" s="166"/>
      <c r="AX50" s="166"/>
      <c r="AY50" s="166" t="s">
        <v>5358</v>
      </c>
      <c r="AZ50" s="166"/>
      <c r="BA50" s="166"/>
      <c r="BB50" s="166"/>
      <c r="BC50" s="166"/>
      <c r="BD50" s="166"/>
      <c r="BE50" s="166"/>
      <c r="BF50" s="166" t="s">
        <v>5679</v>
      </c>
      <c r="BG50" s="166"/>
      <c r="BH50" s="166"/>
      <c r="BI50" s="166"/>
      <c r="BJ50" s="166" t="s">
        <v>1636</v>
      </c>
      <c r="BK50" s="166"/>
      <c r="BL50" s="166"/>
      <c r="BM50" s="166"/>
      <c r="BN50" s="166" t="s">
        <v>5892</v>
      </c>
      <c r="BO50" s="171"/>
      <c r="BP50" s="171"/>
      <c r="BQ50" s="171"/>
      <c r="BR50" s="171"/>
      <c r="BS50" s="137" t="s">
        <v>3821</v>
      </c>
      <c r="BT50" s="168" t="s">
        <v>4276</v>
      </c>
      <c r="BU50" s="168" t="s">
        <v>4276</v>
      </c>
      <c r="BV50" s="168" t="s">
        <v>4318</v>
      </c>
      <c r="BW50" s="168"/>
      <c r="BX50" s="168"/>
      <c r="BY50" s="171" t="s">
        <v>4457</v>
      </c>
      <c r="BZ50" s="171"/>
      <c r="CA50" s="171"/>
      <c r="CB50" s="171"/>
      <c r="CC50" s="171"/>
      <c r="CD50" s="167"/>
      <c r="CE50" s="167"/>
      <c r="CF50" s="171"/>
      <c r="CG50" s="166" t="s">
        <v>3991</v>
      </c>
      <c r="CH50" s="175" t="s">
        <v>2028</v>
      </c>
      <c r="CK50" s="175" t="s">
        <v>4873</v>
      </c>
      <c r="CL50" s="175" t="s">
        <v>4873</v>
      </c>
      <c r="CM50" s="175" t="s">
        <v>4873</v>
      </c>
      <c r="CN50" s="175" t="s">
        <v>4873</v>
      </c>
      <c r="CO50" s="171" t="s">
        <v>2028</v>
      </c>
      <c r="CP50" s="171" t="s">
        <v>6266</v>
      </c>
      <c r="CQ50" s="175"/>
      <c r="CR50" s="175" t="s">
        <v>5103</v>
      </c>
      <c r="CS50" s="175" t="s">
        <v>6126</v>
      </c>
      <c r="CT50" s="171" t="s">
        <v>2199</v>
      </c>
      <c r="CU50" s="138" t="s">
        <v>2446</v>
      </c>
      <c r="CV50" s="171"/>
      <c r="CW50" s="166" t="s">
        <v>1157</v>
      </c>
      <c r="CX50" s="171"/>
      <c r="CY50" s="166" t="s">
        <v>1878</v>
      </c>
      <c r="CZ50" s="171"/>
      <c r="DA50" s="171"/>
      <c r="DB50" s="166" t="s">
        <v>4623</v>
      </c>
      <c r="DC50" s="171"/>
      <c r="DD50" s="171"/>
      <c r="DE50" s="171"/>
      <c r="DF50" s="171"/>
      <c r="DG50" s="171"/>
      <c r="DR50"/>
      <c r="DS50"/>
      <c r="DT50"/>
      <c r="DU50" s="161"/>
      <c r="DV50" s="161"/>
      <c r="DW50" s="161"/>
    </row>
    <row r="51" spans="1:129" s="137" customFormat="1" ht="12.75" customHeight="1" x14ac:dyDescent="0.25">
      <c r="A51" s="161"/>
      <c r="B51" s="189" t="s">
        <v>6698</v>
      </c>
      <c r="C51" s="161"/>
      <c r="D51" s="177" t="s">
        <v>6129</v>
      </c>
      <c r="E51" s="178">
        <v>2602</v>
      </c>
      <c r="F51" s="161"/>
      <c r="G51" s="161"/>
      <c r="H51" s="300">
        <v>95</v>
      </c>
      <c r="I51" s="300"/>
      <c r="J51" s="167"/>
      <c r="K51" s="170"/>
      <c r="L51"/>
      <c r="M51" s="167" t="s">
        <v>6450</v>
      </c>
      <c r="N51" s="170" t="s">
        <v>6451</v>
      </c>
      <c r="P51" s="203" t="s">
        <v>6382</v>
      </c>
      <c r="Q51" s="296" t="s">
        <v>6336</v>
      </c>
      <c r="V51" s="161"/>
      <c r="Y51" s="163"/>
      <c r="Z51" s="163"/>
      <c r="AA51" s="163"/>
      <c r="AB51" s="163"/>
      <c r="AC51" s="163"/>
      <c r="AD51" s="163"/>
      <c r="AE51" s="163"/>
      <c r="AF51" s="163"/>
      <c r="AG51" s="163"/>
      <c r="AQ51" s="171"/>
      <c r="AR51" s="171"/>
      <c r="AS51" s="167"/>
      <c r="AT51" s="167"/>
      <c r="AU51" s="166" t="s">
        <v>5281</v>
      </c>
      <c r="AV51" s="166" t="s">
        <v>5531</v>
      </c>
      <c r="AW51" s="166"/>
      <c r="AX51" s="166"/>
      <c r="AY51" s="166" t="s">
        <v>5360</v>
      </c>
      <c r="AZ51" s="166"/>
      <c r="BA51" s="166"/>
      <c r="BB51" s="166"/>
      <c r="BC51" s="166"/>
      <c r="BD51" s="166"/>
      <c r="BE51" s="166"/>
      <c r="BF51" s="166" t="s">
        <v>5681</v>
      </c>
      <c r="BG51" s="166"/>
      <c r="BH51" s="166"/>
      <c r="BI51" s="166"/>
      <c r="BJ51" s="166" t="s">
        <v>1638</v>
      </c>
      <c r="BK51" s="166"/>
      <c r="BL51" s="166"/>
      <c r="BM51" s="166"/>
      <c r="BN51" s="166" t="s">
        <v>5895</v>
      </c>
      <c r="BO51" s="171"/>
      <c r="BP51" s="171"/>
      <c r="BQ51" s="171"/>
      <c r="BR51" s="171"/>
      <c r="BS51" s="137" t="s">
        <v>3823</v>
      </c>
      <c r="BT51" s="168" t="s">
        <v>4278</v>
      </c>
      <c r="BU51" s="168" t="s">
        <v>4278</v>
      </c>
      <c r="BV51" s="168" t="s">
        <v>4338</v>
      </c>
      <c r="BW51" s="168"/>
      <c r="BX51" s="168"/>
      <c r="BY51" s="171" t="s">
        <v>4461</v>
      </c>
      <c r="BZ51" s="171"/>
      <c r="CA51" s="171"/>
      <c r="CB51" s="171"/>
      <c r="CC51" s="171"/>
      <c r="CD51" s="167"/>
      <c r="CE51" s="167"/>
      <c r="CF51" s="171"/>
      <c r="CG51" s="166" t="s">
        <v>3993</v>
      </c>
      <c r="CH51" s="175" t="s">
        <v>2029</v>
      </c>
      <c r="CK51" s="175" t="s">
        <v>4875</v>
      </c>
      <c r="CL51" s="175" t="s">
        <v>4875</v>
      </c>
      <c r="CM51" s="175" t="s">
        <v>4875</v>
      </c>
      <c r="CN51" s="175" t="s">
        <v>4875</v>
      </c>
      <c r="CO51" s="171" t="s">
        <v>2029</v>
      </c>
      <c r="CP51" s="171" t="s">
        <v>6267</v>
      </c>
      <c r="CQ51" s="175"/>
      <c r="CR51" s="175" t="s">
        <v>5105</v>
      </c>
      <c r="CS51" s="175" t="s">
        <v>6128</v>
      </c>
      <c r="CT51" s="171" t="s">
        <v>2201</v>
      </c>
      <c r="CU51" s="138" t="s">
        <v>2448</v>
      </c>
      <c r="CV51" s="171"/>
      <c r="CW51" s="166" t="s">
        <v>1159</v>
      </c>
      <c r="CX51" s="171"/>
      <c r="CY51" s="166" t="s">
        <v>1880</v>
      </c>
      <c r="CZ51" s="171"/>
      <c r="DA51" s="171"/>
      <c r="DB51" s="171"/>
      <c r="DC51" s="171"/>
      <c r="DD51" s="171"/>
      <c r="DE51" s="171"/>
      <c r="DF51" s="171"/>
      <c r="DG51" s="171"/>
      <c r="DR51"/>
      <c r="DS51"/>
      <c r="DT51"/>
      <c r="DU51" s="161"/>
      <c r="DV51" s="161"/>
      <c r="DW51" s="161"/>
      <c r="DY51" s="195"/>
    </row>
    <row r="52" spans="1:129" s="137" customFormat="1" ht="12.75" customHeight="1" x14ac:dyDescent="0.25">
      <c r="A52" s="161"/>
      <c r="B52" s="189" t="s">
        <v>946</v>
      </c>
      <c r="C52" s="161"/>
      <c r="D52" s="177" t="s">
        <v>6131</v>
      </c>
      <c r="E52" s="178">
        <v>1955</v>
      </c>
      <c r="F52" s="161"/>
      <c r="G52" s="161"/>
      <c r="H52" s="300">
        <v>110</v>
      </c>
      <c r="I52" s="300"/>
      <c r="J52" s="167"/>
      <c r="K52" s="170"/>
      <c r="L52"/>
      <c r="M52" s="167" t="s">
        <v>6452</v>
      </c>
      <c r="N52" s="170" t="s">
        <v>6360</v>
      </c>
      <c r="V52" s="161"/>
      <c r="Y52" s="163"/>
      <c r="Z52" s="163"/>
      <c r="AA52" s="163"/>
      <c r="AB52" s="163"/>
      <c r="AC52" s="163"/>
      <c r="AD52" s="163"/>
      <c r="AE52" s="163"/>
      <c r="AF52" s="163"/>
      <c r="AG52" s="163"/>
      <c r="AQ52" s="171"/>
      <c r="AR52" s="171"/>
      <c r="AS52" s="167"/>
      <c r="AT52" s="167"/>
      <c r="AU52" s="166" t="s">
        <v>5284</v>
      </c>
      <c r="AV52" s="166" t="s">
        <v>5531</v>
      </c>
      <c r="AW52" s="166"/>
      <c r="AX52" s="166"/>
      <c r="AY52" s="166" t="s">
        <v>5362</v>
      </c>
      <c r="AZ52" s="166"/>
      <c r="BA52" s="166"/>
      <c r="BB52" s="166"/>
      <c r="BC52" s="166"/>
      <c r="BD52" s="166"/>
      <c r="BE52" s="166"/>
      <c r="BF52" s="166" t="s">
        <v>5683</v>
      </c>
      <c r="BG52" s="166"/>
      <c r="BH52" s="166"/>
      <c r="BI52" s="166"/>
      <c r="BJ52" s="166" t="s">
        <v>1640</v>
      </c>
      <c r="BK52" s="166"/>
      <c r="BL52" s="166"/>
      <c r="BM52" s="166"/>
      <c r="BN52" s="166" t="s">
        <v>5893</v>
      </c>
      <c r="BO52" s="171"/>
      <c r="BP52" s="171"/>
      <c r="BQ52" s="171"/>
      <c r="BR52" s="171"/>
      <c r="BS52" s="137" t="s">
        <v>3825</v>
      </c>
      <c r="BT52" s="168" t="s">
        <v>4280</v>
      </c>
      <c r="BU52" s="168" t="s">
        <v>4280</v>
      </c>
      <c r="BV52" s="168" t="s">
        <v>4358</v>
      </c>
      <c r="BW52" s="168"/>
      <c r="BX52" s="168"/>
      <c r="BY52" s="171"/>
      <c r="BZ52" s="171"/>
      <c r="CA52" s="171"/>
      <c r="CB52" s="171"/>
      <c r="CC52" s="171"/>
      <c r="CD52" s="171"/>
      <c r="CE52" s="171"/>
      <c r="CF52" s="171"/>
      <c r="CG52" s="166" t="s">
        <v>3995</v>
      </c>
      <c r="CH52" s="175" t="s">
        <v>2030</v>
      </c>
      <c r="CK52" s="175" t="s">
        <v>4877</v>
      </c>
      <c r="CL52" s="175" t="s">
        <v>4877</v>
      </c>
      <c r="CM52" s="175" t="s">
        <v>4877</v>
      </c>
      <c r="CN52" s="175" t="s">
        <v>4877</v>
      </c>
      <c r="CO52" s="171" t="s">
        <v>2030</v>
      </c>
      <c r="CP52" s="171" t="s">
        <v>6268</v>
      </c>
      <c r="CQ52" s="167"/>
      <c r="CR52" s="167" t="s">
        <v>5107</v>
      </c>
      <c r="CS52" s="175" t="s">
        <v>6130</v>
      </c>
      <c r="CT52" s="171" t="s">
        <v>2203</v>
      </c>
      <c r="CU52" s="137" t="s">
        <v>2450</v>
      </c>
      <c r="CV52" s="171"/>
      <c r="CW52" s="166" t="s">
        <v>1162</v>
      </c>
      <c r="CX52" s="171"/>
      <c r="CY52" s="166" t="s">
        <v>1883</v>
      </c>
      <c r="CZ52" s="171"/>
      <c r="DA52" s="171"/>
      <c r="DB52" s="171"/>
      <c r="DC52" s="171"/>
      <c r="DD52" s="171"/>
      <c r="DE52" s="171"/>
      <c r="DF52" s="171"/>
      <c r="DG52" s="171"/>
      <c r="DR52"/>
      <c r="DS52"/>
      <c r="DT52"/>
      <c r="DU52" s="161"/>
      <c r="DV52" s="161"/>
      <c r="DW52" s="161"/>
      <c r="DY52" s="195"/>
    </row>
    <row r="53" spans="1:129" s="137" customFormat="1" ht="12.75" customHeight="1" x14ac:dyDescent="0.25">
      <c r="A53" s="161"/>
      <c r="B53" s="189" t="s">
        <v>957</v>
      </c>
      <c r="C53" s="161"/>
      <c r="D53" s="177" t="s">
        <v>6133</v>
      </c>
      <c r="E53" s="178">
        <v>4182</v>
      </c>
      <c r="F53" s="161"/>
      <c r="G53" s="161"/>
      <c r="H53" s="300">
        <v>135</v>
      </c>
      <c r="I53" s="300"/>
      <c r="J53" s="167"/>
      <c r="K53" s="170"/>
      <c r="L53"/>
      <c r="M53" s="167" t="s">
        <v>6453</v>
      </c>
      <c r="N53" s="170" t="s">
        <v>6454</v>
      </c>
      <c r="P53" s="306" t="s">
        <v>6383</v>
      </c>
      <c r="Q53" s="310" t="s">
        <v>6384</v>
      </c>
      <c r="V53" s="161"/>
      <c r="Y53" s="163"/>
      <c r="Z53" s="163"/>
      <c r="AA53" s="163"/>
      <c r="AB53" s="163"/>
      <c r="AC53" s="163"/>
      <c r="AD53" s="163"/>
      <c r="AE53" s="163"/>
      <c r="AF53" s="163"/>
      <c r="AG53" s="163"/>
      <c r="AQ53" s="171"/>
      <c r="AR53" s="171"/>
      <c r="AS53" s="167"/>
      <c r="AT53" s="167"/>
      <c r="AU53" s="166" t="s">
        <v>5286</v>
      </c>
      <c r="AV53" s="166" t="s">
        <v>5533</v>
      </c>
      <c r="AW53" s="166"/>
      <c r="AX53" s="166"/>
      <c r="AY53" s="166" t="s">
        <v>5364</v>
      </c>
      <c r="AZ53" s="166"/>
      <c r="BA53" s="166"/>
      <c r="BB53" s="166"/>
      <c r="BC53" s="166"/>
      <c r="BD53" s="166"/>
      <c r="BE53" s="166"/>
      <c r="BF53" s="166" t="s">
        <v>5685</v>
      </c>
      <c r="BG53" s="166"/>
      <c r="BH53" s="166"/>
      <c r="BI53" s="166"/>
      <c r="BJ53" s="166" t="s">
        <v>1642</v>
      </c>
      <c r="BK53" s="166"/>
      <c r="BL53" s="166"/>
      <c r="BM53" s="166"/>
      <c r="BN53" s="166" t="s">
        <v>5899</v>
      </c>
      <c r="BO53" s="171"/>
      <c r="BP53" s="171"/>
      <c r="BQ53" s="171"/>
      <c r="BR53" s="171"/>
      <c r="BS53" s="137" t="s">
        <v>3827</v>
      </c>
      <c r="BT53" s="168" t="s">
        <v>4282</v>
      </c>
      <c r="BU53" s="168" t="s">
        <v>4282</v>
      </c>
      <c r="BV53" s="168" t="s">
        <v>4226</v>
      </c>
      <c r="BW53" s="168"/>
      <c r="BX53" s="168"/>
      <c r="BY53" s="171"/>
      <c r="BZ53" s="171"/>
      <c r="CA53" s="171"/>
      <c r="CB53" s="171"/>
      <c r="CC53" s="171"/>
      <c r="CD53" s="171"/>
      <c r="CE53" s="171"/>
      <c r="CF53" s="171"/>
      <c r="CG53" s="166" t="s">
        <v>3997</v>
      </c>
      <c r="CH53" s="175" t="s">
        <v>2031</v>
      </c>
      <c r="CK53" s="175" t="s">
        <v>4879</v>
      </c>
      <c r="CL53" s="175" t="s">
        <v>4879</v>
      </c>
      <c r="CM53" s="175" t="s">
        <v>4879</v>
      </c>
      <c r="CN53" s="175" t="s">
        <v>4879</v>
      </c>
      <c r="CO53" s="171" t="s">
        <v>2031</v>
      </c>
      <c r="CP53" s="171" t="s">
        <v>6269</v>
      </c>
      <c r="CQ53" s="167"/>
      <c r="CR53" s="167" t="s">
        <v>5109</v>
      </c>
      <c r="CS53" s="175" t="s">
        <v>6132</v>
      </c>
      <c r="CT53" s="171" t="s">
        <v>2205</v>
      </c>
      <c r="CU53" s="137" t="s">
        <v>2452</v>
      </c>
      <c r="CV53" s="171"/>
      <c r="CW53" s="166" t="s">
        <v>1164</v>
      </c>
      <c r="CX53" s="171"/>
      <c r="CY53" s="166" t="s">
        <v>1886</v>
      </c>
      <c r="CZ53" s="171"/>
      <c r="DA53" s="171"/>
      <c r="DB53" s="171"/>
      <c r="DC53" s="171"/>
      <c r="DD53" s="171"/>
      <c r="DE53" s="171"/>
      <c r="DF53" s="171"/>
      <c r="DG53" s="171"/>
      <c r="DR53"/>
      <c r="DS53"/>
      <c r="DT53"/>
      <c r="DU53" s="161"/>
      <c r="DV53" s="161"/>
      <c r="DW53" s="161"/>
      <c r="DY53" s="195"/>
    </row>
    <row r="54" spans="1:129" s="137" customFormat="1" ht="12.75" customHeight="1" x14ac:dyDescent="0.25">
      <c r="A54" s="161"/>
      <c r="B54" s="161"/>
      <c r="C54" s="161"/>
      <c r="D54" s="177" t="s">
        <v>6135</v>
      </c>
      <c r="E54" s="178">
        <v>3463</v>
      </c>
      <c r="F54" s="161"/>
      <c r="G54" s="161"/>
      <c r="H54" s="300">
        <v>160</v>
      </c>
      <c r="I54" s="300"/>
      <c r="J54" s="167"/>
      <c r="K54" s="170"/>
      <c r="L54"/>
      <c r="M54" s="167" t="s">
        <v>6455</v>
      </c>
      <c r="N54" s="170" t="s">
        <v>6456</v>
      </c>
      <c r="P54" s="167" t="s">
        <v>6385</v>
      </c>
      <c r="Q54" s="170" t="s">
        <v>6386</v>
      </c>
      <c r="V54" s="161"/>
      <c r="Y54" s="163"/>
      <c r="Z54" s="163"/>
      <c r="AA54" s="163"/>
      <c r="AB54" s="163"/>
      <c r="AC54" s="163"/>
      <c r="AD54" s="163"/>
      <c r="AE54" s="163"/>
      <c r="AF54" s="163"/>
      <c r="AG54" s="163"/>
      <c r="AQ54" s="171"/>
      <c r="AR54" s="171"/>
      <c r="AS54" s="167"/>
      <c r="AT54" s="167"/>
      <c r="AU54" s="166" t="s">
        <v>5288</v>
      </c>
      <c r="AV54" s="166" t="s">
        <v>5533</v>
      </c>
      <c r="AW54" s="166"/>
      <c r="AX54" s="166"/>
      <c r="AY54" s="166" t="s">
        <v>5365</v>
      </c>
      <c r="AZ54" s="166"/>
      <c r="BA54" s="166"/>
      <c r="BB54" s="166"/>
      <c r="BC54" s="166"/>
      <c r="BD54" s="166"/>
      <c r="BE54" s="166"/>
      <c r="BF54" s="166" t="s">
        <v>5686</v>
      </c>
      <c r="BG54" s="166"/>
      <c r="BH54" s="166"/>
      <c r="BI54" s="166"/>
      <c r="BJ54" s="166" t="s">
        <v>1644</v>
      </c>
      <c r="BK54" s="166"/>
      <c r="BL54" s="166"/>
      <c r="BM54" s="166"/>
      <c r="BN54" s="166" t="s">
        <v>5903</v>
      </c>
      <c r="BO54" s="171"/>
      <c r="BP54" s="171"/>
      <c r="BQ54" s="171"/>
      <c r="BR54" s="171"/>
      <c r="BS54" s="137" t="s">
        <v>3829</v>
      </c>
      <c r="BT54" s="168" t="s">
        <v>4284</v>
      </c>
      <c r="BU54" s="168" t="s">
        <v>4284</v>
      </c>
      <c r="BV54" s="168" t="s">
        <v>4228</v>
      </c>
      <c r="BW54" s="168"/>
      <c r="BX54" s="168"/>
      <c r="BY54" s="171"/>
      <c r="BZ54" s="171"/>
      <c r="CA54" s="171"/>
      <c r="CB54" s="171"/>
      <c r="CC54" s="171"/>
      <c r="CD54" s="171"/>
      <c r="CE54" s="171"/>
      <c r="CF54" s="171"/>
      <c r="CG54" s="166" t="s">
        <v>3999</v>
      </c>
      <c r="CH54" s="175" t="s">
        <v>2032</v>
      </c>
      <c r="CK54" s="175" t="s">
        <v>4881</v>
      </c>
      <c r="CL54" s="175" t="s">
        <v>4881</v>
      </c>
      <c r="CM54" s="175" t="s">
        <v>4881</v>
      </c>
      <c r="CN54" s="175" t="s">
        <v>4881</v>
      </c>
      <c r="CO54" s="171" t="s">
        <v>2032</v>
      </c>
      <c r="CP54" s="171" t="s">
        <v>6270</v>
      </c>
      <c r="CQ54" s="167"/>
      <c r="CR54" s="167" t="s">
        <v>5111</v>
      </c>
      <c r="CS54" s="175" t="s">
        <v>6134</v>
      </c>
      <c r="CT54" s="171" t="s">
        <v>2207</v>
      </c>
      <c r="CU54" s="137" t="s">
        <v>2454</v>
      </c>
      <c r="CV54" s="171"/>
      <c r="CW54" s="166" t="s">
        <v>1166</v>
      </c>
      <c r="CX54" s="171"/>
      <c r="CY54" s="166" t="s">
        <v>1888</v>
      </c>
      <c r="CZ54" s="171"/>
      <c r="DA54" s="171"/>
      <c r="DB54" s="171"/>
      <c r="DC54" s="171"/>
      <c r="DD54" s="171"/>
      <c r="DE54" s="171"/>
      <c r="DF54" s="171"/>
      <c r="DG54" s="171"/>
      <c r="DR54"/>
      <c r="DS54"/>
      <c r="DT54"/>
      <c r="DU54" s="161"/>
      <c r="DV54" s="161"/>
      <c r="DW54" s="161"/>
      <c r="DY54" s="195"/>
    </row>
    <row r="55" spans="1:129" s="137" customFormat="1" ht="12.75" customHeight="1" x14ac:dyDescent="0.25">
      <c r="A55" s="161"/>
      <c r="B55"/>
      <c r="C55" s="161"/>
      <c r="D55" s="177" t="s">
        <v>6137</v>
      </c>
      <c r="E55" s="178">
        <v>2187</v>
      </c>
      <c r="F55" s="161"/>
      <c r="G55" s="161"/>
      <c r="H55" s="300">
        <v>185</v>
      </c>
      <c r="I55" s="300"/>
      <c r="J55" s="167"/>
      <c r="K55" s="170"/>
      <c r="L55"/>
      <c r="M55" s="167" t="s">
        <v>6457</v>
      </c>
      <c r="N55" s="170" t="s">
        <v>6458</v>
      </c>
      <c r="P55" s="203" t="s">
        <v>6387</v>
      </c>
      <c r="Q55" s="296" t="s">
        <v>6388</v>
      </c>
      <c r="V55" s="161"/>
      <c r="Y55" s="163"/>
      <c r="Z55" s="163"/>
      <c r="AA55" s="163"/>
      <c r="AB55" s="163"/>
      <c r="AC55" s="163"/>
      <c r="AD55" s="163"/>
      <c r="AE55" s="163"/>
      <c r="AF55" s="163"/>
      <c r="AG55" s="163"/>
      <c r="AQ55" s="171"/>
      <c r="AR55" s="171"/>
      <c r="AS55" s="167"/>
      <c r="AT55" s="167"/>
      <c r="AU55" s="166" t="s">
        <v>5290</v>
      </c>
      <c r="AV55" s="166" t="s">
        <v>5534</v>
      </c>
      <c r="AW55" s="166"/>
      <c r="AX55" s="166"/>
      <c r="AY55" s="166" t="s">
        <v>5367</v>
      </c>
      <c r="AZ55" s="166"/>
      <c r="BA55" s="166"/>
      <c r="BB55" s="166"/>
      <c r="BC55" s="166"/>
      <c r="BD55" s="166"/>
      <c r="BE55" s="166"/>
      <c r="BF55" s="166" t="s">
        <v>5687</v>
      </c>
      <c r="BG55" s="166"/>
      <c r="BH55" s="166"/>
      <c r="BI55" s="166"/>
      <c r="BJ55" s="166" t="s">
        <v>1646</v>
      </c>
      <c r="BK55" s="166"/>
      <c r="BL55" s="166"/>
      <c r="BM55" s="166"/>
      <c r="BN55" s="166" t="s">
        <v>5901</v>
      </c>
      <c r="BO55" s="171"/>
      <c r="BP55" s="171"/>
      <c r="BQ55" s="171"/>
      <c r="BR55" s="171"/>
      <c r="BS55" s="137" t="s">
        <v>3831</v>
      </c>
      <c r="BT55" s="168" t="s">
        <v>4286</v>
      </c>
      <c r="BU55" s="168" t="s">
        <v>4286</v>
      </c>
      <c r="BV55" s="168"/>
      <c r="BW55" s="168"/>
      <c r="BX55" s="168"/>
      <c r="BY55" s="171"/>
      <c r="BZ55" s="171"/>
      <c r="CA55" s="171"/>
      <c r="CB55" s="171"/>
      <c r="CC55" s="171"/>
      <c r="CD55" s="171"/>
      <c r="CE55" s="171"/>
      <c r="CF55" s="171"/>
      <c r="CG55" s="166" t="s">
        <v>4001</v>
      </c>
      <c r="CH55" s="175" t="s">
        <v>2033</v>
      </c>
      <c r="CK55" s="175" t="s">
        <v>4883</v>
      </c>
      <c r="CL55" s="175" t="s">
        <v>4883</v>
      </c>
      <c r="CM55" s="175" t="s">
        <v>4883</v>
      </c>
      <c r="CN55" s="175" t="s">
        <v>4883</v>
      </c>
      <c r="CO55" s="171" t="s">
        <v>2033</v>
      </c>
      <c r="CP55" s="171" t="s">
        <v>6271</v>
      </c>
      <c r="CQ55" s="167"/>
      <c r="CR55" s="167" t="s">
        <v>5113</v>
      </c>
      <c r="CS55" s="175" t="s">
        <v>6136</v>
      </c>
      <c r="CT55" s="171" t="s">
        <v>2209</v>
      </c>
      <c r="CU55" s="137" t="s">
        <v>2456</v>
      </c>
      <c r="CV55" s="171"/>
      <c r="CW55" s="166" t="s">
        <v>1169</v>
      </c>
      <c r="CX55" s="171"/>
      <c r="CY55" s="166" t="s">
        <v>1891</v>
      </c>
      <c r="CZ55" s="171"/>
      <c r="DA55" s="171"/>
      <c r="DB55" s="171"/>
      <c r="DC55" s="171"/>
      <c r="DD55" s="171"/>
      <c r="DE55" s="171"/>
      <c r="DF55" s="171"/>
      <c r="DG55" s="171"/>
      <c r="DR55"/>
      <c r="DS55"/>
      <c r="DT55"/>
      <c r="DU55" s="161"/>
      <c r="DV55" s="161"/>
      <c r="DW55" s="161"/>
      <c r="DY55" s="195"/>
    </row>
    <row r="56" spans="1:129" s="137" customFormat="1" ht="12.75" customHeight="1" x14ac:dyDescent="0.25">
      <c r="A56" s="161"/>
      <c r="B56"/>
      <c r="C56" s="161"/>
      <c r="D56" s="177" t="s">
        <v>6145</v>
      </c>
      <c r="E56" s="178">
        <v>3750</v>
      </c>
      <c r="F56" s="161"/>
      <c r="G56" s="161"/>
      <c r="H56" s="305">
        <v>215</v>
      </c>
      <c r="I56" s="305"/>
      <c r="J56" s="203"/>
      <c r="K56" s="296"/>
      <c r="L56"/>
      <c r="M56" s="167" t="s">
        <v>1542</v>
      </c>
      <c r="N56" s="170" t="s">
        <v>6459</v>
      </c>
      <c r="V56" s="161"/>
      <c r="Y56" s="163"/>
      <c r="Z56" s="163"/>
      <c r="AA56" s="163"/>
      <c r="AB56" s="163"/>
      <c r="AC56" s="163"/>
      <c r="AD56" s="163"/>
      <c r="AE56" s="163"/>
      <c r="AF56" s="163"/>
      <c r="AG56" s="163"/>
      <c r="AQ56" s="171"/>
      <c r="AR56" s="171"/>
      <c r="AS56" s="167"/>
      <c r="AT56" s="167"/>
      <c r="AU56" s="166" t="s">
        <v>5264</v>
      </c>
      <c r="AV56" s="166" t="s">
        <v>5534</v>
      </c>
      <c r="AW56" s="166"/>
      <c r="AX56" s="166"/>
      <c r="AY56" s="166" t="s">
        <v>5369</v>
      </c>
      <c r="AZ56" s="166"/>
      <c r="BA56" s="166"/>
      <c r="BB56" s="166"/>
      <c r="BC56" s="166"/>
      <c r="BD56" s="166"/>
      <c r="BE56" s="166"/>
      <c r="BF56" s="166" t="s">
        <v>5688</v>
      </c>
      <c r="BG56" s="166"/>
      <c r="BH56" s="166"/>
      <c r="BI56" s="166"/>
      <c r="BJ56" s="166" t="s">
        <v>1647</v>
      </c>
      <c r="BK56" s="166"/>
      <c r="BL56" s="166"/>
      <c r="BM56" s="166"/>
      <c r="BN56" s="166"/>
      <c r="BO56" s="171"/>
      <c r="BP56" s="171"/>
      <c r="BQ56" s="171"/>
      <c r="BR56" s="171"/>
      <c r="BS56" s="137" t="s">
        <v>3833</v>
      </c>
      <c r="BT56" s="168" t="s">
        <v>4288</v>
      </c>
      <c r="BU56" s="168" t="s">
        <v>4288</v>
      </c>
      <c r="BV56" s="168"/>
      <c r="BW56" s="168"/>
      <c r="BX56" s="168"/>
      <c r="BY56" s="171"/>
      <c r="BZ56" s="171"/>
      <c r="CA56" s="171"/>
      <c r="CB56" s="171"/>
      <c r="CC56" s="171"/>
      <c r="CD56" s="171"/>
      <c r="CE56" s="171"/>
      <c r="CF56" s="171"/>
      <c r="CG56" s="166" t="s">
        <v>4003</v>
      </c>
      <c r="CH56" s="167" t="s">
        <v>2034</v>
      </c>
      <c r="CK56" s="175" t="s">
        <v>4885</v>
      </c>
      <c r="CL56" s="175" t="s">
        <v>4885</v>
      </c>
      <c r="CM56" s="175" t="s">
        <v>4885</v>
      </c>
      <c r="CN56" s="175" t="s">
        <v>4885</v>
      </c>
      <c r="CO56" s="171" t="s">
        <v>2034</v>
      </c>
      <c r="CP56" s="171" t="s">
        <v>6272</v>
      </c>
      <c r="CQ56" s="167"/>
      <c r="CR56" s="167" t="s">
        <v>5115</v>
      </c>
      <c r="CS56" s="175" t="s">
        <v>6138</v>
      </c>
      <c r="CT56" s="171" t="s">
        <v>2211</v>
      </c>
      <c r="CU56" s="137" t="s">
        <v>2458</v>
      </c>
      <c r="CV56" s="171"/>
      <c r="CW56" s="166" t="s">
        <v>1171</v>
      </c>
      <c r="CX56" s="171"/>
      <c r="CY56" s="166" t="s">
        <v>1893</v>
      </c>
      <c r="CZ56" s="171"/>
      <c r="DA56" s="171"/>
      <c r="DB56" s="171"/>
      <c r="DC56" s="171"/>
      <c r="DD56" s="171"/>
      <c r="DE56" s="171"/>
      <c r="DF56" s="171"/>
      <c r="DG56" s="171"/>
      <c r="DR56"/>
      <c r="DS56"/>
      <c r="DT56"/>
      <c r="DU56" s="161"/>
      <c r="DV56" s="161"/>
      <c r="DW56" s="161"/>
      <c r="DY56" s="195"/>
    </row>
    <row r="57" spans="1:129" s="137" customFormat="1" ht="12.75" customHeight="1" x14ac:dyDescent="0.25">
      <c r="A57" s="161"/>
      <c r="B57"/>
      <c r="C57" s="161"/>
      <c r="D57" s="177" t="s">
        <v>6147</v>
      </c>
      <c r="E57" s="178">
        <v>1954</v>
      </c>
      <c r="F57" s="161"/>
      <c r="G57" s="161"/>
      <c r="L57"/>
      <c r="M57" s="167" t="s">
        <v>6460</v>
      </c>
      <c r="N57" s="170" t="s">
        <v>6461</v>
      </c>
      <c r="P57" s="306" t="s">
        <v>6390</v>
      </c>
      <c r="Q57" s="310" t="s">
        <v>6391</v>
      </c>
      <c r="V57" s="161"/>
      <c r="Y57" s="163"/>
      <c r="Z57" s="163"/>
      <c r="AA57" s="163"/>
      <c r="AB57" s="163"/>
      <c r="AC57" s="163"/>
      <c r="AD57" s="163"/>
      <c r="AE57" s="163"/>
      <c r="AF57" s="163"/>
      <c r="AG57" s="163"/>
      <c r="AQ57" s="171"/>
      <c r="AR57" s="171"/>
      <c r="AS57" s="167"/>
      <c r="AT57" s="167"/>
      <c r="AU57" s="166" t="s">
        <v>5267</v>
      </c>
      <c r="AV57" s="166" t="s">
        <v>5536</v>
      </c>
      <c r="AW57" s="166"/>
      <c r="AX57" s="166"/>
      <c r="AY57" s="166" t="s">
        <v>5371</v>
      </c>
      <c r="AZ57" s="166"/>
      <c r="BA57" s="166"/>
      <c r="BB57" s="166"/>
      <c r="BC57" s="166"/>
      <c r="BD57" s="166"/>
      <c r="BE57" s="166"/>
      <c r="BF57" s="166" t="s">
        <v>5689</v>
      </c>
      <c r="BG57" s="166"/>
      <c r="BH57" s="166"/>
      <c r="BI57" s="166"/>
      <c r="BJ57" s="166" t="s">
        <v>5754</v>
      </c>
      <c r="BK57" s="166"/>
      <c r="BL57" s="166"/>
      <c r="BM57" s="166"/>
      <c r="BN57" s="166"/>
      <c r="BO57" s="171"/>
      <c r="BP57" s="171"/>
      <c r="BQ57" s="171"/>
      <c r="BR57" s="171"/>
      <c r="BS57" s="137" t="s">
        <v>3835</v>
      </c>
      <c r="BT57" s="168" t="s">
        <v>4290</v>
      </c>
      <c r="BU57" s="168" t="s">
        <v>4290</v>
      </c>
      <c r="BV57" s="168"/>
      <c r="BW57" s="168"/>
      <c r="BX57" s="168"/>
      <c r="BY57" s="171"/>
      <c r="BZ57" s="171"/>
      <c r="CA57" s="171"/>
      <c r="CB57" s="171"/>
      <c r="CC57" s="171"/>
      <c r="CD57" s="171"/>
      <c r="CE57" s="171"/>
      <c r="CF57" s="171"/>
      <c r="CG57" s="166" t="s">
        <v>4005</v>
      </c>
      <c r="CH57" s="171" t="s">
        <v>2035</v>
      </c>
      <c r="CK57" s="175" t="s">
        <v>4887</v>
      </c>
      <c r="CL57" s="175" t="s">
        <v>4887</v>
      </c>
      <c r="CM57" s="175" t="s">
        <v>4887</v>
      </c>
      <c r="CN57" s="175" t="s">
        <v>4887</v>
      </c>
      <c r="CO57" s="171" t="s">
        <v>2035</v>
      </c>
      <c r="CP57" s="171" t="s">
        <v>6273</v>
      </c>
      <c r="CQ57" s="171"/>
      <c r="CR57" s="196" t="s">
        <v>5035</v>
      </c>
      <c r="CS57" s="175" t="s">
        <v>6140</v>
      </c>
      <c r="CT57" s="171" t="s">
        <v>2213</v>
      </c>
      <c r="CU57" s="148" t="s">
        <v>2460</v>
      </c>
      <c r="CV57" s="171"/>
      <c r="CW57" s="166" t="s">
        <v>1174</v>
      </c>
      <c r="CX57" s="171"/>
      <c r="CY57" s="166" t="s">
        <v>1896</v>
      </c>
      <c r="CZ57" s="171"/>
      <c r="DA57" s="171"/>
      <c r="DB57" s="171"/>
      <c r="DC57" s="171"/>
      <c r="DD57" s="171"/>
      <c r="DE57" s="171"/>
      <c r="DF57" s="171"/>
      <c r="DG57" s="171"/>
      <c r="DR57"/>
      <c r="DS57"/>
      <c r="DT57"/>
      <c r="DU57" s="161"/>
      <c r="DV57" s="161"/>
      <c r="DW57" s="161"/>
      <c r="DY57" s="195"/>
    </row>
    <row r="58" spans="1:129" s="137" customFormat="1" ht="12.75" customHeight="1" x14ac:dyDescent="0.25">
      <c r="A58" s="161"/>
      <c r="B58"/>
      <c r="C58" s="161"/>
      <c r="D58" s="177" t="s">
        <v>6149</v>
      </c>
      <c r="E58" s="178">
        <v>3748</v>
      </c>
      <c r="F58" s="161"/>
      <c r="G58" s="161"/>
      <c r="L58"/>
      <c r="M58" s="167" t="s">
        <v>1972</v>
      </c>
      <c r="N58" s="170" t="s">
        <v>6462</v>
      </c>
      <c r="P58" s="167" t="s">
        <v>6392</v>
      </c>
      <c r="Q58" s="308" t="s">
        <v>6393</v>
      </c>
      <c r="V58" s="161"/>
      <c r="Y58" s="163"/>
      <c r="Z58" s="163"/>
      <c r="AA58" s="163"/>
      <c r="AB58" s="163"/>
      <c r="AC58" s="163"/>
      <c r="AD58" s="163"/>
      <c r="AE58" s="163"/>
      <c r="AF58" s="163"/>
      <c r="AG58" s="163"/>
      <c r="AQ58" s="171"/>
      <c r="AR58" s="171"/>
      <c r="AS58" s="167"/>
      <c r="AT58" s="167"/>
      <c r="AU58" s="166" t="s">
        <v>5269</v>
      </c>
      <c r="AV58" s="166" t="s">
        <v>5536</v>
      </c>
      <c r="AW58" s="166"/>
      <c r="AX58" s="166"/>
      <c r="AY58" s="166" t="s">
        <v>5373</v>
      </c>
      <c r="AZ58" s="166"/>
      <c r="BA58" s="166"/>
      <c r="BB58" s="166"/>
      <c r="BC58" s="166"/>
      <c r="BD58" s="166"/>
      <c r="BE58" s="166"/>
      <c r="BF58" s="166" t="s">
        <v>5690</v>
      </c>
      <c r="BG58" s="166"/>
      <c r="BH58" s="166"/>
      <c r="BI58" s="166"/>
      <c r="BJ58" s="166" t="s">
        <v>5755</v>
      </c>
      <c r="BK58" s="166"/>
      <c r="BL58" s="166"/>
      <c r="BM58" s="166"/>
      <c r="BN58" s="166"/>
      <c r="BO58" s="171"/>
      <c r="BP58" s="171"/>
      <c r="BQ58" s="171"/>
      <c r="BR58" s="171"/>
      <c r="BS58" s="137" t="s">
        <v>3837</v>
      </c>
      <c r="BT58" s="168" t="s">
        <v>4292</v>
      </c>
      <c r="BU58" s="168" t="s">
        <v>4292</v>
      </c>
      <c r="BV58" s="168"/>
      <c r="BW58" s="168"/>
      <c r="BX58" s="168"/>
      <c r="BY58" s="171"/>
      <c r="BZ58" s="171"/>
      <c r="CA58" s="171"/>
      <c r="CB58" s="171"/>
      <c r="CC58" s="171"/>
      <c r="CD58" s="171"/>
      <c r="CE58" s="171"/>
      <c r="CF58" s="171"/>
      <c r="CG58" s="166" t="s">
        <v>4009</v>
      </c>
      <c r="CH58" s="171" t="s">
        <v>2036</v>
      </c>
      <c r="CK58" s="175" t="s">
        <v>4889</v>
      </c>
      <c r="CL58" s="175" t="s">
        <v>4889</v>
      </c>
      <c r="CM58" s="175" t="s">
        <v>4889</v>
      </c>
      <c r="CN58" s="175" t="s">
        <v>4889</v>
      </c>
      <c r="CO58" s="171" t="s">
        <v>2036</v>
      </c>
      <c r="CP58" s="171" t="s">
        <v>6274</v>
      </c>
      <c r="CQ58" s="171"/>
      <c r="CR58" s="196" t="s">
        <v>5037</v>
      </c>
      <c r="CS58" s="175" t="s">
        <v>6142</v>
      </c>
      <c r="CT58" s="171" t="s">
        <v>2215</v>
      </c>
      <c r="CU58" s="148" t="s">
        <v>2462</v>
      </c>
      <c r="CV58" s="171"/>
      <c r="CW58" s="166" t="s">
        <v>1176</v>
      </c>
      <c r="CX58" s="171"/>
      <c r="CY58" s="166" t="s">
        <v>1898</v>
      </c>
      <c r="CZ58" s="171"/>
      <c r="DA58" s="171"/>
      <c r="DB58" s="171"/>
      <c r="DC58" s="171"/>
      <c r="DD58" s="171"/>
      <c r="DE58" s="171"/>
      <c r="DF58" s="171"/>
      <c r="DG58" s="171"/>
      <c r="DR58"/>
      <c r="DS58"/>
      <c r="DT58"/>
      <c r="DU58" s="161"/>
      <c r="DV58" s="161"/>
      <c r="DW58" s="161"/>
      <c r="DY58" s="195"/>
    </row>
    <row r="59" spans="1:129" s="137" customFormat="1" ht="12.75" customHeight="1" x14ac:dyDescent="0.25">
      <c r="A59" s="161"/>
      <c r="B59"/>
      <c r="C59" s="161"/>
      <c r="D59" s="177" t="s">
        <v>6151</v>
      </c>
      <c r="E59" s="178">
        <v>6456</v>
      </c>
      <c r="F59" s="161"/>
      <c r="G59" s="161"/>
      <c r="H59" s="756" t="s">
        <v>6959</v>
      </c>
      <c r="I59" s="757"/>
      <c r="L59"/>
      <c r="M59" s="167" t="s">
        <v>6463</v>
      </c>
      <c r="N59" s="170" t="s">
        <v>6464</v>
      </c>
      <c r="P59" s="167" t="s">
        <v>6394</v>
      </c>
      <c r="Q59" s="308" t="s">
        <v>6395</v>
      </c>
      <c r="V59" s="161"/>
      <c r="Y59" s="163"/>
      <c r="Z59" s="163"/>
      <c r="AA59" s="163"/>
      <c r="AB59" s="163"/>
      <c r="AC59" s="163"/>
      <c r="AD59" s="163"/>
      <c r="AE59" s="163"/>
      <c r="AF59" s="163"/>
      <c r="AG59" s="163"/>
      <c r="AQ59" s="171"/>
      <c r="AR59" s="171"/>
      <c r="AS59" s="167"/>
      <c r="AT59" s="167"/>
      <c r="AU59" s="166" t="s">
        <v>5293</v>
      </c>
      <c r="AV59" s="166" t="s">
        <v>5537</v>
      </c>
      <c r="AW59" s="166"/>
      <c r="AX59" s="166"/>
      <c r="AY59" s="166" t="s">
        <v>5375</v>
      </c>
      <c r="AZ59" s="166"/>
      <c r="BA59" s="166"/>
      <c r="BB59" s="166"/>
      <c r="BC59" s="166"/>
      <c r="BD59" s="166"/>
      <c r="BE59" s="166"/>
      <c r="BF59" s="166" t="s">
        <v>5691</v>
      </c>
      <c r="BG59" s="166"/>
      <c r="BH59" s="166"/>
      <c r="BI59" s="166"/>
      <c r="BJ59" s="166" t="s">
        <v>5756</v>
      </c>
      <c r="BK59" s="166"/>
      <c r="BL59" s="166"/>
      <c r="BM59" s="166"/>
      <c r="BN59" s="166"/>
      <c r="BO59" s="171"/>
      <c r="BP59" s="171"/>
      <c r="BQ59" s="171"/>
      <c r="BR59" s="171"/>
      <c r="BS59" s="137" t="s">
        <v>3839</v>
      </c>
      <c r="BT59" s="168" t="s">
        <v>4294</v>
      </c>
      <c r="BU59" s="168" t="s">
        <v>4294</v>
      </c>
      <c r="BV59" s="168"/>
      <c r="BW59" s="168"/>
      <c r="BX59" s="168"/>
      <c r="BY59" s="171"/>
      <c r="BZ59" s="171"/>
      <c r="CA59" s="171"/>
      <c r="CB59" s="171"/>
      <c r="CC59" s="171"/>
      <c r="CD59" s="171"/>
      <c r="CE59" s="171"/>
      <c r="CF59" s="171"/>
      <c r="CG59" s="167" t="s">
        <v>4038</v>
      </c>
      <c r="CH59" s="171" t="s">
        <v>2037</v>
      </c>
      <c r="CK59" s="175" t="s">
        <v>4891</v>
      </c>
      <c r="CL59" s="175" t="s">
        <v>4891</v>
      </c>
      <c r="CM59" s="175" t="s">
        <v>4891</v>
      </c>
      <c r="CN59" s="175" t="s">
        <v>4891</v>
      </c>
      <c r="CO59" s="171" t="s">
        <v>2037</v>
      </c>
      <c r="CP59" s="171" t="s">
        <v>6275</v>
      </c>
      <c r="CQ59" s="171"/>
      <c r="CR59" s="196" t="s">
        <v>5039</v>
      </c>
      <c r="CS59" s="175" t="s">
        <v>6144</v>
      </c>
      <c r="CT59" s="171" t="s">
        <v>2217</v>
      </c>
      <c r="CU59" s="148" t="s">
        <v>2464</v>
      </c>
      <c r="CV59" s="171"/>
      <c r="CW59" s="166" t="s">
        <v>1178</v>
      </c>
      <c r="CX59" s="171"/>
      <c r="CY59" s="166" t="s">
        <v>1901</v>
      </c>
      <c r="CZ59" s="171"/>
      <c r="DA59" s="171"/>
      <c r="DB59" s="171"/>
      <c r="DC59" s="171"/>
      <c r="DD59" s="171"/>
      <c r="DE59" s="171"/>
      <c r="DF59" s="171"/>
      <c r="DG59" s="171"/>
      <c r="DR59"/>
      <c r="DS59"/>
      <c r="DT59"/>
      <c r="DU59" s="161"/>
      <c r="DV59" s="161"/>
      <c r="DW59" s="161"/>
      <c r="DY59" s="195"/>
    </row>
    <row r="60" spans="1:129" s="137" customFormat="1" ht="12.75" customHeight="1" x14ac:dyDescent="0.25">
      <c r="A60" s="161"/>
      <c r="B60"/>
      <c r="C60" s="161"/>
      <c r="D60" s="177" t="s">
        <v>6153</v>
      </c>
      <c r="E60" s="178">
        <v>2602</v>
      </c>
      <c r="F60" s="161"/>
      <c r="G60" s="161"/>
      <c r="H60" s="665">
        <v>1</v>
      </c>
      <c r="I60" s="191" t="str">
        <f>IF(H60=2,"School","Not_School")</f>
        <v>Not_School</v>
      </c>
      <c r="L60"/>
      <c r="M60" s="167" t="s">
        <v>4471</v>
      </c>
      <c r="N60" s="170" t="s">
        <v>6465</v>
      </c>
      <c r="P60" s="203" t="s">
        <v>6396</v>
      </c>
      <c r="Q60" s="309" t="s">
        <v>6397</v>
      </c>
      <c r="V60" s="161"/>
      <c r="Y60" s="163"/>
      <c r="Z60" s="163"/>
      <c r="AA60" s="163"/>
      <c r="AB60" s="163"/>
      <c r="AC60" s="163"/>
      <c r="AD60" s="163"/>
      <c r="AE60" s="163"/>
      <c r="AF60" s="163"/>
      <c r="AG60" s="163"/>
      <c r="AQ60" s="171"/>
      <c r="AR60" s="171"/>
      <c r="AS60" s="167"/>
      <c r="AT60" s="167"/>
      <c r="AU60" s="166" t="s">
        <v>5296</v>
      </c>
      <c r="AV60" s="166" t="s">
        <v>5537</v>
      </c>
      <c r="AW60" s="166"/>
      <c r="AX60" s="166"/>
      <c r="AY60" s="166" t="s">
        <v>5377</v>
      </c>
      <c r="AZ60" s="166"/>
      <c r="BA60" s="166"/>
      <c r="BB60" s="166"/>
      <c r="BC60" s="166"/>
      <c r="BD60" s="166"/>
      <c r="BE60" s="166"/>
      <c r="BF60" s="166" t="s">
        <v>5693</v>
      </c>
      <c r="BG60" s="166"/>
      <c r="BH60" s="166"/>
      <c r="BI60" s="166"/>
      <c r="BJ60" s="166" t="s">
        <v>5757</v>
      </c>
      <c r="BK60" s="166"/>
      <c r="BL60" s="166"/>
      <c r="BM60" s="166"/>
      <c r="BN60" s="166"/>
      <c r="BO60" s="171"/>
      <c r="BP60" s="171"/>
      <c r="BQ60" s="171"/>
      <c r="BR60" s="171"/>
      <c r="BS60" s="137" t="s">
        <v>3841</v>
      </c>
      <c r="BT60" s="168" t="s">
        <v>4296</v>
      </c>
      <c r="BU60" s="168" t="s">
        <v>4296</v>
      </c>
      <c r="BV60" s="168"/>
      <c r="BW60" s="168"/>
      <c r="BX60" s="168"/>
      <c r="BY60" s="171"/>
      <c r="BZ60" s="171"/>
      <c r="CA60" s="171"/>
      <c r="CB60" s="171"/>
      <c r="CC60" s="171"/>
      <c r="CD60" s="171"/>
      <c r="CE60" s="171"/>
      <c r="CF60" s="171"/>
      <c r="CG60" s="167" t="s">
        <v>4040</v>
      </c>
      <c r="CH60" s="171" t="s">
        <v>2038</v>
      </c>
      <c r="CK60" s="175" t="s">
        <v>4893</v>
      </c>
      <c r="CL60" s="175" t="s">
        <v>4893</v>
      </c>
      <c r="CM60" s="175" t="s">
        <v>4893</v>
      </c>
      <c r="CN60" s="175" t="s">
        <v>4893</v>
      </c>
      <c r="CO60" s="171" t="s">
        <v>2038</v>
      </c>
      <c r="CP60" s="171" t="s">
        <v>6276</v>
      </c>
      <c r="CQ60" s="171"/>
      <c r="CR60" s="196" t="s">
        <v>5041</v>
      </c>
      <c r="CS60" s="175" t="s">
        <v>6146</v>
      </c>
      <c r="CT60" s="171" t="s">
        <v>2219</v>
      </c>
      <c r="CU60" s="148" t="s">
        <v>2466</v>
      </c>
      <c r="CV60" s="171"/>
      <c r="CW60" s="166" t="s">
        <v>1180</v>
      </c>
      <c r="CX60" s="171"/>
      <c r="CY60" s="166" t="s">
        <v>1903</v>
      </c>
      <c r="CZ60" s="171"/>
      <c r="DA60" s="171"/>
      <c r="DB60" s="171"/>
      <c r="DC60" s="171"/>
      <c r="DD60" s="171"/>
      <c r="DE60" s="171"/>
      <c r="DF60" s="171"/>
      <c r="DG60" s="171"/>
      <c r="DR60"/>
      <c r="DS60"/>
      <c r="DT60"/>
      <c r="DU60" s="161"/>
      <c r="DV60" s="161"/>
      <c r="DW60" s="161"/>
      <c r="DY60" s="195"/>
    </row>
    <row r="61" spans="1:129" s="137" customFormat="1" ht="12.75" customHeight="1" x14ac:dyDescent="0.25">
      <c r="A61" s="161"/>
      <c r="B61"/>
      <c r="C61" s="161"/>
      <c r="D61" s="177" t="s">
        <v>6155</v>
      </c>
      <c r="E61" s="178">
        <v>6631</v>
      </c>
      <c r="F61" s="161"/>
      <c r="G61" s="161"/>
      <c r="L61"/>
      <c r="M61" s="167" t="s">
        <v>4501</v>
      </c>
      <c r="N61" s="170" t="s">
        <v>6466</v>
      </c>
      <c r="Q61" s="163"/>
      <c r="V61" s="161"/>
      <c r="Y61" s="163"/>
      <c r="Z61" s="163"/>
      <c r="AA61" s="163"/>
      <c r="AB61" s="163"/>
      <c r="AC61" s="163"/>
      <c r="AD61" s="163"/>
      <c r="AE61" s="163"/>
      <c r="AF61" s="163"/>
      <c r="AG61" s="163"/>
      <c r="AQ61" s="171"/>
      <c r="AR61" s="171"/>
      <c r="AS61" s="167"/>
      <c r="AT61" s="167"/>
      <c r="AU61" s="166" t="s">
        <v>5299</v>
      </c>
      <c r="AV61" s="166" t="s">
        <v>5539</v>
      </c>
      <c r="AW61" s="166"/>
      <c r="AX61" s="166"/>
      <c r="AY61" s="166" t="s">
        <v>5379</v>
      </c>
      <c r="AZ61" s="166"/>
      <c r="BA61" s="166"/>
      <c r="BB61" s="166"/>
      <c r="BC61" s="166"/>
      <c r="BD61" s="166"/>
      <c r="BE61" s="166"/>
      <c r="BF61" s="166" t="s">
        <v>5695</v>
      </c>
      <c r="BG61" s="166"/>
      <c r="BH61" s="166"/>
      <c r="BI61" s="166"/>
      <c r="BJ61" s="166" t="s">
        <v>5758</v>
      </c>
      <c r="BK61" s="166"/>
      <c r="BL61" s="166"/>
      <c r="BM61" s="166"/>
      <c r="BN61" s="166"/>
      <c r="BO61" s="171"/>
      <c r="BP61" s="171"/>
      <c r="BQ61" s="171"/>
      <c r="BR61" s="171"/>
      <c r="BS61" s="137" t="s">
        <v>3843</v>
      </c>
      <c r="BT61" s="168" t="s">
        <v>4298</v>
      </c>
      <c r="BU61" s="168" t="s">
        <v>4298</v>
      </c>
      <c r="BV61" s="168"/>
      <c r="BW61" s="168"/>
      <c r="BX61" s="168"/>
      <c r="BY61" s="171"/>
      <c r="BZ61" s="171"/>
      <c r="CA61" s="171"/>
      <c r="CB61" s="171"/>
      <c r="CC61" s="171"/>
      <c r="CD61" s="171"/>
      <c r="CE61" s="171"/>
      <c r="CF61" s="171"/>
      <c r="CG61" s="167" t="s">
        <v>4042</v>
      </c>
      <c r="CH61" s="171" t="s">
        <v>2039</v>
      </c>
      <c r="CK61" s="175" t="s">
        <v>4895</v>
      </c>
      <c r="CL61" s="175" t="s">
        <v>4895</v>
      </c>
      <c r="CM61" s="175" t="s">
        <v>4895</v>
      </c>
      <c r="CN61" s="175" t="s">
        <v>4895</v>
      </c>
      <c r="CO61" s="171" t="s">
        <v>2039</v>
      </c>
      <c r="CP61" s="171" t="s">
        <v>6277</v>
      </c>
      <c r="CQ61" s="171"/>
      <c r="CR61" s="196" t="s">
        <v>5043</v>
      </c>
      <c r="CS61" s="175" t="s">
        <v>6148</v>
      </c>
      <c r="CT61" s="171" t="s">
        <v>2221</v>
      </c>
      <c r="CU61" s="148" t="s">
        <v>2468</v>
      </c>
      <c r="CV61" s="171"/>
      <c r="CW61" s="166" t="s">
        <v>1182</v>
      </c>
      <c r="CX61" s="171"/>
      <c r="CY61" s="166" t="s">
        <v>1905</v>
      </c>
      <c r="CZ61" s="171"/>
      <c r="DA61" s="171"/>
      <c r="DB61" s="171"/>
      <c r="DC61" s="171"/>
      <c r="DD61" s="171"/>
      <c r="DE61" s="171"/>
      <c r="DF61" s="171"/>
      <c r="DG61" s="171"/>
      <c r="DR61"/>
      <c r="DS61"/>
      <c r="DT61"/>
      <c r="DU61" s="161"/>
      <c r="DV61" s="161"/>
      <c r="DW61" s="161"/>
      <c r="DY61" s="195"/>
    </row>
    <row r="62" spans="1:129" s="137" customFormat="1" ht="12.75" customHeight="1" x14ac:dyDescent="0.25">
      <c r="A62" s="161"/>
      <c r="B62" s="666"/>
      <c r="C62" s="161"/>
      <c r="D62" s="177" t="s">
        <v>6157</v>
      </c>
      <c r="E62" s="178">
        <v>3750</v>
      </c>
      <c r="F62" s="161"/>
      <c r="G62" s="161"/>
      <c r="L62"/>
      <c r="M62" s="167" t="s">
        <v>6467</v>
      </c>
      <c r="N62" s="170" t="s">
        <v>6468</v>
      </c>
      <c r="P62" s="151" t="s">
        <v>6389</v>
      </c>
      <c r="Q62" s="163"/>
      <c r="V62" s="161"/>
      <c r="Y62" s="197"/>
      <c r="Z62" s="197"/>
      <c r="AA62" s="197"/>
      <c r="AB62" s="197"/>
      <c r="AC62" s="197"/>
      <c r="AD62" s="197"/>
      <c r="AE62" s="197"/>
      <c r="AF62" s="197"/>
      <c r="AG62" s="197"/>
      <c r="AQ62" s="171"/>
      <c r="AR62" s="171"/>
      <c r="AS62" s="167"/>
      <c r="AT62" s="167"/>
      <c r="AU62" s="166" t="s">
        <v>5302</v>
      </c>
      <c r="AV62" s="166" t="s">
        <v>5541</v>
      </c>
      <c r="AW62" s="166"/>
      <c r="AX62" s="166"/>
      <c r="AY62" s="166" t="s">
        <v>5381</v>
      </c>
      <c r="AZ62" s="166"/>
      <c r="BA62" s="166"/>
      <c r="BB62" s="166"/>
      <c r="BC62" s="166"/>
      <c r="BD62" s="166"/>
      <c r="BE62" s="166"/>
      <c r="BF62" s="166" t="s">
        <v>5697</v>
      </c>
      <c r="BG62" s="166"/>
      <c r="BH62" s="166"/>
      <c r="BI62" s="166"/>
      <c r="BJ62" s="166" t="s">
        <v>5759</v>
      </c>
      <c r="BK62" s="166"/>
      <c r="BL62" s="166"/>
      <c r="BM62" s="166"/>
      <c r="BN62" s="166"/>
      <c r="BO62" s="171"/>
      <c r="BP62" s="171"/>
      <c r="BQ62" s="171"/>
      <c r="BR62" s="171"/>
      <c r="BS62" s="137" t="s">
        <v>3845</v>
      </c>
      <c r="BT62" s="168" t="s">
        <v>4300</v>
      </c>
      <c r="BU62" s="168" t="s">
        <v>4300</v>
      </c>
      <c r="BV62" s="168"/>
      <c r="BW62" s="168"/>
      <c r="BX62" s="168"/>
      <c r="BY62" s="171"/>
      <c r="BZ62" s="171"/>
      <c r="CA62" s="171"/>
      <c r="CB62" s="171"/>
      <c r="CC62" s="171"/>
      <c r="CD62" s="171"/>
      <c r="CE62" s="171"/>
      <c r="CF62" s="171"/>
      <c r="CG62" s="167" t="s">
        <v>4044</v>
      </c>
      <c r="CH62" s="171" t="s">
        <v>2040</v>
      </c>
      <c r="CK62" s="175" t="s">
        <v>4897</v>
      </c>
      <c r="CL62" s="175" t="s">
        <v>4897</v>
      </c>
      <c r="CM62" s="175" t="s">
        <v>4897</v>
      </c>
      <c r="CN62" s="175" t="s">
        <v>4897</v>
      </c>
      <c r="CO62" s="171" t="s">
        <v>2040</v>
      </c>
      <c r="CP62" s="171" t="s">
        <v>6278</v>
      </c>
      <c r="CQ62" s="171"/>
      <c r="CR62" s="196" t="s">
        <v>5045</v>
      </c>
      <c r="CS62" s="175" t="s">
        <v>6150</v>
      </c>
      <c r="CT62" s="171" t="s">
        <v>2223</v>
      </c>
      <c r="CU62" s="196" t="s">
        <v>2470</v>
      </c>
      <c r="CV62" s="171"/>
      <c r="CW62" s="166" t="s">
        <v>1184</v>
      </c>
      <c r="CX62" s="171"/>
      <c r="CY62" s="166" t="s">
        <v>1907</v>
      </c>
      <c r="CZ62" s="171"/>
      <c r="DA62" s="171"/>
      <c r="DB62" s="171"/>
      <c r="DC62" s="171"/>
      <c r="DD62" s="171"/>
      <c r="DE62" s="171"/>
      <c r="DF62" s="171"/>
      <c r="DG62" s="171"/>
      <c r="DR62"/>
      <c r="DS62"/>
      <c r="DT62"/>
      <c r="DU62" s="161"/>
      <c r="DV62" s="161"/>
      <c r="DW62" s="161"/>
      <c r="DY62" s="195"/>
    </row>
    <row r="63" spans="1:129" s="137" customFormat="1" ht="12.75" customHeight="1" x14ac:dyDescent="0.25">
      <c r="A63" s="161"/>
      <c r="B63" s="161"/>
      <c r="C63" s="161"/>
      <c r="D63" s="177" t="s">
        <v>6139</v>
      </c>
      <c r="E63" s="178">
        <v>2187</v>
      </c>
      <c r="F63" s="161"/>
      <c r="G63" s="161"/>
      <c r="H63" s="161"/>
      <c r="I63" s="161"/>
      <c r="J63" s="161"/>
      <c r="K63" s="161"/>
      <c r="L63"/>
      <c r="M63" s="203"/>
      <c r="N63" s="296"/>
      <c r="O63" s="161"/>
      <c r="P63" s="167">
        <v>2</v>
      </c>
      <c r="Q63" s="163"/>
      <c r="R63" s="161"/>
      <c r="S63" s="161"/>
      <c r="T63" s="161"/>
      <c r="U63" s="161"/>
      <c r="V63" s="161"/>
      <c r="Y63" s="197"/>
      <c r="Z63" s="197"/>
      <c r="AA63" s="197"/>
      <c r="AB63" s="197"/>
      <c r="AC63" s="197"/>
      <c r="AD63" s="197"/>
      <c r="AE63" s="197"/>
      <c r="AF63" s="197"/>
      <c r="AG63" s="197"/>
      <c r="AQ63" s="171"/>
      <c r="AR63" s="171"/>
      <c r="AS63" s="167"/>
      <c r="AT63" s="167"/>
      <c r="AU63" s="166" t="s">
        <v>5304</v>
      </c>
      <c r="AV63" s="166" t="s">
        <v>5541</v>
      </c>
      <c r="AW63" s="166"/>
      <c r="AX63" s="166"/>
      <c r="AY63" s="166" t="s">
        <v>5383</v>
      </c>
      <c r="AZ63" s="166"/>
      <c r="BA63" s="166"/>
      <c r="BB63" s="166"/>
      <c r="BC63" s="166"/>
      <c r="BD63" s="166"/>
      <c r="BE63" s="166"/>
      <c r="BF63" s="166" t="s">
        <v>5699</v>
      </c>
      <c r="BG63" s="166"/>
      <c r="BH63" s="166"/>
      <c r="BI63" s="166"/>
      <c r="BJ63" s="166" t="s">
        <v>5761</v>
      </c>
      <c r="BK63" s="166"/>
      <c r="BL63" s="166"/>
      <c r="BM63" s="166"/>
      <c r="BN63" s="166"/>
      <c r="BO63" s="171"/>
      <c r="BP63" s="171"/>
      <c r="BQ63" s="171"/>
      <c r="BR63" s="171"/>
      <c r="BS63" s="137" t="s">
        <v>3847</v>
      </c>
      <c r="BT63" s="168" t="s">
        <v>4302</v>
      </c>
      <c r="BU63" s="168" t="s">
        <v>4302</v>
      </c>
      <c r="BV63" s="168"/>
      <c r="BW63" s="168"/>
      <c r="BX63" s="168"/>
      <c r="BY63" s="171"/>
      <c r="BZ63" s="171"/>
      <c r="CA63" s="171"/>
      <c r="CB63" s="171"/>
      <c r="CC63" s="171"/>
      <c r="CD63" s="171"/>
      <c r="CE63" s="171"/>
      <c r="CF63" s="171"/>
      <c r="CG63" s="167" t="s">
        <v>4046</v>
      </c>
      <c r="CH63" s="171" t="s">
        <v>2041</v>
      </c>
      <c r="CK63" s="175" t="s">
        <v>4899</v>
      </c>
      <c r="CL63" s="175" t="s">
        <v>4899</v>
      </c>
      <c r="CM63" s="175" t="s">
        <v>4899</v>
      </c>
      <c r="CN63" s="175" t="s">
        <v>4899</v>
      </c>
      <c r="CO63" s="171" t="s">
        <v>2041</v>
      </c>
      <c r="CP63" s="171" t="s">
        <v>6279</v>
      </c>
      <c r="CQ63" s="171"/>
      <c r="CR63" s="196" t="s">
        <v>5047</v>
      </c>
      <c r="CS63" s="175" t="s">
        <v>6152</v>
      </c>
      <c r="CT63" s="171" t="s">
        <v>2225</v>
      </c>
      <c r="CU63" s="196" t="s">
        <v>2472</v>
      </c>
      <c r="CV63" s="171"/>
      <c r="CW63" s="166" t="s">
        <v>1187</v>
      </c>
      <c r="CX63" s="171"/>
      <c r="CY63" s="166" t="s">
        <v>1909</v>
      </c>
      <c r="CZ63" s="171"/>
      <c r="DA63" s="171"/>
      <c r="DB63" s="171"/>
      <c r="DC63" s="171"/>
      <c r="DD63" s="171"/>
      <c r="DE63" s="171"/>
      <c r="DF63" s="171"/>
      <c r="DG63" s="171"/>
      <c r="DR63"/>
      <c r="DS63"/>
      <c r="DT63"/>
      <c r="DU63" s="161"/>
      <c r="DV63" s="161"/>
      <c r="DW63" s="161"/>
      <c r="DY63" s="195"/>
    </row>
    <row r="64" spans="1:129" s="137" customFormat="1" ht="12.75" customHeight="1" x14ac:dyDescent="0.25">
      <c r="A64" s="161"/>
      <c r="B64" s="161"/>
      <c r="C64" s="161"/>
      <c r="D64" s="177" t="s">
        <v>6141</v>
      </c>
      <c r="E64" s="178">
        <v>2187</v>
      </c>
      <c r="F64" s="161"/>
      <c r="G64" s="161"/>
      <c r="H64" s="161"/>
      <c r="I64" s="161"/>
      <c r="J64" s="161"/>
      <c r="K64" s="161"/>
      <c r="L64"/>
      <c r="M64" s="161"/>
      <c r="N64" s="161"/>
      <c r="O64" s="161"/>
      <c r="P64" s="167">
        <v>3</v>
      </c>
      <c r="Q64" s="163"/>
      <c r="R64" s="161"/>
      <c r="S64" s="161"/>
      <c r="T64" s="161"/>
      <c r="U64" s="161"/>
      <c r="V64" s="161"/>
      <c r="Y64" s="197"/>
      <c r="Z64" s="197"/>
      <c r="AA64" s="197"/>
      <c r="AB64" s="197"/>
      <c r="AC64" s="197"/>
      <c r="AD64" s="197"/>
      <c r="AE64" s="197"/>
      <c r="AF64" s="197"/>
      <c r="AG64" s="197"/>
      <c r="AQ64" s="171"/>
      <c r="AR64" s="171"/>
      <c r="AS64" s="167"/>
      <c r="AT64" s="167"/>
      <c r="AU64" s="166" t="s">
        <v>5306</v>
      </c>
      <c r="AV64" s="166" t="s">
        <v>5543</v>
      </c>
      <c r="AW64" s="166"/>
      <c r="AX64" s="166"/>
      <c r="AY64" s="166" t="s">
        <v>5384</v>
      </c>
      <c r="AZ64" s="166"/>
      <c r="BA64" s="166"/>
      <c r="BB64" s="166"/>
      <c r="BC64" s="166"/>
      <c r="BD64" s="166"/>
      <c r="BE64" s="166"/>
      <c r="BF64" s="166" t="s">
        <v>5701</v>
      </c>
      <c r="BG64" s="166"/>
      <c r="BH64" s="166"/>
      <c r="BI64" s="166"/>
      <c r="BJ64" s="166" t="s">
        <v>5762</v>
      </c>
      <c r="BK64" s="166"/>
      <c r="BL64" s="166"/>
      <c r="BM64" s="166"/>
      <c r="BN64" s="166"/>
      <c r="BO64" s="171"/>
      <c r="BP64" s="171"/>
      <c r="BQ64" s="171"/>
      <c r="BR64" s="171"/>
      <c r="BS64" s="137" t="s">
        <v>3849</v>
      </c>
      <c r="BT64" s="168" t="s">
        <v>4304</v>
      </c>
      <c r="BU64" s="168" t="s">
        <v>4304</v>
      </c>
      <c r="BV64" s="168"/>
      <c r="BW64" s="168"/>
      <c r="BX64" s="168"/>
      <c r="BY64" s="171"/>
      <c r="BZ64" s="171"/>
      <c r="CA64" s="171"/>
      <c r="CB64" s="171"/>
      <c r="CC64" s="171"/>
      <c r="CD64" s="171"/>
      <c r="CE64" s="171"/>
      <c r="CF64" s="171"/>
      <c r="CG64" s="167" t="s">
        <v>4026</v>
      </c>
      <c r="CH64" s="171" t="s">
        <v>2042</v>
      </c>
      <c r="CK64" s="175" t="s">
        <v>4901</v>
      </c>
      <c r="CL64" s="175" t="s">
        <v>4901</v>
      </c>
      <c r="CM64" s="175" t="s">
        <v>4901</v>
      </c>
      <c r="CN64" s="175" t="s">
        <v>4901</v>
      </c>
      <c r="CO64" s="171" t="s">
        <v>2042</v>
      </c>
      <c r="CP64" s="171" t="s">
        <v>6280</v>
      </c>
      <c r="CQ64" s="171"/>
      <c r="CR64" s="196" t="s">
        <v>5049</v>
      </c>
      <c r="CS64" s="175" t="s">
        <v>6154</v>
      </c>
      <c r="CT64" s="171" t="s">
        <v>2227</v>
      </c>
      <c r="CU64" s="196" t="s">
        <v>2474</v>
      </c>
      <c r="CV64" s="171"/>
      <c r="CW64" s="166" t="s">
        <v>1190</v>
      </c>
      <c r="CX64" s="171"/>
      <c r="CY64" s="166" t="s">
        <v>1912</v>
      </c>
      <c r="CZ64" s="171"/>
      <c r="DA64" s="171"/>
      <c r="DB64" s="171"/>
      <c r="DC64" s="171"/>
      <c r="DD64" s="171"/>
      <c r="DE64" s="171"/>
      <c r="DF64" s="171"/>
      <c r="DG64" s="171"/>
      <c r="DR64"/>
      <c r="DS64"/>
      <c r="DT64"/>
      <c r="DU64" s="161"/>
      <c r="DV64" s="161"/>
      <c r="DW64" s="161"/>
      <c r="DY64" s="195"/>
    </row>
    <row r="65" spans="1:129" s="137" customFormat="1" ht="12.75" customHeight="1" x14ac:dyDescent="0.25">
      <c r="A65" s="161"/>
      <c r="B65" s="161"/>
      <c r="C65" s="161"/>
      <c r="D65" s="199" t="s">
        <v>6143</v>
      </c>
      <c r="E65" s="200">
        <v>2187</v>
      </c>
      <c r="F65" s="161"/>
      <c r="G65" s="161"/>
      <c r="H65" s="161"/>
      <c r="I65" s="161"/>
      <c r="J65" s="161"/>
      <c r="K65" s="161"/>
      <c r="L65"/>
      <c r="M65" s="161"/>
      <c r="N65" s="161"/>
      <c r="O65" s="161"/>
      <c r="P65" s="203">
        <v>4</v>
      </c>
      <c r="Q65" s="163"/>
      <c r="R65" s="161"/>
      <c r="S65" s="161"/>
      <c r="T65" s="161"/>
      <c r="U65" s="161"/>
      <c r="V65" s="161"/>
      <c r="Y65" s="197"/>
      <c r="Z65" s="197"/>
      <c r="AA65" s="197"/>
      <c r="AB65" s="197"/>
      <c r="AC65" s="197"/>
      <c r="AD65" s="197"/>
      <c r="AE65" s="197"/>
      <c r="AF65" s="197"/>
      <c r="AG65" s="197"/>
      <c r="AQ65" s="171"/>
      <c r="AR65" s="171"/>
      <c r="AS65" s="167"/>
      <c r="AT65" s="167"/>
      <c r="AU65" s="166" t="s">
        <v>5308</v>
      </c>
      <c r="AV65" s="166" t="s">
        <v>5543</v>
      </c>
      <c r="AW65" s="166"/>
      <c r="AX65" s="166"/>
      <c r="AY65" s="166" t="s">
        <v>5386</v>
      </c>
      <c r="AZ65" s="166"/>
      <c r="BA65" s="166"/>
      <c r="BB65" s="166"/>
      <c r="BC65" s="166"/>
      <c r="BD65" s="166"/>
      <c r="BE65" s="166"/>
      <c r="BF65" s="166" t="s">
        <v>5703</v>
      </c>
      <c r="BG65" s="166"/>
      <c r="BH65" s="166"/>
      <c r="BI65" s="166"/>
      <c r="BJ65" s="166" t="s">
        <v>5763</v>
      </c>
      <c r="BK65" s="166"/>
      <c r="BL65" s="166"/>
      <c r="BM65" s="166"/>
      <c r="BN65" s="166"/>
      <c r="BO65" s="171"/>
      <c r="BP65" s="171"/>
      <c r="BQ65" s="171"/>
      <c r="BR65" s="171"/>
      <c r="BS65" s="137" t="s">
        <v>3851</v>
      </c>
      <c r="BT65" s="168" t="s">
        <v>4306</v>
      </c>
      <c r="BU65" s="168" t="s">
        <v>4306</v>
      </c>
      <c r="BV65" s="168"/>
      <c r="BW65" s="168"/>
      <c r="BX65" s="168"/>
      <c r="BY65" s="171"/>
      <c r="BZ65" s="171"/>
      <c r="CA65" s="171"/>
      <c r="CB65" s="171"/>
      <c r="CC65" s="171"/>
      <c r="CD65" s="171"/>
      <c r="CE65" s="171"/>
      <c r="CF65" s="171"/>
      <c r="CG65" s="167" t="s">
        <v>4028</v>
      </c>
      <c r="CH65" s="171" t="s">
        <v>2043</v>
      </c>
      <c r="CK65" s="175" t="s">
        <v>4903</v>
      </c>
      <c r="CL65" s="175" t="s">
        <v>4903</v>
      </c>
      <c r="CM65" s="175" t="s">
        <v>4903</v>
      </c>
      <c r="CN65" s="175" t="s">
        <v>4903</v>
      </c>
      <c r="CO65" s="171" t="s">
        <v>2043</v>
      </c>
      <c r="CP65" s="171" t="s">
        <v>6281</v>
      </c>
      <c r="CQ65" s="171"/>
      <c r="CR65" s="196" t="s">
        <v>5051</v>
      </c>
      <c r="CS65" s="175" t="s">
        <v>6156</v>
      </c>
      <c r="CT65" s="171" t="s">
        <v>2229</v>
      </c>
      <c r="CU65" s="196" t="s">
        <v>2476</v>
      </c>
      <c r="CV65" s="171"/>
      <c r="CW65" s="166" t="s">
        <v>1192</v>
      </c>
      <c r="CX65" s="171"/>
      <c r="CY65" s="166" t="s">
        <v>1915</v>
      </c>
      <c r="CZ65" s="171"/>
      <c r="DA65" s="171"/>
      <c r="DB65" s="171"/>
      <c r="DC65" s="171"/>
      <c r="DD65" s="171"/>
      <c r="DE65" s="171"/>
      <c r="DF65" s="171"/>
      <c r="DG65" s="171"/>
      <c r="DR65"/>
      <c r="DS65"/>
      <c r="DT65"/>
      <c r="DU65" s="161"/>
      <c r="DV65" s="161"/>
      <c r="DW65" s="161"/>
      <c r="DY65" s="195"/>
    </row>
    <row r="66" spans="1:129" s="137" customFormat="1" ht="12.75" customHeight="1" x14ac:dyDescent="0.25">
      <c r="A66" s="161"/>
      <c r="B66" s="161"/>
      <c r="C66" s="161"/>
      <c r="D66" s="662" t="s">
        <v>6944</v>
      </c>
      <c r="F66" s="161"/>
      <c r="G66" s="161"/>
      <c r="L66"/>
      <c r="Y66" s="197"/>
      <c r="Z66" s="197"/>
      <c r="AA66" s="197"/>
      <c r="AB66" s="197"/>
      <c r="AC66" s="197"/>
      <c r="AD66" s="197"/>
      <c r="AE66" s="197"/>
      <c r="AF66" s="197"/>
      <c r="AG66" s="197"/>
      <c r="AQ66" s="171"/>
      <c r="AR66" s="171"/>
      <c r="AS66" s="167"/>
      <c r="AT66" s="167"/>
      <c r="AU66" s="166" t="s">
        <v>5310</v>
      </c>
      <c r="AV66" s="166" t="s">
        <v>5545</v>
      </c>
      <c r="AW66" s="166"/>
      <c r="AX66" s="166"/>
      <c r="AY66" s="166" t="s">
        <v>5388</v>
      </c>
      <c r="AZ66" s="166"/>
      <c r="BA66" s="166"/>
      <c r="BB66" s="166"/>
      <c r="BC66" s="166"/>
      <c r="BD66" s="166"/>
      <c r="BE66" s="166"/>
      <c r="BF66" s="166" t="s">
        <v>5704</v>
      </c>
      <c r="BG66" s="166"/>
      <c r="BH66" s="166"/>
      <c r="BI66" s="166"/>
      <c r="BJ66" s="166" t="s">
        <v>5764</v>
      </c>
      <c r="BK66" s="166"/>
      <c r="BL66" s="166"/>
      <c r="BM66" s="166"/>
      <c r="BN66" s="166"/>
      <c r="BO66" s="171"/>
      <c r="BP66" s="171"/>
      <c r="BQ66" s="171"/>
      <c r="BR66" s="171"/>
      <c r="BS66" s="137" t="s">
        <v>3853</v>
      </c>
      <c r="BT66" s="168" t="s">
        <v>4308</v>
      </c>
      <c r="BU66" s="168" t="s">
        <v>4308</v>
      </c>
      <c r="BV66" s="168"/>
      <c r="BW66" s="168"/>
      <c r="BX66" s="168"/>
      <c r="BY66" s="171"/>
      <c r="BZ66" s="171"/>
      <c r="CA66" s="171"/>
      <c r="CB66" s="171"/>
      <c r="CC66" s="171"/>
      <c r="CD66" s="171"/>
      <c r="CE66" s="171"/>
      <c r="CF66" s="171"/>
      <c r="CG66" s="167" t="s">
        <v>4030</v>
      </c>
      <c r="CH66" s="171" t="s">
        <v>2044</v>
      </c>
      <c r="CK66" s="175" t="s">
        <v>4905</v>
      </c>
      <c r="CL66" s="175" t="s">
        <v>4905</v>
      </c>
      <c r="CM66" s="175" t="s">
        <v>4905</v>
      </c>
      <c r="CN66" s="175" t="s">
        <v>4905</v>
      </c>
      <c r="CO66" s="171" t="s">
        <v>2044</v>
      </c>
      <c r="CP66" s="171" t="s">
        <v>6282</v>
      </c>
      <c r="CQ66" s="171"/>
      <c r="CR66" s="196" t="s">
        <v>5053</v>
      </c>
      <c r="CS66" s="175" t="s">
        <v>6158</v>
      </c>
      <c r="CT66" s="171" t="s">
        <v>2231</v>
      </c>
      <c r="CU66" s="196" t="s">
        <v>2478</v>
      </c>
      <c r="CV66" s="171"/>
      <c r="CW66" s="166" t="s">
        <v>1198</v>
      </c>
      <c r="CX66" s="171"/>
      <c r="CY66" s="166" t="s">
        <v>1918</v>
      </c>
      <c r="CZ66" s="171"/>
      <c r="DA66" s="171"/>
      <c r="DB66" s="171"/>
      <c r="DC66" s="171"/>
      <c r="DD66" s="171"/>
      <c r="DE66" s="171"/>
      <c r="DF66" s="171"/>
      <c r="DG66" s="171"/>
      <c r="DR66"/>
      <c r="DS66"/>
      <c r="DT66"/>
      <c r="DU66" s="161"/>
      <c r="DV66" s="161"/>
      <c r="DW66" s="161"/>
      <c r="DY66" s="195"/>
    </row>
    <row r="67" spans="1:129" s="137" customFormat="1" ht="12.75" customHeight="1" x14ac:dyDescent="0.25">
      <c r="A67" s="161"/>
      <c r="B67" s="161"/>
      <c r="C67" s="161"/>
      <c r="D67" s="188"/>
      <c r="E67" s="188"/>
      <c r="F67" s="161"/>
      <c r="G67" s="161"/>
      <c r="L67"/>
      <c r="Y67" s="197"/>
      <c r="Z67" s="197"/>
      <c r="AA67" s="197"/>
      <c r="AB67" s="197"/>
      <c r="AC67" s="197"/>
      <c r="AD67" s="197"/>
      <c r="AE67" s="197"/>
      <c r="AF67" s="197"/>
      <c r="AG67" s="197"/>
      <c r="AQ67" s="171"/>
      <c r="AR67" s="171"/>
      <c r="AS67" s="167"/>
      <c r="AT67" s="167"/>
      <c r="AU67" s="166" t="s">
        <v>5311</v>
      </c>
      <c r="AV67" s="166" t="s">
        <v>5545</v>
      </c>
      <c r="AW67" s="166"/>
      <c r="AX67" s="166"/>
      <c r="AY67" s="166" t="s">
        <v>5390</v>
      </c>
      <c r="AZ67" s="166"/>
      <c r="BA67" s="166"/>
      <c r="BB67" s="166"/>
      <c r="BC67" s="166"/>
      <c r="BD67" s="166"/>
      <c r="BE67" s="166"/>
      <c r="BF67" s="166" t="s">
        <v>5705</v>
      </c>
      <c r="BG67" s="166"/>
      <c r="BH67" s="166"/>
      <c r="BI67" s="166"/>
      <c r="BJ67" s="166" t="s">
        <v>5766</v>
      </c>
      <c r="BK67" s="166"/>
      <c r="BL67" s="166"/>
      <c r="BM67" s="166"/>
      <c r="BN67" s="166"/>
      <c r="BO67" s="171"/>
      <c r="BP67" s="171"/>
      <c r="BQ67" s="171"/>
      <c r="BR67" s="171"/>
      <c r="BS67" s="137" t="s">
        <v>3855</v>
      </c>
      <c r="BT67" s="168" t="s">
        <v>4310</v>
      </c>
      <c r="BU67" s="168" t="s">
        <v>4310</v>
      </c>
      <c r="BV67" s="168"/>
      <c r="BW67" s="168"/>
      <c r="BX67" s="168"/>
      <c r="BY67" s="171"/>
      <c r="BZ67" s="171"/>
      <c r="CA67" s="171"/>
      <c r="CB67" s="171"/>
      <c r="CC67" s="171"/>
      <c r="CD67" s="171"/>
      <c r="CE67" s="171"/>
      <c r="CF67" s="171"/>
      <c r="CG67" s="167" t="s">
        <v>4032</v>
      </c>
      <c r="CH67" s="171" t="s">
        <v>2045</v>
      </c>
      <c r="CK67" s="175" t="s">
        <v>4907</v>
      </c>
      <c r="CL67" s="175" t="s">
        <v>4907</v>
      </c>
      <c r="CM67" s="175" t="s">
        <v>4907</v>
      </c>
      <c r="CN67" s="175" t="s">
        <v>4907</v>
      </c>
      <c r="CO67" s="171" t="s">
        <v>2045</v>
      </c>
      <c r="CP67" s="171" t="s">
        <v>6283</v>
      </c>
      <c r="CQ67" s="171"/>
      <c r="CR67" s="196" t="s">
        <v>5055</v>
      </c>
      <c r="CS67" s="175" t="s">
        <v>6159</v>
      </c>
      <c r="CT67" s="171" t="s">
        <v>2233</v>
      </c>
      <c r="CU67" s="196" t="s">
        <v>2480</v>
      </c>
      <c r="CV67" s="171"/>
      <c r="CW67" s="166" t="s">
        <v>1201</v>
      </c>
      <c r="CX67" s="171"/>
      <c r="CY67" s="166" t="s">
        <v>1920</v>
      </c>
      <c r="CZ67" s="171"/>
      <c r="DA67" s="171"/>
      <c r="DB67" s="171"/>
      <c r="DC67" s="171"/>
      <c r="DD67" s="171"/>
      <c r="DE67" s="171"/>
      <c r="DF67" s="171"/>
      <c r="DG67" s="171"/>
      <c r="DR67"/>
      <c r="DS67"/>
      <c r="DT67"/>
      <c r="DU67" s="161"/>
      <c r="DV67" s="161"/>
      <c r="DW67" s="161"/>
      <c r="DY67" s="201"/>
    </row>
    <row r="68" spans="1:129" s="137" customFormat="1" ht="12.75" customHeight="1" x14ac:dyDescent="0.25">
      <c r="A68" s="161"/>
      <c r="B68" s="161"/>
      <c r="C68" s="161"/>
      <c r="F68" s="161"/>
      <c r="G68" s="161"/>
      <c r="H68" s="161"/>
      <c r="I68" s="161"/>
      <c r="J68" s="161"/>
      <c r="K68" s="161"/>
      <c r="L68"/>
      <c r="M68" s="161"/>
      <c r="N68" s="161"/>
      <c r="O68" s="161"/>
      <c r="P68" s="161"/>
      <c r="Q68" s="161"/>
      <c r="R68" s="161"/>
      <c r="S68" s="161"/>
      <c r="T68" s="161"/>
      <c r="U68" s="161"/>
      <c r="V68" s="161"/>
      <c r="W68" s="163"/>
      <c r="X68" s="163"/>
      <c r="Y68" s="197"/>
      <c r="Z68" s="197"/>
      <c r="AA68" s="197"/>
      <c r="AB68" s="197"/>
      <c r="AC68" s="197"/>
      <c r="AD68" s="197"/>
      <c r="AE68" s="197"/>
      <c r="AF68" s="197"/>
      <c r="AG68" s="197"/>
      <c r="AQ68" s="171"/>
      <c r="AR68" s="171"/>
      <c r="AS68" s="171"/>
      <c r="AT68" s="171"/>
      <c r="AU68" s="166" t="s">
        <v>5318</v>
      </c>
      <c r="AV68" s="166" t="s">
        <v>5546</v>
      </c>
      <c r="AW68" s="166"/>
      <c r="AX68" s="166"/>
      <c r="AY68" s="166" t="s">
        <v>5391</v>
      </c>
      <c r="AZ68" s="166"/>
      <c r="BA68" s="166"/>
      <c r="BB68" s="166"/>
      <c r="BC68" s="166"/>
      <c r="BD68" s="166"/>
      <c r="BE68" s="166"/>
      <c r="BF68" s="166" t="s">
        <v>5706</v>
      </c>
      <c r="BG68" s="166"/>
      <c r="BH68" s="166"/>
      <c r="BI68" s="166"/>
      <c r="BJ68" s="166" t="s">
        <v>5767</v>
      </c>
      <c r="BK68" s="166"/>
      <c r="BL68" s="166"/>
      <c r="BM68" s="166"/>
      <c r="BN68" s="166"/>
      <c r="BO68" s="171"/>
      <c r="BP68" s="171"/>
      <c r="BQ68" s="171"/>
      <c r="BR68" s="171"/>
      <c r="BS68" s="137" t="s">
        <v>3857</v>
      </c>
      <c r="BT68" s="168" t="s">
        <v>4312</v>
      </c>
      <c r="BU68" s="168" t="s">
        <v>4312</v>
      </c>
      <c r="BV68" s="168"/>
      <c r="BW68" s="168"/>
      <c r="BX68" s="168"/>
      <c r="BY68" s="171"/>
      <c r="BZ68" s="171"/>
      <c r="CA68" s="171"/>
      <c r="CB68" s="171"/>
      <c r="CC68" s="171"/>
      <c r="CD68" s="171"/>
      <c r="CE68" s="171"/>
      <c r="CF68" s="171"/>
      <c r="CG68" s="167" t="s">
        <v>4034</v>
      </c>
      <c r="CH68" s="171" t="s">
        <v>2046</v>
      </c>
      <c r="CK68" s="175" t="s">
        <v>4909</v>
      </c>
      <c r="CL68" s="175" t="s">
        <v>4909</v>
      </c>
      <c r="CM68" s="175" t="s">
        <v>4909</v>
      </c>
      <c r="CN68" s="175" t="s">
        <v>4909</v>
      </c>
      <c r="CO68" s="171" t="s">
        <v>2046</v>
      </c>
      <c r="CP68" s="171" t="s">
        <v>6284</v>
      </c>
      <c r="CQ68" s="171"/>
      <c r="CR68" s="196" t="s">
        <v>5057</v>
      </c>
      <c r="CS68" s="175" t="s">
        <v>6160</v>
      </c>
      <c r="CT68" s="171" t="s">
        <v>2235</v>
      </c>
      <c r="CU68" s="196" t="s">
        <v>2482</v>
      </c>
      <c r="CV68" s="171"/>
      <c r="CW68" s="166" t="s">
        <v>1204</v>
      </c>
      <c r="CX68" s="171"/>
      <c r="CY68" s="166" t="s">
        <v>1923</v>
      </c>
      <c r="CZ68" s="171"/>
      <c r="DA68" s="171"/>
      <c r="DB68" s="171"/>
      <c r="DC68" s="171"/>
      <c r="DD68" s="171"/>
      <c r="DE68" s="171"/>
      <c r="DF68" s="171"/>
      <c r="DG68" s="171"/>
      <c r="DR68" s="161"/>
      <c r="DS68" s="188"/>
      <c r="DT68" s="161"/>
      <c r="DU68" s="161"/>
      <c r="DV68" s="161"/>
      <c r="DW68" s="161"/>
      <c r="DY68" s="201"/>
    </row>
    <row r="69" spans="1:129" s="137" customFormat="1" ht="12.75" customHeight="1" x14ac:dyDescent="0.25">
      <c r="A69" s="161"/>
      <c r="B69" s="161"/>
      <c r="C69" s="161"/>
      <c r="D69" s="161"/>
      <c r="E69" s="161"/>
      <c r="F69" s="161"/>
      <c r="G69" s="161"/>
      <c r="H69" s="161"/>
      <c r="I69" s="161"/>
      <c r="J69" s="161"/>
      <c r="K69" s="161"/>
      <c r="L69"/>
      <c r="M69" s="161"/>
      <c r="N69" s="161"/>
      <c r="O69" s="161"/>
      <c r="P69" s="161"/>
      <c r="Q69" s="161"/>
      <c r="R69" s="161"/>
      <c r="S69" s="161"/>
      <c r="T69" s="161"/>
      <c r="U69" s="161"/>
      <c r="V69" s="161"/>
      <c r="W69" s="163"/>
      <c r="X69" s="163"/>
      <c r="Y69" s="197"/>
      <c r="Z69" s="197"/>
      <c r="AA69" s="197"/>
      <c r="AB69" s="197"/>
      <c r="AC69" s="197"/>
      <c r="AD69" s="197"/>
      <c r="AE69" s="197"/>
      <c r="AF69" s="197"/>
      <c r="AG69" s="197"/>
      <c r="AQ69" s="171"/>
      <c r="AR69" s="171"/>
      <c r="AS69" s="171"/>
      <c r="AT69" s="171"/>
      <c r="AU69" s="166" t="s">
        <v>5320</v>
      </c>
      <c r="AV69" s="166" t="s">
        <v>5546</v>
      </c>
      <c r="AW69" s="166"/>
      <c r="AX69" s="166"/>
      <c r="AY69" s="166" t="s">
        <v>5393</v>
      </c>
      <c r="AZ69" s="166"/>
      <c r="BA69" s="166"/>
      <c r="BB69" s="166"/>
      <c r="BC69" s="166"/>
      <c r="BD69" s="166"/>
      <c r="BE69" s="166"/>
      <c r="BF69" s="166" t="s">
        <v>5707</v>
      </c>
      <c r="BG69" s="166"/>
      <c r="BH69" s="166"/>
      <c r="BI69" s="166"/>
      <c r="BJ69" s="166" t="s">
        <v>5768</v>
      </c>
      <c r="BK69" s="166"/>
      <c r="BL69" s="166"/>
      <c r="BM69" s="166"/>
      <c r="BN69" s="166"/>
      <c r="BO69" s="171"/>
      <c r="BP69" s="171"/>
      <c r="BQ69" s="171"/>
      <c r="BR69" s="171"/>
      <c r="BS69" s="137" t="s">
        <v>3859</v>
      </c>
      <c r="BT69" s="168" t="s">
        <v>4314</v>
      </c>
      <c r="BU69" s="168" t="s">
        <v>4314</v>
      </c>
      <c r="BV69" s="168"/>
      <c r="BW69" s="168"/>
      <c r="BX69" s="168"/>
      <c r="BY69" s="171"/>
      <c r="BZ69" s="171"/>
      <c r="CA69" s="171"/>
      <c r="CB69" s="171"/>
      <c r="CC69" s="171"/>
      <c r="CD69" s="171"/>
      <c r="CE69" s="171"/>
      <c r="CF69" s="171"/>
      <c r="CG69" s="167" t="s">
        <v>4036</v>
      </c>
      <c r="CH69" s="171" t="s">
        <v>2047</v>
      </c>
      <c r="CK69" s="175" t="s">
        <v>4911</v>
      </c>
      <c r="CL69" s="175" t="s">
        <v>4911</v>
      </c>
      <c r="CM69" s="175" t="s">
        <v>4911</v>
      </c>
      <c r="CN69" s="175" t="s">
        <v>4911</v>
      </c>
      <c r="CO69" s="171" t="s">
        <v>2047</v>
      </c>
      <c r="CP69" s="171" t="s">
        <v>6285</v>
      </c>
      <c r="CQ69" s="171"/>
      <c r="CR69" s="196" t="s">
        <v>5059</v>
      </c>
      <c r="CS69" s="175" t="s">
        <v>6161</v>
      </c>
      <c r="CT69" s="171" t="s">
        <v>2237</v>
      </c>
      <c r="CU69" s="196" t="s">
        <v>2484</v>
      </c>
      <c r="CV69" s="171"/>
      <c r="CW69" s="166" t="s">
        <v>1207</v>
      </c>
      <c r="CX69" s="171"/>
      <c r="CY69" s="166" t="s">
        <v>1925</v>
      </c>
      <c r="CZ69" s="171"/>
      <c r="DA69" s="171"/>
      <c r="DB69" s="171"/>
      <c r="DC69" s="171"/>
      <c r="DD69" s="171"/>
      <c r="DE69" s="171"/>
      <c r="DF69" s="171"/>
      <c r="DG69" s="171"/>
      <c r="DR69" s="161"/>
      <c r="DS69" s="161"/>
      <c r="DT69" s="161"/>
      <c r="DU69" s="161"/>
      <c r="DV69" s="161"/>
      <c r="DW69" s="161"/>
      <c r="DY69" s="201"/>
    </row>
    <row r="70" spans="1:129" s="137" customFormat="1" ht="12.75" customHeight="1" x14ac:dyDescent="0.25">
      <c r="A70" s="161"/>
      <c r="B70" s="161"/>
      <c r="C70" s="161"/>
      <c r="D70" s="161"/>
      <c r="E70" s="161"/>
      <c r="F70" s="161"/>
      <c r="G70" s="161"/>
      <c r="H70" s="161"/>
      <c r="I70" s="161"/>
      <c r="J70" s="161"/>
      <c r="K70" s="161"/>
      <c r="L70"/>
      <c r="M70" s="161"/>
      <c r="N70" s="161"/>
      <c r="O70" s="161"/>
      <c r="P70" s="161"/>
      <c r="Q70" s="161"/>
      <c r="R70" s="161"/>
      <c r="S70" s="161"/>
      <c r="T70" s="161"/>
      <c r="U70" s="161"/>
      <c r="V70" s="161"/>
      <c r="W70" s="163"/>
      <c r="X70" s="163"/>
      <c r="Y70" s="197"/>
      <c r="Z70" s="197"/>
      <c r="AA70" s="197"/>
      <c r="AB70" s="197"/>
      <c r="AC70" s="197"/>
      <c r="AD70" s="197"/>
      <c r="AE70" s="197"/>
      <c r="AF70" s="197"/>
      <c r="AG70" s="197"/>
      <c r="AQ70" s="171"/>
      <c r="AR70" s="171"/>
      <c r="AS70" s="171"/>
      <c r="AT70" s="171"/>
      <c r="AU70" s="166" t="s">
        <v>5322</v>
      </c>
      <c r="AV70" s="166" t="s">
        <v>5548</v>
      </c>
      <c r="AW70" s="166"/>
      <c r="AX70" s="166"/>
      <c r="AY70" s="166" t="s">
        <v>5395</v>
      </c>
      <c r="AZ70" s="166"/>
      <c r="BA70" s="166"/>
      <c r="BB70" s="166"/>
      <c r="BC70" s="166"/>
      <c r="BD70" s="166"/>
      <c r="BE70" s="166"/>
      <c r="BF70" s="166" t="s">
        <v>5707</v>
      </c>
      <c r="BG70" s="166"/>
      <c r="BH70" s="166"/>
      <c r="BI70" s="166"/>
      <c r="BJ70" s="166" t="s">
        <v>1595</v>
      </c>
      <c r="BK70" s="166"/>
      <c r="BL70" s="166"/>
      <c r="BM70" s="166"/>
      <c r="BN70" s="166"/>
      <c r="BO70" s="171"/>
      <c r="BP70" s="171"/>
      <c r="BQ70" s="171"/>
      <c r="BR70" s="171"/>
      <c r="BS70" s="137" t="s">
        <v>3861</v>
      </c>
      <c r="BT70" s="168" t="s">
        <v>4316</v>
      </c>
      <c r="BU70" s="168" t="s">
        <v>4316</v>
      </c>
      <c r="BV70" s="168"/>
      <c r="BW70" s="168"/>
      <c r="BX70" s="168"/>
      <c r="BY70" s="171"/>
      <c r="BZ70" s="171"/>
      <c r="CA70" s="171"/>
      <c r="CB70" s="171"/>
      <c r="CC70" s="171"/>
      <c r="CD70" s="171"/>
      <c r="CE70" s="171"/>
      <c r="CF70" s="171"/>
      <c r="CG70" s="167" t="s">
        <v>3916</v>
      </c>
      <c r="CH70" s="171" t="s">
        <v>2048</v>
      </c>
      <c r="CK70" s="175" t="s">
        <v>4913</v>
      </c>
      <c r="CL70" s="175" t="s">
        <v>4913</v>
      </c>
      <c r="CM70" s="175" t="s">
        <v>4913</v>
      </c>
      <c r="CN70" s="175" t="s">
        <v>4913</v>
      </c>
      <c r="CO70" s="171" t="s">
        <v>2048</v>
      </c>
      <c r="CP70" s="171" t="s">
        <v>6286</v>
      </c>
      <c r="CQ70" s="171"/>
      <c r="CR70" s="196" t="s">
        <v>5061</v>
      </c>
      <c r="CS70" s="175" t="s">
        <v>6162</v>
      </c>
      <c r="CT70" s="171" t="s">
        <v>2239</v>
      </c>
      <c r="CU70" s="196" t="s">
        <v>2486</v>
      </c>
      <c r="CV70" s="171"/>
      <c r="CW70" s="166" t="s">
        <v>1213</v>
      </c>
      <c r="CX70" s="171"/>
      <c r="CY70" s="166" t="s">
        <v>1927</v>
      </c>
      <c r="CZ70" s="171"/>
      <c r="DA70" s="171"/>
      <c r="DB70" s="171"/>
      <c r="DC70" s="171"/>
      <c r="DD70" s="171"/>
      <c r="DE70" s="171"/>
      <c r="DF70" s="171"/>
      <c r="DG70" s="171"/>
      <c r="DR70" s="198"/>
      <c r="DS70" s="161"/>
      <c r="DT70" s="161"/>
      <c r="DU70" s="161"/>
      <c r="DV70" s="161"/>
      <c r="DW70" s="161"/>
      <c r="DY70" s="201"/>
    </row>
    <row r="71" spans="1:129" s="137" customFormat="1" ht="12.75" customHeight="1" x14ac:dyDescent="0.25">
      <c r="A71" s="161"/>
      <c r="B71" s="161"/>
      <c r="C71" s="161"/>
      <c r="D71" s="151" t="s">
        <v>5935</v>
      </c>
      <c r="E71" s="161"/>
      <c r="F71" s="151" t="s">
        <v>6873</v>
      </c>
      <c r="G71" s="161"/>
      <c r="H71" s="161"/>
      <c r="I71" s="161"/>
      <c r="J71" s="161"/>
      <c r="K71" s="161"/>
      <c r="L71"/>
      <c r="M71" s="161"/>
      <c r="N71" s="161"/>
      <c r="O71" s="161"/>
      <c r="P71" s="161"/>
      <c r="Q71" s="161"/>
      <c r="R71" s="161"/>
      <c r="S71" s="161"/>
      <c r="T71" s="161"/>
      <c r="U71" s="161"/>
      <c r="V71" s="161"/>
      <c r="W71" s="163"/>
      <c r="X71" s="163"/>
      <c r="Y71" s="197"/>
      <c r="Z71" s="197"/>
      <c r="AA71" s="197"/>
      <c r="AB71" s="197"/>
      <c r="AC71" s="197"/>
      <c r="AD71" s="197"/>
      <c r="AE71" s="197"/>
      <c r="AF71" s="197"/>
      <c r="AG71" s="197"/>
      <c r="AQ71" s="171"/>
      <c r="AR71" s="171"/>
      <c r="AS71" s="171"/>
      <c r="AT71" s="171"/>
      <c r="AU71" s="166" t="s">
        <v>5322</v>
      </c>
      <c r="AV71" s="166" t="s">
        <v>5548</v>
      </c>
      <c r="AW71" s="166"/>
      <c r="AX71" s="166"/>
      <c r="AY71" s="166" t="s">
        <v>5397</v>
      </c>
      <c r="AZ71" s="166"/>
      <c r="BA71" s="166"/>
      <c r="BB71" s="166"/>
      <c r="BC71" s="166"/>
      <c r="BD71" s="166"/>
      <c r="BE71" s="166"/>
      <c r="BF71" s="166" t="s">
        <v>5708</v>
      </c>
      <c r="BG71" s="166"/>
      <c r="BH71" s="166"/>
      <c r="BI71" s="166"/>
      <c r="BJ71" s="166" t="s">
        <v>1597</v>
      </c>
      <c r="BK71" s="166"/>
      <c r="BL71" s="166"/>
      <c r="BM71" s="166"/>
      <c r="BN71" s="166"/>
      <c r="BO71" s="171"/>
      <c r="BP71" s="171"/>
      <c r="BQ71" s="171"/>
      <c r="BR71" s="171"/>
      <c r="BS71" s="137" t="s">
        <v>3863</v>
      </c>
      <c r="BT71" s="168" t="s">
        <v>4318</v>
      </c>
      <c r="BU71" s="168" t="s">
        <v>4318</v>
      </c>
      <c r="BV71" s="168"/>
      <c r="BW71" s="168"/>
      <c r="BX71" s="168"/>
      <c r="BY71" s="171"/>
      <c r="BZ71" s="171"/>
      <c r="CA71" s="171"/>
      <c r="CB71" s="171"/>
      <c r="CC71" s="171"/>
      <c r="CD71" s="171"/>
      <c r="CE71" s="171"/>
      <c r="CF71" s="171"/>
      <c r="CG71" s="137" t="s">
        <v>3918</v>
      </c>
      <c r="CH71" s="171" t="s">
        <v>2049</v>
      </c>
      <c r="CK71" s="175" t="s">
        <v>4915</v>
      </c>
      <c r="CL71" s="175" t="s">
        <v>4915</v>
      </c>
      <c r="CM71" s="175" t="s">
        <v>4915</v>
      </c>
      <c r="CN71" s="175" t="s">
        <v>4915</v>
      </c>
      <c r="CO71" s="171" t="s">
        <v>2049</v>
      </c>
      <c r="CP71" s="171" t="s">
        <v>6287</v>
      </c>
      <c r="CQ71" s="171"/>
      <c r="CR71" s="196" t="s">
        <v>5063</v>
      </c>
      <c r="CS71" s="175" t="s">
        <v>6163</v>
      </c>
      <c r="CT71" s="171" t="s">
        <v>2241</v>
      </c>
      <c r="CU71" s="196" t="s">
        <v>2488</v>
      </c>
      <c r="CV71" s="171"/>
      <c r="CW71" s="166" t="s">
        <v>1216</v>
      </c>
      <c r="CX71" s="171"/>
      <c r="CY71" s="166" t="s">
        <v>1930</v>
      </c>
      <c r="CZ71" s="171"/>
      <c r="DA71" s="171"/>
      <c r="DB71" s="171"/>
      <c r="DC71" s="171"/>
      <c r="DD71" s="171"/>
      <c r="DE71" s="171"/>
      <c r="DF71" s="171"/>
      <c r="DG71" s="171"/>
      <c r="DR71" s="198"/>
      <c r="DS71" s="161"/>
      <c r="DT71" s="161"/>
      <c r="DU71" s="161"/>
      <c r="DV71" s="161"/>
      <c r="DW71" s="161"/>
      <c r="DY71" s="201"/>
    </row>
    <row r="72" spans="1:129" s="137" customFormat="1" ht="12.75" customHeight="1" x14ac:dyDescent="0.25">
      <c r="A72" s="161"/>
      <c r="B72" s="161"/>
      <c r="C72" s="161"/>
      <c r="D72" s="292" t="s">
        <v>1253</v>
      </c>
      <c r="E72" s="161"/>
      <c r="F72" s="292" t="s">
        <v>1253</v>
      </c>
      <c r="G72" s="161"/>
      <c r="H72" s="161"/>
      <c r="I72" s="161"/>
      <c r="J72" s="161"/>
      <c r="K72" s="161"/>
      <c r="L72"/>
      <c r="M72" s="161"/>
      <c r="N72" s="161"/>
      <c r="O72" s="161"/>
      <c r="P72" s="161"/>
      <c r="Q72" s="161"/>
      <c r="R72" s="161"/>
      <c r="S72" s="161"/>
      <c r="T72" s="161"/>
      <c r="U72" s="161"/>
      <c r="V72" s="161"/>
      <c r="W72" s="163"/>
      <c r="X72" s="163"/>
      <c r="Y72" s="197"/>
      <c r="Z72" s="197"/>
      <c r="AA72" s="197"/>
      <c r="AB72" s="197"/>
      <c r="AC72" s="197"/>
      <c r="AD72" s="197"/>
      <c r="AE72" s="197"/>
      <c r="AF72" s="197"/>
      <c r="AG72" s="197"/>
      <c r="AQ72" s="171"/>
      <c r="AR72" s="171"/>
      <c r="AS72" s="171"/>
      <c r="AT72" s="171"/>
      <c r="AU72" s="166" t="s">
        <v>5324</v>
      </c>
      <c r="AV72" s="166"/>
      <c r="AW72" s="166"/>
      <c r="AX72" s="166"/>
      <c r="AY72" s="166" t="s">
        <v>5399</v>
      </c>
      <c r="AZ72" s="166"/>
      <c r="BA72" s="166"/>
      <c r="BB72" s="166"/>
      <c r="BC72" s="166"/>
      <c r="BD72" s="166"/>
      <c r="BE72" s="166"/>
      <c r="BF72" s="166" t="s">
        <v>5708</v>
      </c>
      <c r="BG72" s="166"/>
      <c r="BH72" s="166"/>
      <c r="BI72" s="166"/>
      <c r="BJ72" s="166" t="s">
        <v>1599</v>
      </c>
      <c r="BK72" s="166"/>
      <c r="BL72" s="166"/>
      <c r="BM72" s="166"/>
      <c r="BN72" s="166"/>
      <c r="BO72" s="171"/>
      <c r="BP72" s="171"/>
      <c r="BQ72" s="171"/>
      <c r="BR72" s="171"/>
      <c r="BS72" s="137" t="s">
        <v>3865</v>
      </c>
      <c r="BT72" s="168" t="s">
        <v>4320</v>
      </c>
      <c r="BU72" s="168" t="s">
        <v>4320</v>
      </c>
      <c r="BV72" s="168"/>
      <c r="BW72" s="168"/>
      <c r="BX72" s="168"/>
      <c r="BY72" s="171"/>
      <c r="BZ72" s="171"/>
      <c r="CA72" s="171"/>
      <c r="CB72" s="171"/>
      <c r="CC72" s="171"/>
      <c r="CD72" s="171"/>
      <c r="CE72" s="171"/>
      <c r="CF72" s="171"/>
      <c r="CG72" s="137" t="s">
        <v>3920</v>
      </c>
      <c r="CH72" s="171" t="s">
        <v>2050</v>
      </c>
      <c r="CK72" s="175" t="s">
        <v>4917</v>
      </c>
      <c r="CL72" s="175" t="s">
        <v>4917</v>
      </c>
      <c r="CM72" s="175" t="s">
        <v>4917</v>
      </c>
      <c r="CN72" s="175" t="s">
        <v>4917</v>
      </c>
      <c r="CO72" s="171" t="s">
        <v>2050</v>
      </c>
      <c r="CP72" s="171" t="s">
        <v>6288</v>
      </c>
      <c r="CQ72" s="171"/>
      <c r="CR72" s="196" t="s">
        <v>5065</v>
      </c>
      <c r="CS72" s="175" t="s">
        <v>6164</v>
      </c>
      <c r="CT72" s="171" t="s">
        <v>2243</v>
      </c>
      <c r="CU72" s="196" t="s">
        <v>2490</v>
      </c>
      <c r="CV72" s="171"/>
      <c r="CW72" s="166" t="s">
        <v>1219</v>
      </c>
      <c r="CX72" s="171"/>
      <c r="CY72" s="166" t="s">
        <v>1933</v>
      </c>
      <c r="CZ72" s="171"/>
      <c r="DA72" s="171"/>
      <c r="DB72" s="171"/>
      <c r="DC72" s="171"/>
      <c r="DD72" s="171"/>
      <c r="DE72" s="171"/>
      <c r="DF72" s="171"/>
      <c r="DG72" s="171"/>
      <c r="DR72" s="198"/>
      <c r="DS72" s="161"/>
      <c r="DT72" s="161"/>
      <c r="DU72" s="161"/>
      <c r="DV72" s="161"/>
      <c r="DW72" s="161"/>
    </row>
    <row r="73" spans="1:129" s="137" customFormat="1" ht="12.75" customHeight="1" x14ac:dyDescent="0.25">
      <c r="A73" s="161"/>
      <c r="B73" s="161"/>
      <c r="C73" s="161"/>
      <c r="D73" s="160" t="s">
        <v>5965</v>
      </c>
      <c r="E73" s="161"/>
      <c r="F73" s="160" t="s">
        <v>5965</v>
      </c>
      <c r="G73" s="161"/>
      <c r="H73" s="161"/>
      <c r="I73" s="161"/>
      <c r="J73" s="161"/>
      <c r="K73" s="161"/>
      <c r="L73"/>
      <c r="M73" s="161"/>
      <c r="N73" s="161"/>
      <c r="O73" s="161"/>
      <c r="P73" s="161"/>
      <c r="Q73" s="161"/>
      <c r="R73" s="161"/>
      <c r="S73" s="161"/>
      <c r="T73" s="161"/>
      <c r="U73" s="161"/>
      <c r="V73" s="161"/>
      <c r="W73" s="163"/>
      <c r="X73" s="163"/>
      <c r="Y73" s="197"/>
      <c r="Z73" s="197"/>
      <c r="AA73" s="197"/>
      <c r="AB73" s="197"/>
      <c r="AC73" s="197"/>
      <c r="AD73" s="197"/>
      <c r="AE73" s="197"/>
      <c r="AF73" s="197"/>
      <c r="AG73" s="197"/>
      <c r="AQ73" s="171"/>
      <c r="AR73" s="171"/>
      <c r="AS73" s="171"/>
      <c r="AT73" s="171"/>
      <c r="AU73" s="166" t="s">
        <v>5326</v>
      </c>
      <c r="AV73" s="166"/>
      <c r="AW73" s="166"/>
      <c r="AX73" s="166"/>
      <c r="AY73" s="166" t="s">
        <v>5400</v>
      </c>
      <c r="AZ73" s="166"/>
      <c r="BA73" s="166"/>
      <c r="BB73" s="166"/>
      <c r="BC73" s="166"/>
      <c r="BD73" s="166"/>
      <c r="BE73" s="166"/>
      <c r="BF73" s="166" t="s">
        <v>5709</v>
      </c>
      <c r="BG73" s="166"/>
      <c r="BH73" s="166"/>
      <c r="BI73" s="166"/>
      <c r="BJ73" s="166" t="s">
        <v>1648</v>
      </c>
      <c r="BK73" s="166"/>
      <c r="BL73" s="166"/>
      <c r="BM73" s="166"/>
      <c r="BN73" s="166"/>
      <c r="BO73" s="171"/>
      <c r="BP73" s="171"/>
      <c r="BQ73" s="171"/>
      <c r="BR73" s="171"/>
      <c r="BS73" s="137" t="s">
        <v>3867</v>
      </c>
      <c r="BT73" s="168" t="s">
        <v>4322</v>
      </c>
      <c r="BU73" s="168" t="s">
        <v>4322</v>
      </c>
      <c r="BV73" s="168"/>
      <c r="BW73" s="168"/>
      <c r="BX73" s="168"/>
      <c r="BY73" s="171"/>
      <c r="BZ73" s="171"/>
      <c r="CA73" s="171"/>
      <c r="CB73" s="171"/>
      <c r="CC73" s="171"/>
      <c r="CD73" s="171"/>
      <c r="CE73" s="171"/>
      <c r="CF73" s="171"/>
      <c r="CG73" s="137" t="s">
        <v>3922</v>
      </c>
      <c r="CH73" s="171" t="s">
        <v>2051</v>
      </c>
      <c r="CK73" s="175" t="s">
        <v>4919</v>
      </c>
      <c r="CL73" s="175" t="s">
        <v>4919</v>
      </c>
      <c r="CM73" s="175" t="s">
        <v>4919</v>
      </c>
      <c r="CN73" s="175" t="s">
        <v>4919</v>
      </c>
      <c r="CO73" s="171" t="s">
        <v>2051</v>
      </c>
      <c r="CP73" s="171" t="s">
        <v>5012</v>
      </c>
      <c r="CQ73" s="171"/>
      <c r="CR73" s="196" t="s">
        <v>5067</v>
      </c>
      <c r="CS73" s="175" t="s">
        <v>6165</v>
      </c>
      <c r="CT73" s="171" t="s">
        <v>2245</v>
      </c>
      <c r="CU73" s="196" t="s">
        <v>2492</v>
      </c>
      <c r="CV73" s="171"/>
      <c r="CW73" s="166" t="s">
        <v>1222</v>
      </c>
      <c r="CX73" s="171"/>
      <c r="CY73" s="166" t="s">
        <v>1936</v>
      </c>
      <c r="CZ73" s="171"/>
      <c r="DA73" s="171"/>
      <c r="DB73" s="171"/>
      <c r="DC73" s="171"/>
      <c r="DD73" s="171"/>
      <c r="DE73" s="171"/>
      <c r="DF73" s="171"/>
      <c r="DG73" s="171"/>
      <c r="DR73" s="198"/>
      <c r="DS73" s="161"/>
      <c r="DT73" s="161"/>
      <c r="DU73" s="161"/>
      <c r="DV73" s="161"/>
      <c r="DW73" s="161"/>
    </row>
    <row r="74" spans="1:129" s="137" customFormat="1" ht="12.75" customHeight="1" x14ac:dyDescent="0.25">
      <c r="A74" s="161"/>
      <c r="B74" s="161"/>
      <c r="C74" s="161"/>
      <c r="D74" s="160" t="s">
        <v>1017</v>
      </c>
      <c r="E74" s="161"/>
      <c r="F74" s="160" t="s">
        <v>1017</v>
      </c>
      <c r="G74" s="161"/>
      <c r="H74" s="161"/>
      <c r="I74" s="161"/>
      <c r="J74" s="161"/>
      <c r="K74" s="161"/>
      <c r="L74"/>
      <c r="M74" s="161"/>
      <c r="N74" s="161"/>
      <c r="O74" s="161"/>
      <c r="P74" s="161"/>
      <c r="Q74" s="161"/>
      <c r="R74" s="161"/>
      <c r="S74" s="161"/>
      <c r="T74" s="161"/>
      <c r="U74" s="161"/>
      <c r="V74" s="161"/>
      <c r="W74" s="163"/>
      <c r="X74" s="163"/>
      <c r="Y74" s="197"/>
      <c r="Z74" s="197"/>
      <c r="AA74" s="197"/>
      <c r="AB74" s="197"/>
      <c r="AC74" s="197"/>
      <c r="AD74" s="197"/>
      <c r="AE74" s="197"/>
      <c r="AF74" s="197"/>
      <c r="AG74" s="197"/>
      <c r="AQ74" s="171"/>
      <c r="AR74" s="171"/>
      <c r="AS74" s="171"/>
      <c r="AT74" s="171"/>
      <c r="AU74" s="166" t="s">
        <v>5328</v>
      </c>
      <c r="AV74" s="166"/>
      <c r="AW74" s="166"/>
      <c r="AX74" s="166"/>
      <c r="AY74" s="166" t="s">
        <v>5402</v>
      </c>
      <c r="AZ74" s="166"/>
      <c r="BA74" s="166"/>
      <c r="BB74" s="166"/>
      <c r="BC74" s="166"/>
      <c r="BD74" s="166"/>
      <c r="BE74" s="166"/>
      <c r="BF74" s="166" t="s">
        <v>5710</v>
      </c>
      <c r="BG74" s="166"/>
      <c r="BH74" s="166"/>
      <c r="BI74" s="166"/>
      <c r="BJ74" s="166" t="s">
        <v>1650</v>
      </c>
      <c r="BK74" s="166"/>
      <c r="BL74" s="166"/>
      <c r="BM74" s="166"/>
      <c r="BN74" s="166"/>
      <c r="BO74" s="171"/>
      <c r="BP74" s="171"/>
      <c r="BQ74" s="171"/>
      <c r="BR74" s="171"/>
      <c r="BS74" s="137" t="s">
        <v>3869</v>
      </c>
      <c r="BT74" s="168" t="s">
        <v>4324</v>
      </c>
      <c r="BU74" s="168" t="s">
        <v>4324</v>
      </c>
      <c r="BV74" s="168"/>
      <c r="BW74" s="168"/>
      <c r="BX74" s="168"/>
      <c r="BY74" s="171"/>
      <c r="BZ74" s="171"/>
      <c r="CA74" s="171"/>
      <c r="CB74" s="171"/>
      <c r="CC74" s="171"/>
      <c r="CD74" s="171"/>
      <c r="CE74" s="171"/>
      <c r="CF74" s="171"/>
      <c r="CG74" s="137" t="s">
        <v>3924</v>
      </c>
      <c r="CH74" s="171" t="s">
        <v>2052</v>
      </c>
      <c r="CK74" s="175" t="s">
        <v>4921</v>
      </c>
      <c r="CL74" s="175" t="s">
        <v>4921</v>
      </c>
      <c r="CM74" s="175" t="s">
        <v>4921</v>
      </c>
      <c r="CN74" s="175" t="s">
        <v>4921</v>
      </c>
      <c r="CO74" s="171" t="s">
        <v>2052</v>
      </c>
      <c r="CP74" s="171" t="s">
        <v>6289</v>
      </c>
      <c r="CQ74" s="171"/>
      <c r="CR74" s="196" t="s">
        <v>5069</v>
      </c>
      <c r="CS74" s="175" t="s">
        <v>6166</v>
      </c>
      <c r="CT74" s="171" t="s">
        <v>2247</v>
      </c>
      <c r="CU74" s="196" t="s">
        <v>2494</v>
      </c>
      <c r="CV74" s="171"/>
      <c r="CW74" s="166" t="s">
        <v>1224</v>
      </c>
      <c r="CX74" s="171"/>
      <c r="CY74" s="166" t="s">
        <v>1938</v>
      </c>
      <c r="CZ74" s="171"/>
      <c r="DA74" s="171"/>
      <c r="DB74" s="171"/>
      <c r="DC74" s="171"/>
      <c r="DD74" s="171"/>
      <c r="DE74" s="171"/>
      <c r="DF74" s="171"/>
      <c r="DG74" s="171"/>
      <c r="DR74" s="161"/>
      <c r="DS74" s="161"/>
      <c r="DT74" s="161"/>
      <c r="DU74" s="161"/>
      <c r="DV74" s="161"/>
      <c r="DW74" s="161"/>
    </row>
    <row r="75" spans="1:129" s="137" customFormat="1" ht="12.75" customHeight="1" x14ac:dyDescent="0.25">
      <c r="A75" s="161"/>
      <c r="B75" s="161"/>
      <c r="C75" s="161"/>
      <c r="D75" s="160" t="s">
        <v>1024</v>
      </c>
      <c r="E75" s="161"/>
      <c r="F75" s="160" t="s">
        <v>1024</v>
      </c>
      <c r="G75" s="161"/>
      <c r="H75" s="161"/>
      <c r="I75" s="161"/>
      <c r="J75" s="161"/>
      <c r="K75" s="161"/>
      <c r="L75"/>
      <c r="M75" s="161"/>
      <c r="N75" s="161"/>
      <c r="O75" s="161"/>
      <c r="P75" s="161"/>
      <c r="Q75" s="161"/>
      <c r="R75" s="161"/>
      <c r="S75" s="161"/>
      <c r="T75" s="161"/>
      <c r="U75" s="161"/>
      <c r="V75" s="161"/>
      <c r="W75" s="163"/>
      <c r="X75" s="163"/>
      <c r="Y75" s="197"/>
      <c r="Z75" s="197"/>
      <c r="AA75" s="197"/>
      <c r="AB75" s="197"/>
      <c r="AC75" s="197"/>
      <c r="AD75" s="197"/>
      <c r="AE75" s="197"/>
      <c r="AF75" s="197"/>
      <c r="AG75" s="197"/>
      <c r="AQ75" s="171"/>
      <c r="AR75" s="171"/>
      <c r="AS75" s="171"/>
      <c r="AT75" s="171"/>
      <c r="AU75" s="166" t="s">
        <v>5330</v>
      </c>
      <c r="AV75" s="166"/>
      <c r="AW75" s="166"/>
      <c r="AX75" s="166"/>
      <c r="AY75" s="166"/>
      <c r="AZ75" s="166"/>
      <c r="BA75" s="166"/>
      <c r="BB75" s="166"/>
      <c r="BC75" s="166"/>
      <c r="BD75" s="166"/>
      <c r="BE75" s="166"/>
      <c r="BF75" s="166" t="s">
        <v>5711</v>
      </c>
      <c r="BG75" s="166"/>
      <c r="BH75" s="166"/>
      <c r="BI75" s="166"/>
      <c r="BJ75" s="166" t="s">
        <v>1652</v>
      </c>
      <c r="BK75" s="166"/>
      <c r="BL75" s="166"/>
      <c r="BM75" s="166"/>
      <c r="BN75" s="166"/>
      <c r="BO75" s="171"/>
      <c r="BP75" s="171"/>
      <c r="BQ75" s="171"/>
      <c r="BR75" s="171"/>
      <c r="BS75" s="137" t="s">
        <v>3871</v>
      </c>
      <c r="BT75" s="168" t="s">
        <v>4326</v>
      </c>
      <c r="BU75" s="168" t="s">
        <v>4326</v>
      </c>
      <c r="BV75" s="168"/>
      <c r="BW75" s="168"/>
      <c r="BX75" s="168"/>
      <c r="BY75" s="171"/>
      <c r="BZ75" s="171"/>
      <c r="CA75" s="171"/>
      <c r="CB75" s="171"/>
      <c r="CC75" s="171"/>
      <c r="CD75" s="171"/>
      <c r="CE75" s="171"/>
      <c r="CF75" s="171"/>
      <c r="CG75" s="137" t="s">
        <v>3894</v>
      </c>
      <c r="CH75" s="171" t="s">
        <v>2053</v>
      </c>
      <c r="CK75" s="175" t="s">
        <v>4923</v>
      </c>
      <c r="CL75" s="175" t="s">
        <v>4923</v>
      </c>
      <c r="CM75" s="175" t="s">
        <v>4923</v>
      </c>
      <c r="CN75" s="175" t="s">
        <v>4923</v>
      </c>
      <c r="CO75" s="171" t="s">
        <v>2053</v>
      </c>
      <c r="CP75" s="171" t="s">
        <v>6290</v>
      </c>
      <c r="CQ75" s="171"/>
      <c r="CR75" s="196" t="s">
        <v>5071</v>
      </c>
      <c r="CS75" s="175" t="s">
        <v>6167</v>
      </c>
      <c r="CT75" s="171" t="s">
        <v>2249</v>
      </c>
      <c r="CU75" s="196" t="s">
        <v>2496</v>
      </c>
      <c r="CV75" s="171"/>
      <c r="CW75" s="166" t="s">
        <v>1226</v>
      </c>
      <c r="CX75" s="171"/>
      <c r="CY75" s="166" t="s">
        <v>1940</v>
      </c>
      <c r="CZ75" s="171"/>
      <c r="DA75" s="171"/>
      <c r="DB75" s="171"/>
      <c r="DC75" s="171"/>
      <c r="DD75" s="171"/>
      <c r="DE75" s="171"/>
      <c r="DF75" s="171"/>
      <c r="DG75" s="171"/>
      <c r="DR75" s="161"/>
      <c r="DS75" s="161"/>
      <c r="DT75" s="161"/>
      <c r="DU75" s="161"/>
      <c r="DV75" s="161"/>
      <c r="DW75" s="161"/>
    </row>
    <row r="76" spans="1:129" s="137" customFormat="1" ht="12.75" customHeight="1" x14ac:dyDescent="0.25">
      <c r="A76" s="161"/>
      <c r="B76" s="161"/>
      <c r="C76" s="161"/>
      <c r="D76" s="160" t="s">
        <v>1390</v>
      </c>
      <c r="E76" s="161"/>
      <c r="F76" s="160" t="s">
        <v>1390</v>
      </c>
      <c r="G76" s="161"/>
      <c r="H76" s="161"/>
      <c r="I76" s="161"/>
      <c r="J76" s="161"/>
      <c r="K76" s="161"/>
      <c r="L76"/>
      <c r="M76" s="161"/>
      <c r="N76" s="161"/>
      <c r="O76" s="161"/>
      <c r="P76" s="161"/>
      <c r="Q76" s="161"/>
      <c r="R76" s="161"/>
      <c r="S76" s="161"/>
      <c r="T76" s="161"/>
      <c r="U76" s="161"/>
      <c r="V76" s="161"/>
      <c r="W76" s="163"/>
      <c r="X76" s="163"/>
      <c r="Y76" s="197"/>
      <c r="Z76" s="197"/>
      <c r="AA76" s="197"/>
      <c r="AB76" s="197"/>
      <c r="AC76" s="197"/>
      <c r="AD76" s="197"/>
      <c r="AE76" s="197"/>
      <c r="AF76" s="197"/>
      <c r="AG76" s="197"/>
      <c r="AQ76" s="171"/>
      <c r="AR76" s="171"/>
      <c r="AS76" s="171"/>
      <c r="AT76" s="171"/>
      <c r="AU76" s="166" t="s">
        <v>5314</v>
      </c>
      <c r="AV76" s="166"/>
      <c r="AW76" s="166"/>
      <c r="AX76" s="166"/>
      <c r="AY76" s="166"/>
      <c r="AZ76" s="166"/>
      <c r="BA76" s="166"/>
      <c r="BB76" s="166"/>
      <c r="BC76" s="166"/>
      <c r="BD76" s="166"/>
      <c r="BE76" s="166"/>
      <c r="BF76" s="166" t="s">
        <v>5713</v>
      </c>
      <c r="BG76" s="166"/>
      <c r="BH76" s="166"/>
      <c r="BI76" s="166"/>
      <c r="BJ76" s="166" t="s">
        <v>5769</v>
      </c>
      <c r="BK76" s="166"/>
      <c r="BL76" s="166"/>
      <c r="BM76" s="166"/>
      <c r="BN76" s="166"/>
      <c r="BO76" s="171"/>
      <c r="BP76" s="171"/>
      <c r="BQ76" s="171"/>
      <c r="BR76" s="171"/>
      <c r="BS76" s="137" t="s">
        <v>3873</v>
      </c>
      <c r="BT76" s="168" t="s">
        <v>4328</v>
      </c>
      <c r="BU76" s="168" t="s">
        <v>4328</v>
      </c>
      <c r="BV76" s="168"/>
      <c r="BW76" s="168"/>
      <c r="BX76" s="168"/>
      <c r="BY76" s="171"/>
      <c r="BZ76" s="171"/>
      <c r="CA76" s="171"/>
      <c r="CB76" s="171"/>
      <c r="CC76" s="171"/>
      <c r="CD76" s="171"/>
      <c r="CE76" s="171"/>
      <c r="CF76" s="171"/>
      <c r="CG76" s="137" t="s">
        <v>3896</v>
      </c>
      <c r="CH76" s="171" t="s">
        <v>2054</v>
      </c>
      <c r="CK76" s="175" t="s">
        <v>4925</v>
      </c>
      <c r="CL76" s="175" t="s">
        <v>4925</v>
      </c>
      <c r="CM76" s="175" t="s">
        <v>4925</v>
      </c>
      <c r="CN76" s="175" t="s">
        <v>4925</v>
      </c>
      <c r="CO76" s="171" t="s">
        <v>2054</v>
      </c>
      <c r="CP76" s="171" t="s">
        <v>6291</v>
      </c>
      <c r="CQ76" s="171"/>
      <c r="CR76" s="196" t="s">
        <v>5073</v>
      </c>
      <c r="CS76" s="175" t="s">
        <v>6168</v>
      </c>
      <c r="CT76" s="171" t="s">
        <v>2251</v>
      </c>
      <c r="CU76" s="196" t="s">
        <v>2498</v>
      </c>
      <c r="CV76" s="171"/>
      <c r="CW76" s="166" t="s">
        <v>1229</v>
      </c>
      <c r="CX76" s="171"/>
      <c r="CY76" s="166" t="s">
        <v>1942</v>
      </c>
      <c r="CZ76" s="171"/>
      <c r="DA76" s="171"/>
      <c r="DB76" s="171"/>
      <c r="DC76" s="171"/>
      <c r="DD76" s="171"/>
      <c r="DE76" s="171"/>
      <c r="DF76" s="171"/>
      <c r="DG76" s="171"/>
      <c r="DR76" s="161"/>
      <c r="DS76" s="161"/>
      <c r="DT76" s="161"/>
      <c r="DU76" s="161"/>
      <c r="DV76" s="161"/>
      <c r="DW76" s="161"/>
    </row>
    <row r="77" spans="1:129" s="137" customFormat="1" ht="12.75" customHeight="1" x14ac:dyDescent="0.25">
      <c r="A77" s="161"/>
      <c r="B77" s="161"/>
      <c r="C77" s="161"/>
      <c r="D77" s="167" t="s">
        <v>1041</v>
      </c>
      <c r="E77" s="161"/>
      <c r="F77" s="167" t="s">
        <v>1041</v>
      </c>
      <c r="G77" s="161"/>
      <c r="H77" s="161"/>
      <c r="I77" s="161"/>
      <c r="J77" s="161"/>
      <c r="K77" s="161"/>
      <c r="L77"/>
      <c r="M77" s="161"/>
      <c r="N77" s="161"/>
      <c r="O77" s="161"/>
      <c r="P77" s="161"/>
      <c r="Q77" s="161"/>
      <c r="R77" s="161"/>
      <c r="S77" s="161"/>
      <c r="T77" s="161"/>
      <c r="U77" s="161"/>
      <c r="V77" s="161"/>
      <c r="W77" s="163"/>
      <c r="X77" s="163"/>
      <c r="Y77" s="197"/>
      <c r="Z77" s="197"/>
      <c r="AA77" s="197"/>
      <c r="AB77" s="197"/>
      <c r="AC77" s="197"/>
      <c r="AD77" s="197"/>
      <c r="AE77" s="197"/>
      <c r="AF77" s="197"/>
      <c r="AG77" s="197"/>
      <c r="AQ77" s="171"/>
      <c r="AR77" s="171"/>
      <c r="AS77" s="171"/>
      <c r="AT77" s="171"/>
      <c r="AU77" s="166" t="s">
        <v>5316</v>
      </c>
      <c r="AV77" s="166"/>
      <c r="AW77" s="166"/>
      <c r="AX77" s="166"/>
      <c r="AY77" s="166"/>
      <c r="AZ77" s="166"/>
      <c r="BA77" s="166"/>
      <c r="BB77" s="166"/>
      <c r="BC77" s="166"/>
      <c r="BD77" s="166"/>
      <c r="BE77" s="166"/>
      <c r="BF77" s="166" t="s">
        <v>5714</v>
      </c>
      <c r="BG77" s="166"/>
      <c r="BH77" s="166"/>
      <c r="BI77" s="166"/>
      <c r="BJ77" s="166" t="s">
        <v>5770</v>
      </c>
      <c r="BK77" s="166"/>
      <c r="BL77" s="166"/>
      <c r="BM77" s="166"/>
      <c r="BN77" s="166"/>
      <c r="BO77" s="171"/>
      <c r="BP77" s="171"/>
      <c r="BQ77" s="171"/>
      <c r="BR77" s="171"/>
      <c r="BS77" s="137" t="s">
        <v>3875</v>
      </c>
      <c r="BT77" s="168" t="s">
        <v>4330</v>
      </c>
      <c r="BU77" s="168" t="s">
        <v>4330</v>
      </c>
      <c r="BV77" s="168"/>
      <c r="BW77" s="168"/>
      <c r="BX77" s="168"/>
      <c r="BY77" s="171"/>
      <c r="BZ77" s="171"/>
      <c r="CA77" s="171"/>
      <c r="CB77" s="171"/>
      <c r="CC77" s="171"/>
      <c r="CD77" s="171"/>
      <c r="CE77" s="171"/>
      <c r="CF77" s="171"/>
      <c r="CG77" s="137" t="s">
        <v>3898</v>
      </c>
      <c r="CH77" s="192" t="s">
        <v>2055</v>
      </c>
      <c r="CK77" s="175" t="s">
        <v>4927</v>
      </c>
      <c r="CL77" s="175" t="s">
        <v>4927</v>
      </c>
      <c r="CM77" s="175" t="s">
        <v>4927</v>
      </c>
      <c r="CN77" s="175" t="s">
        <v>4927</v>
      </c>
      <c r="CO77" s="171" t="s">
        <v>2055</v>
      </c>
      <c r="CP77" s="171" t="s">
        <v>6292</v>
      </c>
      <c r="CQ77" s="171"/>
      <c r="CR77" s="196" t="s">
        <v>5075</v>
      </c>
      <c r="CS77" s="175" t="s">
        <v>6169</v>
      </c>
      <c r="CT77" s="171" t="s">
        <v>2253</v>
      </c>
      <c r="CU77" s="196" t="s">
        <v>2500</v>
      </c>
      <c r="CV77" s="171"/>
      <c r="CW77" s="166" t="s">
        <v>1232</v>
      </c>
      <c r="CX77" s="171"/>
      <c r="CY77" s="166" t="s">
        <v>1945</v>
      </c>
      <c r="CZ77" s="171"/>
      <c r="DA77" s="171"/>
      <c r="DB77" s="171"/>
      <c r="DC77" s="171"/>
      <c r="DD77" s="171"/>
      <c r="DE77" s="171"/>
      <c r="DF77" s="171"/>
      <c r="DG77" s="171"/>
      <c r="DR77" s="161"/>
      <c r="DS77" s="161"/>
      <c r="DT77" s="161"/>
      <c r="DU77" s="161"/>
      <c r="DV77" s="161"/>
      <c r="DW77" s="161"/>
    </row>
    <row r="78" spans="1:129" s="137" customFormat="1" ht="12.75" customHeight="1" x14ac:dyDescent="0.25">
      <c r="A78" s="161"/>
      <c r="B78" s="161"/>
      <c r="C78" s="161"/>
      <c r="D78" s="160" t="s">
        <v>1401</v>
      </c>
      <c r="E78" s="161"/>
      <c r="F78" s="160" t="s">
        <v>1401</v>
      </c>
      <c r="G78" s="161"/>
      <c r="H78" s="161"/>
      <c r="I78" s="161"/>
      <c r="J78" s="161"/>
      <c r="K78" s="161"/>
      <c r="L78"/>
      <c r="M78" s="161"/>
      <c r="N78" s="161"/>
      <c r="O78" s="161"/>
      <c r="P78" s="161"/>
      <c r="Q78" s="161"/>
      <c r="R78" s="161"/>
      <c r="S78" s="161"/>
      <c r="T78" s="161"/>
      <c r="U78" s="161"/>
      <c r="V78" s="161"/>
      <c r="W78" s="163"/>
      <c r="X78" s="163"/>
      <c r="Y78" s="197"/>
      <c r="Z78" s="197"/>
      <c r="AA78" s="197"/>
      <c r="AB78" s="197"/>
      <c r="AC78" s="197"/>
      <c r="AD78" s="197"/>
      <c r="AE78" s="197"/>
      <c r="AF78" s="197"/>
      <c r="AG78" s="197"/>
      <c r="AQ78" s="171"/>
      <c r="AR78" s="171"/>
      <c r="AS78" s="171"/>
      <c r="AT78" s="171"/>
      <c r="AU78" s="166" t="s">
        <v>5332</v>
      </c>
      <c r="AV78" s="166"/>
      <c r="AW78" s="166"/>
      <c r="AX78" s="166"/>
      <c r="AY78" s="166"/>
      <c r="AZ78" s="166"/>
      <c r="BA78" s="166"/>
      <c r="BB78" s="166"/>
      <c r="BC78" s="166"/>
      <c r="BD78" s="166"/>
      <c r="BE78" s="166"/>
      <c r="BF78" s="166" t="s">
        <v>5715</v>
      </c>
      <c r="BG78" s="166"/>
      <c r="BH78" s="166"/>
      <c r="BI78" s="166"/>
      <c r="BJ78" s="166" t="s">
        <v>5772</v>
      </c>
      <c r="BK78" s="166"/>
      <c r="BL78" s="166"/>
      <c r="BM78" s="166"/>
      <c r="BN78" s="166"/>
      <c r="BO78" s="171"/>
      <c r="BP78" s="171"/>
      <c r="BQ78" s="171"/>
      <c r="BR78" s="171"/>
      <c r="BS78" s="137" t="s">
        <v>3877</v>
      </c>
      <c r="BT78" s="168" t="s">
        <v>4332</v>
      </c>
      <c r="BU78" s="168" t="s">
        <v>4332</v>
      </c>
      <c r="BV78" s="168"/>
      <c r="BW78" s="168"/>
      <c r="BX78" s="168"/>
      <c r="BY78" s="171"/>
      <c r="BZ78" s="171"/>
      <c r="CA78" s="171"/>
      <c r="CB78" s="171"/>
      <c r="CC78" s="171"/>
      <c r="CD78" s="171"/>
      <c r="CE78" s="171"/>
      <c r="CF78" s="171"/>
      <c r="CG78" s="137" t="s">
        <v>3900</v>
      </c>
      <c r="CH78" s="192" t="s">
        <v>2056</v>
      </c>
      <c r="CI78" s="171"/>
      <c r="CK78" s="175" t="s">
        <v>4929</v>
      </c>
      <c r="CL78" s="175" t="s">
        <v>4929</v>
      </c>
      <c r="CM78" s="175" t="s">
        <v>4929</v>
      </c>
      <c r="CN78" s="175" t="s">
        <v>4929</v>
      </c>
      <c r="CO78" s="171" t="s">
        <v>2056</v>
      </c>
      <c r="CP78" s="171" t="s">
        <v>6293</v>
      </c>
      <c r="CQ78" s="171"/>
      <c r="CR78" s="196" t="s">
        <v>5077</v>
      </c>
      <c r="CS78" s="175" t="s">
        <v>6170</v>
      </c>
      <c r="CT78" s="171" t="s">
        <v>2255</v>
      </c>
      <c r="CU78" s="196" t="s">
        <v>2502</v>
      </c>
      <c r="CV78" s="171"/>
      <c r="CW78" s="166" t="s">
        <v>1234</v>
      </c>
      <c r="CX78" s="171"/>
      <c r="CY78" s="166" t="s">
        <v>1948</v>
      </c>
      <c r="CZ78" s="171"/>
      <c r="DA78" s="171"/>
      <c r="DB78" s="171"/>
      <c r="DC78" s="171"/>
      <c r="DD78" s="171"/>
      <c r="DE78" s="171"/>
      <c r="DF78" s="171"/>
      <c r="DG78" s="171"/>
      <c r="DR78" s="161"/>
      <c r="DS78" s="161"/>
      <c r="DT78" s="161"/>
      <c r="DU78" s="161"/>
      <c r="DV78" s="161"/>
      <c r="DW78" s="161"/>
    </row>
    <row r="79" spans="1:129" s="137" customFormat="1" ht="12.75" customHeight="1" x14ac:dyDescent="0.25">
      <c r="A79" s="161"/>
      <c r="B79" s="161"/>
      <c r="C79" s="161"/>
      <c r="D79" s="160" t="s">
        <v>955</v>
      </c>
      <c r="E79" s="161"/>
      <c r="F79" s="160" t="s">
        <v>955</v>
      </c>
      <c r="G79" s="161"/>
      <c r="H79" s="161"/>
      <c r="I79" s="161"/>
      <c r="J79" s="161"/>
      <c r="K79" s="161"/>
      <c r="L79"/>
      <c r="M79" s="161"/>
      <c r="N79" s="161"/>
      <c r="O79" s="161"/>
      <c r="P79" s="161"/>
      <c r="Q79" s="161"/>
      <c r="R79" s="161"/>
      <c r="S79" s="161"/>
      <c r="T79" s="161"/>
      <c r="U79" s="161"/>
      <c r="V79" s="161"/>
      <c r="W79" s="163"/>
      <c r="X79" s="163"/>
      <c r="Y79" s="197"/>
      <c r="Z79" s="197"/>
      <c r="AA79" s="197"/>
      <c r="AB79" s="197"/>
      <c r="AC79" s="197"/>
      <c r="AD79" s="197"/>
      <c r="AE79" s="197"/>
      <c r="AF79" s="197"/>
      <c r="AG79" s="197"/>
      <c r="AQ79" s="171"/>
      <c r="AR79" s="171"/>
      <c r="AS79" s="171"/>
      <c r="AT79" s="171"/>
      <c r="AU79" s="166" t="s">
        <v>5333</v>
      </c>
      <c r="AV79" s="166"/>
      <c r="AW79" s="166"/>
      <c r="AX79" s="166"/>
      <c r="AY79" s="166"/>
      <c r="AZ79" s="166"/>
      <c r="BA79" s="166"/>
      <c r="BB79" s="166"/>
      <c r="BC79" s="166"/>
      <c r="BD79" s="166"/>
      <c r="BE79" s="166"/>
      <c r="BF79" s="166" t="s">
        <v>5716</v>
      </c>
      <c r="BG79" s="166"/>
      <c r="BH79" s="166"/>
      <c r="BI79" s="166"/>
      <c r="BJ79" s="166" t="s">
        <v>5774</v>
      </c>
      <c r="BK79" s="166"/>
      <c r="BL79" s="166"/>
      <c r="BM79" s="166"/>
      <c r="BN79" s="166"/>
      <c r="BO79" s="171"/>
      <c r="BP79" s="171"/>
      <c r="BQ79" s="171"/>
      <c r="BR79" s="171"/>
      <c r="BS79" s="137" t="s">
        <v>3879</v>
      </c>
      <c r="BT79" s="168" t="s">
        <v>4334</v>
      </c>
      <c r="BU79" s="168" t="s">
        <v>4334</v>
      </c>
      <c r="BV79" s="168"/>
      <c r="BW79" s="168"/>
      <c r="BX79" s="168"/>
      <c r="BY79" s="171"/>
      <c r="BZ79" s="171"/>
      <c r="CA79" s="171"/>
      <c r="CB79" s="171"/>
      <c r="CC79" s="171"/>
      <c r="CD79" s="171"/>
      <c r="CE79" s="171"/>
      <c r="CF79" s="171"/>
      <c r="CG79" s="137" t="s">
        <v>3902</v>
      </c>
      <c r="CH79" s="192" t="s">
        <v>2057</v>
      </c>
      <c r="CI79" s="171"/>
      <c r="CK79" s="175" t="s">
        <v>4931</v>
      </c>
      <c r="CL79" s="175" t="s">
        <v>4931</v>
      </c>
      <c r="CM79" s="175" t="s">
        <v>4931</v>
      </c>
      <c r="CN79" s="175" t="s">
        <v>4931</v>
      </c>
      <c r="CO79" s="171" t="s">
        <v>2057</v>
      </c>
      <c r="CP79" s="171" t="s">
        <v>6294</v>
      </c>
      <c r="CQ79" s="171"/>
      <c r="CR79" s="196" t="s">
        <v>5079</v>
      </c>
      <c r="CS79" s="171"/>
      <c r="CT79" s="171" t="s">
        <v>2257</v>
      </c>
      <c r="CU79" s="196" t="s">
        <v>2504</v>
      </c>
      <c r="CV79" s="171"/>
      <c r="CW79" s="166" t="s">
        <v>1236</v>
      </c>
      <c r="CX79" s="171"/>
      <c r="CY79" s="166" t="s">
        <v>1951</v>
      </c>
      <c r="CZ79" s="171"/>
      <c r="DA79" s="171"/>
      <c r="DB79" s="171"/>
      <c r="DC79" s="171"/>
      <c r="DD79" s="171"/>
      <c r="DE79" s="171"/>
      <c r="DF79" s="171"/>
      <c r="DG79" s="171"/>
      <c r="DR79" s="161"/>
      <c r="DS79" s="161"/>
      <c r="DT79" s="161"/>
      <c r="DU79" s="161"/>
      <c r="DV79" s="161"/>
      <c r="DW79" s="161"/>
    </row>
    <row r="80" spans="1:129" s="137" customFormat="1" ht="12.75" customHeight="1" x14ac:dyDescent="0.25">
      <c r="A80" s="161"/>
      <c r="B80" s="161"/>
      <c r="C80" s="161"/>
      <c r="D80" s="160" t="s">
        <v>5948</v>
      </c>
      <c r="E80" s="161"/>
      <c r="F80" s="160" t="s">
        <v>5948</v>
      </c>
      <c r="G80" s="161"/>
      <c r="H80" s="161"/>
      <c r="I80" s="161"/>
      <c r="J80" s="161"/>
      <c r="K80" s="161"/>
      <c r="L80"/>
      <c r="M80" s="161"/>
      <c r="N80" s="161"/>
      <c r="O80" s="161"/>
      <c r="P80" s="161"/>
      <c r="Q80" s="161"/>
      <c r="R80" s="161"/>
      <c r="S80" s="161"/>
      <c r="T80" s="161"/>
      <c r="U80" s="161"/>
      <c r="V80" s="161"/>
      <c r="W80" s="163"/>
      <c r="X80" s="163"/>
      <c r="Y80" s="197"/>
      <c r="Z80" s="197"/>
      <c r="AA80" s="197"/>
      <c r="AB80" s="197"/>
      <c r="AC80" s="197"/>
      <c r="AD80" s="197"/>
      <c r="AE80" s="197"/>
      <c r="AF80" s="197"/>
      <c r="AG80" s="197"/>
      <c r="AQ80" s="171"/>
      <c r="AR80" s="171"/>
      <c r="AS80" s="171"/>
      <c r="AT80" s="171"/>
      <c r="AU80" s="166" t="s">
        <v>5335</v>
      </c>
      <c r="AV80" s="166"/>
      <c r="AW80" s="166"/>
      <c r="AX80" s="166"/>
      <c r="AY80" s="166"/>
      <c r="AZ80" s="166"/>
      <c r="BA80" s="166"/>
      <c r="BB80" s="166"/>
      <c r="BC80" s="166"/>
      <c r="BD80" s="166"/>
      <c r="BE80" s="166"/>
      <c r="BF80" s="166" t="s">
        <v>5717</v>
      </c>
      <c r="BG80" s="166"/>
      <c r="BH80" s="166"/>
      <c r="BI80" s="166"/>
      <c r="BJ80" s="166" t="s">
        <v>5775</v>
      </c>
      <c r="BK80" s="166"/>
      <c r="BL80" s="166"/>
      <c r="BM80" s="166"/>
      <c r="BN80" s="166"/>
      <c r="BO80" s="171"/>
      <c r="BP80" s="171"/>
      <c r="BQ80" s="171"/>
      <c r="BR80" s="171"/>
      <c r="BS80" s="137" t="s">
        <v>3881</v>
      </c>
      <c r="BT80" s="168" t="s">
        <v>4336</v>
      </c>
      <c r="BU80" s="168" t="s">
        <v>4336</v>
      </c>
      <c r="BV80" s="168"/>
      <c r="BW80" s="168"/>
      <c r="BX80" s="168"/>
      <c r="BY80" s="171"/>
      <c r="BZ80" s="171"/>
      <c r="CA80" s="171"/>
      <c r="CB80" s="171"/>
      <c r="CC80" s="171"/>
      <c r="CD80" s="171"/>
      <c r="CE80" s="171"/>
      <c r="CF80" s="171"/>
      <c r="CG80" s="137" t="s">
        <v>3904</v>
      </c>
      <c r="CH80" s="192" t="s">
        <v>2058</v>
      </c>
      <c r="CI80" s="171"/>
      <c r="CK80" s="175" t="s">
        <v>4933</v>
      </c>
      <c r="CL80" s="175" t="s">
        <v>4933</v>
      </c>
      <c r="CM80" s="175" t="s">
        <v>4933</v>
      </c>
      <c r="CN80" s="175" t="s">
        <v>4933</v>
      </c>
      <c r="CO80" s="171" t="s">
        <v>2058</v>
      </c>
      <c r="CP80" s="171" t="s">
        <v>6295</v>
      </c>
      <c r="CQ80" s="171"/>
      <c r="CR80" s="196" t="s">
        <v>5081</v>
      </c>
      <c r="CS80" s="171"/>
      <c r="CT80" s="171" t="s">
        <v>2259</v>
      </c>
      <c r="CU80" s="196" t="s">
        <v>2506</v>
      </c>
      <c r="CV80" s="171"/>
      <c r="CW80" s="166" t="s">
        <v>1239</v>
      </c>
      <c r="CX80" s="171"/>
      <c r="CY80" s="166" t="s">
        <v>1954</v>
      </c>
      <c r="CZ80" s="171"/>
      <c r="DA80" s="171"/>
      <c r="DB80" s="171"/>
      <c r="DC80" s="171"/>
      <c r="DD80" s="171"/>
      <c r="DE80" s="171"/>
      <c r="DF80" s="171"/>
      <c r="DG80" s="171"/>
      <c r="DR80" s="161"/>
      <c r="DS80" s="161"/>
      <c r="DT80" s="161"/>
      <c r="DU80" s="161"/>
      <c r="DV80" s="161"/>
      <c r="DW80" s="161"/>
    </row>
    <row r="81" spans="1:127" s="137" customFormat="1" ht="12.75" customHeight="1" x14ac:dyDescent="0.25">
      <c r="A81" s="161"/>
      <c r="B81" s="161"/>
      <c r="C81" s="161"/>
      <c r="D81" s="160" t="s">
        <v>959</v>
      </c>
      <c r="E81" s="161"/>
      <c r="F81" s="160" t="s">
        <v>959</v>
      </c>
      <c r="G81" s="161"/>
      <c r="H81" s="161"/>
      <c r="I81" s="161"/>
      <c r="J81" s="161"/>
      <c r="K81" s="161"/>
      <c r="L81"/>
      <c r="M81" s="161"/>
      <c r="N81" s="161"/>
      <c r="O81" s="161"/>
      <c r="P81" s="161"/>
      <c r="Q81" s="161"/>
      <c r="R81" s="161"/>
      <c r="S81" s="161"/>
      <c r="T81" s="161"/>
      <c r="U81" s="161"/>
      <c r="V81" s="161"/>
      <c r="W81" s="163"/>
      <c r="X81" s="163"/>
      <c r="Y81" s="197"/>
      <c r="Z81" s="197"/>
      <c r="AA81" s="197"/>
      <c r="AB81" s="197"/>
      <c r="AC81" s="197"/>
      <c r="AD81" s="197"/>
      <c r="AE81" s="197"/>
      <c r="AF81" s="197"/>
      <c r="AG81" s="197"/>
      <c r="AQ81" s="171"/>
      <c r="AR81" s="171"/>
      <c r="AS81" s="171"/>
      <c r="AT81" s="171"/>
      <c r="AU81" s="166" t="s">
        <v>5337</v>
      </c>
      <c r="AV81" s="166"/>
      <c r="AW81" s="166"/>
      <c r="AX81" s="166"/>
      <c r="AY81" s="166"/>
      <c r="AZ81" s="166"/>
      <c r="BA81" s="166"/>
      <c r="BB81" s="166"/>
      <c r="BC81" s="166"/>
      <c r="BD81" s="166"/>
      <c r="BE81" s="166"/>
      <c r="BF81" s="166" t="s">
        <v>5718</v>
      </c>
      <c r="BG81" s="166"/>
      <c r="BH81" s="166"/>
      <c r="BI81" s="166"/>
      <c r="BJ81" s="166" t="s">
        <v>1654</v>
      </c>
      <c r="BK81" s="166"/>
      <c r="BL81" s="166"/>
      <c r="BM81" s="166"/>
      <c r="BN81" s="166"/>
      <c r="BO81" s="171"/>
      <c r="BP81" s="171"/>
      <c r="BQ81" s="171"/>
      <c r="BR81" s="171"/>
      <c r="BS81" s="137" t="s">
        <v>3883</v>
      </c>
      <c r="BT81" s="168" t="s">
        <v>4338</v>
      </c>
      <c r="BU81" s="168" t="s">
        <v>4338</v>
      </c>
      <c r="BV81" s="168"/>
      <c r="BW81" s="168"/>
      <c r="BX81" s="168"/>
      <c r="BY81" s="171"/>
      <c r="BZ81" s="171"/>
      <c r="CA81" s="171"/>
      <c r="CB81" s="171"/>
      <c r="CC81" s="171"/>
      <c r="CD81" s="171"/>
      <c r="CE81" s="171"/>
      <c r="CF81" s="171"/>
      <c r="CG81" s="137" t="s">
        <v>3906</v>
      </c>
      <c r="CH81" s="192" t="s">
        <v>2059</v>
      </c>
      <c r="CI81" s="171"/>
      <c r="CK81" s="175" t="s">
        <v>4935</v>
      </c>
      <c r="CL81" s="175" t="s">
        <v>4935</v>
      </c>
      <c r="CM81" s="175" t="s">
        <v>4935</v>
      </c>
      <c r="CN81" s="175" t="s">
        <v>4935</v>
      </c>
      <c r="CO81" s="171" t="s">
        <v>2059</v>
      </c>
      <c r="CP81" s="171" t="s">
        <v>6296</v>
      </c>
      <c r="CQ81" s="171"/>
      <c r="CR81" s="196" t="s">
        <v>5083</v>
      </c>
      <c r="CS81" s="171"/>
      <c r="CT81" s="171" t="s">
        <v>2261</v>
      </c>
      <c r="CU81" s="196" t="s">
        <v>2508</v>
      </c>
      <c r="CV81" s="171"/>
      <c r="CW81" s="166" t="s">
        <v>1242</v>
      </c>
      <c r="CX81" s="171"/>
      <c r="CY81" s="166" t="s">
        <v>1957</v>
      </c>
      <c r="CZ81" s="171"/>
      <c r="DA81" s="171"/>
      <c r="DB81" s="171"/>
      <c r="DC81" s="171"/>
      <c r="DD81" s="171"/>
      <c r="DE81" s="171"/>
      <c r="DF81" s="171"/>
      <c r="DG81" s="171"/>
      <c r="DR81" s="161"/>
      <c r="DS81" s="161"/>
      <c r="DT81" s="161"/>
      <c r="DU81" s="161"/>
      <c r="DV81" s="161"/>
      <c r="DW81" s="161"/>
    </row>
    <row r="82" spans="1:127" s="137" customFormat="1" ht="12.75" customHeight="1" x14ac:dyDescent="0.25">
      <c r="A82" s="161"/>
      <c r="B82" s="161"/>
      <c r="C82" s="161"/>
      <c r="D82" s="160"/>
      <c r="E82" s="161"/>
      <c r="F82" s="160" t="s">
        <v>5947</v>
      </c>
      <c r="G82" s="161"/>
      <c r="H82" s="161"/>
      <c r="I82" s="161"/>
      <c r="J82" s="161"/>
      <c r="K82" s="161"/>
      <c r="L82"/>
      <c r="M82" s="161"/>
      <c r="N82" s="161"/>
      <c r="O82" s="161"/>
      <c r="P82" s="161"/>
      <c r="Q82" s="161"/>
      <c r="R82" s="161"/>
      <c r="S82" s="161"/>
      <c r="T82" s="161"/>
      <c r="U82" s="161"/>
      <c r="V82" s="161"/>
      <c r="W82" s="163"/>
      <c r="X82" s="163"/>
      <c r="Y82" s="197"/>
      <c r="Z82" s="197"/>
      <c r="AA82" s="197"/>
      <c r="AB82" s="197"/>
      <c r="AC82" s="197"/>
      <c r="AD82" s="197"/>
      <c r="AE82" s="197"/>
      <c r="AF82" s="197"/>
      <c r="AG82" s="197"/>
      <c r="AQ82" s="171"/>
      <c r="AR82" s="171"/>
      <c r="AS82" s="171"/>
      <c r="AT82" s="171"/>
      <c r="AU82" s="166" t="s">
        <v>5339</v>
      </c>
      <c r="AV82" s="166"/>
      <c r="AW82" s="166"/>
      <c r="AX82" s="166"/>
      <c r="AY82" s="166"/>
      <c r="AZ82" s="166"/>
      <c r="BA82" s="166"/>
      <c r="BB82" s="166"/>
      <c r="BC82" s="166"/>
      <c r="BD82" s="166"/>
      <c r="BE82" s="166"/>
      <c r="BF82" s="166" t="s">
        <v>5719</v>
      </c>
      <c r="BG82" s="166"/>
      <c r="BH82" s="166"/>
      <c r="BI82" s="166"/>
      <c r="BJ82" s="166" t="s">
        <v>1655</v>
      </c>
      <c r="BK82" s="166"/>
      <c r="BL82" s="166"/>
      <c r="BM82" s="166"/>
      <c r="BN82" s="166"/>
      <c r="BO82" s="171"/>
      <c r="BP82" s="171"/>
      <c r="BQ82" s="171"/>
      <c r="BR82" s="171"/>
      <c r="BS82" s="137" t="s">
        <v>3885</v>
      </c>
      <c r="BT82" s="168" t="s">
        <v>4340</v>
      </c>
      <c r="BU82" s="168" t="s">
        <v>4340</v>
      </c>
      <c r="BV82" s="168"/>
      <c r="BW82" s="168"/>
      <c r="BX82" s="168"/>
      <c r="BY82" s="171"/>
      <c r="BZ82" s="171"/>
      <c r="CA82" s="171"/>
      <c r="CB82" s="171"/>
      <c r="CC82" s="171"/>
      <c r="CD82" s="171"/>
      <c r="CE82" s="171"/>
      <c r="CF82" s="171"/>
      <c r="CG82" s="137" t="s">
        <v>3908</v>
      </c>
      <c r="CH82" s="192" t="s">
        <v>2060</v>
      </c>
      <c r="CI82" s="171"/>
      <c r="CK82" s="175" t="s">
        <v>4937</v>
      </c>
      <c r="CL82" s="175" t="s">
        <v>4937</v>
      </c>
      <c r="CM82" s="175" t="s">
        <v>4937</v>
      </c>
      <c r="CN82" s="175" t="s">
        <v>4937</v>
      </c>
      <c r="CO82" s="171" t="s">
        <v>2060</v>
      </c>
      <c r="CP82" s="171" t="s">
        <v>6297</v>
      </c>
      <c r="CQ82" s="171"/>
      <c r="CR82" s="196" t="s">
        <v>5085</v>
      </c>
      <c r="CS82" s="171"/>
      <c r="CT82" s="171" t="s">
        <v>2263</v>
      </c>
      <c r="CU82" s="196" t="s">
        <v>2510</v>
      </c>
      <c r="CV82" s="171"/>
      <c r="CW82" s="166" t="s">
        <v>1244</v>
      </c>
      <c r="CX82" s="171"/>
      <c r="CY82" s="166" t="s">
        <v>1960</v>
      </c>
      <c r="CZ82" s="171"/>
      <c r="DA82" s="171"/>
      <c r="DB82" s="171"/>
      <c r="DC82" s="171"/>
      <c r="DD82" s="171"/>
      <c r="DE82" s="171"/>
      <c r="DF82" s="171"/>
      <c r="DG82" s="171"/>
      <c r="DR82" s="161"/>
      <c r="DS82" s="161"/>
      <c r="DT82" s="161"/>
      <c r="DU82" s="161"/>
      <c r="DV82" s="161"/>
      <c r="DW82" s="161"/>
    </row>
    <row r="83" spans="1:127" s="137" customFormat="1" ht="12.75" customHeight="1" x14ac:dyDescent="0.25">
      <c r="A83" s="161"/>
      <c r="B83" s="161"/>
      <c r="C83" s="161"/>
      <c r="D83" s="160" t="s">
        <v>5947</v>
      </c>
      <c r="E83" s="161"/>
      <c r="F83" s="160" t="s">
        <v>5946</v>
      </c>
      <c r="G83" s="161"/>
      <c r="H83" s="161"/>
      <c r="I83" s="161"/>
      <c r="J83" s="161"/>
      <c r="K83" s="161"/>
      <c r="L83"/>
      <c r="M83" s="161"/>
      <c r="N83" s="161"/>
      <c r="O83" s="161"/>
      <c r="P83" s="161"/>
      <c r="Q83" s="161"/>
      <c r="R83" s="161"/>
      <c r="S83" s="161"/>
      <c r="T83" s="161"/>
      <c r="U83" s="161"/>
      <c r="V83" s="161"/>
      <c r="W83" s="163"/>
      <c r="X83" s="163"/>
      <c r="Y83" s="197"/>
      <c r="Z83" s="197"/>
      <c r="AA83" s="197"/>
      <c r="AB83" s="197"/>
      <c r="AC83" s="197"/>
      <c r="AD83" s="197"/>
      <c r="AE83" s="197"/>
      <c r="AF83" s="197"/>
      <c r="AG83" s="197"/>
      <c r="AQ83" s="171"/>
      <c r="AR83" s="171"/>
      <c r="AS83" s="171"/>
      <c r="AT83" s="171"/>
      <c r="AU83" s="166" t="s">
        <v>5340</v>
      </c>
      <c r="AV83" s="166"/>
      <c r="AW83" s="166"/>
      <c r="AX83" s="166"/>
      <c r="AY83" s="166"/>
      <c r="AZ83" s="166"/>
      <c r="BA83" s="166"/>
      <c r="BB83" s="166"/>
      <c r="BC83" s="166"/>
      <c r="BD83" s="166"/>
      <c r="BE83" s="166"/>
      <c r="BF83" s="166" t="s">
        <v>5720</v>
      </c>
      <c r="BG83" s="166"/>
      <c r="BH83" s="166"/>
      <c r="BI83" s="166"/>
      <c r="BJ83" s="166" t="s">
        <v>1657</v>
      </c>
      <c r="BK83" s="166"/>
      <c r="BL83" s="166"/>
      <c r="BM83" s="166"/>
      <c r="BN83" s="166"/>
      <c r="BO83" s="171"/>
      <c r="BP83" s="171"/>
      <c r="BQ83" s="171"/>
      <c r="BR83" s="171"/>
      <c r="BS83" s="137" t="s">
        <v>3887</v>
      </c>
      <c r="BT83" s="168" t="s">
        <v>4342</v>
      </c>
      <c r="BU83" s="168" t="s">
        <v>4342</v>
      </c>
      <c r="BV83" s="168"/>
      <c r="BW83" s="168"/>
      <c r="BX83" s="168"/>
      <c r="BY83" s="171"/>
      <c r="BZ83" s="171"/>
      <c r="CA83" s="171"/>
      <c r="CB83" s="171"/>
      <c r="CC83" s="171"/>
      <c r="CD83" s="171"/>
      <c r="CE83" s="171"/>
      <c r="CF83" s="171"/>
      <c r="CG83" s="137" t="s">
        <v>3910</v>
      </c>
      <c r="CH83" s="192" t="s">
        <v>2061</v>
      </c>
      <c r="CI83" s="171"/>
      <c r="CK83" s="175" t="s">
        <v>4939</v>
      </c>
      <c r="CL83" s="175" t="s">
        <v>4939</v>
      </c>
      <c r="CM83" s="175" t="s">
        <v>4939</v>
      </c>
      <c r="CN83" s="175" t="s">
        <v>4939</v>
      </c>
      <c r="CO83" s="171" t="s">
        <v>2061</v>
      </c>
      <c r="CP83" s="171" t="s">
        <v>6298</v>
      </c>
      <c r="CQ83" s="171"/>
      <c r="CR83" s="196" t="s">
        <v>5087</v>
      </c>
      <c r="CS83" s="171"/>
      <c r="CT83" s="171" t="s">
        <v>2265</v>
      </c>
      <c r="CU83" s="196" t="s">
        <v>2512</v>
      </c>
      <c r="CV83" s="171"/>
      <c r="CW83" s="166" t="s">
        <v>1247</v>
      </c>
      <c r="CX83" s="171"/>
      <c r="CY83" s="166" t="s">
        <v>1962</v>
      </c>
      <c r="CZ83" s="171"/>
      <c r="DA83" s="171"/>
      <c r="DB83" s="171"/>
      <c r="DC83" s="171"/>
      <c r="DD83" s="171"/>
      <c r="DE83" s="171"/>
      <c r="DF83" s="171"/>
      <c r="DG83" s="171"/>
      <c r="DR83" s="161"/>
      <c r="DS83" s="161"/>
      <c r="DT83" s="161"/>
      <c r="DU83" s="161"/>
      <c r="DV83" s="161"/>
      <c r="DW83" s="161"/>
    </row>
    <row r="84" spans="1:127" s="137" customFormat="1" ht="12.75" customHeight="1" x14ac:dyDescent="0.25">
      <c r="A84" s="161"/>
      <c r="B84" s="161"/>
      <c r="C84" s="161"/>
      <c r="D84" s="160" t="s">
        <v>5946</v>
      </c>
      <c r="E84" s="161"/>
      <c r="F84" s="160" t="s">
        <v>1542</v>
      </c>
      <c r="G84" s="161"/>
      <c r="H84" s="161"/>
      <c r="I84" s="161"/>
      <c r="J84" s="161"/>
      <c r="K84" s="161"/>
      <c r="L84"/>
      <c r="M84" s="161"/>
      <c r="N84" s="161"/>
      <c r="O84" s="161"/>
      <c r="P84" s="161"/>
      <c r="Q84" s="161"/>
      <c r="R84" s="161"/>
      <c r="S84" s="161"/>
      <c r="T84" s="161"/>
      <c r="U84" s="161"/>
      <c r="V84" s="161"/>
      <c r="W84" s="163"/>
      <c r="X84" s="163"/>
      <c r="Y84" s="197"/>
      <c r="Z84" s="197"/>
      <c r="AA84" s="197"/>
      <c r="AB84" s="197"/>
      <c r="AC84" s="197"/>
      <c r="AD84" s="197"/>
      <c r="AE84" s="197"/>
      <c r="AF84" s="197"/>
      <c r="AG84" s="197"/>
      <c r="AQ84" s="171"/>
      <c r="AR84" s="171"/>
      <c r="AS84" s="171"/>
      <c r="AT84" s="171"/>
      <c r="AU84" s="166" t="s">
        <v>5344</v>
      </c>
      <c r="AV84" s="166"/>
      <c r="AW84" s="166"/>
      <c r="AX84" s="166"/>
      <c r="AY84" s="166"/>
      <c r="AZ84" s="166"/>
      <c r="BA84" s="166"/>
      <c r="BB84" s="166"/>
      <c r="BC84" s="166"/>
      <c r="BD84" s="166"/>
      <c r="BE84" s="166"/>
      <c r="BF84" s="166" t="s">
        <v>5721</v>
      </c>
      <c r="BG84" s="166"/>
      <c r="BH84" s="166"/>
      <c r="BI84" s="166"/>
      <c r="BJ84" s="166" t="s">
        <v>1659</v>
      </c>
      <c r="BK84" s="166"/>
      <c r="BL84" s="166"/>
      <c r="BM84" s="166"/>
      <c r="BN84" s="166"/>
      <c r="BO84" s="171"/>
      <c r="BP84" s="171"/>
      <c r="BQ84" s="171"/>
      <c r="BR84" s="171"/>
      <c r="BS84" s="137" t="s">
        <v>3889</v>
      </c>
      <c r="BT84" s="168" t="s">
        <v>4344</v>
      </c>
      <c r="BU84" s="168" t="s">
        <v>4344</v>
      </c>
      <c r="BV84" s="168"/>
      <c r="BW84" s="168"/>
      <c r="BX84" s="168"/>
      <c r="BY84" s="171"/>
      <c r="BZ84" s="171"/>
      <c r="CA84" s="171"/>
      <c r="CB84" s="171"/>
      <c r="CC84" s="171"/>
      <c r="CD84" s="171"/>
      <c r="CE84" s="171"/>
      <c r="CF84" s="171"/>
      <c r="CG84" s="137" t="s">
        <v>3912</v>
      </c>
      <c r="CH84" s="192" t="s">
        <v>2062</v>
      </c>
      <c r="CI84" s="171"/>
      <c r="CK84" s="175" t="s">
        <v>4941</v>
      </c>
      <c r="CL84" s="175" t="s">
        <v>4941</v>
      </c>
      <c r="CM84" s="175" t="s">
        <v>4941</v>
      </c>
      <c r="CN84" s="175" t="s">
        <v>4941</v>
      </c>
      <c r="CO84" s="171" t="s">
        <v>2062</v>
      </c>
      <c r="CP84" s="171" t="s">
        <v>6299</v>
      </c>
      <c r="CQ84" s="171"/>
      <c r="CR84" s="196" t="s">
        <v>5089</v>
      </c>
      <c r="CS84" s="171"/>
      <c r="CT84" s="171" t="s">
        <v>2267</v>
      </c>
      <c r="CU84" s="196" t="s">
        <v>2514</v>
      </c>
      <c r="CV84" s="171"/>
      <c r="CW84" s="166" t="s">
        <v>1249</v>
      </c>
      <c r="CX84" s="171"/>
      <c r="CY84" s="166" t="s">
        <v>1964</v>
      </c>
      <c r="CZ84" s="171"/>
      <c r="DA84" s="171"/>
      <c r="DB84" s="171"/>
      <c r="DC84" s="171"/>
      <c r="DD84" s="171"/>
      <c r="DE84" s="171"/>
      <c r="DF84" s="171"/>
      <c r="DG84" s="171"/>
      <c r="DR84" s="161"/>
      <c r="DS84" s="161"/>
      <c r="DT84" s="161"/>
      <c r="DU84" s="161"/>
      <c r="DV84" s="161"/>
      <c r="DW84" s="161"/>
    </row>
    <row r="85" spans="1:127" s="137" customFormat="1" ht="12.75" customHeight="1" x14ac:dyDescent="0.25">
      <c r="A85" s="161"/>
      <c r="B85" s="161"/>
      <c r="C85" s="161"/>
      <c r="D85" s="160" t="s">
        <v>1542</v>
      </c>
      <c r="E85" s="161"/>
      <c r="F85" s="160" t="s">
        <v>1586</v>
      </c>
      <c r="G85" s="161"/>
      <c r="H85" s="161"/>
      <c r="I85" s="161"/>
      <c r="J85" s="161"/>
      <c r="K85" s="161"/>
      <c r="L85"/>
      <c r="M85" s="161"/>
      <c r="N85" s="161"/>
      <c r="O85" s="161"/>
      <c r="P85" s="161"/>
      <c r="Q85" s="161"/>
      <c r="R85" s="161"/>
      <c r="S85" s="161"/>
      <c r="T85" s="161"/>
      <c r="U85" s="161"/>
      <c r="V85" s="161"/>
      <c r="W85" s="163"/>
      <c r="X85" s="163"/>
      <c r="Y85" s="197"/>
      <c r="Z85" s="197"/>
      <c r="AA85" s="197"/>
      <c r="AB85" s="197"/>
      <c r="AC85" s="197"/>
      <c r="AD85" s="197"/>
      <c r="AE85" s="197"/>
      <c r="AF85" s="197"/>
      <c r="AG85" s="197"/>
      <c r="AQ85" s="171"/>
      <c r="AR85" s="171"/>
      <c r="AS85" s="171"/>
      <c r="AT85" s="171"/>
      <c r="AU85" s="166" t="s">
        <v>5346</v>
      </c>
      <c r="AV85" s="166"/>
      <c r="AW85" s="166"/>
      <c r="AX85" s="166"/>
      <c r="AY85" s="166"/>
      <c r="AZ85" s="166"/>
      <c r="BA85" s="166"/>
      <c r="BB85" s="166"/>
      <c r="BC85" s="166"/>
      <c r="BD85" s="166"/>
      <c r="BE85" s="166"/>
      <c r="BF85" s="166" t="s">
        <v>5722</v>
      </c>
      <c r="BG85" s="166"/>
      <c r="BH85" s="166"/>
      <c r="BI85" s="166"/>
      <c r="BJ85" s="166" t="s">
        <v>1660</v>
      </c>
      <c r="BK85" s="166"/>
      <c r="BL85" s="166"/>
      <c r="BM85" s="166"/>
      <c r="BN85" s="166"/>
      <c r="BO85" s="171"/>
      <c r="BP85" s="171"/>
      <c r="BQ85" s="171"/>
      <c r="BR85" s="171"/>
      <c r="BS85" s="137" t="s">
        <v>3891</v>
      </c>
      <c r="BT85" s="168" t="s">
        <v>4346</v>
      </c>
      <c r="BU85" s="168" t="s">
        <v>4346</v>
      </c>
      <c r="BV85" s="168"/>
      <c r="BW85" s="168"/>
      <c r="BX85" s="168"/>
      <c r="BY85" s="171"/>
      <c r="BZ85" s="171"/>
      <c r="CA85" s="171"/>
      <c r="CB85" s="171"/>
      <c r="CC85" s="171"/>
      <c r="CD85" s="171"/>
      <c r="CE85" s="171"/>
      <c r="CF85" s="171"/>
      <c r="CG85" s="137" t="s">
        <v>3914</v>
      </c>
      <c r="CH85" s="202" t="s">
        <v>2063</v>
      </c>
      <c r="CI85" s="171"/>
      <c r="CK85" s="175" t="s">
        <v>4943</v>
      </c>
      <c r="CL85" s="175" t="s">
        <v>4943</v>
      </c>
      <c r="CM85" s="175" t="s">
        <v>4943</v>
      </c>
      <c r="CN85" s="175" t="s">
        <v>4943</v>
      </c>
      <c r="CO85" s="171" t="s">
        <v>2063</v>
      </c>
      <c r="CP85" s="171" t="s">
        <v>6300</v>
      </c>
      <c r="CQ85" s="171"/>
      <c r="CR85" s="196" t="s">
        <v>5091</v>
      </c>
      <c r="CS85" s="171"/>
      <c r="CT85" s="171" t="s">
        <v>2269</v>
      </c>
      <c r="CU85" s="196" t="s">
        <v>2516</v>
      </c>
      <c r="CV85" s="171"/>
      <c r="CW85" s="166" t="s">
        <v>1250</v>
      </c>
      <c r="CX85" s="171"/>
      <c r="CY85" s="166" t="s">
        <v>1967</v>
      </c>
      <c r="CZ85" s="171"/>
      <c r="DA85" s="171"/>
      <c r="DB85" s="171"/>
      <c r="DC85" s="171"/>
      <c r="DD85" s="171"/>
      <c r="DE85" s="171"/>
      <c r="DF85" s="171"/>
      <c r="DG85" s="171"/>
      <c r="DR85" s="161"/>
      <c r="DS85" s="161"/>
      <c r="DT85" s="161"/>
      <c r="DU85" s="161"/>
      <c r="DV85" s="161"/>
      <c r="DW85" s="161"/>
    </row>
    <row r="86" spans="1:127" s="137" customFormat="1" ht="12.75" customHeight="1" x14ac:dyDescent="0.25">
      <c r="A86" s="161"/>
      <c r="B86" s="161"/>
      <c r="C86" s="161"/>
      <c r="D86" s="160" t="s">
        <v>1586</v>
      </c>
      <c r="E86" s="161"/>
      <c r="F86" s="160" t="s">
        <v>1620</v>
      </c>
      <c r="G86" s="161"/>
      <c r="H86" s="161"/>
      <c r="I86" s="161"/>
      <c r="J86" s="161"/>
      <c r="K86" s="161"/>
      <c r="L86"/>
      <c r="M86" s="161"/>
      <c r="N86" s="161"/>
      <c r="O86" s="161"/>
      <c r="P86" s="161"/>
      <c r="Q86" s="161"/>
      <c r="R86" s="161"/>
      <c r="S86" s="161"/>
      <c r="T86" s="161"/>
      <c r="U86" s="161"/>
      <c r="V86" s="161"/>
      <c r="W86" s="163"/>
      <c r="X86" s="163"/>
      <c r="Y86" s="197"/>
      <c r="Z86" s="197"/>
      <c r="AA86" s="197"/>
      <c r="AB86" s="197"/>
      <c r="AC86" s="197"/>
      <c r="AD86" s="197"/>
      <c r="AE86" s="197"/>
      <c r="AF86" s="197"/>
      <c r="AG86" s="197"/>
      <c r="AQ86" s="171"/>
      <c r="AR86" s="171"/>
      <c r="AS86" s="171"/>
      <c r="AT86" s="171"/>
      <c r="AU86" s="166" t="s">
        <v>5348</v>
      </c>
      <c r="AV86" s="166"/>
      <c r="AW86" s="166"/>
      <c r="AX86" s="166"/>
      <c r="AY86" s="166"/>
      <c r="AZ86" s="166"/>
      <c r="BA86" s="166"/>
      <c r="BB86" s="166"/>
      <c r="BC86" s="166"/>
      <c r="BD86" s="166"/>
      <c r="BE86" s="166"/>
      <c r="BF86" s="166" t="s">
        <v>5723</v>
      </c>
      <c r="BG86" s="166"/>
      <c r="BH86" s="166"/>
      <c r="BI86" s="166"/>
      <c r="BJ86" s="166" t="s">
        <v>5776</v>
      </c>
      <c r="BK86" s="166"/>
      <c r="BL86" s="166"/>
      <c r="BM86" s="166"/>
      <c r="BN86" s="166"/>
      <c r="BO86" s="171"/>
      <c r="BP86" s="171"/>
      <c r="BQ86" s="171"/>
      <c r="BR86" s="171"/>
      <c r="BS86" s="137" t="s">
        <v>3431</v>
      </c>
      <c r="BT86" s="168" t="s">
        <v>4348</v>
      </c>
      <c r="BU86" s="168" t="s">
        <v>4348</v>
      </c>
      <c r="BV86" s="168"/>
      <c r="BW86" s="168"/>
      <c r="BX86" s="168"/>
      <c r="BY86" s="171"/>
      <c r="BZ86" s="171"/>
      <c r="CA86" s="171"/>
      <c r="CB86" s="171"/>
      <c r="CC86" s="171"/>
      <c r="CD86" s="171"/>
      <c r="CE86" s="171"/>
      <c r="CF86" s="171"/>
      <c r="CG86" s="184" t="s">
        <v>4074</v>
      </c>
      <c r="CH86" s="169" t="s">
        <v>2064</v>
      </c>
      <c r="CI86" s="171"/>
      <c r="CK86" s="175" t="s">
        <v>4945</v>
      </c>
      <c r="CL86" s="175" t="s">
        <v>4945</v>
      </c>
      <c r="CM86" s="175" t="s">
        <v>4945</v>
      </c>
      <c r="CN86" s="175" t="s">
        <v>4945</v>
      </c>
      <c r="CO86" s="171" t="s">
        <v>2064</v>
      </c>
      <c r="CP86" s="171" t="s">
        <v>6301</v>
      </c>
      <c r="CQ86" s="171"/>
      <c r="CR86" s="196" t="s">
        <v>5093</v>
      </c>
      <c r="CS86" s="171"/>
      <c r="CT86" s="171" t="s">
        <v>2271</v>
      </c>
      <c r="CU86" s="196" t="s">
        <v>2518</v>
      </c>
      <c r="CV86" s="171"/>
      <c r="CW86" s="166" t="s">
        <v>1254</v>
      </c>
      <c r="CX86" s="171"/>
      <c r="CY86" s="166" t="s">
        <v>1970</v>
      </c>
      <c r="CZ86" s="171"/>
      <c r="DA86" s="171"/>
      <c r="DB86" s="171"/>
      <c r="DC86" s="171"/>
      <c r="DD86" s="171"/>
      <c r="DE86" s="171"/>
      <c r="DF86" s="171"/>
      <c r="DG86" s="171"/>
      <c r="DR86" s="161"/>
      <c r="DS86" s="161"/>
      <c r="DT86" s="161"/>
      <c r="DU86" s="161"/>
      <c r="DV86" s="161"/>
      <c r="DW86" s="161"/>
    </row>
    <row r="87" spans="1:127" s="137" customFormat="1" ht="12.75" customHeight="1" x14ac:dyDescent="0.25">
      <c r="A87" s="161"/>
      <c r="B87" s="161"/>
      <c r="C87" s="161"/>
      <c r="D87" s="160" t="s">
        <v>1620</v>
      </c>
      <c r="E87" s="161"/>
      <c r="F87" s="160" t="s">
        <v>1765</v>
      </c>
      <c r="G87" s="161"/>
      <c r="H87" s="161"/>
      <c r="I87" s="161"/>
      <c r="J87" s="161"/>
      <c r="K87" s="161"/>
      <c r="L87"/>
      <c r="M87" s="161"/>
      <c r="N87" s="161"/>
      <c r="O87" s="161"/>
      <c r="P87" s="161"/>
      <c r="Q87" s="161"/>
      <c r="R87" s="161"/>
      <c r="S87" s="161"/>
      <c r="T87" s="161"/>
      <c r="U87" s="161"/>
      <c r="V87" s="161"/>
      <c r="W87" s="163"/>
      <c r="X87" s="163"/>
      <c r="Y87" s="197"/>
      <c r="Z87" s="197"/>
      <c r="AA87" s="197"/>
      <c r="AB87" s="197"/>
      <c r="AC87" s="197"/>
      <c r="AD87" s="197"/>
      <c r="AE87" s="197"/>
      <c r="AF87" s="197"/>
      <c r="AG87" s="197"/>
      <c r="AQ87" s="171"/>
      <c r="AR87" s="171"/>
      <c r="AS87" s="171"/>
      <c r="AT87" s="171"/>
      <c r="AU87" s="166" t="s">
        <v>5350</v>
      </c>
      <c r="AV87" s="166"/>
      <c r="AW87" s="166"/>
      <c r="AX87" s="166"/>
      <c r="AY87" s="166"/>
      <c r="AZ87" s="166"/>
      <c r="BA87" s="166"/>
      <c r="BB87" s="166"/>
      <c r="BC87" s="166"/>
      <c r="BD87" s="166"/>
      <c r="BE87" s="166"/>
      <c r="BF87" s="166" t="s">
        <v>5724</v>
      </c>
      <c r="BG87" s="166"/>
      <c r="BH87" s="166"/>
      <c r="BI87" s="166"/>
      <c r="BJ87" s="166" t="s">
        <v>5777</v>
      </c>
      <c r="BK87" s="166"/>
      <c r="BL87" s="166"/>
      <c r="BM87" s="166"/>
      <c r="BN87" s="166"/>
      <c r="BO87" s="171"/>
      <c r="BP87" s="171"/>
      <c r="BQ87" s="171"/>
      <c r="BR87" s="171"/>
      <c r="BS87" s="137" t="s">
        <v>3433</v>
      </c>
      <c r="BT87" s="168" t="s">
        <v>4350</v>
      </c>
      <c r="BU87" s="168" t="s">
        <v>4350</v>
      </c>
      <c r="BV87" s="168"/>
      <c r="BW87" s="168"/>
      <c r="BX87" s="168"/>
      <c r="BY87" s="171"/>
      <c r="BZ87" s="171"/>
      <c r="CA87" s="171"/>
      <c r="CB87" s="171"/>
      <c r="CC87" s="171"/>
      <c r="CD87" s="171"/>
      <c r="CE87" s="171"/>
      <c r="CF87" s="171"/>
      <c r="CG87" s="167" t="s">
        <v>4076</v>
      </c>
      <c r="CH87" s="192" t="s">
        <v>2065</v>
      </c>
      <c r="CI87" s="171"/>
      <c r="CK87" s="175" t="s">
        <v>4947</v>
      </c>
      <c r="CL87" s="175" t="s">
        <v>4947</v>
      </c>
      <c r="CM87" s="175" t="s">
        <v>4947</v>
      </c>
      <c r="CN87" s="175" t="s">
        <v>4947</v>
      </c>
      <c r="CO87" s="171" t="s">
        <v>2065</v>
      </c>
      <c r="CP87" s="171" t="s">
        <v>6302</v>
      </c>
      <c r="CQ87" s="171"/>
      <c r="CR87" s="196" t="s">
        <v>5095</v>
      </c>
      <c r="CS87" s="171"/>
      <c r="CT87" s="171" t="s">
        <v>2273</v>
      </c>
      <c r="CU87" s="196" t="s">
        <v>2520</v>
      </c>
      <c r="CV87" s="171"/>
      <c r="CW87" s="166" t="s">
        <v>1256</v>
      </c>
      <c r="CX87" s="171"/>
      <c r="CY87" s="167"/>
      <c r="CZ87" s="171"/>
      <c r="DA87" s="171"/>
      <c r="DB87" s="171"/>
      <c r="DC87" s="171"/>
      <c r="DD87" s="171"/>
      <c r="DE87" s="171"/>
      <c r="DF87" s="171"/>
      <c r="DG87" s="171"/>
      <c r="DR87" s="161"/>
      <c r="DS87" s="161"/>
      <c r="DT87" s="161"/>
      <c r="DU87" s="161"/>
      <c r="DV87" s="161"/>
      <c r="DW87" s="161"/>
    </row>
    <row r="88" spans="1:127" s="137" customFormat="1" ht="12.75" customHeight="1" x14ac:dyDescent="0.25">
      <c r="A88" s="161"/>
      <c r="B88" s="161"/>
      <c r="C88" s="161"/>
      <c r="D88" s="160" t="s">
        <v>1765</v>
      </c>
      <c r="E88" s="161"/>
      <c r="F88" s="160" t="s">
        <v>1972</v>
      </c>
      <c r="G88" s="161"/>
      <c r="H88" s="161"/>
      <c r="I88" s="161"/>
      <c r="J88" s="161"/>
      <c r="K88" s="161"/>
      <c r="L88"/>
      <c r="M88" s="161"/>
      <c r="N88" s="161"/>
      <c r="O88" s="161"/>
      <c r="P88" s="161"/>
      <c r="Q88" s="161"/>
      <c r="R88" s="161"/>
      <c r="S88" s="161"/>
      <c r="T88" s="161"/>
      <c r="U88" s="161"/>
      <c r="V88" s="161"/>
      <c r="W88" s="163"/>
      <c r="X88" s="163"/>
      <c r="Y88" s="197"/>
      <c r="Z88" s="197"/>
      <c r="AA88" s="197"/>
      <c r="AB88" s="197"/>
      <c r="AC88" s="197"/>
      <c r="AD88" s="197"/>
      <c r="AE88" s="197"/>
      <c r="AF88" s="197"/>
      <c r="AG88" s="197"/>
      <c r="AQ88" s="171"/>
      <c r="AR88" s="171"/>
      <c r="AS88" s="171"/>
      <c r="AT88" s="171"/>
      <c r="AU88" s="166" t="s">
        <v>5352</v>
      </c>
      <c r="AV88" s="166"/>
      <c r="AW88" s="166"/>
      <c r="AX88" s="166"/>
      <c r="AY88" s="166"/>
      <c r="AZ88" s="166"/>
      <c r="BA88" s="166"/>
      <c r="BB88" s="166"/>
      <c r="BC88" s="166"/>
      <c r="BD88" s="166"/>
      <c r="BE88" s="166"/>
      <c r="BF88" s="166" t="s">
        <v>5726</v>
      </c>
      <c r="BG88" s="166"/>
      <c r="BH88" s="166"/>
      <c r="BI88" s="166"/>
      <c r="BJ88" s="166" t="s">
        <v>5779</v>
      </c>
      <c r="BK88" s="166"/>
      <c r="BL88" s="166"/>
      <c r="BM88" s="166"/>
      <c r="BN88" s="166"/>
      <c r="BO88" s="171"/>
      <c r="BP88" s="171"/>
      <c r="BQ88" s="171"/>
      <c r="BR88" s="171"/>
      <c r="BS88" s="137" t="s">
        <v>3435</v>
      </c>
      <c r="BT88" s="168" t="s">
        <v>4352</v>
      </c>
      <c r="BU88" s="168" t="s">
        <v>4352</v>
      </c>
      <c r="BV88" s="168"/>
      <c r="BW88" s="168"/>
      <c r="BX88" s="168"/>
      <c r="BY88" s="171"/>
      <c r="BZ88" s="171"/>
      <c r="CA88" s="171"/>
      <c r="CB88" s="171"/>
      <c r="CC88" s="171"/>
      <c r="CD88" s="171"/>
      <c r="CE88" s="171"/>
      <c r="CF88" s="171"/>
      <c r="CG88" s="184" t="s">
        <v>4078</v>
      </c>
      <c r="CH88" s="192" t="s">
        <v>2066</v>
      </c>
      <c r="CI88" s="171"/>
      <c r="CJ88" s="192"/>
      <c r="CK88" s="175" t="s">
        <v>4949</v>
      </c>
      <c r="CL88" s="175" t="s">
        <v>4949</v>
      </c>
      <c r="CM88" s="175" t="s">
        <v>4949</v>
      </c>
      <c r="CN88" s="175" t="s">
        <v>4949</v>
      </c>
      <c r="CO88" s="171" t="s">
        <v>2066</v>
      </c>
      <c r="CP88" s="171" t="s">
        <v>6303</v>
      </c>
      <c r="CQ88" s="171"/>
      <c r="CR88" s="196" t="s">
        <v>5097</v>
      </c>
      <c r="CS88" s="171"/>
      <c r="CT88" s="171" t="s">
        <v>2275</v>
      </c>
      <c r="CU88" s="196" t="s">
        <v>2522</v>
      </c>
      <c r="CV88" s="171"/>
      <c r="CW88" s="166" t="s">
        <v>1258</v>
      </c>
      <c r="CX88" s="171"/>
      <c r="CY88" s="167"/>
      <c r="CZ88" s="171"/>
      <c r="DA88" s="171"/>
      <c r="DB88" s="171"/>
      <c r="DC88" s="171"/>
      <c r="DD88" s="171"/>
      <c r="DE88" s="171"/>
      <c r="DF88" s="171"/>
      <c r="DG88" s="171"/>
      <c r="DR88" s="161"/>
      <c r="DS88" s="161"/>
      <c r="DT88" s="161"/>
      <c r="DU88" s="161"/>
      <c r="DV88" s="161"/>
      <c r="DW88" s="161"/>
    </row>
    <row r="89" spans="1:127" s="137" customFormat="1" ht="12.75" customHeight="1" x14ac:dyDescent="0.25">
      <c r="A89" s="161"/>
      <c r="B89" s="161"/>
      <c r="C89" s="161"/>
      <c r="D89" s="160" t="s">
        <v>1972</v>
      </c>
      <c r="E89" s="161"/>
      <c r="F89" s="160" t="s">
        <v>4471</v>
      </c>
      <c r="G89" s="161"/>
      <c r="H89" s="161"/>
      <c r="I89" s="161"/>
      <c r="J89" s="161"/>
      <c r="K89" s="161"/>
      <c r="L89"/>
      <c r="M89" s="161"/>
      <c r="N89" s="161"/>
      <c r="O89" s="161"/>
      <c r="P89" s="161"/>
      <c r="Q89" s="161"/>
      <c r="R89" s="161"/>
      <c r="S89" s="161"/>
      <c r="T89" s="161"/>
      <c r="U89" s="161"/>
      <c r="V89" s="161"/>
      <c r="W89" s="163"/>
      <c r="X89" s="163"/>
      <c r="Y89" s="197"/>
      <c r="Z89" s="197"/>
      <c r="AA89" s="197"/>
      <c r="AB89" s="197"/>
      <c r="AC89" s="197"/>
      <c r="AD89" s="197"/>
      <c r="AE89" s="197"/>
      <c r="AF89" s="197"/>
      <c r="AG89" s="197"/>
      <c r="AQ89" s="171"/>
      <c r="AR89" s="171"/>
      <c r="AS89" s="171"/>
      <c r="AT89" s="171"/>
      <c r="AU89" s="166" t="s">
        <v>5354</v>
      </c>
      <c r="AV89" s="166"/>
      <c r="AW89" s="166"/>
      <c r="AX89" s="166"/>
      <c r="AY89" s="166"/>
      <c r="AZ89" s="166"/>
      <c r="BA89" s="166"/>
      <c r="BB89" s="166"/>
      <c r="BC89" s="166"/>
      <c r="BD89" s="166"/>
      <c r="BE89" s="166"/>
      <c r="BF89" s="166" t="s">
        <v>5727</v>
      </c>
      <c r="BG89" s="166"/>
      <c r="BH89" s="166"/>
      <c r="BI89" s="166"/>
      <c r="BJ89" s="166" t="s">
        <v>5780</v>
      </c>
      <c r="BK89" s="166"/>
      <c r="BL89" s="166"/>
      <c r="BM89" s="166"/>
      <c r="BN89" s="166"/>
      <c r="BO89" s="171"/>
      <c r="BP89" s="171"/>
      <c r="BQ89" s="171"/>
      <c r="BR89" s="171"/>
      <c r="BS89" s="137" t="s">
        <v>3437</v>
      </c>
      <c r="BT89" s="168" t="s">
        <v>4354</v>
      </c>
      <c r="BU89" s="168" t="s">
        <v>4354</v>
      </c>
      <c r="BV89" s="168"/>
      <c r="BW89" s="168"/>
      <c r="BX89" s="168"/>
      <c r="BY89" s="171"/>
      <c r="BZ89" s="171"/>
      <c r="CA89" s="171"/>
      <c r="CB89" s="171"/>
      <c r="CC89" s="171"/>
      <c r="CD89" s="171"/>
      <c r="CE89" s="171"/>
      <c r="CF89" s="171"/>
      <c r="CG89" s="167" t="s">
        <v>4080</v>
      </c>
      <c r="CH89" s="192" t="s">
        <v>2067</v>
      </c>
      <c r="CI89" s="171"/>
      <c r="CJ89" s="192"/>
      <c r="CK89" s="175" t="s">
        <v>4951</v>
      </c>
      <c r="CL89" s="175" t="s">
        <v>4951</v>
      </c>
      <c r="CM89" s="175" t="s">
        <v>4951</v>
      </c>
      <c r="CN89" s="175" t="s">
        <v>4951</v>
      </c>
      <c r="CO89" s="171" t="s">
        <v>2067</v>
      </c>
      <c r="CP89" s="171" t="s">
        <v>6304</v>
      </c>
      <c r="CQ89" s="171"/>
      <c r="CR89" s="196" t="s">
        <v>5099</v>
      </c>
      <c r="CS89" s="171"/>
      <c r="CT89" s="171" t="s">
        <v>2277</v>
      </c>
      <c r="CU89" s="196" t="s">
        <v>2524</v>
      </c>
      <c r="CV89" s="171"/>
      <c r="CW89" s="166" t="s">
        <v>1258</v>
      </c>
      <c r="CX89" s="171"/>
      <c r="CY89" s="171"/>
      <c r="CZ89" s="171"/>
      <c r="DA89" s="171"/>
      <c r="DB89" s="171"/>
      <c r="DC89" s="171"/>
      <c r="DD89" s="171"/>
      <c r="DE89" s="171"/>
      <c r="DF89" s="171"/>
      <c r="DG89" s="171"/>
      <c r="DR89" s="161"/>
      <c r="DS89" s="161"/>
      <c r="DT89" s="161"/>
      <c r="DU89" s="161"/>
      <c r="DV89" s="161"/>
      <c r="DW89" s="161"/>
    </row>
    <row r="90" spans="1:127" s="137" customFormat="1" ht="12.75" customHeight="1" x14ac:dyDescent="0.25">
      <c r="A90" s="161"/>
      <c r="B90" s="161"/>
      <c r="C90" s="161"/>
      <c r="D90" s="160" t="s">
        <v>4471</v>
      </c>
      <c r="E90" s="161"/>
      <c r="F90" s="160" t="s">
        <v>4501</v>
      </c>
      <c r="G90" s="161"/>
      <c r="H90" s="161"/>
      <c r="I90" s="161"/>
      <c r="J90" s="161"/>
      <c r="K90" s="161"/>
      <c r="L90"/>
      <c r="M90" s="161"/>
      <c r="N90" s="161"/>
      <c r="O90" s="161"/>
      <c r="P90" s="161"/>
      <c r="Q90" s="161"/>
      <c r="R90" s="161"/>
      <c r="S90" s="161"/>
      <c r="T90" s="161"/>
      <c r="U90" s="161"/>
      <c r="V90" s="161"/>
      <c r="W90" s="163"/>
      <c r="X90" s="163"/>
      <c r="Y90" s="197"/>
      <c r="Z90" s="197"/>
      <c r="AA90" s="197"/>
      <c r="AB90" s="197"/>
      <c r="AC90" s="197"/>
      <c r="AD90" s="197"/>
      <c r="AE90" s="197"/>
      <c r="AF90" s="197"/>
      <c r="AG90" s="197"/>
      <c r="AQ90" s="171"/>
      <c r="AR90" s="171"/>
      <c r="AS90" s="171"/>
      <c r="AT90" s="171"/>
      <c r="AU90" s="166" t="s">
        <v>5342</v>
      </c>
      <c r="AV90" s="166"/>
      <c r="AW90" s="166"/>
      <c r="AX90" s="166"/>
      <c r="AY90" s="166"/>
      <c r="AZ90" s="166"/>
      <c r="BA90" s="166"/>
      <c r="BB90" s="166"/>
      <c r="BC90" s="166"/>
      <c r="BD90" s="166"/>
      <c r="BE90" s="166"/>
      <c r="BF90" s="166" t="s">
        <v>5728</v>
      </c>
      <c r="BG90" s="166"/>
      <c r="BH90" s="166"/>
      <c r="BI90" s="166"/>
      <c r="BJ90" s="166" t="s">
        <v>5781</v>
      </c>
      <c r="BK90" s="166"/>
      <c r="BL90" s="166"/>
      <c r="BM90" s="166"/>
      <c r="BN90" s="166"/>
      <c r="BO90" s="171"/>
      <c r="BP90" s="171"/>
      <c r="BQ90" s="171"/>
      <c r="BR90" s="171"/>
      <c r="BS90" s="137" t="s">
        <v>3439</v>
      </c>
      <c r="BT90" s="168" t="s">
        <v>4356</v>
      </c>
      <c r="BU90" s="168" t="s">
        <v>4356</v>
      </c>
      <c r="BV90" s="168"/>
      <c r="BW90" s="168"/>
      <c r="BX90" s="168"/>
      <c r="BY90" s="171"/>
      <c r="BZ90" s="171"/>
      <c r="CA90" s="171"/>
      <c r="CB90" s="171"/>
      <c r="CC90" s="171"/>
      <c r="CD90" s="171"/>
      <c r="CE90" s="171"/>
      <c r="CF90" s="171"/>
      <c r="CG90" s="167" t="s">
        <v>4082</v>
      </c>
      <c r="CH90" s="192" t="s">
        <v>2068</v>
      </c>
      <c r="CI90" s="171"/>
      <c r="CJ90" s="192"/>
      <c r="CK90" s="175" t="s">
        <v>4953</v>
      </c>
      <c r="CL90" s="175" t="s">
        <v>4953</v>
      </c>
      <c r="CM90" s="175" t="s">
        <v>4953</v>
      </c>
      <c r="CN90" s="175" t="s">
        <v>4953</v>
      </c>
      <c r="CO90" s="171" t="s">
        <v>2068</v>
      </c>
      <c r="CP90" s="171" t="s">
        <v>6305</v>
      </c>
      <c r="CQ90" s="171"/>
      <c r="CR90" s="196" t="s">
        <v>5101</v>
      </c>
      <c r="CS90" s="171"/>
      <c r="CT90" s="171" t="s">
        <v>2279</v>
      </c>
      <c r="CU90" s="196" t="s">
        <v>2526</v>
      </c>
      <c r="CV90" s="171"/>
      <c r="CW90" s="166" t="s">
        <v>1262</v>
      </c>
      <c r="CX90" s="171"/>
      <c r="CY90" s="171"/>
      <c r="CZ90" s="171"/>
      <c r="DA90" s="171"/>
      <c r="DB90" s="171"/>
      <c r="DC90" s="171"/>
      <c r="DD90" s="171"/>
      <c r="DE90" s="171"/>
      <c r="DF90" s="171"/>
      <c r="DG90" s="171"/>
      <c r="DR90" s="161"/>
      <c r="DS90" s="161"/>
      <c r="DT90" s="161"/>
      <c r="DU90" s="161"/>
      <c r="DV90" s="161"/>
      <c r="DW90" s="161"/>
    </row>
    <row r="91" spans="1:127" s="137" customFormat="1" ht="12.75" customHeight="1" x14ac:dyDescent="0.25">
      <c r="A91" s="161"/>
      <c r="B91" s="161"/>
      <c r="C91" s="161"/>
      <c r="D91" s="160" t="s">
        <v>4501</v>
      </c>
      <c r="E91" s="161"/>
      <c r="F91" s="160" t="s">
        <v>1680</v>
      </c>
      <c r="G91" s="161"/>
      <c r="H91" s="161"/>
      <c r="I91" s="161"/>
      <c r="J91" s="161"/>
      <c r="K91" s="161"/>
      <c r="L91"/>
      <c r="M91" s="161"/>
      <c r="N91" s="161"/>
      <c r="O91" s="161"/>
      <c r="P91" s="161"/>
      <c r="Q91" s="161"/>
      <c r="R91" s="161"/>
      <c r="S91" s="161"/>
      <c r="T91" s="161"/>
      <c r="U91" s="161"/>
      <c r="V91" s="161"/>
      <c r="W91" s="163"/>
      <c r="X91" s="163"/>
      <c r="Y91" s="197"/>
      <c r="Z91" s="197"/>
      <c r="AA91" s="197"/>
      <c r="AB91" s="197"/>
      <c r="AC91" s="197"/>
      <c r="AD91" s="197"/>
      <c r="AE91" s="197"/>
      <c r="AF91" s="197"/>
      <c r="AG91" s="197"/>
      <c r="AQ91" s="171"/>
      <c r="AR91" s="171"/>
      <c r="AS91" s="171"/>
      <c r="AT91" s="171"/>
      <c r="AU91" s="166" t="s">
        <v>5356</v>
      </c>
      <c r="AV91" s="166"/>
      <c r="AW91" s="166"/>
      <c r="AX91" s="166"/>
      <c r="AY91" s="166"/>
      <c r="AZ91" s="166"/>
      <c r="BA91" s="166"/>
      <c r="BB91" s="166"/>
      <c r="BC91" s="166"/>
      <c r="BD91" s="166"/>
      <c r="BE91" s="166"/>
      <c r="BF91" s="166" t="s">
        <v>5730</v>
      </c>
      <c r="BG91" s="166"/>
      <c r="BH91" s="166"/>
      <c r="BI91" s="166"/>
      <c r="BJ91" s="166" t="s">
        <v>5783</v>
      </c>
      <c r="BK91" s="166"/>
      <c r="BL91" s="166"/>
      <c r="BM91" s="166"/>
      <c r="BN91" s="166"/>
      <c r="BO91" s="171"/>
      <c r="BP91" s="171"/>
      <c r="BQ91" s="171"/>
      <c r="BR91" s="171"/>
      <c r="BS91" s="137" t="s">
        <v>3441</v>
      </c>
      <c r="BT91" s="168" t="s">
        <v>4358</v>
      </c>
      <c r="BU91" s="168" t="s">
        <v>4358</v>
      </c>
      <c r="BV91" s="168"/>
      <c r="BW91" s="168"/>
      <c r="BX91" s="168"/>
      <c r="BY91" s="171"/>
      <c r="BZ91" s="171"/>
      <c r="CA91" s="171"/>
      <c r="CB91" s="171"/>
      <c r="CC91" s="171"/>
      <c r="CD91" s="171"/>
      <c r="CE91" s="171"/>
      <c r="CF91" s="171"/>
      <c r="CG91" s="167" t="s">
        <v>4084</v>
      </c>
      <c r="CH91" s="192" t="s">
        <v>2069</v>
      </c>
      <c r="CI91" s="171"/>
      <c r="CJ91" s="192"/>
      <c r="CK91" s="175" t="s">
        <v>4955</v>
      </c>
      <c r="CL91" s="175" t="s">
        <v>4955</v>
      </c>
      <c r="CM91" s="175" t="s">
        <v>4955</v>
      </c>
      <c r="CN91" s="175" t="s">
        <v>4955</v>
      </c>
      <c r="CO91" s="171" t="s">
        <v>2069</v>
      </c>
      <c r="CP91" s="171" t="s">
        <v>6306</v>
      </c>
      <c r="CQ91" s="171"/>
      <c r="CR91" s="196" t="s">
        <v>5103</v>
      </c>
      <c r="CS91" s="171"/>
      <c r="CT91" s="171" t="s">
        <v>2281</v>
      </c>
      <c r="CU91" s="196" t="s">
        <v>2528</v>
      </c>
      <c r="CV91" s="171"/>
      <c r="CW91" s="166" t="s">
        <v>1264</v>
      </c>
      <c r="CX91" s="171"/>
      <c r="CY91" s="171"/>
      <c r="CZ91" s="171"/>
      <c r="DA91" s="171"/>
      <c r="DB91" s="171"/>
      <c r="DC91" s="171"/>
      <c r="DD91" s="171"/>
      <c r="DE91" s="171"/>
      <c r="DF91" s="171"/>
      <c r="DG91" s="171"/>
      <c r="DR91" s="161"/>
      <c r="DS91" s="161"/>
      <c r="DT91" s="161"/>
      <c r="DU91" s="161"/>
      <c r="DV91" s="161"/>
      <c r="DW91" s="161"/>
    </row>
    <row r="92" spans="1:127" s="137" customFormat="1" ht="12.75" customHeight="1" x14ac:dyDescent="0.25">
      <c r="A92" s="161"/>
      <c r="B92" s="161"/>
      <c r="C92" s="161"/>
      <c r="D92" s="160" t="s">
        <v>949</v>
      </c>
      <c r="E92" s="161"/>
      <c r="F92" s="160" t="s">
        <v>5563</v>
      </c>
      <c r="G92" s="161"/>
      <c r="H92" s="161"/>
      <c r="I92" s="161"/>
      <c r="J92" s="161"/>
      <c r="K92" s="161"/>
      <c r="L92"/>
      <c r="M92" s="161"/>
      <c r="N92" s="161"/>
      <c r="O92" s="161"/>
      <c r="P92" s="161"/>
      <c r="Q92" s="161"/>
      <c r="R92" s="161"/>
      <c r="S92" s="161"/>
      <c r="T92" s="161"/>
      <c r="U92" s="161"/>
      <c r="V92" s="161"/>
      <c r="W92" s="163"/>
      <c r="X92" s="163"/>
      <c r="Y92" s="197"/>
      <c r="Z92" s="197"/>
      <c r="AA92" s="197"/>
      <c r="AB92" s="197"/>
      <c r="AC92" s="197"/>
      <c r="AD92" s="197"/>
      <c r="AE92" s="197"/>
      <c r="AF92" s="197"/>
      <c r="AG92" s="197"/>
      <c r="AQ92" s="171"/>
      <c r="AR92" s="171"/>
      <c r="AS92" s="171"/>
      <c r="AT92" s="171"/>
      <c r="AU92" s="166" t="s">
        <v>5358</v>
      </c>
      <c r="AV92" s="166"/>
      <c r="AW92" s="166"/>
      <c r="AX92" s="166"/>
      <c r="AY92" s="166"/>
      <c r="AZ92" s="166"/>
      <c r="BA92" s="166"/>
      <c r="BB92" s="166"/>
      <c r="BC92" s="166"/>
      <c r="BD92" s="166"/>
      <c r="BE92" s="166"/>
      <c r="BF92" s="166" t="s">
        <v>5732</v>
      </c>
      <c r="BG92" s="166"/>
      <c r="BH92" s="166"/>
      <c r="BI92" s="166"/>
      <c r="BJ92" s="166" t="s">
        <v>5785</v>
      </c>
      <c r="BK92" s="166"/>
      <c r="BL92" s="166"/>
      <c r="BM92" s="166"/>
      <c r="BN92" s="166"/>
      <c r="BO92" s="171"/>
      <c r="BP92" s="171"/>
      <c r="BQ92" s="171"/>
      <c r="BR92" s="171"/>
      <c r="BS92" s="137" t="s">
        <v>3443</v>
      </c>
      <c r="BT92" s="168" t="s">
        <v>4360</v>
      </c>
      <c r="BU92" s="168" t="s">
        <v>4360</v>
      </c>
      <c r="BV92" s="168"/>
      <c r="BW92" s="168"/>
      <c r="BX92" s="168"/>
      <c r="BY92" s="171"/>
      <c r="BZ92" s="171"/>
      <c r="CA92" s="171"/>
      <c r="CB92" s="171"/>
      <c r="CC92" s="171"/>
      <c r="CD92" s="171"/>
      <c r="CE92" s="171"/>
      <c r="CF92" s="171"/>
      <c r="CG92" s="167" t="s">
        <v>4086</v>
      </c>
      <c r="CH92" s="192" t="s">
        <v>2070</v>
      </c>
      <c r="CI92" s="171"/>
      <c r="CJ92" s="192"/>
      <c r="CK92" s="175" t="s">
        <v>4957</v>
      </c>
      <c r="CL92" s="175" t="s">
        <v>4957</v>
      </c>
      <c r="CM92" s="175" t="s">
        <v>4957</v>
      </c>
      <c r="CN92" s="175" t="s">
        <v>4957</v>
      </c>
      <c r="CO92" s="171" t="s">
        <v>2070</v>
      </c>
      <c r="CP92" s="171" t="s">
        <v>6307</v>
      </c>
      <c r="CQ92" s="171"/>
      <c r="CR92" s="196" t="s">
        <v>5105</v>
      </c>
      <c r="CS92" s="171"/>
      <c r="CT92" s="171" t="s">
        <v>2283</v>
      </c>
      <c r="CU92" s="196" t="s">
        <v>2530</v>
      </c>
      <c r="CV92" s="171"/>
      <c r="CW92" s="166" t="s">
        <v>1264</v>
      </c>
      <c r="CX92" s="171"/>
      <c r="CY92" s="171"/>
      <c r="CZ92" s="171"/>
      <c r="DA92" s="171"/>
      <c r="DB92" s="171"/>
      <c r="DC92" s="171"/>
      <c r="DD92" s="171"/>
      <c r="DE92" s="171"/>
      <c r="DF92" s="171"/>
      <c r="DG92" s="171"/>
      <c r="DR92" s="161"/>
      <c r="DS92" s="161"/>
      <c r="DT92" s="161"/>
      <c r="DU92" s="161"/>
      <c r="DV92" s="161"/>
      <c r="DW92" s="161"/>
    </row>
    <row r="93" spans="1:127" s="137" customFormat="1" ht="12.75" customHeight="1" x14ac:dyDescent="0.25">
      <c r="A93" s="161"/>
      <c r="B93" s="161"/>
      <c r="C93" s="161"/>
      <c r="D93" s="160" t="s">
        <v>1680</v>
      </c>
      <c r="E93" s="161"/>
      <c r="F93" s="160" t="s">
        <v>1617</v>
      </c>
      <c r="G93" s="161"/>
      <c r="H93" s="161"/>
      <c r="I93" s="161"/>
      <c r="J93" s="161"/>
      <c r="K93" s="161"/>
      <c r="L93"/>
      <c r="M93" s="161"/>
      <c r="N93" s="161"/>
      <c r="O93" s="161"/>
      <c r="P93" s="161"/>
      <c r="Q93" s="161"/>
      <c r="R93" s="161"/>
      <c r="S93" s="161"/>
      <c r="T93" s="161"/>
      <c r="U93" s="161"/>
      <c r="V93" s="161"/>
      <c r="W93" s="163"/>
      <c r="X93" s="163"/>
      <c r="Y93" s="197"/>
      <c r="Z93" s="197"/>
      <c r="AA93" s="197"/>
      <c r="AB93" s="197"/>
      <c r="AC93" s="197"/>
      <c r="AD93" s="197"/>
      <c r="AE93" s="197"/>
      <c r="AF93" s="197"/>
      <c r="AG93" s="197"/>
      <c r="AQ93" s="171"/>
      <c r="AR93" s="171"/>
      <c r="AS93" s="171"/>
      <c r="AT93" s="171"/>
      <c r="AU93" s="166" t="s">
        <v>5360</v>
      </c>
      <c r="AV93" s="166"/>
      <c r="AW93" s="166"/>
      <c r="AX93" s="166"/>
      <c r="AY93" s="166"/>
      <c r="AZ93" s="166"/>
      <c r="BA93" s="166"/>
      <c r="BB93" s="166"/>
      <c r="BC93" s="166"/>
      <c r="BD93" s="166"/>
      <c r="BE93" s="166"/>
      <c r="BF93" s="166" t="s">
        <v>5733</v>
      </c>
      <c r="BG93" s="166"/>
      <c r="BH93" s="166"/>
      <c r="BI93" s="166"/>
      <c r="BJ93" s="166" t="s">
        <v>5786</v>
      </c>
      <c r="BK93" s="166"/>
      <c r="BL93" s="166"/>
      <c r="BM93" s="166"/>
      <c r="BN93" s="166"/>
      <c r="BO93" s="171"/>
      <c r="BP93" s="171"/>
      <c r="BQ93" s="171"/>
      <c r="BR93" s="171"/>
      <c r="BS93" s="137" t="s">
        <v>3445</v>
      </c>
      <c r="BT93" s="168" t="s">
        <v>4362</v>
      </c>
      <c r="BU93" s="168" t="s">
        <v>4362</v>
      </c>
      <c r="BV93" s="168"/>
      <c r="BW93" s="168"/>
      <c r="BX93" s="168"/>
      <c r="BY93" s="171"/>
      <c r="BZ93" s="171"/>
      <c r="CA93" s="171"/>
      <c r="CB93" s="171"/>
      <c r="CC93" s="171"/>
      <c r="CD93" s="171"/>
      <c r="CE93" s="171"/>
      <c r="CF93" s="171"/>
      <c r="CG93" s="167" t="s">
        <v>4088</v>
      </c>
      <c r="CH93" s="192" t="s">
        <v>2071</v>
      </c>
      <c r="CI93" s="171"/>
      <c r="CJ93" s="192"/>
      <c r="CK93" s="175" t="s">
        <v>4959</v>
      </c>
      <c r="CL93" s="175" t="s">
        <v>4959</v>
      </c>
      <c r="CM93" s="175" t="s">
        <v>4959</v>
      </c>
      <c r="CN93" s="175" t="s">
        <v>4959</v>
      </c>
      <c r="CO93" s="167" t="s">
        <v>2071</v>
      </c>
      <c r="CP93" s="171" t="s">
        <v>6308</v>
      </c>
      <c r="CQ93" s="171"/>
      <c r="CR93" s="196" t="s">
        <v>5107</v>
      </c>
      <c r="CS93" s="171"/>
      <c r="CT93" s="171" t="s">
        <v>2285</v>
      </c>
      <c r="CU93" s="196" t="s">
        <v>2532</v>
      </c>
      <c r="CV93" s="171"/>
      <c r="CW93" s="166" t="s">
        <v>1268</v>
      </c>
      <c r="CX93" s="171"/>
      <c r="CY93" s="171"/>
      <c r="CZ93" s="171"/>
      <c r="DA93" s="171"/>
      <c r="DB93" s="171"/>
      <c r="DC93" s="171"/>
      <c r="DD93" s="171"/>
      <c r="DE93" s="171"/>
      <c r="DF93" s="171"/>
      <c r="DG93" s="171"/>
      <c r="DR93" s="161"/>
      <c r="DS93" s="161"/>
      <c r="DT93" s="161"/>
      <c r="DU93" s="161"/>
      <c r="DV93" s="161"/>
      <c r="DW93" s="161"/>
    </row>
    <row r="94" spans="1:127" s="137" customFormat="1" ht="12.75" customHeight="1" x14ac:dyDescent="0.25">
      <c r="A94" s="161"/>
      <c r="B94" s="161"/>
      <c r="C94" s="161"/>
      <c r="D94" s="160" t="s">
        <v>5563</v>
      </c>
      <c r="E94" s="161"/>
      <c r="F94" s="160" t="s">
        <v>1681</v>
      </c>
      <c r="G94" s="161"/>
      <c r="H94" s="161"/>
      <c r="I94" s="161"/>
      <c r="J94" s="161"/>
      <c r="K94" s="161"/>
      <c r="L94"/>
      <c r="M94" s="161"/>
      <c r="N94" s="161"/>
      <c r="O94" s="161"/>
      <c r="P94" s="161"/>
      <c r="Q94" s="161"/>
      <c r="R94" s="161"/>
      <c r="S94" s="161"/>
      <c r="T94" s="161"/>
      <c r="U94" s="161"/>
      <c r="V94" s="161"/>
      <c r="W94" s="163"/>
      <c r="X94" s="163"/>
      <c r="Y94" s="197"/>
      <c r="Z94" s="197"/>
      <c r="AA94" s="197"/>
      <c r="AB94" s="197"/>
      <c r="AC94" s="197"/>
      <c r="AD94" s="197"/>
      <c r="AE94" s="197"/>
      <c r="AF94" s="197"/>
      <c r="AG94" s="197"/>
      <c r="AQ94" s="171"/>
      <c r="AR94" s="171"/>
      <c r="AS94" s="171"/>
      <c r="AT94" s="171"/>
      <c r="AU94" s="166" t="s">
        <v>5362</v>
      </c>
      <c r="AV94" s="166"/>
      <c r="AW94" s="166"/>
      <c r="AX94" s="166"/>
      <c r="AY94" s="166"/>
      <c r="AZ94" s="166"/>
      <c r="BA94" s="166"/>
      <c r="BB94" s="166"/>
      <c r="BC94" s="166"/>
      <c r="BD94" s="166"/>
      <c r="BE94" s="166"/>
      <c r="BF94" s="166" t="s">
        <v>5735</v>
      </c>
      <c r="BG94" s="166"/>
      <c r="BH94" s="166"/>
      <c r="BI94" s="166"/>
      <c r="BJ94" s="166" t="s">
        <v>5788</v>
      </c>
      <c r="BK94" s="166"/>
      <c r="BL94" s="166"/>
      <c r="BM94" s="166"/>
      <c r="BN94" s="166"/>
      <c r="BO94" s="171"/>
      <c r="BP94" s="171"/>
      <c r="BQ94" s="171"/>
      <c r="BR94" s="171"/>
      <c r="BS94" s="137" t="s">
        <v>3447</v>
      </c>
      <c r="BT94" s="168" t="s">
        <v>4364</v>
      </c>
      <c r="BU94" s="168" t="s">
        <v>4364</v>
      </c>
      <c r="BV94" s="168"/>
      <c r="BW94" s="168"/>
      <c r="BX94" s="168"/>
      <c r="BY94" s="171"/>
      <c r="BZ94" s="171"/>
      <c r="CA94" s="171"/>
      <c r="CB94" s="171"/>
      <c r="CC94" s="171"/>
      <c r="CD94" s="171"/>
      <c r="CE94" s="171"/>
      <c r="CF94" s="171"/>
      <c r="CG94" s="167" t="s">
        <v>4072</v>
      </c>
      <c r="CH94" s="192" t="s">
        <v>2072</v>
      </c>
      <c r="CI94" s="171"/>
      <c r="CJ94" s="192"/>
      <c r="CK94" s="175" t="s">
        <v>4961</v>
      </c>
      <c r="CL94" s="175" t="s">
        <v>4961</v>
      </c>
      <c r="CM94" s="175" t="s">
        <v>4961</v>
      </c>
      <c r="CN94" s="175" t="s">
        <v>4961</v>
      </c>
      <c r="CO94" s="167" t="s">
        <v>2072</v>
      </c>
      <c r="CP94" s="171" t="s">
        <v>6309</v>
      </c>
      <c r="CQ94" s="171"/>
      <c r="CR94" s="196" t="s">
        <v>5109</v>
      </c>
      <c r="CS94" s="171"/>
      <c r="CT94" s="171" t="s">
        <v>2287</v>
      </c>
      <c r="CU94" s="196" t="s">
        <v>2534</v>
      </c>
      <c r="CV94" s="171"/>
      <c r="CW94" s="166" t="s">
        <v>1270</v>
      </c>
      <c r="CX94" s="171"/>
      <c r="CY94" s="171"/>
      <c r="CZ94" s="171"/>
      <c r="DA94" s="171"/>
      <c r="DB94" s="171"/>
      <c r="DC94" s="171"/>
      <c r="DD94" s="171"/>
      <c r="DE94" s="171"/>
      <c r="DF94" s="171"/>
      <c r="DG94" s="171"/>
      <c r="DR94" s="161"/>
      <c r="DS94" s="161"/>
      <c r="DT94" s="161"/>
      <c r="DU94" s="161"/>
      <c r="DV94" s="161"/>
      <c r="DW94" s="161"/>
    </row>
    <row r="95" spans="1:127" s="137" customFormat="1" ht="12.75" customHeight="1" x14ac:dyDescent="0.25">
      <c r="A95" s="161"/>
      <c r="B95" s="161"/>
      <c r="C95" s="161"/>
      <c r="D95" s="160" t="s">
        <v>1617</v>
      </c>
      <c r="E95" s="161"/>
      <c r="F95" s="160" t="s">
        <v>1686</v>
      </c>
      <c r="G95" s="161"/>
      <c r="H95" s="161"/>
      <c r="I95" s="161"/>
      <c r="J95" s="161"/>
      <c r="K95" s="161"/>
      <c r="L95"/>
      <c r="M95" s="161"/>
      <c r="N95" s="161"/>
      <c r="O95" s="161"/>
      <c r="P95" s="161"/>
      <c r="Q95" s="161"/>
      <c r="R95" s="161"/>
      <c r="S95" s="161"/>
      <c r="T95" s="161"/>
      <c r="U95" s="161"/>
      <c r="V95" s="161"/>
      <c r="W95" s="163"/>
      <c r="X95" s="163"/>
      <c r="Y95" s="197"/>
      <c r="Z95" s="197"/>
      <c r="AA95" s="197"/>
      <c r="AB95" s="197"/>
      <c r="AC95" s="197"/>
      <c r="AD95" s="197"/>
      <c r="AE95" s="197"/>
      <c r="AF95" s="197"/>
      <c r="AG95" s="197"/>
      <c r="AQ95" s="171"/>
      <c r="AR95" s="171"/>
      <c r="AS95" s="171"/>
      <c r="AT95" s="171"/>
      <c r="AU95" s="166" t="s">
        <v>5364</v>
      </c>
      <c r="AV95" s="166"/>
      <c r="AW95" s="166"/>
      <c r="AX95" s="166"/>
      <c r="AY95" s="166"/>
      <c r="AZ95" s="166"/>
      <c r="BA95" s="166"/>
      <c r="BB95" s="166"/>
      <c r="BC95" s="166"/>
      <c r="BD95" s="166"/>
      <c r="BE95" s="166"/>
      <c r="BF95" s="166" t="s">
        <v>5737</v>
      </c>
      <c r="BG95" s="166"/>
      <c r="BH95" s="166"/>
      <c r="BI95" s="166"/>
      <c r="BJ95" s="166" t="s">
        <v>5790</v>
      </c>
      <c r="BK95" s="166"/>
      <c r="BL95" s="166"/>
      <c r="BM95" s="166"/>
      <c r="BN95" s="166"/>
      <c r="BO95" s="171"/>
      <c r="BP95" s="171"/>
      <c r="BQ95" s="171"/>
      <c r="BR95" s="171"/>
      <c r="BS95" s="137" t="s">
        <v>3449</v>
      </c>
      <c r="BT95" s="168" t="s">
        <v>4366</v>
      </c>
      <c r="BU95" s="168" t="s">
        <v>4366</v>
      </c>
      <c r="BV95" s="168"/>
      <c r="BW95" s="168"/>
      <c r="BX95" s="168"/>
      <c r="BY95" s="171"/>
      <c r="BZ95" s="171"/>
      <c r="CA95" s="171"/>
      <c r="CB95" s="171"/>
      <c r="CC95" s="171"/>
      <c r="CD95" s="171"/>
      <c r="CE95" s="171"/>
      <c r="CF95" s="171"/>
      <c r="CG95" s="167" t="s">
        <v>4049</v>
      </c>
      <c r="CH95" s="192" t="s">
        <v>2073</v>
      </c>
      <c r="CI95" s="171"/>
      <c r="CJ95" s="192"/>
      <c r="CK95" s="175" t="s">
        <v>4963</v>
      </c>
      <c r="CL95" s="175" t="s">
        <v>4963</v>
      </c>
      <c r="CM95" s="175" t="s">
        <v>4963</v>
      </c>
      <c r="CN95" s="175" t="s">
        <v>4963</v>
      </c>
      <c r="CO95" s="167" t="s">
        <v>2073</v>
      </c>
      <c r="CP95" s="171" t="s">
        <v>6310</v>
      </c>
      <c r="CQ95" s="171"/>
      <c r="CR95" s="196" t="s">
        <v>5111</v>
      </c>
      <c r="CS95" s="171"/>
      <c r="CT95" s="171" t="s">
        <v>2289</v>
      </c>
      <c r="CU95" s="196" t="s">
        <v>2536</v>
      </c>
      <c r="CV95" s="171"/>
      <c r="CW95" s="166" t="s">
        <v>1273</v>
      </c>
      <c r="CX95" s="171"/>
      <c r="CY95" s="171"/>
      <c r="CZ95" s="171"/>
      <c r="DA95" s="171"/>
      <c r="DB95" s="171"/>
      <c r="DC95" s="171"/>
      <c r="DD95" s="171"/>
      <c r="DE95" s="171"/>
      <c r="DF95" s="171"/>
      <c r="DG95" s="171"/>
      <c r="DR95" s="161"/>
      <c r="DS95" s="161"/>
      <c r="DT95" s="161"/>
      <c r="DU95" s="161"/>
      <c r="DV95" s="161"/>
      <c r="DW95" s="161"/>
    </row>
    <row r="96" spans="1:127" s="137" customFormat="1" ht="12.75" customHeight="1" x14ac:dyDescent="0.25">
      <c r="A96" s="161"/>
      <c r="B96" s="161"/>
      <c r="C96" s="161"/>
      <c r="D96" s="160" t="s">
        <v>1681</v>
      </c>
      <c r="E96" s="161"/>
      <c r="F96" s="167" t="s">
        <v>6068</v>
      </c>
      <c r="G96" s="161"/>
      <c r="H96" s="161"/>
      <c r="I96" s="161"/>
      <c r="J96" s="161"/>
      <c r="K96" s="161"/>
      <c r="L96"/>
      <c r="M96" s="161"/>
      <c r="N96" s="161"/>
      <c r="O96" s="161"/>
      <c r="P96" s="161"/>
      <c r="Q96" s="161"/>
      <c r="R96" s="161"/>
      <c r="S96" s="161"/>
      <c r="T96" s="161"/>
      <c r="U96" s="161"/>
      <c r="V96" s="161"/>
      <c r="W96" s="163"/>
      <c r="X96" s="163"/>
      <c r="Y96" s="197"/>
      <c r="Z96" s="197"/>
      <c r="AA96" s="197"/>
      <c r="AB96" s="197"/>
      <c r="AC96" s="197"/>
      <c r="AD96" s="197"/>
      <c r="AE96" s="197"/>
      <c r="AF96" s="197"/>
      <c r="AG96" s="197"/>
      <c r="AQ96" s="171"/>
      <c r="AR96" s="171"/>
      <c r="AS96" s="171"/>
      <c r="AT96" s="171"/>
      <c r="AU96" s="166" t="s">
        <v>5365</v>
      </c>
      <c r="AV96" s="166"/>
      <c r="AW96" s="166"/>
      <c r="AX96" s="166"/>
      <c r="AY96" s="166"/>
      <c r="AZ96" s="166"/>
      <c r="BA96" s="166"/>
      <c r="BB96" s="166"/>
      <c r="BC96" s="166"/>
      <c r="BD96" s="166"/>
      <c r="BE96" s="166"/>
      <c r="BF96" s="166" t="s">
        <v>5738</v>
      </c>
      <c r="BG96" s="166"/>
      <c r="BH96" s="166"/>
      <c r="BI96" s="166"/>
      <c r="BJ96" s="166" t="s">
        <v>1601</v>
      </c>
      <c r="BK96" s="166"/>
      <c r="BL96" s="166"/>
      <c r="BM96" s="166"/>
      <c r="BN96" s="166"/>
      <c r="BO96" s="171"/>
      <c r="BP96" s="171"/>
      <c r="BQ96" s="171"/>
      <c r="BR96" s="171"/>
      <c r="BS96" s="137" t="s">
        <v>3451</v>
      </c>
      <c r="BT96" s="168" t="s">
        <v>4368</v>
      </c>
      <c r="BU96" s="168" t="s">
        <v>4368</v>
      </c>
      <c r="BV96" s="168"/>
      <c r="BW96" s="168"/>
      <c r="BX96" s="168"/>
      <c r="BY96" s="171"/>
      <c r="BZ96" s="171"/>
      <c r="CA96" s="171"/>
      <c r="CB96" s="171"/>
      <c r="CC96" s="171"/>
      <c r="CD96" s="171"/>
      <c r="CE96" s="171"/>
      <c r="CF96" s="171"/>
      <c r="CG96" s="167" t="s">
        <v>4051</v>
      </c>
      <c r="CH96" s="202" t="s">
        <v>2074</v>
      </c>
      <c r="CI96" s="171"/>
      <c r="CJ96" s="192"/>
      <c r="CK96" s="175" t="s">
        <v>4965</v>
      </c>
      <c r="CL96" s="175" t="s">
        <v>4965</v>
      </c>
      <c r="CM96" s="175" t="s">
        <v>4965</v>
      </c>
      <c r="CN96" s="175" t="s">
        <v>4965</v>
      </c>
      <c r="CO96" s="167" t="s">
        <v>2074</v>
      </c>
      <c r="CP96" s="171" t="s">
        <v>6311</v>
      </c>
      <c r="CQ96" s="171"/>
      <c r="CR96" s="196" t="s">
        <v>5113</v>
      </c>
      <c r="CS96" s="171"/>
      <c r="CT96" s="171" t="s">
        <v>2291</v>
      </c>
      <c r="CU96" s="196" t="s">
        <v>2538</v>
      </c>
      <c r="CV96" s="171"/>
      <c r="CW96" s="166" t="s">
        <v>1275</v>
      </c>
      <c r="CX96" s="171"/>
      <c r="CY96" s="171"/>
      <c r="CZ96" s="171"/>
      <c r="DA96" s="171"/>
      <c r="DB96" s="171"/>
      <c r="DC96" s="171"/>
      <c r="DD96" s="171"/>
      <c r="DE96" s="171"/>
      <c r="DF96" s="171"/>
      <c r="DG96" s="171"/>
      <c r="DR96" s="161"/>
      <c r="DS96" s="161"/>
      <c r="DT96" s="161"/>
      <c r="DU96" s="161"/>
      <c r="DV96" s="161"/>
      <c r="DW96" s="161"/>
    </row>
    <row r="97" spans="1:127" s="137" customFormat="1" ht="12.75" customHeight="1" x14ac:dyDescent="0.25">
      <c r="A97" s="161"/>
      <c r="B97" s="161"/>
      <c r="C97" s="161"/>
      <c r="D97" s="160" t="s">
        <v>1686</v>
      </c>
      <c r="E97" s="161"/>
      <c r="F97" s="167" t="s">
        <v>5984</v>
      </c>
      <c r="G97" s="161"/>
      <c r="H97" s="161"/>
      <c r="I97" s="161"/>
      <c r="J97" s="161"/>
      <c r="K97" s="161"/>
      <c r="L97"/>
      <c r="M97" s="161"/>
      <c r="N97" s="161"/>
      <c r="O97" s="161"/>
      <c r="P97" s="161"/>
      <c r="Q97" s="161"/>
      <c r="R97" s="161"/>
      <c r="S97" s="161"/>
      <c r="T97" s="161"/>
      <c r="U97" s="161"/>
      <c r="V97" s="161"/>
      <c r="W97" s="163"/>
      <c r="X97" s="163"/>
      <c r="Y97" s="197"/>
      <c r="Z97" s="197"/>
      <c r="AA97" s="197"/>
      <c r="AB97" s="197"/>
      <c r="AC97" s="197"/>
      <c r="AD97" s="197"/>
      <c r="AE97" s="197"/>
      <c r="AF97" s="197"/>
      <c r="AG97" s="197"/>
      <c r="AQ97" s="171"/>
      <c r="AR97" s="171"/>
      <c r="AS97" s="171"/>
      <c r="AT97" s="171"/>
      <c r="AU97" s="166" t="s">
        <v>5367</v>
      </c>
      <c r="AV97" s="166"/>
      <c r="AW97" s="166"/>
      <c r="AX97" s="166"/>
      <c r="AY97" s="166"/>
      <c r="AZ97" s="166"/>
      <c r="BA97" s="166"/>
      <c r="BB97" s="166"/>
      <c r="BC97" s="166"/>
      <c r="BD97" s="166"/>
      <c r="BE97" s="166"/>
      <c r="BF97" s="166" t="s">
        <v>5740</v>
      </c>
      <c r="BG97" s="166"/>
      <c r="BH97" s="166"/>
      <c r="BI97" s="166"/>
      <c r="BJ97" s="166" t="s">
        <v>1603</v>
      </c>
      <c r="BK97" s="166"/>
      <c r="BL97" s="166"/>
      <c r="BM97" s="166"/>
      <c r="BN97" s="166"/>
      <c r="BO97" s="171"/>
      <c r="BP97" s="171"/>
      <c r="BQ97" s="171"/>
      <c r="BR97" s="171"/>
      <c r="BS97" s="137" t="s">
        <v>3453</v>
      </c>
      <c r="BT97" s="168" t="s">
        <v>4370</v>
      </c>
      <c r="BU97" s="168" t="s">
        <v>4370</v>
      </c>
      <c r="BV97" s="168"/>
      <c r="BW97" s="168"/>
      <c r="BX97" s="168"/>
      <c r="BY97" s="171"/>
      <c r="BZ97" s="171"/>
      <c r="CA97" s="171"/>
      <c r="CB97" s="171"/>
      <c r="CC97" s="171"/>
      <c r="CD97" s="171"/>
      <c r="CE97" s="171"/>
      <c r="CF97" s="171"/>
      <c r="CG97" s="167" t="s">
        <v>4053</v>
      </c>
      <c r="CH97" s="175"/>
      <c r="CI97" s="171"/>
      <c r="CJ97" s="192"/>
      <c r="CK97" s="175" t="s">
        <v>4967</v>
      </c>
      <c r="CL97" s="175" t="s">
        <v>4967</v>
      </c>
      <c r="CM97" s="175" t="s">
        <v>4967</v>
      </c>
      <c r="CN97" s="175" t="s">
        <v>4967</v>
      </c>
      <c r="CO97" s="175"/>
      <c r="CP97" s="171" t="s">
        <v>6312</v>
      </c>
      <c r="CQ97" s="196"/>
      <c r="CR97" s="171" t="s">
        <v>5115</v>
      </c>
      <c r="CS97" s="171"/>
      <c r="CT97" s="171" t="s">
        <v>2293</v>
      </c>
      <c r="CU97" s="196" t="s">
        <v>2540</v>
      </c>
      <c r="CV97" s="171"/>
      <c r="CW97" s="166" t="s">
        <v>1277</v>
      </c>
      <c r="CX97" s="171"/>
      <c r="CY97" s="171"/>
      <c r="CZ97" s="171"/>
      <c r="DA97" s="171"/>
      <c r="DB97" s="171"/>
      <c r="DC97" s="171"/>
      <c r="DD97" s="171"/>
      <c r="DE97" s="171"/>
      <c r="DF97" s="171"/>
      <c r="DG97" s="171"/>
      <c r="DR97" s="161"/>
      <c r="DS97" s="161"/>
      <c r="DT97" s="161"/>
      <c r="DU97" s="161"/>
      <c r="DV97" s="161"/>
      <c r="DW97" s="161"/>
    </row>
    <row r="98" spans="1:127" s="137" customFormat="1" ht="12.75" customHeight="1" x14ac:dyDescent="0.25">
      <c r="A98" s="161"/>
      <c r="B98" s="161"/>
      <c r="C98" s="161"/>
      <c r="D98" s="167" t="s">
        <v>6068</v>
      </c>
      <c r="E98" s="161"/>
      <c r="F98" s="167" t="s">
        <v>6006</v>
      </c>
      <c r="G98" s="161"/>
      <c r="H98" s="161"/>
      <c r="I98" s="161"/>
      <c r="J98" s="161"/>
      <c r="K98" s="161"/>
      <c r="L98"/>
      <c r="M98" s="161"/>
      <c r="N98" s="161"/>
      <c r="O98" s="161"/>
      <c r="P98" s="161"/>
      <c r="Q98" s="161"/>
      <c r="R98" s="161"/>
      <c r="S98" s="161"/>
      <c r="T98" s="161"/>
      <c r="U98" s="161"/>
      <c r="V98" s="161"/>
      <c r="W98" s="163"/>
      <c r="X98" s="163"/>
      <c r="Y98" s="197"/>
      <c r="Z98" s="197"/>
      <c r="AA98" s="197"/>
      <c r="AB98" s="197"/>
      <c r="AC98" s="197"/>
      <c r="AD98" s="197"/>
      <c r="AE98" s="197"/>
      <c r="AF98" s="197"/>
      <c r="AG98" s="197"/>
      <c r="AQ98" s="171"/>
      <c r="AR98" s="171"/>
      <c r="AS98" s="171"/>
      <c r="AT98" s="171"/>
      <c r="AU98" s="166" t="s">
        <v>5369</v>
      </c>
      <c r="AV98" s="166"/>
      <c r="AW98" s="166"/>
      <c r="AX98" s="166"/>
      <c r="AY98" s="166"/>
      <c r="AZ98" s="166"/>
      <c r="BA98" s="166"/>
      <c r="BB98" s="166"/>
      <c r="BC98" s="166"/>
      <c r="BD98" s="166"/>
      <c r="BE98" s="166"/>
      <c r="BF98" s="166" t="s">
        <v>5741</v>
      </c>
      <c r="BG98" s="166"/>
      <c r="BH98" s="166"/>
      <c r="BI98" s="166"/>
      <c r="BJ98" s="166" t="s">
        <v>1605</v>
      </c>
      <c r="BK98" s="166"/>
      <c r="BL98" s="166"/>
      <c r="BM98" s="166"/>
      <c r="BN98" s="166"/>
      <c r="BO98" s="171"/>
      <c r="BP98" s="171"/>
      <c r="BQ98" s="171"/>
      <c r="BR98" s="171"/>
      <c r="BS98" s="137" t="s">
        <v>3455</v>
      </c>
      <c r="BT98" s="168" t="s">
        <v>4372</v>
      </c>
      <c r="BU98" s="168" t="s">
        <v>4372</v>
      </c>
      <c r="BV98" s="168"/>
      <c r="BW98" s="168"/>
      <c r="BX98" s="168"/>
      <c r="BY98" s="171"/>
      <c r="BZ98" s="171"/>
      <c r="CA98" s="171"/>
      <c r="CB98" s="171"/>
      <c r="CC98" s="171"/>
      <c r="CD98" s="171"/>
      <c r="CE98" s="171"/>
      <c r="CF98" s="171"/>
      <c r="CG98" s="167" t="s">
        <v>4055</v>
      </c>
      <c r="CH98" s="175"/>
      <c r="CI98" s="171"/>
      <c r="CJ98" s="192"/>
      <c r="CK98" s="175" t="s">
        <v>4969</v>
      </c>
      <c r="CL98" s="175" t="s">
        <v>4969</v>
      </c>
      <c r="CM98" s="175" t="s">
        <v>4969</v>
      </c>
      <c r="CN98" s="175" t="s">
        <v>4969</v>
      </c>
      <c r="CO98" s="175"/>
      <c r="CP98" s="171" t="s">
        <v>6313</v>
      </c>
      <c r="CQ98" s="196"/>
      <c r="CR98" s="171" t="s">
        <v>5117</v>
      </c>
      <c r="CS98" s="171"/>
      <c r="CT98" s="171" t="s">
        <v>2295</v>
      </c>
      <c r="CU98" s="196" t="s">
        <v>2542</v>
      </c>
      <c r="CV98" s="171"/>
      <c r="CW98" s="166" t="s">
        <v>1279</v>
      </c>
      <c r="CX98" s="171"/>
      <c r="CY98" s="171"/>
      <c r="CZ98" s="171"/>
      <c r="DA98" s="171"/>
      <c r="DB98" s="171"/>
      <c r="DC98" s="171"/>
      <c r="DD98" s="171"/>
      <c r="DE98" s="171"/>
      <c r="DF98" s="171"/>
      <c r="DG98" s="171"/>
      <c r="DR98" s="161"/>
      <c r="DS98" s="161"/>
      <c r="DT98" s="161"/>
      <c r="DU98" s="161"/>
      <c r="DV98" s="161"/>
      <c r="DW98" s="161"/>
    </row>
    <row r="99" spans="1:127" s="137" customFormat="1" ht="12.75" customHeight="1" x14ac:dyDescent="0.25">
      <c r="A99" s="161"/>
      <c r="B99" s="161"/>
      <c r="C99" s="161"/>
      <c r="D99" s="167" t="s">
        <v>5984</v>
      </c>
      <c r="E99" s="161"/>
      <c r="F99" s="160" t="s">
        <v>3430</v>
      </c>
      <c r="G99" s="161"/>
      <c r="H99" s="161"/>
      <c r="I99" s="161"/>
      <c r="J99" s="161"/>
      <c r="K99" s="161"/>
      <c r="L99"/>
      <c r="M99" s="161"/>
      <c r="N99" s="161"/>
      <c r="O99" s="161"/>
      <c r="P99" s="161"/>
      <c r="Q99" s="161"/>
      <c r="R99" s="161"/>
      <c r="S99" s="161"/>
      <c r="T99" s="161"/>
      <c r="U99" s="161"/>
      <c r="V99" s="161"/>
      <c r="W99" s="163"/>
      <c r="X99" s="163"/>
      <c r="Y99" s="197"/>
      <c r="Z99" s="197"/>
      <c r="AA99" s="197"/>
      <c r="AB99" s="197"/>
      <c r="AC99" s="197"/>
      <c r="AD99" s="197"/>
      <c r="AE99" s="197"/>
      <c r="AF99" s="197"/>
      <c r="AG99" s="197"/>
      <c r="AQ99" s="171"/>
      <c r="AR99" s="171"/>
      <c r="AS99" s="171"/>
      <c r="AT99" s="171"/>
      <c r="AU99" s="166" t="s">
        <v>5371</v>
      </c>
      <c r="AV99" s="166"/>
      <c r="AW99" s="166"/>
      <c r="AX99" s="166"/>
      <c r="AY99" s="166"/>
      <c r="AZ99" s="166"/>
      <c r="BA99" s="166"/>
      <c r="BB99" s="166"/>
      <c r="BC99" s="166"/>
      <c r="BD99" s="166"/>
      <c r="BE99" s="166"/>
      <c r="BF99" s="166" t="s">
        <v>5742</v>
      </c>
      <c r="BG99" s="166"/>
      <c r="BH99" s="166"/>
      <c r="BI99" s="166"/>
      <c r="BJ99" s="166" t="s">
        <v>1661</v>
      </c>
      <c r="BK99" s="166"/>
      <c r="BL99" s="166"/>
      <c r="BM99" s="166"/>
      <c r="BN99" s="166"/>
      <c r="BO99" s="171"/>
      <c r="BP99" s="171"/>
      <c r="BQ99" s="171"/>
      <c r="BR99" s="171"/>
      <c r="BS99" s="137" t="s">
        <v>3457</v>
      </c>
      <c r="BT99" s="168" t="s">
        <v>4374</v>
      </c>
      <c r="BU99" s="168" t="s">
        <v>4374</v>
      </c>
      <c r="BV99" s="168"/>
      <c r="BW99" s="168"/>
      <c r="BX99" s="168"/>
      <c r="BY99" s="171"/>
      <c r="BZ99" s="171"/>
      <c r="CA99" s="171"/>
      <c r="CB99" s="171"/>
      <c r="CC99" s="171"/>
      <c r="CD99" s="171"/>
      <c r="CE99" s="171"/>
      <c r="CF99" s="171"/>
      <c r="CG99" s="167" t="s">
        <v>4057</v>
      </c>
      <c r="CH99" s="175"/>
      <c r="CI99" s="171"/>
      <c r="CJ99" s="171"/>
      <c r="CL99" s="171"/>
      <c r="CM99" s="171"/>
      <c r="CN99" s="171" t="s">
        <v>1984</v>
      </c>
      <c r="CO99" s="171"/>
      <c r="CP99" s="171" t="s">
        <v>6314</v>
      </c>
      <c r="CQ99" s="196"/>
      <c r="CR99" s="171" t="s">
        <v>5119</v>
      </c>
      <c r="CS99" s="171"/>
      <c r="CT99" s="171" t="s">
        <v>2297</v>
      </c>
      <c r="CU99" s="196" t="s">
        <v>2544</v>
      </c>
      <c r="CV99" s="171"/>
      <c r="CW99" s="166" t="s">
        <v>1281</v>
      </c>
      <c r="CX99" s="171"/>
      <c r="CY99" s="171"/>
      <c r="CZ99" s="171"/>
      <c r="DA99" s="171"/>
      <c r="DB99" s="171"/>
      <c r="DC99" s="171"/>
      <c r="DD99" s="171"/>
      <c r="DE99" s="171"/>
      <c r="DF99" s="171"/>
      <c r="DG99" s="171"/>
      <c r="DR99" s="161"/>
      <c r="DS99" s="161"/>
      <c r="DT99" s="161"/>
      <c r="DU99" s="161"/>
      <c r="DV99" s="161"/>
      <c r="DW99" s="161"/>
    </row>
    <row r="100" spans="1:127" s="137" customFormat="1" ht="12.75" customHeight="1" x14ac:dyDescent="0.25">
      <c r="A100" s="161"/>
      <c r="B100" s="161"/>
      <c r="C100" s="161"/>
      <c r="D100" s="167" t="s">
        <v>6006</v>
      </c>
      <c r="E100" s="161"/>
      <c r="F100" s="160" t="s">
        <v>5955</v>
      </c>
      <c r="G100" s="161"/>
      <c r="H100" s="161"/>
      <c r="I100" s="161"/>
      <c r="J100" s="161"/>
      <c r="K100" s="161"/>
      <c r="L100"/>
      <c r="M100" s="161"/>
      <c r="N100" s="161"/>
      <c r="O100" s="161"/>
      <c r="P100" s="161"/>
      <c r="Q100" s="161"/>
      <c r="R100" s="161"/>
      <c r="S100" s="161"/>
      <c r="T100" s="161"/>
      <c r="U100" s="161"/>
      <c r="V100" s="161"/>
      <c r="W100" s="163"/>
      <c r="X100" s="163"/>
      <c r="Y100" s="197"/>
      <c r="Z100" s="197"/>
      <c r="AA100" s="197"/>
      <c r="AB100" s="197"/>
      <c r="AC100" s="197"/>
      <c r="AD100" s="197"/>
      <c r="AE100" s="197"/>
      <c r="AF100" s="197"/>
      <c r="AG100" s="197"/>
      <c r="AQ100" s="171"/>
      <c r="AR100" s="171"/>
      <c r="AS100" s="171"/>
      <c r="AT100" s="171"/>
      <c r="AU100" s="166" t="s">
        <v>5373</v>
      </c>
      <c r="AV100" s="166"/>
      <c r="AW100" s="166"/>
      <c r="AX100" s="166"/>
      <c r="AY100" s="166"/>
      <c r="AZ100" s="166"/>
      <c r="BA100" s="166"/>
      <c r="BB100" s="166"/>
      <c r="BC100" s="166"/>
      <c r="BD100" s="166"/>
      <c r="BE100" s="166"/>
      <c r="BF100" s="166" t="s">
        <v>5744</v>
      </c>
      <c r="BG100" s="166"/>
      <c r="BH100" s="166"/>
      <c r="BI100" s="166"/>
      <c r="BJ100" s="166" t="s">
        <v>1663</v>
      </c>
      <c r="BK100" s="166"/>
      <c r="BL100" s="166"/>
      <c r="BM100" s="166"/>
      <c r="BN100" s="166"/>
      <c r="BO100" s="171"/>
      <c r="BP100" s="171"/>
      <c r="BQ100" s="171"/>
      <c r="BR100" s="171"/>
      <c r="BS100" s="137" t="s">
        <v>3459</v>
      </c>
      <c r="BT100" s="168" t="s">
        <v>4376</v>
      </c>
      <c r="BU100" s="168" t="s">
        <v>4376</v>
      </c>
      <c r="BV100" s="168"/>
      <c r="BW100" s="168"/>
      <c r="BX100" s="168"/>
      <c r="BY100" s="171"/>
      <c r="BZ100" s="171"/>
      <c r="CA100" s="171"/>
      <c r="CB100" s="171"/>
      <c r="CC100" s="171"/>
      <c r="CD100" s="171"/>
      <c r="CE100" s="171"/>
      <c r="CF100" s="171"/>
      <c r="CG100" s="167" t="s">
        <v>4059</v>
      </c>
      <c r="CH100" s="175"/>
      <c r="CI100" s="171"/>
      <c r="CJ100" s="171"/>
      <c r="CL100" s="171"/>
      <c r="CM100" s="171"/>
      <c r="CN100" s="171" t="s">
        <v>1985</v>
      </c>
      <c r="CO100" s="171"/>
      <c r="CP100" s="171" t="s">
        <v>6315</v>
      </c>
      <c r="CQ100" s="196"/>
      <c r="CR100" s="171" t="s">
        <v>5121</v>
      </c>
      <c r="CS100" s="171"/>
      <c r="CT100" s="171" t="s">
        <v>2299</v>
      </c>
      <c r="CU100" s="196" t="s">
        <v>2546</v>
      </c>
      <c r="CV100" s="171"/>
      <c r="CW100" s="166" t="s">
        <v>1283</v>
      </c>
      <c r="CX100" s="171"/>
      <c r="CY100" s="171"/>
      <c r="CZ100" s="171"/>
      <c r="DA100" s="171"/>
      <c r="DB100" s="171"/>
      <c r="DC100" s="171"/>
      <c r="DD100" s="171"/>
      <c r="DE100" s="171"/>
      <c r="DF100" s="171"/>
      <c r="DG100" s="171"/>
      <c r="DR100" s="161"/>
      <c r="DS100" s="161"/>
      <c r="DT100" s="161"/>
      <c r="DU100" s="161"/>
      <c r="DV100" s="161"/>
      <c r="DW100" s="161"/>
    </row>
    <row r="101" spans="1:127" s="137" customFormat="1" ht="12.75" customHeight="1" x14ac:dyDescent="0.25">
      <c r="A101" s="161"/>
      <c r="B101" s="161"/>
      <c r="C101" s="161"/>
      <c r="D101" s="160" t="s">
        <v>3430</v>
      </c>
      <c r="E101" s="161"/>
      <c r="F101" s="160" t="s">
        <v>5956</v>
      </c>
      <c r="G101" s="161"/>
      <c r="H101" s="161"/>
      <c r="I101" s="161"/>
      <c r="J101" s="161"/>
      <c r="K101" s="161"/>
      <c r="L101"/>
      <c r="M101" s="161"/>
      <c r="N101" s="161"/>
      <c r="O101" s="161"/>
      <c r="P101" s="161"/>
      <c r="Q101" s="161"/>
      <c r="R101" s="161"/>
      <c r="S101" s="161"/>
      <c r="T101" s="161"/>
      <c r="U101" s="161"/>
      <c r="V101" s="161"/>
      <c r="W101" s="163"/>
      <c r="X101" s="163"/>
      <c r="Y101" s="197"/>
      <c r="Z101" s="197"/>
      <c r="AA101" s="197"/>
      <c r="AB101" s="197"/>
      <c r="AC101" s="197"/>
      <c r="AD101" s="197"/>
      <c r="AE101" s="197"/>
      <c r="AF101" s="197"/>
      <c r="AG101" s="197"/>
      <c r="AQ101" s="171"/>
      <c r="AR101" s="171"/>
      <c r="AS101" s="171"/>
      <c r="AT101" s="171"/>
      <c r="AU101" s="166" t="s">
        <v>5375</v>
      </c>
      <c r="AV101" s="166"/>
      <c r="AW101" s="166"/>
      <c r="AX101" s="166"/>
      <c r="AY101" s="166"/>
      <c r="AZ101" s="166"/>
      <c r="BA101" s="166"/>
      <c r="BB101" s="166"/>
      <c r="BC101" s="166"/>
      <c r="BD101" s="166"/>
      <c r="BE101" s="166"/>
      <c r="BF101" s="166" t="s">
        <v>5745</v>
      </c>
      <c r="BG101" s="166"/>
      <c r="BH101" s="166"/>
      <c r="BI101" s="166"/>
      <c r="BJ101" s="166" t="s">
        <v>1665</v>
      </c>
      <c r="BK101" s="166"/>
      <c r="BL101" s="166"/>
      <c r="BM101" s="166"/>
      <c r="BN101" s="166"/>
      <c r="BO101" s="171"/>
      <c r="BP101" s="171"/>
      <c r="BQ101" s="171"/>
      <c r="BR101" s="171"/>
      <c r="BS101" s="137" t="s">
        <v>3461</v>
      </c>
      <c r="BT101" s="168" t="s">
        <v>4226</v>
      </c>
      <c r="BU101" s="168" t="s">
        <v>4226</v>
      </c>
      <c r="BV101" s="168"/>
      <c r="BW101" s="168"/>
      <c r="BX101" s="168"/>
      <c r="BY101" s="171"/>
      <c r="BZ101" s="171"/>
      <c r="CA101" s="171"/>
      <c r="CB101" s="171"/>
      <c r="CC101" s="171"/>
      <c r="CD101" s="171"/>
      <c r="CE101" s="171"/>
      <c r="CF101" s="171"/>
      <c r="CG101" s="167" t="s">
        <v>4061</v>
      </c>
      <c r="CH101" s="175"/>
      <c r="CI101" s="171"/>
      <c r="CJ101" s="171"/>
      <c r="CL101" s="171"/>
      <c r="CM101" s="171"/>
      <c r="CN101" s="171" t="s">
        <v>1986</v>
      </c>
      <c r="CO101" s="171"/>
      <c r="CP101" s="171" t="s">
        <v>6316</v>
      </c>
      <c r="CQ101" s="196"/>
      <c r="CR101" s="171" t="s">
        <v>5123</v>
      </c>
      <c r="CS101" s="171"/>
      <c r="CT101" s="171" t="s">
        <v>2301</v>
      </c>
      <c r="CU101" s="196" t="s">
        <v>2548</v>
      </c>
      <c r="CV101" s="171"/>
      <c r="CW101" s="166" t="s">
        <v>1285</v>
      </c>
      <c r="CX101" s="171"/>
      <c r="CY101" s="171"/>
      <c r="CZ101" s="171"/>
      <c r="DA101" s="171"/>
      <c r="DB101" s="171"/>
      <c r="DC101" s="171"/>
      <c r="DD101" s="171"/>
      <c r="DE101" s="171"/>
      <c r="DF101" s="171"/>
      <c r="DG101" s="171"/>
      <c r="DR101" s="161"/>
      <c r="DS101" s="161"/>
      <c r="DT101" s="161"/>
      <c r="DU101" s="161"/>
      <c r="DV101" s="161"/>
      <c r="DW101" s="161"/>
    </row>
    <row r="102" spans="1:127" s="137" customFormat="1" ht="12.75" customHeight="1" x14ac:dyDescent="0.25">
      <c r="A102" s="161"/>
      <c r="B102" s="161"/>
      <c r="C102" s="161"/>
      <c r="D102" s="160" t="s">
        <v>5955</v>
      </c>
      <c r="E102" s="161"/>
      <c r="F102" s="193" t="s">
        <v>4378</v>
      </c>
      <c r="G102" s="161"/>
      <c r="H102" s="161"/>
      <c r="I102" s="161"/>
      <c r="J102" s="161"/>
      <c r="K102" s="161"/>
      <c r="L102"/>
      <c r="M102" s="161"/>
      <c r="N102" s="161"/>
      <c r="O102" s="161"/>
      <c r="P102" s="161"/>
      <c r="Q102" s="161"/>
      <c r="R102" s="161"/>
      <c r="S102" s="161"/>
      <c r="T102" s="161"/>
      <c r="U102" s="161"/>
      <c r="V102" s="161"/>
      <c r="W102" s="163"/>
      <c r="X102" s="163"/>
      <c r="Y102" s="197"/>
      <c r="Z102" s="197"/>
      <c r="AA102" s="197"/>
      <c r="AB102" s="197"/>
      <c r="AC102" s="197"/>
      <c r="AD102" s="197"/>
      <c r="AE102" s="197"/>
      <c r="AF102" s="197"/>
      <c r="AG102" s="197"/>
      <c r="AQ102" s="171"/>
      <c r="AR102" s="171"/>
      <c r="AS102" s="171"/>
      <c r="AT102" s="171"/>
      <c r="AU102" s="166" t="s">
        <v>5377</v>
      </c>
      <c r="AV102" s="166"/>
      <c r="AW102" s="166"/>
      <c r="AX102" s="166"/>
      <c r="AY102" s="166"/>
      <c r="AZ102" s="166"/>
      <c r="BA102" s="166"/>
      <c r="BB102" s="166"/>
      <c r="BC102" s="166"/>
      <c r="BD102" s="166"/>
      <c r="BE102" s="166"/>
      <c r="BF102" s="166" t="s">
        <v>5746</v>
      </c>
      <c r="BG102" s="166"/>
      <c r="BH102" s="166"/>
      <c r="BI102" s="166"/>
      <c r="BJ102" s="166" t="s">
        <v>5791</v>
      </c>
      <c r="BK102" s="166"/>
      <c r="BL102" s="166"/>
      <c r="BM102" s="166"/>
      <c r="BN102" s="166"/>
      <c r="BO102" s="171"/>
      <c r="BP102" s="171"/>
      <c r="BQ102" s="171"/>
      <c r="BR102" s="171"/>
      <c r="BS102" s="137" t="s">
        <v>3463</v>
      </c>
      <c r="BT102" s="168" t="s">
        <v>4228</v>
      </c>
      <c r="BU102" s="168" t="s">
        <v>4228</v>
      </c>
      <c r="BV102" s="168"/>
      <c r="BW102" s="168"/>
      <c r="BX102" s="168"/>
      <c r="BY102" s="171"/>
      <c r="BZ102" s="171"/>
      <c r="CA102" s="171"/>
      <c r="CB102" s="171"/>
      <c r="CC102" s="171"/>
      <c r="CD102" s="171"/>
      <c r="CE102" s="171"/>
      <c r="CF102" s="171"/>
      <c r="CG102" s="167" t="s">
        <v>4063</v>
      </c>
      <c r="CH102" s="175"/>
      <c r="CI102" s="171"/>
      <c r="CJ102" s="171"/>
      <c r="CL102" s="171"/>
      <c r="CM102" s="171"/>
      <c r="CN102" s="171" t="s">
        <v>1987</v>
      </c>
      <c r="CO102" s="171"/>
      <c r="CP102" s="171" t="s">
        <v>6317</v>
      </c>
      <c r="CQ102" s="196"/>
      <c r="CR102" s="171" t="s">
        <v>5125</v>
      </c>
      <c r="CS102" s="171"/>
      <c r="CT102" s="171" t="s">
        <v>2303</v>
      </c>
      <c r="CU102" s="196" t="s">
        <v>2550</v>
      </c>
      <c r="CV102" s="171"/>
      <c r="CW102" s="166" t="s">
        <v>1287</v>
      </c>
      <c r="CX102" s="171"/>
      <c r="CY102" s="171"/>
      <c r="CZ102" s="171"/>
      <c r="DA102" s="171"/>
      <c r="DB102" s="171"/>
      <c r="DC102" s="171"/>
      <c r="DD102" s="171"/>
      <c r="DE102" s="171"/>
      <c r="DF102" s="171"/>
      <c r="DG102" s="171"/>
      <c r="DR102" s="161"/>
      <c r="DS102" s="161"/>
      <c r="DT102" s="161"/>
      <c r="DU102" s="161"/>
      <c r="DV102" s="161"/>
      <c r="DW102" s="161"/>
    </row>
    <row r="103" spans="1:127" s="137" customFormat="1" ht="12.75" customHeight="1" x14ac:dyDescent="0.25">
      <c r="A103" s="161"/>
      <c r="B103" s="161"/>
      <c r="C103" s="161"/>
      <c r="D103" s="160" t="s">
        <v>5956</v>
      </c>
      <c r="E103" s="161"/>
      <c r="F103" s="161"/>
      <c r="G103" s="161"/>
      <c r="H103" s="161"/>
      <c r="I103" s="161"/>
      <c r="J103" s="161"/>
      <c r="K103" s="161"/>
      <c r="L103"/>
      <c r="M103" s="161"/>
      <c r="N103" s="161"/>
      <c r="O103" s="161"/>
      <c r="P103" s="161"/>
      <c r="Q103" s="161"/>
      <c r="R103" s="161"/>
      <c r="S103" s="161"/>
      <c r="T103" s="161"/>
      <c r="U103" s="161"/>
      <c r="V103" s="161"/>
      <c r="W103" s="163"/>
      <c r="X103" s="163"/>
      <c r="Y103" s="197"/>
      <c r="Z103" s="197"/>
      <c r="AA103" s="197"/>
      <c r="AB103" s="197"/>
      <c r="AC103" s="197"/>
      <c r="AD103" s="197"/>
      <c r="AE103" s="197"/>
      <c r="AF103" s="197"/>
      <c r="AG103" s="197"/>
      <c r="AQ103" s="171"/>
      <c r="AR103" s="171"/>
      <c r="AS103" s="171"/>
      <c r="AT103" s="171"/>
      <c r="AU103" s="166" t="s">
        <v>5379</v>
      </c>
      <c r="AV103" s="166"/>
      <c r="AW103" s="166"/>
      <c r="AX103" s="166"/>
      <c r="AY103" s="166"/>
      <c r="AZ103" s="166"/>
      <c r="BA103" s="166"/>
      <c r="BB103" s="166"/>
      <c r="BC103" s="166"/>
      <c r="BD103" s="166"/>
      <c r="BE103" s="166"/>
      <c r="BF103" s="166" t="s">
        <v>5747</v>
      </c>
      <c r="BG103" s="166"/>
      <c r="BH103" s="166"/>
      <c r="BI103" s="166"/>
      <c r="BJ103" s="166" t="s">
        <v>5792</v>
      </c>
      <c r="BK103" s="166"/>
      <c r="BL103" s="166"/>
      <c r="BM103" s="166"/>
      <c r="BN103" s="166"/>
      <c r="BO103" s="171"/>
      <c r="BP103" s="171"/>
      <c r="BQ103" s="171"/>
      <c r="BR103" s="171"/>
      <c r="BS103" s="137" t="s">
        <v>3465</v>
      </c>
      <c r="BT103" s="137" t="s">
        <v>4143</v>
      </c>
      <c r="BU103" s="168"/>
      <c r="BV103" s="168"/>
      <c r="BW103" s="168"/>
      <c r="BX103" s="168"/>
      <c r="BY103" s="171"/>
      <c r="BZ103" s="171"/>
      <c r="CA103" s="171"/>
      <c r="CB103" s="171"/>
      <c r="CC103" s="171"/>
      <c r="CD103" s="171"/>
      <c r="CE103" s="171"/>
      <c r="CF103" s="171"/>
      <c r="CG103" s="167" t="s">
        <v>4065</v>
      </c>
      <c r="CH103" s="175"/>
      <c r="CI103" s="171"/>
      <c r="CJ103" s="171"/>
      <c r="CL103" s="171"/>
      <c r="CM103" s="171"/>
      <c r="CN103" s="171" t="s">
        <v>1988</v>
      </c>
      <c r="CO103" s="171"/>
      <c r="CP103" s="171" t="s">
        <v>6318</v>
      </c>
      <c r="CQ103" s="196"/>
      <c r="CR103" s="171" t="s">
        <v>5127</v>
      </c>
      <c r="CS103" s="171"/>
      <c r="CT103" s="167" t="s">
        <v>2305</v>
      </c>
      <c r="CU103" s="196" t="s">
        <v>2552</v>
      </c>
      <c r="CV103" s="171"/>
      <c r="CW103" s="166" t="s">
        <v>1289</v>
      </c>
      <c r="CX103" s="171"/>
      <c r="CY103" s="171"/>
      <c r="CZ103" s="171"/>
      <c r="DA103" s="171"/>
      <c r="DB103" s="171"/>
      <c r="DC103" s="171"/>
      <c r="DD103" s="171"/>
      <c r="DE103" s="171"/>
      <c r="DF103" s="171"/>
      <c r="DG103" s="171"/>
      <c r="DR103" s="161"/>
      <c r="DS103" s="161"/>
      <c r="DT103" s="161"/>
      <c r="DU103" s="161"/>
      <c r="DV103" s="161"/>
      <c r="DW103" s="161"/>
    </row>
    <row r="104" spans="1:127" s="137" customFormat="1" ht="12.75" customHeight="1" x14ac:dyDescent="0.25">
      <c r="A104" s="161"/>
      <c r="B104" s="161"/>
      <c r="C104" s="161"/>
      <c r="D104" s="193" t="s">
        <v>4378</v>
      </c>
      <c r="E104" s="161"/>
      <c r="F104" s="161"/>
      <c r="G104" s="161"/>
      <c r="H104" s="161"/>
      <c r="I104" s="161"/>
      <c r="J104" s="161"/>
      <c r="K104" s="161"/>
      <c r="L104"/>
      <c r="M104" s="161"/>
      <c r="N104" s="161"/>
      <c r="O104" s="161"/>
      <c r="P104" s="161"/>
      <c r="Q104" s="161"/>
      <c r="R104" s="161"/>
      <c r="S104" s="161"/>
      <c r="T104" s="161"/>
      <c r="U104" s="161"/>
      <c r="V104" s="161"/>
      <c r="W104" s="163"/>
      <c r="X104" s="163"/>
      <c r="Y104" s="197"/>
      <c r="Z104" s="197"/>
      <c r="AA104" s="197"/>
      <c r="AB104" s="197"/>
      <c r="AC104" s="197"/>
      <c r="AD104" s="197"/>
      <c r="AE104" s="197"/>
      <c r="AF104" s="197"/>
      <c r="AG104" s="197"/>
      <c r="AQ104" s="171"/>
      <c r="AR104" s="171"/>
      <c r="AS104" s="171"/>
      <c r="AT104" s="171"/>
      <c r="AU104" s="166" t="s">
        <v>5381</v>
      </c>
      <c r="AV104" s="166"/>
      <c r="AW104" s="166"/>
      <c r="AX104" s="166"/>
      <c r="AY104" s="166"/>
      <c r="AZ104" s="166"/>
      <c r="BA104" s="166"/>
      <c r="BB104" s="166"/>
      <c r="BC104" s="166"/>
      <c r="BD104" s="166"/>
      <c r="BE104" s="166"/>
      <c r="BF104" s="166" t="s">
        <v>5748</v>
      </c>
      <c r="BG104" s="166"/>
      <c r="BH104" s="166"/>
      <c r="BI104" s="166"/>
      <c r="BJ104" s="166" t="s">
        <v>5793</v>
      </c>
      <c r="BK104" s="166"/>
      <c r="BL104" s="166"/>
      <c r="BM104" s="166"/>
      <c r="BN104" s="166"/>
      <c r="BO104" s="171"/>
      <c r="BP104" s="171"/>
      <c r="BQ104" s="171"/>
      <c r="BR104" s="171"/>
      <c r="BS104" s="137" t="s">
        <v>3467</v>
      </c>
      <c r="BT104" s="137" t="s">
        <v>4145</v>
      </c>
      <c r="BU104" s="168"/>
      <c r="BV104" s="168"/>
      <c r="BW104" s="168"/>
      <c r="BX104" s="168"/>
      <c r="BY104" s="171"/>
      <c r="BZ104" s="171"/>
      <c r="CA104" s="171"/>
      <c r="CB104" s="171"/>
      <c r="CC104" s="171"/>
      <c r="CD104" s="171"/>
      <c r="CE104" s="171"/>
      <c r="CF104" s="171"/>
      <c r="CG104" s="167" t="s">
        <v>4067</v>
      </c>
      <c r="CH104" s="175"/>
      <c r="CI104" s="171"/>
      <c r="CJ104" s="171"/>
      <c r="CL104" s="171"/>
      <c r="CM104" s="171"/>
      <c r="CN104" s="171" t="s">
        <v>1989</v>
      </c>
      <c r="CO104" s="171"/>
      <c r="CP104" s="171" t="s">
        <v>6319</v>
      </c>
      <c r="CQ104" s="196"/>
      <c r="CR104" s="171" t="s">
        <v>5129</v>
      </c>
      <c r="CS104" s="171"/>
      <c r="CT104" s="167" t="s">
        <v>2307</v>
      </c>
      <c r="CU104" s="196" t="s">
        <v>2554</v>
      </c>
      <c r="CV104" s="171"/>
      <c r="CW104" s="166" t="s">
        <v>1291</v>
      </c>
      <c r="CX104" s="171"/>
      <c r="CY104" s="171"/>
      <c r="CZ104" s="171"/>
      <c r="DA104" s="171"/>
      <c r="DB104" s="171"/>
      <c r="DC104" s="171"/>
      <c r="DD104" s="171"/>
      <c r="DE104" s="171"/>
      <c r="DF104" s="171"/>
      <c r="DG104" s="171"/>
      <c r="DR104" s="161"/>
      <c r="DS104" s="161"/>
      <c r="DT104" s="161"/>
      <c r="DU104" s="161"/>
      <c r="DV104" s="161"/>
      <c r="DW104" s="161"/>
    </row>
    <row r="105" spans="1:127" s="137" customFormat="1" ht="12.75" customHeight="1" x14ac:dyDescent="0.25">
      <c r="A105" s="161"/>
      <c r="B105" s="161"/>
      <c r="C105" s="161"/>
      <c r="D105" s="161"/>
      <c r="E105" s="161"/>
      <c r="F105" s="161"/>
      <c r="G105" s="161"/>
      <c r="H105" s="161"/>
      <c r="I105" s="161"/>
      <c r="J105" s="161"/>
      <c r="K105" s="161"/>
      <c r="L105"/>
      <c r="M105" s="161"/>
      <c r="N105" s="161"/>
      <c r="O105" s="161"/>
      <c r="P105" s="161"/>
      <c r="Q105" s="161"/>
      <c r="R105" s="161"/>
      <c r="S105" s="161"/>
      <c r="T105" s="161"/>
      <c r="U105" s="161"/>
      <c r="V105" s="161"/>
      <c r="W105" s="163"/>
      <c r="X105" s="163"/>
      <c r="Y105" s="197"/>
      <c r="Z105" s="197"/>
      <c r="AA105" s="197"/>
      <c r="AB105" s="197"/>
      <c r="AC105" s="197"/>
      <c r="AD105" s="197"/>
      <c r="AE105" s="197"/>
      <c r="AF105" s="197"/>
      <c r="AG105" s="197"/>
      <c r="AQ105" s="171"/>
      <c r="AR105" s="171"/>
      <c r="AS105" s="171"/>
      <c r="AT105" s="171"/>
      <c r="AU105" s="166" t="s">
        <v>5383</v>
      </c>
      <c r="AV105" s="166"/>
      <c r="AW105" s="166"/>
      <c r="AX105" s="166"/>
      <c r="AY105" s="166"/>
      <c r="AZ105" s="166"/>
      <c r="BA105" s="166"/>
      <c r="BB105" s="166"/>
      <c r="BC105" s="166"/>
      <c r="BD105" s="166"/>
      <c r="BE105" s="166"/>
      <c r="BF105" s="166" t="s">
        <v>5749</v>
      </c>
      <c r="BG105" s="166"/>
      <c r="BH105" s="166"/>
      <c r="BI105" s="166"/>
      <c r="BJ105" s="166" t="s">
        <v>1667</v>
      </c>
      <c r="BK105" s="166"/>
      <c r="BL105" s="166"/>
      <c r="BM105" s="166"/>
      <c r="BN105" s="166"/>
      <c r="BO105" s="171"/>
      <c r="BP105" s="171"/>
      <c r="BQ105" s="171"/>
      <c r="BR105" s="171"/>
      <c r="BS105" s="137" t="s">
        <v>3469</v>
      </c>
      <c r="BT105" s="137" t="s">
        <v>4147</v>
      </c>
      <c r="BU105" s="168"/>
      <c r="BV105" s="168"/>
      <c r="BW105" s="168"/>
      <c r="BX105" s="168"/>
      <c r="BY105" s="171"/>
      <c r="BZ105" s="171"/>
      <c r="CA105" s="171"/>
      <c r="CB105" s="171"/>
      <c r="CC105" s="171"/>
      <c r="CD105" s="171"/>
      <c r="CE105" s="171"/>
      <c r="CF105" s="171"/>
      <c r="CG105" s="167" t="s">
        <v>4069</v>
      </c>
      <c r="CH105" s="175"/>
      <c r="CI105" s="171"/>
      <c r="CJ105" s="171"/>
      <c r="CL105" s="171"/>
      <c r="CM105" s="171"/>
      <c r="CN105" s="171" t="s">
        <v>1990</v>
      </c>
      <c r="CO105" s="171"/>
      <c r="CP105" s="171" t="s">
        <v>6320</v>
      </c>
      <c r="CQ105" s="196"/>
      <c r="CR105" s="171" t="s">
        <v>5131</v>
      </c>
      <c r="CS105" s="171"/>
      <c r="CT105" s="167" t="s">
        <v>2309</v>
      </c>
      <c r="CU105" s="196" t="s">
        <v>2556</v>
      </c>
      <c r="CV105" s="171"/>
      <c r="CW105" s="166" t="s">
        <v>1293</v>
      </c>
      <c r="CX105" s="171"/>
      <c r="CY105" s="171"/>
      <c r="CZ105" s="171"/>
      <c r="DA105" s="171"/>
      <c r="DB105" s="171"/>
      <c r="DC105" s="171"/>
      <c r="DD105" s="171"/>
      <c r="DE105" s="171"/>
      <c r="DF105" s="171"/>
      <c r="DG105" s="171"/>
      <c r="DR105" s="161"/>
      <c r="DS105" s="161"/>
      <c r="DT105" s="161"/>
      <c r="DU105" s="161"/>
      <c r="DV105" s="161"/>
      <c r="DW105" s="161"/>
    </row>
    <row r="106" spans="1:127" s="137" customFormat="1" ht="12.75" customHeight="1" x14ac:dyDescent="0.25">
      <c r="A106" s="161"/>
      <c r="B106" s="161"/>
      <c r="C106" s="161"/>
      <c r="D106" s="161"/>
      <c r="E106" s="161"/>
      <c r="F106" s="161"/>
      <c r="G106" s="161"/>
      <c r="H106" s="161"/>
      <c r="I106" s="161"/>
      <c r="J106" s="161"/>
      <c r="K106" s="161"/>
      <c r="L106"/>
      <c r="M106" s="161"/>
      <c r="N106" s="161"/>
      <c r="O106" s="161"/>
      <c r="P106" s="161"/>
      <c r="Q106" s="161"/>
      <c r="R106" s="161"/>
      <c r="S106" s="161"/>
      <c r="T106" s="161"/>
      <c r="U106" s="161"/>
      <c r="V106" s="161"/>
      <c r="W106" s="163"/>
      <c r="X106" s="163"/>
      <c r="Y106" s="197"/>
      <c r="Z106" s="197"/>
      <c r="AA106" s="197"/>
      <c r="AB106" s="197"/>
      <c r="AC106" s="197"/>
      <c r="AD106" s="197"/>
      <c r="AE106" s="197"/>
      <c r="AF106" s="197"/>
      <c r="AG106" s="197"/>
      <c r="AQ106" s="171"/>
      <c r="AR106" s="171"/>
      <c r="AS106" s="171"/>
      <c r="AT106" s="171"/>
      <c r="AU106" s="166" t="s">
        <v>5384</v>
      </c>
      <c r="AV106" s="166"/>
      <c r="AW106" s="166"/>
      <c r="AX106" s="166"/>
      <c r="AY106" s="166"/>
      <c r="AZ106" s="166"/>
      <c r="BA106" s="166"/>
      <c r="BB106" s="166"/>
      <c r="BC106" s="166"/>
      <c r="BD106" s="166"/>
      <c r="BE106" s="166"/>
      <c r="BF106" s="166" t="s">
        <v>5750</v>
      </c>
      <c r="BG106" s="166"/>
      <c r="BH106" s="166"/>
      <c r="BI106" s="166"/>
      <c r="BJ106" s="166" t="s">
        <v>1668</v>
      </c>
      <c r="BK106" s="166"/>
      <c r="BL106" s="166"/>
      <c r="BM106" s="166"/>
      <c r="BN106" s="166"/>
      <c r="BO106" s="171"/>
      <c r="BP106" s="171"/>
      <c r="BQ106" s="171"/>
      <c r="BR106" s="171"/>
      <c r="BS106" s="137" t="s">
        <v>3471</v>
      </c>
      <c r="BT106" s="137" t="s">
        <v>4149</v>
      </c>
      <c r="BU106" s="168"/>
      <c r="BV106" s="168"/>
      <c r="BW106" s="168"/>
      <c r="BX106" s="168"/>
      <c r="BY106" s="171"/>
      <c r="BZ106" s="171"/>
      <c r="CA106" s="171"/>
      <c r="CB106" s="171"/>
      <c r="CC106" s="171"/>
      <c r="CD106" s="171"/>
      <c r="CE106" s="171"/>
      <c r="CF106" s="171"/>
      <c r="CG106" s="167" t="s">
        <v>3926</v>
      </c>
      <c r="CH106" s="175"/>
      <c r="CI106" s="171"/>
      <c r="CJ106" s="171"/>
      <c r="CL106" s="171"/>
      <c r="CM106" s="171"/>
      <c r="CN106" s="171" t="s">
        <v>1991</v>
      </c>
      <c r="CO106" s="171"/>
      <c r="CP106" s="171" t="s">
        <v>6321</v>
      </c>
      <c r="CQ106" s="196"/>
      <c r="CR106" s="171" t="s">
        <v>5133</v>
      </c>
      <c r="CS106" s="171"/>
      <c r="CT106" s="167" t="s">
        <v>2311</v>
      </c>
      <c r="CU106" s="196" t="s">
        <v>2558</v>
      </c>
      <c r="CV106" s="171"/>
      <c r="CW106" s="166" t="s">
        <v>1295</v>
      </c>
      <c r="CX106" s="171"/>
      <c r="CY106" s="171"/>
      <c r="CZ106" s="171"/>
      <c r="DA106" s="171"/>
      <c r="DB106" s="171"/>
      <c r="DC106" s="171"/>
      <c r="DD106" s="171"/>
      <c r="DE106" s="171"/>
      <c r="DF106" s="171"/>
      <c r="DG106" s="171"/>
      <c r="DR106" s="161"/>
      <c r="DS106" s="161"/>
      <c r="DT106" s="161"/>
      <c r="DU106" s="161"/>
      <c r="DV106" s="161"/>
      <c r="DW106" s="161"/>
    </row>
    <row r="107" spans="1:127" s="137" customFormat="1" ht="12.75" customHeight="1" x14ac:dyDescent="0.25">
      <c r="A107" s="161"/>
      <c r="B107" s="161"/>
      <c r="C107" s="161"/>
      <c r="D107" s="161"/>
      <c r="E107" s="161"/>
      <c r="F107" s="161"/>
      <c r="G107" s="161"/>
      <c r="H107" s="161"/>
      <c r="I107" s="161"/>
      <c r="J107" s="161"/>
      <c r="K107" s="161"/>
      <c r="L107"/>
      <c r="M107" s="161"/>
      <c r="N107" s="161"/>
      <c r="O107" s="161"/>
      <c r="P107" s="161"/>
      <c r="Q107" s="161"/>
      <c r="R107" s="161"/>
      <c r="S107" s="161"/>
      <c r="T107" s="161"/>
      <c r="U107" s="161"/>
      <c r="V107" s="161"/>
      <c r="W107" s="163"/>
      <c r="X107" s="163"/>
      <c r="Y107" s="197"/>
      <c r="Z107" s="197"/>
      <c r="AA107" s="197"/>
      <c r="AB107" s="197"/>
      <c r="AC107" s="197"/>
      <c r="AD107" s="197"/>
      <c r="AE107" s="197"/>
      <c r="AF107" s="197"/>
      <c r="AG107" s="197"/>
      <c r="AQ107" s="171"/>
      <c r="AR107" s="171"/>
      <c r="AS107" s="171"/>
      <c r="AT107" s="171"/>
      <c r="AU107" s="166" t="s">
        <v>5386</v>
      </c>
      <c r="AV107" s="166"/>
      <c r="AW107" s="166"/>
      <c r="AX107" s="166"/>
      <c r="AY107" s="166"/>
      <c r="AZ107" s="166"/>
      <c r="BA107" s="166"/>
      <c r="BB107" s="166"/>
      <c r="BC107" s="166"/>
      <c r="BD107" s="166"/>
      <c r="BE107" s="166"/>
      <c r="BF107" s="166" t="s">
        <v>5751</v>
      </c>
      <c r="BG107" s="166"/>
      <c r="BH107" s="166"/>
      <c r="BI107" s="166"/>
      <c r="BJ107" s="166" t="s">
        <v>1669</v>
      </c>
      <c r="BK107" s="166"/>
      <c r="BL107" s="166"/>
      <c r="BM107" s="166"/>
      <c r="BN107" s="166"/>
      <c r="BO107" s="171"/>
      <c r="BP107" s="171"/>
      <c r="BQ107" s="171"/>
      <c r="BR107" s="171"/>
      <c r="BS107" s="137" t="s">
        <v>3473</v>
      </c>
      <c r="BT107" s="161" t="s">
        <v>4151</v>
      </c>
      <c r="BV107" s="168"/>
      <c r="BW107" s="168"/>
      <c r="BX107" s="168"/>
      <c r="BY107" s="171"/>
      <c r="BZ107" s="171"/>
      <c r="CA107" s="171"/>
      <c r="CB107" s="171"/>
      <c r="CC107" s="171"/>
      <c r="CD107" s="171"/>
      <c r="CE107" s="171"/>
      <c r="CF107" s="171"/>
      <c r="CG107" s="167" t="s">
        <v>3928</v>
      </c>
      <c r="CH107" s="175"/>
      <c r="CI107" s="171"/>
      <c r="CJ107" s="171"/>
      <c r="CL107" s="171"/>
      <c r="CM107" s="171"/>
      <c r="CN107" s="171" t="s">
        <v>1992</v>
      </c>
      <c r="CO107" s="171"/>
      <c r="CP107" s="171" t="s">
        <v>6322</v>
      </c>
      <c r="CQ107" s="196"/>
      <c r="CR107" s="171" t="s">
        <v>5135</v>
      </c>
      <c r="CS107" s="171"/>
      <c r="CT107" s="167" t="s">
        <v>2313</v>
      </c>
      <c r="CU107" s="196" t="s">
        <v>2560</v>
      </c>
      <c r="CV107" s="171"/>
      <c r="CW107" s="166" t="s">
        <v>1297</v>
      </c>
      <c r="CX107" s="171"/>
      <c r="CY107" s="171"/>
      <c r="CZ107" s="171"/>
      <c r="DA107" s="171"/>
      <c r="DB107" s="171"/>
      <c r="DC107" s="171"/>
      <c r="DD107" s="171"/>
      <c r="DE107" s="171"/>
      <c r="DF107" s="171"/>
      <c r="DG107" s="171"/>
      <c r="DR107" s="161"/>
      <c r="DS107" s="161"/>
      <c r="DT107" s="161"/>
      <c r="DU107" s="161"/>
      <c r="DV107" s="161"/>
      <c r="DW107" s="161"/>
    </row>
    <row r="108" spans="1:127" s="137" customFormat="1" ht="12.75" customHeight="1" x14ac:dyDescent="0.25">
      <c r="A108" s="161"/>
      <c r="B108" s="161"/>
      <c r="C108" s="161"/>
      <c r="D108" s="161"/>
      <c r="E108" s="161"/>
      <c r="F108" s="161"/>
      <c r="G108" s="161"/>
      <c r="H108" s="161"/>
      <c r="I108" s="161"/>
      <c r="J108" s="161"/>
      <c r="K108" s="161"/>
      <c r="L108"/>
      <c r="M108" s="161"/>
      <c r="N108" s="161"/>
      <c r="O108" s="161"/>
      <c r="P108" s="161"/>
      <c r="Q108" s="161"/>
      <c r="R108" s="161"/>
      <c r="S108" s="161"/>
      <c r="T108" s="161"/>
      <c r="U108" s="161"/>
      <c r="V108" s="161"/>
      <c r="W108" s="163"/>
      <c r="X108" s="163"/>
      <c r="Y108" s="197"/>
      <c r="Z108" s="197"/>
      <c r="AA108" s="197"/>
      <c r="AB108" s="197"/>
      <c r="AC108" s="197"/>
      <c r="AD108" s="197"/>
      <c r="AE108" s="197"/>
      <c r="AF108" s="197"/>
      <c r="AG108" s="197"/>
      <c r="AQ108" s="171"/>
      <c r="AR108" s="171"/>
      <c r="AS108" s="171"/>
      <c r="AT108" s="171"/>
      <c r="AU108" s="166" t="s">
        <v>5388</v>
      </c>
      <c r="AV108" s="166"/>
      <c r="AW108" s="166"/>
      <c r="AX108" s="166"/>
      <c r="AY108" s="166"/>
      <c r="AZ108" s="166"/>
      <c r="BA108" s="166"/>
      <c r="BB108" s="166"/>
      <c r="BC108" s="166"/>
      <c r="BD108" s="166"/>
      <c r="BE108" s="166"/>
      <c r="BF108" s="166" t="s">
        <v>5752</v>
      </c>
      <c r="BG108" s="166"/>
      <c r="BH108" s="166"/>
      <c r="BI108" s="166"/>
      <c r="BJ108" s="166" t="s">
        <v>5794</v>
      </c>
      <c r="BK108" s="166"/>
      <c r="BL108" s="166"/>
      <c r="BM108" s="166"/>
      <c r="BN108" s="166"/>
      <c r="BO108" s="171"/>
      <c r="BP108" s="171"/>
      <c r="BQ108" s="171"/>
      <c r="BR108" s="171"/>
      <c r="BS108" s="137" t="s">
        <v>3475</v>
      </c>
      <c r="BT108" s="161" t="s">
        <v>4091</v>
      </c>
      <c r="BU108" s="168"/>
      <c r="BV108" s="168"/>
      <c r="BW108" s="168"/>
      <c r="BX108" s="168"/>
      <c r="BY108" s="171"/>
      <c r="BZ108" s="171"/>
      <c r="CA108" s="171"/>
      <c r="CB108" s="171"/>
      <c r="CC108" s="171"/>
      <c r="CD108" s="171"/>
      <c r="CE108" s="171"/>
      <c r="CF108" s="171"/>
      <c r="CG108" s="167" t="s">
        <v>3930</v>
      </c>
      <c r="CH108" s="175"/>
      <c r="CI108" s="171"/>
      <c r="CJ108" s="171"/>
      <c r="CL108" s="171"/>
      <c r="CM108" s="171"/>
      <c r="CN108" s="171" t="s">
        <v>1993</v>
      </c>
      <c r="CO108" s="171"/>
      <c r="CP108" s="171" t="s">
        <v>6323</v>
      </c>
      <c r="CQ108" s="171"/>
      <c r="CR108" s="171" t="s">
        <v>5137</v>
      </c>
      <c r="CS108" s="171"/>
      <c r="CT108" s="167" t="s">
        <v>2315</v>
      </c>
      <c r="CU108" s="196" t="s">
        <v>2562</v>
      </c>
      <c r="CV108" s="171"/>
      <c r="CW108" s="166" t="s">
        <v>1297</v>
      </c>
      <c r="CX108" s="171"/>
      <c r="CY108" s="171"/>
      <c r="CZ108" s="171"/>
      <c r="DA108" s="171"/>
      <c r="DB108" s="171"/>
      <c r="DC108" s="171"/>
      <c r="DD108" s="171"/>
      <c r="DE108" s="171"/>
      <c r="DF108" s="171"/>
      <c r="DG108" s="171"/>
      <c r="DR108" s="161"/>
      <c r="DS108" s="161"/>
      <c r="DT108" s="161"/>
      <c r="DU108" s="161"/>
      <c r="DV108" s="161"/>
      <c r="DW108" s="161"/>
    </row>
    <row r="109" spans="1:127" s="137" customFormat="1" ht="12.75" customHeight="1" x14ac:dyDescent="0.25">
      <c r="A109" s="161"/>
      <c r="B109" s="161"/>
      <c r="C109" s="161"/>
      <c r="D109" s="161"/>
      <c r="E109" s="161"/>
      <c r="F109" s="161"/>
      <c r="G109" s="161"/>
      <c r="H109" s="161"/>
      <c r="I109" s="161"/>
      <c r="J109" s="161"/>
      <c r="K109" s="161"/>
      <c r="L109"/>
      <c r="M109" s="161"/>
      <c r="N109" s="161"/>
      <c r="O109" s="161"/>
      <c r="P109" s="161"/>
      <c r="Q109" s="161"/>
      <c r="R109" s="161"/>
      <c r="S109" s="161"/>
      <c r="T109" s="161"/>
      <c r="U109" s="161"/>
      <c r="V109" s="161"/>
      <c r="W109" s="163"/>
      <c r="X109" s="163"/>
      <c r="Y109" s="197"/>
      <c r="Z109" s="197"/>
      <c r="AA109" s="197"/>
      <c r="AB109" s="197"/>
      <c r="AC109" s="197"/>
      <c r="AD109" s="197"/>
      <c r="AE109" s="197"/>
      <c r="AF109" s="197"/>
      <c r="AG109" s="197"/>
      <c r="AQ109" s="171"/>
      <c r="AR109" s="171"/>
      <c r="AS109" s="171"/>
      <c r="AT109" s="171"/>
      <c r="AU109" s="166" t="s">
        <v>5390</v>
      </c>
      <c r="AV109" s="166"/>
      <c r="AW109" s="166"/>
      <c r="AX109" s="166"/>
      <c r="AY109" s="166"/>
      <c r="AZ109" s="166"/>
      <c r="BA109" s="166"/>
      <c r="BB109" s="166"/>
      <c r="BC109" s="166"/>
      <c r="BD109" s="166"/>
      <c r="BE109" s="166"/>
      <c r="BF109" s="166" t="s">
        <v>5753</v>
      </c>
      <c r="BG109" s="166"/>
      <c r="BH109" s="166"/>
      <c r="BI109" s="166"/>
      <c r="BJ109" s="166" t="s">
        <v>5795</v>
      </c>
      <c r="BK109" s="166"/>
      <c r="BL109" s="166"/>
      <c r="BM109" s="166"/>
      <c r="BN109" s="166"/>
      <c r="BO109" s="171"/>
      <c r="BP109" s="171"/>
      <c r="BQ109" s="171"/>
      <c r="BR109" s="171"/>
      <c r="BS109" s="137" t="s">
        <v>3477</v>
      </c>
      <c r="BT109" s="161" t="s">
        <v>4093</v>
      </c>
      <c r="BU109" s="168"/>
      <c r="BV109" s="168"/>
      <c r="BW109" s="168"/>
      <c r="BX109" s="168"/>
      <c r="BY109" s="171"/>
      <c r="BZ109" s="171"/>
      <c r="CA109" s="171"/>
      <c r="CB109" s="171"/>
      <c r="CC109" s="171"/>
      <c r="CD109" s="171"/>
      <c r="CE109" s="171"/>
      <c r="CF109" s="171"/>
      <c r="CG109" s="167" t="s">
        <v>3955</v>
      </c>
      <c r="CH109" s="175"/>
      <c r="CI109" s="171"/>
      <c r="CJ109" s="171"/>
      <c r="CL109" s="171"/>
      <c r="CM109" s="171"/>
      <c r="CN109" s="171" t="s">
        <v>1994</v>
      </c>
      <c r="CO109" s="171"/>
      <c r="CP109" s="171" t="s">
        <v>6324</v>
      </c>
      <c r="CQ109" s="171"/>
      <c r="CR109" s="171" t="s">
        <v>5139</v>
      </c>
      <c r="CS109" s="171"/>
      <c r="CT109" s="167" t="s">
        <v>2317</v>
      </c>
      <c r="CU109" s="196" t="s">
        <v>2564</v>
      </c>
      <c r="CV109" s="171"/>
      <c r="CW109" s="166" t="s">
        <v>1301</v>
      </c>
      <c r="CX109" s="171"/>
      <c r="CY109" s="171"/>
      <c r="CZ109" s="171"/>
      <c r="DA109" s="171"/>
      <c r="DB109" s="171"/>
      <c r="DC109" s="171"/>
      <c r="DD109" s="171"/>
      <c r="DE109" s="171"/>
      <c r="DF109" s="171"/>
      <c r="DG109" s="171"/>
      <c r="DR109" s="161"/>
      <c r="DS109" s="161"/>
      <c r="DT109" s="161"/>
      <c r="DU109" s="161"/>
      <c r="DV109" s="161"/>
      <c r="DW109" s="161"/>
    </row>
    <row r="110" spans="1:127" s="137" customFormat="1" ht="12.75" customHeight="1" x14ac:dyDescent="0.25">
      <c r="A110" s="161"/>
      <c r="B110" s="161"/>
      <c r="C110" s="161"/>
      <c r="D110" s="161"/>
      <c r="E110" s="161"/>
      <c r="F110" s="161"/>
      <c r="G110" s="161"/>
      <c r="H110" s="161"/>
      <c r="I110" s="161"/>
      <c r="J110" s="161"/>
      <c r="K110" s="161"/>
      <c r="L110"/>
      <c r="M110" s="161"/>
      <c r="N110" s="161"/>
      <c r="O110" s="161"/>
      <c r="P110" s="161"/>
      <c r="Q110" s="161"/>
      <c r="R110" s="161"/>
      <c r="S110" s="161"/>
      <c r="T110" s="161"/>
      <c r="U110" s="161"/>
      <c r="V110" s="161"/>
      <c r="W110" s="163"/>
      <c r="X110" s="163"/>
      <c r="Y110" s="197"/>
      <c r="Z110" s="197"/>
      <c r="AA110" s="197"/>
      <c r="AB110" s="197"/>
      <c r="AC110" s="197"/>
      <c r="AD110" s="197"/>
      <c r="AE110" s="197"/>
      <c r="AF110" s="197"/>
      <c r="AG110" s="197"/>
      <c r="AQ110" s="171"/>
      <c r="AR110" s="171"/>
      <c r="AS110" s="171"/>
      <c r="AT110" s="171"/>
      <c r="AU110" s="166" t="s">
        <v>5391</v>
      </c>
      <c r="AV110" s="166"/>
      <c r="AW110" s="166"/>
      <c r="AX110" s="166"/>
      <c r="AY110" s="166"/>
      <c r="AZ110" s="166"/>
      <c r="BA110" s="166"/>
      <c r="BB110" s="166"/>
      <c r="BC110" s="166"/>
      <c r="BD110" s="166"/>
      <c r="BE110" s="166"/>
      <c r="BF110" s="166" t="s">
        <v>5754</v>
      </c>
      <c r="BG110" s="166"/>
      <c r="BH110" s="166"/>
      <c r="BI110" s="166"/>
      <c r="BJ110" s="166" t="s">
        <v>5797</v>
      </c>
      <c r="BK110" s="166"/>
      <c r="BL110" s="166"/>
      <c r="BM110" s="166"/>
      <c r="BN110" s="166"/>
      <c r="BO110" s="171"/>
      <c r="BP110" s="171"/>
      <c r="BQ110" s="171"/>
      <c r="BR110" s="171"/>
      <c r="BS110" s="137" t="s">
        <v>3479</v>
      </c>
      <c r="BT110" s="161" t="s">
        <v>4095</v>
      </c>
      <c r="BU110" s="168"/>
      <c r="BV110" s="168"/>
      <c r="BW110" s="168"/>
      <c r="BX110" s="168"/>
      <c r="BY110" s="171"/>
      <c r="BZ110" s="171"/>
      <c r="CA110" s="171"/>
      <c r="CB110" s="171"/>
      <c r="CC110" s="171"/>
      <c r="CD110" s="171"/>
      <c r="CE110" s="171"/>
      <c r="CF110" s="171"/>
      <c r="CG110" s="170" t="s">
        <v>3957</v>
      </c>
      <c r="CH110" s="175"/>
      <c r="CI110" s="171"/>
      <c r="CJ110" s="171"/>
      <c r="CL110" s="171"/>
      <c r="CM110" s="171"/>
      <c r="CN110" s="171" t="s">
        <v>1995</v>
      </c>
      <c r="CO110" s="171"/>
      <c r="CP110" s="171" t="s">
        <v>6325</v>
      </c>
      <c r="CQ110" s="171"/>
      <c r="CR110" s="171" t="s">
        <v>5141</v>
      </c>
      <c r="CS110" s="171"/>
      <c r="CT110" s="167" t="s">
        <v>2319</v>
      </c>
      <c r="CU110" s="196" t="s">
        <v>2566</v>
      </c>
      <c r="CV110" s="171"/>
      <c r="CW110" s="166" t="s">
        <v>1303</v>
      </c>
      <c r="CX110" s="171"/>
      <c r="CY110" s="171"/>
      <c r="CZ110" s="171"/>
      <c r="DA110" s="171"/>
      <c r="DB110" s="171"/>
      <c r="DC110" s="171"/>
      <c r="DD110" s="171"/>
      <c r="DE110" s="171"/>
      <c r="DF110" s="171"/>
      <c r="DG110" s="171"/>
      <c r="DR110" s="161"/>
      <c r="DS110" s="161"/>
      <c r="DT110" s="161"/>
      <c r="DU110" s="161"/>
      <c r="DV110" s="161"/>
      <c r="DW110" s="161"/>
    </row>
    <row r="111" spans="1:127" s="137" customFormat="1" ht="12.75" customHeight="1" x14ac:dyDescent="0.25">
      <c r="A111" s="161"/>
      <c r="B111" s="161"/>
      <c r="C111" s="161"/>
      <c r="D111" s="161"/>
      <c r="E111" s="161"/>
      <c r="F111" s="161"/>
      <c r="G111" s="161"/>
      <c r="H111" s="161"/>
      <c r="I111" s="161"/>
      <c r="J111" s="161"/>
      <c r="K111" s="161"/>
      <c r="L111"/>
      <c r="M111" s="161"/>
      <c r="N111" s="161"/>
      <c r="O111" s="161"/>
      <c r="P111" s="161"/>
      <c r="Q111" s="161"/>
      <c r="R111" s="161"/>
      <c r="S111" s="161"/>
      <c r="T111" s="161"/>
      <c r="U111" s="161"/>
      <c r="V111" s="161"/>
      <c r="W111" s="163"/>
      <c r="X111" s="163"/>
      <c r="Y111" s="197"/>
      <c r="Z111" s="197"/>
      <c r="AA111" s="197"/>
      <c r="AB111" s="197"/>
      <c r="AC111" s="197"/>
      <c r="AD111" s="197"/>
      <c r="AE111" s="197"/>
      <c r="AF111" s="197"/>
      <c r="AG111" s="197"/>
      <c r="AQ111" s="171"/>
      <c r="AR111" s="171"/>
      <c r="AS111" s="171"/>
      <c r="AT111" s="171"/>
      <c r="AU111" s="166" t="s">
        <v>5393</v>
      </c>
      <c r="AV111" s="166"/>
      <c r="AW111" s="166"/>
      <c r="AX111" s="166"/>
      <c r="AY111" s="166"/>
      <c r="AZ111" s="166"/>
      <c r="BA111" s="166"/>
      <c r="BB111" s="166"/>
      <c r="BC111" s="166"/>
      <c r="BD111" s="166"/>
      <c r="BE111" s="166"/>
      <c r="BF111" s="166" t="s">
        <v>5755</v>
      </c>
      <c r="BG111" s="166"/>
      <c r="BH111" s="166"/>
      <c r="BI111" s="166"/>
      <c r="BJ111" s="166" t="s">
        <v>5799</v>
      </c>
      <c r="BK111" s="166"/>
      <c r="BL111" s="166"/>
      <c r="BM111" s="166"/>
      <c r="BN111" s="166"/>
      <c r="BO111" s="171"/>
      <c r="BP111" s="171"/>
      <c r="BQ111" s="171"/>
      <c r="BR111" s="171"/>
      <c r="BS111" s="137" t="s">
        <v>3481</v>
      </c>
      <c r="BT111" s="161" t="s">
        <v>4097</v>
      </c>
      <c r="BU111" s="168"/>
      <c r="BV111" s="168"/>
      <c r="BW111" s="168"/>
      <c r="BX111" s="168"/>
      <c r="BY111" s="171"/>
      <c r="BZ111" s="171"/>
      <c r="CA111" s="171"/>
      <c r="CB111" s="171"/>
      <c r="CC111" s="171"/>
      <c r="CD111" s="171"/>
      <c r="CE111" s="171"/>
      <c r="CF111" s="171"/>
      <c r="CG111" s="170" t="s">
        <v>3959</v>
      </c>
      <c r="CH111" s="175"/>
      <c r="CI111" s="171"/>
      <c r="CJ111" s="171"/>
      <c r="CL111" s="171"/>
      <c r="CM111" s="171"/>
      <c r="CN111" s="171" t="s">
        <v>1996</v>
      </c>
      <c r="CO111" s="171"/>
      <c r="CP111" s="171" t="s">
        <v>6326</v>
      </c>
      <c r="CQ111" s="171"/>
      <c r="CR111" s="171" t="s">
        <v>5143</v>
      </c>
      <c r="CS111" s="171"/>
      <c r="CT111" s="167" t="s">
        <v>2321</v>
      </c>
      <c r="CU111" s="196" t="s">
        <v>2568</v>
      </c>
      <c r="CV111" s="171"/>
      <c r="CW111" s="166" t="s">
        <v>1303</v>
      </c>
      <c r="CX111" s="171"/>
      <c r="CY111" s="171"/>
      <c r="CZ111" s="171"/>
      <c r="DA111" s="171"/>
      <c r="DB111" s="171"/>
      <c r="DC111" s="171"/>
      <c r="DD111" s="171"/>
      <c r="DE111" s="171"/>
      <c r="DF111" s="171"/>
      <c r="DG111" s="171"/>
      <c r="DR111" s="161"/>
      <c r="DS111" s="161"/>
      <c r="DT111" s="161"/>
      <c r="DU111" s="161"/>
      <c r="DV111" s="161"/>
      <c r="DW111" s="161"/>
    </row>
    <row r="112" spans="1:127" s="137" customFormat="1" ht="12.75" customHeight="1" x14ac:dyDescent="0.25">
      <c r="A112" s="161"/>
      <c r="B112" s="161"/>
      <c r="C112" s="161"/>
      <c r="D112" s="161"/>
      <c r="E112" s="161"/>
      <c r="F112" s="161"/>
      <c r="G112" s="161"/>
      <c r="H112" s="161"/>
      <c r="I112" s="161"/>
      <c r="J112" s="161"/>
      <c r="K112" s="161"/>
      <c r="L112"/>
      <c r="M112" s="161"/>
      <c r="N112" s="161"/>
      <c r="O112" s="161"/>
      <c r="P112" s="161"/>
      <c r="Q112" s="161"/>
      <c r="R112" s="161"/>
      <c r="S112" s="161"/>
      <c r="T112" s="161"/>
      <c r="U112" s="161"/>
      <c r="V112" s="161"/>
      <c r="W112" s="163"/>
      <c r="X112" s="163"/>
      <c r="Y112" s="197"/>
      <c r="Z112" s="197"/>
      <c r="AA112" s="197"/>
      <c r="AB112" s="197"/>
      <c r="AC112" s="197"/>
      <c r="AD112" s="197"/>
      <c r="AE112" s="197"/>
      <c r="AF112" s="197"/>
      <c r="AG112" s="197"/>
      <c r="AQ112" s="171"/>
      <c r="AR112" s="171"/>
      <c r="AS112" s="171"/>
      <c r="AT112" s="171"/>
      <c r="AU112" s="166" t="s">
        <v>5393</v>
      </c>
      <c r="AV112" s="166"/>
      <c r="AW112" s="166"/>
      <c r="AX112" s="166"/>
      <c r="AY112" s="166"/>
      <c r="AZ112" s="166"/>
      <c r="BA112" s="166"/>
      <c r="BB112" s="166"/>
      <c r="BC112" s="166"/>
      <c r="BD112" s="166"/>
      <c r="BE112" s="166"/>
      <c r="BF112" s="166" t="s">
        <v>5756</v>
      </c>
      <c r="BG112" s="166"/>
      <c r="BH112" s="166"/>
      <c r="BI112" s="166"/>
      <c r="BJ112" s="166" t="s">
        <v>5800</v>
      </c>
      <c r="BK112" s="166"/>
      <c r="BL112" s="166"/>
      <c r="BM112" s="166"/>
      <c r="BN112" s="166"/>
      <c r="BO112" s="171"/>
      <c r="BP112" s="171"/>
      <c r="BQ112" s="171"/>
      <c r="BR112" s="171"/>
      <c r="BS112" s="137" t="s">
        <v>3483</v>
      </c>
      <c r="BT112" s="161" t="s">
        <v>4099</v>
      </c>
      <c r="BU112" s="168"/>
      <c r="BV112" s="168"/>
      <c r="BW112" s="168"/>
      <c r="BX112" s="168"/>
      <c r="BY112" s="171"/>
      <c r="BZ112" s="171"/>
      <c r="CA112" s="171"/>
      <c r="CB112" s="171"/>
      <c r="CC112" s="171"/>
      <c r="CD112" s="171"/>
      <c r="CE112" s="171"/>
      <c r="CF112" s="171"/>
      <c r="CG112" s="170" t="s">
        <v>3961</v>
      </c>
      <c r="CH112" s="175"/>
      <c r="CI112" s="171"/>
      <c r="CJ112" s="171"/>
      <c r="CL112" s="171"/>
      <c r="CM112" s="171"/>
      <c r="CN112" s="171" t="s">
        <v>1997</v>
      </c>
      <c r="CO112" s="171"/>
      <c r="CP112" s="171" t="s">
        <v>6327</v>
      </c>
      <c r="CQ112" s="171"/>
      <c r="CR112" s="171" t="s">
        <v>5145</v>
      </c>
      <c r="CS112" s="171"/>
      <c r="CT112" s="167" t="s">
        <v>2323</v>
      </c>
      <c r="CU112" s="196" t="s">
        <v>2570</v>
      </c>
      <c r="CV112" s="171"/>
      <c r="CW112" s="166" t="s">
        <v>1307</v>
      </c>
      <c r="CX112" s="171"/>
      <c r="CY112" s="171"/>
      <c r="CZ112" s="171"/>
      <c r="DA112" s="171"/>
      <c r="DB112" s="171"/>
      <c r="DC112" s="171"/>
      <c r="DD112" s="171"/>
      <c r="DE112" s="171"/>
      <c r="DF112" s="171"/>
      <c r="DG112" s="171"/>
      <c r="DR112" s="161"/>
      <c r="DS112" s="161"/>
      <c r="DT112" s="161"/>
      <c r="DU112" s="161"/>
      <c r="DV112" s="161"/>
      <c r="DW112" s="161"/>
    </row>
    <row r="113" spans="1:127" s="137" customFormat="1" ht="12.75" customHeight="1" x14ac:dyDescent="0.25">
      <c r="A113" s="161"/>
      <c r="B113" s="161"/>
      <c r="C113" s="161"/>
      <c r="D113" s="161"/>
      <c r="E113" s="161"/>
      <c r="F113" s="161"/>
      <c r="G113" s="161"/>
      <c r="H113" s="161"/>
      <c r="I113" s="161"/>
      <c r="J113" s="161"/>
      <c r="K113" s="161"/>
      <c r="L113"/>
      <c r="M113" s="161"/>
      <c r="N113" s="161"/>
      <c r="O113" s="161"/>
      <c r="P113" s="161"/>
      <c r="Q113" s="161"/>
      <c r="R113" s="161"/>
      <c r="S113" s="161"/>
      <c r="T113" s="161"/>
      <c r="U113" s="161"/>
      <c r="V113" s="161"/>
      <c r="W113" s="163"/>
      <c r="X113" s="163"/>
      <c r="Y113" s="197"/>
      <c r="Z113" s="197"/>
      <c r="AA113" s="197"/>
      <c r="AB113" s="197"/>
      <c r="AC113" s="197"/>
      <c r="AD113" s="197"/>
      <c r="AE113" s="197"/>
      <c r="AF113" s="197"/>
      <c r="AG113" s="197"/>
      <c r="AQ113" s="171"/>
      <c r="AR113" s="171"/>
      <c r="AS113" s="171"/>
      <c r="AT113" s="171"/>
      <c r="AU113" s="166" t="s">
        <v>5395</v>
      </c>
      <c r="AV113" s="166"/>
      <c r="AW113" s="166"/>
      <c r="AX113" s="166"/>
      <c r="AY113" s="166"/>
      <c r="AZ113" s="166"/>
      <c r="BA113" s="166"/>
      <c r="BB113" s="166"/>
      <c r="BC113" s="166"/>
      <c r="BD113" s="166"/>
      <c r="BE113" s="166"/>
      <c r="BF113" s="166" t="s">
        <v>5757</v>
      </c>
      <c r="BG113" s="166"/>
      <c r="BH113" s="166"/>
      <c r="BI113" s="166"/>
      <c r="BJ113" s="166" t="s">
        <v>5802</v>
      </c>
      <c r="BK113" s="166"/>
      <c r="BL113" s="166"/>
      <c r="BM113" s="166"/>
      <c r="BN113" s="166"/>
      <c r="BO113" s="171"/>
      <c r="BP113" s="171"/>
      <c r="BQ113" s="171"/>
      <c r="BR113" s="171"/>
      <c r="BS113" s="137" t="s">
        <v>3485</v>
      </c>
      <c r="BT113" s="161" t="s">
        <v>4101</v>
      </c>
      <c r="BU113" s="168"/>
      <c r="BV113" s="168"/>
      <c r="BW113" s="168"/>
      <c r="BX113" s="168"/>
      <c r="BY113" s="171"/>
      <c r="BZ113" s="171"/>
      <c r="CA113" s="171"/>
      <c r="CB113" s="171"/>
      <c r="CC113" s="171"/>
      <c r="CD113" s="171"/>
      <c r="CE113" s="171"/>
      <c r="CF113" s="171"/>
      <c r="CG113" s="170" t="s">
        <v>3963</v>
      </c>
      <c r="CH113" s="175"/>
      <c r="CI113" s="171"/>
      <c r="CJ113" s="171"/>
      <c r="CL113" s="171"/>
      <c r="CM113" s="171"/>
      <c r="CN113" s="171" t="s">
        <v>1998</v>
      </c>
      <c r="CO113" s="171"/>
      <c r="CP113" s="171" t="s">
        <v>6328</v>
      </c>
      <c r="CQ113" s="171"/>
      <c r="CR113" s="171" t="s">
        <v>5147</v>
      </c>
      <c r="CS113" s="171"/>
      <c r="CT113" s="167" t="s">
        <v>2325</v>
      </c>
      <c r="CU113" s="196" t="s">
        <v>2572</v>
      </c>
      <c r="CV113" s="171"/>
      <c r="CW113" s="166" t="s">
        <v>1309</v>
      </c>
      <c r="CX113" s="171"/>
      <c r="CY113" s="171"/>
      <c r="CZ113" s="171"/>
      <c r="DA113" s="171"/>
      <c r="DB113" s="171"/>
      <c r="DC113" s="171"/>
      <c r="DD113" s="171"/>
      <c r="DE113" s="171"/>
      <c r="DF113" s="171"/>
      <c r="DG113" s="171"/>
      <c r="DR113" s="161"/>
      <c r="DS113" s="161"/>
      <c r="DT113" s="161"/>
      <c r="DU113" s="161"/>
      <c r="DV113" s="161"/>
      <c r="DW113" s="161"/>
    </row>
    <row r="114" spans="1:127" s="137" customFormat="1" ht="12.75" customHeight="1" x14ac:dyDescent="0.25">
      <c r="A114" s="161"/>
      <c r="B114" s="161"/>
      <c r="C114" s="161"/>
      <c r="D114" s="161"/>
      <c r="E114" s="161"/>
      <c r="F114" s="161"/>
      <c r="G114" s="161"/>
      <c r="H114" s="161"/>
      <c r="I114" s="161"/>
      <c r="J114" s="161"/>
      <c r="K114" s="161"/>
      <c r="L114"/>
      <c r="M114" s="161"/>
      <c r="N114" s="161"/>
      <c r="O114" s="161"/>
      <c r="P114" s="161"/>
      <c r="Q114" s="161"/>
      <c r="R114" s="161"/>
      <c r="S114" s="161"/>
      <c r="T114" s="161"/>
      <c r="U114" s="161"/>
      <c r="V114" s="161"/>
      <c r="W114" s="163"/>
      <c r="X114" s="163"/>
      <c r="Y114" s="197"/>
      <c r="Z114" s="197"/>
      <c r="AA114" s="197"/>
      <c r="AB114" s="197"/>
      <c r="AC114" s="197"/>
      <c r="AD114" s="197"/>
      <c r="AE114" s="197"/>
      <c r="AF114" s="197"/>
      <c r="AG114" s="197"/>
      <c r="AQ114" s="171"/>
      <c r="AR114" s="171"/>
      <c r="AS114" s="171"/>
      <c r="AT114" s="171"/>
      <c r="AU114" s="166" t="s">
        <v>5395</v>
      </c>
      <c r="AV114" s="166"/>
      <c r="AW114" s="166"/>
      <c r="AX114" s="166"/>
      <c r="AY114" s="166"/>
      <c r="AZ114" s="166"/>
      <c r="BA114" s="166"/>
      <c r="BB114" s="166"/>
      <c r="BC114" s="166"/>
      <c r="BD114" s="166"/>
      <c r="BE114" s="166"/>
      <c r="BF114" s="166" t="s">
        <v>5758</v>
      </c>
      <c r="BG114" s="166"/>
      <c r="BH114" s="166"/>
      <c r="BI114" s="166"/>
      <c r="BJ114" s="166" t="s">
        <v>5804</v>
      </c>
      <c r="BK114" s="166"/>
      <c r="BL114" s="166"/>
      <c r="BM114" s="166"/>
      <c r="BN114" s="166"/>
      <c r="BO114" s="171"/>
      <c r="BP114" s="171"/>
      <c r="BQ114" s="171"/>
      <c r="BR114" s="171"/>
      <c r="BS114" s="137" t="s">
        <v>3487</v>
      </c>
      <c r="BT114" s="161" t="s">
        <v>4103</v>
      </c>
      <c r="BU114" s="168"/>
      <c r="BV114" s="168"/>
      <c r="BW114" s="168"/>
      <c r="BX114" s="168"/>
      <c r="BY114" s="171"/>
      <c r="BZ114" s="171"/>
      <c r="CA114" s="171"/>
      <c r="CB114" s="171"/>
      <c r="CC114" s="171"/>
      <c r="CD114" s="171"/>
      <c r="CE114" s="171"/>
      <c r="CF114" s="171"/>
      <c r="CG114" s="170" t="s">
        <v>3933</v>
      </c>
      <c r="CH114" s="175"/>
      <c r="CI114" s="171"/>
      <c r="CJ114" s="171"/>
      <c r="CL114" s="171"/>
      <c r="CM114" s="171"/>
      <c r="CN114" s="171" t="s">
        <v>1999</v>
      </c>
      <c r="CO114" s="171"/>
      <c r="CP114" s="171" t="s">
        <v>6329</v>
      </c>
      <c r="CQ114" s="171"/>
      <c r="CR114" s="171" t="s">
        <v>5149</v>
      </c>
      <c r="CS114" s="171"/>
      <c r="CT114" s="167" t="s">
        <v>2327</v>
      </c>
      <c r="CU114" s="196" t="s">
        <v>2574</v>
      </c>
      <c r="CV114" s="171"/>
      <c r="CW114" s="166" t="s">
        <v>1312</v>
      </c>
      <c r="CX114" s="171"/>
      <c r="CY114" s="171"/>
      <c r="CZ114" s="171"/>
      <c r="DA114" s="171"/>
      <c r="DB114" s="171"/>
      <c r="DC114" s="171"/>
      <c r="DD114" s="171"/>
      <c r="DE114" s="171"/>
      <c r="DF114" s="171"/>
      <c r="DG114" s="171"/>
      <c r="DR114" s="161"/>
      <c r="DS114" s="161"/>
      <c r="DT114" s="161"/>
      <c r="DU114" s="161"/>
      <c r="DV114" s="161"/>
      <c r="DW114" s="161"/>
    </row>
    <row r="115" spans="1:127" s="137" customFormat="1" ht="12.75" customHeight="1" x14ac:dyDescent="0.25">
      <c r="A115" s="161"/>
      <c r="B115" s="161"/>
      <c r="C115" s="161"/>
      <c r="D115" s="161"/>
      <c r="E115" s="161"/>
      <c r="F115" s="161"/>
      <c r="G115" s="161"/>
      <c r="H115" s="161"/>
      <c r="I115" s="161"/>
      <c r="J115" s="161"/>
      <c r="K115" s="161"/>
      <c r="L115"/>
      <c r="M115" s="161"/>
      <c r="N115" s="161"/>
      <c r="O115" s="161"/>
      <c r="P115" s="161"/>
      <c r="Q115" s="161"/>
      <c r="R115" s="161"/>
      <c r="S115" s="161"/>
      <c r="T115" s="161"/>
      <c r="U115" s="161"/>
      <c r="V115" s="161"/>
      <c r="W115" s="163"/>
      <c r="X115" s="163"/>
      <c r="Y115" s="197"/>
      <c r="Z115" s="197"/>
      <c r="AA115" s="197"/>
      <c r="AB115" s="197"/>
      <c r="AC115" s="197"/>
      <c r="AD115" s="197"/>
      <c r="AE115" s="197"/>
      <c r="AF115" s="197"/>
      <c r="AG115" s="197"/>
      <c r="AQ115" s="171"/>
      <c r="AR115" s="171"/>
      <c r="AS115" s="171"/>
      <c r="AT115" s="171"/>
      <c r="AU115" s="166" t="s">
        <v>5397</v>
      </c>
      <c r="AV115" s="166"/>
      <c r="AW115" s="166"/>
      <c r="AX115" s="166"/>
      <c r="AY115" s="166"/>
      <c r="AZ115" s="166"/>
      <c r="BA115" s="166"/>
      <c r="BB115" s="166"/>
      <c r="BC115" s="166"/>
      <c r="BD115" s="166"/>
      <c r="BE115" s="166"/>
      <c r="BF115" s="166" t="s">
        <v>5759</v>
      </c>
      <c r="BG115" s="166"/>
      <c r="BH115" s="166"/>
      <c r="BI115" s="166"/>
      <c r="BJ115" s="166" t="s">
        <v>5805</v>
      </c>
      <c r="BK115" s="166"/>
      <c r="BL115" s="166"/>
      <c r="BM115" s="166"/>
      <c r="BN115" s="166"/>
      <c r="BO115" s="171"/>
      <c r="BP115" s="171"/>
      <c r="BQ115" s="171"/>
      <c r="BR115" s="171"/>
      <c r="BS115" s="137" t="s">
        <v>3489</v>
      </c>
      <c r="BT115" s="161" t="s">
        <v>4105</v>
      </c>
      <c r="BU115" s="168"/>
      <c r="BV115" s="168"/>
      <c r="BW115" s="168"/>
      <c r="BX115" s="168"/>
      <c r="BY115" s="171"/>
      <c r="BZ115" s="171"/>
      <c r="CA115" s="171"/>
      <c r="CB115" s="171"/>
      <c r="CC115" s="171"/>
      <c r="CD115" s="171"/>
      <c r="CE115" s="171"/>
      <c r="CF115" s="171"/>
      <c r="CG115" s="170" t="s">
        <v>3935</v>
      </c>
      <c r="CH115" s="175"/>
      <c r="CI115" s="171"/>
      <c r="CJ115" s="171"/>
      <c r="CL115" s="171"/>
      <c r="CM115" s="171"/>
      <c r="CN115" s="171" t="s">
        <v>2000</v>
      </c>
      <c r="CO115" s="171"/>
      <c r="CP115" s="171" t="s">
        <v>6330</v>
      </c>
      <c r="CQ115" s="171"/>
      <c r="CR115" s="171" t="s">
        <v>5151</v>
      </c>
      <c r="CS115" s="171"/>
      <c r="CT115" s="167" t="s">
        <v>2329</v>
      </c>
      <c r="CU115" s="196" t="s">
        <v>2576</v>
      </c>
      <c r="CV115" s="171"/>
      <c r="CW115" s="166" t="s">
        <v>1314</v>
      </c>
      <c r="CX115" s="171"/>
      <c r="CY115" s="171"/>
      <c r="CZ115" s="171"/>
      <c r="DA115" s="171"/>
      <c r="DB115" s="171"/>
      <c r="DC115" s="171"/>
      <c r="DD115" s="171"/>
      <c r="DE115" s="171"/>
      <c r="DF115" s="171"/>
      <c r="DG115" s="171"/>
      <c r="DR115" s="161"/>
      <c r="DS115" s="161"/>
      <c r="DT115" s="161"/>
      <c r="DU115" s="161"/>
      <c r="DV115" s="161"/>
      <c r="DW115" s="161"/>
    </row>
    <row r="116" spans="1:127" s="137" customFormat="1" ht="12.75" customHeight="1" x14ac:dyDescent="0.2">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3"/>
      <c r="X116" s="163"/>
      <c r="Y116" s="197"/>
      <c r="Z116" s="197"/>
      <c r="AA116" s="197"/>
      <c r="AB116" s="197"/>
      <c r="AC116" s="197"/>
      <c r="AD116" s="197"/>
      <c r="AE116" s="197"/>
      <c r="AF116" s="197"/>
      <c r="AG116" s="197"/>
      <c r="AQ116" s="171"/>
      <c r="AR116" s="171"/>
      <c r="AS116" s="171"/>
      <c r="AT116" s="171"/>
      <c r="AU116" s="166" t="s">
        <v>5397</v>
      </c>
      <c r="AV116" s="166"/>
      <c r="AW116" s="166"/>
      <c r="AX116" s="166"/>
      <c r="AY116" s="166"/>
      <c r="AZ116" s="166"/>
      <c r="BA116" s="166"/>
      <c r="BB116" s="166"/>
      <c r="BC116" s="166"/>
      <c r="BD116" s="166"/>
      <c r="BE116" s="166"/>
      <c r="BF116" s="166" t="s">
        <v>5761</v>
      </c>
      <c r="BG116" s="166"/>
      <c r="BH116" s="166"/>
      <c r="BI116" s="166"/>
      <c r="BJ116" s="166" t="s">
        <v>5807</v>
      </c>
      <c r="BK116" s="166"/>
      <c r="BL116" s="166"/>
      <c r="BM116" s="166"/>
      <c r="BN116" s="166"/>
      <c r="BO116" s="171"/>
      <c r="BP116" s="171"/>
      <c r="BQ116" s="171"/>
      <c r="BR116" s="171"/>
      <c r="BS116" s="137" t="s">
        <v>3491</v>
      </c>
      <c r="BT116" s="161" t="s">
        <v>4107</v>
      </c>
      <c r="BU116" s="168"/>
      <c r="BV116" s="168"/>
      <c r="BW116" s="168"/>
      <c r="BX116" s="168"/>
      <c r="BY116" s="171"/>
      <c r="BZ116" s="171"/>
      <c r="CA116" s="171"/>
      <c r="CB116" s="171"/>
      <c r="CC116" s="171"/>
      <c r="CD116" s="171"/>
      <c r="CE116" s="171"/>
      <c r="CF116" s="171"/>
      <c r="CG116" s="170" t="s">
        <v>3937</v>
      </c>
      <c r="CH116" s="175"/>
      <c r="CI116" s="171"/>
      <c r="CJ116" s="171"/>
      <c r="CL116" s="171"/>
      <c r="CM116" s="171"/>
      <c r="CN116" s="171" t="s">
        <v>2001</v>
      </c>
      <c r="CO116" s="171"/>
      <c r="CP116" s="171" t="s">
        <v>6331</v>
      </c>
      <c r="CQ116" s="171"/>
      <c r="CR116" s="171" t="s">
        <v>5153</v>
      </c>
      <c r="CS116" s="171"/>
      <c r="CT116" s="167" t="s">
        <v>2331</v>
      </c>
      <c r="CU116" s="196" t="s">
        <v>2578</v>
      </c>
      <c r="CV116" s="171"/>
      <c r="CW116" s="166" t="s">
        <v>1317</v>
      </c>
      <c r="CX116" s="171"/>
      <c r="CY116" s="171"/>
      <c r="CZ116" s="171"/>
      <c r="DA116" s="171"/>
      <c r="DB116" s="171"/>
      <c r="DC116" s="171"/>
      <c r="DD116" s="171"/>
      <c r="DE116" s="171"/>
      <c r="DF116" s="171"/>
      <c r="DG116" s="171"/>
      <c r="DR116" s="161"/>
      <c r="DS116" s="161"/>
      <c r="DT116" s="161"/>
      <c r="DU116" s="161"/>
      <c r="DV116" s="161"/>
      <c r="DW116" s="161"/>
    </row>
    <row r="117" spans="1:127" s="137" customFormat="1" ht="12.75" customHeight="1" x14ac:dyDescent="0.2">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3"/>
      <c r="X117" s="163"/>
      <c r="Y117" s="197"/>
      <c r="Z117" s="197"/>
      <c r="AA117" s="197"/>
      <c r="AB117" s="197"/>
      <c r="AC117" s="197"/>
      <c r="AD117" s="197"/>
      <c r="AE117" s="197"/>
      <c r="AF117" s="197"/>
      <c r="AG117" s="197"/>
      <c r="AQ117" s="171"/>
      <c r="AR117" s="171"/>
      <c r="AS117" s="171"/>
      <c r="AT117" s="171"/>
      <c r="AU117" s="166" t="s">
        <v>5399</v>
      </c>
      <c r="AV117" s="166"/>
      <c r="AW117" s="166"/>
      <c r="AX117" s="166"/>
      <c r="AY117" s="166"/>
      <c r="AZ117" s="166"/>
      <c r="BA117" s="166"/>
      <c r="BB117" s="166"/>
      <c r="BC117" s="166"/>
      <c r="BD117" s="166"/>
      <c r="BE117" s="166"/>
      <c r="BF117" s="166" t="s">
        <v>5762</v>
      </c>
      <c r="BG117" s="166"/>
      <c r="BH117" s="166"/>
      <c r="BI117" s="166"/>
      <c r="BJ117" s="166" t="s">
        <v>1607</v>
      </c>
      <c r="BK117" s="166"/>
      <c r="BL117" s="166"/>
      <c r="BM117" s="166"/>
      <c r="BN117" s="166"/>
      <c r="BO117" s="171"/>
      <c r="BP117" s="171"/>
      <c r="BQ117" s="171"/>
      <c r="BR117" s="171"/>
      <c r="BS117" s="137" t="s">
        <v>3493</v>
      </c>
      <c r="BT117" s="161" t="s">
        <v>4109</v>
      </c>
      <c r="BU117" s="168"/>
      <c r="BV117" s="168"/>
      <c r="BW117" s="168"/>
      <c r="BX117" s="168"/>
      <c r="BY117" s="171"/>
      <c r="BZ117" s="171"/>
      <c r="CA117" s="171"/>
      <c r="CB117" s="171"/>
      <c r="CC117" s="171"/>
      <c r="CD117" s="171"/>
      <c r="CE117" s="171"/>
      <c r="CF117" s="171"/>
      <c r="CG117" s="170" t="s">
        <v>3939</v>
      </c>
      <c r="CH117" s="175"/>
      <c r="CI117" s="171"/>
      <c r="CJ117" s="171"/>
      <c r="CL117" s="171"/>
      <c r="CM117" s="171"/>
      <c r="CN117" s="171" t="s">
        <v>2002</v>
      </c>
      <c r="CO117" s="171"/>
      <c r="CP117" s="171" t="s">
        <v>6332</v>
      </c>
      <c r="CQ117" s="171"/>
      <c r="CR117" s="171" t="s">
        <v>5155</v>
      </c>
      <c r="CS117" s="171"/>
      <c r="CT117" s="167" t="s">
        <v>2333</v>
      </c>
      <c r="CU117" s="196" t="s">
        <v>2580</v>
      </c>
      <c r="CV117" s="171"/>
      <c r="CW117" s="166" t="s">
        <v>1319</v>
      </c>
      <c r="CX117" s="171"/>
      <c r="CY117" s="171"/>
      <c r="CZ117" s="171"/>
      <c r="DA117" s="171"/>
      <c r="DB117" s="171"/>
      <c r="DC117" s="171"/>
      <c r="DD117" s="171"/>
      <c r="DE117" s="171"/>
      <c r="DF117" s="171"/>
      <c r="DG117" s="171"/>
      <c r="DR117" s="161"/>
      <c r="DS117" s="161"/>
      <c r="DT117" s="161"/>
      <c r="DU117" s="161"/>
      <c r="DV117" s="161"/>
      <c r="DW117" s="161"/>
    </row>
    <row r="118" spans="1:127" s="137" customFormat="1" ht="12.75" customHeight="1" x14ac:dyDescent="0.2">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3"/>
      <c r="X118" s="163"/>
      <c r="Y118" s="197"/>
      <c r="Z118" s="197"/>
      <c r="AA118" s="197"/>
      <c r="AB118" s="197"/>
      <c r="AC118" s="197"/>
      <c r="AD118" s="197"/>
      <c r="AE118" s="197"/>
      <c r="AF118" s="197"/>
      <c r="AG118" s="197"/>
      <c r="AQ118" s="171"/>
      <c r="AR118" s="171"/>
      <c r="AS118" s="171"/>
      <c r="AT118" s="171"/>
      <c r="AU118" s="166" t="s">
        <v>5399</v>
      </c>
      <c r="AV118" s="166"/>
      <c r="AW118" s="166"/>
      <c r="AX118" s="166"/>
      <c r="AY118" s="166"/>
      <c r="AZ118" s="166"/>
      <c r="BA118" s="166"/>
      <c r="BB118" s="166"/>
      <c r="BC118" s="166"/>
      <c r="BD118" s="166"/>
      <c r="BE118" s="166"/>
      <c r="BF118" s="166" t="s">
        <v>5763</v>
      </c>
      <c r="BG118" s="166"/>
      <c r="BH118" s="166"/>
      <c r="BI118" s="166"/>
      <c r="BJ118" s="166" t="s">
        <v>1610</v>
      </c>
      <c r="BK118" s="166"/>
      <c r="BL118" s="166"/>
      <c r="BM118" s="166"/>
      <c r="BN118" s="166"/>
      <c r="BO118" s="171"/>
      <c r="BP118" s="171"/>
      <c r="BQ118" s="171"/>
      <c r="BR118" s="171"/>
      <c r="BS118" s="137" t="s">
        <v>3495</v>
      </c>
      <c r="BT118" s="161" t="s">
        <v>4111</v>
      </c>
      <c r="BU118" s="168"/>
      <c r="BV118" s="168"/>
      <c r="BW118" s="168"/>
      <c r="BX118" s="168"/>
      <c r="BY118" s="171"/>
      <c r="BZ118" s="171"/>
      <c r="CA118" s="171"/>
      <c r="CB118" s="171"/>
      <c r="CC118" s="171"/>
      <c r="CD118" s="171"/>
      <c r="CE118" s="171"/>
      <c r="CF118" s="171"/>
      <c r="CG118" s="170" t="s">
        <v>3941</v>
      </c>
      <c r="CH118" s="175"/>
      <c r="CI118" s="171"/>
      <c r="CJ118" s="171"/>
      <c r="CL118" s="171"/>
      <c r="CM118" s="171"/>
      <c r="CN118" s="171" t="s">
        <v>2003</v>
      </c>
      <c r="CO118" s="171"/>
      <c r="CP118" s="171" t="s">
        <v>6333</v>
      </c>
      <c r="CQ118" s="171"/>
      <c r="CR118" s="171" t="s">
        <v>5157</v>
      </c>
      <c r="CS118" s="171"/>
      <c r="CT118" s="167" t="s">
        <v>2335</v>
      </c>
      <c r="CU118" s="196" t="s">
        <v>2582</v>
      </c>
      <c r="CV118" s="171"/>
      <c r="CW118" s="166" t="s">
        <v>1321</v>
      </c>
      <c r="CX118" s="171"/>
      <c r="CY118" s="171"/>
      <c r="CZ118" s="171"/>
      <c r="DA118" s="171"/>
      <c r="DB118" s="171"/>
      <c r="DC118" s="171"/>
      <c r="DD118" s="171"/>
      <c r="DE118" s="171"/>
      <c r="DF118" s="171"/>
      <c r="DG118" s="171"/>
      <c r="DR118" s="161"/>
      <c r="DS118" s="161"/>
      <c r="DT118" s="161"/>
      <c r="DU118" s="161"/>
      <c r="DV118" s="161"/>
      <c r="DW118" s="161"/>
    </row>
    <row r="119" spans="1:127" s="137" customFormat="1" ht="12.75" customHeight="1" x14ac:dyDescent="0.2">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3"/>
      <c r="X119" s="163"/>
      <c r="Y119" s="197"/>
      <c r="Z119" s="197"/>
      <c r="AA119" s="197"/>
      <c r="AB119" s="197"/>
      <c r="AC119" s="197"/>
      <c r="AD119" s="197"/>
      <c r="AE119" s="197"/>
      <c r="AF119" s="197"/>
      <c r="AG119" s="197"/>
      <c r="AQ119" s="171"/>
      <c r="AR119" s="171"/>
      <c r="AS119" s="171"/>
      <c r="AT119" s="171"/>
      <c r="AU119" s="166" t="s">
        <v>5400</v>
      </c>
      <c r="AV119" s="166"/>
      <c r="AW119" s="166"/>
      <c r="AX119" s="166"/>
      <c r="AY119" s="166"/>
      <c r="AZ119" s="166"/>
      <c r="BA119" s="166"/>
      <c r="BB119" s="166"/>
      <c r="BC119" s="166"/>
      <c r="BD119" s="166"/>
      <c r="BE119" s="166"/>
      <c r="BF119" s="166" t="s">
        <v>5764</v>
      </c>
      <c r="BG119" s="166"/>
      <c r="BH119" s="166"/>
      <c r="BI119" s="166"/>
      <c r="BJ119" s="166" t="s">
        <v>1612</v>
      </c>
      <c r="BK119" s="166"/>
      <c r="BL119" s="166"/>
      <c r="BM119" s="166"/>
      <c r="BN119" s="166"/>
      <c r="BO119" s="171"/>
      <c r="BP119" s="171"/>
      <c r="BQ119" s="171"/>
      <c r="BR119" s="171"/>
      <c r="BS119" s="137" t="s">
        <v>3497</v>
      </c>
      <c r="BT119" s="161" t="s">
        <v>4113</v>
      </c>
      <c r="BU119" s="168"/>
      <c r="BV119" s="168"/>
      <c r="BW119" s="168"/>
      <c r="BX119" s="168"/>
      <c r="BY119" s="171"/>
      <c r="BZ119" s="171"/>
      <c r="CA119" s="171"/>
      <c r="CB119" s="171"/>
      <c r="CC119" s="171"/>
      <c r="CD119" s="171"/>
      <c r="CE119" s="171"/>
      <c r="CF119" s="171"/>
      <c r="CG119" s="170" t="s">
        <v>3943</v>
      </c>
      <c r="CH119" s="175"/>
      <c r="CI119" s="171"/>
      <c r="CJ119" s="171"/>
      <c r="CL119" s="171"/>
      <c r="CM119" s="171"/>
      <c r="CN119" s="171" t="s">
        <v>2004</v>
      </c>
      <c r="CO119" s="171"/>
      <c r="CP119" s="171" t="s">
        <v>6334</v>
      </c>
      <c r="CQ119" s="171"/>
      <c r="CR119" s="171" t="s">
        <v>5159</v>
      </c>
      <c r="CS119" s="171"/>
      <c r="CT119" s="167" t="s">
        <v>2337</v>
      </c>
      <c r="CU119" s="196" t="s">
        <v>2584</v>
      </c>
      <c r="CV119" s="171"/>
      <c r="CW119" s="166" t="s">
        <v>1323</v>
      </c>
      <c r="CX119" s="171"/>
      <c r="CY119" s="171"/>
      <c r="CZ119" s="171"/>
      <c r="DA119" s="171"/>
      <c r="DB119" s="171"/>
      <c r="DC119" s="171"/>
      <c r="DD119" s="171"/>
      <c r="DE119" s="171"/>
      <c r="DF119" s="171"/>
      <c r="DG119" s="171"/>
      <c r="DR119" s="161"/>
      <c r="DS119" s="161"/>
      <c r="DT119" s="161"/>
      <c r="DU119" s="161"/>
      <c r="DV119" s="161"/>
      <c r="DW119" s="161"/>
    </row>
    <row r="120" spans="1:127" s="137" customFormat="1" ht="12.75" customHeight="1" x14ac:dyDescent="0.2">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3"/>
      <c r="X120" s="163"/>
      <c r="Y120" s="197"/>
      <c r="Z120" s="197"/>
      <c r="AA120" s="197"/>
      <c r="AB120" s="197"/>
      <c r="AC120" s="197"/>
      <c r="AD120" s="197"/>
      <c r="AE120" s="197"/>
      <c r="AF120" s="197"/>
      <c r="AG120" s="197"/>
      <c r="AQ120" s="171"/>
      <c r="AR120" s="171"/>
      <c r="AS120" s="171"/>
      <c r="AT120" s="171"/>
      <c r="AU120" s="166" t="s">
        <v>5400</v>
      </c>
      <c r="AV120" s="166"/>
      <c r="AW120" s="166"/>
      <c r="AX120" s="166"/>
      <c r="AY120" s="166"/>
      <c r="AZ120" s="166"/>
      <c r="BA120" s="166"/>
      <c r="BB120" s="166"/>
      <c r="BC120" s="166"/>
      <c r="BD120" s="166"/>
      <c r="BE120" s="166"/>
      <c r="BF120" s="166" t="s">
        <v>5766</v>
      </c>
      <c r="BG120" s="166"/>
      <c r="BH120" s="166"/>
      <c r="BI120" s="166"/>
      <c r="BJ120" s="166" t="s">
        <v>1670</v>
      </c>
      <c r="BK120" s="166"/>
      <c r="BL120" s="166"/>
      <c r="BM120" s="166"/>
      <c r="BN120" s="166"/>
      <c r="BO120" s="171"/>
      <c r="BP120" s="171"/>
      <c r="BQ120" s="171"/>
      <c r="BR120" s="171"/>
      <c r="BS120" s="137" t="s">
        <v>3499</v>
      </c>
      <c r="BT120" s="161" t="s">
        <v>4115</v>
      </c>
      <c r="BU120" s="168"/>
      <c r="BV120" s="168"/>
      <c r="BW120" s="168"/>
      <c r="BX120" s="168"/>
      <c r="BY120" s="171"/>
      <c r="BZ120" s="171"/>
      <c r="CA120" s="171"/>
      <c r="CB120" s="171"/>
      <c r="CC120" s="171"/>
      <c r="CD120" s="171"/>
      <c r="CE120" s="171"/>
      <c r="CF120" s="171"/>
      <c r="CG120" s="170" t="s">
        <v>3945</v>
      </c>
      <c r="CH120" s="175"/>
      <c r="CI120" s="171"/>
      <c r="CJ120" s="171"/>
      <c r="CL120" s="171"/>
      <c r="CM120" s="171"/>
      <c r="CN120" s="171" t="s">
        <v>2005</v>
      </c>
      <c r="CO120" s="171"/>
      <c r="CP120" s="171" t="s">
        <v>6335</v>
      </c>
      <c r="CQ120" s="171"/>
      <c r="CR120" s="171" t="s">
        <v>5161</v>
      </c>
      <c r="CS120" s="171"/>
      <c r="CT120" s="167" t="s">
        <v>2339</v>
      </c>
      <c r="CU120" s="196" t="s">
        <v>2586</v>
      </c>
      <c r="CV120" s="171"/>
      <c r="CW120" s="166" t="s">
        <v>1325</v>
      </c>
      <c r="CX120" s="171"/>
      <c r="CY120" s="171"/>
      <c r="CZ120" s="171"/>
      <c r="DA120" s="171"/>
      <c r="DB120" s="171"/>
      <c r="DC120" s="171"/>
      <c r="DD120" s="171"/>
      <c r="DE120" s="171"/>
      <c r="DF120" s="171"/>
      <c r="DG120" s="171"/>
      <c r="DR120" s="161"/>
      <c r="DS120" s="161"/>
      <c r="DT120" s="161"/>
      <c r="DU120" s="161"/>
      <c r="DV120" s="161"/>
      <c r="DW120" s="161"/>
    </row>
    <row r="121" spans="1:127" s="137" customFormat="1" ht="12.75" customHeight="1" x14ac:dyDescent="0.2">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3"/>
      <c r="X121" s="163"/>
      <c r="Y121" s="197"/>
      <c r="Z121" s="197"/>
      <c r="AA121" s="197"/>
      <c r="AB121" s="197"/>
      <c r="AC121" s="197"/>
      <c r="AD121" s="197"/>
      <c r="AE121" s="197"/>
      <c r="AF121" s="197"/>
      <c r="AG121" s="197"/>
      <c r="AQ121" s="171"/>
      <c r="AR121" s="171"/>
      <c r="AS121" s="171"/>
      <c r="AT121" s="171"/>
      <c r="AU121" s="166" t="s">
        <v>5402</v>
      </c>
      <c r="AV121" s="166"/>
      <c r="AW121" s="166"/>
      <c r="AX121" s="166"/>
      <c r="AY121" s="166"/>
      <c r="AZ121" s="166"/>
      <c r="BA121" s="166"/>
      <c r="BB121" s="166"/>
      <c r="BC121" s="166"/>
      <c r="BD121" s="166"/>
      <c r="BE121" s="166"/>
      <c r="BF121" s="166" t="s">
        <v>5767</v>
      </c>
      <c r="BG121" s="166"/>
      <c r="BH121" s="166"/>
      <c r="BI121" s="166"/>
      <c r="BJ121" s="166" t="s">
        <v>1672</v>
      </c>
      <c r="BK121" s="166"/>
      <c r="BL121" s="166"/>
      <c r="BM121" s="166"/>
      <c r="BN121" s="166"/>
      <c r="BO121" s="171"/>
      <c r="BP121" s="171"/>
      <c r="BQ121" s="171"/>
      <c r="BR121" s="171"/>
      <c r="BS121" s="137" t="s">
        <v>3501</v>
      </c>
      <c r="BT121" s="161" t="s">
        <v>4117</v>
      </c>
      <c r="BU121" s="168"/>
      <c r="BV121" s="168"/>
      <c r="BW121" s="168"/>
      <c r="BX121" s="168"/>
      <c r="BY121" s="171"/>
      <c r="BZ121" s="171"/>
      <c r="CA121" s="171"/>
      <c r="CB121" s="171"/>
      <c r="CC121" s="171"/>
      <c r="CD121" s="171"/>
      <c r="CE121" s="171"/>
      <c r="CF121" s="171"/>
      <c r="CG121" s="170" t="s">
        <v>3947</v>
      </c>
      <c r="CH121" s="175"/>
      <c r="CI121" s="171"/>
      <c r="CJ121" s="171"/>
      <c r="CL121" s="171"/>
      <c r="CM121" s="171"/>
      <c r="CN121" s="171" t="s">
        <v>2006</v>
      </c>
      <c r="CO121" s="171"/>
      <c r="CP121" s="171" t="s">
        <v>5013</v>
      </c>
      <c r="CQ121" s="171"/>
      <c r="CR121" s="171" t="s">
        <v>5163</v>
      </c>
      <c r="CS121" s="171"/>
      <c r="CT121" s="167" t="s">
        <v>2341</v>
      </c>
      <c r="CU121" s="196" t="s">
        <v>2588</v>
      </c>
      <c r="CV121" s="171"/>
      <c r="CW121" s="166" t="s">
        <v>1327</v>
      </c>
      <c r="CX121" s="171"/>
      <c r="CY121" s="171"/>
      <c r="CZ121" s="171"/>
      <c r="DA121" s="171"/>
      <c r="DB121" s="171"/>
      <c r="DC121" s="171"/>
      <c r="DD121" s="171"/>
      <c r="DE121" s="171"/>
      <c r="DF121" s="171"/>
      <c r="DG121" s="171"/>
      <c r="DR121" s="161"/>
      <c r="DS121" s="161"/>
      <c r="DT121" s="161"/>
      <c r="DU121" s="161"/>
      <c r="DV121" s="161"/>
      <c r="DW121" s="161"/>
    </row>
    <row r="122" spans="1:127" s="137" customFormat="1" ht="12.75" customHeight="1" x14ac:dyDescent="0.2">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3"/>
      <c r="X122" s="163"/>
      <c r="Y122" s="197"/>
      <c r="Z122" s="197"/>
      <c r="AA122" s="197"/>
      <c r="AB122" s="197"/>
      <c r="AC122" s="197"/>
      <c r="AD122" s="197"/>
      <c r="AE122" s="197"/>
      <c r="AF122" s="197"/>
      <c r="AG122" s="197"/>
      <c r="AQ122" s="171"/>
      <c r="AR122" s="171"/>
      <c r="AS122" s="171"/>
      <c r="AT122" s="171"/>
      <c r="AU122" s="166" t="s">
        <v>5402</v>
      </c>
      <c r="AV122" s="166"/>
      <c r="AW122" s="166"/>
      <c r="AX122" s="166"/>
      <c r="AY122" s="166"/>
      <c r="AZ122" s="166"/>
      <c r="BA122" s="166"/>
      <c r="BB122" s="166"/>
      <c r="BC122" s="166"/>
      <c r="BD122" s="166"/>
      <c r="BE122" s="166"/>
      <c r="BF122" s="166" t="s">
        <v>5768</v>
      </c>
      <c r="BG122" s="166"/>
      <c r="BH122" s="166"/>
      <c r="BI122" s="166"/>
      <c r="BJ122" s="166" t="s">
        <v>1673</v>
      </c>
      <c r="BK122" s="166"/>
      <c r="BL122" s="166"/>
      <c r="BM122" s="166"/>
      <c r="BN122" s="166"/>
      <c r="BO122" s="171"/>
      <c r="BP122" s="171"/>
      <c r="BQ122" s="171"/>
      <c r="BR122" s="171"/>
      <c r="BS122" s="137" t="s">
        <v>3503</v>
      </c>
      <c r="BT122" s="161" t="s">
        <v>4119</v>
      </c>
      <c r="BU122" s="168"/>
      <c r="BV122" s="168"/>
      <c r="BW122" s="168"/>
      <c r="BX122" s="168"/>
      <c r="BY122" s="171"/>
      <c r="BZ122" s="171"/>
      <c r="CA122" s="171"/>
      <c r="CB122" s="171"/>
      <c r="CC122" s="171"/>
      <c r="CD122" s="171"/>
      <c r="CE122" s="171"/>
      <c r="CF122" s="171"/>
      <c r="CG122" s="167" t="s">
        <v>3949</v>
      </c>
      <c r="CH122" s="175"/>
      <c r="CI122" s="171"/>
      <c r="CJ122" s="171"/>
      <c r="CL122" s="171"/>
      <c r="CM122" s="171"/>
      <c r="CN122" s="171" t="s">
        <v>2007</v>
      </c>
      <c r="CO122" s="171"/>
      <c r="CP122" s="171"/>
      <c r="CQ122" s="171"/>
      <c r="CR122" s="171" t="s">
        <v>5165</v>
      </c>
      <c r="CS122" s="171"/>
      <c r="CT122" s="167" t="s">
        <v>2343</v>
      </c>
      <c r="CU122" s="196" t="s">
        <v>2590</v>
      </c>
      <c r="CV122" s="171"/>
      <c r="CW122" s="166" t="s">
        <v>1329</v>
      </c>
      <c r="CX122" s="171"/>
      <c r="CY122" s="171"/>
      <c r="CZ122" s="171"/>
      <c r="DA122" s="171"/>
      <c r="DB122" s="171"/>
      <c r="DC122" s="171"/>
      <c r="DD122" s="171"/>
      <c r="DE122" s="171"/>
      <c r="DF122" s="171"/>
      <c r="DG122" s="171"/>
      <c r="DR122" s="161"/>
      <c r="DS122" s="161"/>
      <c r="DT122" s="161"/>
      <c r="DU122" s="161"/>
      <c r="DV122" s="161"/>
      <c r="DW122" s="161"/>
    </row>
    <row r="123" spans="1:127" s="137" customFormat="1" ht="12.75" customHeight="1" x14ac:dyDescent="0.2">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3"/>
      <c r="X123" s="163"/>
      <c r="Y123" s="197"/>
      <c r="Z123" s="197"/>
      <c r="AA123" s="197"/>
      <c r="AB123" s="197"/>
      <c r="AC123" s="197"/>
      <c r="AD123" s="197"/>
      <c r="AE123" s="197"/>
      <c r="AF123" s="197"/>
      <c r="AG123" s="197"/>
      <c r="AQ123" s="171"/>
      <c r="AR123" s="171"/>
      <c r="AS123" s="171"/>
      <c r="AT123" s="171"/>
      <c r="AU123" s="166" t="s">
        <v>5404</v>
      </c>
      <c r="AV123" s="166"/>
      <c r="AW123" s="166"/>
      <c r="AX123" s="166"/>
      <c r="AY123" s="166"/>
      <c r="AZ123" s="166"/>
      <c r="BA123" s="166"/>
      <c r="BB123" s="166"/>
      <c r="BC123" s="166"/>
      <c r="BD123" s="166"/>
      <c r="BE123" s="166"/>
      <c r="BF123" s="166" t="s">
        <v>5769</v>
      </c>
      <c r="BG123" s="166"/>
      <c r="BH123" s="166"/>
      <c r="BI123" s="166"/>
      <c r="BJ123" s="166" t="s">
        <v>5808</v>
      </c>
      <c r="BK123" s="166"/>
      <c r="BL123" s="166"/>
      <c r="BM123" s="166"/>
      <c r="BN123" s="166"/>
      <c r="BO123" s="171"/>
      <c r="BP123" s="171"/>
      <c r="BQ123" s="171"/>
      <c r="BR123" s="171"/>
      <c r="BS123" s="137" t="s">
        <v>3505</v>
      </c>
      <c r="BT123" s="161" t="s">
        <v>4121</v>
      </c>
      <c r="BU123" s="168"/>
      <c r="BV123" s="168"/>
      <c r="BW123" s="168"/>
      <c r="BX123" s="168"/>
      <c r="BY123" s="171"/>
      <c r="BZ123" s="171"/>
      <c r="CA123" s="171"/>
      <c r="CB123" s="171"/>
      <c r="CC123" s="171"/>
      <c r="CD123" s="171"/>
      <c r="CE123" s="171"/>
      <c r="CF123" s="171"/>
      <c r="CG123" s="167" t="s">
        <v>3951</v>
      </c>
      <c r="CH123" s="175"/>
      <c r="CI123" s="171"/>
      <c r="CJ123" s="171"/>
      <c r="CL123" s="171"/>
      <c r="CM123" s="171"/>
      <c r="CN123" s="171" t="s">
        <v>2008</v>
      </c>
      <c r="CO123" s="171"/>
      <c r="CP123" s="171"/>
      <c r="CQ123" s="171"/>
      <c r="CR123" s="171" t="s">
        <v>5167</v>
      </c>
      <c r="CS123" s="171"/>
      <c r="CT123" s="167" t="s">
        <v>2345</v>
      </c>
      <c r="CU123" s="196" t="s">
        <v>2592</v>
      </c>
      <c r="CV123" s="171"/>
      <c r="CW123" s="166" t="s">
        <v>1331</v>
      </c>
      <c r="CX123" s="171"/>
      <c r="CY123" s="171"/>
      <c r="CZ123" s="171"/>
      <c r="DA123" s="171"/>
      <c r="DB123" s="171"/>
      <c r="DC123" s="171"/>
      <c r="DD123" s="171"/>
      <c r="DE123" s="171"/>
      <c r="DF123" s="171"/>
      <c r="DG123" s="171"/>
      <c r="DR123" s="161"/>
      <c r="DS123" s="161"/>
      <c r="DT123" s="161"/>
      <c r="DU123" s="161"/>
      <c r="DV123" s="161"/>
      <c r="DW123" s="161"/>
    </row>
    <row r="124" spans="1:127" s="137" customFormat="1" ht="12.75" customHeight="1" x14ac:dyDescent="0.2">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3"/>
      <c r="X124" s="163"/>
      <c r="Y124" s="197"/>
      <c r="Z124" s="197"/>
      <c r="AA124" s="197"/>
      <c r="AB124" s="197"/>
      <c r="AC124" s="197"/>
      <c r="AD124" s="197"/>
      <c r="AE124" s="197"/>
      <c r="AF124" s="197"/>
      <c r="AG124" s="197"/>
      <c r="AQ124" s="171"/>
      <c r="AR124" s="171"/>
      <c r="AS124" s="171"/>
      <c r="AT124" s="171"/>
      <c r="AU124" s="166" t="s">
        <v>5407</v>
      </c>
      <c r="AV124" s="166"/>
      <c r="AW124" s="166"/>
      <c r="AX124" s="166"/>
      <c r="AY124" s="166"/>
      <c r="AZ124" s="166"/>
      <c r="BA124" s="166"/>
      <c r="BB124" s="166"/>
      <c r="BC124" s="166"/>
      <c r="BD124" s="166"/>
      <c r="BE124" s="166"/>
      <c r="BF124" s="166" t="s">
        <v>5770</v>
      </c>
      <c r="BG124" s="166"/>
      <c r="BH124" s="166"/>
      <c r="BI124" s="166"/>
      <c r="BJ124" s="166" t="s">
        <v>5809</v>
      </c>
      <c r="BK124" s="166"/>
      <c r="BL124" s="166"/>
      <c r="BM124" s="166"/>
      <c r="BN124" s="166"/>
      <c r="BO124" s="171"/>
      <c r="BP124" s="171"/>
      <c r="BQ124" s="171"/>
      <c r="BR124" s="171"/>
      <c r="BS124" s="137" t="s">
        <v>3507</v>
      </c>
      <c r="BT124" s="161" t="s">
        <v>4123</v>
      </c>
      <c r="BU124" s="168"/>
      <c r="BV124" s="168"/>
      <c r="BW124" s="168"/>
      <c r="BX124" s="168"/>
      <c r="BY124" s="171"/>
      <c r="BZ124" s="171"/>
      <c r="CA124" s="171"/>
      <c r="CB124" s="171"/>
      <c r="CC124" s="171"/>
      <c r="CD124" s="171"/>
      <c r="CE124" s="171"/>
      <c r="CF124" s="171"/>
      <c r="CG124" s="167" t="s">
        <v>3953</v>
      </c>
      <c r="CH124" s="175"/>
      <c r="CI124" s="171"/>
      <c r="CJ124" s="171"/>
      <c r="CL124" s="171"/>
      <c r="CM124" s="171"/>
      <c r="CN124" s="171" t="s">
        <v>2009</v>
      </c>
      <c r="CO124" s="171"/>
      <c r="CP124" s="171"/>
      <c r="CQ124" s="171"/>
      <c r="CR124" s="171" t="s">
        <v>5169</v>
      </c>
      <c r="CS124" s="171"/>
      <c r="CT124" s="167" t="s">
        <v>2347</v>
      </c>
      <c r="CU124" s="196" t="s">
        <v>2594</v>
      </c>
      <c r="CV124" s="171"/>
      <c r="CW124" s="166" t="s">
        <v>1333</v>
      </c>
      <c r="CX124" s="171"/>
      <c r="CY124" s="171"/>
      <c r="CZ124" s="171"/>
      <c r="DA124" s="171"/>
      <c r="DB124" s="171"/>
      <c r="DC124" s="171"/>
      <c r="DD124" s="171"/>
      <c r="DE124" s="171"/>
      <c r="DF124" s="171"/>
      <c r="DG124" s="171"/>
      <c r="DR124" s="161"/>
      <c r="DS124" s="161"/>
      <c r="DT124" s="161"/>
      <c r="DU124" s="161"/>
      <c r="DV124" s="161"/>
      <c r="DW124" s="161"/>
    </row>
    <row r="125" spans="1:127" s="137" customFormat="1" ht="12.75" customHeight="1" x14ac:dyDescent="0.2">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3"/>
      <c r="X125" s="163"/>
      <c r="Y125" s="197"/>
      <c r="Z125" s="197"/>
      <c r="AA125" s="197"/>
      <c r="AB125" s="197"/>
      <c r="AC125" s="197"/>
      <c r="AD125" s="197"/>
      <c r="AE125" s="197"/>
      <c r="AF125" s="197"/>
      <c r="AG125" s="197"/>
      <c r="AQ125" s="171"/>
      <c r="AR125" s="171"/>
      <c r="AS125" s="171"/>
      <c r="AT125" s="171"/>
      <c r="AU125" s="166" t="s">
        <v>5409</v>
      </c>
      <c r="AV125" s="166"/>
      <c r="AW125" s="166"/>
      <c r="AX125" s="166"/>
      <c r="AY125" s="166"/>
      <c r="AZ125" s="166"/>
      <c r="BA125" s="166"/>
      <c r="BB125" s="166"/>
      <c r="BC125" s="166"/>
      <c r="BD125" s="166"/>
      <c r="BE125" s="166"/>
      <c r="BF125" s="166" t="s">
        <v>5772</v>
      </c>
      <c r="BG125" s="166"/>
      <c r="BH125" s="166"/>
      <c r="BI125" s="166"/>
      <c r="BJ125" s="166" t="s">
        <v>5810</v>
      </c>
      <c r="BK125" s="166"/>
      <c r="BL125" s="166"/>
      <c r="BM125" s="166"/>
      <c r="BN125" s="166"/>
      <c r="BO125" s="171"/>
      <c r="BP125" s="171"/>
      <c r="BQ125" s="171"/>
      <c r="BR125" s="171"/>
      <c r="BS125" s="137" t="s">
        <v>3509</v>
      </c>
      <c r="BT125" s="161" t="s">
        <v>4125</v>
      </c>
      <c r="BU125" s="168"/>
      <c r="BV125" s="168"/>
      <c r="BW125" s="168"/>
      <c r="BX125" s="168"/>
      <c r="BY125" s="171"/>
      <c r="BZ125" s="171"/>
      <c r="CA125" s="171"/>
      <c r="CB125" s="171"/>
      <c r="CC125" s="171"/>
      <c r="CD125" s="171"/>
      <c r="CE125" s="171"/>
      <c r="CF125" s="171"/>
      <c r="CG125" s="167" t="s">
        <v>3953</v>
      </c>
      <c r="CH125" s="175"/>
      <c r="CI125" s="171"/>
      <c r="CJ125" s="171"/>
      <c r="CL125" s="171"/>
      <c r="CM125" s="171"/>
      <c r="CN125" s="171" t="s">
        <v>2010</v>
      </c>
      <c r="CO125" s="171"/>
      <c r="CP125" s="171"/>
      <c r="CQ125" s="171"/>
      <c r="CR125" s="171" t="s">
        <v>5171</v>
      </c>
      <c r="CS125" s="171"/>
      <c r="CT125" s="167" t="s">
        <v>2349</v>
      </c>
      <c r="CU125" s="196" t="s">
        <v>2596</v>
      </c>
      <c r="CV125" s="171"/>
      <c r="CW125" s="166" t="s">
        <v>1336</v>
      </c>
      <c r="CX125" s="171"/>
      <c r="CY125" s="171"/>
      <c r="CZ125" s="171"/>
      <c r="DA125" s="171"/>
      <c r="DB125" s="171"/>
      <c r="DC125" s="171"/>
      <c r="DD125" s="171"/>
      <c r="DE125" s="171"/>
      <c r="DF125" s="171"/>
      <c r="DG125" s="171"/>
      <c r="DR125" s="161"/>
      <c r="DS125" s="161"/>
      <c r="DT125" s="161"/>
      <c r="DU125" s="161"/>
      <c r="DV125" s="161"/>
      <c r="DW125" s="161"/>
    </row>
    <row r="126" spans="1:127" s="137" customFormat="1" ht="12.75" customHeight="1" x14ac:dyDescent="0.2">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3"/>
      <c r="X126" s="163"/>
      <c r="Y126" s="197"/>
      <c r="Z126" s="197"/>
      <c r="AA126" s="197"/>
      <c r="AB126" s="197"/>
      <c r="AC126" s="197"/>
      <c r="AD126" s="197"/>
      <c r="AE126" s="197"/>
      <c r="AF126" s="197"/>
      <c r="AG126" s="197"/>
      <c r="AQ126" s="171"/>
      <c r="AR126" s="171"/>
      <c r="AS126" s="171"/>
      <c r="AT126" s="171"/>
      <c r="AU126" s="166" t="s">
        <v>5411</v>
      </c>
      <c r="AV126" s="166"/>
      <c r="AW126" s="166"/>
      <c r="AX126" s="166"/>
      <c r="AY126" s="166"/>
      <c r="AZ126" s="166"/>
      <c r="BA126" s="166"/>
      <c r="BB126" s="166"/>
      <c r="BC126" s="166"/>
      <c r="BD126" s="166"/>
      <c r="BE126" s="166"/>
      <c r="BF126" s="166" t="s">
        <v>5774</v>
      </c>
      <c r="BG126" s="166"/>
      <c r="BH126" s="166"/>
      <c r="BI126" s="166"/>
      <c r="BJ126" s="166" t="s">
        <v>1674</v>
      </c>
      <c r="BK126" s="166"/>
      <c r="BL126" s="166"/>
      <c r="BM126" s="166"/>
      <c r="BN126" s="166"/>
      <c r="BO126" s="171"/>
      <c r="BP126" s="171"/>
      <c r="BQ126" s="171"/>
      <c r="BR126" s="171"/>
      <c r="BS126" s="137" t="s">
        <v>3511</v>
      </c>
      <c r="BT126" s="161" t="s">
        <v>4127</v>
      </c>
      <c r="BU126" s="168"/>
      <c r="BV126" s="168"/>
      <c r="BW126" s="168"/>
      <c r="BX126" s="168"/>
      <c r="BY126" s="171"/>
      <c r="BZ126" s="171"/>
      <c r="CA126" s="171"/>
      <c r="CB126" s="171"/>
      <c r="CC126" s="171"/>
      <c r="CD126" s="171"/>
      <c r="CE126" s="171"/>
      <c r="CF126" s="171"/>
      <c r="CG126" s="137" t="s">
        <v>3968</v>
      </c>
      <c r="CH126" s="175"/>
      <c r="CI126" s="171"/>
      <c r="CJ126" s="171"/>
      <c r="CL126" s="171"/>
      <c r="CM126" s="171"/>
      <c r="CN126" s="171" t="s">
        <v>2011</v>
      </c>
      <c r="CO126" s="171"/>
      <c r="CP126" s="171"/>
      <c r="CQ126" s="171"/>
      <c r="CR126" s="171" t="s">
        <v>5173</v>
      </c>
      <c r="CS126" s="171"/>
      <c r="CT126" s="167" t="s">
        <v>2351</v>
      </c>
      <c r="CU126" s="196" t="s">
        <v>2598</v>
      </c>
      <c r="CV126" s="171"/>
      <c r="CW126" s="166" t="s">
        <v>1338</v>
      </c>
      <c r="CX126" s="171"/>
      <c r="CY126" s="171"/>
      <c r="CZ126" s="171"/>
      <c r="DA126" s="171"/>
      <c r="DB126" s="171"/>
      <c r="DC126" s="171"/>
      <c r="DD126" s="171"/>
      <c r="DE126" s="171"/>
      <c r="DF126" s="171"/>
      <c r="DG126" s="171"/>
      <c r="DR126" s="161"/>
      <c r="DS126" s="161"/>
      <c r="DT126" s="161"/>
      <c r="DU126" s="161"/>
      <c r="DV126" s="161"/>
      <c r="DW126" s="161"/>
    </row>
    <row r="127" spans="1:127" s="137" customFormat="1" ht="12.75" customHeight="1" x14ac:dyDescent="0.2">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3"/>
      <c r="X127" s="163"/>
      <c r="Y127" s="197"/>
      <c r="Z127" s="197"/>
      <c r="AA127" s="197"/>
      <c r="AB127" s="197"/>
      <c r="AC127" s="197"/>
      <c r="AD127" s="197"/>
      <c r="AE127" s="197"/>
      <c r="AF127" s="197"/>
      <c r="AG127" s="197"/>
      <c r="AQ127" s="171"/>
      <c r="AR127" s="171"/>
      <c r="AS127" s="171"/>
      <c r="AT127" s="171"/>
      <c r="AU127" s="166" t="s">
        <v>5412</v>
      </c>
      <c r="AV127" s="166"/>
      <c r="AW127" s="166"/>
      <c r="AX127" s="166"/>
      <c r="AY127" s="166"/>
      <c r="AZ127" s="166"/>
      <c r="BA127" s="166"/>
      <c r="BB127" s="166"/>
      <c r="BC127" s="166"/>
      <c r="BD127" s="166"/>
      <c r="BE127" s="166"/>
      <c r="BF127" s="166" t="s">
        <v>5775</v>
      </c>
      <c r="BG127" s="166"/>
      <c r="BH127" s="166"/>
      <c r="BI127" s="166"/>
      <c r="BJ127" s="166" t="s">
        <v>1675</v>
      </c>
      <c r="BK127" s="166"/>
      <c r="BL127" s="166"/>
      <c r="BM127" s="166"/>
      <c r="BN127" s="166"/>
      <c r="BO127" s="171"/>
      <c r="BP127" s="171"/>
      <c r="BQ127" s="171"/>
      <c r="BR127" s="171"/>
      <c r="BS127" s="137" t="s">
        <v>3513</v>
      </c>
      <c r="BT127" s="161" t="s">
        <v>4129</v>
      </c>
      <c r="BU127" s="168"/>
      <c r="BV127" s="168"/>
      <c r="BW127" s="168"/>
      <c r="BX127" s="168"/>
      <c r="BY127" s="171"/>
      <c r="BZ127" s="171"/>
      <c r="CA127" s="171"/>
      <c r="CB127" s="171"/>
      <c r="CC127" s="171"/>
      <c r="CD127" s="171"/>
      <c r="CE127" s="171"/>
      <c r="CF127" s="171"/>
      <c r="CG127" s="137" t="s">
        <v>3970</v>
      </c>
      <c r="CH127" s="171"/>
      <c r="CI127" s="171"/>
      <c r="CJ127" s="171"/>
      <c r="CL127" s="171"/>
      <c r="CM127" s="171"/>
      <c r="CN127" s="171" t="s">
        <v>2012</v>
      </c>
      <c r="CO127" s="171"/>
      <c r="CP127" s="171"/>
      <c r="CQ127" s="171"/>
      <c r="CR127" s="171" t="s">
        <v>5175</v>
      </c>
      <c r="CS127" s="171"/>
      <c r="CT127" s="167" t="s">
        <v>2353</v>
      </c>
      <c r="CU127" s="171" t="s">
        <v>2600</v>
      </c>
      <c r="CV127" s="171"/>
      <c r="CW127" s="166" t="s">
        <v>1340</v>
      </c>
      <c r="CX127" s="171"/>
      <c r="CY127" s="171"/>
      <c r="CZ127" s="171"/>
      <c r="DA127" s="171"/>
      <c r="DB127" s="171"/>
      <c r="DC127" s="171"/>
      <c r="DD127" s="171"/>
      <c r="DE127" s="171"/>
      <c r="DF127" s="171"/>
      <c r="DG127" s="171"/>
      <c r="DR127" s="161"/>
      <c r="DS127" s="161"/>
      <c r="DT127" s="161"/>
      <c r="DU127" s="161"/>
      <c r="DV127" s="161"/>
      <c r="DW127" s="161"/>
    </row>
    <row r="128" spans="1:127" s="137" customFormat="1" ht="12.75" customHeight="1" x14ac:dyDescent="0.2">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3"/>
      <c r="X128" s="163"/>
      <c r="Y128" s="197"/>
      <c r="Z128" s="197"/>
      <c r="AA128" s="197"/>
      <c r="AB128" s="197"/>
      <c r="AC128" s="197"/>
      <c r="AD128" s="197"/>
      <c r="AE128" s="197"/>
      <c r="AF128" s="197"/>
      <c r="AG128" s="197"/>
      <c r="AQ128" s="171"/>
      <c r="AR128" s="171"/>
      <c r="AS128" s="171"/>
      <c r="AT128" s="171"/>
      <c r="AU128" s="166" t="s">
        <v>5414</v>
      </c>
      <c r="AV128" s="166"/>
      <c r="AW128" s="166"/>
      <c r="AX128" s="166"/>
      <c r="AY128" s="166"/>
      <c r="AZ128" s="166"/>
      <c r="BA128" s="166"/>
      <c r="BB128" s="166"/>
      <c r="BC128" s="166"/>
      <c r="BD128" s="166"/>
      <c r="BE128" s="166"/>
      <c r="BF128" s="166" t="s">
        <v>5776</v>
      </c>
      <c r="BG128" s="166"/>
      <c r="BH128" s="166"/>
      <c r="BI128" s="166"/>
      <c r="BJ128" s="166" t="s">
        <v>1677</v>
      </c>
      <c r="BK128" s="166"/>
      <c r="BL128" s="166"/>
      <c r="BM128" s="166"/>
      <c r="BN128" s="166"/>
      <c r="BO128" s="171"/>
      <c r="BP128" s="171"/>
      <c r="BQ128" s="171"/>
      <c r="BR128" s="171"/>
      <c r="BS128" s="137" t="s">
        <v>3515</v>
      </c>
      <c r="BT128" s="161" t="s">
        <v>4131</v>
      </c>
      <c r="BU128" s="168"/>
      <c r="BV128" s="168"/>
      <c r="BW128" s="168"/>
      <c r="BX128" s="168"/>
      <c r="BY128" s="171"/>
      <c r="BZ128" s="171"/>
      <c r="CA128" s="171"/>
      <c r="CB128" s="171"/>
      <c r="CC128" s="171"/>
      <c r="CD128" s="171"/>
      <c r="CE128" s="171"/>
      <c r="CF128" s="171"/>
      <c r="CG128" s="137" t="s">
        <v>3972</v>
      </c>
      <c r="CH128" s="171"/>
      <c r="CI128" s="171"/>
      <c r="CJ128" s="171"/>
      <c r="CL128" s="171"/>
      <c r="CM128" s="171"/>
      <c r="CN128" s="171" t="s">
        <v>2013</v>
      </c>
      <c r="CO128" s="171"/>
      <c r="CP128" s="171"/>
      <c r="CQ128" s="171"/>
      <c r="CR128" s="171" t="s">
        <v>5177</v>
      </c>
      <c r="CS128" s="171"/>
      <c r="CT128" s="167" t="s">
        <v>2355</v>
      </c>
      <c r="CU128" s="171" t="s">
        <v>2602</v>
      </c>
      <c r="CV128" s="171"/>
      <c r="CW128" s="166" t="s">
        <v>1342</v>
      </c>
      <c r="CX128" s="171"/>
      <c r="CY128" s="171"/>
      <c r="CZ128" s="171"/>
      <c r="DA128" s="171"/>
      <c r="DB128" s="171"/>
      <c r="DC128" s="171"/>
      <c r="DD128" s="171"/>
      <c r="DE128" s="171"/>
      <c r="DF128" s="171"/>
      <c r="DG128" s="171"/>
      <c r="DR128" s="161"/>
      <c r="DS128" s="161"/>
      <c r="DT128" s="161"/>
      <c r="DU128" s="161"/>
      <c r="DV128" s="161"/>
      <c r="DW128" s="161"/>
    </row>
    <row r="129" spans="1:127" s="137" customFormat="1" ht="12.75" customHeight="1" x14ac:dyDescent="0.2">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3"/>
      <c r="X129" s="163"/>
      <c r="Y129" s="197"/>
      <c r="Z129" s="197"/>
      <c r="AA129" s="197"/>
      <c r="AB129" s="197"/>
      <c r="AC129" s="197"/>
      <c r="AD129" s="197"/>
      <c r="AE129" s="197"/>
      <c r="AF129" s="197"/>
      <c r="AG129" s="197"/>
      <c r="AQ129" s="171"/>
      <c r="AR129" s="171"/>
      <c r="AS129" s="171"/>
      <c r="AT129" s="171"/>
      <c r="AU129" s="166" t="s">
        <v>5415</v>
      </c>
      <c r="AV129" s="166"/>
      <c r="AW129" s="166"/>
      <c r="AX129" s="166"/>
      <c r="AY129" s="166"/>
      <c r="AZ129" s="166"/>
      <c r="BA129" s="166"/>
      <c r="BB129" s="166"/>
      <c r="BC129" s="166"/>
      <c r="BD129" s="166"/>
      <c r="BE129" s="166"/>
      <c r="BF129" s="166" t="s">
        <v>5777</v>
      </c>
      <c r="BG129" s="166"/>
      <c r="BH129" s="166"/>
      <c r="BI129" s="166"/>
      <c r="BJ129" s="166" t="s">
        <v>5811</v>
      </c>
      <c r="BK129" s="166"/>
      <c r="BL129" s="166"/>
      <c r="BM129" s="166"/>
      <c r="BN129" s="166"/>
      <c r="BO129" s="171"/>
      <c r="BP129" s="171"/>
      <c r="BQ129" s="171"/>
      <c r="BR129" s="171"/>
      <c r="BS129" s="137" t="s">
        <v>3517</v>
      </c>
      <c r="BT129" s="161" t="s">
        <v>4133</v>
      </c>
      <c r="BU129" s="168"/>
      <c r="BV129" s="168"/>
      <c r="BW129" s="168"/>
      <c r="BX129" s="168"/>
      <c r="BY129" s="171"/>
      <c r="BZ129" s="171"/>
      <c r="CA129" s="171"/>
      <c r="CB129" s="171"/>
      <c r="CC129" s="171"/>
      <c r="CD129" s="171"/>
      <c r="CE129" s="171"/>
      <c r="CF129" s="171"/>
      <c r="CG129" s="137" t="s">
        <v>3974</v>
      </c>
      <c r="CH129" s="171"/>
      <c r="CI129" s="171"/>
      <c r="CJ129" s="171"/>
      <c r="CL129" s="171"/>
      <c r="CM129" s="171"/>
      <c r="CN129" s="171" t="s">
        <v>2014</v>
      </c>
      <c r="CO129" s="171"/>
      <c r="CP129" s="171"/>
      <c r="CQ129" s="171"/>
      <c r="CR129" s="171" t="s">
        <v>5179</v>
      </c>
      <c r="CS129" s="171"/>
      <c r="CT129" s="167" t="s">
        <v>2358</v>
      </c>
      <c r="CU129" s="171" t="s">
        <v>2604</v>
      </c>
      <c r="CV129" s="171"/>
      <c r="CW129" s="166" t="s">
        <v>1344</v>
      </c>
      <c r="CX129" s="171"/>
      <c r="CY129" s="171"/>
      <c r="CZ129" s="171"/>
      <c r="DA129" s="171"/>
      <c r="DB129" s="171"/>
      <c r="DC129" s="171"/>
      <c r="DD129" s="171"/>
      <c r="DE129" s="171"/>
      <c r="DF129" s="171"/>
      <c r="DG129" s="171"/>
      <c r="DR129" s="161"/>
      <c r="DS129" s="161"/>
      <c r="DT129" s="161"/>
      <c r="DU129" s="161"/>
      <c r="DV129" s="161"/>
      <c r="DW129" s="161"/>
    </row>
    <row r="130" spans="1:127" s="137" customFormat="1" ht="12.75" customHeight="1" x14ac:dyDescent="0.2">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3"/>
      <c r="X130" s="163"/>
      <c r="Y130" s="197"/>
      <c r="Z130" s="197"/>
      <c r="AA130" s="197"/>
      <c r="AB130" s="197"/>
      <c r="AC130" s="197"/>
      <c r="AD130" s="197"/>
      <c r="AE130" s="197"/>
      <c r="AF130" s="197"/>
      <c r="AG130" s="197"/>
      <c r="AQ130" s="171"/>
      <c r="AR130" s="171"/>
      <c r="AS130" s="171"/>
      <c r="AT130" s="171"/>
      <c r="AU130" s="166" t="s">
        <v>5418</v>
      </c>
      <c r="AV130" s="166"/>
      <c r="AW130" s="166"/>
      <c r="AX130" s="166"/>
      <c r="AY130" s="166"/>
      <c r="AZ130" s="166"/>
      <c r="BA130" s="166"/>
      <c r="BB130" s="166"/>
      <c r="BC130" s="166"/>
      <c r="BD130" s="166"/>
      <c r="BE130" s="166"/>
      <c r="BF130" s="166" t="s">
        <v>5779</v>
      </c>
      <c r="BG130" s="166"/>
      <c r="BH130" s="166"/>
      <c r="BI130" s="166"/>
      <c r="BJ130" s="166" t="s">
        <v>5813</v>
      </c>
      <c r="BK130" s="166"/>
      <c r="BL130" s="166"/>
      <c r="BM130" s="166"/>
      <c r="BN130" s="166"/>
      <c r="BO130" s="171"/>
      <c r="BP130" s="171"/>
      <c r="BQ130" s="171"/>
      <c r="BR130" s="171"/>
      <c r="BS130" s="137" t="s">
        <v>3519</v>
      </c>
      <c r="BT130" s="161" t="s">
        <v>4135</v>
      </c>
      <c r="BU130" s="168"/>
      <c r="BV130" s="168"/>
      <c r="BW130" s="168"/>
      <c r="BX130" s="168"/>
      <c r="BY130" s="171"/>
      <c r="BZ130" s="171"/>
      <c r="CA130" s="171"/>
      <c r="CB130" s="171"/>
      <c r="CC130" s="171"/>
      <c r="CD130" s="171"/>
      <c r="CE130" s="171"/>
      <c r="CF130" s="171"/>
      <c r="CG130" s="137" t="s">
        <v>3976</v>
      </c>
      <c r="CH130" s="171"/>
      <c r="CI130" s="171"/>
      <c r="CJ130" s="171"/>
      <c r="CL130" s="171"/>
      <c r="CM130" s="171"/>
      <c r="CN130" s="171" t="s">
        <v>2015</v>
      </c>
      <c r="CO130" s="171"/>
      <c r="CP130" s="171"/>
      <c r="CQ130" s="171"/>
      <c r="CR130" s="171"/>
      <c r="CS130" s="171"/>
      <c r="CT130" s="167" t="s">
        <v>2360</v>
      </c>
      <c r="CU130" s="171" t="s">
        <v>2606</v>
      </c>
      <c r="CV130" s="171"/>
      <c r="CW130" s="166" t="s">
        <v>1346</v>
      </c>
      <c r="CX130" s="171"/>
      <c r="CY130" s="171"/>
      <c r="CZ130" s="171"/>
      <c r="DA130" s="171"/>
      <c r="DB130" s="171"/>
      <c r="DC130" s="171"/>
      <c r="DD130" s="171"/>
      <c r="DE130" s="171"/>
      <c r="DF130" s="171"/>
      <c r="DG130" s="171"/>
      <c r="DR130" s="161"/>
      <c r="DS130" s="161"/>
      <c r="DT130" s="161"/>
      <c r="DU130" s="161"/>
      <c r="DV130" s="161"/>
      <c r="DW130" s="161"/>
    </row>
    <row r="131" spans="1:127" s="137" customFormat="1" ht="12.75" customHeight="1" x14ac:dyDescent="0.2">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3"/>
      <c r="X131" s="163"/>
      <c r="Y131" s="197"/>
      <c r="Z131" s="197"/>
      <c r="AA131" s="197"/>
      <c r="AB131" s="197"/>
      <c r="AC131" s="197"/>
      <c r="AD131" s="197"/>
      <c r="AE131" s="197"/>
      <c r="AF131" s="197"/>
      <c r="AG131" s="197"/>
      <c r="AQ131" s="171"/>
      <c r="AR131" s="171"/>
      <c r="AS131" s="171"/>
      <c r="AT131" s="171"/>
      <c r="AU131" s="166" t="s">
        <v>5420</v>
      </c>
      <c r="AV131" s="166"/>
      <c r="AW131" s="166"/>
      <c r="AX131" s="166"/>
      <c r="AY131" s="166"/>
      <c r="AZ131" s="166"/>
      <c r="BA131" s="166"/>
      <c r="BB131" s="166"/>
      <c r="BC131" s="166"/>
      <c r="BD131" s="166"/>
      <c r="BE131" s="166"/>
      <c r="BF131" s="166" t="s">
        <v>5780</v>
      </c>
      <c r="BG131" s="166"/>
      <c r="BH131" s="166"/>
      <c r="BI131" s="166"/>
      <c r="BJ131" s="166" t="s">
        <v>5815</v>
      </c>
      <c r="BK131" s="166"/>
      <c r="BL131" s="166"/>
      <c r="BM131" s="166"/>
      <c r="BN131" s="166"/>
      <c r="BO131" s="171"/>
      <c r="BP131" s="171"/>
      <c r="BQ131" s="171"/>
      <c r="BR131" s="171"/>
      <c r="BS131" s="137" t="s">
        <v>3521</v>
      </c>
      <c r="BT131" s="161" t="s">
        <v>4137</v>
      </c>
      <c r="BU131" s="168"/>
      <c r="BV131" s="168"/>
      <c r="BW131" s="168"/>
      <c r="BX131" s="168"/>
      <c r="BY131" s="171"/>
      <c r="BZ131" s="171"/>
      <c r="CA131" s="171"/>
      <c r="CB131" s="171"/>
      <c r="CC131" s="171"/>
      <c r="CD131" s="171"/>
      <c r="CE131" s="171"/>
      <c r="CF131" s="171"/>
      <c r="CG131" s="137" t="s">
        <v>3978</v>
      </c>
      <c r="CH131" s="171"/>
      <c r="CI131" s="171"/>
      <c r="CJ131" s="171"/>
      <c r="CL131" s="171"/>
      <c r="CM131" s="171"/>
      <c r="CN131" s="171" t="s">
        <v>2016</v>
      </c>
      <c r="CO131" s="171"/>
      <c r="CP131" s="171"/>
      <c r="CQ131" s="171"/>
      <c r="CR131" s="171"/>
      <c r="CS131" s="171"/>
      <c r="CT131" s="167" t="s">
        <v>2362</v>
      </c>
      <c r="CU131" s="171" t="s">
        <v>2608</v>
      </c>
      <c r="CV131" s="171"/>
      <c r="CW131" s="166" t="s">
        <v>1348</v>
      </c>
      <c r="CX131" s="171"/>
      <c r="CY131" s="171"/>
      <c r="CZ131" s="171"/>
      <c r="DA131" s="171"/>
      <c r="DB131" s="171"/>
      <c r="DC131" s="171"/>
      <c r="DD131" s="171"/>
      <c r="DE131" s="171"/>
      <c r="DF131" s="171"/>
      <c r="DG131" s="171"/>
      <c r="DR131" s="161"/>
      <c r="DS131" s="161"/>
      <c r="DT131" s="161"/>
      <c r="DU131" s="161"/>
      <c r="DV131" s="161"/>
      <c r="DW131" s="161"/>
    </row>
    <row r="132" spans="1:127" s="137" customFormat="1" ht="12.75" customHeight="1" x14ac:dyDescent="0.2">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3"/>
      <c r="X132" s="163"/>
      <c r="Y132" s="197"/>
      <c r="Z132" s="197"/>
      <c r="AA132" s="197"/>
      <c r="AB132" s="197"/>
      <c r="AC132" s="197"/>
      <c r="AD132" s="197"/>
      <c r="AE132" s="197"/>
      <c r="AF132" s="197"/>
      <c r="AG132" s="197"/>
      <c r="AQ132" s="171"/>
      <c r="AR132" s="171"/>
      <c r="AS132" s="171"/>
      <c r="AT132" s="171"/>
      <c r="AU132" s="166" t="s">
        <v>5422</v>
      </c>
      <c r="AV132" s="166"/>
      <c r="AW132" s="166"/>
      <c r="AX132" s="166"/>
      <c r="AY132" s="166"/>
      <c r="AZ132" s="166"/>
      <c r="BA132" s="166"/>
      <c r="BB132" s="166"/>
      <c r="BC132" s="166"/>
      <c r="BD132" s="166"/>
      <c r="BE132" s="166"/>
      <c r="BF132" s="166" t="s">
        <v>5781</v>
      </c>
      <c r="BG132" s="166"/>
      <c r="BH132" s="166"/>
      <c r="BI132" s="166"/>
      <c r="BJ132" s="166" t="s">
        <v>5816</v>
      </c>
      <c r="BK132" s="166"/>
      <c r="BL132" s="166"/>
      <c r="BM132" s="166"/>
      <c r="BN132" s="166"/>
      <c r="BO132" s="171"/>
      <c r="BP132" s="171"/>
      <c r="BQ132" s="171"/>
      <c r="BR132" s="171"/>
      <c r="BS132" s="137" t="s">
        <v>3523</v>
      </c>
      <c r="BT132" s="161" t="s">
        <v>4139</v>
      </c>
      <c r="BU132" s="168"/>
      <c r="BV132" s="168"/>
      <c r="BW132" s="168"/>
      <c r="BX132" s="168"/>
      <c r="BY132" s="171"/>
      <c r="BZ132" s="171"/>
      <c r="CA132" s="171"/>
      <c r="CB132" s="171"/>
      <c r="CC132" s="171"/>
      <c r="CD132" s="171"/>
      <c r="CE132" s="171"/>
      <c r="CF132" s="171"/>
      <c r="CG132" s="137" t="s">
        <v>3980</v>
      </c>
      <c r="CH132" s="171"/>
      <c r="CI132" s="171"/>
      <c r="CJ132" s="171"/>
      <c r="CL132" s="171"/>
      <c r="CM132" s="171"/>
      <c r="CN132" s="171" t="s">
        <v>2017</v>
      </c>
      <c r="CO132" s="171"/>
      <c r="CP132" s="171"/>
      <c r="CQ132" s="171"/>
      <c r="CR132" s="171"/>
      <c r="CS132" s="171"/>
      <c r="CT132" s="167" t="s">
        <v>2364</v>
      </c>
      <c r="CU132" s="171" t="s">
        <v>2610</v>
      </c>
      <c r="CV132" s="171"/>
      <c r="CW132" s="166" t="s">
        <v>1348</v>
      </c>
      <c r="CX132" s="171"/>
      <c r="CY132" s="171"/>
      <c r="CZ132" s="171"/>
      <c r="DA132" s="171"/>
      <c r="DB132" s="171"/>
      <c r="DC132" s="171"/>
      <c r="DD132" s="171"/>
      <c r="DE132" s="171"/>
      <c r="DF132" s="171"/>
      <c r="DG132" s="171"/>
      <c r="DR132" s="161"/>
      <c r="DS132" s="161"/>
      <c r="DT132" s="161"/>
      <c r="DU132" s="161"/>
      <c r="DV132" s="161"/>
      <c r="DW132" s="161"/>
    </row>
    <row r="133" spans="1:127" s="137" customFormat="1" ht="12.75" customHeight="1" x14ac:dyDescent="0.2">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3"/>
      <c r="X133" s="163"/>
      <c r="Y133" s="197"/>
      <c r="Z133" s="197"/>
      <c r="AA133" s="197"/>
      <c r="AB133" s="197"/>
      <c r="AC133" s="197"/>
      <c r="AD133" s="197"/>
      <c r="AE133" s="197"/>
      <c r="AF133" s="197"/>
      <c r="AG133" s="197"/>
      <c r="AQ133" s="171"/>
      <c r="AR133" s="171"/>
      <c r="AS133" s="171"/>
      <c r="AT133" s="171"/>
      <c r="AU133" s="166" t="s">
        <v>5423</v>
      </c>
      <c r="AV133" s="166"/>
      <c r="AW133" s="166"/>
      <c r="AX133" s="166"/>
      <c r="AY133" s="166"/>
      <c r="AZ133" s="166"/>
      <c r="BA133" s="166"/>
      <c r="BB133" s="166"/>
      <c r="BC133" s="166"/>
      <c r="BD133" s="166"/>
      <c r="BE133" s="166"/>
      <c r="BF133" s="166" t="s">
        <v>5783</v>
      </c>
      <c r="BG133" s="166"/>
      <c r="BH133" s="166"/>
      <c r="BI133" s="166"/>
      <c r="BJ133" s="166" t="s">
        <v>1614</v>
      </c>
      <c r="BK133" s="166"/>
      <c r="BL133" s="166"/>
      <c r="BM133" s="166"/>
      <c r="BN133" s="166"/>
      <c r="BO133" s="171"/>
      <c r="BP133" s="171"/>
      <c r="BQ133" s="171"/>
      <c r="BR133" s="171"/>
      <c r="BS133" s="137" t="s">
        <v>3525</v>
      </c>
      <c r="BT133" s="161" t="s">
        <v>4141</v>
      </c>
      <c r="BU133" s="168"/>
      <c r="BV133" s="168"/>
      <c r="BW133" s="168"/>
      <c r="BX133" s="168"/>
      <c r="BY133" s="171"/>
      <c r="BZ133" s="171"/>
      <c r="CA133" s="171"/>
      <c r="CB133" s="171"/>
      <c r="CC133" s="171"/>
      <c r="CD133" s="171"/>
      <c r="CE133" s="171"/>
      <c r="CF133" s="171"/>
      <c r="CG133" s="137" t="s">
        <v>3982</v>
      </c>
      <c r="CH133" s="171"/>
      <c r="CI133" s="171"/>
      <c r="CJ133" s="171"/>
      <c r="CL133" s="171"/>
      <c r="CM133" s="171"/>
      <c r="CN133" s="171" t="s">
        <v>2018</v>
      </c>
      <c r="CO133" s="171"/>
      <c r="CP133" s="171"/>
      <c r="CQ133" s="171"/>
      <c r="CR133" s="171"/>
      <c r="CS133" s="171"/>
      <c r="CT133" s="167" t="s">
        <v>2366</v>
      </c>
      <c r="CU133" s="171" t="s">
        <v>2612</v>
      </c>
      <c r="CV133" s="171"/>
      <c r="CW133" s="166" t="s">
        <v>1352</v>
      </c>
      <c r="CX133" s="171"/>
      <c r="CY133" s="171"/>
      <c r="CZ133" s="171"/>
      <c r="DA133" s="171"/>
      <c r="DB133" s="171"/>
      <c r="DC133" s="171"/>
      <c r="DD133" s="171"/>
      <c r="DE133" s="171"/>
      <c r="DF133" s="171"/>
      <c r="DG133" s="171"/>
      <c r="DR133" s="161"/>
      <c r="DS133" s="161"/>
      <c r="DT133" s="161"/>
      <c r="DU133" s="161"/>
      <c r="DV133" s="161"/>
      <c r="DW133" s="161"/>
    </row>
    <row r="134" spans="1:127" s="137" customFormat="1" ht="12.75" customHeight="1" x14ac:dyDescent="0.2">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3"/>
      <c r="X134" s="163"/>
      <c r="Y134" s="197"/>
      <c r="Z134" s="197"/>
      <c r="AA134" s="197"/>
      <c r="AB134" s="197"/>
      <c r="AC134" s="197"/>
      <c r="AD134" s="197"/>
      <c r="AE134" s="197"/>
      <c r="AF134" s="197"/>
      <c r="AG134" s="197"/>
      <c r="AQ134" s="171"/>
      <c r="AR134" s="171"/>
      <c r="AS134" s="171"/>
      <c r="AT134" s="171"/>
      <c r="AU134" s="166" t="s">
        <v>5424</v>
      </c>
      <c r="AV134" s="166"/>
      <c r="AW134" s="166"/>
      <c r="AX134" s="166"/>
      <c r="AY134" s="166"/>
      <c r="AZ134" s="166"/>
      <c r="BA134" s="166"/>
      <c r="BB134" s="166"/>
      <c r="BC134" s="166"/>
      <c r="BD134" s="166"/>
      <c r="BE134" s="166"/>
      <c r="BF134" s="166" t="s">
        <v>5785</v>
      </c>
      <c r="BG134" s="166"/>
      <c r="BH134" s="166"/>
      <c r="BI134" s="166"/>
      <c r="BJ134" s="166" t="s">
        <v>5818</v>
      </c>
      <c r="BK134" s="166"/>
      <c r="BL134" s="166"/>
      <c r="BM134" s="166"/>
      <c r="BN134" s="166"/>
      <c r="BO134" s="171"/>
      <c r="BP134" s="171"/>
      <c r="BQ134" s="171"/>
      <c r="BR134" s="171"/>
      <c r="BS134" s="137" t="s">
        <v>3527</v>
      </c>
      <c r="BT134" s="161" t="s">
        <v>4154</v>
      </c>
      <c r="BU134" s="168"/>
      <c r="BV134" s="168"/>
      <c r="BW134" s="168"/>
      <c r="BX134" s="168"/>
      <c r="BY134" s="171"/>
      <c r="BZ134" s="171"/>
      <c r="CA134" s="171"/>
      <c r="CB134" s="171"/>
      <c r="CC134" s="171"/>
      <c r="CD134" s="171"/>
      <c r="CE134" s="171"/>
      <c r="CF134" s="171"/>
      <c r="CG134" s="137" t="s">
        <v>3966</v>
      </c>
      <c r="CH134" s="171"/>
      <c r="CI134" s="171"/>
      <c r="CJ134" s="171"/>
      <c r="CL134" s="171"/>
      <c r="CM134" s="171"/>
      <c r="CN134" s="171" t="s">
        <v>2019</v>
      </c>
      <c r="CO134" s="171"/>
      <c r="CP134" s="171"/>
      <c r="CQ134" s="171"/>
      <c r="CR134" s="171"/>
      <c r="CS134" s="171"/>
      <c r="CT134" s="167" t="s">
        <v>2368</v>
      </c>
      <c r="CU134" s="171" t="s">
        <v>2614</v>
      </c>
      <c r="CV134" s="171"/>
      <c r="CW134" s="166" t="s">
        <v>1354</v>
      </c>
      <c r="CX134" s="171"/>
      <c r="CY134" s="171"/>
      <c r="CZ134" s="171"/>
      <c r="DA134" s="171"/>
      <c r="DB134" s="171"/>
      <c r="DC134" s="171"/>
      <c r="DD134" s="171"/>
      <c r="DE134" s="171"/>
      <c r="DF134" s="171"/>
      <c r="DG134" s="171"/>
      <c r="DR134" s="161"/>
      <c r="DS134" s="161"/>
      <c r="DT134" s="161"/>
      <c r="DU134" s="161"/>
      <c r="DV134" s="161"/>
      <c r="DW134" s="161"/>
    </row>
    <row r="135" spans="1:127" s="137" customFormat="1" ht="12.75" customHeight="1" x14ac:dyDescent="0.2">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3"/>
      <c r="X135" s="163"/>
      <c r="Y135" s="197"/>
      <c r="Z135" s="197"/>
      <c r="AA135" s="197"/>
      <c r="AB135" s="197"/>
      <c r="AC135" s="197"/>
      <c r="AD135" s="197"/>
      <c r="AE135" s="197"/>
      <c r="AF135" s="197"/>
      <c r="AG135" s="197"/>
      <c r="AQ135" s="171"/>
      <c r="AR135" s="171"/>
      <c r="AS135" s="171"/>
      <c r="AT135" s="171"/>
      <c r="AU135" s="166" t="s">
        <v>5425</v>
      </c>
      <c r="AV135" s="166"/>
      <c r="AW135" s="166"/>
      <c r="AX135" s="166"/>
      <c r="AY135" s="166"/>
      <c r="AZ135" s="166"/>
      <c r="BA135" s="166"/>
      <c r="BB135" s="166"/>
      <c r="BC135" s="166"/>
      <c r="BD135" s="166"/>
      <c r="BE135" s="166"/>
      <c r="BF135" s="166" t="s">
        <v>5786</v>
      </c>
      <c r="BG135" s="166"/>
      <c r="BH135" s="166"/>
      <c r="BI135" s="166"/>
      <c r="BJ135" s="166" t="s">
        <v>1618</v>
      </c>
      <c r="BK135" s="166"/>
      <c r="BL135" s="166"/>
      <c r="BM135" s="166"/>
      <c r="BN135" s="166"/>
      <c r="BO135" s="171"/>
      <c r="BP135" s="171"/>
      <c r="BQ135" s="171"/>
      <c r="BR135" s="171"/>
      <c r="BS135" s="137" t="s">
        <v>3529</v>
      </c>
      <c r="BT135" s="161" t="s">
        <v>4156</v>
      </c>
      <c r="BU135" s="168"/>
      <c r="BV135" s="168"/>
      <c r="BW135" s="168"/>
      <c r="BX135" s="168"/>
      <c r="BY135" s="171"/>
      <c r="BZ135" s="171"/>
      <c r="CA135" s="171"/>
      <c r="CB135" s="171"/>
      <c r="CC135" s="171"/>
      <c r="CD135" s="171"/>
      <c r="CE135" s="171"/>
      <c r="CF135" s="171"/>
      <c r="CH135" s="171"/>
      <c r="CI135" s="171"/>
      <c r="CJ135" s="171"/>
      <c r="CL135" s="171"/>
      <c r="CM135" s="171"/>
      <c r="CN135" s="171" t="s">
        <v>2020</v>
      </c>
      <c r="CO135" s="171"/>
      <c r="CP135" s="171"/>
      <c r="CQ135" s="171"/>
      <c r="CR135" s="171"/>
      <c r="CS135" s="171"/>
      <c r="CT135" s="167" t="s">
        <v>2370</v>
      </c>
      <c r="CU135" s="171" t="s">
        <v>2616</v>
      </c>
      <c r="CV135" s="171"/>
      <c r="CW135" s="166" t="s">
        <v>1354</v>
      </c>
      <c r="CX135" s="171"/>
      <c r="CY135" s="171"/>
      <c r="CZ135" s="171"/>
      <c r="DA135" s="171"/>
      <c r="DB135" s="171"/>
      <c r="DC135" s="171"/>
      <c r="DD135" s="171"/>
      <c r="DE135" s="171"/>
      <c r="DF135" s="171"/>
      <c r="DG135" s="171"/>
      <c r="DR135" s="161"/>
      <c r="DS135" s="161"/>
      <c r="DT135" s="161"/>
      <c r="DU135" s="161"/>
      <c r="DV135" s="161"/>
      <c r="DW135" s="161"/>
    </row>
    <row r="136" spans="1:127" s="137" customFormat="1" ht="12.75" customHeight="1" x14ac:dyDescent="0.2">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3"/>
      <c r="X136" s="163"/>
      <c r="Y136" s="197"/>
      <c r="Z136" s="197"/>
      <c r="AA136" s="197"/>
      <c r="AB136" s="197"/>
      <c r="AC136" s="197"/>
      <c r="AD136" s="197"/>
      <c r="AE136" s="197"/>
      <c r="AF136" s="197"/>
      <c r="AG136" s="197"/>
      <c r="AQ136" s="171"/>
      <c r="AR136" s="171"/>
      <c r="AS136" s="171"/>
      <c r="AT136" s="171"/>
      <c r="AU136" s="166" t="s">
        <v>5427</v>
      </c>
      <c r="AV136" s="166"/>
      <c r="AW136" s="166"/>
      <c r="AX136" s="166"/>
      <c r="AY136" s="166"/>
      <c r="AZ136" s="166"/>
      <c r="BA136" s="166"/>
      <c r="BB136" s="166"/>
      <c r="BC136" s="166"/>
      <c r="BD136" s="166"/>
      <c r="BE136" s="166"/>
      <c r="BF136" s="166" t="s">
        <v>5788</v>
      </c>
      <c r="BG136" s="166"/>
      <c r="BH136" s="166"/>
      <c r="BI136" s="166"/>
      <c r="BJ136" s="166" t="s">
        <v>5820</v>
      </c>
      <c r="BK136" s="166"/>
      <c r="BL136" s="166"/>
      <c r="BM136" s="166"/>
      <c r="BN136" s="166"/>
      <c r="BO136" s="171"/>
      <c r="BP136" s="171"/>
      <c r="BQ136" s="171"/>
      <c r="BR136" s="171"/>
      <c r="BS136" s="137" t="s">
        <v>3531</v>
      </c>
      <c r="BT136" s="161" t="s">
        <v>4158</v>
      </c>
      <c r="BU136" s="168"/>
      <c r="BV136" s="168"/>
      <c r="BW136" s="168"/>
      <c r="BX136" s="168"/>
      <c r="BY136" s="171"/>
      <c r="BZ136" s="171"/>
      <c r="CA136" s="171"/>
      <c r="CB136" s="171"/>
      <c r="CC136" s="171"/>
      <c r="CD136" s="171"/>
      <c r="CE136" s="171"/>
      <c r="CF136" s="171"/>
      <c r="CH136" s="171"/>
      <c r="CI136" s="171"/>
      <c r="CJ136" s="171"/>
      <c r="CL136" s="171"/>
      <c r="CM136" s="171"/>
      <c r="CN136" s="171" t="s">
        <v>2021</v>
      </c>
      <c r="CO136" s="171"/>
      <c r="CP136" s="171"/>
      <c r="CQ136" s="171"/>
      <c r="CR136" s="171"/>
      <c r="CS136" s="171"/>
      <c r="CT136" s="167" t="s">
        <v>2372</v>
      </c>
      <c r="CU136" s="171" t="s">
        <v>2618</v>
      </c>
      <c r="CV136" s="171"/>
      <c r="CW136" s="166" t="s">
        <v>1358</v>
      </c>
      <c r="CX136" s="171"/>
      <c r="CY136" s="171"/>
      <c r="CZ136" s="171"/>
      <c r="DA136" s="171"/>
      <c r="DB136" s="171"/>
      <c r="DC136" s="171"/>
      <c r="DD136" s="171"/>
      <c r="DE136" s="171"/>
      <c r="DF136" s="171"/>
      <c r="DG136" s="171"/>
      <c r="DR136" s="161"/>
      <c r="DS136" s="161"/>
      <c r="DT136" s="161"/>
      <c r="DU136" s="161"/>
      <c r="DV136" s="161"/>
      <c r="DW136" s="161"/>
    </row>
    <row r="137" spans="1:127" s="137" customFormat="1" ht="12.75" customHeight="1" x14ac:dyDescent="0.2">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3"/>
      <c r="X137" s="163"/>
      <c r="Y137" s="197"/>
      <c r="Z137" s="197"/>
      <c r="AA137" s="197"/>
      <c r="AB137" s="197"/>
      <c r="AC137" s="197"/>
      <c r="AD137" s="197"/>
      <c r="AE137" s="197"/>
      <c r="AF137" s="197"/>
      <c r="AG137" s="197"/>
      <c r="AQ137" s="171"/>
      <c r="AR137" s="171"/>
      <c r="AS137" s="171"/>
      <c r="AT137" s="171"/>
      <c r="AU137" s="166" t="s">
        <v>5430</v>
      </c>
      <c r="AV137" s="166"/>
      <c r="AW137" s="166"/>
      <c r="AX137" s="166"/>
      <c r="AY137" s="166"/>
      <c r="AZ137" s="166"/>
      <c r="BA137" s="166"/>
      <c r="BB137" s="166"/>
      <c r="BC137" s="166"/>
      <c r="BD137" s="166"/>
      <c r="BE137" s="166"/>
      <c r="BF137" s="166" t="s">
        <v>5790</v>
      </c>
      <c r="BG137" s="166"/>
      <c r="BH137" s="166"/>
      <c r="BI137" s="166"/>
      <c r="BK137" s="166"/>
      <c r="BL137" s="166"/>
      <c r="BM137" s="166"/>
      <c r="BN137" s="166"/>
      <c r="BO137" s="171"/>
      <c r="BP137" s="171"/>
      <c r="BQ137" s="171"/>
      <c r="BR137" s="171"/>
      <c r="BS137" s="137" t="s">
        <v>3533</v>
      </c>
      <c r="BT137" s="161" t="s">
        <v>4160</v>
      </c>
      <c r="BU137" s="168"/>
      <c r="BV137" s="168"/>
      <c r="BW137" s="168"/>
      <c r="BX137" s="168"/>
      <c r="BY137" s="171"/>
      <c r="BZ137" s="171"/>
      <c r="CA137" s="171"/>
      <c r="CB137" s="171"/>
      <c r="CC137" s="171"/>
      <c r="CD137" s="171"/>
      <c r="CE137" s="171"/>
      <c r="CF137" s="171"/>
      <c r="CH137" s="171"/>
      <c r="CI137" s="171"/>
      <c r="CJ137" s="171"/>
      <c r="CL137" s="171"/>
      <c r="CM137" s="171"/>
      <c r="CN137" s="171" t="s">
        <v>2022</v>
      </c>
      <c r="CO137" s="171"/>
      <c r="CP137" s="171"/>
      <c r="CQ137" s="171"/>
      <c r="CR137" s="171"/>
      <c r="CS137" s="171"/>
      <c r="CT137" s="167" t="s">
        <v>2374</v>
      </c>
      <c r="CU137" s="171" t="s">
        <v>2620</v>
      </c>
      <c r="CV137" s="171"/>
      <c r="CW137" s="166" t="s">
        <v>1360</v>
      </c>
      <c r="CX137" s="171"/>
      <c r="CY137" s="171"/>
      <c r="CZ137" s="171"/>
      <c r="DA137" s="171"/>
      <c r="DB137" s="171"/>
      <c r="DC137" s="171"/>
      <c r="DD137" s="171"/>
      <c r="DE137" s="171"/>
      <c r="DF137" s="171"/>
      <c r="DG137" s="171"/>
      <c r="DR137" s="161"/>
      <c r="DS137" s="161"/>
      <c r="DT137" s="161"/>
      <c r="DU137" s="161"/>
      <c r="DV137" s="161"/>
      <c r="DW137" s="161"/>
    </row>
    <row r="138" spans="1:127" s="137" customFormat="1" ht="12.75" customHeight="1" x14ac:dyDescent="0.2">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3"/>
      <c r="X138" s="163"/>
      <c r="Y138" s="197"/>
      <c r="Z138" s="197"/>
      <c r="AA138" s="197"/>
      <c r="AB138" s="197"/>
      <c r="AC138" s="197"/>
      <c r="AD138" s="197"/>
      <c r="AE138" s="197"/>
      <c r="AF138" s="197"/>
      <c r="AG138" s="197"/>
      <c r="AQ138" s="171"/>
      <c r="AR138" s="171"/>
      <c r="AS138" s="171"/>
      <c r="AT138" s="171"/>
      <c r="AU138" s="166" t="s">
        <v>5431</v>
      </c>
      <c r="AV138" s="166"/>
      <c r="AW138" s="166"/>
      <c r="AX138" s="166"/>
      <c r="AY138" s="166"/>
      <c r="AZ138" s="166"/>
      <c r="BA138" s="166"/>
      <c r="BB138" s="166"/>
      <c r="BC138" s="166"/>
      <c r="BD138" s="166"/>
      <c r="BE138" s="166"/>
      <c r="BF138" s="166" t="s">
        <v>5791</v>
      </c>
      <c r="BG138" s="166"/>
      <c r="BH138" s="166"/>
      <c r="BI138" s="166"/>
      <c r="BJ138" s="166"/>
      <c r="BK138" s="166"/>
      <c r="BL138" s="166"/>
      <c r="BM138" s="166"/>
      <c r="BN138" s="166"/>
      <c r="BO138" s="171"/>
      <c r="BP138" s="171"/>
      <c r="BQ138" s="171"/>
      <c r="BR138" s="171"/>
      <c r="BS138" s="137" t="s">
        <v>3535</v>
      </c>
      <c r="BT138" s="161" t="s">
        <v>4162</v>
      </c>
      <c r="BU138" s="168"/>
      <c r="BV138" s="168"/>
      <c r="BW138" s="168"/>
      <c r="BX138" s="168"/>
      <c r="BY138" s="171"/>
      <c r="BZ138" s="171"/>
      <c r="CA138" s="171"/>
      <c r="CB138" s="171"/>
      <c r="CC138" s="171"/>
      <c r="CD138" s="171"/>
      <c r="CE138" s="171"/>
      <c r="CF138" s="171"/>
      <c r="CH138" s="171"/>
      <c r="CI138" s="171"/>
      <c r="CJ138" s="171"/>
      <c r="CL138" s="171"/>
      <c r="CM138" s="171"/>
      <c r="CN138" s="171" t="s">
        <v>2023</v>
      </c>
      <c r="CO138" s="171"/>
      <c r="CP138" s="171"/>
      <c r="CQ138" s="171"/>
      <c r="CR138" s="171"/>
      <c r="CS138" s="171"/>
      <c r="CT138" s="167" t="s">
        <v>2376</v>
      </c>
      <c r="CU138" s="171" t="s">
        <v>2622</v>
      </c>
      <c r="CV138" s="171"/>
      <c r="CW138" s="166" t="s">
        <v>1363</v>
      </c>
      <c r="CX138" s="171"/>
      <c r="CY138" s="171"/>
      <c r="CZ138" s="171"/>
      <c r="DA138" s="171"/>
      <c r="DB138" s="171"/>
      <c r="DC138" s="171"/>
      <c r="DD138" s="171"/>
      <c r="DE138" s="171"/>
      <c r="DF138" s="171"/>
      <c r="DG138" s="171"/>
      <c r="DR138" s="161"/>
      <c r="DS138" s="161"/>
      <c r="DT138" s="161"/>
      <c r="DU138" s="161"/>
      <c r="DV138" s="161"/>
      <c r="DW138" s="161"/>
    </row>
    <row r="139" spans="1:127" s="137" customFormat="1" ht="12.75" customHeight="1" x14ac:dyDescent="0.2">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3"/>
      <c r="X139" s="163"/>
      <c r="Y139" s="197"/>
      <c r="Z139" s="197"/>
      <c r="AA139" s="197"/>
      <c r="AB139" s="197"/>
      <c r="AC139" s="197"/>
      <c r="AD139" s="197"/>
      <c r="AE139" s="197"/>
      <c r="AF139" s="197"/>
      <c r="AG139" s="197"/>
      <c r="AQ139" s="171"/>
      <c r="AR139" s="171"/>
      <c r="AS139" s="171"/>
      <c r="AT139" s="171"/>
      <c r="AU139" s="166" t="s">
        <v>5433</v>
      </c>
      <c r="AV139" s="166"/>
      <c r="AW139" s="166"/>
      <c r="AX139" s="166"/>
      <c r="AY139" s="166"/>
      <c r="AZ139" s="166"/>
      <c r="BA139" s="166"/>
      <c r="BB139" s="166"/>
      <c r="BC139" s="166"/>
      <c r="BD139" s="166"/>
      <c r="BE139" s="166"/>
      <c r="BF139" s="166" t="s">
        <v>5792</v>
      </c>
      <c r="BG139" s="166"/>
      <c r="BH139" s="166"/>
      <c r="BI139" s="166"/>
      <c r="BJ139" s="166"/>
      <c r="BK139" s="166"/>
      <c r="BL139" s="166"/>
      <c r="BM139" s="166"/>
      <c r="BN139" s="166"/>
      <c r="BO139" s="171"/>
      <c r="BP139" s="171"/>
      <c r="BQ139" s="171"/>
      <c r="BR139" s="171"/>
      <c r="BS139" s="137" t="s">
        <v>3537</v>
      </c>
      <c r="BT139" s="161" t="s">
        <v>4164</v>
      </c>
      <c r="BU139" s="168"/>
      <c r="BV139" s="168"/>
      <c r="BW139" s="168"/>
      <c r="BX139" s="168"/>
      <c r="BY139" s="171"/>
      <c r="BZ139" s="171"/>
      <c r="CA139" s="171"/>
      <c r="CB139" s="171"/>
      <c r="CC139" s="171"/>
      <c r="CD139" s="171"/>
      <c r="CE139" s="171"/>
      <c r="CF139" s="171"/>
      <c r="CH139" s="171"/>
      <c r="CI139" s="171"/>
      <c r="CJ139" s="171"/>
      <c r="CL139" s="171"/>
      <c r="CM139" s="171"/>
      <c r="CN139" s="171" t="s">
        <v>2024</v>
      </c>
      <c r="CO139" s="171"/>
      <c r="CP139" s="171"/>
      <c r="CQ139" s="171"/>
      <c r="CR139" s="171"/>
      <c r="CS139" s="171"/>
      <c r="CT139" s="167" t="s">
        <v>2378</v>
      </c>
      <c r="CU139" s="171" t="s">
        <v>2624</v>
      </c>
      <c r="CV139" s="171"/>
      <c r="CW139" s="166" t="s">
        <v>1365</v>
      </c>
      <c r="CX139" s="171"/>
      <c r="CY139" s="171"/>
      <c r="CZ139" s="171"/>
      <c r="DA139" s="171"/>
      <c r="DB139" s="171"/>
      <c r="DC139" s="171"/>
      <c r="DD139" s="171"/>
      <c r="DE139" s="171"/>
      <c r="DF139" s="171"/>
      <c r="DG139" s="171"/>
      <c r="DR139" s="161"/>
      <c r="DS139" s="161"/>
      <c r="DT139" s="161"/>
      <c r="DU139" s="161"/>
      <c r="DV139" s="161"/>
      <c r="DW139" s="161"/>
    </row>
    <row r="140" spans="1:127" s="137" customFormat="1" ht="12.75" customHeight="1" x14ac:dyDescent="0.2">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3"/>
      <c r="X140" s="163"/>
      <c r="Y140" s="197"/>
      <c r="Z140" s="197"/>
      <c r="AA140" s="197"/>
      <c r="AB140" s="197"/>
      <c r="AC140" s="197"/>
      <c r="AD140" s="197"/>
      <c r="AE140" s="197"/>
      <c r="AF140" s="197"/>
      <c r="AG140" s="197"/>
      <c r="AQ140" s="171"/>
      <c r="AR140" s="171"/>
      <c r="AS140" s="171"/>
      <c r="AT140" s="171"/>
      <c r="AU140" s="166" t="s">
        <v>5434</v>
      </c>
      <c r="AV140" s="166"/>
      <c r="AW140" s="166"/>
      <c r="AX140" s="166"/>
      <c r="AY140" s="166"/>
      <c r="AZ140" s="166"/>
      <c r="BA140" s="166"/>
      <c r="BB140" s="166"/>
      <c r="BC140" s="166"/>
      <c r="BD140" s="166"/>
      <c r="BE140" s="166"/>
      <c r="BF140" s="166" t="s">
        <v>5793</v>
      </c>
      <c r="BG140" s="166"/>
      <c r="BH140" s="166"/>
      <c r="BI140" s="166"/>
      <c r="BJ140" s="166"/>
      <c r="BK140" s="166"/>
      <c r="BL140" s="166"/>
      <c r="BM140" s="166"/>
      <c r="BN140" s="166"/>
      <c r="BO140" s="171"/>
      <c r="BP140" s="171"/>
      <c r="BQ140" s="171"/>
      <c r="BR140" s="171"/>
      <c r="BS140" s="137" t="s">
        <v>3539</v>
      </c>
      <c r="BT140" s="161" t="s">
        <v>4166</v>
      </c>
      <c r="BU140" s="168"/>
      <c r="BV140" s="168"/>
      <c r="BW140" s="168"/>
      <c r="BX140" s="168"/>
      <c r="BY140" s="171"/>
      <c r="BZ140" s="171"/>
      <c r="CA140" s="171"/>
      <c r="CB140" s="171"/>
      <c r="CC140" s="171"/>
      <c r="CD140" s="171"/>
      <c r="CE140" s="171"/>
      <c r="CF140" s="171"/>
      <c r="CH140" s="171"/>
      <c r="CI140" s="171"/>
      <c r="CJ140" s="171"/>
      <c r="CL140" s="171"/>
      <c r="CM140" s="171"/>
      <c r="CN140" s="171" t="s">
        <v>2025</v>
      </c>
      <c r="CO140" s="171"/>
      <c r="CP140" s="171"/>
      <c r="CQ140" s="171"/>
      <c r="CR140" s="171"/>
      <c r="CS140" s="171"/>
      <c r="CT140" s="167" t="s">
        <v>2380</v>
      </c>
      <c r="CU140" s="171" t="s">
        <v>2626</v>
      </c>
      <c r="CV140" s="171"/>
      <c r="CW140" s="166" t="s">
        <v>1368</v>
      </c>
      <c r="CX140" s="171"/>
      <c r="CY140" s="171"/>
      <c r="CZ140" s="171"/>
      <c r="DA140" s="171"/>
      <c r="DB140" s="171"/>
      <c r="DC140" s="171"/>
      <c r="DD140" s="171"/>
      <c r="DE140" s="171"/>
      <c r="DF140" s="171"/>
      <c r="DG140" s="171"/>
      <c r="DR140" s="161"/>
      <c r="DS140" s="161"/>
      <c r="DT140" s="161"/>
      <c r="DU140" s="161"/>
      <c r="DV140" s="161"/>
      <c r="DW140" s="161"/>
    </row>
    <row r="141" spans="1:127" s="137" customFormat="1" ht="12.75" customHeight="1" x14ac:dyDescent="0.2">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3"/>
      <c r="X141" s="163"/>
      <c r="Y141" s="197"/>
      <c r="Z141" s="197"/>
      <c r="AA141" s="197"/>
      <c r="AB141" s="197"/>
      <c r="AC141" s="197"/>
      <c r="AD141" s="197"/>
      <c r="AE141" s="197"/>
      <c r="AF141" s="197"/>
      <c r="AG141" s="197"/>
      <c r="AQ141" s="171"/>
      <c r="AR141" s="171"/>
      <c r="AS141" s="171"/>
      <c r="AT141" s="171"/>
      <c r="AU141" s="166" t="s">
        <v>5437</v>
      </c>
      <c r="AV141" s="166"/>
      <c r="AW141" s="166"/>
      <c r="AX141" s="166"/>
      <c r="AY141" s="166"/>
      <c r="AZ141" s="166"/>
      <c r="BA141" s="166"/>
      <c r="BB141" s="166"/>
      <c r="BC141" s="166"/>
      <c r="BD141" s="166"/>
      <c r="BE141" s="166"/>
      <c r="BF141" s="166" t="s">
        <v>5794</v>
      </c>
      <c r="BG141" s="166"/>
      <c r="BH141" s="166"/>
      <c r="BI141" s="166"/>
      <c r="BJ141" s="166"/>
      <c r="BK141" s="166"/>
      <c r="BL141" s="166"/>
      <c r="BM141" s="166"/>
      <c r="BN141" s="166"/>
      <c r="BO141" s="171"/>
      <c r="BP141" s="171"/>
      <c r="BQ141" s="171"/>
      <c r="BR141" s="171"/>
      <c r="BS141" s="137" t="s">
        <v>3541</v>
      </c>
      <c r="BT141" s="161" t="s">
        <v>4168</v>
      </c>
      <c r="BU141" s="168"/>
      <c r="BV141" s="168"/>
      <c r="BW141" s="168"/>
      <c r="BX141" s="168"/>
      <c r="BY141" s="171"/>
      <c r="BZ141" s="171"/>
      <c r="CA141" s="171"/>
      <c r="CB141" s="171"/>
      <c r="CC141" s="171"/>
      <c r="CD141" s="171"/>
      <c r="CE141" s="171"/>
      <c r="CF141" s="171"/>
      <c r="CH141" s="171"/>
      <c r="CI141" s="171"/>
      <c r="CJ141" s="171"/>
      <c r="CL141" s="171"/>
      <c r="CM141" s="171"/>
      <c r="CN141" s="171" t="s">
        <v>2026</v>
      </c>
      <c r="CO141" s="171"/>
      <c r="CP141" s="171"/>
      <c r="CQ141" s="171"/>
      <c r="CR141" s="171"/>
      <c r="CS141" s="171"/>
      <c r="CT141" s="167" t="s">
        <v>2382</v>
      </c>
      <c r="CU141" s="171" t="s">
        <v>2628</v>
      </c>
      <c r="CV141" s="171"/>
      <c r="CW141" s="166" t="s">
        <v>1370</v>
      </c>
      <c r="CX141" s="171"/>
      <c r="CY141" s="171"/>
      <c r="CZ141" s="171"/>
      <c r="DA141" s="171"/>
      <c r="DB141" s="171"/>
      <c r="DC141" s="171"/>
      <c r="DD141" s="171"/>
      <c r="DE141" s="171"/>
      <c r="DF141" s="171"/>
      <c r="DG141" s="171"/>
      <c r="DR141" s="161"/>
      <c r="DS141" s="161"/>
      <c r="DT141" s="161"/>
      <c r="DU141" s="161"/>
      <c r="DV141" s="161"/>
      <c r="DW141" s="161"/>
    </row>
    <row r="142" spans="1:127" s="137" customFormat="1" ht="12.75" customHeight="1" x14ac:dyDescent="0.2">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3"/>
      <c r="X142" s="163"/>
      <c r="Y142" s="197"/>
      <c r="Z142" s="197"/>
      <c r="AA142" s="197"/>
      <c r="AB142" s="197"/>
      <c r="AC142" s="197"/>
      <c r="AD142" s="197"/>
      <c r="AE142" s="197"/>
      <c r="AF142" s="197"/>
      <c r="AG142" s="197"/>
      <c r="AQ142" s="171"/>
      <c r="AR142" s="171"/>
      <c r="AS142" s="171"/>
      <c r="AT142" s="171"/>
      <c r="AU142" s="166" t="s">
        <v>5439</v>
      </c>
      <c r="AV142" s="166"/>
      <c r="AW142" s="166"/>
      <c r="AX142" s="166"/>
      <c r="AY142" s="166"/>
      <c r="AZ142" s="166"/>
      <c r="BA142" s="166"/>
      <c r="BB142" s="166"/>
      <c r="BC142" s="166"/>
      <c r="BD142" s="166"/>
      <c r="BE142" s="166"/>
      <c r="BF142" s="166" t="s">
        <v>5795</v>
      </c>
      <c r="BG142" s="166"/>
      <c r="BH142" s="166"/>
      <c r="BI142" s="166"/>
      <c r="BJ142" s="166"/>
      <c r="BK142" s="166"/>
      <c r="BL142" s="166"/>
      <c r="BM142" s="166"/>
      <c r="BN142" s="166"/>
      <c r="BO142" s="171"/>
      <c r="BP142" s="171"/>
      <c r="BQ142" s="171"/>
      <c r="BR142" s="171"/>
      <c r="BS142" s="137" t="s">
        <v>3543</v>
      </c>
      <c r="BT142" s="161" t="s">
        <v>4170</v>
      </c>
      <c r="BU142" s="168"/>
      <c r="BV142" s="168"/>
      <c r="BW142" s="168"/>
      <c r="BX142" s="168"/>
      <c r="BY142" s="171"/>
      <c r="BZ142" s="171"/>
      <c r="CA142" s="171"/>
      <c r="CB142" s="171"/>
      <c r="CC142" s="171"/>
      <c r="CD142" s="171"/>
      <c r="CE142" s="171"/>
      <c r="CF142" s="171"/>
      <c r="CH142" s="171"/>
      <c r="CI142" s="171"/>
      <c r="CJ142" s="171"/>
      <c r="CL142" s="171"/>
      <c r="CM142" s="171"/>
      <c r="CN142" s="171" t="s">
        <v>2027</v>
      </c>
      <c r="CO142" s="171"/>
      <c r="CP142" s="171"/>
      <c r="CQ142" s="171"/>
      <c r="CR142" s="171"/>
      <c r="CS142" s="171"/>
      <c r="CT142" s="167" t="s">
        <v>2384</v>
      </c>
      <c r="CU142" s="171" t="s">
        <v>2630</v>
      </c>
      <c r="CV142" s="171"/>
      <c r="CW142" s="171" t="s">
        <v>1053</v>
      </c>
      <c r="CX142" s="171"/>
      <c r="CY142" s="171"/>
      <c r="CZ142" s="171"/>
      <c r="DA142" s="171"/>
      <c r="DB142" s="171"/>
      <c r="DC142" s="171"/>
      <c r="DD142" s="171"/>
      <c r="DE142" s="171"/>
      <c r="DF142" s="171"/>
      <c r="DG142" s="171"/>
      <c r="DR142" s="161"/>
      <c r="DS142" s="161"/>
      <c r="DT142" s="161"/>
      <c r="DU142" s="161"/>
      <c r="DV142" s="161"/>
      <c r="DW142" s="161"/>
    </row>
    <row r="143" spans="1:127" s="137" customFormat="1" ht="12.75" customHeight="1" x14ac:dyDescent="0.2">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3"/>
      <c r="X143" s="163"/>
      <c r="Y143" s="197"/>
      <c r="Z143" s="197"/>
      <c r="AA143" s="197"/>
      <c r="AB143" s="197"/>
      <c r="AC143" s="197"/>
      <c r="AD143" s="197"/>
      <c r="AE143" s="197"/>
      <c r="AF143" s="197"/>
      <c r="AG143" s="197"/>
      <c r="AQ143" s="171"/>
      <c r="AR143" s="171"/>
      <c r="AS143" s="171"/>
      <c r="AT143" s="171"/>
      <c r="AU143" s="166" t="s">
        <v>5440</v>
      </c>
      <c r="AV143" s="166"/>
      <c r="AW143" s="166"/>
      <c r="AX143" s="166"/>
      <c r="AY143" s="166"/>
      <c r="AZ143" s="166"/>
      <c r="BA143" s="166"/>
      <c r="BB143" s="166"/>
      <c r="BC143" s="166"/>
      <c r="BD143" s="166"/>
      <c r="BE143" s="166"/>
      <c r="BF143" s="166" t="s">
        <v>5797</v>
      </c>
      <c r="BG143" s="166"/>
      <c r="BH143" s="166"/>
      <c r="BI143" s="166"/>
      <c r="BJ143" s="166"/>
      <c r="BK143" s="166"/>
      <c r="BL143" s="166"/>
      <c r="BM143" s="166"/>
      <c r="BN143" s="166"/>
      <c r="BO143" s="171"/>
      <c r="BP143" s="171"/>
      <c r="BQ143" s="171"/>
      <c r="BR143" s="171"/>
      <c r="BS143" s="137" t="s">
        <v>3545</v>
      </c>
      <c r="BT143" s="161" t="s">
        <v>4172</v>
      </c>
      <c r="BU143" s="168"/>
      <c r="BV143" s="168"/>
      <c r="BW143" s="168"/>
      <c r="BX143" s="168"/>
      <c r="BY143" s="171"/>
      <c r="BZ143" s="171"/>
      <c r="CA143" s="171"/>
      <c r="CB143" s="171"/>
      <c r="CC143" s="171"/>
      <c r="CD143" s="171"/>
      <c r="CE143" s="171"/>
      <c r="CF143" s="171"/>
      <c r="CH143" s="171"/>
      <c r="CI143" s="171"/>
      <c r="CJ143" s="171"/>
      <c r="CL143" s="171"/>
      <c r="CM143" s="171"/>
      <c r="CN143" s="171" t="s">
        <v>2028</v>
      </c>
      <c r="CO143" s="171"/>
      <c r="CP143" s="171"/>
      <c r="CQ143" s="171"/>
      <c r="CR143" s="171"/>
      <c r="CS143" s="171"/>
      <c r="CT143" s="203" t="s">
        <v>2386</v>
      </c>
      <c r="CU143" s="171" t="s">
        <v>2632</v>
      </c>
      <c r="CV143" s="171"/>
      <c r="CW143" s="171" t="s">
        <v>1058</v>
      </c>
      <c r="CX143" s="171"/>
      <c r="CY143" s="171"/>
      <c r="CZ143" s="171"/>
      <c r="DA143" s="171"/>
      <c r="DB143" s="171"/>
      <c r="DC143" s="171"/>
      <c r="DD143" s="171"/>
      <c r="DE143" s="171"/>
      <c r="DF143" s="171"/>
      <c r="DG143" s="171"/>
      <c r="DR143" s="161"/>
      <c r="DS143" s="161"/>
      <c r="DT143" s="161"/>
      <c r="DU143" s="161"/>
      <c r="DV143" s="161"/>
      <c r="DW143" s="161"/>
    </row>
    <row r="144" spans="1:127" s="137" customFormat="1" ht="12.75" customHeight="1" x14ac:dyDescent="0.2">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3"/>
      <c r="X144" s="163"/>
      <c r="Y144" s="197"/>
      <c r="Z144" s="197"/>
      <c r="AA144" s="197"/>
      <c r="AB144" s="197"/>
      <c r="AC144" s="197"/>
      <c r="AD144" s="197"/>
      <c r="AE144" s="197"/>
      <c r="AF144" s="197"/>
      <c r="AG144" s="197"/>
      <c r="AQ144" s="171"/>
      <c r="AR144" s="171"/>
      <c r="AS144" s="171"/>
      <c r="AT144" s="171"/>
      <c r="AU144" s="166" t="s">
        <v>5441</v>
      </c>
      <c r="AV144" s="166"/>
      <c r="AW144" s="166"/>
      <c r="AX144" s="166"/>
      <c r="AY144" s="166"/>
      <c r="AZ144" s="166"/>
      <c r="BA144" s="166"/>
      <c r="BB144" s="166"/>
      <c r="BC144" s="166"/>
      <c r="BD144" s="166"/>
      <c r="BE144" s="166"/>
      <c r="BF144" s="166" t="s">
        <v>5799</v>
      </c>
      <c r="BG144" s="166"/>
      <c r="BH144" s="166"/>
      <c r="BI144" s="166"/>
      <c r="BJ144" s="166"/>
      <c r="BK144" s="166"/>
      <c r="BL144" s="166"/>
      <c r="BM144" s="166"/>
      <c r="BN144" s="166"/>
      <c r="BO144" s="171"/>
      <c r="BP144" s="171"/>
      <c r="BQ144" s="171"/>
      <c r="BR144" s="171"/>
      <c r="BS144" s="137" t="s">
        <v>3547</v>
      </c>
      <c r="BT144" s="161" t="s">
        <v>4174</v>
      </c>
      <c r="BU144" s="168"/>
      <c r="BV144" s="168"/>
      <c r="BW144" s="168"/>
      <c r="BX144" s="168"/>
      <c r="BY144" s="171"/>
      <c r="BZ144" s="171"/>
      <c r="CA144" s="171"/>
      <c r="CB144" s="171"/>
      <c r="CC144" s="171"/>
      <c r="CD144" s="171"/>
      <c r="CE144" s="171"/>
      <c r="CF144" s="171"/>
      <c r="CH144" s="171"/>
      <c r="CI144" s="171"/>
      <c r="CJ144" s="171"/>
      <c r="CL144" s="171"/>
      <c r="CM144" s="171"/>
      <c r="CN144" s="171" t="s">
        <v>2029</v>
      </c>
      <c r="CO144" s="171"/>
      <c r="CP144" s="171"/>
      <c r="CQ144" s="171"/>
      <c r="CR144" s="171"/>
      <c r="CS144" s="171"/>
      <c r="CT144" s="204" t="s">
        <v>2388</v>
      </c>
      <c r="CU144" s="171" t="s">
        <v>2634</v>
      </c>
      <c r="CV144" s="171"/>
      <c r="CW144" s="171" t="s">
        <v>1061</v>
      </c>
      <c r="CX144" s="171"/>
      <c r="CY144" s="171"/>
      <c r="CZ144" s="171"/>
      <c r="DA144" s="171"/>
      <c r="DB144" s="171"/>
      <c r="DC144" s="171"/>
      <c r="DD144" s="171"/>
      <c r="DE144" s="171"/>
      <c r="DF144" s="171"/>
      <c r="DG144" s="171"/>
      <c r="DR144" s="161"/>
      <c r="DS144" s="161"/>
      <c r="DT144" s="161"/>
      <c r="DU144" s="161"/>
      <c r="DV144" s="161"/>
      <c r="DW144" s="161"/>
    </row>
    <row r="145" spans="1:127" s="137" customFormat="1" ht="12.75" customHeight="1" x14ac:dyDescent="0.2">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3"/>
      <c r="X145" s="163"/>
      <c r="Y145" s="197"/>
      <c r="Z145" s="197"/>
      <c r="AA145" s="197"/>
      <c r="AB145" s="197"/>
      <c r="AC145" s="197"/>
      <c r="AD145" s="197"/>
      <c r="AE145" s="197"/>
      <c r="AF145" s="197"/>
      <c r="AG145" s="197"/>
      <c r="AQ145" s="171"/>
      <c r="AR145" s="171"/>
      <c r="AS145" s="171"/>
      <c r="AT145" s="171"/>
      <c r="AU145" s="166" t="s">
        <v>5442</v>
      </c>
      <c r="AV145" s="166"/>
      <c r="AW145" s="166"/>
      <c r="AX145" s="166"/>
      <c r="AY145" s="166"/>
      <c r="AZ145" s="166"/>
      <c r="BA145" s="166"/>
      <c r="BB145" s="166"/>
      <c r="BC145" s="166"/>
      <c r="BD145" s="166"/>
      <c r="BE145" s="166"/>
      <c r="BF145" s="166" t="s">
        <v>5800</v>
      </c>
      <c r="BG145" s="166"/>
      <c r="BH145" s="166"/>
      <c r="BI145" s="166"/>
      <c r="BJ145" s="166"/>
      <c r="BK145" s="166"/>
      <c r="BL145" s="166"/>
      <c r="BM145" s="166"/>
      <c r="BN145" s="166"/>
      <c r="BO145" s="171"/>
      <c r="BP145" s="171"/>
      <c r="BQ145" s="171"/>
      <c r="BR145" s="171"/>
      <c r="BS145" s="137" t="s">
        <v>3549</v>
      </c>
      <c r="BT145" s="161" t="s">
        <v>4176</v>
      </c>
      <c r="BU145" s="168"/>
      <c r="BV145" s="168"/>
      <c r="BW145" s="168"/>
      <c r="BX145" s="168"/>
      <c r="BY145" s="171"/>
      <c r="BZ145" s="171"/>
      <c r="CA145" s="171"/>
      <c r="CB145" s="171"/>
      <c r="CC145" s="171"/>
      <c r="CD145" s="171"/>
      <c r="CE145" s="171"/>
      <c r="CF145" s="171"/>
      <c r="CH145" s="171"/>
      <c r="CI145" s="171"/>
      <c r="CJ145" s="171"/>
      <c r="CL145" s="171"/>
      <c r="CM145" s="171"/>
      <c r="CN145" s="171" t="s">
        <v>2030</v>
      </c>
      <c r="CO145" s="171"/>
      <c r="CP145" s="171"/>
      <c r="CQ145" s="171"/>
      <c r="CR145" s="171"/>
      <c r="CS145" s="171"/>
      <c r="CT145" s="137" t="s">
        <v>2390</v>
      </c>
      <c r="CU145" s="171" t="s">
        <v>2636</v>
      </c>
      <c r="CV145" s="171"/>
      <c r="CW145" s="171" t="s">
        <v>1105</v>
      </c>
      <c r="CX145" s="171"/>
      <c r="CY145" s="171"/>
      <c r="CZ145" s="171"/>
      <c r="DA145" s="171"/>
      <c r="DB145" s="171"/>
      <c r="DC145" s="171"/>
      <c r="DD145" s="171"/>
      <c r="DE145" s="171"/>
      <c r="DF145" s="171"/>
      <c r="DG145" s="171"/>
      <c r="DR145" s="161"/>
      <c r="DS145" s="161"/>
      <c r="DT145" s="161"/>
      <c r="DU145" s="161"/>
      <c r="DV145" s="161"/>
      <c r="DW145" s="161"/>
    </row>
    <row r="146" spans="1:127" s="137" customFormat="1" ht="12.75" customHeight="1" x14ac:dyDescent="0.2">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3"/>
      <c r="X146" s="163"/>
      <c r="Y146" s="197"/>
      <c r="Z146" s="197"/>
      <c r="AA146" s="197"/>
      <c r="AB146" s="197"/>
      <c r="AC146" s="197"/>
      <c r="AD146" s="197"/>
      <c r="AE146" s="197"/>
      <c r="AF146" s="197"/>
      <c r="AG146" s="197"/>
      <c r="AQ146" s="171"/>
      <c r="AR146" s="171"/>
      <c r="AS146" s="171"/>
      <c r="AT146" s="171"/>
      <c r="AU146" s="166" t="s">
        <v>5443</v>
      </c>
      <c r="AV146" s="166"/>
      <c r="AW146" s="166"/>
      <c r="AX146" s="166"/>
      <c r="AY146" s="166"/>
      <c r="AZ146" s="166"/>
      <c r="BA146" s="166"/>
      <c r="BB146" s="166"/>
      <c r="BC146" s="166"/>
      <c r="BD146" s="166"/>
      <c r="BE146" s="166"/>
      <c r="BF146" s="166" t="s">
        <v>5802</v>
      </c>
      <c r="BG146" s="166"/>
      <c r="BH146" s="166"/>
      <c r="BI146" s="166"/>
      <c r="BJ146" s="166"/>
      <c r="BK146" s="166"/>
      <c r="BL146" s="166"/>
      <c r="BM146" s="166"/>
      <c r="BN146" s="166"/>
      <c r="BO146" s="171"/>
      <c r="BP146" s="171"/>
      <c r="BQ146" s="171"/>
      <c r="BR146" s="171"/>
      <c r="BS146" s="137" t="s">
        <v>3551</v>
      </c>
      <c r="BT146" s="161" t="s">
        <v>4178</v>
      </c>
      <c r="BU146" s="168"/>
      <c r="BV146" s="168"/>
      <c r="BW146" s="168"/>
      <c r="BX146" s="168"/>
      <c r="BY146" s="171"/>
      <c r="BZ146" s="171"/>
      <c r="CA146" s="171"/>
      <c r="CB146" s="171"/>
      <c r="CC146" s="171"/>
      <c r="CD146" s="171"/>
      <c r="CE146" s="171"/>
      <c r="CF146" s="171"/>
      <c r="CH146" s="171"/>
      <c r="CI146" s="171"/>
      <c r="CJ146" s="171"/>
      <c r="CL146" s="171"/>
      <c r="CM146" s="171"/>
      <c r="CN146" s="171" t="s">
        <v>2031</v>
      </c>
      <c r="CO146" s="171"/>
      <c r="CP146" s="171"/>
      <c r="CQ146" s="171"/>
      <c r="CR146" s="171"/>
      <c r="CS146" s="171"/>
      <c r="CT146" s="137" t="s">
        <v>2392</v>
      </c>
      <c r="CU146" s="171" t="s">
        <v>2638</v>
      </c>
      <c r="CV146" s="171"/>
      <c r="CW146" s="167" t="s">
        <v>1195</v>
      </c>
      <c r="CX146" s="171"/>
      <c r="CY146" s="171"/>
      <c r="CZ146" s="171"/>
      <c r="DA146" s="171"/>
      <c r="DB146" s="171"/>
      <c r="DC146" s="171"/>
      <c r="DD146" s="171"/>
      <c r="DE146" s="171"/>
      <c r="DF146" s="171"/>
      <c r="DG146" s="171"/>
      <c r="DR146" s="161"/>
      <c r="DS146" s="161"/>
      <c r="DT146" s="161"/>
      <c r="DU146" s="161"/>
      <c r="DV146" s="161"/>
      <c r="DW146" s="161"/>
    </row>
    <row r="147" spans="1:127" s="137" customFormat="1" ht="12.75" customHeight="1" x14ac:dyDescent="0.2">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3"/>
      <c r="X147" s="163"/>
      <c r="Y147" s="197"/>
      <c r="Z147" s="197"/>
      <c r="AA147" s="197"/>
      <c r="AB147" s="197"/>
      <c r="AC147" s="197"/>
      <c r="AD147" s="197"/>
      <c r="AE147" s="197"/>
      <c r="AF147" s="197"/>
      <c r="AG147" s="197"/>
      <c r="AQ147" s="171"/>
      <c r="AR147" s="171"/>
      <c r="AS147" s="171"/>
      <c r="AT147" s="171"/>
      <c r="AU147" s="166" t="s">
        <v>5444</v>
      </c>
      <c r="AV147" s="166"/>
      <c r="AW147" s="166"/>
      <c r="AX147" s="166"/>
      <c r="AY147" s="166"/>
      <c r="AZ147" s="166"/>
      <c r="BA147" s="166"/>
      <c r="BB147" s="166"/>
      <c r="BC147" s="166"/>
      <c r="BD147" s="166"/>
      <c r="BE147" s="166"/>
      <c r="BF147" s="166" t="s">
        <v>5804</v>
      </c>
      <c r="BG147" s="166"/>
      <c r="BH147" s="166"/>
      <c r="BI147" s="166"/>
      <c r="BJ147" s="166"/>
      <c r="BK147" s="166"/>
      <c r="BL147" s="166"/>
      <c r="BM147" s="166"/>
      <c r="BN147" s="166"/>
      <c r="BO147" s="171"/>
      <c r="BP147" s="171"/>
      <c r="BQ147" s="171"/>
      <c r="BR147" s="171"/>
      <c r="BS147" s="137" t="s">
        <v>3553</v>
      </c>
      <c r="BT147" s="161" t="s">
        <v>4180</v>
      </c>
      <c r="BU147" s="168"/>
      <c r="BV147" s="168"/>
      <c r="BW147" s="168"/>
      <c r="BX147" s="168"/>
      <c r="BY147" s="171"/>
      <c r="BZ147" s="171"/>
      <c r="CA147" s="171"/>
      <c r="CB147" s="171"/>
      <c r="CC147" s="171"/>
      <c r="CD147" s="171"/>
      <c r="CE147" s="171"/>
      <c r="CF147" s="171"/>
      <c r="CH147" s="171"/>
      <c r="CI147" s="171"/>
      <c r="CJ147" s="171"/>
      <c r="CL147" s="171"/>
      <c r="CM147" s="171"/>
      <c r="CN147" s="171" t="s">
        <v>2032</v>
      </c>
      <c r="CO147" s="171"/>
      <c r="CP147" s="171"/>
      <c r="CQ147" s="171"/>
      <c r="CR147" s="171"/>
      <c r="CS147" s="171"/>
      <c r="CT147" s="137" t="s">
        <v>2394</v>
      </c>
      <c r="CU147" s="171" t="s">
        <v>2640</v>
      </c>
      <c r="CV147" s="171"/>
      <c r="CW147" s="167" t="s">
        <v>1210</v>
      </c>
      <c r="CX147" s="171"/>
      <c r="CY147" s="171"/>
      <c r="CZ147" s="171"/>
      <c r="DA147" s="171"/>
      <c r="DB147" s="171"/>
      <c r="DC147" s="171"/>
      <c r="DD147" s="171"/>
      <c r="DE147" s="171"/>
      <c r="DF147" s="171"/>
      <c r="DG147" s="171"/>
      <c r="DR147" s="161"/>
      <c r="DS147" s="161"/>
      <c r="DT147" s="161"/>
      <c r="DU147" s="161"/>
      <c r="DV147" s="161"/>
      <c r="DW147" s="161"/>
    </row>
    <row r="148" spans="1:127" s="137" customFormat="1" ht="12.75" customHeight="1" x14ac:dyDescent="0.2">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3"/>
      <c r="X148" s="163"/>
      <c r="Y148" s="197"/>
      <c r="Z148" s="197"/>
      <c r="AA148" s="197"/>
      <c r="AB148" s="197"/>
      <c r="AC148" s="197"/>
      <c r="AD148" s="197"/>
      <c r="AE148" s="197"/>
      <c r="AF148" s="197"/>
      <c r="AG148" s="197"/>
      <c r="AQ148" s="171"/>
      <c r="AR148" s="171"/>
      <c r="AS148" s="171"/>
      <c r="AT148" s="171"/>
      <c r="AU148" s="166" t="s">
        <v>5446</v>
      </c>
      <c r="AV148" s="166"/>
      <c r="AW148" s="166"/>
      <c r="AX148" s="166"/>
      <c r="AY148" s="166"/>
      <c r="AZ148" s="166"/>
      <c r="BA148" s="166"/>
      <c r="BB148" s="166"/>
      <c r="BC148" s="166"/>
      <c r="BD148" s="166"/>
      <c r="BE148" s="166"/>
      <c r="BF148" s="166" t="s">
        <v>5805</v>
      </c>
      <c r="BG148" s="166"/>
      <c r="BH148" s="166"/>
      <c r="BI148" s="166"/>
      <c r="BJ148" s="166"/>
      <c r="BK148" s="166"/>
      <c r="BL148" s="166"/>
      <c r="BM148" s="166"/>
      <c r="BN148" s="166"/>
      <c r="BO148" s="171"/>
      <c r="BP148" s="171"/>
      <c r="BQ148" s="171"/>
      <c r="BR148" s="171"/>
      <c r="BS148" s="137" t="s">
        <v>3555</v>
      </c>
      <c r="BT148" s="161" t="s">
        <v>4182</v>
      </c>
      <c r="BU148" s="168"/>
      <c r="BV148" s="168"/>
      <c r="BW148" s="168"/>
      <c r="BX148" s="168"/>
      <c r="BY148" s="171"/>
      <c r="BZ148" s="171"/>
      <c r="CA148" s="171"/>
      <c r="CB148" s="171"/>
      <c r="CC148" s="171"/>
      <c r="CD148" s="171"/>
      <c r="CE148" s="171"/>
      <c r="CF148" s="171"/>
      <c r="CI148" s="171"/>
      <c r="CJ148" s="171"/>
      <c r="CL148" s="171"/>
      <c r="CM148" s="171"/>
      <c r="CN148" s="171" t="s">
        <v>2033</v>
      </c>
      <c r="CO148" s="171"/>
      <c r="CP148" s="171"/>
      <c r="CQ148" s="171"/>
      <c r="CR148" s="171"/>
      <c r="CS148" s="171"/>
      <c r="CT148" s="137" t="s">
        <v>2396</v>
      </c>
      <c r="CU148" s="171" t="s">
        <v>2642</v>
      </c>
      <c r="CV148" s="171"/>
      <c r="CW148" s="171"/>
      <c r="CX148" s="171"/>
      <c r="CY148" s="171"/>
      <c r="CZ148" s="171"/>
      <c r="DA148" s="171"/>
      <c r="DB148" s="171"/>
      <c r="DC148" s="171"/>
      <c r="DD148" s="171"/>
      <c r="DE148" s="171"/>
      <c r="DF148" s="171"/>
      <c r="DG148" s="171"/>
      <c r="DR148" s="161"/>
      <c r="DS148" s="161"/>
      <c r="DT148" s="161"/>
      <c r="DU148" s="161"/>
      <c r="DV148" s="161"/>
      <c r="DW148" s="161"/>
    </row>
    <row r="149" spans="1:127" s="137" customFormat="1" ht="12.75" customHeight="1" x14ac:dyDescent="0.2">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3"/>
      <c r="X149" s="163"/>
      <c r="Y149" s="197"/>
      <c r="Z149" s="197"/>
      <c r="AA149" s="197"/>
      <c r="AB149" s="197"/>
      <c r="AC149" s="197"/>
      <c r="AD149" s="197"/>
      <c r="AE149" s="197"/>
      <c r="AF149" s="197"/>
      <c r="AG149" s="197"/>
      <c r="AQ149" s="171"/>
      <c r="AR149" s="171"/>
      <c r="AS149" s="171"/>
      <c r="AT149" s="171"/>
      <c r="AU149" s="166" t="s">
        <v>5448</v>
      </c>
      <c r="AV149" s="166"/>
      <c r="AW149" s="166"/>
      <c r="AX149" s="166"/>
      <c r="AY149" s="166"/>
      <c r="AZ149" s="166"/>
      <c r="BA149" s="166"/>
      <c r="BB149" s="166"/>
      <c r="BC149" s="166"/>
      <c r="BD149" s="166"/>
      <c r="BE149" s="166"/>
      <c r="BF149" s="166" t="s">
        <v>5807</v>
      </c>
      <c r="BG149" s="166"/>
      <c r="BH149" s="166"/>
      <c r="BI149" s="166"/>
      <c r="BJ149" s="166"/>
      <c r="BK149" s="166"/>
      <c r="BL149" s="166"/>
      <c r="BM149" s="166"/>
      <c r="BN149" s="166"/>
      <c r="BO149" s="171"/>
      <c r="BP149" s="171"/>
      <c r="BQ149" s="171"/>
      <c r="BR149" s="171"/>
      <c r="BS149" s="137" t="s">
        <v>3557</v>
      </c>
      <c r="BT149" s="171"/>
      <c r="BU149" s="168"/>
      <c r="BV149" s="168"/>
      <c r="BW149" s="168"/>
      <c r="BX149" s="168"/>
      <c r="BY149" s="171"/>
      <c r="BZ149" s="171"/>
      <c r="CA149" s="171"/>
      <c r="CB149" s="171"/>
      <c r="CC149" s="171"/>
      <c r="CD149" s="171"/>
      <c r="CE149" s="171"/>
      <c r="CF149" s="171"/>
      <c r="CI149" s="171"/>
      <c r="CJ149" s="171"/>
      <c r="CL149" s="171"/>
      <c r="CM149" s="171"/>
      <c r="CN149" s="171" t="s">
        <v>2034</v>
      </c>
      <c r="CO149" s="171"/>
      <c r="CP149" s="171"/>
      <c r="CQ149" s="171"/>
      <c r="CR149" s="171"/>
      <c r="CS149" s="171"/>
      <c r="CT149" s="137" t="s">
        <v>2398</v>
      </c>
      <c r="CU149" s="171" t="s">
        <v>2644</v>
      </c>
      <c r="CV149" s="171"/>
      <c r="CW149" s="171"/>
      <c r="CX149" s="171"/>
      <c r="CY149" s="171"/>
      <c r="CZ149" s="171"/>
      <c r="DA149" s="171"/>
      <c r="DB149" s="171"/>
      <c r="DC149" s="171"/>
      <c r="DD149" s="171"/>
      <c r="DE149" s="171"/>
      <c r="DF149" s="171"/>
      <c r="DG149" s="171"/>
      <c r="DR149" s="161"/>
      <c r="DS149" s="161"/>
      <c r="DT149" s="161"/>
      <c r="DU149" s="161"/>
      <c r="DV149" s="161"/>
      <c r="DW149" s="161"/>
    </row>
    <row r="150" spans="1:127" s="137" customFormat="1" ht="12.75" customHeight="1" x14ac:dyDescent="0.2">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3"/>
      <c r="X150" s="163"/>
      <c r="Y150" s="197"/>
      <c r="Z150" s="197"/>
      <c r="AA150" s="197"/>
      <c r="AB150" s="197"/>
      <c r="AC150" s="197"/>
      <c r="AD150" s="197"/>
      <c r="AE150" s="197"/>
      <c r="AF150" s="197"/>
      <c r="AG150" s="197"/>
      <c r="AQ150" s="171"/>
      <c r="AR150" s="171"/>
      <c r="AS150" s="171"/>
      <c r="AT150" s="171"/>
      <c r="AU150" s="166" t="s">
        <v>5449</v>
      </c>
      <c r="AV150" s="166"/>
      <c r="AW150" s="166"/>
      <c r="AX150" s="166"/>
      <c r="AY150" s="166"/>
      <c r="AZ150" s="166"/>
      <c r="BA150" s="166"/>
      <c r="BB150" s="166"/>
      <c r="BC150" s="166"/>
      <c r="BD150" s="166"/>
      <c r="BE150" s="166"/>
      <c r="BF150" s="166" t="s">
        <v>5808</v>
      </c>
      <c r="BG150" s="166"/>
      <c r="BH150" s="166"/>
      <c r="BI150" s="166"/>
      <c r="BJ150" s="166"/>
      <c r="BK150" s="166"/>
      <c r="BL150" s="166"/>
      <c r="BM150" s="166"/>
      <c r="BN150" s="166"/>
      <c r="BO150" s="171"/>
      <c r="BP150" s="171"/>
      <c r="BQ150" s="171"/>
      <c r="BR150" s="171"/>
      <c r="BS150" s="137" t="s">
        <v>3559</v>
      </c>
      <c r="BT150" s="171"/>
      <c r="BU150" s="168"/>
      <c r="BV150" s="168"/>
      <c r="BW150" s="168"/>
      <c r="BX150" s="168"/>
      <c r="BY150" s="171"/>
      <c r="BZ150" s="171"/>
      <c r="CA150" s="171"/>
      <c r="CB150" s="171"/>
      <c r="CC150" s="171"/>
      <c r="CD150" s="171"/>
      <c r="CE150" s="171"/>
      <c r="CF150" s="171"/>
      <c r="CI150" s="171"/>
      <c r="CJ150" s="171"/>
      <c r="CL150" s="171"/>
      <c r="CM150" s="171"/>
      <c r="CN150" s="171" t="s">
        <v>2035</v>
      </c>
      <c r="CO150" s="171"/>
      <c r="CP150" s="171"/>
      <c r="CQ150" s="171"/>
      <c r="CR150" s="171"/>
      <c r="CS150" s="171"/>
      <c r="CT150" s="137" t="s">
        <v>2400</v>
      </c>
      <c r="CU150" s="171" t="s">
        <v>2646</v>
      </c>
      <c r="CV150" s="171"/>
      <c r="CW150" s="171"/>
      <c r="CX150" s="171"/>
      <c r="CY150" s="171"/>
      <c r="CZ150" s="171"/>
      <c r="DA150" s="171"/>
      <c r="DB150" s="171"/>
      <c r="DC150" s="171"/>
      <c r="DD150" s="171"/>
      <c r="DE150" s="171"/>
      <c r="DF150" s="171"/>
      <c r="DG150" s="171"/>
      <c r="DR150" s="161"/>
      <c r="DS150" s="161"/>
      <c r="DT150" s="161"/>
      <c r="DU150" s="161"/>
      <c r="DV150" s="161"/>
      <c r="DW150" s="161"/>
    </row>
    <row r="151" spans="1:127" s="137" customFormat="1" ht="12.75" customHeight="1" x14ac:dyDescent="0.2">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3"/>
      <c r="X151" s="163"/>
      <c r="Y151" s="197"/>
      <c r="Z151" s="197"/>
      <c r="AA151" s="197"/>
      <c r="AB151" s="197"/>
      <c r="AC151" s="197"/>
      <c r="AD151" s="197"/>
      <c r="AE151" s="197"/>
      <c r="AF151" s="197"/>
      <c r="AG151" s="197"/>
      <c r="AQ151" s="171"/>
      <c r="AR151" s="171"/>
      <c r="AS151" s="171"/>
      <c r="AT151" s="171"/>
      <c r="AU151" s="166" t="s">
        <v>5451</v>
      </c>
      <c r="AV151" s="166"/>
      <c r="AW151" s="166"/>
      <c r="AX151" s="166"/>
      <c r="AY151" s="166"/>
      <c r="AZ151" s="166"/>
      <c r="BA151" s="166"/>
      <c r="BB151" s="166"/>
      <c r="BC151" s="166"/>
      <c r="BD151" s="166"/>
      <c r="BE151" s="166"/>
      <c r="BF151" s="166" t="s">
        <v>5809</v>
      </c>
      <c r="BG151" s="166"/>
      <c r="BH151" s="166"/>
      <c r="BI151" s="166"/>
      <c r="BJ151" s="166"/>
      <c r="BK151" s="166"/>
      <c r="BL151" s="166"/>
      <c r="BM151" s="166"/>
      <c r="BN151" s="166"/>
      <c r="BO151" s="171"/>
      <c r="BP151" s="171"/>
      <c r="BQ151" s="171"/>
      <c r="BR151" s="171"/>
      <c r="BS151" s="137" t="s">
        <v>3561</v>
      </c>
      <c r="BT151" s="171"/>
      <c r="BU151" s="168"/>
      <c r="BV151" s="168"/>
      <c r="BW151" s="168"/>
      <c r="BX151" s="168"/>
      <c r="BY151" s="171"/>
      <c r="BZ151" s="171"/>
      <c r="CA151" s="171"/>
      <c r="CB151" s="171"/>
      <c r="CC151" s="171"/>
      <c r="CD151" s="171"/>
      <c r="CE151" s="171"/>
      <c r="CF151" s="171"/>
      <c r="CI151" s="171"/>
      <c r="CJ151" s="171"/>
      <c r="CL151" s="171"/>
      <c r="CM151" s="171"/>
      <c r="CN151" s="171" t="s">
        <v>2036</v>
      </c>
      <c r="CO151" s="171"/>
      <c r="CP151" s="171"/>
      <c r="CQ151" s="171"/>
      <c r="CR151" s="171"/>
      <c r="CS151" s="171"/>
      <c r="CT151" s="137" t="s">
        <v>2402</v>
      </c>
      <c r="CU151" s="171" t="s">
        <v>2648</v>
      </c>
      <c r="CV151" s="171"/>
      <c r="CW151" s="171"/>
      <c r="CX151" s="171"/>
      <c r="CY151" s="171"/>
      <c r="CZ151" s="171"/>
      <c r="DA151" s="171"/>
      <c r="DB151" s="171"/>
      <c r="DC151" s="171"/>
      <c r="DD151" s="171"/>
      <c r="DE151" s="171"/>
      <c r="DF151" s="171"/>
      <c r="DG151" s="171"/>
      <c r="DR151" s="161"/>
      <c r="DS151" s="161"/>
      <c r="DT151" s="161"/>
      <c r="DU151" s="161"/>
      <c r="DV151" s="161"/>
      <c r="DW151" s="161"/>
    </row>
    <row r="152" spans="1:127" s="137" customFormat="1" ht="12.75" customHeight="1" x14ac:dyDescent="0.2">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3"/>
      <c r="X152" s="163"/>
      <c r="Y152" s="197"/>
      <c r="Z152" s="197"/>
      <c r="AA152" s="197"/>
      <c r="AB152" s="197"/>
      <c r="AC152" s="197"/>
      <c r="AD152" s="197"/>
      <c r="AE152" s="197"/>
      <c r="AF152" s="197"/>
      <c r="AG152" s="197"/>
      <c r="AQ152" s="171"/>
      <c r="AR152" s="171"/>
      <c r="AS152" s="171"/>
      <c r="AT152" s="171"/>
      <c r="AU152" s="166" t="s">
        <v>5452</v>
      </c>
      <c r="AV152" s="166"/>
      <c r="AW152" s="166"/>
      <c r="AX152" s="166"/>
      <c r="AY152" s="166"/>
      <c r="AZ152" s="166"/>
      <c r="BA152" s="166"/>
      <c r="BB152" s="166"/>
      <c r="BC152" s="166"/>
      <c r="BD152" s="166"/>
      <c r="BE152" s="166"/>
      <c r="BF152" s="166" t="s">
        <v>5810</v>
      </c>
      <c r="BG152" s="166"/>
      <c r="BH152" s="166"/>
      <c r="BI152" s="166"/>
      <c r="BJ152" s="166"/>
      <c r="BK152" s="166"/>
      <c r="BL152" s="166"/>
      <c r="BM152" s="166"/>
      <c r="BN152" s="166"/>
      <c r="BO152" s="171"/>
      <c r="BP152" s="171"/>
      <c r="BQ152" s="171"/>
      <c r="BR152" s="171"/>
      <c r="BS152" s="137" t="s">
        <v>3563</v>
      </c>
      <c r="BT152" s="171"/>
      <c r="BU152" s="168"/>
      <c r="BV152" s="168"/>
      <c r="BW152" s="168"/>
      <c r="BX152" s="168"/>
      <c r="BY152" s="171"/>
      <c r="BZ152" s="171"/>
      <c r="CA152" s="171"/>
      <c r="CB152" s="171"/>
      <c r="CC152" s="171"/>
      <c r="CD152" s="171"/>
      <c r="CE152" s="171"/>
      <c r="CF152" s="171"/>
      <c r="CI152" s="171"/>
      <c r="CJ152" s="171"/>
      <c r="CL152" s="171"/>
      <c r="CM152" s="171"/>
      <c r="CN152" s="171" t="s">
        <v>2037</v>
      </c>
      <c r="CO152" s="171"/>
      <c r="CP152" s="171"/>
      <c r="CQ152" s="171"/>
      <c r="CR152" s="171"/>
      <c r="CS152" s="171"/>
      <c r="CT152" s="137" t="s">
        <v>2404</v>
      </c>
      <c r="CU152" s="171" t="s">
        <v>2650</v>
      </c>
      <c r="CV152" s="171"/>
      <c r="CW152" s="171"/>
      <c r="CX152" s="171"/>
      <c r="CY152" s="171"/>
      <c r="CZ152" s="171"/>
      <c r="DA152" s="171"/>
      <c r="DB152" s="171"/>
      <c r="DC152" s="171"/>
      <c r="DD152" s="171"/>
      <c r="DE152" s="171"/>
      <c r="DF152" s="171"/>
      <c r="DG152" s="171"/>
      <c r="DR152" s="161"/>
      <c r="DS152" s="161"/>
      <c r="DT152" s="161"/>
      <c r="DU152" s="161"/>
      <c r="DV152" s="161"/>
      <c r="DW152" s="161"/>
    </row>
    <row r="153" spans="1:127" s="137" customFormat="1" ht="12.75" customHeight="1" x14ac:dyDescent="0.2">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3"/>
      <c r="X153" s="163"/>
      <c r="Y153" s="197"/>
      <c r="Z153" s="197"/>
      <c r="AA153" s="197"/>
      <c r="AB153" s="197"/>
      <c r="AC153" s="197"/>
      <c r="AD153" s="197"/>
      <c r="AE153" s="197"/>
      <c r="AF153" s="197"/>
      <c r="AG153" s="197"/>
      <c r="AQ153" s="171"/>
      <c r="AR153" s="171"/>
      <c r="AS153" s="171"/>
      <c r="AT153" s="171"/>
      <c r="AU153" s="166" t="s">
        <v>5454</v>
      </c>
      <c r="AV153" s="166"/>
      <c r="AW153" s="166"/>
      <c r="AX153" s="166"/>
      <c r="AY153" s="166"/>
      <c r="AZ153" s="166"/>
      <c r="BA153" s="166"/>
      <c r="BB153" s="166"/>
      <c r="BC153" s="166"/>
      <c r="BD153" s="166"/>
      <c r="BE153" s="166"/>
      <c r="BF153" s="166" t="s">
        <v>1675</v>
      </c>
      <c r="BG153" s="166"/>
      <c r="BH153" s="166"/>
      <c r="BI153" s="166"/>
      <c r="BJ153" s="166"/>
      <c r="BK153" s="166"/>
      <c r="BL153" s="166"/>
      <c r="BM153" s="166"/>
      <c r="BN153" s="166"/>
      <c r="BO153" s="171"/>
      <c r="BP153" s="171"/>
      <c r="BQ153" s="171"/>
      <c r="BR153" s="171"/>
      <c r="BS153" s="137" t="s">
        <v>3565</v>
      </c>
      <c r="BT153" s="171"/>
      <c r="BU153" s="168"/>
      <c r="BV153" s="168"/>
      <c r="BW153" s="168"/>
      <c r="BX153" s="168"/>
      <c r="BY153" s="171"/>
      <c r="BZ153" s="171"/>
      <c r="CA153" s="171"/>
      <c r="CB153" s="171"/>
      <c r="CC153" s="171"/>
      <c r="CD153" s="171"/>
      <c r="CE153" s="171"/>
      <c r="CF153" s="171"/>
      <c r="CI153" s="171"/>
      <c r="CJ153" s="171"/>
      <c r="CL153" s="171"/>
      <c r="CM153" s="171"/>
      <c r="CN153" s="171" t="s">
        <v>2038</v>
      </c>
      <c r="CO153" s="171"/>
      <c r="CP153" s="171"/>
      <c r="CQ153" s="171"/>
      <c r="CR153" s="171"/>
      <c r="CS153" s="171"/>
      <c r="CT153" s="161" t="s">
        <v>2406</v>
      </c>
      <c r="CU153" s="171" t="s">
        <v>2652</v>
      </c>
      <c r="CV153" s="171"/>
      <c r="CW153" s="171"/>
      <c r="CX153" s="171"/>
      <c r="CY153" s="171"/>
      <c r="CZ153" s="171"/>
      <c r="DA153" s="171"/>
      <c r="DB153" s="171"/>
      <c r="DC153" s="171"/>
      <c r="DD153" s="171"/>
      <c r="DE153" s="171"/>
      <c r="DF153" s="171"/>
      <c r="DG153" s="171"/>
      <c r="DR153" s="161"/>
      <c r="DS153" s="161"/>
      <c r="DT153" s="161"/>
      <c r="DU153" s="161"/>
      <c r="DV153" s="161"/>
      <c r="DW153" s="161"/>
    </row>
    <row r="154" spans="1:127" s="137" customFormat="1" ht="12.75" customHeight="1" x14ac:dyDescent="0.2">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3"/>
      <c r="X154" s="163"/>
      <c r="Y154" s="197"/>
      <c r="Z154" s="197"/>
      <c r="AA154" s="197"/>
      <c r="AB154" s="197"/>
      <c r="AC154" s="197"/>
      <c r="AD154" s="197"/>
      <c r="AE154" s="197"/>
      <c r="AF154" s="197"/>
      <c r="AG154" s="197"/>
      <c r="AQ154" s="171"/>
      <c r="AR154" s="171"/>
      <c r="AS154" s="171"/>
      <c r="AT154" s="171"/>
      <c r="AU154" s="166" t="s">
        <v>5455</v>
      </c>
      <c r="AV154" s="166"/>
      <c r="AW154" s="166"/>
      <c r="AX154" s="166"/>
      <c r="AY154" s="166"/>
      <c r="AZ154" s="166"/>
      <c r="BA154" s="166"/>
      <c r="BB154" s="166"/>
      <c r="BC154" s="166"/>
      <c r="BD154" s="166"/>
      <c r="BE154" s="166"/>
      <c r="BF154" s="166" t="s">
        <v>5811</v>
      </c>
      <c r="BG154" s="166"/>
      <c r="BH154" s="166"/>
      <c r="BI154" s="166"/>
      <c r="BJ154" s="166"/>
      <c r="BK154" s="166"/>
      <c r="BL154" s="166"/>
      <c r="BM154" s="166"/>
      <c r="BN154" s="166"/>
      <c r="BO154" s="171"/>
      <c r="BP154" s="171"/>
      <c r="BQ154" s="171"/>
      <c r="BR154" s="171"/>
      <c r="BS154" s="137" t="s">
        <v>3567</v>
      </c>
      <c r="BT154" s="167"/>
      <c r="BU154" s="168"/>
      <c r="BV154" s="168"/>
      <c r="BW154" s="168"/>
      <c r="BX154" s="168"/>
      <c r="BY154" s="171"/>
      <c r="BZ154" s="171"/>
      <c r="CA154" s="171"/>
      <c r="CB154" s="171"/>
      <c r="CC154" s="171"/>
      <c r="CD154" s="171"/>
      <c r="CE154" s="171"/>
      <c r="CF154" s="171"/>
      <c r="CI154" s="171"/>
      <c r="CJ154" s="171"/>
      <c r="CL154" s="171"/>
      <c r="CM154" s="171"/>
      <c r="CN154" s="171" t="s">
        <v>2039</v>
      </c>
      <c r="CO154" s="171"/>
      <c r="CP154" s="171"/>
      <c r="CQ154" s="171"/>
      <c r="CR154" s="171"/>
      <c r="CS154" s="171"/>
      <c r="CT154" s="161" t="s">
        <v>2408</v>
      </c>
      <c r="CU154" s="171" t="s">
        <v>2654</v>
      </c>
      <c r="CV154" s="171"/>
      <c r="CW154" s="171"/>
      <c r="CX154" s="171"/>
      <c r="CY154" s="171"/>
      <c r="CZ154" s="171"/>
      <c r="DA154" s="171"/>
      <c r="DB154" s="171"/>
      <c r="DC154" s="171"/>
      <c r="DD154" s="171"/>
      <c r="DE154" s="171"/>
      <c r="DF154" s="171"/>
      <c r="DG154" s="171"/>
      <c r="DR154" s="161"/>
      <c r="DS154" s="161"/>
      <c r="DT154" s="161"/>
      <c r="DU154" s="161"/>
      <c r="DV154" s="161"/>
      <c r="DW154" s="161"/>
    </row>
    <row r="155" spans="1:127" s="137" customFormat="1" ht="12.75" customHeight="1" x14ac:dyDescent="0.2">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3"/>
      <c r="X155" s="163"/>
      <c r="Y155" s="197"/>
      <c r="Z155" s="197"/>
      <c r="AA155" s="197"/>
      <c r="AB155" s="197"/>
      <c r="AC155" s="197"/>
      <c r="AD155" s="197"/>
      <c r="AE155" s="197"/>
      <c r="AF155" s="197"/>
      <c r="AG155" s="197"/>
      <c r="AQ155" s="171"/>
      <c r="AR155" s="171"/>
      <c r="AS155" s="171"/>
      <c r="AT155" s="171"/>
      <c r="AU155" s="166" t="s">
        <v>5458</v>
      </c>
      <c r="AV155" s="166"/>
      <c r="AW155" s="166"/>
      <c r="AX155" s="166"/>
      <c r="AY155" s="166"/>
      <c r="AZ155" s="166"/>
      <c r="BA155" s="166"/>
      <c r="BB155" s="166"/>
      <c r="BC155" s="166"/>
      <c r="BD155" s="166"/>
      <c r="BE155" s="166"/>
      <c r="BF155" s="166" t="s">
        <v>5813</v>
      </c>
      <c r="BG155" s="166"/>
      <c r="BH155" s="166"/>
      <c r="BI155" s="166"/>
      <c r="BJ155" s="166"/>
      <c r="BK155" s="166"/>
      <c r="BL155" s="166"/>
      <c r="BM155" s="166"/>
      <c r="BN155" s="166"/>
      <c r="BO155" s="171"/>
      <c r="BP155" s="171"/>
      <c r="BQ155" s="171"/>
      <c r="BR155" s="171"/>
      <c r="BS155" s="137" t="s">
        <v>3569</v>
      </c>
      <c r="BT155" s="167"/>
      <c r="BU155" s="168"/>
      <c r="BV155" s="168"/>
      <c r="BW155" s="168"/>
      <c r="BX155" s="168"/>
      <c r="BY155" s="171"/>
      <c r="BZ155" s="171"/>
      <c r="CA155" s="171"/>
      <c r="CB155" s="171"/>
      <c r="CC155" s="171"/>
      <c r="CD155" s="171"/>
      <c r="CE155" s="171"/>
      <c r="CF155" s="171"/>
      <c r="CI155" s="171"/>
      <c r="CJ155" s="171"/>
      <c r="CL155" s="171"/>
      <c r="CM155" s="171"/>
      <c r="CN155" s="171" t="s">
        <v>2040</v>
      </c>
      <c r="CO155" s="171"/>
      <c r="CP155" s="171"/>
      <c r="CQ155" s="171"/>
      <c r="CR155" s="171"/>
      <c r="CS155" s="171"/>
      <c r="CT155" s="161" t="s">
        <v>2410</v>
      </c>
      <c r="CU155" s="171" t="s">
        <v>2656</v>
      </c>
      <c r="CV155" s="171"/>
      <c r="CW155" s="171"/>
      <c r="CX155" s="171"/>
      <c r="CY155" s="171"/>
      <c r="CZ155" s="171"/>
      <c r="DA155" s="171"/>
      <c r="DB155" s="171"/>
      <c r="DC155" s="171"/>
      <c r="DD155" s="171"/>
      <c r="DE155" s="171"/>
      <c r="DF155" s="171"/>
      <c r="DG155" s="171"/>
      <c r="DR155" s="161"/>
      <c r="DS155" s="161"/>
      <c r="DT155" s="161"/>
      <c r="DU155" s="161"/>
      <c r="DV155" s="161"/>
      <c r="DW155" s="161"/>
    </row>
    <row r="156" spans="1:127" s="137" customFormat="1" ht="12.75" customHeight="1" x14ac:dyDescent="0.2">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3"/>
      <c r="X156" s="163"/>
      <c r="Y156" s="197"/>
      <c r="Z156" s="197"/>
      <c r="AA156" s="197"/>
      <c r="AB156" s="197"/>
      <c r="AC156" s="197"/>
      <c r="AD156" s="197"/>
      <c r="AE156" s="197"/>
      <c r="AF156" s="197"/>
      <c r="AG156" s="197"/>
      <c r="AQ156" s="171"/>
      <c r="AR156" s="171"/>
      <c r="AS156" s="171"/>
      <c r="AT156" s="171"/>
      <c r="AU156" s="166" t="s">
        <v>5461</v>
      </c>
      <c r="AV156" s="166"/>
      <c r="AW156" s="166"/>
      <c r="AX156" s="166"/>
      <c r="AY156" s="166"/>
      <c r="AZ156" s="166"/>
      <c r="BA156" s="166"/>
      <c r="BB156" s="166"/>
      <c r="BC156" s="166"/>
      <c r="BD156" s="166"/>
      <c r="BE156" s="166"/>
      <c r="BF156" s="166" t="s">
        <v>5815</v>
      </c>
      <c r="BG156" s="166"/>
      <c r="BH156" s="166"/>
      <c r="BI156" s="166"/>
      <c r="BJ156" s="166"/>
      <c r="BK156" s="166"/>
      <c r="BL156" s="166"/>
      <c r="BM156" s="166"/>
      <c r="BN156" s="166"/>
      <c r="BO156" s="171"/>
      <c r="BP156" s="171"/>
      <c r="BQ156" s="171"/>
      <c r="BR156" s="171"/>
      <c r="BS156" s="137" t="s">
        <v>3571</v>
      </c>
      <c r="BT156" s="167"/>
      <c r="BU156" s="168"/>
      <c r="BV156" s="168"/>
      <c r="BW156" s="168"/>
      <c r="BX156" s="168"/>
      <c r="BY156" s="171"/>
      <c r="BZ156" s="171"/>
      <c r="CA156" s="171"/>
      <c r="CB156" s="171"/>
      <c r="CC156" s="171"/>
      <c r="CD156" s="171"/>
      <c r="CE156" s="171"/>
      <c r="CF156" s="171"/>
      <c r="CI156" s="171"/>
      <c r="CJ156" s="171"/>
      <c r="CL156" s="171"/>
      <c r="CM156" s="171"/>
      <c r="CN156" s="171" t="s">
        <v>2041</v>
      </c>
      <c r="CO156" s="171"/>
      <c r="CP156" s="171"/>
      <c r="CQ156" s="171"/>
      <c r="CR156" s="171"/>
      <c r="CS156" s="171"/>
      <c r="CT156" s="161" t="s">
        <v>2412</v>
      </c>
      <c r="CU156" s="171" t="s">
        <v>2658</v>
      </c>
      <c r="CV156" s="171"/>
      <c r="CW156" s="171"/>
      <c r="CX156" s="171"/>
      <c r="CY156" s="171"/>
      <c r="CZ156" s="171"/>
      <c r="DA156" s="171"/>
      <c r="DB156" s="171"/>
      <c r="DC156" s="171"/>
      <c r="DD156" s="171"/>
      <c r="DE156" s="171"/>
      <c r="DF156" s="171"/>
      <c r="DG156" s="171"/>
      <c r="DR156" s="161"/>
      <c r="DS156" s="161"/>
      <c r="DT156" s="161"/>
      <c r="DU156" s="161"/>
      <c r="DV156" s="161"/>
      <c r="DW156" s="161"/>
    </row>
    <row r="157" spans="1:127" s="137" customFormat="1" ht="12.75" customHeight="1" x14ac:dyDescent="0.2">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3"/>
      <c r="X157" s="163"/>
      <c r="Y157" s="197"/>
      <c r="Z157" s="197"/>
      <c r="AA157" s="197"/>
      <c r="AB157" s="197"/>
      <c r="AC157" s="197"/>
      <c r="AD157" s="197"/>
      <c r="AE157" s="197"/>
      <c r="AF157" s="197"/>
      <c r="AG157" s="197"/>
      <c r="AQ157" s="171"/>
      <c r="AR157" s="171"/>
      <c r="AS157" s="171"/>
      <c r="AT157" s="171"/>
      <c r="AU157" s="166" t="s">
        <v>5463</v>
      </c>
      <c r="AV157" s="166"/>
      <c r="AW157" s="166"/>
      <c r="AX157" s="166"/>
      <c r="AY157" s="166"/>
      <c r="AZ157" s="166"/>
      <c r="BA157" s="166"/>
      <c r="BB157" s="166"/>
      <c r="BC157" s="166"/>
      <c r="BD157" s="166"/>
      <c r="BE157" s="166"/>
      <c r="BF157" s="166" t="s">
        <v>5816</v>
      </c>
      <c r="BG157" s="166"/>
      <c r="BH157" s="166"/>
      <c r="BI157" s="166"/>
      <c r="BJ157" s="166"/>
      <c r="BK157" s="166"/>
      <c r="BL157" s="166"/>
      <c r="BM157" s="166"/>
      <c r="BN157" s="166"/>
      <c r="BO157" s="171"/>
      <c r="BP157" s="171"/>
      <c r="BQ157" s="171"/>
      <c r="BR157" s="171"/>
      <c r="BS157" s="137" t="s">
        <v>3573</v>
      </c>
      <c r="BT157" s="167"/>
      <c r="BU157" s="168"/>
      <c r="BV157" s="168"/>
      <c r="BW157" s="168"/>
      <c r="BX157" s="168"/>
      <c r="BY157" s="171"/>
      <c r="BZ157" s="171"/>
      <c r="CA157" s="171"/>
      <c r="CB157" s="171"/>
      <c r="CC157" s="171"/>
      <c r="CD157" s="171"/>
      <c r="CE157" s="171"/>
      <c r="CF157" s="171"/>
      <c r="CI157" s="171"/>
      <c r="CJ157" s="171"/>
      <c r="CL157" s="171"/>
      <c r="CM157" s="171"/>
      <c r="CN157" s="171" t="s">
        <v>2042</v>
      </c>
      <c r="CO157" s="171"/>
      <c r="CP157" s="171"/>
      <c r="CQ157" s="171"/>
      <c r="CR157" s="171"/>
      <c r="CS157" s="171"/>
      <c r="CT157" s="161" t="s">
        <v>2414</v>
      </c>
      <c r="CU157" s="171" t="s">
        <v>2660</v>
      </c>
      <c r="CV157" s="171"/>
      <c r="CW157" s="171"/>
      <c r="CX157" s="171"/>
      <c r="CY157" s="171"/>
      <c r="CZ157" s="171"/>
      <c r="DA157" s="171"/>
      <c r="DB157" s="171"/>
      <c r="DC157" s="171"/>
      <c r="DD157" s="171"/>
      <c r="DE157" s="171"/>
      <c r="DF157" s="171"/>
      <c r="DG157" s="171"/>
      <c r="DR157" s="161"/>
      <c r="DS157" s="161"/>
      <c r="DT157" s="161"/>
      <c r="DU157" s="161"/>
      <c r="DV157" s="161"/>
      <c r="DW157" s="161"/>
    </row>
    <row r="158" spans="1:127" s="137" customFormat="1" ht="12.75" customHeight="1" x14ac:dyDescent="0.2">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3"/>
      <c r="X158" s="163"/>
      <c r="Y158" s="197"/>
      <c r="Z158" s="197"/>
      <c r="AA158" s="197"/>
      <c r="AB158" s="197"/>
      <c r="AC158" s="197"/>
      <c r="AD158" s="197"/>
      <c r="AE158" s="197"/>
      <c r="AF158" s="197"/>
      <c r="AG158" s="197"/>
      <c r="AQ158" s="171"/>
      <c r="AR158" s="171"/>
      <c r="AS158" s="171"/>
      <c r="AT158" s="171"/>
      <c r="AU158" s="166" t="s">
        <v>5463</v>
      </c>
      <c r="AV158" s="166"/>
      <c r="AW158" s="166"/>
      <c r="AX158" s="166"/>
      <c r="AY158" s="166"/>
      <c r="AZ158" s="166"/>
      <c r="BA158" s="166"/>
      <c r="BB158" s="166"/>
      <c r="BC158" s="166"/>
      <c r="BD158" s="166"/>
      <c r="BE158" s="166"/>
      <c r="BF158" s="166" t="s">
        <v>5818</v>
      </c>
      <c r="BG158" s="166"/>
      <c r="BH158" s="166"/>
      <c r="BI158" s="166"/>
      <c r="BJ158" s="166"/>
      <c r="BK158" s="166"/>
      <c r="BL158" s="166"/>
      <c r="BM158" s="166"/>
      <c r="BN158" s="166"/>
      <c r="BO158" s="171"/>
      <c r="BP158" s="171"/>
      <c r="BQ158" s="171"/>
      <c r="BR158" s="171"/>
      <c r="BS158" s="137" t="s">
        <v>3575</v>
      </c>
      <c r="BT158" s="167"/>
      <c r="BU158" s="168"/>
      <c r="BV158" s="168"/>
      <c r="BW158" s="168"/>
      <c r="BX158" s="168"/>
      <c r="BY158" s="171"/>
      <c r="BZ158" s="171"/>
      <c r="CA158" s="171"/>
      <c r="CB158" s="171"/>
      <c r="CC158" s="171"/>
      <c r="CD158" s="171"/>
      <c r="CE158" s="171"/>
      <c r="CF158" s="171"/>
      <c r="CI158" s="171"/>
      <c r="CJ158" s="171"/>
      <c r="CL158" s="171"/>
      <c r="CM158" s="171"/>
      <c r="CN158" s="171" t="s">
        <v>2043</v>
      </c>
      <c r="CO158" s="171"/>
      <c r="CP158" s="171"/>
      <c r="CQ158" s="171"/>
      <c r="CR158" s="171"/>
      <c r="CS158" s="171"/>
      <c r="CT158" s="161" t="s">
        <v>2416</v>
      </c>
      <c r="CU158" s="171" t="s">
        <v>2662</v>
      </c>
      <c r="CV158" s="171"/>
      <c r="CW158" s="171"/>
      <c r="CX158" s="171"/>
      <c r="CY158" s="171"/>
      <c r="CZ158" s="171"/>
      <c r="DA158" s="171"/>
      <c r="DB158" s="171"/>
      <c r="DC158" s="171"/>
      <c r="DD158" s="171"/>
      <c r="DE158" s="171"/>
      <c r="DF158" s="171"/>
      <c r="DG158" s="171"/>
      <c r="DR158" s="161"/>
      <c r="DS158" s="161"/>
      <c r="DT158" s="161"/>
      <c r="DU158" s="161"/>
      <c r="DV158" s="161"/>
      <c r="DW158" s="161"/>
    </row>
    <row r="159" spans="1:127" s="137" customFormat="1" ht="12.75" customHeight="1" x14ac:dyDescent="0.2">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3"/>
      <c r="X159" s="163"/>
      <c r="Y159" s="197"/>
      <c r="Z159" s="197"/>
      <c r="AA159" s="197"/>
      <c r="AB159" s="197"/>
      <c r="AC159" s="197"/>
      <c r="AD159" s="197"/>
      <c r="AE159" s="197"/>
      <c r="AF159" s="197"/>
      <c r="AG159" s="197"/>
      <c r="AQ159" s="171"/>
      <c r="AR159" s="171"/>
      <c r="AS159" s="171"/>
      <c r="AT159" s="171"/>
      <c r="AU159" s="166" t="s">
        <v>5464</v>
      </c>
      <c r="AV159" s="166"/>
      <c r="AW159" s="166"/>
      <c r="AX159" s="166"/>
      <c r="AY159" s="166"/>
      <c r="AZ159" s="166"/>
      <c r="BA159" s="166"/>
      <c r="BB159" s="166"/>
      <c r="BC159" s="166"/>
      <c r="BD159" s="166"/>
      <c r="BE159" s="166"/>
      <c r="BF159" s="137" t="s">
        <v>1618</v>
      </c>
      <c r="BJ159" s="166"/>
      <c r="BK159" s="166"/>
      <c r="BL159" s="166"/>
      <c r="BM159" s="166"/>
      <c r="BN159" s="166"/>
      <c r="BO159" s="171"/>
      <c r="BP159" s="171"/>
      <c r="BQ159" s="171"/>
      <c r="BR159" s="171"/>
      <c r="BS159" s="137" t="s">
        <v>3577</v>
      </c>
      <c r="BT159" s="167"/>
      <c r="BU159" s="168"/>
      <c r="BV159" s="168"/>
      <c r="BW159" s="168"/>
      <c r="BX159" s="168"/>
      <c r="BY159" s="171"/>
      <c r="BZ159" s="171"/>
      <c r="CA159" s="171"/>
      <c r="CB159" s="171"/>
      <c r="CC159" s="171"/>
      <c r="CD159" s="171"/>
      <c r="CE159" s="171"/>
      <c r="CF159" s="171"/>
      <c r="CI159" s="171"/>
      <c r="CJ159" s="171"/>
      <c r="CL159" s="171"/>
      <c r="CM159" s="171"/>
      <c r="CN159" s="171" t="s">
        <v>2044</v>
      </c>
      <c r="CO159" s="171"/>
      <c r="CP159" s="171"/>
      <c r="CQ159" s="171"/>
      <c r="CR159" s="171"/>
      <c r="CS159" s="171"/>
      <c r="CT159" s="161" t="s">
        <v>2418</v>
      </c>
      <c r="CU159" s="171" t="s">
        <v>2664</v>
      </c>
      <c r="CV159" s="171"/>
      <c r="CW159" s="171"/>
      <c r="CX159" s="171"/>
      <c r="CY159" s="171"/>
      <c r="CZ159" s="171"/>
      <c r="DA159" s="171"/>
      <c r="DB159" s="171"/>
      <c r="DC159" s="171"/>
      <c r="DD159" s="171"/>
      <c r="DE159" s="171"/>
      <c r="DF159" s="171"/>
      <c r="DG159" s="171"/>
      <c r="DR159" s="161"/>
      <c r="DS159" s="161"/>
      <c r="DT159" s="161"/>
      <c r="DU159" s="161"/>
      <c r="DV159" s="161"/>
      <c r="DW159" s="161"/>
    </row>
    <row r="160" spans="1:127" s="137" customFormat="1" ht="12.75" customHeight="1" x14ac:dyDescent="0.2">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3"/>
      <c r="X160" s="163"/>
      <c r="Y160" s="197"/>
      <c r="Z160" s="197"/>
      <c r="AA160" s="197"/>
      <c r="AB160" s="197"/>
      <c r="AC160" s="197"/>
      <c r="AD160" s="197"/>
      <c r="AE160" s="197"/>
      <c r="AF160" s="197"/>
      <c r="AG160" s="197"/>
      <c r="AQ160" s="171"/>
      <c r="AR160" s="171"/>
      <c r="AS160" s="171"/>
      <c r="AT160" s="171"/>
      <c r="AU160" s="166" t="s">
        <v>5466</v>
      </c>
      <c r="AV160" s="166"/>
      <c r="AW160" s="166"/>
      <c r="AX160" s="166"/>
      <c r="AY160" s="166"/>
      <c r="AZ160" s="166"/>
      <c r="BA160" s="166"/>
      <c r="BB160" s="166"/>
      <c r="BC160" s="166"/>
      <c r="BD160" s="166"/>
      <c r="BE160" s="166"/>
      <c r="BF160" s="166" t="s">
        <v>5820</v>
      </c>
      <c r="BG160" s="166"/>
      <c r="BH160" s="166"/>
      <c r="BI160" s="166"/>
      <c r="BJ160" s="166"/>
      <c r="BK160" s="166"/>
      <c r="BL160" s="166"/>
      <c r="BM160" s="166"/>
      <c r="BN160" s="166"/>
      <c r="BO160" s="171"/>
      <c r="BP160" s="171"/>
      <c r="BQ160" s="171"/>
      <c r="BR160" s="171"/>
      <c r="BS160" s="137" t="s">
        <v>3579</v>
      </c>
      <c r="BT160" s="167"/>
      <c r="BU160" s="168"/>
      <c r="BV160" s="168"/>
      <c r="BW160" s="168"/>
      <c r="BX160" s="168"/>
      <c r="BY160" s="171"/>
      <c r="BZ160" s="171"/>
      <c r="CA160" s="171"/>
      <c r="CB160" s="171"/>
      <c r="CC160" s="171"/>
      <c r="CD160" s="171"/>
      <c r="CE160" s="171"/>
      <c r="CF160" s="171"/>
      <c r="CI160" s="171"/>
      <c r="CJ160" s="171"/>
      <c r="CL160" s="171"/>
      <c r="CM160" s="171"/>
      <c r="CN160" s="171" t="s">
        <v>2045</v>
      </c>
      <c r="CO160" s="171"/>
      <c r="CP160" s="171"/>
      <c r="CQ160" s="171"/>
      <c r="CR160" s="171"/>
      <c r="CS160" s="171"/>
      <c r="CT160" s="161" t="s">
        <v>2420</v>
      </c>
      <c r="CU160" s="171" t="s">
        <v>2666</v>
      </c>
      <c r="CV160" s="171"/>
      <c r="CW160" s="171"/>
      <c r="CX160" s="171"/>
      <c r="CY160" s="171"/>
      <c r="CZ160" s="171"/>
      <c r="DA160" s="171"/>
      <c r="DB160" s="171"/>
      <c r="DC160" s="171"/>
      <c r="DD160" s="171"/>
      <c r="DE160" s="171"/>
      <c r="DF160" s="171"/>
      <c r="DG160" s="171"/>
      <c r="DR160" s="161"/>
      <c r="DS160" s="161"/>
      <c r="DT160" s="161"/>
      <c r="DU160" s="161"/>
      <c r="DV160" s="161"/>
      <c r="DW160" s="161"/>
    </row>
    <row r="161" spans="1:127" s="137" customFormat="1" ht="12.75" customHeight="1" x14ac:dyDescent="0.2">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3"/>
      <c r="X161" s="163"/>
      <c r="Y161" s="197"/>
      <c r="Z161" s="197"/>
      <c r="AA161" s="197"/>
      <c r="AB161" s="197"/>
      <c r="AC161" s="197"/>
      <c r="AD161" s="197"/>
      <c r="AE161" s="197"/>
      <c r="AF161" s="197"/>
      <c r="AG161" s="197"/>
      <c r="AQ161" s="171"/>
      <c r="AR161" s="171"/>
      <c r="AS161" s="171"/>
      <c r="AT161" s="171"/>
      <c r="AU161" s="166" t="s">
        <v>5468</v>
      </c>
      <c r="AV161" s="166"/>
      <c r="AW161" s="166"/>
      <c r="AX161" s="166"/>
      <c r="AY161" s="166"/>
      <c r="AZ161" s="166"/>
      <c r="BA161" s="166"/>
      <c r="BB161" s="166"/>
      <c r="BC161" s="166"/>
      <c r="BD161" s="166"/>
      <c r="BE161" s="166"/>
      <c r="BF161" s="166" t="s">
        <v>5822</v>
      </c>
      <c r="BG161" s="166"/>
      <c r="BH161" s="166"/>
      <c r="BI161" s="166"/>
      <c r="BJ161" s="166"/>
      <c r="BK161" s="166"/>
      <c r="BL161" s="166"/>
      <c r="BM161" s="166"/>
      <c r="BN161" s="166"/>
      <c r="BO161" s="171"/>
      <c r="BP161" s="171"/>
      <c r="BQ161" s="171"/>
      <c r="BR161" s="171"/>
      <c r="BS161" s="137" t="s">
        <v>3581</v>
      </c>
      <c r="BT161" s="167"/>
      <c r="BU161" s="168"/>
      <c r="BV161" s="168"/>
      <c r="BW161" s="168"/>
      <c r="BX161" s="168"/>
      <c r="BY161" s="171"/>
      <c r="BZ161" s="171"/>
      <c r="CA161" s="171"/>
      <c r="CB161" s="171"/>
      <c r="CC161" s="171"/>
      <c r="CD161" s="171"/>
      <c r="CE161" s="171"/>
      <c r="CF161" s="171"/>
      <c r="CI161" s="171"/>
      <c r="CJ161" s="171"/>
      <c r="CL161" s="171"/>
      <c r="CM161" s="171"/>
      <c r="CN161" s="171" t="s">
        <v>2046</v>
      </c>
      <c r="CO161" s="171"/>
      <c r="CP161" s="171"/>
      <c r="CQ161" s="171"/>
      <c r="CR161" s="171"/>
      <c r="CS161" s="171"/>
      <c r="CT161" s="161" t="s">
        <v>2422</v>
      </c>
      <c r="CU161" s="171" t="s">
        <v>2668</v>
      </c>
      <c r="CV161" s="171"/>
      <c r="CW161" s="171"/>
      <c r="CX161" s="171"/>
      <c r="CY161" s="171"/>
      <c r="CZ161" s="171"/>
      <c r="DA161" s="171"/>
      <c r="DB161" s="171"/>
      <c r="DC161" s="171"/>
      <c r="DD161" s="171"/>
      <c r="DE161" s="171"/>
      <c r="DF161" s="171"/>
      <c r="DG161" s="171"/>
      <c r="DR161" s="161"/>
      <c r="DS161" s="161"/>
      <c r="DT161" s="161"/>
      <c r="DU161" s="161"/>
      <c r="DV161" s="161"/>
      <c r="DW161" s="161"/>
    </row>
    <row r="162" spans="1:127" s="137" customFormat="1" ht="12.75" customHeight="1" x14ac:dyDescent="0.2">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3"/>
      <c r="X162" s="163"/>
      <c r="Y162" s="197"/>
      <c r="Z162" s="197"/>
      <c r="AA162" s="197"/>
      <c r="AB162" s="197"/>
      <c r="AC162" s="197"/>
      <c r="AD162" s="197"/>
      <c r="AE162" s="197"/>
      <c r="AF162" s="197"/>
      <c r="AG162" s="197"/>
      <c r="AQ162" s="171"/>
      <c r="AR162" s="171"/>
      <c r="AS162" s="171"/>
      <c r="AT162" s="171"/>
      <c r="AU162" s="166" t="s">
        <v>5469</v>
      </c>
      <c r="AV162" s="166"/>
      <c r="AW162" s="166"/>
      <c r="AX162" s="166"/>
      <c r="AY162" s="166"/>
      <c r="AZ162" s="166"/>
      <c r="BA162" s="166"/>
      <c r="BB162" s="166"/>
      <c r="BC162" s="166"/>
      <c r="BD162" s="166"/>
      <c r="BE162" s="166"/>
      <c r="BF162" s="166" t="s">
        <v>5824</v>
      </c>
      <c r="BG162" s="166"/>
      <c r="BH162" s="166"/>
      <c r="BI162" s="166"/>
      <c r="BJ162" s="166"/>
      <c r="BK162" s="166"/>
      <c r="BL162" s="166"/>
      <c r="BM162" s="166"/>
      <c r="BN162" s="166"/>
      <c r="BO162" s="171"/>
      <c r="BP162" s="171"/>
      <c r="BQ162" s="171"/>
      <c r="BR162" s="171"/>
      <c r="BS162" s="137" t="s">
        <v>3583</v>
      </c>
      <c r="BT162" s="167"/>
      <c r="BU162" s="168"/>
      <c r="BV162" s="168"/>
      <c r="BW162" s="168"/>
      <c r="BX162" s="168"/>
      <c r="BY162" s="171"/>
      <c r="BZ162" s="171"/>
      <c r="CA162" s="171"/>
      <c r="CB162" s="171"/>
      <c r="CC162" s="171"/>
      <c r="CD162" s="171"/>
      <c r="CE162" s="171"/>
      <c r="CF162" s="171"/>
      <c r="CI162" s="171"/>
      <c r="CJ162" s="171"/>
      <c r="CL162" s="171"/>
      <c r="CM162" s="171"/>
      <c r="CN162" s="171" t="s">
        <v>2047</v>
      </c>
      <c r="CO162" s="171"/>
      <c r="CP162" s="171"/>
      <c r="CQ162" s="171"/>
      <c r="CR162" s="171"/>
      <c r="CS162" s="171"/>
      <c r="CT162" s="161" t="s">
        <v>2424</v>
      </c>
      <c r="CU162" s="171" t="s">
        <v>2670</v>
      </c>
      <c r="CV162" s="171"/>
      <c r="CW162" s="171"/>
      <c r="CX162" s="171"/>
      <c r="CY162" s="171"/>
      <c r="CZ162" s="171"/>
      <c r="DA162" s="171"/>
      <c r="DB162" s="171"/>
      <c r="DC162" s="171"/>
      <c r="DD162" s="171"/>
      <c r="DE162" s="171"/>
      <c r="DF162" s="171"/>
      <c r="DG162" s="171"/>
      <c r="DR162" s="161"/>
      <c r="DS162" s="161"/>
      <c r="DT162" s="161"/>
      <c r="DU162" s="161"/>
      <c r="DV162" s="161"/>
      <c r="DW162" s="161"/>
    </row>
    <row r="163" spans="1:127" s="137" customFormat="1" ht="12.75" customHeight="1" x14ac:dyDescent="0.2">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3"/>
      <c r="X163" s="163"/>
      <c r="Y163" s="197"/>
      <c r="Z163" s="197"/>
      <c r="AA163" s="197"/>
      <c r="AB163" s="197"/>
      <c r="AC163" s="197"/>
      <c r="AD163" s="197"/>
      <c r="AE163" s="197"/>
      <c r="AF163" s="197"/>
      <c r="AG163" s="197"/>
      <c r="AQ163" s="171"/>
      <c r="AR163" s="171"/>
      <c r="AS163" s="171"/>
      <c r="AT163" s="171"/>
      <c r="AU163" s="166" t="s">
        <v>5471</v>
      </c>
      <c r="AV163" s="166"/>
      <c r="AW163" s="166"/>
      <c r="AX163" s="166"/>
      <c r="AY163" s="166"/>
      <c r="AZ163" s="166"/>
      <c r="BA163" s="166"/>
      <c r="BB163" s="166"/>
      <c r="BC163" s="166"/>
      <c r="BD163" s="166"/>
      <c r="BE163" s="166"/>
      <c r="BF163" s="166" t="s">
        <v>5825</v>
      </c>
      <c r="BG163" s="166"/>
      <c r="BH163" s="166"/>
      <c r="BI163" s="166"/>
      <c r="BJ163" s="166"/>
      <c r="BK163" s="166"/>
      <c r="BL163" s="166"/>
      <c r="BM163" s="166"/>
      <c r="BN163" s="166"/>
      <c r="BO163" s="171"/>
      <c r="BP163" s="171"/>
      <c r="BQ163" s="171"/>
      <c r="BR163" s="171"/>
      <c r="BS163" s="137" t="s">
        <v>3585</v>
      </c>
      <c r="BT163" s="167"/>
      <c r="BU163" s="168"/>
      <c r="BV163" s="168"/>
      <c r="BW163" s="168"/>
      <c r="BX163" s="168"/>
      <c r="BY163" s="171"/>
      <c r="BZ163" s="171"/>
      <c r="CA163" s="171"/>
      <c r="CB163" s="171"/>
      <c r="CC163" s="171"/>
      <c r="CD163" s="171"/>
      <c r="CE163" s="171"/>
      <c r="CF163" s="171"/>
      <c r="CI163" s="171"/>
      <c r="CJ163" s="171"/>
      <c r="CL163" s="171"/>
      <c r="CM163" s="171"/>
      <c r="CN163" s="171" t="s">
        <v>2048</v>
      </c>
      <c r="CO163" s="171"/>
      <c r="CP163" s="167"/>
      <c r="CQ163" s="171"/>
      <c r="CR163" s="171"/>
      <c r="CS163" s="171"/>
      <c r="CT163" s="161" t="s">
        <v>2426</v>
      </c>
      <c r="CU163" s="171" t="s">
        <v>2672</v>
      </c>
      <c r="CV163" s="171"/>
      <c r="CW163" s="171"/>
      <c r="CX163" s="171"/>
      <c r="CY163" s="171"/>
      <c r="CZ163" s="171"/>
      <c r="DA163" s="171"/>
      <c r="DB163" s="171"/>
      <c r="DC163" s="171"/>
      <c r="DD163" s="171"/>
      <c r="DE163" s="171"/>
      <c r="DF163" s="171"/>
      <c r="DG163" s="171"/>
      <c r="DR163" s="161"/>
      <c r="DS163" s="161"/>
      <c r="DT163" s="161"/>
      <c r="DU163" s="161"/>
      <c r="DV163" s="161"/>
      <c r="DW163" s="161"/>
    </row>
    <row r="164" spans="1:127" s="137" customFormat="1" ht="12.75" customHeight="1" x14ac:dyDescent="0.2">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3"/>
      <c r="X164" s="163"/>
      <c r="Y164" s="197"/>
      <c r="Z164" s="197"/>
      <c r="AA164" s="197"/>
      <c r="AB164" s="197"/>
      <c r="AC164" s="197"/>
      <c r="AD164" s="197"/>
      <c r="AE164" s="197"/>
      <c r="AF164" s="197"/>
      <c r="AG164" s="197"/>
      <c r="AQ164" s="171"/>
      <c r="AR164" s="171"/>
      <c r="AS164" s="171"/>
      <c r="AT164" s="171"/>
      <c r="AU164" s="166" t="s">
        <v>5474</v>
      </c>
      <c r="AV164" s="166"/>
      <c r="AW164" s="166"/>
      <c r="AX164" s="166"/>
      <c r="AY164" s="166"/>
      <c r="AZ164" s="166"/>
      <c r="BA164" s="166"/>
      <c r="BB164" s="166"/>
      <c r="BC164" s="166"/>
      <c r="BD164" s="166"/>
      <c r="BE164" s="166"/>
      <c r="BF164" s="166" t="s">
        <v>5826</v>
      </c>
      <c r="BG164" s="166"/>
      <c r="BH164" s="166"/>
      <c r="BI164" s="166"/>
      <c r="BJ164" s="166"/>
      <c r="BK164" s="166"/>
      <c r="BL164" s="166"/>
      <c r="BM164" s="166"/>
      <c r="BN164" s="166"/>
      <c r="BO164" s="171"/>
      <c r="BP164" s="171"/>
      <c r="BQ164" s="171"/>
      <c r="BR164" s="171"/>
      <c r="BS164" s="137" t="s">
        <v>3587</v>
      </c>
      <c r="BT164" s="167"/>
      <c r="BU164" s="168"/>
      <c r="BV164" s="168"/>
      <c r="BW164" s="168"/>
      <c r="BX164" s="168"/>
      <c r="BY164" s="171"/>
      <c r="BZ164" s="171"/>
      <c r="CA164" s="171"/>
      <c r="CB164" s="171"/>
      <c r="CC164" s="171"/>
      <c r="CD164" s="171"/>
      <c r="CE164" s="171"/>
      <c r="CF164" s="171"/>
      <c r="CI164" s="171"/>
      <c r="CJ164" s="171"/>
      <c r="CL164" s="171"/>
      <c r="CM164" s="171"/>
      <c r="CN164" s="171" t="s">
        <v>2049</v>
      </c>
      <c r="CO164" s="171"/>
      <c r="CP164" s="167"/>
      <c r="CQ164" s="171"/>
      <c r="CR164" s="171"/>
      <c r="CS164" s="171"/>
      <c r="CT164" s="161" t="s">
        <v>2428</v>
      </c>
      <c r="CU164" s="171" t="s">
        <v>2674</v>
      </c>
      <c r="CV164" s="171"/>
      <c r="CW164" s="171"/>
      <c r="CX164" s="171"/>
      <c r="CY164" s="171"/>
      <c r="CZ164" s="171"/>
      <c r="DA164" s="171"/>
      <c r="DB164" s="171"/>
      <c r="DC164" s="171"/>
      <c r="DD164" s="171"/>
      <c r="DE164" s="171"/>
      <c r="DF164" s="171"/>
      <c r="DG164" s="171"/>
      <c r="DR164" s="161"/>
      <c r="DS164" s="161"/>
      <c r="DT164" s="161"/>
      <c r="DU164" s="161"/>
      <c r="DV164" s="161"/>
      <c r="DW164" s="161"/>
    </row>
    <row r="165" spans="1:127" s="137" customFormat="1" ht="12.75" customHeight="1" x14ac:dyDescent="0.2">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3"/>
      <c r="X165" s="163"/>
      <c r="Y165" s="197"/>
      <c r="Z165" s="197"/>
      <c r="AA165" s="197"/>
      <c r="AB165" s="197"/>
      <c r="AC165" s="197"/>
      <c r="AD165" s="197"/>
      <c r="AE165" s="197"/>
      <c r="AF165" s="197"/>
      <c r="AG165" s="197"/>
      <c r="AQ165" s="171"/>
      <c r="AR165" s="171"/>
      <c r="AS165" s="171"/>
      <c r="AT165" s="171"/>
      <c r="AU165" s="166" t="s">
        <v>5476</v>
      </c>
      <c r="AV165" s="166"/>
      <c r="AW165" s="166"/>
      <c r="AX165" s="166"/>
      <c r="AY165" s="166"/>
      <c r="AZ165" s="166"/>
      <c r="BA165" s="166"/>
      <c r="BB165" s="166"/>
      <c r="BC165" s="166"/>
      <c r="BD165" s="166"/>
      <c r="BE165" s="166"/>
      <c r="BF165" s="166" t="s">
        <v>5827</v>
      </c>
      <c r="BG165" s="166"/>
      <c r="BH165" s="166"/>
      <c r="BI165" s="166"/>
      <c r="BJ165" s="166"/>
      <c r="BK165" s="166"/>
      <c r="BL165" s="166"/>
      <c r="BM165" s="166"/>
      <c r="BN165" s="166"/>
      <c r="BO165" s="171"/>
      <c r="BP165" s="171"/>
      <c r="BQ165" s="171"/>
      <c r="BR165" s="171"/>
      <c r="BS165" s="137" t="s">
        <v>3589</v>
      </c>
      <c r="BT165" s="167"/>
      <c r="BU165" s="168"/>
      <c r="BV165" s="168"/>
      <c r="BW165" s="168"/>
      <c r="BX165" s="168"/>
      <c r="BY165" s="171"/>
      <c r="BZ165" s="171"/>
      <c r="CA165" s="171"/>
      <c r="CB165" s="171"/>
      <c r="CC165" s="171"/>
      <c r="CD165" s="171"/>
      <c r="CE165" s="171"/>
      <c r="CF165" s="171"/>
      <c r="CI165" s="171"/>
      <c r="CJ165" s="171"/>
      <c r="CL165" s="171"/>
      <c r="CM165" s="171"/>
      <c r="CN165" s="171" t="s">
        <v>2050</v>
      </c>
      <c r="CO165" s="171"/>
      <c r="CP165" s="167"/>
      <c r="CQ165" s="171"/>
      <c r="CR165" s="171"/>
      <c r="CS165" s="171"/>
      <c r="CT165" s="161" t="s">
        <v>2430</v>
      </c>
      <c r="CU165" s="171" t="s">
        <v>2676</v>
      </c>
      <c r="CV165" s="171"/>
      <c r="CW165" s="171"/>
      <c r="CX165" s="171"/>
      <c r="CY165" s="171"/>
      <c r="CZ165" s="171"/>
      <c r="DA165" s="171"/>
      <c r="DB165" s="171"/>
      <c r="DC165" s="171"/>
      <c r="DD165" s="171"/>
      <c r="DE165" s="171"/>
      <c r="DF165" s="171"/>
      <c r="DG165" s="171"/>
      <c r="DR165" s="161"/>
      <c r="DS165" s="161"/>
      <c r="DT165" s="161"/>
      <c r="DU165" s="161"/>
      <c r="DV165" s="161"/>
      <c r="DW165" s="161"/>
    </row>
    <row r="166" spans="1:127" s="137" customFormat="1" ht="12.75" customHeight="1" x14ac:dyDescent="0.2">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3"/>
      <c r="X166" s="163"/>
      <c r="Y166" s="197"/>
      <c r="Z166" s="197"/>
      <c r="AA166" s="197"/>
      <c r="AB166" s="197"/>
      <c r="AC166" s="197"/>
      <c r="AD166" s="197"/>
      <c r="AE166" s="197"/>
      <c r="AF166" s="197"/>
      <c r="AG166" s="197"/>
      <c r="AQ166" s="171"/>
      <c r="AR166" s="171"/>
      <c r="AS166" s="171"/>
      <c r="AT166" s="171"/>
      <c r="AU166" s="166" t="s">
        <v>5478</v>
      </c>
      <c r="AV166" s="166"/>
      <c r="AW166" s="166"/>
      <c r="AX166" s="166"/>
      <c r="AY166" s="166"/>
      <c r="AZ166" s="166"/>
      <c r="BA166" s="166"/>
      <c r="BB166" s="166"/>
      <c r="BC166" s="166"/>
      <c r="BD166" s="166"/>
      <c r="BE166" s="166"/>
      <c r="BF166" s="166" t="s">
        <v>5830</v>
      </c>
      <c r="BG166" s="166"/>
      <c r="BH166" s="166"/>
      <c r="BI166" s="166"/>
      <c r="BJ166" s="166"/>
      <c r="BK166" s="166"/>
      <c r="BL166" s="166"/>
      <c r="BM166" s="166"/>
      <c r="BN166" s="166"/>
      <c r="BO166" s="171"/>
      <c r="BP166" s="171"/>
      <c r="BQ166" s="171"/>
      <c r="BR166" s="171"/>
      <c r="BS166" s="137" t="s">
        <v>3591</v>
      </c>
      <c r="BT166" s="167"/>
      <c r="BU166" s="168"/>
      <c r="BV166" s="168"/>
      <c r="BW166" s="168"/>
      <c r="BX166" s="168"/>
      <c r="BY166" s="171"/>
      <c r="BZ166" s="171"/>
      <c r="CA166" s="171"/>
      <c r="CB166" s="171"/>
      <c r="CC166" s="171"/>
      <c r="CD166" s="171"/>
      <c r="CE166" s="171"/>
      <c r="CF166" s="171"/>
      <c r="CI166" s="171"/>
      <c r="CJ166" s="171"/>
      <c r="CL166" s="171"/>
      <c r="CM166" s="171"/>
      <c r="CN166" s="171" t="s">
        <v>2051</v>
      </c>
      <c r="CO166" s="171"/>
      <c r="CP166" s="167"/>
      <c r="CQ166" s="171"/>
      <c r="CR166" s="171"/>
      <c r="CS166" s="171"/>
      <c r="CT166" s="161" t="s">
        <v>2432</v>
      </c>
      <c r="CU166" s="171" t="s">
        <v>2678</v>
      </c>
      <c r="CV166" s="171"/>
      <c r="CW166" s="171"/>
      <c r="CX166" s="171"/>
      <c r="CY166" s="171"/>
      <c r="CZ166" s="171"/>
      <c r="DA166" s="171"/>
      <c r="DB166" s="171"/>
      <c r="DC166" s="171"/>
      <c r="DD166" s="171"/>
      <c r="DE166" s="171"/>
      <c r="DF166" s="171"/>
      <c r="DG166" s="171"/>
      <c r="DR166" s="161"/>
      <c r="DS166" s="161"/>
      <c r="DT166" s="161"/>
      <c r="DU166" s="161"/>
      <c r="DV166" s="161"/>
      <c r="DW166" s="161"/>
    </row>
    <row r="167" spans="1:127" s="137" customFormat="1" ht="12.75" customHeight="1" x14ac:dyDescent="0.2">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3"/>
      <c r="X167" s="163"/>
      <c r="Y167" s="197"/>
      <c r="Z167" s="197"/>
      <c r="AA167" s="197"/>
      <c r="AB167" s="197"/>
      <c r="AC167" s="197"/>
      <c r="AD167" s="197"/>
      <c r="AE167" s="197"/>
      <c r="AF167" s="197"/>
      <c r="AG167" s="197"/>
      <c r="AQ167" s="171"/>
      <c r="AR167" s="171"/>
      <c r="AS167" s="171"/>
      <c r="AT167" s="171"/>
      <c r="AU167" s="166" t="s">
        <v>5480</v>
      </c>
      <c r="AV167" s="166"/>
      <c r="AW167" s="166"/>
      <c r="AX167" s="166"/>
      <c r="AY167" s="166"/>
      <c r="AZ167" s="166"/>
      <c r="BA167" s="166"/>
      <c r="BB167" s="166"/>
      <c r="BC167" s="166"/>
      <c r="BD167" s="166"/>
      <c r="BE167" s="166"/>
      <c r="BF167" s="166" t="s">
        <v>5831</v>
      </c>
      <c r="BG167" s="166"/>
      <c r="BH167" s="166"/>
      <c r="BI167" s="166"/>
      <c r="BJ167" s="166"/>
      <c r="BK167" s="166"/>
      <c r="BL167" s="166"/>
      <c r="BM167" s="166"/>
      <c r="BN167" s="166"/>
      <c r="BO167" s="171"/>
      <c r="BP167" s="171"/>
      <c r="BQ167" s="171"/>
      <c r="BR167" s="171"/>
      <c r="BS167" s="137" t="s">
        <v>3593</v>
      </c>
      <c r="BT167" s="167"/>
      <c r="BU167" s="168"/>
      <c r="BV167" s="168"/>
      <c r="BW167" s="168"/>
      <c r="BX167" s="168"/>
      <c r="BY167" s="171"/>
      <c r="BZ167" s="171"/>
      <c r="CA167" s="171"/>
      <c r="CB167" s="171"/>
      <c r="CC167" s="171"/>
      <c r="CD167" s="171"/>
      <c r="CE167" s="171"/>
      <c r="CF167" s="171"/>
      <c r="CI167" s="171"/>
      <c r="CJ167" s="171"/>
      <c r="CL167" s="171"/>
      <c r="CM167" s="171"/>
      <c r="CN167" s="171" t="s">
        <v>2052</v>
      </c>
      <c r="CO167" s="171"/>
      <c r="CP167" s="167"/>
      <c r="CQ167" s="171"/>
      <c r="CR167" s="171"/>
      <c r="CS167" s="171"/>
      <c r="CT167" s="161" t="s">
        <v>2434</v>
      </c>
      <c r="CU167" s="171" t="s">
        <v>2680</v>
      </c>
      <c r="CV167" s="171"/>
      <c r="CW167" s="171"/>
      <c r="CX167" s="171"/>
      <c r="CY167" s="171"/>
      <c r="CZ167" s="171"/>
      <c r="DA167" s="171"/>
      <c r="DB167" s="171"/>
      <c r="DC167" s="171"/>
      <c r="DD167" s="171"/>
      <c r="DE167" s="171"/>
      <c r="DF167" s="171"/>
      <c r="DG167" s="171"/>
      <c r="DR167" s="161"/>
      <c r="DS167" s="161"/>
      <c r="DT167" s="161"/>
      <c r="DU167" s="161"/>
      <c r="DV167" s="161"/>
      <c r="DW167" s="161"/>
    </row>
    <row r="168" spans="1:127" s="137" customFormat="1" ht="12.75" customHeight="1" x14ac:dyDescent="0.25">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3"/>
      <c r="X168" s="163"/>
      <c r="Y168" s="197"/>
      <c r="Z168" s="197"/>
      <c r="AA168" s="197"/>
      <c r="AB168" s="197"/>
      <c r="AC168" s="197"/>
      <c r="AD168" s="197"/>
      <c r="AE168" s="197"/>
      <c r="AF168" s="197"/>
      <c r="AG168" s="197"/>
      <c r="AQ168" s="171"/>
      <c r="AR168" s="171"/>
      <c r="AS168" s="171"/>
      <c r="AT168" s="171"/>
      <c r="AU168" s="166" t="s">
        <v>5481</v>
      </c>
      <c r="AV168" s="166"/>
      <c r="AW168" s="166"/>
      <c r="AX168" s="166"/>
      <c r="AY168" s="166"/>
      <c r="AZ168" s="166"/>
      <c r="BA168" s="166"/>
      <c r="BB168" s="166"/>
      <c r="BC168" s="166"/>
      <c r="BD168" s="166"/>
      <c r="BE168" s="166"/>
      <c r="BF168" s="166" t="s">
        <v>5833</v>
      </c>
      <c r="BG168" s="166"/>
      <c r="BH168" s="166"/>
      <c r="BI168" s="166"/>
      <c r="BJ168" s="166"/>
      <c r="BK168" s="166"/>
      <c r="BL168" s="166"/>
      <c r="BM168" s="166"/>
      <c r="BN168" s="166"/>
      <c r="BO168" s="171"/>
      <c r="BP168" s="171"/>
      <c r="BQ168" s="171"/>
      <c r="BR168" s="171"/>
      <c r="BS168" s="137" t="s">
        <v>3595</v>
      </c>
      <c r="BT168" s="167"/>
      <c r="BU168" s="168"/>
      <c r="BV168" s="168"/>
      <c r="BW168" s="168"/>
      <c r="BX168" s="168"/>
      <c r="BY168" s="171"/>
      <c r="BZ168" s="171"/>
      <c r="CA168" s="171"/>
      <c r="CB168" s="171"/>
      <c r="CC168" s="171"/>
      <c r="CD168" s="171"/>
      <c r="CE168" s="171"/>
      <c r="CF168" s="171"/>
      <c r="CH168"/>
      <c r="CI168" s="171"/>
      <c r="CJ168" s="171"/>
      <c r="CL168" s="171"/>
      <c r="CM168" s="171"/>
      <c r="CN168" s="171" t="s">
        <v>2053</v>
      </c>
      <c r="CO168" s="171"/>
      <c r="CP168" s="167"/>
      <c r="CQ168" s="171"/>
      <c r="CR168" s="171"/>
      <c r="CS168" s="171"/>
      <c r="CT168" s="161" t="s">
        <v>2436</v>
      </c>
      <c r="CU168" s="171" t="s">
        <v>2682</v>
      </c>
      <c r="CV168" s="171"/>
      <c r="CW168" s="171"/>
      <c r="CX168" s="171"/>
      <c r="CY168" s="171"/>
      <c r="CZ168" s="171"/>
      <c r="DA168" s="171"/>
      <c r="DB168" s="171"/>
      <c r="DC168" s="171"/>
      <c r="DD168" s="171"/>
      <c r="DE168" s="171"/>
      <c r="DF168" s="171"/>
      <c r="DG168" s="171"/>
      <c r="DR168" s="161"/>
      <c r="DS168" s="161"/>
      <c r="DT168" s="161"/>
      <c r="DU168" s="161"/>
      <c r="DV168" s="161"/>
      <c r="DW168" s="161"/>
    </row>
    <row r="169" spans="1:127" s="137" customFormat="1" ht="12.75" customHeight="1" x14ac:dyDescent="0.25">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3"/>
      <c r="X169" s="163"/>
      <c r="Y169" s="197"/>
      <c r="Z169" s="197"/>
      <c r="AA169" s="197"/>
      <c r="AB169" s="197"/>
      <c r="AC169" s="197"/>
      <c r="AD169" s="197"/>
      <c r="AE169" s="197"/>
      <c r="AF169" s="197"/>
      <c r="AG169" s="197"/>
      <c r="AQ169" s="171"/>
      <c r="AR169" s="171"/>
      <c r="AS169" s="171"/>
      <c r="AT169" s="171"/>
      <c r="AU169" s="166" t="s">
        <v>5483</v>
      </c>
      <c r="AV169" s="166"/>
      <c r="AW169" s="166"/>
      <c r="AX169" s="166"/>
      <c r="AY169" s="166"/>
      <c r="AZ169" s="166"/>
      <c r="BA169" s="166"/>
      <c r="BB169" s="166"/>
      <c r="BC169" s="166"/>
      <c r="BD169" s="166"/>
      <c r="BE169" s="166"/>
      <c r="BF169" s="166" t="s">
        <v>5834</v>
      </c>
      <c r="BG169" s="166"/>
      <c r="BH169" s="166"/>
      <c r="BI169" s="166"/>
      <c r="BJ169" s="166"/>
      <c r="BK169" s="166"/>
      <c r="BL169" s="166"/>
      <c r="BM169" s="166"/>
      <c r="BN169" s="166"/>
      <c r="BO169" s="171"/>
      <c r="BP169" s="171"/>
      <c r="BQ169" s="171"/>
      <c r="BR169" s="171"/>
      <c r="BS169" s="137" t="s">
        <v>3597</v>
      </c>
      <c r="BT169" s="167"/>
      <c r="BU169" s="168"/>
      <c r="BV169" s="168"/>
      <c r="BW169" s="168"/>
      <c r="BX169" s="168"/>
      <c r="BY169" s="171"/>
      <c r="BZ169" s="171"/>
      <c r="CA169" s="171"/>
      <c r="CB169" s="171"/>
      <c r="CC169" s="171"/>
      <c r="CD169" s="171"/>
      <c r="CE169" s="171"/>
      <c r="CF169" s="171"/>
      <c r="CH169"/>
      <c r="CI169" s="171"/>
      <c r="CJ169" s="171"/>
      <c r="CL169" s="171"/>
      <c r="CM169" s="171"/>
      <c r="CN169" s="171" t="s">
        <v>2054</v>
      </c>
      <c r="CO169" s="171"/>
      <c r="CP169" s="167"/>
      <c r="CQ169" s="171"/>
      <c r="CR169" s="171"/>
      <c r="CS169" s="171"/>
      <c r="CT169" s="161" t="s">
        <v>2438</v>
      </c>
      <c r="CU169" s="171" t="s">
        <v>2684</v>
      </c>
      <c r="CV169" s="171"/>
      <c r="CW169" s="171"/>
      <c r="CX169" s="171"/>
      <c r="CY169" s="171"/>
      <c r="CZ169" s="171"/>
      <c r="DA169" s="171"/>
      <c r="DB169" s="171"/>
      <c r="DC169" s="171"/>
      <c r="DD169" s="171"/>
      <c r="DE169" s="171"/>
      <c r="DF169" s="171"/>
      <c r="DG169" s="171"/>
      <c r="DR169" s="161"/>
      <c r="DS169" s="161"/>
      <c r="DT169" s="161"/>
      <c r="DU169" s="161"/>
      <c r="DV169" s="161"/>
      <c r="DW169" s="161"/>
    </row>
    <row r="170" spans="1:127" s="137" customFormat="1" ht="12.75" customHeight="1" x14ac:dyDescent="0.25">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3"/>
      <c r="X170" s="163"/>
      <c r="Y170" s="197"/>
      <c r="Z170" s="197"/>
      <c r="AA170" s="197"/>
      <c r="AB170" s="197"/>
      <c r="AC170" s="197"/>
      <c r="AD170" s="197"/>
      <c r="AE170" s="197"/>
      <c r="AF170" s="197"/>
      <c r="AG170" s="197"/>
      <c r="AQ170" s="171"/>
      <c r="AR170" s="171"/>
      <c r="AS170" s="171"/>
      <c r="AT170" s="171"/>
      <c r="AU170" s="166" t="s">
        <v>5484</v>
      </c>
      <c r="AV170" s="166"/>
      <c r="AW170" s="166"/>
      <c r="AX170" s="166"/>
      <c r="AY170" s="166"/>
      <c r="AZ170" s="166"/>
      <c r="BA170" s="166"/>
      <c r="BB170" s="166"/>
      <c r="BC170" s="166"/>
      <c r="BD170" s="166"/>
      <c r="BE170" s="166"/>
      <c r="BF170" s="166" t="s">
        <v>5836</v>
      </c>
      <c r="BG170" s="166"/>
      <c r="BH170" s="166"/>
      <c r="BI170" s="166"/>
      <c r="BJ170" s="166"/>
      <c r="BK170" s="166"/>
      <c r="BL170" s="166"/>
      <c r="BM170" s="166"/>
      <c r="BN170" s="166"/>
      <c r="BO170" s="171"/>
      <c r="BP170" s="171"/>
      <c r="BQ170" s="171"/>
      <c r="BR170" s="171"/>
      <c r="BS170" s="137" t="s">
        <v>3599</v>
      </c>
      <c r="BT170" s="167"/>
      <c r="BU170" s="168"/>
      <c r="BV170" s="168"/>
      <c r="BW170" s="168"/>
      <c r="BX170" s="168"/>
      <c r="BY170" s="171"/>
      <c r="BZ170" s="171"/>
      <c r="CA170" s="171"/>
      <c r="CB170" s="171"/>
      <c r="CC170" s="171"/>
      <c r="CD170" s="171"/>
      <c r="CE170" s="171"/>
      <c r="CF170" s="171"/>
      <c r="CH170"/>
      <c r="CI170" s="171"/>
      <c r="CJ170" s="171"/>
      <c r="CL170" s="171"/>
      <c r="CM170" s="171"/>
      <c r="CN170" s="171" t="s">
        <v>2055</v>
      </c>
      <c r="CO170" s="171"/>
      <c r="CP170" s="167"/>
      <c r="CQ170" s="171"/>
      <c r="CR170" s="171"/>
      <c r="CS170" s="171"/>
      <c r="CT170" s="161" t="s">
        <v>2440</v>
      </c>
      <c r="CU170" s="171" t="s">
        <v>2686</v>
      </c>
      <c r="CV170" s="171"/>
      <c r="CW170" s="171"/>
      <c r="CX170" s="171"/>
      <c r="CY170" s="171"/>
      <c r="CZ170" s="171"/>
      <c r="DA170" s="171"/>
      <c r="DB170" s="171"/>
      <c r="DC170" s="171"/>
      <c r="DD170" s="171"/>
      <c r="DE170" s="171"/>
      <c r="DF170" s="171"/>
      <c r="DG170" s="171"/>
      <c r="DR170" s="161"/>
      <c r="DS170" s="161"/>
      <c r="DT170" s="161"/>
      <c r="DU170" s="161"/>
      <c r="DV170" s="161"/>
      <c r="DW170" s="161"/>
    </row>
    <row r="171" spans="1:127" s="137" customFormat="1" ht="12.75" customHeight="1" x14ac:dyDescent="0.25">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3"/>
      <c r="X171" s="163"/>
      <c r="Y171" s="197"/>
      <c r="Z171" s="197"/>
      <c r="AA171" s="197"/>
      <c r="AB171" s="197"/>
      <c r="AC171" s="197"/>
      <c r="AD171" s="197"/>
      <c r="AE171" s="197"/>
      <c r="AF171" s="197"/>
      <c r="AG171" s="197"/>
      <c r="AQ171" s="171"/>
      <c r="AR171" s="171"/>
      <c r="AS171" s="171"/>
      <c r="AT171" s="171"/>
      <c r="AU171" s="166" t="s">
        <v>5485</v>
      </c>
      <c r="AV171" s="166"/>
      <c r="AW171" s="166"/>
      <c r="AX171" s="166"/>
      <c r="AY171" s="166"/>
      <c r="AZ171" s="166"/>
      <c r="BA171" s="166"/>
      <c r="BB171" s="166"/>
      <c r="BC171" s="166"/>
      <c r="BD171" s="166"/>
      <c r="BE171" s="166"/>
      <c r="BF171" s="166" t="s">
        <v>5837</v>
      </c>
      <c r="BG171" s="166"/>
      <c r="BH171" s="166"/>
      <c r="BI171" s="166"/>
      <c r="BJ171" s="166"/>
      <c r="BK171" s="166"/>
      <c r="BL171" s="166"/>
      <c r="BM171" s="166"/>
      <c r="BN171" s="166"/>
      <c r="BO171" s="171"/>
      <c r="BP171" s="171"/>
      <c r="BQ171" s="171"/>
      <c r="BR171" s="171"/>
      <c r="BS171" s="137" t="s">
        <v>3601</v>
      </c>
      <c r="BT171" s="167"/>
      <c r="BU171" s="168"/>
      <c r="BV171" s="168"/>
      <c r="BW171" s="168"/>
      <c r="BX171" s="168"/>
      <c r="BY171" s="171"/>
      <c r="BZ171" s="171"/>
      <c r="CA171" s="171"/>
      <c r="CB171" s="171"/>
      <c r="CC171" s="171"/>
      <c r="CD171" s="171"/>
      <c r="CE171" s="171"/>
      <c r="CF171" s="171"/>
      <c r="CH171"/>
      <c r="CI171" s="171"/>
      <c r="CJ171" s="171"/>
      <c r="CL171" s="171"/>
      <c r="CM171" s="171"/>
      <c r="CN171" s="171" t="s">
        <v>2056</v>
      </c>
      <c r="CO171" s="171"/>
      <c r="CP171" s="167"/>
      <c r="CQ171" s="171"/>
      <c r="CR171" s="171"/>
      <c r="CS171" s="171"/>
      <c r="CT171" s="161" t="s">
        <v>2442</v>
      </c>
      <c r="CU171" s="171" t="s">
        <v>2688</v>
      </c>
      <c r="CV171" s="171"/>
      <c r="CW171" s="171"/>
      <c r="CX171" s="171"/>
      <c r="CY171" s="171"/>
      <c r="CZ171" s="171"/>
      <c r="DA171" s="171"/>
      <c r="DB171" s="171"/>
      <c r="DC171" s="171"/>
      <c r="DD171" s="171"/>
      <c r="DE171" s="171"/>
      <c r="DF171" s="171"/>
      <c r="DG171" s="171"/>
      <c r="DR171" s="161"/>
      <c r="DS171" s="161"/>
      <c r="DT171" s="161"/>
      <c r="DU171" s="161"/>
      <c r="DV171" s="161"/>
      <c r="DW171" s="161"/>
    </row>
    <row r="172" spans="1:127" s="137" customFormat="1" ht="12.75" customHeight="1" x14ac:dyDescent="0.25">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3"/>
      <c r="X172" s="163"/>
      <c r="Y172" s="197"/>
      <c r="Z172" s="197"/>
      <c r="AA172" s="197"/>
      <c r="AB172" s="197"/>
      <c r="AC172" s="197"/>
      <c r="AD172" s="197"/>
      <c r="AE172" s="197"/>
      <c r="AF172" s="197"/>
      <c r="AG172" s="197"/>
      <c r="AQ172" s="171"/>
      <c r="AR172" s="171"/>
      <c r="AS172" s="171"/>
      <c r="AT172" s="171"/>
      <c r="AU172" s="166" t="s">
        <v>5487</v>
      </c>
      <c r="AV172" s="166"/>
      <c r="AW172" s="166"/>
      <c r="AX172" s="166"/>
      <c r="AY172" s="166"/>
      <c r="AZ172" s="166"/>
      <c r="BA172" s="166"/>
      <c r="BB172" s="166"/>
      <c r="BC172" s="166"/>
      <c r="BD172" s="166"/>
      <c r="BE172" s="166"/>
      <c r="BF172" s="166" t="s">
        <v>5839</v>
      </c>
      <c r="BG172" s="166"/>
      <c r="BH172" s="166"/>
      <c r="BI172" s="166"/>
      <c r="BJ172" s="166"/>
      <c r="BK172" s="166"/>
      <c r="BL172" s="166"/>
      <c r="BM172" s="166"/>
      <c r="BN172" s="166"/>
      <c r="BO172" s="171"/>
      <c r="BP172" s="171"/>
      <c r="BQ172" s="171"/>
      <c r="BR172" s="171"/>
      <c r="BS172" s="137" t="s">
        <v>3603</v>
      </c>
      <c r="BT172" s="167"/>
      <c r="BU172" s="168"/>
      <c r="BV172" s="168"/>
      <c r="BW172" s="168"/>
      <c r="BX172" s="168"/>
      <c r="BY172" s="171"/>
      <c r="BZ172" s="171"/>
      <c r="CA172" s="171"/>
      <c r="CB172" s="171"/>
      <c r="CC172" s="171"/>
      <c r="CD172" s="171"/>
      <c r="CE172" s="171"/>
      <c r="CF172" s="171"/>
      <c r="CH172"/>
      <c r="CI172" s="171"/>
      <c r="CJ172" s="171"/>
      <c r="CL172" s="171"/>
      <c r="CM172" s="171"/>
      <c r="CN172" s="171" t="s">
        <v>2057</v>
      </c>
      <c r="CO172" s="171"/>
      <c r="CP172" s="167"/>
      <c r="CQ172" s="171"/>
      <c r="CR172" s="171"/>
      <c r="CS172" s="171"/>
      <c r="CT172" s="161" t="s">
        <v>2444</v>
      </c>
      <c r="CU172" s="171" t="s">
        <v>2690</v>
      </c>
      <c r="CV172" s="171"/>
      <c r="CW172" s="171"/>
      <c r="CX172" s="171"/>
      <c r="CY172" s="171"/>
      <c r="CZ172" s="171"/>
      <c r="DA172" s="171"/>
      <c r="DB172" s="171"/>
      <c r="DC172" s="171"/>
      <c r="DD172" s="171"/>
      <c r="DE172" s="171"/>
      <c r="DF172" s="171"/>
      <c r="DG172" s="171"/>
      <c r="DR172" s="161"/>
      <c r="DS172" s="161"/>
      <c r="DT172" s="161"/>
      <c r="DU172" s="161"/>
      <c r="DV172" s="161"/>
      <c r="DW172" s="161"/>
    </row>
    <row r="173" spans="1:127" s="137" customFormat="1" ht="12.75" customHeight="1" x14ac:dyDescent="0.25">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3"/>
      <c r="X173" s="163"/>
      <c r="Y173" s="197"/>
      <c r="Z173" s="197"/>
      <c r="AA173" s="197"/>
      <c r="AB173" s="197"/>
      <c r="AC173" s="197"/>
      <c r="AD173" s="197"/>
      <c r="AE173" s="197"/>
      <c r="AF173" s="197"/>
      <c r="AG173" s="197"/>
      <c r="AQ173" s="171"/>
      <c r="AR173" s="171"/>
      <c r="AS173" s="171"/>
      <c r="AT173" s="171"/>
      <c r="AU173" s="166" t="s">
        <v>5488</v>
      </c>
      <c r="AV173" s="166"/>
      <c r="AW173" s="166"/>
      <c r="AX173" s="166"/>
      <c r="AY173" s="166"/>
      <c r="AZ173" s="166"/>
      <c r="BA173" s="166"/>
      <c r="BB173" s="166"/>
      <c r="BC173" s="166"/>
      <c r="BD173" s="166"/>
      <c r="BE173" s="166"/>
      <c r="BF173" s="166" t="s">
        <v>5840</v>
      </c>
      <c r="BG173" s="166"/>
      <c r="BH173" s="166"/>
      <c r="BI173" s="166"/>
      <c r="BJ173" s="166"/>
      <c r="BK173" s="166"/>
      <c r="BL173" s="166"/>
      <c r="BM173" s="166"/>
      <c r="BN173" s="166"/>
      <c r="BO173" s="171"/>
      <c r="BP173" s="171"/>
      <c r="BQ173" s="171"/>
      <c r="BR173" s="171"/>
      <c r="BS173" s="137" t="s">
        <v>3605</v>
      </c>
      <c r="BT173" s="167"/>
      <c r="BU173" s="168"/>
      <c r="BV173" s="168"/>
      <c r="BW173" s="168"/>
      <c r="BX173" s="168"/>
      <c r="BY173" s="171"/>
      <c r="BZ173" s="171"/>
      <c r="CA173" s="171"/>
      <c r="CB173" s="171"/>
      <c r="CC173" s="171"/>
      <c r="CD173" s="171"/>
      <c r="CE173" s="171"/>
      <c r="CF173" s="171"/>
      <c r="CH173"/>
      <c r="CI173" s="171"/>
      <c r="CJ173" s="171"/>
      <c r="CL173" s="171"/>
      <c r="CM173" s="171"/>
      <c r="CN173" s="171" t="s">
        <v>2058</v>
      </c>
      <c r="CO173" s="171"/>
      <c r="CP173" s="167"/>
      <c r="CQ173" s="171"/>
      <c r="CR173" s="171"/>
      <c r="CS173" s="171"/>
      <c r="CT173" s="161" t="s">
        <v>2446</v>
      </c>
      <c r="CU173" s="171" t="s">
        <v>2692</v>
      </c>
      <c r="CV173" s="171"/>
      <c r="CW173" s="171"/>
      <c r="CX173" s="171"/>
      <c r="CY173" s="171"/>
      <c r="CZ173" s="171"/>
      <c r="DA173" s="171"/>
      <c r="DB173" s="171"/>
      <c r="DC173" s="171"/>
      <c r="DD173" s="171"/>
      <c r="DE173" s="171"/>
      <c r="DF173" s="171"/>
      <c r="DG173" s="171"/>
      <c r="DR173" s="161"/>
      <c r="DS173" s="161"/>
      <c r="DT173" s="161"/>
      <c r="DU173" s="161"/>
      <c r="DV173" s="161"/>
      <c r="DW173" s="161"/>
    </row>
    <row r="174" spans="1:127" s="137" customFormat="1" ht="12.75" customHeight="1" x14ac:dyDescent="0.25">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3"/>
      <c r="X174" s="163"/>
      <c r="Y174" s="197"/>
      <c r="Z174" s="197"/>
      <c r="AA174" s="197"/>
      <c r="AB174" s="197"/>
      <c r="AC174" s="197"/>
      <c r="AD174" s="197"/>
      <c r="AE174" s="197"/>
      <c r="AF174" s="197"/>
      <c r="AG174" s="197"/>
      <c r="AQ174" s="171"/>
      <c r="AR174" s="171"/>
      <c r="AS174" s="171"/>
      <c r="AT174" s="171"/>
      <c r="AU174" s="166" t="s">
        <v>5490</v>
      </c>
      <c r="AV174" s="166"/>
      <c r="AW174" s="166"/>
      <c r="AX174" s="166"/>
      <c r="AY174" s="166"/>
      <c r="AZ174" s="166"/>
      <c r="BA174" s="166"/>
      <c r="BB174" s="166"/>
      <c r="BC174" s="166"/>
      <c r="BD174" s="166"/>
      <c r="BE174" s="166"/>
      <c r="BF174" s="166" t="s">
        <v>5842</v>
      </c>
      <c r="BG174" s="166"/>
      <c r="BH174" s="166"/>
      <c r="BI174" s="166"/>
      <c r="BJ174" s="166"/>
      <c r="BK174" s="166"/>
      <c r="BL174" s="166"/>
      <c r="BM174" s="166"/>
      <c r="BN174" s="166"/>
      <c r="BO174" s="171"/>
      <c r="BP174" s="171"/>
      <c r="BQ174" s="171"/>
      <c r="BR174" s="171"/>
      <c r="BS174" s="137" t="s">
        <v>3607</v>
      </c>
      <c r="BT174" s="167"/>
      <c r="BU174" s="168"/>
      <c r="BV174" s="168"/>
      <c r="BW174" s="168"/>
      <c r="BX174" s="168"/>
      <c r="BY174" s="171"/>
      <c r="BZ174" s="171"/>
      <c r="CA174" s="171"/>
      <c r="CB174" s="171"/>
      <c r="CC174" s="171"/>
      <c r="CD174" s="171"/>
      <c r="CE174" s="171"/>
      <c r="CF174" s="171"/>
      <c r="CH174"/>
      <c r="CI174" s="171"/>
      <c r="CJ174" s="171"/>
      <c r="CL174" s="171"/>
      <c r="CM174" s="171"/>
      <c r="CN174" s="171" t="s">
        <v>2059</v>
      </c>
      <c r="CO174" s="171"/>
      <c r="CP174" s="167"/>
      <c r="CQ174" s="171"/>
      <c r="CR174" s="171"/>
      <c r="CS174" s="171"/>
      <c r="CT174" s="161" t="s">
        <v>2448</v>
      </c>
      <c r="CU174" s="171" t="s">
        <v>2694</v>
      </c>
      <c r="CV174" s="171"/>
      <c r="CW174" s="171"/>
      <c r="CX174" s="171"/>
      <c r="CY174" s="171"/>
      <c r="CZ174" s="171"/>
      <c r="DA174" s="171"/>
      <c r="DB174" s="171"/>
      <c r="DC174" s="171"/>
      <c r="DD174" s="171"/>
      <c r="DE174" s="171"/>
      <c r="DF174" s="171"/>
      <c r="DG174" s="171"/>
      <c r="DR174" s="161"/>
      <c r="DS174" s="161"/>
      <c r="DT174" s="161"/>
      <c r="DU174" s="161"/>
      <c r="DV174" s="161"/>
      <c r="DW174" s="161"/>
    </row>
    <row r="175" spans="1:127" s="137" customFormat="1" ht="12.75" customHeight="1" x14ac:dyDescent="0.25">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3"/>
      <c r="X175" s="163"/>
      <c r="Y175" s="197"/>
      <c r="Z175" s="197"/>
      <c r="AA175" s="197"/>
      <c r="AB175" s="197"/>
      <c r="AC175" s="197"/>
      <c r="AD175" s="197"/>
      <c r="AE175" s="197"/>
      <c r="AF175" s="197"/>
      <c r="AG175" s="197"/>
      <c r="AQ175" s="171"/>
      <c r="AR175" s="171"/>
      <c r="AS175" s="171"/>
      <c r="AT175" s="171"/>
      <c r="AU175" s="166" t="s">
        <v>5492</v>
      </c>
      <c r="AV175" s="166"/>
      <c r="AW175" s="166"/>
      <c r="AX175" s="166"/>
      <c r="AY175" s="166"/>
      <c r="AZ175" s="166"/>
      <c r="BA175" s="166"/>
      <c r="BB175" s="166"/>
      <c r="BC175" s="166"/>
      <c r="BD175" s="166"/>
      <c r="BE175" s="166"/>
      <c r="BF175" s="166" t="s">
        <v>5845</v>
      </c>
      <c r="BG175" s="166"/>
      <c r="BH175" s="166"/>
      <c r="BI175" s="166"/>
      <c r="BJ175" s="166"/>
      <c r="BK175" s="166"/>
      <c r="BL175" s="166"/>
      <c r="BM175" s="166"/>
      <c r="BN175" s="166"/>
      <c r="BO175" s="171"/>
      <c r="BP175" s="171"/>
      <c r="BQ175" s="171"/>
      <c r="BR175" s="171"/>
      <c r="BS175" s="137" t="s">
        <v>3609</v>
      </c>
      <c r="BT175" s="167"/>
      <c r="BU175" s="168"/>
      <c r="BV175" s="168"/>
      <c r="BW175" s="168"/>
      <c r="BX175" s="168"/>
      <c r="BY175" s="171"/>
      <c r="BZ175" s="171"/>
      <c r="CA175" s="171"/>
      <c r="CB175" s="171"/>
      <c r="CC175" s="171"/>
      <c r="CD175" s="171"/>
      <c r="CE175" s="171"/>
      <c r="CF175" s="171"/>
      <c r="CH175"/>
      <c r="CI175" s="171"/>
      <c r="CJ175" s="171"/>
      <c r="CL175" s="171"/>
      <c r="CM175" s="171"/>
      <c r="CN175" s="171" t="s">
        <v>2060</v>
      </c>
      <c r="CO175" s="171"/>
      <c r="CP175" s="167"/>
      <c r="CQ175" s="171"/>
      <c r="CR175" s="171"/>
      <c r="CS175" s="171"/>
      <c r="CT175" s="161" t="s">
        <v>2450</v>
      </c>
      <c r="CU175" s="171" t="s">
        <v>2696</v>
      </c>
      <c r="CV175" s="171"/>
      <c r="CW175" s="171"/>
      <c r="CX175" s="171"/>
      <c r="CY175" s="171"/>
      <c r="CZ175" s="171"/>
      <c r="DA175" s="171"/>
      <c r="DB175" s="171"/>
      <c r="DC175" s="171"/>
      <c r="DD175" s="171"/>
      <c r="DE175" s="171"/>
      <c r="DF175" s="171"/>
      <c r="DG175" s="171"/>
      <c r="DR175" s="161"/>
      <c r="DS175" s="161"/>
      <c r="DT175" s="161"/>
      <c r="DU175" s="161"/>
      <c r="DV175" s="161"/>
      <c r="DW175" s="161"/>
    </row>
    <row r="176" spans="1:127" s="137" customFormat="1" ht="12.75" customHeight="1" x14ac:dyDescent="0.25">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3"/>
      <c r="X176" s="163"/>
      <c r="Y176" s="197"/>
      <c r="Z176" s="197"/>
      <c r="AA176" s="197"/>
      <c r="AB176" s="197"/>
      <c r="AC176" s="197"/>
      <c r="AD176" s="197"/>
      <c r="AE176" s="197"/>
      <c r="AF176" s="197"/>
      <c r="AG176" s="197"/>
      <c r="AQ176" s="171"/>
      <c r="AR176" s="171"/>
      <c r="AS176" s="171"/>
      <c r="AT176" s="171"/>
      <c r="AU176" s="166" t="s">
        <v>5494</v>
      </c>
      <c r="AV176" s="166"/>
      <c r="AW176" s="166"/>
      <c r="AX176" s="166"/>
      <c r="AY176" s="166"/>
      <c r="AZ176" s="166"/>
      <c r="BA176" s="166"/>
      <c r="BB176" s="166"/>
      <c r="BC176" s="166"/>
      <c r="BD176" s="166"/>
      <c r="BE176" s="166"/>
      <c r="BF176" s="166" t="s">
        <v>5847</v>
      </c>
      <c r="BG176" s="166"/>
      <c r="BH176" s="166"/>
      <c r="BI176" s="166"/>
      <c r="BJ176" s="166"/>
      <c r="BK176" s="166"/>
      <c r="BL176" s="166"/>
      <c r="BM176" s="166"/>
      <c r="BN176" s="166"/>
      <c r="BO176" s="171"/>
      <c r="BP176" s="171"/>
      <c r="BQ176" s="171"/>
      <c r="BR176" s="171"/>
      <c r="BS176" s="137" t="s">
        <v>3611</v>
      </c>
      <c r="BT176" s="167"/>
      <c r="BU176" s="168"/>
      <c r="BV176" s="168"/>
      <c r="BW176" s="168"/>
      <c r="BX176" s="168"/>
      <c r="BY176" s="171"/>
      <c r="BZ176" s="171"/>
      <c r="CA176" s="171"/>
      <c r="CB176" s="171"/>
      <c r="CC176" s="171"/>
      <c r="CD176" s="171"/>
      <c r="CE176" s="171"/>
      <c r="CF176" s="171"/>
      <c r="CH176"/>
      <c r="CI176" s="171"/>
      <c r="CJ176" s="171"/>
      <c r="CL176" s="171"/>
      <c r="CM176" s="171"/>
      <c r="CN176" s="171" t="s">
        <v>2061</v>
      </c>
      <c r="CO176" s="171"/>
      <c r="CP176" s="167"/>
      <c r="CQ176" s="171"/>
      <c r="CR176" s="171"/>
      <c r="CS176" s="171"/>
      <c r="CT176" s="161" t="s">
        <v>2452</v>
      </c>
      <c r="CU176" s="171" t="s">
        <v>2698</v>
      </c>
      <c r="CV176" s="171"/>
      <c r="CW176" s="171"/>
      <c r="CX176" s="171"/>
      <c r="CY176" s="171"/>
      <c r="CZ176" s="171"/>
      <c r="DA176" s="171"/>
      <c r="DB176" s="171"/>
      <c r="DC176" s="171"/>
      <c r="DD176" s="171"/>
      <c r="DE176" s="171"/>
      <c r="DF176" s="171"/>
      <c r="DG176" s="171"/>
      <c r="DR176" s="161"/>
      <c r="DS176" s="161"/>
      <c r="DT176" s="161"/>
      <c r="DU176" s="161"/>
      <c r="DV176" s="161"/>
      <c r="DW176" s="161"/>
    </row>
    <row r="177" spans="1:127" s="137" customFormat="1" ht="12.75" customHeight="1" x14ac:dyDescent="0.25">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3"/>
      <c r="X177" s="163"/>
      <c r="Y177" s="197"/>
      <c r="Z177" s="197"/>
      <c r="AA177" s="197"/>
      <c r="AB177" s="197"/>
      <c r="AC177" s="197"/>
      <c r="AD177" s="197"/>
      <c r="AE177" s="197"/>
      <c r="AF177" s="197"/>
      <c r="AG177" s="197"/>
      <c r="AQ177" s="171"/>
      <c r="AR177" s="171"/>
      <c r="AS177" s="171"/>
      <c r="AT177" s="171"/>
      <c r="AU177" s="166" t="s">
        <v>5496</v>
      </c>
      <c r="AV177" s="166"/>
      <c r="AW177" s="166"/>
      <c r="AX177" s="166"/>
      <c r="AY177" s="166"/>
      <c r="AZ177" s="166"/>
      <c r="BA177" s="166"/>
      <c r="BB177" s="166"/>
      <c r="BC177" s="166"/>
      <c r="BD177" s="166"/>
      <c r="BE177" s="166"/>
      <c r="BF177" s="166" t="s">
        <v>5849</v>
      </c>
      <c r="BG177" s="166"/>
      <c r="BH177" s="166"/>
      <c r="BI177" s="166"/>
      <c r="BJ177" s="166"/>
      <c r="BK177" s="166"/>
      <c r="BL177" s="166"/>
      <c r="BM177" s="166"/>
      <c r="BN177" s="166"/>
      <c r="BO177" s="171"/>
      <c r="BP177" s="171"/>
      <c r="BQ177" s="171"/>
      <c r="BR177" s="171"/>
      <c r="BS177" s="137" t="s">
        <v>3613</v>
      </c>
      <c r="BT177" s="167"/>
      <c r="BU177" s="168"/>
      <c r="BV177" s="168"/>
      <c r="BW177" s="168"/>
      <c r="BX177" s="168"/>
      <c r="BY177" s="171"/>
      <c r="BZ177" s="171"/>
      <c r="CA177" s="171"/>
      <c r="CB177" s="171"/>
      <c r="CC177" s="171"/>
      <c r="CD177" s="171"/>
      <c r="CE177" s="171"/>
      <c r="CF177" s="171"/>
      <c r="CH177"/>
      <c r="CI177" s="171"/>
      <c r="CJ177" s="171"/>
      <c r="CL177" s="171"/>
      <c r="CM177" s="171"/>
      <c r="CN177" s="171" t="s">
        <v>2062</v>
      </c>
      <c r="CO177" s="171"/>
      <c r="CP177" s="167"/>
      <c r="CQ177" s="171"/>
      <c r="CR177" s="171"/>
      <c r="CS177" s="171"/>
      <c r="CT177" s="161" t="s">
        <v>2454</v>
      </c>
      <c r="CU177" s="171" t="s">
        <v>2700</v>
      </c>
      <c r="CV177" s="171"/>
      <c r="CW177" s="171"/>
      <c r="CX177" s="171"/>
      <c r="CY177" s="171"/>
      <c r="CZ177" s="171"/>
      <c r="DA177" s="171"/>
      <c r="DB177" s="171"/>
      <c r="DC177" s="171"/>
      <c r="DD177" s="171"/>
      <c r="DE177" s="171"/>
      <c r="DF177" s="171"/>
      <c r="DG177" s="171"/>
      <c r="DR177" s="161"/>
      <c r="DS177" s="161"/>
      <c r="DT177" s="161"/>
      <c r="DU177" s="161"/>
      <c r="DV177" s="161"/>
      <c r="DW177" s="161"/>
    </row>
    <row r="178" spans="1:127" s="137" customFormat="1" ht="12.75" customHeight="1" x14ac:dyDescent="0.25">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3"/>
      <c r="X178" s="163"/>
      <c r="Y178" s="197"/>
      <c r="Z178" s="197"/>
      <c r="AA178" s="197"/>
      <c r="AB178" s="197"/>
      <c r="AC178" s="197"/>
      <c r="AD178" s="197"/>
      <c r="AE178" s="197"/>
      <c r="AF178" s="197"/>
      <c r="AG178" s="197"/>
      <c r="AQ178" s="171"/>
      <c r="AR178" s="171"/>
      <c r="AS178" s="171"/>
      <c r="AT178" s="171"/>
      <c r="AU178" s="166" t="s">
        <v>5497</v>
      </c>
      <c r="AV178" s="166"/>
      <c r="AW178" s="166"/>
      <c r="AX178" s="166"/>
      <c r="AY178" s="166"/>
      <c r="AZ178" s="166"/>
      <c r="BA178" s="166"/>
      <c r="BB178" s="166"/>
      <c r="BC178" s="166"/>
      <c r="BD178" s="166"/>
      <c r="BE178" s="166"/>
      <c r="BF178" s="166" t="s">
        <v>5851</v>
      </c>
      <c r="BG178" s="166"/>
      <c r="BH178" s="166"/>
      <c r="BI178" s="166"/>
      <c r="BJ178" s="166"/>
      <c r="BK178" s="166"/>
      <c r="BL178" s="166"/>
      <c r="BM178" s="166"/>
      <c r="BN178" s="166"/>
      <c r="BO178" s="171"/>
      <c r="BP178" s="171"/>
      <c r="BQ178" s="171"/>
      <c r="BR178" s="171"/>
      <c r="BS178" s="137" t="s">
        <v>3615</v>
      </c>
      <c r="BT178" s="167"/>
      <c r="BU178" s="168"/>
      <c r="BV178" s="168"/>
      <c r="BW178" s="168"/>
      <c r="BX178" s="168"/>
      <c r="BY178" s="171"/>
      <c r="BZ178" s="171"/>
      <c r="CA178" s="171"/>
      <c r="CB178" s="171"/>
      <c r="CC178" s="171"/>
      <c r="CD178" s="171"/>
      <c r="CE178" s="171"/>
      <c r="CF178" s="171"/>
      <c r="CH178"/>
      <c r="CI178" s="171"/>
      <c r="CJ178" s="171"/>
      <c r="CL178" s="171"/>
      <c r="CM178" s="171"/>
      <c r="CN178" s="171" t="s">
        <v>2063</v>
      </c>
      <c r="CO178" s="171"/>
      <c r="CP178" s="167"/>
      <c r="CQ178" s="171"/>
      <c r="CR178" s="171"/>
      <c r="CS178" s="171"/>
      <c r="CT178" s="161" t="s">
        <v>2456</v>
      </c>
      <c r="CU178" s="171" t="s">
        <v>2702</v>
      </c>
      <c r="CV178" s="171"/>
      <c r="CW178" s="171"/>
      <c r="CX178" s="171"/>
      <c r="CY178" s="171"/>
      <c r="CZ178" s="171"/>
      <c r="DA178" s="171"/>
      <c r="DB178" s="171"/>
      <c r="DC178" s="171"/>
      <c r="DD178" s="171"/>
      <c r="DE178" s="171"/>
      <c r="DF178" s="171"/>
      <c r="DG178" s="171"/>
      <c r="DR178" s="161"/>
      <c r="DS178" s="161"/>
      <c r="DT178" s="161"/>
      <c r="DU178" s="161"/>
      <c r="DV178" s="161"/>
      <c r="DW178" s="161"/>
    </row>
    <row r="179" spans="1:127" s="137" customFormat="1" ht="12.75" customHeight="1" x14ac:dyDescent="0.25">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3"/>
      <c r="X179" s="163"/>
      <c r="Y179" s="197"/>
      <c r="Z179" s="197"/>
      <c r="AA179" s="197"/>
      <c r="AB179" s="197"/>
      <c r="AC179" s="197"/>
      <c r="AD179" s="197"/>
      <c r="AE179" s="197"/>
      <c r="AF179" s="197"/>
      <c r="AG179" s="197"/>
      <c r="AQ179" s="171"/>
      <c r="AR179" s="171"/>
      <c r="AS179" s="171"/>
      <c r="AT179" s="171"/>
      <c r="AU179" s="166" t="s">
        <v>5499</v>
      </c>
      <c r="AV179" s="166"/>
      <c r="AW179" s="166"/>
      <c r="AX179" s="166"/>
      <c r="AY179" s="166"/>
      <c r="AZ179" s="166"/>
      <c r="BA179" s="166"/>
      <c r="BB179" s="166"/>
      <c r="BC179" s="166"/>
      <c r="BD179" s="166"/>
      <c r="BE179" s="166"/>
      <c r="BF179" s="166" t="s">
        <v>5853</v>
      </c>
      <c r="BG179" s="166"/>
      <c r="BH179" s="166"/>
      <c r="BI179" s="166"/>
      <c r="BJ179" s="166"/>
      <c r="BK179" s="166"/>
      <c r="BL179" s="166"/>
      <c r="BM179" s="166"/>
      <c r="BN179" s="166"/>
      <c r="BO179" s="171"/>
      <c r="BP179" s="171"/>
      <c r="BQ179" s="171"/>
      <c r="BR179" s="171"/>
      <c r="BS179" s="137" t="s">
        <v>3617</v>
      </c>
      <c r="BT179" s="167"/>
      <c r="BU179" s="168"/>
      <c r="BV179" s="168"/>
      <c r="BW179" s="168"/>
      <c r="BX179" s="168"/>
      <c r="BY179" s="171"/>
      <c r="BZ179" s="171"/>
      <c r="CA179" s="171"/>
      <c r="CB179" s="171"/>
      <c r="CC179" s="171"/>
      <c r="CD179" s="171"/>
      <c r="CE179" s="171"/>
      <c r="CF179" s="171"/>
      <c r="CH179"/>
      <c r="CI179" s="171"/>
      <c r="CJ179" s="171"/>
      <c r="CL179" s="171"/>
      <c r="CM179" s="171"/>
      <c r="CN179" s="171" t="s">
        <v>2064</v>
      </c>
      <c r="CO179" s="171"/>
      <c r="CP179" s="167"/>
      <c r="CQ179" s="171"/>
      <c r="CR179" s="171"/>
      <c r="CS179" s="171"/>
      <c r="CT179" s="161" t="s">
        <v>2458</v>
      </c>
      <c r="CU179" s="171" t="s">
        <v>2704</v>
      </c>
      <c r="CV179" s="171"/>
      <c r="CW179" s="171"/>
      <c r="CX179" s="171"/>
      <c r="CY179" s="171"/>
      <c r="CZ179" s="171"/>
      <c r="DA179" s="171"/>
      <c r="DB179" s="171"/>
      <c r="DC179" s="171"/>
      <c r="DD179" s="171"/>
      <c r="DE179" s="171"/>
      <c r="DF179" s="171"/>
      <c r="DG179" s="171"/>
      <c r="DR179" s="161"/>
      <c r="DS179" s="161"/>
      <c r="DT179" s="161"/>
      <c r="DU179" s="161"/>
      <c r="DV179" s="161"/>
      <c r="DW179" s="161"/>
    </row>
    <row r="180" spans="1:127" s="137" customFormat="1" ht="12.75" customHeight="1" x14ac:dyDescent="0.25">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3"/>
      <c r="X180" s="163"/>
      <c r="Y180" s="197"/>
      <c r="Z180" s="197"/>
      <c r="AA180" s="197"/>
      <c r="AB180" s="197"/>
      <c r="AC180" s="197"/>
      <c r="AD180" s="197"/>
      <c r="AE180" s="197"/>
      <c r="AF180" s="197"/>
      <c r="AG180" s="197"/>
      <c r="AQ180" s="171"/>
      <c r="AR180" s="171"/>
      <c r="AS180" s="171"/>
      <c r="AT180" s="171"/>
      <c r="AU180" s="166" t="s">
        <v>5500</v>
      </c>
      <c r="AV180" s="166"/>
      <c r="AW180" s="166"/>
      <c r="AX180" s="166"/>
      <c r="AY180" s="166"/>
      <c r="AZ180" s="166"/>
      <c r="BA180" s="166"/>
      <c r="BB180" s="166"/>
      <c r="BC180" s="166"/>
      <c r="BD180" s="166"/>
      <c r="BE180" s="166"/>
      <c r="BF180" s="166" t="s">
        <v>5854</v>
      </c>
      <c r="BG180" s="166"/>
      <c r="BH180" s="166"/>
      <c r="BI180" s="166"/>
      <c r="BJ180" s="166"/>
      <c r="BK180" s="166"/>
      <c r="BL180" s="166"/>
      <c r="BM180" s="166"/>
      <c r="BN180" s="166"/>
      <c r="BO180" s="171"/>
      <c r="BP180" s="171"/>
      <c r="BQ180" s="171"/>
      <c r="BR180" s="171"/>
      <c r="BS180" s="137" t="s">
        <v>3619</v>
      </c>
      <c r="BT180" s="167"/>
      <c r="BU180" s="168"/>
      <c r="BV180" s="168"/>
      <c r="BW180" s="168"/>
      <c r="BX180" s="168"/>
      <c r="BY180" s="171"/>
      <c r="BZ180" s="171"/>
      <c r="CA180" s="171"/>
      <c r="CB180" s="171"/>
      <c r="CC180" s="171"/>
      <c r="CD180" s="171"/>
      <c r="CE180" s="171"/>
      <c r="CF180" s="171"/>
      <c r="CH180"/>
      <c r="CI180" s="171"/>
      <c r="CJ180" s="171"/>
      <c r="CL180" s="171"/>
      <c r="CM180" s="171"/>
      <c r="CN180" s="171" t="s">
        <v>2065</v>
      </c>
      <c r="CO180" s="171"/>
      <c r="CP180" s="167"/>
      <c r="CQ180" s="171"/>
      <c r="CR180" s="171"/>
      <c r="CS180" s="171"/>
      <c r="CT180" s="161" t="s">
        <v>2460</v>
      </c>
      <c r="CU180" s="171" t="s">
        <v>2706</v>
      </c>
      <c r="CV180" s="171"/>
      <c r="CW180" s="171"/>
      <c r="CX180" s="171"/>
      <c r="CY180" s="171"/>
      <c r="CZ180" s="171"/>
      <c r="DA180" s="171"/>
      <c r="DB180" s="171"/>
      <c r="DC180" s="171"/>
      <c r="DD180" s="171"/>
      <c r="DE180" s="171"/>
      <c r="DF180" s="171"/>
      <c r="DG180" s="171"/>
      <c r="DR180" s="161"/>
      <c r="DS180" s="161"/>
      <c r="DT180" s="161"/>
      <c r="DU180" s="161"/>
      <c r="DV180" s="161"/>
      <c r="DW180" s="161"/>
    </row>
    <row r="181" spans="1:127" s="137" customFormat="1" ht="12.75" customHeight="1" x14ac:dyDescent="0.25">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3"/>
      <c r="X181" s="163"/>
      <c r="Y181" s="197"/>
      <c r="Z181" s="197"/>
      <c r="AA181" s="197"/>
      <c r="AB181" s="197"/>
      <c r="AC181" s="197"/>
      <c r="AD181" s="197"/>
      <c r="AE181" s="197"/>
      <c r="AF181" s="197"/>
      <c r="AG181" s="197"/>
      <c r="AQ181" s="171"/>
      <c r="AR181" s="171"/>
      <c r="AS181" s="171"/>
      <c r="AT181" s="171"/>
      <c r="AU181" s="166" t="s">
        <v>5502</v>
      </c>
      <c r="AV181" s="166"/>
      <c r="AW181" s="166"/>
      <c r="AX181" s="166"/>
      <c r="AY181" s="166"/>
      <c r="AZ181" s="166"/>
      <c r="BA181" s="166"/>
      <c r="BB181" s="166"/>
      <c r="BC181" s="166"/>
      <c r="BD181" s="166"/>
      <c r="BE181" s="166"/>
      <c r="BF181" s="166" t="s">
        <v>5855</v>
      </c>
      <c r="BG181" s="166"/>
      <c r="BH181" s="166"/>
      <c r="BI181" s="166"/>
      <c r="BJ181" s="166"/>
      <c r="BK181" s="166"/>
      <c r="BL181" s="166"/>
      <c r="BM181" s="166"/>
      <c r="BN181" s="166"/>
      <c r="BO181" s="171"/>
      <c r="BP181" s="171"/>
      <c r="BQ181" s="171"/>
      <c r="BR181" s="171"/>
      <c r="BS181" s="137" t="s">
        <v>3621</v>
      </c>
      <c r="BT181" s="167"/>
      <c r="BU181" s="168"/>
      <c r="BV181" s="168"/>
      <c r="BW181" s="168"/>
      <c r="BX181" s="168"/>
      <c r="BY181" s="171"/>
      <c r="BZ181" s="171"/>
      <c r="CA181" s="171"/>
      <c r="CB181" s="171"/>
      <c r="CC181" s="171"/>
      <c r="CD181" s="171"/>
      <c r="CE181" s="171"/>
      <c r="CF181" s="171"/>
      <c r="CH181"/>
      <c r="CI181" s="171"/>
      <c r="CJ181" s="171"/>
      <c r="CL181" s="171"/>
      <c r="CM181" s="171"/>
      <c r="CN181" s="171" t="s">
        <v>2066</v>
      </c>
      <c r="CO181" s="171"/>
      <c r="CP181" s="167"/>
      <c r="CQ181" s="171"/>
      <c r="CR181" s="171"/>
      <c r="CS181" s="171"/>
      <c r="CT181" s="161" t="s">
        <v>2462</v>
      </c>
      <c r="CU181" s="171" t="s">
        <v>2708</v>
      </c>
      <c r="CV181" s="171"/>
      <c r="CW181" s="171"/>
      <c r="CX181" s="171"/>
      <c r="CY181" s="171"/>
      <c r="CZ181" s="171"/>
      <c r="DA181" s="171"/>
      <c r="DB181" s="171"/>
      <c r="DC181" s="171"/>
      <c r="DD181" s="171"/>
      <c r="DE181" s="171"/>
      <c r="DF181" s="171"/>
      <c r="DG181" s="171"/>
      <c r="DR181" s="161"/>
      <c r="DS181" s="161"/>
      <c r="DT181" s="161"/>
      <c r="DU181" s="161"/>
      <c r="DV181" s="161"/>
      <c r="DW181" s="161"/>
    </row>
    <row r="182" spans="1:127" s="137" customFormat="1" ht="12.75" customHeight="1" x14ac:dyDescent="0.25">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3"/>
      <c r="X182" s="163"/>
      <c r="Y182" s="197"/>
      <c r="Z182" s="197"/>
      <c r="AA182" s="197"/>
      <c r="AB182" s="197"/>
      <c r="AC182" s="197"/>
      <c r="AD182" s="197"/>
      <c r="AE182" s="197"/>
      <c r="AF182" s="197"/>
      <c r="AG182" s="197"/>
      <c r="AQ182" s="171"/>
      <c r="AR182" s="171"/>
      <c r="AS182" s="171"/>
      <c r="AT182" s="171"/>
      <c r="AU182" s="166" t="s">
        <v>5504</v>
      </c>
      <c r="AV182" s="166"/>
      <c r="AW182" s="166"/>
      <c r="AX182" s="166"/>
      <c r="AY182" s="166"/>
      <c r="AZ182" s="166"/>
      <c r="BA182" s="166"/>
      <c r="BB182" s="166"/>
      <c r="BC182" s="166"/>
      <c r="BD182" s="166"/>
      <c r="BE182" s="166"/>
      <c r="BF182" s="166" t="s">
        <v>5856</v>
      </c>
      <c r="BG182" s="166"/>
      <c r="BH182" s="166"/>
      <c r="BI182" s="166"/>
      <c r="BJ182" s="166"/>
      <c r="BK182" s="166"/>
      <c r="BL182" s="166"/>
      <c r="BM182" s="166"/>
      <c r="BN182" s="166"/>
      <c r="BO182" s="171"/>
      <c r="BP182" s="171"/>
      <c r="BQ182" s="171"/>
      <c r="BR182" s="171"/>
      <c r="BS182" s="137" t="s">
        <v>3623</v>
      </c>
      <c r="BT182" s="167"/>
      <c r="BU182" s="168"/>
      <c r="BV182" s="168"/>
      <c r="BW182" s="168"/>
      <c r="BX182" s="168"/>
      <c r="BY182" s="171"/>
      <c r="BZ182" s="171"/>
      <c r="CA182" s="171"/>
      <c r="CB182" s="171"/>
      <c r="CC182" s="171"/>
      <c r="CD182" s="171"/>
      <c r="CE182" s="171"/>
      <c r="CF182" s="171"/>
      <c r="CH182"/>
      <c r="CI182" s="171"/>
      <c r="CJ182" s="171"/>
      <c r="CL182" s="171"/>
      <c r="CM182" s="171"/>
      <c r="CN182" s="171" t="s">
        <v>2067</v>
      </c>
      <c r="CO182" s="171"/>
      <c r="CP182" s="167"/>
      <c r="CQ182" s="171"/>
      <c r="CR182" s="171"/>
      <c r="CS182" s="171"/>
      <c r="CT182" s="161" t="s">
        <v>2464</v>
      </c>
      <c r="CU182" s="171" t="s">
        <v>2710</v>
      </c>
      <c r="CV182" s="171"/>
      <c r="CW182" s="171"/>
      <c r="CX182" s="171"/>
      <c r="CY182" s="171"/>
      <c r="CZ182" s="171"/>
      <c r="DA182" s="171"/>
      <c r="DB182" s="171"/>
      <c r="DC182" s="171"/>
      <c r="DD182" s="171"/>
      <c r="DE182" s="171"/>
      <c r="DF182" s="171"/>
      <c r="DG182" s="171"/>
      <c r="DR182" s="161"/>
      <c r="DS182" s="161"/>
      <c r="DT182" s="161"/>
      <c r="DU182" s="161"/>
      <c r="DV182" s="161"/>
      <c r="DW182" s="161"/>
    </row>
    <row r="183" spans="1:127" s="137" customFormat="1" ht="12.75" customHeight="1" x14ac:dyDescent="0.25">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3"/>
      <c r="X183" s="163"/>
      <c r="Y183" s="197"/>
      <c r="Z183" s="197"/>
      <c r="AA183" s="197"/>
      <c r="AB183" s="197"/>
      <c r="AC183" s="197"/>
      <c r="AD183" s="197"/>
      <c r="AE183" s="197"/>
      <c r="AF183" s="197"/>
      <c r="AG183" s="197"/>
      <c r="AQ183" s="171"/>
      <c r="AR183" s="171"/>
      <c r="AS183" s="171"/>
      <c r="AT183" s="171"/>
      <c r="AU183" s="166" t="s">
        <v>5505</v>
      </c>
      <c r="AV183" s="166"/>
      <c r="AW183" s="166"/>
      <c r="AX183" s="166"/>
      <c r="AY183" s="166"/>
      <c r="AZ183" s="166"/>
      <c r="BA183" s="166"/>
      <c r="BB183" s="166"/>
      <c r="BC183" s="166"/>
      <c r="BD183" s="166"/>
      <c r="BE183" s="166"/>
      <c r="BF183" s="166" t="s">
        <v>5857</v>
      </c>
      <c r="BG183" s="166"/>
      <c r="BH183" s="166"/>
      <c r="BI183" s="166"/>
      <c r="BJ183" s="166"/>
      <c r="BK183" s="166"/>
      <c r="BL183" s="166"/>
      <c r="BM183" s="166"/>
      <c r="BN183" s="166"/>
      <c r="BO183" s="171"/>
      <c r="BP183" s="171"/>
      <c r="BQ183" s="171"/>
      <c r="BR183" s="171"/>
      <c r="BS183" s="137" t="s">
        <v>3625</v>
      </c>
      <c r="BT183" s="167"/>
      <c r="BU183" s="168"/>
      <c r="BV183" s="168"/>
      <c r="BW183" s="168"/>
      <c r="BX183" s="168"/>
      <c r="BY183" s="171"/>
      <c r="BZ183" s="171"/>
      <c r="CA183" s="171"/>
      <c r="CB183" s="171"/>
      <c r="CC183" s="171"/>
      <c r="CD183" s="171"/>
      <c r="CE183" s="171"/>
      <c r="CF183" s="171"/>
      <c r="CH183"/>
      <c r="CI183" s="171"/>
      <c r="CJ183" s="171"/>
      <c r="CL183" s="171"/>
      <c r="CM183" s="171"/>
      <c r="CN183" s="171" t="s">
        <v>2068</v>
      </c>
      <c r="CO183" s="171"/>
      <c r="CP183" s="167"/>
      <c r="CQ183" s="171"/>
      <c r="CR183" s="171"/>
      <c r="CS183" s="171"/>
      <c r="CT183" s="161" t="s">
        <v>2466</v>
      </c>
      <c r="CU183" s="171" t="s">
        <v>2712</v>
      </c>
      <c r="CV183" s="171"/>
      <c r="CW183" s="171"/>
      <c r="CX183" s="171"/>
      <c r="CY183" s="171"/>
      <c r="CZ183" s="171"/>
      <c r="DA183" s="171"/>
      <c r="DB183" s="171"/>
      <c r="DC183" s="171"/>
      <c r="DD183" s="171"/>
      <c r="DE183" s="171"/>
      <c r="DF183" s="171"/>
      <c r="DG183" s="171"/>
      <c r="DR183" s="161"/>
      <c r="DS183" s="161"/>
      <c r="DT183" s="161"/>
      <c r="DU183" s="161"/>
      <c r="DV183" s="161"/>
      <c r="DW183" s="161"/>
    </row>
    <row r="184" spans="1:127" s="137" customFormat="1" ht="12.75" customHeight="1" x14ac:dyDescent="0.25">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3"/>
      <c r="X184" s="163"/>
      <c r="Y184" s="197"/>
      <c r="Z184" s="197"/>
      <c r="AA184" s="197"/>
      <c r="AB184" s="197"/>
      <c r="AC184" s="197"/>
      <c r="AD184" s="197"/>
      <c r="AE184" s="197"/>
      <c r="AF184" s="197"/>
      <c r="AG184" s="197"/>
      <c r="AQ184" s="171"/>
      <c r="AR184" s="171"/>
      <c r="AS184" s="171"/>
      <c r="AT184" s="171"/>
      <c r="AU184" s="166" t="s">
        <v>5507</v>
      </c>
      <c r="AV184" s="166"/>
      <c r="AW184" s="166"/>
      <c r="AX184" s="166"/>
      <c r="AY184" s="166"/>
      <c r="AZ184" s="166"/>
      <c r="BA184" s="166"/>
      <c r="BB184" s="166"/>
      <c r="BC184" s="166"/>
      <c r="BD184" s="166"/>
      <c r="BE184" s="166"/>
      <c r="BF184" s="166" t="s">
        <v>5859</v>
      </c>
      <c r="BG184" s="166"/>
      <c r="BH184" s="166"/>
      <c r="BI184" s="166"/>
      <c r="BJ184" s="166"/>
      <c r="BK184" s="166"/>
      <c r="BL184" s="166"/>
      <c r="BM184" s="166"/>
      <c r="BN184" s="166"/>
      <c r="BO184" s="171"/>
      <c r="BP184" s="171"/>
      <c r="BQ184" s="171"/>
      <c r="BR184" s="171"/>
      <c r="BS184" s="137" t="s">
        <v>3627</v>
      </c>
      <c r="BT184" s="167"/>
      <c r="BU184" s="168"/>
      <c r="BV184" s="168"/>
      <c r="BW184" s="168"/>
      <c r="BX184" s="168"/>
      <c r="BY184" s="171"/>
      <c r="BZ184" s="171"/>
      <c r="CA184" s="171"/>
      <c r="CB184" s="171"/>
      <c r="CC184" s="171"/>
      <c r="CD184" s="171"/>
      <c r="CE184" s="171"/>
      <c r="CF184" s="171"/>
      <c r="CH184"/>
      <c r="CI184" s="171"/>
      <c r="CJ184" s="171"/>
      <c r="CL184" s="171"/>
      <c r="CM184" s="171"/>
      <c r="CN184" s="171" t="s">
        <v>2069</v>
      </c>
      <c r="CO184" s="171"/>
      <c r="CP184" s="167"/>
      <c r="CQ184" s="171"/>
      <c r="CR184" s="171"/>
      <c r="CS184" s="171"/>
      <c r="CT184" s="161" t="s">
        <v>2468</v>
      </c>
      <c r="CU184" s="171" t="s">
        <v>2714</v>
      </c>
      <c r="CV184" s="171"/>
      <c r="CW184" s="171"/>
      <c r="CX184" s="171"/>
      <c r="CY184" s="171"/>
      <c r="CZ184" s="171"/>
      <c r="DA184" s="171"/>
      <c r="DB184" s="171"/>
      <c r="DC184" s="171"/>
      <c r="DD184" s="171"/>
      <c r="DE184" s="171"/>
      <c r="DF184" s="171"/>
      <c r="DG184" s="171"/>
      <c r="DR184" s="161"/>
      <c r="DS184" s="161"/>
      <c r="DT184" s="161"/>
      <c r="DU184" s="161"/>
      <c r="DV184" s="161"/>
      <c r="DW184" s="161"/>
    </row>
    <row r="185" spans="1:127" s="137" customFormat="1" ht="12.75" customHeight="1" x14ac:dyDescent="0.25">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3"/>
      <c r="X185" s="163"/>
      <c r="Y185" s="197"/>
      <c r="Z185" s="197"/>
      <c r="AA185" s="197"/>
      <c r="AB185" s="197"/>
      <c r="AC185" s="197"/>
      <c r="AD185" s="197"/>
      <c r="AE185" s="197"/>
      <c r="AF185" s="197"/>
      <c r="AG185" s="197"/>
      <c r="AQ185" s="171"/>
      <c r="AR185" s="171"/>
      <c r="AS185" s="171"/>
      <c r="AT185" s="171"/>
      <c r="AU185" s="166" t="s">
        <v>5508</v>
      </c>
      <c r="AV185" s="166"/>
      <c r="AW185" s="166"/>
      <c r="AX185" s="166"/>
      <c r="AY185" s="166"/>
      <c r="AZ185" s="166"/>
      <c r="BA185" s="166"/>
      <c r="BB185" s="166"/>
      <c r="BC185" s="166"/>
      <c r="BD185" s="166"/>
      <c r="BE185" s="166"/>
      <c r="BF185" s="166" t="s">
        <v>5862</v>
      </c>
      <c r="BG185" s="166"/>
      <c r="BH185" s="166"/>
      <c r="BI185" s="166"/>
      <c r="BJ185" s="166"/>
      <c r="BK185" s="166"/>
      <c r="BL185" s="166"/>
      <c r="BM185" s="166"/>
      <c r="BN185" s="166"/>
      <c r="BO185" s="171"/>
      <c r="BP185" s="171"/>
      <c r="BQ185" s="171"/>
      <c r="BR185" s="171"/>
      <c r="BS185" s="137" t="s">
        <v>3629</v>
      </c>
      <c r="BT185" s="167"/>
      <c r="BU185" s="168"/>
      <c r="BV185" s="168"/>
      <c r="BW185" s="168"/>
      <c r="BX185" s="168"/>
      <c r="BY185" s="171"/>
      <c r="BZ185" s="171"/>
      <c r="CA185" s="171"/>
      <c r="CB185" s="171"/>
      <c r="CC185" s="171"/>
      <c r="CD185" s="171"/>
      <c r="CE185" s="171"/>
      <c r="CF185" s="171"/>
      <c r="CH185"/>
      <c r="CI185" s="171"/>
      <c r="CJ185" s="171"/>
      <c r="CL185" s="171"/>
      <c r="CM185" s="171"/>
      <c r="CN185" s="171" t="s">
        <v>2070</v>
      </c>
      <c r="CO185" s="171"/>
      <c r="CP185" s="167"/>
      <c r="CQ185" s="171"/>
      <c r="CR185" s="171"/>
      <c r="CS185" s="171"/>
      <c r="CT185" s="161" t="s">
        <v>2470</v>
      </c>
      <c r="CU185" s="171" t="s">
        <v>2716</v>
      </c>
      <c r="CV185" s="171"/>
      <c r="CW185" s="171"/>
      <c r="CX185" s="171"/>
      <c r="CY185" s="171"/>
      <c r="CZ185" s="171"/>
      <c r="DA185" s="171"/>
      <c r="DB185" s="171"/>
      <c r="DC185" s="171"/>
      <c r="DD185" s="171"/>
      <c r="DE185" s="171"/>
      <c r="DF185" s="171"/>
      <c r="DG185" s="171"/>
      <c r="DR185" s="161"/>
      <c r="DS185" s="161"/>
      <c r="DT185" s="161"/>
      <c r="DU185" s="161"/>
      <c r="DV185" s="161"/>
      <c r="DW185" s="161"/>
    </row>
    <row r="186" spans="1:127" s="137" customFormat="1" ht="12.75" customHeight="1" x14ac:dyDescent="0.25">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3"/>
      <c r="X186" s="163"/>
      <c r="Y186" s="197"/>
      <c r="Z186" s="197"/>
      <c r="AA186" s="197"/>
      <c r="AB186" s="197"/>
      <c r="AC186" s="197"/>
      <c r="AD186" s="197"/>
      <c r="AE186" s="197"/>
      <c r="AF186" s="197"/>
      <c r="AG186" s="197"/>
      <c r="AQ186" s="167"/>
      <c r="AR186" s="167"/>
      <c r="AS186" s="167"/>
      <c r="AT186" s="167"/>
      <c r="AU186" s="166" t="s">
        <v>5509</v>
      </c>
      <c r="AV186" s="166"/>
      <c r="AW186" s="166"/>
      <c r="AX186" s="166"/>
      <c r="AY186" s="166"/>
      <c r="AZ186" s="166"/>
      <c r="BA186" s="166"/>
      <c r="BB186" s="166"/>
      <c r="BC186" s="166"/>
      <c r="BD186" s="166"/>
      <c r="BE186" s="166"/>
      <c r="BF186" s="166" t="s">
        <v>5864</v>
      </c>
      <c r="BG186" s="166"/>
      <c r="BH186" s="166"/>
      <c r="BI186" s="166"/>
      <c r="BJ186" s="166"/>
      <c r="BK186" s="166"/>
      <c r="BL186" s="166"/>
      <c r="BM186" s="166"/>
      <c r="BN186" s="166"/>
      <c r="BO186" s="167"/>
      <c r="BP186" s="167"/>
      <c r="BQ186" s="167"/>
      <c r="BR186" s="167"/>
      <c r="BS186" s="137" t="s">
        <v>3633</v>
      </c>
      <c r="BT186" s="167"/>
      <c r="BU186" s="168"/>
      <c r="BV186" s="168"/>
      <c r="BW186" s="168"/>
      <c r="BX186" s="168"/>
      <c r="BY186" s="167"/>
      <c r="BZ186" s="167"/>
      <c r="CA186" s="167"/>
      <c r="CB186" s="167"/>
      <c r="CC186" s="167"/>
      <c r="CD186" s="167"/>
      <c r="CE186" s="167"/>
      <c r="CF186" s="167"/>
      <c r="CH186"/>
      <c r="CI186" s="167"/>
      <c r="CJ186" s="167"/>
      <c r="CL186" s="167"/>
      <c r="CM186" s="167"/>
      <c r="CN186" s="167" t="s">
        <v>2071</v>
      </c>
      <c r="CO186" s="167"/>
      <c r="CP186" s="167"/>
      <c r="CQ186" s="167"/>
      <c r="CR186" s="167"/>
      <c r="CS186" s="167"/>
      <c r="CT186" s="161" t="s">
        <v>2472</v>
      </c>
      <c r="CU186" s="137" t="s">
        <v>2718</v>
      </c>
      <c r="CV186" s="167"/>
      <c r="CW186" s="167"/>
      <c r="CX186" s="167"/>
      <c r="CY186" s="167"/>
      <c r="CZ186" s="167"/>
      <c r="DA186" s="167"/>
      <c r="DB186" s="167"/>
      <c r="DC186" s="167"/>
      <c r="DD186" s="167"/>
      <c r="DE186" s="167"/>
      <c r="DF186" s="167"/>
      <c r="DG186" s="167"/>
      <c r="DR186" s="161"/>
      <c r="DS186" s="161"/>
      <c r="DT186" s="161"/>
      <c r="DU186" s="161"/>
      <c r="DV186" s="161"/>
      <c r="DW186" s="161"/>
    </row>
    <row r="187" spans="1:127" s="137" customFormat="1" ht="12.75" customHeight="1" x14ac:dyDescent="0.25">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3"/>
      <c r="X187" s="163"/>
      <c r="Y187" s="197"/>
      <c r="Z187" s="197"/>
      <c r="AA187" s="197"/>
      <c r="AB187" s="197"/>
      <c r="AC187" s="197"/>
      <c r="AD187" s="197"/>
      <c r="AE187" s="197"/>
      <c r="AF187" s="197"/>
      <c r="AG187" s="197"/>
      <c r="AQ187" s="167"/>
      <c r="AR187" s="167"/>
      <c r="AS187" s="167"/>
      <c r="AT187" s="167"/>
      <c r="AU187" s="166" t="s">
        <v>5511</v>
      </c>
      <c r="AV187" s="166"/>
      <c r="AW187" s="166"/>
      <c r="AX187" s="166"/>
      <c r="AY187" s="166"/>
      <c r="AZ187" s="166"/>
      <c r="BA187" s="166"/>
      <c r="BB187" s="166"/>
      <c r="BC187" s="166"/>
      <c r="BD187" s="166"/>
      <c r="BE187" s="166"/>
      <c r="BF187" s="166" t="s">
        <v>5867</v>
      </c>
      <c r="BG187" s="166"/>
      <c r="BH187" s="166"/>
      <c r="BI187" s="166"/>
      <c r="BJ187" s="166"/>
      <c r="BK187" s="166"/>
      <c r="BL187" s="166"/>
      <c r="BM187" s="166"/>
      <c r="BN187" s="166"/>
      <c r="BO187" s="167"/>
      <c r="BP187" s="167"/>
      <c r="BQ187" s="167"/>
      <c r="BR187" s="167"/>
      <c r="BS187" s="137" t="s">
        <v>3635</v>
      </c>
      <c r="BT187" s="167"/>
      <c r="BU187" s="168"/>
      <c r="BV187" s="168"/>
      <c r="BW187" s="168"/>
      <c r="BX187" s="168"/>
      <c r="BY187" s="167"/>
      <c r="BZ187" s="167"/>
      <c r="CA187" s="167"/>
      <c r="CB187" s="167"/>
      <c r="CC187" s="167"/>
      <c r="CD187" s="167"/>
      <c r="CE187" s="167"/>
      <c r="CF187" s="167"/>
      <c r="CH187"/>
      <c r="CI187" s="167"/>
      <c r="CJ187" s="167"/>
      <c r="CL187" s="167"/>
      <c r="CM187" s="167"/>
      <c r="CN187" s="167" t="s">
        <v>2072</v>
      </c>
      <c r="CO187" s="167"/>
      <c r="CP187" s="167"/>
      <c r="CQ187" s="167"/>
      <c r="CR187" s="167"/>
      <c r="CS187" s="167"/>
      <c r="CT187" s="161" t="s">
        <v>2474</v>
      </c>
      <c r="CU187" s="137" t="s">
        <v>2720</v>
      </c>
      <c r="CV187" s="167"/>
      <c r="CW187" s="167"/>
      <c r="CX187" s="167"/>
      <c r="CY187" s="167"/>
      <c r="CZ187" s="167"/>
      <c r="DA187" s="167"/>
      <c r="DB187" s="167"/>
      <c r="DC187" s="167"/>
      <c r="DD187" s="167"/>
      <c r="DE187" s="167"/>
      <c r="DF187" s="167"/>
      <c r="DG187" s="167"/>
      <c r="DR187" s="161"/>
      <c r="DS187" s="161"/>
      <c r="DT187" s="161"/>
      <c r="DU187" s="161"/>
      <c r="DV187" s="161"/>
      <c r="DW187" s="161"/>
    </row>
    <row r="188" spans="1:127" s="137" customFormat="1" ht="12.75" customHeight="1" x14ac:dyDescent="0.25">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3"/>
      <c r="X188" s="163"/>
      <c r="Y188" s="197"/>
      <c r="Z188" s="197"/>
      <c r="AA188" s="197"/>
      <c r="AB188" s="197"/>
      <c r="AC188" s="197"/>
      <c r="AD188" s="197"/>
      <c r="AE188" s="197"/>
      <c r="AF188" s="197"/>
      <c r="AG188" s="197"/>
      <c r="AQ188" s="167"/>
      <c r="AR188" s="167"/>
      <c r="AS188" s="167"/>
      <c r="AT188" s="167"/>
      <c r="AU188" s="166" t="s">
        <v>5513</v>
      </c>
      <c r="AV188" s="166"/>
      <c r="AW188" s="166"/>
      <c r="AX188" s="166"/>
      <c r="AY188" s="166"/>
      <c r="AZ188" s="166"/>
      <c r="BA188" s="166"/>
      <c r="BB188" s="166"/>
      <c r="BC188" s="166"/>
      <c r="BD188" s="166"/>
      <c r="BE188" s="166"/>
      <c r="BF188" s="166" t="s">
        <v>5869</v>
      </c>
      <c r="BG188" s="166"/>
      <c r="BH188" s="166"/>
      <c r="BI188" s="166"/>
      <c r="BJ188" s="166"/>
      <c r="BK188" s="166"/>
      <c r="BL188" s="166"/>
      <c r="BM188" s="166"/>
      <c r="BN188" s="166"/>
      <c r="BO188" s="167"/>
      <c r="BP188" s="167"/>
      <c r="BQ188" s="167"/>
      <c r="BR188" s="167"/>
      <c r="BS188" s="137" t="s">
        <v>3637</v>
      </c>
      <c r="BT188" s="167"/>
      <c r="BU188" s="168"/>
      <c r="BV188" s="168"/>
      <c r="BW188" s="168"/>
      <c r="BX188" s="168"/>
      <c r="BY188" s="167"/>
      <c r="BZ188" s="167"/>
      <c r="CA188" s="167"/>
      <c r="CB188" s="167"/>
      <c r="CC188" s="167"/>
      <c r="CD188" s="167"/>
      <c r="CE188" s="167"/>
      <c r="CF188" s="167"/>
      <c r="CH188"/>
      <c r="CI188" s="167"/>
      <c r="CJ188" s="167"/>
      <c r="CL188" s="167"/>
      <c r="CM188" s="167"/>
      <c r="CN188" s="167" t="s">
        <v>2073</v>
      </c>
      <c r="CO188" s="167"/>
      <c r="CP188" s="167"/>
      <c r="CQ188" s="167"/>
      <c r="CR188" s="167"/>
      <c r="CS188" s="167"/>
      <c r="CT188" s="161" t="s">
        <v>2476</v>
      </c>
      <c r="CU188" s="137" t="s">
        <v>2722</v>
      </c>
      <c r="CV188" s="167"/>
      <c r="CW188" s="167"/>
      <c r="CX188" s="167"/>
      <c r="CY188" s="167"/>
      <c r="CZ188" s="167"/>
      <c r="DA188" s="167"/>
      <c r="DB188" s="167"/>
      <c r="DC188" s="167"/>
      <c r="DD188" s="167"/>
      <c r="DE188" s="167"/>
      <c r="DF188" s="167"/>
      <c r="DG188" s="167"/>
      <c r="DR188" s="161"/>
      <c r="DS188" s="161"/>
      <c r="DT188" s="161"/>
      <c r="DU188" s="161"/>
      <c r="DV188" s="161"/>
      <c r="DW188" s="161"/>
    </row>
    <row r="189" spans="1:127" s="137" customFormat="1" ht="12.75" customHeight="1" x14ac:dyDescent="0.25">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3"/>
      <c r="X189" s="163"/>
      <c r="Y189" s="197"/>
      <c r="Z189" s="197"/>
      <c r="AA189" s="197"/>
      <c r="AB189" s="197"/>
      <c r="AC189" s="197"/>
      <c r="AD189" s="197"/>
      <c r="AE189" s="197"/>
      <c r="AF189" s="197"/>
      <c r="AG189" s="197"/>
      <c r="AQ189" s="167"/>
      <c r="AR189" s="167"/>
      <c r="AS189" s="167"/>
      <c r="AT189" s="167"/>
      <c r="AU189" s="166" t="s">
        <v>5515</v>
      </c>
      <c r="AV189" s="166"/>
      <c r="AW189" s="166"/>
      <c r="AX189" s="166"/>
      <c r="AY189" s="166"/>
      <c r="AZ189" s="166"/>
      <c r="BA189" s="166"/>
      <c r="BB189" s="166"/>
      <c r="BC189" s="166"/>
      <c r="BD189" s="166"/>
      <c r="BE189" s="166"/>
      <c r="BF189" s="166" t="s">
        <v>5871</v>
      </c>
      <c r="BG189" s="166"/>
      <c r="BH189" s="166"/>
      <c r="BI189" s="166"/>
      <c r="BJ189" s="166"/>
      <c r="BK189" s="166"/>
      <c r="BL189" s="166"/>
      <c r="BM189" s="166"/>
      <c r="BN189" s="166"/>
      <c r="BO189" s="167"/>
      <c r="BP189" s="167"/>
      <c r="BQ189" s="167"/>
      <c r="BR189" s="167"/>
      <c r="BS189" s="137" t="s">
        <v>3639</v>
      </c>
      <c r="BT189" s="167"/>
      <c r="BU189" s="168"/>
      <c r="BV189" s="168"/>
      <c r="BW189" s="168"/>
      <c r="BX189" s="168"/>
      <c r="BY189" s="167"/>
      <c r="BZ189" s="167"/>
      <c r="CA189" s="167"/>
      <c r="CB189" s="167"/>
      <c r="CC189" s="167"/>
      <c r="CD189" s="167"/>
      <c r="CE189" s="167"/>
      <c r="CF189" s="167"/>
      <c r="CH189"/>
      <c r="CI189" s="167"/>
      <c r="CJ189" s="167"/>
      <c r="CL189" s="167"/>
      <c r="CM189" s="167"/>
      <c r="CN189" s="167" t="s">
        <v>2074</v>
      </c>
      <c r="CO189" s="167"/>
      <c r="CP189" s="167"/>
      <c r="CQ189" s="167"/>
      <c r="CR189" s="167"/>
      <c r="CS189" s="167"/>
      <c r="CT189" s="161" t="s">
        <v>2478</v>
      </c>
      <c r="CU189" s="137" t="s">
        <v>2724</v>
      </c>
      <c r="CV189" s="167"/>
      <c r="CW189" s="167"/>
      <c r="CX189" s="167"/>
      <c r="CY189" s="167"/>
      <c r="CZ189" s="167"/>
      <c r="DA189" s="167"/>
      <c r="DB189" s="167"/>
      <c r="DC189" s="167"/>
      <c r="DD189" s="167"/>
      <c r="DE189" s="167"/>
      <c r="DF189" s="167"/>
      <c r="DG189" s="167"/>
      <c r="DR189" s="161"/>
      <c r="DS189" s="161"/>
      <c r="DT189" s="161"/>
      <c r="DU189" s="161"/>
      <c r="DV189" s="161"/>
      <c r="DW189" s="161"/>
    </row>
    <row r="190" spans="1:127" s="137" customFormat="1" ht="12.75" customHeight="1" x14ac:dyDescent="0.25">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3"/>
      <c r="X190" s="163"/>
      <c r="Y190" s="197"/>
      <c r="Z190" s="197"/>
      <c r="AA190" s="197"/>
      <c r="AB190" s="197"/>
      <c r="AC190" s="197"/>
      <c r="AD190" s="197"/>
      <c r="AE190" s="197"/>
      <c r="AF190" s="197"/>
      <c r="AG190" s="197"/>
      <c r="AQ190" s="167"/>
      <c r="AR190" s="167"/>
      <c r="AS190" s="167"/>
      <c r="AT190" s="167"/>
      <c r="AU190" s="166" t="s">
        <v>5517</v>
      </c>
      <c r="AV190" s="166"/>
      <c r="AW190" s="166"/>
      <c r="AX190" s="166"/>
      <c r="AY190" s="166"/>
      <c r="AZ190" s="166"/>
      <c r="BA190" s="166"/>
      <c r="BB190" s="166"/>
      <c r="BC190" s="166"/>
      <c r="BD190" s="166"/>
      <c r="BE190" s="166"/>
      <c r="BF190" s="166" t="s">
        <v>5873</v>
      </c>
      <c r="BG190" s="166"/>
      <c r="BH190" s="166"/>
      <c r="BI190" s="166"/>
      <c r="BJ190" s="166"/>
      <c r="BK190" s="166"/>
      <c r="BL190" s="166"/>
      <c r="BM190" s="166"/>
      <c r="BN190" s="166"/>
      <c r="BO190" s="167"/>
      <c r="BP190" s="167"/>
      <c r="BQ190" s="167"/>
      <c r="BR190" s="167"/>
      <c r="BS190" s="137" t="s">
        <v>3641</v>
      </c>
      <c r="BT190" s="167"/>
      <c r="BU190" s="168"/>
      <c r="BV190" s="168"/>
      <c r="BW190" s="168"/>
      <c r="BX190" s="168"/>
      <c r="BY190" s="167"/>
      <c r="BZ190" s="167"/>
      <c r="CA190" s="167"/>
      <c r="CB190" s="167"/>
      <c r="CC190" s="167"/>
      <c r="CD190" s="167"/>
      <c r="CE190" s="167"/>
      <c r="CF190" s="167"/>
      <c r="CH190"/>
      <c r="CI190" s="167"/>
      <c r="CJ190" s="167"/>
      <c r="CK190" s="167"/>
      <c r="CL190" s="167"/>
      <c r="CM190" s="167"/>
      <c r="CN190" s="167"/>
      <c r="CO190" s="167"/>
      <c r="CP190" s="167"/>
      <c r="CQ190" s="167"/>
      <c r="CR190" s="167"/>
      <c r="CS190" s="167"/>
      <c r="CT190" s="161" t="s">
        <v>2480</v>
      </c>
      <c r="CU190" s="137" t="s">
        <v>2726</v>
      </c>
      <c r="CV190" s="167"/>
      <c r="CW190" s="167"/>
      <c r="CX190" s="167"/>
      <c r="CY190" s="167"/>
      <c r="CZ190" s="167"/>
      <c r="DA190" s="167"/>
      <c r="DB190" s="167"/>
      <c r="DC190" s="167"/>
      <c r="DD190" s="167"/>
      <c r="DE190" s="167"/>
      <c r="DF190" s="167"/>
      <c r="DG190" s="167"/>
      <c r="DR190" s="161"/>
      <c r="DS190" s="161"/>
      <c r="DT190" s="161"/>
      <c r="DU190" s="161"/>
      <c r="DV190" s="161"/>
      <c r="DW190" s="161"/>
    </row>
    <row r="191" spans="1:127" s="137" customFormat="1" ht="12.75" customHeight="1" x14ac:dyDescent="0.25">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3"/>
      <c r="X191" s="163"/>
      <c r="Y191" s="197"/>
      <c r="Z191" s="197"/>
      <c r="AA191" s="197"/>
      <c r="AB191" s="197"/>
      <c r="AC191" s="197"/>
      <c r="AD191" s="197"/>
      <c r="AE191" s="197"/>
      <c r="AF191" s="197"/>
      <c r="AG191" s="197"/>
      <c r="AQ191" s="167"/>
      <c r="AR191" s="167"/>
      <c r="AS191" s="167"/>
      <c r="AT191" s="167"/>
      <c r="AU191" s="166" t="s">
        <v>5518</v>
      </c>
      <c r="AV191" s="166"/>
      <c r="AW191" s="166"/>
      <c r="AX191" s="166"/>
      <c r="AY191" s="166"/>
      <c r="AZ191" s="166"/>
      <c r="BA191" s="166"/>
      <c r="BB191" s="166"/>
      <c r="BC191" s="166"/>
      <c r="BD191" s="166"/>
      <c r="BE191" s="166"/>
      <c r="BF191" s="166" t="s">
        <v>5875</v>
      </c>
      <c r="BG191" s="166"/>
      <c r="BH191" s="166"/>
      <c r="BI191" s="166"/>
      <c r="BJ191" s="166"/>
      <c r="BK191" s="166"/>
      <c r="BL191" s="166"/>
      <c r="BM191" s="166"/>
      <c r="BN191" s="166"/>
      <c r="BO191" s="167"/>
      <c r="BP191" s="167"/>
      <c r="BQ191" s="167"/>
      <c r="BR191" s="167"/>
      <c r="BS191" s="137" t="s">
        <v>3643</v>
      </c>
      <c r="BT191" s="167"/>
      <c r="BU191" s="168"/>
      <c r="BV191" s="168"/>
      <c r="BW191" s="168"/>
      <c r="BX191" s="168"/>
      <c r="BY191" s="167"/>
      <c r="BZ191" s="167"/>
      <c r="CA191" s="167"/>
      <c r="CB191" s="167"/>
      <c r="CC191" s="167"/>
      <c r="CD191" s="167"/>
      <c r="CE191" s="167"/>
      <c r="CF191" s="167"/>
      <c r="CH191"/>
      <c r="CI191" s="167"/>
      <c r="CJ191" s="167"/>
      <c r="CK191" s="167"/>
      <c r="CL191" s="167"/>
      <c r="CM191" s="167"/>
      <c r="CN191" s="167"/>
      <c r="CO191" s="167"/>
      <c r="CP191" s="167"/>
      <c r="CQ191" s="167"/>
      <c r="CR191" s="167"/>
      <c r="CS191" s="167"/>
      <c r="CT191" s="161" t="s">
        <v>2482</v>
      </c>
      <c r="CU191" s="167" t="s">
        <v>2728</v>
      </c>
      <c r="CV191" s="167"/>
      <c r="CW191" s="167"/>
      <c r="CX191" s="167"/>
      <c r="CY191" s="167"/>
      <c r="CZ191" s="167"/>
      <c r="DA191" s="167"/>
      <c r="DB191" s="167"/>
      <c r="DC191" s="167"/>
      <c r="DD191" s="167"/>
      <c r="DE191" s="167"/>
      <c r="DF191" s="167"/>
      <c r="DG191" s="167"/>
      <c r="DR191" s="161"/>
      <c r="DS191" s="161"/>
      <c r="DT191" s="161"/>
      <c r="DU191" s="161"/>
      <c r="DV191" s="161"/>
      <c r="DW191" s="161"/>
    </row>
    <row r="192" spans="1:127" s="137" customFormat="1" ht="12.75" customHeight="1" x14ac:dyDescent="0.25">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3"/>
      <c r="X192" s="163"/>
      <c r="Y192" s="197"/>
      <c r="Z192" s="197"/>
      <c r="AA192" s="197"/>
      <c r="AB192" s="197"/>
      <c r="AC192" s="197"/>
      <c r="AD192" s="197"/>
      <c r="AE192" s="197"/>
      <c r="AF192" s="197"/>
      <c r="AG192" s="197"/>
      <c r="AQ192" s="167"/>
      <c r="AR192" s="167"/>
      <c r="AS192" s="167"/>
      <c r="AT192" s="167"/>
      <c r="AU192" s="166" t="s">
        <v>5520</v>
      </c>
      <c r="AV192" s="166"/>
      <c r="AW192" s="166"/>
      <c r="AX192" s="166"/>
      <c r="AY192" s="166"/>
      <c r="AZ192" s="166"/>
      <c r="BA192" s="166"/>
      <c r="BB192" s="166"/>
      <c r="BC192" s="166"/>
      <c r="BD192" s="166"/>
      <c r="BE192" s="166"/>
      <c r="BF192" s="166" t="s">
        <v>5877</v>
      </c>
      <c r="BG192" s="166"/>
      <c r="BH192" s="166"/>
      <c r="BI192" s="166"/>
      <c r="BJ192" s="166"/>
      <c r="BK192" s="166"/>
      <c r="BL192" s="166"/>
      <c r="BM192" s="166"/>
      <c r="BN192" s="166"/>
      <c r="BO192" s="167"/>
      <c r="BP192" s="167"/>
      <c r="BQ192" s="167"/>
      <c r="BR192" s="167"/>
      <c r="BS192" s="137" t="s">
        <v>3645</v>
      </c>
      <c r="BT192" s="167"/>
      <c r="BU192" s="168"/>
      <c r="BV192" s="168"/>
      <c r="BW192" s="168"/>
      <c r="BX192" s="168"/>
      <c r="BY192" s="167"/>
      <c r="BZ192" s="167"/>
      <c r="CA192" s="167"/>
      <c r="CB192" s="167"/>
      <c r="CC192" s="167"/>
      <c r="CD192" s="167"/>
      <c r="CE192" s="167"/>
      <c r="CF192" s="167"/>
      <c r="CH192"/>
      <c r="CI192" s="167"/>
      <c r="CJ192" s="167"/>
      <c r="CK192" s="167"/>
      <c r="CL192" s="167"/>
      <c r="CM192" s="167"/>
      <c r="CN192" s="167"/>
      <c r="CO192" s="167"/>
      <c r="CP192" s="167"/>
      <c r="CQ192" s="167"/>
      <c r="CR192" s="167"/>
      <c r="CS192" s="167"/>
      <c r="CT192" s="161" t="s">
        <v>2484</v>
      </c>
      <c r="CU192" s="167" t="s">
        <v>2730</v>
      </c>
      <c r="CV192" s="167"/>
      <c r="CW192" s="167"/>
      <c r="CX192" s="167"/>
      <c r="CY192" s="167"/>
      <c r="CZ192" s="167"/>
      <c r="DA192" s="167"/>
      <c r="DB192" s="167"/>
      <c r="DC192" s="167"/>
      <c r="DD192" s="167"/>
      <c r="DE192" s="167"/>
      <c r="DF192" s="167"/>
      <c r="DG192" s="167"/>
      <c r="DR192" s="161"/>
      <c r="DS192" s="161"/>
      <c r="DT192" s="161"/>
      <c r="DU192" s="161"/>
      <c r="DV192" s="161"/>
      <c r="DW192" s="161"/>
    </row>
    <row r="193" spans="1:127" s="137" customFormat="1" ht="12.75" customHeight="1" x14ac:dyDescent="0.25">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3"/>
      <c r="X193" s="163"/>
      <c r="Y193" s="197"/>
      <c r="Z193" s="197"/>
      <c r="AA193" s="197"/>
      <c r="AB193" s="197"/>
      <c r="AC193" s="197"/>
      <c r="AD193" s="197"/>
      <c r="AE193" s="197"/>
      <c r="AF193" s="197"/>
      <c r="AG193" s="197"/>
      <c r="AQ193" s="167"/>
      <c r="AR193" s="167"/>
      <c r="AS193" s="167"/>
      <c r="AT193" s="167"/>
      <c r="AU193" s="166" t="s">
        <v>5521</v>
      </c>
      <c r="AV193" s="166"/>
      <c r="AW193" s="166"/>
      <c r="AX193" s="166"/>
      <c r="AY193" s="166"/>
      <c r="AZ193" s="166"/>
      <c r="BA193" s="166"/>
      <c r="BB193" s="166"/>
      <c r="BC193" s="166"/>
      <c r="BD193" s="166"/>
      <c r="BE193" s="166"/>
      <c r="BF193" s="166" t="s">
        <v>1687</v>
      </c>
      <c r="BG193" s="166"/>
      <c r="BH193" s="166"/>
      <c r="BI193" s="166"/>
      <c r="BJ193" s="166"/>
      <c r="BK193" s="166"/>
      <c r="BL193" s="166"/>
      <c r="BM193" s="166"/>
      <c r="BN193" s="166"/>
      <c r="BO193" s="167"/>
      <c r="BP193" s="167"/>
      <c r="BQ193" s="167"/>
      <c r="BR193" s="167"/>
      <c r="BS193" s="137" t="s">
        <v>3647</v>
      </c>
      <c r="BT193" s="167"/>
      <c r="BU193" s="168"/>
      <c r="BV193" s="168"/>
      <c r="BW193" s="168"/>
      <c r="BX193" s="168"/>
      <c r="BY193" s="167"/>
      <c r="BZ193" s="167"/>
      <c r="CA193" s="167"/>
      <c r="CB193" s="167"/>
      <c r="CC193" s="167"/>
      <c r="CD193" s="167"/>
      <c r="CE193" s="167"/>
      <c r="CF193" s="167"/>
      <c r="CH193"/>
      <c r="CI193" s="167"/>
      <c r="CJ193" s="167"/>
      <c r="CK193" s="167"/>
      <c r="CL193" s="167"/>
      <c r="CM193" s="167"/>
      <c r="CN193" s="167"/>
      <c r="CO193" s="167"/>
      <c r="CP193" s="167"/>
      <c r="CQ193" s="167"/>
      <c r="CR193" s="167"/>
      <c r="CS193" s="167"/>
      <c r="CT193" s="161" t="s">
        <v>2486</v>
      </c>
      <c r="CU193" s="167" t="s">
        <v>2732</v>
      </c>
      <c r="CV193" s="167"/>
      <c r="CW193" s="167"/>
      <c r="CX193" s="167"/>
      <c r="CY193" s="167"/>
      <c r="CZ193" s="167"/>
      <c r="DA193" s="167"/>
      <c r="DB193" s="167"/>
      <c r="DC193" s="167"/>
      <c r="DD193" s="167"/>
      <c r="DE193" s="167"/>
      <c r="DF193" s="167"/>
      <c r="DG193" s="167"/>
      <c r="DR193" s="161"/>
      <c r="DS193" s="161"/>
      <c r="DT193" s="161"/>
      <c r="DU193" s="161"/>
      <c r="DV193" s="161"/>
      <c r="DW193" s="161"/>
    </row>
    <row r="194" spans="1:127" s="137" customFormat="1" ht="12.75" customHeight="1" x14ac:dyDescent="0.25">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3"/>
      <c r="X194" s="163"/>
      <c r="Y194" s="197"/>
      <c r="Z194" s="197"/>
      <c r="AA194" s="197"/>
      <c r="AB194" s="197"/>
      <c r="AC194" s="197"/>
      <c r="AD194" s="197"/>
      <c r="AE194" s="197"/>
      <c r="AF194" s="197"/>
      <c r="AG194" s="197"/>
      <c r="AQ194" s="167"/>
      <c r="AR194" s="167"/>
      <c r="AS194" s="167"/>
      <c r="AT194" s="167"/>
      <c r="AU194" s="166" t="s">
        <v>5522</v>
      </c>
      <c r="AV194" s="166"/>
      <c r="AW194" s="166"/>
      <c r="AX194" s="166"/>
      <c r="AY194" s="166"/>
      <c r="AZ194" s="166"/>
      <c r="BA194" s="166"/>
      <c r="BB194" s="166"/>
      <c r="BC194" s="166"/>
      <c r="BD194" s="166"/>
      <c r="BE194" s="166"/>
      <c r="BF194" s="166" t="s">
        <v>1690</v>
      </c>
      <c r="BG194" s="166"/>
      <c r="BH194" s="166"/>
      <c r="BI194" s="166"/>
      <c r="BJ194" s="166"/>
      <c r="BK194" s="166"/>
      <c r="BL194" s="166"/>
      <c r="BM194" s="166"/>
      <c r="BN194" s="166"/>
      <c r="BO194" s="167"/>
      <c r="BP194" s="167"/>
      <c r="BQ194" s="167"/>
      <c r="BR194" s="167"/>
      <c r="BS194" s="137" t="s">
        <v>3649</v>
      </c>
      <c r="BT194" s="203"/>
      <c r="BU194" s="168"/>
      <c r="BV194" s="168"/>
      <c r="BW194" s="168"/>
      <c r="BX194" s="168"/>
      <c r="BY194" s="167"/>
      <c r="BZ194" s="167"/>
      <c r="CA194" s="167"/>
      <c r="CB194" s="167"/>
      <c r="CC194" s="167"/>
      <c r="CD194" s="167"/>
      <c r="CE194" s="167"/>
      <c r="CF194" s="167"/>
      <c r="CH194"/>
      <c r="CI194" s="167"/>
      <c r="CJ194" s="167"/>
      <c r="CK194" s="167"/>
      <c r="CL194" s="167"/>
      <c r="CM194" s="167"/>
      <c r="CN194" s="167"/>
      <c r="CO194" s="167"/>
      <c r="CP194" s="167"/>
      <c r="CQ194" s="167"/>
      <c r="CR194" s="167"/>
      <c r="CS194" s="167"/>
      <c r="CT194" s="161" t="s">
        <v>2488</v>
      </c>
      <c r="CU194" s="167" t="s">
        <v>2734</v>
      </c>
      <c r="CV194" s="167"/>
      <c r="CW194" s="167"/>
      <c r="CX194" s="167"/>
      <c r="CY194" s="167"/>
      <c r="CZ194" s="167"/>
      <c r="DA194" s="167"/>
      <c r="DB194" s="167"/>
      <c r="DC194" s="167"/>
      <c r="DD194" s="167"/>
      <c r="DE194" s="167"/>
      <c r="DF194" s="167"/>
      <c r="DG194" s="167"/>
      <c r="DR194" s="161"/>
      <c r="DS194" s="161"/>
      <c r="DT194" s="161"/>
      <c r="DU194" s="161"/>
      <c r="DV194" s="161"/>
      <c r="DW194" s="161"/>
    </row>
    <row r="195" spans="1:127" s="137" customFormat="1" ht="12.75" customHeight="1" x14ac:dyDescent="0.25">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3"/>
      <c r="X195" s="163"/>
      <c r="Y195" s="197"/>
      <c r="Z195" s="197"/>
      <c r="AA195" s="197"/>
      <c r="AB195" s="197"/>
      <c r="AC195" s="197"/>
      <c r="AD195" s="197"/>
      <c r="AE195" s="197"/>
      <c r="AF195" s="197"/>
      <c r="AG195" s="197"/>
      <c r="AQ195" s="167"/>
      <c r="AR195" s="167"/>
      <c r="AS195" s="167"/>
      <c r="AT195" s="167"/>
      <c r="AU195" s="166" t="s">
        <v>5523</v>
      </c>
      <c r="AV195" s="166"/>
      <c r="AW195" s="166"/>
      <c r="AX195" s="166"/>
      <c r="AY195" s="166"/>
      <c r="AZ195" s="166"/>
      <c r="BA195" s="166"/>
      <c r="BB195" s="166"/>
      <c r="BC195" s="166"/>
      <c r="BD195" s="166"/>
      <c r="BE195" s="166"/>
      <c r="BF195" s="166" t="s">
        <v>1692</v>
      </c>
      <c r="BG195" s="166"/>
      <c r="BH195" s="166"/>
      <c r="BI195" s="166"/>
      <c r="BJ195" s="166"/>
      <c r="BK195" s="166"/>
      <c r="BL195" s="166"/>
      <c r="BM195" s="166"/>
      <c r="BN195" s="166"/>
      <c r="BO195" s="167"/>
      <c r="BP195" s="167"/>
      <c r="BQ195" s="167"/>
      <c r="BR195" s="167"/>
      <c r="BS195" s="137" t="s">
        <v>3651</v>
      </c>
      <c r="BT195" s="204"/>
      <c r="BU195" s="168"/>
      <c r="BV195" s="168"/>
      <c r="BW195" s="168"/>
      <c r="BX195" s="168"/>
      <c r="BY195" s="167"/>
      <c r="BZ195" s="167"/>
      <c r="CA195" s="167"/>
      <c r="CB195" s="167"/>
      <c r="CC195" s="167"/>
      <c r="CD195" s="167"/>
      <c r="CE195" s="167"/>
      <c r="CF195" s="167"/>
      <c r="CH195"/>
      <c r="CI195" s="167"/>
      <c r="CJ195" s="167"/>
      <c r="CK195" s="167"/>
      <c r="CL195" s="167"/>
      <c r="CM195" s="167"/>
      <c r="CN195" s="167"/>
      <c r="CO195" s="167"/>
      <c r="CP195" s="167"/>
      <c r="CQ195" s="167"/>
      <c r="CR195" s="167"/>
      <c r="CS195" s="167"/>
      <c r="CT195" s="161" t="s">
        <v>2490</v>
      </c>
      <c r="CU195" s="167" t="s">
        <v>2736</v>
      </c>
      <c r="CV195" s="167"/>
      <c r="CW195" s="167"/>
      <c r="CX195" s="167"/>
      <c r="CY195" s="167"/>
      <c r="CZ195" s="167"/>
      <c r="DA195" s="167"/>
      <c r="DB195" s="167"/>
      <c r="DC195" s="167"/>
      <c r="DD195" s="167"/>
      <c r="DE195" s="167"/>
      <c r="DF195" s="167"/>
      <c r="DG195" s="167"/>
      <c r="DR195" s="161"/>
      <c r="DS195" s="161"/>
      <c r="DT195" s="161"/>
      <c r="DU195" s="161"/>
      <c r="DV195" s="161"/>
      <c r="DW195" s="161"/>
    </row>
    <row r="196" spans="1:127" s="137" customFormat="1" ht="12.75" customHeight="1" x14ac:dyDescent="0.25">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3"/>
      <c r="X196" s="163"/>
      <c r="Y196" s="197"/>
      <c r="Z196" s="197"/>
      <c r="AA196" s="197"/>
      <c r="AB196" s="197"/>
      <c r="AC196" s="197"/>
      <c r="AD196" s="197"/>
      <c r="AE196" s="197"/>
      <c r="AF196" s="197"/>
      <c r="AG196" s="197"/>
      <c r="AQ196" s="167"/>
      <c r="AR196" s="167"/>
      <c r="AS196" s="167"/>
      <c r="AT196" s="167"/>
      <c r="AU196" s="166" t="s">
        <v>5525</v>
      </c>
      <c r="AV196" s="166"/>
      <c r="AW196" s="166"/>
      <c r="AX196" s="166"/>
      <c r="AY196" s="166"/>
      <c r="AZ196" s="166"/>
      <c r="BA196" s="166"/>
      <c r="BB196" s="166"/>
      <c r="BC196" s="166"/>
      <c r="BD196" s="166"/>
      <c r="BE196" s="166"/>
      <c r="BF196" s="166" t="s">
        <v>1705</v>
      </c>
      <c r="BG196" s="166"/>
      <c r="BH196" s="166"/>
      <c r="BI196" s="166"/>
      <c r="BJ196" s="166"/>
      <c r="BK196" s="166"/>
      <c r="BL196" s="166"/>
      <c r="BM196" s="166"/>
      <c r="BN196" s="166"/>
      <c r="BO196" s="167"/>
      <c r="BP196" s="167"/>
      <c r="BQ196" s="167"/>
      <c r="BR196" s="167"/>
      <c r="BS196" s="137" t="s">
        <v>3655</v>
      </c>
      <c r="BU196" s="168"/>
      <c r="BV196" s="168"/>
      <c r="BW196" s="168"/>
      <c r="BX196" s="168"/>
      <c r="BY196" s="167"/>
      <c r="BZ196" s="167"/>
      <c r="CA196" s="167"/>
      <c r="CB196" s="167"/>
      <c r="CC196" s="167"/>
      <c r="CD196" s="167"/>
      <c r="CE196" s="167"/>
      <c r="CF196" s="167"/>
      <c r="CH196"/>
      <c r="CI196" s="167"/>
      <c r="CJ196" s="167"/>
      <c r="CK196" s="167"/>
      <c r="CL196" s="167"/>
      <c r="CM196" s="167"/>
      <c r="CN196" s="167"/>
      <c r="CO196" s="167"/>
      <c r="CP196" s="167"/>
      <c r="CQ196" s="167"/>
      <c r="CR196" s="167"/>
      <c r="CS196" s="167"/>
      <c r="CT196" s="161" t="s">
        <v>2492</v>
      </c>
      <c r="CU196" s="167" t="s">
        <v>2738</v>
      </c>
      <c r="CV196" s="167"/>
      <c r="CW196" s="167"/>
      <c r="CX196" s="167"/>
      <c r="CY196" s="167"/>
      <c r="CZ196" s="167"/>
      <c r="DA196" s="167"/>
      <c r="DB196" s="167"/>
      <c r="DC196" s="167"/>
      <c r="DD196" s="167"/>
      <c r="DE196" s="167"/>
      <c r="DF196" s="167"/>
      <c r="DG196" s="167"/>
      <c r="DR196" s="161"/>
      <c r="DS196" s="161"/>
      <c r="DT196" s="161"/>
      <c r="DU196" s="161"/>
      <c r="DV196" s="161"/>
      <c r="DW196" s="161"/>
    </row>
    <row r="197" spans="1:127" s="137" customFormat="1" ht="12.75" customHeight="1" x14ac:dyDescent="0.25">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3"/>
      <c r="X197" s="163"/>
      <c r="Y197" s="197"/>
      <c r="Z197" s="197"/>
      <c r="AA197" s="197"/>
      <c r="AB197" s="197"/>
      <c r="AC197" s="197"/>
      <c r="AD197" s="197"/>
      <c r="AE197" s="197"/>
      <c r="AF197" s="197"/>
      <c r="AG197" s="197"/>
      <c r="AQ197" s="167"/>
      <c r="AR197" s="167"/>
      <c r="AS197" s="167"/>
      <c r="AT197" s="167"/>
      <c r="AU197" s="166" t="s">
        <v>5527</v>
      </c>
      <c r="AV197" s="166"/>
      <c r="AW197" s="166"/>
      <c r="AX197" s="166"/>
      <c r="AY197" s="166"/>
      <c r="AZ197" s="166"/>
      <c r="BA197" s="166"/>
      <c r="BB197" s="166"/>
      <c r="BC197" s="166"/>
      <c r="BD197" s="166"/>
      <c r="BE197" s="166"/>
      <c r="BF197" s="166" t="s">
        <v>1707</v>
      </c>
      <c r="BG197" s="166"/>
      <c r="BH197" s="166"/>
      <c r="BI197" s="166"/>
      <c r="BJ197" s="166"/>
      <c r="BK197" s="166"/>
      <c r="BL197" s="166"/>
      <c r="BM197" s="166"/>
      <c r="BN197" s="166"/>
      <c r="BO197" s="167"/>
      <c r="BP197" s="167"/>
      <c r="BQ197" s="167"/>
      <c r="BR197" s="167"/>
      <c r="BS197" s="137" t="s">
        <v>3657</v>
      </c>
      <c r="BU197" s="168"/>
      <c r="BV197" s="168"/>
      <c r="BW197" s="168"/>
      <c r="BX197" s="168"/>
      <c r="BY197" s="167"/>
      <c r="BZ197" s="167"/>
      <c r="CA197" s="167"/>
      <c r="CB197" s="167"/>
      <c r="CC197" s="167"/>
      <c r="CD197" s="167"/>
      <c r="CE197" s="167"/>
      <c r="CF197" s="167"/>
      <c r="CH197"/>
      <c r="CI197" s="167"/>
      <c r="CJ197" s="167"/>
      <c r="CK197" s="167"/>
      <c r="CL197" s="167"/>
      <c r="CM197" s="167"/>
      <c r="CN197" s="167"/>
      <c r="CO197" s="167"/>
      <c r="CP197" s="167"/>
      <c r="CQ197" s="167"/>
      <c r="CR197" s="167"/>
      <c r="CS197" s="167"/>
      <c r="CT197" s="161" t="s">
        <v>2494</v>
      </c>
      <c r="CU197" s="167" t="s">
        <v>2740</v>
      </c>
      <c r="CV197" s="167"/>
      <c r="CW197" s="167"/>
      <c r="CX197" s="167"/>
      <c r="CY197" s="167"/>
      <c r="CZ197" s="167"/>
      <c r="DA197" s="167"/>
      <c r="DB197" s="167"/>
      <c r="DC197" s="167"/>
      <c r="DD197" s="167"/>
      <c r="DE197" s="167"/>
      <c r="DF197" s="167"/>
      <c r="DG197" s="167"/>
      <c r="DR197" s="161"/>
      <c r="DS197" s="161"/>
      <c r="DT197" s="161"/>
      <c r="DU197" s="161"/>
      <c r="DV197" s="161"/>
      <c r="DW197" s="161"/>
    </row>
    <row r="198" spans="1:127" s="137" customFormat="1" ht="12.75" customHeight="1" x14ac:dyDescent="0.25">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3"/>
      <c r="X198" s="163"/>
      <c r="Y198" s="197"/>
      <c r="Z198" s="197"/>
      <c r="AA198" s="197"/>
      <c r="AB198" s="197"/>
      <c r="AC198" s="197"/>
      <c r="AD198" s="197"/>
      <c r="AE198" s="197"/>
      <c r="AF198" s="197"/>
      <c r="AG198" s="197"/>
      <c r="AQ198" s="167"/>
      <c r="AR198" s="167"/>
      <c r="AS198" s="167"/>
      <c r="AT198" s="167"/>
      <c r="AU198" s="166" t="s">
        <v>5529</v>
      </c>
      <c r="AV198" s="166"/>
      <c r="AW198" s="166"/>
      <c r="AX198" s="166"/>
      <c r="AY198" s="166"/>
      <c r="AZ198" s="166"/>
      <c r="BA198" s="166"/>
      <c r="BB198" s="166"/>
      <c r="BC198" s="166"/>
      <c r="BD198" s="166"/>
      <c r="BE198" s="166"/>
      <c r="BF198" s="166" t="s">
        <v>1709</v>
      </c>
      <c r="BG198" s="166"/>
      <c r="BH198" s="166"/>
      <c r="BI198" s="166"/>
      <c r="BJ198" s="166"/>
      <c r="BK198" s="166"/>
      <c r="BL198" s="166"/>
      <c r="BM198" s="166"/>
      <c r="BN198" s="166"/>
      <c r="BO198" s="167"/>
      <c r="BP198" s="167"/>
      <c r="BQ198" s="167"/>
      <c r="BR198" s="167"/>
      <c r="BS198" s="137" t="s">
        <v>3659</v>
      </c>
      <c r="BU198" s="168"/>
      <c r="BV198" s="168"/>
      <c r="BW198" s="168"/>
      <c r="BX198" s="168"/>
      <c r="BY198" s="167"/>
      <c r="BZ198" s="167"/>
      <c r="CA198" s="167"/>
      <c r="CB198" s="167"/>
      <c r="CC198" s="167"/>
      <c r="CD198" s="167"/>
      <c r="CE198" s="167"/>
      <c r="CF198" s="167"/>
      <c r="CH198"/>
      <c r="CI198" s="167"/>
      <c r="CJ198" s="167"/>
      <c r="CK198" s="167"/>
      <c r="CL198" s="167"/>
      <c r="CM198" s="167"/>
      <c r="CN198" s="167"/>
      <c r="CO198" s="167"/>
      <c r="CP198" s="167"/>
      <c r="CQ198" s="167"/>
      <c r="CR198" s="167"/>
      <c r="CS198" s="167"/>
      <c r="CT198" s="161" t="s">
        <v>2496</v>
      </c>
      <c r="CU198" s="167" t="s">
        <v>2742</v>
      </c>
      <c r="CV198" s="167"/>
      <c r="CW198" s="167"/>
      <c r="CX198" s="167"/>
      <c r="CY198" s="167"/>
      <c r="CZ198" s="167"/>
      <c r="DA198" s="167"/>
      <c r="DB198" s="167"/>
      <c r="DC198" s="167"/>
      <c r="DD198" s="167"/>
      <c r="DE198" s="167"/>
      <c r="DF198" s="167"/>
      <c r="DG198" s="167"/>
      <c r="DR198" s="161"/>
      <c r="DS198" s="161"/>
      <c r="DT198" s="161"/>
      <c r="DU198" s="161"/>
      <c r="DV198" s="161"/>
      <c r="DW198" s="161"/>
    </row>
    <row r="199" spans="1:127" s="137" customFormat="1" ht="12.75" customHeight="1" x14ac:dyDescent="0.25">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3"/>
      <c r="X199" s="163"/>
      <c r="Y199" s="197"/>
      <c r="Z199" s="197"/>
      <c r="AA199" s="197"/>
      <c r="AB199" s="197"/>
      <c r="AC199" s="197"/>
      <c r="AD199" s="197"/>
      <c r="AE199" s="197"/>
      <c r="AF199" s="197"/>
      <c r="AG199" s="197"/>
      <c r="AQ199" s="167"/>
      <c r="AR199" s="167"/>
      <c r="AS199" s="167"/>
      <c r="AT199" s="167"/>
      <c r="AU199" s="166" t="s">
        <v>5531</v>
      </c>
      <c r="AV199" s="166"/>
      <c r="AW199" s="166"/>
      <c r="AX199" s="166"/>
      <c r="AY199" s="166"/>
      <c r="AZ199" s="166"/>
      <c r="BA199" s="166"/>
      <c r="BB199" s="166"/>
      <c r="BC199" s="166"/>
      <c r="BD199" s="166"/>
      <c r="BE199" s="166"/>
      <c r="BF199" s="166" t="s">
        <v>1711</v>
      </c>
      <c r="BG199" s="166"/>
      <c r="BH199" s="166"/>
      <c r="BI199" s="166"/>
      <c r="BJ199" s="166"/>
      <c r="BK199" s="166"/>
      <c r="BL199" s="166"/>
      <c r="BM199" s="166"/>
      <c r="BN199" s="166"/>
      <c r="BO199" s="167"/>
      <c r="BP199" s="167"/>
      <c r="BQ199" s="167"/>
      <c r="BR199" s="167"/>
      <c r="BS199" s="137" t="s">
        <v>3661</v>
      </c>
      <c r="BU199" s="168"/>
      <c r="BV199" s="168"/>
      <c r="BW199" s="168"/>
      <c r="BX199" s="168"/>
      <c r="BY199" s="167"/>
      <c r="BZ199" s="167"/>
      <c r="CA199" s="167"/>
      <c r="CB199" s="167"/>
      <c r="CC199" s="167"/>
      <c r="CD199" s="167"/>
      <c r="CE199" s="167"/>
      <c r="CF199" s="167"/>
      <c r="CH199"/>
      <c r="CI199" s="167"/>
      <c r="CJ199" s="167"/>
      <c r="CK199" s="167"/>
      <c r="CL199" s="167"/>
      <c r="CM199" s="167"/>
      <c r="CN199" s="167"/>
      <c r="CO199" s="167"/>
      <c r="CP199" s="167"/>
      <c r="CQ199" s="167"/>
      <c r="CR199" s="167"/>
      <c r="CS199" s="167"/>
      <c r="CT199" s="161" t="s">
        <v>2498</v>
      </c>
      <c r="CU199" s="167" t="s">
        <v>2744</v>
      </c>
      <c r="CV199" s="167"/>
      <c r="CW199" s="167"/>
      <c r="CX199" s="167"/>
      <c r="CY199" s="167"/>
      <c r="CZ199" s="167"/>
      <c r="DA199" s="167"/>
      <c r="DB199" s="167"/>
      <c r="DC199" s="167"/>
      <c r="DD199" s="167"/>
      <c r="DE199" s="167"/>
      <c r="DF199" s="167"/>
      <c r="DG199" s="167"/>
      <c r="DR199" s="161"/>
      <c r="DS199" s="161"/>
      <c r="DT199" s="161"/>
      <c r="DU199" s="161"/>
      <c r="DV199" s="161"/>
      <c r="DW199" s="161"/>
    </row>
    <row r="200" spans="1:127" s="137" customFormat="1" ht="12.75" customHeight="1" x14ac:dyDescent="0.25">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3"/>
      <c r="X200" s="163"/>
      <c r="Y200" s="197"/>
      <c r="Z200" s="197"/>
      <c r="AA200" s="197"/>
      <c r="AB200" s="197"/>
      <c r="AC200" s="197"/>
      <c r="AD200" s="197"/>
      <c r="AE200" s="197"/>
      <c r="AF200" s="197"/>
      <c r="AG200" s="197"/>
      <c r="AQ200" s="167"/>
      <c r="AR200" s="167"/>
      <c r="AS200" s="167"/>
      <c r="AT200" s="167"/>
      <c r="AU200" s="166" t="s">
        <v>5531</v>
      </c>
      <c r="AV200" s="166"/>
      <c r="AW200" s="166"/>
      <c r="AX200" s="166"/>
      <c r="AY200" s="166"/>
      <c r="AZ200" s="166"/>
      <c r="BA200" s="166"/>
      <c r="BB200" s="166"/>
      <c r="BC200" s="166"/>
      <c r="BD200" s="166"/>
      <c r="BE200" s="166"/>
      <c r="BF200" s="166" t="s">
        <v>1713</v>
      </c>
      <c r="BG200" s="166"/>
      <c r="BH200" s="166"/>
      <c r="BI200" s="166"/>
      <c r="BJ200" s="166"/>
      <c r="BK200" s="166"/>
      <c r="BL200" s="166"/>
      <c r="BM200" s="166"/>
      <c r="BN200" s="166"/>
      <c r="BO200" s="167"/>
      <c r="BP200" s="167"/>
      <c r="BQ200" s="167"/>
      <c r="BR200" s="167"/>
      <c r="BS200" s="137" t="s">
        <v>3663</v>
      </c>
      <c r="BU200" s="168"/>
      <c r="BV200" s="168"/>
      <c r="BW200" s="168"/>
      <c r="BX200" s="168"/>
      <c r="BY200" s="167"/>
      <c r="BZ200" s="167"/>
      <c r="CA200" s="167"/>
      <c r="CB200" s="167"/>
      <c r="CC200" s="167"/>
      <c r="CD200" s="167"/>
      <c r="CE200" s="167"/>
      <c r="CF200" s="167"/>
      <c r="CH200"/>
      <c r="CI200" s="167"/>
      <c r="CJ200" s="167"/>
      <c r="CK200" s="167"/>
      <c r="CL200" s="167"/>
      <c r="CM200" s="167"/>
      <c r="CN200" s="167"/>
      <c r="CO200" s="167"/>
      <c r="CP200" s="167"/>
      <c r="CQ200" s="167"/>
      <c r="CR200" s="167"/>
      <c r="CS200" s="167"/>
      <c r="CT200" s="161" t="s">
        <v>2500</v>
      </c>
      <c r="CU200" s="167" t="s">
        <v>2746</v>
      </c>
      <c r="CV200" s="167"/>
      <c r="CW200" s="167"/>
      <c r="CX200" s="167"/>
      <c r="CY200" s="167"/>
      <c r="CZ200" s="167"/>
      <c r="DA200" s="167"/>
      <c r="DB200" s="167"/>
      <c r="DC200" s="167"/>
      <c r="DD200" s="167"/>
      <c r="DE200" s="167"/>
      <c r="DF200" s="167"/>
      <c r="DG200" s="167"/>
      <c r="DR200" s="161"/>
      <c r="DS200" s="161"/>
      <c r="DT200" s="161"/>
      <c r="DU200" s="161"/>
      <c r="DV200" s="161"/>
      <c r="DW200" s="161"/>
    </row>
    <row r="201" spans="1:127" s="137" customFormat="1" ht="12.75" customHeight="1" x14ac:dyDescent="0.25">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3"/>
      <c r="X201" s="163"/>
      <c r="Y201" s="197"/>
      <c r="Z201" s="197"/>
      <c r="AA201" s="197"/>
      <c r="AB201" s="197"/>
      <c r="AC201" s="197"/>
      <c r="AD201" s="197"/>
      <c r="AE201" s="197"/>
      <c r="AF201" s="197"/>
      <c r="AG201" s="197"/>
      <c r="AQ201" s="167"/>
      <c r="AR201" s="167"/>
      <c r="AS201" s="167"/>
      <c r="AT201" s="167"/>
      <c r="AU201" s="166" t="s">
        <v>5533</v>
      </c>
      <c r="AV201" s="166"/>
      <c r="AW201" s="166"/>
      <c r="AX201" s="166"/>
      <c r="AY201" s="166"/>
      <c r="AZ201" s="166"/>
      <c r="BA201" s="166"/>
      <c r="BB201" s="166"/>
      <c r="BC201" s="166"/>
      <c r="BD201" s="166"/>
      <c r="BE201" s="166"/>
      <c r="BF201" s="166" t="s">
        <v>1715</v>
      </c>
      <c r="BG201" s="166"/>
      <c r="BH201" s="166"/>
      <c r="BI201" s="166"/>
      <c r="BJ201" s="166"/>
      <c r="BK201" s="166"/>
      <c r="BL201" s="166"/>
      <c r="BM201" s="166"/>
      <c r="BN201" s="166"/>
      <c r="BO201" s="167"/>
      <c r="BP201" s="167"/>
      <c r="BQ201" s="167"/>
      <c r="BR201" s="167"/>
      <c r="BS201" s="137" t="s">
        <v>3665</v>
      </c>
      <c r="BU201" s="168"/>
      <c r="BV201" s="168"/>
      <c r="BW201" s="168"/>
      <c r="BX201" s="168"/>
      <c r="BY201" s="167"/>
      <c r="BZ201" s="167"/>
      <c r="CA201" s="167"/>
      <c r="CB201" s="167"/>
      <c r="CC201" s="167"/>
      <c r="CD201" s="167"/>
      <c r="CE201" s="167"/>
      <c r="CF201" s="167"/>
      <c r="CH201"/>
      <c r="CI201" s="167"/>
      <c r="CJ201" s="167"/>
      <c r="CK201" s="167"/>
      <c r="CL201" s="167"/>
      <c r="CM201" s="167"/>
      <c r="CN201" s="167"/>
      <c r="CO201" s="167"/>
      <c r="CP201" s="167"/>
      <c r="CQ201" s="167"/>
      <c r="CR201" s="167"/>
      <c r="CS201" s="167"/>
      <c r="CT201" s="161" t="s">
        <v>2502</v>
      </c>
      <c r="CU201" s="167" t="s">
        <v>2748</v>
      </c>
      <c r="CV201" s="167"/>
      <c r="CW201" s="167"/>
      <c r="CX201" s="167"/>
      <c r="CY201" s="167"/>
      <c r="CZ201" s="167"/>
      <c r="DA201" s="167"/>
      <c r="DB201" s="167"/>
      <c r="DC201" s="167"/>
      <c r="DD201" s="167"/>
      <c r="DE201" s="167"/>
      <c r="DF201" s="167"/>
      <c r="DG201" s="167"/>
      <c r="DR201" s="161"/>
      <c r="DS201" s="161"/>
      <c r="DT201" s="161"/>
      <c r="DU201" s="161"/>
      <c r="DV201" s="161"/>
      <c r="DW201" s="161"/>
    </row>
    <row r="202" spans="1:127" s="137" customFormat="1" ht="12.75" customHeight="1" x14ac:dyDescent="0.25">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3"/>
      <c r="X202" s="163"/>
      <c r="Y202" s="197"/>
      <c r="Z202" s="197"/>
      <c r="AA202" s="197"/>
      <c r="AB202" s="197"/>
      <c r="AC202" s="197"/>
      <c r="AD202" s="197"/>
      <c r="AE202" s="197"/>
      <c r="AF202" s="197"/>
      <c r="AG202" s="197"/>
      <c r="AQ202" s="167"/>
      <c r="AR202" s="167"/>
      <c r="AS202" s="167"/>
      <c r="AT202" s="167"/>
      <c r="AU202" s="166" t="s">
        <v>5533</v>
      </c>
      <c r="AV202" s="166"/>
      <c r="AW202" s="166"/>
      <c r="AX202" s="166"/>
      <c r="AY202" s="166"/>
      <c r="AZ202" s="166"/>
      <c r="BA202" s="166"/>
      <c r="BB202" s="166"/>
      <c r="BC202" s="166"/>
      <c r="BD202" s="166"/>
      <c r="BE202" s="166"/>
      <c r="BF202" s="166" t="s">
        <v>1717</v>
      </c>
      <c r="BG202" s="166"/>
      <c r="BH202" s="166"/>
      <c r="BI202" s="166"/>
      <c r="BJ202" s="166"/>
      <c r="BK202" s="166"/>
      <c r="BL202" s="166"/>
      <c r="BM202" s="166"/>
      <c r="BN202" s="166"/>
      <c r="BO202" s="167"/>
      <c r="BP202" s="167"/>
      <c r="BQ202" s="167"/>
      <c r="BR202" s="167"/>
      <c r="BS202" s="137" t="s">
        <v>3667</v>
      </c>
      <c r="BU202" s="168"/>
      <c r="BV202" s="168"/>
      <c r="BW202" s="168"/>
      <c r="BX202" s="168"/>
      <c r="BY202" s="167"/>
      <c r="BZ202" s="167"/>
      <c r="CA202" s="167"/>
      <c r="CB202" s="167"/>
      <c r="CC202" s="167"/>
      <c r="CD202" s="167"/>
      <c r="CE202" s="167"/>
      <c r="CF202" s="167"/>
      <c r="CH202"/>
      <c r="CI202" s="167"/>
      <c r="CJ202" s="167"/>
      <c r="CK202" s="167"/>
      <c r="CL202" s="167"/>
      <c r="CM202" s="167"/>
      <c r="CN202" s="167"/>
      <c r="CO202" s="167"/>
      <c r="CP202" s="167"/>
      <c r="CQ202" s="167"/>
      <c r="CR202" s="167"/>
      <c r="CS202" s="167"/>
      <c r="CT202" s="161" t="s">
        <v>2504</v>
      </c>
      <c r="CU202" s="167" t="s">
        <v>2750</v>
      </c>
      <c r="CV202" s="167"/>
      <c r="CW202" s="167"/>
      <c r="CX202" s="167"/>
      <c r="CY202" s="167"/>
      <c r="CZ202" s="167"/>
      <c r="DA202" s="167"/>
      <c r="DB202" s="167"/>
      <c r="DC202" s="167"/>
      <c r="DD202" s="167"/>
      <c r="DE202" s="167"/>
      <c r="DF202" s="167"/>
      <c r="DG202" s="167"/>
      <c r="DR202" s="161"/>
      <c r="DS202" s="161"/>
      <c r="DT202" s="161"/>
      <c r="DU202" s="161"/>
      <c r="DV202" s="161"/>
      <c r="DW202" s="161"/>
    </row>
    <row r="203" spans="1:127" s="137" customFormat="1" ht="12.75" customHeight="1" x14ac:dyDescent="0.25">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3"/>
      <c r="X203" s="163"/>
      <c r="Y203" s="197"/>
      <c r="Z203" s="197"/>
      <c r="AA203" s="197"/>
      <c r="AB203" s="197"/>
      <c r="AC203" s="197"/>
      <c r="AD203" s="197"/>
      <c r="AE203" s="197"/>
      <c r="AF203" s="197"/>
      <c r="AG203" s="197"/>
      <c r="AQ203" s="167"/>
      <c r="AR203" s="167"/>
      <c r="AS203" s="167"/>
      <c r="AT203" s="167"/>
      <c r="AU203" s="166" t="s">
        <v>5534</v>
      </c>
      <c r="AV203" s="166"/>
      <c r="AW203" s="166"/>
      <c r="AX203" s="166"/>
      <c r="AY203" s="166"/>
      <c r="AZ203" s="166"/>
      <c r="BA203" s="166"/>
      <c r="BB203" s="166"/>
      <c r="BC203" s="166"/>
      <c r="BD203" s="166"/>
      <c r="BE203" s="166"/>
      <c r="BF203" s="166" t="s">
        <v>5550</v>
      </c>
      <c r="BG203" s="166"/>
      <c r="BH203" s="166"/>
      <c r="BI203" s="166"/>
      <c r="BJ203" s="166"/>
      <c r="BK203" s="166"/>
      <c r="BL203" s="166"/>
      <c r="BM203" s="166"/>
      <c r="BN203" s="166"/>
      <c r="BO203" s="167"/>
      <c r="BP203" s="167"/>
      <c r="BQ203" s="167"/>
      <c r="BR203" s="167"/>
      <c r="BS203" s="137" t="s">
        <v>3669</v>
      </c>
      <c r="BU203" s="168"/>
      <c r="BV203" s="168"/>
      <c r="BW203" s="168"/>
      <c r="BX203" s="168"/>
      <c r="BY203" s="167"/>
      <c r="BZ203" s="167"/>
      <c r="CA203" s="167"/>
      <c r="CB203" s="167"/>
      <c r="CC203" s="167"/>
      <c r="CD203" s="167"/>
      <c r="CE203" s="167"/>
      <c r="CF203" s="167"/>
      <c r="CH203"/>
      <c r="CI203" s="167"/>
      <c r="CJ203" s="167"/>
      <c r="CK203" s="167"/>
      <c r="CL203" s="167"/>
      <c r="CM203" s="167"/>
      <c r="CN203" s="167"/>
      <c r="CO203" s="167"/>
      <c r="CP203" s="203"/>
      <c r="CQ203" s="167"/>
      <c r="CR203" s="167"/>
      <c r="CS203" s="167"/>
      <c r="CT203" s="161" t="s">
        <v>2506</v>
      </c>
      <c r="CU203" s="167" t="s">
        <v>2752</v>
      </c>
      <c r="CV203" s="167"/>
      <c r="CW203" s="167"/>
      <c r="CX203" s="167"/>
      <c r="CY203" s="167"/>
      <c r="CZ203" s="167"/>
      <c r="DA203" s="167"/>
      <c r="DB203" s="167"/>
      <c r="DC203" s="167"/>
      <c r="DD203" s="167"/>
      <c r="DE203" s="167"/>
      <c r="DF203" s="167"/>
      <c r="DG203" s="167"/>
      <c r="DR203" s="161"/>
      <c r="DS203" s="161"/>
      <c r="DT203" s="161"/>
      <c r="DU203" s="161"/>
      <c r="DV203" s="161"/>
      <c r="DW203" s="161"/>
    </row>
    <row r="204" spans="1:127" s="137" customFormat="1" ht="12.75" customHeight="1" x14ac:dyDescent="0.25">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3"/>
      <c r="X204" s="163"/>
      <c r="Y204" s="197"/>
      <c r="Z204" s="197"/>
      <c r="AA204" s="197"/>
      <c r="AB204" s="197"/>
      <c r="AC204" s="197"/>
      <c r="AD204" s="197"/>
      <c r="AE204" s="197"/>
      <c r="AF204" s="197"/>
      <c r="AG204" s="197"/>
      <c r="AQ204" s="167"/>
      <c r="AR204" s="167"/>
      <c r="AS204" s="167"/>
      <c r="AT204" s="167"/>
      <c r="AU204" s="166" t="s">
        <v>5534</v>
      </c>
      <c r="AV204" s="166"/>
      <c r="AW204" s="166"/>
      <c r="AX204" s="166"/>
      <c r="AY204" s="166"/>
      <c r="AZ204" s="166"/>
      <c r="BA204" s="166"/>
      <c r="BB204" s="166"/>
      <c r="BC204" s="166"/>
      <c r="BD204" s="166"/>
      <c r="BE204" s="166"/>
      <c r="BF204" s="166" t="s">
        <v>5884</v>
      </c>
      <c r="BG204" s="166"/>
      <c r="BH204" s="166"/>
      <c r="BI204" s="166"/>
      <c r="BJ204" s="166"/>
      <c r="BK204" s="166"/>
      <c r="BL204" s="166"/>
      <c r="BM204" s="166"/>
      <c r="BN204" s="166"/>
      <c r="BO204" s="167"/>
      <c r="BP204" s="167"/>
      <c r="BQ204" s="167"/>
      <c r="BR204" s="167"/>
      <c r="BS204" s="137" t="s">
        <v>3671</v>
      </c>
      <c r="BU204" s="168"/>
      <c r="BV204" s="168"/>
      <c r="BW204" s="168"/>
      <c r="BX204" s="168"/>
      <c r="BY204" s="167"/>
      <c r="BZ204" s="167"/>
      <c r="CA204" s="167"/>
      <c r="CB204" s="167"/>
      <c r="CC204" s="167"/>
      <c r="CD204" s="167"/>
      <c r="CE204" s="167"/>
      <c r="CF204" s="167"/>
      <c r="CH204"/>
      <c r="CI204" s="167"/>
      <c r="CJ204" s="167"/>
      <c r="CK204" s="167"/>
      <c r="CL204" s="167"/>
      <c r="CM204" s="167"/>
      <c r="CN204" s="167"/>
      <c r="CP204" s="204"/>
      <c r="CQ204" s="167"/>
      <c r="CR204" s="167"/>
      <c r="CS204" s="167"/>
      <c r="CT204" s="161" t="s">
        <v>2508</v>
      </c>
      <c r="CU204" s="167" t="s">
        <v>2754</v>
      </c>
      <c r="CV204" s="167"/>
      <c r="CW204" s="167"/>
      <c r="CX204" s="167"/>
      <c r="CY204" s="167"/>
      <c r="CZ204" s="167"/>
      <c r="DA204" s="167"/>
      <c r="DB204" s="167"/>
      <c r="DC204" s="167"/>
      <c r="DD204" s="167"/>
      <c r="DE204" s="167"/>
      <c r="DF204" s="167"/>
      <c r="DG204" s="167"/>
      <c r="DR204" s="161"/>
      <c r="DS204" s="161"/>
      <c r="DT204" s="161"/>
      <c r="DU204" s="161"/>
      <c r="DV204" s="161"/>
      <c r="DW204" s="161"/>
    </row>
    <row r="205" spans="1:127" s="137" customFormat="1" ht="12.75" customHeight="1" x14ac:dyDescent="0.25">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3"/>
      <c r="X205" s="163"/>
      <c r="Y205" s="197"/>
      <c r="Z205" s="197"/>
      <c r="AA205" s="197"/>
      <c r="AB205" s="197"/>
      <c r="AC205" s="197"/>
      <c r="AD205" s="197"/>
      <c r="AE205" s="197"/>
      <c r="AF205" s="197"/>
      <c r="AG205" s="197"/>
      <c r="AQ205" s="167"/>
      <c r="AR205" s="167"/>
      <c r="AS205" s="167"/>
      <c r="AT205" s="167"/>
      <c r="AU205" s="166" t="s">
        <v>5536</v>
      </c>
      <c r="AV205" s="166"/>
      <c r="AW205" s="166"/>
      <c r="AX205" s="166"/>
      <c r="AY205" s="166"/>
      <c r="AZ205" s="166"/>
      <c r="BA205" s="166"/>
      <c r="BB205" s="166"/>
      <c r="BC205" s="166"/>
      <c r="BD205" s="166"/>
      <c r="BE205" s="166"/>
      <c r="BF205" s="166" t="s">
        <v>5886</v>
      </c>
      <c r="BG205" s="166"/>
      <c r="BH205" s="166"/>
      <c r="BI205" s="166"/>
      <c r="BJ205" s="166"/>
      <c r="BK205" s="166"/>
      <c r="BL205" s="166"/>
      <c r="BM205" s="166"/>
      <c r="BN205" s="166"/>
      <c r="BO205" s="167"/>
      <c r="BP205" s="167"/>
      <c r="BQ205" s="167"/>
      <c r="BR205" s="167"/>
      <c r="BS205" s="137" t="s">
        <v>3673</v>
      </c>
      <c r="BU205" s="168"/>
      <c r="BV205" s="168"/>
      <c r="BW205" s="168"/>
      <c r="BX205" s="168"/>
      <c r="BY205" s="167"/>
      <c r="BZ205" s="167"/>
      <c r="CA205" s="167"/>
      <c r="CB205" s="167"/>
      <c r="CC205" s="167"/>
      <c r="CD205" s="167"/>
      <c r="CE205" s="167"/>
      <c r="CF205" s="167"/>
      <c r="CH205"/>
      <c r="CI205" s="167"/>
      <c r="CJ205" s="167"/>
      <c r="CK205" s="167"/>
      <c r="CL205" s="167"/>
      <c r="CM205" s="167"/>
      <c r="CN205" s="167"/>
      <c r="CQ205" s="167"/>
      <c r="CR205" s="167"/>
      <c r="CS205" s="167"/>
      <c r="CT205" s="161" t="s">
        <v>2510</v>
      </c>
      <c r="CU205" s="167" t="s">
        <v>2756</v>
      </c>
      <c r="CV205" s="167"/>
      <c r="CW205" s="167"/>
      <c r="CX205" s="167"/>
      <c r="CY205" s="167"/>
      <c r="CZ205" s="167"/>
      <c r="DA205" s="167"/>
      <c r="DB205" s="167"/>
      <c r="DC205" s="167"/>
      <c r="DD205" s="167"/>
      <c r="DE205" s="167"/>
      <c r="DF205" s="167"/>
      <c r="DG205" s="167"/>
      <c r="DR205" s="161"/>
      <c r="DS205" s="161"/>
      <c r="DT205" s="161"/>
      <c r="DU205" s="161"/>
      <c r="DV205" s="161"/>
      <c r="DW205" s="161"/>
    </row>
    <row r="206" spans="1:127" s="137" customFormat="1" ht="12.75" customHeight="1" x14ac:dyDescent="0.25">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3"/>
      <c r="X206" s="163"/>
      <c r="Y206" s="197"/>
      <c r="Z206" s="197"/>
      <c r="AA206" s="197"/>
      <c r="AB206" s="197"/>
      <c r="AC206" s="197"/>
      <c r="AD206" s="197"/>
      <c r="AE206" s="197"/>
      <c r="AF206" s="197"/>
      <c r="AG206" s="197"/>
      <c r="AQ206" s="167"/>
      <c r="AR206" s="167"/>
      <c r="AS206" s="167"/>
      <c r="AT206" s="167"/>
      <c r="AU206" s="166" t="s">
        <v>5536</v>
      </c>
      <c r="AV206" s="166"/>
      <c r="AW206" s="166"/>
      <c r="AX206" s="166"/>
      <c r="AY206" s="166"/>
      <c r="AZ206" s="166"/>
      <c r="BA206" s="166"/>
      <c r="BB206" s="166"/>
      <c r="BC206" s="166"/>
      <c r="BD206" s="166"/>
      <c r="BE206" s="166"/>
      <c r="BF206" s="166" t="s">
        <v>5896</v>
      </c>
      <c r="BG206" s="166"/>
      <c r="BH206" s="166"/>
      <c r="BI206" s="166"/>
      <c r="BJ206" s="166"/>
      <c r="BK206" s="166"/>
      <c r="BL206" s="166"/>
      <c r="BM206" s="166"/>
      <c r="BN206" s="166"/>
      <c r="BO206" s="167"/>
      <c r="BP206" s="167"/>
      <c r="BQ206" s="167"/>
      <c r="BR206" s="167"/>
      <c r="BS206" s="137" t="s">
        <v>3677</v>
      </c>
      <c r="BU206" s="168"/>
      <c r="BV206" s="168"/>
      <c r="BW206" s="168"/>
      <c r="BX206" s="168"/>
      <c r="BY206" s="167"/>
      <c r="BZ206" s="167"/>
      <c r="CA206" s="167"/>
      <c r="CB206" s="167"/>
      <c r="CC206" s="167"/>
      <c r="CD206" s="167"/>
      <c r="CE206" s="167"/>
      <c r="CF206" s="167"/>
      <c r="CH206"/>
      <c r="CI206" s="167"/>
      <c r="CJ206" s="167"/>
      <c r="CK206" s="167"/>
      <c r="CL206" s="167"/>
      <c r="CM206" s="167"/>
      <c r="CN206" s="167"/>
      <c r="CQ206" s="167"/>
      <c r="CR206" s="167"/>
      <c r="CS206" s="167"/>
      <c r="CT206" s="161" t="s">
        <v>2512</v>
      </c>
      <c r="CU206" s="167" t="s">
        <v>2758</v>
      </c>
      <c r="CV206" s="167"/>
      <c r="CW206" s="167"/>
      <c r="CX206" s="167"/>
      <c r="CY206" s="167"/>
      <c r="CZ206" s="167"/>
      <c r="DA206" s="167"/>
      <c r="DB206" s="167"/>
      <c r="DC206" s="167"/>
      <c r="DD206" s="167"/>
      <c r="DE206" s="167"/>
      <c r="DF206" s="167"/>
      <c r="DG206" s="167"/>
      <c r="DR206" s="161"/>
      <c r="DS206" s="161"/>
      <c r="DT206" s="161"/>
      <c r="DU206" s="161"/>
      <c r="DV206" s="161"/>
      <c r="DW206" s="161"/>
    </row>
    <row r="207" spans="1:127" s="137" customFormat="1" ht="12.75" customHeight="1" x14ac:dyDescent="0.25">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3"/>
      <c r="X207" s="163"/>
      <c r="Y207" s="197"/>
      <c r="Z207" s="197"/>
      <c r="AA207" s="197"/>
      <c r="AB207" s="197"/>
      <c r="AC207" s="197"/>
      <c r="AD207" s="197"/>
      <c r="AE207" s="197"/>
      <c r="AF207" s="197"/>
      <c r="AG207" s="197"/>
      <c r="AQ207" s="167"/>
      <c r="AR207" s="167"/>
      <c r="AS207" s="167"/>
      <c r="AT207" s="167"/>
      <c r="AU207" s="166" t="s">
        <v>5537</v>
      </c>
      <c r="AV207" s="166"/>
      <c r="AW207" s="166"/>
      <c r="AX207" s="166"/>
      <c r="AY207" s="166"/>
      <c r="AZ207" s="166"/>
      <c r="BA207" s="166"/>
      <c r="BB207" s="166"/>
      <c r="BC207" s="166"/>
      <c r="BD207" s="166"/>
      <c r="BE207" s="166"/>
      <c r="BF207" s="166" t="s">
        <v>5828</v>
      </c>
      <c r="BG207" s="166"/>
      <c r="BH207" s="166"/>
      <c r="BI207" s="166"/>
      <c r="BJ207" s="167"/>
      <c r="BK207" s="166"/>
      <c r="BL207" s="166"/>
      <c r="BM207" s="166"/>
      <c r="BN207" s="166"/>
      <c r="BO207" s="167"/>
      <c r="BP207" s="167"/>
      <c r="BQ207" s="167"/>
      <c r="BR207" s="167"/>
      <c r="BS207" s="137" t="s">
        <v>3679</v>
      </c>
      <c r="BU207" s="168"/>
      <c r="BV207" s="168"/>
      <c r="BW207" s="168"/>
      <c r="BX207" s="168"/>
      <c r="BY207" s="167"/>
      <c r="BZ207" s="167"/>
      <c r="CA207" s="167"/>
      <c r="CB207" s="167"/>
      <c r="CC207" s="167"/>
      <c r="CD207" s="167"/>
      <c r="CE207" s="167"/>
      <c r="CF207" s="167"/>
      <c r="CH207"/>
      <c r="CI207" s="167"/>
      <c r="CJ207" s="167"/>
      <c r="CK207" s="167"/>
      <c r="CL207" s="167"/>
      <c r="CM207" s="167"/>
      <c r="CN207" s="167"/>
      <c r="CQ207" s="167"/>
      <c r="CR207" s="167"/>
      <c r="CS207" s="167"/>
      <c r="CT207" s="161" t="s">
        <v>2514</v>
      </c>
      <c r="CU207" s="167" t="s">
        <v>2760</v>
      </c>
      <c r="CV207" s="167"/>
      <c r="CW207" s="167"/>
      <c r="CX207" s="167"/>
      <c r="CY207" s="167"/>
      <c r="CZ207" s="167"/>
      <c r="DA207" s="167"/>
      <c r="DB207" s="167"/>
      <c r="DC207" s="167"/>
      <c r="DD207" s="167"/>
      <c r="DE207" s="167"/>
      <c r="DF207" s="167"/>
      <c r="DG207" s="167"/>
      <c r="DR207" s="161"/>
      <c r="DS207" s="161"/>
      <c r="DT207" s="161"/>
      <c r="DU207" s="161"/>
      <c r="DV207" s="161"/>
      <c r="DW207" s="161"/>
    </row>
    <row r="208" spans="1:127" s="137" customFormat="1" ht="12.75" customHeight="1" x14ac:dyDescent="0.25">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3"/>
      <c r="X208" s="163"/>
      <c r="Y208" s="197"/>
      <c r="Z208" s="197"/>
      <c r="AA208" s="197"/>
      <c r="AB208" s="197"/>
      <c r="AC208" s="197"/>
      <c r="AD208" s="197"/>
      <c r="AE208" s="197"/>
      <c r="AF208" s="197"/>
      <c r="AG208" s="197"/>
      <c r="AQ208" s="167"/>
      <c r="AR208" s="167"/>
      <c r="AS208" s="167"/>
      <c r="AT208" s="167"/>
      <c r="AU208" s="166" t="s">
        <v>5537</v>
      </c>
      <c r="AV208" s="166"/>
      <c r="AW208" s="166"/>
      <c r="AX208" s="166"/>
      <c r="AY208" s="166"/>
      <c r="AZ208" s="167"/>
      <c r="BA208" s="167"/>
      <c r="BB208" s="167"/>
      <c r="BC208" s="167"/>
      <c r="BD208" s="167"/>
      <c r="BE208" s="167"/>
      <c r="BF208" s="166" t="s">
        <v>5835</v>
      </c>
      <c r="BG208" s="166"/>
      <c r="BH208" s="166"/>
      <c r="BI208" s="166"/>
      <c r="BJ208" s="167"/>
      <c r="BK208" s="166"/>
      <c r="BL208" s="166"/>
      <c r="BM208" s="166"/>
      <c r="BN208" s="166"/>
      <c r="BO208" s="167"/>
      <c r="BP208" s="167"/>
      <c r="BQ208" s="167"/>
      <c r="BR208" s="167"/>
      <c r="BS208" s="137" t="s">
        <v>3681</v>
      </c>
      <c r="BU208" s="168"/>
      <c r="BV208" s="168"/>
      <c r="BW208" s="168"/>
      <c r="BX208" s="168"/>
      <c r="BY208" s="167"/>
      <c r="BZ208" s="167"/>
      <c r="CA208" s="167"/>
      <c r="CB208" s="167"/>
      <c r="CC208" s="167"/>
      <c r="CD208" s="167"/>
      <c r="CE208" s="167"/>
      <c r="CF208" s="167"/>
      <c r="CH208"/>
      <c r="CI208" s="167"/>
      <c r="CJ208" s="167"/>
      <c r="CK208" s="167"/>
      <c r="CL208" s="167"/>
      <c r="CM208" s="167"/>
      <c r="CN208" s="167"/>
      <c r="CQ208" s="167"/>
      <c r="CR208" s="167"/>
      <c r="CS208" s="167"/>
      <c r="CT208" s="161" t="s">
        <v>2516</v>
      </c>
      <c r="CU208" s="167" t="s">
        <v>2762</v>
      </c>
      <c r="CV208" s="167"/>
      <c r="CW208" s="167"/>
      <c r="CX208" s="167"/>
      <c r="CY208" s="167"/>
      <c r="CZ208" s="167"/>
      <c r="DA208" s="167"/>
      <c r="DB208" s="167"/>
      <c r="DC208" s="167"/>
      <c r="DD208" s="167"/>
      <c r="DE208" s="167"/>
      <c r="DF208" s="167"/>
      <c r="DG208" s="167"/>
      <c r="DR208" s="161"/>
      <c r="DS208" s="161"/>
      <c r="DT208" s="161"/>
      <c r="DU208" s="161"/>
      <c r="DV208" s="161"/>
      <c r="DW208" s="161"/>
    </row>
    <row r="209" spans="1:127" s="137" customFormat="1" ht="12.75" customHeight="1" x14ac:dyDescent="0.25">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3"/>
      <c r="X209" s="163"/>
      <c r="Y209" s="197"/>
      <c r="Z209" s="197"/>
      <c r="AA209" s="197"/>
      <c r="AB209" s="197"/>
      <c r="AC209" s="197"/>
      <c r="AD209" s="197"/>
      <c r="AE209" s="197"/>
      <c r="AF209" s="197"/>
      <c r="AG209" s="197"/>
      <c r="AQ209" s="167"/>
      <c r="AR209" s="167"/>
      <c r="AS209" s="167"/>
      <c r="AT209" s="167"/>
      <c r="AU209" s="166" t="s">
        <v>5539</v>
      </c>
      <c r="AV209" s="166"/>
      <c r="AW209" s="166"/>
      <c r="AX209" s="166"/>
      <c r="AY209" s="166"/>
      <c r="AZ209" s="167"/>
      <c r="BA209" s="167"/>
      <c r="BB209" s="167"/>
      <c r="BC209" s="167"/>
      <c r="BD209" s="167"/>
      <c r="BE209" s="167"/>
      <c r="BF209" s="166" t="s">
        <v>5838</v>
      </c>
      <c r="BG209" s="167"/>
      <c r="BH209" s="167"/>
      <c r="BI209" s="167"/>
      <c r="BJ209" s="167"/>
      <c r="BK209" s="166"/>
      <c r="BL209" s="166"/>
      <c r="BM209" s="166"/>
      <c r="BN209" s="166"/>
      <c r="BO209" s="167"/>
      <c r="BP209" s="167"/>
      <c r="BQ209" s="167"/>
      <c r="BR209" s="167"/>
      <c r="BS209" s="137" t="s">
        <v>3683</v>
      </c>
      <c r="BU209" s="168"/>
      <c r="BV209" s="168"/>
      <c r="BW209" s="168"/>
      <c r="BX209" s="168"/>
      <c r="BY209" s="167"/>
      <c r="BZ209" s="167"/>
      <c r="CA209" s="167"/>
      <c r="CB209" s="167"/>
      <c r="CC209" s="167"/>
      <c r="CD209" s="167"/>
      <c r="CE209" s="167"/>
      <c r="CF209" s="167"/>
      <c r="CH209"/>
      <c r="CI209" s="167"/>
      <c r="CJ209" s="167"/>
      <c r="CK209" s="167"/>
      <c r="CL209" s="167"/>
      <c r="CM209" s="167"/>
      <c r="CN209" s="167"/>
      <c r="CQ209" s="167"/>
      <c r="CR209" s="167"/>
      <c r="CS209" s="167"/>
      <c r="CT209" s="161" t="s">
        <v>2518</v>
      </c>
      <c r="CU209" s="167" t="s">
        <v>2764</v>
      </c>
      <c r="CV209" s="167"/>
      <c r="CW209" s="167"/>
      <c r="CX209" s="167"/>
      <c r="CY209" s="167"/>
      <c r="CZ209" s="167"/>
      <c r="DA209" s="167"/>
      <c r="DB209" s="167"/>
      <c r="DC209" s="167"/>
      <c r="DD209" s="167"/>
      <c r="DE209" s="167"/>
      <c r="DF209" s="167"/>
      <c r="DG209" s="167"/>
      <c r="DR209" s="161"/>
      <c r="DS209" s="161"/>
      <c r="DT209" s="161"/>
      <c r="DU209" s="161"/>
      <c r="DV209" s="161"/>
      <c r="DW209" s="161"/>
    </row>
    <row r="210" spans="1:127" s="137" customFormat="1" ht="12.75" customHeight="1" x14ac:dyDescent="0.25">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3"/>
      <c r="X210" s="163"/>
      <c r="Y210" s="197"/>
      <c r="Z210" s="197"/>
      <c r="AA210" s="197"/>
      <c r="AB210" s="197"/>
      <c r="AC210" s="197"/>
      <c r="AD210" s="197"/>
      <c r="AE210" s="197"/>
      <c r="AF210" s="197"/>
      <c r="AG210" s="197"/>
      <c r="AQ210" s="167"/>
      <c r="AR210" s="167"/>
      <c r="AS210" s="167"/>
      <c r="AT210" s="167"/>
      <c r="AU210" s="166" t="s">
        <v>5541</v>
      </c>
      <c r="AV210" s="166"/>
      <c r="AW210" s="166"/>
      <c r="AX210" s="166"/>
      <c r="AY210" s="166"/>
      <c r="AZ210" s="167"/>
      <c r="BA210" s="167"/>
      <c r="BB210" s="167"/>
      <c r="BC210" s="167"/>
      <c r="BD210" s="167"/>
      <c r="BE210" s="167"/>
      <c r="BF210" s="166" t="s">
        <v>5841</v>
      </c>
      <c r="BG210" s="167"/>
      <c r="BH210" s="167"/>
      <c r="BI210" s="167"/>
      <c r="BJ210" s="167"/>
      <c r="BK210" s="166"/>
      <c r="BL210" s="166"/>
      <c r="BM210" s="166"/>
      <c r="BN210" s="166"/>
      <c r="BO210" s="167"/>
      <c r="BP210" s="167"/>
      <c r="BQ210" s="167"/>
      <c r="BR210" s="167"/>
      <c r="BS210" s="137" t="s">
        <v>3685</v>
      </c>
      <c r="BU210" s="168"/>
      <c r="BV210" s="168"/>
      <c r="BW210" s="168"/>
      <c r="BX210" s="168"/>
      <c r="BY210" s="167"/>
      <c r="BZ210" s="167"/>
      <c r="CA210" s="167"/>
      <c r="CB210" s="167"/>
      <c r="CC210" s="167"/>
      <c r="CD210" s="167"/>
      <c r="CE210" s="167"/>
      <c r="CF210" s="167"/>
      <c r="CH210"/>
      <c r="CI210" s="167"/>
      <c r="CJ210" s="167"/>
      <c r="CK210" s="167"/>
      <c r="CL210" s="167"/>
      <c r="CM210" s="167"/>
      <c r="CN210" s="167"/>
      <c r="CQ210" s="167"/>
      <c r="CR210" s="167"/>
      <c r="CS210" s="167"/>
      <c r="CT210" s="161" t="s">
        <v>2520</v>
      </c>
      <c r="CU210" s="167" t="s">
        <v>2766</v>
      </c>
      <c r="CV210" s="167"/>
      <c r="CW210" s="167"/>
      <c r="CX210" s="167"/>
      <c r="CY210" s="167"/>
      <c r="CZ210" s="167"/>
      <c r="DA210" s="167"/>
      <c r="DB210" s="167"/>
      <c r="DC210" s="167"/>
      <c r="DD210" s="167"/>
      <c r="DE210" s="167"/>
      <c r="DF210" s="167"/>
      <c r="DG210" s="167"/>
      <c r="DR210" s="161"/>
      <c r="DS210" s="161"/>
      <c r="DT210" s="161"/>
      <c r="DU210" s="161"/>
      <c r="DV210" s="161"/>
      <c r="DW210" s="161"/>
    </row>
    <row r="211" spans="1:127" s="137" customFormat="1" ht="12.75" customHeight="1" x14ac:dyDescent="0.25">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3"/>
      <c r="X211" s="163"/>
      <c r="Y211" s="197"/>
      <c r="Z211" s="197"/>
      <c r="AA211" s="197"/>
      <c r="AB211" s="197"/>
      <c r="AC211" s="197"/>
      <c r="AD211" s="197"/>
      <c r="AE211" s="197"/>
      <c r="AF211" s="197"/>
      <c r="AG211" s="197"/>
      <c r="AQ211" s="167"/>
      <c r="AR211" s="167"/>
      <c r="AS211" s="167"/>
      <c r="AT211" s="167"/>
      <c r="AU211" s="166" t="s">
        <v>5541</v>
      </c>
      <c r="AV211" s="166"/>
      <c r="AW211" s="166"/>
      <c r="AX211" s="166"/>
      <c r="AY211" s="166"/>
      <c r="AZ211" s="167"/>
      <c r="BA211" s="167"/>
      <c r="BB211" s="167"/>
      <c r="BC211" s="167"/>
      <c r="BD211" s="167"/>
      <c r="BE211" s="167"/>
      <c r="BF211" s="167"/>
      <c r="BG211" s="167"/>
      <c r="BH211" s="167"/>
      <c r="BI211" s="167"/>
      <c r="BJ211" s="167"/>
      <c r="BK211" s="166"/>
      <c r="BL211" s="166"/>
      <c r="BM211" s="166"/>
      <c r="BN211" s="166"/>
      <c r="BO211" s="167"/>
      <c r="BP211" s="167"/>
      <c r="BQ211" s="167"/>
      <c r="BR211" s="167"/>
      <c r="BS211" s="137" t="s">
        <v>3687</v>
      </c>
      <c r="BU211" s="168"/>
      <c r="BV211" s="168"/>
      <c r="BW211" s="168"/>
      <c r="BX211" s="168"/>
      <c r="BY211" s="167"/>
      <c r="BZ211" s="167"/>
      <c r="CA211" s="167"/>
      <c r="CB211" s="167"/>
      <c r="CC211" s="167"/>
      <c r="CD211" s="167"/>
      <c r="CE211" s="167"/>
      <c r="CF211" s="167"/>
      <c r="CH211"/>
      <c r="CI211" s="167"/>
      <c r="CJ211" s="167"/>
      <c r="CK211" s="167"/>
      <c r="CL211" s="167"/>
      <c r="CM211" s="167"/>
      <c r="CN211" s="167"/>
      <c r="CQ211" s="167"/>
      <c r="CR211" s="167"/>
      <c r="CS211" s="167"/>
      <c r="CT211" s="161" t="s">
        <v>2522</v>
      </c>
      <c r="CU211" s="167" t="s">
        <v>2768</v>
      </c>
      <c r="CV211" s="167"/>
      <c r="CW211" s="167"/>
      <c r="CX211" s="167"/>
      <c r="CY211" s="167"/>
      <c r="CZ211" s="167"/>
      <c r="DA211" s="167"/>
      <c r="DB211" s="167"/>
      <c r="DC211" s="167"/>
      <c r="DD211" s="167"/>
      <c r="DE211" s="167"/>
      <c r="DF211" s="167"/>
      <c r="DG211" s="167"/>
      <c r="DR211" s="161"/>
      <c r="DS211" s="161"/>
      <c r="DT211" s="161"/>
      <c r="DU211" s="161"/>
      <c r="DV211" s="161"/>
      <c r="DW211" s="161"/>
    </row>
    <row r="212" spans="1:127" s="137" customFormat="1" ht="12.75" customHeight="1" x14ac:dyDescent="0.25">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3"/>
      <c r="X212" s="163"/>
      <c r="Y212" s="197"/>
      <c r="Z212" s="197"/>
      <c r="AA212" s="197"/>
      <c r="AB212" s="197"/>
      <c r="AC212" s="197"/>
      <c r="AD212" s="197"/>
      <c r="AE212" s="197"/>
      <c r="AF212" s="197"/>
      <c r="AG212" s="197"/>
      <c r="AQ212" s="167"/>
      <c r="AR212" s="167"/>
      <c r="AS212" s="167"/>
      <c r="AT212" s="167"/>
      <c r="AU212" s="166" t="s">
        <v>5543</v>
      </c>
      <c r="AV212" s="166"/>
      <c r="AW212" s="166"/>
      <c r="AX212" s="166"/>
      <c r="AY212" s="166"/>
      <c r="AZ212" s="167"/>
      <c r="BA212" s="167"/>
      <c r="BB212" s="167"/>
      <c r="BC212" s="167"/>
      <c r="BD212" s="167"/>
      <c r="BE212" s="167"/>
      <c r="BF212" s="167"/>
      <c r="BG212" s="167"/>
      <c r="BH212" s="167"/>
      <c r="BI212" s="167"/>
      <c r="BJ212" s="167"/>
      <c r="BK212" s="166"/>
      <c r="BL212" s="166"/>
      <c r="BM212" s="166"/>
      <c r="BN212" s="166"/>
      <c r="BO212" s="167"/>
      <c r="BP212" s="167"/>
      <c r="BQ212" s="167"/>
      <c r="BR212" s="167"/>
      <c r="BS212" s="137" t="s">
        <v>3689</v>
      </c>
      <c r="BU212" s="168"/>
      <c r="BV212" s="168"/>
      <c r="BW212" s="168"/>
      <c r="BX212" s="168"/>
      <c r="BY212" s="167"/>
      <c r="BZ212" s="167"/>
      <c r="CA212" s="167"/>
      <c r="CB212" s="167"/>
      <c r="CC212" s="167"/>
      <c r="CD212" s="167"/>
      <c r="CE212" s="167"/>
      <c r="CF212" s="167"/>
      <c r="CH212"/>
      <c r="CI212" s="167"/>
      <c r="CJ212" s="167"/>
      <c r="CK212" s="167"/>
      <c r="CL212" s="167"/>
      <c r="CM212" s="167"/>
      <c r="CN212" s="167"/>
      <c r="CQ212" s="167"/>
      <c r="CR212" s="167"/>
      <c r="CS212" s="167"/>
      <c r="CT212" s="161" t="s">
        <v>2524</v>
      </c>
      <c r="CU212" s="167" t="s">
        <v>2770</v>
      </c>
      <c r="CV212" s="167"/>
      <c r="CW212" s="167"/>
      <c r="CX212" s="167"/>
      <c r="CY212" s="167"/>
      <c r="CZ212" s="167"/>
      <c r="DA212" s="167"/>
      <c r="DB212" s="167"/>
      <c r="DC212" s="167"/>
      <c r="DD212" s="167"/>
      <c r="DE212" s="167"/>
      <c r="DF212" s="167"/>
      <c r="DG212" s="167"/>
      <c r="DR212" s="161"/>
      <c r="DS212" s="161"/>
      <c r="DT212" s="161"/>
      <c r="DU212" s="161"/>
      <c r="DV212" s="161"/>
      <c r="DW212" s="161"/>
    </row>
    <row r="213" spans="1:127" s="137" customFormat="1" ht="12.75" customHeight="1" x14ac:dyDescent="0.25">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3"/>
      <c r="X213" s="163"/>
      <c r="Y213" s="197"/>
      <c r="Z213" s="197"/>
      <c r="AA213" s="197"/>
      <c r="AB213" s="197"/>
      <c r="AC213" s="197"/>
      <c r="AD213" s="197"/>
      <c r="AE213" s="197"/>
      <c r="AF213" s="197"/>
      <c r="AG213" s="197"/>
      <c r="AQ213" s="167"/>
      <c r="AR213" s="167"/>
      <c r="AS213" s="167"/>
      <c r="AT213" s="167"/>
      <c r="AU213" s="166" t="s">
        <v>5543</v>
      </c>
      <c r="AV213" s="166"/>
      <c r="AW213" s="166"/>
      <c r="AX213" s="166"/>
      <c r="AY213" s="166"/>
      <c r="AZ213" s="167"/>
      <c r="BA213" s="167"/>
      <c r="BB213" s="167"/>
      <c r="BC213" s="167"/>
      <c r="BD213" s="167"/>
      <c r="BE213" s="167"/>
      <c r="BF213" s="167"/>
      <c r="BG213" s="167"/>
      <c r="BH213" s="167"/>
      <c r="BI213" s="167"/>
      <c r="BJ213" s="167"/>
      <c r="BK213" s="166"/>
      <c r="BL213" s="166"/>
      <c r="BM213" s="166"/>
      <c r="BN213" s="166"/>
      <c r="BO213" s="167"/>
      <c r="BP213" s="167"/>
      <c r="BQ213" s="167"/>
      <c r="BR213" s="167"/>
      <c r="BS213" s="137" t="s">
        <v>3691</v>
      </c>
      <c r="BU213" s="168"/>
      <c r="BV213" s="168"/>
      <c r="BW213" s="168"/>
      <c r="BX213" s="168"/>
      <c r="BY213" s="167"/>
      <c r="BZ213" s="167"/>
      <c r="CA213" s="167"/>
      <c r="CB213" s="167"/>
      <c r="CC213" s="167"/>
      <c r="CD213" s="167"/>
      <c r="CE213" s="167"/>
      <c r="CF213" s="167"/>
      <c r="CH213"/>
      <c r="CI213" s="167"/>
      <c r="CJ213" s="167"/>
      <c r="CK213" s="167"/>
      <c r="CL213" s="167"/>
      <c r="CM213" s="167"/>
      <c r="CN213" s="167"/>
      <c r="CP213" s="161"/>
      <c r="CQ213" s="167"/>
      <c r="CR213" s="167"/>
      <c r="CS213" s="167"/>
      <c r="CT213" s="161" t="s">
        <v>2526</v>
      </c>
      <c r="CU213" s="167" t="s">
        <v>2772</v>
      </c>
      <c r="CV213" s="167"/>
      <c r="CW213" s="167"/>
      <c r="CX213" s="167"/>
      <c r="CY213" s="167"/>
      <c r="CZ213" s="167"/>
      <c r="DA213" s="167"/>
      <c r="DB213" s="167"/>
      <c r="DC213" s="167"/>
      <c r="DD213" s="167"/>
      <c r="DE213" s="167"/>
      <c r="DF213" s="167"/>
      <c r="DG213" s="167"/>
      <c r="DR213" s="161"/>
      <c r="DS213" s="161"/>
      <c r="DT213" s="161"/>
      <c r="DU213" s="161"/>
      <c r="DV213" s="161"/>
      <c r="DW213" s="161"/>
    </row>
    <row r="214" spans="1:127" s="137" customFormat="1" ht="12.75" customHeight="1" x14ac:dyDescent="0.25">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3"/>
      <c r="X214" s="163"/>
      <c r="Y214" s="197"/>
      <c r="Z214" s="197"/>
      <c r="AA214" s="197"/>
      <c r="AB214" s="197"/>
      <c r="AC214" s="197"/>
      <c r="AD214" s="197"/>
      <c r="AE214" s="197"/>
      <c r="AF214" s="197"/>
      <c r="AG214" s="197"/>
      <c r="AQ214" s="167"/>
      <c r="AR214" s="167"/>
      <c r="AS214" s="167"/>
      <c r="AT214" s="167"/>
      <c r="AU214" s="166" t="s">
        <v>5545</v>
      </c>
      <c r="AV214" s="166"/>
      <c r="AW214" s="166"/>
      <c r="AX214" s="166"/>
      <c r="AY214" s="166"/>
      <c r="AZ214" s="167"/>
      <c r="BA214" s="167"/>
      <c r="BB214" s="167"/>
      <c r="BC214" s="167"/>
      <c r="BD214" s="167"/>
      <c r="BE214" s="167"/>
      <c r="BF214" s="167"/>
      <c r="BG214" s="167"/>
      <c r="BH214" s="167"/>
      <c r="BI214" s="167"/>
      <c r="BJ214" s="167"/>
      <c r="BK214" s="166"/>
      <c r="BL214" s="166"/>
      <c r="BM214" s="166"/>
      <c r="BN214" s="166"/>
      <c r="BO214" s="167"/>
      <c r="BP214" s="167"/>
      <c r="BQ214" s="167"/>
      <c r="BR214" s="167"/>
      <c r="BS214" s="137" t="s">
        <v>3693</v>
      </c>
      <c r="BU214" s="168"/>
      <c r="BV214" s="168"/>
      <c r="BW214" s="168"/>
      <c r="BX214" s="168"/>
      <c r="BY214" s="167"/>
      <c r="BZ214" s="167"/>
      <c r="CA214" s="167"/>
      <c r="CB214" s="167"/>
      <c r="CC214" s="167"/>
      <c r="CD214" s="167"/>
      <c r="CE214" s="167"/>
      <c r="CF214" s="167"/>
      <c r="CH214"/>
      <c r="CI214" s="167"/>
      <c r="CJ214" s="167"/>
      <c r="CK214" s="167"/>
      <c r="CL214" s="167"/>
      <c r="CM214" s="167"/>
      <c r="CN214" s="167"/>
      <c r="CP214" s="161"/>
      <c r="CQ214" s="167"/>
      <c r="CR214" s="167"/>
      <c r="CS214" s="167"/>
      <c r="CT214" s="161" t="s">
        <v>2528</v>
      </c>
      <c r="CU214" s="167" t="s">
        <v>2774</v>
      </c>
      <c r="CV214" s="167"/>
      <c r="CW214" s="167"/>
      <c r="CX214" s="167"/>
      <c r="CY214" s="167"/>
      <c r="CZ214" s="167"/>
      <c r="DA214" s="167"/>
      <c r="DB214" s="167"/>
      <c r="DC214" s="167"/>
      <c r="DD214" s="167"/>
      <c r="DE214" s="167"/>
      <c r="DF214" s="167"/>
      <c r="DG214" s="167"/>
      <c r="DR214" s="161"/>
      <c r="DS214" s="161"/>
      <c r="DT214" s="161"/>
      <c r="DU214" s="161"/>
      <c r="DV214" s="161"/>
      <c r="DW214" s="161"/>
    </row>
    <row r="215" spans="1:127" s="137" customFormat="1" ht="12.75" customHeight="1" x14ac:dyDescent="0.25">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3"/>
      <c r="X215" s="163"/>
      <c r="Y215" s="197"/>
      <c r="Z215" s="197"/>
      <c r="AA215" s="197"/>
      <c r="AB215" s="197"/>
      <c r="AC215" s="197"/>
      <c r="AD215" s="197"/>
      <c r="AE215" s="197"/>
      <c r="AF215" s="197"/>
      <c r="AG215" s="197"/>
      <c r="AQ215" s="167"/>
      <c r="AR215" s="167"/>
      <c r="AS215" s="167"/>
      <c r="AT215" s="167"/>
      <c r="AU215" s="166" t="s">
        <v>5545</v>
      </c>
      <c r="AV215" s="166"/>
      <c r="AW215" s="166"/>
      <c r="AX215" s="166"/>
      <c r="AY215" s="166"/>
      <c r="AZ215" s="167"/>
      <c r="BA215" s="167"/>
      <c r="BB215" s="167"/>
      <c r="BC215" s="167"/>
      <c r="BD215" s="167"/>
      <c r="BE215" s="167"/>
      <c r="BF215" s="167"/>
      <c r="BG215" s="167"/>
      <c r="BH215" s="167"/>
      <c r="BI215" s="167"/>
      <c r="BJ215" s="167"/>
      <c r="BK215" s="166"/>
      <c r="BL215" s="166"/>
      <c r="BM215" s="166"/>
      <c r="BN215" s="166"/>
      <c r="BO215" s="167"/>
      <c r="BP215" s="167"/>
      <c r="BQ215" s="167"/>
      <c r="BR215" s="167"/>
      <c r="BS215" s="167" t="s">
        <v>3695</v>
      </c>
      <c r="BU215" s="168"/>
      <c r="BV215" s="168"/>
      <c r="BW215" s="168"/>
      <c r="BX215" s="168"/>
      <c r="BY215" s="167"/>
      <c r="BZ215" s="167"/>
      <c r="CA215" s="167"/>
      <c r="CB215" s="167"/>
      <c r="CC215" s="167"/>
      <c r="CD215" s="167"/>
      <c r="CE215" s="167"/>
      <c r="CF215" s="167"/>
      <c r="CH215"/>
      <c r="CI215" s="167"/>
      <c r="CJ215" s="167"/>
      <c r="CK215" s="167"/>
      <c r="CL215" s="167"/>
      <c r="CM215" s="167"/>
      <c r="CN215" s="167"/>
      <c r="CP215" s="161"/>
      <c r="CQ215" s="167"/>
      <c r="CR215" s="167"/>
      <c r="CS215" s="167"/>
      <c r="CT215" s="161" t="s">
        <v>2530</v>
      </c>
      <c r="CU215" s="167" t="s">
        <v>2776</v>
      </c>
      <c r="CV215" s="167"/>
      <c r="CW215" s="167"/>
      <c r="CX215" s="167"/>
      <c r="CY215" s="167"/>
      <c r="CZ215" s="167"/>
      <c r="DA215" s="167"/>
      <c r="DB215" s="167"/>
      <c r="DC215" s="167"/>
      <c r="DD215" s="167"/>
      <c r="DE215" s="167"/>
      <c r="DF215" s="167"/>
      <c r="DG215" s="167"/>
      <c r="DR215" s="161"/>
      <c r="DS215" s="161"/>
      <c r="DT215" s="161"/>
      <c r="DU215" s="161"/>
      <c r="DV215" s="161"/>
      <c r="DW215" s="161"/>
    </row>
    <row r="216" spans="1:127" s="137" customFormat="1" ht="12.75" customHeight="1" x14ac:dyDescent="0.25">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3"/>
      <c r="X216" s="163"/>
      <c r="Y216" s="197"/>
      <c r="Z216" s="197"/>
      <c r="AA216" s="197"/>
      <c r="AB216" s="197"/>
      <c r="AC216" s="197"/>
      <c r="AD216" s="197"/>
      <c r="AE216" s="197"/>
      <c r="AF216" s="197"/>
      <c r="AG216" s="197"/>
      <c r="AQ216" s="167"/>
      <c r="AR216" s="167"/>
      <c r="AS216" s="167"/>
      <c r="AT216" s="167"/>
      <c r="AU216" s="166" t="s">
        <v>5546</v>
      </c>
      <c r="AV216" s="166"/>
      <c r="AW216" s="166"/>
      <c r="AX216" s="166"/>
      <c r="AY216" s="166"/>
      <c r="AZ216" s="167"/>
      <c r="BA216" s="167"/>
      <c r="BB216" s="167"/>
      <c r="BC216" s="167"/>
      <c r="BD216" s="167"/>
      <c r="BE216" s="167"/>
      <c r="BF216" s="167"/>
      <c r="BG216" s="167"/>
      <c r="BH216" s="167"/>
      <c r="BI216" s="167"/>
      <c r="BJ216" s="167"/>
      <c r="BK216" s="166"/>
      <c r="BL216" s="166"/>
      <c r="BM216" s="166"/>
      <c r="BN216" s="166"/>
      <c r="BO216" s="167"/>
      <c r="BP216" s="167"/>
      <c r="BQ216" s="167"/>
      <c r="BR216" s="167"/>
      <c r="BS216" s="167" t="s">
        <v>3699</v>
      </c>
      <c r="BU216" s="168"/>
      <c r="BV216" s="168"/>
      <c r="BW216" s="168"/>
      <c r="BX216" s="168"/>
      <c r="BY216" s="167"/>
      <c r="BZ216" s="167"/>
      <c r="CA216" s="167"/>
      <c r="CB216" s="167"/>
      <c r="CC216" s="167"/>
      <c r="CD216" s="167"/>
      <c r="CE216" s="167"/>
      <c r="CF216" s="167"/>
      <c r="CH216"/>
      <c r="CI216" s="167"/>
      <c r="CJ216" s="167"/>
      <c r="CK216" s="167"/>
      <c r="CL216" s="167"/>
      <c r="CM216" s="167"/>
      <c r="CN216" s="167"/>
      <c r="CP216" s="161"/>
      <c r="CQ216" s="167"/>
      <c r="CR216" s="167"/>
      <c r="CS216" s="167"/>
      <c r="CT216" s="161" t="s">
        <v>2532</v>
      </c>
      <c r="CU216" s="167" t="s">
        <v>2778</v>
      </c>
      <c r="CV216" s="167"/>
      <c r="CW216" s="167"/>
      <c r="CX216" s="167"/>
      <c r="CY216" s="167"/>
      <c r="CZ216" s="167"/>
      <c r="DA216" s="167"/>
      <c r="DB216" s="167"/>
      <c r="DC216" s="167"/>
      <c r="DD216" s="167"/>
      <c r="DE216" s="167"/>
      <c r="DF216" s="167"/>
      <c r="DG216" s="167"/>
      <c r="DR216" s="161"/>
      <c r="DS216" s="161"/>
      <c r="DT216" s="161"/>
      <c r="DU216" s="161"/>
      <c r="DV216" s="161"/>
      <c r="DW216" s="161"/>
    </row>
    <row r="217" spans="1:127" s="137" customFormat="1" ht="12.75" customHeight="1" x14ac:dyDescent="0.25">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3"/>
      <c r="X217" s="163"/>
      <c r="Y217" s="197"/>
      <c r="Z217" s="197"/>
      <c r="AA217" s="197"/>
      <c r="AB217" s="197"/>
      <c r="AC217" s="197"/>
      <c r="AD217" s="197"/>
      <c r="AE217" s="197"/>
      <c r="AF217" s="197"/>
      <c r="AG217" s="197"/>
      <c r="AQ217" s="167"/>
      <c r="AR217" s="167"/>
      <c r="AS217" s="167"/>
      <c r="AT217" s="167"/>
      <c r="AU217" s="166" t="s">
        <v>5546</v>
      </c>
      <c r="AV217" s="166"/>
      <c r="AW217" s="166"/>
      <c r="AX217" s="166"/>
      <c r="AY217" s="166"/>
      <c r="AZ217" s="167"/>
      <c r="BA217" s="167"/>
      <c r="BB217" s="167"/>
      <c r="BC217" s="167"/>
      <c r="BD217" s="167"/>
      <c r="BE217" s="167"/>
      <c r="BF217" s="167"/>
      <c r="BG217" s="167"/>
      <c r="BH217" s="167"/>
      <c r="BI217" s="167"/>
      <c r="BJ217" s="167"/>
      <c r="BK217" s="166"/>
      <c r="BL217" s="166"/>
      <c r="BM217" s="166"/>
      <c r="BN217" s="166"/>
      <c r="BO217" s="167"/>
      <c r="BP217" s="167"/>
      <c r="BQ217" s="167"/>
      <c r="BR217" s="167"/>
      <c r="BS217" s="167" t="s">
        <v>3701</v>
      </c>
      <c r="BU217" s="168"/>
      <c r="BV217" s="168"/>
      <c r="BW217" s="168"/>
      <c r="BX217" s="168"/>
      <c r="BY217" s="167"/>
      <c r="BZ217" s="167"/>
      <c r="CA217" s="167"/>
      <c r="CB217" s="167"/>
      <c r="CC217" s="167"/>
      <c r="CD217" s="167"/>
      <c r="CE217" s="167"/>
      <c r="CF217" s="167"/>
      <c r="CH217"/>
      <c r="CI217" s="167"/>
      <c r="CJ217" s="167"/>
      <c r="CK217" s="167"/>
      <c r="CL217" s="167"/>
      <c r="CM217" s="167"/>
      <c r="CN217" s="167"/>
      <c r="CP217" s="161"/>
      <c r="CQ217" s="167"/>
      <c r="CR217" s="167"/>
      <c r="CS217" s="167"/>
      <c r="CT217" s="161" t="s">
        <v>2534</v>
      </c>
      <c r="CU217" s="167" t="s">
        <v>2780</v>
      </c>
      <c r="CV217" s="167"/>
      <c r="CW217" s="167"/>
      <c r="CX217" s="167"/>
      <c r="CY217" s="167"/>
      <c r="CZ217" s="167"/>
      <c r="DA217" s="167"/>
      <c r="DB217" s="167"/>
      <c r="DC217" s="167"/>
      <c r="DD217" s="167"/>
      <c r="DE217" s="167"/>
      <c r="DF217" s="167"/>
      <c r="DG217" s="167"/>
      <c r="DR217" s="161"/>
      <c r="DS217" s="161"/>
      <c r="DT217" s="161"/>
      <c r="DU217" s="161"/>
      <c r="DV217" s="161"/>
      <c r="DW217" s="161"/>
    </row>
    <row r="218" spans="1:127" s="137" customFormat="1" ht="12.75" customHeight="1" x14ac:dyDescent="0.25">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3"/>
      <c r="X218" s="163"/>
      <c r="Y218" s="197"/>
      <c r="Z218" s="197"/>
      <c r="AA218" s="197"/>
      <c r="AB218" s="197"/>
      <c r="AC218" s="197"/>
      <c r="AD218" s="197"/>
      <c r="AE218" s="197"/>
      <c r="AF218" s="197"/>
      <c r="AG218" s="197"/>
      <c r="AQ218" s="167"/>
      <c r="AR218" s="167"/>
      <c r="AS218" s="167"/>
      <c r="AT218" s="167"/>
      <c r="AU218" s="166" t="s">
        <v>5548</v>
      </c>
      <c r="AV218" s="166"/>
      <c r="AW218" s="166"/>
      <c r="AX218" s="166"/>
      <c r="AY218" s="166"/>
      <c r="AZ218" s="167"/>
      <c r="BA218" s="167"/>
      <c r="BB218" s="167"/>
      <c r="BC218" s="167"/>
      <c r="BD218" s="167"/>
      <c r="BE218" s="167"/>
      <c r="BF218" s="167"/>
      <c r="BG218" s="167"/>
      <c r="BH218" s="167"/>
      <c r="BI218" s="167"/>
      <c r="BJ218" s="167"/>
      <c r="BK218" s="166"/>
      <c r="BL218" s="166"/>
      <c r="BM218" s="166"/>
      <c r="BN218" s="166"/>
      <c r="BO218" s="167"/>
      <c r="BP218" s="167"/>
      <c r="BQ218" s="167"/>
      <c r="BR218" s="167"/>
      <c r="BS218" s="167" t="s">
        <v>3703</v>
      </c>
      <c r="BU218" s="168"/>
      <c r="BV218" s="168"/>
      <c r="BW218" s="168"/>
      <c r="BX218" s="168"/>
      <c r="BY218" s="167"/>
      <c r="BZ218" s="167"/>
      <c r="CA218" s="167"/>
      <c r="CB218" s="167"/>
      <c r="CC218" s="167"/>
      <c r="CD218" s="167"/>
      <c r="CE218" s="167"/>
      <c r="CF218" s="167"/>
      <c r="CH218"/>
      <c r="CI218" s="167"/>
      <c r="CJ218" s="167"/>
      <c r="CK218" s="167"/>
      <c r="CL218" s="167"/>
      <c r="CM218" s="167"/>
      <c r="CN218" s="167"/>
      <c r="CP218" s="161"/>
      <c r="CQ218" s="167"/>
      <c r="CR218" s="167"/>
      <c r="CS218" s="167"/>
      <c r="CT218" s="161" t="s">
        <v>2536</v>
      </c>
      <c r="CU218" s="167" t="s">
        <v>2782</v>
      </c>
      <c r="CV218" s="167"/>
      <c r="CW218" s="167"/>
      <c r="CX218" s="167"/>
      <c r="CY218" s="167"/>
      <c r="CZ218" s="167"/>
      <c r="DA218" s="167"/>
      <c r="DB218" s="167"/>
      <c r="DC218" s="167"/>
      <c r="DD218" s="167"/>
      <c r="DE218" s="167"/>
      <c r="DF218" s="167"/>
      <c r="DG218" s="167"/>
      <c r="DR218" s="161"/>
      <c r="DS218" s="161"/>
      <c r="DT218" s="161"/>
      <c r="DU218" s="161"/>
      <c r="DV218" s="161"/>
      <c r="DW218" s="161"/>
    </row>
    <row r="219" spans="1:127" s="137" customFormat="1" ht="12.75" customHeight="1" x14ac:dyDescent="0.25">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3"/>
      <c r="X219" s="163"/>
      <c r="Y219" s="197"/>
      <c r="Z219" s="197"/>
      <c r="AA219" s="197"/>
      <c r="AB219" s="197"/>
      <c r="AC219" s="197"/>
      <c r="AD219" s="197"/>
      <c r="AE219" s="197"/>
      <c r="AF219" s="197"/>
      <c r="AG219" s="197"/>
      <c r="AQ219" s="167"/>
      <c r="AR219" s="167"/>
      <c r="AS219" s="167"/>
      <c r="AT219" s="167"/>
      <c r="AU219" s="166" t="s">
        <v>5548</v>
      </c>
      <c r="AV219" s="166"/>
      <c r="AW219" s="166"/>
      <c r="AX219" s="166"/>
      <c r="AY219" s="166"/>
      <c r="AZ219" s="167"/>
      <c r="BA219" s="167"/>
      <c r="BB219" s="167"/>
      <c r="BC219" s="167"/>
      <c r="BD219" s="167"/>
      <c r="BE219" s="167"/>
      <c r="BF219" s="167"/>
      <c r="BG219" s="167"/>
      <c r="BH219" s="167"/>
      <c r="BI219" s="167"/>
      <c r="BJ219" s="167"/>
      <c r="BK219" s="166"/>
      <c r="BL219" s="166"/>
      <c r="BM219" s="167"/>
      <c r="BN219" s="167"/>
      <c r="BO219" s="167"/>
      <c r="BP219" s="167"/>
      <c r="BQ219" s="167"/>
      <c r="BR219" s="167"/>
      <c r="BS219" s="167" t="s">
        <v>3705</v>
      </c>
      <c r="BU219" s="168"/>
      <c r="BV219" s="168"/>
      <c r="BW219" s="168"/>
      <c r="BX219" s="168"/>
      <c r="BY219" s="167"/>
      <c r="BZ219" s="167"/>
      <c r="CA219" s="167"/>
      <c r="CB219" s="167"/>
      <c r="CC219" s="167"/>
      <c r="CD219" s="167"/>
      <c r="CE219" s="167"/>
      <c r="CF219" s="167"/>
      <c r="CH219"/>
      <c r="CI219" s="167"/>
      <c r="CJ219" s="167"/>
      <c r="CK219" s="167"/>
      <c r="CL219" s="167"/>
      <c r="CM219" s="167"/>
      <c r="CN219" s="167"/>
      <c r="CP219" s="161"/>
      <c r="CQ219" s="167"/>
      <c r="CR219" s="167"/>
      <c r="CS219" s="167"/>
      <c r="CT219" s="161" t="s">
        <v>2538</v>
      </c>
      <c r="CU219" s="167" t="s">
        <v>2784</v>
      </c>
      <c r="CV219" s="167"/>
      <c r="CW219" s="167"/>
      <c r="CX219" s="167"/>
      <c r="CY219" s="167"/>
      <c r="CZ219" s="167"/>
      <c r="DA219" s="167"/>
      <c r="DB219" s="167"/>
      <c r="DC219" s="167"/>
      <c r="DD219" s="167"/>
      <c r="DE219" s="167"/>
      <c r="DF219" s="167"/>
      <c r="DG219" s="167"/>
      <c r="DR219" s="161"/>
      <c r="DS219" s="161"/>
      <c r="DT219" s="161"/>
      <c r="DU219" s="161"/>
      <c r="DV219" s="161"/>
      <c r="DW219" s="161"/>
    </row>
    <row r="220" spans="1:127" s="137" customFormat="1" ht="12.75" customHeight="1" x14ac:dyDescent="0.25">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3"/>
      <c r="X220" s="163"/>
      <c r="Y220" s="197"/>
      <c r="Z220" s="197"/>
      <c r="AA220" s="197"/>
      <c r="AB220" s="197"/>
      <c r="AC220" s="197"/>
      <c r="AD220" s="197"/>
      <c r="AE220" s="197"/>
      <c r="AF220" s="197"/>
      <c r="AG220" s="197"/>
      <c r="AQ220" s="167"/>
      <c r="AR220" s="167"/>
      <c r="AS220" s="167"/>
      <c r="AT220" s="167"/>
      <c r="AU220" s="166" t="s">
        <v>1682</v>
      </c>
      <c r="AV220" s="166"/>
      <c r="AW220" s="166"/>
      <c r="AX220" s="166"/>
      <c r="AY220" s="166"/>
      <c r="AZ220" s="167"/>
      <c r="BA220" s="167"/>
      <c r="BB220" s="167"/>
      <c r="BC220" s="167"/>
      <c r="BD220" s="167"/>
      <c r="BE220" s="167"/>
      <c r="BF220" s="167"/>
      <c r="BG220" s="167"/>
      <c r="BH220" s="167"/>
      <c r="BI220" s="167"/>
      <c r="BJ220" s="167"/>
      <c r="BK220" s="167"/>
      <c r="BL220" s="167"/>
      <c r="BM220" s="167"/>
      <c r="BN220" s="167"/>
      <c r="BO220" s="167"/>
      <c r="BP220" s="167"/>
      <c r="BQ220" s="167"/>
      <c r="BR220" s="167"/>
      <c r="BS220" s="167" t="s">
        <v>3707</v>
      </c>
      <c r="BU220" s="168"/>
      <c r="BV220" s="168"/>
      <c r="BW220" s="168"/>
      <c r="BX220" s="168"/>
      <c r="BY220" s="167"/>
      <c r="BZ220" s="167"/>
      <c r="CA220" s="167"/>
      <c r="CB220" s="167"/>
      <c r="CC220" s="167"/>
      <c r="CD220" s="167"/>
      <c r="CE220" s="167"/>
      <c r="CF220" s="167"/>
      <c r="CH220"/>
      <c r="CI220" s="167"/>
      <c r="CJ220" s="167"/>
      <c r="CK220" s="167"/>
      <c r="CL220" s="167"/>
      <c r="CM220" s="167"/>
      <c r="CN220" s="167"/>
      <c r="CP220" s="161"/>
      <c r="CQ220" s="167"/>
      <c r="CR220" s="167"/>
      <c r="CS220" s="167"/>
      <c r="CT220" s="161" t="s">
        <v>2540</v>
      </c>
      <c r="CU220" s="167" t="s">
        <v>2786</v>
      </c>
      <c r="CV220" s="167"/>
      <c r="CW220" s="167"/>
      <c r="CX220" s="167"/>
      <c r="CY220" s="167"/>
      <c r="CZ220" s="167"/>
      <c r="DA220" s="167"/>
      <c r="DB220" s="167"/>
      <c r="DC220" s="167"/>
      <c r="DD220" s="167"/>
      <c r="DE220" s="167"/>
      <c r="DF220" s="167"/>
      <c r="DG220" s="167"/>
      <c r="DR220" s="161"/>
      <c r="DS220" s="161"/>
      <c r="DT220" s="161"/>
      <c r="DU220" s="161"/>
      <c r="DV220" s="161"/>
      <c r="DW220" s="161"/>
    </row>
    <row r="221" spans="1:127" s="137" customFormat="1" ht="12.75" customHeight="1" x14ac:dyDescent="0.25">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3"/>
      <c r="X221" s="163"/>
      <c r="Y221" s="197"/>
      <c r="Z221" s="197"/>
      <c r="AA221" s="197"/>
      <c r="AB221" s="197"/>
      <c r="AC221" s="197"/>
      <c r="AD221" s="197"/>
      <c r="AE221" s="197"/>
      <c r="AF221" s="197"/>
      <c r="AG221" s="197"/>
      <c r="AQ221" s="167"/>
      <c r="AR221" s="167"/>
      <c r="AS221" s="167"/>
      <c r="AT221" s="167"/>
      <c r="AU221" s="166" t="s">
        <v>1701</v>
      </c>
      <c r="AV221" s="166"/>
      <c r="AW221" s="166"/>
      <c r="AX221" s="166"/>
      <c r="AY221" s="166"/>
      <c r="AZ221" s="167"/>
      <c r="BA221" s="167"/>
      <c r="BB221" s="167"/>
      <c r="BC221" s="167"/>
      <c r="BD221" s="167"/>
      <c r="BE221" s="167"/>
      <c r="BF221" s="167"/>
      <c r="BG221" s="167"/>
      <c r="BH221" s="167"/>
      <c r="BI221" s="167"/>
      <c r="BJ221" s="167"/>
      <c r="BK221" s="167"/>
      <c r="BL221" s="167"/>
      <c r="BM221" s="167"/>
      <c r="BN221" s="167"/>
      <c r="BO221" s="167"/>
      <c r="BP221" s="167"/>
      <c r="BQ221" s="167"/>
      <c r="BR221" s="167"/>
      <c r="BS221" s="167" t="s">
        <v>3709</v>
      </c>
      <c r="BU221" s="168"/>
      <c r="BV221" s="168"/>
      <c r="BW221" s="168"/>
      <c r="BX221" s="168"/>
      <c r="BY221" s="167"/>
      <c r="BZ221" s="167"/>
      <c r="CA221" s="167"/>
      <c r="CB221" s="167"/>
      <c r="CC221" s="167"/>
      <c r="CD221" s="167"/>
      <c r="CE221" s="167"/>
      <c r="CF221" s="167"/>
      <c r="CH221"/>
      <c r="CI221" s="167"/>
      <c r="CJ221" s="167"/>
      <c r="CK221" s="167"/>
      <c r="CL221" s="167"/>
      <c r="CM221" s="167"/>
      <c r="CN221" s="167"/>
      <c r="CP221" s="161"/>
      <c r="CQ221" s="167"/>
      <c r="CR221" s="167"/>
      <c r="CS221" s="167"/>
      <c r="CT221" s="161" t="s">
        <v>2542</v>
      </c>
      <c r="CU221" s="167" t="s">
        <v>2788</v>
      </c>
      <c r="CV221" s="167"/>
      <c r="CW221" s="167"/>
      <c r="CX221" s="167"/>
      <c r="CY221" s="167"/>
      <c r="CZ221" s="167"/>
      <c r="DA221" s="167"/>
      <c r="DB221" s="167"/>
      <c r="DC221" s="167"/>
      <c r="DD221" s="167"/>
      <c r="DE221" s="167"/>
      <c r="DF221" s="167"/>
      <c r="DG221" s="167"/>
      <c r="DR221" s="161"/>
      <c r="DS221" s="161"/>
      <c r="DT221" s="161"/>
      <c r="DU221" s="161"/>
      <c r="DV221" s="161"/>
      <c r="DW221" s="161"/>
    </row>
    <row r="222" spans="1:127" s="137" customFormat="1" ht="12.75" customHeight="1" x14ac:dyDescent="0.25">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3"/>
      <c r="X222" s="163"/>
      <c r="Y222" s="197"/>
      <c r="Z222" s="197"/>
      <c r="AA222" s="197"/>
      <c r="AB222" s="197"/>
      <c r="AC222" s="197"/>
      <c r="AD222" s="197"/>
      <c r="AE222" s="197"/>
      <c r="AF222" s="197"/>
      <c r="AG222" s="197"/>
      <c r="AQ222" s="167"/>
      <c r="AR222" s="167"/>
      <c r="AS222" s="167"/>
      <c r="AT222" s="167"/>
      <c r="AU222" s="166" t="s">
        <v>1703</v>
      </c>
      <c r="AV222" s="166"/>
      <c r="AW222" s="166"/>
      <c r="AX222" s="166"/>
      <c r="AY222" s="166"/>
      <c r="AZ222" s="167"/>
      <c r="BA222" s="167"/>
      <c r="BB222" s="167"/>
      <c r="BC222" s="167"/>
      <c r="BD222" s="167"/>
      <c r="BE222" s="167"/>
      <c r="BF222" s="167"/>
      <c r="BG222" s="167"/>
      <c r="BH222" s="167"/>
      <c r="BI222" s="167"/>
      <c r="BJ222" s="167"/>
      <c r="BK222" s="167"/>
      <c r="BL222" s="167"/>
      <c r="BM222" s="167"/>
      <c r="BN222" s="167"/>
      <c r="BO222" s="167"/>
      <c r="BP222" s="167"/>
      <c r="BQ222" s="167"/>
      <c r="BR222" s="167"/>
      <c r="BS222" s="167" t="s">
        <v>3711</v>
      </c>
      <c r="BU222" s="168"/>
      <c r="BV222" s="168"/>
      <c r="BW222" s="168"/>
      <c r="BX222" s="168"/>
      <c r="BY222" s="167"/>
      <c r="BZ222" s="167"/>
      <c r="CA222" s="167"/>
      <c r="CB222" s="167"/>
      <c r="CC222" s="167"/>
      <c r="CD222" s="167"/>
      <c r="CE222" s="167"/>
      <c r="CF222" s="167"/>
      <c r="CH222"/>
      <c r="CI222" s="167"/>
      <c r="CJ222" s="167"/>
      <c r="CK222" s="167"/>
      <c r="CL222" s="167"/>
      <c r="CM222" s="167"/>
      <c r="CN222" s="167"/>
      <c r="CP222" s="161"/>
      <c r="CQ222" s="167"/>
      <c r="CR222" s="167"/>
      <c r="CS222" s="167"/>
      <c r="CT222" s="161" t="s">
        <v>2544</v>
      </c>
      <c r="CU222" s="167" t="s">
        <v>2790</v>
      </c>
      <c r="CV222" s="167"/>
      <c r="CW222" s="167"/>
      <c r="CX222" s="167"/>
      <c r="CY222" s="167"/>
      <c r="CZ222" s="167"/>
      <c r="DA222" s="167"/>
      <c r="DB222" s="167"/>
      <c r="DC222" s="167"/>
      <c r="DD222" s="167"/>
      <c r="DE222" s="167"/>
      <c r="DF222" s="167"/>
      <c r="DG222" s="167"/>
      <c r="DR222" s="161"/>
      <c r="DS222" s="161"/>
      <c r="DT222" s="161"/>
      <c r="DU222" s="161"/>
      <c r="DV222" s="161"/>
      <c r="DW222" s="161"/>
    </row>
    <row r="223" spans="1:127" s="137" customFormat="1" ht="12.75" customHeight="1" x14ac:dyDescent="0.25">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3"/>
      <c r="X223" s="163"/>
      <c r="Y223" s="197"/>
      <c r="Z223" s="197"/>
      <c r="AA223" s="197"/>
      <c r="AB223" s="197"/>
      <c r="AC223" s="197"/>
      <c r="AD223" s="197"/>
      <c r="AE223" s="197"/>
      <c r="AF223" s="197"/>
      <c r="AG223" s="197"/>
      <c r="AQ223" s="167"/>
      <c r="AR223" s="167"/>
      <c r="AS223" s="167"/>
      <c r="AT223" s="167"/>
      <c r="AU223" s="166" t="s">
        <v>5557</v>
      </c>
      <c r="AV223" s="166"/>
      <c r="AW223" s="166"/>
      <c r="AX223" s="166"/>
      <c r="AY223" s="166"/>
      <c r="AZ223" s="167"/>
      <c r="BA223" s="167"/>
      <c r="BB223" s="167"/>
      <c r="BC223" s="167"/>
      <c r="BD223" s="167"/>
      <c r="BE223" s="167"/>
      <c r="BF223" s="167"/>
      <c r="BG223" s="167"/>
      <c r="BH223" s="167"/>
      <c r="BI223" s="167"/>
      <c r="BJ223" s="167"/>
      <c r="BK223" s="167"/>
      <c r="BL223" s="167"/>
      <c r="BM223" s="167"/>
      <c r="BN223" s="167"/>
      <c r="BO223" s="167"/>
      <c r="BP223" s="167"/>
      <c r="BQ223" s="167"/>
      <c r="BR223" s="167"/>
      <c r="BS223" s="167" t="s">
        <v>3713</v>
      </c>
      <c r="BU223" s="167"/>
      <c r="BV223" s="168"/>
      <c r="BW223" s="168"/>
      <c r="BX223" s="168"/>
      <c r="BY223" s="167"/>
      <c r="BZ223" s="167"/>
      <c r="CA223" s="167"/>
      <c r="CB223" s="167"/>
      <c r="CC223" s="167"/>
      <c r="CD223" s="167"/>
      <c r="CE223" s="167"/>
      <c r="CF223" s="167"/>
      <c r="CH223"/>
      <c r="CI223" s="167"/>
      <c r="CJ223" s="167"/>
      <c r="CK223" s="167"/>
      <c r="CL223" s="167"/>
      <c r="CM223" s="167"/>
      <c r="CN223" s="167"/>
      <c r="CP223" s="161"/>
      <c r="CQ223" s="167"/>
      <c r="CR223" s="167"/>
      <c r="CS223" s="167"/>
      <c r="CT223" s="161" t="s">
        <v>2546</v>
      </c>
      <c r="CU223" s="167" t="s">
        <v>2792</v>
      </c>
      <c r="CV223" s="167"/>
      <c r="CW223" s="167"/>
      <c r="CX223" s="167"/>
      <c r="CY223" s="167"/>
      <c r="CZ223" s="167"/>
      <c r="DA223" s="167"/>
      <c r="DB223" s="167"/>
      <c r="DC223" s="167"/>
      <c r="DD223" s="167"/>
      <c r="DE223" s="167"/>
      <c r="DF223" s="167"/>
      <c r="DG223" s="167"/>
      <c r="DR223" s="161"/>
      <c r="DS223" s="161"/>
      <c r="DT223" s="161"/>
      <c r="DU223" s="161"/>
      <c r="DV223" s="161"/>
      <c r="DW223" s="161"/>
    </row>
    <row r="224" spans="1:127" s="137" customFormat="1" ht="12.75" customHeight="1" x14ac:dyDescent="0.25">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3"/>
      <c r="X224" s="163"/>
      <c r="Y224" s="197"/>
      <c r="Z224" s="197"/>
      <c r="AA224" s="197"/>
      <c r="AB224" s="197"/>
      <c r="AC224" s="197"/>
      <c r="AD224" s="197"/>
      <c r="AE224" s="197"/>
      <c r="AF224" s="197"/>
      <c r="AG224" s="197"/>
      <c r="AQ224" s="167"/>
      <c r="AR224" s="167"/>
      <c r="AS224" s="167"/>
      <c r="AT224" s="167"/>
      <c r="AU224" s="166" t="s">
        <v>5880</v>
      </c>
      <c r="AV224" s="166"/>
      <c r="AW224" s="166"/>
      <c r="AX224" s="166"/>
      <c r="AY224" s="166"/>
      <c r="AZ224" s="167"/>
      <c r="BA224" s="167"/>
      <c r="BB224" s="167"/>
      <c r="BC224" s="167"/>
      <c r="BD224" s="167"/>
      <c r="BE224" s="167"/>
      <c r="BF224" s="167"/>
      <c r="BG224" s="167"/>
      <c r="BH224" s="167"/>
      <c r="BI224" s="167"/>
      <c r="BJ224" s="167"/>
      <c r="BK224" s="167"/>
      <c r="BL224" s="167"/>
      <c r="BM224" s="167"/>
      <c r="BN224" s="167"/>
      <c r="BO224" s="167"/>
      <c r="BP224" s="167"/>
      <c r="BQ224" s="167"/>
      <c r="BR224" s="167"/>
      <c r="BS224" s="167" t="s">
        <v>3715</v>
      </c>
      <c r="BU224" s="167"/>
      <c r="BV224" s="168"/>
      <c r="BW224" s="168"/>
      <c r="BX224" s="168"/>
      <c r="BY224" s="167"/>
      <c r="BZ224" s="167"/>
      <c r="CA224" s="167"/>
      <c r="CB224" s="167"/>
      <c r="CC224" s="167"/>
      <c r="CD224" s="167"/>
      <c r="CE224" s="167"/>
      <c r="CF224" s="167"/>
      <c r="CH224"/>
      <c r="CI224" s="167"/>
      <c r="CJ224" s="167"/>
      <c r="CK224" s="167"/>
      <c r="CL224" s="167"/>
      <c r="CM224" s="167"/>
      <c r="CN224" s="167"/>
      <c r="CP224" s="161"/>
      <c r="CQ224" s="167"/>
      <c r="CR224" s="167"/>
      <c r="CS224" s="167"/>
      <c r="CT224" s="161" t="s">
        <v>2548</v>
      </c>
      <c r="CU224" s="167" t="s">
        <v>2794</v>
      </c>
      <c r="CV224" s="167"/>
      <c r="CW224" s="167"/>
      <c r="CX224" s="167"/>
      <c r="CY224" s="167"/>
      <c r="CZ224" s="167"/>
      <c r="DA224" s="167"/>
      <c r="DB224" s="167"/>
      <c r="DC224" s="167"/>
      <c r="DD224" s="167"/>
      <c r="DE224" s="167"/>
      <c r="DF224" s="167"/>
      <c r="DG224" s="167"/>
      <c r="DR224" s="161"/>
      <c r="DS224" s="161"/>
      <c r="DT224" s="161"/>
      <c r="DU224" s="161"/>
      <c r="DV224" s="161"/>
      <c r="DW224" s="161"/>
    </row>
    <row r="225" spans="1:127" s="137" customFormat="1" ht="12.75" customHeight="1" x14ac:dyDescent="0.25">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3"/>
      <c r="X225" s="163"/>
      <c r="Y225" s="197"/>
      <c r="Z225" s="197"/>
      <c r="AA225" s="197"/>
      <c r="AB225" s="197"/>
      <c r="AC225" s="197"/>
      <c r="AD225" s="197"/>
      <c r="AE225" s="197"/>
      <c r="AF225" s="197"/>
      <c r="AG225" s="197"/>
      <c r="AQ225" s="167"/>
      <c r="AR225" s="167"/>
      <c r="AS225" s="167"/>
      <c r="AT225" s="167"/>
      <c r="AU225" s="205" t="s">
        <v>5882</v>
      </c>
      <c r="AV225" s="166"/>
      <c r="AW225" s="166"/>
      <c r="AX225" s="166"/>
      <c r="AY225" s="166"/>
      <c r="AZ225" s="167"/>
      <c r="BA225" s="167"/>
      <c r="BB225" s="167"/>
      <c r="BC225" s="167"/>
      <c r="BD225" s="167"/>
      <c r="BE225" s="167"/>
      <c r="BF225" s="167"/>
      <c r="BG225" s="167"/>
      <c r="BH225" s="167"/>
      <c r="BI225" s="167"/>
      <c r="BJ225" s="167"/>
      <c r="BK225" s="167"/>
      <c r="BL225" s="167"/>
      <c r="BM225" s="167"/>
      <c r="BN225" s="167"/>
      <c r="BO225" s="167"/>
      <c r="BP225" s="167"/>
      <c r="BQ225" s="167"/>
      <c r="BR225" s="167"/>
      <c r="BS225" s="167" t="s">
        <v>3717</v>
      </c>
      <c r="BU225" s="167"/>
      <c r="BV225" s="168"/>
      <c r="BW225" s="168"/>
      <c r="BX225" s="168"/>
      <c r="BY225" s="167"/>
      <c r="BZ225" s="167"/>
      <c r="CA225" s="167"/>
      <c r="CB225" s="167"/>
      <c r="CC225" s="167"/>
      <c r="CD225" s="167"/>
      <c r="CE225" s="167"/>
      <c r="CF225" s="167"/>
      <c r="CH225"/>
      <c r="CI225" s="167"/>
      <c r="CJ225" s="167"/>
      <c r="CK225" s="167"/>
      <c r="CL225" s="167"/>
      <c r="CM225" s="167"/>
      <c r="CN225" s="167"/>
      <c r="CP225" s="161"/>
      <c r="CQ225" s="167"/>
      <c r="CR225" s="167"/>
      <c r="CS225" s="167"/>
      <c r="CT225" s="161" t="s">
        <v>2550</v>
      </c>
      <c r="CU225" s="167" t="s">
        <v>2796</v>
      </c>
      <c r="CV225" s="167"/>
      <c r="CW225" s="167"/>
      <c r="CX225" s="167"/>
      <c r="CY225" s="167"/>
      <c r="CZ225" s="167"/>
      <c r="DA225" s="167"/>
      <c r="DB225" s="167"/>
      <c r="DC225" s="167"/>
      <c r="DD225" s="167"/>
      <c r="DE225" s="167"/>
      <c r="DF225" s="167"/>
      <c r="DG225" s="167"/>
      <c r="DR225" s="161"/>
      <c r="DS225" s="161"/>
      <c r="DT225" s="161"/>
      <c r="DU225" s="161"/>
      <c r="DV225" s="161"/>
      <c r="DW225" s="161"/>
    </row>
    <row r="226" spans="1:127" s="137" customFormat="1" ht="12.75" customHeight="1" x14ac:dyDescent="0.25">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3"/>
      <c r="X226" s="163"/>
      <c r="Y226" s="197"/>
      <c r="Z226" s="197"/>
      <c r="AA226" s="197"/>
      <c r="AB226" s="197"/>
      <c r="AC226" s="197"/>
      <c r="AD226" s="197"/>
      <c r="AE226" s="197"/>
      <c r="AF226" s="197"/>
      <c r="AG226" s="197"/>
      <c r="AQ226" s="203"/>
      <c r="AR226" s="203"/>
      <c r="AS226" s="203"/>
      <c r="AT226" s="203"/>
      <c r="AU226" s="205"/>
      <c r="AV226" s="205"/>
      <c r="AW226" s="205"/>
      <c r="AX226" s="205"/>
      <c r="AY226" s="205"/>
      <c r="AZ226" s="203"/>
      <c r="BA226" s="203"/>
      <c r="BB226" s="203"/>
      <c r="BC226" s="203"/>
      <c r="BD226" s="203"/>
      <c r="BE226" s="203"/>
      <c r="BF226" s="203"/>
      <c r="BG226" s="203"/>
      <c r="BH226" s="203"/>
      <c r="BI226" s="203"/>
      <c r="BJ226" s="203"/>
      <c r="BK226" s="203"/>
      <c r="BL226" s="203"/>
      <c r="BM226" s="203"/>
      <c r="BN226" s="203"/>
      <c r="BO226" s="203"/>
      <c r="BP226" s="203"/>
      <c r="BQ226" s="203"/>
      <c r="BR226" s="203"/>
      <c r="BS226" s="203" t="s">
        <v>3721</v>
      </c>
      <c r="BU226" s="203"/>
      <c r="BV226" s="206"/>
      <c r="BW226" s="206"/>
      <c r="BX226" s="206"/>
      <c r="BY226" s="203"/>
      <c r="BZ226" s="203"/>
      <c r="CA226" s="203"/>
      <c r="CB226" s="203"/>
      <c r="CC226" s="203"/>
      <c r="CD226" s="203"/>
      <c r="CE226" s="203"/>
      <c r="CF226" s="203"/>
      <c r="CH226"/>
      <c r="CI226" s="203"/>
      <c r="CJ226" s="203"/>
      <c r="CK226" s="203"/>
      <c r="CL226" s="203"/>
      <c r="CM226" s="203"/>
      <c r="CN226" s="203"/>
      <c r="CP226" s="161"/>
      <c r="CQ226" s="203"/>
      <c r="CR226" s="203"/>
      <c r="CS226" s="203"/>
      <c r="CT226" s="161" t="s">
        <v>2552</v>
      </c>
      <c r="CU226" s="203" t="s">
        <v>2798</v>
      </c>
      <c r="CV226" s="203"/>
      <c r="CW226" s="203"/>
      <c r="CX226" s="203"/>
      <c r="CY226" s="203"/>
      <c r="CZ226" s="203"/>
      <c r="DA226" s="203"/>
      <c r="DB226" s="203"/>
      <c r="DC226" s="203"/>
      <c r="DD226" s="203"/>
      <c r="DE226" s="203"/>
      <c r="DF226" s="203"/>
      <c r="DG226" s="203"/>
      <c r="DH226" s="161"/>
      <c r="DI226" s="161"/>
      <c r="DJ226" s="161"/>
      <c r="DK226" s="161"/>
      <c r="DL226" s="161"/>
      <c r="DM226" s="161"/>
      <c r="DN226" s="161"/>
      <c r="DO226" s="161"/>
      <c r="DP226" s="161" t="s">
        <v>2582</v>
      </c>
      <c r="DQ226" s="161" t="s">
        <v>2828</v>
      </c>
      <c r="DR226" s="161"/>
      <c r="DS226" s="161"/>
      <c r="DT226" s="161"/>
      <c r="DU226" s="161"/>
      <c r="DV226" s="161"/>
      <c r="DW226" s="161"/>
    </row>
    <row r="227" spans="1:127" s="137" customFormat="1" ht="12.75" customHeight="1" x14ac:dyDescent="0.25">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3"/>
      <c r="X227" s="163"/>
      <c r="Y227" s="197"/>
      <c r="Z227" s="197"/>
      <c r="AA227" s="197"/>
      <c r="AB227" s="197"/>
      <c r="AC227" s="197"/>
      <c r="AD227" s="197"/>
      <c r="AE227" s="197"/>
      <c r="AF227" s="197"/>
      <c r="AG227" s="197"/>
      <c r="AQ227" s="204"/>
      <c r="AR227" s="204"/>
      <c r="AS227" s="204"/>
      <c r="AT227" s="204"/>
      <c r="AU227" s="204"/>
      <c r="AV227" s="204"/>
      <c r="AW227" s="204"/>
      <c r="AX227" s="204"/>
      <c r="AY227" s="204"/>
      <c r="AZ227" s="204"/>
      <c r="BA227" s="204"/>
      <c r="BB227" s="204"/>
      <c r="BC227" s="204"/>
      <c r="BD227" s="204"/>
      <c r="BE227" s="204"/>
      <c r="BF227" s="204"/>
      <c r="BG227" s="204"/>
      <c r="BH227" s="204"/>
      <c r="BI227" s="204"/>
      <c r="BJ227" s="204"/>
      <c r="BK227" s="204"/>
      <c r="BL227" s="204"/>
      <c r="BM227" s="204"/>
      <c r="BN227" s="204"/>
      <c r="BO227" s="204"/>
      <c r="BP227" s="204"/>
      <c r="BQ227" s="204"/>
      <c r="BR227" s="204"/>
      <c r="BS227" s="204" t="s">
        <v>3723</v>
      </c>
      <c r="BU227" s="204"/>
      <c r="BV227" s="207"/>
      <c r="BW227" s="207"/>
      <c r="BX227" s="207"/>
      <c r="BY227" s="204"/>
      <c r="BZ227" s="204"/>
      <c r="CA227" s="204"/>
      <c r="CB227" s="204"/>
      <c r="CC227" s="204"/>
      <c r="CD227" s="204"/>
      <c r="CE227" s="204"/>
      <c r="CF227" s="204"/>
      <c r="CH227"/>
      <c r="CI227" s="204"/>
      <c r="CJ227" s="204"/>
      <c r="CK227" s="204"/>
      <c r="CL227" s="204"/>
      <c r="CM227" s="204"/>
      <c r="CN227" s="204"/>
      <c r="CP227" s="161"/>
      <c r="CQ227" s="204"/>
      <c r="CR227" s="204"/>
      <c r="CS227" s="204"/>
      <c r="CT227" s="161" t="s">
        <v>2554</v>
      </c>
      <c r="CU227" s="204" t="s">
        <v>2800</v>
      </c>
      <c r="CV227" s="204"/>
      <c r="CW227" s="204"/>
      <c r="CX227" s="204"/>
      <c r="CY227" s="204"/>
      <c r="CZ227" s="204"/>
      <c r="DA227" s="204"/>
      <c r="DB227" s="204"/>
      <c r="DC227" s="204"/>
      <c r="DD227" s="204"/>
      <c r="DE227" s="204"/>
      <c r="DF227" s="204"/>
      <c r="DG227" s="204"/>
      <c r="DH227" s="161"/>
      <c r="DI227" s="161"/>
      <c r="DJ227" s="161"/>
      <c r="DK227" s="161"/>
      <c r="DL227" s="161"/>
      <c r="DM227" s="161"/>
      <c r="DN227" s="161"/>
      <c r="DO227" s="161"/>
      <c r="DP227" s="161" t="s">
        <v>2584</v>
      </c>
      <c r="DQ227" s="161" t="s">
        <v>2830</v>
      </c>
      <c r="DR227" s="161"/>
      <c r="DS227" s="161"/>
      <c r="DT227" s="161"/>
      <c r="DU227" s="161"/>
      <c r="DV227" s="161"/>
      <c r="DW227" s="161"/>
    </row>
    <row r="228" spans="1:127" s="137" customFormat="1" ht="12.75" customHeight="1" x14ac:dyDescent="0.25">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3"/>
      <c r="X228" s="163"/>
      <c r="Y228" s="197"/>
      <c r="Z228" s="197"/>
      <c r="AA228" s="197"/>
      <c r="AB228" s="197"/>
      <c r="AC228" s="197"/>
      <c r="AD228" s="197"/>
      <c r="AE228" s="197"/>
      <c r="AF228" s="197"/>
      <c r="AG228" s="197"/>
      <c r="BS228" s="137" t="s">
        <v>3725</v>
      </c>
      <c r="BV228" s="139"/>
      <c r="BW228" s="139"/>
      <c r="BX228" s="139"/>
      <c r="CH228"/>
      <c r="CP228" s="161"/>
      <c r="CT228" s="161" t="s">
        <v>2556</v>
      </c>
      <c r="CU228" s="137" t="s">
        <v>2802</v>
      </c>
      <c r="DH228" s="161"/>
      <c r="DI228" s="161"/>
      <c r="DJ228" s="161"/>
      <c r="DK228" s="161"/>
      <c r="DL228" s="161"/>
      <c r="DM228" s="161"/>
      <c r="DN228" s="161"/>
      <c r="DO228" s="161"/>
      <c r="DP228" s="161" t="s">
        <v>2586</v>
      </c>
      <c r="DQ228" s="161" t="s">
        <v>2832</v>
      </c>
      <c r="DR228" s="161"/>
      <c r="DS228" s="161"/>
      <c r="DT228" s="161"/>
      <c r="DU228" s="161"/>
      <c r="DV228" s="161"/>
      <c r="DW228" s="161"/>
    </row>
    <row r="229" spans="1:127" s="137" customFormat="1" ht="12.75" customHeight="1" x14ac:dyDescent="0.2">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3"/>
      <c r="X229" s="163"/>
      <c r="Y229" s="197"/>
      <c r="Z229" s="197"/>
      <c r="AA229" s="197"/>
      <c r="AB229" s="197"/>
      <c r="AC229" s="197"/>
      <c r="AD229" s="197"/>
      <c r="AE229" s="197"/>
      <c r="AF229" s="197"/>
      <c r="AG229" s="197"/>
      <c r="BS229" s="137" t="s">
        <v>3727</v>
      </c>
      <c r="BV229" s="139"/>
      <c r="BW229" s="139"/>
      <c r="BX229" s="139"/>
      <c r="CP229" s="161"/>
      <c r="CT229" s="161" t="s">
        <v>2558</v>
      </c>
      <c r="CU229" s="137" t="s">
        <v>2804</v>
      </c>
      <c r="DH229" s="161"/>
      <c r="DI229" s="161"/>
      <c r="DJ229" s="161"/>
      <c r="DK229" s="161"/>
      <c r="DL229" s="161"/>
      <c r="DM229" s="161"/>
      <c r="DN229" s="161"/>
      <c r="DO229" s="161"/>
      <c r="DP229" s="161" t="s">
        <v>2588</v>
      </c>
      <c r="DQ229" s="161" t="s">
        <v>2834</v>
      </c>
      <c r="DR229" s="161"/>
      <c r="DS229" s="161"/>
      <c r="DT229" s="161"/>
      <c r="DU229" s="161"/>
      <c r="DV229" s="161"/>
      <c r="DW229" s="161"/>
    </row>
    <row r="230" spans="1:127" s="137" customFormat="1" ht="12.75" customHeight="1" x14ac:dyDescent="0.2">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3"/>
      <c r="X230" s="163"/>
      <c r="Y230" s="197"/>
      <c r="Z230" s="197"/>
      <c r="AA230" s="197"/>
      <c r="AB230" s="197"/>
      <c r="AC230" s="197"/>
      <c r="AD230" s="197"/>
      <c r="AE230" s="197"/>
      <c r="AF230" s="197"/>
      <c r="AG230" s="197"/>
      <c r="BS230" s="137" t="s">
        <v>3729</v>
      </c>
      <c r="BV230" s="139"/>
      <c r="BW230" s="139"/>
      <c r="BX230" s="139"/>
      <c r="CP230" s="161"/>
      <c r="CT230" s="161" t="s">
        <v>2560</v>
      </c>
      <c r="CU230" s="137" t="s">
        <v>2806</v>
      </c>
      <c r="DH230" s="161"/>
      <c r="DI230" s="161"/>
      <c r="DJ230" s="161"/>
      <c r="DK230" s="161"/>
      <c r="DL230" s="161"/>
      <c r="DM230" s="161"/>
      <c r="DN230" s="161"/>
      <c r="DO230" s="161"/>
      <c r="DP230" s="161" t="s">
        <v>2590</v>
      </c>
      <c r="DQ230" s="161" t="s">
        <v>2836</v>
      </c>
      <c r="DR230" s="161"/>
      <c r="DS230" s="161"/>
      <c r="DT230" s="161"/>
      <c r="DU230" s="161"/>
      <c r="DV230" s="161"/>
      <c r="DW230" s="161"/>
    </row>
    <row r="231" spans="1:127" s="137" customFormat="1" ht="12.75" customHeight="1" x14ac:dyDescent="0.2">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3"/>
      <c r="X231" s="163"/>
      <c r="Y231" s="197"/>
      <c r="Z231" s="197"/>
      <c r="AA231" s="197"/>
      <c r="AB231" s="197"/>
      <c r="AC231" s="197"/>
      <c r="AD231" s="197"/>
      <c r="AE231" s="197"/>
      <c r="AF231" s="197"/>
      <c r="AG231" s="197"/>
      <c r="BS231" s="137" t="s">
        <v>3731</v>
      </c>
      <c r="BV231" s="139"/>
      <c r="BW231" s="139"/>
      <c r="BX231" s="139"/>
      <c r="CP231" s="161"/>
      <c r="CT231" s="161" t="s">
        <v>2562</v>
      </c>
      <c r="CU231" s="137" t="s">
        <v>2808</v>
      </c>
      <c r="DH231" s="161"/>
      <c r="DI231" s="161"/>
      <c r="DJ231" s="161"/>
      <c r="DK231" s="161"/>
      <c r="DL231" s="161"/>
      <c r="DM231" s="161"/>
      <c r="DN231" s="161"/>
      <c r="DO231" s="161"/>
      <c r="DP231" s="161" t="s">
        <v>2592</v>
      </c>
      <c r="DQ231" s="161" t="s">
        <v>2838</v>
      </c>
      <c r="DR231" s="161"/>
      <c r="DS231" s="161"/>
      <c r="DT231" s="161"/>
      <c r="DU231" s="161"/>
      <c r="DV231" s="161"/>
      <c r="DW231" s="161"/>
    </row>
    <row r="232" spans="1:127" s="137" customFormat="1" ht="12.75" customHeight="1" x14ac:dyDescent="0.2">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3"/>
      <c r="X232" s="163"/>
      <c r="Y232" s="197"/>
      <c r="Z232" s="197"/>
      <c r="AA232" s="197"/>
      <c r="AB232" s="197"/>
      <c r="AC232" s="197"/>
      <c r="AD232" s="197"/>
      <c r="AE232" s="197"/>
      <c r="AF232" s="197"/>
      <c r="AG232" s="197"/>
      <c r="BS232" s="137" t="s">
        <v>3733</v>
      </c>
      <c r="BV232" s="139"/>
      <c r="BW232" s="139"/>
      <c r="BX232" s="139"/>
      <c r="CP232" s="161"/>
      <c r="CT232" s="161" t="s">
        <v>2564</v>
      </c>
      <c r="CU232" s="137" t="s">
        <v>2810</v>
      </c>
      <c r="DH232" s="161"/>
      <c r="DI232" s="161"/>
      <c r="DJ232" s="161"/>
      <c r="DK232" s="161"/>
      <c r="DL232" s="161"/>
      <c r="DM232" s="161"/>
      <c r="DN232" s="161"/>
      <c r="DO232" s="161"/>
      <c r="DP232" s="161" t="s">
        <v>2594</v>
      </c>
      <c r="DQ232" s="161" t="s">
        <v>2840</v>
      </c>
      <c r="DR232" s="161"/>
      <c r="DS232" s="161"/>
      <c r="DT232" s="161"/>
      <c r="DU232" s="161"/>
      <c r="DV232" s="161"/>
      <c r="DW232" s="161"/>
    </row>
    <row r="233" spans="1:127" s="137" customFormat="1" ht="12.75" customHeight="1" x14ac:dyDescent="0.2">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3"/>
      <c r="X233" s="163"/>
      <c r="Y233" s="197"/>
      <c r="Z233" s="197"/>
      <c r="AA233" s="197"/>
      <c r="AB233" s="197"/>
      <c r="AC233" s="197"/>
      <c r="AD233" s="197"/>
      <c r="AE233" s="197"/>
      <c r="AF233" s="197"/>
      <c r="AG233" s="197"/>
      <c r="BS233" s="137" t="s">
        <v>3735</v>
      </c>
      <c r="BV233" s="139"/>
      <c r="BW233" s="139"/>
      <c r="BX233" s="139"/>
      <c r="CP233" s="161"/>
      <c r="CT233" s="161" t="s">
        <v>2566</v>
      </c>
      <c r="CU233" s="137" t="s">
        <v>2812</v>
      </c>
      <c r="DH233" s="161"/>
      <c r="DI233" s="161"/>
      <c r="DJ233" s="161"/>
      <c r="DK233" s="161"/>
      <c r="DL233" s="161"/>
      <c r="DM233" s="161"/>
      <c r="DN233" s="161"/>
      <c r="DO233" s="161"/>
      <c r="DP233" s="161" t="s">
        <v>2596</v>
      </c>
      <c r="DQ233" s="161" t="s">
        <v>2842</v>
      </c>
      <c r="DR233" s="161"/>
      <c r="DS233" s="161"/>
      <c r="DT233" s="161"/>
      <c r="DU233" s="161"/>
      <c r="DV233" s="161"/>
      <c r="DW233" s="161"/>
    </row>
    <row r="234" spans="1:127" s="137" customFormat="1" ht="12.75" customHeight="1" x14ac:dyDescent="0.2">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3"/>
      <c r="X234" s="163"/>
      <c r="Y234" s="197"/>
      <c r="Z234" s="197"/>
      <c r="AA234" s="197"/>
      <c r="AB234" s="197"/>
      <c r="AC234" s="197"/>
      <c r="AD234" s="197"/>
      <c r="AE234" s="197"/>
      <c r="AF234" s="197"/>
      <c r="AG234" s="197"/>
      <c r="BS234" s="137" t="s">
        <v>3737</v>
      </c>
      <c r="BV234" s="139"/>
      <c r="BW234" s="139"/>
      <c r="BX234" s="139"/>
      <c r="CP234" s="161"/>
      <c r="CT234" s="161" t="s">
        <v>2568</v>
      </c>
      <c r="CU234" s="137" t="s">
        <v>2814</v>
      </c>
      <c r="DH234" s="161"/>
      <c r="DI234" s="161"/>
      <c r="DJ234" s="161"/>
      <c r="DK234" s="161"/>
      <c r="DL234" s="161"/>
      <c r="DM234" s="161"/>
      <c r="DN234" s="161"/>
      <c r="DO234" s="161"/>
      <c r="DP234" s="161" t="s">
        <v>2598</v>
      </c>
      <c r="DQ234" s="161" t="s">
        <v>2844</v>
      </c>
      <c r="DR234" s="161"/>
      <c r="DS234" s="161"/>
      <c r="DT234" s="161"/>
      <c r="DU234" s="161"/>
      <c r="DV234" s="161"/>
      <c r="DW234" s="161"/>
    </row>
    <row r="235" spans="1:127" s="137" customFormat="1" ht="12.75" customHeight="1" x14ac:dyDescent="0.2">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3"/>
      <c r="X235" s="163"/>
      <c r="Y235" s="197"/>
      <c r="Z235" s="197"/>
      <c r="AA235" s="197"/>
      <c r="AB235" s="197"/>
      <c r="AC235" s="197"/>
      <c r="AD235" s="197"/>
      <c r="AE235" s="197"/>
      <c r="AF235" s="197"/>
      <c r="AG235" s="197"/>
      <c r="BS235" s="137" t="s">
        <v>3739</v>
      </c>
      <c r="BV235" s="139"/>
      <c r="BW235" s="139"/>
      <c r="BX235" s="139"/>
      <c r="CP235" s="161"/>
      <c r="CT235" s="161" t="s">
        <v>2570</v>
      </c>
      <c r="CU235" s="137" t="s">
        <v>2816</v>
      </c>
      <c r="DH235" s="161"/>
      <c r="DI235" s="161"/>
      <c r="DJ235" s="161"/>
      <c r="DK235" s="161"/>
      <c r="DL235" s="161"/>
      <c r="DM235" s="161"/>
      <c r="DN235" s="161"/>
      <c r="DO235" s="161"/>
      <c r="DP235" s="161" t="s">
        <v>2600</v>
      </c>
      <c r="DQ235" s="161" t="s">
        <v>2846</v>
      </c>
      <c r="DR235" s="161"/>
      <c r="DS235" s="161"/>
      <c r="DT235" s="161"/>
      <c r="DU235" s="161"/>
      <c r="DV235" s="161"/>
      <c r="DW235" s="161"/>
    </row>
    <row r="236" spans="1:127" s="137" customFormat="1" ht="12.75" customHeight="1" x14ac:dyDescent="0.2">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3"/>
      <c r="X236" s="163"/>
      <c r="Y236" s="197"/>
      <c r="Z236" s="197"/>
      <c r="AA236" s="197"/>
      <c r="AB236" s="197"/>
      <c r="AC236" s="197"/>
      <c r="AD236" s="197"/>
      <c r="AE236" s="197"/>
      <c r="AF236" s="197"/>
      <c r="AG236" s="197"/>
      <c r="AQ236" s="161"/>
      <c r="AR236" s="161"/>
      <c r="AS236" s="161"/>
      <c r="AT236" s="161"/>
      <c r="AU236" s="161"/>
      <c r="AV236" s="161"/>
      <c r="AW236" s="161"/>
      <c r="AX236" s="161"/>
      <c r="AY236" s="161"/>
      <c r="AZ236" s="161"/>
      <c r="BA236" s="161"/>
      <c r="BB236" s="161"/>
      <c r="BC236" s="161"/>
      <c r="BD236" s="161"/>
      <c r="BE236" s="161"/>
      <c r="BF236" s="161"/>
      <c r="BG236" s="161"/>
      <c r="BH236" s="161"/>
      <c r="BI236" s="161"/>
      <c r="BJ236" s="161"/>
      <c r="BL236" s="161"/>
      <c r="BM236" s="161"/>
      <c r="BN236" s="161"/>
      <c r="BO236" s="161"/>
      <c r="BP236" s="161"/>
      <c r="BQ236" s="161"/>
      <c r="BR236" s="161"/>
      <c r="BS236" s="161" t="s">
        <v>3743</v>
      </c>
      <c r="BU236" s="161"/>
      <c r="BV236" s="208"/>
      <c r="BW236" s="208"/>
      <c r="BX236" s="208"/>
      <c r="BY236" s="161"/>
      <c r="BZ236" s="161"/>
      <c r="CA236" s="161"/>
      <c r="CB236" s="161"/>
      <c r="CC236" s="161"/>
      <c r="CD236" s="161"/>
      <c r="CE236" s="161"/>
      <c r="CF236" s="161"/>
      <c r="CH236" s="161"/>
      <c r="CI236" s="161"/>
      <c r="CJ236" s="161"/>
      <c r="CK236" s="161"/>
      <c r="CL236" s="161"/>
      <c r="CM236" s="161"/>
      <c r="CN236" s="161"/>
      <c r="CO236" s="161"/>
      <c r="CP236" s="161"/>
      <c r="CQ236" s="161"/>
      <c r="CR236" s="161"/>
      <c r="CS236" s="161"/>
      <c r="CT236" s="161" t="s">
        <v>2572</v>
      </c>
      <c r="CU236" s="161" t="s">
        <v>2818</v>
      </c>
      <c r="CV236" s="161"/>
      <c r="CW236" s="161"/>
      <c r="CX236" s="161"/>
      <c r="CY236" s="161"/>
      <c r="CZ236" s="161"/>
      <c r="DA236" s="161"/>
      <c r="DB236" s="161"/>
      <c r="DC236" s="161"/>
      <c r="DD236" s="161"/>
      <c r="DE236" s="161"/>
      <c r="DF236" s="161"/>
      <c r="DG236" s="161"/>
      <c r="DH236" s="161"/>
      <c r="DI236" s="161"/>
      <c r="DJ236" s="161"/>
      <c r="DK236" s="161"/>
      <c r="DL236" s="161"/>
      <c r="DM236" s="161"/>
      <c r="DN236" s="161"/>
      <c r="DO236" s="161"/>
      <c r="DP236" s="161" t="s">
        <v>2602</v>
      </c>
      <c r="DQ236" s="161" t="s">
        <v>2848</v>
      </c>
      <c r="DR236" s="161"/>
      <c r="DS236" s="161"/>
      <c r="DT236" s="161"/>
      <c r="DU236" s="161"/>
      <c r="DV236" s="161"/>
      <c r="DW236" s="161"/>
    </row>
    <row r="237" spans="1:127" s="137" customFormat="1" ht="12.75" customHeight="1" x14ac:dyDescent="0.2">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3"/>
      <c r="X237" s="163"/>
      <c r="Y237" s="197"/>
      <c r="Z237" s="197"/>
      <c r="AA237" s="197"/>
      <c r="AB237" s="197"/>
      <c r="AC237" s="197"/>
      <c r="AD237" s="197"/>
      <c r="AE237" s="197"/>
      <c r="AF237" s="197"/>
      <c r="AG237" s="197"/>
      <c r="AQ237" s="161"/>
      <c r="AR237" s="161"/>
      <c r="AS237" s="161"/>
      <c r="AT237" s="161"/>
      <c r="AU237" s="161"/>
      <c r="AV237" s="161"/>
      <c r="AW237" s="161"/>
      <c r="AX237" s="161"/>
      <c r="AY237" s="161"/>
      <c r="AZ237" s="161"/>
      <c r="BA237" s="161"/>
      <c r="BB237" s="161"/>
      <c r="BC237" s="161"/>
      <c r="BD237" s="161"/>
      <c r="BE237" s="161"/>
      <c r="BF237" s="161"/>
      <c r="BG237" s="161"/>
      <c r="BH237" s="161"/>
      <c r="BI237" s="161"/>
      <c r="BJ237" s="161"/>
      <c r="BK237" s="161"/>
      <c r="BL237" s="161"/>
      <c r="BM237" s="161"/>
      <c r="BN237" s="161"/>
      <c r="BO237" s="161"/>
      <c r="BP237" s="161"/>
      <c r="BQ237" s="161"/>
      <c r="BR237" s="161"/>
      <c r="BS237" s="161"/>
      <c r="BU237" s="161"/>
      <c r="BV237" s="208"/>
      <c r="BW237" s="208"/>
      <c r="BX237" s="208"/>
      <c r="BY237" s="161"/>
      <c r="BZ237" s="161"/>
      <c r="CA237" s="161"/>
      <c r="CB237" s="161"/>
      <c r="CC237" s="161"/>
      <c r="CD237" s="161"/>
      <c r="CE237" s="161"/>
      <c r="CF237" s="161"/>
      <c r="CH237" s="161"/>
      <c r="CI237" s="161"/>
      <c r="CJ237" s="161"/>
      <c r="CK237" s="161"/>
      <c r="CL237" s="161"/>
      <c r="CM237" s="161"/>
      <c r="CN237" s="161"/>
      <c r="CO237" s="161"/>
      <c r="CP237" s="161"/>
      <c r="CQ237" s="161"/>
      <c r="CR237" s="161"/>
      <c r="CS237" s="161"/>
      <c r="CT237" s="161" t="s">
        <v>2574</v>
      </c>
      <c r="CU237" s="161" t="s">
        <v>2820</v>
      </c>
      <c r="CV237" s="161"/>
      <c r="CW237" s="161"/>
      <c r="CX237" s="161"/>
      <c r="CY237" s="161"/>
      <c r="CZ237" s="161"/>
      <c r="DA237" s="161"/>
      <c r="DB237" s="161"/>
      <c r="DC237" s="161"/>
      <c r="DD237" s="161"/>
      <c r="DE237" s="161"/>
      <c r="DF237" s="161"/>
      <c r="DG237" s="161"/>
      <c r="DH237" s="161"/>
      <c r="DI237" s="161"/>
      <c r="DJ237" s="161"/>
      <c r="DK237" s="161"/>
      <c r="DL237" s="161"/>
      <c r="DM237" s="161"/>
      <c r="DN237" s="161"/>
      <c r="DO237" s="161"/>
      <c r="DP237" s="161" t="s">
        <v>2604</v>
      </c>
      <c r="DQ237" s="161" t="s">
        <v>2850</v>
      </c>
      <c r="DR237" s="161"/>
      <c r="DS237" s="161"/>
      <c r="DT237" s="161"/>
      <c r="DU237" s="161"/>
      <c r="DV237" s="161"/>
      <c r="DW237" s="161"/>
    </row>
    <row r="238" spans="1:127" s="137" customFormat="1" ht="12.75" customHeight="1" x14ac:dyDescent="0.2">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3"/>
      <c r="X238" s="163"/>
      <c r="Y238" s="197"/>
      <c r="Z238" s="197"/>
      <c r="AA238" s="197"/>
      <c r="AB238" s="197"/>
      <c r="AC238" s="197"/>
      <c r="AD238" s="197"/>
      <c r="AE238" s="197"/>
      <c r="AF238" s="197"/>
      <c r="AG238" s="197"/>
      <c r="AQ238" s="161"/>
      <c r="AR238" s="161"/>
      <c r="AS238" s="161"/>
      <c r="AT238" s="161"/>
      <c r="AU238" s="161"/>
      <c r="AV238" s="161"/>
      <c r="AW238" s="161"/>
      <c r="AX238" s="161"/>
      <c r="AY238" s="161"/>
      <c r="AZ238" s="161"/>
      <c r="BA238" s="161"/>
      <c r="BB238" s="161"/>
      <c r="BC238" s="161"/>
      <c r="BD238" s="161"/>
      <c r="BE238" s="161"/>
      <c r="BF238" s="161"/>
      <c r="BG238" s="161"/>
      <c r="BH238" s="161"/>
      <c r="BI238" s="161"/>
      <c r="BJ238" s="161"/>
      <c r="BK238" s="161"/>
      <c r="BL238" s="161"/>
      <c r="BM238" s="161"/>
      <c r="BN238" s="161"/>
      <c r="BO238" s="161"/>
      <c r="BP238" s="161"/>
      <c r="BQ238" s="161"/>
      <c r="BR238" s="161"/>
      <c r="BS238" s="161"/>
      <c r="BU238" s="161"/>
      <c r="BV238" s="208"/>
      <c r="BW238" s="208"/>
      <c r="BX238" s="208"/>
      <c r="BY238" s="161"/>
      <c r="BZ238" s="161"/>
      <c r="CA238" s="161"/>
      <c r="CB238" s="161"/>
      <c r="CC238" s="161"/>
      <c r="CD238" s="161"/>
      <c r="CE238" s="161"/>
      <c r="CF238" s="161"/>
      <c r="CH238" s="161"/>
      <c r="CI238" s="161"/>
      <c r="CJ238" s="161"/>
      <c r="CK238" s="161"/>
      <c r="CL238" s="161"/>
      <c r="CM238" s="161"/>
      <c r="CN238" s="161"/>
      <c r="CO238" s="161"/>
      <c r="CP238" s="161"/>
      <c r="CQ238" s="161"/>
      <c r="CR238" s="161"/>
      <c r="CS238" s="161"/>
      <c r="CT238" s="161" t="s">
        <v>2576</v>
      </c>
      <c r="CU238" s="161" t="s">
        <v>2822</v>
      </c>
      <c r="CV238" s="161"/>
      <c r="CW238" s="161"/>
      <c r="CX238" s="161"/>
      <c r="CY238" s="161"/>
      <c r="CZ238" s="161"/>
      <c r="DA238" s="161"/>
      <c r="DB238" s="161"/>
      <c r="DC238" s="161"/>
      <c r="DD238" s="161"/>
      <c r="DE238" s="161"/>
      <c r="DF238" s="161"/>
      <c r="DG238" s="161"/>
      <c r="DH238" s="161"/>
      <c r="DI238" s="161"/>
      <c r="DJ238" s="161"/>
      <c r="DK238" s="161"/>
      <c r="DL238" s="161"/>
      <c r="DM238" s="161"/>
      <c r="DN238" s="161"/>
      <c r="DO238" s="161"/>
      <c r="DP238" s="161" t="s">
        <v>2606</v>
      </c>
      <c r="DQ238" s="161" t="s">
        <v>2852</v>
      </c>
      <c r="DR238" s="161"/>
      <c r="DS238" s="161"/>
      <c r="DT238" s="161"/>
      <c r="DU238" s="161"/>
      <c r="DV238" s="161"/>
      <c r="DW238" s="161"/>
    </row>
    <row r="239" spans="1:127" s="137" customFormat="1" ht="12.75" customHeight="1" x14ac:dyDescent="0.2">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3"/>
      <c r="X239" s="163"/>
      <c r="Y239" s="197"/>
      <c r="Z239" s="197"/>
      <c r="AA239" s="197"/>
      <c r="AB239" s="197"/>
      <c r="AC239" s="197"/>
      <c r="AD239" s="197"/>
      <c r="AE239" s="197"/>
      <c r="AF239" s="197"/>
      <c r="AG239" s="197"/>
      <c r="AQ239" s="161"/>
      <c r="AR239" s="161"/>
      <c r="AS239" s="161"/>
      <c r="AT239" s="161"/>
      <c r="AU239" s="161"/>
      <c r="AV239" s="161"/>
      <c r="AW239" s="161"/>
      <c r="AX239" s="161"/>
      <c r="AY239" s="161"/>
      <c r="AZ239" s="161"/>
      <c r="BA239" s="161"/>
      <c r="BB239" s="161"/>
      <c r="BC239" s="161"/>
      <c r="BD239" s="161"/>
      <c r="BE239" s="161"/>
      <c r="BF239" s="161"/>
      <c r="BG239" s="161"/>
      <c r="BH239" s="161"/>
      <c r="BI239" s="161"/>
      <c r="BJ239" s="161"/>
      <c r="BK239" s="161"/>
      <c r="BL239" s="161"/>
      <c r="BM239" s="161"/>
      <c r="BN239" s="161"/>
      <c r="BO239" s="161"/>
      <c r="BP239" s="161"/>
      <c r="BQ239" s="161"/>
      <c r="BR239" s="161"/>
      <c r="BS239" s="161"/>
      <c r="BU239" s="161"/>
      <c r="BV239" s="208"/>
      <c r="BW239" s="208"/>
      <c r="BX239" s="208"/>
      <c r="BY239" s="161"/>
      <c r="BZ239" s="161"/>
      <c r="CA239" s="161"/>
      <c r="CB239" s="161"/>
      <c r="CC239" s="161"/>
      <c r="CD239" s="161"/>
      <c r="CE239" s="161"/>
      <c r="CF239" s="161"/>
      <c r="CH239" s="161"/>
      <c r="CI239" s="161"/>
      <c r="CJ239" s="161"/>
      <c r="CK239" s="161"/>
      <c r="CL239" s="161"/>
      <c r="CM239" s="161"/>
      <c r="CN239" s="161"/>
      <c r="CO239" s="161"/>
      <c r="CP239" s="161"/>
      <c r="CQ239" s="161"/>
      <c r="CR239" s="161"/>
      <c r="CS239" s="161"/>
      <c r="CT239" s="161" t="s">
        <v>2578</v>
      </c>
      <c r="CU239" s="161" t="s">
        <v>2824</v>
      </c>
      <c r="CV239" s="161"/>
      <c r="CW239" s="161"/>
      <c r="CX239" s="161"/>
      <c r="CY239" s="161"/>
      <c r="CZ239" s="161"/>
      <c r="DA239" s="161"/>
      <c r="DB239" s="161"/>
      <c r="DC239" s="161"/>
      <c r="DD239" s="161"/>
      <c r="DE239" s="161"/>
      <c r="DF239" s="161"/>
      <c r="DG239" s="161"/>
      <c r="DH239" s="161"/>
      <c r="DI239" s="161"/>
      <c r="DJ239" s="161"/>
      <c r="DK239" s="161"/>
      <c r="DL239" s="161"/>
      <c r="DM239" s="161"/>
      <c r="DN239" s="161"/>
      <c r="DO239" s="161"/>
      <c r="DP239" s="161" t="s">
        <v>2608</v>
      </c>
      <c r="DQ239" s="161" t="s">
        <v>2854</v>
      </c>
      <c r="DR239" s="161"/>
      <c r="DS239" s="161"/>
      <c r="DT239" s="161"/>
      <c r="DU239" s="161"/>
      <c r="DV239" s="161"/>
      <c r="DW239" s="161"/>
    </row>
    <row r="240" spans="1:127" s="137" customFormat="1" ht="12.75" customHeight="1" x14ac:dyDescent="0.2">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3"/>
      <c r="X240" s="163"/>
      <c r="Y240" s="197"/>
      <c r="Z240" s="197"/>
      <c r="AA240" s="197"/>
      <c r="AB240" s="197"/>
      <c r="AC240" s="197"/>
      <c r="AD240" s="197"/>
      <c r="AE240" s="197"/>
      <c r="AF240" s="197"/>
      <c r="AG240" s="197"/>
      <c r="AQ240" s="161"/>
      <c r="AR240" s="161"/>
      <c r="AS240" s="161"/>
      <c r="AT240" s="161"/>
      <c r="AU240" s="161"/>
      <c r="AV240" s="161"/>
      <c r="AW240" s="161"/>
      <c r="AX240" s="161"/>
      <c r="AY240" s="161"/>
      <c r="AZ240" s="161"/>
      <c r="BA240" s="161"/>
      <c r="BB240" s="161"/>
      <c r="BC240" s="161"/>
      <c r="BD240" s="161"/>
      <c r="BE240" s="161"/>
      <c r="BF240" s="161"/>
      <c r="BG240" s="161"/>
      <c r="BH240" s="161"/>
      <c r="BI240" s="161"/>
      <c r="BJ240" s="161"/>
      <c r="BK240" s="161"/>
      <c r="BL240" s="161"/>
      <c r="BM240" s="161"/>
      <c r="BN240" s="161"/>
      <c r="BO240" s="161"/>
      <c r="BP240" s="161"/>
      <c r="BQ240" s="161"/>
      <c r="BR240" s="161"/>
      <c r="BS240" s="161"/>
      <c r="BU240" s="161"/>
      <c r="BV240" s="208"/>
      <c r="BW240" s="208"/>
      <c r="BX240" s="208"/>
      <c r="BY240" s="161"/>
      <c r="BZ240" s="161"/>
      <c r="CA240" s="161"/>
      <c r="CB240" s="161"/>
      <c r="CC240" s="161"/>
      <c r="CD240" s="161"/>
      <c r="CE240" s="161"/>
      <c r="CF240" s="161"/>
      <c r="CH240" s="161"/>
      <c r="CI240" s="161"/>
      <c r="CJ240" s="161"/>
      <c r="CK240" s="161"/>
      <c r="CL240" s="161"/>
      <c r="CM240" s="161"/>
      <c r="CN240" s="161"/>
      <c r="CO240" s="161"/>
      <c r="CP240" s="161"/>
      <c r="CQ240" s="161"/>
      <c r="CR240" s="161"/>
      <c r="CS240" s="161"/>
      <c r="CT240" s="161" t="s">
        <v>2580</v>
      </c>
      <c r="CU240" s="161" t="s">
        <v>2826</v>
      </c>
      <c r="CV240" s="161"/>
      <c r="CW240" s="161"/>
      <c r="CX240" s="161"/>
      <c r="CY240" s="161"/>
      <c r="CZ240" s="161"/>
      <c r="DA240" s="161"/>
      <c r="DB240" s="161"/>
      <c r="DC240" s="161"/>
      <c r="DD240" s="161"/>
      <c r="DE240" s="161"/>
      <c r="DF240" s="161"/>
      <c r="DG240" s="161"/>
      <c r="DH240" s="161"/>
      <c r="DI240" s="161"/>
      <c r="DJ240" s="161"/>
      <c r="DK240" s="161"/>
      <c r="DL240" s="161"/>
      <c r="DM240" s="161"/>
      <c r="DN240" s="161"/>
      <c r="DO240" s="161"/>
      <c r="DP240" s="161" t="s">
        <v>2610</v>
      </c>
      <c r="DQ240" s="161" t="s">
        <v>2856</v>
      </c>
      <c r="DR240" s="161"/>
      <c r="DS240" s="161"/>
      <c r="DT240" s="161"/>
      <c r="DU240" s="161"/>
      <c r="DV240" s="161"/>
      <c r="DW240" s="161"/>
    </row>
    <row r="241" spans="1:127" s="137" customFormat="1" ht="12.75" customHeight="1" x14ac:dyDescent="0.25">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3"/>
      <c r="X241" s="163"/>
      <c r="Y241" s="197"/>
      <c r="Z241" s="197"/>
      <c r="AA241" s="197"/>
      <c r="AB241" s="197"/>
      <c r="AC241" s="197"/>
      <c r="AD241" s="197"/>
      <c r="AE241" s="197"/>
      <c r="AF241" s="197"/>
      <c r="AG241" s="197"/>
      <c r="AQ241" s="197"/>
      <c r="AR241" s="197"/>
      <c r="AS241" s="161"/>
      <c r="AT241" s="163"/>
      <c r="AU241" s="163"/>
      <c r="AV241" s="161"/>
      <c r="AW241" s="161"/>
      <c r="AX241" s="161"/>
      <c r="AY241" s="197"/>
      <c r="AZ241" s="161"/>
      <c r="BA241" s="161"/>
      <c r="BB241" s="161"/>
      <c r="BC241" s="161"/>
      <c r="BD241" s="161"/>
      <c r="BE241" s="161"/>
      <c r="BF241"/>
      <c r="BG241" s="161"/>
      <c r="BH241" s="161"/>
      <c r="BI241" s="161"/>
      <c r="BJ241" s="161"/>
      <c r="BK241" s="161"/>
      <c r="BL241" s="161"/>
      <c r="BM241" s="161"/>
      <c r="BN241" s="161"/>
      <c r="BO241" s="161"/>
      <c r="BP241" s="161"/>
      <c r="BQ241" s="161"/>
      <c r="BR241" s="161"/>
      <c r="BS241" s="161"/>
      <c r="BT241" s="161"/>
      <c r="BU241" s="161"/>
      <c r="BV241" s="161"/>
      <c r="BW241" s="161"/>
      <c r="BX241" s="161"/>
      <c r="BY241" s="161"/>
      <c r="BZ241" s="161"/>
      <c r="CA241" s="161"/>
      <c r="CB241" s="161"/>
      <c r="CC241" s="161"/>
      <c r="CD241" s="161"/>
      <c r="CE241" s="161"/>
      <c r="CF241" s="161"/>
      <c r="CG241" s="161"/>
      <c r="CH241" s="161"/>
      <c r="CI241" s="161"/>
      <c r="CJ241" s="161"/>
      <c r="CK241" s="161"/>
      <c r="CL241" s="161"/>
      <c r="CM241" s="161"/>
      <c r="CN241" s="161"/>
      <c r="CO241" s="161"/>
      <c r="CP241" s="208"/>
      <c r="CQ241" s="161"/>
      <c r="CR241" s="208"/>
      <c r="CS241" s="208"/>
      <c r="CT241" s="161" t="s">
        <v>2582</v>
      </c>
      <c r="CU241" s="161" t="s">
        <v>2828</v>
      </c>
      <c r="CV241" s="161"/>
      <c r="CW241" s="161"/>
      <c r="CX241" s="161"/>
      <c r="CY241" s="161"/>
      <c r="CZ241" s="161"/>
      <c r="DA241" s="161"/>
      <c r="DB241" s="161"/>
      <c r="DD241" s="161"/>
      <c r="DE241" s="161"/>
      <c r="DF241" s="161"/>
      <c r="DG241" s="161"/>
      <c r="DH241" s="161"/>
      <c r="DI241" s="161"/>
      <c r="DJ241" s="161"/>
      <c r="DK241" s="161"/>
      <c r="DL241" s="161"/>
      <c r="DM241" s="161"/>
      <c r="DN241" s="161"/>
      <c r="DO241" s="161"/>
      <c r="DP241" s="161" t="s">
        <v>2612</v>
      </c>
      <c r="DQ241" s="161" t="s">
        <v>2858</v>
      </c>
      <c r="DR241" s="161"/>
      <c r="DS241" s="161"/>
      <c r="DT241" s="161"/>
      <c r="DU241" s="161"/>
      <c r="DV241" s="161"/>
      <c r="DW241" s="161"/>
    </row>
    <row r="242" spans="1:127" s="137" customFormat="1" ht="12.75" customHeight="1" x14ac:dyDescent="0.25">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3"/>
      <c r="X242" s="163"/>
      <c r="Y242" s="197"/>
      <c r="Z242" s="197"/>
      <c r="AA242" s="197"/>
      <c r="AB242" s="197"/>
      <c r="AC242" s="197"/>
      <c r="AD242" s="197"/>
      <c r="AE242" s="197"/>
      <c r="AF242" s="197"/>
      <c r="AG242" s="197"/>
      <c r="AQ242" s="197"/>
      <c r="AR242" s="197"/>
      <c r="AS242" s="161"/>
      <c r="AT242" s="163"/>
      <c r="AU242" s="163"/>
      <c r="AV242" s="161"/>
      <c r="AW242" s="161"/>
      <c r="AX242" s="161"/>
      <c r="AY242" s="197"/>
      <c r="AZ242" s="161"/>
      <c r="BA242" s="161"/>
      <c r="BB242" s="161"/>
      <c r="BC242" s="161"/>
      <c r="BD242" s="161"/>
      <c r="BE242" s="161"/>
      <c r="BF242"/>
      <c r="BG242" s="161"/>
      <c r="BH242" s="161"/>
      <c r="BI242" s="161"/>
      <c r="BJ242" s="161"/>
      <c r="BK242" s="161"/>
      <c r="BL242" s="161"/>
      <c r="BM242" s="161"/>
      <c r="BN242" s="161"/>
      <c r="BO242" s="161"/>
      <c r="BP242" s="161"/>
      <c r="BQ242" s="161"/>
      <c r="BR242" s="161"/>
      <c r="BS242" s="161"/>
      <c r="BT242" s="161"/>
      <c r="BU242" s="161"/>
      <c r="BV242" s="161"/>
      <c r="BW242" s="161"/>
      <c r="BX242" s="161"/>
      <c r="BY242" s="161"/>
      <c r="BZ242" s="161"/>
      <c r="CA242" s="161"/>
      <c r="CB242" s="161"/>
      <c r="CC242" s="161"/>
      <c r="CD242" s="161"/>
      <c r="CE242" s="161"/>
      <c r="CF242" s="161"/>
      <c r="CG242" s="161"/>
      <c r="CH242" s="161"/>
      <c r="CI242" s="161"/>
      <c r="CJ242" s="161"/>
      <c r="CK242" s="161"/>
      <c r="CL242" s="161"/>
      <c r="CM242" s="161"/>
      <c r="CN242" s="161"/>
      <c r="CO242" s="161"/>
      <c r="CP242" s="208"/>
      <c r="CQ242" s="161"/>
      <c r="CR242" s="208"/>
      <c r="CS242" s="208"/>
      <c r="CT242" s="161" t="s">
        <v>2584</v>
      </c>
      <c r="CU242" s="161" t="s">
        <v>2830</v>
      </c>
      <c r="CV242" s="161"/>
      <c r="CW242" s="161"/>
      <c r="CX242" s="161"/>
      <c r="CY242" s="161"/>
      <c r="CZ242" s="161"/>
      <c r="DA242" s="161"/>
      <c r="DB242" s="161"/>
      <c r="DD242" s="161"/>
      <c r="DE242" s="161"/>
      <c r="DF242" s="161"/>
      <c r="DG242" s="161"/>
      <c r="DH242" s="161"/>
      <c r="DI242" s="161"/>
      <c r="DJ242" s="161"/>
      <c r="DK242" s="161"/>
      <c r="DL242" s="161"/>
      <c r="DM242" s="161"/>
      <c r="DN242" s="161"/>
      <c r="DO242" s="161"/>
      <c r="DP242" s="161" t="s">
        <v>2614</v>
      </c>
      <c r="DQ242" s="161" t="s">
        <v>2860</v>
      </c>
      <c r="DR242" s="161"/>
      <c r="DS242" s="161"/>
      <c r="DT242" s="161"/>
      <c r="DU242" s="161"/>
      <c r="DV242" s="161"/>
      <c r="DW242" s="161"/>
    </row>
    <row r="243" spans="1:127" s="137" customFormat="1" ht="12.75" customHeight="1" x14ac:dyDescent="0.25">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3"/>
      <c r="X243" s="163"/>
      <c r="Y243" s="197"/>
      <c r="Z243" s="197"/>
      <c r="AA243" s="197"/>
      <c r="AB243" s="197"/>
      <c r="AC243" s="197"/>
      <c r="AD243" s="197"/>
      <c r="AE243" s="197"/>
      <c r="AF243" s="197"/>
      <c r="AG243" s="197"/>
      <c r="AQ243" s="197"/>
      <c r="AR243" s="197"/>
      <c r="AS243" s="161"/>
      <c r="AT243" s="163"/>
      <c r="AU243" s="163"/>
      <c r="AV243" s="161"/>
      <c r="AW243" s="161"/>
      <c r="AX243" s="161"/>
      <c r="AY243" s="197"/>
      <c r="AZ243" s="161"/>
      <c r="BA243" s="161"/>
      <c r="BB243" s="161"/>
      <c r="BC243" s="161"/>
      <c r="BD243" s="161"/>
      <c r="BE243" s="161"/>
      <c r="BF243"/>
      <c r="BG243" s="161"/>
      <c r="BH243" s="161"/>
      <c r="BI243" s="161"/>
      <c r="BJ243" s="161"/>
      <c r="BK243" s="161"/>
      <c r="BL243" s="161"/>
      <c r="BM243" s="161"/>
      <c r="BN243" s="161"/>
      <c r="BO243" s="161"/>
      <c r="BP243" s="161"/>
      <c r="BQ243" s="161"/>
      <c r="BR243" s="161"/>
      <c r="BS243" s="161"/>
      <c r="BT243" s="161"/>
      <c r="BU243" s="161"/>
      <c r="BV243" s="161"/>
      <c r="BW243" s="161"/>
      <c r="BX243" s="161"/>
      <c r="BY243" s="161"/>
      <c r="BZ243" s="161"/>
      <c r="CA243" s="161"/>
      <c r="CB243" s="161"/>
      <c r="CC243" s="161"/>
      <c r="CD243" s="161"/>
      <c r="CE243" s="161"/>
      <c r="CF243" s="161"/>
      <c r="CG243" s="161"/>
      <c r="CH243" s="161"/>
      <c r="CI243" s="161"/>
      <c r="CJ243" s="161"/>
      <c r="CK243" s="161"/>
      <c r="CL243" s="161"/>
      <c r="CM243" s="161"/>
      <c r="CN243" s="161"/>
      <c r="CO243" s="161"/>
      <c r="CP243" s="208"/>
      <c r="CQ243" s="161"/>
      <c r="CR243" s="208"/>
      <c r="CS243" s="208"/>
      <c r="CT243" s="161" t="s">
        <v>2586</v>
      </c>
      <c r="CU243" s="161" t="s">
        <v>2832</v>
      </c>
      <c r="CV243" s="161"/>
      <c r="CW243" s="161"/>
      <c r="CX243" s="161"/>
      <c r="CY243" s="161"/>
      <c r="CZ243" s="161"/>
      <c r="DA243" s="161"/>
      <c r="DB243" s="161"/>
      <c r="DD243" s="161"/>
      <c r="DE243" s="161"/>
      <c r="DF243" s="161"/>
      <c r="DG243" s="161"/>
      <c r="DH243" s="161"/>
      <c r="DI243" s="161"/>
      <c r="DJ243" s="161"/>
      <c r="DK243" s="161"/>
      <c r="DL243" s="161"/>
      <c r="DM243" s="161"/>
      <c r="DN243" s="161"/>
      <c r="DO243" s="161"/>
      <c r="DP243" s="161" t="s">
        <v>2616</v>
      </c>
      <c r="DQ243" s="161" t="s">
        <v>2862</v>
      </c>
      <c r="DR243" s="161"/>
      <c r="DS243" s="161"/>
      <c r="DT243" s="161"/>
      <c r="DU243" s="161"/>
      <c r="DV243" s="161"/>
      <c r="DW243" s="161"/>
    </row>
    <row r="244" spans="1:127" s="137" customFormat="1" ht="12.75" customHeight="1" x14ac:dyDescent="0.25">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3"/>
      <c r="X244" s="163"/>
      <c r="Y244" s="197"/>
      <c r="Z244" s="197"/>
      <c r="AA244" s="197"/>
      <c r="AB244" s="197"/>
      <c r="AC244" s="197"/>
      <c r="AD244" s="197"/>
      <c r="AE244" s="197"/>
      <c r="AF244" s="197"/>
      <c r="AG244" s="197"/>
      <c r="AQ244" s="197"/>
      <c r="AR244" s="197"/>
      <c r="AS244" s="161"/>
      <c r="AT244" s="163"/>
      <c r="AU244" s="163"/>
      <c r="AV244" s="161"/>
      <c r="AW244" s="161"/>
      <c r="AX244" s="161"/>
      <c r="AY244" s="197"/>
      <c r="AZ244" s="161"/>
      <c r="BA244" s="161"/>
      <c r="BB244" s="161"/>
      <c r="BC244" s="161"/>
      <c r="BD244" s="161"/>
      <c r="BE244" s="161"/>
      <c r="BF244"/>
      <c r="BG244" s="161"/>
      <c r="BH244" s="161"/>
      <c r="BI244" s="161"/>
      <c r="BJ244" s="161"/>
      <c r="BK244" s="161"/>
      <c r="BL244" s="161"/>
      <c r="BM244" s="161"/>
      <c r="BN244" s="161"/>
      <c r="BO244" s="161"/>
      <c r="BP244" s="161"/>
      <c r="BQ244" s="161"/>
      <c r="BR244" s="161"/>
      <c r="BS244" s="161"/>
      <c r="BT244" s="161"/>
      <c r="BU244" s="161"/>
      <c r="BV244" s="161"/>
      <c r="BW244" s="161"/>
      <c r="BX244" s="161"/>
      <c r="BY244" s="161"/>
      <c r="BZ244" s="161"/>
      <c r="CA244" s="161"/>
      <c r="CB244" s="161"/>
      <c r="CC244" s="161"/>
      <c r="CD244" s="161"/>
      <c r="CE244" s="161"/>
      <c r="CF244" s="161"/>
      <c r="CG244" s="161"/>
      <c r="CH244" s="161"/>
      <c r="CI244" s="161"/>
      <c r="CJ244" s="161"/>
      <c r="CK244" s="161"/>
      <c r="CL244" s="161"/>
      <c r="CM244" s="161"/>
      <c r="CN244" s="161"/>
      <c r="CO244" s="161"/>
      <c r="CP244" s="208"/>
      <c r="CQ244" s="161"/>
      <c r="CR244" s="208"/>
      <c r="CS244" s="208"/>
      <c r="CT244" s="161" t="s">
        <v>2588</v>
      </c>
      <c r="CU244" s="161" t="s">
        <v>2834</v>
      </c>
      <c r="CV244" s="161"/>
      <c r="CW244" s="161"/>
      <c r="CX244" s="161"/>
      <c r="CY244" s="161"/>
      <c r="CZ244" s="161"/>
      <c r="DA244" s="161"/>
      <c r="DB244" s="161"/>
      <c r="DD244" s="161"/>
      <c r="DE244" s="161"/>
      <c r="DF244" s="161"/>
      <c r="DG244" s="161"/>
      <c r="DH244" s="161"/>
      <c r="DI244" s="161"/>
      <c r="DJ244" s="161"/>
      <c r="DK244" s="161"/>
      <c r="DL244" s="161"/>
      <c r="DM244" s="161"/>
      <c r="DN244" s="161"/>
      <c r="DO244" s="161"/>
      <c r="DP244" s="161" t="s">
        <v>2618</v>
      </c>
      <c r="DQ244" s="161" t="s">
        <v>2864</v>
      </c>
      <c r="DR244" s="161"/>
      <c r="DS244" s="161"/>
      <c r="DT244" s="161"/>
      <c r="DU244" s="161"/>
      <c r="DV244" s="161"/>
      <c r="DW244" s="161"/>
    </row>
    <row r="245" spans="1:127" s="137" customFormat="1" ht="12.75" customHeight="1" x14ac:dyDescent="0.25">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3"/>
      <c r="X245" s="163"/>
      <c r="Y245" s="197"/>
      <c r="Z245" s="197"/>
      <c r="AA245" s="197"/>
      <c r="AB245" s="197"/>
      <c r="AC245" s="197"/>
      <c r="AD245" s="197"/>
      <c r="AE245" s="197"/>
      <c r="AF245" s="197"/>
      <c r="AG245" s="197"/>
      <c r="AQ245" s="197"/>
      <c r="AR245" s="197"/>
      <c r="AS245" s="161"/>
      <c r="AT245" s="163"/>
      <c r="AU245" s="163"/>
      <c r="AV245" s="161"/>
      <c r="AW245" s="161"/>
      <c r="AX245" s="161"/>
      <c r="AY245" s="197"/>
      <c r="AZ245" s="161"/>
      <c r="BA245" s="161"/>
      <c r="BB245" s="161"/>
      <c r="BC245" s="161"/>
      <c r="BD245" s="161"/>
      <c r="BE245" s="161"/>
      <c r="BF245"/>
      <c r="BG245" s="161"/>
      <c r="BH245" s="161"/>
      <c r="BI245" s="161"/>
      <c r="BJ245" s="161"/>
      <c r="BK245" s="161"/>
      <c r="BL245" s="161"/>
      <c r="BM245" s="161"/>
      <c r="BN245" s="161"/>
      <c r="BO245" s="161"/>
      <c r="BP245" s="161"/>
      <c r="BQ245" s="161"/>
      <c r="BR245" s="161"/>
      <c r="BS245" s="161"/>
      <c r="BT245" s="161"/>
      <c r="BU245" s="161"/>
      <c r="BV245" s="161"/>
      <c r="BW245" s="161"/>
      <c r="BX245" s="161"/>
      <c r="BY245" s="161"/>
      <c r="BZ245" s="161"/>
      <c r="CA245" s="161"/>
      <c r="CB245" s="161"/>
      <c r="CC245" s="161"/>
      <c r="CD245" s="161"/>
      <c r="CE245" s="161"/>
      <c r="CF245" s="161"/>
      <c r="CG245" s="161"/>
      <c r="CH245" s="161"/>
      <c r="CI245" s="161"/>
      <c r="CJ245" s="161"/>
      <c r="CK245" s="161"/>
      <c r="CL245" s="161"/>
      <c r="CM245" s="161"/>
      <c r="CN245" s="161"/>
      <c r="CO245" s="161"/>
      <c r="CP245" s="208"/>
      <c r="CQ245" s="161"/>
      <c r="CR245" s="208"/>
      <c r="CS245" s="208"/>
      <c r="CT245" s="161" t="s">
        <v>2590</v>
      </c>
      <c r="CU245" s="161" t="s">
        <v>2836</v>
      </c>
      <c r="CV245" s="161"/>
      <c r="CW245" s="161"/>
      <c r="CX245" s="161"/>
      <c r="CY245" s="161"/>
      <c r="CZ245" s="161"/>
      <c r="DA245" s="161"/>
      <c r="DB245" s="161"/>
      <c r="DD245" s="161"/>
      <c r="DE245" s="161"/>
      <c r="DF245" s="161"/>
      <c r="DG245" s="161"/>
      <c r="DH245" s="161"/>
      <c r="DI245" s="161"/>
      <c r="DJ245" s="161"/>
      <c r="DK245" s="161"/>
      <c r="DL245" s="161"/>
      <c r="DM245" s="161"/>
      <c r="DN245" s="161"/>
      <c r="DO245" s="161"/>
      <c r="DP245" s="161" t="s">
        <v>2620</v>
      </c>
      <c r="DQ245" s="161" t="s">
        <v>2866</v>
      </c>
      <c r="DR245" s="161"/>
      <c r="DS245" s="161"/>
      <c r="DT245" s="161"/>
      <c r="DU245" s="161"/>
      <c r="DV245" s="161"/>
      <c r="DW245" s="161"/>
    </row>
    <row r="246" spans="1:127" s="137" customFormat="1" ht="12.75" customHeight="1" x14ac:dyDescent="0.25">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3"/>
      <c r="X246" s="163"/>
      <c r="Y246" s="197"/>
      <c r="Z246" s="197"/>
      <c r="AA246" s="197"/>
      <c r="AB246" s="197"/>
      <c r="AC246" s="197"/>
      <c r="AD246" s="197"/>
      <c r="AE246" s="197"/>
      <c r="AF246" s="197"/>
      <c r="AG246" s="197"/>
      <c r="AQ246" s="197"/>
      <c r="AR246" s="197"/>
      <c r="AS246" s="161"/>
      <c r="AT246" s="163"/>
      <c r="AU246" s="163"/>
      <c r="AV246" s="161"/>
      <c r="AW246" s="161"/>
      <c r="AX246" s="161"/>
      <c r="AY246" s="197"/>
      <c r="AZ246" s="161"/>
      <c r="BA246" s="161"/>
      <c r="BB246" s="161"/>
      <c r="BC246" s="161"/>
      <c r="BD246" s="161"/>
      <c r="BE246" s="161"/>
      <c r="BF246"/>
      <c r="BG246" s="161"/>
      <c r="BH246" s="161"/>
      <c r="BI246" s="161"/>
      <c r="BJ246" s="161"/>
      <c r="BK246" s="161"/>
      <c r="BL246" s="161"/>
      <c r="BM246" s="161"/>
      <c r="BN246" s="161"/>
      <c r="BO246" s="161"/>
      <c r="BP246" s="161"/>
      <c r="BQ246" s="161"/>
      <c r="BR246" s="161"/>
      <c r="BS246" s="161"/>
      <c r="BT246" s="161"/>
      <c r="BU246" s="161"/>
      <c r="BV246" s="161"/>
      <c r="BW246" s="161"/>
      <c r="BX246" s="161"/>
      <c r="BY246" s="161"/>
      <c r="BZ246" s="161"/>
      <c r="CA246" s="161"/>
      <c r="CB246" s="161"/>
      <c r="CC246" s="161"/>
      <c r="CD246" s="161"/>
      <c r="CE246" s="161"/>
      <c r="CF246" s="161"/>
      <c r="CG246" s="161"/>
      <c r="CH246" s="161"/>
      <c r="CI246" s="161"/>
      <c r="CJ246" s="161"/>
      <c r="CK246" s="161"/>
      <c r="CL246" s="161"/>
      <c r="CM246" s="161"/>
      <c r="CN246" s="161"/>
      <c r="CO246" s="161"/>
      <c r="CP246" s="208"/>
      <c r="CQ246" s="161"/>
      <c r="CR246" s="208"/>
      <c r="CS246" s="208"/>
      <c r="CT246" s="161" t="s">
        <v>2592</v>
      </c>
      <c r="CU246" s="161" t="s">
        <v>2838</v>
      </c>
      <c r="CV246" s="161"/>
      <c r="CW246" s="161"/>
      <c r="CX246" s="161"/>
      <c r="CY246" s="161"/>
      <c r="CZ246" s="161"/>
      <c r="DA246" s="161"/>
      <c r="DB246" s="161"/>
      <c r="DD246" s="161"/>
      <c r="DE246" s="161"/>
      <c r="DF246" s="161"/>
      <c r="DG246" s="161"/>
      <c r="DH246" s="161"/>
      <c r="DI246" s="161"/>
      <c r="DJ246" s="161"/>
      <c r="DK246" s="161"/>
      <c r="DL246" s="161"/>
      <c r="DM246" s="161"/>
      <c r="DN246" s="161"/>
      <c r="DO246" s="161"/>
      <c r="DP246" s="161" t="s">
        <v>2622</v>
      </c>
      <c r="DQ246" s="161" t="s">
        <v>2868</v>
      </c>
      <c r="DR246" s="161"/>
      <c r="DS246" s="161"/>
      <c r="DT246" s="161"/>
      <c r="DU246" s="161"/>
      <c r="DV246" s="161"/>
      <c r="DW246" s="161"/>
    </row>
    <row r="247" spans="1:127" s="137" customFormat="1" ht="12.75" customHeight="1" x14ac:dyDescent="0.25">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3"/>
      <c r="X247" s="163"/>
      <c r="Y247" s="197"/>
      <c r="Z247" s="197"/>
      <c r="AA247" s="197"/>
      <c r="AB247" s="197"/>
      <c r="AC247" s="197"/>
      <c r="AD247" s="197"/>
      <c r="AE247" s="197"/>
      <c r="AF247" s="197"/>
      <c r="AG247" s="197"/>
      <c r="AQ247" s="197"/>
      <c r="AR247" s="197"/>
      <c r="AS247" s="161"/>
      <c r="AT247" s="163"/>
      <c r="AU247" s="163"/>
      <c r="AV247" s="161"/>
      <c r="AW247" s="161"/>
      <c r="AX247" s="161"/>
      <c r="AY247" s="197"/>
      <c r="AZ247" s="161"/>
      <c r="BA247" s="161"/>
      <c r="BB247" s="161"/>
      <c r="BC247" s="161"/>
      <c r="BD247" s="161"/>
      <c r="BE247" s="161"/>
      <c r="BF247"/>
      <c r="BG247" s="161"/>
      <c r="BH247" s="161"/>
      <c r="BI247" s="161"/>
      <c r="BJ247" s="161"/>
      <c r="BK247" s="161"/>
      <c r="BL247" s="161"/>
      <c r="BM247" s="161"/>
      <c r="BN247" s="161"/>
      <c r="BO247" s="161"/>
      <c r="BP247" s="161"/>
      <c r="BQ247" s="161"/>
      <c r="BR247" s="161"/>
      <c r="BS247" s="161"/>
      <c r="BT247" s="161"/>
      <c r="BU247" s="161"/>
      <c r="BV247" s="161"/>
      <c r="BW247" s="161"/>
      <c r="BX247" s="161"/>
      <c r="BY247" s="161"/>
      <c r="BZ247" s="161"/>
      <c r="CA247" s="161"/>
      <c r="CB247" s="161"/>
      <c r="CC247" s="161"/>
      <c r="CD247" s="161"/>
      <c r="CE247" s="161"/>
      <c r="CF247" s="161"/>
      <c r="CG247" s="161"/>
      <c r="CH247" s="161"/>
      <c r="CI247" s="161"/>
      <c r="CJ247" s="161"/>
      <c r="CK247" s="161"/>
      <c r="CL247" s="161"/>
      <c r="CM247" s="161"/>
      <c r="CN247" s="161"/>
      <c r="CO247" s="161"/>
      <c r="CP247" s="208"/>
      <c r="CQ247" s="161"/>
      <c r="CR247" s="208"/>
      <c r="CS247" s="208"/>
      <c r="CT247" s="161" t="s">
        <v>2594</v>
      </c>
      <c r="CU247" s="161" t="s">
        <v>2840</v>
      </c>
      <c r="CV247" s="161"/>
      <c r="CW247" s="161"/>
      <c r="CX247" s="161"/>
      <c r="CY247" s="161"/>
      <c r="CZ247" s="161"/>
      <c r="DA247" s="161"/>
      <c r="DB247" s="161"/>
      <c r="DD247" s="161"/>
      <c r="DE247" s="161"/>
      <c r="DF247" s="161"/>
      <c r="DG247" s="161"/>
      <c r="DH247" s="161"/>
      <c r="DI247" s="161"/>
      <c r="DJ247" s="161"/>
      <c r="DK247" s="161"/>
      <c r="DL247" s="161"/>
      <c r="DM247" s="161"/>
      <c r="DN247" s="161"/>
      <c r="DO247" s="161"/>
      <c r="DP247" s="161" t="s">
        <v>2624</v>
      </c>
      <c r="DQ247" s="161" t="s">
        <v>2870</v>
      </c>
      <c r="DR247" s="161"/>
      <c r="DS247" s="161"/>
      <c r="DT247" s="161"/>
      <c r="DU247" s="161"/>
      <c r="DV247" s="161"/>
      <c r="DW247" s="161"/>
    </row>
    <row r="248" spans="1:127" s="137" customFormat="1" ht="12.75" customHeight="1" x14ac:dyDescent="0.25">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3"/>
      <c r="X248" s="163"/>
      <c r="Y248" s="197"/>
      <c r="Z248" s="197"/>
      <c r="AA248" s="197"/>
      <c r="AB248" s="197"/>
      <c r="AC248" s="197"/>
      <c r="AD248" s="197"/>
      <c r="AE248" s="197"/>
      <c r="AF248" s="197"/>
      <c r="AG248" s="197"/>
      <c r="AQ248" s="197"/>
      <c r="AR248" s="197"/>
      <c r="AS248" s="161"/>
      <c r="AT248" s="163"/>
      <c r="AU248" s="163"/>
      <c r="AV248" s="161"/>
      <c r="AW248" s="161"/>
      <c r="AX248" s="161"/>
      <c r="AY248" s="197"/>
      <c r="AZ248" s="161"/>
      <c r="BA248" s="161"/>
      <c r="BB248" s="161"/>
      <c r="BC248" s="161"/>
      <c r="BD248" s="161"/>
      <c r="BE248" s="161"/>
      <c r="BF248"/>
      <c r="BG248" s="161"/>
      <c r="BH248" s="161"/>
      <c r="BI248" s="161"/>
      <c r="BJ248" s="161"/>
      <c r="BK248" s="161"/>
      <c r="BL248" s="161"/>
      <c r="BM248" s="161"/>
      <c r="BN248" s="161"/>
      <c r="BO248" s="161"/>
      <c r="BP248" s="161"/>
      <c r="BQ248" s="161"/>
      <c r="BR248" s="161"/>
      <c r="BS248" s="161"/>
      <c r="BT248" s="161"/>
      <c r="BU248" s="161"/>
      <c r="BV248" s="161"/>
      <c r="BW248" s="161"/>
      <c r="BX248" s="161"/>
      <c r="BY248" s="161"/>
      <c r="BZ248" s="161"/>
      <c r="CA248" s="161"/>
      <c r="CB248" s="161"/>
      <c r="CC248" s="161"/>
      <c r="CD248" s="161"/>
      <c r="CE248" s="161"/>
      <c r="CF248" s="161"/>
      <c r="CG248" s="161"/>
      <c r="CH248" s="161"/>
      <c r="CI248" s="161"/>
      <c r="CJ248" s="161"/>
      <c r="CK248" s="161"/>
      <c r="CL248" s="161"/>
      <c r="CM248" s="161"/>
      <c r="CN248" s="161"/>
      <c r="CO248" s="161"/>
      <c r="CP248" s="208"/>
      <c r="CQ248" s="161"/>
      <c r="CR248" s="208"/>
      <c r="CS248" s="208"/>
      <c r="CT248" s="161" t="s">
        <v>2596</v>
      </c>
      <c r="CU248" s="161" t="s">
        <v>2842</v>
      </c>
      <c r="CV248" s="161"/>
      <c r="CW248" s="161"/>
      <c r="CX248" s="161"/>
      <c r="CY248" s="161"/>
      <c r="CZ248" s="161"/>
      <c r="DA248" s="161"/>
      <c r="DB248" s="161"/>
      <c r="DD248" s="161"/>
      <c r="DE248" s="161"/>
      <c r="DF248" s="161"/>
      <c r="DG248" s="161"/>
      <c r="DH248" s="161"/>
      <c r="DI248" s="161"/>
      <c r="DJ248" s="161"/>
      <c r="DK248" s="161"/>
      <c r="DL248" s="161"/>
      <c r="DM248" s="161"/>
      <c r="DN248" s="161"/>
      <c r="DO248" s="161"/>
      <c r="DP248" s="161" t="s">
        <v>2626</v>
      </c>
      <c r="DQ248" s="161" t="s">
        <v>2872</v>
      </c>
      <c r="DR248" s="161"/>
      <c r="DS248" s="161"/>
      <c r="DT248" s="161"/>
      <c r="DU248" s="161"/>
      <c r="DV248" s="161"/>
      <c r="DW248" s="161"/>
    </row>
    <row r="249" spans="1:127" s="137" customFormat="1" ht="12.75" customHeight="1" x14ac:dyDescent="0.25">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3"/>
      <c r="X249" s="163"/>
      <c r="Y249" s="197"/>
      <c r="Z249" s="197"/>
      <c r="AA249" s="197"/>
      <c r="AB249" s="197"/>
      <c r="AC249" s="197"/>
      <c r="AD249" s="197"/>
      <c r="AE249" s="197"/>
      <c r="AF249" s="197"/>
      <c r="AG249" s="197"/>
      <c r="AQ249" s="197"/>
      <c r="AR249" s="197"/>
      <c r="AS249" s="161"/>
      <c r="AT249" s="163"/>
      <c r="AU249" s="163"/>
      <c r="AV249" s="161"/>
      <c r="AW249" s="161"/>
      <c r="AX249" s="161"/>
      <c r="AY249" s="197"/>
      <c r="AZ249" s="161"/>
      <c r="BA249" s="161"/>
      <c r="BB249" s="161"/>
      <c r="BC249" s="161"/>
      <c r="BD249" s="161"/>
      <c r="BE249" s="161"/>
      <c r="BF249"/>
      <c r="BG249" s="161"/>
      <c r="BH249" s="161"/>
      <c r="BI249" s="161"/>
      <c r="BJ249" s="161"/>
      <c r="BK249" s="161"/>
      <c r="BL249" s="161"/>
      <c r="BM249" s="161"/>
      <c r="BN249" s="161"/>
      <c r="BO249" s="161"/>
      <c r="BP249" s="161"/>
      <c r="BQ249" s="161"/>
      <c r="BR249" s="161"/>
      <c r="BS249" s="161"/>
      <c r="BT249" s="161"/>
      <c r="BU249" s="161"/>
      <c r="BV249" s="161"/>
      <c r="BW249" s="161"/>
      <c r="BX249" s="161"/>
      <c r="BY249" s="161"/>
      <c r="BZ249" s="161"/>
      <c r="CA249" s="161"/>
      <c r="CB249" s="161"/>
      <c r="CC249" s="161"/>
      <c r="CD249" s="161"/>
      <c r="CE249" s="161"/>
      <c r="CF249" s="161"/>
      <c r="CG249" s="161"/>
      <c r="CH249" s="161"/>
      <c r="CI249" s="161"/>
      <c r="CJ249" s="161"/>
      <c r="CK249" s="161"/>
      <c r="CL249" s="161"/>
      <c r="CM249" s="161"/>
      <c r="CN249" s="161"/>
      <c r="CO249" s="161"/>
      <c r="CP249" s="208"/>
      <c r="CQ249" s="161"/>
      <c r="CR249" s="208"/>
      <c r="CS249" s="208"/>
      <c r="CT249" s="161" t="s">
        <v>2598</v>
      </c>
      <c r="CU249" s="161" t="s">
        <v>2844</v>
      </c>
      <c r="CV249" s="161"/>
      <c r="CW249" s="161"/>
      <c r="CX249" s="161"/>
      <c r="CY249" s="161"/>
      <c r="CZ249" s="161"/>
      <c r="DA249" s="161"/>
      <c r="DB249" s="161"/>
      <c r="DD249" s="161"/>
      <c r="DE249" s="161"/>
      <c r="DF249" s="161"/>
      <c r="DG249" s="161"/>
      <c r="DH249" s="161"/>
      <c r="DI249" s="161"/>
      <c r="DJ249" s="161"/>
      <c r="DK249" s="161"/>
      <c r="DL249" s="161"/>
      <c r="DM249" s="161"/>
      <c r="DN249" s="161"/>
      <c r="DO249" s="161"/>
      <c r="DP249" s="161" t="s">
        <v>2628</v>
      </c>
      <c r="DQ249" s="161" t="s">
        <v>2874</v>
      </c>
      <c r="DR249" s="161"/>
      <c r="DS249" s="161"/>
      <c r="DT249" s="161"/>
      <c r="DU249" s="161"/>
      <c r="DV249" s="161"/>
      <c r="DW249" s="161"/>
    </row>
    <row r="250" spans="1:127" s="137" customFormat="1" ht="12.75" customHeight="1" x14ac:dyDescent="0.25">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3"/>
      <c r="X250" s="163"/>
      <c r="Y250" s="197"/>
      <c r="Z250" s="197"/>
      <c r="AA250" s="197"/>
      <c r="AB250" s="197"/>
      <c r="AC250" s="197"/>
      <c r="AD250" s="197"/>
      <c r="AE250" s="197"/>
      <c r="AF250" s="197"/>
      <c r="AG250" s="197"/>
      <c r="AQ250" s="197"/>
      <c r="AR250" s="197"/>
      <c r="AS250" s="161"/>
      <c r="AT250" s="163"/>
      <c r="AU250" s="163"/>
      <c r="AV250" s="161"/>
      <c r="AW250" s="161"/>
      <c r="AX250" s="161"/>
      <c r="AY250" s="197"/>
      <c r="AZ250" s="161"/>
      <c r="BA250" s="161"/>
      <c r="BB250" s="161"/>
      <c r="BC250" s="161"/>
      <c r="BD250" s="161"/>
      <c r="BE250" s="161"/>
      <c r="BF250"/>
      <c r="BG250" s="161"/>
      <c r="BH250" s="161"/>
      <c r="BI250" s="161"/>
      <c r="BJ250" s="161"/>
      <c r="BK250" s="161"/>
      <c r="BL250" s="161"/>
      <c r="BM250" s="161"/>
      <c r="BN250" s="161"/>
      <c r="BO250" s="161"/>
      <c r="BP250" s="161"/>
      <c r="BQ250" s="161"/>
      <c r="BR250" s="161"/>
      <c r="BS250" s="161"/>
      <c r="BT250" s="161"/>
      <c r="BU250" s="161"/>
      <c r="BV250" s="161"/>
      <c r="BW250" s="161"/>
      <c r="BX250" s="161"/>
      <c r="BY250" s="161"/>
      <c r="BZ250" s="161"/>
      <c r="CA250" s="161"/>
      <c r="CB250" s="161"/>
      <c r="CC250" s="161"/>
      <c r="CD250" s="161"/>
      <c r="CE250" s="161"/>
      <c r="CF250" s="161"/>
      <c r="CG250" s="161"/>
      <c r="CH250" s="161"/>
      <c r="CI250" s="161"/>
      <c r="CJ250" s="161"/>
      <c r="CK250" s="161"/>
      <c r="CL250" s="161"/>
      <c r="CM250" s="161"/>
      <c r="CN250" s="161"/>
      <c r="CO250" s="161"/>
      <c r="CP250" s="208"/>
      <c r="CQ250" s="161"/>
      <c r="CR250" s="208"/>
      <c r="CS250" s="208"/>
      <c r="CT250" s="161" t="s">
        <v>2600</v>
      </c>
      <c r="CU250" s="161" t="s">
        <v>2846</v>
      </c>
      <c r="CV250" s="161"/>
      <c r="CW250" s="161"/>
      <c r="CX250" s="161"/>
      <c r="CY250" s="161"/>
      <c r="CZ250" s="161"/>
      <c r="DA250" s="161"/>
      <c r="DB250" s="161"/>
      <c r="DD250" s="161"/>
      <c r="DE250" s="161"/>
      <c r="DF250" s="161"/>
      <c r="DG250" s="161"/>
      <c r="DH250" s="161"/>
      <c r="DI250" s="161"/>
      <c r="DJ250" s="161"/>
      <c r="DK250" s="161"/>
      <c r="DL250" s="161"/>
      <c r="DM250" s="161"/>
      <c r="DN250" s="161"/>
      <c r="DO250" s="161"/>
      <c r="DP250" s="161" t="s">
        <v>2630</v>
      </c>
      <c r="DQ250" s="161" t="s">
        <v>2876</v>
      </c>
      <c r="DR250" s="161"/>
      <c r="DS250" s="161"/>
      <c r="DT250" s="161"/>
      <c r="DU250" s="161"/>
      <c r="DV250" s="161"/>
      <c r="DW250" s="161"/>
    </row>
    <row r="251" spans="1:127" s="137" customFormat="1" ht="12.75" customHeight="1" x14ac:dyDescent="0.25">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3"/>
      <c r="X251" s="163"/>
      <c r="Y251" s="197"/>
      <c r="Z251" s="197"/>
      <c r="AA251" s="197"/>
      <c r="AB251" s="197"/>
      <c r="AC251" s="197"/>
      <c r="AD251" s="197"/>
      <c r="AE251" s="197"/>
      <c r="AF251" s="197"/>
      <c r="AG251" s="197"/>
      <c r="AQ251" s="197"/>
      <c r="AR251" s="197"/>
      <c r="AS251" s="161"/>
      <c r="AT251" s="163"/>
      <c r="AU251" s="163"/>
      <c r="AV251" s="161"/>
      <c r="AW251" s="161"/>
      <c r="AX251" s="161"/>
      <c r="AY251" s="197"/>
      <c r="AZ251" s="161"/>
      <c r="BA251" s="161"/>
      <c r="BB251" s="161"/>
      <c r="BC251" s="161"/>
      <c r="BD251" s="161"/>
      <c r="BE251" s="161"/>
      <c r="BF251"/>
      <c r="BG251" s="161"/>
      <c r="BH251" s="161"/>
      <c r="BI251" s="161"/>
      <c r="BJ251" s="161"/>
      <c r="BK251" s="161"/>
      <c r="BL251" s="161"/>
      <c r="BM251" s="161"/>
      <c r="BN251" s="161"/>
      <c r="BO251" s="161"/>
      <c r="BP251" s="161"/>
      <c r="BQ251" s="161"/>
      <c r="BR251" s="161"/>
      <c r="BS251" s="161"/>
      <c r="BT251" s="161"/>
      <c r="BU251" s="161"/>
      <c r="BV251" s="161"/>
      <c r="BW251" s="161"/>
      <c r="BX251" s="161"/>
      <c r="BY251" s="161"/>
      <c r="BZ251" s="161"/>
      <c r="CA251" s="161"/>
      <c r="CB251" s="161"/>
      <c r="CC251" s="161"/>
      <c r="CD251" s="161"/>
      <c r="CE251" s="161"/>
      <c r="CF251" s="161"/>
      <c r="CG251" s="161"/>
      <c r="CH251" s="161"/>
      <c r="CI251" s="161"/>
      <c r="CJ251" s="161"/>
      <c r="CK251" s="161"/>
      <c r="CL251" s="161"/>
      <c r="CM251" s="161"/>
      <c r="CN251" s="161"/>
      <c r="CO251" s="161"/>
      <c r="CP251" s="208"/>
      <c r="CQ251" s="161"/>
      <c r="CR251" s="208"/>
      <c r="CS251" s="208"/>
      <c r="CT251" s="161" t="s">
        <v>2602</v>
      </c>
      <c r="CU251" s="161" t="s">
        <v>2848</v>
      </c>
      <c r="CV251" s="161"/>
      <c r="CW251" s="161"/>
      <c r="CX251" s="161"/>
      <c r="CY251" s="161"/>
      <c r="CZ251" s="161"/>
      <c r="DA251" s="161"/>
      <c r="DB251" s="161"/>
      <c r="DD251" s="161"/>
      <c r="DE251" s="161"/>
      <c r="DF251" s="161"/>
      <c r="DG251" s="161"/>
      <c r="DH251" s="161"/>
      <c r="DI251" s="161"/>
      <c r="DJ251" s="161"/>
      <c r="DK251" s="161"/>
      <c r="DL251" s="161"/>
      <c r="DM251" s="161"/>
      <c r="DN251" s="161"/>
      <c r="DO251" s="161"/>
      <c r="DP251" s="161" t="s">
        <v>2632</v>
      </c>
      <c r="DQ251" s="161" t="s">
        <v>2878</v>
      </c>
      <c r="DR251" s="161"/>
      <c r="DS251" s="161"/>
      <c r="DT251" s="161"/>
      <c r="DU251" s="161"/>
      <c r="DV251" s="161"/>
      <c r="DW251" s="161"/>
    </row>
    <row r="252" spans="1:127" s="137" customFormat="1" ht="12.75" customHeight="1" x14ac:dyDescent="0.25">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3"/>
      <c r="X252" s="163"/>
      <c r="Y252" s="197"/>
      <c r="Z252" s="197"/>
      <c r="AA252" s="197"/>
      <c r="AB252" s="197"/>
      <c r="AC252" s="197"/>
      <c r="AD252" s="197"/>
      <c r="AE252" s="197"/>
      <c r="AF252" s="197"/>
      <c r="AG252" s="197"/>
      <c r="AQ252" s="197"/>
      <c r="AR252" s="197"/>
      <c r="AS252" s="161"/>
      <c r="AT252" s="163"/>
      <c r="AU252" s="163"/>
      <c r="AV252" s="161"/>
      <c r="AW252" s="161"/>
      <c r="AX252" s="161"/>
      <c r="AY252" s="197"/>
      <c r="AZ252" s="161"/>
      <c r="BA252" s="161"/>
      <c r="BB252" s="161"/>
      <c r="BC252" s="161"/>
      <c r="BD252" s="161"/>
      <c r="BE252" s="161"/>
      <c r="BF252"/>
      <c r="BG252" s="161"/>
      <c r="BH252" s="161"/>
      <c r="BI252" s="161"/>
      <c r="BJ252" s="161"/>
      <c r="BK252" s="161"/>
      <c r="BL252" s="161"/>
      <c r="BM252" s="161"/>
      <c r="BN252" s="161"/>
      <c r="BO252" s="161"/>
      <c r="BP252" s="161"/>
      <c r="BQ252" s="161"/>
      <c r="BR252" s="161"/>
      <c r="BS252" s="161"/>
      <c r="BT252" s="161"/>
      <c r="BU252" s="161"/>
      <c r="BV252" s="161"/>
      <c r="BW252" s="161"/>
      <c r="BX252" s="161"/>
      <c r="BY252" s="161"/>
      <c r="BZ252" s="161"/>
      <c r="CA252" s="161"/>
      <c r="CB252" s="161"/>
      <c r="CC252" s="161"/>
      <c r="CD252" s="161"/>
      <c r="CE252" s="161"/>
      <c r="CF252" s="161"/>
      <c r="CG252" s="161"/>
      <c r="CH252" s="161"/>
      <c r="CI252" s="161"/>
      <c r="CJ252" s="161"/>
      <c r="CK252" s="161"/>
      <c r="CL252" s="161"/>
      <c r="CM252" s="161"/>
      <c r="CN252" s="161"/>
      <c r="CO252" s="161"/>
      <c r="CP252" s="208"/>
      <c r="CQ252" s="161"/>
      <c r="CR252" s="208"/>
      <c r="CS252" s="208"/>
      <c r="CT252" s="161" t="s">
        <v>2604</v>
      </c>
      <c r="CU252" s="161" t="s">
        <v>2850</v>
      </c>
      <c r="CV252" s="161"/>
      <c r="CW252" s="161"/>
      <c r="CX252" s="161"/>
      <c r="CY252" s="161"/>
      <c r="CZ252" s="161"/>
      <c r="DA252" s="161"/>
      <c r="DB252" s="161"/>
      <c r="DD252" s="161"/>
      <c r="DE252" s="161"/>
      <c r="DF252" s="161"/>
      <c r="DG252" s="161"/>
      <c r="DH252" s="161"/>
      <c r="DI252" s="161"/>
      <c r="DJ252" s="161"/>
      <c r="DK252" s="161"/>
      <c r="DL252" s="161"/>
      <c r="DM252" s="161"/>
      <c r="DN252" s="161"/>
      <c r="DO252" s="161"/>
      <c r="DP252" s="161" t="s">
        <v>2634</v>
      </c>
      <c r="DQ252" s="161" t="s">
        <v>2880</v>
      </c>
      <c r="DR252" s="161"/>
      <c r="DS252" s="161"/>
      <c r="DT252" s="161"/>
      <c r="DU252" s="161"/>
      <c r="DV252" s="161"/>
      <c r="DW252" s="161"/>
    </row>
    <row r="253" spans="1:127" s="137" customFormat="1" ht="12.75" customHeight="1" x14ac:dyDescent="0.25">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3"/>
      <c r="X253" s="163"/>
      <c r="Y253" s="197"/>
      <c r="Z253" s="197"/>
      <c r="AA253" s="197"/>
      <c r="AB253" s="197"/>
      <c r="AC253" s="197"/>
      <c r="AD253" s="197"/>
      <c r="AE253" s="197"/>
      <c r="AF253" s="197"/>
      <c r="AG253" s="197"/>
      <c r="AQ253" s="197"/>
      <c r="AR253" s="197"/>
      <c r="AS253" s="161"/>
      <c r="AT253" s="163"/>
      <c r="AU253" s="163"/>
      <c r="AV253" s="161"/>
      <c r="AW253" s="161"/>
      <c r="AX253" s="161"/>
      <c r="AY253" s="197"/>
      <c r="AZ253" s="161"/>
      <c r="BA253" s="161"/>
      <c r="BB253" s="161"/>
      <c r="BC253" s="161"/>
      <c r="BD253" s="161"/>
      <c r="BE253" s="161"/>
      <c r="BF253"/>
      <c r="BG253" s="161"/>
      <c r="BH253" s="161"/>
      <c r="BI253" s="161"/>
      <c r="BJ253" s="161"/>
      <c r="BK253" s="161"/>
      <c r="BL253" s="161"/>
      <c r="BM253" s="161"/>
      <c r="BN253" s="161"/>
      <c r="BO253" s="161"/>
      <c r="BP253" s="161"/>
      <c r="BQ253" s="161"/>
      <c r="BR253" s="161"/>
      <c r="BS253" s="161"/>
      <c r="BT253" s="161"/>
      <c r="BU253" s="161"/>
      <c r="BV253" s="161"/>
      <c r="BW253" s="161"/>
      <c r="BX253" s="161"/>
      <c r="BY253" s="161"/>
      <c r="BZ253" s="161"/>
      <c r="CA253" s="161"/>
      <c r="CB253" s="161"/>
      <c r="CC253" s="161"/>
      <c r="CD253" s="161"/>
      <c r="CE253" s="161"/>
      <c r="CF253" s="161"/>
      <c r="CG253" s="161"/>
      <c r="CH253" s="161"/>
      <c r="CI253" s="161"/>
      <c r="CJ253" s="161"/>
      <c r="CK253" s="161"/>
      <c r="CL253" s="161"/>
      <c r="CM253" s="161"/>
      <c r="CN253" s="161"/>
      <c r="CO253" s="161"/>
      <c r="CP253" s="208"/>
      <c r="CQ253" s="161"/>
      <c r="CR253" s="208"/>
      <c r="CS253" s="208"/>
      <c r="CT253" s="161" t="s">
        <v>2606</v>
      </c>
      <c r="CU253" s="161" t="s">
        <v>2852</v>
      </c>
      <c r="CV253" s="161"/>
      <c r="CW253" s="161"/>
      <c r="CX253" s="161"/>
      <c r="CY253" s="161"/>
      <c r="CZ253" s="161"/>
      <c r="DA253" s="161"/>
      <c r="DB253" s="161"/>
      <c r="DD253" s="161"/>
      <c r="DE253" s="161"/>
      <c r="DF253" s="161"/>
      <c r="DG253" s="161"/>
      <c r="DH253" s="161"/>
      <c r="DI253" s="161"/>
      <c r="DJ253" s="161"/>
      <c r="DK253" s="161"/>
      <c r="DL253" s="161"/>
      <c r="DM253" s="161"/>
      <c r="DN253" s="161"/>
      <c r="DO253" s="161"/>
      <c r="DP253" s="161" t="s">
        <v>2636</v>
      </c>
      <c r="DQ253" s="161" t="s">
        <v>2882</v>
      </c>
      <c r="DR253" s="161"/>
      <c r="DS253" s="161"/>
      <c r="DT253" s="161"/>
      <c r="DU253" s="161"/>
      <c r="DV253" s="161"/>
      <c r="DW253" s="161"/>
    </row>
    <row r="254" spans="1:127" s="137" customFormat="1" ht="12.75" customHeight="1" x14ac:dyDescent="0.25">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3"/>
      <c r="X254" s="163"/>
      <c r="Y254" s="197"/>
      <c r="Z254" s="197"/>
      <c r="AA254" s="197"/>
      <c r="AB254" s="197"/>
      <c r="AC254" s="197"/>
      <c r="AD254" s="197"/>
      <c r="AE254" s="197"/>
      <c r="AF254" s="197"/>
      <c r="AG254" s="197"/>
      <c r="AQ254" s="197"/>
      <c r="AR254" s="197"/>
      <c r="AS254" s="161"/>
      <c r="AT254" s="163"/>
      <c r="AU254" s="163"/>
      <c r="AV254" s="161"/>
      <c r="AW254" s="161"/>
      <c r="AX254" s="161"/>
      <c r="AY254" s="197"/>
      <c r="AZ254" s="161"/>
      <c r="BA254" s="161"/>
      <c r="BB254" s="161"/>
      <c r="BC254" s="161"/>
      <c r="BD254" s="161"/>
      <c r="BE254" s="161"/>
      <c r="BF254"/>
      <c r="BG254" s="161"/>
      <c r="BH254" s="161"/>
      <c r="BI254" s="161"/>
      <c r="BJ254" s="161"/>
      <c r="BK254" s="161"/>
      <c r="BL254" s="161"/>
      <c r="BM254" s="161"/>
      <c r="BN254" s="161"/>
      <c r="BO254" s="161"/>
      <c r="BP254" s="161"/>
      <c r="BQ254" s="161"/>
      <c r="BR254" s="161"/>
      <c r="BS254" s="161"/>
      <c r="BT254" s="161"/>
      <c r="BU254" s="161"/>
      <c r="BV254" s="161"/>
      <c r="BW254" s="161"/>
      <c r="BX254" s="161"/>
      <c r="BY254" s="161"/>
      <c r="BZ254" s="161"/>
      <c r="CA254" s="161"/>
      <c r="CB254" s="161"/>
      <c r="CC254" s="161"/>
      <c r="CD254" s="161"/>
      <c r="CE254" s="161"/>
      <c r="CF254" s="161"/>
      <c r="CG254" s="161"/>
      <c r="CH254" s="161"/>
      <c r="CI254" s="161"/>
      <c r="CJ254" s="161"/>
      <c r="CK254" s="161"/>
      <c r="CL254" s="161"/>
      <c r="CM254" s="161"/>
      <c r="CN254" s="161"/>
      <c r="CO254" s="161"/>
      <c r="CP254" s="208"/>
      <c r="CQ254" s="161"/>
      <c r="CR254" s="208"/>
      <c r="CS254" s="208"/>
      <c r="CT254" s="161" t="s">
        <v>2608</v>
      </c>
      <c r="CU254" s="161" t="s">
        <v>2854</v>
      </c>
      <c r="CV254" s="161"/>
      <c r="CW254" s="161"/>
      <c r="CX254" s="161"/>
      <c r="CY254" s="161"/>
      <c r="CZ254" s="161"/>
      <c r="DA254" s="161"/>
      <c r="DB254" s="161"/>
      <c r="DD254" s="161"/>
      <c r="DE254" s="161"/>
      <c r="DF254" s="161"/>
      <c r="DG254" s="161"/>
      <c r="DH254" s="161"/>
      <c r="DI254" s="161"/>
      <c r="DJ254" s="161"/>
      <c r="DK254" s="161"/>
      <c r="DL254" s="161"/>
      <c r="DM254" s="161"/>
      <c r="DN254" s="161"/>
      <c r="DO254" s="161"/>
      <c r="DP254" s="161" t="s">
        <v>2638</v>
      </c>
      <c r="DQ254" s="161" t="s">
        <v>2884</v>
      </c>
      <c r="DR254" s="161"/>
      <c r="DS254" s="161"/>
      <c r="DT254" s="161"/>
      <c r="DU254" s="161"/>
      <c r="DV254" s="161"/>
      <c r="DW254" s="161"/>
    </row>
    <row r="255" spans="1:127" s="137" customFormat="1" ht="12.75" customHeight="1" x14ac:dyDescent="0.25">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3"/>
      <c r="X255" s="163"/>
      <c r="Y255" s="197"/>
      <c r="Z255" s="197"/>
      <c r="AA255" s="197"/>
      <c r="AB255" s="197"/>
      <c r="AC255" s="197"/>
      <c r="AD255" s="197"/>
      <c r="AE255" s="197"/>
      <c r="AF255" s="197"/>
      <c r="AG255" s="197"/>
      <c r="AQ255" s="197"/>
      <c r="AR255" s="197"/>
      <c r="AS255" s="161"/>
      <c r="AT255" s="163"/>
      <c r="AU255" s="163"/>
      <c r="AV255" s="161"/>
      <c r="AW255" s="161"/>
      <c r="AX255" s="161"/>
      <c r="AY255" s="197"/>
      <c r="AZ255" s="161"/>
      <c r="BA255" s="161"/>
      <c r="BB255" s="161"/>
      <c r="BC255" s="161"/>
      <c r="BD255" s="161"/>
      <c r="BE255" s="161"/>
      <c r="BF255"/>
      <c r="BG255" s="161"/>
      <c r="BH255" s="161"/>
      <c r="BI255" s="161"/>
      <c r="BJ255" s="161"/>
      <c r="BK255" s="161"/>
      <c r="BL255" s="161"/>
      <c r="BM255" s="161"/>
      <c r="BN255" s="161"/>
      <c r="BO255" s="161"/>
      <c r="BP255" s="161"/>
      <c r="BQ255" s="161"/>
      <c r="BR255" s="161"/>
      <c r="BS255" s="161"/>
      <c r="BT255" s="161"/>
      <c r="BU255" s="161"/>
      <c r="BV255" s="161"/>
      <c r="BW255" s="161"/>
      <c r="BX255" s="161"/>
      <c r="BY255" s="161"/>
      <c r="BZ255" s="161"/>
      <c r="CA255" s="161"/>
      <c r="CB255" s="161"/>
      <c r="CC255" s="161"/>
      <c r="CD255" s="161"/>
      <c r="CE255" s="161"/>
      <c r="CF255" s="161"/>
      <c r="CG255" s="161"/>
      <c r="CH255" s="161"/>
      <c r="CI255" s="161"/>
      <c r="CJ255" s="161"/>
      <c r="CK255" s="161"/>
      <c r="CL255" s="161"/>
      <c r="CM255" s="161"/>
      <c r="CN255" s="161"/>
      <c r="CO255" s="161"/>
      <c r="CP255" s="208"/>
      <c r="CQ255" s="161"/>
      <c r="CR255" s="208"/>
      <c r="CS255" s="208"/>
      <c r="CT255" s="161" t="s">
        <v>2610</v>
      </c>
      <c r="CU255" s="161" t="s">
        <v>2856</v>
      </c>
      <c r="CV255" s="161"/>
      <c r="CW255" s="161"/>
      <c r="CX255" s="161"/>
      <c r="CY255" s="161"/>
      <c r="CZ255" s="161"/>
      <c r="DA255" s="161"/>
      <c r="DB255" s="161"/>
      <c r="DD255" s="161"/>
      <c r="DE255" s="161"/>
      <c r="DF255" s="161"/>
      <c r="DG255" s="161"/>
      <c r="DH255" s="161"/>
      <c r="DI255" s="161"/>
      <c r="DJ255" s="161"/>
      <c r="DK255" s="161"/>
      <c r="DL255" s="161"/>
      <c r="DM255" s="161"/>
      <c r="DN255" s="161"/>
      <c r="DO255" s="161"/>
      <c r="DP255" s="161" t="s">
        <v>2640</v>
      </c>
      <c r="DQ255" s="161" t="s">
        <v>2886</v>
      </c>
      <c r="DR255" s="161"/>
      <c r="DS255" s="161"/>
      <c r="DT255" s="161"/>
      <c r="DU255" s="161"/>
      <c r="DV255" s="161"/>
      <c r="DW255" s="161"/>
    </row>
    <row r="256" spans="1:127" s="137" customFormat="1" ht="12.75" customHeight="1" x14ac:dyDescent="0.25">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3"/>
      <c r="X256" s="163"/>
      <c r="Y256" s="197"/>
      <c r="Z256" s="197"/>
      <c r="AA256" s="197"/>
      <c r="AB256" s="197"/>
      <c r="AC256" s="197"/>
      <c r="AD256" s="197"/>
      <c r="AE256" s="197"/>
      <c r="AF256" s="197"/>
      <c r="AG256" s="197"/>
      <c r="AQ256" s="197"/>
      <c r="AR256" s="197"/>
      <c r="AS256" s="161"/>
      <c r="AT256" s="163"/>
      <c r="AU256" s="163"/>
      <c r="AV256" s="161"/>
      <c r="AW256" s="161"/>
      <c r="AX256" s="161"/>
      <c r="AY256" s="197"/>
      <c r="AZ256" s="161"/>
      <c r="BA256" s="161"/>
      <c r="BB256" s="161"/>
      <c r="BC256" s="161"/>
      <c r="BD256" s="161"/>
      <c r="BE256" s="161"/>
      <c r="BF256"/>
      <c r="BG256" s="161"/>
      <c r="BH256" s="161"/>
      <c r="BI256" s="161"/>
      <c r="BJ256" s="161"/>
      <c r="BK256" s="161"/>
      <c r="BL256" s="161"/>
      <c r="BM256" s="161"/>
      <c r="BN256" s="161"/>
      <c r="BO256" s="161"/>
      <c r="BP256" s="161"/>
      <c r="BQ256" s="161"/>
      <c r="BR256" s="161"/>
      <c r="BS256" s="161"/>
      <c r="BT256" s="161"/>
      <c r="BU256" s="161"/>
      <c r="BV256" s="161"/>
      <c r="BW256" s="161"/>
      <c r="BX256" s="161"/>
      <c r="BY256" s="161"/>
      <c r="BZ256" s="161"/>
      <c r="CA256" s="161"/>
      <c r="CB256" s="161"/>
      <c r="CC256" s="161"/>
      <c r="CD256" s="161"/>
      <c r="CE256" s="161"/>
      <c r="CF256" s="161"/>
      <c r="CG256" s="161"/>
      <c r="CH256" s="161"/>
      <c r="CI256" s="161"/>
      <c r="CJ256" s="161"/>
      <c r="CK256" s="161"/>
      <c r="CL256" s="161"/>
      <c r="CM256" s="161"/>
      <c r="CN256" s="161"/>
      <c r="CO256" s="161"/>
      <c r="CP256" s="208"/>
      <c r="CQ256" s="161"/>
      <c r="CR256" s="208"/>
      <c r="CS256" s="208"/>
      <c r="CT256" s="161" t="s">
        <v>2612</v>
      </c>
      <c r="CU256" s="161" t="s">
        <v>2858</v>
      </c>
      <c r="CV256" s="161"/>
      <c r="CW256" s="161"/>
      <c r="CX256" s="161"/>
      <c r="CY256" s="161"/>
      <c r="CZ256" s="161"/>
      <c r="DA256" s="161"/>
      <c r="DB256" s="161"/>
      <c r="DD256" s="161"/>
      <c r="DE256" s="161"/>
      <c r="DF256" s="161"/>
      <c r="DG256" s="161"/>
      <c r="DH256" s="161"/>
      <c r="DI256" s="161"/>
      <c r="DJ256" s="161"/>
      <c r="DK256" s="161"/>
      <c r="DL256" s="161"/>
      <c r="DM256" s="161"/>
      <c r="DN256" s="161"/>
      <c r="DO256" s="161"/>
      <c r="DP256" s="161" t="s">
        <v>2642</v>
      </c>
      <c r="DQ256" s="161" t="s">
        <v>2888</v>
      </c>
      <c r="DR256" s="161"/>
      <c r="DS256" s="161"/>
      <c r="DT256" s="161"/>
      <c r="DU256" s="161"/>
      <c r="DV256" s="161"/>
      <c r="DW256" s="161"/>
    </row>
    <row r="257" spans="1:127" s="137" customFormat="1" ht="12.75" customHeight="1" x14ac:dyDescent="0.25">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3"/>
      <c r="X257" s="163"/>
      <c r="Y257" s="197"/>
      <c r="Z257" s="197"/>
      <c r="AA257" s="197"/>
      <c r="AB257" s="197"/>
      <c r="AC257" s="197"/>
      <c r="AD257" s="197"/>
      <c r="AE257" s="197"/>
      <c r="AF257" s="197"/>
      <c r="AG257" s="197"/>
      <c r="AQ257" s="197"/>
      <c r="AR257" s="197"/>
      <c r="AS257" s="161"/>
      <c r="AT257" s="163"/>
      <c r="AU257" s="163"/>
      <c r="AV257" s="161"/>
      <c r="AW257" s="161"/>
      <c r="AX257" s="161"/>
      <c r="AY257" s="197"/>
      <c r="AZ257" s="161"/>
      <c r="BA257" s="161"/>
      <c r="BB257" s="161"/>
      <c r="BC257" s="161"/>
      <c r="BD257" s="161"/>
      <c r="BE257" s="161"/>
      <c r="BF257"/>
      <c r="BG257" s="161"/>
      <c r="BH257" s="161"/>
      <c r="BI257" s="161"/>
      <c r="BJ257" s="161"/>
      <c r="BK257" s="161"/>
      <c r="BL257" s="161"/>
      <c r="BM257" s="161"/>
      <c r="BN257" s="161"/>
      <c r="BO257" s="161"/>
      <c r="BP257" s="161"/>
      <c r="BQ257" s="161"/>
      <c r="BR257" s="161"/>
      <c r="BS257" s="161"/>
      <c r="BT257" s="161"/>
      <c r="BU257" s="161"/>
      <c r="BV257" s="161"/>
      <c r="BW257" s="161"/>
      <c r="BX257" s="161"/>
      <c r="BY257" s="161"/>
      <c r="BZ257" s="161"/>
      <c r="CA257" s="161"/>
      <c r="CB257" s="161"/>
      <c r="CC257" s="161"/>
      <c r="CD257" s="161"/>
      <c r="CE257" s="161"/>
      <c r="CF257" s="161"/>
      <c r="CG257" s="161"/>
      <c r="CH257" s="161"/>
      <c r="CI257" s="161"/>
      <c r="CJ257" s="161"/>
      <c r="CK257" s="161"/>
      <c r="CL257" s="161"/>
      <c r="CM257" s="161"/>
      <c r="CN257" s="161"/>
      <c r="CO257" s="161"/>
      <c r="CP257" s="208"/>
      <c r="CQ257" s="161"/>
      <c r="CR257" s="208"/>
      <c r="CS257" s="208"/>
      <c r="CT257" s="161" t="s">
        <v>2614</v>
      </c>
      <c r="CU257" s="161" t="s">
        <v>2860</v>
      </c>
      <c r="CV257" s="161"/>
      <c r="CW257" s="161"/>
      <c r="CX257" s="161"/>
      <c r="CY257" s="161"/>
      <c r="CZ257" s="161"/>
      <c r="DA257" s="161"/>
      <c r="DB257" s="161"/>
      <c r="DD257" s="161"/>
      <c r="DE257" s="161"/>
      <c r="DF257" s="161"/>
      <c r="DG257" s="161"/>
      <c r="DH257" s="161"/>
      <c r="DI257" s="161"/>
      <c r="DJ257" s="161"/>
      <c r="DK257" s="161"/>
      <c r="DL257" s="161"/>
      <c r="DM257" s="161"/>
      <c r="DN257" s="161"/>
      <c r="DO257" s="161"/>
      <c r="DP257" s="161" t="s">
        <v>2644</v>
      </c>
      <c r="DQ257" s="161" t="s">
        <v>2890</v>
      </c>
      <c r="DR257" s="161"/>
      <c r="DS257" s="161"/>
      <c r="DT257" s="161"/>
      <c r="DU257" s="161"/>
      <c r="DV257" s="161"/>
      <c r="DW257" s="161"/>
    </row>
    <row r="258" spans="1:127" s="137" customFormat="1" ht="12.75" customHeight="1" x14ac:dyDescent="0.25">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3"/>
      <c r="X258" s="163"/>
      <c r="Y258" s="197"/>
      <c r="Z258" s="197"/>
      <c r="AA258" s="197"/>
      <c r="AB258" s="197"/>
      <c r="AC258" s="197"/>
      <c r="AD258" s="197"/>
      <c r="AE258" s="197"/>
      <c r="AF258" s="197"/>
      <c r="AG258" s="197"/>
      <c r="AQ258" s="197"/>
      <c r="AR258" s="197"/>
      <c r="AS258" s="161"/>
      <c r="AT258" s="163"/>
      <c r="AU258" s="163"/>
      <c r="AV258" s="161"/>
      <c r="AW258" s="161"/>
      <c r="AX258" s="161"/>
      <c r="AY258" s="197"/>
      <c r="AZ258" s="161"/>
      <c r="BA258" s="161"/>
      <c r="BB258" s="161"/>
      <c r="BC258" s="161"/>
      <c r="BD258" s="161"/>
      <c r="BE258" s="161"/>
      <c r="BF258"/>
      <c r="BG258" s="161"/>
      <c r="BH258" s="161"/>
      <c r="BI258" s="161"/>
      <c r="BJ258" s="161"/>
      <c r="BK258" s="161"/>
      <c r="BL258" s="161"/>
      <c r="BM258" s="161"/>
      <c r="BN258" s="161"/>
      <c r="BO258" s="161"/>
      <c r="BP258" s="161"/>
      <c r="BQ258" s="161"/>
      <c r="BR258" s="161"/>
      <c r="BS258" s="161"/>
      <c r="BT258" s="161"/>
      <c r="BU258" s="161"/>
      <c r="BV258" s="161"/>
      <c r="BW258" s="161"/>
      <c r="BX258" s="161"/>
      <c r="BY258" s="161"/>
      <c r="BZ258" s="161"/>
      <c r="CA258" s="161"/>
      <c r="CB258" s="161"/>
      <c r="CC258" s="161"/>
      <c r="CD258" s="161"/>
      <c r="CE258" s="161"/>
      <c r="CF258" s="161"/>
      <c r="CG258" s="161"/>
      <c r="CH258" s="161"/>
      <c r="CI258" s="161"/>
      <c r="CJ258" s="161"/>
      <c r="CK258" s="161"/>
      <c r="CL258" s="161"/>
      <c r="CM258" s="161"/>
      <c r="CN258" s="161"/>
      <c r="CO258" s="161"/>
      <c r="CP258" s="208"/>
      <c r="CQ258" s="161"/>
      <c r="CR258" s="208"/>
      <c r="CS258" s="208"/>
      <c r="CT258" s="161" t="s">
        <v>2616</v>
      </c>
      <c r="CU258" s="161" t="s">
        <v>2862</v>
      </c>
      <c r="CV258" s="161"/>
      <c r="CW258" s="161"/>
      <c r="CX258" s="161"/>
      <c r="CY258" s="161"/>
      <c r="CZ258" s="161"/>
      <c r="DA258" s="161"/>
      <c r="DB258" s="161"/>
      <c r="DD258" s="161"/>
      <c r="DE258" s="161"/>
      <c r="DF258" s="161"/>
      <c r="DG258" s="161"/>
      <c r="DH258" s="161"/>
      <c r="DI258" s="161"/>
      <c r="DJ258" s="161"/>
      <c r="DK258" s="161"/>
      <c r="DL258" s="161"/>
      <c r="DM258" s="161"/>
      <c r="DN258" s="161"/>
      <c r="DO258" s="161"/>
      <c r="DP258" s="161" t="s">
        <v>2646</v>
      </c>
      <c r="DQ258" s="161" t="s">
        <v>2892</v>
      </c>
      <c r="DR258" s="161"/>
      <c r="DS258" s="161"/>
      <c r="DT258" s="161"/>
      <c r="DU258" s="161"/>
      <c r="DV258" s="161"/>
      <c r="DW258" s="161"/>
    </row>
    <row r="259" spans="1:127" s="137" customFormat="1" ht="12.75" customHeight="1" x14ac:dyDescent="0.25">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3"/>
      <c r="X259" s="163"/>
      <c r="Y259" s="197"/>
      <c r="Z259" s="197"/>
      <c r="AA259" s="197"/>
      <c r="AB259" s="197"/>
      <c r="AC259" s="197"/>
      <c r="AD259" s="197"/>
      <c r="AE259" s="197"/>
      <c r="AF259" s="197"/>
      <c r="AG259" s="197"/>
      <c r="AQ259" s="197"/>
      <c r="AR259" s="197"/>
      <c r="AS259" s="161"/>
      <c r="AT259" s="163"/>
      <c r="AU259" s="163"/>
      <c r="AV259" s="161"/>
      <c r="AW259" s="161"/>
      <c r="AX259" s="161"/>
      <c r="AY259" s="197"/>
      <c r="AZ259" s="161"/>
      <c r="BA259" s="161"/>
      <c r="BB259" s="161"/>
      <c r="BC259" s="161"/>
      <c r="BD259" s="161"/>
      <c r="BE259" s="161"/>
      <c r="BF259"/>
      <c r="BG259" s="161"/>
      <c r="BH259" s="161"/>
      <c r="BI259" s="161"/>
      <c r="BJ259" s="161"/>
      <c r="BK259" s="161"/>
      <c r="BL259" s="161"/>
      <c r="BM259" s="161"/>
      <c r="BN259" s="161"/>
      <c r="BO259" s="161"/>
      <c r="BP259" s="161"/>
      <c r="BQ259" s="161"/>
      <c r="BR259" s="161"/>
      <c r="BS259" s="161"/>
      <c r="BT259" s="161"/>
      <c r="BU259" s="161"/>
      <c r="BV259" s="161"/>
      <c r="BW259" s="161"/>
      <c r="BX259" s="161"/>
      <c r="BY259" s="161"/>
      <c r="BZ259" s="161"/>
      <c r="CA259" s="161"/>
      <c r="CB259" s="161"/>
      <c r="CC259" s="161"/>
      <c r="CD259" s="161"/>
      <c r="CE259" s="161"/>
      <c r="CF259" s="161"/>
      <c r="CG259" s="161"/>
      <c r="CH259" s="161"/>
      <c r="CI259" s="161"/>
      <c r="CJ259" s="161"/>
      <c r="CK259" s="161"/>
      <c r="CL259" s="161"/>
      <c r="CM259" s="161"/>
      <c r="CN259" s="161"/>
      <c r="CO259" s="161"/>
      <c r="CP259" s="208"/>
      <c r="CQ259" s="161"/>
      <c r="CR259" s="208"/>
      <c r="CS259" s="208"/>
      <c r="CT259" s="161" t="s">
        <v>2618</v>
      </c>
      <c r="CU259" s="161" t="s">
        <v>2864</v>
      </c>
      <c r="CV259" s="161"/>
      <c r="CW259" s="161"/>
      <c r="CX259" s="161"/>
      <c r="CY259" s="161"/>
      <c r="CZ259" s="161"/>
      <c r="DA259" s="161"/>
      <c r="DB259" s="161"/>
      <c r="DD259" s="161"/>
      <c r="DE259" s="161"/>
      <c r="DF259" s="161"/>
      <c r="DG259" s="161"/>
      <c r="DH259" s="161"/>
      <c r="DI259" s="161"/>
      <c r="DJ259" s="161"/>
      <c r="DK259" s="161"/>
      <c r="DL259" s="161"/>
      <c r="DM259" s="161"/>
      <c r="DN259" s="161"/>
      <c r="DO259" s="161"/>
      <c r="DP259" s="161" t="s">
        <v>2648</v>
      </c>
      <c r="DQ259" s="161" t="s">
        <v>2894</v>
      </c>
      <c r="DR259" s="161"/>
      <c r="DS259" s="161"/>
      <c r="DT259" s="161"/>
      <c r="DU259" s="161"/>
      <c r="DV259" s="161"/>
      <c r="DW259" s="161"/>
    </row>
    <row r="260" spans="1:127" s="137" customFormat="1" ht="12.75" customHeight="1" x14ac:dyDescent="0.25">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3"/>
      <c r="X260" s="163"/>
      <c r="Y260" s="197"/>
      <c r="Z260" s="197"/>
      <c r="AA260" s="197"/>
      <c r="AB260" s="197"/>
      <c r="AC260" s="197"/>
      <c r="AD260" s="197"/>
      <c r="AE260" s="197"/>
      <c r="AF260" s="197"/>
      <c r="AG260" s="197"/>
      <c r="AQ260" s="197"/>
      <c r="AR260" s="197"/>
      <c r="AS260" s="161"/>
      <c r="AT260" s="163"/>
      <c r="AU260" s="163"/>
      <c r="AV260" s="161"/>
      <c r="AW260" s="161"/>
      <c r="AX260" s="161"/>
      <c r="AY260" s="197"/>
      <c r="AZ260" s="161"/>
      <c r="BA260" s="161"/>
      <c r="BB260" s="161"/>
      <c r="BC260" s="161"/>
      <c r="BD260" s="161"/>
      <c r="BE260" s="161"/>
      <c r="BF260"/>
      <c r="BG260" s="161"/>
      <c r="BH260" s="161"/>
      <c r="BI260" s="161"/>
      <c r="BJ260" s="161"/>
      <c r="BK260" s="161"/>
      <c r="BL260" s="161"/>
      <c r="BM260" s="161"/>
      <c r="BN260" s="161"/>
      <c r="BO260" s="161"/>
      <c r="BP260" s="161"/>
      <c r="BQ260" s="161"/>
      <c r="BR260" s="161"/>
      <c r="BS260" s="161"/>
      <c r="BT260" s="161"/>
      <c r="BU260" s="161"/>
      <c r="BV260" s="161"/>
      <c r="BW260" s="161"/>
      <c r="BX260" s="161"/>
      <c r="BY260" s="161"/>
      <c r="BZ260" s="161"/>
      <c r="CA260" s="161"/>
      <c r="CB260" s="161"/>
      <c r="CC260" s="161"/>
      <c r="CD260" s="161"/>
      <c r="CE260" s="161"/>
      <c r="CF260" s="161"/>
      <c r="CG260" s="161"/>
      <c r="CH260" s="161"/>
      <c r="CI260" s="161"/>
      <c r="CJ260" s="161"/>
      <c r="CK260" s="161"/>
      <c r="CL260" s="161"/>
      <c r="CM260" s="161"/>
      <c r="CN260" s="161"/>
      <c r="CO260" s="161"/>
      <c r="CP260" s="208"/>
      <c r="CQ260" s="161"/>
      <c r="CR260" s="208"/>
      <c r="CS260" s="208"/>
      <c r="CT260" s="161" t="s">
        <v>2620</v>
      </c>
      <c r="CU260" s="161" t="s">
        <v>2866</v>
      </c>
      <c r="CV260" s="161"/>
      <c r="CW260" s="161"/>
      <c r="CX260" s="161"/>
      <c r="CY260" s="161"/>
      <c r="CZ260" s="161"/>
      <c r="DA260" s="161"/>
      <c r="DB260" s="161"/>
      <c r="DD260" s="161"/>
      <c r="DE260" s="161"/>
      <c r="DF260" s="161"/>
      <c r="DG260" s="161"/>
      <c r="DH260" s="161"/>
      <c r="DI260" s="161"/>
      <c r="DJ260" s="161"/>
      <c r="DK260" s="161"/>
      <c r="DL260" s="161"/>
      <c r="DM260" s="161"/>
      <c r="DN260" s="161"/>
      <c r="DO260" s="161"/>
      <c r="DP260" s="161" t="s">
        <v>2650</v>
      </c>
      <c r="DQ260" s="161" t="s">
        <v>2896</v>
      </c>
      <c r="DR260" s="161"/>
      <c r="DS260" s="161"/>
      <c r="DT260" s="161"/>
      <c r="DU260" s="161"/>
      <c r="DV260" s="161"/>
      <c r="DW260" s="161"/>
    </row>
    <row r="261" spans="1:127" s="137" customFormat="1" ht="12.75" customHeight="1" x14ac:dyDescent="0.25">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3"/>
      <c r="X261" s="163"/>
      <c r="Y261" s="197"/>
      <c r="Z261" s="197"/>
      <c r="AA261" s="197"/>
      <c r="AB261" s="197"/>
      <c r="AC261" s="197"/>
      <c r="AD261" s="197"/>
      <c r="AE261" s="197"/>
      <c r="AF261" s="197"/>
      <c r="AG261" s="197"/>
      <c r="AQ261" s="197"/>
      <c r="AR261" s="197"/>
      <c r="AS261" s="161"/>
      <c r="AT261" s="163"/>
      <c r="AU261" s="163"/>
      <c r="AV261" s="161"/>
      <c r="AW261" s="161"/>
      <c r="AX261" s="161"/>
      <c r="AY261" s="197"/>
      <c r="AZ261" s="161"/>
      <c r="BA261" s="161"/>
      <c r="BB261" s="161"/>
      <c r="BC261" s="161"/>
      <c r="BD261" s="161"/>
      <c r="BE261" s="161"/>
      <c r="BF261"/>
      <c r="BG261" s="161"/>
      <c r="BH261" s="161"/>
      <c r="BI261" s="161"/>
      <c r="BJ261" s="161"/>
      <c r="BK261" s="161"/>
      <c r="BL261" s="161"/>
      <c r="BM261" s="161"/>
      <c r="BN261" s="161"/>
      <c r="BO261" s="161"/>
      <c r="BP261" s="161"/>
      <c r="BQ261" s="161"/>
      <c r="BR261" s="161"/>
      <c r="BS261" s="161"/>
      <c r="BT261" s="161"/>
      <c r="BU261" s="161"/>
      <c r="BV261" s="161"/>
      <c r="BW261" s="161"/>
      <c r="BX261" s="161"/>
      <c r="BY261" s="161"/>
      <c r="BZ261" s="161"/>
      <c r="CA261" s="161"/>
      <c r="CB261" s="161"/>
      <c r="CC261" s="161"/>
      <c r="CD261" s="161"/>
      <c r="CE261" s="161"/>
      <c r="CF261" s="161"/>
      <c r="CG261" s="161"/>
      <c r="CH261" s="161"/>
      <c r="CI261" s="161"/>
      <c r="CJ261" s="161"/>
      <c r="CK261" s="161"/>
      <c r="CL261" s="161"/>
      <c r="CM261" s="161"/>
      <c r="CN261" s="161"/>
      <c r="CO261" s="161"/>
      <c r="CP261" s="208"/>
      <c r="CQ261" s="161"/>
      <c r="CR261" s="208"/>
      <c r="CS261" s="208"/>
      <c r="CT261" s="161" t="s">
        <v>2622</v>
      </c>
      <c r="CU261" s="161" t="s">
        <v>2868</v>
      </c>
      <c r="CV261" s="161"/>
      <c r="CW261" s="161"/>
      <c r="CX261" s="161"/>
      <c r="CY261" s="161"/>
      <c r="CZ261" s="161"/>
      <c r="DA261" s="161"/>
      <c r="DB261" s="161"/>
      <c r="DD261" s="161"/>
      <c r="DE261" s="161"/>
      <c r="DF261" s="161"/>
      <c r="DG261" s="161"/>
      <c r="DH261" s="161"/>
      <c r="DI261" s="161"/>
      <c r="DJ261" s="161"/>
      <c r="DK261" s="161"/>
      <c r="DL261" s="161"/>
      <c r="DM261" s="161"/>
      <c r="DN261" s="161"/>
      <c r="DO261" s="161"/>
      <c r="DP261" s="161" t="s">
        <v>2652</v>
      </c>
      <c r="DQ261" s="161" t="s">
        <v>2898</v>
      </c>
      <c r="DR261" s="161"/>
      <c r="DS261" s="161"/>
      <c r="DT261" s="161"/>
      <c r="DU261" s="161"/>
      <c r="DV261" s="161"/>
      <c r="DW261" s="161"/>
    </row>
    <row r="262" spans="1:127" s="137" customFormat="1" ht="12.75" customHeight="1" x14ac:dyDescent="0.25">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3"/>
      <c r="X262" s="163"/>
      <c r="Y262" s="197"/>
      <c r="Z262" s="197"/>
      <c r="AA262" s="197"/>
      <c r="AB262" s="197"/>
      <c r="AC262" s="197"/>
      <c r="AD262" s="197"/>
      <c r="AE262" s="197"/>
      <c r="AF262" s="197"/>
      <c r="AG262" s="197"/>
      <c r="AQ262" s="197"/>
      <c r="AR262" s="197"/>
      <c r="AS262" s="161"/>
      <c r="AT262" s="163"/>
      <c r="AU262" s="163"/>
      <c r="AV262" s="161"/>
      <c r="AW262" s="161"/>
      <c r="AX262" s="161"/>
      <c r="AY262" s="197"/>
      <c r="AZ262" s="161"/>
      <c r="BA262" s="161"/>
      <c r="BB262" s="161"/>
      <c r="BC262" s="161"/>
      <c r="BD262" s="161"/>
      <c r="BE262" s="161"/>
      <c r="BF262"/>
      <c r="BG262" s="161"/>
      <c r="BH262" s="161"/>
      <c r="BI262" s="161"/>
      <c r="BJ262" s="161"/>
      <c r="BK262" s="161"/>
      <c r="BL262" s="161"/>
      <c r="BM262" s="161"/>
      <c r="BN262" s="161"/>
      <c r="BO262" s="161"/>
      <c r="BP262" s="161"/>
      <c r="BQ262" s="161"/>
      <c r="BR262" s="161"/>
      <c r="BS262" s="161"/>
      <c r="BT262" s="161"/>
      <c r="BU262" s="161"/>
      <c r="BV262" s="161"/>
      <c r="BW262" s="161"/>
      <c r="BX262" s="161"/>
      <c r="BY262" s="161"/>
      <c r="BZ262" s="161"/>
      <c r="CA262" s="161"/>
      <c r="CB262" s="161"/>
      <c r="CC262" s="161"/>
      <c r="CD262" s="161"/>
      <c r="CE262" s="161"/>
      <c r="CF262" s="161"/>
      <c r="CG262" s="161"/>
      <c r="CH262" s="161"/>
      <c r="CI262" s="161"/>
      <c r="CJ262" s="161"/>
      <c r="CK262" s="161"/>
      <c r="CL262" s="161"/>
      <c r="CM262" s="161"/>
      <c r="CN262" s="161"/>
      <c r="CO262" s="161"/>
      <c r="CP262" s="208"/>
      <c r="CQ262" s="161"/>
      <c r="CR262" s="208"/>
      <c r="CS262" s="208"/>
      <c r="CT262" s="161" t="s">
        <v>2624</v>
      </c>
      <c r="CU262" s="161" t="s">
        <v>2870</v>
      </c>
      <c r="CV262" s="161"/>
      <c r="CW262" s="161"/>
      <c r="CX262" s="161"/>
      <c r="CY262" s="161"/>
      <c r="CZ262" s="161"/>
      <c r="DA262" s="161"/>
      <c r="DB262" s="161"/>
      <c r="DC262" s="161"/>
      <c r="DD262" s="161"/>
      <c r="DE262" s="161"/>
      <c r="DF262" s="161"/>
      <c r="DG262" s="161"/>
      <c r="DH262" s="161"/>
      <c r="DI262" s="161"/>
      <c r="DJ262" s="161"/>
      <c r="DK262" s="161"/>
      <c r="DL262" s="161"/>
      <c r="DM262" s="161"/>
      <c r="DN262" s="161"/>
      <c r="DO262" s="161"/>
      <c r="DP262" s="161" t="s">
        <v>2654</v>
      </c>
      <c r="DQ262" s="161" t="s">
        <v>2900</v>
      </c>
      <c r="DR262" s="161"/>
      <c r="DS262" s="161"/>
      <c r="DT262" s="161"/>
      <c r="DU262" s="161"/>
      <c r="DV262" s="161"/>
      <c r="DW262" s="161"/>
    </row>
    <row r="263" spans="1:127" s="137" customFormat="1" ht="12.75" customHeight="1" x14ac:dyDescent="0.25">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3"/>
      <c r="X263" s="163"/>
      <c r="Y263" s="197"/>
      <c r="Z263" s="197"/>
      <c r="AA263" s="197"/>
      <c r="AB263" s="197"/>
      <c r="AC263" s="197"/>
      <c r="AD263" s="197"/>
      <c r="AE263" s="197"/>
      <c r="AF263" s="197"/>
      <c r="AG263" s="197"/>
      <c r="AQ263" s="197"/>
      <c r="AR263" s="197"/>
      <c r="AS263" s="161"/>
      <c r="AT263" s="163"/>
      <c r="AU263" s="163"/>
      <c r="AV263" s="161"/>
      <c r="AW263" s="161"/>
      <c r="AX263" s="161"/>
      <c r="AY263" s="197"/>
      <c r="AZ263" s="161"/>
      <c r="BA263" s="161"/>
      <c r="BB263" s="161"/>
      <c r="BC263" s="161"/>
      <c r="BD263" s="161"/>
      <c r="BE263" s="161"/>
      <c r="BF263"/>
      <c r="BG263" s="161"/>
      <c r="BH263" s="161"/>
      <c r="BI263" s="161"/>
      <c r="BJ263" s="161"/>
      <c r="BK263" s="161"/>
      <c r="BL263" s="161"/>
      <c r="BM263" s="161"/>
      <c r="BN263" s="161"/>
      <c r="BO263" s="161"/>
      <c r="BP263" s="161"/>
      <c r="BQ263" s="161"/>
      <c r="BR263" s="161"/>
      <c r="BS263" s="161"/>
      <c r="BT263" s="161"/>
      <c r="BU263" s="161"/>
      <c r="BV263" s="161"/>
      <c r="BW263" s="161"/>
      <c r="BX263" s="161"/>
      <c r="BY263" s="161"/>
      <c r="BZ263" s="161"/>
      <c r="CA263" s="161"/>
      <c r="CB263" s="161"/>
      <c r="CC263" s="161"/>
      <c r="CD263" s="161"/>
      <c r="CE263" s="161"/>
      <c r="CF263" s="161"/>
      <c r="CG263" s="161"/>
      <c r="CH263" s="161"/>
      <c r="CI263" s="161"/>
      <c r="CJ263" s="161"/>
      <c r="CK263" s="161"/>
      <c r="CL263" s="161"/>
      <c r="CM263" s="161"/>
      <c r="CN263" s="161"/>
      <c r="CO263" s="161"/>
      <c r="CP263" s="208"/>
      <c r="CQ263" s="161"/>
      <c r="CR263" s="208"/>
      <c r="CS263" s="208"/>
      <c r="CT263" s="161" t="s">
        <v>2626</v>
      </c>
      <c r="CU263" s="161" t="s">
        <v>2872</v>
      </c>
      <c r="CV263" s="161"/>
      <c r="CW263" s="161"/>
      <c r="CX263" s="161"/>
      <c r="CY263" s="161"/>
      <c r="CZ263" s="161"/>
      <c r="DA263" s="161"/>
      <c r="DB263" s="161"/>
      <c r="DC263" s="161"/>
      <c r="DD263" s="161"/>
      <c r="DE263" s="161"/>
      <c r="DF263" s="161"/>
      <c r="DG263" s="161"/>
      <c r="DH263" s="161"/>
      <c r="DI263" s="161"/>
      <c r="DJ263" s="161"/>
      <c r="DK263" s="161"/>
      <c r="DL263" s="161"/>
      <c r="DM263" s="161"/>
      <c r="DN263" s="161"/>
      <c r="DO263" s="161"/>
      <c r="DP263" s="161" t="s">
        <v>2656</v>
      </c>
      <c r="DQ263" s="161" t="s">
        <v>2902</v>
      </c>
      <c r="DR263" s="161"/>
      <c r="DS263" s="161"/>
      <c r="DT263" s="161"/>
      <c r="DU263" s="161"/>
      <c r="DV263" s="161"/>
      <c r="DW263" s="161"/>
    </row>
    <row r="264" spans="1:127" s="137" customFormat="1" ht="12.75" customHeight="1" x14ac:dyDescent="0.25">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3"/>
      <c r="X264" s="163"/>
      <c r="Y264" s="197"/>
      <c r="Z264" s="197"/>
      <c r="AA264" s="197"/>
      <c r="AB264" s="197"/>
      <c r="AC264" s="197"/>
      <c r="AD264" s="197"/>
      <c r="AE264" s="197"/>
      <c r="AF264" s="197"/>
      <c r="AG264" s="197"/>
      <c r="AQ264" s="197"/>
      <c r="AR264" s="197"/>
      <c r="AS264" s="161"/>
      <c r="AT264" s="163"/>
      <c r="AU264" s="163"/>
      <c r="AV264" s="161"/>
      <c r="AW264" s="161"/>
      <c r="AX264" s="161"/>
      <c r="AY264" s="197"/>
      <c r="AZ264" s="161"/>
      <c r="BA264" s="161"/>
      <c r="BB264" s="161"/>
      <c r="BC264" s="161"/>
      <c r="BD264" s="161"/>
      <c r="BE264" s="161"/>
      <c r="BF264"/>
      <c r="BG264" s="161"/>
      <c r="BH264" s="161"/>
      <c r="BI264" s="161"/>
      <c r="BJ264" s="161"/>
      <c r="BK264" s="161"/>
      <c r="BL264" s="161"/>
      <c r="BM264" s="161"/>
      <c r="BN264" s="161"/>
      <c r="BO264" s="161"/>
      <c r="BP264" s="161"/>
      <c r="BQ264" s="161"/>
      <c r="BR264" s="161"/>
      <c r="BS264" s="161"/>
      <c r="BT264" s="161"/>
      <c r="BU264" s="161"/>
      <c r="BV264" s="161"/>
      <c r="BW264" s="161"/>
      <c r="BX264" s="161"/>
      <c r="BY264" s="161"/>
      <c r="BZ264" s="161"/>
      <c r="CA264" s="161"/>
      <c r="CB264" s="161"/>
      <c r="CC264" s="161"/>
      <c r="CD264" s="161"/>
      <c r="CE264" s="161"/>
      <c r="CF264" s="161"/>
      <c r="CG264" s="161"/>
      <c r="CH264" s="161"/>
      <c r="CI264" s="161"/>
      <c r="CJ264" s="161"/>
      <c r="CK264" s="161"/>
      <c r="CL264" s="161"/>
      <c r="CM264" s="161"/>
      <c r="CN264" s="161"/>
      <c r="CO264" s="161"/>
      <c r="CP264" s="208"/>
      <c r="CQ264" s="161"/>
      <c r="CR264" s="208"/>
      <c r="CS264" s="208"/>
      <c r="CT264" s="161" t="s">
        <v>2628</v>
      </c>
      <c r="CU264" s="161" t="s">
        <v>2874</v>
      </c>
      <c r="CV264" s="161"/>
      <c r="CW264" s="161"/>
      <c r="CX264" s="161"/>
      <c r="CY264" s="161"/>
      <c r="CZ264" s="161"/>
      <c r="DA264" s="161"/>
      <c r="DB264" s="161"/>
      <c r="DC264" s="161"/>
      <c r="DD264" s="161"/>
      <c r="DE264" s="161"/>
      <c r="DF264" s="161"/>
      <c r="DG264" s="161"/>
      <c r="DH264" s="161"/>
      <c r="DI264" s="161"/>
      <c r="DJ264" s="161"/>
      <c r="DK264" s="161"/>
      <c r="DL264" s="161"/>
      <c r="DM264" s="161"/>
      <c r="DN264" s="161"/>
      <c r="DO264" s="161"/>
      <c r="DP264" s="161" t="s">
        <v>2658</v>
      </c>
      <c r="DQ264" s="161" t="s">
        <v>2904</v>
      </c>
      <c r="DR264" s="161"/>
      <c r="DS264" s="161"/>
      <c r="DT264" s="161"/>
      <c r="DU264" s="161"/>
      <c r="DV264" s="161"/>
      <c r="DW264" s="161"/>
    </row>
    <row r="265" spans="1:127" s="137" customFormat="1" ht="12.75" customHeight="1" x14ac:dyDescent="0.25">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3"/>
      <c r="X265" s="163"/>
      <c r="Y265" s="197"/>
      <c r="Z265" s="197"/>
      <c r="AA265" s="197"/>
      <c r="AB265" s="197"/>
      <c r="AC265" s="197"/>
      <c r="AD265" s="197"/>
      <c r="AE265" s="197"/>
      <c r="AF265" s="197"/>
      <c r="AG265" s="197"/>
      <c r="AQ265" s="197"/>
      <c r="AR265" s="197"/>
      <c r="AS265" s="161"/>
      <c r="AT265" s="163"/>
      <c r="AU265" s="163"/>
      <c r="AV265" s="161"/>
      <c r="AW265" s="161"/>
      <c r="AX265" s="161"/>
      <c r="AY265" s="197"/>
      <c r="AZ265" s="161"/>
      <c r="BA265" s="161"/>
      <c r="BB265" s="161"/>
      <c r="BC265" s="161"/>
      <c r="BD265" s="161"/>
      <c r="BE265" s="161"/>
      <c r="BF265"/>
      <c r="BG265" s="161"/>
      <c r="BH265" s="161"/>
      <c r="BI265" s="161"/>
      <c r="BJ265" s="161"/>
      <c r="BK265" s="161"/>
      <c r="BL265" s="161"/>
      <c r="BM265" s="161"/>
      <c r="BN265" s="161"/>
      <c r="BO265" s="161"/>
      <c r="BP265" s="161"/>
      <c r="BQ265" s="161"/>
      <c r="BR265" s="161"/>
      <c r="BS265" s="161"/>
      <c r="BT265" s="161"/>
      <c r="BU265" s="161"/>
      <c r="BV265" s="161"/>
      <c r="BW265" s="161"/>
      <c r="BX265" s="161"/>
      <c r="BY265" s="161"/>
      <c r="BZ265" s="161"/>
      <c r="CA265" s="161"/>
      <c r="CB265" s="161"/>
      <c r="CC265" s="161"/>
      <c r="CD265" s="161"/>
      <c r="CE265" s="161"/>
      <c r="CF265" s="161"/>
      <c r="CG265" s="161"/>
      <c r="CH265" s="161"/>
      <c r="CI265" s="161"/>
      <c r="CJ265" s="161"/>
      <c r="CK265" s="161"/>
      <c r="CL265" s="161"/>
      <c r="CM265" s="161"/>
      <c r="CN265" s="161"/>
      <c r="CO265" s="161"/>
      <c r="CP265" s="208"/>
      <c r="CQ265" s="161"/>
      <c r="CR265" s="208"/>
      <c r="CS265" s="208"/>
      <c r="CT265" s="161" t="s">
        <v>2630</v>
      </c>
      <c r="CU265" s="161" t="s">
        <v>2876</v>
      </c>
      <c r="CV265" s="161"/>
      <c r="CW265" s="161"/>
      <c r="CX265" s="161"/>
      <c r="CY265" s="161"/>
      <c r="CZ265" s="161"/>
      <c r="DA265" s="161"/>
      <c r="DB265" s="161"/>
      <c r="DC265" s="161"/>
      <c r="DD265" s="161"/>
      <c r="DE265" s="161"/>
      <c r="DF265" s="161"/>
      <c r="DG265" s="161"/>
      <c r="DH265" s="161"/>
      <c r="DI265" s="161"/>
      <c r="DJ265" s="161"/>
      <c r="DK265" s="161"/>
      <c r="DL265" s="161"/>
      <c r="DM265" s="161"/>
      <c r="DN265" s="161"/>
      <c r="DO265" s="161"/>
      <c r="DP265" s="161" t="s">
        <v>2660</v>
      </c>
      <c r="DQ265" s="161" t="s">
        <v>2906</v>
      </c>
      <c r="DR265" s="161"/>
      <c r="DS265" s="161"/>
      <c r="DT265" s="161"/>
      <c r="DU265" s="161"/>
      <c r="DV265" s="161"/>
      <c r="DW265" s="161"/>
    </row>
    <row r="266" spans="1:127" s="137" customFormat="1" ht="12.75" customHeight="1" x14ac:dyDescent="0.25">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3"/>
      <c r="X266" s="163"/>
      <c r="Y266" s="197"/>
      <c r="Z266" s="197"/>
      <c r="AA266" s="197"/>
      <c r="AB266" s="197"/>
      <c r="AC266" s="197"/>
      <c r="AD266" s="197"/>
      <c r="AE266" s="197"/>
      <c r="AF266" s="197"/>
      <c r="AG266" s="197"/>
      <c r="AQ266" s="197"/>
      <c r="AR266" s="197"/>
      <c r="AS266" s="161"/>
      <c r="AT266" s="163"/>
      <c r="AU266" s="163"/>
      <c r="AV266" s="161"/>
      <c r="AW266" s="161"/>
      <c r="AX266" s="161"/>
      <c r="AY266" s="197"/>
      <c r="AZ266" s="161"/>
      <c r="BA266" s="161"/>
      <c r="BB266" s="161"/>
      <c r="BC266" s="161"/>
      <c r="BD266" s="161"/>
      <c r="BE266" s="161"/>
      <c r="BF266"/>
      <c r="BG266" s="161"/>
      <c r="BH266" s="161"/>
      <c r="BI266" s="161"/>
      <c r="BJ266" s="161"/>
      <c r="BK266" s="161"/>
      <c r="BL266" s="161"/>
      <c r="BM266" s="161"/>
      <c r="BN266" s="161"/>
      <c r="BO266" s="161"/>
      <c r="BP266" s="161"/>
      <c r="BQ266" s="161"/>
      <c r="BR266" s="161"/>
      <c r="BS266" s="161"/>
      <c r="BT266" s="161"/>
      <c r="BU266" s="161"/>
      <c r="BV266" s="161"/>
      <c r="BW266" s="161"/>
      <c r="BX266" s="161"/>
      <c r="BY266" s="161"/>
      <c r="BZ266" s="161"/>
      <c r="CA266" s="161"/>
      <c r="CB266" s="161"/>
      <c r="CC266" s="161"/>
      <c r="CD266" s="161"/>
      <c r="CE266" s="161"/>
      <c r="CF266" s="161"/>
      <c r="CG266" s="161"/>
      <c r="CH266" s="161"/>
      <c r="CI266" s="161"/>
      <c r="CJ266" s="161"/>
      <c r="CK266" s="161"/>
      <c r="CL266" s="161"/>
      <c r="CM266" s="161"/>
      <c r="CN266" s="161"/>
      <c r="CO266" s="161"/>
      <c r="CP266" s="208"/>
      <c r="CQ266" s="161"/>
      <c r="CR266" s="208"/>
      <c r="CS266" s="208"/>
      <c r="CT266" s="161" t="s">
        <v>2632</v>
      </c>
      <c r="CU266" s="161" t="s">
        <v>2878</v>
      </c>
      <c r="CV266" s="161"/>
      <c r="CW266" s="161"/>
      <c r="CX266" s="161"/>
      <c r="CY266" s="161"/>
      <c r="CZ266" s="161"/>
      <c r="DA266" s="161"/>
      <c r="DB266" s="161"/>
      <c r="DC266" s="161"/>
      <c r="DD266" s="161"/>
      <c r="DE266" s="161"/>
      <c r="DF266" s="161"/>
      <c r="DG266" s="161"/>
      <c r="DH266" s="161"/>
      <c r="DI266" s="161"/>
      <c r="DJ266" s="161"/>
      <c r="DK266" s="161"/>
      <c r="DL266" s="161"/>
      <c r="DM266" s="161"/>
      <c r="DN266" s="161"/>
      <c r="DO266" s="161"/>
      <c r="DP266" s="161" t="s">
        <v>2662</v>
      </c>
      <c r="DQ266" s="161" t="s">
        <v>2908</v>
      </c>
      <c r="DR266" s="161"/>
      <c r="DS266" s="161"/>
      <c r="DT266" s="161"/>
      <c r="DU266" s="161"/>
      <c r="DV266" s="161"/>
      <c r="DW266" s="161"/>
    </row>
    <row r="267" spans="1:127" s="137" customFormat="1" ht="12.75" customHeight="1" x14ac:dyDescent="0.25">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3"/>
      <c r="X267" s="163"/>
      <c r="Y267" s="197"/>
      <c r="Z267" s="197"/>
      <c r="AA267" s="197"/>
      <c r="AB267" s="197"/>
      <c r="AC267" s="197"/>
      <c r="AD267" s="197"/>
      <c r="AE267" s="197"/>
      <c r="AF267" s="197"/>
      <c r="AG267" s="197"/>
      <c r="AQ267" s="197"/>
      <c r="AR267" s="197"/>
      <c r="AS267" s="161"/>
      <c r="AT267" s="163"/>
      <c r="AU267" s="163"/>
      <c r="AV267" s="161"/>
      <c r="AW267" s="161"/>
      <c r="AX267" s="161"/>
      <c r="AY267" s="197"/>
      <c r="AZ267" s="161"/>
      <c r="BA267" s="161"/>
      <c r="BB267" s="161"/>
      <c r="BC267" s="161"/>
      <c r="BD267" s="161"/>
      <c r="BE267" s="161"/>
      <c r="BF267"/>
      <c r="BG267" s="161"/>
      <c r="BH267" s="161"/>
      <c r="BI267" s="161"/>
      <c r="BJ267" s="161"/>
      <c r="BK267" s="161"/>
      <c r="BL267" s="161"/>
      <c r="BM267" s="161"/>
      <c r="BN267" s="161"/>
      <c r="BO267" s="161"/>
      <c r="BP267" s="161"/>
      <c r="BQ267" s="161"/>
      <c r="BR267" s="161"/>
      <c r="BS267" s="161"/>
      <c r="BT267" s="161"/>
      <c r="BU267" s="161"/>
      <c r="BV267" s="161"/>
      <c r="BW267" s="161"/>
      <c r="BX267" s="161"/>
      <c r="BY267" s="161"/>
      <c r="BZ267" s="161"/>
      <c r="CA267" s="161"/>
      <c r="CB267" s="161"/>
      <c r="CC267" s="161"/>
      <c r="CD267" s="161"/>
      <c r="CE267" s="161"/>
      <c r="CF267" s="161"/>
      <c r="CG267" s="161"/>
      <c r="CH267" s="161"/>
      <c r="CI267" s="161"/>
      <c r="CJ267" s="161"/>
      <c r="CK267" s="161"/>
      <c r="CL267" s="161"/>
      <c r="CM267" s="161"/>
      <c r="CN267" s="161"/>
      <c r="CO267" s="161"/>
      <c r="CP267" s="208"/>
      <c r="CQ267" s="161"/>
      <c r="CR267" s="208"/>
      <c r="CS267" s="208"/>
      <c r="CT267" s="161" t="s">
        <v>2634</v>
      </c>
      <c r="CU267" s="161" t="s">
        <v>2880</v>
      </c>
      <c r="CV267" s="161"/>
      <c r="CW267" s="161"/>
      <c r="CX267" s="161"/>
      <c r="CY267" s="161"/>
      <c r="CZ267" s="161"/>
      <c r="DA267" s="161"/>
      <c r="DB267" s="161"/>
      <c r="DC267" s="161"/>
      <c r="DD267" s="161"/>
      <c r="DE267" s="161"/>
      <c r="DF267" s="161"/>
      <c r="DG267" s="161"/>
      <c r="DH267" s="161"/>
      <c r="DI267" s="161"/>
      <c r="DJ267" s="161"/>
      <c r="DK267" s="161"/>
      <c r="DL267" s="161"/>
      <c r="DM267" s="161"/>
      <c r="DN267" s="161"/>
      <c r="DO267" s="161"/>
      <c r="DP267" s="161" t="s">
        <v>2664</v>
      </c>
      <c r="DQ267" s="161" t="s">
        <v>2910</v>
      </c>
      <c r="DR267" s="161"/>
      <c r="DS267" s="161"/>
      <c r="DT267" s="161"/>
      <c r="DU267" s="161"/>
      <c r="DV267" s="161"/>
      <c r="DW267" s="161"/>
    </row>
    <row r="268" spans="1:127" s="137" customFormat="1" ht="12.75" customHeight="1" x14ac:dyDescent="0.25">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3"/>
      <c r="X268" s="163"/>
      <c r="Y268" s="197"/>
      <c r="Z268" s="197"/>
      <c r="AA268" s="197"/>
      <c r="AB268" s="197"/>
      <c r="AC268" s="197"/>
      <c r="AD268" s="197"/>
      <c r="AE268" s="197"/>
      <c r="AF268" s="197"/>
      <c r="AG268" s="197"/>
      <c r="AQ268" s="197"/>
      <c r="AR268" s="197"/>
      <c r="AS268" s="161"/>
      <c r="AT268" s="163"/>
      <c r="AU268" s="163"/>
      <c r="AV268" s="161"/>
      <c r="AW268" s="161"/>
      <c r="AX268" s="161"/>
      <c r="AY268" s="197"/>
      <c r="AZ268" s="161"/>
      <c r="BA268" s="161"/>
      <c r="BB268" s="161"/>
      <c r="BC268" s="161"/>
      <c r="BD268" s="161"/>
      <c r="BE268" s="161"/>
      <c r="BF268"/>
      <c r="BG268" s="161"/>
      <c r="BH268" s="161"/>
      <c r="BI268" s="161"/>
      <c r="BJ268" s="161"/>
      <c r="BK268" s="161"/>
      <c r="BL268" s="161"/>
      <c r="BM268" s="161"/>
      <c r="BN268" s="161"/>
      <c r="BO268" s="161"/>
      <c r="BP268" s="161"/>
      <c r="BQ268" s="161"/>
      <c r="BR268" s="161"/>
      <c r="BS268" s="161"/>
      <c r="BT268" s="161"/>
      <c r="BU268" s="161"/>
      <c r="BV268" s="161"/>
      <c r="BW268" s="161"/>
      <c r="BX268" s="161"/>
      <c r="BY268" s="161"/>
      <c r="BZ268" s="161"/>
      <c r="CA268" s="161"/>
      <c r="CB268" s="161"/>
      <c r="CC268" s="161"/>
      <c r="CD268" s="161"/>
      <c r="CE268" s="161"/>
      <c r="CF268" s="161"/>
      <c r="CG268" s="161"/>
      <c r="CH268" s="161"/>
      <c r="CI268" s="161"/>
      <c r="CJ268" s="161"/>
      <c r="CK268" s="161"/>
      <c r="CL268" s="161"/>
      <c r="CM268" s="161"/>
      <c r="CN268" s="161"/>
      <c r="CO268" s="161"/>
      <c r="CP268" s="208"/>
      <c r="CQ268" s="161"/>
      <c r="CR268" s="208"/>
      <c r="CS268" s="208"/>
      <c r="CT268" s="161" t="s">
        <v>2636</v>
      </c>
      <c r="CU268" s="161" t="s">
        <v>2882</v>
      </c>
      <c r="CV268" s="161"/>
      <c r="CW268" s="161"/>
      <c r="CX268" s="161"/>
      <c r="CY268" s="161"/>
      <c r="CZ268" s="161"/>
      <c r="DA268" s="161"/>
      <c r="DB268" s="161"/>
      <c r="DC268" s="161"/>
      <c r="DD268" s="161"/>
      <c r="DE268" s="161"/>
      <c r="DF268" s="161"/>
      <c r="DG268" s="161"/>
      <c r="DH268" s="161"/>
      <c r="DI268" s="161"/>
      <c r="DJ268" s="161"/>
      <c r="DK268" s="161"/>
      <c r="DL268" s="161"/>
      <c r="DM268" s="161"/>
      <c r="DN268" s="161"/>
      <c r="DO268" s="161"/>
      <c r="DP268" s="161" t="s">
        <v>2666</v>
      </c>
      <c r="DQ268" s="161" t="s">
        <v>2912</v>
      </c>
      <c r="DR268" s="161"/>
      <c r="DS268" s="161"/>
      <c r="DT268" s="161"/>
      <c r="DU268" s="161"/>
      <c r="DV268" s="161"/>
      <c r="DW268" s="161"/>
    </row>
    <row r="269" spans="1:127" s="137" customFormat="1" ht="12.75" customHeight="1" x14ac:dyDescent="0.25">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3"/>
      <c r="X269" s="163"/>
      <c r="Y269" s="197"/>
      <c r="Z269" s="197"/>
      <c r="AA269" s="197"/>
      <c r="AB269" s="197"/>
      <c r="AC269" s="197"/>
      <c r="AD269" s="197"/>
      <c r="AE269" s="197"/>
      <c r="AF269" s="197"/>
      <c r="AG269" s="197"/>
      <c r="AQ269" s="197"/>
      <c r="AR269" s="197"/>
      <c r="AS269" s="161"/>
      <c r="AT269" s="163"/>
      <c r="AU269" s="163"/>
      <c r="AV269" s="161"/>
      <c r="AW269" s="161"/>
      <c r="AX269" s="161"/>
      <c r="AY269" s="197"/>
      <c r="AZ269" s="161"/>
      <c r="BA269" s="161"/>
      <c r="BB269" s="161"/>
      <c r="BC269" s="161"/>
      <c r="BD269" s="161"/>
      <c r="BE269" s="161"/>
      <c r="BF269"/>
      <c r="BG269" s="161"/>
      <c r="BH269" s="161"/>
      <c r="BI269" s="161"/>
      <c r="BJ269" s="161"/>
      <c r="BK269" s="161"/>
      <c r="BL269" s="161"/>
      <c r="BM269" s="161"/>
      <c r="BN269" s="161"/>
      <c r="BO269" s="161"/>
      <c r="BP269" s="161"/>
      <c r="BQ269" s="161"/>
      <c r="BR269" s="161"/>
      <c r="BS269" s="161"/>
      <c r="BT269" s="161"/>
      <c r="BU269" s="161"/>
      <c r="BV269" s="161"/>
      <c r="BW269" s="161"/>
      <c r="BX269" s="161"/>
      <c r="BY269" s="161"/>
      <c r="BZ269" s="161"/>
      <c r="CA269" s="161"/>
      <c r="CB269" s="161"/>
      <c r="CC269" s="161"/>
      <c r="CD269" s="161"/>
      <c r="CE269" s="161"/>
      <c r="CF269" s="161"/>
      <c r="CG269" s="161"/>
      <c r="CH269" s="161"/>
      <c r="CI269" s="161"/>
      <c r="CJ269" s="161"/>
      <c r="CK269" s="161"/>
      <c r="CL269" s="161"/>
      <c r="CM269" s="161"/>
      <c r="CN269" s="161"/>
      <c r="CO269" s="161"/>
      <c r="CP269" s="208"/>
      <c r="CQ269" s="161"/>
      <c r="CR269" s="208"/>
      <c r="CS269" s="208"/>
      <c r="CT269" s="161" t="s">
        <v>2638</v>
      </c>
      <c r="CU269" s="161" t="s">
        <v>2884</v>
      </c>
      <c r="CV269" s="161"/>
      <c r="CW269" s="161"/>
      <c r="CX269" s="161"/>
      <c r="CY269" s="161"/>
      <c r="CZ269" s="161"/>
      <c r="DA269" s="161"/>
      <c r="DB269" s="161"/>
      <c r="DC269" s="161"/>
      <c r="DD269" s="161"/>
      <c r="DE269" s="161"/>
      <c r="DF269" s="161"/>
      <c r="DG269" s="161"/>
      <c r="DH269" s="161"/>
      <c r="DI269" s="161"/>
      <c r="DJ269" s="161"/>
      <c r="DK269" s="161"/>
      <c r="DL269" s="161"/>
      <c r="DM269" s="161"/>
      <c r="DN269" s="161"/>
      <c r="DO269" s="161"/>
      <c r="DP269" s="161" t="s">
        <v>2668</v>
      </c>
      <c r="DQ269" s="161" t="s">
        <v>2914</v>
      </c>
      <c r="DR269" s="161"/>
      <c r="DS269" s="161"/>
      <c r="DT269" s="161"/>
      <c r="DU269" s="161"/>
      <c r="DV269" s="161"/>
      <c r="DW269" s="161"/>
    </row>
    <row r="270" spans="1:127" s="137" customFormat="1" ht="12.75" customHeight="1" x14ac:dyDescent="0.25">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3"/>
      <c r="X270" s="163"/>
      <c r="Y270" s="197"/>
      <c r="Z270" s="197"/>
      <c r="AA270" s="197"/>
      <c r="AB270" s="197"/>
      <c r="AC270" s="197"/>
      <c r="AD270" s="197"/>
      <c r="AE270" s="197"/>
      <c r="AF270" s="197"/>
      <c r="AG270" s="197"/>
      <c r="AQ270" s="197"/>
      <c r="AR270" s="197"/>
      <c r="AS270" s="161"/>
      <c r="AT270" s="163"/>
      <c r="AU270" s="163"/>
      <c r="AV270" s="161"/>
      <c r="AW270" s="161"/>
      <c r="AX270" s="161"/>
      <c r="AY270" s="197"/>
      <c r="AZ270" s="161"/>
      <c r="BA270" s="161"/>
      <c r="BB270" s="161"/>
      <c r="BC270" s="161"/>
      <c r="BD270" s="161"/>
      <c r="BE270" s="161"/>
      <c r="BF270"/>
      <c r="BG270" s="161"/>
      <c r="BH270" s="161"/>
      <c r="BI270" s="161"/>
      <c r="BJ270" s="161"/>
      <c r="BK270" s="161"/>
      <c r="BL270" s="161"/>
      <c r="BM270" s="161"/>
      <c r="BN270" s="161"/>
      <c r="BO270" s="161"/>
      <c r="BP270" s="161"/>
      <c r="BQ270" s="161"/>
      <c r="BR270" s="161"/>
      <c r="BS270" s="161"/>
      <c r="BT270" s="161"/>
      <c r="BU270" s="161"/>
      <c r="BV270" s="161"/>
      <c r="BW270" s="161"/>
      <c r="BX270" s="161"/>
      <c r="BY270" s="161"/>
      <c r="BZ270" s="161"/>
      <c r="CA270" s="161"/>
      <c r="CB270" s="161"/>
      <c r="CC270" s="161"/>
      <c r="CD270" s="161"/>
      <c r="CE270" s="161"/>
      <c r="CF270" s="161"/>
      <c r="CG270" s="161"/>
      <c r="CH270" s="161"/>
      <c r="CI270" s="161"/>
      <c r="CJ270" s="161"/>
      <c r="CK270" s="161"/>
      <c r="CL270" s="161"/>
      <c r="CM270" s="161"/>
      <c r="CN270" s="161"/>
      <c r="CO270" s="161"/>
      <c r="CP270" s="208"/>
      <c r="CQ270" s="161"/>
      <c r="CR270" s="208"/>
      <c r="CS270" s="208"/>
      <c r="CT270" s="161" t="s">
        <v>2640</v>
      </c>
      <c r="CU270" s="161" t="s">
        <v>2886</v>
      </c>
      <c r="CV270" s="161"/>
      <c r="CW270" s="161"/>
      <c r="CX270" s="161"/>
      <c r="CY270" s="161"/>
      <c r="CZ270" s="161"/>
      <c r="DA270" s="161"/>
      <c r="DB270" s="161"/>
      <c r="DC270" s="161"/>
      <c r="DD270" s="161"/>
      <c r="DE270" s="161"/>
      <c r="DF270" s="161"/>
      <c r="DG270" s="161"/>
      <c r="DH270" s="161"/>
      <c r="DI270" s="161"/>
      <c r="DJ270" s="161"/>
      <c r="DK270" s="161"/>
      <c r="DL270" s="161"/>
      <c r="DM270" s="161"/>
      <c r="DN270" s="161"/>
      <c r="DO270" s="161"/>
      <c r="DP270" s="161" t="s">
        <v>2670</v>
      </c>
      <c r="DQ270" s="161" t="s">
        <v>2916</v>
      </c>
      <c r="DR270" s="161"/>
      <c r="DS270" s="161"/>
      <c r="DT270" s="161"/>
      <c r="DU270" s="161"/>
      <c r="DV270" s="161"/>
      <c r="DW270" s="161"/>
    </row>
    <row r="271" spans="1:127" s="137" customFormat="1" ht="12.75" customHeight="1" x14ac:dyDescent="0.25">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3"/>
      <c r="X271" s="163"/>
      <c r="Y271" s="197"/>
      <c r="Z271" s="197"/>
      <c r="AA271" s="197"/>
      <c r="AB271" s="197"/>
      <c r="AC271" s="197"/>
      <c r="AD271" s="197"/>
      <c r="AE271" s="197"/>
      <c r="AF271" s="197"/>
      <c r="AG271" s="197"/>
      <c r="AQ271" s="197"/>
      <c r="AR271" s="197"/>
      <c r="AS271" s="161"/>
      <c r="AT271" s="163"/>
      <c r="AU271" s="163"/>
      <c r="AV271" s="161"/>
      <c r="AW271" s="161"/>
      <c r="AX271" s="161"/>
      <c r="AY271" s="197"/>
      <c r="AZ271" s="161"/>
      <c r="BA271" s="161"/>
      <c r="BB271" s="161"/>
      <c r="BC271" s="161"/>
      <c r="BD271" s="161"/>
      <c r="BE271" s="161"/>
      <c r="BF271"/>
      <c r="BG271" s="161"/>
      <c r="BH271" s="161"/>
      <c r="BI271" s="161"/>
      <c r="BJ271" s="161"/>
      <c r="BK271" s="161"/>
      <c r="BL271" s="161"/>
      <c r="BM271" s="161"/>
      <c r="BN271" s="161"/>
      <c r="BO271" s="161"/>
      <c r="BP271" s="161"/>
      <c r="BQ271" s="161"/>
      <c r="BR271" s="161"/>
      <c r="BS271" s="161"/>
      <c r="BT271" s="161"/>
      <c r="BU271" s="161"/>
      <c r="BV271" s="161"/>
      <c r="BW271" s="161"/>
      <c r="BX271" s="161"/>
      <c r="BY271" s="161"/>
      <c r="BZ271" s="161"/>
      <c r="CA271" s="161"/>
      <c r="CB271" s="161"/>
      <c r="CC271" s="161"/>
      <c r="CD271" s="161"/>
      <c r="CE271" s="161"/>
      <c r="CF271" s="161"/>
      <c r="CG271" s="161"/>
      <c r="CH271" s="161"/>
      <c r="CI271" s="161"/>
      <c r="CJ271" s="161"/>
      <c r="CK271" s="161"/>
      <c r="CL271" s="161"/>
      <c r="CM271" s="161"/>
      <c r="CN271" s="161"/>
      <c r="CO271" s="161"/>
      <c r="CP271" s="208"/>
      <c r="CQ271" s="161"/>
      <c r="CR271" s="208"/>
      <c r="CS271" s="208"/>
      <c r="CT271" s="161" t="s">
        <v>2642</v>
      </c>
      <c r="CU271" s="161" t="s">
        <v>2888</v>
      </c>
      <c r="CV271" s="161"/>
      <c r="CW271" s="161"/>
      <c r="CX271" s="161"/>
      <c r="CY271" s="161"/>
      <c r="CZ271" s="161"/>
      <c r="DA271" s="161"/>
      <c r="DB271" s="161"/>
      <c r="DC271" s="161"/>
      <c r="DD271" s="161"/>
      <c r="DE271" s="161"/>
      <c r="DF271" s="161"/>
      <c r="DG271" s="161"/>
      <c r="DH271" s="161"/>
      <c r="DI271" s="161"/>
      <c r="DJ271" s="161"/>
      <c r="DK271" s="161"/>
      <c r="DL271" s="161"/>
      <c r="DM271" s="161"/>
      <c r="DN271" s="161"/>
      <c r="DO271" s="161"/>
      <c r="DP271" s="161" t="s">
        <v>2672</v>
      </c>
      <c r="DQ271" s="161" t="s">
        <v>2918</v>
      </c>
      <c r="DR271" s="161"/>
      <c r="DS271" s="161"/>
      <c r="DT271" s="161"/>
      <c r="DU271" s="161"/>
      <c r="DV271" s="161"/>
      <c r="DW271" s="161"/>
    </row>
    <row r="272" spans="1:127" s="137" customFormat="1" ht="12.75" customHeight="1" x14ac:dyDescent="0.25">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3"/>
      <c r="X272" s="163"/>
      <c r="Y272" s="197"/>
      <c r="Z272" s="197"/>
      <c r="AA272" s="197"/>
      <c r="AB272" s="197"/>
      <c r="AC272" s="197"/>
      <c r="AD272" s="197"/>
      <c r="AE272" s="197"/>
      <c r="AF272" s="197"/>
      <c r="AG272" s="197"/>
      <c r="AQ272" s="197"/>
      <c r="AR272" s="197"/>
      <c r="AS272" s="161"/>
      <c r="AT272" s="163"/>
      <c r="AU272" s="163"/>
      <c r="AV272" s="161"/>
      <c r="AW272" s="161"/>
      <c r="AX272" s="161"/>
      <c r="AY272" s="197"/>
      <c r="AZ272" s="161"/>
      <c r="BA272" s="161"/>
      <c r="BB272" s="161"/>
      <c r="BC272" s="161"/>
      <c r="BD272" s="161"/>
      <c r="BE272" s="161"/>
      <c r="BF272"/>
      <c r="BG272" s="161"/>
      <c r="BH272" s="161"/>
      <c r="BI272" s="161"/>
      <c r="BJ272" s="161"/>
      <c r="BK272" s="161"/>
      <c r="BL272" s="161"/>
      <c r="BM272" s="161"/>
      <c r="BN272" s="161"/>
      <c r="BO272" s="161"/>
      <c r="BP272" s="161"/>
      <c r="BQ272" s="161"/>
      <c r="BR272" s="161"/>
      <c r="BS272" s="161"/>
      <c r="BT272" s="161"/>
      <c r="BU272" s="161"/>
      <c r="BV272" s="161"/>
      <c r="BW272" s="161"/>
      <c r="BX272" s="161"/>
      <c r="BY272" s="161"/>
      <c r="BZ272" s="161"/>
      <c r="CA272" s="161"/>
      <c r="CB272" s="161"/>
      <c r="CC272" s="161"/>
      <c r="CD272" s="161"/>
      <c r="CE272" s="161"/>
      <c r="CF272" s="161"/>
      <c r="CG272" s="161"/>
      <c r="CH272" s="161"/>
      <c r="CI272" s="161"/>
      <c r="CJ272" s="161"/>
      <c r="CK272" s="161"/>
      <c r="CL272" s="161"/>
      <c r="CM272" s="161"/>
      <c r="CN272" s="161"/>
      <c r="CO272" s="161"/>
      <c r="CP272" s="208"/>
      <c r="CQ272" s="161"/>
      <c r="CR272" s="208"/>
      <c r="CS272" s="208"/>
      <c r="CT272" s="161" t="s">
        <v>2644</v>
      </c>
      <c r="CU272" s="161" t="s">
        <v>2890</v>
      </c>
      <c r="CV272" s="161"/>
      <c r="CW272" s="161"/>
      <c r="CX272" s="161"/>
      <c r="CY272" s="161"/>
      <c r="CZ272" s="161"/>
      <c r="DA272" s="161"/>
      <c r="DB272" s="161"/>
      <c r="DC272" s="161"/>
      <c r="DD272" s="161"/>
      <c r="DE272" s="161"/>
      <c r="DF272" s="161"/>
      <c r="DG272" s="161"/>
      <c r="DH272" s="161"/>
      <c r="DI272" s="161"/>
      <c r="DJ272" s="161"/>
      <c r="DK272" s="161"/>
      <c r="DL272" s="161"/>
      <c r="DM272" s="161"/>
      <c r="DN272" s="161"/>
      <c r="DO272" s="161"/>
      <c r="DP272" s="161" t="s">
        <v>2674</v>
      </c>
      <c r="DQ272" s="161" t="s">
        <v>2920</v>
      </c>
      <c r="DR272" s="161"/>
      <c r="DS272" s="161"/>
      <c r="DT272" s="161"/>
      <c r="DU272" s="161"/>
      <c r="DV272" s="161"/>
      <c r="DW272" s="161"/>
    </row>
    <row r="273" spans="1:127" s="137" customFormat="1" ht="12.75" customHeight="1" x14ac:dyDescent="0.25">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3"/>
      <c r="X273" s="163"/>
      <c r="Y273" s="197"/>
      <c r="Z273" s="197"/>
      <c r="AA273" s="197"/>
      <c r="AB273" s="197"/>
      <c r="AC273" s="197"/>
      <c r="AD273" s="197"/>
      <c r="AE273" s="197"/>
      <c r="AF273" s="197"/>
      <c r="AG273" s="197"/>
      <c r="AQ273" s="197"/>
      <c r="AR273" s="197"/>
      <c r="AS273" s="161"/>
      <c r="AT273" s="163"/>
      <c r="AU273" s="163"/>
      <c r="AV273" s="161"/>
      <c r="AW273" s="161"/>
      <c r="AX273" s="161"/>
      <c r="AY273" s="197"/>
      <c r="AZ273" s="161"/>
      <c r="BA273" s="161"/>
      <c r="BB273" s="161"/>
      <c r="BC273" s="161"/>
      <c r="BD273" s="161"/>
      <c r="BE273" s="161"/>
      <c r="BF273"/>
      <c r="BG273" s="161"/>
      <c r="BH273" s="161"/>
      <c r="BI273" s="161"/>
      <c r="BJ273" s="161"/>
      <c r="BK273" s="161"/>
      <c r="BL273" s="161"/>
      <c r="BM273" s="161"/>
      <c r="BN273" s="161"/>
      <c r="BO273" s="161"/>
      <c r="BP273" s="161"/>
      <c r="BQ273" s="161"/>
      <c r="BR273" s="161"/>
      <c r="BS273" s="161"/>
      <c r="BT273" s="161"/>
      <c r="BU273" s="161"/>
      <c r="BV273" s="161"/>
      <c r="BW273" s="161"/>
      <c r="BX273" s="161"/>
      <c r="BY273" s="161"/>
      <c r="BZ273" s="161"/>
      <c r="CA273" s="161"/>
      <c r="CB273" s="161"/>
      <c r="CC273" s="161"/>
      <c r="CD273" s="161"/>
      <c r="CE273" s="161"/>
      <c r="CF273" s="161"/>
      <c r="CG273" s="161"/>
      <c r="CH273" s="161"/>
      <c r="CI273" s="161"/>
      <c r="CJ273" s="161"/>
      <c r="CK273" s="161"/>
      <c r="CL273" s="161"/>
      <c r="CM273" s="161"/>
      <c r="CN273" s="161"/>
      <c r="CO273" s="161"/>
      <c r="CP273" s="208"/>
      <c r="CQ273" s="161"/>
      <c r="CR273" s="208"/>
      <c r="CS273" s="208"/>
      <c r="CT273" s="161" t="s">
        <v>2646</v>
      </c>
      <c r="CU273" s="161" t="s">
        <v>2892</v>
      </c>
      <c r="CV273" s="161"/>
      <c r="CW273" s="161"/>
      <c r="CX273" s="161"/>
      <c r="CY273" s="161"/>
      <c r="CZ273" s="161"/>
      <c r="DA273" s="161"/>
      <c r="DB273" s="161"/>
      <c r="DC273" s="161"/>
      <c r="DD273" s="161"/>
      <c r="DE273" s="161"/>
      <c r="DF273" s="161"/>
      <c r="DG273" s="161"/>
      <c r="DH273" s="161"/>
      <c r="DI273" s="161"/>
      <c r="DJ273" s="161"/>
      <c r="DK273" s="161"/>
      <c r="DL273" s="161"/>
      <c r="DM273" s="161"/>
      <c r="DN273" s="161"/>
      <c r="DO273" s="161"/>
      <c r="DP273" s="161" t="s">
        <v>2676</v>
      </c>
      <c r="DQ273" s="161" t="s">
        <v>2922</v>
      </c>
      <c r="DR273" s="161"/>
      <c r="DS273" s="161"/>
      <c r="DT273" s="161"/>
      <c r="DU273" s="161"/>
      <c r="DV273" s="161"/>
      <c r="DW273" s="161"/>
    </row>
    <row r="274" spans="1:127" s="137" customFormat="1" ht="12.75" customHeight="1" x14ac:dyDescent="0.25">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3"/>
      <c r="X274" s="163"/>
      <c r="Y274" s="197"/>
      <c r="Z274" s="197"/>
      <c r="AA274" s="197"/>
      <c r="AB274" s="197"/>
      <c r="AC274" s="197"/>
      <c r="AD274" s="197"/>
      <c r="AE274" s="197"/>
      <c r="AF274" s="197"/>
      <c r="AG274" s="197"/>
      <c r="AQ274" s="197"/>
      <c r="AR274" s="197"/>
      <c r="AS274" s="161"/>
      <c r="AT274" s="163"/>
      <c r="AU274" s="163"/>
      <c r="AV274" s="161"/>
      <c r="AW274" s="161"/>
      <c r="AX274" s="161"/>
      <c r="AY274" s="197"/>
      <c r="AZ274" s="161"/>
      <c r="BA274" s="161"/>
      <c r="BB274" s="161"/>
      <c r="BC274" s="161"/>
      <c r="BD274" s="161"/>
      <c r="BE274" s="161"/>
      <c r="BF274"/>
      <c r="BG274" s="161"/>
      <c r="BH274" s="161"/>
      <c r="BI274" s="161"/>
      <c r="BJ274" s="161"/>
      <c r="BK274" s="161"/>
      <c r="BL274" s="161"/>
      <c r="BM274" s="161"/>
      <c r="BN274" s="161"/>
      <c r="BO274" s="161"/>
      <c r="BP274" s="161"/>
      <c r="BQ274" s="161"/>
      <c r="BR274" s="161"/>
      <c r="BS274" s="161"/>
      <c r="BT274" s="161"/>
      <c r="BU274" s="161"/>
      <c r="BV274" s="161"/>
      <c r="BW274" s="161"/>
      <c r="BX274" s="161"/>
      <c r="BY274" s="161"/>
      <c r="BZ274" s="161"/>
      <c r="CA274" s="161"/>
      <c r="CB274" s="161"/>
      <c r="CC274" s="161"/>
      <c r="CD274" s="161"/>
      <c r="CE274" s="161"/>
      <c r="CF274" s="161"/>
      <c r="CG274" s="161"/>
      <c r="CH274" s="161"/>
      <c r="CI274" s="161"/>
      <c r="CJ274" s="161"/>
      <c r="CK274" s="161"/>
      <c r="CL274" s="161"/>
      <c r="CM274" s="161"/>
      <c r="CN274" s="161"/>
      <c r="CO274" s="161"/>
      <c r="CP274" s="208"/>
      <c r="CQ274" s="161"/>
      <c r="CR274" s="208"/>
      <c r="CS274" s="208"/>
      <c r="CT274" s="161" t="s">
        <v>2648</v>
      </c>
      <c r="CU274" s="161" t="s">
        <v>2894</v>
      </c>
      <c r="CV274" s="161"/>
      <c r="CW274" s="161"/>
      <c r="CX274" s="161"/>
      <c r="CY274" s="161"/>
      <c r="CZ274" s="161"/>
      <c r="DA274" s="161"/>
      <c r="DB274" s="161"/>
      <c r="DC274" s="161"/>
      <c r="DD274" s="161"/>
      <c r="DE274" s="161"/>
      <c r="DF274" s="161"/>
      <c r="DG274" s="161"/>
      <c r="DH274" s="161"/>
      <c r="DI274" s="161"/>
      <c r="DJ274" s="161"/>
      <c r="DK274" s="161"/>
      <c r="DL274" s="161"/>
      <c r="DM274" s="161"/>
      <c r="DN274" s="161"/>
      <c r="DO274" s="161"/>
      <c r="DP274" s="161" t="s">
        <v>2678</v>
      </c>
      <c r="DQ274" s="161" t="s">
        <v>2924</v>
      </c>
      <c r="DR274" s="161"/>
      <c r="DS274" s="161"/>
      <c r="DT274" s="161"/>
      <c r="DU274" s="161"/>
      <c r="DV274" s="161"/>
      <c r="DW274" s="161"/>
    </row>
    <row r="275" spans="1:127" s="137" customFormat="1" ht="12.75" customHeight="1" x14ac:dyDescent="0.25">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3"/>
      <c r="X275" s="163"/>
      <c r="Y275" s="197"/>
      <c r="Z275" s="197"/>
      <c r="AA275" s="197"/>
      <c r="AB275" s="197"/>
      <c r="AC275" s="197"/>
      <c r="AD275" s="197"/>
      <c r="AE275" s="197"/>
      <c r="AF275" s="197"/>
      <c r="AG275" s="197"/>
      <c r="AQ275" s="197"/>
      <c r="AR275" s="197"/>
      <c r="AS275" s="161"/>
      <c r="AT275" s="163"/>
      <c r="AU275" s="163"/>
      <c r="AV275" s="161"/>
      <c r="AW275" s="161"/>
      <c r="AX275" s="161"/>
      <c r="AY275" s="197"/>
      <c r="AZ275" s="161"/>
      <c r="BA275" s="161"/>
      <c r="BB275" s="161"/>
      <c r="BC275" s="161"/>
      <c r="BD275" s="161"/>
      <c r="BE275" s="161"/>
      <c r="BF275"/>
      <c r="BG275" s="161"/>
      <c r="BH275" s="161"/>
      <c r="BI275" s="161"/>
      <c r="BJ275" s="161"/>
      <c r="BK275" s="161"/>
      <c r="BL275" s="161"/>
      <c r="BM275" s="161"/>
      <c r="BN275" s="161"/>
      <c r="BO275" s="161"/>
      <c r="BP275" s="161"/>
      <c r="BQ275" s="161"/>
      <c r="BR275" s="161"/>
      <c r="BS275" s="161"/>
      <c r="BT275" s="161"/>
      <c r="BU275" s="161"/>
      <c r="BV275" s="161"/>
      <c r="BW275" s="161"/>
      <c r="BX275" s="161"/>
      <c r="BY275" s="161"/>
      <c r="BZ275" s="161"/>
      <c r="CA275" s="161"/>
      <c r="CB275" s="161"/>
      <c r="CC275" s="161"/>
      <c r="CD275" s="161"/>
      <c r="CE275" s="161"/>
      <c r="CF275" s="161"/>
      <c r="CG275" s="161"/>
      <c r="CH275" s="161"/>
      <c r="CI275" s="161"/>
      <c r="CJ275" s="161"/>
      <c r="CK275" s="161"/>
      <c r="CL275" s="161"/>
      <c r="CM275" s="161"/>
      <c r="CN275" s="161"/>
      <c r="CO275" s="161"/>
      <c r="CP275" s="208"/>
      <c r="CQ275" s="161"/>
      <c r="CR275" s="208"/>
      <c r="CS275" s="208"/>
      <c r="CT275" s="161" t="s">
        <v>2650</v>
      </c>
      <c r="CU275" s="161" t="s">
        <v>2896</v>
      </c>
      <c r="CV275" s="161"/>
      <c r="CW275" s="161"/>
      <c r="CX275" s="161"/>
      <c r="CY275" s="161"/>
      <c r="CZ275" s="161"/>
      <c r="DA275" s="161"/>
      <c r="DB275" s="161"/>
      <c r="DC275" s="161"/>
      <c r="DD275" s="161"/>
      <c r="DE275" s="161"/>
      <c r="DF275" s="161"/>
      <c r="DG275" s="161"/>
      <c r="DH275" s="161"/>
      <c r="DI275" s="161"/>
      <c r="DJ275" s="161"/>
      <c r="DK275" s="161"/>
      <c r="DL275" s="161"/>
      <c r="DM275" s="161"/>
      <c r="DN275" s="161"/>
      <c r="DO275" s="161"/>
      <c r="DP275" s="161" t="s">
        <v>2680</v>
      </c>
      <c r="DQ275" s="161" t="s">
        <v>2926</v>
      </c>
      <c r="DR275" s="161"/>
      <c r="DS275" s="161"/>
      <c r="DT275" s="161"/>
      <c r="DU275" s="161"/>
      <c r="DV275" s="161"/>
      <c r="DW275" s="161"/>
    </row>
    <row r="276" spans="1:127" s="137" customFormat="1" ht="12.75" customHeight="1" x14ac:dyDescent="0.25">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3"/>
      <c r="X276" s="163"/>
      <c r="Y276" s="197"/>
      <c r="Z276" s="197"/>
      <c r="AA276" s="197"/>
      <c r="AB276" s="197"/>
      <c r="AC276" s="197"/>
      <c r="AD276" s="197"/>
      <c r="AE276" s="197"/>
      <c r="AF276" s="197"/>
      <c r="AG276" s="197"/>
      <c r="AQ276" s="197"/>
      <c r="AR276" s="197"/>
      <c r="AS276" s="161"/>
      <c r="AT276" s="163"/>
      <c r="AU276" s="163"/>
      <c r="AV276" s="161"/>
      <c r="AW276" s="161"/>
      <c r="AX276" s="161"/>
      <c r="AY276" s="197"/>
      <c r="AZ276" s="161"/>
      <c r="BA276" s="161"/>
      <c r="BB276" s="161"/>
      <c r="BC276" s="161"/>
      <c r="BD276" s="161"/>
      <c r="BE276" s="161"/>
      <c r="BF276"/>
      <c r="BG276" s="161"/>
      <c r="BH276" s="161"/>
      <c r="BI276" s="161"/>
      <c r="BJ276" s="161"/>
      <c r="BK276" s="161"/>
      <c r="BL276" s="161"/>
      <c r="BM276" s="161"/>
      <c r="BN276" s="161"/>
      <c r="BO276" s="161"/>
      <c r="BP276" s="161"/>
      <c r="BQ276" s="161"/>
      <c r="BR276" s="161"/>
      <c r="BS276" s="161"/>
      <c r="BT276" s="161"/>
      <c r="BU276" s="161"/>
      <c r="BV276" s="161"/>
      <c r="BW276" s="161"/>
      <c r="BX276" s="161"/>
      <c r="BY276" s="161"/>
      <c r="BZ276" s="161"/>
      <c r="CA276" s="161"/>
      <c r="CB276" s="161"/>
      <c r="CC276" s="161"/>
      <c r="CD276" s="161"/>
      <c r="CE276" s="161"/>
      <c r="CF276" s="161"/>
      <c r="CG276" s="161"/>
      <c r="CH276" s="161"/>
      <c r="CI276" s="161"/>
      <c r="CJ276" s="161"/>
      <c r="CK276" s="161"/>
      <c r="CL276" s="161"/>
      <c r="CM276" s="161"/>
      <c r="CN276" s="161"/>
      <c r="CO276" s="161"/>
      <c r="CP276" s="208"/>
      <c r="CQ276" s="161"/>
      <c r="CR276" s="208"/>
      <c r="CS276" s="208"/>
      <c r="CT276" s="161" t="s">
        <v>2652</v>
      </c>
      <c r="CU276" s="161" t="s">
        <v>2898</v>
      </c>
      <c r="CV276" s="161"/>
      <c r="CW276" s="161"/>
      <c r="CX276" s="161"/>
      <c r="CY276" s="161"/>
      <c r="CZ276" s="161"/>
      <c r="DA276" s="161"/>
      <c r="DB276" s="161"/>
      <c r="DC276" s="161"/>
      <c r="DD276" s="161"/>
      <c r="DE276" s="161"/>
      <c r="DF276" s="161"/>
      <c r="DG276" s="161"/>
      <c r="DH276" s="161"/>
      <c r="DI276" s="161"/>
      <c r="DJ276" s="161"/>
      <c r="DK276" s="161"/>
      <c r="DL276" s="161"/>
      <c r="DM276" s="161"/>
      <c r="DN276" s="161"/>
      <c r="DO276" s="161"/>
      <c r="DP276" s="161" t="s">
        <v>2682</v>
      </c>
      <c r="DQ276" s="161" t="s">
        <v>2928</v>
      </c>
      <c r="DR276" s="161"/>
      <c r="DS276" s="161"/>
      <c r="DT276" s="161"/>
      <c r="DU276" s="161"/>
      <c r="DV276" s="161"/>
      <c r="DW276" s="161"/>
    </row>
    <row r="277" spans="1:127" s="137" customFormat="1" ht="12.75" customHeight="1" x14ac:dyDescent="0.25">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3"/>
      <c r="X277" s="163"/>
      <c r="Y277" s="197"/>
      <c r="Z277" s="197"/>
      <c r="AA277" s="197"/>
      <c r="AB277" s="197"/>
      <c r="AC277" s="197"/>
      <c r="AD277" s="197"/>
      <c r="AE277" s="197"/>
      <c r="AF277" s="197"/>
      <c r="AG277" s="197"/>
      <c r="AQ277" s="197"/>
      <c r="AR277" s="197"/>
      <c r="AS277" s="161"/>
      <c r="AT277" s="163"/>
      <c r="AU277" s="163"/>
      <c r="AV277" s="161"/>
      <c r="AW277" s="161"/>
      <c r="AX277" s="161"/>
      <c r="AY277" s="197"/>
      <c r="AZ277" s="161"/>
      <c r="BA277" s="161"/>
      <c r="BB277" s="161"/>
      <c r="BC277" s="161"/>
      <c r="BD277" s="161"/>
      <c r="BE277" s="161"/>
      <c r="BF277"/>
      <c r="BG277" s="161"/>
      <c r="BH277" s="161"/>
      <c r="BI277" s="161"/>
      <c r="BJ277" s="161"/>
      <c r="BK277" s="161"/>
      <c r="BL277" s="161"/>
      <c r="BM277" s="161"/>
      <c r="BN277" s="161"/>
      <c r="BO277" s="161"/>
      <c r="BP277" s="161"/>
      <c r="BQ277" s="161"/>
      <c r="BR277" s="161"/>
      <c r="BS277" s="161"/>
      <c r="BT277" s="161"/>
      <c r="BU277" s="161"/>
      <c r="BV277" s="161"/>
      <c r="BW277" s="161"/>
      <c r="BX277" s="161"/>
      <c r="BY277" s="161"/>
      <c r="BZ277" s="161"/>
      <c r="CA277" s="161"/>
      <c r="CB277" s="161"/>
      <c r="CC277" s="161"/>
      <c r="CD277" s="161"/>
      <c r="CE277" s="161"/>
      <c r="CF277" s="161"/>
      <c r="CG277" s="161"/>
      <c r="CH277" s="161"/>
      <c r="CI277" s="161"/>
      <c r="CJ277" s="161"/>
      <c r="CK277" s="161"/>
      <c r="CL277" s="161"/>
      <c r="CM277" s="161"/>
      <c r="CN277" s="161"/>
      <c r="CO277" s="161"/>
      <c r="CP277" s="208"/>
      <c r="CQ277" s="161"/>
      <c r="CR277" s="208"/>
      <c r="CS277" s="208"/>
      <c r="CT277" s="161" t="s">
        <v>2654</v>
      </c>
      <c r="CU277" s="161" t="s">
        <v>2900</v>
      </c>
      <c r="CV277" s="161"/>
      <c r="CW277" s="161"/>
      <c r="CX277" s="161"/>
      <c r="CY277" s="161"/>
      <c r="CZ277" s="161"/>
      <c r="DA277" s="161"/>
      <c r="DB277" s="161"/>
      <c r="DC277" s="161"/>
      <c r="DD277" s="161"/>
      <c r="DE277" s="161"/>
      <c r="DF277" s="161"/>
      <c r="DG277" s="161"/>
      <c r="DH277" s="161"/>
      <c r="DI277" s="161"/>
      <c r="DJ277" s="161"/>
      <c r="DK277" s="161"/>
      <c r="DL277" s="161"/>
      <c r="DM277" s="161"/>
      <c r="DN277" s="161"/>
      <c r="DO277" s="161"/>
      <c r="DP277" s="161" t="s">
        <v>2684</v>
      </c>
      <c r="DQ277" s="161" t="s">
        <v>2930</v>
      </c>
      <c r="DR277" s="161"/>
      <c r="DS277" s="161"/>
      <c r="DT277" s="161"/>
      <c r="DU277" s="161"/>
      <c r="DV277" s="161"/>
      <c r="DW277" s="161"/>
    </row>
    <row r="278" spans="1:127" s="137" customFormat="1" ht="12.75" customHeight="1" x14ac:dyDescent="0.25">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3"/>
      <c r="X278" s="163"/>
      <c r="Y278" s="197"/>
      <c r="Z278" s="197"/>
      <c r="AA278" s="197"/>
      <c r="AB278" s="197"/>
      <c r="AC278" s="197"/>
      <c r="AD278" s="197"/>
      <c r="AE278" s="197"/>
      <c r="AF278" s="197"/>
      <c r="AG278" s="197"/>
      <c r="AQ278" s="197"/>
      <c r="AR278" s="197"/>
      <c r="AS278" s="161"/>
      <c r="AT278" s="163"/>
      <c r="AU278" s="163"/>
      <c r="AV278" s="161"/>
      <c r="AW278" s="161"/>
      <c r="AX278" s="161"/>
      <c r="AY278" s="197"/>
      <c r="AZ278" s="161"/>
      <c r="BA278" s="161"/>
      <c r="BB278" s="161"/>
      <c r="BC278" s="161"/>
      <c r="BD278" s="161"/>
      <c r="BE278" s="161"/>
      <c r="BF278"/>
      <c r="BG278" s="161"/>
      <c r="BH278" s="161"/>
      <c r="BI278" s="161"/>
      <c r="BJ278" s="161"/>
      <c r="BK278" s="161"/>
      <c r="BL278" s="161"/>
      <c r="BM278" s="161"/>
      <c r="BN278" s="161"/>
      <c r="BO278" s="161"/>
      <c r="BP278" s="161"/>
      <c r="BQ278" s="161"/>
      <c r="BR278" s="161"/>
      <c r="BS278" s="161"/>
      <c r="BT278" s="161"/>
      <c r="BU278" s="161"/>
      <c r="BV278" s="161"/>
      <c r="BW278" s="161"/>
      <c r="BX278" s="161"/>
      <c r="BY278" s="161"/>
      <c r="BZ278" s="161"/>
      <c r="CA278" s="161"/>
      <c r="CB278" s="161"/>
      <c r="CC278" s="161"/>
      <c r="CD278" s="161"/>
      <c r="CE278" s="161"/>
      <c r="CF278" s="161"/>
      <c r="CG278" s="161"/>
      <c r="CH278" s="161"/>
      <c r="CI278" s="161"/>
      <c r="CJ278" s="161"/>
      <c r="CK278" s="161"/>
      <c r="CL278" s="161"/>
      <c r="CM278" s="161"/>
      <c r="CN278" s="161"/>
      <c r="CO278" s="161"/>
      <c r="CP278" s="208"/>
      <c r="CQ278" s="161"/>
      <c r="CR278" s="208"/>
      <c r="CS278" s="208"/>
      <c r="CT278" s="161" t="s">
        <v>2656</v>
      </c>
      <c r="CU278" s="161" t="s">
        <v>2902</v>
      </c>
      <c r="CV278" s="161"/>
      <c r="CW278" s="161"/>
      <c r="CX278" s="161"/>
      <c r="CY278" s="161"/>
      <c r="CZ278" s="161"/>
      <c r="DA278" s="161"/>
      <c r="DB278" s="161"/>
      <c r="DC278" s="161"/>
      <c r="DD278" s="161"/>
      <c r="DE278" s="161"/>
      <c r="DF278" s="161"/>
      <c r="DG278" s="161"/>
      <c r="DH278" s="161"/>
      <c r="DI278" s="161"/>
      <c r="DJ278" s="161"/>
      <c r="DK278" s="161"/>
      <c r="DL278" s="161"/>
      <c r="DM278" s="161"/>
      <c r="DN278" s="161"/>
      <c r="DO278" s="161"/>
      <c r="DP278" s="161" t="s">
        <v>2686</v>
      </c>
      <c r="DQ278" s="161" t="s">
        <v>2932</v>
      </c>
      <c r="DR278" s="161"/>
      <c r="DS278" s="161"/>
      <c r="DT278" s="161"/>
      <c r="DU278" s="161"/>
      <c r="DV278" s="161"/>
      <c r="DW278" s="161"/>
    </row>
    <row r="279" spans="1:127" s="137" customFormat="1" ht="12.75" customHeight="1" x14ac:dyDescent="0.25">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3"/>
      <c r="X279" s="163"/>
      <c r="Y279" s="197"/>
      <c r="Z279" s="197"/>
      <c r="AA279" s="197"/>
      <c r="AB279" s="197"/>
      <c r="AC279" s="197"/>
      <c r="AD279" s="197"/>
      <c r="AE279" s="197"/>
      <c r="AF279" s="197"/>
      <c r="AG279" s="197"/>
      <c r="AQ279" s="197"/>
      <c r="AR279" s="197"/>
      <c r="AS279" s="161"/>
      <c r="AT279" s="163"/>
      <c r="AU279" s="163"/>
      <c r="AV279" s="161"/>
      <c r="AW279" s="161"/>
      <c r="AX279" s="161"/>
      <c r="AY279" s="197"/>
      <c r="AZ279" s="161"/>
      <c r="BA279" s="161"/>
      <c r="BB279" s="161"/>
      <c r="BC279" s="161"/>
      <c r="BD279" s="161"/>
      <c r="BE279" s="161"/>
      <c r="BF279"/>
      <c r="BG279" s="161"/>
      <c r="BH279" s="161"/>
      <c r="BI279" s="161"/>
      <c r="BJ279" s="161"/>
      <c r="BK279" s="161"/>
      <c r="BL279" s="161"/>
      <c r="BM279" s="161"/>
      <c r="BN279" s="161"/>
      <c r="BO279" s="161"/>
      <c r="BP279" s="161"/>
      <c r="BQ279" s="161"/>
      <c r="BR279" s="161"/>
      <c r="BS279" s="161"/>
      <c r="BT279" s="161"/>
      <c r="BU279" s="161"/>
      <c r="BV279" s="161"/>
      <c r="BW279" s="161"/>
      <c r="BX279" s="161"/>
      <c r="BY279" s="161"/>
      <c r="BZ279" s="161"/>
      <c r="CA279" s="161"/>
      <c r="CB279" s="161"/>
      <c r="CC279" s="161"/>
      <c r="CD279" s="161"/>
      <c r="CE279" s="161"/>
      <c r="CF279" s="161"/>
      <c r="CG279" s="161"/>
      <c r="CH279" s="161"/>
      <c r="CI279" s="161"/>
      <c r="CJ279" s="161"/>
      <c r="CK279" s="161"/>
      <c r="CL279" s="161"/>
      <c r="CM279" s="161"/>
      <c r="CN279" s="161"/>
      <c r="CO279" s="161"/>
      <c r="CP279" s="208"/>
      <c r="CQ279" s="161"/>
      <c r="CR279" s="208"/>
      <c r="CS279" s="208"/>
      <c r="CT279" s="161" t="s">
        <v>2658</v>
      </c>
      <c r="CU279" s="161" t="s">
        <v>2904</v>
      </c>
      <c r="CV279" s="161"/>
      <c r="CW279" s="161"/>
      <c r="CX279" s="161"/>
      <c r="CY279" s="161"/>
      <c r="CZ279" s="161"/>
      <c r="DA279" s="161"/>
      <c r="DB279" s="161"/>
      <c r="DC279" s="161"/>
      <c r="DD279" s="161"/>
      <c r="DE279" s="161"/>
      <c r="DF279" s="161"/>
      <c r="DG279" s="161"/>
      <c r="DH279" s="161"/>
      <c r="DI279" s="161"/>
      <c r="DJ279" s="161"/>
      <c r="DK279" s="161"/>
      <c r="DL279" s="161"/>
      <c r="DM279" s="161"/>
      <c r="DN279" s="161"/>
      <c r="DO279" s="161"/>
      <c r="DP279" s="161" t="s">
        <v>2688</v>
      </c>
      <c r="DQ279" s="161" t="s">
        <v>2934</v>
      </c>
      <c r="DR279" s="161"/>
      <c r="DS279" s="161"/>
      <c r="DT279" s="161"/>
      <c r="DU279" s="161"/>
      <c r="DV279" s="161"/>
      <c r="DW279" s="161"/>
    </row>
    <row r="280" spans="1:127" s="137" customFormat="1" ht="12.75" customHeight="1" x14ac:dyDescent="0.25">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3"/>
      <c r="X280" s="163"/>
      <c r="Y280" s="197"/>
      <c r="Z280" s="197"/>
      <c r="AA280" s="197"/>
      <c r="AB280" s="197"/>
      <c r="AC280" s="197"/>
      <c r="AD280" s="197"/>
      <c r="AE280" s="197"/>
      <c r="AF280" s="197"/>
      <c r="AG280" s="197"/>
      <c r="AQ280" s="161"/>
      <c r="AR280" s="161"/>
      <c r="AS280" s="161"/>
      <c r="AT280" s="163"/>
      <c r="AU280" s="163"/>
      <c r="AV280" s="161"/>
      <c r="AW280" s="161"/>
      <c r="AX280" s="161"/>
      <c r="AY280" s="161"/>
      <c r="AZ280" s="161"/>
      <c r="BA280" s="161"/>
      <c r="BB280" s="161"/>
      <c r="BC280" s="161"/>
      <c r="BD280" s="161"/>
      <c r="BE280" s="161"/>
      <c r="BF280"/>
      <c r="BG280" s="161"/>
      <c r="BH280" s="161"/>
      <c r="BI280" s="161"/>
      <c r="BJ280" s="161"/>
      <c r="BK280" s="161"/>
      <c r="BL280" s="161"/>
      <c r="BM280" s="161"/>
      <c r="BN280" s="161"/>
      <c r="BO280" s="161"/>
      <c r="BP280" s="161"/>
      <c r="BQ280" s="161"/>
      <c r="BR280" s="161"/>
      <c r="BS280" s="161"/>
      <c r="BT280" s="161"/>
      <c r="BU280" s="161"/>
      <c r="BV280" s="161"/>
      <c r="BW280" s="161"/>
      <c r="BX280" s="161"/>
      <c r="BY280" s="161"/>
      <c r="BZ280" s="161"/>
      <c r="CA280" s="161"/>
      <c r="CB280" s="161"/>
      <c r="CC280" s="161"/>
      <c r="CD280" s="161"/>
      <c r="CE280" s="161"/>
      <c r="CF280" s="161"/>
      <c r="CG280" s="161"/>
      <c r="CH280" s="161"/>
      <c r="CI280" s="161"/>
      <c r="CJ280" s="161"/>
      <c r="CK280" s="161"/>
      <c r="CL280" s="161"/>
      <c r="CM280" s="161"/>
      <c r="CN280" s="161"/>
      <c r="CO280" s="161"/>
      <c r="CP280" s="208"/>
      <c r="CQ280" s="161"/>
      <c r="CR280" s="208"/>
      <c r="CS280" s="208"/>
      <c r="CT280" s="161" t="s">
        <v>2660</v>
      </c>
      <c r="CU280" s="161" t="s">
        <v>2906</v>
      </c>
      <c r="CV280" s="161"/>
      <c r="CW280" s="161"/>
      <c r="CX280" s="161"/>
      <c r="CY280" s="161"/>
      <c r="CZ280" s="161"/>
      <c r="DA280" s="161"/>
      <c r="DB280" s="161"/>
      <c r="DC280" s="161"/>
      <c r="DD280" s="161"/>
      <c r="DE280" s="161"/>
      <c r="DF280" s="161"/>
      <c r="DG280" s="161"/>
      <c r="DH280" s="161"/>
      <c r="DI280" s="161"/>
      <c r="DJ280" s="161"/>
      <c r="DK280" s="161"/>
      <c r="DL280" s="161"/>
      <c r="DM280" s="161"/>
      <c r="DN280" s="161"/>
      <c r="DO280" s="161"/>
      <c r="DP280" s="161" t="s">
        <v>2690</v>
      </c>
      <c r="DQ280" s="161" t="s">
        <v>2936</v>
      </c>
      <c r="DR280" s="161"/>
      <c r="DS280" s="161"/>
      <c r="DT280" s="161"/>
      <c r="DU280" s="161"/>
      <c r="DV280" s="161"/>
      <c r="DW280" s="161"/>
    </row>
    <row r="281" spans="1:127" s="137" customFormat="1" ht="12.75" customHeight="1" x14ac:dyDescent="0.25">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3"/>
      <c r="X281" s="163"/>
      <c r="Y281" s="197"/>
      <c r="Z281" s="197"/>
      <c r="AA281" s="197"/>
      <c r="AB281" s="197"/>
      <c r="AC281" s="197"/>
      <c r="AD281" s="197"/>
      <c r="AE281" s="197"/>
      <c r="AF281" s="197"/>
      <c r="AG281" s="197"/>
      <c r="AQ281" s="161"/>
      <c r="AR281" s="161"/>
      <c r="AS281" s="161"/>
      <c r="AT281" s="163"/>
      <c r="AU281" s="163"/>
      <c r="AV281" s="161"/>
      <c r="AW281" s="161"/>
      <c r="AX281" s="161"/>
      <c r="AY281" s="161"/>
      <c r="AZ281" s="161"/>
      <c r="BA281" s="161"/>
      <c r="BB281" s="161"/>
      <c r="BC281" s="161"/>
      <c r="BD281" s="161"/>
      <c r="BE281" s="161"/>
      <c r="BF281"/>
      <c r="BG281" s="161"/>
      <c r="BH281" s="161"/>
      <c r="BI281" s="161"/>
      <c r="BJ281" s="161"/>
      <c r="BK281" s="161"/>
      <c r="BL281" s="161"/>
      <c r="BM281" s="161"/>
      <c r="BN281" s="161"/>
      <c r="BO281" s="161"/>
      <c r="BP281" s="161"/>
      <c r="BQ281" s="161"/>
      <c r="BR281" s="161"/>
      <c r="BS281" s="161"/>
      <c r="BT281" s="161"/>
      <c r="BU281" s="161"/>
      <c r="BV281" s="161"/>
      <c r="BW281" s="161"/>
      <c r="BX281" s="161"/>
      <c r="BY281" s="161"/>
      <c r="BZ281" s="161"/>
      <c r="CA281" s="161"/>
      <c r="CB281" s="161"/>
      <c r="CC281" s="161"/>
      <c r="CD281" s="161"/>
      <c r="CE281" s="161"/>
      <c r="CF281" s="161"/>
      <c r="CG281" s="161"/>
      <c r="CH281" s="161"/>
      <c r="CI281" s="161"/>
      <c r="CJ281" s="161"/>
      <c r="CK281" s="161"/>
      <c r="CL281" s="161"/>
      <c r="CM281" s="161"/>
      <c r="CN281" s="161"/>
      <c r="CO281" s="161"/>
      <c r="CP281" s="208"/>
      <c r="CQ281" s="161"/>
      <c r="CR281" s="208"/>
      <c r="CS281" s="208"/>
      <c r="CT281" s="161" t="s">
        <v>2662</v>
      </c>
      <c r="CU281" s="161" t="s">
        <v>2908</v>
      </c>
      <c r="CV281" s="161"/>
      <c r="CW281" s="161"/>
      <c r="CX281" s="161"/>
      <c r="CY281" s="161"/>
      <c r="CZ281" s="161"/>
      <c r="DA281" s="161"/>
      <c r="DB281" s="161"/>
      <c r="DC281" s="161"/>
      <c r="DD281" s="161"/>
      <c r="DE281" s="161"/>
      <c r="DF281" s="161"/>
      <c r="DG281" s="161"/>
      <c r="DH281" s="161"/>
      <c r="DI281" s="161"/>
      <c r="DJ281" s="161"/>
      <c r="DK281" s="161"/>
      <c r="DL281" s="161"/>
      <c r="DM281" s="161"/>
      <c r="DN281" s="161"/>
      <c r="DO281" s="161"/>
      <c r="DP281" s="161" t="s">
        <v>2692</v>
      </c>
      <c r="DQ281" s="161" t="s">
        <v>2938</v>
      </c>
      <c r="DR281" s="161"/>
      <c r="DS281" s="161"/>
      <c r="DT281" s="161"/>
      <c r="DU281" s="161"/>
      <c r="DV281" s="161"/>
      <c r="DW281" s="161"/>
    </row>
    <row r="282" spans="1:127" s="137" customFormat="1" ht="12.75" customHeight="1" x14ac:dyDescent="0.25">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3"/>
      <c r="X282" s="163"/>
      <c r="Y282" s="197"/>
      <c r="Z282" s="197"/>
      <c r="AA282" s="197"/>
      <c r="AB282" s="197"/>
      <c r="AC282" s="197"/>
      <c r="AD282" s="197"/>
      <c r="AE282" s="197"/>
      <c r="AF282" s="197"/>
      <c r="AG282" s="197"/>
      <c r="AQ282" s="161"/>
      <c r="AR282" s="161"/>
      <c r="AS282" s="161"/>
      <c r="AT282" s="163"/>
      <c r="AU282" s="163"/>
      <c r="AV282" s="161"/>
      <c r="AW282" s="161"/>
      <c r="AX282" s="161"/>
      <c r="AY282" s="161"/>
      <c r="AZ282" s="161"/>
      <c r="BA282" s="161"/>
      <c r="BB282" s="161"/>
      <c r="BC282" s="161"/>
      <c r="BD282" s="161"/>
      <c r="BE282" s="161"/>
      <c r="BF282"/>
      <c r="BG282" s="161"/>
      <c r="BH282" s="161"/>
      <c r="BI282" s="161"/>
      <c r="BJ282" s="161"/>
      <c r="BK282" s="161"/>
      <c r="BL282" s="161"/>
      <c r="BM282" s="161"/>
      <c r="BN282" s="161"/>
      <c r="BO282" s="161"/>
      <c r="BP282" s="161"/>
      <c r="BQ282" s="161"/>
      <c r="BR282" s="161"/>
      <c r="BS282" s="161"/>
      <c r="BT282" s="161"/>
      <c r="BU282" s="161"/>
      <c r="BV282" s="161"/>
      <c r="BW282" s="161"/>
      <c r="BX282" s="161"/>
      <c r="BY282" s="161"/>
      <c r="BZ282" s="161"/>
      <c r="CA282" s="161"/>
      <c r="CB282" s="161"/>
      <c r="CC282" s="161"/>
      <c r="CD282" s="161"/>
      <c r="CE282" s="161"/>
      <c r="CF282" s="161"/>
      <c r="CG282" s="161"/>
      <c r="CH282" s="161"/>
      <c r="CI282" s="161"/>
      <c r="CJ282" s="161"/>
      <c r="CK282" s="161"/>
      <c r="CL282" s="161"/>
      <c r="CM282" s="161"/>
      <c r="CN282" s="161"/>
      <c r="CO282" s="161"/>
      <c r="CP282" s="208"/>
      <c r="CQ282" s="161"/>
      <c r="CR282" s="208"/>
      <c r="CS282" s="208"/>
      <c r="CT282" s="161" t="s">
        <v>2664</v>
      </c>
      <c r="CU282" s="161" t="s">
        <v>2910</v>
      </c>
      <c r="CV282" s="161"/>
      <c r="CW282" s="161"/>
      <c r="CX282" s="161"/>
      <c r="CY282" s="161"/>
      <c r="CZ282" s="161"/>
      <c r="DA282" s="161"/>
      <c r="DB282" s="161"/>
      <c r="DC282" s="161"/>
      <c r="DD282" s="161"/>
      <c r="DE282" s="161"/>
      <c r="DF282" s="161"/>
      <c r="DG282" s="161"/>
      <c r="DH282" s="161"/>
      <c r="DI282" s="161"/>
      <c r="DJ282" s="161"/>
      <c r="DK282" s="161"/>
      <c r="DL282" s="161"/>
      <c r="DM282" s="161"/>
      <c r="DN282" s="161"/>
      <c r="DO282" s="161"/>
      <c r="DP282" s="161" t="s">
        <v>2694</v>
      </c>
      <c r="DQ282" s="161" t="s">
        <v>2940</v>
      </c>
      <c r="DR282" s="161"/>
      <c r="DS282" s="161"/>
      <c r="DT282" s="161"/>
      <c r="DU282" s="161"/>
      <c r="DV282" s="161"/>
      <c r="DW282" s="161"/>
    </row>
    <row r="283" spans="1:127" s="137" customFormat="1" ht="12.75" customHeight="1" x14ac:dyDescent="0.25">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3"/>
      <c r="X283" s="163"/>
      <c r="Y283" s="197"/>
      <c r="Z283" s="197"/>
      <c r="AA283" s="197"/>
      <c r="AB283" s="197"/>
      <c r="AC283" s="197"/>
      <c r="AD283" s="197"/>
      <c r="AE283" s="197"/>
      <c r="AF283" s="197"/>
      <c r="AG283" s="197"/>
      <c r="AQ283" s="161"/>
      <c r="AR283" s="161"/>
      <c r="AS283" s="161"/>
      <c r="AT283" s="163"/>
      <c r="AU283" s="163"/>
      <c r="AV283" s="161"/>
      <c r="AW283" s="161"/>
      <c r="AX283" s="161"/>
      <c r="AY283" s="161"/>
      <c r="AZ283" s="161"/>
      <c r="BA283" s="161"/>
      <c r="BB283" s="161"/>
      <c r="BC283" s="161"/>
      <c r="BD283" s="161"/>
      <c r="BE283" s="161"/>
      <c r="BF283"/>
      <c r="BG283" s="161"/>
      <c r="BH283" s="161"/>
      <c r="BI283" s="161"/>
      <c r="BJ283" s="161"/>
      <c r="BK283" s="161"/>
      <c r="BL283" s="161"/>
      <c r="BM283" s="161"/>
      <c r="BN283" s="161"/>
      <c r="BO283" s="161"/>
      <c r="BP283" s="161"/>
      <c r="BQ283" s="161"/>
      <c r="BR283" s="161"/>
      <c r="BS283" s="161"/>
      <c r="BT283" s="161"/>
      <c r="BU283" s="161"/>
      <c r="BV283" s="161"/>
      <c r="BW283" s="161"/>
      <c r="BX283" s="161"/>
      <c r="BY283" s="161"/>
      <c r="BZ283" s="161"/>
      <c r="CA283" s="161"/>
      <c r="CB283" s="161"/>
      <c r="CC283" s="161"/>
      <c r="CD283" s="161"/>
      <c r="CE283" s="161"/>
      <c r="CF283" s="161"/>
      <c r="CG283" s="161"/>
      <c r="CH283" s="161"/>
      <c r="CI283" s="161"/>
      <c r="CJ283" s="161"/>
      <c r="CK283" s="161"/>
      <c r="CL283" s="161"/>
      <c r="CM283" s="161"/>
      <c r="CN283" s="161"/>
      <c r="CO283" s="161"/>
      <c r="CP283" s="208"/>
      <c r="CQ283" s="161"/>
      <c r="CR283" s="208"/>
      <c r="CS283" s="208"/>
      <c r="CT283" s="161" t="s">
        <v>2666</v>
      </c>
      <c r="CU283" s="161" t="s">
        <v>2912</v>
      </c>
      <c r="CV283" s="161"/>
      <c r="CW283" s="161"/>
      <c r="CX283" s="161"/>
      <c r="CY283" s="161"/>
      <c r="CZ283" s="161"/>
      <c r="DA283" s="161"/>
      <c r="DB283" s="161"/>
      <c r="DC283" s="161"/>
      <c r="DD283" s="161"/>
      <c r="DE283" s="161"/>
      <c r="DF283" s="161"/>
      <c r="DG283" s="161"/>
      <c r="DH283" s="161"/>
      <c r="DI283" s="161"/>
      <c r="DJ283" s="161"/>
      <c r="DK283" s="161"/>
      <c r="DL283" s="161"/>
      <c r="DM283" s="161"/>
      <c r="DN283" s="161"/>
      <c r="DO283" s="161"/>
      <c r="DP283" s="161" t="s">
        <v>2696</v>
      </c>
      <c r="DQ283" s="161" t="s">
        <v>2942</v>
      </c>
      <c r="DR283" s="161"/>
      <c r="DS283" s="161"/>
      <c r="DT283" s="161"/>
      <c r="DU283" s="161"/>
      <c r="DV283" s="161"/>
      <c r="DW283" s="161"/>
    </row>
    <row r="284" spans="1:127" s="137" customFormat="1" ht="12.75" customHeight="1" x14ac:dyDescent="0.25">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3"/>
      <c r="X284" s="163"/>
      <c r="Y284" s="197"/>
      <c r="Z284" s="197"/>
      <c r="AA284" s="197"/>
      <c r="AB284" s="197"/>
      <c r="AC284" s="197"/>
      <c r="AD284" s="197"/>
      <c r="AE284" s="197"/>
      <c r="AF284" s="197"/>
      <c r="AG284" s="197"/>
      <c r="AQ284" s="161"/>
      <c r="AR284" s="161"/>
      <c r="AS284" s="161"/>
      <c r="AT284" s="163"/>
      <c r="AU284" s="163"/>
      <c r="AV284" s="161"/>
      <c r="AW284" s="161"/>
      <c r="AX284" s="161"/>
      <c r="AY284" s="161"/>
      <c r="AZ284" s="161"/>
      <c r="BA284" s="161"/>
      <c r="BB284" s="161"/>
      <c r="BC284" s="161"/>
      <c r="BD284" s="161"/>
      <c r="BE284" s="161"/>
      <c r="BF284"/>
      <c r="BG284" s="161"/>
      <c r="BH284" s="161"/>
      <c r="BI284" s="161"/>
      <c r="BJ284" s="161"/>
      <c r="BK284" s="161"/>
      <c r="BL284" s="161"/>
      <c r="BM284" s="161"/>
      <c r="BN284" s="161"/>
      <c r="BO284" s="161"/>
      <c r="BP284" s="161"/>
      <c r="BQ284" s="161"/>
      <c r="BR284" s="161"/>
      <c r="BS284" s="161"/>
      <c r="BT284" s="161"/>
      <c r="BU284" s="161"/>
      <c r="BV284" s="161"/>
      <c r="BW284" s="161"/>
      <c r="BX284" s="161"/>
      <c r="BY284" s="161"/>
      <c r="BZ284" s="161"/>
      <c r="CA284" s="161"/>
      <c r="CB284" s="161"/>
      <c r="CC284" s="161"/>
      <c r="CD284" s="161"/>
      <c r="CE284" s="161"/>
      <c r="CF284" s="161"/>
      <c r="CG284" s="161"/>
      <c r="CH284" s="161"/>
      <c r="CI284" s="161"/>
      <c r="CJ284" s="161"/>
      <c r="CK284" s="161"/>
      <c r="CL284" s="161"/>
      <c r="CM284" s="161"/>
      <c r="CN284" s="161"/>
      <c r="CO284" s="161"/>
      <c r="CP284" s="208"/>
      <c r="CQ284" s="161"/>
      <c r="CR284" s="208"/>
      <c r="CS284" s="208"/>
      <c r="CT284" s="161" t="s">
        <v>2668</v>
      </c>
      <c r="CU284" s="161" t="s">
        <v>2914</v>
      </c>
      <c r="CV284" s="161"/>
      <c r="CW284" s="161"/>
      <c r="CX284" s="161"/>
      <c r="CY284" s="161"/>
      <c r="CZ284" s="161"/>
      <c r="DA284" s="161"/>
      <c r="DB284" s="161"/>
      <c r="DC284" s="161"/>
      <c r="DD284" s="161"/>
      <c r="DE284" s="161"/>
      <c r="DF284" s="161"/>
      <c r="DG284" s="161"/>
      <c r="DH284" s="161"/>
      <c r="DI284" s="161"/>
      <c r="DJ284" s="161"/>
      <c r="DK284" s="161"/>
      <c r="DL284" s="161"/>
      <c r="DM284" s="161"/>
      <c r="DN284" s="161"/>
      <c r="DO284" s="161"/>
      <c r="DP284" s="161" t="s">
        <v>2698</v>
      </c>
      <c r="DQ284" s="161" t="s">
        <v>2944</v>
      </c>
      <c r="DR284" s="161"/>
      <c r="DS284" s="161"/>
      <c r="DT284" s="161"/>
      <c r="DU284" s="161"/>
      <c r="DV284" s="161"/>
      <c r="DW284" s="161"/>
    </row>
    <row r="285" spans="1:127" s="137" customFormat="1" ht="12.75" customHeight="1" x14ac:dyDescent="0.25">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3"/>
      <c r="X285" s="163"/>
      <c r="Y285" s="197"/>
      <c r="Z285" s="197"/>
      <c r="AA285" s="197"/>
      <c r="AB285" s="197"/>
      <c r="AC285" s="197"/>
      <c r="AD285" s="197"/>
      <c r="AE285" s="197"/>
      <c r="AF285" s="197"/>
      <c r="AG285" s="197"/>
      <c r="AQ285" s="161"/>
      <c r="AR285" s="161"/>
      <c r="AS285" s="161"/>
      <c r="AT285" s="163"/>
      <c r="AU285" s="163"/>
      <c r="AV285" s="161"/>
      <c r="AW285" s="161"/>
      <c r="AX285" s="161"/>
      <c r="AY285" s="161"/>
      <c r="AZ285" s="161"/>
      <c r="BA285" s="161"/>
      <c r="BB285" s="161"/>
      <c r="BC285" s="161"/>
      <c r="BD285" s="161"/>
      <c r="BE285" s="161"/>
      <c r="BF285"/>
      <c r="BG285" s="161"/>
      <c r="BH285" s="161"/>
      <c r="BI285" s="161"/>
      <c r="BJ285" s="161"/>
      <c r="BK285" s="161"/>
      <c r="BL285" s="161"/>
      <c r="BM285" s="161"/>
      <c r="BN285" s="161"/>
      <c r="BO285" s="161"/>
      <c r="BP285" s="161"/>
      <c r="BQ285" s="161"/>
      <c r="BR285" s="161"/>
      <c r="BS285" s="161"/>
      <c r="BT285" s="161"/>
      <c r="BU285" s="161"/>
      <c r="BV285" s="161"/>
      <c r="BW285" s="161"/>
      <c r="BX285" s="161"/>
      <c r="BY285" s="161"/>
      <c r="BZ285" s="161"/>
      <c r="CA285" s="161"/>
      <c r="CB285" s="161"/>
      <c r="CC285" s="161"/>
      <c r="CD285" s="161"/>
      <c r="CE285" s="161"/>
      <c r="CF285" s="161"/>
      <c r="CG285" s="161"/>
      <c r="CH285" s="161"/>
      <c r="CI285" s="161"/>
      <c r="CJ285" s="161"/>
      <c r="CK285" s="161"/>
      <c r="CL285" s="161"/>
      <c r="CM285" s="161"/>
      <c r="CN285" s="161"/>
      <c r="CO285" s="161"/>
      <c r="CP285" s="208"/>
      <c r="CQ285" s="161"/>
      <c r="CR285" s="208"/>
      <c r="CS285" s="208"/>
      <c r="CT285" s="161" t="s">
        <v>2670</v>
      </c>
      <c r="CU285" s="161" t="s">
        <v>2916</v>
      </c>
      <c r="CV285" s="161"/>
      <c r="CW285" s="161"/>
      <c r="CX285" s="161"/>
      <c r="CY285" s="161"/>
      <c r="CZ285" s="161"/>
      <c r="DA285" s="161"/>
      <c r="DB285" s="161"/>
      <c r="DC285" s="161"/>
      <c r="DD285" s="161"/>
      <c r="DE285" s="161"/>
      <c r="DF285" s="161"/>
      <c r="DG285" s="161"/>
      <c r="DH285" s="161"/>
      <c r="DI285" s="161"/>
      <c r="DJ285" s="161"/>
      <c r="DK285" s="161"/>
      <c r="DL285" s="161"/>
      <c r="DM285" s="161"/>
      <c r="DN285" s="161"/>
      <c r="DO285" s="161"/>
      <c r="DP285" s="161" t="s">
        <v>2700</v>
      </c>
      <c r="DQ285" s="161" t="s">
        <v>2946</v>
      </c>
      <c r="DR285" s="161"/>
      <c r="DS285" s="161"/>
      <c r="DT285" s="161"/>
      <c r="DU285" s="161"/>
      <c r="DV285" s="161"/>
      <c r="DW285" s="161"/>
    </row>
    <row r="286" spans="1:127" s="137" customFormat="1" ht="12.75" customHeight="1" x14ac:dyDescent="0.25">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3"/>
      <c r="X286" s="163"/>
      <c r="Y286" s="197"/>
      <c r="Z286" s="197"/>
      <c r="AA286" s="197"/>
      <c r="AB286" s="197"/>
      <c r="AC286" s="197"/>
      <c r="AD286" s="197"/>
      <c r="AE286" s="197"/>
      <c r="AF286" s="197"/>
      <c r="AG286" s="197"/>
      <c r="AQ286" s="161"/>
      <c r="AR286" s="161"/>
      <c r="AS286" s="161"/>
      <c r="AT286" s="161"/>
      <c r="AU286" s="161"/>
      <c r="AV286" s="161"/>
      <c r="AW286" s="161"/>
      <c r="AX286" s="161"/>
      <c r="AY286" s="161"/>
      <c r="AZ286" s="161"/>
      <c r="BA286" s="161"/>
      <c r="BB286" s="161"/>
      <c r="BC286" s="161"/>
      <c r="BD286" s="161"/>
      <c r="BE286" s="161"/>
      <c r="BF286"/>
      <c r="BG286" s="161"/>
      <c r="BH286" s="161"/>
      <c r="BI286" s="161"/>
      <c r="BJ286" s="161"/>
      <c r="BK286" s="161"/>
      <c r="BL286" s="161"/>
      <c r="BM286" s="161"/>
      <c r="BN286" s="161"/>
      <c r="BO286" s="161"/>
      <c r="BP286" s="161"/>
      <c r="BQ286" s="161"/>
      <c r="BR286" s="161"/>
      <c r="BS286" s="161"/>
      <c r="BT286" s="161"/>
      <c r="BU286" s="161"/>
      <c r="BV286" s="161"/>
      <c r="BW286" s="161"/>
      <c r="BX286" s="161"/>
      <c r="BY286" s="161"/>
      <c r="BZ286" s="161"/>
      <c r="CA286" s="161"/>
      <c r="CB286" s="161"/>
      <c r="CC286" s="161"/>
      <c r="CD286" s="161"/>
      <c r="CE286" s="161"/>
      <c r="CF286" s="161"/>
      <c r="CG286" s="161"/>
      <c r="CH286" s="161"/>
      <c r="CI286" s="161"/>
      <c r="CJ286" s="161"/>
      <c r="CK286" s="161"/>
      <c r="CL286" s="161"/>
      <c r="CM286" s="161"/>
      <c r="CN286" s="161"/>
      <c r="CO286" s="161"/>
      <c r="CP286" s="208"/>
      <c r="CQ286" s="161"/>
      <c r="CR286" s="208"/>
      <c r="CS286" s="208"/>
      <c r="CT286" s="161" t="s">
        <v>2672</v>
      </c>
      <c r="CU286" s="161" t="s">
        <v>2918</v>
      </c>
      <c r="CV286" s="161"/>
      <c r="CW286" s="161"/>
      <c r="CX286" s="161"/>
      <c r="CY286" s="161"/>
      <c r="CZ286" s="161"/>
      <c r="DA286" s="161"/>
      <c r="DB286" s="161"/>
      <c r="DC286" s="161"/>
      <c r="DD286" s="161"/>
      <c r="DE286" s="161"/>
      <c r="DF286" s="161"/>
      <c r="DG286" s="161"/>
      <c r="DH286" s="161"/>
      <c r="DI286" s="161"/>
      <c r="DJ286" s="161"/>
      <c r="DK286" s="161"/>
      <c r="DL286" s="161"/>
      <c r="DM286" s="161"/>
      <c r="DN286" s="161"/>
      <c r="DO286" s="161"/>
      <c r="DP286" s="161" t="s">
        <v>2702</v>
      </c>
      <c r="DQ286" s="161" t="s">
        <v>2948</v>
      </c>
      <c r="DR286" s="161"/>
      <c r="DS286" s="161"/>
      <c r="DT286" s="161"/>
      <c r="DU286" s="161"/>
      <c r="DV286" s="161"/>
      <c r="DW286" s="161"/>
    </row>
    <row r="287" spans="1:127" s="137" customFormat="1" ht="12.75" customHeight="1" x14ac:dyDescent="0.25">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3"/>
      <c r="X287" s="163"/>
      <c r="Y287" s="197"/>
      <c r="Z287" s="197"/>
      <c r="AA287" s="197"/>
      <c r="AB287" s="197"/>
      <c r="AC287" s="197"/>
      <c r="AD287" s="197"/>
      <c r="AE287" s="197"/>
      <c r="AF287" s="197"/>
      <c r="AG287" s="197"/>
      <c r="AQ287" s="161"/>
      <c r="AR287" s="161"/>
      <c r="AS287" s="161"/>
      <c r="AT287" s="161"/>
      <c r="AU287" s="161"/>
      <c r="AV287" s="161"/>
      <c r="AW287" s="161"/>
      <c r="AX287" s="161"/>
      <c r="AY287" s="161"/>
      <c r="AZ287" s="161"/>
      <c r="BA287" s="161"/>
      <c r="BB287" s="161"/>
      <c r="BC287" s="161"/>
      <c r="BD287" s="161"/>
      <c r="BE287" s="161"/>
      <c r="BF287"/>
      <c r="BG287" s="161"/>
      <c r="BH287" s="161"/>
      <c r="BI287" s="161"/>
      <c r="BJ287" s="161"/>
      <c r="BK287" s="161"/>
      <c r="BL287" s="161"/>
      <c r="BM287" s="161"/>
      <c r="BN287" s="161"/>
      <c r="BO287" s="161"/>
      <c r="BP287" s="161"/>
      <c r="BQ287" s="161"/>
      <c r="BR287" s="161"/>
      <c r="BS287" s="161"/>
      <c r="BT287" s="161"/>
      <c r="BU287" s="161"/>
      <c r="BV287" s="161"/>
      <c r="BW287" s="161"/>
      <c r="BX287" s="161"/>
      <c r="BY287" s="161"/>
      <c r="BZ287" s="161"/>
      <c r="CA287" s="161"/>
      <c r="CB287" s="161"/>
      <c r="CC287" s="161"/>
      <c r="CD287" s="161"/>
      <c r="CE287" s="161"/>
      <c r="CF287" s="161"/>
      <c r="CG287" s="161"/>
      <c r="CH287" s="161"/>
      <c r="CI287" s="161"/>
      <c r="CJ287" s="161"/>
      <c r="CK287" s="161"/>
      <c r="CL287" s="161"/>
      <c r="CM287" s="161"/>
      <c r="CN287" s="161"/>
      <c r="CO287" s="161"/>
      <c r="CP287" s="208"/>
      <c r="CQ287" s="161"/>
      <c r="CR287" s="208"/>
      <c r="CS287" s="208"/>
      <c r="CT287" s="161" t="s">
        <v>2674</v>
      </c>
      <c r="CU287" s="161" t="s">
        <v>2920</v>
      </c>
      <c r="CV287" s="161"/>
      <c r="CW287" s="161"/>
      <c r="CX287" s="161"/>
      <c r="CY287" s="161"/>
      <c r="CZ287" s="161"/>
      <c r="DA287" s="161"/>
      <c r="DB287" s="161"/>
      <c r="DC287" s="161"/>
      <c r="DD287" s="161"/>
      <c r="DE287" s="161"/>
      <c r="DF287" s="161"/>
      <c r="DG287" s="161"/>
      <c r="DH287" s="161"/>
      <c r="DI287" s="161"/>
      <c r="DJ287" s="161"/>
      <c r="DK287" s="161"/>
      <c r="DL287" s="161"/>
      <c r="DM287" s="161"/>
      <c r="DN287" s="161"/>
      <c r="DO287" s="161"/>
      <c r="DP287" s="161" t="s">
        <v>2704</v>
      </c>
      <c r="DQ287" s="161" t="s">
        <v>2950</v>
      </c>
      <c r="DR287" s="161"/>
      <c r="DS287" s="161"/>
      <c r="DT287" s="161"/>
      <c r="DU287" s="161"/>
      <c r="DV287" s="161"/>
      <c r="DW287" s="161"/>
    </row>
    <row r="288" spans="1:127" s="137" customFormat="1" ht="12.75" customHeight="1" x14ac:dyDescent="0.25">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3"/>
      <c r="X288" s="163"/>
      <c r="Y288" s="197"/>
      <c r="Z288" s="197"/>
      <c r="AA288" s="197"/>
      <c r="AB288" s="197"/>
      <c r="AC288" s="197"/>
      <c r="AD288" s="197"/>
      <c r="AE288" s="197"/>
      <c r="AF288" s="197"/>
      <c r="AG288" s="197"/>
      <c r="AQ288" s="161"/>
      <c r="AR288" s="161"/>
      <c r="AS288" s="161"/>
      <c r="AT288" s="161"/>
      <c r="AU288" s="161"/>
      <c r="AV288" s="161"/>
      <c r="AW288" s="161"/>
      <c r="AX288" s="161"/>
      <c r="AY288" s="161"/>
      <c r="AZ288" s="161"/>
      <c r="BA288" s="161"/>
      <c r="BB288" s="161"/>
      <c r="BC288" s="161"/>
      <c r="BD288" s="161"/>
      <c r="BE288" s="161"/>
      <c r="BF288"/>
      <c r="BG288" s="161"/>
      <c r="BH288" s="161"/>
      <c r="BI288" s="161"/>
      <c r="BJ288" s="161"/>
      <c r="BK288" s="161"/>
      <c r="BL288" s="161"/>
      <c r="BM288" s="161"/>
      <c r="BN288" s="161"/>
      <c r="BO288" s="161"/>
      <c r="BP288" s="161"/>
      <c r="BQ288" s="161"/>
      <c r="BR288" s="161"/>
      <c r="BS288" s="161"/>
      <c r="BT288" s="161"/>
      <c r="BU288" s="161"/>
      <c r="BV288" s="161"/>
      <c r="BW288" s="161"/>
      <c r="BX288" s="161"/>
      <c r="BY288" s="161"/>
      <c r="BZ288" s="161"/>
      <c r="CA288" s="161"/>
      <c r="CB288" s="161"/>
      <c r="CC288" s="161"/>
      <c r="CD288" s="161"/>
      <c r="CE288" s="161"/>
      <c r="CF288" s="161"/>
      <c r="CG288" s="161"/>
      <c r="CH288" s="161"/>
      <c r="CI288" s="161"/>
      <c r="CJ288" s="161"/>
      <c r="CK288" s="161"/>
      <c r="CL288" s="161"/>
      <c r="CM288" s="161"/>
      <c r="CN288" s="161"/>
      <c r="CO288" s="161"/>
      <c r="CP288" s="208"/>
      <c r="CQ288" s="161"/>
      <c r="CR288" s="208"/>
      <c r="CS288" s="208"/>
      <c r="CT288" s="161" t="s">
        <v>2676</v>
      </c>
      <c r="CU288" s="161" t="s">
        <v>2922</v>
      </c>
      <c r="CV288" s="161"/>
      <c r="CW288" s="161"/>
      <c r="CX288" s="161"/>
      <c r="CY288" s="161"/>
      <c r="CZ288" s="161"/>
      <c r="DA288" s="161"/>
      <c r="DB288" s="161"/>
      <c r="DC288" s="161"/>
      <c r="DD288" s="161"/>
      <c r="DE288" s="161"/>
      <c r="DF288" s="161"/>
      <c r="DG288" s="161"/>
      <c r="DH288" s="161"/>
      <c r="DI288" s="161"/>
      <c r="DJ288" s="161"/>
      <c r="DK288" s="161"/>
      <c r="DL288" s="161"/>
      <c r="DM288" s="161"/>
      <c r="DN288" s="161"/>
      <c r="DO288" s="161"/>
      <c r="DP288" s="161" t="s">
        <v>2706</v>
      </c>
      <c r="DQ288" s="161" t="s">
        <v>2952</v>
      </c>
      <c r="DR288" s="161"/>
      <c r="DS288" s="161"/>
      <c r="DT288" s="161"/>
      <c r="DU288" s="161"/>
      <c r="DV288" s="161"/>
      <c r="DW288" s="161"/>
    </row>
    <row r="289" spans="1:127" s="137" customFormat="1" ht="12.75" customHeight="1" x14ac:dyDescent="0.25">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3"/>
      <c r="X289" s="163"/>
      <c r="Y289" s="197"/>
      <c r="Z289" s="197"/>
      <c r="AA289" s="197"/>
      <c r="AB289" s="197"/>
      <c r="AC289" s="197"/>
      <c r="AD289" s="197"/>
      <c r="AE289" s="197"/>
      <c r="AF289" s="197"/>
      <c r="AG289" s="197"/>
      <c r="AQ289" s="161"/>
      <c r="AR289" s="161"/>
      <c r="AS289" s="161"/>
      <c r="AT289" s="161"/>
      <c r="AU289" s="161"/>
      <c r="AV289" s="161"/>
      <c r="AW289" s="161"/>
      <c r="AX289" s="161"/>
      <c r="AY289" s="161"/>
      <c r="AZ289" s="161"/>
      <c r="BA289" s="161"/>
      <c r="BB289" s="161"/>
      <c r="BC289" s="161"/>
      <c r="BD289" s="161"/>
      <c r="BE289" s="161"/>
      <c r="BF289"/>
      <c r="BG289" s="161"/>
      <c r="BH289" s="161"/>
      <c r="BI289" s="161"/>
      <c r="BJ289" s="161"/>
      <c r="BK289" s="161"/>
      <c r="BL289" s="161"/>
      <c r="BM289" s="161"/>
      <c r="BN289" s="161"/>
      <c r="BO289" s="161"/>
      <c r="BP289" s="161"/>
      <c r="BQ289" s="161"/>
      <c r="BR289" s="161"/>
      <c r="BS289" s="161"/>
      <c r="BT289" s="161"/>
      <c r="BU289" s="161"/>
      <c r="BV289" s="161"/>
      <c r="BW289" s="161"/>
      <c r="BX289" s="161"/>
      <c r="BY289" s="161"/>
      <c r="BZ289" s="161"/>
      <c r="CA289" s="161"/>
      <c r="CB289" s="161"/>
      <c r="CC289" s="161"/>
      <c r="CD289" s="161"/>
      <c r="CE289" s="161"/>
      <c r="CF289" s="161"/>
      <c r="CG289" s="161"/>
      <c r="CH289" s="161"/>
      <c r="CI289" s="161"/>
      <c r="CJ289" s="161"/>
      <c r="CK289" s="161"/>
      <c r="CL289" s="161"/>
      <c r="CM289" s="161"/>
      <c r="CN289" s="161"/>
      <c r="CO289" s="161"/>
      <c r="CP289" s="208"/>
      <c r="CQ289" s="161"/>
      <c r="CR289" s="208"/>
      <c r="CS289" s="208"/>
      <c r="CT289" s="161" t="s">
        <v>2678</v>
      </c>
      <c r="CU289" s="161" t="s">
        <v>2924</v>
      </c>
      <c r="CV289" s="161"/>
      <c r="CW289" s="161"/>
      <c r="CX289" s="161"/>
      <c r="CY289" s="161"/>
      <c r="CZ289" s="161"/>
      <c r="DA289" s="161"/>
      <c r="DB289" s="161"/>
      <c r="DC289" s="161"/>
      <c r="DD289" s="161"/>
      <c r="DE289" s="161"/>
      <c r="DF289" s="161"/>
      <c r="DG289" s="161"/>
      <c r="DH289" s="161"/>
      <c r="DI289" s="161"/>
      <c r="DJ289" s="161"/>
      <c r="DK289" s="161"/>
      <c r="DL289" s="161"/>
      <c r="DM289" s="161"/>
      <c r="DN289" s="161"/>
      <c r="DO289" s="161"/>
      <c r="DP289" s="161" t="s">
        <v>2708</v>
      </c>
      <c r="DQ289" s="161" t="s">
        <v>2954</v>
      </c>
      <c r="DR289" s="161"/>
      <c r="DS289" s="161"/>
      <c r="DT289" s="161"/>
      <c r="DU289" s="161"/>
      <c r="DV289" s="161"/>
      <c r="DW289" s="161"/>
    </row>
    <row r="290" spans="1:127" s="137" customFormat="1" ht="12.75" customHeight="1" x14ac:dyDescent="0.25">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3"/>
      <c r="X290" s="163"/>
      <c r="Y290" s="197"/>
      <c r="Z290" s="197"/>
      <c r="AA290" s="197"/>
      <c r="AB290" s="197"/>
      <c r="AC290" s="197"/>
      <c r="AD290" s="197"/>
      <c r="AE290" s="197"/>
      <c r="AF290" s="197"/>
      <c r="AG290" s="197"/>
      <c r="AQ290" s="161"/>
      <c r="AR290" s="161"/>
      <c r="AS290" s="161"/>
      <c r="AT290" s="161"/>
      <c r="AU290" s="161"/>
      <c r="AV290" s="161"/>
      <c r="AW290" s="161"/>
      <c r="AX290" s="161"/>
      <c r="AY290" s="161"/>
      <c r="AZ290" s="161"/>
      <c r="BA290" s="161"/>
      <c r="BB290" s="161"/>
      <c r="BC290" s="161"/>
      <c r="BD290" s="161"/>
      <c r="BE290" s="161"/>
      <c r="BF290"/>
      <c r="BG290" s="161"/>
      <c r="BH290" s="161"/>
      <c r="BI290" s="161"/>
      <c r="BJ290" s="161"/>
      <c r="BK290" s="161"/>
      <c r="BL290" s="161"/>
      <c r="BM290" s="161"/>
      <c r="BN290" s="161"/>
      <c r="BO290" s="161"/>
      <c r="BP290" s="161"/>
      <c r="BQ290" s="161"/>
      <c r="BR290" s="161"/>
      <c r="BS290" s="161"/>
      <c r="BT290" s="161"/>
      <c r="BU290" s="161"/>
      <c r="BV290" s="161"/>
      <c r="BW290" s="161"/>
      <c r="BX290" s="161"/>
      <c r="BY290" s="161"/>
      <c r="BZ290" s="161"/>
      <c r="CA290" s="161"/>
      <c r="CB290" s="161"/>
      <c r="CC290" s="161"/>
      <c r="CD290" s="161"/>
      <c r="CE290" s="161"/>
      <c r="CF290" s="161"/>
      <c r="CG290" s="161"/>
      <c r="CH290" s="161"/>
      <c r="CI290" s="161"/>
      <c r="CJ290" s="161"/>
      <c r="CK290" s="161"/>
      <c r="CL290" s="161"/>
      <c r="CM290" s="161"/>
      <c r="CN290" s="161"/>
      <c r="CO290" s="161"/>
      <c r="CP290" s="208"/>
      <c r="CQ290" s="161"/>
      <c r="CR290" s="208"/>
      <c r="CS290" s="208"/>
      <c r="CT290" s="161" t="s">
        <v>2680</v>
      </c>
      <c r="CU290" s="161" t="s">
        <v>2926</v>
      </c>
      <c r="CV290" s="161"/>
      <c r="CW290" s="161"/>
      <c r="CX290" s="161"/>
      <c r="CY290" s="161"/>
      <c r="CZ290" s="161"/>
      <c r="DA290" s="161"/>
      <c r="DB290" s="161"/>
      <c r="DC290" s="161"/>
      <c r="DD290" s="161"/>
      <c r="DE290" s="161"/>
      <c r="DF290" s="161"/>
      <c r="DG290" s="161"/>
      <c r="DH290" s="161"/>
      <c r="DI290" s="161"/>
      <c r="DJ290" s="161"/>
      <c r="DK290" s="161"/>
      <c r="DL290" s="161"/>
      <c r="DM290" s="161"/>
      <c r="DN290" s="161"/>
      <c r="DO290" s="161"/>
      <c r="DP290" s="161" t="s">
        <v>2710</v>
      </c>
      <c r="DQ290" s="161" t="s">
        <v>2956</v>
      </c>
      <c r="DR290" s="161"/>
      <c r="DS290" s="161"/>
      <c r="DT290" s="161"/>
      <c r="DU290" s="161"/>
      <c r="DV290" s="161"/>
      <c r="DW290" s="161"/>
    </row>
    <row r="291" spans="1:127" s="137" customFormat="1" ht="12.75" customHeight="1" x14ac:dyDescent="0.25">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3"/>
      <c r="X291" s="163"/>
      <c r="Y291" s="197"/>
      <c r="Z291" s="197"/>
      <c r="AA291" s="197"/>
      <c r="AB291" s="197"/>
      <c r="AC291" s="197"/>
      <c r="AD291" s="197"/>
      <c r="AE291" s="197"/>
      <c r="AF291" s="197"/>
      <c r="AG291" s="197"/>
      <c r="AQ291" s="161"/>
      <c r="AR291" s="161"/>
      <c r="AS291" s="161"/>
      <c r="AT291" s="161"/>
      <c r="AU291" s="161"/>
      <c r="AV291" s="161"/>
      <c r="AW291" s="161"/>
      <c r="AX291" s="161"/>
      <c r="AY291" s="161"/>
      <c r="AZ291" s="161"/>
      <c r="BA291" s="161"/>
      <c r="BB291" s="161"/>
      <c r="BC291" s="161"/>
      <c r="BD291" s="161"/>
      <c r="BE291" s="161"/>
      <c r="BF291"/>
      <c r="BG291" s="161"/>
      <c r="BH291" s="161"/>
      <c r="BI291" s="161"/>
      <c r="BJ291" s="161"/>
      <c r="BK291" s="161"/>
      <c r="BL291" s="161"/>
      <c r="BM291" s="161"/>
      <c r="BN291" s="161"/>
      <c r="BO291" s="161"/>
      <c r="BP291" s="161"/>
      <c r="BQ291" s="161"/>
      <c r="BR291" s="161"/>
      <c r="BS291" s="161"/>
      <c r="BT291" s="161"/>
      <c r="BU291" s="161"/>
      <c r="BV291" s="161"/>
      <c r="BW291" s="161"/>
      <c r="BX291" s="161"/>
      <c r="BY291" s="161"/>
      <c r="BZ291" s="161"/>
      <c r="CA291" s="161"/>
      <c r="CB291" s="161"/>
      <c r="CC291" s="161"/>
      <c r="CD291" s="161"/>
      <c r="CE291" s="161"/>
      <c r="CF291" s="161"/>
      <c r="CG291" s="161"/>
      <c r="CH291" s="161"/>
      <c r="CI291" s="161"/>
      <c r="CJ291" s="161"/>
      <c r="CK291" s="161"/>
      <c r="CL291" s="161"/>
      <c r="CM291" s="161"/>
      <c r="CN291" s="161"/>
      <c r="CO291" s="161"/>
      <c r="CP291" s="208"/>
      <c r="CQ291" s="161"/>
      <c r="CR291" s="208"/>
      <c r="CS291" s="208"/>
      <c r="CT291" s="161" t="s">
        <v>2682</v>
      </c>
      <c r="CU291" s="161" t="s">
        <v>2928</v>
      </c>
      <c r="CV291" s="161"/>
      <c r="CW291" s="161"/>
      <c r="CX291" s="161"/>
      <c r="CY291" s="161"/>
      <c r="CZ291" s="161"/>
      <c r="DA291" s="161"/>
      <c r="DB291" s="161"/>
      <c r="DC291" s="161"/>
      <c r="DD291" s="161"/>
      <c r="DE291" s="161"/>
      <c r="DF291" s="161"/>
      <c r="DG291" s="161"/>
      <c r="DH291" s="161"/>
      <c r="DI291" s="161"/>
      <c r="DJ291" s="161"/>
      <c r="DK291" s="161"/>
      <c r="DL291" s="161"/>
      <c r="DM291" s="161"/>
      <c r="DN291" s="161"/>
      <c r="DO291" s="161"/>
      <c r="DP291" s="161" t="s">
        <v>2712</v>
      </c>
      <c r="DQ291" s="161" t="s">
        <v>2958</v>
      </c>
      <c r="DR291" s="161"/>
      <c r="DS291" s="161"/>
      <c r="DT291" s="161"/>
      <c r="DU291" s="161"/>
      <c r="DV291" s="161"/>
      <c r="DW291" s="161"/>
    </row>
    <row r="292" spans="1:127" s="137" customFormat="1" ht="12.75" customHeight="1" x14ac:dyDescent="0.25">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3"/>
      <c r="X292" s="163"/>
      <c r="Y292" s="197"/>
      <c r="Z292" s="197"/>
      <c r="AA292" s="197"/>
      <c r="AB292" s="197"/>
      <c r="AC292" s="197"/>
      <c r="AD292" s="197"/>
      <c r="AE292" s="197"/>
      <c r="AF292" s="197"/>
      <c r="AG292" s="197"/>
      <c r="AQ292" s="161"/>
      <c r="AR292" s="161"/>
      <c r="AS292" s="161"/>
      <c r="AT292" s="161"/>
      <c r="AU292" s="161"/>
      <c r="AV292" s="161"/>
      <c r="AW292" s="161"/>
      <c r="AX292" s="161"/>
      <c r="AY292" s="161"/>
      <c r="AZ292" s="161"/>
      <c r="BA292" s="161"/>
      <c r="BB292" s="161"/>
      <c r="BC292" s="161"/>
      <c r="BD292" s="161"/>
      <c r="BE292" s="161"/>
      <c r="BF292"/>
      <c r="BG292" s="161"/>
      <c r="BH292" s="161"/>
      <c r="BI292" s="161"/>
      <c r="BJ292" s="161"/>
      <c r="BK292" s="161"/>
      <c r="BL292" s="161"/>
      <c r="BM292" s="161"/>
      <c r="BN292" s="161"/>
      <c r="BO292" s="161"/>
      <c r="BP292" s="161"/>
      <c r="BQ292" s="161"/>
      <c r="BR292" s="161"/>
      <c r="BS292" s="161"/>
      <c r="BT292" s="161"/>
      <c r="BU292" s="161"/>
      <c r="BV292" s="161"/>
      <c r="BW292" s="161"/>
      <c r="BX292" s="161"/>
      <c r="BY292" s="161"/>
      <c r="BZ292" s="161"/>
      <c r="CA292" s="161"/>
      <c r="CB292" s="161"/>
      <c r="CC292" s="161"/>
      <c r="CD292" s="161"/>
      <c r="CE292" s="161"/>
      <c r="CF292" s="161"/>
      <c r="CG292" s="161"/>
      <c r="CH292" s="161"/>
      <c r="CI292" s="161"/>
      <c r="CJ292" s="161"/>
      <c r="CK292" s="161"/>
      <c r="CL292" s="161"/>
      <c r="CM292" s="161"/>
      <c r="CN292" s="161"/>
      <c r="CO292" s="161"/>
      <c r="CP292" s="208"/>
      <c r="CQ292" s="161"/>
      <c r="CR292" s="208"/>
      <c r="CS292" s="208"/>
      <c r="CT292" s="161" t="s">
        <v>2684</v>
      </c>
      <c r="CU292" s="161" t="s">
        <v>2930</v>
      </c>
      <c r="CV292" s="161"/>
      <c r="CW292" s="161"/>
      <c r="CX292" s="161"/>
      <c r="CY292" s="161"/>
      <c r="CZ292" s="161"/>
      <c r="DA292" s="161"/>
      <c r="DB292" s="161"/>
      <c r="DC292" s="161"/>
      <c r="DD292" s="161"/>
      <c r="DE292" s="161"/>
      <c r="DF292" s="161"/>
      <c r="DG292" s="161"/>
      <c r="DH292" s="161"/>
      <c r="DI292" s="161"/>
      <c r="DJ292" s="161"/>
      <c r="DK292" s="161"/>
      <c r="DL292" s="161"/>
      <c r="DM292" s="161"/>
      <c r="DN292" s="161"/>
      <c r="DO292" s="161"/>
      <c r="DP292" s="161" t="s">
        <v>2714</v>
      </c>
      <c r="DQ292" s="161" t="s">
        <v>2960</v>
      </c>
      <c r="DR292" s="161"/>
      <c r="DS292" s="161"/>
      <c r="DT292" s="161"/>
      <c r="DU292" s="161"/>
      <c r="DV292" s="161"/>
      <c r="DW292" s="161"/>
    </row>
    <row r="293" spans="1:127" s="137" customFormat="1" ht="12.75" customHeight="1" x14ac:dyDescent="0.25">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3"/>
      <c r="X293" s="163"/>
      <c r="Y293" s="197"/>
      <c r="Z293" s="197"/>
      <c r="AA293" s="197"/>
      <c r="AB293" s="197"/>
      <c r="AC293" s="197"/>
      <c r="AD293" s="197"/>
      <c r="AE293" s="197"/>
      <c r="AF293" s="197"/>
      <c r="AG293" s="197"/>
      <c r="AQ293" s="161"/>
      <c r="AR293" s="161"/>
      <c r="AS293" s="161"/>
      <c r="AT293" s="161"/>
      <c r="AU293" s="161"/>
      <c r="AV293" s="161"/>
      <c r="AW293" s="161"/>
      <c r="AX293" s="161"/>
      <c r="AY293" s="161"/>
      <c r="AZ293" s="161"/>
      <c r="BA293" s="161"/>
      <c r="BB293" s="161"/>
      <c r="BC293" s="161"/>
      <c r="BD293" s="161"/>
      <c r="BE293" s="161"/>
      <c r="BF293"/>
      <c r="BG293" s="161"/>
      <c r="BH293" s="161"/>
      <c r="BI293" s="161"/>
      <c r="BJ293" s="161"/>
      <c r="BK293" s="161"/>
      <c r="BL293" s="161"/>
      <c r="BM293" s="161"/>
      <c r="BN293" s="161"/>
      <c r="BO293" s="161"/>
      <c r="BP293" s="161"/>
      <c r="BQ293" s="161"/>
      <c r="BR293" s="161"/>
      <c r="BS293" s="161"/>
      <c r="BT293" s="161"/>
      <c r="BU293" s="161"/>
      <c r="BV293" s="161"/>
      <c r="BW293" s="161"/>
      <c r="BX293" s="161"/>
      <c r="BY293" s="161"/>
      <c r="BZ293" s="161"/>
      <c r="CA293" s="161"/>
      <c r="CB293" s="161"/>
      <c r="CC293" s="161"/>
      <c r="CD293" s="161"/>
      <c r="CE293" s="161"/>
      <c r="CF293" s="161"/>
      <c r="CG293" s="161"/>
      <c r="CH293" s="161"/>
      <c r="CI293" s="161"/>
      <c r="CJ293" s="161"/>
      <c r="CK293" s="161"/>
      <c r="CL293" s="161"/>
      <c r="CM293" s="161"/>
      <c r="CN293" s="161"/>
      <c r="CO293" s="161"/>
      <c r="CP293" s="208"/>
      <c r="CQ293" s="161"/>
      <c r="CR293" s="208"/>
      <c r="CS293" s="208"/>
      <c r="CT293" s="161" t="s">
        <v>2686</v>
      </c>
      <c r="CU293" s="161" t="s">
        <v>2932</v>
      </c>
      <c r="CV293" s="161"/>
      <c r="CW293" s="161"/>
      <c r="CX293" s="161"/>
      <c r="CY293" s="161"/>
      <c r="CZ293" s="161"/>
      <c r="DA293" s="161"/>
      <c r="DB293" s="161"/>
      <c r="DC293" s="161"/>
      <c r="DD293" s="161"/>
      <c r="DE293" s="161"/>
      <c r="DF293" s="161"/>
      <c r="DG293" s="161"/>
      <c r="DH293" s="161"/>
      <c r="DI293" s="161"/>
      <c r="DJ293" s="161"/>
      <c r="DK293" s="161"/>
      <c r="DL293" s="161"/>
      <c r="DM293" s="161"/>
      <c r="DN293" s="161"/>
      <c r="DO293" s="161"/>
      <c r="DP293" s="161" t="s">
        <v>2716</v>
      </c>
      <c r="DQ293" s="161" t="s">
        <v>2962</v>
      </c>
      <c r="DR293" s="161"/>
      <c r="DS293" s="161"/>
      <c r="DT293" s="161"/>
      <c r="DU293" s="161"/>
      <c r="DV293" s="161"/>
      <c r="DW293" s="161"/>
    </row>
    <row r="294" spans="1:127" s="137" customFormat="1" ht="12.75" customHeight="1" x14ac:dyDescent="0.25">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3"/>
      <c r="X294" s="163"/>
      <c r="Y294" s="197"/>
      <c r="Z294" s="197"/>
      <c r="AA294" s="197"/>
      <c r="AB294" s="197"/>
      <c r="AC294" s="197"/>
      <c r="AD294" s="197"/>
      <c r="AE294" s="197"/>
      <c r="AF294" s="197"/>
      <c r="AG294" s="197"/>
      <c r="AQ294" s="161"/>
      <c r="AR294" s="161"/>
      <c r="AS294" s="161"/>
      <c r="AT294" s="161"/>
      <c r="AU294" s="161"/>
      <c r="AV294" s="161"/>
      <c r="AW294" s="161"/>
      <c r="AX294" s="161"/>
      <c r="AY294" s="161"/>
      <c r="AZ294" s="161"/>
      <c r="BA294" s="161"/>
      <c r="BB294" s="161"/>
      <c r="BC294" s="161"/>
      <c r="BD294" s="161"/>
      <c r="BE294" s="161"/>
      <c r="BF294"/>
      <c r="BG294" s="161"/>
      <c r="BH294" s="161"/>
      <c r="BI294" s="161"/>
      <c r="BJ294" s="161"/>
      <c r="BK294" s="161"/>
      <c r="BL294" s="161"/>
      <c r="BM294" s="161"/>
      <c r="BN294" s="161"/>
      <c r="BO294" s="161"/>
      <c r="BP294" s="161"/>
      <c r="BQ294" s="161"/>
      <c r="BR294" s="161"/>
      <c r="BS294" s="161"/>
      <c r="BT294" s="161"/>
      <c r="BU294" s="161"/>
      <c r="BV294" s="161"/>
      <c r="BW294" s="161"/>
      <c r="BX294" s="161"/>
      <c r="BY294" s="161"/>
      <c r="BZ294" s="161"/>
      <c r="CA294" s="161"/>
      <c r="CB294" s="161"/>
      <c r="CC294" s="161"/>
      <c r="CD294" s="161"/>
      <c r="CE294" s="161"/>
      <c r="CF294" s="161"/>
      <c r="CG294" s="161"/>
      <c r="CH294" s="161"/>
      <c r="CI294" s="161"/>
      <c r="CJ294" s="161"/>
      <c r="CK294" s="161"/>
      <c r="CL294" s="161"/>
      <c r="CM294" s="161"/>
      <c r="CN294" s="161"/>
      <c r="CO294" s="161"/>
      <c r="CP294" s="208"/>
      <c r="CQ294" s="161"/>
      <c r="CR294" s="208"/>
      <c r="CS294" s="208"/>
      <c r="CT294" s="161" t="s">
        <v>2688</v>
      </c>
      <c r="CU294" s="161" t="s">
        <v>2934</v>
      </c>
      <c r="CV294" s="161"/>
      <c r="CW294" s="161"/>
      <c r="CX294" s="161"/>
      <c r="CY294" s="161"/>
      <c r="CZ294" s="161"/>
      <c r="DA294" s="161"/>
      <c r="DB294" s="161"/>
      <c r="DC294" s="161"/>
      <c r="DD294" s="161"/>
      <c r="DE294" s="161"/>
      <c r="DF294" s="161"/>
      <c r="DG294" s="161"/>
      <c r="DH294" s="161"/>
      <c r="DI294" s="161"/>
      <c r="DJ294" s="161"/>
      <c r="DK294" s="161"/>
      <c r="DL294" s="161"/>
      <c r="DM294" s="161"/>
      <c r="DN294" s="161"/>
      <c r="DO294" s="161"/>
      <c r="DP294" s="161" t="s">
        <v>2718</v>
      </c>
      <c r="DQ294" s="161" t="s">
        <v>2964</v>
      </c>
      <c r="DR294" s="161"/>
      <c r="DS294" s="161"/>
      <c r="DT294" s="161"/>
      <c r="DU294" s="161"/>
      <c r="DV294" s="161"/>
      <c r="DW294" s="161"/>
    </row>
    <row r="295" spans="1:127" s="137" customFormat="1" ht="12.75" customHeight="1" x14ac:dyDescent="0.25">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3"/>
      <c r="X295" s="163"/>
      <c r="Y295" s="197"/>
      <c r="Z295" s="197"/>
      <c r="AA295" s="197"/>
      <c r="AB295" s="197"/>
      <c r="AC295" s="197"/>
      <c r="AD295" s="197"/>
      <c r="AE295" s="197"/>
      <c r="AF295" s="197"/>
      <c r="AG295" s="197"/>
      <c r="AQ295" s="161"/>
      <c r="AR295" s="161"/>
      <c r="AS295" s="161"/>
      <c r="AT295" s="161"/>
      <c r="AU295" s="161"/>
      <c r="AV295" s="161"/>
      <c r="AW295" s="161"/>
      <c r="AX295" s="161"/>
      <c r="AY295" s="161"/>
      <c r="AZ295" s="161"/>
      <c r="BA295" s="161"/>
      <c r="BB295" s="161"/>
      <c r="BC295" s="161"/>
      <c r="BD295" s="161"/>
      <c r="BE295" s="161"/>
      <c r="BF295"/>
      <c r="BG295" s="161"/>
      <c r="BH295" s="161"/>
      <c r="BI295" s="161"/>
      <c r="BJ295" s="161"/>
      <c r="BK295" s="161"/>
      <c r="BL295" s="161"/>
      <c r="BM295" s="161"/>
      <c r="BN295" s="161"/>
      <c r="BO295" s="161"/>
      <c r="BP295" s="161"/>
      <c r="BQ295" s="161"/>
      <c r="BR295" s="161"/>
      <c r="BS295" s="161"/>
      <c r="BT295" s="161"/>
      <c r="BU295" s="161"/>
      <c r="BV295" s="161"/>
      <c r="BW295" s="161"/>
      <c r="BX295" s="161"/>
      <c r="BY295" s="161"/>
      <c r="BZ295" s="161"/>
      <c r="CA295" s="161"/>
      <c r="CB295" s="161"/>
      <c r="CC295" s="161"/>
      <c r="CD295" s="161"/>
      <c r="CE295" s="161"/>
      <c r="CF295" s="161"/>
      <c r="CG295" s="161"/>
      <c r="CH295" s="161"/>
      <c r="CI295" s="161"/>
      <c r="CJ295" s="161"/>
      <c r="CK295" s="161"/>
      <c r="CL295" s="161"/>
      <c r="CM295" s="161"/>
      <c r="CN295" s="161"/>
      <c r="CO295" s="161"/>
      <c r="CP295" s="208"/>
      <c r="CQ295" s="161"/>
      <c r="CR295" s="208"/>
      <c r="CS295" s="208"/>
      <c r="CT295" s="161" t="s">
        <v>2690</v>
      </c>
      <c r="CU295" s="161" t="s">
        <v>2936</v>
      </c>
      <c r="CV295" s="161"/>
      <c r="CW295" s="161"/>
      <c r="CX295" s="161"/>
      <c r="CY295" s="161"/>
      <c r="CZ295" s="161"/>
      <c r="DA295" s="161"/>
      <c r="DB295" s="161"/>
      <c r="DC295" s="161"/>
      <c r="DD295" s="161"/>
      <c r="DE295" s="161"/>
      <c r="DF295" s="161"/>
      <c r="DG295" s="161"/>
      <c r="DH295" s="161"/>
      <c r="DI295" s="161"/>
      <c r="DJ295" s="161"/>
      <c r="DK295" s="161"/>
      <c r="DL295" s="161"/>
      <c r="DM295" s="161"/>
      <c r="DN295" s="161"/>
      <c r="DO295" s="161"/>
      <c r="DP295" s="161" t="s">
        <v>2720</v>
      </c>
      <c r="DQ295" s="161" t="s">
        <v>2966</v>
      </c>
      <c r="DR295" s="161"/>
      <c r="DS295" s="161"/>
      <c r="DT295" s="161"/>
      <c r="DU295" s="161"/>
      <c r="DV295" s="161"/>
      <c r="DW295" s="161"/>
    </row>
    <row r="296" spans="1:127" s="137" customFormat="1" ht="12.75" customHeight="1" x14ac:dyDescent="0.25">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3"/>
      <c r="X296" s="163"/>
      <c r="Y296" s="161"/>
      <c r="Z296" s="161"/>
      <c r="AA296" s="161"/>
      <c r="AB296" s="161"/>
      <c r="AC296" s="161"/>
      <c r="AD296" s="161"/>
      <c r="AE296" s="161"/>
      <c r="AF296" s="161"/>
      <c r="AG296" s="161"/>
      <c r="AQ296" s="161"/>
      <c r="AR296" s="161"/>
      <c r="AS296" s="161"/>
      <c r="AT296" s="161"/>
      <c r="AU296" s="161"/>
      <c r="AV296" s="161"/>
      <c r="AW296" s="161"/>
      <c r="AX296" s="161"/>
      <c r="AY296" s="161"/>
      <c r="AZ296" s="161"/>
      <c r="BA296" s="161"/>
      <c r="BB296" s="161"/>
      <c r="BC296" s="161"/>
      <c r="BD296" s="161"/>
      <c r="BE296" s="161"/>
      <c r="BF296"/>
      <c r="BG296" s="161"/>
      <c r="BH296" s="161"/>
      <c r="BI296" s="161"/>
      <c r="BJ296" s="161"/>
      <c r="BK296" s="161"/>
      <c r="BL296" s="161"/>
      <c r="BM296" s="161"/>
      <c r="BN296" s="161"/>
      <c r="BO296" s="161"/>
      <c r="BP296" s="161"/>
      <c r="BQ296" s="161"/>
      <c r="BR296" s="161"/>
      <c r="BS296" s="161"/>
      <c r="BT296" s="161"/>
      <c r="BU296" s="161"/>
      <c r="BV296" s="161"/>
      <c r="BW296" s="161"/>
      <c r="BX296" s="161"/>
      <c r="BY296" s="161"/>
      <c r="BZ296" s="161"/>
      <c r="CA296" s="161"/>
      <c r="CB296" s="161"/>
      <c r="CC296" s="161"/>
      <c r="CD296" s="161"/>
      <c r="CE296" s="161"/>
      <c r="CF296" s="161"/>
      <c r="CG296" s="161"/>
      <c r="CH296" s="161"/>
      <c r="CI296" s="161"/>
      <c r="CJ296" s="161"/>
      <c r="CK296" s="161"/>
      <c r="CL296" s="161"/>
      <c r="CM296" s="161"/>
      <c r="CN296" s="161"/>
      <c r="CO296" s="161"/>
      <c r="CP296" s="208"/>
      <c r="CQ296" s="161"/>
      <c r="CR296" s="208"/>
      <c r="CS296" s="208"/>
      <c r="CT296" s="161" t="s">
        <v>2692</v>
      </c>
      <c r="CU296" s="161" t="s">
        <v>2938</v>
      </c>
      <c r="CV296" s="161"/>
      <c r="CW296" s="161"/>
      <c r="CX296" s="161"/>
      <c r="CY296" s="161"/>
      <c r="CZ296" s="161"/>
      <c r="DA296" s="161"/>
      <c r="DB296" s="161"/>
      <c r="DC296" s="161"/>
      <c r="DD296" s="161"/>
      <c r="DE296" s="161"/>
      <c r="DF296" s="161"/>
      <c r="DG296" s="161"/>
      <c r="DH296" s="161"/>
      <c r="DI296" s="161"/>
      <c r="DJ296" s="161"/>
      <c r="DK296" s="161"/>
      <c r="DL296" s="161"/>
      <c r="DM296" s="161"/>
      <c r="DN296" s="161"/>
      <c r="DO296" s="161"/>
      <c r="DP296" s="161" t="s">
        <v>2722</v>
      </c>
      <c r="DQ296" s="161" t="s">
        <v>2968</v>
      </c>
      <c r="DR296" s="161"/>
      <c r="DS296" s="161"/>
      <c r="DT296" s="161"/>
      <c r="DU296" s="161"/>
      <c r="DV296" s="161"/>
      <c r="DW296" s="161"/>
    </row>
    <row r="297" spans="1:127" s="137" customFormat="1" ht="12.75" customHeight="1" x14ac:dyDescent="0.25">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3"/>
      <c r="X297" s="163"/>
      <c r="Y297" s="161"/>
      <c r="Z297" s="161"/>
      <c r="AA297" s="161"/>
      <c r="AB297" s="161"/>
      <c r="AC297" s="161"/>
      <c r="AD297" s="161"/>
      <c r="AE297" s="161"/>
      <c r="AF297" s="161"/>
      <c r="AG297" s="161"/>
      <c r="AQ297" s="161"/>
      <c r="AR297" s="161"/>
      <c r="AS297" s="161"/>
      <c r="AT297" s="161"/>
      <c r="AU297" s="161"/>
      <c r="AV297" s="161"/>
      <c r="AW297" s="161"/>
      <c r="AX297" s="161"/>
      <c r="AY297" s="161"/>
      <c r="AZ297" s="161"/>
      <c r="BA297" s="161"/>
      <c r="BB297" s="161"/>
      <c r="BC297" s="161"/>
      <c r="BD297" s="161"/>
      <c r="BE297" s="161"/>
      <c r="BF297"/>
      <c r="BG297" s="161"/>
      <c r="BH297" s="161"/>
      <c r="BI297" s="161"/>
      <c r="BJ297" s="161"/>
      <c r="BK297" s="161"/>
      <c r="BL297" s="161"/>
      <c r="BM297" s="161"/>
      <c r="BN297" s="161"/>
      <c r="BO297" s="161"/>
      <c r="BP297" s="161"/>
      <c r="BQ297" s="161"/>
      <c r="BR297" s="161"/>
      <c r="BS297" s="161"/>
      <c r="BT297" s="161"/>
      <c r="BU297" s="161"/>
      <c r="BV297" s="161"/>
      <c r="BW297" s="161"/>
      <c r="BX297" s="161"/>
      <c r="BY297" s="161"/>
      <c r="BZ297" s="161"/>
      <c r="CA297" s="161"/>
      <c r="CB297" s="161"/>
      <c r="CC297" s="161"/>
      <c r="CD297" s="161"/>
      <c r="CE297" s="161"/>
      <c r="CF297" s="161"/>
      <c r="CG297" s="161"/>
      <c r="CH297" s="161"/>
      <c r="CI297" s="161"/>
      <c r="CJ297" s="161"/>
      <c r="CK297" s="161"/>
      <c r="CL297" s="161"/>
      <c r="CM297" s="161"/>
      <c r="CN297" s="161"/>
      <c r="CO297" s="161"/>
      <c r="CP297" s="208"/>
      <c r="CQ297" s="161"/>
      <c r="CR297" s="208"/>
      <c r="CS297" s="208"/>
      <c r="CT297" s="161" t="s">
        <v>2694</v>
      </c>
      <c r="CU297" s="161" t="s">
        <v>2940</v>
      </c>
      <c r="CV297" s="161"/>
      <c r="CW297" s="161"/>
      <c r="CX297" s="161"/>
      <c r="CY297" s="161"/>
      <c r="CZ297" s="161"/>
      <c r="DA297" s="161"/>
      <c r="DB297" s="161"/>
      <c r="DC297" s="161"/>
      <c r="DD297" s="161"/>
      <c r="DE297" s="161"/>
      <c r="DF297" s="161"/>
      <c r="DG297" s="161"/>
      <c r="DH297" s="161"/>
      <c r="DI297" s="161"/>
      <c r="DJ297" s="161"/>
      <c r="DK297" s="161"/>
      <c r="DL297" s="161"/>
      <c r="DM297" s="161"/>
      <c r="DN297" s="161"/>
      <c r="DO297" s="161"/>
      <c r="DP297" s="161" t="s">
        <v>2724</v>
      </c>
      <c r="DQ297" s="161" t="s">
        <v>2970</v>
      </c>
      <c r="DR297" s="161"/>
      <c r="DS297" s="161"/>
      <c r="DT297" s="161"/>
      <c r="DU297" s="161"/>
      <c r="DV297" s="161"/>
      <c r="DW297" s="161"/>
    </row>
    <row r="298" spans="1:127" s="137" customFormat="1" ht="12.75" customHeight="1" x14ac:dyDescent="0.25">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3"/>
      <c r="X298" s="163"/>
      <c r="Y298" s="161"/>
      <c r="Z298" s="161"/>
      <c r="AA298" s="161"/>
      <c r="AB298" s="161"/>
      <c r="AC298" s="161"/>
      <c r="AD298" s="161"/>
      <c r="AE298" s="161"/>
      <c r="AF298" s="161"/>
      <c r="AG298" s="161"/>
      <c r="AQ298" s="161"/>
      <c r="AR298" s="161"/>
      <c r="AS298" s="161"/>
      <c r="AT298" s="161"/>
      <c r="AU298" s="161"/>
      <c r="AV298" s="161"/>
      <c r="AW298" s="161"/>
      <c r="AX298" s="161"/>
      <c r="AY298" s="161"/>
      <c r="AZ298" s="161"/>
      <c r="BA298" s="161"/>
      <c r="BB298" s="161"/>
      <c r="BC298" s="161"/>
      <c r="BD298" s="161"/>
      <c r="BE298" s="161"/>
      <c r="BF298"/>
      <c r="BG298" s="161"/>
      <c r="BH298" s="161"/>
      <c r="BI298" s="161"/>
      <c r="BJ298" s="161"/>
      <c r="BK298" s="161"/>
      <c r="BL298" s="161"/>
      <c r="BM298" s="161"/>
      <c r="BN298" s="161"/>
      <c r="BO298" s="161"/>
      <c r="BP298" s="161"/>
      <c r="BQ298" s="161"/>
      <c r="BR298" s="161"/>
      <c r="BS298" s="161"/>
      <c r="BT298" s="161"/>
      <c r="BU298" s="161"/>
      <c r="BV298" s="161"/>
      <c r="BW298" s="161"/>
      <c r="BX298" s="161"/>
      <c r="BY298" s="161"/>
      <c r="BZ298" s="161"/>
      <c r="CA298" s="161"/>
      <c r="CB298" s="161"/>
      <c r="CC298" s="161"/>
      <c r="CD298" s="161"/>
      <c r="CE298" s="161"/>
      <c r="CF298" s="161"/>
      <c r="CG298" s="161"/>
      <c r="CH298" s="161"/>
      <c r="CI298" s="161"/>
      <c r="CJ298" s="161"/>
      <c r="CK298" s="161"/>
      <c r="CL298" s="161"/>
      <c r="CM298" s="161"/>
      <c r="CN298" s="161"/>
      <c r="CO298" s="161"/>
      <c r="CP298" s="208"/>
      <c r="CQ298" s="161"/>
      <c r="CR298" s="208"/>
      <c r="CS298" s="208"/>
      <c r="CT298" s="161" t="s">
        <v>2696</v>
      </c>
      <c r="CU298" s="161" t="s">
        <v>2942</v>
      </c>
      <c r="CV298" s="161"/>
      <c r="CW298" s="161"/>
      <c r="CX298" s="161"/>
      <c r="CY298" s="161"/>
      <c r="CZ298" s="161"/>
      <c r="DA298" s="161"/>
      <c r="DB298" s="161"/>
      <c r="DC298" s="161"/>
      <c r="DD298" s="161"/>
      <c r="DE298" s="161"/>
      <c r="DF298" s="161"/>
      <c r="DG298" s="161"/>
      <c r="DH298" s="161"/>
      <c r="DI298" s="161"/>
      <c r="DJ298" s="161"/>
      <c r="DK298" s="161"/>
      <c r="DL298" s="161"/>
      <c r="DM298" s="161"/>
      <c r="DN298" s="161"/>
      <c r="DO298" s="161"/>
      <c r="DP298" s="161" t="s">
        <v>2726</v>
      </c>
      <c r="DQ298" s="161" t="s">
        <v>2972</v>
      </c>
      <c r="DR298" s="161"/>
      <c r="DS298" s="161"/>
      <c r="DT298" s="161"/>
      <c r="DU298" s="161"/>
      <c r="DV298" s="161"/>
      <c r="DW298" s="161"/>
    </row>
    <row r="299" spans="1:127" s="137" customFormat="1" ht="12.75" customHeight="1" x14ac:dyDescent="0.25">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3"/>
      <c r="X299" s="163"/>
      <c r="Y299" s="161"/>
      <c r="Z299" s="161"/>
      <c r="AA299" s="161"/>
      <c r="AB299" s="161"/>
      <c r="AC299" s="161"/>
      <c r="AD299" s="161"/>
      <c r="AE299" s="161"/>
      <c r="AF299" s="161"/>
      <c r="AG299" s="161"/>
      <c r="AQ299" s="161"/>
      <c r="AR299" s="161"/>
      <c r="AS299" s="161"/>
      <c r="AT299" s="161"/>
      <c r="AU299" s="161"/>
      <c r="AV299" s="161"/>
      <c r="AW299" s="161"/>
      <c r="AX299" s="161"/>
      <c r="AY299" s="161"/>
      <c r="AZ299" s="161"/>
      <c r="BA299" s="161"/>
      <c r="BB299" s="161"/>
      <c r="BC299" s="161"/>
      <c r="BD299" s="161"/>
      <c r="BE299" s="161"/>
      <c r="BF299"/>
      <c r="BG299" s="161"/>
      <c r="BH299" s="161"/>
      <c r="BI299" s="161"/>
      <c r="BJ299" s="161"/>
      <c r="BK299" s="161"/>
      <c r="BL299" s="161"/>
      <c r="BM299" s="161"/>
      <c r="BN299" s="161"/>
      <c r="BO299" s="161"/>
      <c r="BP299" s="161"/>
      <c r="BQ299" s="161"/>
      <c r="BR299" s="161"/>
      <c r="BS299" s="161"/>
      <c r="BT299" s="161"/>
      <c r="BU299" s="161"/>
      <c r="BV299" s="161"/>
      <c r="BW299" s="161"/>
      <c r="BX299" s="161"/>
      <c r="BY299" s="161"/>
      <c r="BZ299" s="161"/>
      <c r="CA299" s="161"/>
      <c r="CB299" s="161"/>
      <c r="CC299" s="161"/>
      <c r="CD299" s="161"/>
      <c r="CE299" s="161"/>
      <c r="CF299" s="161"/>
      <c r="CG299" s="161"/>
      <c r="CH299" s="161"/>
      <c r="CI299" s="161"/>
      <c r="CJ299" s="161"/>
      <c r="CK299" s="161"/>
      <c r="CL299" s="161"/>
      <c r="CM299" s="161"/>
      <c r="CN299" s="161"/>
      <c r="CO299" s="161"/>
      <c r="CP299" s="208"/>
      <c r="CQ299" s="161"/>
      <c r="CR299" s="208"/>
      <c r="CS299" s="208"/>
      <c r="CT299" s="161" t="s">
        <v>2698</v>
      </c>
      <c r="CU299" s="161" t="s">
        <v>2944</v>
      </c>
      <c r="CV299" s="161"/>
      <c r="CW299" s="161"/>
      <c r="CX299" s="161"/>
      <c r="CY299" s="161"/>
      <c r="CZ299" s="161"/>
      <c r="DA299" s="161"/>
      <c r="DB299" s="161"/>
      <c r="DC299" s="161"/>
      <c r="DD299" s="161"/>
      <c r="DE299" s="161"/>
      <c r="DF299" s="161"/>
      <c r="DG299" s="161"/>
      <c r="DH299" s="161"/>
      <c r="DI299" s="161"/>
      <c r="DJ299" s="161"/>
      <c r="DK299" s="161"/>
      <c r="DL299" s="161"/>
      <c r="DM299" s="161"/>
      <c r="DN299" s="161"/>
      <c r="DO299" s="161"/>
      <c r="DP299" s="161" t="s">
        <v>2728</v>
      </c>
      <c r="DQ299" s="161" t="s">
        <v>2974</v>
      </c>
      <c r="DR299" s="161"/>
      <c r="DS299" s="161"/>
      <c r="DT299" s="161"/>
      <c r="DU299" s="161"/>
      <c r="DV299" s="161"/>
      <c r="DW299" s="161"/>
    </row>
    <row r="300" spans="1:127" s="137" customFormat="1" ht="12.75" customHeight="1" x14ac:dyDescent="0.25">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3"/>
      <c r="X300" s="163"/>
      <c r="Y300" s="161"/>
      <c r="Z300" s="161"/>
      <c r="AA300" s="161"/>
      <c r="AB300" s="161"/>
      <c r="AC300" s="161"/>
      <c r="AD300" s="161"/>
      <c r="AE300" s="161"/>
      <c r="AF300" s="161"/>
      <c r="AG300" s="161"/>
      <c r="AQ300" s="161"/>
      <c r="AR300" s="161"/>
      <c r="AS300" s="161"/>
      <c r="AT300" s="161"/>
      <c r="AU300" s="161"/>
      <c r="AV300" s="161"/>
      <c r="AW300" s="161"/>
      <c r="AX300" s="161"/>
      <c r="AY300" s="161"/>
      <c r="AZ300" s="161"/>
      <c r="BA300" s="161"/>
      <c r="BB300" s="161"/>
      <c r="BC300" s="161"/>
      <c r="BD300" s="161"/>
      <c r="BE300" s="161"/>
      <c r="BF300"/>
      <c r="BG300" s="161"/>
      <c r="BH300" s="161"/>
      <c r="BI300" s="161"/>
      <c r="BJ300" s="161"/>
      <c r="BK300" s="161"/>
      <c r="BL300" s="161"/>
      <c r="BM300" s="161"/>
      <c r="BN300" s="161"/>
      <c r="BO300" s="161"/>
      <c r="BP300" s="161"/>
      <c r="BQ300" s="161"/>
      <c r="BR300" s="161"/>
      <c r="BS300" s="161"/>
      <c r="BT300" s="161"/>
      <c r="BU300" s="161"/>
      <c r="BV300" s="161"/>
      <c r="BW300" s="161"/>
      <c r="BX300" s="161"/>
      <c r="BY300" s="161"/>
      <c r="BZ300" s="161"/>
      <c r="CA300" s="161"/>
      <c r="CB300" s="161"/>
      <c r="CC300" s="161"/>
      <c r="CD300" s="161"/>
      <c r="CE300" s="161"/>
      <c r="CF300" s="161"/>
      <c r="CG300" s="161"/>
      <c r="CH300" s="161"/>
      <c r="CI300" s="161"/>
      <c r="CJ300" s="161"/>
      <c r="CK300" s="161"/>
      <c r="CL300" s="161"/>
      <c r="CM300" s="161"/>
      <c r="CN300" s="161"/>
      <c r="CO300" s="161"/>
      <c r="CP300" s="208"/>
      <c r="CQ300" s="161"/>
      <c r="CR300" s="208"/>
      <c r="CS300" s="208"/>
      <c r="CT300" s="161" t="s">
        <v>2700</v>
      </c>
      <c r="CU300" s="161" t="s">
        <v>2946</v>
      </c>
      <c r="CV300" s="161"/>
      <c r="CW300" s="161"/>
      <c r="CX300" s="161"/>
      <c r="CY300" s="161"/>
      <c r="CZ300" s="161"/>
      <c r="DA300" s="161"/>
      <c r="DB300" s="161"/>
      <c r="DC300" s="161"/>
      <c r="DD300" s="161"/>
      <c r="DE300" s="161"/>
      <c r="DF300" s="161"/>
      <c r="DG300" s="161"/>
      <c r="DH300" s="161"/>
      <c r="DI300" s="161"/>
      <c r="DJ300" s="161"/>
      <c r="DK300" s="161"/>
      <c r="DL300" s="161"/>
      <c r="DM300" s="161"/>
      <c r="DN300" s="161"/>
      <c r="DO300" s="161"/>
      <c r="DP300" s="161" t="s">
        <v>2730</v>
      </c>
      <c r="DQ300" s="161" t="s">
        <v>2976</v>
      </c>
      <c r="DR300" s="161"/>
      <c r="DS300" s="161"/>
      <c r="DT300" s="161"/>
      <c r="DU300" s="161"/>
      <c r="DV300" s="161"/>
      <c r="DW300" s="161"/>
    </row>
    <row r="301" spans="1:127" s="137" customFormat="1" ht="12.75" customHeight="1" x14ac:dyDescent="0.25">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3"/>
      <c r="X301" s="163"/>
      <c r="Y301" s="161"/>
      <c r="Z301" s="161"/>
      <c r="AA301" s="161"/>
      <c r="AB301" s="161"/>
      <c r="AC301" s="161"/>
      <c r="AD301" s="161"/>
      <c r="AE301" s="161"/>
      <c r="AF301" s="161"/>
      <c r="AG301" s="161"/>
      <c r="AQ301" s="161"/>
      <c r="AR301" s="161"/>
      <c r="AS301" s="161"/>
      <c r="AT301" s="161"/>
      <c r="AU301" s="161"/>
      <c r="AV301" s="161"/>
      <c r="AW301" s="161"/>
      <c r="AX301" s="161"/>
      <c r="AY301" s="161"/>
      <c r="AZ301" s="161"/>
      <c r="BA301" s="161"/>
      <c r="BB301" s="161"/>
      <c r="BC301" s="161"/>
      <c r="BD301" s="161"/>
      <c r="BE301" s="161"/>
      <c r="BF301"/>
      <c r="BG301" s="161"/>
      <c r="BH301" s="161"/>
      <c r="BI301" s="161"/>
      <c r="BJ301" s="161"/>
      <c r="BK301" s="161"/>
      <c r="BL301" s="161"/>
      <c r="BM301" s="161"/>
      <c r="BN301" s="161"/>
      <c r="BO301" s="161"/>
      <c r="BP301" s="161"/>
      <c r="BQ301" s="161"/>
      <c r="BR301" s="161"/>
      <c r="BS301" s="161"/>
      <c r="BT301" s="161"/>
      <c r="BU301" s="161"/>
      <c r="BV301" s="161"/>
      <c r="BW301" s="161"/>
      <c r="BX301" s="161"/>
      <c r="BY301" s="161"/>
      <c r="BZ301" s="161"/>
      <c r="CA301" s="161"/>
      <c r="CB301" s="161"/>
      <c r="CC301" s="161"/>
      <c r="CD301" s="161"/>
      <c r="CE301" s="161"/>
      <c r="CF301" s="161"/>
      <c r="CG301" s="161"/>
      <c r="CH301" s="161"/>
      <c r="CI301" s="161"/>
      <c r="CJ301" s="161"/>
      <c r="CK301" s="161"/>
      <c r="CL301" s="161"/>
      <c r="CM301" s="161"/>
      <c r="CN301" s="161"/>
      <c r="CO301" s="161"/>
      <c r="CP301" s="208"/>
      <c r="CQ301" s="161"/>
      <c r="CR301" s="208"/>
      <c r="CS301" s="208"/>
      <c r="CT301" s="161" t="s">
        <v>2702</v>
      </c>
      <c r="CU301" s="161" t="s">
        <v>2948</v>
      </c>
      <c r="CV301" s="161"/>
      <c r="CW301" s="161"/>
      <c r="CX301" s="161"/>
      <c r="CY301" s="161"/>
      <c r="CZ301" s="161"/>
      <c r="DA301" s="161"/>
      <c r="DB301" s="161"/>
      <c r="DC301" s="161"/>
      <c r="DD301" s="161"/>
      <c r="DE301" s="161"/>
      <c r="DF301" s="161"/>
      <c r="DG301" s="161"/>
      <c r="DH301" s="161"/>
      <c r="DI301" s="161"/>
      <c r="DJ301" s="161"/>
      <c r="DK301" s="161"/>
      <c r="DL301" s="161"/>
      <c r="DM301" s="161"/>
      <c r="DN301" s="161"/>
      <c r="DO301" s="161"/>
      <c r="DP301" s="161" t="s">
        <v>2732</v>
      </c>
      <c r="DQ301" s="161" t="s">
        <v>2978</v>
      </c>
      <c r="DR301" s="161"/>
      <c r="DS301" s="161"/>
      <c r="DT301" s="161"/>
      <c r="DU301" s="161"/>
      <c r="DV301" s="161"/>
      <c r="DW301" s="161"/>
    </row>
    <row r="302" spans="1:127" s="137" customFormat="1" ht="12.75" customHeight="1" x14ac:dyDescent="0.25">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Q302" s="161"/>
      <c r="AR302" s="161"/>
      <c r="AS302" s="161"/>
      <c r="AT302" s="161"/>
      <c r="AU302" s="161"/>
      <c r="AV302" s="161"/>
      <c r="AW302" s="161"/>
      <c r="AX302" s="161"/>
      <c r="AY302" s="161"/>
      <c r="AZ302" s="161"/>
      <c r="BA302" s="161"/>
      <c r="BB302" s="161"/>
      <c r="BC302" s="161"/>
      <c r="BD302" s="161"/>
      <c r="BE302" s="161"/>
      <c r="BF302"/>
      <c r="BG302" s="161"/>
      <c r="BH302" s="161"/>
      <c r="BI302" s="161"/>
      <c r="BJ302" s="161"/>
      <c r="BK302" s="161"/>
      <c r="BL302" s="161"/>
      <c r="BM302" s="161"/>
      <c r="BN302" s="161"/>
      <c r="BO302" s="161"/>
      <c r="BP302" s="161"/>
      <c r="BQ302" s="161"/>
      <c r="BR302" s="161"/>
      <c r="BS302" s="161"/>
      <c r="BT302" s="161"/>
      <c r="BU302" s="161"/>
      <c r="BV302" s="161"/>
      <c r="BW302" s="161"/>
      <c r="BX302" s="161"/>
      <c r="BY302" s="161"/>
      <c r="BZ302" s="161"/>
      <c r="CA302" s="161"/>
      <c r="CB302" s="161"/>
      <c r="CC302" s="161"/>
      <c r="CD302" s="161"/>
      <c r="CE302" s="161"/>
      <c r="CF302" s="161"/>
      <c r="CG302" s="161"/>
      <c r="CH302" s="161"/>
      <c r="CI302" s="161"/>
      <c r="CJ302" s="161"/>
      <c r="CK302" s="161"/>
      <c r="CL302" s="161"/>
      <c r="CM302" s="161"/>
      <c r="CN302" s="161"/>
      <c r="CO302" s="161"/>
      <c r="CP302" s="208"/>
      <c r="CQ302" s="161"/>
      <c r="CR302" s="208"/>
      <c r="CS302" s="208"/>
      <c r="CT302" s="161" t="s">
        <v>2704</v>
      </c>
      <c r="CU302" s="161" t="s">
        <v>2950</v>
      </c>
      <c r="CV302" s="161"/>
      <c r="CW302" s="161"/>
      <c r="CX302" s="161"/>
      <c r="CY302" s="161"/>
      <c r="CZ302" s="161"/>
      <c r="DA302" s="161"/>
      <c r="DB302" s="161"/>
      <c r="DC302" s="161"/>
      <c r="DD302" s="161"/>
      <c r="DE302" s="161"/>
      <c r="DF302" s="161"/>
      <c r="DG302" s="161"/>
      <c r="DH302" s="161"/>
      <c r="DI302" s="161"/>
      <c r="DJ302" s="161"/>
      <c r="DK302" s="161"/>
      <c r="DL302" s="161"/>
      <c r="DM302" s="161"/>
      <c r="DN302" s="161"/>
      <c r="DO302" s="161"/>
      <c r="DP302" s="161" t="s">
        <v>2734</v>
      </c>
      <c r="DQ302" s="161" t="s">
        <v>2980</v>
      </c>
      <c r="DR302" s="161"/>
      <c r="DS302" s="161"/>
      <c r="DT302" s="161"/>
      <c r="DU302" s="161"/>
      <c r="DV302" s="161"/>
      <c r="DW302" s="161"/>
    </row>
    <row r="303" spans="1:127" s="137" customFormat="1" ht="12.75" customHeight="1" x14ac:dyDescent="0.25">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Q303" s="161"/>
      <c r="AR303" s="161"/>
      <c r="AS303" s="161"/>
      <c r="AT303" s="161"/>
      <c r="AU303" s="161"/>
      <c r="AV303" s="161"/>
      <c r="AW303" s="161"/>
      <c r="AX303" s="161"/>
      <c r="AY303" s="161"/>
      <c r="AZ303" s="161"/>
      <c r="BA303" s="161"/>
      <c r="BB303" s="161"/>
      <c r="BC303" s="161"/>
      <c r="BD303" s="161"/>
      <c r="BE303" s="161"/>
      <c r="BF303"/>
      <c r="BG303" s="161"/>
      <c r="BH303" s="161"/>
      <c r="BI303" s="161"/>
      <c r="BJ303" s="161"/>
      <c r="BK303" s="161"/>
      <c r="BL303" s="161"/>
      <c r="BM303" s="161"/>
      <c r="BN303" s="161"/>
      <c r="BO303" s="161"/>
      <c r="BP303" s="161"/>
      <c r="BQ303" s="161"/>
      <c r="BR303" s="161"/>
      <c r="BS303" s="161"/>
      <c r="BT303" s="161"/>
      <c r="BU303" s="161"/>
      <c r="BV303" s="161"/>
      <c r="BW303" s="161"/>
      <c r="BX303" s="161"/>
      <c r="BY303" s="161"/>
      <c r="BZ303" s="161"/>
      <c r="CA303" s="161"/>
      <c r="CB303" s="161"/>
      <c r="CC303" s="161"/>
      <c r="CD303" s="161"/>
      <c r="CE303" s="161"/>
      <c r="CF303" s="161"/>
      <c r="CG303" s="161"/>
      <c r="CH303" s="161"/>
      <c r="CI303" s="161"/>
      <c r="CJ303" s="161"/>
      <c r="CK303" s="161"/>
      <c r="CL303" s="161"/>
      <c r="CM303" s="161"/>
      <c r="CN303" s="161"/>
      <c r="CO303" s="161"/>
      <c r="CP303" s="208"/>
      <c r="CQ303" s="161"/>
      <c r="CR303" s="208"/>
      <c r="CS303" s="208"/>
      <c r="CT303" s="161" t="s">
        <v>2706</v>
      </c>
      <c r="CU303" s="161" t="s">
        <v>2952</v>
      </c>
      <c r="CV303" s="161"/>
      <c r="CW303" s="161"/>
      <c r="CX303" s="161"/>
      <c r="CY303" s="161"/>
      <c r="CZ303" s="161"/>
      <c r="DA303" s="161"/>
      <c r="DB303" s="161"/>
      <c r="DC303" s="161"/>
      <c r="DD303" s="161"/>
      <c r="DE303" s="161"/>
      <c r="DF303" s="161"/>
      <c r="DG303" s="161"/>
      <c r="DH303" s="161"/>
      <c r="DI303" s="161"/>
      <c r="DJ303" s="161"/>
      <c r="DK303" s="161"/>
      <c r="DL303" s="161"/>
      <c r="DM303" s="161"/>
      <c r="DN303" s="161"/>
      <c r="DO303" s="161"/>
      <c r="DP303" s="161" t="s">
        <v>2736</v>
      </c>
      <c r="DQ303" s="161" t="s">
        <v>2982</v>
      </c>
      <c r="DR303" s="161"/>
      <c r="DS303" s="161"/>
      <c r="DT303" s="161"/>
      <c r="DU303" s="161"/>
      <c r="DV303" s="161"/>
      <c r="DW303" s="161"/>
    </row>
    <row r="304" spans="1:127" s="137" customFormat="1" ht="12.75" customHeight="1" x14ac:dyDescent="0.25">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Q304" s="161"/>
      <c r="AR304" s="161"/>
      <c r="AS304" s="161"/>
      <c r="AT304" s="161"/>
      <c r="AU304" s="161"/>
      <c r="AV304" s="161"/>
      <c r="AW304" s="161"/>
      <c r="AX304" s="161"/>
      <c r="AY304" s="161"/>
      <c r="AZ304" s="161"/>
      <c r="BA304" s="161"/>
      <c r="BB304" s="161"/>
      <c r="BC304" s="161"/>
      <c r="BD304" s="161"/>
      <c r="BE304" s="161"/>
      <c r="BF304"/>
      <c r="BG304" s="161"/>
      <c r="BH304" s="161"/>
      <c r="BI304" s="161"/>
      <c r="BJ304" s="161"/>
      <c r="BK304" s="161"/>
      <c r="BL304" s="161"/>
      <c r="BM304" s="161"/>
      <c r="BN304" s="161"/>
      <c r="BO304" s="161"/>
      <c r="BP304" s="161"/>
      <c r="BQ304" s="161"/>
      <c r="BR304" s="161"/>
      <c r="BS304" s="161"/>
      <c r="BT304" s="161"/>
      <c r="BU304" s="161"/>
      <c r="BV304" s="161"/>
      <c r="BW304" s="161"/>
      <c r="BX304" s="161"/>
      <c r="BY304" s="161"/>
      <c r="BZ304" s="161"/>
      <c r="CA304" s="161"/>
      <c r="CB304" s="161"/>
      <c r="CC304" s="161"/>
      <c r="CD304" s="161"/>
      <c r="CE304" s="161"/>
      <c r="CF304" s="161"/>
      <c r="CG304" s="161"/>
      <c r="CH304" s="161"/>
      <c r="CI304" s="161"/>
      <c r="CJ304" s="161"/>
      <c r="CK304" s="161"/>
      <c r="CL304" s="161"/>
      <c r="CM304" s="161"/>
      <c r="CN304" s="161"/>
      <c r="CO304" s="161"/>
      <c r="CP304" s="208"/>
      <c r="CQ304" s="161"/>
      <c r="CR304" s="208"/>
      <c r="CS304" s="208"/>
      <c r="CT304" s="161" t="s">
        <v>2708</v>
      </c>
      <c r="CU304" s="161" t="s">
        <v>2954</v>
      </c>
      <c r="CV304" s="161"/>
      <c r="CW304" s="161"/>
      <c r="CX304" s="161"/>
      <c r="CY304" s="161"/>
      <c r="CZ304" s="161"/>
      <c r="DA304" s="161"/>
      <c r="DB304" s="161"/>
      <c r="DC304" s="161"/>
      <c r="DD304" s="161"/>
      <c r="DE304" s="161"/>
      <c r="DF304" s="161"/>
      <c r="DG304" s="161"/>
      <c r="DH304" s="161"/>
      <c r="DI304" s="161"/>
      <c r="DJ304" s="161"/>
      <c r="DK304" s="161"/>
      <c r="DL304" s="161"/>
      <c r="DM304" s="161"/>
      <c r="DN304" s="161"/>
      <c r="DO304" s="161"/>
      <c r="DP304" s="161" t="s">
        <v>2738</v>
      </c>
      <c r="DQ304" s="161" t="s">
        <v>2984</v>
      </c>
      <c r="DR304" s="161"/>
      <c r="DS304" s="161"/>
      <c r="DT304" s="161"/>
      <c r="DU304" s="161"/>
      <c r="DV304" s="161"/>
      <c r="DW304" s="161"/>
    </row>
    <row r="305" spans="1:127" s="137" customFormat="1" ht="12.75" customHeight="1" x14ac:dyDescent="0.25">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Q305" s="161"/>
      <c r="AR305" s="161"/>
      <c r="AS305" s="161"/>
      <c r="AT305" s="161"/>
      <c r="AU305" s="161"/>
      <c r="AV305" s="161"/>
      <c r="AW305" s="161"/>
      <c r="AX305" s="161"/>
      <c r="AY305" s="161"/>
      <c r="AZ305" s="161"/>
      <c r="BA305" s="161"/>
      <c r="BB305" s="161"/>
      <c r="BC305" s="161"/>
      <c r="BD305" s="161"/>
      <c r="BE305" s="161"/>
      <c r="BF305"/>
      <c r="BG305" s="161"/>
      <c r="BH305" s="161"/>
      <c r="BI305" s="161"/>
      <c r="BJ305" s="161"/>
      <c r="BK305" s="161"/>
      <c r="BL305" s="161"/>
      <c r="BM305" s="161"/>
      <c r="BN305" s="161"/>
      <c r="BO305" s="161"/>
      <c r="BP305" s="161"/>
      <c r="BQ305" s="161"/>
      <c r="BR305" s="161"/>
      <c r="BS305" s="161"/>
      <c r="BT305" s="161"/>
      <c r="BU305" s="161"/>
      <c r="BV305" s="161"/>
      <c r="BW305" s="161"/>
      <c r="BX305" s="161"/>
      <c r="BY305" s="161"/>
      <c r="BZ305" s="161"/>
      <c r="CA305" s="161"/>
      <c r="CB305" s="161"/>
      <c r="CC305" s="161"/>
      <c r="CD305" s="161"/>
      <c r="CE305" s="161"/>
      <c r="CF305" s="161"/>
      <c r="CG305" s="161"/>
      <c r="CH305" s="161"/>
      <c r="CI305" s="161"/>
      <c r="CJ305" s="161"/>
      <c r="CK305" s="161"/>
      <c r="CL305" s="161"/>
      <c r="CM305" s="161"/>
      <c r="CN305" s="161"/>
      <c r="CO305" s="161"/>
      <c r="CP305" s="208"/>
      <c r="CQ305" s="161"/>
      <c r="CR305" s="208"/>
      <c r="CS305" s="208"/>
      <c r="CT305" s="161" t="s">
        <v>2710</v>
      </c>
      <c r="CU305" s="161" t="s">
        <v>2956</v>
      </c>
      <c r="CV305" s="161"/>
      <c r="CW305" s="161"/>
      <c r="CX305" s="161"/>
      <c r="CY305" s="161"/>
      <c r="CZ305" s="161"/>
      <c r="DA305" s="161"/>
      <c r="DB305" s="161"/>
      <c r="DC305" s="161"/>
      <c r="DD305" s="161"/>
      <c r="DE305" s="161"/>
      <c r="DF305" s="161"/>
      <c r="DG305" s="161"/>
      <c r="DH305" s="161"/>
      <c r="DI305" s="161"/>
      <c r="DJ305" s="161"/>
      <c r="DK305" s="161"/>
      <c r="DL305" s="161"/>
      <c r="DM305" s="161"/>
      <c r="DN305" s="161"/>
      <c r="DO305" s="161"/>
      <c r="DP305" s="161" t="s">
        <v>2740</v>
      </c>
      <c r="DQ305" s="161" t="s">
        <v>2986</v>
      </c>
      <c r="DR305" s="161"/>
      <c r="DS305" s="161"/>
      <c r="DT305" s="161"/>
      <c r="DU305" s="161"/>
      <c r="DV305" s="161"/>
      <c r="DW305" s="161"/>
    </row>
    <row r="306" spans="1:127" s="137" customFormat="1" ht="12.75" customHeight="1" x14ac:dyDescent="0.25">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Q306" s="161"/>
      <c r="AR306" s="161"/>
      <c r="AS306" s="161"/>
      <c r="AT306" s="161"/>
      <c r="AU306" s="161"/>
      <c r="AV306" s="161"/>
      <c r="AW306" s="161"/>
      <c r="AX306" s="161"/>
      <c r="AY306" s="161"/>
      <c r="AZ306" s="161"/>
      <c r="BA306" s="161"/>
      <c r="BB306" s="161"/>
      <c r="BC306" s="161"/>
      <c r="BD306" s="161"/>
      <c r="BE306" s="161"/>
      <c r="BF306"/>
      <c r="BG306" s="161"/>
      <c r="BH306" s="161"/>
      <c r="BI306" s="161"/>
      <c r="BJ306" s="161"/>
      <c r="BK306" s="161"/>
      <c r="BL306" s="161"/>
      <c r="BM306" s="161"/>
      <c r="BN306" s="161"/>
      <c r="BO306" s="161"/>
      <c r="BP306" s="161"/>
      <c r="BQ306" s="161"/>
      <c r="BR306" s="161"/>
      <c r="BS306" s="161"/>
      <c r="BT306" s="161"/>
      <c r="BU306" s="161"/>
      <c r="BV306" s="161"/>
      <c r="BW306" s="161"/>
      <c r="BX306" s="161"/>
      <c r="BY306" s="161"/>
      <c r="BZ306" s="161"/>
      <c r="CA306" s="161"/>
      <c r="CB306" s="161"/>
      <c r="CC306" s="161"/>
      <c r="CD306" s="161"/>
      <c r="CE306" s="161"/>
      <c r="CF306" s="161"/>
      <c r="CG306" s="161"/>
      <c r="CH306" s="161"/>
      <c r="CI306" s="161"/>
      <c r="CJ306" s="161"/>
      <c r="CK306" s="161"/>
      <c r="CL306" s="161"/>
      <c r="CM306" s="161"/>
      <c r="CN306" s="161"/>
      <c r="CO306" s="161"/>
      <c r="CP306" s="208"/>
      <c r="CQ306" s="161"/>
      <c r="CR306" s="208"/>
      <c r="CS306" s="208"/>
      <c r="CT306" s="161" t="s">
        <v>2712</v>
      </c>
      <c r="CU306" s="161" t="s">
        <v>2958</v>
      </c>
      <c r="CV306" s="161"/>
      <c r="CW306" s="161"/>
      <c r="CX306" s="161"/>
      <c r="CY306" s="161"/>
      <c r="CZ306" s="161"/>
      <c r="DA306" s="161"/>
      <c r="DB306" s="161"/>
      <c r="DC306" s="161"/>
      <c r="DD306" s="161"/>
      <c r="DE306" s="161"/>
      <c r="DF306" s="161"/>
      <c r="DG306" s="161"/>
      <c r="DH306" s="161"/>
      <c r="DI306" s="161"/>
      <c r="DJ306" s="161"/>
      <c r="DK306" s="161"/>
      <c r="DL306" s="161"/>
      <c r="DM306" s="161"/>
      <c r="DN306" s="161"/>
      <c r="DO306" s="161"/>
      <c r="DP306" s="161" t="s">
        <v>2742</v>
      </c>
      <c r="DQ306" s="161" t="s">
        <v>2988</v>
      </c>
      <c r="DR306" s="161"/>
      <c r="DS306" s="161"/>
      <c r="DT306" s="161"/>
      <c r="DU306" s="161"/>
      <c r="DV306" s="161"/>
      <c r="DW306" s="161"/>
    </row>
    <row r="307" spans="1:127" s="137" customFormat="1" ht="12.75" customHeight="1" x14ac:dyDescent="0.25">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Q307" s="161"/>
      <c r="AR307" s="161"/>
      <c r="AS307" s="161"/>
      <c r="AT307" s="161"/>
      <c r="AU307" s="161"/>
      <c r="AV307" s="161"/>
      <c r="AW307" s="161"/>
      <c r="AX307" s="161"/>
      <c r="AY307" s="161"/>
      <c r="AZ307" s="161"/>
      <c r="BA307" s="161"/>
      <c r="BB307" s="161"/>
      <c r="BC307" s="161"/>
      <c r="BD307" s="161"/>
      <c r="BE307" s="161"/>
      <c r="BF307"/>
      <c r="BG307" s="161"/>
      <c r="BH307" s="161"/>
      <c r="BI307" s="161"/>
      <c r="BJ307" s="161"/>
      <c r="BK307" s="161"/>
      <c r="BL307" s="161"/>
      <c r="BM307" s="161"/>
      <c r="BN307" s="161"/>
      <c r="BO307" s="161"/>
      <c r="BP307" s="161"/>
      <c r="BQ307" s="161"/>
      <c r="BR307" s="161"/>
      <c r="BS307" s="161"/>
      <c r="BT307" s="161"/>
      <c r="BU307" s="161"/>
      <c r="BV307" s="161"/>
      <c r="BW307" s="161"/>
      <c r="BX307" s="161"/>
      <c r="BY307" s="161"/>
      <c r="BZ307" s="161"/>
      <c r="CA307" s="161"/>
      <c r="CB307" s="161"/>
      <c r="CC307" s="161"/>
      <c r="CD307" s="161"/>
      <c r="CE307" s="161"/>
      <c r="CF307" s="161"/>
      <c r="CG307" s="161"/>
      <c r="CH307" s="161"/>
      <c r="CI307" s="161"/>
      <c r="CJ307" s="161"/>
      <c r="CK307" s="161"/>
      <c r="CL307" s="161"/>
      <c r="CM307" s="161"/>
      <c r="CN307" s="161"/>
      <c r="CO307" s="161"/>
      <c r="CP307" s="208"/>
      <c r="CQ307" s="161"/>
      <c r="CR307" s="208"/>
      <c r="CS307" s="208"/>
      <c r="CT307" s="161" t="s">
        <v>2714</v>
      </c>
      <c r="CU307" s="161" t="s">
        <v>2960</v>
      </c>
      <c r="CV307" s="161"/>
      <c r="CW307" s="161"/>
      <c r="CX307" s="161"/>
      <c r="CY307" s="161"/>
      <c r="CZ307" s="161"/>
      <c r="DA307" s="161"/>
      <c r="DB307" s="161"/>
      <c r="DC307" s="161"/>
      <c r="DD307" s="161"/>
      <c r="DE307" s="161"/>
      <c r="DF307" s="161"/>
      <c r="DG307" s="161"/>
      <c r="DH307" s="161"/>
      <c r="DI307" s="161"/>
      <c r="DJ307" s="161"/>
      <c r="DK307" s="161"/>
      <c r="DL307" s="161"/>
      <c r="DM307" s="161"/>
      <c r="DN307" s="161"/>
      <c r="DO307" s="161"/>
      <c r="DP307" s="161" t="s">
        <v>2744</v>
      </c>
      <c r="DQ307" s="161" t="s">
        <v>2990</v>
      </c>
      <c r="DR307" s="161"/>
      <c r="DS307" s="161"/>
      <c r="DT307" s="161"/>
      <c r="DU307" s="161"/>
      <c r="DV307" s="161"/>
      <c r="DW307" s="161"/>
    </row>
    <row r="308" spans="1:127" s="137" customFormat="1" ht="12.75" customHeight="1" x14ac:dyDescent="0.25">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Q308" s="161"/>
      <c r="AR308" s="161"/>
      <c r="AS308" s="161"/>
      <c r="AT308" s="161"/>
      <c r="AU308" s="161"/>
      <c r="AV308" s="161"/>
      <c r="AW308" s="161"/>
      <c r="AX308" s="161"/>
      <c r="AY308" s="161"/>
      <c r="AZ308" s="161"/>
      <c r="BA308" s="161"/>
      <c r="BB308" s="161"/>
      <c r="BC308" s="161"/>
      <c r="BD308" s="161"/>
      <c r="BE308" s="161"/>
      <c r="BF308"/>
      <c r="BG308" s="161"/>
      <c r="BH308" s="161"/>
      <c r="BI308" s="161"/>
      <c r="BJ308" s="161"/>
      <c r="BK308" s="161"/>
      <c r="BL308" s="161"/>
      <c r="BM308" s="161"/>
      <c r="BN308" s="161"/>
      <c r="BO308" s="161"/>
      <c r="BP308" s="161"/>
      <c r="BQ308" s="161"/>
      <c r="BR308" s="161"/>
      <c r="BS308" s="161"/>
      <c r="BT308" s="161"/>
      <c r="BU308" s="161"/>
      <c r="BV308" s="161"/>
      <c r="BW308" s="161"/>
      <c r="BX308" s="161"/>
      <c r="BY308" s="161"/>
      <c r="BZ308" s="161"/>
      <c r="CA308" s="161"/>
      <c r="CB308" s="161"/>
      <c r="CC308" s="161"/>
      <c r="CD308" s="161"/>
      <c r="CE308" s="161"/>
      <c r="CF308" s="161"/>
      <c r="CG308" s="161"/>
      <c r="CH308" s="161"/>
      <c r="CI308" s="161"/>
      <c r="CJ308" s="161"/>
      <c r="CK308" s="161"/>
      <c r="CL308" s="161"/>
      <c r="CM308" s="161"/>
      <c r="CN308" s="161"/>
      <c r="CO308" s="161"/>
      <c r="CP308" s="208"/>
      <c r="CQ308" s="161"/>
      <c r="CR308" s="208"/>
      <c r="CS308" s="208"/>
      <c r="CT308" s="161" t="s">
        <v>2716</v>
      </c>
      <c r="CU308" s="161" t="s">
        <v>2962</v>
      </c>
      <c r="CV308" s="161"/>
      <c r="CW308" s="161"/>
      <c r="CX308" s="161"/>
      <c r="CY308" s="161"/>
      <c r="CZ308" s="161"/>
      <c r="DA308" s="161"/>
      <c r="DB308" s="161"/>
      <c r="DC308" s="161"/>
      <c r="DD308" s="161"/>
      <c r="DE308" s="161"/>
      <c r="DF308" s="161"/>
      <c r="DG308" s="161"/>
      <c r="DH308" s="161"/>
      <c r="DI308" s="161"/>
      <c r="DJ308" s="161"/>
      <c r="DK308" s="161"/>
      <c r="DL308" s="161"/>
      <c r="DM308" s="161"/>
      <c r="DN308" s="161"/>
      <c r="DO308" s="161"/>
      <c r="DP308" s="161" t="s">
        <v>2746</v>
      </c>
      <c r="DQ308" s="161" t="s">
        <v>2992</v>
      </c>
      <c r="DR308" s="161"/>
      <c r="DS308" s="161"/>
      <c r="DT308" s="161"/>
      <c r="DU308" s="161"/>
      <c r="DV308" s="161"/>
      <c r="DW308" s="161"/>
    </row>
    <row r="309" spans="1:127" s="137" customFormat="1" ht="12.75" customHeight="1" x14ac:dyDescent="0.25">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Q309" s="161"/>
      <c r="AR309" s="161"/>
      <c r="AS309" s="161"/>
      <c r="AT309" s="161"/>
      <c r="AU309" s="161"/>
      <c r="AV309" s="161"/>
      <c r="AW309" s="161"/>
      <c r="AX309" s="161"/>
      <c r="AY309" s="161"/>
      <c r="AZ309" s="161"/>
      <c r="BA309" s="161"/>
      <c r="BB309" s="161"/>
      <c r="BC309" s="161"/>
      <c r="BD309" s="161"/>
      <c r="BE309" s="161"/>
      <c r="BF309"/>
      <c r="BG309" s="161"/>
      <c r="BH309" s="161"/>
      <c r="BI309" s="161"/>
      <c r="BJ309" s="161"/>
      <c r="BK309" s="161"/>
      <c r="BL309" s="161"/>
      <c r="BM309" s="161"/>
      <c r="BN309" s="161"/>
      <c r="BO309" s="161"/>
      <c r="BP309" s="161"/>
      <c r="BQ309" s="161"/>
      <c r="BR309" s="161"/>
      <c r="BS309" s="161"/>
      <c r="BT309" s="161"/>
      <c r="BU309" s="161"/>
      <c r="BV309" s="161"/>
      <c r="BW309" s="161"/>
      <c r="BX309" s="161"/>
      <c r="BY309" s="161"/>
      <c r="BZ309" s="161"/>
      <c r="CA309" s="161"/>
      <c r="CB309" s="161"/>
      <c r="CC309" s="161"/>
      <c r="CD309" s="161"/>
      <c r="CE309" s="161"/>
      <c r="CF309" s="161"/>
      <c r="CG309" s="161"/>
      <c r="CH309" s="161"/>
      <c r="CI309" s="161"/>
      <c r="CJ309" s="161"/>
      <c r="CK309" s="161"/>
      <c r="CL309" s="161"/>
      <c r="CM309" s="161"/>
      <c r="CN309" s="161"/>
      <c r="CO309" s="161"/>
      <c r="CP309" s="208"/>
      <c r="CQ309" s="161"/>
      <c r="CR309" s="208"/>
      <c r="CS309" s="208"/>
      <c r="CT309" s="161" t="s">
        <v>2718</v>
      </c>
      <c r="CU309" s="161" t="s">
        <v>2964</v>
      </c>
      <c r="CV309" s="161"/>
      <c r="CW309" s="161"/>
      <c r="CX309" s="161"/>
      <c r="CY309" s="161"/>
      <c r="CZ309" s="161"/>
      <c r="DA309" s="161"/>
      <c r="DB309" s="161"/>
      <c r="DC309" s="161"/>
      <c r="DD309" s="161"/>
      <c r="DE309" s="161"/>
      <c r="DF309" s="161"/>
      <c r="DG309" s="161"/>
      <c r="DH309" s="161"/>
      <c r="DI309" s="161"/>
      <c r="DJ309" s="161"/>
      <c r="DK309" s="161"/>
      <c r="DL309" s="161"/>
      <c r="DM309" s="161"/>
      <c r="DN309" s="161"/>
      <c r="DO309" s="161"/>
      <c r="DP309" s="161" t="s">
        <v>2748</v>
      </c>
      <c r="DQ309" s="161" t="s">
        <v>2994</v>
      </c>
      <c r="DR309" s="161"/>
      <c r="DS309" s="161"/>
      <c r="DT309" s="161"/>
      <c r="DU309" s="161"/>
      <c r="DV309" s="161"/>
      <c r="DW309" s="161"/>
    </row>
    <row r="310" spans="1:127" s="137" customFormat="1" ht="12.75" customHeight="1" x14ac:dyDescent="0.25">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Q310" s="161"/>
      <c r="AR310" s="161"/>
      <c r="AS310" s="161"/>
      <c r="AT310" s="161"/>
      <c r="AU310" s="161"/>
      <c r="AV310" s="161"/>
      <c r="AW310" s="161"/>
      <c r="AX310" s="161"/>
      <c r="AY310" s="161"/>
      <c r="AZ310" s="161"/>
      <c r="BA310" s="161"/>
      <c r="BB310" s="161"/>
      <c r="BC310" s="161"/>
      <c r="BD310" s="161"/>
      <c r="BE310" s="161"/>
      <c r="BF310"/>
      <c r="BG310" s="161"/>
      <c r="BH310" s="161"/>
      <c r="BI310" s="161"/>
      <c r="BJ310" s="161"/>
      <c r="BK310" s="161"/>
      <c r="BL310" s="161"/>
      <c r="BM310" s="161"/>
      <c r="BN310" s="161"/>
      <c r="BO310" s="161"/>
      <c r="BP310" s="161"/>
      <c r="BQ310" s="161"/>
      <c r="BR310" s="161"/>
      <c r="BS310" s="161"/>
      <c r="BT310" s="161"/>
      <c r="BU310" s="161"/>
      <c r="BV310" s="161"/>
      <c r="BW310" s="161"/>
      <c r="BX310" s="161"/>
      <c r="BY310" s="161"/>
      <c r="BZ310" s="161"/>
      <c r="CA310" s="161"/>
      <c r="CB310" s="161"/>
      <c r="CC310" s="161"/>
      <c r="CD310" s="161"/>
      <c r="CE310" s="161"/>
      <c r="CF310" s="161"/>
      <c r="CG310" s="161"/>
      <c r="CH310" s="161"/>
      <c r="CI310" s="161"/>
      <c r="CJ310" s="161"/>
      <c r="CK310" s="161"/>
      <c r="CL310" s="161"/>
      <c r="CM310" s="161"/>
      <c r="CN310" s="161"/>
      <c r="CO310" s="161"/>
      <c r="CP310" s="208"/>
      <c r="CQ310" s="161"/>
      <c r="CR310" s="208"/>
      <c r="CS310" s="208"/>
      <c r="CT310" s="161" t="s">
        <v>2720</v>
      </c>
      <c r="CU310" s="161" t="s">
        <v>2966</v>
      </c>
      <c r="CV310" s="161"/>
      <c r="CW310" s="161"/>
      <c r="CX310" s="161"/>
      <c r="CY310" s="161"/>
      <c r="CZ310" s="161"/>
      <c r="DA310" s="161"/>
      <c r="DB310" s="161"/>
      <c r="DC310" s="161"/>
      <c r="DD310" s="161"/>
      <c r="DE310" s="161"/>
      <c r="DF310" s="161"/>
      <c r="DG310" s="161"/>
      <c r="DH310" s="161"/>
      <c r="DI310" s="161"/>
      <c r="DJ310" s="161"/>
      <c r="DK310" s="161"/>
      <c r="DL310" s="161"/>
      <c r="DM310" s="161"/>
      <c r="DN310" s="161"/>
      <c r="DO310" s="161"/>
      <c r="DP310" s="161" t="s">
        <v>2750</v>
      </c>
      <c r="DQ310" s="161" t="s">
        <v>2996</v>
      </c>
      <c r="DR310" s="161"/>
      <c r="DS310" s="161"/>
      <c r="DT310" s="161"/>
      <c r="DU310" s="161"/>
      <c r="DV310" s="161"/>
      <c r="DW310" s="161"/>
    </row>
    <row r="311" spans="1:127" s="137" customFormat="1" ht="12.75" customHeight="1" x14ac:dyDescent="0.25">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Q311" s="161"/>
      <c r="AR311" s="161"/>
      <c r="AS311" s="161"/>
      <c r="AT311" s="161"/>
      <c r="AU311" s="161"/>
      <c r="AV311" s="161"/>
      <c r="AW311" s="161"/>
      <c r="AX311" s="161"/>
      <c r="AY311" s="161"/>
      <c r="AZ311" s="161"/>
      <c r="BA311" s="161"/>
      <c r="BB311" s="161"/>
      <c r="BC311" s="161"/>
      <c r="BD311" s="161"/>
      <c r="BE311" s="161"/>
      <c r="BF311"/>
      <c r="BG311" s="161"/>
      <c r="BH311" s="161"/>
      <c r="BI311" s="161"/>
      <c r="BJ311" s="161"/>
      <c r="BK311" s="161"/>
      <c r="BL311" s="161"/>
      <c r="BM311" s="161"/>
      <c r="BN311" s="161"/>
      <c r="BO311" s="161"/>
      <c r="BP311" s="161"/>
      <c r="BQ311" s="161"/>
      <c r="BR311" s="161"/>
      <c r="BS311" s="161"/>
      <c r="BT311" s="161"/>
      <c r="BU311" s="161"/>
      <c r="BV311" s="161"/>
      <c r="BW311" s="161"/>
      <c r="BX311" s="161"/>
      <c r="BY311" s="161"/>
      <c r="BZ311" s="161"/>
      <c r="CA311" s="161"/>
      <c r="CB311" s="161"/>
      <c r="CC311" s="161"/>
      <c r="CD311" s="161"/>
      <c r="CE311" s="161"/>
      <c r="CF311" s="161"/>
      <c r="CG311" s="161"/>
      <c r="CH311" s="161"/>
      <c r="CI311" s="161"/>
      <c r="CJ311" s="161"/>
      <c r="CK311" s="161"/>
      <c r="CL311" s="161"/>
      <c r="CM311" s="161"/>
      <c r="CN311" s="161"/>
      <c r="CO311" s="161"/>
      <c r="CP311" s="208"/>
      <c r="CQ311" s="161"/>
      <c r="CR311" s="208"/>
      <c r="CS311" s="208"/>
      <c r="CT311" s="161" t="s">
        <v>2722</v>
      </c>
      <c r="CU311" s="161" t="s">
        <v>2968</v>
      </c>
      <c r="CV311" s="161"/>
      <c r="CW311" s="161"/>
      <c r="CX311" s="161"/>
      <c r="CY311" s="161"/>
      <c r="CZ311" s="161"/>
      <c r="DA311" s="161"/>
      <c r="DB311" s="161"/>
      <c r="DC311" s="161"/>
      <c r="DD311" s="161"/>
      <c r="DE311" s="161"/>
      <c r="DF311" s="161"/>
      <c r="DG311" s="161"/>
      <c r="DH311" s="161"/>
      <c r="DI311" s="161"/>
      <c r="DJ311" s="161"/>
      <c r="DK311" s="161"/>
      <c r="DL311" s="161"/>
      <c r="DM311" s="161"/>
      <c r="DN311" s="161"/>
      <c r="DO311" s="161"/>
      <c r="DP311" s="161" t="s">
        <v>2752</v>
      </c>
      <c r="DQ311" s="161" t="s">
        <v>2998</v>
      </c>
      <c r="DR311" s="161"/>
      <c r="DS311" s="161"/>
      <c r="DT311" s="161"/>
      <c r="DU311" s="161"/>
      <c r="DV311" s="161"/>
      <c r="DW311" s="161"/>
    </row>
    <row r="312" spans="1:127" s="137" customFormat="1" ht="12.75" customHeight="1" x14ac:dyDescent="0.25">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Q312" s="161"/>
      <c r="AR312" s="161"/>
      <c r="AS312" s="161"/>
      <c r="AT312" s="161"/>
      <c r="AU312" s="161"/>
      <c r="AV312" s="161"/>
      <c r="AW312" s="161"/>
      <c r="AX312" s="161"/>
      <c r="AY312" s="161"/>
      <c r="AZ312" s="161"/>
      <c r="BA312" s="161"/>
      <c r="BB312" s="161"/>
      <c r="BC312" s="161"/>
      <c r="BD312" s="161"/>
      <c r="BE312" s="161"/>
      <c r="BF312"/>
      <c r="BG312" s="161"/>
      <c r="BH312" s="161"/>
      <c r="BI312" s="161"/>
      <c r="BJ312" s="161"/>
      <c r="BK312" s="161"/>
      <c r="BL312" s="161"/>
      <c r="BM312" s="161"/>
      <c r="BN312" s="161"/>
      <c r="BO312" s="161"/>
      <c r="BP312" s="161"/>
      <c r="BQ312" s="161"/>
      <c r="BR312" s="161"/>
      <c r="BS312" s="161"/>
      <c r="BT312" s="161"/>
      <c r="BU312" s="161"/>
      <c r="BV312" s="161"/>
      <c r="BW312" s="161"/>
      <c r="BX312" s="161"/>
      <c r="BY312" s="161"/>
      <c r="BZ312" s="161"/>
      <c r="CA312" s="161"/>
      <c r="CB312" s="161"/>
      <c r="CC312" s="161"/>
      <c r="CD312" s="161"/>
      <c r="CE312" s="161"/>
      <c r="CF312" s="161"/>
      <c r="CG312" s="161"/>
      <c r="CH312" s="161"/>
      <c r="CI312" s="161"/>
      <c r="CJ312" s="161"/>
      <c r="CK312" s="161"/>
      <c r="CL312" s="161"/>
      <c r="CM312" s="161"/>
      <c r="CN312" s="161"/>
      <c r="CO312" s="161"/>
      <c r="CP312" s="208"/>
      <c r="CQ312" s="161"/>
      <c r="CR312" s="208"/>
      <c r="CS312" s="208"/>
      <c r="CT312" s="161" t="s">
        <v>2724</v>
      </c>
      <c r="CU312" s="161" t="s">
        <v>2970</v>
      </c>
      <c r="CV312" s="161"/>
      <c r="CW312" s="161"/>
      <c r="CX312" s="161"/>
      <c r="CY312" s="161"/>
      <c r="CZ312" s="161"/>
      <c r="DA312" s="161"/>
      <c r="DB312" s="161"/>
      <c r="DC312" s="161"/>
      <c r="DD312" s="161"/>
      <c r="DE312" s="161"/>
      <c r="DF312" s="161"/>
      <c r="DG312" s="161"/>
      <c r="DH312" s="161"/>
      <c r="DI312" s="161"/>
      <c r="DJ312" s="161"/>
      <c r="DK312" s="161"/>
      <c r="DL312" s="161"/>
      <c r="DM312" s="161"/>
      <c r="DN312" s="161"/>
      <c r="DO312" s="161"/>
      <c r="DP312" s="161" t="s">
        <v>2754</v>
      </c>
      <c r="DQ312" s="161" t="s">
        <v>3000</v>
      </c>
      <c r="DR312" s="161"/>
      <c r="DS312" s="161"/>
      <c r="DT312" s="161"/>
      <c r="DU312" s="161"/>
      <c r="DV312" s="161"/>
      <c r="DW312" s="161"/>
    </row>
    <row r="313" spans="1:127" s="137" customFormat="1" ht="12.75" customHeight="1" x14ac:dyDescent="0.25">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Q313" s="161"/>
      <c r="AR313" s="161"/>
      <c r="AS313" s="161"/>
      <c r="AT313" s="161"/>
      <c r="AU313" s="161"/>
      <c r="AV313" s="161"/>
      <c r="AW313" s="161"/>
      <c r="AX313" s="161"/>
      <c r="AY313" s="161"/>
      <c r="AZ313" s="161"/>
      <c r="BA313" s="161"/>
      <c r="BB313" s="161"/>
      <c r="BC313" s="161"/>
      <c r="BD313" s="161"/>
      <c r="BE313" s="161"/>
      <c r="BF313"/>
      <c r="BG313" s="161"/>
      <c r="BH313" s="161"/>
      <c r="BI313" s="161"/>
      <c r="BJ313" s="161"/>
      <c r="BK313" s="161"/>
      <c r="BL313" s="161"/>
      <c r="BM313" s="161"/>
      <c r="BN313" s="161"/>
      <c r="BO313" s="161"/>
      <c r="BP313" s="161"/>
      <c r="BQ313" s="161"/>
      <c r="BR313" s="161"/>
      <c r="BS313" s="161"/>
      <c r="BT313" s="161"/>
      <c r="BU313" s="161"/>
      <c r="BV313" s="161"/>
      <c r="BW313" s="161"/>
      <c r="BX313" s="161"/>
      <c r="BY313" s="161"/>
      <c r="BZ313" s="161"/>
      <c r="CA313" s="161"/>
      <c r="CB313" s="161"/>
      <c r="CC313" s="161"/>
      <c r="CD313" s="161"/>
      <c r="CE313" s="161"/>
      <c r="CF313" s="161"/>
      <c r="CG313" s="161"/>
      <c r="CH313" s="161"/>
      <c r="CI313" s="161"/>
      <c r="CJ313" s="161"/>
      <c r="CK313" s="161"/>
      <c r="CL313" s="161"/>
      <c r="CM313" s="161"/>
      <c r="CN313" s="161"/>
      <c r="CO313" s="161"/>
      <c r="CP313" s="208"/>
      <c r="CQ313" s="161"/>
      <c r="CR313" s="208"/>
      <c r="CS313" s="208"/>
      <c r="CT313" s="161" t="s">
        <v>2726</v>
      </c>
      <c r="CU313" s="161" t="s">
        <v>2972</v>
      </c>
      <c r="CV313" s="161"/>
      <c r="CW313" s="161"/>
      <c r="CX313" s="161"/>
      <c r="CY313" s="161"/>
      <c r="CZ313" s="161"/>
      <c r="DA313" s="161"/>
      <c r="DB313" s="161"/>
      <c r="DC313" s="161"/>
      <c r="DD313" s="161"/>
      <c r="DE313" s="161"/>
      <c r="DF313" s="161"/>
      <c r="DG313" s="161"/>
      <c r="DH313" s="161"/>
      <c r="DI313" s="161"/>
      <c r="DJ313" s="161"/>
      <c r="DK313" s="161"/>
      <c r="DL313" s="161"/>
      <c r="DM313" s="161"/>
      <c r="DN313" s="161"/>
      <c r="DO313" s="161"/>
      <c r="DP313" s="161" t="s">
        <v>2756</v>
      </c>
      <c r="DQ313" s="161" t="s">
        <v>3002</v>
      </c>
      <c r="DR313" s="161"/>
      <c r="DS313" s="161"/>
      <c r="DT313" s="161"/>
      <c r="DU313" s="161"/>
      <c r="DV313" s="161"/>
      <c r="DW313" s="161"/>
    </row>
    <row r="314" spans="1:127" s="137" customFormat="1" ht="12.75" customHeight="1" x14ac:dyDescent="0.25">
      <c r="A314" s="161"/>
      <c r="B314" s="161"/>
      <c r="C314" s="161"/>
      <c r="D314" s="161"/>
      <c r="E314" s="161"/>
      <c r="F314" s="161"/>
      <c r="G314" s="161"/>
      <c r="H314"/>
      <c r="I314"/>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Q314" s="161"/>
      <c r="AR314" s="161"/>
      <c r="AS314" s="161"/>
      <c r="AT314" s="161"/>
      <c r="AU314" s="161"/>
      <c r="AV314" s="161"/>
      <c r="AW314" s="161"/>
      <c r="AX314" s="161"/>
      <c r="AY314" s="161"/>
      <c r="AZ314" s="161"/>
      <c r="BA314" s="161"/>
      <c r="BB314" s="161"/>
      <c r="BC314" s="161"/>
      <c r="BD314" s="161"/>
      <c r="BE314" s="161"/>
      <c r="BF314"/>
      <c r="BG314" s="161"/>
      <c r="BH314" s="161"/>
      <c r="BI314" s="161"/>
      <c r="BJ314" s="161"/>
      <c r="BK314" s="161"/>
      <c r="BL314" s="161"/>
      <c r="BM314" s="161"/>
      <c r="BN314" s="161"/>
      <c r="BO314" s="161"/>
      <c r="BP314" s="161"/>
      <c r="BQ314" s="161"/>
      <c r="BR314" s="161"/>
      <c r="BS314" s="161"/>
      <c r="BT314" s="161"/>
      <c r="BU314" s="161"/>
      <c r="BV314" s="161"/>
      <c r="BW314" s="161"/>
      <c r="BX314" s="161"/>
      <c r="BY314" s="161"/>
      <c r="BZ314" s="161"/>
      <c r="CA314" s="161"/>
      <c r="CB314" s="161"/>
      <c r="CC314" s="161"/>
      <c r="CD314" s="161"/>
      <c r="CE314" s="161"/>
      <c r="CF314" s="161"/>
      <c r="CG314" s="161"/>
      <c r="CH314" s="161"/>
      <c r="CI314" s="161"/>
      <c r="CJ314" s="161"/>
      <c r="CK314" s="161"/>
      <c r="CL314" s="161"/>
      <c r="CM314" s="161"/>
      <c r="CN314" s="161"/>
      <c r="CO314" s="161"/>
      <c r="CP314" s="208"/>
      <c r="CQ314" s="161"/>
      <c r="CR314" s="208"/>
      <c r="CS314" s="208"/>
      <c r="CT314" s="161" t="s">
        <v>2728</v>
      </c>
      <c r="CU314" s="161" t="s">
        <v>2974</v>
      </c>
      <c r="CV314" s="161"/>
      <c r="CW314" s="161"/>
      <c r="CX314" s="161"/>
      <c r="CY314" s="161"/>
      <c r="CZ314" s="161"/>
      <c r="DA314" s="161"/>
      <c r="DB314" s="161"/>
      <c r="DC314" s="161"/>
      <c r="DD314" s="161"/>
      <c r="DE314" s="161"/>
      <c r="DF314" s="161"/>
      <c r="DG314" s="161"/>
      <c r="DH314" s="161"/>
      <c r="DI314" s="161"/>
      <c r="DJ314" s="161"/>
      <c r="DK314" s="161"/>
      <c r="DL314" s="161"/>
      <c r="DM314" s="161"/>
      <c r="DN314" s="161"/>
      <c r="DO314" s="161"/>
      <c r="DP314" s="161" t="s">
        <v>2758</v>
      </c>
      <c r="DQ314" s="161" t="s">
        <v>3004</v>
      </c>
      <c r="DR314" s="161"/>
      <c r="DS314" s="161"/>
      <c r="DT314" s="161"/>
      <c r="DU314" s="161"/>
      <c r="DV314" s="161"/>
      <c r="DW314" s="161"/>
    </row>
    <row r="315" spans="1:127" s="137" customFormat="1" ht="12.75" customHeight="1" x14ac:dyDescent="0.25">
      <c r="A315" s="161"/>
      <c r="B315" s="161"/>
      <c r="C315" s="161"/>
      <c r="D315" s="161"/>
      <c r="E315" s="161"/>
      <c r="F315" s="161"/>
      <c r="G315" s="161"/>
      <c r="H315"/>
      <c r="I315"/>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Q315" s="161"/>
      <c r="AR315" s="161"/>
      <c r="AS315" s="161"/>
      <c r="AT315" s="161"/>
      <c r="AU315" s="161"/>
      <c r="AV315" s="161"/>
      <c r="AW315" s="161"/>
      <c r="AX315" s="161"/>
      <c r="AY315" s="161"/>
      <c r="AZ315" s="161"/>
      <c r="BA315" s="161"/>
      <c r="BB315" s="161"/>
      <c r="BC315" s="161"/>
      <c r="BD315" s="161"/>
      <c r="BE315" s="161"/>
      <c r="BF315"/>
      <c r="BG315" s="161"/>
      <c r="BH315" s="161"/>
      <c r="BI315" s="161"/>
      <c r="BJ315" s="161"/>
      <c r="BK315" s="161"/>
      <c r="BL315" s="161"/>
      <c r="BM315" s="161"/>
      <c r="BN315" s="161"/>
      <c r="BO315" s="161"/>
      <c r="BP315" s="161"/>
      <c r="BQ315" s="161"/>
      <c r="BR315" s="161"/>
      <c r="BS315" s="161"/>
      <c r="BT315" s="161"/>
      <c r="BU315" s="161"/>
      <c r="BV315" s="161"/>
      <c r="BW315" s="161"/>
      <c r="BX315" s="161"/>
      <c r="BY315" s="161"/>
      <c r="BZ315" s="161"/>
      <c r="CA315" s="161"/>
      <c r="CB315" s="161"/>
      <c r="CC315" s="161"/>
      <c r="CD315" s="161"/>
      <c r="CE315" s="161"/>
      <c r="CF315" s="161"/>
      <c r="CG315" s="161"/>
      <c r="CH315" s="161"/>
      <c r="CI315" s="161"/>
      <c r="CJ315" s="161"/>
      <c r="CK315" s="161"/>
      <c r="CL315" s="161"/>
      <c r="CM315" s="161"/>
      <c r="CN315" s="161"/>
      <c r="CO315" s="161"/>
      <c r="CP315" s="208"/>
      <c r="CQ315" s="161"/>
      <c r="CR315" s="208"/>
      <c r="CS315" s="208"/>
      <c r="CT315" s="161" t="s">
        <v>2730</v>
      </c>
      <c r="CU315" s="161" t="s">
        <v>2976</v>
      </c>
      <c r="CV315" s="161"/>
      <c r="CW315" s="161"/>
      <c r="CX315" s="161"/>
      <c r="CY315" s="161"/>
      <c r="CZ315" s="161"/>
      <c r="DA315" s="161"/>
      <c r="DB315" s="161"/>
      <c r="DC315" s="161"/>
      <c r="DD315" s="161"/>
      <c r="DE315" s="161"/>
      <c r="DF315" s="161"/>
      <c r="DG315" s="161"/>
      <c r="DH315" s="161"/>
      <c r="DI315" s="161"/>
      <c r="DJ315" s="161"/>
      <c r="DK315" s="161"/>
      <c r="DL315" s="161"/>
      <c r="DM315" s="161"/>
      <c r="DN315" s="161"/>
      <c r="DO315" s="161"/>
      <c r="DP315" s="161" t="s">
        <v>2760</v>
      </c>
      <c r="DQ315" s="161" t="s">
        <v>3006</v>
      </c>
      <c r="DR315" s="161"/>
      <c r="DS315" s="161"/>
      <c r="DT315" s="161"/>
      <c r="DU315" s="161"/>
      <c r="DV315" s="161"/>
      <c r="DW315" s="161"/>
    </row>
    <row r="316" spans="1:127" s="137" customFormat="1" ht="12.75" customHeight="1" x14ac:dyDescent="0.25">
      <c r="A316" s="161"/>
      <c r="B316" s="161"/>
      <c r="C316" s="161"/>
      <c r="D316" s="161"/>
      <c r="E316" s="161"/>
      <c r="F316" s="161"/>
      <c r="G316" s="161"/>
      <c r="H316"/>
      <c r="I316"/>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Q316" s="161"/>
      <c r="AR316" s="161"/>
      <c r="AS316" s="161"/>
      <c r="AT316" s="161"/>
      <c r="AU316" s="161"/>
      <c r="AV316" s="161"/>
      <c r="AW316" s="161"/>
      <c r="AX316" s="161"/>
      <c r="AY316" s="161"/>
      <c r="AZ316" s="161"/>
      <c r="BA316" s="161"/>
      <c r="BB316" s="161"/>
      <c r="BC316" s="161"/>
      <c r="BD316" s="161"/>
      <c r="BE316" s="161"/>
      <c r="BF316"/>
      <c r="BG316" s="161"/>
      <c r="BH316" s="161"/>
      <c r="BI316" s="161"/>
      <c r="BJ316" s="161"/>
      <c r="BK316" s="161"/>
      <c r="BL316" s="161"/>
      <c r="BM316" s="161"/>
      <c r="BN316" s="161"/>
      <c r="BO316" s="161"/>
      <c r="BP316" s="161"/>
      <c r="BQ316" s="161"/>
      <c r="BR316" s="161"/>
      <c r="BS316" s="161"/>
      <c r="BT316" s="161"/>
      <c r="BU316" s="161"/>
      <c r="BV316" s="161"/>
      <c r="BW316" s="161"/>
      <c r="BX316" s="161"/>
      <c r="BY316" s="161"/>
      <c r="BZ316" s="161"/>
      <c r="CA316" s="161"/>
      <c r="CB316" s="161"/>
      <c r="CC316" s="161"/>
      <c r="CD316" s="161"/>
      <c r="CE316" s="161"/>
      <c r="CF316" s="161"/>
      <c r="CG316" s="161"/>
      <c r="CH316" s="161"/>
      <c r="CI316" s="161"/>
      <c r="CJ316" s="161"/>
      <c r="CK316" s="161"/>
      <c r="CL316" s="161"/>
      <c r="CM316" s="161"/>
      <c r="CN316" s="161"/>
      <c r="CO316" s="161"/>
      <c r="CP316" s="208"/>
      <c r="CQ316" s="161"/>
      <c r="CR316" s="208"/>
      <c r="CS316" s="208"/>
      <c r="CT316" s="161" t="s">
        <v>2732</v>
      </c>
      <c r="CU316" s="161" t="s">
        <v>2978</v>
      </c>
      <c r="CV316" s="161"/>
      <c r="CW316" s="161"/>
      <c r="CX316" s="161"/>
      <c r="CY316" s="161"/>
      <c r="CZ316" s="161"/>
      <c r="DA316" s="161"/>
      <c r="DB316" s="161"/>
      <c r="DC316" s="161"/>
      <c r="DD316" s="161"/>
      <c r="DE316" s="161"/>
      <c r="DF316" s="161"/>
      <c r="DG316" s="161"/>
      <c r="DH316" s="161"/>
      <c r="DI316" s="161"/>
      <c r="DJ316" s="161"/>
      <c r="DK316" s="161"/>
      <c r="DL316" s="161"/>
      <c r="DM316" s="161"/>
      <c r="DN316" s="161"/>
      <c r="DO316" s="161"/>
      <c r="DP316" s="161" t="s">
        <v>2762</v>
      </c>
      <c r="DQ316" s="161" t="s">
        <v>3008</v>
      </c>
      <c r="DR316" s="161"/>
      <c r="DS316" s="161"/>
      <c r="DT316" s="161"/>
      <c r="DU316" s="161"/>
      <c r="DV316" s="161"/>
      <c r="DW316" s="161"/>
    </row>
    <row r="317" spans="1:127" s="137" customFormat="1" ht="12.75" customHeight="1" x14ac:dyDescent="0.25">
      <c r="A317" s="161"/>
      <c r="B317" s="161"/>
      <c r="C317" s="161"/>
      <c r="D317" s="161"/>
      <c r="E317" s="161"/>
      <c r="F317" s="161"/>
      <c r="G317" s="161"/>
      <c r="H317"/>
      <c r="I317"/>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Q317" s="161"/>
      <c r="AR317" s="161"/>
      <c r="AS317" s="161"/>
      <c r="AT317" s="161"/>
      <c r="AU317" s="161"/>
      <c r="AV317" s="161"/>
      <c r="AW317" s="161"/>
      <c r="AX317" s="161"/>
      <c r="AY317" s="161"/>
      <c r="AZ317" s="161"/>
      <c r="BA317" s="161"/>
      <c r="BB317" s="161"/>
      <c r="BC317" s="161"/>
      <c r="BD317" s="161"/>
      <c r="BE317" s="161"/>
      <c r="BF317"/>
      <c r="BG317" s="161"/>
      <c r="BH317" s="161"/>
      <c r="BI317" s="161"/>
      <c r="BJ317" s="161"/>
      <c r="BK317" s="161"/>
      <c r="BL317" s="161"/>
      <c r="BM317" s="161"/>
      <c r="BN317" s="161"/>
      <c r="BO317" s="161"/>
      <c r="BP317" s="161"/>
      <c r="BQ317" s="161"/>
      <c r="BR317" s="161"/>
      <c r="BS317" s="161"/>
      <c r="BT317" s="161"/>
      <c r="BU317" s="161"/>
      <c r="BV317" s="161"/>
      <c r="BW317" s="161"/>
      <c r="BX317" s="161"/>
      <c r="BY317" s="161"/>
      <c r="BZ317" s="161"/>
      <c r="CA317" s="161"/>
      <c r="CB317" s="161"/>
      <c r="CC317" s="161"/>
      <c r="CD317" s="161"/>
      <c r="CE317" s="161"/>
      <c r="CF317" s="161"/>
      <c r="CG317" s="161"/>
      <c r="CH317" s="161"/>
      <c r="CI317" s="161"/>
      <c r="CJ317" s="161"/>
      <c r="CK317" s="161"/>
      <c r="CL317" s="161"/>
      <c r="CM317" s="161"/>
      <c r="CN317" s="161"/>
      <c r="CO317" s="161"/>
      <c r="CP317" s="208"/>
      <c r="CQ317" s="161"/>
      <c r="CR317" s="208"/>
      <c r="CS317" s="208"/>
      <c r="CT317" s="161" t="s">
        <v>2734</v>
      </c>
      <c r="CU317" s="161" t="s">
        <v>2980</v>
      </c>
      <c r="CV317" s="161"/>
      <c r="CW317" s="161"/>
      <c r="CX317" s="161"/>
      <c r="CY317" s="161"/>
      <c r="CZ317" s="161"/>
      <c r="DA317" s="161"/>
      <c r="DB317" s="161"/>
      <c r="DC317" s="161"/>
      <c r="DD317" s="161"/>
      <c r="DE317" s="161"/>
      <c r="DF317" s="161"/>
      <c r="DG317" s="161"/>
      <c r="DH317" s="161"/>
      <c r="DI317" s="161"/>
      <c r="DJ317" s="161"/>
      <c r="DK317" s="161"/>
      <c r="DL317" s="161"/>
      <c r="DM317" s="161"/>
      <c r="DN317" s="161"/>
      <c r="DO317" s="161"/>
      <c r="DP317" s="161" t="s">
        <v>2764</v>
      </c>
      <c r="DQ317" s="161" t="s">
        <v>3010</v>
      </c>
      <c r="DR317" s="161"/>
      <c r="DS317" s="161"/>
      <c r="DT317" s="161"/>
      <c r="DU317" s="161"/>
      <c r="DV317" s="161"/>
      <c r="DW317" s="161"/>
    </row>
    <row r="318" spans="1:127" s="137" customFormat="1" ht="12.75" customHeight="1" x14ac:dyDescent="0.25">
      <c r="A318" s="161"/>
      <c r="B318" s="161"/>
      <c r="C318" s="161"/>
      <c r="D318" s="161"/>
      <c r="E318" s="161"/>
      <c r="F318" s="161"/>
      <c r="G318" s="161"/>
      <c r="H318"/>
      <c r="I318"/>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Q318" s="161"/>
      <c r="AR318" s="161"/>
      <c r="AS318" s="161"/>
      <c r="AT318" s="161"/>
      <c r="AU318" s="161"/>
      <c r="AV318" s="161"/>
      <c r="AW318" s="161"/>
      <c r="AX318" s="161"/>
      <c r="AY318" s="161"/>
      <c r="AZ318" s="161"/>
      <c r="BA318" s="161"/>
      <c r="BB318" s="161"/>
      <c r="BC318" s="161"/>
      <c r="BD318" s="161"/>
      <c r="BE318" s="161"/>
      <c r="BF318"/>
      <c r="BG318" s="161"/>
      <c r="BH318" s="161"/>
      <c r="BI318" s="161"/>
      <c r="BJ318" s="161"/>
      <c r="BK318" s="161"/>
      <c r="BL318" s="161"/>
      <c r="BM318" s="161"/>
      <c r="BN318" s="161"/>
      <c r="BO318" s="161"/>
      <c r="BP318" s="161"/>
      <c r="BQ318" s="161"/>
      <c r="BR318" s="161"/>
      <c r="BS318" s="161"/>
      <c r="BT318" s="161"/>
      <c r="BU318" s="161"/>
      <c r="BV318" s="161"/>
      <c r="BW318" s="161"/>
      <c r="BX318" s="161"/>
      <c r="BY318" s="161"/>
      <c r="BZ318" s="161"/>
      <c r="CA318" s="161"/>
      <c r="CB318" s="161"/>
      <c r="CC318" s="161"/>
      <c r="CD318" s="161"/>
      <c r="CE318" s="161"/>
      <c r="CF318" s="161"/>
      <c r="CG318" s="161"/>
      <c r="CH318" s="161"/>
      <c r="CI318" s="161"/>
      <c r="CJ318" s="161"/>
      <c r="CK318" s="161"/>
      <c r="CL318" s="161"/>
      <c r="CM318" s="161"/>
      <c r="CN318" s="161"/>
      <c r="CO318" s="161"/>
      <c r="CP318" s="208"/>
      <c r="CQ318" s="161"/>
      <c r="CR318" s="208"/>
      <c r="CS318" s="208"/>
      <c r="CT318" s="161" t="s">
        <v>2736</v>
      </c>
      <c r="CU318" s="161" t="s">
        <v>2982</v>
      </c>
      <c r="CV318" s="161"/>
      <c r="CW318" s="161"/>
      <c r="CX318" s="161"/>
      <c r="CY318" s="161"/>
      <c r="CZ318" s="161"/>
      <c r="DA318" s="161"/>
      <c r="DB318" s="161"/>
      <c r="DC318" s="161"/>
      <c r="DD318" s="161"/>
      <c r="DE318" s="161"/>
      <c r="DF318" s="161"/>
      <c r="DG318" s="161"/>
      <c r="DH318" s="161"/>
      <c r="DI318" s="161"/>
      <c r="DJ318" s="161"/>
      <c r="DK318" s="161"/>
      <c r="DL318" s="161"/>
      <c r="DM318" s="161"/>
      <c r="DN318" s="161"/>
      <c r="DO318" s="161"/>
      <c r="DP318" s="161" t="s">
        <v>2766</v>
      </c>
      <c r="DQ318" s="161" t="s">
        <v>3012</v>
      </c>
      <c r="DR318" s="161"/>
      <c r="DS318" s="161"/>
      <c r="DT318" s="161"/>
      <c r="DU318" s="161"/>
      <c r="DV318" s="161"/>
      <c r="DW318" s="161"/>
    </row>
    <row r="319" spans="1:127" s="137" customFormat="1" ht="12.75" customHeight="1" x14ac:dyDescent="0.25">
      <c r="A319" s="161"/>
      <c r="B319" s="161"/>
      <c r="C319" s="161"/>
      <c r="D319" s="161"/>
      <c r="E319" s="161"/>
      <c r="F319" s="161"/>
      <c r="G319" s="161"/>
      <c r="H319"/>
      <c r="I319"/>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Q319" s="161"/>
      <c r="AR319" s="161"/>
      <c r="AS319" s="161"/>
      <c r="AT319" s="161"/>
      <c r="AU319" s="161"/>
      <c r="AV319" s="161"/>
      <c r="AW319" s="161"/>
      <c r="AX319" s="161"/>
      <c r="AY319" s="161"/>
      <c r="AZ319" s="161"/>
      <c r="BA319" s="161"/>
      <c r="BB319" s="161"/>
      <c r="BC319" s="161"/>
      <c r="BD319" s="161"/>
      <c r="BE319" s="161"/>
      <c r="BF319"/>
      <c r="BG319" s="161"/>
      <c r="BH319" s="161"/>
      <c r="BI319" s="161"/>
      <c r="BJ319" s="161"/>
      <c r="BK319" s="161"/>
      <c r="BL319" s="161"/>
      <c r="BM319" s="161"/>
      <c r="BN319" s="161"/>
      <c r="BO319" s="161"/>
      <c r="BP319" s="161"/>
      <c r="BQ319" s="161"/>
      <c r="BR319" s="161"/>
      <c r="BS319" s="161"/>
      <c r="BT319" s="161"/>
      <c r="BU319" s="161"/>
      <c r="BV319" s="161"/>
      <c r="BW319" s="161"/>
      <c r="BX319" s="161"/>
      <c r="BY319" s="161"/>
      <c r="BZ319" s="161"/>
      <c r="CA319" s="161"/>
      <c r="CB319" s="161"/>
      <c r="CC319" s="161"/>
      <c r="CD319" s="161"/>
      <c r="CE319" s="161"/>
      <c r="CF319" s="161"/>
      <c r="CG319" s="161"/>
      <c r="CH319" s="161"/>
      <c r="CI319" s="161"/>
      <c r="CJ319" s="161"/>
      <c r="CK319" s="161"/>
      <c r="CL319" s="161"/>
      <c r="CM319" s="161"/>
      <c r="CN319" s="161"/>
      <c r="CO319" s="161"/>
      <c r="CP319" s="208"/>
      <c r="CQ319" s="161"/>
      <c r="CR319" s="208"/>
      <c r="CS319" s="208"/>
      <c r="CT319" s="161" t="s">
        <v>2738</v>
      </c>
      <c r="CU319" s="161" t="s">
        <v>2984</v>
      </c>
      <c r="CV319" s="161"/>
      <c r="CW319" s="161"/>
      <c r="CX319" s="161"/>
      <c r="CY319" s="161"/>
      <c r="CZ319" s="161"/>
      <c r="DA319" s="161"/>
      <c r="DB319" s="161"/>
      <c r="DC319" s="161"/>
      <c r="DD319" s="161"/>
      <c r="DE319" s="161"/>
      <c r="DF319" s="161"/>
      <c r="DG319" s="161"/>
      <c r="DH319" s="161"/>
      <c r="DI319" s="161"/>
      <c r="DJ319" s="161"/>
      <c r="DK319" s="161"/>
      <c r="DL319" s="161"/>
      <c r="DM319" s="161"/>
      <c r="DN319" s="161"/>
      <c r="DO319" s="161"/>
      <c r="DP319" s="161" t="s">
        <v>2768</v>
      </c>
      <c r="DQ319" s="161" t="s">
        <v>3014</v>
      </c>
      <c r="DR319" s="161"/>
      <c r="DS319" s="161"/>
      <c r="DT319" s="161"/>
      <c r="DU319" s="161"/>
      <c r="DV319" s="161"/>
      <c r="DW319" s="161"/>
    </row>
    <row r="320" spans="1:127" s="137" customFormat="1" ht="12.75" customHeight="1" x14ac:dyDescent="0.25">
      <c r="A320" s="161"/>
      <c r="B320" s="161"/>
      <c r="C320" s="161"/>
      <c r="D320" s="161"/>
      <c r="E320" s="161"/>
      <c r="F320" s="161"/>
      <c r="G320" s="161"/>
      <c r="H320"/>
      <c r="I320"/>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Q320" s="161"/>
      <c r="AR320" s="161"/>
      <c r="AS320" s="161"/>
      <c r="AT320" s="161"/>
      <c r="AU320" s="161"/>
      <c r="AV320" s="161"/>
      <c r="AW320" s="161"/>
      <c r="AX320" s="161"/>
      <c r="AY320" s="161"/>
      <c r="AZ320" s="161"/>
      <c r="BA320" s="161"/>
      <c r="BB320" s="161"/>
      <c r="BC320" s="161"/>
      <c r="BD320" s="161"/>
      <c r="BE320" s="161"/>
      <c r="BF320"/>
      <c r="BG320" s="161"/>
      <c r="BH320" s="161"/>
      <c r="BI320" s="161"/>
      <c r="BJ320" s="161"/>
      <c r="BK320" s="161"/>
      <c r="BL320" s="161"/>
      <c r="BM320" s="161"/>
      <c r="BN320" s="161"/>
      <c r="BO320" s="161"/>
      <c r="BP320" s="161"/>
      <c r="BQ320" s="161"/>
      <c r="BR320" s="161"/>
      <c r="BS320" s="161"/>
      <c r="BT320" s="161"/>
      <c r="BU320" s="161"/>
      <c r="BV320" s="161"/>
      <c r="BW320" s="161"/>
      <c r="BX320" s="161"/>
      <c r="BY320" s="161"/>
      <c r="BZ320" s="161"/>
      <c r="CA320" s="161"/>
      <c r="CB320" s="161"/>
      <c r="CC320" s="161"/>
      <c r="CD320" s="161"/>
      <c r="CE320" s="161"/>
      <c r="CF320" s="161"/>
      <c r="CG320" s="161"/>
      <c r="CH320" s="161"/>
      <c r="CI320" s="161"/>
      <c r="CJ320" s="161"/>
      <c r="CK320" s="161"/>
      <c r="CL320" s="161"/>
      <c r="CM320" s="161"/>
      <c r="CN320" s="161"/>
      <c r="CO320" s="161"/>
      <c r="CP320" s="208"/>
      <c r="CQ320" s="161"/>
      <c r="CR320" s="208"/>
      <c r="CS320" s="208"/>
      <c r="CT320" s="161" t="s">
        <v>2740</v>
      </c>
      <c r="CU320" s="161" t="s">
        <v>2986</v>
      </c>
      <c r="CV320" s="161"/>
      <c r="CW320" s="161"/>
      <c r="CX320" s="161"/>
      <c r="CY320" s="161"/>
      <c r="CZ320" s="161"/>
      <c r="DA320" s="161"/>
      <c r="DB320" s="161"/>
      <c r="DC320" s="161"/>
      <c r="DD320" s="161"/>
      <c r="DE320" s="161"/>
      <c r="DF320" s="161"/>
      <c r="DG320" s="161"/>
      <c r="DH320" s="161"/>
      <c r="DI320" s="161"/>
      <c r="DJ320" s="161"/>
      <c r="DK320" s="161"/>
      <c r="DL320" s="161"/>
      <c r="DM320" s="161"/>
      <c r="DN320" s="161"/>
      <c r="DO320" s="161"/>
      <c r="DP320" s="161" t="s">
        <v>2770</v>
      </c>
      <c r="DQ320" s="161" t="s">
        <v>3016</v>
      </c>
      <c r="DR320" s="161"/>
      <c r="DS320" s="161"/>
      <c r="DT320" s="161"/>
      <c r="DU320" s="161"/>
      <c r="DV320" s="161"/>
      <c r="DW320" s="161"/>
    </row>
    <row r="321" spans="1:127" s="137" customFormat="1" ht="12.75" customHeight="1" x14ac:dyDescent="0.25">
      <c r="A321" s="161"/>
      <c r="B321" s="161"/>
      <c r="C321" s="161"/>
      <c r="D321" s="161"/>
      <c r="E321" s="161"/>
      <c r="F321" s="161"/>
      <c r="G321" s="161"/>
      <c r="H321"/>
      <c r="I32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Q321" s="161"/>
      <c r="AR321" s="161"/>
      <c r="AS321" s="161"/>
      <c r="AT321" s="161"/>
      <c r="AU321" s="161"/>
      <c r="AV321" s="161"/>
      <c r="AW321" s="161"/>
      <c r="AX321" s="161"/>
      <c r="AY321" s="161"/>
      <c r="AZ321" s="161"/>
      <c r="BA321" s="161"/>
      <c r="BB321" s="161"/>
      <c r="BC321" s="161"/>
      <c r="BD321" s="161"/>
      <c r="BE321" s="161"/>
      <c r="BF321"/>
      <c r="BG321" s="161"/>
      <c r="BH321" s="161"/>
      <c r="BI321" s="161"/>
      <c r="BJ321" s="161"/>
      <c r="BK321" s="161"/>
      <c r="BL321" s="161"/>
      <c r="BM321" s="161"/>
      <c r="BN321" s="161"/>
      <c r="BO321" s="161"/>
      <c r="BP321" s="161"/>
      <c r="BQ321" s="161"/>
      <c r="BR321" s="161"/>
      <c r="BS321" s="161"/>
      <c r="BT321" s="161"/>
      <c r="BU321" s="161"/>
      <c r="BV321" s="161"/>
      <c r="BW321" s="161"/>
      <c r="BX321" s="161"/>
      <c r="BY321" s="161"/>
      <c r="BZ321" s="161"/>
      <c r="CA321" s="161"/>
      <c r="CB321" s="161"/>
      <c r="CC321" s="161"/>
      <c r="CD321" s="161"/>
      <c r="CE321" s="161"/>
      <c r="CF321" s="161"/>
      <c r="CG321" s="161"/>
      <c r="CH321" s="161"/>
      <c r="CI321" s="161"/>
      <c r="CJ321" s="161"/>
      <c r="CK321" s="161"/>
      <c r="CL321" s="161"/>
      <c r="CM321" s="161"/>
      <c r="CN321" s="161"/>
      <c r="CO321" s="161"/>
      <c r="CP321" s="208"/>
      <c r="CQ321" s="161"/>
      <c r="CR321" s="208"/>
      <c r="CS321" s="208"/>
      <c r="CT321" s="161" t="s">
        <v>2742</v>
      </c>
      <c r="CU321" s="161" t="s">
        <v>2988</v>
      </c>
      <c r="CV321" s="161"/>
      <c r="CW321" s="161"/>
      <c r="CX321" s="161"/>
      <c r="CY321" s="161"/>
      <c r="CZ321" s="161"/>
      <c r="DA321" s="161"/>
      <c r="DB321" s="161"/>
      <c r="DC321" s="161"/>
      <c r="DD321" s="161"/>
      <c r="DE321" s="161"/>
      <c r="DF321" s="161"/>
      <c r="DG321" s="161"/>
      <c r="DH321" s="161"/>
      <c r="DI321" s="161"/>
      <c r="DJ321" s="161"/>
      <c r="DK321" s="161"/>
      <c r="DL321" s="161"/>
      <c r="DM321" s="161"/>
      <c r="DN321" s="161"/>
      <c r="DO321" s="161"/>
      <c r="DP321" s="161" t="s">
        <v>2772</v>
      </c>
      <c r="DQ321" s="161" t="s">
        <v>3018</v>
      </c>
      <c r="DR321" s="161"/>
      <c r="DS321" s="161"/>
      <c r="DT321" s="161"/>
      <c r="DU321" s="161"/>
      <c r="DV321" s="161"/>
      <c r="DW321" s="161"/>
    </row>
    <row r="322" spans="1:127" s="137" customFormat="1" ht="12.75" customHeight="1" x14ac:dyDescent="0.25">
      <c r="A322" s="161"/>
      <c r="B322" s="161"/>
      <c r="C322" s="161"/>
      <c r="D322" s="161"/>
      <c r="E322" s="161"/>
      <c r="F322" s="161"/>
      <c r="G322" s="161"/>
      <c r="H322"/>
      <c r="I322"/>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Q322" s="161"/>
      <c r="AR322" s="161"/>
      <c r="AS322" s="161"/>
      <c r="AT322" s="161"/>
      <c r="AU322" s="161"/>
      <c r="AV322" s="161"/>
      <c r="AW322" s="161"/>
      <c r="AX322" s="161"/>
      <c r="AY322" s="161"/>
      <c r="AZ322" s="161"/>
      <c r="BA322" s="161"/>
      <c r="BB322" s="161"/>
      <c r="BC322" s="161"/>
      <c r="BD322" s="161"/>
      <c r="BE322" s="161"/>
      <c r="BF322"/>
      <c r="BG322" s="161"/>
      <c r="BH322" s="161"/>
      <c r="BI322" s="161"/>
      <c r="BJ322" s="161"/>
      <c r="BK322" s="161"/>
      <c r="BL322" s="161"/>
      <c r="BM322" s="161"/>
      <c r="BN322" s="161"/>
      <c r="BO322" s="161"/>
      <c r="BP322" s="161"/>
      <c r="BQ322" s="161"/>
      <c r="BR322" s="161"/>
      <c r="BS322" s="161"/>
      <c r="BT322" s="161"/>
      <c r="BU322" s="161"/>
      <c r="BV322" s="161"/>
      <c r="BW322" s="161"/>
      <c r="BX322" s="161"/>
      <c r="BY322" s="161"/>
      <c r="BZ322" s="161"/>
      <c r="CA322" s="161"/>
      <c r="CB322" s="161"/>
      <c r="CC322" s="161"/>
      <c r="CD322" s="161"/>
      <c r="CE322" s="161"/>
      <c r="CF322" s="161"/>
      <c r="CG322" s="161"/>
      <c r="CH322" s="161"/>
      <c r="CI322" s="161"/>
      <c r="CJ322" s="161"/>
      <c r="CK322" s="161"/>
      <c r="CL322" s="161"/>
      <c r="CM322" s="161"/>
      <c r="CN322" s="161"/>
      <c r="CO322" s="161"/>
      <c r="CP322" s="208"/>
      <c r="CQ322" s="161"/>
      <c r="CR322" s="208"/>
      <c r="CS322" s="208"/>
      <c r="CT322" s="161" t="s">
        <v>2744</v>
      </c>
      <c r="CU322" s="161" t="s">
        <v>2990</v>
      </c>
      <c r="CV322" s="161"/>
      <c r="CW322" s="161"/>
      <c r="CX322" s="161"/>
      <c r="CY322" s="161"/>
      <c r="CZ322" s="161"/>
      <c r="DA322" s="161"/>
      <c r="DB322" s="161"/>
      <c r="DC322" s="161"/>
      <c r="DD322" s="161"/>
      <c r="DE322" s="161"/>
      <c r="DF322" s="161"/>
      <c r="DG322" s="161"/>
      <c r="DH322" s="161"/>
      <c r="DI322" s="161"/>
      <c r="DJ322" s="161"/>
      <c r="DK322" s="161"/>
      <c r="DL322" s="161"/>
      <c r="DM322" s="161"/>
      <c r="DN322" s="161"/>
      <c r="DO322" s="161"/>
      <c r="DP322" s="161" t="s">
        <v>2774</v>
      </c>
      <c r="DQ322" s="161" t="s">
        <v>3020</v>
      </c>
      <c r="DR322" s="161"/>
      <c r="DS322" s="161"/>
      <c r="DT322" s="161"/>
      <c r="DU322" s="161"/>
      <c r="DV322" s="161"/>
      <c r="DW322" s="161"/>
    </row>
    <row r="323" spans="1:127" s="137" customFormat="1" ht="12.75" customHeight="1" x14ac:dyDescent="0.25">
      <c r="A323" s="161"/>
      <c r="B323" s="161"/>
      <c r="C323" s="161"/>
      <c r="D323" s="161"/>
      <c r="E323" s="161"/>
      <c r="F323" s="161"/>
      <c r="G323" s="161"/>
      <c r="H323"/>
      <c r="I323"/>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Q323" s="161"/>
      <c r="AR323" s="161"/>
      <c r="AS323" s="161"/>
      <c r="AT323" s="161"/>
      <c r="AU323" s="161"/>
      <c r="AV323" s="161"/>
      <c r="AW323" s="161"/>
      <c r="AX323" s="161"/>
      <c r="AY323" s="161"/>
      <c r="AZ323" s="161"/>
      <c r="BA323" s="161"/>
      <c r="BB323" s="161"/>
      <c r="BC323" s="161"/>
      <c r="BD323" s="161"/>
      <c r="BE323" s="161"/>
      <c r="BF323"/>
      <c r="BG323" s="161"/>
      <c r="BH323" s="161"/>
      <c r="BI323" s="161"/>
      <c r="BJ323" s="161"/>
      <c r="BK323" s="161"/>
      <c r="BL323" s="161"/>
      <c r="BM323" s="161"/>
      <c r="BN323" s="161"/>
      <c r="BO323" s="161"/>
      <c r="BP323" s="161"/>
      <c r="BQ323" s="161"/>
      <c r="BR323" s="161"/>
      <c r="BS323" s="161"/>
      <c r="BT323" s="161"/>
      <c r="BU323" s="161"/>
      <c r="BV323" s="161"/>
      <c r="BW323" s="161"/>
      <c r="BX323" s="161"/>
      <c r="BY323" s="161"/>
      <c r="BZ323" s="161"/>
      <c r="CA323" s="161"/>
      <c r="CB323" s="161"/>
      <c r="CC323" s="161"/>
      <c r="CD323" s="161"/>
      <c r="CE323" s="161"/>
      <c r="CF323" s="161"/>
      <c r="CG323" s="161"/>
      <c r="CH323" s="161"/>
      <c r="CI323" s="161"/>
      <c r="CJ323" s="161"/>
      <c r="CK323" s="161"/>
      <c r="CL323" s="161"/>
      <c r="CM323" s="161"/>
      <c r="CN323" s="161"/>
      <c r="CO323" s="161"/>
      <c r="CP323" s="208"/>
      <c r="CQ323" s="161"/>
      <c r="CR323" s="208"/>
      <c r="CS323" s="208"/>
      <c r="CT323" s="161" t="s">
        <v>2746</v>
      </c>
      <c r="CU323" s="161" t="s">
        <v>2992</v>
      </c>
      <c r="CV323" s="161"/>
      <c r="CW323" s="161"/>
      <c r="CX323" s="161"/>
      <c r="CY323" s="161"/>
      <c r="CZ323" s="161"/>
      <c r="DA323" s="161"/>
      <c r="DB323" s="161"/>
      <c r="DC323" s="161"/>
      <c r="DD323" s="161"/>
      <c r="DE323" s="161"/>
      <c r="DF323" s="161"/>
      <c r="DG323" s="161"/>
      <c r="DH323" s="161"/>
      <c r="DI323" s="161"/>
      <c r="DJ323" s="161"/>
      <c r="DK323" s="161"/>
      <c r="DL323" s="161"/>
      <c r="DM323" s="161"/>
      <c r="DN323" s="161"/>
      <c r="DO323" s="161"/>
      <c r="DP323" s="161" t="s">
        <v>2776</v>
      </c>
      <c r="DQ323" s="161" t="s">
        <v>3022</v>
      </c>
      <c r="DR323" s="161"/>
      <c r="DS323" s="161"/>
      <c r="DT323" s="161"/>
      <c r="DU323" s="161"/>
      <c r="DV323" s="161"/>
      <c r="DW323" s="161"/>
    </row>
    <row r="324" spans="1:127" s="137" customFormat="1" ht="12.75" customHeight="1" x14ac:dyDescent="0.25">
      <c r="A324" s="161"/>
      <c r="B324" s="161"/>
      <c r="C324" s="161"/>
      <c r="D324" s="161"/>
      <c r="E324" s="161"/>
      <c r="F324" s="161"/>
      <c r="G324" s="161"/>
      <c r="H324"/>
      <c r="I324"/>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Q324" s="161"/>
      <c r="AR324" s="161"/>
      <c r="AS324" s="161"/>
      <c r="AT324" s="161"/>
      <c r="AU324" s="161"/>
      <c r="AV324" s="161"/>
      <c r="AW324" s="161"/>
      <c r="AX324" s="161"/>
      <c r="AY324" s="161"/>
      <c r="AZ324" s="161"/>
      <c r="BA324" s="161"/>
      <c r="BB324" s="161"/>
      <c r="BC324" s="161"/>
      <c r="BD324" s="161"/>
      <c r="BE324" s="161"/>
      <c r="BF324"/>
      <c r="BG324" s="161"/>
      <c r="BH324" s="161"/>
      <c r="BI324" s="161"/>
      <c r="BJ324" s="161"/>
      <c r="BK324" s="161"/>
      <c r="BL324" s="161"/>
      <c r="BM324" s="161"/>
      <c r="BN324" s="161"/>
      <c r="BO324" s="161"/>
      <c r="BP324" s="161"/>
      <c r="BQ324" s="161"/>
      <c r="BR324" s="161"/>
      <c r="BS324" s="161"/>
      <c r="BT324" s="161"/>
      <c r="BU324" s="161"/>
      <c r="BV324" s="161"/>
      <c r="BW324" s="161"/>
      <c r="BX324" s="161"/>
      <c r="BY324" s="161"/>
      <c r="BZ324" s="161"/>
      <c r="CA324" s="161"/>
      <c r="CB324" s="161"/>
      <c r="CC324" s="161"/>
      <c r="CD324" s="161"/>
      <c r="CE324" s="161"/>
      <c r="CF324" s="161"/>
      <c r="CG324" s="161"/>
      <c r="CH324" s="161"/>
      <c r="CI324" s="161"/>
      <c r="CJ324" s="161"/>
      <c r="CK324" s="161"/>
      <c r="CL324" s="161"/>
      <c r="CM324" s="161"/>
      <c r="CN324" s="161"/>
      <c r="CO324" s="161"/>
      <c r="CP324" s="208"/>
      <c r="CQ324" s="161"/>
      <c r="CR324" s="208"/>
      <c r="CS324" s="208"/>
      <c r="CT324" s="161" t="s">
        <v>2748</v>
      </c>
      <c r="CU324" s="161" t="s">
        <v>2994</v>
      </c>
      <c r="CV324" s="161"/>
      <c r="CW324" s="161"/>
      <c r="CX324" s="161"/>
      <c r="CY324" s="161"/>
      <c r="CZ324" s="161"/>
      <c r="DA324" s="161"/>
      <c r="DB324" s="161"/>
      <c r="DC324" s="161"/>
      <c r="DD324" s="161"/>
      <c r="DE324" s="161"/>
      <c r="DF324" s="161"/>
      <c r="DG324" s="161"/>
      <c r="DH324" s="161"/>
      <c r="DI324" s="161"/>
      <c r="DJ324" s="161"/>
      <c r="DK324" s="161"/>
      <c r="DL324" s="161"/>
      <c r="DM324" s="161"/>
      <c r="DN324" s="161"/>
      <c r="DO324" s="161"/>
      <c r="DP324" s="161" t="s">
        <v>2778</v>
      </c>
      <c r="DQ324" s="161" t="s">
        <v>3024</v>
      </c>
      <c r="DR324" s="161"/>
      <c r="DS324" s="161"/>
      <c r="DT324" s="161"/>
      <c r="DU324" s="161"/>
      <c r="DV324" s="161"/>
      <c r="DW324" s="161"/>
    </row>
    <row r="325" spans="1:127" s="137" customFormat="1" ht="12.75" customHeight="1" x14ac:dyDescent="0.25">
      <c r="A325" s="161"/>
      <c r="B325" s="161"/>
      <c r="C325" s="161"/>
      <c r="D325" s="161"/>
      <c r="E325" s="161"/>
      <c r="F325" s="161"/>
      <c r="G325" s="161"/>
      <c r="H325"/>
      <c r="I325"/>
      <c r="J325" s="161"/>
      <c r="K325" s="161"/>
      <c r="L325" s="161"/>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Q325" s="161"/>
      <c r="AR325" s="161"/>
      <c r="AS325" s="161"/>
      <c r="AT325" s="161"/>
      <c r="AU325" s="161"/>
      <c r="AV325" s="161"/>
      <c r="AW325" s="161"/>
      <c r="AX325" s="161"/>
      <c r="AY325" s="161"/>
      <c r="AZ325" s="161"/>
      <c r="BA325" s="161"/>
      <c r="BB325" s="161"/>
      <c r="BC325" s="161"/>
      <c r="BD325" s="161"/>
      <c r="BE325" s="161"/>
      <c r="BF325"/>
      <c r="BG325" s="161"/>
      <c r="BH325" s="161"/>
      <c r="BI325" s="161"/>
      <c r="BJ325" s="161"/>
      <c r="BK325" s="161"/>
      <c r="BL325" s="161"/>
      <c r="BM325" s="161"/>
      <c r="BN325" s="161"/>
      <c r="BO325" s="161"/>
      <c r="BP325" s="161"/>
      <c r="BQ325" s="161"/>
      <c r="BR325" s="161"/>
      <c r="BS325" s="161"/>
      <c r="BT325" s="161"/>
      <c r="BU325" s="161"/>
      <c r="BV325" s="161"/>
      <c r="BW325" s="161"/>
      <c r="BX325" s="161"/>
      <c r="BY325" s="161"/>
      <c r="BZ325" s="161"/>
      <c r="CA325" s="161"/>
      <c r="CB325" s="161"/>
      <c r="CC325" s="161"/>
      <c r="CD325" s="161"/>
      <c r="CE325" s="161"/>
      <c r="CF325" s="161"/>
      <c r="CG325" s="161"/>
      <c r="CH325" s="161"/>
      <c r="CI325" s="161"/>
      <c r="CJ325" s="161"/>
      <c r="CK325" s="161"/>
      <c r="CL325" s="161"/>
      <c r="CM325" s="161"/>
      <c r="CN325" s="161"/>
      <c r="CO325" s="161"/>
      <c r="CP325" s="208"/>
      <c r="CQ325" s="161"/>
      <c r="CR325" s="208"/>
      <c r="CS325" s="208"/>
      <c r="CT325" s="161" t="s">
        <v>2750</v>
      </c>
      <c r="CU325" s="161" t="s">
        <v>2996</v>
      </c>
      <c r="CV325" s="161"/>
      <c r="CW325" s="161"/>
      <c r="CX325" s="161"/>
      <c r="CY325" s="161"/>
      <c r="CZ325" s="161"/>
      <c r="DA325" s="161"/>
      <c r="DB325" s="161"/>
      <c r="DC325" s="161"/>
      <c r="DD325" s="161"/>
      <c r="DE325" s="161"/>
      <c r="DF325" s="161"/>
      <c r="DG325" s="161"/>
      <c r="DH325" s="161"/>
      <c r="DI325" s="161"/>
      <c r="DJ325" s="161"/>
      <c r="DK325" s="161"/>
      <c r="DL325" s="161"/>
      <c r="DM325" s="161"/>
      <c r="DN325" s="161"/>
      <c r="DO325" s="161"/>
      <c r="DP325" s="161" t="s">
        <v>2780</v>
      </c>
      <c r="DQ325" s="161" t="s">
        <v>3026</v>
      </c>
      <c r="DR325" s="161"/>
      <c r="DS325" s="161"/>
      <c r="DT325" s="161"/>
      <c r="DU325" s="161"/>
      <c r="DV325" s="161"/>
      <c r="DW325" s="161"/>
    </row>
    <row r="326" spans="1:127" s="137" customFormat="1" ht="12.75" customHeight="1" x14ac:dyDescent="0.25">
      <c r="A326" s="161"/>
      <c r="B326" s="161"/>
      <c r="C326" s="161"/>
      <c r="D326" s="161"/>
      <c r="E326" s="161"/>
      <c r="F326" s="161"/>
      <c r="G326" s="161"/>
      <c r="H326"/>
      <c r="I326"/>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Q326" s="161"/>
      <c r="AR326" s="161"/>
      <c r="AS326" s="161"/>
      <c r="AT326" s="161"/>
      <c r="AU326" s="161"/>
      <c r="AV326" s="161"/>
      <c r="AW326" s="161"/>
      <c r="AX326" s="161"/>
      <c r="AY326" s="161"/>
      <c r="AZ326" s="161"/>
      <c r="BA326" s="161"/>
      <c r="BB326" s="161"/>
      <c r="BC326" s="161"/>
      <c r="BD326" s="161"/>
      <c r="BE326" s="161"/>
      <c r="BF326"/>
      <c r="BG326" s="161"/>
      <c r="BH326" s="161"/>
      <c r="BI326" s="161"/>
      <c r="BJ326" s="161"/>
      <c r="BK326" s="161"/>
      <c r="BL326" s="161"/>
      <c r="BM326" s="161"/>
      <c r="BN326" s="161"/>
      <c r="BO326" s="161"/>
      <c r="BP326" s="161"/>
      <c r="BQ326" s="161"/>
      <c r="BR326" s="161"/>
      <c r="BS326" s="161"/>
      <c r="BT326" s="161"/>
      <c r="BU326" s="161"/>
      <c r="BV326" s="161"/>
      <c r="BW326" s="161"/>
      <c r="BX326" s="161"/>
      <c r="BY326" s="161"/>
      <c r="BZ326" s="161"/>
      <c r="CA326" s="161"/>
      <c r="CB326" s="161"/>
      <c r="CC326" s="161"/>
      <c r="CD326" s="161"/>
      <c r="CE326" s="161"/>
      <c r="CF326" s="161"/>
      <c r="CG326" s="161"/>
      <c r="CH326" s="161"/>
      <c r="CI326" s="161"/>
      <c r="CJ326" s="161"/>
      <c r="CK326" s="161"/>
      <c r="CL326" s="161"/>
      <c r="CM326" s="161"/>
      <c r="CN326" s="161"/>
      <c r="CO326" s="161"/>
      <c r="CP326" s="208"/>
      <c r="CQ326" s="161"/>
      <c r="CR326" s="208"/>
      <c r="CS326" s="208"/>
      <c r="CT326" s="161" t="s">
        <v>2752</v>
      </c>
      <c r="CU326" s="161" t="s">
        <v>2998</v>
      </c>
      <c r="CV326" s="161"/>
      <c r="CW326" s="161"/>
      <c r="CX326" s="161"/>
      <c r="CY326" s="161"/>
      <c r="CZ326" s="161"/>
      <c r="DA326" s="161"/>
      <c r="DB326" s="161"/>
      <c r="DC326" s="161"/>
      <c r="DD326" s="161"/>
      <c r="DE326" s="161"/>
      <c r="DF326" s="161"/>
      <c r="DG326" s="161"/>
      <c r="DH326" s="161"/>
      <c r="DI326" s="161"/>
      <c r="DJ326" s="161"/>
      <c r="DK326" s="161"/>
      <c r="DL326" s="161"/>
      <c r="DM326" s="161"/>
      <c r="DN326" s="161"/>
      <c r="DO326" s="161"/>
      <c r="DP326" s="161" t="s">
        <v>2782</v>
      </c>
      <c r="DQ326" s="161" t="s">
        <v>3028</v>
      </c>
      <c r="DR326" s="161"/>
      <c r="DS326" s="161"/>
      <c r="DT326" s="161"/>
      <c r="DU326" s="161"/>
      <c r="DV326" s="161"/>
      <c r="DW326" s="161"/>
    </row>
    <row r="327" spans="1:127" s="137" customFormat="1" ht="12.75" customHeight="1" x14ac:dyDescent="0.25">
      <c r="A327" s="161"/>
      <c r="B327" s="161"/>
      <c r="C327" s="161"/>
      <c r="D327" s="161"/>
      <c r="E327" s="161"/>
      <c r="F327" s="161"/>
      <c r="G327" s="161"/>
      <c r="H327"/>
      <c r="I327"/>
      <c r="J327" s="161"/>
      <c r="K327" s="161"/>
      <c r="L327" s="161"/>
      <c r="M327" s="161"/>
      <c r="N327" s="161"/>
      <c r="O327" s="161"/>
      <c r="P327" s="161"/>
      <c r="Q327" s="161"/>
      <c r="R327" s="161"/>
      <c r="S327" s="161"/>
      <c r="T327" s="161"/>
      <c r="U327" s="161"/>
      <c r="V327" s="161"/>
      <c r="W327" s="161"/>
      <c r="X327" s="161"/>
      <c r="Y327" s="161"/>
      <c r="Z327" s="161"/>
      <c r="AA327" s="161"/>
      <c r="AB327" s="161"/>
      <c r="AC327" s="161"/>
      <c r="AD327" s="161"/>
      <c r="AE327" s="161"/>
      <c r="AF327" s="161"/>
      <c r="AG327" s="161"/>
      <c r="AQ327" s="161"/>
      <c r="AR327" s="161"/>
      <c r="AS327" s="161"/>
      <c r="AT327" s="161"/>
      <c r="AU327" s="161"/>
      <c r="AV327" s="161"/>
      <c r="AW327" s="161"/>
      <c r="AX327" s="161"/>
      <c r="AY327" s="161"/>
      <c r="AZ327" s="161"/>
      <c r="BA327" s="161"/>
      <c r="BB327" s="161"/>
      <c r="BC327" s="161"/>
      <c r="BD327" s="161"/>
      <c r="BE327" s="161"/>
      <c r="BF327"/>
      <c r="BG327" s="161"/>
      <c r="BH327" s="161"/>
      <c r="BI327" s="161"/>
      <c r="BJ327" s="161"/>
      <c r="BK327" s="161"/>
      <c r="BL327" s="161"/>
      <c r="BM327" s="161"/>
      <c r="BN327" s="161"/>
      <c r="BO327" s="161"/>
      <c r="BP327" s="161"/>
      <c r="BQ327" s="161"/>
      <c r="BR327" s="161"/>
      <c r="BS327" s="161"/>
      <c r="BT327" s="161"/>
      <c r="BU327" s="161"/>
      <c r="BV327" s="161"/>
      <c r="BW327" s="161"/>
      <c r="BX327" s="161"/>
      <c r="BY327" s="161"/>
      <c r="BZ327" s="161"/>
      <c r="CA327" s="161"/>
      <c r="CB327" s="161"/>
      <c r="CC327" s="161"/>
      <c r="CD327" s="161"/>
      <c r="CE327" s="161"/>
      <c r="CF327" s="161"/>
      <c r="CG327" s="161"/>
      <c r="CH327" s="161"/>
      <c r="CI327" s="161"/>
      <c r="CJ327" s="161"/>
      <c r="CK327" s="161"/>
      <c r="CL327" s="161"/>
      <c r="CM327" s="161"/>
      <c r="CN327" s="161"/>
      <c r="CO327" s="161"/>
      <c r="CP327" s="208"/>
      <c r="CQ327" s="161"/>
      <c r="CR327" s="208"/>
      <c r="CS327" s="208"/>
      <c r="CT327" s="161" t="s">
        <v>2754</v>
      </c>
      <c r="CU327" s="161" t="s">
        <v>3000</v>
      </c>
      <c r="CV327" s="161"/>
      <c r="CW327" s="161"/>
      <c r="CX327" s="161"/>
      <c r="CY327" s="161"/>
      <c r="CZ327" s="161"/>
      <c r="DA327" s="161"/>
      <c r="DB327" s="161"/>
      <c r="DC327" s="161"/>
      <c r="DD327" s="161"/>
      <c r="DE327" s="161"/>
      <c r="DF327" s="161"/>
      <c r="DG327" s="161"/>
      <c r="DH327" s="161"/>
      <c r="DI327" s="161"/>
      <c r="DJ327" s="161"/>
      <c r="DK327" s="161"/>
      <c r="DL327" s="161"/>
      <c r="DM327" s="161"/>
      <c r="DN327" s="161"/>
      <c r="DO327" s="161"/>
      <c r="DP327" s="161" t="s">
        <v>2784</v>
      </c>
      <c r="DQ327" s="161" t="s">
        <v>3030</v>
      </c>
      <c r="DR327" s="161"/>
      <c r="DS327" s="161"/>
      <c r="DT327" s="161"/>
      <c r="DU327" s="161"/>
      <c r="DV327" s="161"/>
      <c r="DW327" s="161"/>
    </row>
    <row r="328" spans="1:127" s="137" customFormat="1" ht="12.75" customHeight="1" x14ac:dyDescent="0.25">
      <c r="A328" s="161"/>
      <c r="B328" s="161"/>
      <c r="C328" s="161"/>
      <c r="D328" s="161"/>
      <c r="E328" s="161"/>
      <c r="F328" s="161"/>
      <c r="G328" s="161"/>
      <c r="H328"/>
      <c r="I328"/>
      <c r="J328" s="161"/>
      <c r="K328" s="161"/>
      <c r="L328" s="161"/>
      <c r="M328" s="161"/>
      <c r="N328" s="161"/>
      <c r="O328" s="161"/>
      <c r="P328" s="161"/>
      <c r="Q328" s="161"/>
      <c r="R328" s="161"/>
      <c r="S328" s="161"/>
      <c r="T328" s="161"/>
      <c r="U328" s="161"/>
      <c r="V328" s="161"/>
      <c r="W328" s="161"/>
      <c r="X328" s="161"/>
      <c r="Y328" s="161"/>
      <c r="Z328" s="161"/>
      <c r="AA328" s="161"/>
      <c r="AB328" s="161"/>
      <c r="AC328" s="161"/>
      <c r="AD328" s="161"/>
      <c r="AE328" s="161"/>
      <c r="AF328" s="161"/>
      <c r="AG328" s="161"/>
      <c r="AQ328" s="161"/>
      <c r="AR328" s="161"/>
      <c r="AS328" s="161"/>
      <c r="AT328" s="161"/>
      <c r="AU328" s="161"/>
      <c r="AV328" s="161"/>
      <c r="AW328" s="161"/>
      <c r="AX328" s="161"/>
      <c r="AY328" s="161"/>
      <c r="AZ328" s="161"/>
      <c r="BA328" s="161"/>
      <c r="BB328" s="161"/>
      <c r="BC328" s="161"/>
      <c r="BD328" s="161"/>
      <c r="BE328" s="161"/>
      <c r="BF328"/>
      <c r="BG328" s="161"/>
      <c r="BH328" s="161"/>
      <c r="BI328" s="161"/>
      <c r="BJ328" s="161"/>
      <c r="BK328" s="161"/>
      <c r="BL328" s="161"/>
      <c r="BM328" s="161"/>
      <c r="BN328" s="161"/>
      <c r="BO328" s="161"/>
      <c r="BP328" s="161"/>
      <c r="BQ328" s="161"/>
      <c r="BR328" s="161"/>
      <c r="BS328" s="161"/>
      <c r="BT328" s="161"/>
      <c r="BU328" s="161"/>
      <c r="BV328" s="161"/>
      <c r="BW328" s="161"/>
      <c r="BX328" s="161"/>
      <c r="BY328" s="161"/>
      <c r="BZ328" s="161"/>
      <c r="CA328" s="161"/>
      <c r="CB328" s="161"/>
      <c r="CC328" s="161"/>
      <c r="CD328" s="161"/>
      <c r="CE328" s="161"/>
      <c r="CF328" s="161"/>
      <c r="CG328" s="161"/>
      <c r="CH328" s="161"/>
      <c r="CI328" s="161"/>
      <c r="CJ328" s="161"/>
      <c r="CK328" s="161"/>
      <c r="CL328" s="161"/>
      <c r="CM328" s="161"/>
      <c r="CN328" s="161"/>
      <c r="CO328" s="161"/>
      <c r="CP328" s="208"/>
      <c r="CQ328" s="161"/>
      <c r="CR328" s="208"/>
      <c r="CS328" s="208"/>
      <c r="CT328" s="161" t="s">
        <v>2756</v>
      </c>
      <c r="CU328" s="161" t="s">
        <v>3002</v>
      </c>
      <c r="CV328" s="161"/>
      <c r="CW328" s="161"/>
      <c r="CX328" s="161"/>
      <c r="CY328" s="161"/>
      <c r="CZ328" s="161"/>
      <c r="DA328" s="161"/>
      <c r="DB328" s="161"/>
      <c r="DC328" s="161"/>
      <c r="DD328" s="161"/>
      <c r="DE328" s="161"/>
      <c r="DF328" s="161"/>
      <c r="DG328" s="161"/>
      <c r="DH328" s="161"/>
      <c r="DI328" s="161"/>
      <c r="DJ328" s="161"/>
      <c r="DK328" s="161"/>
      <c r="DL328" s="161"/>
      <c r="DM328" s="161"/>
      <c r="DN328" s="161"/>
      <c r="DO328" s="161"/>
      <c r="DP328" s="161" t="s">
        <v>2786</v>
      </c>
      <c r="DQ328" s="161" t="s">
        <v>3032</v>
      </c>
      <c r="DR328" s="161"/>
      <c r="DS328" s="161"/>
      <c r="DT328" s="161"/>
      <c r="DU328" s="161"/>
      <c r="DV328" s="161"/>
      <c r="DW328" s="161"/>
    </row>
    <row r="329" spans="1:127" s="137" customFormat="1" ht="12.75" customHeight="1" x14ac:dyDescent="0.25">
      <c r="A329" s="161"/>
      <c r="B329" s="161"/>
      <c r="C329" s="161"/>
      <c r="D329" s="161"/>
      <c r="E329" s="161"/>
      <c r="F329" s="161"/>
      <c r="G329" s="161"/>
      <c r="H329"/>
      <c r="I329"/>
      <c r="J329" s="161"/>
      <c r="K329" s="161"/>
      <c r="L329" s="161"/>
      <c r="M329" s="161"/>
      <c r="N329" s="161"/>
      <c r="O329" s="161"/>
      <c r="P329" s="161"/>
      <c r="Q329" s="161"/>
      <c r="R329" s="161"/>
      <c r="S329" s="161"/>
      <c r="T329" s="161"/>
      <c r="U329" s="161"/>
      <c r="V329" s="161"/>
      <c r="W329" s="161"/>
      <c r="X329" s="161"/>
      <c r="Y329" s="161"/>
      <c r="Z329" s="161"/>
      <c r="AA329" s="161"/>
      <c r="AB329" s="161"/>
      <c r="AC329" s="161"/>
      <c r="AD329" s="161"/>
      <c r="AE329" s="161"/>
      <c r="AF329" s="161"/>
      <c r="AG329" s="161"/>
      <c r="AQ329" s="161"/>
      <c r="AR329" s="161"/>
      <c r="AS329" s="161"/>
      <c r="AT329" s="161"/>
      <c r="AU329" s="161"/>
      <c r="AV329" s="161"/>
      <c r="AW329" s="161"/>
      <c r="AX329" s="161"/>
      <c r="AY329" s="161"/>
      <c r="AZ329" s="161"/>
      <c r="BA329" s="161"/>
      <c r="BB329" s="161"/>
      <c r="BC329" s="161"/>
      <c r="BD329" s="161"/>
      <c r="BE329" s="161"/>
      <c r="BF329"/>
      <c r="BG329" s="161"/>
      <c r="BH329" s="161"/>
      <c r="BI329" s="161"/>
      <c r="BJ329" s="161"/>
      <c r="BK329" s="161"/>
      <c r="BL329" s="161"/>
      <c r="BM329" s="161"/>
      <c r="BN329" s="161"/>
      <c r="BO329" s="161"/>
      <c r="BP329" s="161"/>
      <c r="BQ329" s="161"/>
      <c r="BR329" s="161"/>
      <c r="BS329" s="161"/>
      <c r="BT329" s="161"/>
      <c r="BU329" s="161"/>
      <c r="BV329" s="161"/>
      <c r="BW329" s="161"/>
      <c r="BX329" s="161"/>
      <c r="BY329" s="161"/>
      <c r="BZ329" s="161"/>
      <c r="CA329" s="161"/>
      <c r="CB329" s="161"/>
      <c r="CC329" s="161"/>
      <c r="CD329" s="161"/>
      <c r="CE329" s="161"/>
      <c r="CF329" s="161"/>
      <c r="CG329" s="161"/>
      <c r="CH329" s="161"/>
      <c r="CI329" s="161"/>
      <c r="CJ329" s="161"/>
      <c r="CK329" s="161"/>
      <c r="CL329" s="161"/>
      <c r="CM329" s="161"/>
      <c r="CN329" s="161"/>
      <c r="CO329" s="161"/>
      <c r="CP329" s="208"/>
      <c r="CQ329" s="161"/>
      <c r="CR329" s="208"/>
      <c r="CS329" s="208"/>
      <c r="CT329" s="161" t="s">
        <v>2758</v>
      </c>
      <c r="CU329" s="161" t="s">
        <v>3004</v>
      </c>
      <c r="CV329" s="161"/>
      <c r="CW329" s="161"/>
      <c r="CX329" s="161"/>
      <c r="CY329" s="161"/>
      <c r="CZ329" s="161"/>
      <c r="DA329" s="161"/>
      <c r="DB329" s="161"/>
      <c r="DC329" s="161"/>
      <c r="DD329" s="161"/>
      <c r="DE329" s="161"/>
      <c r="DF329" s="161"/>
      <c r="DG329" s="161"/>
      <c r="DH329" s="161"/>
      <c r="DI329" s="161"/>
      <c r="DJ329" s="161"/>
      <c r="DK329" s="161"/>
      <c r="DL329" s="161"/>
      <c r="DM329" s="161"/>
      <c r="DN329" s="161"/>
      <c r="DO329" s="161"/>
      <c r="DP329" s="161" t="s">
        <v>2788</v>
      </c>
      <c r="DQ329" s="161" t="s">
        <v>3034</v>
      </c>
      <c r="DR329" s="161"/>
      <c r="DS329" s="161"/>
      <c r="DT329" s="161"/>
      <c r="DU329" s="161"/>
      <c r="DV329" s="161"/>
      <c r="DW329" s="161"/>
    </row>
    <row r="330" spans="1:127" s="137" customFormat="1" ht="12.75" customHeight="1" x14ac:dyDescent="0.25">
      <c r="A330" s="161"/>
      <c r="B330" s="161"/>
      <c r="C330" s="161"/>
      <c r="D330" s="161"/>
      <c r="E330" s="161"/>
      <c r="F330" s="161"/>
      <c r="G330" s="161"/>
      <c r="H330"/>
      <c r="I330"/>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Q330" s="161"/>
      <c r="AR330" s="161"/>
      <c r="AS330" s="161"/>
      <c r="AT330" s="161"/>
      <c r="AU330" s="161"/>
      <c r="AV330" s="161"/>
      <c r="AW330" s="161"/>
      <c r="AX330" s="161"/>
      <c r="AY330" s="161"/>
      <c r="AZ330" s="161"/>
      <c r="BA330" s="161"/>
      <c r="BB330" s="161"/>
      <c r="BC330" s="161"/>
      <c r="BD330" s="161"/>
      <c r="BE330" s="161"/>
      <c r="BF330"/>
      <c r="BG330" s="161"/>
      <c r="BH330" s="161"/>
      <c r="BI330" s="161"/>
      <c r="BJ330" s="161"/>
      <c r="BK330" s="161"/>
      <c r="BL330" s="161"/>
      <c r="BM330" s="161"/>
      <c r="BN330" s="161"/>
      <c r="BO330" s="161"/>
      <c r="BP330" s="161"/>
      <c r="BQ330" s="161"/>
      <c r="BR330" s="161"/>
      <c r="BS330" s="161"/>
      <c r="BT330" s="161"/>
      <c r="BU330" s="161"/>
      <c r="BV330" s="161"/>
      <c r="BW330" s="161"/>
      <c r="BX330" s="161"/>
      <c r="BY330" s="161"/>
      <c r="BZ330" s="161"/>
      <c r="CA330" s="161"/>
      <c r="CB330" s="161"/>
      <c r="CC330" s="161"/>
      <c r="CD330" s="161"/>
      <c r="CE330" s="161"/>
      <c r="CF330" s="161"/>
      <c r="CG330" s="161"/>
      <c r="CH330" s="161"/>
      <c r="CI330" s="161"/>
      <c r="CJ330" s="161"/>
      <c r="CK330" s="161"/>
      <c r="CL330" s="161"/>
      <c r="CM330" s="161"/>
      <c r="CN330" s="161"/>
      <c r="CO330" s="161"/>
      <c r="CP330" s="208"/>
      <c r="CQ330" s="161"/>
      <c r="CR330" s="208"/>
      <c r="CS330" s="208"/>
      <c r="CT330" s="161" t="s">
        <v>2760</v>
      </c>
      <c r="CU330" s="161" t="s">
        <v>3006</v>
      </c>
      <c r="CV330" s="161"/>
      <c r="CW330" s="161"/>
      <c r="CX330" s="161"/>
      <c r="CY330" s="161"/>
      <c r="CZ330" s="161"/>
      <c r="DA330" s="161"/>
      <c r="DB330" s="161"/>
      <c r="DC330" s="161"/>
      <c r="DD330" s="161"/>
      <c r="DE330" s="161"/>
      <c r="DF330" s="161"/>
      <c r="DG330" s="161"/>
      <c r="DH330" s="161"/>
      <c r="DI330" s="161"/>
      <c r="DJ330" s="161"/>
      <c r="DK330" s="161"/>
      <c r="DL330" s="161"/>
      <c r="DM330" s="161"/>
      <c r="DN330" s="161"/>
      <c r="DO330" s="161"/>
      <c r="DP330" s="161" t="s">
        <v>2790</v>
      </c>
      <c r="DQ330" s="161" t="s">
        <v>3036</v>
      </c>
      <c r="DR330" s="161"/>
      <c r="DS330" s="161"/>
      <c r="DT330" s="161"/>
      <c r="DU330" s="161"/>
      <c r="DV330" s="161"/>
      <c r="DW330" s="161"/>
    </row>
    <row r="331" spans="1:127" s="137" customFormat="1" ht="12.75" customHeight="1" x14ac:dyDescent="0.25">
      <c r="A331" s="161"/>
      <c r="B331" s="161"/>
      <c r="C331" s="161"/>
      <c r="D331" s="161"/>
      <c r="E331" s="161"/>
      <c r="F331" s="161"/>
      <c r="G331" s="161"/>
      <c r="H331"/>
      <c r="I331"/>
      <c r="J331" s="161"/>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Q331" s="161"/>
      <c r="AR331" s="161"/>
      <c r="AS331" s="161"/>
      <c r="AT331" s="161"/>
      <c r="AU331" s="161"/>
      <c r="AV331" s="161"/>
      <c r="AW331" s="161"/>
      <c r="AX331" s="161"/>
      <c r="AY331" s="161"/>
      <c r="AZ331" s="161"/>
      <c r="BA331" s="161"/>
      <c r="BB331" s="161"/>
      <c r="BC331" s="161"/>
      <c r="BD331" s="161"/>
      <c r="BE331" s="161"/>
      <c r="BF331"/>
      <c r="BG331" s="161"/>
      <c r="BH331" s="161"/>
      <c r="BI331" s="161"/>
      <c r="BJ331" s="161"/>
      <c r="BK331" s="161"/>
      <c r="BL331" s="161"/>
      <c r="BM331" s="161"/>
      <c r="BN331" s="161"/>
      <c r="BO331" s="161"/>
      <c r="BP331" s="161"/>
      <c r="BQ331" s="161"/>
      <c r="BR331" s="161"/>
      <c r="BS331" s="161"/>
      <c r="BT331" s="161"/>
      <c r="BU331" s="161"/>
      <c r="BV331" s="161"/>
      <c r="BW331" s="161"/>
      <c r="BX331" s="161"/>
      <c r="BY331" s="161"/>
      <c r="BZ331" s="161"/>
      <c r="CA331" s="161"/>
      <c r="CB331" s="161"/>
      <c r="CC331" s="161"/>
      <c r="CD331" s="161"/>
      <c r="CE331" s="161"/>
      <c r="CF331" s="161"/>
      <c r="CG331" s="161"/>
      <c r="CH331" s="161"/>
      <c r="CI331" s="161"/>
      <c r="CJ331" s="161"/>
      <c r="CK331" s="161"/>
      <c r="CL331" s="161"/>
      <c r="CM331" s="161"/>
      <c r="CN331" s="161"/>
      <c r="CO331" s="161"/>
      <c r="CP331" s="208"/>
      <c r="CQ331" s="161"/>
      <c r="CR331" s="208"/>
      <c r="CS331" s="208"/>
      <c r="CT331" s="161" t="s">
        <v>2762</v>
      </c>
      <c r="CU331" s="161" t="s">
        <v>3008</v>
      </c>
      <c r="CV331" s="161"/>
      <c r="CW331" s="161"/>
      <c r="CX331" s="161"/>
      <c r="CY331" s="161"/>
      <c r="CZ331" s="161"/>
      <c r="DA331" s="161"/>
      <c r="DB331" s="161"/>
      <c r="DC331" s="161"/>
      <c r="DD331" s="161"/>
      <c r="DE331" s="161"/>
      <c r="DF331" s="161"/>
      <c r="DG331" s="161"/>
      <c r="DH331" s="161"/>
      <c r="DI331" s="161"/>
      <c r="DJ331" s="161"/>
      <c r="DK331" s="161"/>
      <c r="DL331" s="161"/>
      <c r="DM331" s="161"/>
      <c r="DN331" s="161"/>
      <c r="DO331" s="161"/>
      <c r="DP331" s="161" t="s">
        <v>2792</v>
      </c>
      <c r="DQ331" s="161" t="s">
        <v>3038</v>
      </c>
      <c r="DR331" s="161"/>
      <c r="DS331" s="161"/>
      <c r="DT331" s="161"/>
      <c r="DU331" s="161"/>
      <c r="DV331" s="161"/>
      <c r="DW331" s="161"/>
    </row>
    <row r="332" spans="1:127" s="137" customFormat="1" ht="12.75" customHeight="1" x14ac:dyDescent="0.25">
      <c r="A332" s="161"/>
      <c r="B332" s="161"/>
      <c r="C332" s="161"/>
      <c r="D332" s="161"/>
      <c r="E332" s="161"/>
      <c r="F332" s="161"/>
      <c r="G332" s="161"/>
      <c r="H332"/>
      <c r="I332"/>
      <c r="J332" s="161"/>
      <c r="K332" s="161"/>
      <c r="L332" s="161"/>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Q332" s="161"/>
      <c r="AR332" s="161"/>
      <c r="AS332" s="161"/>
      <c r="AT332" s="161"/>
      <c r="AU332" s="161"/>
      <c r="AV332" s="161"/>
      <c r="AW332" s="161"/>
      <c r="AX332" s="161"/>
      <c r="AY332" s="161"/>
      <c r="AZ332" s="161"/>
      <c r="BA332" s="161"/>
      <c r="BB332" s="161"/>
      <c r="BC332" s="161"/>
      <c r="BD332" s="161"/>
      <c r="BE332" s="161"/>
      <c r="BF332"/>
      <c r="BG332" s="161"/>
      <c r="BH332" s="161"/>
      <c r="BI332" s="161"/>
      <c r="BJ332" s="161"/>
      <c r="BK332" s="161"/>
      <c r="BL332" s="161"/>
      <c r="BM332" s="161"/>
      <c r="BN332" s="161"/>
      <c r="BO332" s="161"/>
      <c r="BP332" s="161"/>
      <c r="BQ332" s="161"/>
      <c r="BR332" s="161"/>
      <c r="BS332" s="161"/>
      <c r="BT332" s="161"/>
      <c r="BU332" s="161"/>
      <c r="BV332" s="161"/>
      <c r="BW332" s="161"/>
      <c r="BX332" s="161"/>
      <c r="BY332" s="161"/>
      <c r="BZ332" s="161"/>
      <c r="CA332" s="161"/>
      <c r="CB332" s="161"/>
      <c r="CC332" s="161"/>
      <c r="CD332" s="161"/>
      <c r="CE332" s="161"/>
      <c r="CF332" s="161"/>
      <c r="CG332" s="161"/>
      <c r="CH332" s="161"/>
      <c r="CI332" s="161"/>
      <c r="CJ332" s="161"/>
      <c r="CK332" s="161"/>
      <c r="CL332" s="161"/>
      <c r="CM332" s="161"/>
      <c r="CN332" s="161"/>
      <c r="CO332" s="161"/>
      <c r="CP332" s="208"/>
      <c r="CQ332" s="161"/>
      <c r="CR332" s="208"/>
      <c r="CS332" s="208"/>
      <c r="CT332" s="161" t="s">
        <v>2764</v>
      </c>
      <c r="CU332" s="161" t="s">
        <v>3010</v>
      </c>
      <c r="CV332" s="161"/>
      <c r="CW332" s="161"/>
      <c r="CX332" s="161"/>
      <c r="CY332" s="161"/>
      <c r="CZ332" s="161"/>
      <c r="DA332" s="161"/>
      <c r="DB332" s="161"/>
      <c r="DC332" s="161"/>
      <c r="DD332" s="161"/>
      <c r="DE332" s="161"/>
      <c r="DF332" s="161"/>
      <c r="DG332" s="161"/>
      <c r="DH332" s="161"/>
      <c r="DI332" s="161"/>
      <c r="DJ332" s="161"/>
      <c r="DK332" s="161"/>
      <c r="DL332" s="161"/>
      <c r="DM332" s="161"/>
      <c r="DN332" s="161"/>
      <c r="DO332" s="161"/>
      <c r="DP332" s="161" t="s">
        <v>2794</v>
      </c>
      <c r="DQ332" s="161" t="s">
        <v>3040</v>
      </c>
      <c r="DR332" s="161"/>
      <c r="DS332" s="161"/>
      <c r="DT332" s="161"/>
      <c r="DU332" s="161"/>
      <c r="DV332" s="161"/>
      <c r="DW332" s="161"/>
    </row>
    <row r="333" spans="1:127" s="137" customFormat="1" ht="12.75" customHeight="1" x14ac:dyDescent="0.25">
      <c r="A333" s="161"/>
      <c r="B333" s="161"/>
      <c r="C333" s="161"/>
      <c r="D333" s="161"/>
      <c r="E333" s="161"/>
      <c r="F333" s="161"/>
      <c r="G333" s="161"/>
      <c r="H333"/>
      <c r="I333"/>
      <c r="J333" s="161"/>
      <c r="K333" s="161"/>
      <c r="L333" s="161"/>
      <c r="M333" s="161"/>
      <c r="N333" s="161"/>
      <c r="O333" s="161"/>
      <c r="P333" s="161"/>
      <c r="Q333" s="161"/>
      <c r="R333" s="161"/>
      <c r="S333" s="161"/>
      <c r="T333" s="161"/>
      <c r="U333" s="161"/>
      <c r="V333" s="161"/>
      <c r="W333" s="161"/>
      <c r="X333" s="161"/>
      <c r="Y333" s="161"/>
      <c r="Z333" s="161"/>
      <c r="AA333" s="161"/>
      <c r="AB333" s="161"/>
      <c r="AC333" s="161"/>
      <c r="AD333" s="161"/>
      <c r="AE333" s="161"/>
      <c r="AF333" s="161"/>
      <c r="AG333" s="161"/>
      <c r="AQ333" s="161"/>
      <c r="AR333" s="161"/>
      <c r="AS333" s="161"/>
      <c r="AT333" s="161"/>
      <c r="AU333" s="161"/>
      <c r="AV333" s="161"/>
      <c r="AW333" s="161"/>
      <c r="AX333" s="161"/>
      <c r="AY333" s="161"/>
      <c r="AZ333" s="161"/>
      <c r="BA333" s="161"/>
      <c r="BB333" s="161"/>
      <c r="BC333" s="161"/>
      <c r="BD333" s="161"/>
      <c r="BE333" s="161"/>
      <c r="BF333"/>
      <c r="BG333" s="161"/>
      <c r="BH333" s="161"/>
      <c r="BI333" s="161"/>
      <c r="BJ333" s="161"/>
      <c r="BK333" s="161"/>
      <c r="BL333" s="161"/>
      <c r="BM333" s="161"/>
      <c r="BN333" s="161"/>
      <c r="BO333" s="161"/>
      <c r="BP333" s="161"/>
      <c r="BQ333" s="161"/>
      <c r="BR333" s="161"/>
      <c r="BS333" s="161"/>
      <c r="BT333" s="161"/>
      <c r="BU333" s="161"/>
      <c r="BV333" s="161"/>
      <c r="BW333" s="161"/>
      <c r="BX333" s="161"/>
      <c r="BY333" s="161"/>
      <c r="BZ333" s="161"/>
      <c r="CA333" s="161"/>
      <c r="CB333" s="161"/>
      <c r="CC333" s="161"/>
      <c r="CD333" s="161"/>
      <c r="CE333" s="161"/>
      <c r="CF333" s="161"/>
      <c r="CG333" s="161"/>
      <c r="CH333" s="161"/>
      <c r="CI333" s="161"/>
      <c r="CJ333" s="161"/>
      <c r="CK333" s="161"/>
      <c r="CL333" s="161"/>
      <c r="CM333" s="161"/>
      <c r="CN333" s="161"/>
      <c r="CO333" s="161"/>
      <c r="CP333" s="208"/>
      <c r="CQ333" s="161"/>
      <c r="CR333" s="208"/>
      <c r="CS333" s="208"/>
      <c r="CT333" s="161" t="s">
        <v>2766</v>
      </c>
      <c r="CU333" s="161" t="s">
        <v>3012</v>
      </c>
      <c r="CV333" s="161"/>
      <c r="CW333" s="161"/>
      <c r="CX333" s="161"/>
      <c r="CY333" s="161"/>
      <c r="CZ333" s="161"/>
      <c r="DA333" s="161"/>
      <c r="DB333" s="161"/>
      <c r="DC333" s="161"/>
      <c r="DD333" s="161"/>
      <c r="DE333" s="161"/>
      <c r="DF333" s="161"/>
      <c r="DG333" s="161"/>
      <c r="DH333" s="161"/>
      <c r="DI333" s="161"/>
      <c r="DJ333" s="161"/>
      <c r="DK333" s="161"/>
      <c r="DL333" s="161"/>
      <c r="DM333" s="161"/>
      <c r="DN333" s="161"/>
      <c r="DO333" s="161"/>
      <c r="DP333" s="161" t="s">
        <v>2796</v>
      </c>
      <c r="DQ333" s="161" t="s">
        <v>3042</v>
      </c>
      <c r="DR333" s="161"/>
      <c r="DS333" s="161"/>
      <c r="DT333" s="161"/>
      <c r="DU333" s="161"/>
      <c r="DV333" s="161"/>
      <c r="DW333" s="161"/>
    </row>
    <row r="334" spans="1:127" s="137" customFormat="1" ht="12.75" customHeight="1" x14ac:dyDescent="0.25">
      <c r="A334" s="161"/>
      <c r="B334" s="161"/>
      <c r="C334" s="161"/>
      <c r="D334" s="161"/>
      <c r="E334" s="161"/>
      <c r="F334" s="161"/>
      <c r="G334" s="161"/>
      <c r="H334"/>
      <c r="I334"/>
      <c r="J334" s="161"/>
      <c r="K334" s="161"/>
      <c r="L334" s="161"/>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Q334" s="161"/>
      <c r="AR334" s="161"/>
      <c r="AS334" s="161"/>
      <c r="AT334" s="161"/>
      <c r="AU334" s="161"/>
      <c r="AV334" s="161"/>
      <c r="AW334" s="161"/>
      <c r="AX334" s="161"/>
      <c r="AY334" s="161"/>
      <c r="AZ334" s="161"/>
      <c r="BA334" s="161"/>
      <c r="BB334" s="161"/>
      <c r="BC334" s="161"/>
      <c r="BD334" s="161"/>
      <c r="BE334" s="161"/>
      <c r="BF334"/>
      <c r="BG334" s="161"/>
      <c r="BH334" s="161"/>
      <c r="BI334" s="161"/>
      <c r="BJ334" s="161"/>
      <c r="BK334" s="161"/>
      <c r="BL334" s="161"/>
      <c r="BM334" s="161"/>
      <c r="BN334" s="161"/>
      <c r="BO334" s="161"/>
      <c r="BP334" s="161"/>
      <c r="BQ334" s="161"/>
      <c r="BR334" s="161"/>
      <c r="BS334" s="161"/>
      <c r="BT334" s="161"/>
      <c r="BU334" s="161"/>
      <c r="BV334" s="161"/>
      <c r="BW334" s="161"/>
      <c r="BX334" s="161"/>
      <c r="BY334" s="161"/>
      <c r="BZ334" s="161"/>
      <c r="CA334" s="161"/>
      <c r="CB334" s="161"/>
      <c r="CC334" s="161"/>
      <c r="CD334" s="161"/>
      <c r="CE334" s="161"/>
      <c r="CF334" s="161"/>
      <c r="CG334" s="161"/>
      <c r="CH334" s="161"/>
      <c r="CI334" s="161"/>
      <c r="CJ334" s="161"/>
      <c r="CK334" s="161"/>
      <c r="CL334" s="161"/>
      <c r="CM334" s="161"/>
      <c r="CN334" s="161"/>
      <c r="CO334" s="161"/>
      <c r="CP334" s="208"/>
      <c r="CQ334" s="161"/>
      <c r="CR334" s="208"/>
      <c r="CS334" s="208"/>
      <c r="CT334" s="161" t="s">
        <v>2768</v>
      </c>
      <c r="CU334" s="161" t="s">
        <v>3014</v>
      </c>
      <c r="CV334" s="161"/>
      <c r="CW334" s="161"/>
      <c r="CX334" s="161"/>
      <c r="CY334" s="161"/>
      <c r="CZ334" s="161"/>
      <c r="DA334" s="161"/>
      <c r="DB334" s="161"/>
      <c r="DC334" s="161"/>
      <c r="DD334" s="161"/>
      <c r="DE334" s="161"/>
      <c r="DF334" s="161"/>
      <c r="DG334" s="161"/>
      <c r="DH334" s="161"/>
      <c r="DI334" s="161"/>
      <c r="DJ334" s="161"/>
      <c r="DK334" s="161"/>
      <c r="DL334" s="161"/>
      <c r="DM334" s="161"/>
      <c r="DN334" s="161"/>
      <c r="DO334" s="161"/>
      <c r="DP334" s="161" t="s">
        <v>2798</v>
      </c>
      <c r="DQ334" s="161" t="s">
        <v>3044</v>
      </c>
      <c r="DR334" s="161"/>
      <c r="DS334" s="161"/>
      <c r="DT334" s="161"/>
      <c r="DU334" s="161"/>
      <c r="DV334" s="161"/>
      <c r="DW334" s="161"/>
    </row>
    <row r="335" spans="1:127" s="137" customFormat="1" ht="12.75" customHeight="1" x14ac:dyDescent="0.25">
      <c r="A335" s="161"/>
      <c r="B335" s="161"/>
      <c r="C335" s="161"/>
      <c r="D335" s="161"/>
      <c r="E335" s="161"/>
      <c r="F335" s="161"/>
      <c r="G335" s="161"/>
      <c r="H335"/>
      <c r="I335"/>
      <c r="J335" s="161"/>
      <c r="K335" s="161"/>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Q335" s="161"/>
      <c r="AR335" s="161"/>
      <c r="AS335" s="161"/>
      <c r="AT335" s="161"/>
      <c r="AU335" s="161"/>
      <c r="AV335" s="161"/>
      <c r="AW335" s="161"/>
      <c r="AX335" s="161"/>
      <c r="AY335" s="161"/>
      <c r="AZ335" s="161"/>
      <c r="BA335" s="161"/>
      <c r="BB335" s="161"/>
      <c r="BC335" s="161"/>
      <c r="BD335" s="161"/>
      <c r="BE335" s="161"/>
      <c r="BF335"/>
      <c r="BG335" s="161"/>
      <c r="BH335" s="161"/>
      <c r="BI335" s="161"/>
      <c r="BJ335" s="161"/>
      <c r="BK335" s="161"/>
      <c r="BL335" s="161"/>
      <c r="BM335" s="161"/>
      <c r="BN335" s="161"/>
      <c r="BO335" s="161"/>
      <c r="BP335" s="161"/>
      <c r="BQ335" s="161"/>
      <c r="BR335" s="161"/>
      <c r="BS335" s="161"/>
      <c r="BT335" s="161"/>
      <c r="BU335" s="161"/>
      <c r="BV335" s="161"/>
      <c r="BW335" s="161"/>
      <c r="BX335" s="161"/>
      <c r="BY335" s="161"/>
      <c r="BZ335" s="161"/>
      <c r="CA335" s="161"/>
      <c r="CB335" s="161"/>
      <c r="CC335" s="161"/>
      <c r="CD335" s="161"/>
      <c r="CE335" s="161"/>
      <c r="CF335" s="161"/>
      <c r="CG335" s="161"/>
      <c r="CH335" s="161"/>
      <c r="CI335" s="161"/>
      <c r="CJ335" s="161"/>
      <c r="CK335" s="161"/>
      <c r="CL335" s="161"/>
      <c r="CM335" s="161"/>
      <c r="CN335" s="161"/>
      <c r="CO335" s="161"/>
      <c r="CP335" s="208"/>
      <c r="CQ335" s="161"/>
      <c r="CR335" s="208"/>
      <c r="CS335" s="208"/>
      <c r="CT335" s="161" t="s">
        <v>2770</v>
      </c>
      <c r="CU335" s="161" t="s">
        <v>3016</v>
      </c>
      <c r="CV335" s="161"/>
      <c r="CW335" s="161"/>
      <c r="CX335" s="161"/>
      <c r="CY335" s="161"/>
      <c r="CZ335" s="161"/>
      <c r="DA335" s="161"/>
      <c r="DB335" s="161"/>
      <c r="DC335" s="161"/>
      <c r="DD335" s="161"/>
      <c r="DE335" s="161"/>
      <c r="DF335" s="161"/>
      <c r="DG335" s="161"/>
      <c r="DH335" s="161"/>
      <c r="DI335" s="161"/>
      <c r="DJ335" s="161"/>
      <c r="DK335" s="161"/>
      <c r="DL335" s="161"/>
      <c r="DM335" s="161"/>
      <c r="DN335" s="161"/>
      <c r="DO335" s="161"/>
      <c r="DP335" s="161" t="s">
        <v>2800</v>
      </c>
      <c r="DQ335" s="161" t="s">
        <v>3046</v>
      </c>
      <c r="DR335" s="161"/>
      <c r="DS335" s="161"/>
      <c r="DT335" s="161"/>
      <c r="DU335" s="161"/>
      <c r="DV335" s="161"/>
      <c r="DW335" s="161"/>
    </row>
    <row r="336" spans="1:127" s="137" customFormat="1" ht="12.75" customHeight="1" x14ac:dyDescent="0.25">
      <c r="A336" s="161"/>
      <c r="B336" s="161"/>
      <c r="C336" s="161"/>
      <c r="D336" s="161"/>
      <c r="E336" s="161"/>
      <c r="F336" s="161"/>
      <c r="G336" s="161"/>
      <c r="H336"/>
      <c r="I336"/>
      <c r="J336" s="161"/>
      <c r="K336" s="161"/>
      <c r="L336" s="161"/>
      <c r="M336" s="161"/>
      <c r="N336" s="161"/>
      <c r="O336" s="161"/>
      <c r="P336" s="161"/>
      <c r="Q336" s="161"/>
      <c r="R336" s="161"/>
      <c r="S336" s="161"/>
      <c r="T336" s="161"/>
      <c r="U336" s="161"/>
      <c r="V336" s="161"/>
      <c r="W336" s="161"/>
      <c r="X336" s="161"/>
      <c r="Y336" s="161"/>
      <c r="Z336" s="161"/>
      <c r="AA336" s="161"/>
      <c r="AB336" s="161"/>
      <c r="AC336" s="161"/>
      <c r="AD336" s="161"/>
      <c r="AE336" s="161"/>
      <c r="AF336" s="161"/>
      <c r="AG336" s="161"/>
      <c r="AQ336" s="161"/>
      <c r="AR336" s="161"/>
      <c r="AS336" s="161"/>
      <c r="AT336" s="161"/>
      <c r="AU336" s="161"/>
      <c r="AV336" s="161"/>
      <c r="AW336" s="161"/>
      <c r="AX336" s="161"/>
      <c r="AY336" s="161"/>
      <c r="AZ336" s="161"/>
      <c r="BA336" s="161"/>
      <c r="BB336" s="161"/>
      <c r="BC336" s="161"/>
      <c r="BD336" s="161"/>
      <c r="BE336" s="161"/>
      <c r="BF336"/>
      <c r="BG336" s="161"/>
      <c r="BH336" s="161"/>
      <c r="BI336" s="161"/>
      <c r="BJ336" s="161"/>
      <c r="BK336" s="161"/>
      <c r="BL336" s="161"/>
      <c r="BM336" s="161"/>
      <c r="BN336" s="161"/>
      <c r="BO336" s="161"/>
      <c r="BP336" s="161"/>
      <c r="BQ336" s="161"/>
      <c r="BR336" s="161"/>
      <c r="BS336" s="161"/>
      <c r="BT336" s="161"/>
      <c r="BU336" s="161"/>
      <c r="BV336" s="161"/>
      <c r="BW336" s="161"/>
      <c r="BX336" s="161"/>
      <c r="BY336" s="161"/>
      <c r="BZ336" s="161"/>
      <c r="CA336" s="161"/>
      <c r="CB336" s="161"/>
      <c r="CC336" s="161"/>
      <c r="CD336" s="161"/>
      <c r="CE336" s="161"/>
      <c r="CF336" s="161"/>
      <c r="CG336" s="161"/>
      <c r="CH336" s="161"/>
      <c r="CI336" s="161"/>
      <c r="CJ336" s="161"/>
      <c r="CK336" s="161"/>
      <c r="CL336" s="161"/>
      <c r="CM336" s="161"/>
      <c r="CN336" s="161"/>
      <c r="CO336" s="161"/>
      <c r="CP336" s="208"/>
      <c r="CQ336" s="161"/>
      <c r="CR336" s="208"/>
      <c r="CS336" s="208"/>
      <c r="CT336" s="161" t="s">
        <v>2772</v>
      </c>
      <c r="CU336" s="161" t="s">
        <v>3018</v>
      </c>
      <c r="CV336" s="161"/>
      <c r="CW336" s="161"/>
      <c r="CX336" s="161"/>
      <c r="CY336" s="161"/>
      <c r="CZ336" s="161"/>
      <c r="DA336" s="161"/>
      <c r="DB336" s="161"/>
      <c r="DC336" s="161"/>
      <c r="DD336" s="161"/>
      <c r="DE336" s="161"/>
      <c r="DF336" s="161"/>
      <c r="DG336" s="161"/>
      <c r="DH336" s="161"/>
      <c r="DI336" s="161"/>
      <c r="DJ336" s="161"/>
      <c r="DK336" s="161"/>
      <c r="DL336" s="161"/>
      <c r="DM336" s="161"/>
      <c r="DN336" s="161"/>
      <c r="DO336" s="161"/>
      <c r="DP336" s="161" t="s">
        <v>2802</v>
      </c>
      <c r="DQ336" s="161" t="s">
        <v>3048</v>
      </c>
      <c r="DR336" s="161"/>
      <c r="DS336" s="161"/>
      <c r="DT336" s="161"/>
      <c r="DU336" s="161"/>
      <c r="DV336" s="161"/>
      <c r="DW336" s="161"/>
    </row>
    <row r="337" spans="1:127" s="137" customFormat="1" ht="12.75" customHeight="1" x14ac:dyDescent="0.25">
      <c r="A337" s="161"/>
      <c r="B337" s="161"/>
      <c r="C337" s="161"/>
      <c r="D337" s="161"/>
      <c r="E337" s="161"/>
      <c r="F337" s="161"/>
      <c r="G337" s="161"/>
      <c r="H337"/>
      <c r="I337"/>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Q337" s="161"/>
      <c r="AR337" s="161"/>
      <c r="AS337" s="161"/>
      <c r="AT337" s="161"/>
      <c r="AU337" s="161"/>
      <c r="AV337" s="161"/>
      <c r="AW337" s="161"/>
      <c r="AX337" s="161"/>
      <c r="AY337" s="161"/>
      <c r="AZ337" s="161"/>
      <c r="BA337" s="161"/>
      <c r="BB337" s="161"/>
      <c r="BC337" s="161"/>
      <c r="BD337" s="161"/>
      <c r="BE337" s="161"/>
      <c r="BF337"/>
      <c r="BG337" s="161"/>
      <c r="BH337" s="161"/>
      <c r="BI337" s="161"/>
      <c r="BJ337" s="161"/>
      <c r="BK337" s="161"/>
      <c r="BL337" s="161"/>
      <c r="BM337" s="161"/>
      <c r="BN337" s="161"/>
      <c r="BO337" s="161"/>
      <c r="BP337" s="161"/>
      <c r="BQ337" s="161"/>
      <c r="BR337" s="161"/>
      <c r="BS337" s="161"/>
      <c r="BT337" s="161"/>
      <c r="BU337" s="161"/>
      <c r="BV337" s="161"/>
      <c r="BW337" s="161"/>
      <c r="BX337" s="161"/>
      <c r="BY337" s="161"/>
      <c r="BZ337" s="161"/>
      <c r="CA337" s="161"/>
      <c r="CB337" s="161"/>
      <c r="CC337" s="161"/>
      <c r="CD337" s="161"/>
      <c r="CE337" s="161"/>
      <c r="CF337" s="161"/>
      <c r="CG337" s="161"/>
      <c r="CH337" s="161"/>
      <c r="CI337" s="161"/>
      <c r="CJ337" s="161"/>
      <c r="CK337" s="161"/>
      <c r="CL337" s="161"/>
      <c r="CM337" s="161"/>
      <c r="CN337" s="161"/>
      <c r="CO337" s="161"/>
      <c r="CP337" s="208"/>
      <c r="CQ337" s="161"/>
      <c r="CR337" s="208"/>
      <c r="CS337" s="208"/>
      <c r="CT337" s="161" t="s">
        <v>2774</v>
      </c>
      <c r="CU337" s="161" t="s">
        <v>3020</v>
      </c>
      <c r="CV337" s="161"/>
      <c r="CW337" s="161"/>
      <c r="CX337" s="161"/>
      <c r="CY337" s="161"/>
      <c r="CZ337" s="161"/>
      <c r="DA337" s="161"/>
      <c r="DB337" s="161"/>
      <c r="DC337" s="161"/>
      <c r="DD337" s="161"/>
      <c r="DE337" s="161"/>
      <c r="DF337" s="161"/>
      <c r="DG337" s="161"/>
      <c r="DH337" s="161"/>
      <c r="DI337" s="161"/>
      <c r="DJ337" s="161"/>
      <c r="DK337" s="161"/>
      <c r="DL337" s="161"/>
      <c r="DM337" s="161"/>
      <c r="DN337" s="161"/>
      <c r="DO337" s="161"/>
      <c r="DP337" s="161" t="s">
        <v>2804</v>
      </c>
      <c r="DQ337" s="161" t="s">
        <v>3050</v>
      </c>
      <c r="DR337" s="161"/>
      <c r="DS337" s="161"/>
      <c r="DT337" s="161"/>
      <c r="DU337" s="161"/>
      <c r="DV337" s="161"/>
      <c r="DW337" s="161"/>
    </row>
    <row r="338" spans="1:127" s="137" customFormat="1" ht="12.75" customHeight="1" x14ac:dyDescent="0.25">
      <c r="A338" s="161"/>
      <c r="B338" s="161"/>
      <c r="C338" s="161"/>
      <c r="D338" s="161"/>
      <c r="E338" s="161"/>
      <c r="F338" s="161"/>
      <c r="G338" s="161"/>
      <c r="H338"/>
      <c r="I338"/>
      <c r="J338" s="161"/>
      <c r="K338" s="161"/>
      <c r="L338" s="161"/>
      <c r="M338" s="161"/>
      <c r="N338" s="161"/>
      <c r="O338" s="161"/>
      <c r="P338" s="161"/>
      <c r="Q338" s="161"/>
      <c r="R338" s="161"/>
      <c r="S338" s="161"/>
      <c r="T338" s="161"/>
      <c r="U338" s="161"/>
      <c r="V338" s="161"/>
      <c r="W338" s="161"/>
      <c r="X338" s="161"/>
      <c r="Y338" s="161"/>
      <c r="Z338" s="161"/>
      <c r="AA338" s="161"/>
      <c r="AB338" s="161"/>
      <c r="AC338" s="161"/>
      <c r="AD338" s="161"/>
      <c r="AE338" s="161"/>
      <c r="AF338" s="161"/>
      <c r="AG338" s="161"/>
      <c r="AQ338" s="161"/>
      <c r="AR338" s="161"/>
      <c r="AS338" s="161"/>
      <c r="AT338" s="161"/>
      <c r="AU338" s="161"/>
      <c r="AV338" s="161"/>
      <c r="AW338" s="161"/>
      <c r="AX338" s="161"/>
      <c r="AY338" s="161"/>
      <c r="AZ338" s="161"/>
      <c r="BA338" s="161"/>
      <c r="BB338" s="161"/>
      <c r="BC338" s="161"/>
      <c r="BD338" s="161"/>
      <c r="BE338" s="161"/>
      <c r="BF338"/>
      <c r="BG338" s="161"/>
      <c r="BH338" s="161"/>
      <c r="BI338" s="161"/>
      <c r="BJ338" s="161"/>
      <c r="BK338" s="161"/>
      <c r="BL338" s="161"/>
      <c r="BM338" s="161"/>
      <c r="BN338" s="161"/>
      <c r="BO338" s="161"/>
      <c r="BP338" s="161"/>
      <c r="BQ338" s="161"/>
      <c r="BR338" s="161"/>
      <c r="BS338" s="161"/>
      <c r="BT338" s="161"/>
      <c r="BU338" s="161"/>
      <c r="BV338" s="161"/>
      <c r="BW338" s="161"/>
      <c r="BX338" s="161"/>
      <c r="BY338" s="161"/>
      <c r="BZ338" s="161"/>
      <c r="CA338" s="161"/>
      <c r="CB338" s="161"/>
      <c r="CC338" s="161"/>
      <c r="CD338" s="161"/>
      <c r="CE338" s="161"/>
      <c r="CF338" s="161"/>
      <c r="CG338" s="161"/>
      <c r="CH338" s="161"/>
      <c r="CI338" s="161"/>
      <c r="CJ338" s="161"/>
      <c r="CK338" s="161"/>
      <c r="CL338" s="161"/>
      <c r="CM338" s="161"/>
      <c r="CN338" s="161"/>
      <c r="CO338" s="161"/>
      <c r="CP338" s="208"/>
      <c r="CQ338" s="161"/>
      <c r="CR338" s="208"/>
      <c r="CS338" s="208"/>
      <c r="CT338" s="161" t="s">
        <v>2776</v>
      </c>
      <c r="CU338" s="161" t="s">
        <v>3022</v>
      </c>
      <c r="CV338" s="161"/>
      <c r="CW338" s="161"/>
      <c r="CX338" s="161"/>
      <c r="CY338" s="161"/>
      <c r="CZ338" s="161"/>
      <c r="DA338" s="161"/>
      <c r="DB338" s="161"/>
      <c r="DC338" s="161"/>
      <c r="DD338" s="161"/>
      <c r="DE338" s="161"/>
      <c r="DF338" s="161"/>
      <c r="DG338" s="161"/>
      <c r="DH338" s="161"/>
      <c r="DI338" s="161"/>
      <c r="DJ338" s="161"/>
      <c r="DK338" s="161"/>
      <c r="DL338" s="161"/>
      <c r="DM338" s="161"/>
      <c r="DN338" s="161"/>
      <c r="DO338" s="161"/>
      <c r="DP338" s="161" t="s">
        <v>2806</v>
      </c>
      <c r="DQ338" s="161" t="s">
        <v>3052</v>
      </c>
      <c r="DR338" s="161"/>
      <c r="DS338" s="161"/>
      <c r="DT338" s="161"/>
      <c r="DU338" s="161"/>
      <c r="DV338" s="161"/>
      <c r="DW338" s="161"/>
    </row>
    <row r="339" spans="1:127" s="137" customFormat="1" ht="12.75" customHeight="1" x14ac:dyDescent="0.25">
      <c r="A339" s="161"/>
      <c r="B339" s="161"/>
      <c r="C339" s="161"/>
      <c r="D339" s="161"/>
      <c r="E339" s="161"/>
      <c r="F339" s="161"/>
      <c r="G339" s="161"/>
      <c r="H339"/>
      <c r="I339"/>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Q339" s="161"/>
      <c r="AR339" s="161"/>
      <c r="AS339" s="161"/>
      <c r="AT339" s="161"/>
      <c r="AU339" s="161"/>
      <c r="AV339" s="161"/>
      <c r="AW339" s="161"/>
      <c r="AX339" s="161"/>
      <c r="AY339" s="161"/>
      <c r="AZ339" s="161"/>
      <c r="BA339" s="161"/>
      <c r="BB339" s="161"/>
      <c r="BC339" s="161"/>
      <c r="BD339" s="161"/>
      <c r="BE339" s="161"/>
      <c r="BF339"/>
      <c r="BG339" s="161"/>
      <c r="BH339" s="161"/>
      <c r="BI339" s="161"/>
      <c r="BJ339" s="161"/>
      <c r="BK339" s="161"/>
      <c r="BL339" s="161"/>
      <c r="BM339" s="161"/>
      <c r="BN339" s="161"/>
      <c r="BO339" s="161"/>
      <c r="BP339" s="161"/>
      <c r="BQ339" s="161"/>
      <c r="BR339" s="161"/>
      <c r="BS339" s="161"/>
      <c r="BT339" s="161"/>
      <c r="BU339" s="161"/>
      <c r="BV339" s="161"/>
      <c r="BW339" s="161"/>
      <c r="BX339" s="161"/>
      <c r="BY339" s="161"/>
      <c r="BZ339" s="161"/>
      <c r="CA339" s="161"/>
      <c r="CB339" s="161"/>
      <c r="CC339" s="161"/>
      <c r="CD339" s="161"/>
      <c r="CE339" s="161"/>
      <c r="CF339" s="161"/>
      <c r="CG339" s="161"/>
      <c r="CH339" s="161"/>
      <c r="CI339" s="161"/>
      <c r="CJ339" s="161"/>
      <c r="CK339" s="161"/>
      <c r="CL339" s="161"/>
      <c r="CM339" s="161"/>
      <c r="CN339" s="161"/>
      <c r="CO339" s="161"/>
      <c r="CP339" s="208"/>
      <c r="CQ339" s="161"/>
      <c r="CR339" s="208"/>
      <c r="CS339" s="208"/>
      <c r="CT339" s="161" t="s">
        <v>2778</v>
      </c>
      <c r="CU339" s="161" t="s">
        <v>3024</v>
      </c>
      <c r="CV339" s="161"/>
      <c r="CW339" s="161"/>
      <c r="CX339" s="161"/>
      <c r="CY339" s="161"/>
      <c r="CZ339" s="161"/>
      <c r="DA339" s="161"/>
      <c r="DB339" s="161"/>
      <c r="DC339" s="161"/>
      <c r="DD339" s="161"/>
      <c r="DE339" s="161"/>
      <c r="DF339" s="161"/>
      <c r="DG339" s="161"/>
      <c r="DH339" s="161"/>
      <c r="DI339" s="161"/>
      <c r="DJ339" s="161"/>
      <c r="DK339" s="161"/>
      <c r="DL339" s="161"/>
      <c r="DM339" s="161"/>
      <c r="DN339" s="161"/>
      <c r="DO339" s="161"/>
      <c r="DP339" s="161" t="s">
        <v>2808</v>
      </c>
      <c r="DQ339" s="161" t="s">
        <v>3054</v>
      </c>
      <c r="DR339" s="161"/>
      <c r="DS339" s="161"/>
      <c r="DT339" s="161"/>
      <c r="DU339" s="161"/>
      <c r="DV339" s="161"/>
      <c r="DW339" s="161"/>
    </row>
    <row r="340" spans="1:127" s="137" customFormat="1" ht="12.75" customHeight="1" x14ac:dyDescent="0.25">
      <c r="A340" s="161"/>
      <c r="B340" s="161"/>
      <c r="C340" s="161"/>
      <c r="D340" s="161"/>
      <c r="E340" s="161"/>
      <c r="F340" s="161"/>
      <c r="G340" s="161"/>
      <c r="H340"/>
      <c r="I340"/>
      <c r="J340" s="161"/>
      <c r="K340" s="161"/>
      <c r="L340" s="161"/>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Q340" s="161"/>
      <c r="AR340" s="161"/>
      <c r="AS340" s="161"/>
      <c r="AT340" s="161"/>
      <c r="AU340" s="161"/>
      <c r="AV340" s="161"/>
      <c r="AW340" s="161"/>
      <c r="AX340" s="161"/>
      <c r="AY340" s="161"/>
      <c r="AZ340" s="161"/>
      <c r="BA340" s="161"/>
      <c r="BB340" s="161"/>
      <c r="BC340" s="161"/>
      <c r="BD340" s="161"/>
      <c r="BE340" s="161"/>
      <c r="BF340"/>
      <c r="BG340" s="161"/>
      <c r="BH340" s="161"/>
      <c r="BI340" s="161"/>
      <c r="BJ340" s="161"/>
      <c r="BK340" s="161"/>
      <c r="BL340" s="161"/>
      <c r="BM340" s="161"/>
      <c r="BN340" s="161"/>
      <c r="BO340" s="161"/>
      <c r="BP340" s="161"/>
      <c r="BQ340" s="161"/>
      <c r="BR340" s="161"/>
      <c r="BS340" s="161"/>
      <c r="BT340" s="161"/>
      <c r="BU340" s="161"/>
      <c r="BV340" s="161"/>
      <c r="BW340" s="161"/>
      <c r="BX340" s="161"/>
      <c r="BY340" s="161"/>
      <c r="BZ340" s="161"/>
      <c r="CA340" s="161"/>
      <c r="CB340" s="161"/>
      <c r="CC340" s="161"/>
      <c r="CD340" s="161"/>
      <c r="CE340" s="161"/>
      <c r="CF340" s="161"/>
      <c r="CG340" s="161"/>
      <c r="CH340" s="161"/>
      <c r="CI340" s="161"/>
      <c r="CJ340" s="161"/>
      <c r="CK340" s="161"/>
      <c r="CL340" s="161"/>
      <c r="CM340" s="161"/>
      <c r="CN340" s="161"/>
      <c r="CO340" s="161"/>
      <c r="CP340" s="208"/>
      <c r="CQ340" s="161"/>
      <c r="CR340" s="208"/>
      <c r="CS340" s="208"/>
      <c r="CT340" s="161" t="s">
        <v>2780</v>
      </c>
      <c r="CU340" s="161" t="s">
        <v>3026</v>
      </c>
      <c r="CV340" s="161"/>
      <c r="CW340" s="161"/>
      <c r="CX340" s="161"/>
      <c r="CY340" s="161"/>
      <c r="CZ340" s="161"/>
      <c r="DA340" s="161"/>
      <c r="DB340" s="161"/>
      <c r="DC340" s="161"/>
      <c r="DD340" s="161"/>
      <c r="DE340" s="161"/>
      <c r="DF340" s="161"/>
      <c r="DG340" s="161"/>
      <c r="DH340" s="161"/>
      <c r="DI340" s="161"/>
      <c r="DJ340" s="161"/>
      <c r="DK340" s="161"/>
      <c r="DL340" s="161"/>
      <c r="DM340" s="161"/>
      <c r="DN340" s="161"/>
      <c r="DO340" s="161"/>
      <c r="DP340" s="161" t="s">
        <v>2810</v>
      </c>
      <c r="DQ340" s="161" t="s">
        <v>3056</v>
      </c>
      <c r="DR340" s="161"/>
      <c r="DS340" s="161"/>
      <c r="DT340" s="161"/>
      <c r="DU340" s="161"/>
      <c r="DV340" s="161"/>
      <c r="DW340" s="161"/>
    </row>
    <row r="341" spans="1:127" s="137" customFormat="1" ht="12.75" customHeight="1" x14ac:dyDescent="0.25">
      <c r="A341" s="161"/>
      <c r="B341" s="161"/>
      <c r="C341" s="161"/>
      <c r="D341" s="161"/>
      <c r="E341" s="161"/>
      <c r="F341" s="161"/>
      <c r="G341" s="161"/>
      <c r="H341"/>
      <c r="I341"/>
      <c r="J341" s="161"/>
      <c r="K341" s="161"/>
      <c r="L341" s="161"/>
      <c r="M341" s="161"/>
      <c r="N341" s="161"/>
      <c r="O341" s="161"/>
      <c r="P341" s="161"/>
      <c r="Q341" s="161"/>
      <c r="R341" s="161"/>
      <c r="S341" s="161"/>
      <c r="T341" s="161"/>
      <c r="U341" s="161"/>
      <c r="V341" s="161"/>
      <c r="W341" s="161"/>
      <c r="X341" s="161"/>
      <c r="Y341" s="161"/>
      <c r="Z341" s="161"/>
      <c r="AA341" s="161"/>
      <c r="AB341" s="161"/>
      <c r="AC341" s="161"/>
      <c r="AD341" s="161"/>
      <c r="AE341" s="161"/>
      <c r="AF341" s="161"/>
      <c r="AG341" s="161"/>
      <c r="AQ341" s="161"/>
      <c r="AR341" s="161"/>
      <c r="AS341" s="161"/>
      <c r="AT341" s="161"/>
      <c r="AU341" s="161"/>
      <c r="AV341" s="161"/>
      <c r="AW341" s="161"/>
      <c r="AX341" s="161"/>
      <c r="AY341" s="161"/>
      <c r="AZ341" s="161"/>
      <c r="BA341" s="161"/>
      <c r="BB341" s="161"/>
      <c r="BC341" s="161"/>
      <c r="BD341" s="161"/>
      <c r="BE341" s="161"/>
      <c r="BF341"/>
      <c r="BG341" s="161"/>
      <c r="BH341" s="161"/>
      <c r="BI341" s="161"/>
      <c r="BJ341" s="161"/>
      <c r="BK341" s="161"/>
      <c r="BL341" s="161"/>
      <c r="BM341" s="161"/>
      <c r="BN341" s="161"/>
      <c r="BO341" s="161"/>
      <c r="BP341" s="161"/>
      <c r="BQ341" s="161"/>
      <c r="BR341" s="161"/>
      <c r="BS341" s="161"/>
      <c r="BT341" s="161"/>
      <c r="BU341" s="161"/>
      <c r="BV341" s="161"/>
      <c r="BW341" s="161"/>
      <c r="BX341" s="161"/>
      <c r="BY341" s="161"/>
      <c r="BZ341" s="161"/>
      <c r="CA341" s="161"/>
      <c r="CB341" s="161"/>
      <c r="CC341" s="161"/>
      <c r="CD341" s="161"/>
      <c r="CE341" s="161"/>
      <c r="CF341" s="161"/>
      <c r="CG341" s="161"/>
      <c r="CH341" s="161"/>
      <c r="CI341" s="161"/>
      <c r="CJ341" s="161"/>
      <c r="CK341" s="161"/>
      <c r="CL341" s="161"/>
      <c r="CM341" s="161"/>
      <c r="CN341" s="161"/>
      <c r="CO341" s="161"/>
      <c r="CP341" s="208"/>
      <c r="CQ341" s="161"/>
      <c r="CR341" s="208"/>
      <c r="CS341" s="208"/>
      <c r="CT341" s="161" t="s">
        <v>2782</v>
      </c>
      <c r="CU341" s="161" t="s">
        <v>3028</v>
      </c>
      <c r="CV341" s="161"/>
      <c r="CW341" s="161"/>
      <c r="CX341" s="161"/>
      <c r="CY341" s="161"/>
      <c r="CZ341" s="161"/>
      <c r="DA341" s="161"/>
      <c r="DB341" s="161"/>
      <c r="DC341" s="161"/>
      <c r="DD341" s="161"/>
      <c r="DE341" s="161"/>
      <c r="DF341" s="161"/>
      <c r="DG341" s="161"/>
      <c r="DH341" s="161"/>
      <c r="DI341" s="161"/>
      <c r="DJ341" s="161"/>
      <c r="DK341" s="161"/>
      <c r="DL341" s="161"/>
      <c r="DM341" s="161"/>
      <c r="DN341" s="161"/>
      <c r="DO341" s="161"/>
      <c r="DP341" s="161" t="s">
        <v>2812</v>
      </c>
      <c r="DQ341" s="161" t="s">
        <v>3058</v>
      </c>
      <c r="DR341" s="161"/>
      <c r="DS341" s="161"/>
      <c r="DT341" s="161"/>
      <c r="DU341" s="161"/>
      <c r="DV341" s="161"/>
      <c r="DW341" s="161"/>
    </row>
    <row r="342" spans="1:127" s="137" customFormat="1" ht="12.75" customHeight="1" x14ac:dyDescent="0.25">
      <c r="A342" s="161"/>
      <c r="B342" s="161"/>
      <c r="C342" s="161"/>
      <c r="D342" s="161"/>
      <c r="E342" s="161"/>
      <c r="F342" s="161"/>
      <c r="G342" s="161"/>
      <c r="H342"/>
      <c r="I342"/>
      <c r="J342" s="161"/>
      <c r="K342" s="161"/>
      <c r="L342" s="161"/>
      <c r="M342" s="161"/>
      <c r="N342" s="161"/>
      <c r="O342" s="161"/>
      <c r="P342" s="161"/>
      <c r="Q342" s="161"/>
      <c r="R342" s="161"/>
      <c r="S342" s="161"/>
      <c r="T342" s="161"/>
      <c r="U342" s="161"/>
      <c r="V342" s="161"/>
      <c r="W342" s="161"/>
      <c r="X342" s="161"/>
      <c r="Y342" s="161"/>
      <c r="Z342" s="161"/>
      <c r="AA342" s="161"/>
      <c r="AB342" s="161"/>
      <c r="AC342" s="161"/>
      <c r="AD342" s="161"/>
      <c r="AE342" s="161"/>
      <c r="AF342" s="161"/>
      <c r="AG342" s="161"/>
      <c r="AQ342" s="161"/>
      <c r="AR342" s="161"/>
      <c r="AS342" s="161"/>
      <c r="AT342" s="161"/>
      <c r="AU342" s="161"/>
      <c r="AV342" s="161"/>
      <c r="AW342" s="161"/>
      <c r="AX342" s="161"/>
      <c r="AY342" s="161"/>
      <c r="AZ342" s="161"/>
      <c r="BA342" s="161"/>
      <c r="BB342" s="161"/>
      <c r="BC342" s="161"/>
      <c r="BD342" s="161"/>
      <c r="BE342" s="161"/>
      <c r="BF342"/>
      <c r="BG342" s="161"/>
      <c r="BH342" s="161"/>
      <c r="BI342" s="161"/>
      <c r="BJ342" s="161"/>
      <c r="BK342" s="161"/>
      <c r="BL342" s="161"/>
      <c r="BM342" s="161"/>
      <c r="BN342" s="161"/>
      <c r="BO342" s="161"/>
      <c r="BP342" s="161"/>
      <c r="BQ342" s="161"/>
      <c r="BR342" s="161"/>
      <c r="BS342" s="161"/>
      <c r="BT342" s="161"/>
      <c r="BU342" s="161"/>
      <c r="BV342" s="161"/>
      <c r="BW342" s="161"/>
      <c r="BX342" s="161"/>
      <c r="BY342" s="161"/>
      <c r="BZ342" s="161"/>
      <c r="CA342" s="161"/>
      <c r="CB342" s="161"/>
      <c r="CC342" s="161"/>
      <c r="CD342" s="161"/>
      <c r="CE342" s="161"/>
      <c r="CF342" s="161"/>
      <c r="CG342" s="161"/>
      <c r="CH342" s="161"/>
      <c r="CI342" s="161"/>
      <c r="CJ342" s="161"/>
      <c r="CK342" s="161"/>
      <c r="CL342" s="161"/>
      <c r="CM342" s="161"/>
      <c r="CN342" s="161"/>
      <c r="CO342" s="161"/>
      <c r="CP342" s="208"/>
      <c r="CQ342" s="161"/>
      <c r="CR342" s="208"/>
      <c r="CS342" s="208"/>
      <c r="CT342" s="161" t="s">
        <v>2784</v>
      </c>
      <c r="CU342" s="161" t="s">
        <v>3030</v>
      </c>
      <c r="CV342" s="161"/>
      <c r="CW342" s="161"/>
      <c r="CX342" s="161"/>
      <c r="CY342" s="161"/>
      <c r="CZ342" s="161"/>
      <c r="DA342" s="161"/>
      <c r="DB342" s="161"/>
      <c r="DC342" s="161"/>
      <c r="DD342" s="161"/>
      <c r="DE342" s="161"/>
      <c r="DF342" s="161"/>
      <c r="DG342" s="161"/>
      <c r="DH342" s="161"/>
      <c r="DI342" s="161"/>
      <c r="DJ342" s="161"/>
      <c r="DK342" s="161"/>
      <c r="DL342" s="161"/>
      <c r="DM342" s="161"/>
      <c r="DN342" s="161"/>
      <c r="DO342" s="161"/>
      <c r="DP342" s="161" t="s">
        <v>2814</v>
      </c>
      <c r="DQ342" s="161" t="s">
        <v>3060</v>
      </c>
      <c r="DR342" s="161"/>
      <c r="DS342" s="161"/>
      <c r="DT342" s="161"/>
      <c r="DU342" s="161"/>
      <c r="DV342" s="161"/>
      <c r="DW342" s="161"/>
    </row>
    <row r="343" spans="1:127" s="137" customFormat="1" ht="12.75" customHeight="1" x14ac:dyDescent="0.25">
      <c r="A343" s="161"/>
      <c r="B343" s="161"/>
      <c r="C343" s="161"/>
      <c r="D343" s="161"/>
      <c r="E343" s="161"/>
      <c r="F343" s="161"/>
      <c r="G343" s="161"/>
      <c r="H343"/>
      <c r="I343"/>
      <c r="J343" s="161"/>
      <c r="K343" s="161"/>
      <c r="L343" s="161"/>
      <c r="M343" s="161"/>
      <c r="N343" s="161"/>
      <c r="O343" s="161"/>
      <c r="P343" s="161"/>
      <c r="Q343" s="161"/>
      <c r="R343" s="161"/>
      <c r="S343" s="161"/>
      <c r="T343" s="161"/>
      <c r="U343" s="161"/>
      <c r="V343" s="161"/>
      <c r="W343" s="161"/>
      <c r="X343" s="161"/>
      <c r="Y343" s="161"/>
      <c r="Z343" s="161"/>
      <c r="AA343" s="161"/>
      <c r="AB343" s="161"/>
      <c r="AC343" s="161"/>
      <c r="AD343" s="161"/>
      <c r="AE343" s="161"/>
      <c r="AF343" s="161"/>
      <c r="AG343" s="161"/>
      <c r="AQ343" s="161"/>
      <c r="AR343" s="161"/>
      <c r="AS343" s="161"/>
      <c r="AT343" s="161"/>
      <c r="AU343" s="161"/>
      <c r="AV343" s="161"/>
      <c r="AW343" s="161"/>
      <c r="AX343" s="161"/>
      <c r="AY343" s="161"/>
      <c r="AZ343" s="161"/>
      <c r="BA343" s="161"/>
      <c r="BB343" s="161"/>
      <c r="BC343" s="161"/>
      <c r="BD343" s="161"/>
      <c r="BE343" s="161"/>
      <c r="BF343"/>
      <c r="BG343" s="161"/>
      <c r="BH343" s="161"/>
      <c r="BI343" s="161"/>
      <c r="BJ343" s="161"/>
      <c r="BK343" s="161"/>
      <c r="BL343" s="161"/>
      <c r="BM343" s="161"/>
      <c r="BN343" s="161"/>
      <c r="BO343" s="161"/>
      <c r="BP343" s="161"/>
      <c r="BQ343" s="161"/>
      <c r="BR343" s="161"/>
      <c r="BS343" s="161"/>
      <c r="BT343" s="161"/>
      <c r="BU343" s="161"/>
      <c r="BV343" s="161"/>
      <c r="BW343" s="161"/>
      <c r="BX343" s="161"/>
      <c r="BY343" s="161"/>
      <c r="BZ343" s="161"/>
      <c r="CA343" s="161"/>
      <c r="CB343" s="161"/>
      <c r="CC343" s="161"/>
      <c r="CD343" s="161"/>
      <c r="CE343" s="161"/>
      <c r="CF343" s="161"/>
      <c r="CG343" s="161"/>
      <c r="CH343" s="161"/>
      <c r="CI343" s="161"/>
      <c r="CJ343" s="161"/>
      <c r="CK343" s="161"/>
      <c r="CL343" s="161"/>
      <c r="CM343" s="161"/>
      <c r="CN343" s="161"/>
      <c r="CO343" s="161"/>
      <c r="CP343" s="208"/>
      <c r="CQ343" s="161"/>
      <c r="CR343" s="208"/>
      <c r="CS343" s="208"/>
      <c r="CT343" s="161" t="s">
        <v>2786</v>
      </c>
      <c r="CU343" s="161" t="s">
        <v>3032</v>
      </c>
      <c r="CV343" s="161"/>
      <c r="CW343" s="161"/>
      <c r="CX343" s="161"/>
      <c r="CY343" s="161"/>
      <c r="CZ343" s="161"/>
      <c r="DA343" s="161"/>
      <c r="DB343" s="161"/>
      <c r="DC343" s="161"/>
      <c r="DD343" s="161"/>
      <c r="DE343" s="161"/>
      <c r="DF343" s="161"/>
      <c r="DG343" s="161"/>
      <c r="DH343" s="161"/>
      <c r="DI343" s="161"/>
      <c r="DJ343" s="161"/>
      <c r="DK343" s="161"/>
      <c r="DL343" s="161"/>
      <c r="DM343" s="161"/>
      <c r="DN343" s="161"/>
      <c r="DO343" s="161"/>
      <c r="DP343" s="161" t="s">
        <v>2816</v>
      </c>
      <c r="DQ343" s="161" t="s">
        <v>3062</v>
      </c>
      <c r="DR343" s="161"/>
      <c r="DS343" s="161"/>
      <c r="DT343" s="161"/>
      <c r="DU343" s="161"/>
      <c r="DV343" s="161"/>
      <c r="DW343" s="161"/>
    </row>
    <row r="344" spans="1:127" s="137" customFormat="1" ht="12.75" customHeight="1" x14ac:dyDescent="0.25">
      <c r="A344" s="161"/>
      <c r="B344" s="161"/>
      <c r="C344" s="161"/>
      <c r="D344" s="161"/>
      <c r="E344" s="161"/>
      <c r="F344" s="161"/>
      <c r="G344" s="161"/>
      <c r="H344"/>
      <c r="I344"/>
      <c r="J344" s="161"/>
      <c r="K344" s="161"/>
      <c r="L344" s="161"/>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Q344" s="161"/>
      <c r="AR344" s="161"/>
      <c r="AS344" s="161"/>
      <c r="AT344" s="161"/>
      <c r="AU344" s="161"/>
      <c r="AV344" s="161"/>
      <c r="AW344" s="161"/>
      <c r="AX344" s="161"/>
      <c r="AY344" s="161"/>
      <c r="AZ344" s="161"/>
      <c r="BA344" s="161"/>
      <c r="BB344" s="161"/>
      <c r="BC344" s="161"/>
      <c r="BD344" s="161"/>
      <c r="BE344" s="161"/>
      <c r="BF344"/>
      <c r="BG344" s="161"/>
      <c r="BH344" s="161"/>
      <c r="BI344" s="161"/>
      <c r="BJ344" s="161"/>
      <c r="BK344" s="161"/>
      <c r="BL344" s="161"/>
      <c r="BM344" s="161"/>
      <c r="BN344" s="161"/>
      <c r="BO344" s="161"/>
      <c r="BP344" s="161"/>
      <c r="BQ344" s="161"/>
      <c r="BR344" s="161"/>
      <c r="BS344" s="161"/>
      <c r="BT344" s="161"/>
      <c r="BU344" s="161"/>
      <c r="BV344" s="161"/>
      <c r="BW344" s="161"/>
      <c r="BX344" s="161"/>
      <c r="BY344" s="161"/>
      <c r="BZ344" s="161"/>
      <c r="CA344" s="161"/>
      <c r="CB344" s="161"/>
      <c r="CC344" s="161"/>
      <c r="CD344" s="161"/>
      <c r="CE344" s="161"/>
      <c r="CF344" s="161"/>
      <c r="CG344" s="161"/>
      <c r="CH344" s="161"/>
      <c r="CI344" s="161"/>
      <c r="CJ344" s="161"/>
      <c r="CK344" s="161"/>
      <c r="CL344" s="161"/>
      <c r="CM344" s="161"/>
      <c r="CN344" s="161"/>
      <c r="CO344" s="161"/>
      <c r="CP344" s="208"/>
      <c r="CQ344" s="161"/>
      <c r="CR344" s="208"/>
      <c r="CS344" s="208"/>
      <c r="CT344" s="161" t="s">
        <v>2788</v>
      </c>
      <c r="CU344" s="161" t="s">
        <v>3034</v>
      </c>
      <c r="CV344" s="161"/>
      <c r="CW344" s="161"/>
      <c r="CX344" s="161"/>
      <c r="CY344" s="161"/>
      <c r="CZ344" s="161"/>
      <c r="DA344" s="161"/>
      <c r="DB344" s="161"/>
      <c r="DC344" s="161"/>
      <c r="DD344" s="161"/>
      <c r="DE344" s="161"/>
      <c r="DF344" s="161"/>
      <c r="DG344" s="161"/>
      <c r="DH344" s="161"/>
      <c r="DI344" s="161"/>
      <c r="DJ344" s="161"/>
      <c r="DK344" s="161"/>
      <c r="DL344" s="161"/>
      <c r="DM344" s="161"/>
      <c r="DN344" s="161"/>
      <c r="DO344" s="161"/>
      <c r="DP344" s="161" t="s">
        <v>2818</v>
      </c>
      <c r="DQ344" s="161" t="s">
        <v>3064</v>
      </c>
      <c r="DR344" s="161"/>
      <c r="DS344" s="161"/>
      <c r="DT344" s="161"/>
      <c r="DU344" s="161"/>
      <c r="DV344" s="161"/>
      <c r="DW344" s="161"/>
    </row>
    <row r="345" spans="1:127" s="137" customFormat="1" ht="12.75" customHeight="1" x14ac:dyDescent="0.25">
      <c r="A345" s="161"/>
      <c r="B345" s="161"/>
      <c r="C345" s="161"/>
      <c r="D345" s="161"/>
      <c r="E345" s="161"/>
      <c r="F345" s="161"/>
      <c r="G345" s="161"/>
      <c r="H345"/>
      <c r="I345"/>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Q345" s="161"/>
      <c r="AR345" s="161"/>
      <c r="AS345" s="161"/>
      <c r="AT345" s="161"/>
      <c r="AU345" s="161"/>
      <c r="AV345" s="161"/>
      <c r="AW345" s="161"/>
      <c r="AX345" s="161"/>
      <c r="AY345" s="161"/>
      <c r="AZ345" s="161"/>
      <c r="BA345" s="161"/>
      <c r="BB345" s="161"/>
      <c r="BC345" s="161"/>
      <c r="BD345" s="161"/>
      <c r="BE345" s="161"/>
      <c r="BF345"/>
      <c r="BG345" s="161"/>
      <c r="BH345" s="161"/>
      <c r="BI345" s="161"/>
      <c r="BJ345" s="161"/>
      <c r="BK345" s="161"/>
      <c r="BL345" s="161"/>
      <c r="BM345" s="161"/>
      <c r="BN345" s="161"/>
      <c r="BO345" s="161"/>
      <c r="BP345" s="161"/>
      <c r="BQ345" s="161"/>
      <c r="BR345" s="161"/>
      <c r="BS345" s="161"/>
      <c r="BT345" s="161"/>
      <c r="BU345" s="161"/>
      <c r="BV345" s="161"/>
      <c r="BW345" s="161"/>
      <c r="BX345" s="161"/>
      <c r="BY345" s="161"/>
      <c r="BZ345" s="161"/>
      <c r="CA345" s="161"/>
      <c r="CB345" s="161"/>
      <c r="CC345" s="161"/>
      <c r="CD345" s="161"/>
      <c r="CE345" s="161"/>
      <c r="CF345" s="161"/>
      <c r="CG345" s="161"/>
      <c r="CH345" s="161"/>
      <c r="CI345" s="161"/>
      <c r="CJ345" s="161"/>
      <c r="CK345" s="161"/>
      <c r="CL345" s="161"/>
      <c r="CM345" s="161"/>
      <c r="CN345" s="161"/>
      <c r="CO345" s="161"/>
      <c r="CP345" s="208"/>
      <c r="CQ345" s="161"/>
      <c r="CR345" s="208"/>
      <c r="CS345" s="208"/>
      <c r="CT345" s="161" t="s">
        <v>2790</v>
      </c>
      <c r="CU345" s="161" t="s">
        <v>3036</v>
      </c>
      <c r="CV345" s="161"/>
      <c r="CW345" s="161"/>
      <c r="CX345" s="161"/>
      <c r="CY345" s="161"/>
      <c r="CZ345" s="161"/>
      <c r="DA345" s="161"/>
      <c r="DB345" s="161"/>
      <c r="DC345" s="161"/>
      <c r="DD345" s="161"/>
      <c r="DE345" s="161"/>
      <c r="DF345" s="161"/>
      <c r="DG345" s="161"/>
      <c r="DH345" s="161"/>
      <c r="DI345" s="161"/>
      <c r="DJ345" s="161"/>
      <c r="DK345" s="161"/>
      <c r="DL345" s="161"/>
      <c r="DM345" s="161"/>
      <c r="DN345" s="161"/>
      <c r="DO345" s="161"/>
      <c r="DP345" s="161" t="s">
        <v>2820</v>
      </c>
      <c r="DQ345" s="161" t="s">
        <v>3066</v>
      </c>
      <c r="DR345" s="161"/>
      <c r="DS345" s="161"/>
      <c r="DT345" s="161"/>
      <c r="DU345" s="161"/>
      <c r="DV345" s="161"/>
      <c r="DW345" s="161"/>
    </row>
    <row r="346" spans="1:127" s="137" customFormat="1" ht="12.75" customHeight="1" x14ac:dyDescent="0.25">
      <c r="A346" s="161"/>
      <c r="B346" s="161"/>
      <c r="C346" s="161"/>
      <c r="D346" s="161"/>
      <c r="E346" s="161"/>
      <c r="F346" s="161"/>
      <c r="G346" s="161"/>
      <c r="H346"/>
      <c r="I346"/>
      <c r="J346" s="161"/>
      <c r="K346" s="161"/>
      <c r="L346" s="161"/>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Q346" s="161"/>
      <c r="AR346" s="161"/>
      <c r="AS346" s="161"/>
      <c r="AT346" s="161"/>
      <c r="AU346" s="161"/>
      <c r="AV346" s="161"/>
      <c r="AW346" s="161"/>
      <c r="AX346" s="161"/>
      <c r="AY346" s="161"/>
      <c r="AZ346" s="161"/>
      <c r="BA346" s="161"/>
      <c r="BB346" s="161"/>
      <c r="BC346" s="161"/>
      <c r="BD346" s="161"/>
      <c r="BE346" s="161"/>
      <c r="BF346"/>
      <c r="BG346" s="161"/>
      <c r="BH346" s="161"/>
      <c r="BI346" s="161"/>
      <c r="BJ346" s="161"/>
      <c r="BK346" s="161"/>
      <c r="BL346" s="161"/>
      <c r="BM346" s="161"/>
      <c r="BN346" s="161"/>
      <c r="BO346" s="161"/>
      <c r="BP346" s="161"/>
      <c r="BQ346" s="161"/>
      <c r="BR346" s="161"/>
      <c r="BS346" s="161"/>
      <c r="BT346" s="161"/>
      <c r="BU346" s="161"/>
      <c r="BV346" s="161"/>
      <c r="BW346" s="161"/>
      <c r="BX346" s="161"/>
      <c r="BY346" s="161"/>
      <c r="BZ346" s="161"/>
      <c r="CA346" s="161"/>
      <c r="CB346" s="161"/>
      <c r="CC346" s="161"/>
      <c r="CD346" s="161"/>
      <c r="CE346" s="161"/>
      <c r="CF346" s="161"/>
      <c r="CG346" s="161"/>
      <c r="CH346" s="161"/>
      <c r="CI346" s="161"/>
      <c r="CJ346" s="161"/>
      <c r="CK346" s="161"/>
      <c r="CL346" s="161"/>
      <c r="CM346" s="161"/>
      <c r="CN346" s="161"/>
      <c r="CO346" s="161"/>
      <c r="CP346" s="208"/>
      <c r="CQ346" s="161"/>
      <c r="CR346" s="208"/>
      <c r="CS346" s="208"/>
      <c r="CT346" s="161" t="s">
        <v>2792</v>
      </c>
      <c r="CU346" s="161" t="s">
        <v>3038</v>
      </c>
      <c r="CV346" s="161"/>
      <c r="CW346" s="161"/>
      <c r="CX346" s="161"/>
      <c r="CY346" s="161"/>
      <c r="CZ346" s="161"/>
      <c r="DA346" s="161"/>
      <c r="DB346" s="161"/>
      <c r="DC346" s="161"/>
      <c r="DD346" s="161"/>
      <c r="DE346" s="161"/>
      <c r="DF346" s="161"/>
      <c r="DG346" s="161"/>
      <c r="DH346" s="161"/>
      <c r="DI346" s="161"/>
      <c r="DJ346" s="161"/>
      <c r="DK346" s="161"/>
      <c r="DL346" s="161"/>
      <c r="DM346" s="161"/>
      <c r="DN346" s="161"/>
      <c r="DO346" s="161"/>
      <c r="DP346" s="161" t="s">
        <v>2822</v>
      </c>
      <c r="DQ346" s="161" t="s">
        <v>3068</v>
      </c>
      <c r="DR346" s="161"/>
      <c r="DS346" s="161"/>
      <c r="DT346" s="161"/>
      <c r="DU346" s="161"/>
      <c r="DV346" s="161"/>
      <c r="DW346" s="161"/>
    </row>
    <row r="347" spans="1:127" s="137" customFormat="1" ht="12.75" customHeight="1" x14ac:dyDescent="0.25">
      <c r="A347" s="161"/>
      <c r="B347" s="161"/>
      <c r="C347" s="161"/>
      <c r="D347" s="161"/>
      <c r="E347" s="161"/>
      <c r="F347" s="161"/>
      <c r="G347" s="161"/>
      <c r="H347"/>
      <c r="I347"/>
      <c r="J347" s="161"/>
      <c r="K347" s="161"/>
      <c r="L347" s="161"/>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Q347" s="161"/>
      <c r="AR347" s="161"/>
      <c r="AS347" s="161"/>
      <c r="AT347" s="161"/>
      <c r="AU347" s="161"/>
      <c r="AV347" s="161"/>
      <c r="AW347" s="161"/>
      <c r="AX347" s="161"/>
      <c r="AY347" s="161"/>
      <c r="AZ347" s="161"/>
      <c r="BA347" s="161"/>
      <c r="BB347" s="161"/>
      <c r="BC347" s="161"/>
      <c r="BD347" s="161"/>
      <c r="BE347" s="161"/>
      <c r="BF347"/>
      <c r="BG347" s="161"/>
      <c r="BH347" s="161"/>
      <c r="BI347" s="161"/>
      <c r="BJ347" s="161"/>
      <c r="BK347" s="161"/>
      <c r="BL347" s="161"/>
      <c r="BM347" s="161"/>
      <c r="BN347" s="161"/>
      <c r="BO347" s="161"/>
      <c r="BP347" s="161"/>
      <c r="BQ347" s="161"/>
      <c r="BR347" s="161"/>
      <c r="BS347" s="161"/>
      <c r="BT347" s="161"/>
      <c r="BU347" s="161"/>
      <c r="BV347" s="161"/>
      <c r="BW347" s="161"/>
      <c r="BX347" s="161"/>
      <c r="BY347" s="161"/>
      <c r="BZ347" s="161"/>
      <c r="CA347" s="161"/>
      <c r="CB347" s="161"/>
      <c r="CC347" s="161"/>
      <c r="CD347" s="161"/>
      <c r="CE347" s="161"/>
      <c r="CF347" s="161"/>
      <c r="CG347" s="161"/>
      <c r="CH347" s="161"/>
      <c r="CI347" s="161"/>
      <c r="CJ347" s="161"/>
      <c r="CK347" s="161"/>
      <c r="CL347" s="161"/>
      <c r="CM347" s="161"/>
      <c r="CN347" s="161"/>
      <c r="CO347" s="161"/>
      <c r="CP347" s="208"/>
      <c r="CQ347" s="161"/>
      <c r="CR347" s="208"/>
      <c r="CS347" s="208"/>
      <c r="CT347" s="161" t="s">
        <v>2794</v>
      </c>
      <c r="CU347" s="161" t="s">
        <v>3040</v>
      </c>
      <c r="CV347" s="161"/>
      <c r="CW347" s="161"/>
      <c r="CX347" s="161"/>
      <c r="CY347" s="161"/>
      <c r="CZ347" s="161"/>
      <c r="DA347" s="161"/>
      <c r="DB347" s="161"/>
      <c r="DC347" s="161"/>
      <c r="DD347" s="161"/>
      <c r="DE347" s="161"/>
      <c r="DF347" s="161"/>
      <c r="DG347" s="161"/>
      <c r="DH347" s="161"/>
      <c r="DI347" s="161"/>
      <c r="DJ347" s="161"/>
      <c r="DK347" s="161"/>
      <c r="DL347" s="161"/>
      <c r="DM347" s="161"/>
      <c r="DN347" s="161"/>
      <c r="DO347" s="161"/>
      <c r="DP347" s="161" t="s">
        <v>2824</v>
      </c>
      <c r="DQ347" s="161" t="s">
        <v>3070</v>
      </c>
      <c r="DR347" s="161"/>
      <c r="DS347" s="161"/>
      <c r="DT347" s="161"/>
      <c r="DU347" s="161"/>
      <c r="DV347" s="161"/>
      <c r="DW347" s="161"/>
    </row>
    <row r="348" spans="1:127" s="137" customFormat="1" ht="12.75" customHeight="1" x14ac:dyDescent="0.25">
      <c r="A348" s="161"/>
      <c r="B348" s="161"/>
      <c r="C348" s="161"/>
      <c r="D348" s="161"/>
      <c r="E348" s="161"/>
      <c r="F348" s="161"/>
      <c r="G348" s="161"/>
      <c r="H348"/>
      <c r="I348"/>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Q348" s="161"/>
      <c r="AR348" s="161"/>
      <c r="AS348" s="161"/>
      <c r="AT348" s="161"/>
      <c r="AU348" s="161"/>
      <c r="AV348" s="161"/>
      <c r="AW348" s="161"/>
      <c r="AX348" s="161"/>
      <c r="AY348" s="161"/>
      <c r="AZ348" s="161"/>
      <c r="BA348" s="161"/>
      <c r="BB348" s="161"/>
      <c r="BC348" s="161"/>
      <c r="BD348" s="161"/>
      <c r="BE348" s="161"/>
      <c r="BF348"/>
      <c r="BG348" s="161"/>
      <c r="BH348" s="161"/>
      <c r="BI348" s="161"/>
      <c r="BJ348" s="161"/>
      <c r="BK348" s="161"/>
      <c r="BL348" s="161"/>
      <c r="BM348" s="161"/>
      <c r="BN348" s="161"/>
      <c r="BO348" s="161"/>
      <c r="BP348" s="161"/>
      <c r="BQ348" s="161"/>
      <c r="BR348" s="161"/>
      <c r="BS348" s="161"/>
      <c r="BT348" s="161"/>
      <c r="BU348" s="161"/>
      <c r="BV348" s="161"/>
      <c r="BW348" s="161"/>
      <c r="BX348" s="161"/>
      <c r="BY348" s="161"/>
      <c r="BZ348" s="161"/>
      <c r="CA348" s="161"/>
      <c r="CB348" s="161"/>
      <c r="CC348" s="161"/>
      <c r="CD348" s="161"/>
      <c r="CE348" s="161"/>
      <c r="CF348" s="161"/>
      <c r="CG348" s="161"/>
      <c r="CH348" s="161"/>
      <c r="CI348" s="161"/>
      <c r="CJ348" s="161"/>
      <c r="CK348" s="161"/>
      <c r="CL348" s="161"/>
      <c r="CM348" s="161"/>
      <c r="CN348" s="161"/>
      <c r="CO348" s="161"/>
      <c r="CP348" s="208"/>
      <c r="CQ348" s="161"/>
      <c r="CR348" s="208"/>
      <c r="CS348" s="208"/>
      <c r="CT348" s="161" t="s">
        <v>2796</v>
      </c>
      <c r="CU348" s="161" t="s">
        <v>3042</v>
      </c>
      <c r="CV348" s="161"/>
      <c r="CW348" s="161"/>
      <c r="CX348" s="161"/>
      <c r="CY348" s="161"/>
      <c r="CZ348" s="161"/>
      <c r="DA348" s="161"/>
      <c r="DB348" s="161"/>
      <c r="DC348" s="161"/>
      <c r="DD348" s="161"/>
      <c r="DE348" s="161"/>
      <c r="DF348" s="161"/>
      <c r="DG348" s="161"/>
      <c r="DH348" s="161"/>
      <c r="DI348" s="161"/>
      <c r="DJ348" s="161"/>
      <c r="DK348" s="161"/>
      <c r="DL348" s="161"/>
      <c r="DM348" s="161"/>
      <c r="DN348" s="161"/>
      <c r="DO348" s="161"/>
      <c r="DP348" s="161" t="s">
        <v>2826</v>
      </c>
      <c r="DQ348" s="161" t="s">
        <v>3072</v>
      </c>
      <c r="DR348" s="161"/>
      <c r="DS348" s="161"/>
      <c r="DT348" s="161"/>
      <c r="DU348" s="161"/>
      <c r="DV348" s="161"/>
      <c r="DW348" s="161"/>
    </row>
    <row r="349" spans="1:127" s="137" customFormat="1" ht="12.75" customHeight="1" x14ac:dyDescent="0.25">
      <c r="A349" s="161"/>
      <c r="B349" s="161"/>
      <c r="C349" s="161"/>
      <c r="D349" s="161"/>
      <c r="E349" s="161"/>
      <c r="F349" s="161"/>
      <c r="G349" s="161"/>
      <c r="H349"/>
      <c r="I349"/>
      <c r="J349" s="161"/>
      <c r="K349" s="161"/>
      <c r="L349" s="161"/>
      <c r="M349" s="161"/>
      <c r="N349" s="161"/>
      <c r="O349" s="161"/>
      <c r="P349" s="161"/>
      <c r="Q349" s="161"/>
      <c r="R349" s="161"/>
      <c r="S349" s="161"/>
      <c r="T349" s="161"/>
      <c r="U349" s="161"/>
      <c r="V349" s="161"/>
      <c r="W349" s="161"/>
      <c r="X349" s="161"/>
      <c r="Y349" s="161"/>
      <c r="Z349" s="161"/>
      <c r="AA349" s="161"/>
      <c r="AB349" s="161"/>
      <c r="AC349" s="161"/>
      <c r="AD349" s="161"/>
      <c r="AE349" s="161"/>
      <c r="AF349" s="161"/>
      <c r="AG349" s="161"/>
      <c r="AQ349" s="161"/>
      <c r="AR349" s="161"/>
      <c r="AS349" s="161"/>
      <c r="AT349" s="161"/>
      <c r="AU349" s="161"/>
      <c r="AV349" s="161"/>
      <c r="AW349" s="161"/>
      <c r="AX349" s="161"/>
      <c r="AY349" s="161"/>
      <c r="AZ349" s="161"/>
      <c r="BA349" s="161"/>
      <c r="BB349" s="161"/>
      <c r="BC349" s="161"/>
      <c r="BD349" s="161"/>
      <c r="BE349" s="161"/>
      <c r="BF349"/>
      <c r="BG349" s="161"/>
      <c r="BH349" s="161"/>
      <c r="BI349" s="161"/>
      <c r="BJ349" s="161"/>
      <c r="BK349" s="161"/>
      <c r="BL349" s="161"/>
      <c r="BM349" s="161"/>
      <c r="BN349" s="161"/>
      <c r="BO349" s="161"/>
      <c r="BP349" s="161"/>
      <c r="BQ349" s="161"/>
      <c r="BR349" s="161"/>
      <c r="BS349" s="161"/>
      <c r="BT349" s="161"/>
      <c r="BU349" s="161"/>
      <c r="BV349" s="161"/>
      <c r="BW349" s="161"/>
      <c r="BX349" s="161"/>
      <c r="BY349" s="161"/>
      <c r="BZ349" s="161"/>
      <c r="CA349" s="161"/>
      <c r="CB349" s="161"/>
      <c r="CC349" s="161"/>
      <c r="CD349" s="161"/>
      <c r="CE349" s="161"/>
      <c r="CF349" s="161"/>
      <c r="CG349" s="161"/>
      <c r="CH349" s="161"/>
      <c r="CI349" s="161"/>
      <c r="CJ349" s="161"/>
      <c r="CK349" s="161"/>
      <c r="CL349" s="161"/>
      <c r="CM349" s="161"/>
      <c r="CN349" s="161"/>
      <c r="CO349" s="161"/>
      <c r="CP349" s="208"/>
      <c r="CQ349" s="161"/>
      <c r="CR349" s="208"/>
      <c r="CS349" s="208"/>
      <c r="CT349" s="161" t="s">
        <v>2798</v>
      </c>
      <c r="CU349" s="161" t="s">
        <v>3044</v>
      </c>
      <c r="CV349" s="161"/>
      <c r="CW349" s="161"/>
      <c r="CX349" s="161"/>
      <c r="CY349" s="161"/>
      <c r="CZ349" s="161"/>
      <c r="DA349" s="161"/>
      <c r="DB349" s="161"/>
      <c r="DC349" s="161"/>
      <c r="DD349" s="161"/>
      <c r="DE349" s="161"/>
      <c r="DF349" s="161"/>
      <c r="DG349" s="161"/>
      <c r="DH349" s="161"/>
      <c r="DI349" s="161"/>
      <c r="DJ349" s="161"/>
      <c r="DK349" s="161"/>
      <c r="DL349" s="161"/>
      <c r="DM349" s="161"/>
      <c r="DN349" s="161"/>
      <c r="DO349" s="161"/>
      <c r="DP349" s="161" t="s">
        <v>2828</v>
      </c>
      <c r="DQ349" s="161" t="s">
        <v>3074</v>
      </c>
      <c r="DR349" s="161"/>
      <c r="DS349" s="161"/>
      <c r="DT349" s="161"/>
      <c r="DU349" s="161"/>
      <c r="DV349" s="161"/>
      <c r="DW349" s="161"/>
    </row>
    <row r="350" spans="1:127" s="137" customFormat="1" ht="12.75" customHeight="1" x14ac:dyDescent="0.25">
      <c r="A350" s="161"/>
      <c r="B350" s="161"/>
      <c r="C350" s="161"/>
      <c r="D350" s="161"/>
      <c r="E350" s="161"/>
      <c r="F350" s="161"/>
      <c r="G350" s="161"/>
      <c r="H350"/>
      <c r="I350"/>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Q350" s="161"/>
      <c r="AR350" s="161"/>
      <c r="AS350" s="161"/>
      <c r="AT350" s="161"/>
      <c r="AU350" s="161"/>
      <c r="AV350" s="161"/>
      <c r="AW350" s="161"/>
      <c r="AX350" s="161"/>
      <c r="AY350" s="161"/>
      <c r="AZ350" s="161"/>
      <c r="BA350" s="161"/>
      <c r="BB350" s="161"/>
      <c r="BC350" s="161"/>
      <c r="BD350" s="161"/>
      <c r="BE350" s="161"/>
      <c r="BF350"/>
      <c r="BG350" s="161"/>
      <c r="BH350" s="161"/>
      <c r="BI350" s="161"/>
      <c r="BJ350" s="161"/>
      <c r="BK350" s="161"/>
      <c r="BL350" s="161"/>
      <c r="BM350" s="161"/>
      <c r="BN350" s="161"/>
      <c r="BO350" s="161"/>
      <c r="BP350" s="161"/>
      <c r="BQ350" s="161"/>
      <c r="BR350" s="161"/>
      <c r="BS350" s="161"/>
      <c r="BT350" s="161"/>
      <c r="BU350" s="161"/>
      <c r="BV350" s="161"/>
      <c r="BW350" s="161"/>
      <c r="BX350" s="161"/>
      <c r="BY350" s="161"/>
      <c r="BZ350" s="161"/>
      <c r="CA350" s="161"/>
      <c r="CB350" s="161"/>
      <c r="CC350" s="161"/>
      <c r="CD350" s="161"/>
      <c r="CE350" s="161"/>
      <c r="CF350" s="161"/>
      <c r="CG350" s="161"/>
      <c r="CH350" s="161"/>
      <c r="CI350" s="161"/>
      <c r="CJ350" s="161"/>
      <c r="CK350" s="161"/>
      <c r="CL350" s="161"/>
      <c r="CM350" s="161"/>
      <c r="CN350" s="161"/>
      <c r="CO350" s="161"/>
      <c r="CP350" s="208"/>
      <c r="CQ350" s="161"/>
      <c r="CR350" s="208"/>
      <c r="CS350" s="208"/>
      <c r="CT350" s="161" t="s">
        <v>2800</v>
      </c>
      <c r="CU350" s="161" t="s">
        <v>3046</v>
      </c>
      <c r="CV350" s="161"/>
      <c r="CW350" s="161"/>
      <c r="CX350" s="161"/>
      <c r="CY350" s="161"/>
      <c r="CZ350" s="161"/>
      <c r="DA350" s="161"/>
      <c r="DB350" s="161"/>
      <c r="DC350" s="161"/>
      <c r="DD350" s="161"/>
      <c r="DE350" s="161"/>
      <c r="DF350" s="161"/>
      <c r="DG350" s="161"/>
      <c r="DH350" s="161"/>
      <c r="DI350" s="161"/>
      <c r="DJ350" s="161"/>
      <c r="DK350" s="161"/>
      <c r="DL350" s="161"/>
      <c r="DM350" s="161"/>
      <c r="DN350" s="161"/>
      <c r="DO350" s="161"/>
      <c r="DP350" s="161" t="s">
        <v>2830</v>
      </c>
      <c r="DQ350" s="161" t="s">
        <v>3076</v>
      </c>
      <c r="DR350" s="161"/>
      <c r="DS350" s="161"/>
      <c r="DT350" s="161"/>
      <c r="DU350" s="161"/>
      <c r="DV350" s="161"/>
      <c r="DW350" s="161"/>
    </row>
    <row r="351" spans="1:127" s="137" customFormat="1" ht="12.75" customHeight="1" x14ac:dyDescent="0.25">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c r="AA351" s="161"/>
      <c r="AB351" s="161"/>
      <c r="AC351" s="161"/>
      <c r="AD351" s="161"/>
      <c r="AE351" s="161"/>
      <c r="AF351" s="161"/>
      <c r="AG351" s="161"/>
      <c r="AQ351" s="161"/>
      <c r="AR351" s="161"/>
      <c r="AS351" s="161"/>
      <c r="AT351" s="161"/>
      <c r="AU351" s="161"/>
      <c r="AV351" s="161"/>
      <c r="AW351" s="161"/>
      <c r="AX351" s="161"/>
      <c r="AY351" s="161"/>
      <c r="AZ351" s="161"/>
      <c r="BA351" s="161"/>
      <c r="BB351" s="161"/>
      <c r="BC351" s="161"/>
      <c r="BD351" s="161"/>
      <c r="BE351" s="161"/>
      <c r="BF351"/>
      <c r="BG351" s="161"/>
      <c r="BH351" s="161"/>
      <c r="BI351" s="161"/>
      <c r="BJ351" s="161"/>
      <c r="BK351" s="161"/>
      <c r="BL351" s="161"/>
      <c r="BM351" s="161"/>
      <c r="BN351" s="161"/>
      <c r="BO351" s="161"/>
      <c r="BP351" s="161"/>
      <c r="BQ351" s="161"/>
      <c r="BR351" s="161"/>
      <c r="BS351" s="161"/>
      <c r="BT351" s="161"/>
      <c r="BU351" s="161"/>
      <c r="BV351" s="161"/>
      <c r="BW351" s="161"/>
      <c r="BX351" s="161"/>
      <c r="BY351" s="161"/>
      <c r="BZ351" s="161"/>
      <c r="CA351" s="161"/>
      <c r="CB351" s="161"/>
      <c r="CC351" s="161"/>
      <c r="CD351" s="161"/>
      <c r="CE351" s="161"/>
      <c r="CF351" s="161"/>
      <c r="CG351" s="161"/>
      <c r="CH351" s="161"/>
      <c r="CI351" s="161"/>
      <c r="CJ351" s="161"/>
      <c r="CK351" s="161"/>
      <c r="CL351" s="161"/>
      <c r="CM351" s="161"/>
      <c r="CN351" s="161"/>
      <c r="CO351" s="161"/>
      <c r="CP351" s="208"/>
      <c r="CQ351" s="161"/>
      <c r="CR351" s="208"/>
      <c r="CS351" s="208"/>
      <c r="CT351" s="161" t="s">
        <v>2802</v>
      </c>
      <c r="CU351" s="161" t="s">
        <v>3048</v>
      </c>
      <c r="CV351" s="161"/>
      <c r="CW351" s="161"/>
      <c r="CX351" s="161"/>
      <c r="CY351" s="161"/>
      <c r="CZ351" s="161"/>
      <c r="DA351" s="161"/>
      <c r="DB351" s="161"/>
      <c r="DC351" s="161"/>
      <c r="DD351" s="161"/>
      <c r="DE351" s="161"/>
      <c r="DF351" s="161"/>
      <c r="DG351" s="161"/>
      <c r="DH351" s="161"/>
      <c r="DI351" s="161"/>
      <c r="DJ351" s="161"/>
      <c r="DK351" s="161"/>
      <c r="DL351" s="161"/>
      <c r="DM351" s="161"/>
      <c r="DN351" s="161"/>
      <c r="DO351" s="161"/>
      <c r="DP351" s="161" t="s">
        <v>2832</v>
      </c>
      <c r="DQ351" s="161" t="s">
        <v>3078</v>
      </c>
      <c r="DR351" s="161"/>
      <c r="DS351" s="161"/>
      <c r="DT351" s="161"/>
      <c r="DU351" s="161"/>
      <c r="DV351" s="161"/>
      <c r="DW351" s="161"/>
    </row>
    <row r="352" spans="1:127" s="137" customFormat="1" ht="12.75" customHeight="1" x14ac:dyDescent="0.25">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Q352" s="161"/>
      <c r="AR352" s="161"/>
      <c r="AS352" s="161"/>
      <c r="AT352" s="161"/>
      <c r="AU352" s="161"/>
      <c r="AV352" s="161"/>
      <c r="AW352" s="161"/>
      <c r="AX352" s="161"/>
      <c r="AY352" s="161"/>
      <c r="AZ352" s="161"/>
      <c r="BA352" s="161"/>
      <c r="BB352" s="161"/>
      <c r="BC352" s="161"/>
      <c r="BD352" s="161"/>
      <c r="BE352" s="161"/>
      <c r="BF352"/>
      <c r="BG352" s="161"/>
      <c r="BH352" s="161"/>
      <c r="BI352" s="161"/>
      <c r="BJ352" s="161"/>
      <c r="BK352" s="161"/>
      <c r="BL352" s="161"/>
      <c r="BM352" s="161"/>
      <c r="BN352" s="161"/>
      <c r="BO352" s="161"/>
      <c r="BP352" s="161"/>
      <c r="BQ352" s="161"/>
      <c r="BR352" s="161"/>
      <c r="BS352" s="161"/>
      <c r="BT352" s="161"/>
      <c r="BU352" s="161"/>
      <c r="BV352" s="161"/>
      <c r="BW352" s="161"/>
      <c r="BX352" s="161"/>
      <c r="BY352" s="161"/>
      <c r="BZ352" s="161"/>
      <c r="CA352" s="161"/>
      <c r="CB352" s="161"/>
      <c r="CC352" s="161"/>
      <c r="CD352" s="161"/>
      <c r="CE352" s="161"/>
      <c r="CF352" s="161"/>
      <c r="CG352" s="161"/>
      <c r="CH352" s="161"/>
      <c r="CI352" s="161"/>
      <c r="CJ352" s="161"/>
      <c r="CK352" s="161"/>
      <c r="CL352" s="161"/>
      <c r="CM352" s="161"/>
      <c r="CN352" s="161"/>
      <c r="CO352" s="161"/>
      <c r="CP352" s="208"/>
      <c r="CQ352" s="161"/>
      <c r="CR352" s="208"/>
      <c r="CS352" s="208"/>
      <c r="CT352" s="161" t="s">
        <v>2804</v>
      </c>
      <c r="CU352" s="161" t="s">
        <v>3050</v>
      </c>
      <c r="CV352" s="161"/>
      <c r="CW352" s="161"/>
      <c r="CX352" s="161"/>
      <c r="CY352" s="161"/>
      <c r="CZ352" s="161"/>
      <c r="DA352" s="161"/>
      <c r="DB352" s="161"/>
      <c r="DC352" s="161"/>
      <c r="DD352" s="161"/>
      <c r="DE352" s="161"/>
      <c r="DF352" s="161"/>
      <c r="DG352" s="161"/>
      <c r="DH352" s="161"/>
      <c r="DI352" s="161"/>
      <c r="DJ352" s="161"/>
      <c r="DK352" s="161"/>
      <c r="DL352" s="161"/>
      <c r="DM352" s="161"/>
      <c r="DN352" s="161"/>
      <c r="DO352" s="161"/>
      <c r="DP352" s="161" t="s">
        <v>2834</v>
      </c>
      <c r="DQ352" s="161" t="s">
        <v>3080</v>
      </c>
      <c r="DR352" s="161"/>
      <c r="DS352" s="161"/>
      <c r="DT352" s="161"/>
      <c r="DU352" s="161"/>
      <c r="DV352" s="161"/>
      <c r="DW352" s="161"/>
    </row>
    <row r="353" spans="1:127" s="137" customFormat="1" ht="12.75" customHeight="1" x14ac:dyDescent="0.25">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c r="AC353" s="161"/>
      <c r="AD353" s="161"/>
      <c r="AE353" s="161"/>
      <c r="AF353" s="161"/>
      <c r="AG353" s="161"/>
      <c r="AQ353" s="161"/>
      <c r="AR353" s="161"/>
      <c r="AS353" s="161"/>
      <c r="AT353" s="161"/>
      <c r="AU353" s="161"/>
      <c r="AV353" s="161"/>
      <c r="AW353" s="161"/>
      <c r="AX353" s="161"/>
      <c r="AY353" s="161"/>
      <c r="AZ353" s="161"/>
      <c r="BA353" s="161"/>
      <c r="BB353" s="161"/>
      <c r="BC353" s="161"/>
      <c r="BD353" s="161"/>
      <c r="BE353" s="161"/>
      <c r="BF353"/>
      <c r="BG353" s="161"/>
      <c r="BH353" s="161"/>
      <c r="BI353" s="161"/>
      <c r="BJ353" s="161"/>
      <c r="BK353" s="161"/>
      <c r="BL353" s="161"/>
      <c r="BM353" s="161"/>
      <c r="BN353" s="161"/>
      <c r="BO353" s="161"/>
      <c r="BP353" s="161"/>
      <c r="BQ353" s="161"/>
      <c r="BR353" s="161"/>
      <c r="BS353" s="161"/>
      <c r="BT353" s="161"/>
      <c r="BU353" s="161"/>
      <c r="BV353" s="161"/>
      <c r="BW353" s="161"/>
      <c r="BX353" s="161"/>
      <c r="BY353" s="161"/>
      <c r="BZ353" s="161"/>
      <c r="CA353" s="161"/>
      <c r="CB353" s="161"/>
      <c r="CC353" s="161"/>
      <c r="CD353" s="161"/>
      <c r="CE353" s="161"/>
      <c r="CF353" s="161"/>
      <c r="CG353" s="161"/>
      <c r="CH353" s="161"/>
      <c r="CI353" s="161"/>
      <c r="CJ353" s="161"/>
      <c r="CK353" s="161"/>
      <c r="CL353" s="161"/>
      <c r="CM353" s="161"/>
      <c r="CN353" s="161"/>
      <c r="CO353" s="161"/>
      <c r="CP353" s="208"/>
      <c r="CQ353" s="161"/>
      <c r="CR353" s="208"/>
      <c r="CS353" s="208"/>
      <c r="CT353" s="161" t="s">
        <v>2806</v>
      </c>
      <c r="CU353" s="161" t="s">
        <v>3052</v>
      </c>
      <c r="CV353" s="161"/>
      <c r="CW353" s="161"/>
      <c r="CX353" s="161"/>
      <c r="CY353" s="161"/>
      <c r="CZ353" s="161"/>
      <c r="DA353" s="161"/>
      <c r="DB353" s="161"/>
      <c r="DC353" s="161"/>
      <c r="DD353" s="161"/>
      <c r="DE353" s="161"/>
      <c r="DF353" s="161"/>
      <c r="DG353" s="161"/>
      <c r="DH353" s="161"/>
      <c r="DI353" s="161"/>
      <c r="DJ353" s="161"/>
      <c r="DK353" s="161"/>
      <c r="DL353" s="161"/>
      <c r="DM353" s="161"/>
      <c r="DN353" s="161"/>
      <c r="DO353" s="161"/>
      <c r="DP353" s="161" t="s">
        <v>2836</v>
      </c>
      <c r="DQ353" s="161" t="s">
        <v>3082</v>
      </c>
      <c r="DR353" s="161"/>
      <c r="DS353" s="161"/>
      <c r="DT353" s="161"/>
      <c r="DU353" s="161"/>
      <c r="DV353" s="161"/>
      <c r="DW353" s="161"/>
    </row>
    <row r="354" spans="1:127" s="137" customFormat="1" ht="12.75" customHeight="1" x14ac:dyDescent="0.25">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161"/>
      <c r="AC354" s="161"/>
      <c r="AD354" s="161"/>
      <c r="AE354" s="161"/>
      <c r="AF354" s="161"/>
      <c r="AG354" s="161"/>
      <c r="AQ354" s="161"/>
      <c r="AR354" s="161"/>
      <c r="AS354" s="161"/>
      <c r="AT354" s="161"/>
      <c r="AU354" s="161"/>
      <c r="AV354" s="161"/>
      <c r="AW354" s="161"/>
      <c r="AX354" s="161"/>
      <c r="AY354" s="161"/>
      <c r="AZ354" s="161"/>
      <c r="BA354" s="161"/>
      <c r="BB354" s="161"/>
      <c r="BC354" s="161"/>
      <c r="BD354" s="161"/>
      <c r="BE354" s="161"/>
      <c r="BF354"/>
      <c r="BG354" s="161"/>
      <c r="BH354" s="161"/>
      <c r="BI354" s="161"/>
      <c r="BJ354" s="161"/>
      <c r="BK354" s="161"/>
      <c r="BL354" s="161"/>
      <c r="BM354" s="161"/>
      <c r="BN354" s="161"/>
      <c r="BO354" s="161"/>
      <c r="BP354" s="161"/>
      <c r="BQ354" s="161"/>
      <c r="BR354" s="161"/>
      <c r="BS354" s="161"/>
      <c r="BT354" s="161"/>
      <c r="BU354" s="161"/>
      <c r="BV354" s="161"/>
      <c r="BW354" s="161"/>
      <c r="BX354" s="161"/>
      <c r="BY354" s="161"/>
      <c r="BZ354" s="161"/>
      <c r="CA354" s="161"/>
      <c r="CB354" s="161"/>
      <c r="CC354" s="161"/>
      <c r="CD354" s="161"/>
      <c r="CE354" s="161"/>
      <c r="CF354" s="161"/>
      <c r="CG354" s="161"/>
      <c r="CH354" s="161"/>
      <c r="CI354" s="161"/>
      <c r="CJ354" s="161"/>
      <c r="CK354" s="161"/>
      <c r="CL354" s="161"/>
      <c r="CM354" s="161"/>
      <c r="CN354" s="161"/>
      <c r="CO354" s="161"/>
      <c r="CP354" s="208"/>
      <c r="CQ354" s="161"/>
      <c r="CR354" s="208"/>
      <c r="CS354" s="208"/>
      <c r="CT354" s="161" t="s">
        <v>2808</v>
      </c>
      <c r="CU354" s="161" t="s">
        <v>3054</v>
      </c>
      <c r="CV354" s="161"/>
      <c r="CW354" s="161"/>
      <c r="CX354" s="161"/>
      <c r="CY354" s="161"/>
      <c r="CZ354" s="161"/>
      <c r="DA354" s="161"/>
      <c r="DB354" s="161"/>
      <c r="DC354" s="161"/>
      <c r="DD354" s="161"/>
      <c r="DE354" s="161"/>
      <c r="DF354" s="161"/>
      <c r="DG354" s="161"/>
      <c r="DH354" s="161"/>
      <c r="DI354" s="161"/>
      <c r="DJ354" s="161"/>
      <c r="DK354" s="161"/>
      <c r="DL354" s="161"/>
      <c r="DM354" s="161"/>
      <c r="DN354" s="161"/>
      <c r="DO354" s="161"/>
      <c r="DP354" s="161" t="s">
        <v>2838</v>
      </c>
      <c r="DQ354" s="161" t="s">
        <v>3084</v>
      </c>
      <c r="DR354" s="161"/>
      <c r="DS354" s="161"/>
      <c r="DT354" s="161"/>
      <c r="DU354" s="161"/>
      <c r="DV354" s="161"/>
      <c r="DW354" s="161"/>
    </row>
    <row r="355" spans="1:127" s="137" customFormat="1" ht="12.75" customHeight="1" x14ac:dyDescent="0.25">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c r="AA355" s="161"/>
      <c r="AB355" s="161"/>
      <c r="AC355" s="161"/>
      <c r="AD355" s="161"/>
      <c r="AE355" s="161"/>
      <c r="AF355" s="161"/>
      <c r="AG355" s="161"/>
      <c r="AQ355" s="161"/>
      <c r="AR355" s="161"/>
      <c r="AS355" s="161"/>
      <c r="AT355" s="161"/>
      <c r="AU355" s="161"/>
      <c r="AV355" s="161"/>
      <c r="AW355" s="161"/>
      <c r="AX355" s="161"/>
      <c r="AY355" s="161"/>
      <c r="AZ355" s="161"/>
      <c r="BA355" s="161"/>
      <c r="BB355" s="161"/>
      <c r="BC355" s="161"/>
      <c r="BD355" s="161"/>
      <c r="BE355" s="161"/>
      <c r="BF355"/>
      <c r="BG355" s="161"/>
      <c r="BH355" s="161"/>
      <c r="BI355" s="161"/>
      <c r="BJ355" s="161"/>
      <c r="BK355" s="161"/>
      <c r="BL355" s="161"/>
      <c r="BM355" s="161"/>
      <c r="BN355" s="161"/>
      <c r="BO355" s="161"/>
      <c r="BP355" s="161"/>
      <c r="BQ355" s="161"/>
      <c r="BR355" s="161"/>
      <c r="BS355" s="161"/>
      <c r="BT355" s="161"/>
      <c r="BU355" s="161"/>
      <c r="BV355" s="161"/>
      <c r="BW355" s="161"/>
      <c r="BX355" s="161"/>
      <c r="BY355" s="161"/>
      <c r="BZ355" s="161"/>
      <c r="CA355" s="161"/>
      <c r="CB355" s="161"/>
      <c r="CC355" s="161"/>
      <c r="CD355" s="161"/>
      <c r="CE355" s="161"/>
      <c r="CF355" s="161"/>
      <c r="CG355" s="161"/>
      <c r="CH355" s="161"/>
      <c r="CI355" s="161"/>
      <c r="CJ355" s="161"/>
      <c r="CK355" s="161"/>
      <c r="CL355" s="161"/>
      <c r="CM355" s="161"/>
      <c r="CN355" s="161"/>
      <c r="CO355" s="161"/>
      <c r="CP355" s="208"/>
      <c r="CQ355" s="161"/>
      <c r="CR355" s="208"/>
      <c r="CS355" s="208"/>
      <c r="CT355" s="161" t="s">
        <v>2810</v>
      </c>
      <c r="CU355" s="161" t="s">
        <v>3056</v>
      </c>
      <c r="CV355" s="161"/>
      <c r="CW355" s="161"/>
      <c r="CX355" s="161"/>
      <c r="CY355" s="161"/>
      <c r="CZ355" s="161"/>
      <c r="DA355" s="161"/>
      <c r="DB355" s="161"/>
      <c r="DC355" s="161"/>
      <c r="DD355" s="161"/>
      <c r="DE355" s="161"/>
      <c r="DF355" s="161"/>
      <c r="DG355" s="161"/>
      <c r="DH355" s="161"/>
      <c r="DI355" s="161"/>
      <c r="DJ355" s="161"/>
      <c r="DK355" s="161"/>
      <c r="DL355" s="161"/>
      <c r="DM355" s="161"/>
      <c r="DN355" s="161"/>
      <c r="DO355" s="161"/>
      <c r="DP355" s="161" t="s">
        <v>2840</v>
      </c>
      <c r="DQ355" s="161" t="s">
        <v>3086</v>
      </c>
      <c r="DR355" s="161"/>
      <c r="DS355" s="161"/>
      <c r="DT355" s="161"/>
      <c r="DU355" s="161"/>
      <c r="DV355" s="161"/>
      <c r="DW355" s="161"/>
    </row>
    <row r="356" spans="1:127" s="137" customFormat="1" ht="12.75" customHeight="1" x14ac:dyDescent="0.25">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c r="AA356" s="161"/>
      <c r="AB356" s="161"/>
      <c r="AC356" s="161"/>
      <c r="AD356" s="161"/>
      <c r="AE356" s="161"/>
      <c r="AF356" s="161"/>
      <c r="AG356" s="161"/>
      <c r="AQ356" s="161"/>
      <c r="AR356" s="161"/>
      <c r="AS356" s="161"/>
      <c r="AT356" s="161"/>
      <c r="AU356" s="161"/>
      <c r="AV356" s="161"/>
      <c r="AW356" s="161"/>
      <c r="AX356" s="161"/>
      <c r="AY356" s="161"/>
      <c r="AZ356" s="161"/>
      <c r="BA356" s="161"/>
      <c r="BB356" s="161"/>
      <c r="BC356" s="161"/>
      <c r="BD356" s="161"/>
      <c r="BE356" s="161"/>
      <c r="BF356"/>
      <c r="BG356" s="161"/>
      <c r="BH356" s="161"/>
      <c r="BI356" s="161"/>
      <c r="BJ356" s="161"/>
      <c r="BK356" s="161"/>
      <c r="BL356" s="161"/>
      <c r="BM356" s="161"/>
      <c r="BN356" s="161"/>
      <c r="BO356" s="161"/>
      <c r="BP356" s="161"/>
      <c r="BQ356" s="161"/>
      <c r="BR356" s="161"/>
      <c r="BS356" s="161"/>
      <c r="BT356" s="161"/>
      <c r="BU356" s="161"/>
      <c r="BV356" s="161"/>
      <c r="BW356" s="161"/>
      <c r="BX356" s="161"/>
      <c r="BY356" s="161"/>
      <c r="BZ356" s="161"/>
      <c r="CA356" s="161"/>
      <c r="CB356" s="161"/>
      <c r="CC356" s="161"/>
      <c r="CD356" s="161"/>
      <c r="CE356" s="161"/>
      <c r="CF356" s="161"/>
      <c r="CG356" s="161"/>
      <c r="CH356" s="161"/>
      <c r="CI356" s="161"/>
      <c r="CJ356" s="161"/>
      <c r="CK356" s="161"/>
      <c r="CL356" s="161"/>
      <c r="CM356" s="161"/>
      <c r="CN356" s="161"/>
      <c r="CO356" s="161"/>
      <c r="CP356" s="208"/>
      <c r="CQ356" s="161"/>
      <c r="CR356" s="208"/>
      <c r="CS356" s="208"/>
      <c r="CT356" s="161" t="s">
        <v>2812</v>
      </c>
      <c r="CU356" s="161" t="s">
        <v>3058</v>
      </c>
      <c r="CV356" s="161"/>
      <c r="CW356" s="161"/>
      <c r="CX356" s="161"/>
      <c r="CY356" s="161"/>
      <c r="CZ356" s="161"/>
      <c r="DA356" s="161"/>
      <c r="DB356" s="161"/>
      <c r="DC356" s="161"/>
      <c r="DD356" s="161"/>
      <c r="DE356" s="161"/>
      <c r="DF356" s="161"/>
      <c r="DG356" s="161"/>
      <c r="DH356" s="161"/>
      <c r="DI356" s="161"/>
      <c r="DJ356" s="161"/>
      <c r="DK356" s="161"/>
      <c r="DL356" s="161"/>
      <c r="DM356" s="161"/>
      <c r="DN356" s="161"/>
      <c r="DO356" s="161"/>
      <c r="DP356" s="161" t="s">
        <v>2842</v>
      </c>
      <c r="DQ356" s="161" t="s">
        <v>3088</v>
      </c>
      <c r="DR356" s="161"/>
      <c r="DS356" s="161"/>
      <c r="DT356" s="161"/>
      <c r="DU356" s="161"/>
      <c r="DV356" s="161"/>
      <c r="DW356" s="161"/>
    </row>
    <row r="357" spans="1:127" ht="12.75" customHeight="1" x14ac:dyDescent="0.25">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c r="AA357" s="161"/>
      <c r="AB357" s="161"/>
      <c r="AC357" s="161"/>
      <c r="AD357" s="161"/>
      <c r="AE357" s="161"/>
      <c r="AF357" s="161"/>
      <c r="AG357" s="161"/>
      <c r="AQ357" s="161"/>
      <c r="AR357" s="161"/>
      <c r="AS357" s="161"/>
      <c r="AT357" s="161"/>
      <c r="AU357" s="161"/>
      <c r="AV357" s="161"/>
      <c r="AW357" s="161"/>
      <c r="AX357" s="161"/>
      <c r="AY357" s="161"/>
      <c r="AZ357" s="161"/>
      <c r="BA357" s="161"/>
      <c r="BB357" s="161"/>
      <c r="BC357" s="161"/>
      <c r="BD357" s="161"/>
      <c r="BE357" s="161"/>
      <c r="BF357"/>
      <c r="BG357" s="161"/>
      <c r="BH357" s="161"/>
      <c r="BI357" s="161"/>
      <c r="BJ357" s="161"/>
      <c r="BK357" s="161"/>
      <c r="BL357" s="161"/>
      <c r="BM357" s="161"/>
      <c r="BN357" s="161"/>
      <c r="BO357" s="161"/>
      <c r="BP357" s="161"/>
      <c r="BQ357" s="161"/>
      <c r="BR357" s="161"/>
      <c r="BS357" s="161"/>
      <c r="BT357" s="161"/>
      <c r="BU357" s="161"/>
      <c r="BV357" s="161"/>
      <c r="BW357" s="161"/>
      <c r="BX357" s="161"/>
      <c r="BY357" s="161"/>
      <c r="BZ357" s="161"/>
      <c r="CA357" s="161"/>
      <c r="CB357" s="161"/>
      <c r="CC357" s="161"/>
      <c r="CD357" s="161"/>
      <c r="CE357" s="161"/>
      <c r="CF357" s="161"/>
      <c r="CG357" s="161"/>
      <c r="CH357" s="161"/>
      <c r="CI357" s="161"/>
      <c r="CJ357" s="161"/>
      <c r="CK357" s="161"/>
      <c r="CL357" s="161"/>
      <c r="CM357" s="161"/>
      <c r="CN357" s="161"/>
      <c r="CO357" s="161"/>
      <c r="CP357" s="208"/>
      <c r="CQ357" s="161"/>
      <c r="CR357" s="208"/>
      <c r="CS357" s="208"/>
      <c r="CT357" s="161" t="s">
        <v>2814</v>
      </c>
      <c r="CU357" s="161" t="s">
        <v>3060</v>
      </c>
      <c r="CV357" s="161"/>
      <c r="CW357" s="161"/>
      <c r="CX357" s="161"/>
      <c r="CY357" s="161"/>
      <c r="CZ357" s="161"/>
      <c r="DA357" s="161"/>
      <c r="DB357" s="161"/>
      <c r="DC357" s="161"/>
      <c r="DD357" s="161"/>
      <c r="DE357" s="161"/>
      <c r="DF357" s="161"/>
      <c r="DG357" s="161"/>
      <c r="DH357" s="161"/>
      <c r="DI357" s="161"/>
      <c r="DJ357" s="161"/>
      <c r="DK357" s="161"/>
      <c r="DL357" s="161"/>
      <c r="DM357" s="161"/>
      <c r="DN357" s="161"/>
      <c r="DO357" s="161"/>
      <c r="DP357" s="161" t="s">
        <v>2844</v>
      </c>
      <c r="DQ357" s="161" t="s">
        <v>3090</v>
      </c>
      <c r="DR357" s="161"/>
      <c r="DS357" s="161"/>
      <c r="DT357" s="161"/>
      <c r="DU357" s="161"/>
      <c r="DV357" s="161"/>
      <c r="DW357" s="161"/>
    </row>
    <row r="358" spans="1:127" ht="12.75" customHeight="1" x14ac:dyDescent="0.25">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c r="AA358" s="161"/>
      <c r="AB358" s="161"/>
      <c r="AC358" s="161"/>
      <c r="AD358" s="161"/>
      <c r="AE358" s="161"/>
      <c r="AF358" s="161"/>
      <c r="AG358" s="161"/>
      <c r="AQ358" s="161"/>
      <c r="AR358" s="161"/>
      <c r="AS358" s="161"/>
      <c r="AT358" s="161"/>
      <c r="AU358" s="161"/>
      <c r="AV358" s="161"/>
      <c r="AW358" s="161"/>
      <c r="AX358" s="161"/>
      <c r="AY358" s="161"/>
      <c r="AZ358" s="161"/>
      <c r="BA358" s="161"/>
      <c r="BB358" s="161"/>
      <c r="BC358" s="161"/>
      <c r="BD358" s="161"/>
      <c r="BE358" s="161"/>
      <c r="BF358"/>
      <c r="BG358" s="161"/>
      <c r="BH358" s="161"/>
      <c r="BI358" s="161"/>
      <c r="BJ358" s="161"/>
      <c r="BK358" s="161"/>
      <c r="BL358" s="161"/>
      <c r="BM358" s="161"/>
      <c r="BN358" s="161"/>
      <c r="BO358" s="161"/>
      <c r="BP358" s="161"/>
      <c r="BQ358" s="161"/>
      <c r="BR358" s="161"/>
      <c r="BS358" s="161"/>
      <c r="BT358" s="161"/>
      <c r="BU358" s="161"/>
      <c r="BV358" s="161"/>
      <c r="BW358" s="161"/>
      <c r="BX358" s="161"/>
      <c r="BY358" s="161"/>
      <c r="BZ358" s="161"/>
      <c r="CA358" s="161"/>
      <c r="CB358" s="161"/>
      <c r="CC358" s="161"/>
      <c r="CD358" s="161"/>
      <c r="CE358" s="161"/>
      <c r="CF358" s="161"/>
      <c r="CG358" s="161"/>
      <c r="CH358" s="161"/>
      <c r="CI358" s="161"/>
      <c r="CJ358" s="161"/>
      <c r="CK358" s="161"/>
      <c r="CL358" s="161"/>
      <c r="CM358" s="161"/>
      <c r="CN358" s="161"/>
      <c r="CO358" s="161"/>
      <c r="CP358" s="208"/>
      <c r="CQ358" s="161"/>
      <c r="CR358" s="208"/>
      <c r="CS358" s="208"/>
      <c r="CT358" s="161" t="s">
        <v>2816</v>
      </c>
      <c r="CU358" s="161" t="s">
        <v>3062</v>
      </c>
      <c r="CV358" s="161"/>
      <c r="CW358" s="161"/>
      <c r="CX358" s="161"/>
      <c r="CY358" s="161"/>
      <c r="CZ358" s="161"/>
      <c r="DA358" s="161"/>
      <c r="DB358" s="161"/>
      <c r="DC358" s="161"/>
      <c r="DD358" s="161"/>
      <c r="DE358" s="161"/>
      <c r="DF358" s="161"/>
      <c r="DG358" s="161"/>
      <c r="DH358" s="161"/>
      <c r="DI358" s="161"/>
      <c r="DJ358" s="161"/>
      <c r="DK358" s="161"/>
      <c r="DL358" s="161"/>
      <c r="DM358" s="161"/>
      <c r="DN358" s="161"/>
      <c r="DO358" s="161"/>
      <c r="DP358" s="161" t="s">
        <v>2846</v>
      </c>
      <c r="DQ358" s="161" t="s">
        <v>3092</v>
      </c>
      <c r="DR358" s="161"/>
      <c r="DS358" s="161"/>
      <c r="DT358" s="161"/>
      <c r="DU358" s="161"/>
      <c r="DV358" s="161"/>
      <c r="DW358" s="161"/>
    </row>
    <row r="359" spans="1:127" ht="12.75" customHeight="1" x14ac:dyDescent="0.25">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161"/>
      <c r="AC359" s="161"/>
      <c r="AD359" s="161"/>
      <c r="AE359" s="161"/>
      <c r="AF359" s="161"/>
      <c r="AG359" s="161"/>
      <c r="AQ359" s="161"/>
      <c r="AR359" s="161"/>
      <c r="AS359" s="161"/>
      <c r="AT359" s="161"/>
      <c r="AU359" s="161"/>
      <c r="AV359" s="161"/>
      <c r="AW359" s="161"/>
      <c r="AX359" s="161"/>
      <c r="AY359" s="161"/>
      <c r="AZ359" s="161"/>
      <c r="BA359" s="161"/>
      <c r="BB359" s="161"/>
      <c r="BC359" s="161"/>
      <c r="BD359" s="161"/>
      <c r="BE359" s="161"/>
      <c r="BF359"/>
      <c r="BG359" s="161"/>
      <c r="BH359" s="161"/>
      <c r="BI359" s="161"/>
      <c r="BJ359" s="161"/>
      <c r="BK359" s="161"/>
      <c r="BL359" s="161"/>
      <c r="BM359" s="161"/>
      <c r="BN359" s="161"/>
      <c r="BO359" s="161"/>
      <c r="BP359" s="161"/>
      <c r="BQ359" s="161"/>
      <c r="BR359" s="161"/>
      <c r="BS359" s="161"/>
      <c r="BT359" s="161"/>
      <c r="BU359" s="161"/>
      <c r="BV359" s="161"/>
      <c r="BW359" s="161"/>
      <c r="BX359" s="161"/>
      <c r="BY359" s="161"/>
      <c r="BZ359" s="161"/>
      <c r="CA359" s="161"/>
      <c r="CB359" s="161"/>
      <c r="CC359" s="161"/>
      <c r="CD359" s="161"/>
      <c r="CE359" s="161"/>
      <c r="CF359" s="161"/>
      <c r="CG359" s="161"/>
      <c r="CH359" s="161"/>
      <c r="CI359" s="161"/>
      <c r="CJ359" s="161"/>
      <c r="CK359" s="161"/>
      <c r="CL359" s="161"/>
      <c r="CM359" s="161"/>
      <c r="CN359" s="161"/>
      <c r="CO359" s="161"/>
      <c r="CP359" s="208"/>
      <c r="CQ359" s="161"/>
      <c r="CR359" s="208"/>
      <c r="CS359" s="208"/>
      <c r="CT359" s="161" t="s">
        <v>2818</v>
      </c>
      <c r="CU359" s="161" t="s">
        <v>3064</v>
      </c>
      <c r="CV359" s="161"/>
      <c r="CW359" s="161"/>
      <c r="CX359" s="161"/>
      <c r="CY359" s="161"/>
      <c r="CZ359" s="161"/>
      <c r="DA359" s="161"/>
      <c r="DB359" s="161"/>
      <c r="DC359" s="161"/>
      <c r="DD359" s="161"/>
      <c r="DE359" s="161"/>
      <c r="DF359" s="161"/>
      <c r="DG359" s="161"/>
      <c r="DH359" s="161"/>
      <c r="DI359" s="161"/>
      <c r="DJ359" s="161"/>
      <c r="DK359" s="161"/>
      <c r="DL359" s="161"/>
      <c r="DM359" s="161"/>
      <c r="DN359" s="161"/>
      <c r="DO359" s="161"/>
      <c r="DP359" s="161" t="s">
        <v>2848</v>
      </c>
      <c r="DQ359" s="161" t="s">
        <v>3094</v>
      </c>
      <c r="DR359" s="161"/>
      <c r="DS359" s="161"/>
      <c r="DT359" s="161"/>
      <c r="DU359" s="161"/>
      <c r="DV359" s="161"/>
      <c r="DW359" s="161"/>
    </row>
    <row r="360" spans="1:127" ht="12.75" customHeight="1" x14ac:dyDescent="0.25">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c r="AA360" s="161"/>
      <c r="AB360" s="161"/>
      <c r="AC360" s="161"/>
      <c r="AD360" s="161"/>
      <c r="AE360" s="161"/>
      <c r="AF360" s="161"/>
      <c r="AG360" s="161"/>
      <c r="AQ360" s="161"/>
      <c r="AR360" s="161"/>
      <c r="AS360" s="161"/>
      <c r="AT360" s="161"/>
      <c r="AU360" s="161"/>
      <c r="AV360" s="161"/>
      <c r="AW360" s="161"/>
      <c r="AX360" s="161"/>
      <c r="AY360" s="161"/>
      <c r="AZ360" s="161"/>
      <c r="BA360" s="161"/>
      <c r="BB360" s="161"/>
      <c r="BC360" s="161"/>
      <c r="BD360" s="161"/>
      <c r="BE360" s="161"/>
      <c r="BF360"/>
      <c r="BG360" s="161"/>
      <c r="BH360" s="161"/>
      <c r="BI360" s="161"/>
      <c r="BJ360" s="161"/>
      <c r="BK360" s="161"/>
      <c r="BL360" s="161"/>
      <c r="BM360" s="161"/>
      <c r="BN360" s="161"/>
      <c r="BO360" s="161"/>
      <c r="BP360" s="161"/>
      <c r="BQ360" s="161"/>
      <c r="BR360" s="161"/>
      <c r="BS360" s="161"/>
      <c r="BT360" s="161"/>
      <c r="BU360" s="161"/>
      <c r="BV360" s="161"/>
      <c r="BW360" s="161"/>
      <c r="BX360" s="161"/>
      <c r="BY360" s="161"/>
      <c r="BZ360" s="161"/>
      <c r="CA360" s="161"/>
      <c r="CB360" s="161"/>
      <c r="CC360" s="161"/>
      <c r="CD360" s="161"/>
      <c r="CE360" s="161"/>
      <c r="CF360" s="161"/>
      <c r="CG360" s="161"/>
      <c r="CH360" s="161"/>
      <c r="CI360" s="161"/>
      <c r="CJ360" s="161"/>
      <c r="CK360" s="161"/>
      <c r="CL360" s="161"/>
      <c r="CM360" s="161"/>
      <c r="CN360" s="161"/>
      <c r="CO360" s="161"/>
      <c r="CP360" s="208"/>
      <c r="CQ360" s="161"/>
      <c r="CR360" s="208"/>
      <c r="CS360" s="208"/>
      <c r="CT360" s="161" t="s">
        <v>2820</v>
      </c>
      <c r="CU360" s="161" t="s">
        <v>3066</v>
      </c>
      <c r="CV360" s="161"/>
      <c r="CW360" s="161"/>
      <c r="CX360" s="161"/>
      <c r="CY360" s="161"/>
      <c r="CZ360" s="161"/>
      <c r="DA360" s="161"/>
      <c r="DB360" s="161"/>
      <c r="DC360" s="161"/>
      <c r="DD360" s="161"/>
      <c r="DE360" s="161"/>
      <c r="DF360" s="161"/>
      <c r="DG360" s="161"/>
      <c r="DH360" s="161"/>
      <c r="DI360" s="161"/>
      <c r="DJ360" s="161"/>
      <c r="DK360" s="161"/>
      <c r="DL360" s="161"/>
      <c r="DM360" s="161"/>
      <c r="DN360" s="161"/>
      <c r="DO360" s="161"/>
      <c r="DP360" s="161" t="s">
        <v>2850</v>
      </c>
      <c r="DQ360" s="161" t="s">
        <v>3096</v>
      </c>
      <c r="DR360" s="161"/>
      <c r="DS360" s="161"/>
      <c r="DT360" s="161"/>
      <c r="DU360" s="161"/>
      <c r="DV360" s="161"/>
      <c r="DW360" s="161"/>
    </row>
    <row r="361" spans="1:127" ht="12.75" customHeight="1" x14ac:dyDescent="0.25">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c r="AA361" s="161"/>
      <c r="AB361" s="161"/>
      <c r="AC361" s="161"/>
      <c r="AD361" s="161"/>
      <c r="AE361" s="161"/>
      <c r="AF361" s="161"/>
      <c r="AG361" s="161"/>
      <c r="AQ361" s="161"/>
      <c r="AR361" s="161"/>
      <c r="AS361" s="161"/>
      <c r="AT361" s="161"/>
      <c r="AU361" s="161"/>
      <c r="AV361" s="161"/>
      <c r="AW361" s="161"/>
      <c r="AX361" s="161"/>
      <c r="AY361" s="161"/>
      <c r="AZ361" s="161"/>
      <c r="BA361" s="161"/>
      <c r="BB361" s="161"/>
      <c r="BC361" s="161"/>
      <c r="BD361" s="161"/>
      <c r="BE361" s="161"/>
      <c r="BF361"/>
      <c r="BG361" s="161"/>
      <c r="BH361" s="161"/>
      <c r="BI361" s="161"/>
      <c r="BJ361" s="161"/>
      <c r="BK361" s="161"/>
      <c r="BL361" s="161"/>
      <c r="BM361" s="161"/>
      <c r="BN361" s="161"/>
      <c r="BO361" s="161"/>
      <c r="BP361" s="161"/>
      <c r="BQ361" s="161"/>
      <c r="BR361" s="161"/>
      <c r="BS361" s="161"/>
      <c r="BT361" s="161"/>
      <c r="BU361" s="161"/>
      <c r="BV361" s="161"/>
      <c r="BW361" s="161"/>
      <c r="BX361" s="161"/>
      <c r="BY361" s="161"/>
      <c r="BZ361" s="161"/>
      <c r="CA361" s="161"/>
      <c r="CB361" s="161"/>
      <c r="CC361" s="161"/>
      <c r="CD361" s="161"/>
      <c r="CE361" s="161"/>
      <c r="CF361" s="161"/>
      <c r="CG361" s="161"/>
      <c r="CH361" s="161"/>
      <c r="CI361" s="161"/>
      <c r="CJ361" s="161"/>
      <c r="CK361" s="161"/>
      <c r="CL361" s="161"/>
      <c r="CM361" s="161"/>
      <c r="CN361" s="161"/>
      <c r="CO361" s="161"/>
      <c r="CP361" s="208"/>
      <c r="CQ361" s="161"/>
      <c r="CR361" s="208"/>
      <c r="CS361" s="208"/>
      <c r="CT361" s="161" t="s">
        <v>2822</v>
      </c>
      <c r="CU361" s="161" t="s">
        <v>3068</v>
      </c>
      <c r="CV361" s="161"/>
      <c r="CW361" s="161"/>
      <c r="CX361" s="161"/>
      <c r="CY361" s="161"/>
      <c r="CZ361" s="161"/>
      <c r="DA361" s="161"/>
      <c r="DB361" s="161"/>
      <c r="DC361" s="161"/>
      <c r="DD361" s="161"/>
      <c r="DE361" s="161"/>
      <c r="DF361" s="161"/>
      <c r="DG361" s="161"/>
      <c r="DH361" s="161"/>
      <c r="DI361" s="161"/>
      <c r="DJ361" s="161"/>
      <c r="DK361" s="161"/>
      <c r="DL361" s="161"/>
      <c r="DM361" s="161"/>
      <c r="DN361" s="161"/>
      <c r="DO361" s="161"/>
      <c r="DP361" s="161" t="s">
        <v>2852</v>
      </c>
      <c r="DQ361" s="161" t="s">
        <v>3098</v>
      </c>
      <c r="DR361" s="161"/>
      <c r="DS361" s="161"/>
      <c r="DT361" s="161"/>
      <c r="DU361" s="161"/>
      <c r="DV361" s="161"/>
      <c r="DW361" s="161"/>
    </row>
    <row r="362" spans="1:127" ht="12.75" customHeight="1" x14ac:dyDescent="0.25">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c r="AA362" s="161"/>
      <c r="AB362" s="161"/>
      <c r="AC362" s="161"/>
      <c r="AD362" s="161"/>
      <c r="AE362" s="161"/>
      <c r="AF362" s="161"/>
      <c r="AG362" s="161"/>
      <c r="AQ362" s="161"/>
      <c r="AR362" s="161"/>
      <c r="AS362" s="161"/>
      <c r="AT362" s="161"/>
      <c r="AU362" s="161"/>
      <c r="AV362" s="161"/>
      <c r="AW362" s="161"/>
      <c r="AX362" s="161"/>
      <c r="AY362" s="161"/>
      <c r="AZ362" s="161"/>
      <c r="BA362" s="161"/>
      <c r="BB362" s="161"/>
      <c r="BC362" s="161"/>
      <c r="BD362" s="161"/>
      <c r="BE362" s="161"/>
      <c r="BF362"/>
      <c r="BG362" s="161"/>
      <c r="BH362" s="161"/>
      <c r="BI362" s="161"/>
      <c r="BJ362" s="161"/>
      <c r="BK362" s="161"/>
      <c r="BL362" s="161"/>
      <c r="BM362" s="161"/>
      <c r="BN362" s="161"/>
      <c r="BO362" s="161"/>
      <c r="BP362" s="161"/>
      <c r="BQ362" s="161"/>
      <c r="BR362" s="161"/>
      <c r="BS362" s="161"/>
      <c r="BT362" s="161"/>
      <c r="BU362" s="161"/>
      <c r="BV362" s="161"/>
      <c r="BW362" s="161"/>
      <c r="BX362" s="161"/>
      <c r="BY362" s="161"/>
      <c r="BZ362" s="161"/>
      <c r="CA362" s="161"/>
      <c r="CB362" s="161"/>
      <c r="CC362" s="161"/>
      <c r="CD362" s="161"/>
      <c r="CE362" s="161"/>
      <c r="CF362" s="161"/>
      <c r="CG362" s="161"/>
      <c r="CH362" s="161"/>
      <c r="CI362" s="161"/>
      <c r="CJ362" s="161"/>
      <c r="CK362" s="161"/>
      <c r="CL362" s="161"/>
      <c r="CM362" s="161"/>
      <c r="CN362" s="161"/>
      <c r="CO362" s="161"/>
      <c r="CP362" s="208"/>
      <c r="CQ362" s="161"/>
      <c r="CR362" s="208"/>
      <c r="CS362" s="208"/>
      <c r="CT362" s="161" t="s">
        <v>2824</v>
      </c>
      <c r="CU362" s="161" t="s">
        <v>3070</v>
      </c>
      <c r="CV362" s="161"/>
      <c r="CW362" s="161"/>
      <c r="CX362" s="161"/>
      <c r="CY362" s="161"/>
      <c r="CZ362" s="161"/>
      <c r="DA362" s="161"/>
      <c r="DB362" s="161"/>
      <c r="DC362" s="161"/>
      <c r="DD362" s="161"/>
      <c r="DE362" s="161"/>
      <c r="DF362" s="161"/>
      <c r="DG362" s="161"/>
      <c r="DH362" s="161"/>
      <c r="DI362" s="161"/>
      <c r="DJ362" s="161"/>
      <c r="DK362" s="161"/>
      <c r="DL362" s="161"/>
      <c r="DM362" s="161"/>
      <c r="DN362" s="161"/>
      <c r="DO362" s="161"/>
      <c r="DP362" s="161" t="s">
        <v>2854</v>
      </c>
      <c r="DQ362" s="161" t="s">
        <v>3100</v>
      </c>
      <c r="DR362" s="161"/>
      <c r="DS362" s="161"/>
      <c r="DT362" s="161"/>
      <c r="DU362" s="161"/>
      <c r="DV362" s="161"/>
      <c r="DW362" s="161"/>
    </row>
    <row r="363" spans="1:127" ht="12.75" customHeight="1" x14ac:dyDescent="0.25">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Q363" s="161"/>
      <c r="AR363" s="161"/>
      <c r="AS363" s="161"/>
      <c r="AT363" s="161"/>
      <c r="AU363" s="161"/>
      <c r="AV363" s="161"/>
      <c r="AW363" s="161"/>
      <c r="AX363" s="161"/>
      <c r="AY363" s="161"/>
      <c r="AZ363" s="161"/>
      <c r="BA363" s="161"/>
      <c r="BB363" s="161"/>
      <c r="BC363" s="161"/>
      <c r="BD363" s="161"/>
      <c r="BE363" s="161"/>
      <c r="BF363"/>
      <c r="BG363" s="161"/>
      <c r="BH363" s="161"/>
      <c r="BI363" s="161"/>
      <c r="BJ363" s="161"/>
      <c r="BK363" s="161"/>
      <c r="BL363" s="161"/>
      <c r="BM363" s="161"/>
      <c r="BN363" s="161"/>
      <c r="BO363" s="161"/>
      <c r="BP363" s="161"/>
      <c r="BQ363" s="161"/>
      <c r="BR363" s="161"/>
      <c r="BS363" s="161"/>
      <c r="BT363" s="161"/>
      <c r="BU363" s="161"/>
      <c r="BV363" s="161"/>
      <c r="BW363" s="161"/>
      <c r="BX363" s="161"/>
      <c r="BY363" s="161"/>
      <c r="BZ363" s="161"/>
      <c r="CA363" s="161"/>
      <c r="CB363" s="161"/>
      <c r="CC363" s="161"/>
      <c r="CD363" s="161"/>
      <c r="CE363" s="161"/>
      <c r="CF363" s="161"/>
      <c r="CG363" s="161"/>
      <c r="CH363" s="161"/>
      <c r="CI363" s="161"/>
      <c r="CJ363" s="161"/>
      <c r="CK363" s="161"/>
      <c r="CL363" s="161"/>
      <c r="CM363" s="161"/>
      <c r="CN363" s="161"/>
      <c r="CO363" s="161"/>
      <c r="CP363" s="208"/>
      <c r="CQ363" s="161"/>
      <c r="CR363" s="208"/>
      <c r="CS363" s="208"/>
      <c r="CT363" s="161" t="s">
        <v>2826</v>
      </c>
      <c r="CU363" s="161" t="s">
        <v>3072</v>
      </c>
      <c r="CV363" s="161"/>
      <c r="CW363" s="161"/>
      <c r="CX363" s="161"/>
      <c r="CY363" s="161"/>
      <c r="CZ363" s="161"/>
      <c r="DA363" s="161"/>
      <c r="DB363" s="161"/>
      <c r="DC363" s="161"/>
      <c r="DD363" s="161"/>
      <c r="DE363" s="161"/>
      <c r="DF363" s="161"/>
      <c r="DG363" s="161"/>
      <c r="DH363" s="161"/>
      <c r="DI363" s="161"/>
      <c r="DJ363" s="161"/>
      <c r="DK363" s="161"/>
      <c r="DL363" s="161"/>
      <c r="DM363" s="161"/>
      <c r="DN363" s="161"/>
      <c r="DO363" s="161"/>
      <c r="DP363" s="161" t="s">
        <v>2856</v>
      </c>
      <c r="DQ363" s="161" t="s">
        <v>3102</v>
      </c>
      <c r="DR363" s="161"/>
      <c r="DS363" s="161"/>
      <c r="DT363" s="161"/>
      <c r="DU363" s="161"/>
      <c r="DV363" s="161"/>
      <c r="DW363" s="161"/>
    </row>
    <row r="364" spans="1:127" ht="12.75" customHeight="1" x14ac:dyDescent="0.25">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161"/>
      <c r="AC364" s="161"/>
      <c r="AD364" s="161"/>
      <c r="AE364" s="161"/>
      <c r="AF364" s="161"/>
      <c r="AG364" s="161"/>
      <c r="AQ364" s="161"/>
      <c r="AR364" s="161"/>
      <c r="AS364" s="161"/>
      <c r="AT364" s="161"/>
      <c r="AU364" s="161"/>
      <c r="AV364" s="161"/>
      <c r="AW364" s="161"/>
      <c r="AX364" s="161"/>
      <c r="AY364" s="161"/>
      <c r="AZ364" s="161"/>
      <c r="BA364" s="161"/>
      <c r="BB364" s="161"/>
      <c r="BC364" s="161"/>
      <c r="BD364" s="161"/>
      <c r="BE364" s="161"/>
      <c r="BF364"/>
      <c r="BG364" s="161"/>
      <c r="BH364" s="161"/>
      <c r="BI364" s="161"/>
      <c r="BJ364" s="161"/>
      <c r="BK364" s="161"/>
      <c r="BL364" s="161"/>
      <c r="BM364" s="161"/>
      <c r="BN364" s="161"/>
      <c r="BO364" s="161"/>
      <c r="BP364" s="161"/>
      <c r="BQ364" s="161"/>
      <c r="BR364" s="161"/>
      <c r="BS364" s="161"/>
      <c r="BT364" s="161"/>
      <c r="BU364" s="161"/>
      <c r="BV364" s="161"/>
      <c r="BW364" s="161"/>
      <c r="BX364" s="161"/>
      <c r="BY364" s="161"/>
      <c r="BZ364" s="161"/>
      <c r="CA364" s="161"/>
      <c r="CB364" s="161"/>
      <c r="CC364" s="161"/>
      <c r="CD364" s="161"/>
      <c r="CE364" s="161"/>
      <c r="CF364" s="161"/>
      <c r="CG364" s="161"/>
      <c r="CH364" s="161"/>
      <c r="CI364" s="161"/>
      <c r="CJ364" s="161"/>
      <c r="CK364" s="161"/>
      <c r="CL364" s="161"/>
      <c r="CM364" s="161"/>
      <c r="CN364" s="161"/>
      <c r="CO364" s="161"/>
      <c r="CP364" s="208"/>
      <c r="CQ364" s="161"/>
      <c r="CR364" s="208"/>
      <c r="CS364" s="208"/>
      <c r="CT364" s="161" t="s">
        <v>2828</v>
      </c>
      <c r="CU364" s="161" t="s">
        <v>3074</v>
      </c>
      <c r="CV364" s="161"/>
      <c r="CW364" s="161"/>
      <c r="CX364" s="161"/>
      <c r="CY364" s="161"/>
      <c r="CZ364" s="161"/>
      <c r="DA364" s="161"/>
      <c r="DB364" s="161"/>
      <c r="DC364" s="161"/>
      <c r="DD364" s="161"/>
      <c r="DE364" s="161"/>
      <c r="DF364" s="161"/>
      <c r="DG364" s="161"/>
      <c r="DH364" s="161"/>
      <c r="DI364" s="161"/>
      <c r="DJ364" s="161"/>
      <c r="DK364" s="161"/>
      <c r="DL364" s="161"/>
      <c r="DM364" s="161"/>
      <c r="DN364" s="161"/>
      <c r="DO364" s="161"/>
      <c r="DP364" s="161" t="s">
        <v>2858</v>
      </c>
      <c r="DQ364" s="161" t="s">
        <v>3104</v>
      </c>
      <c r="DR364" s="161"/>
      <c r="DS364" s="161"/>
      <c r="DT364" s="161"/>
      <c r="DU364" s="161"/>
      <c r="DV364" s="161"/>
      <c r="DW364" s="161"/>
    </row>
    <row r="365" spans="1:127" ht="12.75" customHeight="1" x14ac:dyDescent="0.25">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c r="AA365" s="161"/>
      <c r="AB365" s="161"/>
      <c r="AC365" s="161"/>
      <c r="AD365" s="161"/>
      <c r="AE365" s="161"/>
      <c r="AF365" s="161"/>
      <c r="AG365" s="161"/>
      <c r="AQ365" s="161"/>
      <c r="AR365" s="161"/>
      <c r="AS365" s="161"/>
      <c r="AT365" s="161"/>
      <c r="AU365" s="161"/>
      <c r="AV365" s="161"/>
      <c r="AW365" s="161"/>
      <c r="AX365" s="161"/>
      <c r="AY365" s="161"/>
      <c r="AZ365" s="161"/>
      <c r="BA365" s="161"/>
      <c r="BB365" s="161"/>
      <c r="BC365" s="161"/>
      <c r="BD365" s="161"/>
      <c r="BE365" s="161"/>
      <c r="BF365"/>
      <c r="BG365" s="161"/>
      <c r="BH365" s="161"/>
      <c r="BI365" s="161"/>
      <c r="BJ365" s="161"/>
      <c r="BK365" s="161"/>
      <c r="BL365" s="161"/>
      <c r="BM365" s="161"/>
      <c r="BN365" s="161"/>
      <c r="BO365" s="161"/>
      <c r="BP365" s="161"/>
      <c r="BQ365" s="161"/>
      <c r="BR365" s="161"/>
      <c r="BS365" s="161"/>
      <c r="BT365" s="161"/>
      <c r="BU365" s="161"/>
      <c r="BV365" s="161"/>
      <c r="BW365" s="161"/>
      <c r="BX365" s="161"/>
      <c r="BY365" s="161"/>
      <c r="BZ365" s="161"/>
      <c r="CA365" s="161"/>
      <c r="CB365" s="161"/>
      <c r="CC365" s="161"/>
      <c r="CD365" s="161"/>
      <c r="CE365" s="161"/>
      <c r="CF365" s="161"/>
      <c r="CG365" s="161"/>
      <c r="CH365" s="161"/>
      <c r="CI365" s="161"/>
      <c r="CJ365" s="161"/>
      <c r="CK365" s="161"/>
      <c r="CL365" s="161"/>
      <c r="CM365" s="161"/>
      <c r="CN365" s="161"/>
      <c r="CO365" s="161"/>
      <c r="CP365" s="208"/>
      <c r="CQ365" s="161"/>
      <c r="CR365" s="208"/>
      <c r="CS365" s="208"/>
      <c r="CT365" s="161" t="s">
        <v>2830</v>
      </c>
      <c r="CU365" s="161" t="s">
        <v>3076</v>
      </c>
      <c r="CV365" s="161"/>
      <c r="CW365" s="161"/>
      <c r="CX365" s="161"/>
      <c r="CY365" s="161"/>
      <c r="CZ365" s="161"/>
      <c r="DA365" s="161"/>
      <c r="DB365" s="161"/>
      <c r="DC365" s="161"/>
      <c r="DD365" s="161"/>
      <c r="DE365" s="161"/>
      <c r="DF365" s="161"/>
      <c r="DG365" s="161"/>
      <c r="DH365" s="161"/>
      <c r="DI365" s="161"/>
      <c r="DJ365" s="161"/>
      <c r="DK365" s="161"/>
      <c r="DL365" s="161"/>
      <c r="DM365" s="161"/>
      <c r="DN365" s="161"/>
      <c r="DO365" s="161"/>
      <c r="DP365" s="161" t="s">
        <v>2860</v>
      </c>
      <c r="DQ365" s="161" t="s">
        <v>3106</v>
      </c>
      <c r="DR365" s="161"/>
      <c r="DS365" s="161"/>
      <c r="DT365" s="161"/>
      <c r="DU365" s="161"/>
      <c r="DV365" s="161"/>
      <c r="DW365" s="161"/>
    </row>
    <row r="366" spans="1:127" ht="12.75" customHeight="1" x14ac:dyDescent="0.25">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c r="AA366" s="161"/>
      <c r="AB366" s="161"/>
      <c r="AC366" s="161"/>
      <c r="AD366" s="161"/>
      <c r="AE366" s="161"/>
      <c r="AF366" s="161"/>
      <c r="AG366" s="161"/>
      <c r="AQ366" s="161"/>
      <c r="AR366" s="161"/>
      <c r="AS366" s="161"/>
      <c r="AT366" s="161"/>
      <c r="AU366" s="161"/>
      <c r="AV366" s="161"/>
      <c r="AW366" s="161"/>
      <c r="AX366" s="161"/>
      <c r="AY366" s="161"/>
      <c r="AZ366" s="161"/>
      <c r="BA366" s="161"/>
      <c r="BB366" s="161"/>
      <c r="BC366" s="161"/>
      <c r="BD366" s="161"/>
      <c r="BE366" s="161"/>
      <c r="BF366"/>
      <c r="BG366" s="161"/>
      <c r="BH366" s="161"/>
      <c r="BI366" s="161"/>
      <c r="BJ366" s="161"/>
      <c r="BK366" s="161"/>
      <c r="BL366" s="161"/>
      <c r="BM366" s="161"/>
      <c r="BN366" s="161"/>
      <c r="BO366" s="161"/>
      <c r="BP366" s="161"/>
      <c r="BQ366" s="161"/>
      <c r="BR366" s="161"/>
      <c r="BS366" s="161"/>
      <c r="BT366" s="161"/>
      <c r="BU366" s="161"/>
      <c r="BV366" s="161"/>
      <c r="BW366" s="161"/>
      <c r="BX366" s="161"/>
      <c r="BY366" s="161"/>
      <c r="BZ366" s="161"/>
      <c r="CA366" s="161"/>
      <c r="CB366" s="161"/>
      <c r="CC366" s="161"/>
      <c r="CD366" s="161"/>
      <c r="CE366" s="161"/>
      <c r="CF366" s="161"/>
      <c r="CG366" s="161"/>
      <c r="CH366" s="161"/>
      <c r="CI366" s="161"/>
      <c r="CJ366" s="161"/>
      <c r="CK366" s="161"/>
      <c r="CL366" s="161"/>
      <c r="CM366" s="161"/>
      <c r="CN366" s="161"/>
      <c r="CO366" s="161"/>
      <c r="CP366" s="208"/>
      <c r="CQ366" s="161"/>
      <c r="CR366" s="208"/>
      <c r="CS366" s="208"/>
      <c r="CT366" s="161" t="s">
        <v>2832</v>
      </c>
      <c r="CU366" s="161" t="s">
        <v>3078</v>
      </c>
      <c r="CV366" s="161"/>
      <c r="CW366" s="161"/>
      <c r="CX366" s="161"/>
      <c r="CY366" s="161"/>
      <c r="CZ366" s="161"/>
      <c r="DA366" s="161"/>
      <c r="DB366" s="161"/>
      <c r="DC366" s="161"/>
      <c r="DD366" s="161"/>
      <c r="DE366" s="161"/>
      <c r="DF366" s="161"/>
      <c r="DG366" s="161"/>
      <c r="DH366" s="161"/>
      <c r="DI366" s="161"/>
      <c r="DJ366" s="161"/>
      <c r="DK366" s="161"/>
      <c r="DL366" s="161"/>
      <c r="DM366" s="161"/>
      <c r="DN366" s="161"/>
      <c r="DO366" s="161"/>
      <c r="DP366" s="161" t="s">
        <v>2862</v>
      </c>
      <c r="DQ366" s="161" t="s">
        <v>3108</v>
      </c>
      <c r="DR366" s="161"/>
      <c r="DS366" s="161"/>
      <c r="DT366" s="161"/>
      <c r="DU366" s="161"/>
      <c r="DV366" s="161"/>
      <c r="DW366" s="161"/>
    </row>
    <row r="367" spans="1:127" ht="12.75" customHeight="1" x14ac:dyDescent="0.25">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c r="AA367" s="161"/>
      <c r="AB367" s="161"/>
      <c r="AC367" s="161"/>
      <c r="AD367" s="161"/>
      <c r="AE367" s="161"/>
      <c r="AF367" s="161"/>
      <c r="AG367" s="161"/>
      <c r="AQ367" s="161"/>
      <c r="AR367" s="161"/>
      <c r="AS367" s="161"/>
      <c r="AT367" s="161"/>
      <c r="AU367" s="161"/>
      <c r="AV367" s="161"/>
      <c r="AW367" s="161"/>
      <c r="AX367" s="161"/>
      <c r="AY367" s="161"/>
      <c r="AZ367" s="161"/>
      <c r="BA367" s="161"/>
      <c r="BB367" s="161"/>
      <c r="BC367" s="161"/>
      <c r="BD367" s="161"/>
      <c r="BE367" s="161"/>
      <c r="BF367"/>
      <c r="BG367" s="161"/>
      <c r="BH367" s="161"/>
      <c r="BI367" s="161"/>
      <c r="BJ367" s="161"/>
      <c r="BK367" s="161"/>
      <c r="BL367" s="161"/>
      <c r="BM367" s="161"/>
      <c r="BN367" s="161"/>
      <c r="BO367" s="161"/>
      <c r="BP367" s="161"/>
      <c r="BQ367" s="161"/>
      <c r="BR367" s="161"/>
      <c r="BS367" s="161"/>
      <c r="BT367" s="161"/>
      <c r="BU367" s="161"/>
      <c r="BV367" s="161"/>
      <c r="BW367" s="161"/>
      <c r="BX367" s="161"/>
      <c r="BY367" s="161"/>
      <c r="BZ367" s="161"/>
      <c r="CA367" s="161"/>
      <c r="CB367" s="161"/>
      <c r="CC367" s="161"/>
      <c r="CD367" s="161"/>
      <c r="CE367" s="161"/>
      <c r="CF367" s="161"/>
      <c r="CG367" s="161"/>
      <c r="CH367" s="161"/>
      <c r="CI367" s="161"/>
      <c r="CJ367" s="161"/>
      <c r="CK367" s="161"/>
      <c r="CL367" s="161"/>
      <c r="CM367" s="161"/>
      <c r="CN367" s="161"/>
      <c r="CO367" s="161"/>
      <c r="CP367" s="208"/>
      <c r="CQ367" s="161"/>
      <c r="CR367" s="208"/>
      <c r="CS367" s="208"/>
      <c r="CT367" s="161" t="s">
        <v>2834</v>
      </c>
      <c r="CU367" s="161" t="s">
        <v>3080</v>
      </c>
      <c r="CV367" s="161"/>
      <c r="CW367" s="161"/>
      <c r="CX367" s="161"/>
      <c r="CY367" s="161"/>
      <c r="CZ367" s="161"/>
      <c r="DA367" s="161"/>
      <c r="DB367" s="161"/>
      <c r="DC367" s="161"/>
      <c r="DD367" s="161"/>
      <c r="DE367" s="161"/>
      <c r="DF367" s="161"/>
      <c r="DG367" s="161"/>
      <c r="DH367" s="161"/>
      <c r="DI367" s="161"/>
      <c r="DJ367" s="161"/>
      <c r="DK367" s="161"/>
      <c r="DL367" s="161"/>
      <c r="DM367" s="161"/>
      <c r="DN367" s="161"/>
      <c r="DO367" s="161"/>
      <c r="DP367" s="161" t="s">
        <v>2864</v>
      </c>
      <c r="DQ367" s="161" t="s">
        <v>3110</v>
      </c>
      <c r="DR367" s="161"/>
      <c r="DS367" s="161"/>
      <c r="DT367" s="161"/>
      <c r="DU367" s="161"/>
      <c r="DV367" s="161"/>
      <c r="DW367" s="161"/>
    </row>
    <row r="368" spans="1:127" ht="12.75" customHeight="1" x14ac:dyDescent="0.25">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Q368" s="161"/>
      <c r="AR368" s="161"/>
      <c r="AS368" s="161"/>
      <c r="AT368" s="161"/>
      <c r="AU368" s="161"/>
      <c r="AV368" s="161"/>
      <c r="AW368" s="161"/>
      <c r="AX368" s="161"/>
      <c r="AY368" s="161"/>
      <c r="AZ368" s="161"/>
      <c r="BA368" s="161"/>
      <c r="BB368" s="161"/>
      <c r="BC368" s="161"/>
      <c r="BD368" s="161"/>
      <c r="BE368" s="161"/>
      <c r="BF368"/>
      <c r="BG368" s="161"/>
      <c r="BH368" s="161"/>
      <c r="BI368" s="161"/>
      <c r="BJ368" s="161"/>
      <c r="BK368" s="161"/>
      <c r="BL368" s="161"/>
      <c r="BM368" s="161"/>
      <c r="BN368" s="161"/>
      <c r="BO368" s="161"/>
      <c r="BP368" s="161"/>
      <c r="BQ368" s="161"/>
      <c r="BR368" s="161"/>
      <c r="BS368" s="161"/>
      <c r="BT368" s="161"/>
      <c r="BU368" s="161"/>
      <c r="BV368" s="161"/>
      <c r="BW368" s="161"/>
      <c r="BX368" s="161"/>
      <c r="BY368" s="161"/>
      <c r="BZ368" s="161"/>
      <c r="CA368" s="161"/>
      <c r="CB368" s="161"/>
      <c r="CC368" s="161"/>
      <c r="CD368" s="161"/>
      <c r="CE368" s="161"/>
      <c r="CF368" s="161"/>
      <c r="CG368" s="161"/>
      <c r="CH368" s="161"/>
      <c r="CI368" s="161"/>
      <c r="CJ368" s="161"/>
      <c r="CK368" s="161"/>
      <c r="CL368" s="161"/>
      <c r="CM368" s="161"/>
      <c r="CN368" s="161"/>
      <c r="CO368" s="161"/>
      <c r="CP368" s="208"/>
      <c r="CQ368" s="161"/>
      <c r="CR368" s="208"/>
      <c r="CS368" s="208"/>
      <c r="CT368" s="161" t="s">
        <v>2836</v>
      </c>
      <c r="CU368" s="161" t="s">
        <v>3082</v>
      </c>
      <c r="CV368" s="161"/>
      <c r="CW368" s="161"/>
      <c r="CX368" s="161"/>
      <c r="CY368" s="161"/>
      <c r="CZ368" s="161"/>
      <c r="DA368" s="161"/>
      <c r="DB368" s="161"/>
      <c r="DC368" s="161"/>
      <c r="DD368" s="161"/>
      <c r="DE368" s="161"/>
      <c r="DF368" s="161"/>
      <c r="DG368" s="161"/>
      <c r="DH368" s="161"/>
      <c r="DI368" s="161"/>
      <c r="DJ368" s="161"/>
      <c r="DK368" s="161"/>
      <c r="DL368" s="161"/>
      <c r="DM368" s="161"/>
      <c r="DN368" s="161"/>
      <c r="DO368" s="161"/>
      <c r="DP368" s="161" t="s">
        <v>2866</v>
      </c>
      <c r="DQ368" s="161" t="s">
        <v>3112</v>
      </c>
      <c r="DR368" s="161"/>
      <c r="DS368" s="161"/>
      <c r="DT368" s="161"/>
      <c r="DU368" s="161"/>
      <c r="DV368" s="161"/>
      <c r="DW368" s="161"/>
    </row>
    <row r="369" spans="1:127" ht="12.75" customHeight="1" x14ac:dyDescent="0.25">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c r="AA369" s="161"/>
      <c r="AB369" s="161"/>
      <c r="AC369" s="161"/>
      <c r="AD369" s="161"/>
      <c r="AE369" s="161"/>
      <c r="AF369" s="161"/>
      <c r="AG369" s="161"/>
      <c r="AQ369" s="161"/>
      <c r="AR369" s="161"/>
      <c r="AS369" s="161"/>
      <c r="AT369" s="161"/>
      <c r="AU369" s="161"/>
      <c r="AV369" s="161"/>
      <c r="AW369" s="161"/>
      <c r="AX369" s="161"/>
      <c r="AY369" s="161"/>
      <c r="AZ369" s="161"/>
      <c r="BA369" s="161"/>
      <c r="BB369" s="161"/>
      <c r="BC369" s="161"/>
      <c r="BD369" s="161"/>
      <c r="BE369" s="161"/>
      <c r="BF369"/>
      <c r="BG369" s="161"/>
      <c r="BH369" s="161"/>
      <c r="BI369" s="161"/>
      <c r="BJ369" s="161"/>
      <c r="BK369" s="161"/>
      <c r="BL369" s="161"/>
      <c r="BM369" s="161"/>
      <c r="BN369" s="161"/>
      <c r="BO369" s="161"/>
      <c r="BP369" s="161"/>
      <c r="BQ369" s="161"/>
      <c r="BR369" s="161"/>
      <c r="BS369" s="161"/>
      <c r="BT369" s="161"/>
      <c r="BU369" s="161"/>
      <c r="BV369" s="161"/>
      <c r="BW369" s="161"/>
      <c r="BX369" s="161"/>
      <c r="BY369" s="161"/>
      <c r="BZ369" s="161"/>
      <c r="CA369" s="161"/>
      <c r="CB369" s="161"/>
      <c r="CC369" s="161"/>
      <c r="CD369" s="161"/>
      <c r="CE369" s="161"/>
      <c r="CF369" s="161"/>
      <c r="CG369" s="161"/>
      <c r="CH369" s="161"/>
      <c r="CI369" s="161"/>
      <c r="CJ369" s="161"/>
      <c r="CK369" s="161"/>
      <c r="CL369" s="161"/>
      <c r="CM369" s="161"/>
      <c r="CN369" s="161"/>
      <c r="CO369" s="161"/>
      <c r="CP369" s="208"/>
      <c r="CQ369" s="161"/>
      <c r="CR369" s="208"/>
      <c r="CS369" s="208"/>
      <c r="CT369" s="161" t="s">
        <v>2838</v>
      </c>
      <c r="CU369" s="161" t="s">
        <v>3084</v>
      </c>
      <c r="CV369" s="161"/>
      <c r="CW369" s="161"/>
      <c r="CX369" s="161"/>
      <c r="CY369" s="161"/>
      <c r="CZ369" s="161"/>
      <c r="DA369" s="161"/>
      <c r="DB369" s="161"/>
      <c r="DC369" s="161"/>
      <c r="DD369" s="161"/>
      <c r="DE369" s="161"/>
      <c r="DF369" s="161"/>
      <c r="DG369" s="161"/>
      <c r="DH369" s="161"/>
      <c r="DI369" s="161"/>
      <c r="DJ369" s="161"/>
      <c r="DK369" s="161"/>
      <c r="DL369" s="161"/>
      <c r="DM369" s="161"/>
      <c r="DN369" s="161"/>
      <c r="DO369" s="161"/>
      <c r="DP369" s="161" t="s">
        <v>2868</v>
      </c>
      <c r="DQ369" s="161" t="s">
        <v>3114</v>
      </c>
      <c r="DR369" s="161"/>
      <c r="DS369" s="161"/>
      <c r="DT369" s="161"/>
      <c r="DU369" s="161"/>
      <c r="DV369" s="161"/>
      <c r="DW369" s="161"/>
    </row>
    <row r="370" spans="1:127" ht="12.75" customHeight="1" x14ac:dyDescent="0.25">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c r="AA370" s="161"/>
      <c r="AB370" s="161"/>
      <c r="AC370" s="161"/>
      <c r="AD370" s="161"/>
      <c r="AE370" s="161"/>
      <c r="AF370" s="161"/>
      <c r="AG370" s="161"/>
      <c r="AQ370" s="161"/>
      <c r="AR370" s="161"/>
      <c r="AS370" s="161"/>
      <c r="AT370" s="161"/>
      <c r="AU370" s="161"/>
      <c r="AV370" s="161"/>
      <c r="AW370" s="161"/>
      <c r="AX370" s="161"/>
      <c r="AY370" s="161"/>
      <c r="AZ370" s="161"/>
      <c r="BA370" s="161"/>
      <c r="BB370" s="161"/>
      <c r="BC370" s="161"/>
      <c r="BD370" s="161"/>
      <c r="BE370" s="161"/>
      <c r="BF370"/>
      <c r="BG370" s="161"/>
      <c r="BH370" s="161"/>
      <c r="BI370" s="161"/>
      <c r="BJ370" s="161"/>
      <c r="BK370" s="161"/>
      <c r="BL370" s="161"/>
      <c r="BM370" s="161"/>
      <c r="BN370" s="161"/>
      <c r="BO370" s="161"/>
      <c r="BP370" s="161"/>
      <c r="BQ370" s="161"/>
      <c r="BR370" s="161"/>
      <c r="BS370" s="161"/>
      <c r="BT370" s="161"/>
      <c r="BU370" s="161"/>
      <c r="BV370" s="161"/>
      <c r="BW370" s="161"/>
      <c r="BX370" s="161"/>
      <c r="BY370" s="161"/>
      <c r="BZ370" s="161"/>
      <c r="CA370" s="161"/>
      <c r="CB370" s="161"/>
      <c r="CC370" s="161"/>
      <c r="CD370" s="161"/>
      <c r="CE370" s="161"/>
      <c r="CF370" s="161"/>
      <c r="CG370" s="161"/>
      <c r="CH370" s="161"/>
      <c r="CI370" s="161"/>
      <c r="CJ370" s="161"/>
      <c r="CK370" s="161"/>
      <c r="CL370" s="161"/>
      <c r="CM370" s="161"/>
      <c r="CN370" s="161"/>
      <c r="CO370" s="161"/>
      <c r="CP370" s="208"/>
      <c r="CQ370" s="161"/>
      <c r="CR370" s="208"/>
      <c r="CS370" s="208"/>
      <c r="CT370" s="161" t="s">
        <v>2840</v>
      </c>
      <c r="CU370" s="161" t="s">
        <v>3086</v>
      </c>
      <c r="CV370" s="161"/>
      <c r="CW370" s="161"/>
      <c r="CX370" s="161"/>
      <c r="CY370" s="161"/>
      <c r="CZ370" s="161"/>
      <c r="DA370" s="161"/>
      <c r="DB370" s="161"/>
      <c r="DC370" s="161"/>
      <c r="DD370" s="161"/>
      <c r="DE370" s="161"/>
      <c r="DF370" s="161"/>
      <c r="DG370" s="161"/>
      <c r="DH370" s="161"/>
      <c r="DI370" s="161"/>
      <c r="DJ370" s="161"/>
      <c r="DK370" s="161"/>
      <c r="DL370" s="161"/>
      <c r="DM370" s="161"/>
      <c r="DN370" s="161"/>
      <c r="DO370" s="161"/>
      <c r="DP370" s="161" t="s">
        <v>2870</v>
      </c>
      <c r="DQ370" s="161" t="s">
        <v>3116</v>
      </c>
      <c r="DR370" s="161"/>
      <c r="DS370" s="161"/>
      <c r="DT370" s="161"/>
      <c r="DU370" s="161"/>
      <c r="DV370" s="161"/>
      <c r="DW370" s="161"/>
    </row>
    <row r="371" spans="1:127" ht="12.75" customHeight="1" x14ac:dyDescent="0.25">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c r="AA371" s="161"/>
      <c r="AB371" s="161"/>
      <c r="AC371" s="161"/>
      <c r="AD371" s="161"/>
      <c r="AE371" s="161"/>
      <c r="AF371" s="161"/>
      <c r="AG371" s="161"/>
      <c r="AQ371" s="161"/>
      <c r="AR371" s="161"/>
      <c r="AS371" s="161"/>
      <c r="AT371" s="161"/>
      <c r="AU371" s="161"/>
      <c r="AV371" s="161"/>
      <c r="AW371" s="161"/>
      <c r="AX371" s="161"/>
      <c r="AY371" s="161"/>
      <c r="AZ371" s="161"/>
      <c r="BA371" s="161"/>
      <c r="BB371" s="161"/>
      <c r="BC371" s="161"/>
      <c r="BD371" s="161"/>
      <c r="BE371" s="161"/>
      <c r="BF371"/>
      <c r="BG371" s="161"/>
      <c r="BH371" s="161"/>
      <c r="BI371" s="161"/>
      <c r="BJ371" s="161"/>
      <c r="BK371" s="161"/>
      <c r="BL371" s="161"/>
      <c r="BM371" s="161"/>
      <c r="BN371" s="161"/>
      <c r="BO371" s="161"/>
      <c r="BP371" s="161"/>
      <c r="BQ371" s="161"/>
      <c r="BR371" s="161"/>
      <c r="BS371" s="161"/>
      <c r="BT371" s="161"/>
      <c r="BU371" s="161"/>
      <c r="BV371" s="161"/>
      <c r="BW371" s="161"/>
      <c r="BX371" s="161"/>
      <c r="BY371" s="161"/>
      <c r="BZ371" s="161"/>
      <c r="CA371" s="161"/>
      <c r="CB371" s="161"/>
      <c r="CC371" s="161"/>
      <c r="CD371" s="161"/>
      <c r="CE371" s="161"/>
      <c r="CF371" s="161"/>
      <c r="CG371" s="161"/>
      <c r="CH371" s="161"/>
      <c r="CI371" s="161"/>
      <c r="CJ371" s="161"/>
      <c r="CK371" s="161"/>
      <c r="CL371" s="161"/>
      <c r="CM371" s="161"/>
      <c r="CN371" s="161"/>
      <c r="CO371" s="161"/>
      <c r="CP371" s="208"/>
      <c r="CQ371" s="161"/>
      <c r="CR371" s="208"/>
      <c r="CS371" s="208"/>
      <c r="CT371" s="161" t="s">
        <v>2842</v>
      </c>
      <c r="CU371" s="161" t="s">
        <v>3088</v>
      </c>
      <c r="CV371" s="161"/>
      <c r="CW371" s="161"/>
      <c r="CX371" s="161"/>
      <c r="CY371" s="161"/>
      <c r="CZ371" s="161"/>
      <c r="DA371" s="161"/>
      <c r="DB371" s="161"/>
      <c r="DC371" s="161"/>
      <c r="DD371" s="161"/>
      <c r="DE371" s="161"/>
      <c r="DF371" s="161"/>
      <c r="DG371" s="161"/>
      <c r="DH371" s="161"/>
      <c r="DI371" s="161"/>
      <c r="DJ371" s="161"/>
      <c r="DK371" s="161"/>
      <c r="DL371" s="161"/>
      <c r="DM371" s="161"/>
      <c r="DN371" s="161"/>
      <c r="DO371" s="161"/>
      <c r="DP371" s="161" t="s">
        <v>2872</v>
      </c>
      <c r="DQ371" s="161" t="s">
        <v>3118</v>
      </c>
      <c r="DR371" s="161"/>
      <c r="DS371" s="161"/>
      <c r="DT371" s="161"/>
      <c r="DU371" s="161"/>
      <c r="DV371" s="161"/>
      <c r="DW371" s="161"/>
    </row>
    <row r="372" spans="1:127" ht="12.75" customHeight="1" x14ac:dyDescent="0.25">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c r="AA372" s="161"/>
      <c r="AB372" s="161"/>
      <c r="AC372" s="161"/>
      <c r="AD372" s="161"/>
      <c r="AE372" s="161"/>
      <c r="AF372" s="161"/>
      <c r="AG372" s="161"/>
      <c r="AQ372" s="161"/>
      <c r="AR372" s="161"/>
      <c r="AS372" s="161"/>
      <c r="AT372" s="161"/>
      <c r="AU372" s="161"/>
      <c r="AV372" s="161"/>
      <c r="AW372" s="161"/>
      <c r="AX372" s="161"/>
      <c r="AY372" s="161"/>
      <c r="AZ372" s="161"/>
      <c r="BA372" s="161"/>
      <c r="BB372" s="161"/>
      <c r="BC372" s="161"/>
      <c r="BD372" s="161"/>
      <c r="BE372" s="161"/>
      <c r="BF372"/>
      <c r="BG372" s="161"/>
      <c r="BH372" s="161"/>
      <c r="BI372" s="161"/>
      <c r="BJ372" s="161"/>
      <c r="BK372" s="161"/>
      <c r="BL372" s="161"/>
      <c r="BM372" s="161"/>
      <c r="BN372" s="161"/>
      <c r="BO372" s="161"/>
      <c r="BP372" s="161"/>
      <c r="BQ372" s="161"/>
      <c r="BR372" s="161"/>
      <c r="BS372" s="161"/>
      <c r="BT372" s="161"/>
      <c r="BU372" s="161"/>
      <c r="BV372" s="161"/>
      <c r="BW372" s="161"/>
      <c r="BX372" s="161"/>
      <c r="BY372" s="161"/>
      <c r="BZ372" s="161"/>
      <c r="CA372" s="161"/>
      <c r="CB372" s="161"/>
      <c r="CC372" s="161"/>
      <c r="CD372" s="161"/>
      <c r="CE372" s="161"/>
      <c r="CF372" s="161"/>
      <c r="CG372" s="161"/>
      <c r="CH372" s="161"/>
      <c r="CI372" s="161"/>
      <c r="CJ372" s="161"/>
      <c r="CK372" s="161"/>
      <c r="CL372" s="161"/>
      <c r="CM372" s="161"/>
      <c r="CN372" s="161"/>
      <c r="CO372" s="161"/>
      <c r="CP372" s="208"/>
      <c r="CQ372" s="161"/>
      <c r="CR372" s="208"/>
      <c r="CS372" s="208"/>
      <c r="CT372" s="161" t="s">
        <v>2844</v>
      </c>
      <c r="CU372" s="161" t="s">
        <v>3090</v>
      </c>
      <c r="CV372" s="161"/>
      <c r="CW372" s="161"/>
      <c r="CX372" s="161"/>
      <c r="CY372" s="161"/>
      <c r="CZ372" s="161"/>
      <c r="DA372" s="161"/>
      <c r="DB372" s="161"/>
      <c r="DC372" s="161"/>
      <c r="DD372" s="161"/>
      <c r="DE372" s="161"/>
      <c r="DF372" s="161"/>
      <c r="DG372" s="161"/>
      <c r="DH372" s="161"/>
      <c r="DI372" s="161"/>
      <c r="DJ372" s="161"/>
      <c r="DK372" s="161"/>
      <c r="DL372" s="161"/>
      <c r="DM372" s="161"/>
      <c r="DN372" s="161"/>
      <c r="DO372" s="161"/>
      <c r="DP372" s="161" t="s">
        <v>2874</v>
      </c>
      <c r="DQ372" s="161" t="s">
        <v>3120</v>
      </c>
      <c r="DR372" s="161"/>
      <c r="DS372" s="161"/>
      <c r="DT372" s="161"/>
      <c r="DU372" s="161"/>
      <c r="DV372" s="161"/>
      <c r="DW372" s="161"/>
    </row>
    <row r="373" spans="1:127" ht="12.75" customHeight="1" x14ac:dyDescent="0.25">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c r="AA373" s="161"/>
      <c r="AB373" s="161"/>
      <c r="AC373" s="161"/>
      <c r="AD373" s="161"/>
      <c r="AE373" s="161"/>
      <c r="AF373" s="161"/>
      <c r="AG373" s="161"/>
      <c r="AQ373" s="161"/>
      <c r="AR373" s="161"/>
      <c r="AS373" s="161"/>
      <c r="AT373" s="161"/>
      <c r="AU373" s="161"/>
      <c r="AV373" s="161"/>
      <c r="AW373" s="161"/>
      <c r="AX373" s="161"/>
      <c r="AY373" s="161"/>
      <c r="AZ373" s="161"/>
      <c r="BA373" s="161"/>
      <c r="BB373" s="161"/>
      <c r="BC373" s="161"/>
      <c r="BD373" s="161"/>
      <c r="BE373" s="161"/>
      <c r="BF373"/>
      <c r="BG373" s="161"/>
      <c r="BH373" s="161"/>
      <c r="BI373" s="161"/>
      <c r="BJ373" s="161"/>
      <c r="BK373" s="161"/>
      <c r="BL373" s="161"/>
      <c r="BM373" s="161"/>
      <c r="BN373" s="161"/>
      <c r="BO373" s="161"/>
      <c r="BP373" s="161"/>
      <c r="BQ373" s="161"/>
      <c r="BR373" s="161"/>
      <c r="BS373" s="161"/>
      <c r="BT373" s="161"/>
      <c r="BU373" s="161"/>
      <c r="BV373" s="161"/>
      <c r="BW373" s="161"/>
      <c r="BX373" s="161"/>
      <c r="BY373" s="161"/>
      <c r="BZ373" s="161"/>
      <c r="CA373" s="161"/>
      <c r="CB373" s="161"/>
      <c r="CC373" s="161"/>
      <c r="CD373" s="161"/>
      <c r="CE373" s="161"/>
      <c r="CF373" s="161"/>
      <c r="CG373" s="161"/>
      <c r="CH373" s="161"/>
      <c r="CI373" s="161"/>
      <c r="CJ373" s="161"/>
      <c r="CK373" s="161"/>
      <c r="CL373" s="161"/>
      <c r="CM373" s="161"/>
      <c r="CN373" s="161"/>
      <c r="CO373" s="161"/>
      <c r="CP373" s="208"/>
      <c r="CQ373" s="161"/>
      <c r="CR373" s="208"/>
      <c r="CS373" s="208"/>
      <c r="CT373" s="161" t="s">
        <v>2846</v>
      </c>
      <c r="CU373" s="161" t="s">
        <v>3092</v>
      </c>
      <c r="CV373" s="161"/>
      <c r="CW373" s="161"/>
      <c r="CX373" s="161"/>
      <c r="CY373" s="161"/>
      <c r="CZ373" s="161"/>
      <c r="DA373" s="161"/>
      <c r="DB373" s="161"/>
      <c r="DC373" s="161"/>
      <c r="DD373" s="161"/>
      <c r="DE373" s="161"/>
      <c r="DF373" s="161"/>
      <c r="DG373" s="161"/>
      <c r="DH373" s="161"/>
      <c r="DI373" s="161"/>
      <c r="DJ373" s="161"/>
      <c r="DK373" s="161"/>
      <c r="DL373" s="161"/>
      <c r="DM373" s="161"/>
      <c r="DN373" s="161"/>
      <c r="DO373" s="161"/>
      <c r="DP373" s="161" t="s">
        <v>2876</v>
      </c>
      <c r="DQ373" s="161" t="s">
        <v>3122</v>
      </c>
      <c r="DR373" s="161"/>
      <c r="DS373" s="161"/>
      <c r="DT373" s="161"/>
      <c r="DU373" s="161"/>
      <c r="DV373" s="161"/>
      <c r="DW373" s="161"/>
    </row>
    <row r="374" spans="1:127" ht="12.75" customHeight="1" x14ac:dyDescent="0.25">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c r="AA374" s="161"/>
      <c r="AB374" s="161"/>
      <c r="AC374" s="161"/>
      <c r="AD374" s="161"/>
      <c r="AE374" s="161"/>
      <c r="AF374" s="161"/>
      <c r="AG374" s="161"/>
      <c r="AQ374" s="161"/>
      <c r="AR374" s="161"/>
      <c r="AS374" s="161"/>
      <c r="AT374" s="161"/>
      <c r="AU374" s="161"/>
      <c r="AV374" s="161"/>
      <c r="AW374" s="161"/>
      <c r="AX374" s="161"/>
      <c r="AY374" s="161"/>
      <c r="AZ374" s="161"/>
      <c r="BA374" s="161"/>
      <c r="BB374" s="161"/>
      <c r="BC374" s="161"/>
      <c r="BD374" s="161"/>
      <c r="BE374" s="161"/>
      <c r="BF374"/>
      <c r="BG374" s="161"/>
      <c r="BH374" s="161"/>
      <c r="BI374" s="161"/>
      <c r="BJ374" s="161"/>
      <c r="BK374" s="161"/>
      <c r="BL374" s="161"/>
      <c r="BM374" s="161"/>
      <c r="BN374" s="161"/>
      <c r="BO374" s="161"/>
      <c r="BP374" s="161"/>
      <c r="BQ374" s="161"/>
      <c r="BR374" s="161"/>
      <c r="BS374" s="161"/>
      <c r="BT374" s="161"/>
      <c r="BU374" s="161"/>
      <c r="BV374" s="161"/>
      <c r="BW374" s="161"/>
      <c r="BX374" s="161"/>
      <c r="BY374" s="161"/>
      <c r="BZ374" s="161"/>
      <c r="CA374" s="161"/>
      <c r="CB374" s="161"/>
      <c r="CC374" s="161"/>
      <c r="CD374" s="161"/>
      <c r="CE374" s="161"/>
      <c r="CF374" s="161"/>
      <c r="CG374" s="161"/>
      <c r="CH374" s="161"/>
      <c r="CI374" s="161"/>
      <c r="CJ374" s="161"/>
      <c r="CK374" s="161"/>
      <c r="CL374" s="161"/>
      <c r="CM374" s="161"/>
      <c r="CN374" s="161"/>
      <c r="CO374" s="161"/>
      <c r="CP374" s="208"/>
      <c r="CQ374" s="161"/>
      <c r="CR374" s="208"/>
      <c r="CS374" s="208"/>
      <c r="CT374" s="161" t="s">
        <v>2848</v>
      </c>
      <c r="CU374" s="161" t="s">
        <v>3094</v>
      </c>
      <c r="CV374" s="161"/>
      <c r="CW374" s="161"/>
      <c r="CX374" s="161"/>
      <c r="CY374" s="161"/>
      <c r="CZ374" s="161"/>
      <c r="DA374" s="161"/>
      <c r="DB374" s="161"/>
      <c r="DC374" s="161"/>
      <c r="DD374" s="161"/>
      <c r="DE374" s="161"/>
      <c r="DF374" s="161"/>
      <c r="DG374" s="161"/>
      <c r="DH374" s="161"/>
      <c r="DI374" s="161"/>
      <c r="DJ374" s="161"/>
      <c r="DK374" s="161"/>
      <c r="DL374" s="161"/>
      <c r="DM374" s="161"/>
      <c r="DN374" s="161"/>
      <c r="DO374" s="161"/>
      <c r="DP374" s="161" t="s">
        <v>2878</v>
      </c>
      <c r="DQ374" s="161" t="s">
        <v>3124</v>
      </c>
      <c r="DR374" s="161"/>
      <c r="DS374" s="161"/>
      <c r="DT374" s="161"/>
      <c r="DU374" s="161"/>
      <c r="DV374" s="161"/>
      <c r="DW374" s="161"/>
    </row>
    <row r="375" spans="1:127" ht="12.75" customHeight="1" x14ac:dyDescent="0.25">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161"/>
      <c r="AC375" s="161"/>
      <c r="AD375" s="161"/>
      <c r="AE375" s="161"/>
      <c r="AF375" s="161"/>
      <c r="AG375" s="161"/>
      <c r="AQ375" s="161"/>
      <c r="AR375" s="161"/>
      <c r="AS375" s="161"/>
      <c r="AT375" s="161"/>
      <c r="AU375" s="161"/>
      <c r="AV375" s="161"/>
      <c r="AW375" s="161"/>
      <c r="AX375" s="161"/>
      <c r="AY375" s="161"/>
      <c r="AZ375" s="161"/>
      <c r="BA375" s="161"/>
      <c r="BB375" s="161"/>
      <c r="BC375" s="161"/>
      <c r="BD375" s="161"/>
      <c r="BE375" s="161"/>
      <c r="BF375"/>
      <c r="BG375" s="161"/>
      <c r="BH375" s="161"/>
      <c r="BI375" s="161"/>
      <c r="BJ375" s="161"/>
      <c r="BK375" s="161"/>
      <c r="BL375" s="161"/>
      <c r="BM375" s="161"/>
      <c r="BN375" s="161"/>
      <c r="BO375" s="161"/>
      <c r="BP375" s="161"/>
      <c r="BQ375" s="161"/>
      <c r="BR375" s="161"/>
      <c r="BS375" s="161"/>
      <c r="BT375" s="161"/>
      <c r="BU375" s="161"/>
      <c r="BV375" s="161"/>
      <c r="BW375" s="161"/>
      <c r="BX375" s="161"/>
      <c r="BY375" s="161"/>
      <c r="BZ375" s="161"/>
      <c r="CA375" s="161"/>
      <c r="CB375" s="161"/>
      <c r="CC375" s="161"/>
      <c r="CD375" s="161"/>
      <c r="CE375" s="161"/>
      <c r="CF375" s="161"/>
      <c r="CG375" s="161"/>
      <c r="CH375" s="161"/>
      <c r="CI375" s="161"/>
      <c r="CJ375" s="161"/>
      <c r="CK375" s="161"/>
      <c r="CL375" s="161"/>
      <c r="CM375" s="161"/>
      <c r="CN375" s="161"/>
      <c r="CO375" s="161"/>
      <c r="CP375" s="208"/>
      <c r="CQ375" s="161"/>
      <c r="CR375" s="208"/>
      <c r="CS375" s="208"/>
      <c r="CT375" s="161" t="s">
        <v>2850</v>
      </c>
      <c r="CU375" s="161" t="s">
        <v>3096</v>
      </c>
      <c r="CV375" s="161"/>
      <c r="CW375" s="161"/>
      <c r="CX375" s="161"/>
      <c r="CY375" s="161"/>
      <c r="CZ375" s="161"/>
      <c r="DA375" s="161"/>
      <c r="DB375" s="161"/>
      <c r="DC375" s="161"/>
      <c r="DD375" s="161"/>
      <c r="DE375" s="161"/>
      <c r="DF375" s="161"/>
      <c r="DG375" s="161"/>
      <c r="DH375" s="161"/>
      <c r="DI375" s="161"/>
      <c r="DJ375" s="161"/>
      <c r="DK375" s="161"/>
      <c r="DL375" s="161"/>
      <c r="DM375" s="161"/>
      <c r="DN375" s="161"/>
      <c r="DO375" s="161"/>
      <c r="DP375" s="161" t="s">
        <v>2880</v>
      </c>
      <c r="DQ375" s="161" t="s">
        <v>3126</v>
      </c>
      <c r="DR375" s="161"/>
      <c r="DS375" s="161"/>
      <c r="DT375" s="161"/>
      <c r="DU375" s="161"/>
      <c r="DV375" s="161"/>
      <c r="DW375" s="161"/>
    </row>
    <row r="376" spans="1:127" ht="12.75" customHeight="1" x14ac:dyDescent="0.25">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Q376" s="161"/>
      <c r="AR376" s="161"/>
      <c r="AS376" s="161"/>
      <c r="AT376" s="161"/>
      <c r="AU376" s="161"/>
      <c r="AV376" s="161"/>
      <c r="AW376" s="161"/>
      <c r="AX376" s="161"/>
      <c r="AY376" s="161"/>
      <c r="AZ376" s="161"/>
      <c r="BA376" s="161"/>
      <c r="BB376" s="161"/>
      <c r="BC376" s="161"/>
      <c r="BD376" s="161"/>
      <c r="BE376" s="161"/>
      <c r="BF376"/>
      <c r="BG376" s="161"/>
      <c r="BH376" s="161"/>
      <c r="BI376" s="161"/>
      <c r="BJ376" s="161"/>
      <c r="BK376" s="161"/>
      <c r="BL376" s="161"/>
      <c r="BM376" s="161"/>
      <c r="BN376" s="161"/>
      <c r="BO376" s="161"/>
      <c r="BP376" s="161"/>
      <c r="BQ376" s="161"/>
      <c r="BR376" s="161"/>
      <c r="BS376" s="161"/>
      <c r="BT376" s="161"/>
      <c r="BU376" s="161"/>
      <c r="BV376" s="161"/>
      <c r="BW376" s="161"/>
      <c r="BX376" s="161"/>
      <c r="BY376" s="161"/>
      <c r="BZ376" s="161"/>
      <c r="CA376" s="161"/>
      <c r="CB376" s="161"/>
      <c r="CC376" s="161"/>
      <c r="CD376" s="161"/>
      <c r="CE376" s="161"/>
      <c r="CF376" s="161"/>
      <c r="CG376" s="161"/>
      <c r="CH376" s="161"/>
      <c r="CI376" s="161"/>
      <c r="CJ376" s="161"/>
      <c r="CK376" s="161"/>
      <c r="CL376" s="161"/>
      <c r="CM376" s="161"/>
      <c r="CN376" s="161"/>
      <c r="CO376" s="161"/>
      <c r="CP376" s="208"/>
      <c r="CQ376" s="161"/>
      <c r="CR376" s="208"/>
      <c r="CS376" s="208"/>
      <c r="CT376" s="161" t="s">
        <v>2852</v>
      </c>
      <c r="CU376" s="161" t="s">
        <v>3098</v>
      </c>
      <c r="CV376" s="161"/>
      <c r="CW376" s="161"/>
      <c r="CX376" s="161"/>
      <c r="CY376" s="161"/>
      <c r="CZ376" s="161"/>
      <c r="DA376" s="161"/>
      <c r="DB376" s="161"/>
      <c r="DC376" s="161"/>
      <c r="DD376" s="161"/>
      <c r="DE376" s="161"/>
      <c r="DF376" s="161"/>
      <c r="DG376" s="161"/>
      <c r="DH376" s="161"/>
      <c r="DI376" s="161"/>
      <c r="DJ376" s="161"/>
      <c r="DK376" s="161"/>
      <c r="DL376" s="161"/>
      <c r="DM376" s="161"/>
      <c r="DN376" s="161"/>
      <c r="DO376" s="161"/>
      <c r="DP376" s="161" t="s">
        <v>2882</v>
      </c>
      <c r="DQ376" s="161" t="s">
        <v>3128</v>
      </c>
      <c r="DR376" s="161"/>
      <c r="DS376" s="161"/>
      <c r="DT376" s="161"/>
      <c r="DU376" s="161"/>
      <c r="DV376" s="161"/>
      <c r="DW376" s="161"/>
    </row>
    <row r="377" spans="1:127" ht="12.75" customHeight="1" x14ac:dyDescent="0.25">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161"/>
      <c r="AC377" s="161"/>
      <c r="AD377" s="161"/>
      <c r="AE377" s="161"/>
      <c r="AF377" s="161"/>
      <c r="AG377" s="161"/>
      <c r="AQ377" s="161"/>
      <c r="AR377" s="161"/>
      <c r="AS377" s="161"/>
      <c r="AT377" s="161"/>
      <c r="AU377" s="161"/>
      <c r="AV377" s="161"/>
      <c r="AW377" s="161"/>
      <c r="AX377" s="161"/>
      <c r="AY377" s="161"/>
      <c r="AZ377" s="161"/>
      <c r="BA377" s="161"/>
      <c r="BB377" s="161"/>
      <c r="BC377" s="161"/>
      <c r="BD377" s="161"/>
      <c r="BE377" s="161"/>
      <c r="BF377"/>
      <c r="BG377" s="161"/>
      <c r="BH377" s="161"/>
      <c r="BI377" s="161"/>
      <c r="BJ377" s="161"/>
      <c r="BK377" s="161"/>
      <c r="BL377" s="161"/>
      <c r="BM377" s="161"/>
      <c r="BN377" s="161"/>
      <c r="BO377" s="161"/>
      <c r="BP377" s="161"/>
      <c r="BQ377" s="161"/>
      <c r="BR377" s="161"/>
      <c r="BS377" s="161"/>
      <c r="BT377" s="161"/>
      <c r="BU377" s="161"/>
      <c r="BV377" s="161"/>
      <c r="BW377" s="161"/>
      <c r="BX377" s="161"/>
      <c r="BY377" s="161"/>
      <c r="BZ377" s="161"/>
      <c r="CA377" s="161"/>
      <c r="CB377" s="161"/>
      <c r="CC377" s="161"/>
      <c r="CD377" s="161"/>
      <c r="CE377" s="161"/>
      <c r="CF377" s="161"/>
      <c r="CG377" s="161"/>
      <c r="CH377" s="161"/>
      <c r="CI377" s="161"/>
      <c r="CJ377" s="161"/>
      <c r="CK377" s="161"/>
      <c r="CL377" s="161"/>
      <c r="CM377" s="161"/>
      <c r="CN377" s="161"/>
      <c r="CO377" s="161"/>
      <c r="CP377" s="208"/>
      <c r="CQ377" s="161"/>
      <c r="CR377" s="208"/>
      <c r="CS377" s="208"/>
      <c r="CT377" s="161" t="s">
        <v>2854</v>
      </c>
      <c r="CU377" s="161" t="s">
        <v>3100</v>
      </c>
      <c r="CV377" s="161"/>
      <c r="CW377" s="161"/>
      <c r="CX377" s="161"/>
      <c r="CY377" s="161"/>
      <c r="CZ377" s="161"/>
      <c r="DA377" s="161"/>
      <c r="DB377" s="161"/>
      <c r="DC377" s="161"/>
      <c r="DD377" s="161"/>
      <c r="DE377" s="161"/>
      <c r="DF377" s="161"/>
      <c r="DG377" s="161"/>
      <c r="DH377" s="161"/>
      <c r="DI377" s="161"/>
      <c r="DJ377" s="161"/>
      <c r="DK377" s="161"/>
      <c r="DL377" s="161"/>
      <c r="DM377" s="161"/>
      <c r="DN377" s="161"/>
      <c r="DO377" s="161"/>
      <c r="DP377" s="161" t="s">
        <v>2884</v>
      </c>
      <c r="DQ377" s="161" t="s">
        <v>3130</v>
      </c>
      <c r="DR377" s="161"/>
      <c r="DS377" s="161"/>
      <c r="DT377" s="161"/>
      <c r="DU377" s="161"/>
      <c r="DV377" s="161"/>
      <c r="DW377" s="161"/>
    </row>
    <row r="378" spans="1:127" ht="12.75" customHeight="1" x14ac:dyDescent="0.25">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c r="AC378" s="161"/>
      <c r="AD378" s="161"/>
      <c r="AE378" s="161"/>
      <c r="AF378" s="161"/>
      <c r="AG378" s="161"/>
      <c r="AQ378" s="161"/>
      <c r="AR378" s="161"/>
      <c r="AS378" s="161"/>
      <c r="AT378" s="161"/>
      <c r="AU378" s="161"/>
      <c r="AV378" s="161"/>
      <c r="AW378" s="161"/>
      <c r="AX378" s="161"/>
      <c r="AY378" s="161"/>
      <c r="AZ378" s="161"/>
      <c r="BA378" s="161"/>
      <c r="BB378" s="161"/>
      <c r="BC378" s="161"/>
      <c r="BD378" s="161"/>
      <c r="BE378" s="161"/>
      <c r="BF378"/>
      <c r="BG378" s="161"/>
      <c r="BH378" s="161"/>
      <c r="BI378" s="161"/>
      <c r="BJ378" s="161"/>
      <c r="BK378" s="161"/>
      <c r="BL378" s="161"/>
      <c r="BM378" s="161"/>
      <c r="BN378" s="161"/>
      <c r="BO378" s="161"/>
      <c r="BP378" s="161"/>
      <c r="BQ378" s="161"/>
      <c r="BR378" s="161"/>
      <c r="BS378" s="161"/>
      <c r="BT378" s="161"/>
      <c r="BU378" s="161"/>
      <c r="BV378" s="161"/>
      <c r="BW378" s="161"/>
      <c r="BX378" s="161"/>
      <c r="BY378" s="161"/>
      <c r="BZ378" s="161"/>
      <c r="CA378" s="161"/>
      <c r="CB378" s="161"/>
      <c r="CC378" s="161"/>
      <c r="CD378" s="161"/>
      <c r="CE378" s="161"/>
      <c r="CF378" s="161"/>
      <c r="CG378" s="161"/>
      <c r="CH378" s="161"/>
      <c r="CI378" s="161"/>
      <c r="CJ378" s="161"/>
      <c r="CK378" s="161"/>
      <c r="CL378" s="161"/>
      <c r="CM378" s="161"/>
      <c r="CN378" s="161"/>
      <c r="CO378" s="161"/>
      <c r="CP378" s="208"/>
      <c r="CQ378" s="161"/>
      <c r="CR378" s="208"/>
      <c r="CS378" s="208"/>
      <c r="CT378" s="161" t="s">
        <v>2856</v>
      </c>
      <c r="CU378" s="161" t="s">
        <v>3102</v>
      </c>
      <c r="CV378" s="161"/>
      <c r="CW378" s="161"/>
      <c r="CX378" s="161"/>
      <c r="CY378" s="161"/>
      <c r="CZ378" s="161"/>
      <c r="DA378" s="161"/>
      <c r="DB378" s="161"/>
      <c r="DC378" s="161"/>
      <c r="DD378" s="161"/>
      <c r="DE378" s="161"/>
      <c r="DF378" s="161"/>
      <c r="DG378" s="161"/>
      <c r="DH378" s="161"/>
      <c r="DI378" s="161"/>
      <c r="DJ378" s="161"/>
      <c r="DK378" s="161"/>
      <c r="DL378" s="161"/>
      <c r="DM378" s="161"/>
      <c r="DN378" s="161"/>
      <c r="DO378" s="161"/>
      <c r="DP378" s="161" t="s">
        <v>2886</v>
      </c>
      <c r="DQ378" s="161" t="s">
        <v>3132</v>
      </c>
      <c r="DR378" s="161"/>
      <c r="DS378" s="161"/>
      <c r="DT378" s="161"/>
      <c r="DU378" s="161"/>
      <c r="DV378" s="161"/>
      <c r="DW378" s="161"/>
    </row>
    <row r="379" spans="1:127" ht="12.75" customHeight="1" x14ac:dyDescent="0.25">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161"/>
      <c r="AC379" s="161"/>
      <c r="AD379" s="161"/>
      <c r="AE379" s="161"/>
      <c r="AF379" s="161"/>
      <c r="AG379" s="161"/>
      <c r="AQ379" s="161"/>
      <c r="AR379" s="161"/>
      <c r="AS379" s="161"/>
      <c r="AT379" s="161"/>
      <c r="AU379" s="161"/>
      <c r="AV379" s="161"/>
      <c r="AW379" s="161"/>
      <c r="AX379" s="161"/>
      <c r="AY379" s="161"/>
      <c r="AZ379" s="161"/>
      <c r="BA379" s="161"/>
      <c r="BB379" s="161"/>
      <c r="BC379" s="161"/>
      <c r="BD379" s="161"/>
      <c r="BE379" s="161"/>
      <c r="BF379"/>
      <c r="BG379" s="161"/>
      <c r="BH379" s="161"/>
      <c r="BI379" s="161"/>
      <c r="BJ379" s="161"/>
      <c r="BK379" s="161"/>
      <c r="BL379" s="161"/>
      <c r="BM379" s="161"/>
      <c r="BN379" s="161"/>
      <c r="BO379" s="161"/>
      <c r="BP379" s="161"/>
      <c r="BQ379" s="161"/>
      <c r="BR379" s="161"/>
      <c r="BS379" s="161"/>
      <c r="BT379" s="161"/>
      <c r="BU379" s="161"/>
      <c r="BV379" s="161"/>
      <c r="BW379" s="161"/>
      <c r="BX379" s="161"/>
      <c r="BY379" s="161"/>
      <c r="BZ379" s="161"/>
      <c r="CA379" s="161"/>
      <c r="CB379" s="161"/>
      <c r="CC379" s="161"/>
      <c r="CD379" s="161"/>
      <c r="CE379" s="161"/>
      <c r="CF379" s="161"/>
      <c r="CG379" s="161"/>
      <c r="CH379" s="161"/>
      <c r="CI379" s="161"/>
      <c r="CJ379" s="161"/>
      <c r="CK379" s="161"/>
      <c r="CL379" s="161"/>
      <c r="CM379" s="161"/>
      <c r="CN379" s="161"/>
      <c r="CO379" s="161"/>
      <c r="CP379" s="208"/>
      <c r="CQ379" s="161"/>
      <c r="CR379" s="208"/>
      <c r="CS379" s="208"/>
      <c r="CT379" s="161" t="s">
        <v>2858</v>
      </c>
      <c r="CU379" s="161" t="s">
        <v>3104</v>
      </c>
      <c r="CV379" s="161"/>
      <c r="CW379" s="161"/>
      <c r="CX379" s="161"/>
      <c r="CY379" s="161"/>
      <c r="CZ379" s="161"/>
      <c r="DA379" s="161"/>
      <c r="DB379" s="161"/>
      <c r="DC379" s="161"/>
      <c r="DD379" s="161"/>
      <c r="DE379" s="161"/>
      <c r="DF379" s="161"/>
      <c r="DG379" s="161"/>
      <c r="DH379" s="161"/>
      <c r="DI379" s="161"/>
      <c r="DJ379" s="161"/>
      <c r="DK379" s="161"/>
      <c r="DL379" s="161"/>
      <c r="DM379" s="161"/>
      <c r="DN379" s="161"/>
      <c r="DO379" s="161"/>
      <c r="DP379" s="161" t="s">
        <v>2888</v>
      </c>
      <c r="DQ379" s="161" t="s">
        <v>3134</v>
      </c>
      <c r="DR379" s="161"/>
      <c r="DS379" s="161"/>
      <c r="DT379" s="161"/>
      <c r="DU379" s="161"/>
      <c r="DV379" s="161"/>
      <c r="DW379" s="161"/>
    </row>
    <row r="380" spans="1:127" ht="12.75" customHeight="1" x14ac:dyDescent="0.25">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161"/>
      <c r="AC380" s="161"/>
      <c r="AD380" s="161"/>
      <c r="AE380" s="161"/>
      <c r="AF380" s="161"/>
      <c r="AG380" s="161"/>
      <c r="AQ380" s="161"/>
      <c r="AR380" s="161"/>
      <c r="AS380" s="161"/>
      <c r="AT380" s="161"/>
      <c r="AU380" s="161"/>
      <c r="AV380" s="161"/>
      <c r="AW380" s="161"/>
      <c r="AX380" s="161"/>
      <c r="AY380" s="161"/>
      <c r="AZ380" s="161"/>
      <c r="BA380" s="161"/>
      <c r="BB380" s="161"/>
      <c r="BC380" s="161"/>
      <c r="BD380" s="161"/>
      <c r="BE380" s="161"/>
      <c r="BF380"/>
      <c r="BG380" s="161"/>
      <c r="BH380" s="161"/>
      <c r="BI380" s="161"/>
      <c r="BJ380" s="161"/>
      <c r="BK380" s="161"/>
      <c r="BL380" s="161"/>
      <c r="BM380" s="161"/>
      <c r="BN380" s="161"/>
      <c r="BO380" s="161"/>
      <c r="BP380" s="161"/>
      <c r="BQ380" s="161"/>
      <c r="BR380" s="161"/>
      <c r="BS380" s="161"/>
      <c r="BT380" s="161"/>
      <c r="BU380" s="161"/>
      <c r="BV380" s="161"/>
      <c r="BW380" s="161"/>
      <c r="BX380" s="161"/>
      <c r="BY380" s="161"/>
      <c r="BZ380" s="161"/>
      <c r="CA380" s="161"/>
      <c r="CB380" s="161"/>
      <c r="CC380" s="161"/>
      <c r="CD380" s="161"/>
      <c r="CE380" s="161"/>
      <c r="CF380" s="161"/>
      <c r="CG380" s="161"/>
      <c r="CH380" s="161"/>
      <c r="CI380" s="161"/>
      <c r="CJ380" s="161"/>
      <c r="CK380" s="161"/>
      <c r="CL380" s="161"/>
      <c r="CM380" s="161"/>
      <c r="CN380" s="161"/>
      <c r="CO380" s="161"/>
      <c r="CP380" s="208"/>
      <c r="CQ380" s="161"/>
      <c r="CR380" s="208"/>
      <c r="CS380" s="208"/>
      <c r="CT380" s="161" t="s">
        <v>2860</v>
      </c>
      <c r="CU380" s="161" t="s">
        <v>3106</v>
      </c>
      <c r="CV380" s="161"/>
      <c r="CW380" s="161"/>
      <c r="CX380" s="161"/>
      <c r="CY380" s="161"/>
      <c r="CZ380" s="161"/>
      <c r="DA380" s="161"/>
      <c r="DB380" s="161"/>
      <c r="DC380" s="161"/>
      <c r="DD380" s="161"/>
      <c r="DE380" s="161"/>
      <c r="DF380" s="161"/>
      <c r="DG380" s="161"/>
      <c r="DH380" s="161"/>
      <c r="DI380" s="161"/>
      <c r="DJ380" s="161"/>
      <c r="DK380" s="161"/>
      <c r="DL380" s="161"/>
      <c r="DM380" s="161"/>
      <c r="DN380" s="161"/>
      <c r="DO380" s="161"/>
      <c r="DP380" s="161" t="s">
        <v>2890</v>
      </c>
      <c r="DQ380" s="161" t="s">
        <v>3136</v>
      </c>
      <c r="DR380" s="161"/>
      <c r="DS380" s="161"/>
      <c r="DT380" s="161"/>
      <c r="DU380" s="161"/>
      <c r="DV380" s="161"/>
      <c r="DW380" s="161"/>
    </row>
    <row r="381" spans="1:127" ht="12.75" customHeight="1" x14ac:dyDescent="0.25">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161"/>
      <c r="AC381" s="161"/>
      <c r="AD381" s="161"/>
      <c r="AE381" s="161"/>
      <c r="AF381" s="161"/>
      <c r="AG381" s="161"/>
      <c r="AQ381" s="161"/>
      <c r="AR381" s="161"/>
      <c r="AS381" s="161"/>
      <c r="AT381" s="161"/>
      <c r="AU381" s="161"/>
      <c r="AV381" s="161"/>
      <c r="AW381" s="161"/>
      <c r="AX381" s="161"/>
      <c r="AY381" s="161"/>
      <c r="AZ381" s="161"/>
      <c r="BA381" s="161"/>
      <c r="BB381" s="161"/>
      <c r="BC381" s="161"/>
      <c r="BD381" s="161"/>
      <c r="BE381" s="161"/>
      <c r="BF381"/>
      <c r="BG381" s="161"/>
      <c r="BH381" s="161"/>
      <c r="BI381" s="161"/>
      <c r="BJ381" s="161"/>
      <c r="BK381" s="161"/>
      <c r="BL381" s="161"/>
      <c r="BM381" s="161"/>
      <c r="BN381" s="161"/>
      <c r="BO381" s="161"/>
      <c r="BP381" s="161"/>
      <c r="BQ381" s="161"/>
      <c r="BR381" s="161"/>
      <c r="BS381" s="161"/>
      <c r="BT381" s="161"/>
      <c r="BU381" s="161"/>
      <c r="BV381" s="161"/>
      <c r="BW381" s="161"/>
      <c r="BX381" s="161"/>
      <c r="BY381" s="161"/>
      <c r="BZ381" s="161"/>
      <c r="CA381" s="161"/>
      <c r="CB381" s="161"/>
      <c r="CC381" s="161"/>
      <c r="CD381" s="161"/>
      <c r="CE381" s="161"/>
      <c r="CF381" s="161"/>
      <c r="CG381" s="161"/>
      <c r="CH381" s="161"/>
      <c r="CI381" s="161"/>
      <c r="CJ381" s="161"/>
      <c r="CK381" s="161"/>
      <c r="CL381" s="161"/>
      <c r="CM381" s="161"/>
      <c r="CN381" s="161"/>
      <c r="CO381" s="161"/>
      <c r="CP381" s="208"/>
      <c r="CQ381" s="161"/>
      <c r="CR381" s="208"/>
      <c r="CS381" s="208"/>
      <c r="CT381" s="161" t="s">
        <v>2862</v>
      </c>
      <c r="CU381" s="161" t="s">
        <v>3108</v>
      </c>
      <c r="CV381" s="161"/>
      <c r="CW381" s="161"/>
      <c r="CX381" s="161"/>
      <c r="CY381" s="161"/>
      <c r="CZ381" s="161"/>
      <c r="DA381" s="161"/>
      <c r="DB381" s="161"/>
      <c r="DC381" s="161"/>
      <c r="DD381" s="161"/>
      <c r="DE381" s="161"/>
      <c r="DF381" s="161"/>
      <c r="DG381" s="161"/>
      <c r="DH381" s="161"/>
      <c r="DI381" s="161"/>
      <c r="DJ381" s="161"/>
      <c r="DK381" s="161"/>
      <c r="DL381" s="161"/>
      <c r="DM381" s="161"/>
      <c r="DN381" s="161"/>
      <c r="DO381" s="161"/>
      <c r="DP381" s="161" t="s">
        <v>2892</v>
      </c>
      <c r="DQ381" s="161" t="s">
        <v>3138</v>
      </c>
      <c r="DR381" s="161"/>
      <c r="DS381" s="161"/>
      <c r="DT381" s="161"/>
      <c r="DU381" s="161"/>
      <c r="DV381" s="161"/>
      <c r="DW381" s="161"/>
    </row>
    <row r="382" spans="1:127" ht="12.75" customHeight="1" x14ac:dyDescent="0.25">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161"/>
      <c r="AC382" s="161"/>
      <c r="AD382" s="161"/>
      <c r="AE382" s="161"/>
      <c r="AF382" s="161"/>
      <c r="AG382" s="161"/>
      <c r="AQ382" s="161"/>
      <c r="AR382" s="161"/>
      <c r="AS382" s="161"/>
      <c r="AT382" s="161"/>
      <c r="AU382" s="161"/>
      <c r="AV382" s="161"/>
      <c r="AW382" s="161"/>
      <c r="AX382" s="161"/>
      <c r="AY382" s="161"/>
      <c r="AZ382" s="161"/>
      <c r="BA382" s="161"/>
      <c r="BB382" s="161"/>
      <c r="BC382" s="161"/>
      <c r="BD382" s="161"/>
      <c r="BE382" s="161"/>
      <c r="BF382"/>
      <c r="BG382" s="161"/>
      <c r="BH382" s="161"/>
      <c r="BI382" s="161"/>
      <c r="BJ382" s="161"/>
      <c r="BK382" s="161"/>
      <c r="BL382" s="161"/>
      <c r="BM382" s="161"/>
      <c r="BN382" s="161"/>
      <c r="BO382" s="161"/>
      <c r="BP382" s="161"/>
      <c r="BQ382" s="161"/>
      <c r="BR382" s="161"/>
      <c r="BS382" s="161"/>
      <c r="BT382" s="161"/>
      <c r="BU382" s="161"/>
      <c r="BV382" s="161"/>
      <c r="BW382" s="161"/>
      <c r="BX382" s="161"/>
      <c r="BY382" s="161"/>
      <c r="BZ382" s="161"/>
      <c r="CA382" s="161"/>
      <c r="CB382" s="161"/>
      <c r="CC382" s="161"/>
      <c r="CD382" s="161"/>
      <c r="CE382" s="161"/>
      <c r="CF382" s="161"/>
      <c r="CG382" s="161"/>
      <c r="CH382" s="161"/>
      <c r="CI382" s="161"/>
      <c r="CJ382" s="161"/>
      <c r="CK382" s="161"/>
      <c r="CL382" s="161"/>
      <c r="CM382" s="161"/>
      <c r="CN382" s="161"/>
      <c r="CO382" s="161"/>
      <c r="CP382" s="208"/>
      <c r="CQ382" s="161"/>
      <c r="CR382" s="208"/>
      <c r="CS382" s="208"/>
      <c r="CT382" s="161" t="s">
        <v>2864</v>
      </c>
      <c r="CU382" s="161" t="s">
        <v>3110</v>
      </c>
      <c r="CV382" s="161"/>
      <c r="CW382" s="161"/>
      <c r="CX382" s="161"/>
      <c r="CY382" s="161"/>
      <c r="CZ382" s="161"/>
      <c r="DA382" s="161"/>
      <c r="DB382" s="161"/>
      <c r="DC382" s="161"/>
      <c r="DD382" s="161"/>
      <c r="DE382" s="161"/>
      <c r="DF382" s="161"/>
      <c r="DG382" s="161"/>
      <c r="DH382" s="161"/>
      <c r="DI382" s="161"/>
      <c r="DJ382" s="161"/>
      <c r="DK382" s="161"/>
      <c r="DL382" s="161"/>
      <c r="DM382" s="161"/>
      <c r="DN382" s="161"/>
      <c r="DO382" s="161"/>
      <c r="DP382" s="161" t="s">
        <v>2894</v>
      </c>
      <c r="DQ382" s="161" t="s">
        <v>3140</v>
      </c>
      <c r="DR382" s="161"/>
      <c r="DS382" s="161"/>
      <c r="DT382" s="161"/>
      <c r="DU382" s="161"/>
      <c r="DV382" s="161"/>
      <c r="DW382" s="161"/>
    </row>
    <row r="383" spans="1:127" ht="12.75" customHeight="1" x14ac:dyDescent="0.25">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c r="AA383" s="161"/>
      <c r="AB383" s="161"/>
      <c r="AC383" s="161"/>
      <c r="AD383" s="161"/>
      <c r="AE383" s="161"/>
      <c r="AF383" s="161"/>
      <c r="AG383" s="161"/>
      <c r="AQ383" s="161"/>
      <c r="AR383" s="161"/>
      <c r="AS383" s="161"/>
      <c r="AT383" s="161"/>
      <c r="AU383" s="161"/>
      <c r="AV383" s="161"/>
      <c r="AW383" s="161"/>
      <c r="AX383" s="161"/>
      <c r="AY383" s="161"/>
      <c r="AZ383" s="161"/>
      <c r="BA383" s="161"/>
      <c r="BB383" s="161"/>
      <c r="BC383" s="161"/>
      <c r="BD383" s="161"/>
      <c r="BE383" s="161"/>
      <c r="BF383"/>
      <c r="BG383" s="161"/>
      <c r="BH383" s="161"/>
      <c r="BI383" s="161"/>
      <c r="BJ383" s="161"/>
      <c r="BK383" s="161"/>
      <c r="BL383" s="161"/>
      <c r="BM383" s="161"/>
      <c r="BN383" s="161"/>
      <c r="BO383" s="161"/>
      <c r="BP383" s="161"/>
      <c r="BQ383" s="161"/>
      <c r="BR383" s="161"/>
      <c r="BS383" s="161"/>
      <c r="BT383" s="161"/>
      <c r="BU383" s="161"/>
      <c r="BV383" s="161"/>
      <c r="BW383" s="161"/>
      <c r="BX383" s="161"/>
      <c r="BY383" s="161"/>
      <c r="BZ383" s="161"/>
      <c r="CA383" s="161"/>
      <c r="CB383" s="161"/>
      <c r="CC383" s="161"/>
      <c r="CD383" s="161"/>
      <c r="CE383" s="161"/>
      <c r="CF383" s="161"/>
      <c r="CG383" s="161"/>
      <c r="CH383" s="161"/>
      <c r="CI383" s="161"/>
      <c r="CJ383" s="161"/>
      <c r="CK383" s="161"/>
      <c r="CL383" s="161"/>
      <c r="CM383" s="161"/>
      <c r="CN383" s="161"/>
      <c r="CO383" s="161"/>
      <c r="CP383" s="208"/>
      <c r="CQ383" s="161"/>
      <c r="CR383" s="208"/>
      <c r="CS383" s="208"/>
      <c r="CT383" s="161" t="s">
        <v>2866</v>
      </c>
      <c r="CU383" s="161" t="s">
        <v>3112</v>
      </c>
      <c r="CV383" s="161"/>
      <c r="CW383" s="161"/>
      <c r="CX383" s="161"/>
      <c r="CY383" s="161"/>
      <c r="CZ383" s="161"/>
      <c r="DA383" s="161"/>
      <c r="DB383" s="161"/>
      <c r="DC383" s="161"/>
      <c r="DD383" s="161"/>
      <c r="DE383" s="161"/>
      <c r="DF383" s="161"/>
      <c r="DG383" s="161"/>
      <c r="DH383" s="161"/>
      <c r="DI383" s="161"/>
      <c r="DJ383" s="161"/>
      <c r="DK383" s="161"/>
      <c r="DL383" s="161"/>
      <c r="DM383" s="161"/>
      <c r="DN383" s="161"/>
      <c r="DO383" s="161"/>
      <c r="DP383" s="161" t="s">
        <v>2896</v>
      </c>
      <c r="DQ383" s="161" t="s">
        <v>3142</v>
      </c>
      <c r="DR383" s="161"/>
      <c r="DS383" s="161"/>
      <c r="DT383" s="161"/>
      <c r="DU383" s="161"/>
      <c r="DV383" s="161"/>
      <c r="DW383" s="161"/>
    </row>
    <row r="384" spans="1:127" ht="12.75" customHeight="1" x14ac:dyDescent="0.25">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c r="AA384" s="161"/>
      <c r="AB384" s="161"/>
      <c r="AC384" s="161"/>
      <c r="AD384" s="161"/>
      <c r="AE384" s="161"/>
      <c r="AF384" s="161"/>
      <c r="AG384" s="161"/>
      <c r="AQ384" s="161"/>
      <c r="AR384" s="161"/>
      <c r="AS384" s="161"/>
      <c r="AT384" s="161"/>
      <c r="AU384" s="161"/>
      <c r="AV384" s="161"/>
      <c r="AW384" s="161"/>
      <c r="AX384" s="161"/>
      <c r="AY384" s="161"/>
      <c r="AZ384" s="161"/>
      <c r="BA384" s="161"/>
      <c r="BB384" s="161"/>
      <c r="BC384" s="161"/>
      <c r="BD384" s="161"/>
      <c r="BE384" s="161"/>
      <c r="BF384"/>
      <c r="BG384" s="161"/>
      <c r="BH384" s="161"/>
      <c r="BI384" s="161"/>
      <c r="BJ384" s="161"/>
      <c r="BK384" s="161"/>
      <c r="BL384" s="161"/>
      <c r="BM384" s="161"/>
      <c r="BN384" s="161"/>
      <c r="BO384" s="161"/>
      <c r="BP384" s="161"/>
      <c r="BQ384" s="161"/>
      <c r="BR384" s="161"/>
      <c r="BS384" s="161"/>
      <c r="BT384" s="161"/>
      <c r="BU384" s="161"/>
      <c r="BV384" s="161"/>
      <c r="BW384" s="161"/>
      <c r="BX384" s="161"/>
      <c r="BY384" s="161"/>
      <c r="BZ384" s="161"/>
      <c r="CA384" s="161"/>
      <c r="CB384" s="161"/>
      <c r="CC384" s="161"/>
      <c r="CD384" s="161"/>
      <c r="CE384" s="161"/>
      <c r="CF384" s="161"/>
      <c r="CG384" s="161"/>
      <c r="CH384" s="161"/>
      <c r="CI384" s="161"/>
      <c r="CJ384" s="161"/>
      <c r="CK384" s="161"/>
      <c r="CL384" s="161"/>
      <c r="CM384" s="161"/>
      <c r="CN384" s="161"/>
      <c r="CO384" s="161"/>
      <c r="CP384" s="208"/>
      <c r="CQ384" s="161"/>
      <c r="CR384" s="208"/>
      <c r="CS384" s="208"/>
      <c r="CT384" s="161" t="s">
        <v>2868</v>
      </c>
      <c r="CU384" s="161" t="s">
        <v>3114</v>
      </c>
      <c r="CV384" s="161"/>
      <c r="CW384" s="161"/>
      <c r="CX384" s="161"/>
      <c r="CY384" s="161"/>
      <c r="CZ384" s="161"/>
      <c r="DA384" s="161"/>
      <c r="DB384" s="161"/>
      <c r="DC384" s="161"/>
      <c r="DD384" s="161"/>
      <c r="DE384" s="161"/>
      <c r="DF384" s="161"/>
      <c r="DG384" s="161"/>
      <c r="DH384" s="161"/>
      <c r="DI384" s="161"/>
      <c r="DJ384" s="161"/>
      <c r="DK384" s="161"/>
      <c r="DL384" s="161"/>
      <c r="DM384" s="161"/>
      <c r="DN384" s="161"/>
      <c r="DO384" s="161"/>
      <c r="DP384" s="161" t="s">
        <v>2898</v>
      </c>
      <c r="DQ384" s="161" t="s">
        <v>3144</v>
      </c>
      <c r="DR384" s="161"/>
      <c r="DS384" s="161"/>
      <c r="DT384" s="161"/>
      <c r="DU384" s="161"/>
      <c r="DV384" s="161"/>
      <c r="DW384" s="161"/>
    </row>
    <row r="385" spans="1:127" ht="12.75" customHeight="1" x14ac:dyDescent="0.25">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c r="AA385" s="161"/>
      <c r="AB385" s="161"/>
      <c r="AC385" s="161"/>
      <c r="AD385" s="161"/>
      <c r="AE385" s="161"/>
      <c r="AF385" s="161"/>
      <c r="AG385" s="161"/>
      <c r="AQ385" s="161"/>
      <c r="AR385" s="161"/>
      <c r="AS385" s="161"/>
      <c r="AT385" s="161"/>
      <c r="AU385" s="161"/>
      <c r="AV385" s="161"/>
      <c r="AW385" s="161"/>
      <c r="AX385" s="161"/>
      <c r="AY385" s="161"/>
      <c r="AZ385" s="161"/>
      <c r="BA385" s="161"/>
      <c r="BB385" s="161"/>
      <c r="BC385" s="161"/>
      <c r="BD385" s="161"/>
      <c r="BE385" s="161"/>
      <c r="BF385"/>
      <c r="BG385" s="161"/>
      <c r="BH385" s="161"/>
      <c r="BI385" s="161"/>
      <c r="BJ385" s="161"/>
      <c r="BK385" s="161"/>
      <c r="BL385" s="161"/>
      <c r="BM385" s="161"/>
      <c r="BN385" s="161"/>
      <c r="BO385" s="161"/>
      <c r="BP385" s="161"/>
      <c r="BQ385" s="161"/>
      <c r="BR385" s="161"/>
      <c r="BS385" s="161"/>
      <c r="BT385" s="161"/>
      <c r="BU385" s="161"/>
      <c r="BV385" s="161"/>
      <c r="BW385" s="161"/>
      <c r="BX385" s="161"/>
      <c r="BY385" s="161"/>
      <c r="BZ385" s="161"/>
      <c r="CA385" s="161"/>
      <c r="CB385" s="161"/>
      <c r="CC385" s="161"/>
      <c r="CD385" s="161"/>
      <c r="CE385" s="161"/>
      <c r="CF385" s="161"/>
      <c r="CG385" s="161"/>
      <c r="CH385" s="161"/>
      <c r="CI385" s="161"/>
      <c r="CJ385" s="161"/>
      <c r="CK385" s="161"/>
      <c r="CL385" s="161"/>
      <c r="CM385" s="161"/>
      <c r="CN385" s="161"/>
      <c r="CO385" s="161"/>
      <c r="CP385" s="208"/>
      <c r="CQ385" s="161"/>
      <c r="CR385" s="208"/>
      <c r="CS385" s="208"/>
      <c r="CT385" s="161" t="s">
        <v>2870</v>
      </c>
      <c r="CU385" s="161" t="s">
        <v>3116</v>
      </c>
      <c r="CV385" s="161"/>
      <c r="CW385" s="161"/>
      <c r="CX385" s="161"/>
      <c r="CY385" s="161"/>
      <c r="CZ385" s="161"/>
      <c r="DA385" s="161"/>
      <c r="DB385" s="161"/>
      <c r="DC385" s="161"/>
      <c r="DD385" s="161"/>
      <c r="DE385" s="161"/>
      <c r="DF385" s="161"/>
      <c r="DG385" s="161"/>
      <c r="DH385" s="161"/>
      <c r="DI385" s="161"/>
      <c r="DJ385" s="161"/>
      <c r="DK385" s="161"/>
      <c r="DL385" s="161"/>
      <c r="DM385" s="161"/>
      <c r="DN385" s="161"/>
      <c r="DO385" s="161"/>
      <c r="DP385" s="161" t="s">
        <v>2900</v>
      </c>
      <c r="DQ385" s="161" t="s">
        <v>3146</v>
      </c>
      <c r="DR385" s="161"/>
      <c r="DS385" s="161"/>
      <c r="DT385" s="161"/>
      <c r="DU385" s="161"/>
      <c r="DV385" s="161"/>
      <c r="DW385" s="161"/>
    </row>
    <row r="386" spans="1:127" ht="12.75" customHeight="1" x14ac:dyDescent="0.25">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c r="AA386" s="161"/>
      <c r="AB386" s="161"/>
      <c r="AC386" s="161"/>
      <c r="AD386" s="161"/>
      <c r="AE386" s="161"/>
      <c r="AF386" s="161"/>
      <c r="AG386" s="161"/>
      <c r="AQ386" s="161"/>
      <c r="AR386" s="161"/>
      <c r="AS386" s="161"/>
      <c r="AT386" s="161"/>
      <c r="AU386" s="161"/>
      <c r="AV386" s="161"/>
      <c r="AW386" s="161"/>
      <c r="AX386" s="161"/>
      <c r="AY386" s="161"/>
      <c r="AZ386" s="161"/>
      <c r="BA386" s="161"/>
      <c r="BB386" s="161"/>
      <c r="BC386" s="161"/>
      <c r="BD386" s="161"/>
      <c r="BE386" s="161"/>
      <c r="BF386"/>
      <c r="BG386" s="161"/>
      <c r="BH386" s="161"/>
      <c r="BI386" s="161"/>
      <c r="BJ386" s="161"/>
      <c r="BK386" s="161"/>
      <c r="BL386" s="161"/>
      <c r="BM386" s="161"/>
      <c r="BN386" s="161"/>
      <c r="BO386" s="161"/>
      <c r="BP386" s="161"/>
      <c r="BQ386" s="161"/>
      <c r="BR386" s="161"/>
      <c r="BS386" s="161"/>
      <c r="BT386" s="161"/>
      <c r="BU386" s="161"/>
      <c r="BV386" s="161"/>
      <c r="BW386" s="161"/>
      <c r="BX386" s="161"/>
      <c r="BY386" s="161"/>
      <c r="BZ386" s="161"/>
      <c r="CA386" s="161"/>
      <c r="CB386" s="161"/>
      <c r="CC386" s="161"/>
      <c r="CD386" s="161"/>
      <c r="CE386" s="161"/>
      <c r="CF386" s="161"/>
      <c r="CG386" s="161"/>
      <c r="CH386" s="161"/>
      <c r="CI386" s="161"/>
      <c r="CJ386" s="161"/>
      <c r="CK386" s="161"/>
      <c r="CL386" s="161"/>
      <c r="CM386" s="161"/>
      <c r="CN386" s="161"/>
      <c r="CO386" s="161"/>
      <c r="CP386" s="208"/>
      <c r="CQ386" s="161"/>
      <c r="CR386" s="208"/>
      <c r="CS386" s="208"/>
      <c r="CT386" s="161" t="s">
        <v>2872</v>
      </c>
      <c r="CU386" s="161" t="s">
        <v>3118</v>
      </c>
      <c r="CV386" s="161"/>
      <c r="CW386" s="161"/>
      <c r="CX386" s="161"/>
      <c r="CY386" s="161"/>
      <c r="CZ386" s="161"/>
      <c r="DA386" s="161"/>
      <c r="DB386" s="161"/>
      <c r="DC386" s="161"/>
      <c r="DD386" s="161"/>
      <c r="DE386" s="161"/>
      <c r="DF386" s="161"/>
      <c r="DG386" s="161"/>
      <c r="DH386" s="161"/>
      <c r="DI386" s="161"/>
      <c r="DJ386" s="161"/>
      <c r="DK386" s="161"/>
      <c r="DL386" s="161"/>
      <c r="DM386" s="161"/>
      <c r="DN386" s="161"/>
      <c r="DO386" s="161"/>
      <c r="DP386" s="161" t="s">
        <v>2902</v>
      </c>
      <c r="DQ386" s="161" t="s">
        <v>3148</v>
      </c>
      <c r="DR386" s="161"/>
      <c r="DS386" s="161"/>
      <c r="DT386" s="161"/>
      <c r="DU386" s="161"/>
      <c r="DV386" s="161"/>
      <c r="DW386" s="161"/>
    </row>
    <row r="387" spans="1:127" ht="12.75" customHeight="1" x14ac:dyDescent="0.25">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161"/>
      <c r="AC387" s="161"/>
      <c r="AD387" s="161"/>
      <c r="AE387" s="161"/>
      <c r="AF387" s="161"/>
      <c r="AG387" s="161"/>
      <c r="AQ387" s="161"/>
      <c r="AR387" s="161"/>
      <c r="AS387" s="161"/>
      <c r="AT387" s="161"/>
      <c r="AU387" s="161"/>
      <c r="AV387" s="161"/>
      <c r="AW387" s="161"/>
      <c r="AX387" s="161"/>
      <c r="AY387" s="161"/>
      <c r="AZ387" s="161"/>
      <c r="BA387" s="161"/>
      <c r="BB387" s="161"/>
      <c r="BC387" s="161"/>
      <c r="BD387" s="161"/>
      <c r="BE387" s="161"/>
      <c r="BF387"/>
      <c r="BG387" s="161"/>
      <c r="BH387" s="161"/>
      <c r="BI387" s="161"/>
      <c r="BJ387" s="161"/>
      <c r="BK387" s="161"/>
      <c r="BL387" s="161"/>
      <c r="BM387" s="161"/>
      <c r="BN387" s="161"/>
      <c r="BO387" s="161"/>
      <c r="BP387" s="161"/>
      <c r="BQ387" s="161"/>
      <c r="BR387" s="161"/>
      <c r="BS387" s="161"/>
      <c r="BT387" s="161"/>
      <c r="BU387" s="161"/>
      <c r="BV387" s="161"/>
      <c r="BW387" s="161"/>
      <c r="BX387" s="161"/>
      <c r="BY387" s="161"/>
      <c r="BZ387" s="161"/>
      <c r="CA387" s="161"/>
      <c r="CB387" s="161"/>
      <c r="CC387" s="161"/>
      <c r="CD387" s="161"/>
      <c r="CE387" s="161"/>
      <c r="CF387" s="161"/>
      <c r="CG387" s="161"/>
      <c r="CH387" s="161"/>
      <c r="CI387" s="161"/>
      <c r="CJ387" s="161"/>
      <c r="CK387" s="161"/>
      <c r="CL387" s="161"/>
      <c r="CM387" s="161"/>
      <c r="CN387" s="161"/>
      <c r="CO387" s="161"/>
      <c r="CP387" s="208"/>
      <c r="CQ387" s="161"/>
      <c r="CR387" s="208"/>
      <c r="CS387" s="208"/>
      <c r="CT387" s="161" t="s">
        <v>2874</v>
      </c>
      <c r="CU387" s="161" t="s">
        <v>3120</v>
      </c>
      <c r="CV387" s="161"/>
      <c r="CW387" s="161"/>
      <c r="CX387" s="161"/>
      <c r="CY387" s="161"/>
      <c r="CZ387" s="161"/>
      <c r="DA387" s="161"/>
      <c r="DB387" s="161"/>
      <c r="DC387" s="161"/>
      <c r="DD387" s="161"/>
      <c r="DE387" s="161"/>
      <c r="DF387" s="161"/>
      <c r="DG387" s="161"/>
      <c r="DH387" s="161"/>
      <c r="DI387" s="161"/>
      <c r="DJ387" s="161"/>
      <c r="DK387" s="161"/>
      <c r="DL387" s="161"/>
      <c r="DM387" s="161"/>
      <c r="DN387" s="161"/>
      <c r="DO387" s="161"/>
      <c r="DP387" s="161" t="s">
        <v>2904</v>
      </c>
      <c r="DQ387" s="161" t="s">
        <v>3150</v>
      </c>
      <c r="DR387" s="161"/>
      <c r="DS387" s="161"/>
      <c r="DT387" s="161"/>
      <c r="DU387" s="161"/>
      <c r="DV387" s="161"/>
      <c r="DW387" s="161"/>
    </row>
    <row r="388" spans="1:127" ht="12.75" customHeight="1" x14ac:dyDescent="0.25">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161"/>
      <c r="AC388" s="161"/>
      <c r="AD388" s="161"/>
      <c r="AE388" s="161"/>
      <c r="AF388" s="161"/>
      <c r="AG388" s="161"/>
      <c r="AQ388" s="161"/>
      <c r="AR388" s="161"/>
      <c r="AS388" s="161"/>
      <c r="AT388" s="161"/>
      <c r="AU388" s="161"/>
      <c r="AV388" s="161"/>
      <c r="AW388" s="161"/>
      <c r="AX388" s="161"/>
      <c r="AY388" s="161"/>
      <c r="AZ388" s="161"/>
      <c r="BA388" s="161"/>
      <c r="BB388" s="161"/>
      <c r="BC388" s="161"/>
      <c r="BD388" s="161"/>
      <c r="BE388" s="161"/>
      <c r="BF388"/>
      <c r="BG388" s="161"/>
      <c r="BH388" s="161"/>
      <c r="BI388" s="161"/>
      <c r="BJ388" s="161"/>
      <c r="BK388" s="161"/>
      <c r="BL388" s="161"/>
      <c r="BM388" s="161"/>
      <c r="BN388" s="161"/>
      <c r="BO388" s="161"/>
      <c r="BP388" s="161"/>
      <c r="BQ388" s="161"/>
      <c r="BR388" s="161"/>
      <c r="BS388" s="161"/>
      <c r="BT388" s="161"/>
      <c r="BU388" s="161"/>
      <c r="BV388" s="161"/>
      <c r="BW388" s="161"/>
      <c r="BX388" s="161"/>
      <c r="BY388" s="161"/>
      <c r="BZ388" s="161"/>
      <c r="CA388" s="161"/>
      <c r="CB388" s="161"/>
      <c r="CC388" s="161"/>
      <c r="CD388" s="161"/>
      <c r="CE388" s="161"/>
      <c r="CF388" s="161"/>
      <c r="CG388" s="161"/>
      <c r="CH388" s="161"/>
      <c r="CI388" s="161"/>
      <c r="CJ388" s="161"/>
      <c r="CK388" s="161"/>
      <c r="CL388" s="161"/>
      <c r="CM388" s="161"/>
      <c r="CN388" s="161"/>
      <c r="CO388" s="161"/>
      <c r="CP388" s="208"/>
      <c r="CQ388" s="161"/>
      <c r="CR388" s="208"/>
      <c r="CS388" s="208"/>
      <c r="CT388" s="161" t="s">
        <v>2876</v>
      </c>
      <c r="CU388" s="161" t="s">
        <v>3122</v>
      </c>
      <c r="CV388" s="161"/>
      <c r="CW388" s="161"/>
      <c r="CX388" s="161"/>
      <c r="CY388" s="161"/>
      <c r="CZ388" s="161"/>
      <c r="DA388" s="161"/>
      <c r="DB388" s="161"/>
      <c r="DC388" s="161"/>
      <c r="DD388" s="161"/>
      <c r="DE388" s="161"/>
      <c r="DF388" s="161"/>
      <c r="DG388" s="161"/>
      <c r="DH388" s="161"/>
      <c r="DI388" s="161"/>
      <c r="DJ388" s="161"/>
      <c r="DK388" s="161"/>
      <c r="DL388" s="161"/>
      <c r="DM388" s="161"/>
      <c r="DN388" s="161"/>
      <c r="DO388" s="161"/>
      <c r="DP388" s="161" t="s">
        <v>2906</v>
      </c>
      <c r="DQ388" s="161" t="s">
        <v>3152</v>
      </c>
      <c r="DR388" s="161"/>
      <c r="DS388" s="161"/>
      <c r="DT388" s="161"/>
      <c r="DU388" s="161"/>
      <c r="DV388" s="161"/>
      <c r="DW388" s="161"/>
    </row>
    <row r="389" spans="1:127" ht="12.75" customHeight="1" x14ac:dyDescent="0.25">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Q389" s="161"/>
      <c r="AR389" s="161"/>
      <c r="AS389" s="161"/>
      <c r="AT389" s="161"/>
      <c r="AU389" s="161"/>
      <c r="AV389" s="161"/>
      <c r="AW389" s="161"/>
      <c r="AX389" s="161"/>
      <c r="AY389" s="161"/>
      <c r="AZ389" s="161"/>
      <c r="BA389" s="161"/>
      <c r="BB389" s="161"/>
      <c r="BC389" s="161"/>
      <c r="BD389" s="161"/>
      <c r="BE389" s="161"/>
      <c r="BF389"/>
      <c r="BG389" s="161"/>
      <c r="BH389" s="161"/>
      <c r="BI389" s="161"/>
      <c r="BJ389" s="161"/>
      <c r="BK389" s="161"/>
      <c r="BL389" s="161"/>
      <c r="BM389" s="161"/>
      <c r="BN389" s="161"/>
      <c r="BO389" s="161"/>
      <c r="BP389" s="161"/>
      <c r="BQ389" s="161"/>
      <c r="BR389" s="161"/>
      <c r="BS389" s="161"/>
      <c r="BT389" s="161"/>
      <c r="BU389" s="161"/>
      <c r="BV389" s="161"/>
      <c r="BW389" s="161"/>
      <c r="BX389" s="161"/>
      <c r="BY389" s="161"/>
      <c r="BZ389" s="161"/>
      <c r="CA389" s="161"/>
      <c r="CB389" s="161"/>
      <c r="CC389" s="161"/>
      <c r="CD389" s="161"/>
      <c r="CE389" s="161"/>
      <c r="CF389" s="161"/>
      <c r="CG389" s="161"/>
      <c r="CH389" s="161"/>
      <c r="CI389" s="161"/>
      <c r="CJ389" s="161"/>
      <c r="CK389" s="161"/>
      <c r="CL389" s="161"/>
      <c r="CM389" s="161"/>
      <c r="CN389" s="161"/>
      <c r="CO389" s="161"/>
      <c r="CP389" s="208"/>
      <c r="CQ389" s="161"/>
      <c r="CR389" s="208"/>
      <c r="CS389" s="208"/>
      <c r="CT389" s="161" t="s">
        <v>2878</v>
      </c>
      <c r="CU389" s="161" t="s">
        <v>3124</v>
      </c>
      <c r="CV389" s="161"/>
      <c r="CW389" s="161"/>
      <c r="CX389" s="161"/>
      <c r="CY389" s="161"/>
      <c r="CZ389" s="161"/>
      <c r="DA389" s="161"/>
      <c r="DB389" s="161"/>
      <c r="DC389" s="161"/>
      <c r="DD389" s="161"/>
      <c r="DE389" s="161"/>
      <c r="DF389" s="161"/>
      <c r="DG389" s="161"/>
      <c r="DH389" s="161"/>
      <c r="DI389" s="161"/>
      <c r="DJ389" s="161"/>
      <c r="DK389" s="161"/>
      <c r="DL389" s="161"/>
      <c r="DM389" s="161"/>
      <c r="DN389" s="161"/>
      <c r="DO389" s="161"/>
      <c r="DP389" s="161" t="s">
        <v>2908</v>
      </c>
      <c r="DQ389" s="161" t="s">
        <v>3154</v>
      </c>
      <c r="DR389" s="161"/>
      <c r="DS389" s="161"/>
      <c r="DT389" s="161"/>
      <c r="DU389" s="161"/>
      <c r="DV389" s="161"/>
      <c r="DW389" s="161"/>
    </row>
    <row r="390" spans="1:127" ht="12.75" customHeight="1" x14ac:dyDescent="0.25">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161"/>
      <c r="AC390" s="161"/>
      <c r="AD390" s="161"/>
      <c r="AE390" s="161"/>
      <c r="AF390" s="161"/>
      <c r="AG390" s="161"/>
      <c r="AQ390" s="161"/>
      <c r="AR390" s="161"/>
      <c r="AS390" s="161"/>
      <c r="AT390" s="161"/>
      <c r="AU390" s="161"/>
      <c r="AV390" s="161"/>
      <c r="AW390" s="161"/>
      <c r="AX390" s="161"/>
      <c r="AY390" s="161"/>
      <c r="AZ390" s="161"/>
      <c r="BA390" s="161"/>
      <c r="BB390" s="161"/>
      <c r="BC390" s="161"/>
      <c r="BD390" s="161"/>
      <c r="BE390" s="161"/>
      <c r="BF390"/>
      <c r="BG390" s="161"/>
      <c r="BH390" s="161"/>
      <c r="BI390" s="161"/>
      <c r="BJ390" s="161"/>
      <c r="BK390" s="161"/>
      <c r="BL390" s="161"/>
      <c r="BM390" s="161"/>
      <c r="BN390" s="161"/>
      <c r="BO390" s="161"/>
      <c r="BP390" s="161"/>
      <c r="BQ390" s="161"/>
      <c r="BR390" s="161"/>
      <c r="BS390" s="161"/>
      <c r="BT390" s="161"/>
      <c r="BU390" s="161"/>
      <c r="BV390" s="161"/>
      <c r="BW390" s="161"/>
      <c r="BX390" s="161"/>
      <c r="BY390" s="161"/>
      <c r="BZ390" s="161"/>
      <c r="CA390" s="161"/>
      <c r="CB390" s="161"/>
      <c r="CC390" s="161"/>
      <c r="CD390" s="161"/>
      <c r="CE390" s="161"/>
      <c r="CF390" s="161"/>
      <c r="CG390" s="161"/>
      <c r="CH390" s="161"/>
      <c r="CI390" s="161"/>
      <c r="CJ390" s="161"/>
      <c r="CK390" s="161"/>
      <c r="CL390" s="161"/>
      <c r="CM390" s="161"/>
      <c r="CN390" s="161"/>
      <c r="CO390" s="161"/>
      <c r="CP390" s="208"/>
      <c r="CQ390" s="161"/>
      <c r="CR390" s="208"/>
      <c r="CS390" s="208"/>
      <c r="CT390" s="161" t="s">
        <v>2880</v>
      </c>
      <c r="CU390" s="161" t="s">
        <v>3126</v>
      </c>
      <c r="CV390" s="161"/>
      <c r="CW390" s="161"/>
      <c r="CX390" s="161"/>
      <c r="CY390" s="161"/>
      <c r="CZ390" s="161"/>
      <c r="DA390" s="161"/>
      <c r="DB390" s="161"/>
      <c r="DC390" s="161"/>
      <c r="DD390" s="161"/>
      <c r="DE390" s="161"/>
      <c r="DF390" s="161"/>
      <c r="DG390" s="161"/>
      <c r="DH390" s="161"/>
      <c r="DI390" s="161"/>
      <c r="DJ390" s="161"/>
      <c r="DK390" s="161"/>
      <c r="DL390" s="161"/>
      <c r="DM390" s="161"/>
      <c r="DN390" s="161"/>
      <c r="DO390" s="161"/>
      <c r="DP390" s="161" t="s">
        <v>2910</v>
      </c>
      <c r="DQ390" s="161" t="s">
        <v>3156</v>
      </c>
      <c r="DR390" s="161"/>
      <c r="DS390" s="161"/>
      <c r="DT390" s="161"/>
      <c r="DU390" s="161"/>
      <c r="DV390" s="161"/>
      <c r="DW390" s="161"/>
    </row>
    <row r="391" spans="1:127" ht="12.75" customHeight="1" x14ac:dyDescent="0.25">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161"/>
      <c r="AC391" s="161"/>
      <c r="AD391" s="161"/>
      <c r="AE391" s="161"/>
      <c r="AF391" s="161"/>
      <c r="AG391" s="161"/>
      <c r="AQ391" s="161"/>
      <c r="AR391" s="161"/>
      <c r="AS391" s="161"/>
      <c r="AT391" s="161"/>
      <c r="AU391" s="161"/>
      <c r="AV391" s="161"/>
      <c r="AW391" s="161"/>
      <c r="AX391" s="161"/>
      <c r="AY391" s="161"/>
      <c r="AZ391" s="161"/>
      <c r="BA391" s="161"/>
      <c r="BB391" s="161"/>
      <c r="BC391" s="161"/>
      <c r="BD391" s="161"/>
      <c r="BE391" s="161"/>
      <c r="BF391"/>
      <c r="BG391" s="161"/>
      <c r="BH391" s="161"/>
      <c r="BI391" s="161"/>
      <c r="BJ391" s="161"/>
      <c r="BK391" s="161"/>
      <c r="BL391" s="161"/>
      <c r="BM391" s="161"/>
      <c r="BN391" s="161"/>
      <c r="BO391" s="161"/>
      <c r="BP391" s="161"/>
      <c r="BQ391" s="161"/>
      <c r="BR391" s="161"/>
      <c r="BS391" s="161"/>
      <c r="BT391" s="161"/>
      <c r="BU391" s="161"/>
      <c r="BV391" s="161"/>
      <c r="BW391" s="161"/>
      <c r="BX391" s="161"/>
      <c r="BY391" s="161"/>
      <c r="BZ391" s="161"/>
      <c r="CA391" s="161"/>
      <c r="CB391" s="161"/>
      <c r="CC391" s="161"/>
      <c r="CD391" s="161"/>
      <c r="CE391" s="161"/>
      <c r="CF391" s="161"/>
      <c r="CG391" s="161"/>
      <c r="CH391" s="161"/>
      <c r="CI391" s="161"/>
      <c r="CJ391" s="161"/>
      <c r="CK391" s="161"/>
      <c r="CL391" s="161"/>
      <c r="CM391" s="161"/>
      <c r="CN391" s="161"/>
      <c r="CO391" s="161"/>
      <c r="CP391" s="208"/>
      <c r="CQ391" s="161"/>
      <c r="CR391" s="208"/>
      <c r="CS391" s="208"/>
      <c r="CT391" s="161" t="s">
        <v>2882</v>
      </c>
      <c r="CU391" s="161" t="s">
        <v>3128</v>
      </c>
      <c r="CV391" s="161"/>
      <c r="CW391" s="161"/>
      <c r="CX391" s="161"/>
      <c r="CY391" s="161"/>
      <c r="CZ391" s="161"/>
      <c r="DA391" s="161"/>
      <c r="DB391" s="161"/>
      <c r="DC391" s="161"/>
      <c r="DD391" s="161"/>
      <c r="DE391" s="161"/>
      <c r="DF391" s="161"/>
      <c r="DG391" s="161"/>
      <c r="DH391" s="161"/>
      <c r="DI391" s="161"/>
      <c r="DJ391" s="161"/>
      <c r="DK391" s="161"/>
      <c r="DL391" s="161"/>
      <c r="DM391" s="161"/>
      <c r="DN391" s="161"/>
      <c r="DO391" s="161"/>
      <c r="DP391" s="161" t="s">
        <v>2912</v>
      </c>
      <c r="DQ391" s="161" t="s">
        <v>3158</v>
      </c>
      <c r="DR391" s="161"/>
      <c r="DS391" s="161"/>
      <c r="DT391" s="161"/>
      <c r="DU391" s="161"/>
      <c r="DV391" s="161"/>
      <c r="DW391" s="161"/>
    </row>
    <row r="392" spans="1:127" ht="12.75" customHeight="1" x14ac:dyDescent="0.25">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c r="AA392" s="161"/>
      <c r="AB392" s="161"/>
      <c r="AC392" s="161"/>
      <c r="AD392" s="161"/>
      <c r="AE392" s="161"/>
      <c r="AF392" s="161"/>
      <c r="AG392" s="161"/>
      <c r="AQ392" s="161"/>
      <c r="AR392" s="161"/>
      <c r="AS392" s="161"/>
      <c r="AT392" s="161"/>
      <c r="AU392" s="161"/>
      <c r="AV392" s="161"/>
      <c r="AW392" s="161"/>
      <c r="AX392" s="161"/>
      <c r="AY392" s="161"/>
      <c r="AZ392" s="161"/>
      <c r="BA392" s="161"/>
      <c r="BB392" s="161"/>
      <c r="BC392" s="161"/>
      <c r="BD392" s="161"/>
      <c r="BE392" s="161"/>
      <c r="BF392"/>
      <c r="BG392" s="161"/>
      <c r="BH392" s="161"/>
      <c r="BI392" s="161"/>
      <c r="BJ392" s="161"/>
      <c r="BK392" s="161"/>
      <c r="BL392" s="161"/>
      <c r="BM392" s="161"/>
      <c r="BN392" s="161"/>
      <c r="BO392" s="161"/>
      <c r="BP392" s="161"/>
      <c r="BQ392" s="161"/>
      <c r="BR392" s="161"/>
      <c r="BS392" s="161"/>
      <c r="BT392" s="161"/>
      <c r="BU392" s="161"/>
      <c r="BV392" s="161"/>
      <c r="BW392" s="161"/>
      <c r="BX392" s="161"/>
      <c r="BY392" s="161"/>
      <c r="BZ392" s="161"/>
      <c r="CA392" s="161"/>
      <c r="CB392" s="161"/>
      <c r="CC392" s="161"/>
      <c r="CD392" s="161"/>
      <c r="CE392" s="161"/>
      <c r="CF392" s="161"/>
      <c r="CG392" s="161"/>
      <c r="CH392" s="161"/>
      <c r="CI392" s="161"/>
      <c r="CJ392" s="161"/>
      <c r="CK392" s="161"/>
      <c r="CL392" s="161"/>
      <c r="CM392" s="161"/>
      <c r="CN392" s="161"/>
      <c r="CO392" s="161"/>
      <c r="CP392" s="208"/>
      <c r="CQ392" s="161"/>
      <c r="CR392" s="208"/>
      <c r="CS392" s="208"/>
      <c r="CT392" s="161" t="s">
        <v>2884</v>
      </c>
      <c r="CU392" s="161" t="s">
        <v>3130</v>
      </c>
      <c r="CV392" s="161"/>
      <c r="CW392" s="161"/>
      <c r="CX392" s="161"/>
      <c r="CY392" s="161"/>
      <c r="CZ392" s="161"/>
      <c r="DA392" s="161"/>
      <c r="DB392" s="161"/>
      <c r="DC392" s="161"/>
      <c r="DD392" s="161"/>
      <c r="DE392" s="161"/>
      <c r="DF392" s="161"/>
      <c r="DG392" s="161"/>
      <c r="DH392" s="161"/>
      <c r="DI392" s="161"/>
      <c r="DJ392" s="161"/>
      <c r="DK392" s="161"/>
      <c r="DL392" s="161"/>
      <c r="DM392" s="161"/>
      <c r="DN392" s="161"/>
      <c r="DO392" s="161"/>
      <c r="DP392" s="161" t="s">
        <v>2914</v>
      </c>
      <c r="DQ392" s="161" t="s">
        <v>3160</v>
      </c>
      <c r="DR392" s="161"/>
      <c r="DS392" s="161"/>
      <c r="DT392" s="161"/>
      <c r="DU392" s="161"/>
      <c r="DV392" s="161"/>
      <c r="DW392" s="161"/>
    </row>
    <row r="393" spans="1:127" ht="12.75" customHeight="1" x14ac:dyDescent="0.25">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c r="AA393" s="161"/>
      <c r="AB393" s="161"/>
      <c r="AC393" s="161"/>
      <c r="AD393" s="161"/>
      <c r="AE393" s="161"/>
      <c r="AF393" s="161"/>
      <c r="AG393" s="161"/>
      <c r="AQ393" s="161"/>
      <c r="AR393" s="161"/>
      <c r="AS393" s="161"/>
      <c r="AT393" s="161"/>
      <c r="AU393" s="161"/>
      <c r="AV393" s="161"/>
      <c r="AW393" s="161"/>
      <c r="AX393" s="161"/>
      <c r="AY393" s="161"/>
      <c r="AZ393" s="161"/>
      <c r="BA393" s="161"/>
      <c r="BB393" s="161"/>
      <c r="BC393" s="161"/>
      <c r="BD393" s="161"/>
      <c r="BE393" s="161"/>
      <c r="BF393"/>
      <c r="BG393" s="161"/>
      <c r="BH393" s="161"/>
      <c r="BI393" s="161"/>
      <c r="BJ393" s="161"/>
      <c r="BK393" s="161"/>
      <c r="BL393" s="161"/>
      <c r="BM393" s="161"/>
      <c r="BN393" s="161"/>
      <c r="BO393" s="161"/>
      <c r="BP393" s="161"/>
      <c r="BQ393" s="161"/>
      <c r="BR393" s="161"/>
      <c r="BS393" s="161"/>
      <c r="BT393" s="161"/>
      <c r="BU393" s="161"/>
      <c r="BV393" s="161"/>
      <c r="BW393" s="161"/>
      <c r="BX393" s="161"/>
      <c r="BY393" s="161"/>
      <c r="BZ393" s="161"/>
      <c r="CA393" s="161"/>
      <c r="CB393" s="161"/>
      <c r="CC393" s="161"/>
      <c r="CD393" s="161"/>
      <c r="CE393" s="161"/>
      <c r="CF393" s="161"/>
      <c r="CG393" s="161"/>
      <c r="CH393" s="161"/>
      <c r="CI393" s="161"/>
      <c r="CJ393" s="161"/>
      <c r="CK393" s="161"/>
      <c r="CL393" s="161"/>
      <c r="CM393" s="161"/>
      <c r="CN393" s="161"/>
      <c r="CO393" s="161"/>
      <c r="CP393" s="208"/>
      <c r="CQ393" s="161"/>
      <c r="CR393" s="208"/>
      <c r="CS393" s="208"/>
      <c r="CT393" s="161" t="s">
        <v>2886</v>
      </c>
      <c r="CU393" s="161" t="s">
        <v>3132</v>
      </c>
      <c r="CV393" s="161"/>
      <c r="CW393" s="161"/>
      <c r="CX393" s="161"/>
      <c r="CY393" s="161"/>
      <c r="CZ393" s="161"/>
      <c r="DA393" s="161"/>
      <c r="DB393" s="161"/>
      <c r="DC393" s="161"/>
      <c r="DD393" s="161"/>
      <c r="DE393" s="161"/>
      <c r="DF393" s="161"/>
      <c r="DG393" s="161"/>
      <c r="DH393" s="161"/>
      <c r="DI393" s="161"/>
      <c r="DJ393" s="161"/>
      <c r="DK393" s="161"/>
      <c r="DL393" s="161"/>
      <c r="DM393" s="161"/>
      <c r="DN393" s="161"/>
      <c r="DO393" s="161"/>
      <c r="DP393" s="161" t="s">
        <v>2916</v>
      </c>
      <c r="DQ393" s="161" t="s">
        <v>3162</v>
      </c>
      <c r="DR393" s="161"/>
      <c r="DS393" s="161"/>
      <c r="DT393" s="161"/>
      <c r="DU393" s="161"/>
      <c r="DV393" s="161"/>
      <c r="DW393" s="161"/>
    </row>
    <row r="394" spans="1:127" ht="12.75" customHeight="1" x14ac:dyDescent="0.25">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c r="AA394" s="161"/>
      <c r="AB394" s="161"/>
      <c r="AC394" s="161"/>
      <c r="AD394" s="161"/>
      <c r="AE394" s="161"/>
      <c r="AF394" s="161"/>
      <c r="AG394" s="161"/>
      <c r="AQ394" s="161"/>
      <c r="AR394" s="161"/>
      <c r="AS394" s="161"/>
      <c r="AT394" s="161"/>
      <c r="AU394" s="161"/>
      <c r="AV394" s="161"/>
      <c r="AW394" s="161"/>
      <c r="AX394" s="161"/>
      <c r="AY394" s="161"/>
      <c r="AZ394" s="161"/>
      <c r="BA394" s="161"/>
      <c r="BB394" s="161"/>
      <c r="BC394" s="161"/>
      <c r="BD394" s="161"/>
      <c r="BE394" s="161"/>
      <c r="BF394"/>
      <c r="BG394" s="161"/>
      <c r="BH394" s="161"/>
      <c r="BI394" s="161"/>
      <c r="BJ394" s="161"/>
      <c r="BK394" s="161"/>
      <c r="BL394" s="161"/>
      <c r="BM394" s="161"/>
      <c r="BN394" s="161"/>
      <c r="BO394" s="161"/>
      <c r="BP394" s="161"/>
      <c r="BQ394" s="161"/>
      <c r="BR394" s="161"/>
      <c r="BS394" s="161"/>
      <c r="BT394" s="161"/>
      <c r="BU394" s="161"/>
      <c r="BV394" s="161"/>
      <c r="BW394" s="161"/>
      <c r="BX394" s="161"/>
      <c r="BY394" s="161"/>
      <c r="BZ394" s="161"/>
      <c r="CA394" s="161"/>
      <c r="CB394" s="161"/>
      <c r="CC394" s="161"/>
      <c r="CD394" s="161"/>
      <c r="CE394" s="161"/>
      <c r="CF394" s="161"/>
      <c r="CG394" s="161"/>
      <c r="CH394" s="161"/>
      <c r="CI394" s="161"/>
      <c r="CJ394" s="161"/>
      <c r="CK394" s="161"/>
      <c r="CL394" s="161"/>
      <c r="CM394" s="161"/>
      <c r="CN394" s="161"/>
      <c r="CO394" s="161"/>
      <c r="CP394" s="208"/>
      <c r="CQ394" s="161"/>
      <c r="CR394" s="208"/>
      <c r="CS394" s="208"/>
      <c r="CT394" s="161" t="s">
        <v>2888</v>
      </c>
      <c r="CU394" s="161" t="s">
        <v>3134</v>
      </c>
      <c r="CV394" s="161"/>
      <c r="CW394" s="161"/>
      <c r="CX394" s="161"/>
      <c r="CY394" s="161"/>
      <c r="CZ394" s="161"/>
      <c r="DA394" s="161"/>
      <c r="DB394" s="161"/>
      <c r="DC394" s="161"/>
      <c r="DD394" s="161"/>
      <c r="DE394" s="161"/>
      <c r="DF394" s="161"/>
      <c r="DG394" s="161"/>
      <c r="DH394" s="161"/>
      <c r="DI394" s="161"/>
      <c r="DJ394" s="161"/>
      <c r="DK394" s="161"/>
      <c r="DL394" s="161"/>
      <c r="DM394" s="161"/>
      <c r="DN394" s="161"/>
      <c r="DO394" s="161"/>
      <c r="DP394" s="161" t="s">
        <v>2918</v>
      </c>
      <c r="DQ394" s="161" t="s">
        <v>3164</v>
      </c>
      <c r="DR394" s="161"/>
      <c r="DS394" s="161"/>
      <c r="DT394" s="161"/>
      <c r="DU394" s="161"/>
      <c r="DV394" s="161"/>
      <c r="DW394" s="161"/>
    </row>
    <row r="395" spans="1:127" ht="12.75" customHeight="1" x14ac:dyDescent="0.25">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c r="AA395" s="161"/>
      <c r="AB395" s="161"/>
      <c r="AC395" s="161"/>
      <c r="AD395" s="161"/>
      <c r="AE395" s="161"/>
      <c r="AF395" s="161"/>
      <c r="AG395" s="161"/>
      <c r="AQ395" s="161"/>
      <c r="AR395" s="161"/>
      <c r="AS395" s="161"/>
      <c r="AT395" s="161"/>
      <c r="AU395" s="161"/>
      <c r="AV395" s="161"/>
      <c r="AW395" s="161"/>
      <c r="AX395" s="161"/>
      <c r="AY395" s="161"/>
      <c r="AZ395" s="161"/>
      <c r="BA395" s="161"/>
      <c r="BB395" s="161"/>
      <c r="BC395" s="161"/>
      <c r="BD395" s="161"/>
      <c r="BE395" s="161"/>
      <c r="BF395"/>
      <c r="BG395" s="161"/>
      <c r="BH395" s="161"/>
      <c r="BI395" s="161"/>
      <c r="BJ395" s="161"/>
      <c r="BK395" s="161"/>
      <c r="BL395" s="161"/>
      <c r="BM395" s="161"/>
      <c r="BN395" s="161"/>
      <c r="BO395" s="161"/>
      <c r="BP395" s="161"/>
      <c r="BQ395" s="161"/>
      <c r="BR395" s="161"/>
      <c r="BS395" s="161"/>
      <c r="BT395" s="161"/>
      <c r="BU395" s="161"/>
      <c r="BV395" s="161"/>
      <c r="BW395" s="161"/>
      <c r="BX395" s="161"/>
      <c r="BY395" s="161"/>
      <c r="BZ395" s="161"/>
      <c r="CA395" s="161"/>
      <c r="CB395" s="161"/>
      <c r="CC395" s="161"/>
      <c r="CD395" s="161"/>
      <c r="CE395" s="161"/>
      <c r="CF395" s="161"/>
      <c r="CG395" s="161"/>
      <c r="CH395" s="161"/>
      <c r="CI395" s="161"/>
      <c r="CJ395" s="161"/>
      <c r="CK395" s="161"/>
      <c r="CL395" s="161"/>
      <c r="CM395" s="161"/>
      <c r="CN395" s="161"/>
      <c r="CO395" s="161"/>
      <c r="CP395" s="208"/>
      <c r="CQ395" s="161"/>
      <c r="CR395" s="208"/>
      <c r="CS395" s="208"/>
      <c r="CT395" s="161" t="s">
        <v>2890</v>
      </c>
      <c r="CU395" s="161" t="s">
        <v>3136</v>
      </c>
      <c r="CV395" s="161"/>
      <c r="CW395" s="161"/>
      <c r="CX395" s="161"/>
      <c r="CY395" s="161"/>
      <c r="CZ395" s="161"/>
      <c r="DA395" s="161"/>
      <c r="DB395" s="161"/>
      <c r="DC395" s="161"/>
      <c r="DD395" s="161"/>
      <c r="DE395" s="161"/>
      <c r="DF395" s="161"/>
      <c r="DG395" s="161"/>
      <c r="DH395" s="161"/>
      <c r="DI395" s="161"/>
      <c r="DJ395" s="161"/>
      <c r="DK395" s="161"/>
      <c r="DL395" s="161"/>
      <c r="DM395" s="161"/>
      <c r="DN395" s="161"/>
      <c r="DO395" s="161"/>
      <c r="DP395" s="161" t="s">
        <v>2920</v>
      </c>
      <c r="DQ395" s="161" t="s">
        <v>3166</v>
      </c>
      <c r="DR395" s="161"/>
      <c r="DS395" s="161"/>
      <c r="DT395" s="161"/>
      <c r="DU395" s="161"/>
      <c r="DV395" s="161"/>
      <c r="DW395" s="161"/>
    </row>
    <row r="396" spans="1:127" ht="12.75" customHeight="1" x14ac:dyDescent="0.25">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c r="AA396" s="161"/>
      <c r="AB396" s="161"/>
      <c r="AC396" s="161"/>
      <c r="AD396" s="161"/>
      <c r="AE396" s="161"/>
      <c r="AF396" s="161"/>
      <c r="AG396" s="161"/>
      <c r="AQ396" s="161"/>
      <c r="AR396" s="161"/>
      <c r="AS396" s="161"/>
      <c r="AT396" s="161"/>
      <c r="AU396" s="161"/>
      <c r="AV396" s="161"/>
      <c r="AW396" s="161"/>
      <c r="AX396" s="161"/>
      <c r="AY396" s="161"/>
      <c r="AZ396" s="161"/>
      <c r="BA396" s="161"/>
      <c r="BB396" s="161"/>
      <c r="BC396" s="161"/>
      <c r="BD396" s="161"/>
      <c r="BE396" s="161"/>
      <c r="BF396"/>
      <c r="BG396" s="161"/>
      <c r="BH396" s="161"/>
      <c r="BI396" s="161"/>
      <c r="BJ396" s="161"/>
      <c r="BK396" s="161"/>
      <c r="BL396" s="161"/>
      <c r="BM396" s="161"/>
      <c r="BN396" s="161"/>
      <c r="BO396" s="161"/>
      <c r="BP396" s="161"/>
      <c r="BQ396" s="161"/>
      <c r="BR396" s="161"/>
      <c r="BS396" s="161"/>
      <c r="BT396" s="161"/>
      <c r="BU396" s="161"/>
      <c r="BV396" s="161"/>
      <c r="BW396" s="161"/>
      <c r="BX396" s="161"/>
      <c r="BY396" s="161"/>
      <c r="BZ396" s="161"/>
      <c r="CA396" s="161"/>
      <c r="CB396" s="161"/>
      <c r="CC396" s="161"/>
      <c r="CD396" s="161"/>
      <c r="CE396" s="161"/>
      <c r="CF396" s="161"/>
      <c r="CG396" s="161"/>
      <c r="CH396" s="161"/>
      <c r="CI396" s="161"/>
      <c r="CJ396" s="161"/>
      <c r="CK396" s="161"/>
      <c r="CL396" s="161"/>
      <c r="CM396" s="161"/>
      <c r="CN396" s="161"/>
      <c r="CO396" s="161"/>
      <c r="CP396" s="208"/>
      <c r="CQ396" s="161"/>
      <c r="CR396" s="208"/>
      <c r="CS396" s="208"/>
      <c r="CT396" s="161" t="s">
        <v>2892</v>
      </c>
      <c r="CU396" s="161" t="s">
        <v>3138</v>
      </c>
      <c r="CV396" s="161"/>
      <c r="CW396" s="161"/>
      <c r="CX396" s="161"/>
      <c r="CY396" s="161"/>
      <c r="CZ396" s="161"/>
      <c r="DA396" s="161"/>
      <c r="DB396" s="161"/>
      <c r="DC396" s="161"/>
      <c r="DD396" s="161"/>
      <c r="DE396" s="161"/>
      <c r="DF396" s="161"/>
      <c r="DG396" s="161"/>
      <c r="DH396" s="161"/>
      <c r="DI396" s="161"/>
      <c r="DJ396" s="161"/>
      <c r="DK396" s="161"/>
      <c r="DL396" s="161"/>
      <c r="DM396" s="161"/>
      <c r="DN396" s="161"/>
      <c r="DO396" s="161"/>
      <c r="DP396" s="161" t="s">
        <v>2922</v>
      </c>
      <c r="DQ396" s="161" t="s">
        <v>3168</v>
      </c>
      <c r="DR396" s="161"/>
      <c r="DS396" s="161"/>
      <c r="DT396" s="161"/>
      <c r="DU396" s="161"/>
      <c r="DV396" s="161"/>
      <c r="DW396" s="161"/>
    </row>
    <row r="397" spans="1:127" ht="12.75" customHeight="1" x14ac:dyDescent="0.25">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c r="AA397" s="161"/>
      <c r="AB397" s="161"/>
      <c r="AC397" s="161"/>
      <c r="AD397" s="161"/>
      <c r="AE397" s="161"/>
      <c r="AF397" s="161"/>
      <c r="AG397" s="161"/>
      <c r="AQ397" s="161"/>
      <c r="AR397" s="161"/>
      <c r="AS397" s="161"/>
      <c r="AT397" s="161"/>
      <c r="AU397" s="161"/>
      <c r="AV397" s="161"/>
      <c r="AW397" s="161"/>
      <c r="AX397" s="161"/>
      <c r="AY397" s="161"/>
      <c r="AZ397" s="161"/>
      <c r="BA397" s="161"/>
      <c r="BB397" s="161"/>
      <c r="BC397" s="161"/>
      <c r="BD397" s="161"/>
      <c r="BE397" s="161"/>
      <c r="BF397"/>
      <c r="BG397" s="161"/>
      <c r="BH397" s="161"/>
      <c r="BI397" s="161"/>
      <c r="BJ397" s="161"/>
      <c r="BK397" s="161"/>
      <c r="BL397" s="161"/>
      <c r="BM397" s="161"/>
      <c r="BN397" s="161"/>
      <c r="BO397" s="161"/>
      <c r="BP397" s="161"/>
      <c r="BQ397" s="161"/>
      <c r="BR397" s="161"/>
      <c r="BS397" s="161"/>
      <c r="BT397" s="161"/>
      <c r="BU397" s="161"/>
      <c r="BV397" s="161"/>
      <c r="BW397" s="161"/>
      <c r="BX397" s="161"/>
      <c r="BY397" s="161"/>
      <c r="BZ397" s="161"/>
      <c r="CA397" s="161"/>
      <c r="CB397" s="161"/>
      <c r="CC397" s="161"/>
      <c r="CD397" s="161"/>
      <c r="CE397" s="161"/>
      <c r="CF397" s="161"/>
      <c r="CG397" s="161"/>
      <c r="CH397" s="161"/>
      <c r="CI397" s="161"/>
      <c r="CJ397" s="161"/>
      <c r="CK397" s="161"/>
      <c r="CL397" s="161"/>
      <c r="CM397" s="161"/>
      <c r="CN397" s="161"/>
      <c r="CO397" s="161"/>
      <c r="CP397" s="208"/>
      <c r="CQ397" s="161"/>
      <c r="CR397" s="208"/>
      <c r="CS397" s="208"/>
      <c r="CT397" s="161" t="s">
        <v>2894</v>
      </c>
      <c r="CU397" s="161" t="s">
        <v>3140</v>
      </c>
      <c r="CV397" s="161"/>
      <c r="CW397" s="161"/>
      <c r="CX397" s="161"/>
      <c r="CY397" s="161"/>
      <c r="CZ397" s="161"/>
      <c r="DA397" s="161"/>
      <c r="DB397" s="161"/>
      <c r="DC397" s="161"/>
      <c r="DD397" s="161"/>
      <c r="DE397" s="161"/>
      <c r="DF397" s="161"/>
      <c r="DG397" s="161"/>
      <c r="DH397" s="161"/>
      <c r="DI397" s="161"/>
      <c r="DJ397" s="161"/>
      <c r="DK397" s="161"/>
      <c r="DL397" s="161"/>
      <c r="DM397" s="161"/>
      <c r="DN397" s="161"/>
      <c r="DO397" s="161"/>
      <c r="DP397" s="161" t="s">
        <v>2924</v>
      </c>
      <c r="DQ397" s="161" t="s">
        <v>3170</v>
      </c>
      <c r="DR397" s="161"/>
      <c r="DS397" s="161"/>
      <c r="DT397" s="161"/>
      <c r="DU397" s="161"/>
      <c r="DV397" s="161"/>
      <c r="DW397" s="161"/>
    </row>
    <row r="398" spans="1:127" ht="12.75" customHeight="1" x14ac:dyDescent="0.25">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c r="AA398" s="161"/>
      <c r="AB398" s="161"/>
      <c r="AC398" s="161"/>
      <c r="AD398" s="161"/>
      <c r="AE398" s="161"/>
      <c r="AF398" s="161"/>
      <c r="AG398" s="161"/>
      <c r="AQ398" s="161"/>
      <c r="AR398" s="161"/>
      <c r="AS398" s="161"/>
      <c r="AT398" s="161"/>
      <c r="AU398" s="161"/>
      <c r="AV398" s="161"/>
      <c r="AW398" s="161"/>
      <c r="AX398" s="161"/>
      <c r="AY398" s="161"/>
      <c r="AZ398" s="161"/>
      <c r="BA398" s="161"/>
      <c r="BB398" s="161"/>
      <c r="BC398" s="161"/>
      <c r="BD398" s="161"/>
      <c r="BE398" s="161"/>
      <c r="BF398"/>
      <c r="BG398" s="161"/>
      <c r="BH398" s="161"/>
      <c r="BI398" s="161"/>
      <c r="BJ398" s="161"/>
      <c r="BK398" s="161"/>
      <c r="BL398" s="161"/>
      <c r="BM398" s="161"/>
      <c r="BN398" s="161"/>
      <c r="BO398" s="161"/>
      <c r="BP398" s="161"/>
      <c r="BQ398" s="161"/>
      <c r="BR398" s="161"/>
      <c r="BS398" s="161"/>
      <c r="BT398" s="161"/>
      <c r="BU398" s="161"/>
      <c r="BV398" s="161"/>
      <c r="BW398" s="161"/>
      <c r="BX398" s="161"/>
      <c r="BY398" s="161"/>
      <c r="BZ398" s="161"/>
      <c r="CA398" s="161"/>
      <c r="CB398" s="161"/>
      <c r="CC398" s="161"/>
      <c r="CD398" s="161"/>
      <c r="CE398" s="161"/>
      <c r="CF398" s="161"/>
      <c r="CG398" s="161"/>
      <c r="CH398" s="161"/>
      <c r="CI398" s="161"/>
      <c r="CJ398" s="161"/>
      <c r="CK398" s="161"/>
      <c r="CL398" s="161"/>
      <c r="CM398" s="161"/>
      <c r="CN398" s="161"/>
      <c r="CO398" s="161"/>
      <c r="CP398" s="208"/>
      <c r="CQ398" s="161"/>
      <c r="CR398" s="208"/>
      <c r="CS398" s="208"/>
      <c r="CT398" s="161" t="s">
        <v>2896</v>
      </c>
      <c r="CU398" s="161" t="s">
        <v>3142</v>
      </c>
      <c r="CV398" s="161"/>
      <c r="CW398" s="161"/>
      <c r="CX398" s="161"/>
      <c r="CY398" s="161"/>
      <c r="CZ398" s="161"/>
      <c r="DA398" s="161"/>
      <c r="DB398" s="161"/>
      <c r="DC398" s="161"/>
      <c r="DD398" s="161"/>
      <c r="DE398" s="161"/>
      <c r="DF398" s="161"/>
      <c r="DG398" s="161"/>
      <c r="DH398" s="161"/>
      <c r="DI398" s="161"/>
      <c r="DJ398" s="161"/>
      <c r="DK398" s="161"/>
      <c r="DL398" s="161"/>
      <c r="DM398" s="161"/>
      <c r="DN398" s="161"/>
      <c r="DO398" s="161"/>
      <c r="DP398" s="161" t="s">
        <v>2926</v>
      </c>
      <c r="DQ398" s="161" t="s">
        <v>3172</v>
      </c>
      <c r="DR398" s="161"/>
      <c r="DS398" s="161"/>
      <c r="DT398" s="161"/>
      <c r="DU398" s="161"/>
      <c r="DV398" s="161"/>
      <c r="DW398" s="161"/>
    </row>
    <row r="399" spans="1:127" ht="12.75" customHeight="1" x14ac:dyDescent="0.25">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c r="AA399" s="161"/>
      <c r="AB399" s="161"/>
      <c r="AC399" s="161"/>
      <c r="AD399" s="161"/>
      <c r="AE399" s="161"/>
      <c r="AF399" s="161"/>
      <c r="AG399" s="161"/>
      <c r="AQ399" s="161"/>
      <c r="AR399" s="161"/>
      <c r="AS399" s="161"/>
      <c r="AT399" s="161"/>
      <c r="AU399" s="161"/>
      <c r="AV399" s="161"/>
      <c r="AW399" s="161"/>
      <c r="AX399" s="161"/>
      <c r="AY399" s="161"/>
      <c r="AZ399" s="161"/>
      <c r="BA399" s="161"/>
      <c r="BB399" s="161"/>
      <c r="BC399" s="161"/>
      <c r="BD399" s="161"/>
      <c r="BE399" s="161"/>
      <c r="BF399"/>
      <c r="BG399" s="161"/>
      <c r="BH399" s="161"/>
      <c r="BI399" s="161"/>
      <c r="BJ399" s="161"/>
      <c r="BK399" s="161"/>
      <c r="BL399" s="161"/>
      <c r="BM399" s="161"/>
      <c r="BN399" s="161"/>
      <c r="BO399" s="161"/>
      <c r="BP399" s="161"/>
      <c r="BQ399" s="161"/>
      <c r="BR399" s="161"/>
      <c r="BS399" s="161"/>
      <c r="BT399" s="161"/>
      <c r="BU399" s="161"/>
      <c r="BV399" s="161"/>
      <c r="BW399" s="161"/>
      <c r="BX399" s="161"/>
      <c r="BY399" s="161"/>
      <c r="BZ399" s="161"/>
      <c r="CA399" s="161"/>
      <c r="CB399" s="161"/>
      <c r="CC399" s="161"/>
      <c r="CD399" s="161"/>
      <c r="CE399" s="161"/>
      <c r="CF399" s="161"/>
      <c r="CG399" s="161"/>
      <c r="CH399" s="161"/>
      <c r="CI399" s="161"/>
      <c r="CJ399" s="161"/>
      <c r="CK399" s="161"/>
      <c r="CL399" s="161"/>
      <c r="CM399" s="161"/>
      <c r="CN399" s="161"/>
      <c r="CO399" s="161"/>
      <c r="CP399" s="208"/>
      <c r="CQ399" s="161"/>
      <c r="CR399" s="208"/>
      <c r="CS399" s="208"/>
      <c r="CT399" s="161" t="s">
        <v>2898</v>
      </c>
      <c r="CU399" s="161" t="s">
        <v>3144</v>
      </c>
      <c r="CV399" s="161"/>
      <c r="CW399" s="161"/>
      <c r="CX399" s="161"/>
      <c r="CY399" s="161"/>
      <c r="CZ399" s="161"/>
      <c r="DA399" s="161"/>
      <c r="DB399" s="161"/>
      <c r="DC399" s="161"/>
      <c r="DD399" s="161"/>
      <c r="DE399" s="161"/>
      <c r="DF399" s="161"/>
      <c r="DG399" s="161"/>
      <c r="DH399" s="161"/>
      <c r="DI399" s="161"/>
      <c r="DJ399" s="161"/>
      <c r="DK399" s="161"/>
      <c r="DL399" s="161"/>
      <c r="DM399" s="161"/>
      <c r="DN399" s="161"/>
      <c r="DO399" s="161"/>
      <c r="DP399" s="161" t="s">
        <v>2928</v>
      </c>
      <c r="DQ399" s="161" t="s">
        <v>3174</v>
      </c>
      <c r="DR399" s="161"/>
      <c r="DS399" s="161"/>
      <c r="DT399" s="161"/>
      <c r="DU399" s="161"/>
      <c r="DV399" s="161"/>
      <c r="DW399" s="161"/>
    </row>
    <row r="400" spans="1:127" ht="12.75" customHeight="1" x14ac:dyDescent="0.25">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c r="AC400" s="161"/>
      <c r="AD400" s="161"/>
      <c r="AE400" s="161"/>
      <c r="AF400" s="161"/>
      <c r="AG400" s="161"/>
      <c r="AQ400" s="161"/>
      <c r="AR400" s="161"/>
      <c r="AS400" s="161"/>
      <c r="AT400" s="161"/>
      <c r="AU400" s="161"/>
      <c r="AV400" s="161"/>
      <c r="AW400" s="161"/>
      <c r="AX400" s="161"/>
      <c r="AY400" s="161"/>
      <c r="AZ400" s="161"/>
      <c r="BA400" s="161"/>
      <c r="BB400" s="161"/>
      <c r="BC400" s="161"/>
      <c r="BD400" s="161"/>
      <c r="BE400" s="161"/>
      <c r="BF400"/>
      <c r="BG400" s="161"/>
      <c r="BH400" s="161"/>
      <c r="BI400" s="161"/>
      <c r="BJ400" s="161"/>
      <c r="BK400" s="161"/>
      <c r="BL400" s="161"/>
      <c r="BM400" s="161"/>
      <c r="BN400" s="161"/>
      <c r="BO400" s="161"/>
      <c r="BP400" s="161"/>
      <c r="BQ400" s="161"/>
      <c r="BR400" s="161"/>
      <c r="BS400" s="161"/>
      <c r="BT400" s="161"/>
      <c r="BU400" s="161"/>
      <c r="BV400" s="161"/>
      <c r="BW400" s="161"/>
      <c r="BX400" s="161"/>
      <c r="BY400" s="161"/>
      <c r="BZ400" s="161"/>
      <c r="CA400" s="161"/>
      <c r="CB400" s="161"/>
      <c r="CC400" s="161"/>
      <c r="CD400" s="161"/>
      <c r="CE400" s="161"/>
      <c r="CF400" s="161"/>
      <c r="CG400" s="161"/>
      <c r="CH400" s="161"/>
      <c r="CI400" s="161"/>
      <c r="CJ400" s="161"/>
      <c r="CK400" s="161"/>
      <c r="CL400" s="161"/>
      <c r="CM400" s="161"/>
      <c r="CN400" s="161"/>
      <c r="CO400" s="161"/>
      <c r="CP400" s="208"/>
      <c r="CQ400" s="161"/>
      <c r="CR400" s="208"/>
      <c r="CS400" s="208"/>
      <c r="CT400" s="161" t="s">
        <v>2900</v>
      </c>
      <c r="CU400" s="161" t="s">
        <v>3146</v>
      </c>
      <c r="CV400" s="161"/>
      <c r="CW400" s="161"/>
      <c r="CX400" s="161"/>
      <c r="CY400" s="161"/>
      <c r="CZ400" s="161"/>
      <c r="DA400" s="161"/>
      <c r="DB400" s="161"/>
      <c r="DC400" s="161"/>
      <c r="DD400" s="161"/>
      <c r="DE400" s="161"/>
      <c r="DF400" s="161"/>
      <c r="DG400" s="161"/>
      <c r="DH400" s="161"/>
      <c r="DI400" s="161"/>
      <c r="DJ400" s="161"/>
      <c r="DK400" s="161"/>
      <c r="DL400" s="161"/>
      <c r="DM400" s="161"/>
      <c r="DN400" s="161"/>
      <c r="DO400" s="161"/>
      <c r="DP400" s="161" t="s">
        <v>2930</v>
      </c>
      <c r="DQ400" s="161" t="s">
        <v>3176</v>
      </c>
      <c r="DR400" s="161"/>
      <c r="DS400" s="161"/>
      <c r="DT400" s="161"/>
      <c r="DU400" s="161"/>
      <c r="DV400" s="161"/>
      <c r="DW400" s="161"/>
    </row>
    <row r="401" spans="1:127" ht="12.75" customHeight="1" x14ac:dyDescent="0.25">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c r="AC401" s="161"/>
      <c r="AD401" s="161"/>
      <c r="AE401" s="161"/>
      <c r="AF401" s="161"/>
      <c r="AG401" s="161"/>
      <c r="AQ401" s="161"/>
      <c r="AR401" s="161"/>
      <c r="AS401" s="161"/>
      <c r="AT401" s="161"/>
      <c r="AU401" s="161"/>
      <c r="AV401" s="161"/>
      <c r="AW401" s="161"/>
      <c r="AX401" s="161"/>
      <c r="AY401" s="161"/>
      <c r="AZ401" s="161"/>
      <c r="BA401" s="161"/>
      <c r="BB401" s="161"/>
      <c r="BC401" s="161"/>
      <c r="BD401" s="161"/>
      <c r="BE401" s="161"/>
      <c r="BF401"/>
      <c r="BG401" s="161"/>
      <c r="BH401" s="161"/>
      <c r="BI401" s="161"/>
      <c r="BJ401" s="161"/>
      <c r="BK401" s="161"/>
      <c r="BL401" s="161"/>
      <c r="BM401" s="161"/>
      <c r="BN401" s="161"/>
      <c r="BO401" s="161"/>
      <c r="BP401" s="161"/>
      <c r="BQ401" s="161"/>
      <c r="BR401" s="161"/>
      <c r="BS401" s="161"/>
      <c r="BT401" s="161"/>
      <c r="BU401" s="161"/>
      <c r="BV401" s="161"/>
      <c r="BW401" s="161"/>
      <c r="BX401" s="161"/>
      <c r="BY401" s="161"/>
      <c r="BZ401" s="161"/>
      <c r="CA401" s="161"/>
      <c r="CB401" s="161"/>
      <c r="CC401" s="161"/>
      <c r="CD401" s="161"/>
      <c r="CE401" s="161"/>
      <c r="CF401" s="161"/>
      <c r="CG401" s="161"/>
      <c r="CH401" s="161"/>
      <c r="CI401" s="161"/>
      <c r="CJ401" s="161"/>
      <c r="CK401" s="161"/>
      <c r="CL401" s="161"/>
      <c r="CM401" s="161"/>
      <c r="CN401" s="161"/>
      <c r="CO401" s="161"/>
      <c r="CP401" s="208"/>
      <c r="CQ401" s="161"/>
      <c r="CR401" s="208"/>
      <c r="CS401" s="208"/>
      <c r="CT401" s="161" t="s">
        <v>2902</v>
      </c>
      <c r="CU401" s="161" t="s">
        <v>3148</v>
      </c>
      <c r="CV401" s="161"/>
      <c r="CW401" s="161"/>
      <c r="CX401" s="161"/>
      <c r="CY401" s="161"/>
      <c r="CZ401" s="161"/>
      <c r="DA401" s="161"/>
      <c r="DB401" s="161"/>
      <c r="DC401" s="161"/>
      <c r="DD401" s="161"/>
      <c r="DE401" s="161"/>
      <c r="DF401" s="161"/>
      <c r="DG401" s="161"/>
      <c r="DH401" s="161"/>
      <c r="DI401" s="161"/>
      <c r="DJ401" s="161"/>
      <c r="DK401" s="161"/>
      <c r="DL401" s="161"/>
      <c r="DM401" s="161"/>
      <c r="DN401" s="161"/>
      <c r="DO401" s="161"/>
      <c r="DP401" s="161" t="s">
        <v>2932</v>
      </c>
      <c r="DQ401" s="161" t="s">
        <v>3178</v>
      </c>
      <c r="DR401" s="161"/>
      <c r="DS401" s="161"/>
      <c r="DT401" s="161"/>
      <c r="DU401" s="161"/>
      <c r="DV401" s="161"/>
      <c r="DW401" s="161"/>
    </row>
    <row r="402" spans="1:127" ht="12.75" customHeight="1" x14ac:dyDescent="0.25">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c r="AF402" s="161"/>
      <c r="AG402" s="161"/>
      <c r="AQ402" s="161"/>
      <c r="AR402" s="161"/>
      <c r="AS402" s="161"/>
      <c r="AT402" s="161"/>
      <c r="AU402" s="161"/>
      <c r="AV402" s="161"/>
      <c r="AW402" s="161"/>
      <c r="AX402" s="161"/>
      <c r="AY402" s="161"/>
      <c r="AZ402" s="161"/>
      <c r="BA402" s="161"/>
      <c r="BB402" s="161"/>
      <c r="BC402" s="161"/>
      <c r="BD402" s="161"/>
      <c r="BE402" s="161"/>
      <c r="BF402"/>
      <c r="BG402" s="161"/>
      <c r="BH402" s="161"/>
      <c r="BI402" s="161"/>
      <c r="BJ402" s="161"/>
      <c r="BK402" s="161"/>
      <c r="BL402" s="161"/>
      <c r="BM402" s="161"/>
      <c r="BN402" s="161"/>
      <c r="BO402" s="161"/>
      <c r="BP402" s="161"/>
      <c r="BQ402" s="161"/>
      <c r="BR402" s="161"/>
      <c r="BS402" s="161"/>
      <c r="BT402" s="161"/>
      <c r="BU402" s="161"/>
      <c r="BV402" s="161"/>
      <c r="BW402" s="161"/>
      <c r="BX402" s="161"/>
      <c r="BY402" s="161"/>
      <c r="BZ402" s="161"/>
      <c r="CA402" s="161"/>
      <c r="CB402" s="161"/>
      <c r="CC402" s="161"/>
      <c r="CD402" s="161"/>
      <c r="CE402" s="161"/>
      <c r="CF402" s="161"/>
      <c r="CG402" s="161"/>
      <c r="CH402" s="161"/>
      <c r="CI402" s="161"/>
      <c r="CJ402" s="161"/>
      <c r="CK402" s="161"/>
      <c r="CL402" s="161"/>
      <c r="CM402" s="161"/>
      <c r="CN402" s="161"/>
      <c r="CO402" s="161"/>
      <c r="CP402" s="208"/>
      <c r="CQ402" s="161"/>
      <c r="CR402" s="208"/>
      <c r="CS402" s="208"/>
      <c r="CT402" s="161" t="s">
        <v>2904</v>
      </c>
      <c r="CU402" s="161" t="s">
        <v>3150</v>
      </c>
      <c r="CV402" s="161"/>
      <c r="CW402" s="161"/>
      <c r="CX402" s="161"/>
      <c r="CY402" s="161"/>
      <c r="CZ402" s="161"/>
      <c r="DA402" s="161"/>
      <c r="DB402" s="161"/>
      <c r="DC402" s="161"/>
      <c r="DD402" s="161"/>
      <c r="DE402" s="161"/>
      <c r="DF402" s="161"/>
      <c r="DG402" s="161"/>
      <c r="DH402" s="161"/>
      <c r="DI402" s="161"/>
      <c r="DJ402" s="161"/>
      <c r="DK402" s="161"/>
      <c r="DL402" s="161"/>
      <c r="DM402" s="161"/>
      <c r="DN402" s="161"/>
      <c r="DO402" s="161"/>
      <c r="DP402" s="161" t="s">
        <v>2934</v>
      </c>
      <c r="DQ402" s="161" t="s">
        <v>3180</v>
      </c>
      <c r="DR402" s="161"/>
      <c r="DS402" s="161"/>
      <c r="DT402" s="161"/>
      <c r="DU402" s="161"/>
      <c r="DV402" s="161"/>
      <c r="DW402" s="161"/>
    </row>
    <row r="403" spans="1:127" ht="12.75" customHeight="1" x14ac:dyDescent="0.25">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161"/>
      <c r="AC403" s="161"/>
      <c r="AD403" s="161"/>
      <c r="AE403" s="161"/>
      <c r="AF403" s="161"/>
      <c r="AG403" s="161"/>
      <c r="AQ403" s="161"/>
      <c r="AR403" s="161"/>
      <c r="AS403" s="161"/>
      <c r="AT403" s="161"/>
      <c r="AU403" s="161"/>
      <c r="AV403" s="161"/>
      <c r="AW403" s="161"/>
      <c r="AX403" s="161"/>
      <c r="AY403" s="161"/>
      <c r="AZ403" s="161"/>
      <c r="BA403" s="161"/>
      <c r="BB403" s="161"/>
      <c r="BC403" s="161"/>
      <c r="BD403" s="161"/>
      <c r="BE403" s="161"/>
      <c r="BF403"/>
      <c r="BG403" s="161"/>
      <c r="BH403" s="161"/>
      <c r="BI403" s="161"/>
      <c r="BJ403" s="161"/>
      <c r="BK403" s="161"/>
      <c r="BL403" s="161"/>
      <c r="BM403" s="161"/>
      <c r="BN403" s="161"/>
      <c r="BO403" s="161"/>
      <c r="BP403" s="161"/>
      <c r="BQ403" s="161"/>
      <c r="BR403" s="161"/>
      <c r="BS403" s="161"/>
      <c r="BT403" s="161"/>
      <c r="BU403" s="161"/>
      <c r="BV403" s="161"/>
      <c r="BW403" s="161"/>
      <c r="BX403" s="161"/>
      <c r="BY403" s="161"/>
      <c r="BZ403" s="161"/>
      <c r="CA403" s="161"/>
      <c r="CB403" s="161"/>
      <c r="CC403" s="161"/>
      <c r="CD403" s="161"/>
      <c r="CE403" s="161"/>
      <c r="CF403" s="161"/>
      <c r="CG403" s="161"/>
      <c r="CH403" s="161"/>
      <c r="CI403" s="161"/>
      <c r="CJ403" s="161"/>
      <c r="CK403" s="161"/>
      <c r="CL403" s="161"/>
      <c r="CM403" s="161"/>
      <c r="CN403" s="161"/>
      <c r="CO403" s="161"/>
      <c r="CP403" s="208"/>
      <c r="CQ403" s="161"/>
      <c r="CR403" s="208"/>
      <c r="CS403" s="208"/>
      <c r="CT403" s="161" t="s">
        <v>2906</v>
      </c>
      <c r="CU403" s="161" t="s">
        <v>3152</v>
      </c>
      <c r="CV403" s="161"/>
      <c r="CW403" s="161"/>
      <c r="CX403" s="161"/>
      <c r="CY403" s="161"/>
      <c r="CZ403" s="161"/>
      <c r="DA403" s="161"/>
      <c r="DB403" s="161"/>
      <c r="DC403" s="161"/>
      <c r="DD403" s="161"/>
      <c r="DE403" s="161"/>
      <c r="DF403" s="161"/>
      <c r="DG403" s="161"/>
      <c r="DH403" s="161"/>
      <c r="DI403" s="161"/>
      <c r="DJ403" s="161"/>
      <c r="DK403" s="161"/>
      <c r="DL403" s="161"/>
      <c r="DM403" s="161"/>
      <c r="DN403" s="161"/>
      <c r="DO403" s="161"/>
      <c r="DP403" s="161" t="s">
        <v>2936</v>
      </c>
      <c r="DQ403" s="161" t="s">
        <v>3182</v>
      </c>
      <c r="DR403" s="161"/>
      <c r="DS403" s="161"/>
      <c r="DT403" s="161"/>
      <c r="DU403" s="161"/>
      <c r="DV403" s="161"/>
      <c r="DW403" s="161"/>
    </row>
    <row r="404" spans="1:127" ht="12.75" customHeight="1" x14ac:dyDescent="0.25">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c r="AC404" s="161"/>
      <c r="AD404" s="161"/>
      <c r="AE404" s="161"/>
      <c r="AF404" s="161"/>
      <c r="AG404" s="161"/>
      <c r="AQ404" s="161"/>
      <c r="AR404" s="161"/>
      <c r="AS404" s="161"/>
      <c r="AT404" s="161"/>
      <c r="AU404" s="161"/>
      <c r="AV404" s="161"/>
      <c r="AW404" s="161"/>
      <c r="AX404" s="161"/>
      <c r="AY404" s="161"/>
      <c r="AZ404" s="161"/>
      <c r="BA404" s="161"/>
      <c r="BB404" s="161"/>
      <c r="BC404" s="161"/>
      <c r="BD404" s="161"/>
      <c r="BE404" s="161"/>
      <c r="BF404"/>
      <c r="BG404" s="161"/>
      <c r="BH404" s="161"/>
      <c r="BI404" s="161"/>
      <c r="BJ404" s="161"/>
      <c r="BK404" s="161"/>
      <c r="BL404" s="161"/>
      <c r="BM404" s="161"/>
      <c r="BN404" s="161"/>
      <c r="BO404" s="161"/>
      <c r="BP404" s="161"/>
      <c r="BQ404" s="161"/>
      <c r="BR404" s="161"/>
      <c r="BS404" s="161"/>
      <c r="BT404" s="161"/>
      <c r="BU404" s="161"/>
      <c r="BV404" s="161"/>
      <c r="BW404" s="161"/>
      <c r="BX404" s="161"/>
      <c r="BY404" s="161"/>
      <c r="BZ404" s="161"/>
      <c r="CA404" s="161"/>
      <c r="CB404" s="161"/>
      <c r="CC404" s="161"/>
      <c r="CD404" s="161"/>
      <c r="CE404" s="161"/>
      <c r="CF404" s="161"/>
      <c r="CG404" s="161"/>
      <c r="CH404" s="161"/>
      <c r="CI404" s="161"/>
      <c r="CJ404" s="161"/>
      <c r="CK404" s="161"/>
      <c r="CL404" s="161"/>
      <c r="CM404" s="161"/>
      <c r="CN404" s="161"/>
      <c r="CO404" s="161"/>
      <c r="CP404" s="208"/>
      <c r="CQ404" s="161"/>
      <c r="CR404" s="208"/>
      <c r="CS404" s="208"/>
      <c r="CT404" s="161" t="s">
        <v>2908</v>
      </c>
      <c r="CU404" s="161" t="s">
        <v>3154</v>
      </c>
      <c r="CV404" s="161"/>
      <c r="CW404" s="161"/>
      <c r="CX404" s="161"/>
      <c r="CY404" s="161"/>
      <c r="CZ404" s="161"/>
      <c r="DA404" s="161"/>
      <c r="DB404" s="161"/>
      <c r="DC404" s="161"/>
      <c r="DD404" s="161"/>
      <c r="DE404" s="161"/>
      <c r="DF404" s="161"/>
      <c r="DG404" s="161"/>
      <c r="DH404" s="161"/>
      <c r="DI404" s="161"/>
      <c r="DJ404" s="161"/>
      <c r="DK404" s="161"/>
      <c r="DL404" s="161"/>
      <c r="DM404" s="161"/>
      <c r="DN404" s="161"/>
      <c r="DO404" s="161"/>
      <c r="DP404" s="161" t="s">
        <v>2938</v>
      </c>
      <c r="DQ404" s="161" t="s">
        <v>3184</v>
      </c>
      <c r="DR404" s="161"/>
      <c r="DS404" s="161"/>
      <c r="DT404" s="161"/>
      <c r="DU404" s="161"/>
      <c r="DV404" s="161"/>
      <c r="DW404" s="161"/>
    </row>
    <row r="405" spans="1:127" ht="12.75" customHeight="1" x14ac:dyDescent="0.25">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c r="AC405" s="161"/>
      <c r="AD405" s="161"/>
      <c r="AE405" s="161"/>
      <c r="AF405" s="161"/>
      <c r="AG405" s="161"/>
      <c r="AQ405" s="161"/>
      <c r="AR405" s="161"/>
      <c r="AS405" s="161"/>
      <c r="AT405" s="161"/>
      <c r="AU405" s="161"/>
      <c r="AV405" s="161"/>
      <c r="AW405" s="161"/>
      <c r="AX405" s="161"/>
      <c r="AY405" s="161"/>
      <c r="AZ405" s="161"/>
      <c r="BA405" s="161"/>
      <c r="BB405" s="161"/>
      <c r="BC405" s="161"/>
      <c r="BD405" s="161"/>
      <c r="BE405" s="161"/>
      <c r="BF405"/>
      <c r="BG405" s="161"/>
      <c r="BH405" s="161"/>
      <c r="BI405" s="161"/>
      <c r="BJ405" s="161"/>
      <c r="BK405" s="161"/>
      <c r="BL405" s="161"/>
      <c r="BM405" s="161"/>
      <c r="BN405" s="161"/>
      <c r="BO405" s="161"/>
      <c r="BP405" s="161"/>
      <c r="BQ405" s="161"/>
      <c r="BR405" s="161"/>
      <c r="BS405" s="161"/>
      <c r="BT405" s="161"/>
      <c r="BU405" s="161"/>
      <c r="BV405" s="161"/>
      <c r="BW405" s="161"/>
      <c r="BX405" s="161"/>
      <c r="BY405" s="161"/>
      <c r="BZ405" s="161"/>
      <c r="CA405" s="161"/>
      <c r="CB405" s="161"/>
      <c r="CC405" s="161"/>
      <c r="CD405" s="161"/>
      <c r="CE405" s="161"/>
      <c r="CF405" s="161"/>
      <c r="CG405" s="161"/>
      <c r="CH405" s="161"/>
      <c r="CI405" s="161"/>
      <c r="CJ405" s="161"/>
      <c r="CK405" s="161"/>
      <c r="CL405" s="161"/>
      <c r="CM405" s="161"/>
      <c r="CN405" s="161"/>
      <c r="CO405" s="161"/>
      <c r="CP405" s="208"/>
      <c r="CQ405" s="161"/>
      <c r="CR405" s="208"/>
      <c r="CS405" s="208"/>
      <c r="CT405" s="161" t="s">
        <v>2910</v>
      </c>
      <c r="CU405" s="161" t="s">
        <v>3156</v>
      </c>
      <c r="CV405" s="161"/>
      <c r="CW405" s="161"/>
      <c r="CX405" s="161"/>
      <c r="CY405" s="161"/>
      <c r="CZ405" s="161"/>
      <c r="DA405" s="161"/>
      <c r="DB405" s="161"/>
      <c r="DC405" s="161"/>
      <c r="DD405" s="161"/>
      <c r="DE405" s="161"/>
      <c r="DF405" s="161"/>
      <c r="DG405" s="161"/>
      <c r="DH405" s="161"/>
      <c r="DI405" s="161"/>
      <c r="DJ405" s="161"/>
      <c r="DK405" s="161"/>
      <c r="DL405" s="161"/>
      <c r="DM405" s="161"/>
      <c r="DN405" s="161"/>
      <c r="DO405" s="161"/>
      <c r="DP405" s="161" t="s">
        <v>2940</v>
      </c>
      <c r="DQ405" s="161" t="s">
        <v>3186</v>
      </c>
      <c r="DR405" s="161"/>
      <c r="DS405" s="161"/>
      <c r="DT405" s="161"/>
      <c r="DU405" s="161"/>
      <c r="DV405" s="161"/>
      <c r="DW405" s="161"/>
    </row>
    <row r="406" spans="1:127" ht="12.75" customHeight="1" x14ac:dyDescent="0.25">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c r="AC406" s="161"/>
      <c r="AD406" s="161"/>
      <c r="AE406" s="161"/>
      <c r="AF406" s="161"/>
      <c r="AG406" s="161"/>
      <c r="AQ406" s="161"/>
      <c r="AR406" s="161"/>
      <c r="AS406" s="161"/>
      <c r="AT406" s="161"/>
      <c r="AU406" s="161"/>
      <c r="AV406" s="161"/>
      <c r="AW406" s="161"/>
      <c r="AX406" s="161"/>
      <c r="AY406" s="161"/>
      <c r="AZ406" s="161"/>
      <c r="BA406" s="161"/>
      <c r="BB406" s="161"/>
      <c r="BC406" s="161"/>
      <c r="BD406" s="161"/>
      <c r="BE406" s="161"/>
      <c r="BF406"/>
      <c r="BG406" s="161"/>
      <c r="BH406" s="161"/>
      <c r="BI406" s="161"/>
      <c r="BJ406" s="161"/>
      <c r="BK406" s="161"/>
      <c r="BL406" s="161"/>
      <c r="BM406" s="161"/>
      <c r="BN406" s="161"/>
      <c r="BO406" s="161"/>
      <c r="BP406" s="161"/>
      <c r="BQ406" s="161"/>
      <c r="BR406" s="161"/>
      <c r="BS406" s="161"/>
      <c r="BT406" s="161"/>
      <c r="BU406" s="161"/>
      <c r="BV406" s="161"/>
      <c r="BW406" s="161"/>
      <c r="BX406" s="161"/>
      <c r="BY406" s="161"/>
      <c r="BZ406" s="161"/>
      <c r="CA406" s="161"/>
      <c r="CB406" s="161"/>
      <c r="CC406" s="161"/>
      <c r="CD406" s="161"/>
      <c r="CE406" s="161"/>
      <c r="CF406" s="161"/>
      <c r="CG406" s="161"/>
      <c r="CH406" s="161"/>
      <c r="CI406" s="161"/>
      <c r="CJ406" s="161"/>
      <c r="CK406" s="161"/>
      <c r="CL406" s="161"/>
      <c r="CM406" s="161"/>
      <c r="CN406" s="161"/>
      <c r="CO406" s="161"/>
      <c r="CP406" s="208"/>
      <c r="CQ406" s="161"/>
      <c r="CR406" s="208"/>
      <c r="CS406" s="208"/>
      <c r="CT406" s="161" t="s">
        <v>2912</v>
      </c>
      <c r="CU406" s="161" t="s">
        <v>3158</v>
      </c>
      <c r="CV406" s="161"/>
      <c r="CW406" s="161"/>
      <c r="CX406" s="161"/>
      <c r="CY406" s="161"/>
      <c r="CZ406" s="161"/>
      <c r="DA406" s="161"/>
      <c r="DB406" s="161"/>
      <c r="DC406" s="161"/>
      <c r="DD406" s="161"/>
      <c r="DE406" s="161"/>
      <c r="DF406" s="161"/>
      <c r="DG406" s="161"/>
      <c r="DH406" s="161"/>
      <c r="DI406" s="161"/>
      <c r="DJ406" s="161"/>
      <c r="DK406" s="161"/>
      <c r="DL406" s="161"/>
      <c r="DM406" s="161"/>
      <c r="DN406" s="161"/>
      <c r="DO406" s="161"/>
      <c r="DP406" s="161" t="s">
        <v>2942</v>
      </c>
      <c r="DQ406" s="161" t="s">
        <v>3188</v>
      </c>
      <c r="DR406" s="161"/>
      <c r="DS406" s="161"/>
      <c r="DT406" s="161"/>
      <c r="DU406" s="161"/>
      <c r="DV406" s="161"/>
      <c r="DW406" s="161"/>
    </row>
    <row r="407" spans="1:127" ht="12.75" customHeight="1" x14ac:dyDescent="0.25">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161"/>
      <c r="AC407" s="161"/>
      <c r="AD407" s="161"/>
      <c r="AE407" s="161"/>
      <c r="AF407" s="161"/>
      <c r="AG407" s="161"/>
      <c r="AQ407" s="161"/>
      <c r="AR407" s="161"/>
      <c r="AS407" s="161"/>
      <c r="AT407" s="161"/>
      <c r="AU407" s="161"/>
      <c r="AV407" s="161"/>
      <c r="AW407" s="161"/>
      <c r="AX407" s="161"/>
      <c r="AY407" s="161"/>
      <c r="AZ407" s="161"/>
      <c r="BA407" s="161"/>
      <c r="BB407" s="161"/>
      <c r="BC407" s="161"/>
      <c r="BD407" s="161"/>
      <c r="BE407" s="161"/>
      <c r="BF407"/>
      <c r="BG407" s="161"/>
      <c r="BH407" s="161"/>
      <c r="BI407" s="161"/>
      <c r="BJ407" s="161"/>
      <c r="BK407" s="161"/>
      <c r="BL407" s="161"/>
      <c r="BM407" s="161"/>
      <c r="BN407" s="161"/>
      <c r="BO407" s="161"/>
      <c r="BP407" s="161"/>
      <c r="BQ407" s="161"/>
      <c r="BR407" s="161"/>
      <c r="BS407" s="161"/>
      <c r="BT407" s="161"/>
      <c r="BU407" s="161"/>
      <c r="BV407" s="161"/>
      <c r="BW407" s="161"/>
      <c r="BX407" s="161"/>
      <c r="BY407" s="161"/>
      <c r="BZ407" s="161"/>
      <c r="CA407" s="161"/>
      <c r="CB407" s="161"/>
      <c r="CC407" s="161"/>
      <c r="CD407" s="161"/>
      <c r="CE407" s="161"/>
      <c r="CF407" s="161"/>
      <c r="CG407" s="161"/>
      <c r="CH407" s="161"/>
      <c r="CI407" s="161"/>
      <c r="CJ407" s="161"/>
      <c r="CK407" s="161"/>
      <c r="CL407" s="161"/>
      <c r="CM407" s="161"/>
      <c r="CN407" s="161"/>
      <c r="CO407" s="161"/>
      <c r="CP407" s="208"/>
      <c r="CQ407" s="161"/>
      <c r="CR407" s="208"/>
      <c r="CS407" s="208"/>
      <c r="CT407" s="161" t="s">
        <v>2914</v>
      </c>
      <c r="CU407" s="161" t="s">
        <v>3160</v>
      </c>
      <c r="CV407" s="161"/>
      <c r="CW407" s="161"/>
      <c r="CX407" s="161"/>
      <c r="CY407" s="161"/>
      <c r="CZ407" s="161"/>
      <c r="DA407" s="161"/>
      <c r="DB407" s="161"/>
      <c r="DC407" s="161"/>
      <c r="DD407" s="161"/>
      <c r="DE407" s="161"/>
      <c r="DF407" s="161"/>
      <c r="DG407" s="161"/>
      <c r="DH407" s="161"/>
      <c r="DI407" s="161"/>
      <c r="DJ407" s="161"/>
      <c r="DK407" s="161"/>
      <c r="DL407" s="161"/>
      <c r="DM407" s="161"/>
      <c r="DN407" s="161"/>
      <c r="DO407" s="161"/>
      <c r="DP407" s="161" t="s">
        <v>2944</v>
      </c>
      <c r="DQ407" s="161" t="s">
        <v>3190</v>
      </c>
      <c r="DR407" s="161"/>
      <c r="DS407" s="161"/>
      <c r="DT407" s="161"/>
      <c r="DU407" s="161"/>
      <c r="DV407" s="161"/>
      <c r="DW407" s="161"/>
    </row>
    <row r="408" spans="1:127" ht="12.75" customHeight="1" x14ac:dyDescent="0.25">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c r="AC408" s="161"/>
      <c r="AD408" s="161"/>
      <c r="AE408" s="161"/>
      <c r="AF408" s="161"/>
      <c r="AG408" s="161"/>
      <c r="AQ408" s="161"/>
      <c r="AR408" s="161"/>
      <c r="AS408" s="161"/>
      <c r="AT408" s="161"/>
      <c r="AU408" s="161"/>
      <c r="AV408" s="161"/>
      <c r="AW408" s="161"/>
      <c r="AX408" s="161"/>
      <c r="AY408" s="161"/>
      <c r="AZ408" s="161"/>
      <c r="BA408" s="161"/>
      <c r="BB408" s="161"/>
      <c r="BC408" s="161"/>
      <c r="BD408" s="161"/>
      <c r="BE408" s="161"/>
      <c r="BF408"/>
      <c r="BG408" s="161"/>
      <c r="BH408" s="161"/>
      <c r="BI408" s="161"/>
      <c r="BJ408" s="161"/>
      <c r="BK408" s="161"/>
      <c r="BL408" s="161"/>
      <c r="BM408" s="161"/>
      <c r="BN408" s="161"/>
      <c r="BO408" s="161"/>
      <c r="BP408" s="161"/>
      <c r="BQ408" s="161"/>
      <c r="BR408" s="161"/>
      <c r="BS408" s="161"/>
      <c r="BT408" s="161"/>
      <c r="BU408" s="161"/>
      <c r="BV408" s="161"/>
      <c r="BW408" s="161"/>
      <c r="BX408" s="161"/>
      <c r="BY408" s="161"/>
      <c r="BZ408" s="161"/>
      <c r="CA408" s="161"/>
      <c r="CB408" s="161"/>
      <c r="CC408" s="161"/>
      <c r="CD408" s="161"/>
      <c r="CE408" s="161"/>
      <c r="CF408" s="161"/>
      <c r="CG408" s="161"/>
      <c r="CH408" s="161"/>
      <c r="CI408" s="161"/>
      <c r="CJ408" s="161"/>
      <c r="CK408" s="161"/>
      <c r="CL408" s="161"/>
      <c r="CM408" s="161"/>
      <c r="CN408" s="161"/>
      <c r="CO408" s="161"/>
      <c r="CP408" s="208"/>
      <c r="CQ408" s="161"/>
      <c r="CR408" s="208"/>
      <c r="CS408" s="208"/>
      <c r="CT408" s="161" t="s">
        <v>2916</v>
      </c>
      <c r="CU408" s="161" t="s">
        <v>3162</v>
      </c>
      <c r="CV408" s="161"/>
      <c r="CW408" s="161"/>
      <c r="CX408" s="161"/>
      <c r="CY408" s="161"/>
      <c r="CZ408" s="161"/>
      <c r="DA408" s="161"/>
      <c r="DB408" s="161"/>
      <c r="DC408" s="161"/>
      <c r="DD408" s="161"/>
      <c r="DE408" s="161"/>
      <c r="DF408" s="161"/>
      <c r="DG408" s="161"/>
      <c r="DH408" s="161"/>
      <c r="DI408" s="161"/>
      <c r="DJ408" s="161"/>
      <c r="DK408" s="161"/>
      <c r="DL408" s="161"/>
      <c r="DM408" s="161"/>
      <c r="DN408" s="161"/>
      <c r="DO408" s="161"/>
      <c r="DP408" s="161" t="s">
        <v>2946</v>
      </c>
      <c r="DQ408" s="161" t="s">
        <v>3192</v>
      </c>
      <c r="DR408" s="161"/>
      <c r="DS408" s="161"/>
      <c r="DT408" s="161"/>
      <c r="DU408" s="161"/>
      <c r="DV408" s="161"/>
      <c r="DW408" s="161"/>
    </row>
    <row r="409" spans="1:127" ht="12.75" customHeight="1" x14ac:dyDescent="0.25">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161"/>
      <c r="AC409" s="161"/>
      <c r="AD409" s="161"/>
      <c r="AE409" s="161"/>
      <c r="AF409" s="161"/>
      <c r="AG409" s="161"/>
      <c r="AQ409" s="161"/>
      <c r="AR409" s="161"/>
      <c r="AS409" s="161"/>
      <c r="AT409" s="161"/>
      <c r="AU409" s="161"/>
      <c r="AV409" s="161"/>
      <c r="AW409" s="161"/>
      <c r="AX409" s="161"/>
      <c r="AY409" s="161"/>
      <c r="AZ409" s="161"/>
      <c r="BA409" s="161"/>
      <c r="BB409" s="161"/>
      <c r="BC409" s="161"/>
      <c r="BD409" s="161"/>
      <c r="BE409" s="161"/>
      <c r="BF409"/>
      <c r="BG409" s="161"/>
      <c r="BH409" s="161"/>
      <c r="BI409" s="161"/>
      <c r="BJ409" s="161"/>
      <c r="BK409" s="161"/>
      <c r="BL409" s="161"/>
      <c r="BM409" s="161"/>
      <c r="BN409" s="161"/>
      <c r="BO409" s="161"/>
      <c r="BP409" s="161"/>
      <c r="BQ409" s="161"/>
      <c r="BR409" s="161"/>
      <c r="BS409" s="161"/>
      <c r="BT409" s="161"/>
      <c r="BU409" s="161"/>
      <c r="BV409" s="161"/>
      <c r="BW409" s="161"/>
      <c r="BX409" s="161"/>
      <c r="BY409" s="161"/>
      <c r="BZ409" s="161"/>
      <c r="CA409" s="161"/>
      <c r="CB409" s="161"/>
      <c r="CC409" s="161"/>
      <c r="CD409" s="161"/>
      <c r="CE409" s="161"/>
      <c r="CF409" s="161"/>
      <c r="CG409" s="161"/>
      <c r="CH409" s="161"/>
      <c r="CI409" s="161"/>
      <c r="CJ409" s="161"/>
      <c r="CK409" s="161"/>
      <c r="CL409" s="161"/>
      <c r="CM409" s="161"/>
      <c r="CN409" s="161"/>
      <c r="CO409" s="161"/>
      <c r="CP409" s="208"/>
      <c r="CQ409" s="161"/>
      <c r="CR409" s="208"/>
      <c r="CS409" s="208"/>
      <c r="CT409" s="161" t="s">
        <v>2918</v>
      </c>
      <c r="CU409" s="161" t="s">
        <v>3164</v>
      </c>
      <c r="CV409" s="161"/>
      <c r="CW409" s="161"/>
      <c r="CX409" s="161"/>
      <c r="CY409" s="161"/>
      <c r="CZ409" s="161"/>
      <c r="DA409" s="161"/>
      <c r="DB409" s="161"/>
      <c r="DC409" s="161"/>
      <c r="DD409" s="161"/>
      <c r="DE409" s="161"/>
      <c r="DF409" s="161"/>
      <c r="DG409" s="161"/>
      <c r="DH409" s="161"/>
      <c r="DI409" s="161"/>
      <c r="DJ409" s="161"/>
      <c r="DK409" s="161"/>
      <c r="DL409" s="161"/>
      <c r="DM409" s="161"/>
      <c r="DN409" s="161"/>
      <c r="DO409" s="161"/>
      <c r="DP409" s="161" t="s">
        <v>2948</v>
      </c>
      <c r="DQ409" s="161" t="s">
        <v>3194</v>
      </c>
      <c r="DR409" s="161"/>
      <c r="DS409" s="161"/>
      <c r="DT409" s="161"/>
      <c r="DU409" s="161"/>
      <c r="DV409" s="161"/>
      <c r="DW409" s="161"/>
    </row>
    <row r="410" spans="1:127" ht="12.75" customHeight="1" x14ac:dyDescent="0.25">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161"/>
      <c r="AC410" s="161"/>
      <c r="AD410" s="161"/>
      <c r="AE410" s="161"/>
      <c r="AF410" s="161"/>
      <c r="AG410" s="161"/>
      <c r="AQ410" s="161"/>
      <c r="AR410" s="161"/>
      <c r="AS410" s="161"/>
      <c r="AT410" s="161"/>
      <c r="AU410" s="161"/>
      <c r="AV410" s="161"/>
      <c r="AW410" s="161"/>
      <c r="AX410" s="161"/>
      <c r="AY410" s="161"/>
      <c r="AZ410" s="161"/>
      <c r="BA410" s="161"/>
      <c r="BB410" s="161"/>
      <c r="BC410" s="161"/>
      <c r="BD410" s="161"/>
      <c r="BE410" s="161"/>
      <c r="BF410"/>
      <c r="BG410" s="161"/>
      <c r="BH410" s="161"/>
      <c r="BI410" s="161"/>
      <c r="BJ410" s="161"/>
      <c r="BK410" s="161"/>
      <c r="BL410" s="161"/>
      <c r="BM410" s="161"/>
      <c r="BN410" s="161"/>
      <c r="BO410" s="161"/>
      <c r="BP410" s="161"/>
      <c r="BQ410" s="161"/>
      <c r="BR410" s="161"/>
      <c r="BS410" s="161"/>
      <c r="BT410" s="161"/>
      <c r="BU410" s="161"/>
      <c r="BV410" s="161"/>
      <c r="BW410" s="161"/>
      <c r="BX410" s="161"/>
      <c r="BY410" s="161"/>
      <c r="BZ410" s="161"/>
      <c r="CA410" s="161"/>
      <c r="CB410" s="161"/>
      <c r="CC410" s="161"/>
      <c r="CD410" s="161"/>
      <c r="CE410" s="161"/>
      <c r="CF410" s="161"/>
      <c r="CG410" s="161"/>
      <c r="CH410" s="161"/>
      <c r="CI410" s="161"/>
      <c r="CJ410" s="161"/>
      <c r="CK410" s="161"/>
      <c r="CL410" s="161"/>
      <c r="CM410" s="161"/>
      <c r="CN410" s="161"/>
      <c r="CO410" s="161"/>
      <c r="CP410" s="208"/>
      <c r="CQ410" s="161"/>
      <c r="CR410" s="208"/>
      <c r="CS410" s="208"/>
      <c r="CT410" s="161" t="s">
        <v>2920</v>
      </c>
      <c r="CU410" s="161" t="s">
        <v>3166</v>
      </c>
      <c r="CV410" s="161"/>
      <c r="CW410" s="161"/>
      <c r="CX410" s="161"/>
      <c r="CY410" s="161"/>
      <c r="CZ410" s="161"/>
      <c r="DA410" s="161"/>
      <c r="DB410" s="161"/>
      <c r="DC410" s="161"/>
      <c r="DD410" s="161"/>
      <c r="DE410" s="161"/>
      <c r="DF410" s="161"/>
      <c r="DG410" s="161"/>
      <c r="DH410" s="161"/>
      <c r="DI410" s="161"/>
      <c r="DJ410" s="161"/>
      <c r="DK410" s="161"/>
      <c r="DL410" s="161"/>
      <c r="DM410" s="161"/>
      <c r="DN410" s="161"/>
      <c r="DO410" s="161"/>
      <c r="DP410" s="161" t="s">
        <v>2950</v>
      </c>
      <c r="DQ410" s="161" t="s">
        <v>3196</v>
      </c>
      <c r="DR410" s="161"/>
      <c r="DS410" s="161"/>
      <c r="DT410" s="161"/>
      <c r="DU410" s="161"/>
      <c r="DV410" s="161"/>
      <c r="DW410" s="161"/>
    </row>
    <row r="411" spans="1:127" ht="12.75" customHeight="1" x14ac:dyDescent="0.25">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c r="AA411" s="161"/>
      <c r="AB411" s="161"/>
      <c r="AC411" s="161"/>
      <c r="AD411" s="161"/>
      <c r="AE411" s="161"/>
      <c r="AF411" s="161"/>
      <c r="AG411" s="161"/>
      <c r="AQ411" s="161"/>
      <c r="AR411" s="161"/>
      <c r="AS411" s="161"/>
      <c r="AT411" s="161"/>
      <c r="AU411" s="161"/>
      <c r="AV411" s="161"/>
      <c r="AW411" s="161"/>
      <c r="AX411" s="161"/>
      <c r="AY411" s="161"/>
      <c r="AZ411" s="161"/>
      <c r="BA411" s="161"/>
      <c r="BB411" s="161"/>
      <c r="BC411" s="161"/>
      <c r="BD411" s="161"/>
      <c r="BE411" s="161"/>
      <c r="BF411"/>
      <c r="BG411" s="161"/>
      <c r="BH411" s="161"/>
      <c r="BI411" s="161"/>
      <c r="BJ411" s="161"/>
      <c r="BK411" s="161"/>
      <c r="BL411" s="161"/>
      <c r="BM411" s="161"/>
      <c r="BN411" s="161"/>
      <c r="BO411" s="161"/>
      <c r="BP411" s="161"/>
      <c r="BQ411" s="161"/>
      <c r="BR411" s="161"/>
      <c r="BS411" s="161"/>
      <c r="BT411" s="161"/>
      <c r="BU411" s="161"/>
      <c r="BV411" s="161"/>
      <c r="BW411" s="161"/>
      <c r="BX411" s="161"/>
      <c r="BY411" s="161"/>
      <c r="BZ411" s="161"/>
      <c r="CA411" s="161"/>
      <c r="CB411" s="161"/>
      <c r="CC411" s="161"/>
      <c r="CD411" s="161"/>
      <c r="CE411" s="161"/>
      <c r="CF411" s="161"/>
      <c r="CG411" s="161"/>
      <c r="CH411" s="161"/>
      <c r="CI411" s="161"/>
      <c r="CJ411" s="161"/>
      <c r="CK411" s="161"/>
      <c r="CL411" s="161"/>
      <c r="CM411" s="161"/>
      <c r="CN411" s="161"/>
      <c r="CO411" s="161"/>
      <c r="CP411" s="208"/>
      <c r="CQ411" s="161"/>
      <c r="CR411" s="208"/>
      <c r="CS411" s="208"/>
      <c r="CT411" s="161" t="s">
        <v>2922</v>
      </c>
      <c r="CU411" s="161" t="s">
        <v>3168</v>
      </c>
      <c r="CV411" s="161"/>
      <c r="CW411" s="161"/>
      <c r="CX411" s="161"/>
      <c r="CY411" s="161"/>
      <c r="CZ411" s="161"/>
      <c r="DA411" s="161"/>
      <c r="DB411" s="161"/>
      <c r="DC411" s="161"/>
      <c r="DD411" s="161"/>
      <c r="DE411" s="161"/>
      <c r="DF411" s="161"/>
      <c r="DG411" s="161"/>
      <c r="DH411" s="161"/>
      <c r="DI411" s="161"/>
      <c r="DJ411" s="161"/>
      <c r="DK411" s="161"/>
      <c r="DL411" s="161"/>
      <c r="DM411" s="161"/>
      <c r="DN411" s="161"/>
      <c r="DO411" s="161"/>
      <c r="DP411" s="161" t="s">
        <v>2952</v>
      </c>
      <c r="DQ411" s="161" t="s">
        <v>3198</v>
      </c>
      <c r="DR411" s="161"/>
      <c r="DS411" s="161"/>
      <c r="DT411" s="161"/>
      <c r="DU411" s="161"/>
      <c r="DV411" s="161"/>
      <c r="DW411" s="161"/>
    </row>
    <row r="412" spans="1:127" ht="12.75" customHeight="1" x14ac:dyDescent="0.25">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c r="AA412" s="161"/>
      <c r="AB412" s="161"/>
      <c r="AC412" s="161"/>
      <c r="AD412" s="161"/>
      <c r="AE412" s="161"/>
      <c r="AF412" s="161"/>
      <c r="AG412" s="161"/>
      <c r="AQ412" s="161"/>
      <c r="AR412" s="161"/>
      <c r="AS412" s="161"/>
      <c r="AT412" s="161"/>
      <c r="AU412" s="161"/>
      <c r="AV412" s="161"/>
      <c r="AW412" s="161"/>
      <c r="AX412" s="161"/>
      <c r="AY412" s="161"/>
      <c r="AZ412" s="161"/>
      <c r="BA412" s="161"/>
      <c r="BB412" s="161"/>
      <c r="BC412" s="161"/>
      <c r="BD412" s="161"/>
      <c r="BE412" s="161"/>
      <c r="BF412"/>
      <c r="BG412" s="161"/>
      <c r="BH412" s="161"/>
      <c r="BI412" s="161"/>
      <c r="BJ412" s="161"/>
      <c r="BK412" s="161"/>
      <c r="BL412" s="161"/>
      <c r="BM412" s="161"/>
      <c r="BN412" s="161"/>
      <c r="BO412" s="161"/>
      <c r="BP412" s="161"/>
      <c r="BQ412" s="161"/>
      <c r="BR412" s="161"/>
      <c r="BS412" s="161"/>
      <c r="BT412" s="161"/>
      <c r="BU412" s="161"/>
      <c r="BV412" s="161"/>
      <c r="BW412" s="161"/>
      <c r="BX412" s="161"/>
      <c r="BY412" s="161"/>
      <c r="BZ412" s="161"/>
      <c r="CA412" s="161"/>
      <c r="CB412" s="161"/>
      <c r="CC412" s="161"/>
      <c r="CD412" s="161"/>
      <c r="CE412" s="161"/>
      <c r="CF412" s="161"/>
      <c r="CG412" s="161"/>
      <c r="CH412" s="161"/>
      <c r="CI412" s="161"/>
      <c r="CJ412" s="161"/>
      <c r="CK412" s="161"/>
      <c r="CL412" s="161"/>
      <c r="CM412" s="161"/>
      <c r="CN412" s="161"/>
      <c r="CO412" s="161"/>
      <c r="CP412" s="208"/>
      <c r="CQ412" s="161"/>
      <c r="CR412" s="208"/>
      <c r="CS412" s="208"/>
      <c r="CT412" s="161" t="s">
        <v>2924</v>
      </c>
      <c r="CU412" s="161" t="s">
        <v>3170</v>
      </c>
      <c r="CV412" s="161"/>
      <c r="CW412" s="161"/>
      <c r="CX412" s="161"/>
      <c r="CY412" s="161"/>
      <c r="CZ412" s="161"/>
      <c r="DA412" s="161"/>
      <c r="DB412" s="161"/>
      <c r="DC412" s="161"/>
      <c r="DD412" s="161"/>
      <c r="DE412" s="161"/>
      <c r="DF412" s="161"/>
      <c r="DG412" s="161"/>
      <c r="DH412" s="161"/>
      <c r="DI412" s="161"/>
      <c r="DJ412" s="161"/>
      <c r="DK412" s="161"/>
      <c r="DL412" s="161"/>
      <c r="DM412" s="161"/>
      <c r="DN412" s="161"/>
      <c r="DO412" s="161"/>
      <c r="DP412" s="161" t="s">
        <v>2954</v>
      </c>
      <c r="DQ412" s="161" t="s">
        <v>3200</v>
      </c>
      <c r="DR412" s="161"/>
      <c r="DS412" s="161"/>
      <c r="DT412" s="161"/>
      <c r="DU412" s="161"/>
      <c r="DV412" s="161"/>
      <c r="DW412" s="161"/>
    </row>
    <row r="413" spans="1:127" ht="12.75" customHeight="1" x14ac:dyDescent="0.25">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161"/>
      <c r="AC413" s="161"/>
      <c r="AD413" s="161"/>
      <c r="AE413" s="161"/>
      <c r="AF413" s="161"/>
      <c r="AG413" s="161"/>
      <c r="AQ413" s="161"/>
      <c r="AR413" s="161"/>
      <c r="AS413" s="161"/>
      <c r="AT413" s="161"/>
      <c r="AU413" s="161"/>
      <c r="AV413" s="161"/>
      <c r="AW413" s="161"/>
      <c r="AX413" s="161"/>
      <c r="AY413" s="161"/>
      <c r="AZ413" s="161"/>
      <c r="BA413" s="161"/>
      <c r="BB413" s="161"/>
      <c r="BC413" s="161"/>
      <c r="BD413" s="161"/>
      <c r="BE413" s="161"/>
      <c r="BF413"/>
      <c r="BG413" s="161"/>
      <c r="BH413" s="161"/>
      <c r="BI413" s="161"/>
      <c r="BJ413" s="161"/>
      <c r="BK413" s="161"/>
      <c r="BL413" s="161"/>
      <c r="BM413" s="161"/>
      <c r="BN413" s="161"/>
      <c r="BO413" s="161"/>
      <c r="BP413" s="161"/>
      <c r="BQ413" s="161"/>
      <c r="BR413" s="161"/>
      <c r="BS413" s="161"/>
      <c r="BT413" s="161"/>
      <c r="BU413" s="161"/>
      <c r="BV413" s="161"/>
      <c r="BW413" s="161"/>
      <c r="BX413" s="161"/>
      <c r="BY413" s="161"/>
      <c r="BZ413" s="161"/>
      <c r="CA413" s="161"/>
      <c r="CB413" s="161"/>
      <c r="CC413" s="161"/>
      <c r="CD413" s="161"/>
      <c r="CE413" s="161"/>
      <c r="CF413" s="161"/>
      <c r="CG413" s="161"/>
      <c r="CH413" s="161"/>
      <c r="CI413" s="161"/>
      <c r="CJ413" s="161"/>
      <c r="CK413" s="161"/>
      <c r="CL413" s="161"/>
      <c r="CM413" s="161"/>
      <c r="CN413" s="161"/>
      <c r="CO413" s="161"/>
      <c r="CP413" s="208"/>
      <c r="CQ413" s="161"/>
      <c r="CR413" s="208"/>
      <c r="CS413" s="208"/>
      <c r="CT413" s="161" t="s">
        <v>2926</v>
      </c>
      <c r="CU413" s="161" t="s">
        <v>3172</v>
      </c>
      <c r="CV413" s="161"/>
      <c r="CW413" s="161"/>
      <c r="CX413" s="161"/>
      <c r="CY413" s="161"/>
      <c r="CZ413" s="161"/>
      <c r="DA413" s="161"/>
      <c r="DB413" s="161"/>
      <c r="DC413" s="161"/>
      <c r="DD413" s="161"/>
      <c r="DE413" s="161"/>
      <c r="DF413" s="161"/>
      <c r="DG413" s="161"/>
      <c r="DH413" s="161"/>
      <c r="DI413" s="161"/>
      <c r="DJ413" s="161"/>
      <c r="DK413" s="161"/>
      <c r="DL413" s="161"/>
      <c r="DM413" s="161"/>
      <c r="DN413" s="161"/>
      <c r="DO413" s="161"/>
      <c r="DP413" s="161" t="s">
        <v>2956</v>
      </c>
      <c r="DQ413" s="161" t="s">
        <v>3202</v>
      </c>
      <c r="DR413" s="161"/>
      <c r="DS413" s="161"/>
      <c r="DT413" s="161"/>
      <c r="DU413" s="161"/>
      <c r="DV413" s="161"/>
      <c r="DW413" s="161"/>
    </row>
    <row r="414" spans="1:127" ht="12.75" customHeight="1" x14ac:dyDescent="0.25">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c r="AA414" s="161"/>
      <c r="AB414" s="161"/>
      <c r="AC414" s="161"/>
      <c r="AD414" s="161"/>
      <c r="AE414" s="161"/>
      <c r="AF414" s="161"/>
      <c r="AG414" s="161"/>
      <c r="AQ414" s="161"/>
      <c r="AR414" s="161"/>
      <c r="AS414" s="161"/>
      <c r="AT414" s="161"/>
      <c r="AU414" s="161"/>
      <c r="AV414" s="161"/>
      <c r="AW414" s="161"/>
      <c r="AX414" s="161"/>
      <c r="AY414" s="161"/>
      <c r="AZ414" s="161"/>
      <c r="BA414" s="161"/>
      <c r="BB414" s="161"/>
      <c r="BC414" s="161"/>
      <c r="BD414" s="161"/>
      <c r="BE414" s="161"/>
      <c r="BF414"/>
      <c r="BG414" s="161"/>
      <c r="BH414" s="161"/>
      <c r="BI414" s="161"/>
      <c r="BJ414" s="161"/>
      <c r="BK414" s="161"/>
      <c r="BL414" s="161"/>
      <c r="BM414" s="161"/>
      <c r="BN414" s="161"/>
      <c r="BO414" s="161"/>
      <c r="BP414" s="161"/>
      <c r="BQ414" s="161"/>
      <c r="BR414" s="161"/>
      <c r="BS414" s="161"/>
      <c r="BT414" s="161"/>
      <c r="BU414" s="161"/>
      <c r="BV414" s="161"/>
      <c r="BW414" s="161"/>
      <c r="BX414" s="161"/>
      <c r="BY414" s="161"/>
      <c r="BZ414" s="161"/>
      <c r="CA414" s="161"/>
      <c r="CB414" s="161"/>
      <c r="CC414" s="161"/>
      <c r="CD414" s="161"/>
      <c r="CE414" s="161"/>
      <c r="CF414" s="161"/>
      <c r="CG414" s="161"/>
      <c r="CH414" s="161"/>
      <c r="CI414" s="161"/>
      <c r="CJ414" s="161"/>
      <c r="CK414" s="161"/>
      <c r="CL414" s="161"/>
      <c r="CM414" s="161"/>
      <c r="CN414" s="161"/>
      <c r="CO414" s="161"/>
      <c r="CP414" s="208"/>
      <c r="CQ414" s="161"/>
      <c r="CR414" s="208"/>
      <c r="CS414" s="208"/>
      <c r="CT414" s="161" t="s">
        <v>2928</v>
      </c>
      <c r="CU414" s="161" t="s">
        <v>3174</v>
      </c>
      <c r="CV414" s="161"/>
      <c r="CW414" s="161"/>
      <c r="CX414" s="161"/>
      <c r="CY414" s="161"/>
      <c r="CZ414" s="161"/>
      <c r="DA414" s="161"/>
      <c r="DB414" s="161"/>
      <c r="DC414" s="161"/>
      <c r="DD414" s="161"/>
      <c r="DE414" s="161"/>
      <c r="DF414" s="161"/>
      <c r="DG414" s="161"/>
      <c r="DH414" s="161"/>
      <c r="DI414" s="161"/>
      <c r="DJ414" s="161"/>
      <c r="DK414" s="161"/>
      <c r="DL414" s="161"/>
      <c r="DM414" s="161"/>
      <c r="DN414" s="161"/>
      <c r="DO414" s="161"/>
      <c r="DP414" s="161" t="s">
        <v>2958</v>
      </c>
      <c r="DQ414" s="161" t="s">
        <v>3204</v>
      </c>
      <c r="DR414" s="161"/>
      <c r="DS414" s="161"/>
      <c r="DT414" s="161"/>
      <c r="DU414" s="161"/>
      <c r="DV414" s="161"/>
      <c r="DW414" s="161"/>
    </row>
    <row r="415" spans="1:127" ht="12.75" customHeight="1" x14ac:dyDescent="0.25">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c r="AF415" s="161"/>
      <c r="AG415" s="161"/>
      <c r="AQ415" s="161"/>
      <c r="AR415" s="161"/>
      <c r="AS415" s="161"/>
      <c r="AT415" s="161"/>
      <c r="AU415" s="161"/>
      <c r="AV415" s="161"/>
      <c r="AW415" s="161"/>
      <c r="AX415" s="161"/>
      <c r="AY415" s="161"/>
      <c r="AZ415" s="161"/>
      <c r="BA415" s="161"/>
      <c r="BB415" s="161"/>
      <c r="BC415" s="161"/>
      <c r="BD415" s="161"/>
      <c r="BE415" s="161"/>
      <c r="BF415"/>
      <c r="BG415" s="161"/>
      <c r="BH415" s="161"/>
      <c r="BI415" s="161"/>
      <c r="BJ415" s="161"/>
      <c r="BK415" s="161"/>
      <c r="BL415" s="161"/>
      <c r="BM415" s="161"/>
      <c r="BN415" s="161"/>
      <c r="BO415" s="161"/>
      <c r="BP415" s="161"/>
      <c r="BQ415" s="161"/>
      <c r="BR415" s="161"/>
      <c r="BS415" s="161"/>
      <c r="BT415" s="161"/>
      <c r="BU415" s="161"/>
      <c r="BV415" s="161"/>
      <c r="BW415" s="161"/>
      <c r="BX415" s="161"/>
      <c r="BY415" s="161"/>
      <c r="BZ415" s="161"/>
      <c r="CA415" s="161"/>
      <c r="CB415" s="161"/>
      <c r="CC415" s="161"/>
      <c r="CD415" s="161"/>
      <c r="CE415" s="161"/>
      <c r="CF415" s="161"/>
      <c r="CG415" s="161"/>
      <c r="CH415" s="161"/>
      <c r="CI415" s="161"/>
      <c r="CJ415" s="161"/>
      <c r="CK415" s="161"/>
      <c r="CL415" s="161"/>
      <c r="CM415" s="161"/>
      <c r="CN415" s="161"/>
      <c r="CO415" s="161"/>
      <c r="CP415" s="208"/>
      <c r="CQ415" s="161"/>
      <c r="CR415" s="208"/>
      <c r="CS415" s="208"/>
      <c r="CT415" s="161" t="s">
        <v>2930</v>
      </c>
      <c r="CU415" s="161" t="s">
        <v>3176</v>
      </c>
      <c r="CV415" s="161"/>
      <c r="CW415" s="161"/>
      <c r="CX415" s="161"/>
      <c r="CY415" s="161"/>
      <c r="CZ415" s="161"/>
      <c r="DA415" s="161"/>
      <c r="DB415" s="161"/>
      <c r="DC415" s="161"/>
      <c r="DD415" s="161"/>
      <c r="DE415" s="161"/>
      <c r="DF415" s="161"/>
      <c r="DG415" s="161"/>
      <c r="DH415" s="161"/>
      <c r="DI415" s="161"/>
      <c r="DJ415" s="161"/>
      <c r="DK415" s="161"/>
      <c r="DL415" s="161"/>
      <c r="DM415" s="161"/>
      <c r="DN415" s="161"/>
      <c r="DO415" s="161"/>
      <c r="DP415" s="161" t="s">
        <v>2960</v>
      </c>
      <c r="DQ415" s="161" t="s">
        <v>3206</v>
      </c>
      <c r="DR415" s="161"/>
      <c r="DS415" s="161"/>
      <c r="DT415" s="161"/>
      <c r="DU415" s="161"/>
      <c r="DV415" s="161"/>
      <c r="DW415" s="161"/>
    </row>
    <row r="416" spans="1:127" ht="12.75" customHeight="1" x14ac:dyDescent="0.25">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161"/>
      <c r="AC416" s="161"/>
      <c r="AD416" s="161"/>
      <c r="AE416" s="161"/>
      <c r="AF416" s="161"/>
      <c r="AG416" s="161"/>
      <c r="AQ416" s="161"/>
      <c r="AR416" s="161"/>
      <c r="AS416" s="161"/>
      <c r="AT416" s="161"/>
      <c r="AU416" s="161"/>
      <c r="AV416" s="161"/>
      <c r="AW416" s="161"/>
      <c r="AX416" s="161"/>
      <c r="AY416" s="161"/>
      <c r="AZ416" s="161"/>
      <c r="BA416" s="161"/>
      <c r="BB416" s="161"/>
      <c r="BC416" s="161"/>
      <c r="BD416" s="161"/>
      <c r="BE416" s="161"/>
      <c r="BF416"/>
      <c r="BG416" s="161"/>
      <c r="BH416" s="161"/>
      <c r="BI416" s="161"/>
      <c r="BJ416" s="161"/>
      <c r="BK416" s="161"/>
      <c r="BL416" s="161"/>
      <c r="BM416" s="161"/>
      <c r="BN416" s="161"/>
      <c r="BO416" s="161"/>
      <c r="BP416" s="161"/>
      <c r="BQ416" s="161"/>
      <c r="BR416" s="161"/>
      <c r="BS416" s="161"/>
      <c r="BT416" s="161"/>
      <c r="BU416" s="161"/>
      <c r="BV416" s="161"/>
      <c r="BW416" s="161"/>
      <c r="BX416" s="161"/>
      <c r="BY416" s="161"/>
      <c r="BZ416" s="161"/>
      <c r="CA416" s="161"/>
      <c r="CB416" s="161"/>
      <c r="CC416" s="161"/>
      <c r="CD416" s="161"/>
      <c r="CE416" s="161"/>
      <c r="CF416" s="161"/>
      <c r="CG416" s="161"/>
      <c r="CH416" s="161"/>
      <c r="CI416" s="161"/>
      <c r="CJ416" s="161"/>
      <c r="CK416" s="161"/>
      <c r="CL416" s="161"/>
      <c r="CM416" s="161"/>
      <c r="CN416" s="161"/>
      <c r="CO416" s="161"/>
      <c r="CP416" s="208"/>
      <c r="CQ416" s="161"/>
      <c r="CR416" s="208"/>
      <c r="CS416" s="208"/>
      <c r="CT416" s="161" t="s">
        <v>2932</v>
      </c>
      <c r="CU416" s="161" t="s">
        <v>3178</v>
      </c>
      <c r="CV416" s="161"/>
      <c r="CW416" s="161"/>
      <c r="CX416" s="161"/>
      <c r="CY416" s="161"/>
      <c r="CZ416" s="161"/>
      <c r="DA416" s="161"/>
      <c r="DB416" s="161"/>
      <c r="DC416" s="161"/>
      <c r="DD416" s="161"/>
      <c r="DE416" s="161"/>
      <c r="DF416" s="161"/>
      <c r="DG416" s="161"/>
      <c r="DH416" s="161"/>
      <c r="DI416" s="161"/>
      <c r="DJ416" s="161"/>
      <c r="DK416" s="161"/>
      <c r="DL416" s="161"/>
      <c r="DM416" s="161"/>
      <c r="DN416" s="161"/>
      <c r="DO416" s="161"/>
      <c r="DP416" s="161" t="s">
        <v>2962</v>
      </c>
      <c r="DQ416" s="161" t="s">
        <v>3208</v>
      </c>
      <c r="DR416" s="161"/>
      <c r="DS416" s="161"/>
      <c r="DT416" s="161"/>
      <c r="DU416" s="161"/>
      <c r="DV416" s="161"/>
      <c r="DW416" s="161"/>
    </row>
    <row r="417" spans="1:127" ht="12.75" customHeight="1" x14ac:dyDescent="0.25">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161"/>
      <c r="AC417" s="161"/>
      <c r="AD417" s="161"/>
      <c r="AE417" s="161"/>
      <c r="AF417" s="161"/>
      <c r="AG417" s="161"/>
      <c r="AQ417" s="161"/>
      <c r="AR417" s="161"/>
      <c r="AS417" s="161"/>
      <c r="AT417" s="161"/>
      <c r="AU417" s="161"/>
      <c r="AV417" s="161"/>
      <c r="AW417" s="161"/>
      <c r="AX417" s="161"/>
      <c r="AY417" s="161"/>
      <c r="AZ417" s="161"/>
      <c r="BA417" s="161"/>
      <c r="BB417" s="161"/>
      <c r="BC417" s="161"/>
      <c r="BD417" s="161"/>
      <c r="BE417" s="161"/>
      <c r="BF417"/>
      <c r="BG417" s="161"/>
      <c r="BH417" s="161"/>
      <c r="BI417" s="161"/>
      <c r="BJ417" s="161"/>
      <c r="BK417" s="161"/>
      <c r="BL417" s="161"/>
      <c r="BM417" s="161"/>
      <c r="BN417" s="161"/>
      <c r="BO417" s="161"/>
      <c r="BP417" s="161"/>
      <c r="BQ417" s="161"/>
      <c r="BR417" s="161"/>
      <c r="BS417" s="161"/>
      <c r="BT417" s="161"/>
      <c r="BU417" s="161"/>
      <c r="BV417" s="161"/>
      <c r="BW417" s="161"/>
      <c r="BX417" s="161"/>
      <c r="BY417" s="161"/>
      <c r="BZ417" s="161"/>
      <c r="CA417" s="161"/>
      <c r="CB417" s="161"/>
      <c r="CC417" s="161"/>
      <c r="CD417" s="161"/>
      <c r="CE417" s="161"/>
      <c r="CF417" s="161"/>
      <c r="CG417" s="161"/>
      <c r="CH417" s="161"/>
      <c r="CI417" s="161"/>
      <c r="CJ417" s="161"/>
      <c r="CK417" s="161"/>
      <c r="CL417" s="161"/>
      <c r="CM417" s="161"/>
      <c r="CN417" s="161"/>
      <c r="CO417" s="161"/>
      <c r="CP417" s="208"/>
      <c r="CQ417" s="161"/>
      <c r="CR417" s="208"/>
      <c r="CS417" s="208"/>
      <c r="CT417" s="161" t="s">
        <v>2934</v>
      </c>
      <c r="CU417" s="161" t="s">
        <v>3180</v>
      </c>
      <c r="CV417" s="161"/>
      <c r="CW417" s="161"/>
      <c r="CX417" s="161"/>
      <c r="CY417" s="161"/>
      <c r="CZ417" s="161"/>
      <c r="DA417" s="161"/>
      <c r="DB417" s="161"/>
      <c r="DC417" s="161"/>
      <c r="DD417" s="161"/>
      <c r="DE417" s="161"/>
      <c r="DF417" s="161"/>
      <c r="DG417" s="161"/>
      <c r="DH417" s="161"/>
      <c r="DI417" s="161"/>
      <c r="DJ417" s="161"/>
      <c r="DK417" s="161"/>
      <c r="DL417" s="161"/>
      <c r="DM417" s="161"/>
      <c r="DN417" s="161"/>
      <c r="DO417" s="161"/>
      <c r="DP417" s="161" t="s">
        <v>2964</v>
      </c>
      <c r="DQ417" s="161" t="s">
        <v>3210</v>
      </c>
      <c r="DR417" s="161"/>
      <c r="DS417" s="161"/>
      <c r="DT417" s="161"/>
      <c r="DU417" s="161"/>
      <c r="DV417" s="161"/>
      <c r="DW417" s="161"/>
    </row>
    <row r="418" spans="1:127" ht="12.75" customHeight="1" x14ac:dyDescent="0.25">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c r="AA418" s="161"/>
      <c r="AB418" s="161"/>
      <c r="AC418" s="161"/>
      <c r="AD418" s="161"/>
      <c r="AE418" s="161"/>
      <c r="AF418" s="161"/>
      <c r="AG418" s="161"/>
      <c r="AQ418" s="161"/>
      <c r="AR418" s="161"/>
      <c r="AS418" s="161"/>
      <c r="AT418" s="161"/>
      <c r="AU418" s="161"/>
      <c r="AV418" s="161"/>
      <c r="AW418" s="161"/>
      <c r="AX418" s="161"/>
      <c r="AY418" s="161"/>
      <c r="AZ418" s="161"/>
      <c r="BA418" s="161"/>
      <c r="BB418" s="161"/>
      <c r="BC418" s="161"/>
      <c r="BD418" s="161"/>
      <c r="BE418" s="161"/>
      <c r="BF418"/>
      <c r="BG418" s="161"/>
      <c r="BH418" s="161"/>
      <c r="BI418" s="161"/>
      <c r="BJ418" s="161"/>
      <c r="BK418" s="161"/>
      <c r="BL418" s="161"/>
      <c r="BM418" s="161"/>
      <c r="BN418" s="161"/>
      <c r="BO418" s="161"/>
      <c r="BP418" s="161"/>
      <c r="BQ418" s="161"/>
      <c r="BR418" s="161"/>
      <c r="BS418" s="161"/>
      <c r="BT418" s="161"/>
      <c r="BU418" s="161"/>
      <c r="BV418" s="161"/>
      <c r="BW418" s="161"/>
      <c r="BX418" s="161"/>
      <c r="BY418" s="161"/>
      <c r="BZ418" s="161"/>
      <c r="CA418" s="161"/>
      <c r="CB418" s="161"/>
      <c r="CC418" s="161"/>
      <c r="CD418" s="161"/>
      <c r="CE418" s="161"/>
      <c r="CF418" s="161"/>
      <c r="CG418" s="161"/>
      <c r="CH418" s="161"/>
      <c r="CI418" s="161"/>
      <c r="CJ418" s="161"/>
      <c r="CK418" s="161"/>
      <c r="CL418" s="161"/>
      <c r="CM418" s="161"/>
      <c r="CN418" s="161"/>
      <c r="CO418" s="161"/>
      <c r="CP418" s="208"/>
      <c r="CQ418" s="161"/>
      <c r="CR418" s="208"/>
      <c r="CS418" s="208"/>
      <c r="CT418" s="161" t="s">
        <v>2936</v>
      </c>
      <c r="CU418" s="161" t="s">
        <v>3182</v>
      </c>
      <c r="CV418" s="161"/>
      <c r="CW418" s="161"/>
      <c r="CX418" s="161"/>
      <c r="CY418" s="161"/>
      <c r="CZ418" s="161"/>
      <c r="DA418" s="161"/>
      <c r="DB418" s="161"/>
      <c r="DC418" s="161"/>
      <c r="DD418" s="161"/>
      <c r="DE418" s="161"/>
      <c r="DF418" s="161"/>
      <c r="DG418" s="161"/>
      <c r="DH418" s="161"/>
      <c r="DI418" s="161"/>
      <c r="DJ418" s="161"/>
      <c r="DK418" s="161"/>
      <c r="DL418" s="161"/>
      <c r="DM418" s="161"/>
      <c r="DN418" s="161"/>
      <c r="DO418" s="161"/>
      <c r="DP418" s="161" t="s">
        <v>2966</v>
      </c>
      <c r="DQ418" s="161" t="s">
        <v>3212</v>
      </c>
      <c r="DR418" s="161"/>
      <c r="DS418" s="161"/>
      <c r="DT418" s="161"/>
      <c r="DU418" s="161"/>
      <c r="DV418" s="161"/>
      <c r="DW418" s="161"/>
    </row>
    <row r="419" spans="1:127" ht="12.75" customHeight="1" x14ac:dyDescent="0.25">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c r="AA419" s="161"/>
      <c r="AB419" s="161"/>
      <c r="AC419" s="161"/>
      <c r="AD419" s="161"/>
      <c r="AE419" s="161"/>
      <c r="AF419" s="161"/>
      <c r="AG419" s="161"/>
      <c r="AQ419" s="161"/>
      <c r="AR419" s="161"/>
      <c r="AS419" s="161"/>
      <c r="AT419" s="161"/>
      <c r="AU419" s="161"/>
      <c r="AV419" s="161"/>
      <c r="AW419" s="161"/>
      <c r="AX419" s="161"/>
      <c r="AY419" s="161"/>
      <c r="AZ419" s="161"/>
      <c r="BA419" s="161"/>
      <c r="BB419" s="161"/>
      <c r="BC419" s="161"/>
      <c r="BD419" s="161"/>
      <c r="BE419" s="161"/>
      <c r="BF419"/>
      <c r="BG419" s="161"/>
      <c r="BH419" s="161"/>
      <c r="BI419" s="161"/>
      <c r="BJ419" s="161"/>
      <c r="BK419" s="161"/>
      <c r="BL419" s="161"/>
      <c r="BM419" s="161"/>
      <c r="BN419" s="161"/>
      <c r="BO419" s="161"/>
      <c r="BP419" s="161"/>
      <c r="BQ419" s="161"/>
      <c r="BR419" s="161"/>
      <c r="BS419" s="161"/>
      <c r="BT419" s="161"/>
      <c r="BU419" s="161"/>
      <c r="BV419" s="161"/>
      <c r="BW419" s="161"/>
      <c r="BX419" s="161"/>
      <c r="BY419" s="161"/>
      <c r="BZ419" s="161"/>
      <c r="CA419" s="161"/>
      <c r="CB419" s="161"/>
      <c r="CC419" s="161"/>
      <c r="CD419" s="161"/>
      <c r="CE419" s="161"/>
      <c r="CF419" s="161"/>
      <c r="CG419" s="161"/>
      <c r="CH419" s="161"/>
      <c r="CI419" s="161"/>
      <c r="CJ419" s="161"/>
      <c r="CK419" s="161"/>
      <c r="CL419" s="161"/>
      <c r="CM419" s="161"/>
      <c r="CN419" s="161"/>
      <c r="CO419" s="161"/>
      <c r="CP419" s="208"/>
      <c r="CQ419" s="161"/>
      <c r="CR419" s="208"/>
      <c r="CS419" s="208"/>
      <c r="CT419" s="161" t="s">
        <v>2938</v>
      </c>
      <c r="CU419" s="161" t="s">
        <v>3184</v>
      </c>
      <c r="CV419" s="161"/>
      <c r="CW419" s="161"/>
      <c r="CX419" s="161"/>
      <c r="CY419" s="161"/>
      <c r="CZ419" s="161"/>
      <c r="DA419" s="161"/>
      <c r="DB419" s="161"/>
      <c r="DC419" s="161"/>
      <c r="DD419" s="161"/>
      <c r="DE419" s="161"/>
      <c r="DF419" s="161"/>
      <c r="DG419" s="161"/>
      <c r="DH419" s="161"/>
      <c r="DI419" s="161"/>
      <c r="DJ419" s="161"/>
      <c r="DK419" s="161"/>
      <c r="DL419" s="161"/>
      <c r="DM419" s="161"/>
      <c r="DN419" s="161"/>
      <c r="DO419" s="161"/>
      <c r="DP419" s="161" t="s">
        <v>2968</v>
      </c>
      <c r="DQ419" s="161" t="s">
        <v>3214</v>
      </c>
      <c r="DR419" s="161"/>
      <c r="DS419" s="161"/>
      <c r="DT419" s="161"/>
      <c r="DU419" s="161"/>
      <c r="DV419" s="161"/>
      <c r="DW419" s="161"/>
    </row>
    <row r="420" spans="1:127" ht="12.75" customHeight="1" x14ac:dyDescent="0.25">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c r="AA420" s="161"/>
      <c r="AB420" s="161"/>
      <c r="AC420" s="161"/>
      <c r="AD420" s="161"/>
      <c r="AE420" s="161"/>
      <c r="AF420" s="161"/>
      <c r="AG420" s="161"/>
      <c r="AQ420" s="161"/>
      <c r="AR420" s="161"/>
      <c r="AS420" s="161"/>
      <c r="AT420" s="161"/>
      <c r="AU420" s="161"/>
      <c r="AV420" s="161"/>
      <c r="AW420" s="161"/>
      <c r="AX420" s="161"/>
      <c r="AY420" s="161"/>
      <c r="AZ420" s="161"/>
      <c r="BA420" s="161"/>
      <c r="BB420" s="161"/>
      <c r="BC420" s="161"/>
      <c r="BD420" s="161"/>
      <c r="BE420" s="161"/>
      <c r="BF420"/>
      <c r="BG420" s="161"/>
      <c r="BH420" s="161"/>
      <c r="BI420" s="161"/>
      <c r="BJ420" s="161"/>
      <c r="BK420" s="161"/>
      <c r="BL420" s="161"/>
      <c r="BM420" s="161"/>
      <c r="BN420" s="161"/>
      <c r="BO420" s="161"/>
      <c r="BP420" s="161"/>
      <c r="BQ420" s="161"/>
      <c r="BR420" s="161"/>
      <c r="BS420" s="161"/>
      <c r="BT420" s="161"/>
      <c r="BU420" s="161"/>
      <c r="BV420" s="161"/>
      <c r="BW420" s="161"/>
      <c r="BX420" s="161"/>
      <c r="BY420" s="161"/>
      <c r="BZ420" s="161"/>
      <c r="CA420" s="161"/>
      <c r="CB420" s="161"/>
      <c r="CC420" s="161"/>
      <c r="CD420" s="161"/>
      <c r="CE420" s="161"/>
      <c r="CF420" s="161"/>
      <c r="CG420" s="161"/>
      <c r="CH420" s="161"/>
      <c r="CI420" s="161"/>
      <c r="CJ420" s="161"/>
      <c r="CK420" s="161"/>
      <c r="CL420" s="161"/>
      <c r="CM420" s="161"/>
      <c r="CN420" s="161"/>
      <c r="CO420" s="161"/>
      <c r="CP420" s="208"/>
      <c r="CQ420" s="161"/>
      <c r="CR420" s="208"/>
      <c r="CS420" s="208"/>
      <c r="CT420" s="161" t="s">
        <v>2940</v>
      </c>
      <c r="CU420" s="161" t="s">
        <v>3186</v>
      </c>
      <c r="CV420" s="161"/>
      <c r="CW420" s="161"/>
      <c r="CX420" s="161"/>
      <c r="CY420" s="161"/>
      <c r="CZ420" s="161"/>
      <c r="DA420" s="161"/>
      <c r="DB420" s="161"/>
      <c r="DC420" s="161"/>
      <c r="DD420" s="161"/>
      <c r="DE420" s="161"/>
      <c r="DF420" s="161"/>
      <c r="DG420" s="161"/>
      <c r="DH420" s="161"/>
      <c r="DI420" s="161"/>
      <c r="DJ420" s="161"/>
      <c r="DK420" s="161"/>
      <c r="DL420" s="161"/>
      <c r="DM420" s="161"/>
      <c r="DN420" s="161"/>
      <c r="DO420" s="161"/>
      <c r="DP420" s="161" t="s">
        <v>2970</v>
      </c>
      <c r="DQ420" s="161" t="s">
        <v>3216</v>
      </c>
      <c r="DR420" s="161"/>
      <c r="DS420" s="161"/>
      <c r="DT420" s="161"/>
      <c r="DU420" s="161"/>
      <c r="DV420" s="161"/>
      <c r="DW420" s="161"/>
    </row>
    <row r="421" spans="1:127" ht="12.75" customHeight="1" x14ac:dyDescent="0.25">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c r="AA421" s="161"/>
      <c r="AB421" s="161"/>
      <c r="AC421" s="161"/>
      <c r="AD421" s="161"/>
      <c r="AE421" s="161"/>
      <c r="AF421" s="161"/>
      <c r="AG421" s="161"/>
      <c r="AQ421" s="161"/>
      <c r="AR421" s="161"/>
      <c r="AS421" s="161"/>
      <c r="AT421" s="161"/>
      <c r="AU421" s="161"/>
      <c r="AV421" s="161"/>
      <c r="AW421" s="161"/>
      <c r="AX421" s="161"/>
      <c r="AY421" s="161"/>
      <c r="AZ421" s="161"/>
      <c r="BA421" s="161"/>
      <c r="BB421" s="161"/>
      <c r="BC421" s="161"/>
      <c r="BD421" s="161"/>
      <c r="BE421" s="161"/>
      <c r="BF421"/>
      <c r="BG421" s="161"/>
      <c r="BH421" s="161"/>
      <c r="BI421" s="161"/>
      <c r="BJ421" s="161"/>
      <c r="BK421" s="161"/>
      <c r="BL421" s="161"/>
      <c r="BM421" s="161"/>
      <c r="BN421" s="161"/>
      <c r="BO421" s="161"/>
      <c r="BP421" s="161"/>
      <c r="BQ421" s="161"/>
      <c r="BR421" s="161"/>
      <c r="BS421" s="161"/>
      <c r="BT421" s="161"/>
      <c r="BU421" s="161"/>
      <c r="BV421" s="161"/>
      <c r="BW421" s="161"/>
      <c r="BX421" s="161"/>
      <c r="BY421" s="161"/>
      <c r="BZ421" s="161"/>
      <c r="CA421" s="161"/>
      <c r="CB421" s="161"/>
      <c r="CC421" s="161"/>
      <c r="CD421" s="161"/>
      <c r="CE421" s="161"/>
      <c r="CF421" s="161"/>
      <c r="CG421" s="161"/>
      <c r="CH421" s="161"/>
      <c r="CI421" s="161"/>
      <c r="CJ421" s="161"/>
      <c r="CK421" s="161"/>
      <c r="CL421" s="161"/>
      <c r="CM421" s="161"/>
      <c r="CN421" s="161"/>
      <c r="CO421" s="161"/>
      <c r="CP421" s="208"/>
      <c r="CQ421" s="161"/>
      <c r="CR421" s="208"/>
      <c r="CS421" s="208"/>
      <c r="CT421" s="161" t="s">
        <v>2942</v>
      </c>
      <c r="CU421" s="161" t="s">
        <v>3188</v>
      </c>
      <c r="CV421" s="161"/>
      <c r="CW421" s="161"/>
      <c r="CX421" s="161"/>
      <c r="CY421" s="161"/>
      <c r="CZ421" s="161"/>
      <c r="DA421" s="161"/>
      <c r="DB421" s="161"/>
      <c r="DC421" s="161"/>
      <c r="DD421" s="161"/>
      <c r="DE421" s="161"/>
      <c r="DF421" s="161"/>
      <c r="DG421" s="161"/>
      <c r="DH421" s="161"/>
      <c r="DI421" s="161"/>
      <c r="DJ421" s="161"/>
      <c r="DK421" s="161"/>
      <c r="DL421" s="161"/>
      <c r="DM421" s="161"/>
      <c r="DN421" s="161"/>
      <c r="DO421" s="161"/>
      <c r="DP421" s="161" t="s">
        <v>2972</v>
      </c>
      <c r="DQ421" s="161" t="s">
        <v>3218</v>
      </c>
      <c r="DR421" s="161"/>
      <c r="DS421" s="161"/>
      <c r="DT421" s="161"/>
      <c r="DU421" s="161"/>
      <c r="DV421" s="161"/>
      <c r="DW421" s="161"/>
    </row>
    <row r="422" spans="1:127" ht="12.75" customHeight="1" x14ac:dyDescent="0.25">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c r="AA422" s="161"/>
      <c r="AB422" s="161"/>
      <c r="AC422" s="161"/>
      <c r="AD422" s="161"/>
      <c r="AE422" s="161"/>
      <c r="AF422" s="161"/>
      <c r="AG422" s="161"/>
      <c r="AQ422" s="161"/>
      <c r="AR422" s="161"/>
      <c r="AS422" s="161"/>
      <c r="AT422" s="161"/>
      <c r="AU422" s="161"/>
      <c r="AV422" s="161"/>
      <c r="AW422" s="161"/>
      <c r="AX422" s="161"/>
      <c r="AY422" s="161"/>
      <c r="AZ422" s="161"/>
      <c r="BA422" s="161"/>
      <c r="BB422" s="161"/>
      <c r="BC422" s="161"/>
      <c r="BD422" s="161"/>
      <c r="BE422" s="161"/>
      <c r="BF422"/>
      <c r="BG422" s="161"/>
      <c r="BH422" s="161"/>
      <c r="BI422" s="161"/>
      <c r="BJ422" s="161"/>
      <c r="BK422" s="161"/>
      <c r="BL422" s="161"/>
      <c r="BM422" s="161"/>
      <c r="BN422" s="161"/>
      <c r="BO422" s="161"/>
      <c r="BP422" s="161"/>
      <c r="BQ422" s="161"/>
      <c r="BR422" s="161"/>
      <c r="BS422" s="161"/>
      <c r="BT422" s="161"/>
      <c r="BU422" s="161"/>
      <c r="BV422" s="161"/>
      <c r="BW422" s="161"/>
      <c r="BX422" s="161"/>
      <c r="BY422" s="161"/>
      <c r="BZ422" s="161"/>
      <c r="CA422" s="161"/>
      <c r="CB422" s="161"/>
      <c r="CC422" s="161"/>
      <c r="CD422" s="161"/>
      <c r="CE422" s="161"/>
      <c r="CF422" s="161"/>
      <c r="CG422" s="161"/>
      <c r="CH422" s="161"/>
      <c r="CI422" s="161"/>
      <c r="CJ422" s="161"/>
      <c r="CK422" s="161"/>
      <c r="CL422" s="161"/>
      <c r="CM422" s="161"/>
      <c r="CN422" s="161"/>
      <c r="CO422" s="161"/>
      <c r="CP422" s="208"/>
      <c r="CQ422" s="161"/>
      <c r="CR422" s="208"/>
      <c r="CS422" s="208"/>
      <c r="CT422" s="161" t="s">
        <v>2944</v>
      </c>
      <c r="CU422" s="161" t="s">
        <v>3190</v>
      </c>
      <c r="CV422" s="161"/>
      <c r="CW422" s="161"/>
      <c r="CX422" s="161"/>
      <c r="CY422" s="161"/>
      <c r="CZ422" s="161"/>
      <c r="DA422" s="161"/>
      <c r="DB422" s="161"/>
      <c r="DC422" s="161"/>
      <c r="DD422" s="161"/>
      <c r="DE422" s="161"/>
      <c r="DF422" s="161"/>
      <c r="DG422" s="161"/>
      <c r="DH422" s="161"/>
      <c r="DI422" s="161"/>
      <c r="DJ422" s="161"/>
      <c r="DK422" s="161"/>
      <c r="DL422" s="161"/>
      <c r="DM422" s="161"/>
      <c r="DN422" s="161"/>
      <c r="DO422" s="161"/>
      <c r="DP422" s="161" t="s">
        <v>2974</v>
      </c>
      <c r="DQ422" s="161" t="s">
        <v>3220</v>
      </c>
      <c r="DR422" s="161"/>
      <c r="DS422" s="161"/>
      <c r="DT422" s="161"/>
      <c r="DU422" s="161"/>
      <c r="DV422" s="161"/>
      <c r="DW422" s="161"/>
    </row>
    <row r="423" spans="1:127" ht="12.75" customHeight="1" x14ac:dyDescent="0.25">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c r="AA423" s="161"/>
      <c r="AB423" s="161"/>
      <c r="AC423" s="161"/>
      <c r="AD423" s="161"/>
      <c r="AE423" s="161"/>
      <c r="AF423" s="161"/>
      <c r="AG423" s="161"/>
      <c r="AQ423" s="161"/>
      <c r="AR423" s="161"/>
      <c r="AS423" s="161"/>
      <c r="AT423" s="161"/>
      <c r="AU423" s="161"/>
      <c r="AV423" s="161"/>
      <c r="AW423" s="161"/>
      <c r="AX423" s="161"/>
      <c r="AY423" s="161"/>
      <c r="AZ423" s="161"/>
      <c r="BA423" s="161"/>
      <c r="BB423" s="161"/>
      <c r="BC423" s="161"/>
      <c r="BD423" s="161"/>
      <c r="BE423" s="161"/>
      <c r="BF423"/>
      <c r="BG423" s="161"/>
      <c r="BH423" s="161"/>
      <c r="BI423" s="161"/>
      <c r="BJ423" s="161"/>
      <c r="BK423" s="161"/>
      <c r="BL423" s="161"/>
      <c r="BM423" s="161"/>
      <c r="BN423" s="161"/>
      <c r="BO423" s="161"/>
      <c r="BP423" s="161"/>
      <c r="BQ423" s="161"/>
      <c r="BR423" s="161"/>
      <c r="BS423" s="161"/>
      <c r="BT423" s="161"/>
      <c r="BU423" s="161"/>
      <c r="BV423" s="161"/>
      <c r="BW423" s="161"/>
      <c r="BX423" s="161"/>
      <c r="BY423" s="161"/>
      <c r="BZ423" s="161"/>
      <c r="CA423" s="161"/>
      <c r="CB423" s="161"/>
      <c r="CC423" s="161"/>
      <c r="CD423" s="161"/>
      <c r="CE423" s="161"/>
      <c r="CF423" s="161"/>
      <c r="CG423" s="161"/>
      <c r="CH423" s="161"/>
      <c r="CI423" s="161"/>
      <c r="CJ423" s="161"/>
      <c r="CK423" s="161"/>
      <c r="CL423" s="161"/>
      <c r="CM423" s="161"/>
      <c r="CN423" s="161"/>
      <c r="CO423" s="161"/>
      <c r="CP423" s="208"/>
      <c r="CQ423" s="161"/>
      <c r="CR423" s="208"/>
      <c r="CS423" s="208"/>
      <c r="CT423" s="161" t="s">
        <v>2946</v>
      </c>
      <c r="CU423" s="161" t="s">
        <v>3192</v>
      </c>
      <c r="CV423" s="161"/>
      <c r="CW423" s="161"/>
      <c r="CX423" s="161"/>
      <c r="CY423" s="161"/>
      <c r="CZ423" s="161"/>
      <c r="DA423" s="161"/>
      <c r="DB423" s="161"/>
      <c r="DC423" s="161"/>
      <c r="DD423" s="161"/>
      <c r="DE423" s="161"/>
      <c r="DF423" s="161"/>
      <c r="DG423" s="161"/>
      <c r="DH423" s="161"/>
      <c r="DI423" s="161"/>
      <c r="DJ423" s="161"/>
      <c r="DK423" s="161"/>
      <c r="DL423" s="161"/>
      <c r="DM423" s="161"/>
      <c r="DN423" s="161"/>
      <c r="DO423" s="161"/>
      <c r="DP423" s="161" t="s">
        <v>2976</v>
      </c>
      <c r="DQ423" s="161" t="s">
        <v>3222</v>
      </c>
      <c r="DR423" s="161"/>
      <c r="DS423" s="161"/>
      <c r="DT423" s="161"/>
      <c r="DU423" s="161"/>
      <c r="DV423" s="161"/>
      <c r="DW423" s="161"/>
    </row>
    <row r="424" spans="1:127" ht="12.75" customHeight="1" x14ac:dyDescent="0.25">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c r="AA424" s="161"/>
      <c r="AB424" s="161"/>
      <c r="AC424" s="161"/>
      <c r="AD424" s="161"/>
      <c r="AE424" s="161"/>
      <c r="AF424" s="161"/>
      <c r="AG424" s="161"/>
      <c r="AQ424" s="161"/>
      <c r="AR424" s="161"/>
      <c r="AS424" s="161"/>
      <c r="AT424" s="161"/>
      <c r="AU424" s="161"/>
      <c r="AV424" s="161"/>
      <c r="AW424" s="161"/>
      <c r="AX424" s="161"/>
      <c r="AY424" s="161"/>
      <c r="AZ424" s="161"/>
      <c r="BA424" s="161"/>
      <c r="BB424" s="161"/>
      <c r="BC424" s="161"/>
      <c r="BD424" s="161"/>
      <c r="BE424" s="161"/>
      <c r="BF424"/>
      <c r="BG424" s="161"/>
      <c r="BH424" s="161"/>
      <c r="BI424" s="161"/>
      <c r="BJ424" s="161"/>
      <c r="BK424" s="161"/>
      <c r="BL424" s="161"/>
      <c r="BM424" s="161"/>
      <c r="BN424" s="161"/>
      <c r="BO424" s="161"/>
      <c r="BP424" s="161"/>
      <c r="BQ424" s="161"/>
      <c r="BR424" s="161"/>
      <c r="BS424" s="161"/>
      <c r="BT424" s="161"/>
      <c r="BU424" s="161"/>
      <c r="BV424" s="161"/>
      <c r="BW424" s="161"/>
      <c r="BX424" s="161"/>
      <c r="BY424" s="161"/>
      <c r="BZ424" s="161"/>
      <c r="CA424" s="161"/>
      <c r="CB424" s="161"/>
      <c r="CC424" s="161"/>
      <c r="CD424" s="161"/>
      <c r="CE424" s="161"/>
      <c r="CF424" s="161"/>
      <c r="CG424" s="161"/>
      <c r="CH424" s="161"/>
      <c r="CI424" s="161"/>
      <c r="CJ424" s="161"/>
      <c r="CK424" s="161"/>
      <c r="CL424" s="161"/>
      <c r="CM424" s="161"/>
      <c r="CN424" s="161"/>
      <c r="CO424" s="161"/>
      <c r="CP424" s="208"/>
      <c r="CQ424" s="161"/>
      <c r="CR424" s="208"/>
      <c r="CS424" s="208"/>
      <c r="CT424" s="161" t="s">
        <v>2948</v>
      </c>
      <c r="CU424" s="161" t="s">
        <v>3194</v>
      </c>
      <c r="CV424" s="161"/>
      <c r="CW424" s="161"/>
      <c r="CX424" s="161"/>
      <c r="CY424" s="161"/>
      <c r="CZ424" s="161"/>
      <c r="DA424" s="161"/>
      <c r="DB424" s="161"/>
      <c r="DC424" s="161"/>
      <c r="DD424" s="161"/>
      <c r="DE424" s="161"/>
      <c r="DF424" s="161"/>
      <c r="DG424" s="161"/>
      <c r="DH424" s="161"/>
      <c r="DI424" s="161"/>
      <c r="DJ424" s="161"/>
      <c r="DK424" s="161"/>
      <c r="DL424" s="161"/>
      <c r="DM424" s="161"/>
      <c r="DN424" s="161"/>
      <c r="DO424" s="161"/>
      <c r="DP424" s="161" t="s">
        <v>2978</v>
      </c>
      <c r="DQ424" s="161" t="s">
        <v>3224</v>
      </c>
      <c r="DR424" s="161"/>
      <c r="DS424" s="161"/>
      <c r="DT424" s="161"/>
      <c r="DU424" s="161"/>
      <c r="DV424" s="161"/>
      <c r="DW424" s="161"/>
    </row>
    <row r="425" spans="1:127" ht="12.75" customHeight="1" x14ac:dyDescent="0.25">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c r="AA425" s="161"/>
      <c r="AB425" s="161"/>
      <c r="AC425" s="161"/>
      <c r="AD425" s="161"/>
      <c r="AE425" s="161"/>
      <c r="AF425" s="161"/>
      <c r="AG425" s="161"/>
      <c r="AQ425" s="161"/>
      <c r="AR425" s="161"/>
      <c r="AS425" s="161"/>
      <c r="AT425" s="161"/>
      <c r="AU425" s="161"/>
      <c r="AV425" s="161"/>
      <c r="AW425" s="161"/>
      <c r="AX425" s="161"/>
      <c r="AY425" s="161"/>
      <c r="AZ425" s="161"/>
      <c r="BA425" s="161"/>
      <c r="BB425" s="161"/>
      <c r="BC425" s="161"/>
      <c r="BD425" s="161"/>
      <c r="BE425" s="161"/>
      <c r="BF425"/>
      <c r="BG425" s="161"/>
      <c r="BH425" s="161"/>
      <c r="BI425" s="161"/>
      <c r="BJ425" s="161"/>
      <c r="BK425" s="161"/>
      <c r="BL425" s="161"/>
      <c r="BM425" s="161"/>
      <c r="BN425" s="161"/>
      <c r="BO425" s="161"/>
      <c r="BP425" s="161"/>
      <c r="BQ425" s="161"/>
      <c r="BR425" s="161"/>
      <c r="BS425" s="161"/>
      <c r="BT425" s="161"/>
      <c r="BU425" s="161"/>
      <c r="BV425" s="161"/>
      <c r="BW425" s="161"/>
      <c r="BX425" s="161"/>
      <c r="BY425" s="161"/>
      <c r="BZ425" s="161"/>
      <c r="CA425" s="161"/>
      <c r="CB425" s="161"/>
      <c r="CC425" s="161"/>
      <c r="CD425" s="161"/>
      <c r="CE425" s="161"/>
      <c r="CF425" s="161"/>
      <c r="CG425" s="161"/>
      <c r="CH425" s="161"/>
      <c r="CI425" s="161"/>
      <c r="CJ425" s="161"/>
      <c r="CK425" s="161"/>
      <c r="CL425" s="161"/>
      <c r="CM425" s="161"/>
      <c r="CN425" s="161"/>
      <c r="CO425" s="161"/>
      <c r="CP425" s="208"/>
      <c r="CQ425" s="161"/>
      <c r="CR425" s="208"/>
      <c r="CS425" s="208"/>
      <c r="CT425" s="161" t="s">
        <v>2950</v>
      </c>
      <c r="CU425" s="161" t="s">
        <v>3196</v>
      </c>
      <c r="CV425" s="161"/>
      <c r="CW425" s="161"/>
      <c r="CX425" s="161"/>
      <c r="CY425" s="161"/>
      <c r="CZ425" s="161"/>
      <c r="DA425" s="161"/>
      <c r="DB425" s="161"/>
      <c r="DC425" s="161"/>
      <c r="DD425" s="161"/>
      <c r="DE425" s="161"/>
      <c r="DF425" s="161"/>
      <c r="DG425" s="161"/>
      <c r="DH425" s="161"/>
      <c r="DI425" s="161"/>
      <c r="DJ425" s="161"/>
      <c r="DK425" s="161"/>
      <c r="DL425" s="161"/>
      <c r="DM425" s="161"/>
      <c r="DN425" s="161"/>
      <c r="DO425" s="161"/>
      <c r="DP425" s="161" t="s">
        <v>2980</v>
      </c>
      <c r="DQ425" s="161" t="s">
        <v>3226</v>
      </c>
      <c r="DR425" s="161"/>
      <c r="DS425" s="161"/>
      <c r="DT425" s="161"/>
      <c r="DU425" s="161"/>
      <c r="DV425" s="161"/>
      <c r="DW425" s="161"/>
    </row>
    <row r="426" spans="1:127" ht="12.75" customHeight="1" x14ac:dyDescent="0.25">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c r="AA426" s="161"/>
      <c r="AB426" s="161"/>
      <c r="AC426" s="161"/>
      <c r="AD426" s="161"/>
      <c r="AE426" s="161"/>
      <c r="AF426" s="161"/>
      <c r="AG426" s="161"/>
      <c r="AQ426" s="161"/>
      <c r="AR426" s="161"/>
      <c r="AS426" s="161"/>
      <c r="AT426" s="161"/>
      <c r="AU426" s="161"/>
      <c r="AV426" s="161"/>
      <c r="AW426" s="161"/>
      <c r="AX426" s="161"/>
      <c r="AY426" s="161"/>
      <c r="AZ426" s="161"/>
      <c r="BA426" s="161"/>
      <c r="BB426" s="161"/>
      <c r="BC426" s="161"/>
      <c r="BD426" s="161"/>
      <c r="BE426" s="161"/>
      <c r="BF426"/>
      <c r="BG426" s="161"/>
      <c r="BH426" s="161"/>
      <c r="BI426" s="161"/>
      <c r="BJ426" s="161"/>
      <c r="BK426" s="161"/>
      <c r="BL426" s="161"/>
      <c r="BM426" s="161"/>
      <c r="BN426" s="161"/>
      <c r="BO426" s="161"/>
      <c r="BP426" s="161"/>
      <c r="BQ426" s="161"/>
      <c r="BR426" s="161"/>
      <c r="BS426" s="161"/>
      <c r="BT426" s="161"/>
      <c r="BU426" s="161"/>
      <c r="BV426" s="161"/>
      <c r="BW426" s="161"/>
      <c r="BX426" s="161"/>
      <c r="BY426" s="161"/>
      <c r="BZ426" s="161"/>
      <c r="CA426" s="161"/>
      <c r="CB426" s="161"/>
      <c r="CC426" s="161"/>
      <c r="CD426" s="161"/>
      <c r="CE426" s="161"/>
      <c r="CF426" s="161"/>
      <c r="CG426" s="161"/>
      <c r="CH426" s="161"/>
      <c r="CI426" s="161"/>
      <c r="CJ426" s="161"/>
      <c r="CK426" s="161"/>
      <c r="CL426" s="161"/>
      <c r="CM426" s="161"/>
      <c r="CN426" s="161"/>
      <c r="CO426" s="161"/>
      <c r="CP426" s="208"/>
      <c r="CQ426" s="161"/>
      <c r="CR426" s="208"/>
      <c r="CS426" s="208"/>
      <c r="CT426" s="161" t="s">
        <v>2952</v>
      </c>
      <c r="CU426" s="161" t="s">
        <v>3198</v>
      </c>
      <c r="CV426" s="161"/>
      <c r="CW426" s="161"/>
      <c r="CX426" s="161"/>
      <c r="CY426" s="161"/>
      <c r="CZ426" s="161"/>
      <c r="DA426" s="161"/>
      <c r="DB426" s="161"/>
      <c r="DC426" s="161"/>
      <c r="DD426" s="161"/>
      <c r="DE426" s="161"/>
      <c r="DF426" s="161"/>
      <c r="DG426" s="161"/>
      <c r="DH426" s="161"/>
      <c r="DI426" s="161"/>
      <c r="DJ426" s="161"/>
      <c r="DK426" s="161"/>
      <c r="DL426" s="161"/>
      <c r="DM426" s="161"/>
      <c r="DN426" s="161"/>
      <c r="DO426" s="161"/>
      <c r="DP426" s="161" t="s">
        <v>2982</v>
      </c>
      <c r="DQ426" s="161" t="s">
        <v>3228</v>
      </c>
      <c r="DR426" s="161"/>
      <c r="DS426" s="161"/>
      <c r="DT426" s="161"/>
      <c r="DU426" s="161"/>
      <c r="DV426" s="161"/>
      <c r="DW426" s="161"/>
    </row>
    <row r="427" spans="1:127" ht="12.75" customHeight="1" x14ac:dyDescent="0.25">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c r="AA427" s="161"/>
      <c r="AB427" s="161"/>
      <c r="AC427" s="161"/>
      <c r="AD427" s="161"/>
      <c r="AE427" s="161"/>
      <c r="AF427" s="161"/>
      <c r="AG427" s="161"/>
      <c r="AQ427" s="161"/>
      <c r="AR427" s="161"/>
      <c r="AS427" s="161"/>
      <c r="AT427" s="161"/>
      <c r="AU427" s="161"/>
      <c r="AV427" s="161"/>
      <c r="AW427" s="161"/>
      <c r="AX427" s="161"/>
      <c r="AY427" s="161"/>
      <c r="AZ427" s="161"/>
      <c r="BA427" s="161"/>
      <c r="BB427" s="161"/>
      <c r="BC427" s="161"/>
      <c r="BD427" s="161"/>
      <c r="BE427" s="161"/>
      <c r="BF427"/>
      <c r="BG427" s="161"/>
      <c r="BH427" s="161"/>
      <c r="BI427" s="161"/>
      <c r="BJ427" s="161"/>
      <c r="BK427" s="161"/>
      <c r="BL427" s="161"/>
      <c r="BM427" s="161"/>
      <c r="BN427" s="161"/>
      <c r="BO427" s="161"/>
      <c r="BP427" s="161"/>
      <c r="BQ427" s="161"/>
      <c r="BR427" s="161"/>
      <c r="BS427" s="161"/>
      <c r="BT427" s="161"/>
      <c r="BU427" s="161"/>
      <c r="BV427" s="161"/>
      <c r="BW427" s="161"/>
      <c r="BX427" s="161"/>
      <c r="BY427" s="161"/>
      <c r="BZ427" s="161"/>
      <c r="CA427" s="161"/>
      <c r="CB427" s="161"/>
      <c r="CC427" s="161"/>
      <c r="CD427" s="161"/>
      <c r="CE427" s="161"/>
      <c r="CF427" s="161"/>
      <c r="CG427" s="161"/>
      <c r="CH427" s="161"/>
      <c r="CI427" s="161"/>
      <c r="CJ427" s="161"/>
      <c r="CK427" s="161"/>
      <c r="CL427" s="161"/>
      <c r="CM427" s="161"/>
      <c r="CN427" s="161"/>
      <c r="CO427" s="161"/>
      <c r="CP427" s="208"/>
      <c r="CQ427" s="161"/>
      <c r="CR427" s="208"/>
      <c r="CS427" s="208"/>
      <c r="CT427" s="161" t="s">
        <v>2954</v>
      </c>
      <c r="CU427" s="161" t="s">
        <v>3200</v>
      </c>
      <c r="CV427" s="161"/>
      <c r="CW427" s="161"/>
      <c r="CX427" s="161"/>
      <c r="CY427" s="161"/>
      <c r="CZ427" s="161"/>
      <c r="DA427" s="161"/>
      <c r="DB427" s="161"/>
      <c r="DC427" s="161"/>
      <c r="DD427" s="161"/>
      <c r="DE427" s="161"/>
      <c r="DF427" s="161"/>
      <c r="DG427" s="161"/>
      <c r="DH427" s="161"/>
      <c r="DI427" s="161"/>
      <c r="DJ427" s="161"/>
      <c r="DK427" s="161"/>
      <c r="DL427" s="161"/>
      <c r="DM427" s="161"/>
      <c r="DN427" s="161"/>
      <c r="DO427" s="161"/>
      <c r="DP427" s="161" t="s">
        <v>2984</v>
      </c>
      <c r="DQ427" s="161" t="s">
        <v>3230</v>
      </c>
      <c r="DR427" s="161"/>
      <c r="DS427" s="161"/>
      <c r="DT427" s="161"/>
      <c r="DU427" s="161"/>
      <c r="DV427" s="161"/>
      <c r="DW427" s="161"/>
    </row>
    <row r="428" spans="1:127" ht="12.75" customHeight="1" x14ac:dyDescent="0.25">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Q428" s="161"/>
      <c r="AR428" s="161"/>
      <c r="AS428" s="161"/>
      <c r="AT428" s="161"/>
      <c r="AU428" s="161"/>
      <c r="AV428" s="161"/>
      <c r="AW428" s="161"/>
      <c r="AX428" s="161"/>
      <c r="AY428" s="161"/>
      <c r="AZ428" s="161"/>
      <c r="BA428" s="161"/>
      <c r="BB428" s="161"/>
      <c r="BC428" s="161"/>
      <c r="BD428" s="161"/>
      <c r="BE428" s="161"/>
      <c r="BF428"/>
      <c r="BG428" s="161"/>
      <c r="BH428" s="161"/>
      <c r="BI428" s="161"/>
      <c r="BJ428" s="161"/>
      <c r="BK428" s="161"/>
      <c r="BL428" s="161"/>
      <c r="BM428" s="161"/>
      <c r="BN428" s="161"/>
      <c r="BO428" s="161"/>
      <c r="BP428" s="161"/>
      <c r="BQ428" s="161"/>
      <c r="BR428" s="161"/>
      <c r="BS428" s="161"/>
      <c r="BT428" s="161"/>
      <c r="BU428" s="161"/>
      <c r="BV428" s="161"/>
      <c r="BW428" s="161"/>
      <c r="BX428" s="161"/>
      <c r="BY428" s="161"/>
      <c r="BZ428" s="161"/>
      <c r="CA428" s="161"/>
      <c r="CB428" s="161"/>
      <c r="CC428" s="161"/>
      <c r="CD428" s="161"/>
      <c r="CE428" s="161"/>
      <c r="CF428" s="161"/>
      <c r="CG428" s="161"/>
      <c r="CH428" s="161"/>
      <c r="CI428" s="161"/>
      <c r="CJ428" s="161"/>
      <c r="CK428" s="161"/>
      <c r="CL428" s="161"/>
      <c r="CM428" s="161"/>
      <c r="CN428" s="161"/>
      <c r="CO428" s="161"/>
      <c r="CP428" s="208"/>
      <c r="CQ428" s="161"/>
      <c r="CR428" s="208"/>
      <c r="CS428" s="208"/>
      <c r="CT428" s="161" t="s">
        <v>2956</v>
      </c>
      <c r="CU428" s="161" t="s">
        <v>3202</v>
      </c>
      <c r="CV428" s="161"/>
      <c r="CW428" s="161"/>
      <c r="CX428" s="161"/>
      <c r="CY428" s="161"/>
      <c r="CZ428" s="161"/>
      <c r="DA428" s="161"/>
      <c r="DB428" s="161"/>
      <c r="DC428" s="161"/>
      <c r="DD428" s="161"/>
      <c r="DE428" s="161"/>
      <c r="DF428" s="161"/>
      <c r="DG428" s="161"/>
      <c r="DH428" s="161"/>
      <c r="DI428" s="161"/>
      <c r="DJ428" s="161"/>
      <c r="DK428" s="161"/>
      <c r="DL428" s="161"/>
      <c r="DM428" s="161"/>
      <c r="DN428" s="161"/>
      <c r="DO428" s="161"/>
      <c r="DP428" s="161" t="s">
        <v>2986</v>
      </c>
      <c r="DQ428" s="161" t="s">
        <v>3232</v>
      </c>
      <c r="DR428" s="161"/>
      <c r="DS428" s="161"/>
      <c r="DT428" s="161"/>
      <c r="DU428" s="161"/>
      <c r="DV428" s="161"/>
      <c r="DW428" s="161"/>
    </row>
    <row r="429" spans="1:127" ht="12.75" customHeight="1" x14ac:dyDescent="0.25">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Q429" s="161"/>
      <c r="AR429" s="161"/>
      <c r="AS429" s="161"/>
      <c r="AT429" s="161"/>
      <c r="AU429" s="161"/>
      <c r="AV429" s="161"/>
      <c r="AW429" s="161"/>
      <c r="AX429" s="161"/>
      <c r="AY429" s="161"/>
      <c r="AZ429" s="161"/>
      <c r="BA429" s="161"/>
      <c r="BB429" s="161"/>
      <c r="BC429" s="161"/>
      <c r="BD429" s="161"/>
      <c r="BE429" s="161"/>
      <c r="BF429"/>
      <c r="BG429" s="161"/>
      <c r="BH429" s="161"/>
      <c r="BI429" s="161"/>
      <c r="BJ429" s="161"/>
      <c r="BK429" s="161"/>
      <c r="BL429" s="161"/>
      <c r="BM429" s="161"/>
      <c r="BN429" s="161"/>
      <c r="BO429" s="161"/>
      <c r="BP429" s="161"/>
      <c r="BQ429" s="161"/>
      <c r="BR429" s="161"/>
      <c r="BS429" s="161"/>
      <c r="BT429" s="161"/>
      <c r="BU429" s="161"/>
      <c r="BV429" s="161"/>
      <c r="BW429" s="161"/>
      <c r="BX429" s="161"/>
      <c r="BY429" s="161"/>
      <c r="BZ429" s="161"/>
      <c r="CA429" s="161"/>
      <c r="CB429" s="161"/>
      <c r="CC429" s="161"/>
      <c r="CD429" s="161"/>
      <c r="CE429" s="161"/>
      <c r="CF429" s="161"/>
      <c r="CG429" s="161"/>
      <c r="CH429" s="161"/>
      <c r="CI429" s="161"/>
      <c r="CJ429" s="161"/>
      <c r="CK429" s="161"/>
      <c r="CL429" s="161"/>
      <c r="CM429" s="161"/>
      <c r="CN429" s="161"/>
      <c r="CO429" s="161"/>
      <c r="CP429" s="208"/>
      <c r="CQ429" s="161"/>
      <c r="CR429" s="208"/>
      <c r="CS429" s="208"/>
      <c r="CT429" s="161" t="s">
        <v>2958</v>
      </c>
      <c r="CU429" s="161" t="s">
        <v>3204</v>
      </c>
      <c r="CV429" s="161"/>
      <c r="CW429" s="161"/>
      <c r="CX429" s="161"/>
      <c r="CY429" s="161"/>
      <c r="CZ429" s="161"/>
      <c r="DA429" s="161"/>
      <c r="DB429" s="161"/>
      <c r="DC429" s="161"/>
      <c r="DD429" s="161"/>
      <c r="DE429" s="161"/>
      <c r="DF429" s="161"/>
      <c r="DG429" s="161"/>
      <c r="DH429" s="161"/>
      <c r="DI429" s="161"/>
      <c r="DJ429" s="161"/>
      <c r="DK429" s="161"/>
      <c r="DL429" s="161"/>
      <c r="DM429" s="161"/>
      <c r="DN429" s="161"/>
      <c r="DO429" s="161"/>
      <c r="DP429" s="161" t="s">
        <v>2988</v>
      </c>
      <c r="DQ429" s="161" t="s">
        <v>3234</v>
      </c>
      <c r="DR429" s="161"/>
      <c r="DS429" s="161"/>
      <c r="DT429" s="161"/>
      <c r="DU429" s="161"/>
      <c r="DV429" s="161"/>
      <c r="DW429" s="161"/>
    </row>
    <row r="430" spans="1:127" ht="12.75" customHeight="1" x14ac:dyDescent="0.25">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c r="AA430" s="161"/>
      <c r="AB430" s="161"/>
      <c r="AC430" s="161"/>
      <c r="AD430" s="161"/>
      <c r="AE430" s="161"/>
      <c r="AF430" s="161"/>
      <c r="AG430" s="161"/>
      <c r="AQ430" s="161"/>
      <c r="AR430" s="161"/>
      <c r="AS430" s="161"/>
      <c r="AT430" s="161"/>
      <c r="AU430" s="161"/>
      <c r="AV430" s="161"/>
      <c r="AW430" s="161"/>
      <c r="AX430" s="161"/>
      <c r="AY430" s="161"/>
      <c r="AZ430" s="161"/>
      <c r="BA430" s="161"/>
      <c r="BB430" s="161"/>
      <c r="BC430" s="161"/>
      <c r="BD430" s="161"/>
      <c r="BE430" s="161"/>
      <c r="BF430"/>
      <c r="BG430" s="161"/>
      <c r="BH430" s="161"/>
      <c r="BI430" s="161"/>
      <c r="BJ430" s="161"/>
      <c r="BK430" s="161"/>
      <c r="BL430" s="161"/>
      <c r="BM430" s="161"/>
      <c r="BN430" s="161"/>
      <c r="BO430" s="161"/>
      <c r="BP430" s="161"/>
      <c r="BQ430" s="161"/>
      <c r="BR430" s="161"/>
      <c r="BS430" s="161"/>
      <c r="BT430" s="161"/>
      <c r="BU430" s="161"/>
      <c r="BV430" s="161"/>
      <c r="BW430" s="161"/>
      <c r="BX430" s="161"/>
      <c r="BY430" s="161"/>
      <c r="BZ430" s="161"/>
      <c r="CA430" s="161"/>
      <c r="CB430" s="161"/>
      <c r="CC430" s="161"/>
      <c r="CD430" s="161"/>
      <c r="CE430" s="161"/>
      <c r="CF430" s="161"/>
      <c r="CG430" s="161"/>
      <c r="CH430" s="161"/>
      <c r="CI430" s="161"/>
      <c r="CJ430" s="161"/>
      <c r="CK430" s="161"/>
      <c r="CL430" s="161"/>
      <c r="CM430" s="161"/>
      <c r="CN430" s="161"/>
      <c r="CO430" s="161"/>
      <c r="CP430" s="208"/>
      <c r="CQ430" s="161"/>
      <c r="CR430" s="208"/>
      <c r="CS430" s="208"/>
      <c r="CT430" s="161" t="s">
        <v>2960</v>
      </c>
      <c r="CU430" s="161" t="s">
        <v>3206</v>
      </c>
      <c r="CV430" s="161"/>
      <c r="CW430" s="161"/>
      <c r="CX430" s="161"/>
      <c r="CY430" s="161"/>
      <c r="CZ430" s="161"/>
      <c r="DA430" s="161"/>
      <c r="DB430" s="161"/>
      <c r="DC430" s="161"/>
      <c r="DD430" s="161"/>
      <c r="DE430" s="161"/>
      <c r="DF430" s="161"/>
      <c r="DG430" s="161"/>
      <c r="DH430" s="161"/>
      <c r="DI430" s="161"/>
      <c r="DJ430" s="161"/>
      <c r="DK430" s="161"/>
      <c r="DL430" s="161"/>
      <c r="DM430" s="161"/>
      <c r="DN430" s="161"/>
      <c r="DO430" s="161"/>
      <c r="DP430" s="161" t="s">
        <v>2990</v>
      </c>
      <c r="DQ430" s="161" t="s">
        <v>3236</v>
      </c>
      <c r="DR430" s="161"/>
      <c r="DS430" s="161"/>
      <c r="DT430" s="161"/>
      <c r="DU430" s="161"/>
      <c r="DV430" s="161"/>
      <c r="DW430" s="161"/>
    </row>
    <row r="431" spans="1:127" ht="12.75" customHeight="1" x14ac:dyDescent="0.25">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c r="AA431" s="161"/>
      <c r="AB431" s="161"/>
      <c r="AC431" s="161"/>
      <c r="AD431" s="161"/>
      <c r="AE431" s="161"/>
      <c r="AF431" s="161"/>
      <c r="AG431" s="161"/>
      <c r="AQ431" s="161"/>
      <c r="AR431" s="161"/>
      <c r="AS431" s="161"/>
      <c r="AT431" s="161"/>
      <c r="AU431" s="161"/>
      <c r="AV431" s="161"/>
      <c r="AW431" s="161"/>
      <c r="AX431" s="161"/>
      <c r="AY431" s="161"/>
      <c r="AZ431" s="161"/>
      <c r="BA431" s="161"/>
      <c r="BB431" s="161"/>
      <c r="BC431" s="161"/>
      <c r="BD431" s="161"/>
      <c r="BE431" s="161"/>
      <c r="BF431"/>
      <c r="BG431" s="161"/>
      <c r="BH431" s="161"/>
      <c r="BI431" s="161"/>
      <c r="BJ431" s="161"/>
      <c r="BK431" s="161"/>
      <c r="BL431" s="161"/>
      <c r="BM431" s="161"/>
      <c r="BN431" s="161"/>
      <c r="BO431" s="161"/>
      <c r="BP431" s="161"/>
      <c r="BQ431" s="161"/>
      <c r="BR431" s="161"/>
      <c r="BS431" s="161"/>
      <c r="BT431" s="161"/>
      <c r="BU431" s="161"/>
      <c r="BV431" s="161"/>
      <c r="BW431" s="161"/>
      <c r="BX431" s="161"/>
      <c r="BY431" s="161"/>
      <c r="BZ431" s="161"/>
      <c r="CA431" s="161"/>
      <c r="CB431" s="161"/>
      <c r="CC431" s="161"/>
      <c r="CD431" s="161"/>
      <c r="CE431" s="161"/>
      <c r="CF431" s="161"/>
      <c r="CG431" s="161"/>
      <c r="CH431" s="161"/>
      <c r="CI431" s="161"/>
      <c r="CJ431" s="161"/>
      <c r="CK431" s="161"/>
      <c r="CL431" s="161"/>
      <c r="CM431" s="161"/>
      <c r="CN431" s="161"/>
      <c r="CO431" s="161"/>
      <c r="CP431" s="208"/>
      <c r="CQ431" s="161"/>
      <c r="CR431" s="208"/>
      <c r="CS431" s="208"/>
      <c r="CT431" s="161" t="s">
        <v>2962</v>
      </c>
      <c r="CU431" s="161" t="s">
        <v>3208</v>
      </c>
      <c r="CV431" s="161"/>
      <c r="CW431" s="161"/>
      <c r="CX431" s="161"/>
      <c r="CY431" s="161"/>
      <c r="CZ431" s="161"/>
      <c r="DA431" s="161"/>
      <c r="DB431" s="161"/>
      <c r="DC431" s="161"/>
      <c r="DD431" s="161"/>
      <c r="DE431" s="161"/>
      <c r="DF431" s="161"/>
      <c r="DG431" s="161"/>
      <c r="DH431" s="161"/>
      <c r="DI431" s="161"/>
      <c r="DJ431" s="161"/>
      <c r="DK431" s="161"/>
      <c r="DL431" s="161"/>
      <c r="DM431" s="161"/>
      <c r="DN431" s="161"/>
      <c r="DO431" s="161"/>
      <c r="DP431" s="161" t="s">
        <v>2992</v>
      </c>
      <c r="DQ431" s="161" t="s">
        <v>3238</v>
      </c>
      <c r="DR431" s="161"/>
      <c r="DS431" s="161"/>
      <c r="DT431" s="161"/>
      <c r="DU431" s="161"/>
      <c r="DV431" s="161"/>
      <c r="DW431" s="161"/>
    </row>
    <row r="432" spans="1:127" ht="12.75" customHeight="1" x14ac:dyDescent="0.25">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c r="AA432" s="161"/>
      <c r="AB432" s="161"/>
      <c r="AC432" s="161"/>
      <c r="AD432" s="161"/>
      <c r="AE432" s="161"/>
      <c r="AF432" s="161"/>
      <c r="AG432" s="161"/>
      <c r="AQ432" s="161"/>
      <c r="AR432" s="161"/>
      <c r="AS432" s="161"/>
      <c r="AT432" s="161"/>
      <c r="AU432" s="161"/>
      <c r="AV432" s="161"/>
      <c r="AW432" s="161"/>
      <c r="AX432" s="161"/>
      <c r="AY432" s="161"/>
      <c r="AZ432" s="161"/>
      <c r="BA432" s="161"/>
      <c r="BB432" s="161"/>
      <c r="BC432" s="161"/>
      <c r="BD432" s="161"/>
      <c r="BE432" s="161"/>
      <c r="BF432"/>
      <c r="BG432" s="161"/>
      <c r="BH432" s="161"/>
      <c r="BI432" s="161"/>
      <c r="BJ432" s="161"/>
      <c r="BK432" s="161"/>
      <c r="BL432" s="161"/>
      <c r="BM432" s="161"/>
      <c r="BN432" s="161"/>
      <c r="BO432" s="161"/>
      <c r="BP432" s="161"/>
      <c r="BQ432" s="161"/>
      <c r="BR432" s="161"/>
      <c r="BS432" s="161"/>
      <c r="BT432" s="161"/>
      <c r="BU432" s="161"/>
      <c r="BV432" s="161"/>
      <c r="BW432" s="161"/>
      <c r="BX432" s="161"/>
      <c r="BY432" s="161"/>
      <c r="BZ432" s="161"/>
      <c r="CA432" s="161"/>
      <c r="CB432" s="161"/>
      <c r="CC432" s="161"/>
      <c r="CD432" s="161"/>
      <c r="CE432" s="161"/>
      <c r="CF432" s="161"/>
      <c r="CG432" s="161"/>
      <c r="CH432" s="161"/>
      <c r="CI432" s="161"/>
      <c r="CJ432" s="161"/>
      <c r="CK432" s="161"/>
      <c r="CL432" s="161"/>
      <c r="CM432" s="161"/>
      <c r="CN432" s="161"/>
      <c r="CO432" s="161"/>
      <c r="CP432" s="208"/>
      <c r="CQ432" s="161"/>
      <c r="CR432" s="208"/>
      <c r="CS432" s="208"/>
      <c r="CT432" s="161" t="s">
        <v>2964</v>
      </c>
      <c r="CU432" s="161" t="s">
        <v>3210</v>
      </c>
      <c r="CV432" s="161"/>
      <c r="CW432" s="161"/>
      <c r="CX432" s="161"/>
      <c r="CY432" s="161"/>
      <c r="CZ432" s="161"/>
      <c r="DA432" s="161"/>
      <c r="DB432" s="161"/>
      <c r="DC432" s="161"/>
      <c r="DD432" s="161"/>
      <c r="DE432" s="161"/>
      <c r="DF432" s="161"/>
      <c r="DG432" s="161"/>
      <c r="DH432" s="161"/>
      <c r="DI432" s="161"/>
      <c r="DJ432" s="161"/>
      <c r="DK432" s="161"/>
      <c r="DL432" s="161"/>
      <c r="DM432" s="161"/>
      <c r="DN432" s="161"/>
      <c r="DO432" s="161"/>
      <c r="DP432" s="161" t="s">
        <v>2994</v>
      </c>
      <c r="DQ432" s="161" t="s">
        <v>3240</v>
      </c>
      <c r="DR432" s="161"/>
      <c r="DS432" s="161"/>
      <c r="DT432" s="161"/>
      <c r="DU432" s="161"/>
      <c r="DV432" s="161"/>
      <c r="DW432" s="161"/>
    </row>
    <row r="433" spans="1:127" ht="12.75" customHeight="1" x14ac:dyDescent="0.25">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c r="AA433" s="161"/>
      <c r="AB433" s="161"/>
      <c r="AC433" s="161"/>
      <c r="AD433" s="161"/>
      <c r="AE433" s="161"/>
      <c r="AF433" s="161"/>
      <c r="AG433" s="161"/>
      <c r="AQ433" s="161"/>
      <c r="AR433" s="161"/>
      <c r="AS433" s="161"/>
      <c r="AT433" s="161"/>
      <c r="AU433" s="161"/>
      <c r="AV433" s="161"/>
      <c r="AW433" s="161"/>
      <c r="AX433" s="161"/>
      <c r="AY433" s="161"/>
      <c r="AZ433" s="161"/>
      <c r="BA433" s="161"/>
      <c r="BB433" s="161"/>
      <c r="BC433" s="161"/>
      <c r="BD433" s="161"/>
      <c r="BE433" s="161"/>
      <c r="BF433"/>
      <c r="BG433" s="161"/>
      <c r="BH433" s="161"/>
      <c r="BI433" s="161"/>
      <c r="BJ433" s="161"/>
      <c r="BK433" s="161"/>
      <c r="BL433" s="161"/>
      <c r="BM433" s="161"/>
      <c r="BN433" s="161"/>
      <c r="BO433" s="161"/>
      <c r="BP433" s="161"/>
      <c r="BQ433" s="161"/>
      <c r="BR433" s="161"/>
      <c r="BS433" s="161"/>
      <c r="BT433" s="161"/>
      <c r="BU433" s="161"/>
      <c r="BV433" s="161"/>
      <c r="BW433" s="161"/>
      <c r="BX433" s="161"/>
      <c r="BY433" s="161"/>
      <c r="BZ433" s="161"/>
      <c r="CA433" s="161"/>
      <c r="CB433" s="161"/>
      <c r="CC433" s="161"/>
      <c r="CD433" s="161"/>
      <c r="CE433" s="161"/>
      <c r="CF433" s="161"/>
      <c r="CG433" s="161"/>
      <c r="CH433" s="161"/>
      <c r="CI433" s="161"/>
      <c r="CJ433" s="161"/>
      <c r="CK433" s="161"/>
      <c r="CL433" s="161"/>
      <c r="CM433" s="161"/>
      <c r="CN433" s="161"/>
      <c r="CO433" s="161"/>
      <c r="CP433" s="208"/>
      <c r="CQ433" s="161"/>
      <c r="CR433" s="208"/>
      <c r="CS433" s="208"/>
      <c r="CT433" s="161" t="s">
        <v>2966</v>
      </c>
      <c r="CU433" s="161" t="s">
        <v>3212</v>
      </c>
      <c r="CV433" s="161"/>
      <c r="CW433" s="161"/>
      <c r="CX433" s="161"/>
      <c r="CY433" s="161"/>
      <c r="CZ433" s="161"/>
      <c r="DA433" s="161"/>
      <c r="DB433" s="161"/>
      <c r="DC433" s="161"/>
      <c r="DD433" s="161"/>
      <c r="DE433" s="161"/>
      <c r="DF433" s="161"/>
      <c r="DG433" s="161"/>
      <c r="DH433" s="161"/>
      <c r="DI433" s="161"/>
      <c r="DJ433" s="161"/>
      <c r="DK433" s="161"/>
      <c r="DL433" s="161"/>
      <c r="DM433" s="161"/>
      <c r="DN433" s="161"/>
      <c r="DO433" s="161"/>
      <c r="DP433" s="161" t="s">
        <v>2996</v>
      </c>
      <c r="DQ433" s="161" t="s">
        <v>3242</v>
      </c>
      <c r="DR433" s="161"/>
      <c r="DS433" s="161"/>
      <c r="DT433" s="161"/>
      <c r="DU433" s="161"/>
      <c r="DV433" s="161"/>
      <c r="DW433" s="161"/>
    </row>
    <row r="434" spans="1:127" ht="12.75" customHeight="1" x14ac:dyDescent="0.25">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c r="AA434" s="161"/>
      <c r="AB434" s="161"/>
      <c r="AC434" s="161"/>
      <c r="AD434" s="161"/>
      <c r="AE434" s="161"/>
      <c r="AF434" s="161"/>
      <c r="AG434" s="161"/>
      <c r="AQ434" s="161"/>
      <c r="AR434" s="161"/>
      <c r="AS434" s="161"/>
      <c r="AT434" s="161"/>
      <c r="AU434" s="161"/>
      <c r="AV434" s="161"/>
      <c r="AW434" s="161"/>
      <c r="AX434" s="161"/>
      <c r="AY434" s="161"/>
      <c r="AZ434" s="161"/>
      <c r="BA434" s="161"/>
      <c r="BB434" s="161"/>
      <c r="BC434" s="161"/>
      <c r="BD434" s="161"/>
      <c r="BE434" s="161"/>
      <c r="BF434"/>
      <c r="BG434" s="161"/>
      <c r="BH434" s="161"/>
      <c r="BI434" s="161"/>
      <c r="BJ434" s="161"/>
      <c r="BK434" s="161"/>
      <c r="BL434" s="161"/>
      <c r="BM434" s="161"/>
      <c r="BN434" s="161"/>
      <c r="BO434" s="161"/>
      <c r="BP434" s="161"/>
      <c r="BQ434" s="161"/>
      <c r="BR434" s="161"/>
      <c r="BS434" s="161"/>
      <c r="BT434" s="161"/>
      <c r="BU434" s="161"/>
      <c r="BV434" s="161"/>
      <c r="BW434" s="161"/>
      <c r="BX434" s="161"/>
      <c r="BY434" s="161"/>
      <c r="BZ434" s="161"/>
      <c r="CA434" s="161"/>
      <c r="CB434" s="161"/>
      <c r="CC434" s="161"/>
      <c r="CD434" s="161"/>
      <c r="CE434" s="161"/>
      <c r="CF434" s="161"/>
      <c r="CG434" s="161"/>
      <c r="CH434" s="161"/>
      <c r="CI434" s="161"/>
      <c r="CJ434" s="161"/>
      <c r="CK434" s="161"/>
      <c r="CL434" s="161"/>
      <c r="CM434" s="161"/>
      <c r="CN434" s="161"/>
      <c r="CO434" s="161"/>
      <c r="CP434" s="208"/>
      <c r="CQ434" s="161"/>
      <c r="CR434" s="208"/>
      <c r="CS434" s="208"/>
      <c r="CT434" s="161" t="s">
        <v>2968</v>
      </c>
      <c r="CU434" s="161" t="s">
        <v>3214</v>
      </c>
      <c r="CV434" s="161"/>
      <c r="CW434" s="161"/>
      <c r="CX434" s="161"/>
      <c r="CY434" s="161"/>
      <c r="CZ434" s="161"/>
      <c r="DA434" s="161"/>
      <c r="DB434" s="161"/>
      <c r="DC434" s="161"/>
      <c r="DD434" s="161"/>
      <c r="DE434" s="161"/>
      <c r="DF434" s="161"/>
      <c r="DG434" s="161"/>
      <c r="DH434" s="161"/>
      <c r="DI434" s="161"/>
      <c r="DJ434" s="161"/>
      <c r="DK434" s="161"/>
      <c r="DL434" s="161"/>
      <c r="DM434" s="161"/>
      <c r="DN434" s="161"/>
      <c r="DO434" s="161"/>
      <c r="DP434" s="161" t="s">
        <v>2998</v>
      </c>
      <c r="DQ434" s="161" t="s">
        <v>3244</v>
      </c>
      <c r="DR434" s="161"/>
      <c r="DS434" s="161"/>
      <c r="DT434" s="161"/>
      <c r="DU434" s="161"/>
      <c r="DV434" s="161"/>
      <c r="DW434" s="161"/>
    </row>
    <row r="435" spans="1:127" ht="12.75" customHeight="1" x14ac:dyDescent="0.25">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c r="AA435" s="161"/>
      <c r="AB435" s="161"/>
      <c r="AC435" s="161"/>
      <c r="AD435" s="161"/>
      <c r="AE435" s="161"/>
      <c r="AF435" s="161"/>
      <c r="AG435" s="161"/>
      <c r="AQ435" s="161"/>
      <c r="AR435" s="161"/>
      <c r="AS435" s="161"/>
      <c r="AT435" s="161"/>
      <c r="AU435" s="161"/>
      <c r="AV435" s="161"/>
      <c r="AW435" s="161"/>
      <c r="AX435" s="161"/>
      <c r="AY435" s="161"/>
      <c r="AZ435" s="161"/>
      <c r="BA435" s="161"/>
      <c r="BB435" s="161"/>
      <c r="BC435" s="161"/>
      <c r="BD435" s="161"/>
      <c r="BE435" s="161"/>
      <c r="BF435"/>
      <c r="BG435" s="161"/>
      <c r="BH435" s="161"/>
      <c r="BI435" s="161"/>
      <c r="BJ435" s="161"/>
      <c r="BK435" s="161"/>
      <c r="BL435" s="161"/>
      <c r="BM435" s="161"/>
      <c r="BN435" s="161"/>
      <c r="BO435" s="161"/>
      <c r="BP435" s="161"/>
      <c r="BQ435" s="161"/>
      <c r="BR435" s="161"/>
      <c r="BS435" s="161"/>
      <c r="BT435" s="161"/>
      <c r="BU435" s="161"/>
      <c r="BV435" s="161"/>
      <c r="BW435" s="161"/>
      <c r="BX435" s="161"/>
      <c r="BY435" s="161"/>
      <c r="BZ435" s="161"/>
      <c r="CA435" s="161"/>
      <c r="CB435" s="161"/>
      <c r="CC435" s="161"/>
      <c r="CD435" s="161"/>
      <c r="CE435" s="161"/>
      <c r="CF435" s="161"/>
      <c r="CG435" s="161"/>
      <c r="CH435" s="161"/>
      <c r="CI435" s="161"/>
      <c r="CJ435" s="161"/>
      <c r="CK435" s="161"/>
      <c r="CL435" s="161"/>
      <c r="CM435" s="161"/>
      <c r="CN435" s="161"/>
      <c r="CO435" s="161"/>
      <c r="CP435" s="208"/>
      <c r="CQ435" s="161"/>
      <c r="CR435" s="208"/>
      <c r="CS435" s="208"/>
      <c r="CT435" s="161" t="s">
        <v>2970</v>
      </c>
      <c r="CU435" s="161" t="s">
        <v>3216</v>
      </c>
      <c r="CV435" s="161"/>
      <c r="CW435" s="161"/>
      <c r="CX435" s="161"/>
      <c r="CY435" s="161"/>
      <c r="CZ435" s="161"/>
      <c r="DA435" s="161"/>
      <c r="DB435" s="161"/>
      <c r="DC435" s="161"/>
      <c r="DD435" s="161"/>
      <c r="DE435" s="161"/>
      <c r="DF435" s="161"/>
      <c r="DG435" s="161"/>
      <c r="DH435" s="161"/>
      <c r="DI435" s="161"/>
      <c r="DJ435" s="161"/>
      <c r="DK435" s="161"/>
      <c r="DL435" s="161"/>
      <c r="DM435" s="161"/>
      <c r="DN435" s="161"/>
      <c r="DO435" s="161"/>
      <c r="DP435" s="161" t="s">
        <v>3000</v>
      </c>
      <c r="DQ435" s="161" t="s">
        <v>3246</v>
      </c>
      <c r="DR435" s="161"/>
      <c r="DS435" s="161"/>
      <c r="DT435" s="161"/>
      <c r="DU435" s="161"/>
      <c r="DV435" s="161"/>
      <c r="DW435" s="161"/>
    </row>
    <row r="436" spans="1:127" ht="12.75" customHeight="1" x14ac:dyDescent="0.25">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c r="AA436" s="161"/>
      <c r="AB436" s="161"/>
      <c r="AC436" s="161"/>
      <c r="AD436" s="161"/>
      <c r="AE436" s="161"/>
      <c r="AF436" s="161"/>
      <c r="AG436" s="161"/>
      <c r="AQ436" s="161"/>
      <c r="AR436" s="161"/>
      <c r="AS436" s="161"/>
      <c r="AT436" s="161"/>
      <c r="AU436" s="161"/>
      <c r="AV436" s="161"/>
      <c r="AW436" s="161"/>
      <c r="AX436" s="161"/>
      <c r="AY436" s="161"/>
      <c r="AZ436" s="161"/>
      <c r="BA436" s="161"/>
      <c r="BB436" s="161"/>
      <c r="BC436" s="161"/>
      <c r="BD436" s="161"/>
      <c r="BE436" s="161"/>
      <c r="BF436"/>
      <c r="BG436" s="161"/>
      <c r="BH436" s="161"/>
      <c r="BI436" s="161"/>
      <c r="BJ436" s="161"/>
      <c r="BK436" s="161"/>
      <c r="BL436" s="161"/>
      <c r="BM436" s="161"/>
      <c r="BN436" s="161"/>
      <c r="BO436" s="161"/>
      <c r="BP436" s="161"/>
      <c r="BQ436" s="161"/>
      <c r="BR436" s="161"/>
      <c r="BS436" s="161"/>
      <c r="BT436" s="161"/>
      <c r="BU436" s="161"/>
      <c r="BV436" s="161"/>
      <c r="BW436" s="161"/>
      <c r="BX436" s="161"/>
      <c r="BY436" s="161"/>
      <c r="BZ436" s="161"/>
      <c r="CA436" s="161"/>
      <c r="CB436" s="161"/>
      <c r="CC436" s="161"/>
      <c r="CD436" s="161"/>
      <c r="CE436" s="161"/>
      <c r="CF436" s="161"/>
      <c r="CG436" s="161"/>
      <c r="CH436" s="161"/>
      <c r="CI436" s="161"/>
      <c r="CJ436" s="161"/>
      <c r="CK436" s="161"/>
      <c r="CL436" s="161"/>
      <c r="CM436" s="161"/>
      <c r="CN436" s="161"/>
      <c r="CO436" s="161"/>
      <c r="CP436" s="208"/>
      <c r="CQ436" s="161"/>
      <c r="CR436" s="208"/>
      <c r="CS436" s="208"/>
      <c r="CT436" s="161" t="s">
        <v>2972</v>
      </c>
      <c r="CU436" s="161" t="s">
        <v>3218</v>
      </c>
      <c r="CV436" s="161"/>
      <c r="CW436" s="161"/>
      <c r="CX436" s="161"/>
      <c r="CY436" s="161"/>
      <c r="CZ436" s="161"/>
      <c r="DA436" s="161"/>
      <c r="DB436" s="161"/>
      <c r="DC436" s="161"/>
      <c r="DD436" s="161"/>
      <c r="DE436" s="161"/>
      <c r="DF436" s="161"/>
      <c r="DG436" s="161"/>
      <c r="DH436" s="161"/>
      <c r="DI436" s="161"/>
      <c r="DJ436" s="161"/>
      <c r="DK436" s="161"/>
      <c r="DL436" s="161"/>
      <c r="DM436" s="161"/>
      <c r="DN436" s="161"/>
      <c r="DO436" s="161"/>
      <c r="DP436" s="161" t="s">
        <v>3002</v>
      </c>
      <c r="DQ436" s="161" t="s">
        <v>3248</v>
      </c>
      <c r="DR436" s="161"/>
      <c r="DS436" s="161"/>
      <c r="DT436" s="161"/>
      <c r="DU436" s="161"/>
      <c r="DV436" s="161"/>
      <c r="DW436" s="161"/>
    </row>
    <row r="437" spans="1:127" ht="12.75" customHeight="1" x14ac:dyDescent="0.25">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c r="AA437" s="161"/>
      <c r="AB437" s="161"/>
      <c r="AC437" s="161"/>
      <c r="AD437" s="161"/>
      <c r="AE437" s="161"/>
      <c r="AF437" s="161"/>
      <c r="AG437" s="161"/>
      <c r="AQ437" s="161"/>
      <c r="AR437" s="161"/>
      <c r="AS437" s="161"/>
      <c r="AT437" s="161"/>
      <c r="AU437" s="161"/>
      <c r="AV437" s="161"/>
      <c r="AW437" s="161"/>
      <c r="AX437" s="161"/>
      <c r="AY437" s="161"/>
      <c r="AZ437" s="161"/>
      <c r="BA437" s="161"/>
      <c r="BB437" s="161"/>
      <c r="BC437" s="161"/>
      <c r="BD437" s="161"/>
      <c r="BE437" s="161"/>
      <c r="BF437"/>
      <c r="BG437" s="161"/>
      <c r="BH437" s="161"/>
      <c r="BI437" s="161"/>
      <c r="BJ437" s="161"/>
      <c r="BK437" s="161"/>
      <c r="BL437" s="161"/>
      <c r="BM437" s="161"/>
      <c r="BN437" s="161"/>
      <c r="BO437" s="161"/>
      <c r="BP437" s="161"/>
      <c r="BQ437" s="161"/>
      <c r="BR437" s="161"/>
      <c r="BS437" s="161"/>
      <c r="BT437" s="161"/>
      <c r="BU437" s="161"/>
      <c r="BV437" s="161"/>
      <c r="BW437" s="161"/>
      <c r="BX437" s="161"/>
      <c r="BY437" s="161"/>
      <c r="BZ437" s="161"/>
      <c r="CA437" s="161"/>
      <c r="CB437" s="161"/>
      <c r="CC437" s="161"/>
      <c r="CD437" s="161"/>
      <c r="CE437" s="161"/>
      <c r="CF437" s="161"/>
      <c r="CG437" s="161"/>
      <c r="CH437" s="161"/>
      <c r="CI437" s="161"/>
      <c r="CJ437" s="161"/>
      <c r="CK437" s="161"/>
      <c r="CL437" s="161"/>
      <c r="CM437" s="161"/>
      <c r="CN437" s="161"/>
      <c r="CO437" s="161"/>
      <c r="CP437" s="208"/>
      <c r="CQ437" s="161"/>
      <c r="CR437" s="208"/>
      <c r="CS437" s="208"/>
      <c r="CT437" s="161" t="s">
        <v>2974</v>
      </c>
      <c r="CU437" s="161" t="s">
        <v>3220</v>
      </c>
      <c r="CV437" s="161"/>
      <c r="CW437" s="161"/>
      <c r="CX437" s="161"/>
      <c r="CY437" s="161"/>
      <c r="CZ437" s="161"/>
      <c r="DA437" s="161"/>
      <c r="DB437" s="161"/>
      <c r="DC437" s="161"/>
      <c r="DD437" s="161"/>
      <c r="DE437" s="161"/>
      <c r="DF437" s="161"/>
      <c r="DG437" s="161"/>
      <c r="DH437" s="161"/>
      <c r="DI437" s="161"/>
      <c r="DJ437" s="161"/>
      <c r="DK437" s="161"/>
      <c r="DL437" s="161"/>
      <c r="DM437" s="161"/>
      <c r="DN437" s="161"/>
      <c r="DO437" s="161"/>
      <c r="DP437" s="161" t="s">
        <v>3004</v>
      </c>
      <c r="DQ437" s="161" t="s">
        <v>3250</v>
      </c>
      <c r="DR437" s="161"/>
      <c r="DS437" s="161"/>
      <c r="DT437" s="161"/>
      <c r="DU437" s="161"/>
      <c r="DV437" s="161"/>
      <c r="DW437" s="161"/>
    </row>
    <row r="438" spans="1:127" ht="12.75" customHeight="1" x14ac:dyDescent="0.25">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c r="AA438" s="161"/>
      <c r="AB438" s="161"/>
      <c r="AC438" s="161"/>
      <c r="AD438" s="161"/>
      <c r="AE438" s="161"/>
      <c r="AF438" s="161"/>
      <c r="AG438" s="161"/>
      <c r="AQ438" s="161"/>
      <c r="AR438" s="161"/>
      <c r="AS438" s="161"/>
      <c r="AT438" s="161"/>
      <c r="AU438" s="161"/>
      <c r="AV438" s="161"/>
      <c r="AW438" s="161"/>
      <c r="AX438" s="161"/>
      <c r="AY438" s="161"/>
      <c r="AZ438" s="161"/>
      <c r="BA438" s="161"/>
      <c r="BB438" s="161"/>
      <c r="BC438" s="161"/>
      <c r="BD438" s="161"/>
      <c r="BE438" s="161"/>
      <c r="BF438"/>
      <c r="BG438" s="161"/>
      <c r="BH438" s="161"/>
      <c r="BI438" s="161"/>
      <c r="BJ438" s="161"/>
      <c r="BK438" s="161"/>
      <c r="BL438" s="161"/>
      <c r="BM438" s="161"/>
      <c r="BN438" s="161"/>
      <c r="BO438" s="161"/>
      <c r="BP438" s="161"/>
      <c r="BQ438" s="161"/>
      <c r="BR438" s="161"/>
      <c r="BS438" s="161"/>
      <c r="BT438" s="161"/>
      <c r="BU438" s="161"/>
      <c r="BV438" s="161"/>
      <c r="BW438" s="161"/>
      <c r="BX438" s="161"/>
      <c r="BY438" s="161"/>
      <c r="BZ438" s="161"/>
      <c r="CA438" s="161"/>
      <c r="CB438" s="161"/>
      <c r="CC438" s="161"/>
      <c r="CD438" s="161"/>
      <c r="CE438" s="161"/>
      <c r="CF438" s="161"/>
      <c r="CG438" s="161"/>
      <c r="CH438" s="161"/>
      <c r="CI438" s="161"/>
      <c r="CJ438" s="161"/>
      <c r="CK438" s="161"/>
      <c r="CL438" s="161"/>
      <c r="CM438" s="161"/>
      <c r="CN438" s="161"/>
      <c r="CO438" s="161"/>
      <c r="CP438" s="208"/>
      <c r="CQ438" s="161"/>
      <c r="CR438" s="208"/>
      <c r="CS438" s="208"/>
      <c r="CT438" s="161" t="s">
        <v>2976</v>
      </c>
      <c r="CU438" s="161" t="s">
        <v>3222</v>
      </c>
      <c r="CV438" s="161"/>
      <c r="CW438" s="161"/>
      <c r="CX438" s="161"/>
      <c r="CY438" s="161"/>
      <c r="CZ438" s="161"/>
      <c r="DA438" s="161"/>
      <c r="DB438" s="161"/>
      <c r="DC438" s="161"/>
      <c r="DD438" s="161"/>
      <c r="DE438" s="161"/>
      <c r="DF438" s="161"/>
      <c r="DG438" s="161"/>
      <c r="DH438" s="161"/>
      <c r="DI438" s="161"/>
      <c r="DJ438" s="161"/>
      <c r="DK438" s="161"/>
      <c r="DL438" s="161"/>
      <c r="DM438" s="161"/>
      <c r="DN438" s="161"/>
      <c r="DO438" s="161"/>
      <c r="DP438" s="161" t="s">
        <v>3006</v>
      </c>
      <c r="DQ438" s="161" t="s">
        <v>3252</v>
      </c>
      <c r="DR438" s="161"/>
      <c r="DS438" s="161"/>
      <c r="DT438" s="161"/>
      <c r="DU438" s="161"/>
      <c r="DV438" s="161"/>
      <c r="DW438" s="161"/>
    </row>
    <row r="439" spans="1:127" ht="12.75" customHeight="1" x14ac:dyDescent="0.25">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c r="AA439" s="161"/>
      <c r="AB439" s="161"/>
      <c r="AC439" s="161"/>
      <c r="AD439" s="161"/>
      <c r="AE439" s="161"/>
      <c r="AF439" s="161"/>
      <c r="AG439" s="161"/>
      <c r="AQ439" s="161"/>
      <c r="AR439" s="161"/>
      <c r="AS439" s="161"/>
      <c r="AT439" s="161"/>
      <c r="AU439" s="161"/>
      <c r="AV439" s="161"/>
      <c r="AW439" s="161"/>
      <c r="AX439" s="161"/>
      <c r="AY439" s="161"/>
      <c r="AZ439" s="161"/>
      <c r="BA439" s="161"/>
      <c r="BB439" s="161"/>
      <c r="BC439" s="161"/>
      <c r="BD439" s="161"/>
      <c r="BE439" s="161"/>
      <c r="BF439"/>
      <c r="BG439" s="161"/>
      <c r="BH439" s="161"/>
      <c r="BI439" s="161"/>
      <c r="BJ439" s="161"/>
      <c r="BK439" s="161"/>
      <c r="BL439" s="161"/>
      <c r="BM439" s="161"/>
      <c r="BN439" s="161"/>
      <c r="BO439" s="161"/>
      <c r="BP439" s="161"/>
      <c r="BQ439" s="161"/>
      <c r="BR439" s="161"/>
      <c r="BS439" s="161"/>
      <c r="BT439" s="161"/>
      <c r="BU439" s="161"/>
      <c r="BV439" s="161"/>
      <c r="BW439" s="161"/>
      <c r="BX439" s="161"/>
      <c r="BY439" s="161"/>
      <c r="BZ439" s="161"/>
      <c r="CA439" s="161"/>
      <c r="CB439" s="161"/>
      <c r="CC439" s="161"/>
      <c r="CD439" s="161"/>
      <c r="CE439" s="161"/>
      <c r="CF439" s="161"/>
      <c r="CG439" s="161"/>
      <c r="CH439" s="161"/>
      <c r="CI439" s="161"/>
      <c r="CJ439" s="161"/>
      <c r="CK439" s="161"/>
      <c r="CL439" s="161"/>
      <c r="CM439" s="161"/>
      <c r="CN439" s="161"/>
      <c r="CO439" s="161"/>
      <c r="CP439" s="208"/>
      <c r="CQ439" s="161"/>
      <c r="CR439" s="208"/>
      <c r="CS439" s="208"/>
      <c r="CT439" s="161" t="s">
        <v>2978</v>
      </c>
      <c r="CU439" s="161" t="s">
        <v>3224</v>
      </c>
      <c r="CV439" s="161"/>
      <c r="CW439" s="161"/>
      <c r="CX439" s="161"/>
      <c r="CY439" s="161"/>
      <c r="CZ439" s="161"/>
      <c r="DA439" s="161"/>
      <c r="DB439" s="161"/>
      <c r="DC439" s="161"/>
      <c r="DD439" s="161"/>
      <c r="DE439" s="161"/>
      <c r="DF439" s="161"/>
      <c r="DG439" s="161"/>
      <c r="DH439" s="161"/>
      <c r="DI439" s="161"/>
      <c r="DJ439" s="161"/>
      <c r="DK439" s="161"/>
      <c r="DL439" s="161"/>
      <c r="DM439" s="161"/>
      <c r="DN439" s="161"/>
      <c r="DO439" s="161"/>
      <c r="DP439" s="161" t="s">
        <v>3008</v>
      </c>
      <c r="DQ439" s="161" t="s">
        <v>3254</v>
      </c>
      <c r="DR439" s="161"/>
      <c r="DS439" s="161"/>
      <c r="DT439" s="161"/>
      <c r="DU439" s="161"/>
      <c r="DV439" s="161"/>
      <c r="DW439" s="161"/>
    </row>
    <row r="440" spans="1:127" ht="12.75" customHeight="1" x14ac:dyDescent="0.25">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c r="AA440" s="161"/>
      <c r="AB440" s="161"/>
      <c r="AC440" s="161"/>
      <c r="AD440" s="161"/>
      <c r="AE440" s="161"/>
      <c r="AF440" s="161"/>
      <c r="AG440" s="161"/>
      <c r="AQ440" s="161"/>
      <c r="AR440" s="161"/>
      <c r="AS440" s="161"/>
      <c r="AT440" s="161"/>
      <c r="AU440" s="161"/>
      <c r="AV440" s="161"/>
      <c r="AW440" s="161"/>
      <c r="AX440" s="161"/>
      <c r="AY440" s="161"/>
      <c r="AZ440" s="161"/>
      <c r="BA440" s="161"/>
      <c r="BB440" s="161"/>
      <c r="BC440" s="161"/>
      <c r="BD440" s="161"/>
      <c r="BE440" s="161"/>
      <c r="BF440"/>
      <c r="BG440" s="161"/>
      <c r="BH440" s="161"/>
      <c r="BI440" s="161"/>
      <c r="BJ440" s="161"/>
      <c r="BK440" s="161"/>
      <c r="BL440" s="161"/>
      <c r="BM440" s="161"/>
      <c r="BN440" s="161"/>
      <c r="BO440" s="161"/>
      <c r="BP440" s="161"/>
      <c r="BQ440" s="161"/>
      <c r="BR440" s="161"/>
      <c r="BS440" s="161"/>
      <c r="BT440" s="161"/>
      <c r="BU440" s="161"/>
      <c r="BV440" s="161"/>
      <c r="BW440" s="161"/>
      <c r="BX440" s="161"/>
      <c r="BY440" s="161"/>
      <c r="BZ440" s="161"/>
      <c r="CA440" s="161"/>
      <c r="CB440" s="161"/>
      <c r="CC440" s="161"/>
      <c r="CD440" s="161"/>
      <c r="CE440" s="161"/>
      <c r="CF440" s="161"/>
      <c r="CG440" s="161"/>
      <c r="CH440" s="161"/>
      <c r="CI440" s="161"/>
      <c r="CJ440" s="161"/>
      <c r="CK440" s="161"/>
      <c r="CL440" s="161"/>
      <c r="CM440" s="161"/>
      <c r="CN440" s="161"/>
      <c r="CO440" s="161"/>
      <c r="CP440" s="208"/>
      <c r="CQ440" s="161"/>
      <c r="CR440" s="208"/>
      <c r="CS440" s="208"/>
      <c r="CT440" s="161" t="s">
        <v>2980</v>
      </c>
      <c r="CU440" s="161" t="s">
        <v>3226</v>
      </c>
      <c r="CV440" s="161"/>
      <c r="CW440" s="161"/>
      <c r="CX440" s="161"/>
      <c r="CY440" s="161"/>
      <c r="CZ440" s="161"/>
      <c r="DA440" s="161"/>
      <c r="DB440" s="161"/>
      <c r="DC440" s="161"/>
      <c r="DD440" s="161"/>
      <c r="DE440" s="161"/>
      <c r="DF440" s="161"/>
      <c r="DG440" s="161"/>
      <c r="DH440" s="161"/>
      <c r="DI440" s="161"/>
      <c r="DJ440" s="161"/>
      <c r="DK440" s="161"/>
      <c r="DL440" s="161"/>
      <c r="DM440" s="161"/>
      <c r="DN440" s="161"/>
      <c r="DO440" s="161"/>
      <c r="DP440" s="161" t="s">
        <v>3010</v>
      </c>
      <c r="DQ440" s="161" t="s">
        <v>3256</v>
      </c>
      <c r="DR440" s="161"/>
      <c r="DS440" s="161"/>
      <c r="DT440" s="161"/>
      <c r="DU440" s="161"/>
      <c r="DV440" s="161"/>
      <c r="DW440" s="161"/>
    </row>
    <row r="441" spans="1:127" ht="12.75" customHeight="1" x14ac:dyDescent="0.25">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c r="AA441" s="161"/>
      <c r="AB441" s="161"/>
      <c r="AC441" s="161"/>
      <c r="AD441" s="161"/>
      <c r="AE441" s="161"/>
      <c r="AF441" s="161"/>
      <c r="AG441" s="161"/>
      <c r="AQ441" s="161"/>
      <c r="AR441" s="161"/>
      <c r="AS441" s="161"/>
      <c r="AT441" s="161"/>
      <c r="AU441" s="161"/>
      <c r="AV441" s="161"/>
      <c r="AW441" s="161"/>
      <c r="AX441" s="161"/>
      <c r="AY441" s="161"/>
      <c r="AZ441" s="161"/>
      <c r="BA441" s="161"/>
      <c r="BB441" s="161"/>
      <c r="BC441" s="161"/>
      <c r="BD441" s="161"/>
      <c r="BE441" s="161"/>
      <c r="BF441"/>
      <c r="BG441" s="161"/>
      <c r="BH441" s="161"/>
      <c r="BI441" s="161"/>
      <c r="BJ441" s="161"/>
      <c r="BK441" s="161"/>
      <c r="BL441" s="161"/>
      <c r="BM441" s="161"/>
      <c r="BN441" s="161"/>
      <c r="BO441" s="161"/>
      <c r="BP441" s="161"/>
      <c r="BQ441" s="161"/>
      <c r="BR441" s="161"/>
      <c r="BS441" s="161"/>
      <c r="BT441" s="161"/>
      <c r="BU441" s="161"/>
      <c r="BV441" s="161"/>
      <c r="BW441" s="161"/>
      <c r="BX441" s="161"/>
      <c r="BY441" s="161"/>
      <c r="BZ441" s="161"/>
      <c r="CA441" s="161"/>
      <c r="CB441" s="161"/>
      <c r="CC441" s="161"/>
      <c r="CD441" s="161"/>
      <c r="CE441" s="161"/>
      <c r="CF441" s="161"/>
      <c r="CG441" s="161"/>
      <c r="CH441" s="161"/>
      <c r="CI441" s="161"/>
      <c r="CJ441" s="161"/>
      <c r="CK441" s="161"/>
      <c r="CL441" s="161"/>
      <c r="CM441" s="161"/>
      <c r="CN441" s="161"/>
      <c r="CO441" s="161"/>
      <c r="CP441" s="208"/>
      <c r="CQ441" s="161"/>
      <c r="CR441" s="208"/>
      <c r="CS441" s="208"/>
      <c r="CT441" s="161" t="s">
        <v>2982</v>
      </c>
      <c r="CU441" s="161" t="s">
        <v>3228</v>
      </c>
      <c r="CV441" s="161"/>
      <c r="CW441" s="161"/>
      <c r="CX441" s="161"/>
      <c r="CY441" s="161"/>
      <c r="CZ441" s="161"/>
      <c r="DA441" s="161"/>
      <c r="DB441" s="161"/>
      <c r="DC441" s="161"/>
      <c r="DD441" s="161"/>
      <c r="DE441" s="161"/>
      <c r="DF441" s="161"/>
      <c r="DG441" s="161"/>
      <c r="DH441" s="161"/>
      <c r="DI441" s="161"/>
      <c r="DJ441" s="161"/>
      <c r="DK441" s="161"/>
      <c r="DL441" s="161"/>
      <c r="DM441" s="161"/>
      <c r="DN441" s="161"/>
      <c r="DO441" s="161"/>
      <c r="DP441" s="161" t="s">
        <v>3012</v>
      </c>
      <c r="DQ441" s="161" t="s">
        <v>3258</v>
      </c>
      <c r="DR441" s="161"/>
      <c r="DS441" s="161"/>
      <c r="DT441" s="161"/>
      <c r="DU441" s="161"/>
      <c r="DV441" s="161"/>
      <c r="DW441" s="161"/>
    </row>
    <row r="442" spans="1:127" ht="12.75" customHeight="1" x14ac:dyDescent="0.25">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c r="AA442" s="161"/>
      <c r="AB442" s="161"/>
      <c r="AC442" s="161"/>
      <c r="AD442" s="161"/>
      <c r="AE442" s="161"/>
      <c r="AF442" s="161"/>
      <c r="AG442" s="161"/>
      <c r="AQ442" s="161"/>
      <c r="AR442" s="161"/>
      <c r="AS442" s="161"/>
      <c r="AT442" s="161"/>
      <c r="AU442" s="161"/>
      <c r="AV442" s="161"/>
      <c r="AW442" s="161"/>
      <c r="AX442" s="161"/>
      <c r="AY442" s="161"/>
      <c r="AZ442" s="161"/>
      <c r="BA442" s="161"/>
      <c r="BB442" s="161"/>
      <c r="BC442" s="161"/>
      <c r="BD442" s="161"/>
      <c r="BE442" s="161"/>
      <c r="BF442"/>
      <c r="BG442" s="161"/>
      <c r="BH442" s="161"/>
      <c r="BI442" s="161"/>
      <c r="BJ442" s="161"/>
      <c r="BK442" s="161"/>
      <c r="BL442" s="161"/>
      <c r="BM442" s="161"/>
      <c r="BN442" s="161"/>
      <c r="BO442" s="161"/>
      <c r="BP442" s="161"/>
      <c r="BQ442" s="161"/>
      <c r="BR442" s="161"/>
      <c r="BS442" s="161"/>
      <c r="BT442" s="161"/>
      <c r="BU442" s="161"/>
      <c r="BV442" s="161"/>
      <c r="BW442" s="161"/>
      <c r="BX442" s="161"/>
      <c r="BY442" s="161"/>
      <c r="BZ442" s="161"/>
      <c r="CA442" s="161"/>
      <c r="CB442" s="161"/>
      <c r="CC442" s="161"/>
      <c r="CD442" s="161"/>
      <c r="CE442" s="161"/>
      <c r="CF442" s="161"/>
      <c r="CG442" s="161"/>
      <c r="CH442" s="161"/>
      <c r="CI442" s="161"/>
      <c r="CJ442" s="161"/>
      <c r="CK442" s="161"/>
      <c r="CL442" s="161"/>
      <c r="CM442" s="161"/>
      <c r="CN442" s="161"/>
      <c r="CO442" s="161"/>
      <c r="CP442" s="208"/>
      <c r="CQ442" s="161"/>
      <c r="CR442" s="208"/>
      <c r="CS442" s="208"/>
      <c r="CT442" s="161" t="s">
        <v>2984</v>
      </c>
      <c r="CU442" s="161" t="s">
        <v>3230</v>
      </c>
      <c r="CV442" s="161"/>
      <c r="CW442" s="161"/>
      <c r="CX442" s="161"/>
      <c r="CY442" s="161"/>
      <c r="CZ442" s="161"/>
      <c r="DA442" s="161"/>
      <c r="DB442" s="161"/>
      <c r="DC442" s="161"/>
      <c r="DD442" s="161"/>
      <c r="DE442" s="161"/>
      <c r="DF442" s="161"/>
      <c r="DG442" s="161"/>
      <c r="DH442" s="161"/>
      <c r="DI442" s="161"/>
      <c r="DJ442" s="161"/>
      <c r="DK442" s="161"/>
      <c r="DL442" s="161"/>
      <c r="DM442" s="161"/>
      <c r="DN442" s="161"/>
      <c r="DO442" s="161"/>
      <c r="DP442" s="161" t="s">
        <v>3014</v>
      </c>
      <c r="DQ442" s="161" t="s">
        <v>3260</v>
      </c>
      <c r="DR442" s="161"/>
      <c r="DS442" s="161"/>
      <c r="DT442" s="161"/>
      <c r="DU442" s="161"/>
      <c r="DV442" s="161"/>
      <c r="DW442" s="161"/>
    </row>
    <row r="443" spans="1:127" ht="12.75" customHeight="1" x14ac:dyDescent="0.25">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c r="AA443" s="161"/>
      <c r="AB443" s="161"/>
      <c r="AC443" s="161"/>
      <c r="AD443" s="161"/>
      <c r="AE443" s="161"/>
      <c r="AF443" s="161"/>
      <c r="AG443" s="161"/>
      <c r="AQ443" s="161"/>
      <c r="AR443" s="161"/>
      <c r="AS443" s="161"/>
      <c r="AT443" s="161"/>
      <c r="AU443" s="161"/>
      <c r="AV443" s="161"/>
      <c r="AW443" s="161"/>
      <c r="AX443" s="161"/>
      <c r="AY443" s="161"/>
      <c r="AZ443" s="161"/>
      <c r="BA443" s="161"/>
      <c r="BB443" s="161"/>
      <c r="BC443" s="161"/>
      <c r="BD443" s="161"/>
      <c r="BE443" s="161"/>
      <c r="BF443"/>
      <c r="BG443" s="161"/>
      <c r="BH443" s="161"/>
      <c r="BI443" s="161"/>
      <c r="BJ443" s="161"/>
      <c r="BK443" s="161"/>
      <c r="BL443" s="161"/>
      <c r="BM443" s="161"/>
      <c r="BN443" s="161"/>
      <c r="BO443" s="161"/>
      <c r="BP443" s="161"/>
      <c r="BQ443" s="161"/>
      <c r="BR443" s="161"/>
      <c r="BS443" s="161"/>
      <c r="BT443" s="161"/>
      <c r="BU443" s="161"/>
      <c r="BV443" s="161"/>
      <c r="BW443" s="161"/>
      <c r="BX443" s="161"/>
      <c r="BY443" s="161"/>
      <c r="BZ443" s="161"/>
      <c r="CA443" s="161"/>
      <c r="CB443" s="161"/>
      <c r="CC443" s="161"/>
      <c r="CD443" s="161"/>
      <c r="CE443" s="161"/>
      <c r="CF443" s="161"/>
      <c r="CG443" s="161"/>
      <c r="CH443" s="161"/>
      <c r="CI443" s="161"/>
      <c r="CJ443" s="161"/>
      <c r="CK443" s="161"/>
      <c r="CL443" s="161"/>
      <c r="CM443" s="161"/>
      <c r="CN443" s="161"/>
      <c r="CO443" s="161"/>
      <c r="CP443" s="208"/>
      <c r="CQ443" s="161"/>
      <c r="CR443" s="208"/>
      <c r="CS443" s="208"/>
      <c r="CT443" s="161" t="s">
        <v>2986</v>
      </c>
      <c r="CU443" s="161" t="s">
        <v>3232</v>
      </c>
      <c r="CV443" s="161"/>
      <c r="CW443" s="161"/>
      <c r="CX443" s="161"/>
      <c r="CY443" s="161"/>
      <c r="CZ443" s="161"/>
      <c r="DA443" s="161"/>
      <c r="DB443" s="161"/>
      <c r="DC443" s="161"/>
      <c r="DD443" s="161"/>
      <c r="DE443" s="161"/>
      <c r="DF443" s="161"/>
      <c r="DG443" s="161"/>
      <c r="DH443" s="161"/>
      <c r="DI443" s="161"/>
      <c r="DJ443" s="161"/>
      <c r="DK443" s="161"/>
      <c r="DL443" s="161"/>
      <c r="DM443" s="161"/>
      <c r="DN443" s="161"/>
      <c r="DO443" s="161"/>
      <c r="DP443" s="161" t="s">
        <v>3016</v>
      </c>
      <c r="DQ443" s="161" t="s">
        <v>3262</v>
      </c>
      <c r="DR443" s="161"/>
      <c r="DS443" s="161"/>
      <c r="DT443" s="161"/>
      <c r="DU443" s="161"/>
      <c r="DV443" s="161"/>
      <c r="DW443" s="161"/>
    </row>
    <row r="444" spans="1:127" ht="12.75" customHeight="1" x14ac:dyDescent="0.25">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c r="AA444" s="161"/>
      <c r="AB444" s="161"/>
      <c r="AC444" s="161"/>
      <c r="AD444" s="161"/>
      <c r="AE444" s="161"/>
      <c r="AF444" s="161"/>
      <c r="AG444" s="161"/>
      <c r="AQ444" s="161"/>
      <c r="AR444" s="161"/>
      <c r="AS444" s="161"/>
      <c r="AT444" s="161"/>
      <c r="AU444" s="161"/>
      <c r="AV444" s="161"/>
      <c r="AW444" s="161"/>
      <c r="AX444" s="161"/>
      <c r="AY444" s="161"/>
      <c r="AZ444" s="161"/>
      <c r="BA444" s="161"/>
      <c r="BB444" s="161"/>
      <c r="BC444" s="161"/>
      <c r="BD444" s="161"/>
      <c r="BE444" s="161"/>
      <c r="BF444"/>
      <c r="BG444" s="161"/>
      <c r="BH444" s="161"/>
      <c r="BI444" s="161"/>
      <c r="BJ444" s="161"/>
      <c r="BK444" s="161"/>
      <c r="BL444" s="161"/>
      <c r="BM444" s="161"/>
      <c r="BN444" s="161"/>
      <c r="BO444" s="161"/>
      <c r="BP444" s="161"/>
      <c r="BQ444" s="161"/>
      <c r="BR444" s="161"/>
      <c r="BS444" s="161"/>
      <c r="BT444" s="161"/>
      <c r="BU444" s="161"/>
      <c r="BV444" s="161"/>
      <c r="BW444" s="161"/>
      <c r="BX444" s="161"/>
      <c r="BY444" s="161"/>
      <c r="BZ444" s="161"/>
      <c r="CA444" s="161"/>
      <c r="CB444" s="161"/>
      <c r="CC444" s="161"/>
      <c r="CD444" s="161"/>
      <c r="CE444" s="161"/>
      <c r="CF444" s="161"/>
      <c r="CG444" s="161"/>
      <c r="CH444" s="161"/>
      <c r="CI444" s="161"/>
      <c r="CJ444" s="161"/>
      <c r="CK444" s="161"/>
      <c r="CL444" s="161"/>
      <c r="CM444" s="161"/>
      <c r="CN444" s="161"/>
      <c r="CO444" s="161"/>
      <c r="CP444" s="208"/>
      <c r="CQ444" s="161"/>
      <c r="CR444" s="208"/>
      <c r="CS444" s="208"/>
      <c r="CT444" s="161" t="s">
        <v>2988</v>
      </c>
      <c r="CU444" s="161" t="s">
        <v>3234</v>
      </c>
      <c r="CV444" s="161"/>
      <c r="CW444" s="161"/>
      <c r="CX444" s="161"/>
      <c r="CY444" s="161"/>
      <c r="CZ444" s="161"/>
      <c r="DA444" s="161"/>
      <c r="DB444" s="161"/>
      <c r="DC444" s="161"/>
      <c r="DD444" s="161"/>
      <c r="DE444" s="161"/>
      <c r="DF444" s="161"/>
      <c r="DG444" s="161"/>
      <c r="DH444" s="161"/>
      <c r="DI444" s="161"/>
      <c r="DJ444" s="161"/>
      <c r="DK444" s="161"/>
      <c r="DL444" s="161"/>
      <c r="DM444" s="161"/>
      <c r="DN444" s="161"/>
      <c r="DO444" s="161"/>
      <c r="DP444" s="161" t="s">
        <v>3018</v>
      </c>
      <c r="DQ444" s="161" t="s">
        <v>3264</v>
      </c>
      <c r="DR444" s="161"/>
      <c r="DS444" s="161"/>
      <c r="DT444" s="161"/>
      <c r="DU444" s="161"/>
      <c r="DV444" s="161"/>
      <c r="DW444" s="161"/>
    </row>
    <row r="445" spans="1:127" ht="12.75" customHeight="1" x14ac:dyDescent="0.25">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c r="AA445" s="161"/>
      <c r="AB445" s="161"/>
      <c r="AC445" s="161"/>
      <c r="AD445" s="161"/>
      <c r="AE445" s="161"/>
      <c r="AF445" s="161"/>
      <c r="AG445" s="161"/>
      <c r="AQ445" s="161"/>
      <c r="AR445" s="161"/>
      <c r="AS445" s="161"/>
      <c r="AT445" s="161"/>
      <c r="AU445" s="161"/>
      <c r="AV445" s="161"/>
      <c r="AW445" s="161"/>
      <c r="AX445" s="161"/>
      <c r="AY445" s="161"/>
      <c r="AZ445" s="161"/>
      <c r="BA445" s="161"/>
      <c r="BB445" s="161"/>
      <c r="BC445" s="161"/>
      <c r="BD445" s="161"/>
      <c r="BE445" s="161"/>
      <c r="BF445"/>
      <c r="BG445" s="161"/>
      <c r="BH445" s="161"/>
      <c r="BI445" s="161"/>
      <c r="BJ445" s="161"/>
      <c r="BK445" s="161"/>
      <c r="BL445" s="161"/>
      <c r="BM445" s="161"/>
      <c r="BN445" s="161"/>
      <c r="BO445" s="161"/>
      <c r="BP445" s="161"/>
      <c r="BQ445" s="161"/>
      <c r="BR445" s="161"/>
      <c r="BS445" s="161"/>
      <c r="BT445" s="161"/>
      <c r="BU445" s="161"/>
      <c r="BV445" s="161"/>
      <c r="BW445" s="161"/>
      <c r="BX445" s="161"/>
      <c r="BY445" s="161"/>
      <c r="BZ445" s="161"/>
      <c r="CA445" s="161"/>
      <c r="CB445" s="161"/>
      <c r="CC445" s="161"/>
      <c r="CD445" s="161"/>
      <c r="CE445" s="161"/>
      <c r="CF445" s="161"/>
      <c r="CG445" s="161"/>
      <c r="CH445" s="161"/>
      <c r="CI445" s="161"/>
      <c r="CJ445" s="161"/>
      <c r="CK445" s="161"/>
      <c r="CL445" s="161"/>
      <c r="CM445" s="161"/>
      <c r="CN445" s="161"/>
      <c r="CO445" s="161"/>
      <c r="CP445" s="208"/>
      <c r="CQ445" s="161"/>
      <c r="CR445" s="208"/>
      <c r="CS445" s="208"/>
      <c r="CT445" s="161" t="s">
        <v>2990</v>
      </c>
      <c r="CU445" s="161" t="s">
        <v>3236</v>
      </c>
      <c r="CV445" s="161"/>
      <c r="CW445" s="161"/>
      <c r="CX445" s="161"/>
      <c r="CY445" s="161"/>
      <c r="CZ445" s="161"/>
      <c r="DA445" s="161"/>
      <c r="DB445" s="161"/>
      <c r="DC445" s="161"/>
      <c r="DD445" s="161"/>
      <c r="DE445" s="161"/>
      <c r="DF445" s="161"/>
      <c r="DG445" s="161"/>
      <c r="DH445" s="161"/>
      <c r="DI445" s="161"/>
      <c r="DJ445" s="161"/>
      <c r="DK445" s="161"/>
      <c r="DL445" s="161"/>
      <c r="DM445" s="161"/>
      <c r="DN445" s="161"/>
      <c r="DO445" s="161"/>
      <c r="DP445" s="161" t="s">
        <v>3020</v>
      </c>
      <c r="DQ445" s="161" t="s">
        <v>3266</v>
      </c>
      <c r="DR445" s="161"/>
      <c r="DS445" s="161"/>
      <c r="DT445" s="161"/>
      <c r="DU445" s="161"/>
      <c r="DV445" s="161"/>
      <c r="DW445" s="161"/>
    </row>
    <row r="446" spans="1:127" ht="12.75" customHeight="1" x14ac:dyDescent="0.25">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c r="AA446" s="161"/>
      <c r="AB446" s="161"/>
      <c r="AC446" s="161"/>
      <c r="AD446" s="161"/>
      <c r="AE446" s="161"/>
      <c r="AF446" s="161"/>
      <c r="AG446" s="161"/>
      <c r="AQ446" s="161"/>
      <c r="AR446" s="161"/>
      <c r="AS446" s="161"/>
      <c r="AT446" s="161"/>
      <c r="AU446" s="161"/>
      <c r="AV446" s="161"/>
      <c r="AW446" s="161"/>
      <c r="AX446" s="161"/>
      <c r="AY446" s="161"/>
      <c r="AZ446" s="161"/>
      <c r="BA446" s="161"/>
      <c r="BB446" s="161"/>
      <c r="BC446" s="161"/>
      <c r="BD446" s="161"/>
      <c r="BE446" s="161"/>
      <c r="BF446"/>
      <c r="BG446" s="161"/>
      <c r="BH446" s="161"/>
      <c r="BI446" s="161"/>
      <c r="BJ446" s="161"/>
      <c r="BK446" s="161"/>
      <c r="BL446" s="161"/>
      <c r="BM446" s="161"/>
      <c r="BN446" s="161"/>
      <c r="BO446" s="161"/>
      <c r="BP446" s="161"/>
      <c r="BQ446" s="161"/>
      <c r="BR446" s="161"/>
      <c r="BS446" s="161"/>
      <c r="BT446" s="161"/>
      <c r="BU446" s="161"/>
      <c r="BV446" s="161"/>
      <c r="BW446" s="161"/>
      <c r="BX446" s="161"/>
      <c r="BY446" s="161"/>
      <c r="BZ446" s="161"/>
      <c r="CA446" s="161"/>
      <c r="CB446" s="161"/>
      <c r="CC446" s="161"/>
      <c r="CD446" s="161"/>
      <c r="CE446" s="161"/>
      <c r="CF446" s="161"/>
      <c r="CG446" s="161"/>
      <c r="CH446" s="161"/>
      <c r="CI446" s="161"/>
      <c r="CJ446" s="161"/>
      <c r="CK446" s="161"/>
      <c r="CL446" s="161"/>
      <c r="CM446" s="161"/>
      <c r="CN446" s="161"/>
      <c r="CO446" s="161"/>
      <c r="CP446" s="208"/>
      <c r="CQ446" s="161"/>
      <c r="CR446" s="208"/>
      <c r="CS446" s="208"/>
      <c r="CT446" s="161" t="s">
        <v>2992</v>
      </c>
      <c r="CU446" s="161" t="s">
        <v>3238</v>
      </c>
      <c r="CV446" s="161"/>
      <c r="CW446" s="161"/>
      <c r="CX446" s="161"/>
      <c r="CY446" s="161"/>
      <c r="CZ446" s="161"/>
      <c r="DA446" s="161"/>
      <c r="DB446" s="161"/>
      <c r="DC446" s="161"/>
      <c r="DD446" s="161"/>
      <c r="DE446" s="161"/>
      <c r="DF446" s="161"/>
      <c r="DG446" s="161"/>
      <c r="DH446" s="161"/>
      <c r="DI446" s="161"/>
      <c r="DJ446" s="161"/>
      <c r="DK446" s="161"/>
      <c r="DL446" s="161"/>
      <c r="DM446" s="161"/>
      <c r="DN446" s="161"/>
      <c r="DO446" s="161"/>
      <c r="DP446" s="161" t="s">
        <v>3022</v>
      </c>
      <c r="DQ446" s="161" t="s">
        <v>3268</v>
      </c>
      <c r="DR446" s="161"/>
      <c r="DS446" s="161"/>
      <c r="DT446" s="161"/>
      <c r="DU446" s="161"/>
      <c r="DV446" s="161"/>
      <c r="DW446" s="161"/>
    </row>
    <row r="447" spans="1:127" ht="12.75" customHeight="1" x14ac:dyDescent="0.25">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c r="AA447" s="161"/>
      <c r="AB447" s="161"/>
      <c r="AC447" s="161"/>
      <c r="AD447" s="161"/>
      <c r="AE447" s="161"/>
      <c r="AF447" s="161"/>
      <c r="AG447" s="161"/>
      <c r="AQ447" s="161"/>
      <c r="AR447" s="161"/>
      <c r="AS447" s="161"/>
      <c r="AT447" s="161"/>
      <c r="AU447" s="161"/>
      <c r="AV447" s="161"/>
      <c r="AW447" s="161"/>
      <c r="AX447" s="161"/>
      <c r="AY447" s="161"/>
      <c r="AZ447" s="161"/>
      <c r="BA447" s="161"/>
      <c r="BB447" s="161"/>
      <c r="BC447" s="161"/>
      <c r="BD447" s="161"/>
      <c r="BE447" s="161"/>
      <c r="BF447"/>
      <c r="BG447" s="161"/>
      <c r="BH447" s="161"/>
      <c r="BI447" s="161"/>
      <c r="BJ447" s="161"/>
      <c r="BK447" s="161"/>
      <c r="BL447" s="161"/>
      <c r="BM447" s="161"/>
      <c r="BN447" s="161"/>
      <c r="BO447" s="161"/>
      <c r="BP447" s="161"/>
      <c r="BQ447" s="161"/>
      <c r="BR447" s="161"/>
      <c r="BS447" s="161"/>
      <c r="BT447" s="161"/>
      <c r="BU447" s="161"/>
      <c r="BV447" s="161"/>
      <c r="BW447" s="161"/>
      <c r="BX447" s="161"/>
      <c r="BY447" s="161"/>
      <c r="BZ447" s="161"/>
      <c r="CA447" s="161"/>
      <c r="CB447" s="161"/>
      <c r="CC447" s="161"/>
      <c r="CD447" s="161"/>
      <c r="CE447" s="161"/>
      <c r="CF447" s="161"/>
      <c r="CG447" s="161"/>
      <c r="CH447" s="161"/>
      <c r="CI447" s="161"/>
      <c r="CJ447" s="161"/>
      <c r="CK447" s="161"/>
      <c r="CL447" s="161"/>
      <c r="CM447" s="161"/>
      <c r="CN447" s="161"/>
      <c r="CO447" s="161"/>
      <c r="CP447" s="208"/>
      <c r="CQ447" s="161"/>
      <c r="CR447" s="208"/>
      <c r="CS447" s="208"/>
      <c r="CT447" s="161" t="s">
        <v>2994</v>
      </c>
      <c r="CU447" s="161" t="s">
        <v>3240</v>
      </c>
      <c r="CV447" s="161"/>
      <c r="CW447" s="161"/>
      <c r="CX447" s="161"/>
      <c r="CY447" s="161"/>
      <c r="CZ447" s="161"/>
      <c r="DA447" s="161"/>
      <c r="DB447" s="161"/>
      <c r="DC447" s="161"/>
      <c r="DD447" s="161"/>
      <c r="DE447" s="161"/>
      <c r="DF447" s="161"/>
      <c r="DG447" s="161"/>
      <c r="DH447" s="161"/>
      <c r="DI447" s="161"/>
      <c r="DJ447" s="161"/>
      <c r="DK447" s="161"/>
      <c r="DL447" s="161"/>
      <c r="DM447" s="161"/>
      <c r="DN447" s="161"/>
      <c r="DO447" s="161"/>
      <c r="DP447" s="161" t="s">
        <v>3024</v>
      </c>
      <c r="DQ447" s="161" t="s">
        <v>3270</v>
      </c>
      <c r="DR447" s="161"/>
      <c r="DS447" s="161"/>
      <c r="DT447" s="161"/>
      <c r="DU447" s="161"/>
      <c r="DV447" s="161"/>
      <c r="DW447" s="161"/>
    </row>
    <row r="448" spans="1:127" ht="12.75" customHeight="1" x14ac:dyDescent="0.25">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c r="AA448" s="161"/>
      <c r="AB448" s="161"/>
      <c r="AC448" s="161"/>
      <c r="AD448" s="161"/>
      <c r="AE448" s="161"/>
      <c r="AF448" s="161"/>
      <c r="AG448" s="161"/>
      <c r="AQ448" s="161"/>
      <c r="AR448" s="161"/>
      <c r="AS448" s="161"/>
      <c r="AT448" s="161"/>
      <c r="AU448" s="161"/>
      <c r="AV448" s="161"/>
      <c r="AW448" s="161"/>
      <c r="AX448" s="161"/>
      <c r="AY448" s="161"/>
      <c r="AZ448" s="161"/>
      <c r="BA448" s="161"/>
      <c r="BB448" s="161"/>
      <c r="BC448" s="161"/>
      <c r="BD448" s="161"/>
      <c r="BE448" s="161"/>
      <c r="BF448"/>
      <c r="BG448" s="161"/>
      <c r="BH448" s="161"/>
      <c r="BI448" s="161"/>
      <c r="BJ448" s="161"/>
      <c r="BK448" s="161"/>
      <c r="BL448" s="161"/>
      <c r="BM448" s="161"/>
      <c r="BN448" s="161"/>
      <c r="BO448" s="161"/>
      <c r="BP448" s="161"/>
      <c r="BQ448" s="161"/>
      <c r="BR448" s="161"/>
      <c r="BS448" s="161"/>
      <c r="BT448" s="161"/>
      <c r="BU448" s="161"/>
      <c r="BV448" s="161"/>
      <c r="BW448" s="161"/>
      <c r="BX448" s="161"/>
      <c r="BY448" s="161"/>
      <c r="BZ448" s="161"/>
      <c r="CA448" s="161"/>
      <c r="CB448" s="161"/>
      <c r="CC448" s="161"/>
      <c r="CD448" s="161"/>
      <c r="CE448" s="161"/>
      <c r="CF448" s="161"/>
      <c r="CG448" s="161"/>
      <c r="CH448" s="161"/>
      <c r="CI448" s="161"/>
      <c r="CJ448" s="161"/>
      <c r="CK448" s="161"/>
      <c r="CL448" s="161"/>
      <c r="CM448" s="161"/>
      <c r="CN448" s="161"/>
      <c r="CO448" s="161"/>
      <c r="CP448" s="208"/>
      <c r="CQ448" s="161"/>
      <c r="CR448" s="208"/>
      <c r="CS448" s="208"/>
      <c r="CT448" s="161" t="s">
        <v>2996</v>
      </c>
      <c r="CU448" s="161" t="s">
        <v>3242</v>
      </c>
      <c r="CV448" s="161"/>
      <c r="CW448" s="161"/>
      <c r="CX448" s="161"/>
      <c r="CY448" s="161"/>
      <c r="CZ448" s="161"/>
      <c r="DA448" s="161"/>
      <c r="DB448" s="161"/>
      <c r="DC448" s="161"/>
      <c r="DD448" s="161"/>
      <c r="DE448" s="161"/>
      <c r="DF448" s="161"/>
      <c r="DG448" s="161"/>
      <c r="DH448" s="161"/>
      <c r="DI448" s="161"/>
      <c r="DJ448" s="161"/>
      <c r="DK448" s="161"/>
      <c r="DL448" s="161"/>
      <c r="DM448" s="161"/>
      <c r="DN448" s="161"/>
      <c r="DO448" s="161"/>
      <c r="DP448" s="161" t="s">
        <v>3026</v>
      </c>
      <c r="DQ448" s="161" t="s">
        <v>3272</v>
      </c>
      <c r="DR448" s="161"/>
      <c r="DS448" s="161"/>
      <c r="DT448" s="161"/>
      <c r="DU448" s="161"/>
      <c r="DV448" s="161"/>
      <c r="DW448" s="161"/>
    </row>
    <row r="449" spans="1:127" ht="12.75" customHeight="1" x14ac:dyDescent="0.25">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c r="AA449" s="161"/>
      <c r="AB449" s="161"/>
      <c r="AC449" s="161"/>
      <c r="AD449" s="161"/>
      <c r="AE449" s="161"/>
      <c r="AF449" s="161"/>
      <c r="AG449" s="161"/>
      <c r="AQ449" s="161"/>
      <c r="AR449" s="161"/>
      <c r="AS449" s="161"/>
      <c r="AT449" s="161"/>
      <c r="AU449" s="161"/>
      <c r="AV449" s="161"/>
      <c r="AW449" s="161"/>
      <c r="AX449" s="161"/>
      <c r="AY449" s="161"/>
      <c r="AZ449" s="161"/>
      <c r="BA449" s="161"/>
      <c r="BB449" s="161"/>
      <c r="BC449" s="161"/>
      <c r="BD449" s="161"/>
      <c r="BE449" s="161"/>
      <c r="BF449"/>
      <c r="BG449" s="161"/>
      <c r="BH449" s="161"/>
      <c r="BI449" s="161"/>
      <c r="BJ449" s="161"/>
      <c r="BK449" s="161"/>
      <c r="BL449" s="161"/>
      <c r="BM449" s="161"/>
      <c r="BN449" s="161"/>
      <c r="BO449" s="161"/>
      <c r="BP449" s="161"/>
      <c r="BQ449" s="161"/>
      <c r="BR449" s="161"/>
      <c r="BS449" s="161"/>
      <c r="BT449" s="161"/>
      <c r="BU449" s="161"/>
      <c r="BV449" s="161"/>
      <c r="BW449" s="161"/>
      <c r="BX449" s="161"/>
      <c r="BY449" s="161"/>
      <c r="BZ449" s="161"/>
      <c r="CA449" s="161"/>
      <c r="CB449" s="161"/>
      <c r="CC449" s="161"/>
      <c r="CD449" s="161"/>
      <c r="CE449" s="161"/>
      <c r="CF449" s="161"/>
      <c r="CG449" s="161"/>
      <c r="CH449" s="161"/>
      <c r="CI449" s="161"/>
      <c r="CJ449" s="161"/>
      <c r="CK449" s="161"/>
      <c r="CL449" s="161"/>
      <c r="CM449" s="161"/>
      <c r="CN449" s="161"/>
      <c r="CO449" s="161"/>
      <c r="CP449" s="208"/>
      <c r="CQ449" s="161"/>
      <c r="CR449" s="208"/>
      <c r="CS449" s="208"/>
      <c r="CT449" s="161" t="s">
        <v>2998</v>
      </c>
      <c r="CU449" s="161" t="s">
        <v>3244</v>
      </c>
      <c r="CV449" s="161"/>
      <c r="CW449" s="161"/>
      <c r="CX449" s="161"/>
      <c r="CY449" s="161"/>
      <c r="CZ449" s="161"/>
      <c r="DA449" s="161"/>
      <c r="DB449" s="161"/>
      <c r="DC449" s="161"/>
      <c r="DD449" s="161"/>
      <c r="DE449" s="161"/>
      <c r="DF449" s="161"/>
      <c r="DG449" s="161"/>
      <c r="DH449" s="161"/>
      <c r="DI449" s="161"/>
      <c r="DJ449" s="161"/>
      <c r="DK449" s="161"/>
      <c r="DL449" s="161"/>
      <c r="DM449" s="161"/>
      <c r="DN449" s="161"/>
      <c r="DO449" s="161"/>
      <c r="DP449" s="161" t="s">
        <v>3028</v>
      </c>
      <c r="DQ449" s="161" t="s">
        <v>3274</v>
      </c>
      <c r="DR449" s="161"/>
      <c r="DS449" s="161"/>
      <c r="DT449" s="161"/>
      <c r="DU449" s="161"/>
      <c r="DV449" s="161"/>
      <c r="DW449" s="161"/>
    </row>
    <row r="450" spans="1:127" ht="12.75" customHeight="1" x14ac:dyDescent="0.25">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c r="AA450" s="161"/>
      <c r="AB450" s="161"/>
      <c r="AC450" s="161"/>
      <c r="AD450" s="161"/>
      <c r="AE450" s="161"/>
      <c r="AF450" s="161"/>
      <c r="AG450" s="161"/>
      <c r="AQ450" s="161"/>
      <c r="AR450" s="161"/>
      <c r="AS450" s="161"/>
      <c r="AT450" s="161"/>
      <c r="AU450" s="161"/>
      <c r="AV450" s="161"/>
      <c r="AW450" s="161"/>
      <c r="AX450" s="161"/>
      <c r="AY450" s="161"/>
      <c r="AZ450" s="161"/>
      <c r="BA450" s="161"/>
      <c r="BB450" s="161"/>
      <c r="BC450" s="161"/>
      <c r="BD450" s="161"/>
      <c r="BE450" s="161"/>
      <c r="BF450"/>
      <c r="BG450" s="161"/>
      <c r="BH450" s="161"/>
      <c r="BI450" s="161"/>
      <c r="BJ450" s="161"/>
      <c r="BK450" s="161"/>
      <c r="BL450" s="161"/>
      <c r="BM450" s="161"/>
      <c r="BN450" s="161"/>
      <c r="BO450" s="161"/>
      <c r="BP450" s="161"/>
      <c r="BQ450" s="161"/>
      <c r="BR450" s="161"/>
      <c r="BS450" s="161"/>
      <c r="BT450" s="161"/>
      <c r="BU450" s="161"/>
      <c r="BV450" s="161"/>
      <c r="BW450" s="161"/>
      <c r="BX450" s="161"/>
      <c r="BY450" s="161"/>
      <c r="BZ450" s="161"/>
      <c r="CA450" s="161"/>
      <c r="CB450" s="161"/>
      <c r="CC450" s="161"/>
      <c r="CD450" s="161"/>
      <c r="CE450" s="161"/>
      <c r="CF450" s="161"/>
      <c r="CG450" s="161"/>
      <c r="CH450" s="161"/>
      <c r="CI450" s="161"/>
      <c r="CJ450" s="161"/>
      <c r="CK450" s="161"/>
      <c r="CL450" s="161"/>
      <c r="CM450" s="161"/>
      <c r="CN450" s="161"/>
      <c r="CO450" s="161"/>
      <c r="CP450" s="208"/>
      <c r="CQ450" s="161"/>
      <c r="CR450" s="208"/>
      <c r="CS450" s="208"/>
      <c r="CT450" s="161" t="s">
        <v>3000</v>
      </c>
      <c r="CU450" s="161" t="s">
        <v>3246</v>
      </c>
      <c r="CV450" s="161"/>
      <c r="CW450" s="161"/>
      <c r="CX450" s="161"/>
      <c r="CY450" s="161"/>
      <c r="CZ450" s="161"/>
      <c r="DA450" s="161"/>
      <c r="DB450" s="161"/>
      <c r="DC450" s="161"/>
      <c r="DD450" s="161"/>
      <c r="DE450" s="161"/>
      <c r="DF450" s="161"/>
      <c r="DG450" s="161"/>
      <c r="DH450" s="161"/>
      <c r="DI450" s="161"/>
      <c r="DJ450" s="161"/>
      <c r="DK450" s="161"/>
      <c r="DL450" s="161"/>
      <c r="DM450" s="161"/>
      <c r="DN450" s="161"/>
      <c r="DO450" s="161"/>
      <c r="DP450" s="161" t="s">
        <v>3030</v>
      </c>
      <c r="DQ450" s="161" t="s">
        <v>3276</v>
      </c>
      <c r="DR450" s="161"/>
      <c r="DS450" s="161"/>
      <c r="DT450" s="161"/>
      <c r="DU450" s="161"/>
      <c r="DV450" s="161"/>
      <c r="DW450" s="161"/>
    </row>
    <row r="451" spans="1:127" ht="12.75" customHeight="1" x14ac:dyDescent="0.25">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c r="AA451" s="161"/>
      <c r="AB451" s="161"/>
      <c r="AC451" s="161"/>
      <c r="AD451" s="161"/>
      <c r="AE451" s="161"/>
      <c r="AF451" s="161"/>
      <c r="AG451" s="161"/>
      <c r="AQ451" s="161"/>
      <c r="AR451" s="161"/>
      <c r="AS451" s="161"/>
      <c r="AT451" s="161"/>
      <c r="AU451" s="161"/>
      <c r="AV451" s="161"/>
      <c r="AW451" s="161"/>
      <c r="AX451" s="161"/>
      <c r="AY451" s="161"/>
      <c r="AZ451" s="161"/>
      <c r="BA451" s="161"/>
      <c r="BB451" s="161"/>
      <c r="BC451" s="161"/>
      <c r="BD451" s="161"/>
      <c r="BE451" s="161"/>
      <c r="BF451"/>
      <c r="BG451" s="161"/>
      <c r="BH451" s="161"/>
      <c r="BI451" s="161"/>
      <c r="BJ451" s="161"/>
      <c r="BK451" s="161"/>
      <c r="BL451" s="161"/>
      <c r="BM451" s="161"/>
      <c r="BN451" s="161"/>
      <c r="BO451" s="161"/>
      <c r="BP451" s="161"/>
      <c r="BQ451" s="161"/>
      <c r="BR451" s="161"/>
      <c r="BS451" s="161"/>
      <c r="BT451" s="161"/>
      <c r="BU451" s="161"/>
      <c r="BV451" s="161"/>
      <c r="BW451" s="161"/>
      <c r="BX451" s="161"/>
      <c r="BY451" s="161"/>
      <c r="BZ451" s="161"/>
      <c r="CA451" s="161"/>
      <c r="CB451" s="161"/>
      <c r="CC451" s="161"/>
      <c r="CD451" s="161"/>
      <c r="CE451" s="161"/>
      <c r="CF451" s="161"/>
      <c r="CG451" s="161"/>
      <c r="CH451" s="161"/>
      <c r="CI451" s="161"/>
      <c r="CJ451" s="161"/>
      <c r="CK451" s="161"/>
      <c r="CL451" s="161"/>
      <c r="CM451" s="161"/>
      <c r="CN451" s="161"/>
      <c r="CO451" s="161"/>
      <c r="CP451" s="208"/>
      <c r="CQ451" s="161"/>
      <c r="CR451" s="208"/>
      <c r="CS451" s="208"/>
      <c r="CT451" s="161" t="s">
        <v>3002</v>
      </c>
      <c r="CU451" s="161" t="s">
        <v>3248</v>
      </c>
      <c r="CV451" s="161"/>
      <c r="CW451" s="161"/>
      <c r="CX451" s="161"/>
      <c r="CY451" s="161"/>
      <c r="CZ451" s="161"/>
      <c r="DA451" s="161"/>
      <c r="DB451" s="161"/>
      <c r="DC451" s="161"/>
      <c r="DD451" s="161"/>
      <c r="DE451" s="161"/>
      <c r="DF451" s="161"/>
      <c r="DG451" s="161"/>
      <c r="DH451" s="161"/>
      <c r="DI451" s="161"/>
      <c r="DJ451" s="161"/>
      <c r="DK451" s="161"/>
      <c r="DL451" s="161"/>
      <c r="DM451" s="161"/>
      <c r="DN451" s="161"/>
      <c r="DO451" s="161"/>
      <c r="DP451" s="161" t="s">
        <v>3032</v>
      </c>
      <c r="DQ451" s="161" t="s">
        <v>3278</v>
      </c>
      <c r="DR451" s="161"/>
      <c r="DS451" s="161"/>
      <c r="DT451" s="161"/>
      <c r="DU451" s="161"/>
      <c r="DV451" s="161"/>
      <c r="DW451" s="161"/>
    </row>
    <row r="452" spans="1:127" ht="12.75" customHeight="1" x14ac:dyDescent="0.25">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c r="AA452" s="161"/>
      <c r="AB452" s="161"/>
      <c r="AC452" s="161"/>
      <c r="AD452" s="161"/>
      <c r="AE452" s="161"/>
      <c r="AF452" s="161"/>
      <c r="AG452" s="161"/>
      <c r="AQ452" s="161"/>
      <c r="AR452" s="161"/>
      <c r="AS452" s="161"/>
      <c r="AT452" s="161"/>
      <c r="AU452" s="161"/>
      <c r="AV452" s="161"/>
      <c r="AW452" s="161"/>
      <c r="AX452" s="161"/>
      <c r="AY452" s="161"/>
      <c r="AZ452" s="161"/>
      <c r="BA452" s="161"/>
      <c r="BB452" s="161"/>
      <c r="BC452" s="161"/>
      <c r="BD452" s="161"/>
      <c r="BE452" s="161"/>
      <c r="BF452"/>
      <c r="BG452" s="161"/>
      <c r="BH452" s="161"/>
      <c r="BI452" s="161"/>
      <c r="BJ452" s="161"/>
      <c r="BK452" s="161"/>
      <c r="BL452" s="161"/>
      <c r="BM452" s="161"/>
      <c r="BN452" s="161"/>
      <c r="BO452" s="161"/>
      <c r="BP452" s="161"/>
      <c r="BQ452" s="161"/>
      <c r="BR452" s="161"/>
      <c r="BS452" s="161"/>
      <c r="BT452" s="161"/>
      <c r="BU452" s="161"/>
      <c r="BV452" s="161"/>
      <c r="BW452" s="161"/>
      <c r="BX452" s="161"/>
      <c r="BY452" s="161"/>
      <c r="BZ452" s="161"/>
      <c r="CA452" s="161"/>
      <c r="CB452" s="161"/>
      <c r="CC452" s="161"/>
      <c r="CD452" s="161"/>
      <c r="CE452" s="161"/>
      <c r="CF452" s="161"/>
      <c r="CG452" s="161"/>
      <c r="CH452" s="161"/>
      <c r="CI452" s="161"/>
      <c r="CJ452" s="161"/>
      <c r="CK452" s="161"/>
      <c r="CL452" s="161"/>
      <c r="CM452" s="161"/>
      <c r="CN452" s="161"/>
      <c r="CO452" s="161"/>
      <c r="CP452" s="208"/>
      <c r="CQ452" s="161"/>
      <c r="CR452" s="208"/>
      <c r="CS452" s="208"/>
      <c r="CT452" s="161" t="s">
        <v>3004</v>
      </c>
      <c r="CU452" s="161" t="s">
        <v>3250</v>
      </c>
      <c r="CV452" s="161"/>
      <c r="CW452" s="161"/>
      <c r="CX452" s="161"/>
      <c r="CY452" s="161"/>
      <c r="CZ452" s="161"/>
      <c r="DA452" s="161"/>
      <c r="DB452" s="161"/>
      <c r="DC452" s="161"/>
      <c r="DD452" s="161"/>
      <c r="DE452" s="161"/>
      <c r="DF452" s="161"/>
      <c r="DG452" s="161"/>
      <c r="DH452" s="161"/>
      <c r="DI452" s="161"/>
      <c r="DJ452" s="161"/>
      <c r="DK452" s="161"/>
      <c r="DL452" s="161"/>
      <c r="DM452" s="161"/>
      <c r="DN452" s="161"/>
      <c r="DO452" s="161"/>
      <c r="DP452" s="161" t="s">
        <v>3034</v>
      </c>
      <c r="DQ452" s="161" t="s">
        <v>3280</v>
      </c>
      <c r="DR452" s="161"/>
      <c r="DS452" s="161"/>
      <c r="DT452" s="161"/>
      <c r="DU452" s="161"/>
      <c r="DV452" s="161"/>
      <c r="DW452" s="161"/>
    </row>
    <row r="453" spans="1:127" ht="12.75" customHeight="1" x14ac:dyDescent="0.25">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c r="AA453" s="161"/>
      <c r="AB453" s="161"/>
      <c r="AC453" s="161"/>
      <c r="AD453" s="161"/>
      <c r="AE453" s="161"/>
      <c r="AF453" s="161"/>
      <c r="AG453" s="161"/>
      <c r="AQ453" s="161"/>
      <c r="AR453" s="161"/>
      <c r="AS453" s="161"/>
      <c r="AT453" s="161"/>
      <c r="AU453" s="161"/>
      <c r="AV453" s="161"/>
      <c r="AW453" s="161"/>
      <c r="AX453" s="161"/>
      <c r="AY453" s="161"/>
      <c r="AZ453" s="161"/>
      <c r="BA453" s="161"/>
      <c r="BB453" s="161"/>
      <c r="BC453" s="161"/>
      <c r="BD453" s="161"/>
      <c r="BE453" s="161"/>
      <c r="BF453"/>
      <c r="BG453" s="161"/>
      <c r="BH453" s="161"/>
      <c r="BI453" s="161"/>
      <c r="BJ453" s="161"/>
      <c r="BK453" s="161"/>
      <c r="BL453" s="161"/>
      <c r="BM453" s="161"/>
      <c r="BN453" s="161"/>
      <c r="BO453" s="161"/>
      <c r="BP453" s="161"/>
      <c r="BQ453" s="161"/>
      <c r="BR453" s="161"/>
      <c r="BS453" s="161"/>
      <c r="BT453" s="161"/>
      <c r="BU453" s="161"/>
      <c r="BV453" s="161"/>
      <c r="BW453" s="161"/>
      <c r="BX453" s="161"/>
      <c r="BY453" s="161"/>
      <c r="BZ453" s="161"/>
      <c r="CA453" s="161"/>
      <c r="CB453" s="161"/>
      <c r="CC453" s="161"/>
      <c r="CD453" s="161"/>
      <c r="CE453" s="161"/>
      <c r="CF453" s="161"/>
      <c r="CG453" s="161"/>
      <c r="CH453" s="161"/>
      <c r="CI453" s="161"/>
      <c r="CJ453" s="161"/>
      <c r="CK453" s="161"/>
      <c r="CL453" s="161"/>
      <c r="CM453" s="161"/>
      <c r="CN453" s="161"/>
      <c r="CO453" s="161"/>
      <c r="CP453" s="208"/>
      <c r="CQ453" s="161"/>
      <c r="CR453" s="208"/>
      <c r="CS453" s="208"/>
      <c r="CT453" s="161" t="s">
        <v>3006</v>
      </c>
      <c r="CU453" s="161" t="s">
        <v>3252</v>
      </c>
      <c r="CV453" s="161"/>
      <c r="CW453" s="161"/>
      <c r="CX453" s="161"/>
      <c r="CY453" s="161"/>
      <c r="CZ453" s="161"/>
      <c r="DA453" s="161"/>
      <c r="DB453" s="161"/>
      <c r="DC453" s="161"/>
      <c r="DD453" s="161"/>
      <c r="DE453" s="161"/>
      <c r="DF453" s="161"/>
      <c r="DG453" s="161"/>
      <c r="DH453" s="161"/>
      <c r="DI453" s="161"/>
      <c r="DJ453" s="161"/>
      <c r="DK453" s="161"/>
      <c r="DL453" s="161"/>
      <c r="DM453" s="161"/>
      <c r="DN453" s="161"/>
      <c r="DO453" s="161"/>
      <c r="DP453" s="161" t="s">
        <v>3036</v>
      </c>
      <c r="DQ453" s="161" t="s">
        <v>3282</v>
      </c>
      <c r="DR453" s="161"/>
      <c r="DS453" s="161"/>
      <c r="DT453" s="161"/>
      <c r="DU453" s="161"/>
      <c r="DV453" s="161"/>
      <c r="DW453" s="161"/>
    </row>
    <row r="454" spans="1:127" ht="12.75" customHeight="1" x14ac:dyDescent="0.25">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c r="AE454" s="161"/>
      <c r="AF454" s="161"/>
      <c r="AG454" s="161"/>
      <c r="AQ454" s="161"/>
      <c r="AR454" s="161"/>
      <c r="AS454" s="161"/>
      <c r="AT454" s="161"/>
      <c r="AU454" s="161"/>
      <c r="AV454" s="161"/>
      <c r="AW454" s="161"/>
      <c r="AX454" s="161"/>
      <c r="AY454" s="161"/>
      <c r="AZ454" s="161"/>
      <c r="BA454" s="161"/>
      <c r="BB454" s="161"/>
      <c r="BC454" s="161"/>
      <c r="BD454" s="161"/>
      <c r="BE454" s="161"/>
      <c r="BF454"/>
      <c r="BG454" s="161"/>
      <c r="BH454" s="161"/>
      <c r="BI454" s="161"/>
      <c r="BJ454" s="161"/>
      <c r="BK454" s="161"/>
      <c r="BL454" s="161"/>
      <c r="BM454" s="161"/>
      <c r="BN454" s="161"/>
      <c r="BO454" s="161"/>
      <c r="BP454" s="161"/>
      <c r="BQ454" s="161"/>
      <c r="BR454" s="161"/>
      <c r="BS454" s="161"/>
      <c r="BT454" s="161"/>
      <c r="BU454" s="161"/>
      <c r="BV454" s="161"/>
      <c r="BW454" s="161"/>
      <c r="BX454" s="161"/>
      <c r="BY454" s="161"/>
      <c r="BZ454" s="161"/>
      <c r="CA454" s="161"/>
      <c r="CB454" s="161"/>
      <c r="CC454" s="161"/>
      <c r="CD454" s="161"/>
      <c r="CE454" s="161"/>
      <c r="CF454" s="161"/>
      <c r="CG454" s="161"/>
      <c r="CH454" s="161"/>
      <c r="CI454" s="161"/>
      <c r="CJ454" s="161"/>
      <c r="CK454" s="161"/>
      <c r="CL454" s="161"/>
      <c r="CM454" s="161"/>
      <c r="CN454" s="161"/>
      <c r="CO454" s="161"/>
      <c r="CP454" s="208"/>
      <c r="CQ454" s="161"/>
      <c r="CR454" s="208"/>
      <c r="CS454" s="208"/>
      <c r="CT454" s="161" t="s">
        <v>3008</v>
      </c>
      <c r="CU454" s="161" t="s">
        <v>3254</v>
      </c>
      <c r="CV454" s="161"/>
      <c r="CW454" s="161"/>
      <c r="CX454" s="161"/>
      <c r="CY454" s="161"/>
      <c r="CZ454" s="161"/>
      <c r="DA454" s="161"/>
      <c r="DB454" s="161"/>
      <c r="DC454" s="161"/>
      <c r="DD454" s="161"/>
      <c r="DE454" s="161"/>
      <c r="DF454" s="161"/>
      <c r="DG454" s="161"/>
      <c r="DH454" s="161"/>
      <c r="DI454" s="161"/>
      <c r="DJ454" s="161"/>
      <c r="DK454" s="161"/>
      <c r="DL454" s="161"/>
      <c r="DM454" s="161"/>
      <c r="DN454" s="161"/>
      <c r="DO454" s="161"/>
      <c r="DP454" s="161" t="s">
        <v>3038</v>
      </c>
      <c r="DQ454" s="161" t="s">
        <v>3284</v>
      </c>
      <c r="DR454" s="161"/>
      <c r="DS454" s="161"/>
      <c r="DT454" s="161"/>
      <c r="DU454" s="161"/>
      <c r="DV454" s="161"/>
      <c r="DW454" s="161"/>
    </row>
    <row r="455" spans="1:127" ht="12.75" customHeight="1" x14ac:dyDescent="0.25">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c r="AA455" s="161"/>
      <c r="AB455" s="161"/>
      <c r="AC455" s="161"/>
      <c r="AD455" s="161"/>
      <c r="AE455" s="161"/>
      <c r="AF455" s="161"/>
      <c r="AG455" s="161"/>
      <c r="AQ455" s="161"/>
      <c r="AR455" s="161"/>
      <c r="AS455" s="161"/>
      <c r="AT455" s="161"/>
      <c r="AU455" s="161"/>
      <c r="AV455" s="161"/>
      <c r="AW455" s="161"/>
      <c r="AX455" s="161"/>
      <c r="AY455" s="161"/>
      <c r="AZ455" s="161"/>
      <c r="BA455" s="161"/>
      <c r="BB455" s="161"/>
      <c r="BC455" s="161"/>
      <c r="BD455" s="161"/>
      <c r="BE455" s="161"/>
      <c r="BF455"/>
      <c r="BG455" s="161"/>
      <c r="BH455" s="161"/>
      <c r="BI455" s="161"/>
      <c r="BJ455" s="161"/>
      <c r="BK455" s="161"/>
      <c r="BL455" s="161"/>
      <c r="BM455" s="161"/>
      <c r="BN455" s="161"/>
      <c r="BO455" s="161"/>
      <c r="BP455" s="161"/>
      <c r="BQ455" s="161"/>
      <c r="BR455" s="161"/>
      <c r="BS455" s="161"/>
      <c r="BT455" s="161"/>
      <c r="BU455" s="161"/>
      <c r="BV455" s="161"/>
      <c r="BW455" s="161"/>
      <c r="BX455" s="161"/>
      <c r="BY455" s="161"/>
      <c r="BZ455" s="161"/>
      <c r="CA455" s="161"/>
      <c r="CB455" s="161"/>
      <c r="CC455" s="161"/>
      <c r="CD455" s="161"/>
      <c r="CE455" s="161"/>
      <c r="CF455" s="161"/>
      <c r="CG455" s="161"/>
      <c r="CH455" s="161"/>
      <c r="CI455" s="161"/>
      <c r="CJ455" s="161"/>
      <c r="CK455" s="161"/>
      <c r="CL455" s="161"/>
      <c r="CM455" s="161"/>
      <c r="CN455" s="161"/>
      <c r="CO455" s="161"/>
      <c r="CP455" s="208"/>
      <c r="CQ455" s="161"/>
      <c r="CR455" s="208"/>
      <c r="CS455" s="208"/>
      <c r="CT455" s="161" t="s">
        <v>3010</v>
      </c>
      <c r="CU455" s="161" t="s">
        <v>3256</v>
      </c>
      <c r="CV455" s="161"/>
      <c r="CW455" s="161"/>
      <c r="CX455" s="161"/>
      <c r="CY455" s="161"/>
      <c r="CZ455" s="161"/>
      <c r="DA455" s="161"/>
      <c r="DB455" s="161"/>
      <c r="DC455" s="161"/>
      <c r="DD455" s="161"/>
      <c r="DE455" s="161"/>
      <c r="DF455" s="161"/>
      <c r="DG455" s="161"/>
      <c r="DH455" s="161"/>
      <c r="DI455" s="161"/>
      <c r="DJ455" s="161"/>
      <c r="DK455" s="161"/>
      <c r="DL455" s="161"/>
      <c r="DM455" s="161"/>
      <c r="DN455" s="161"/>
      <c r="DO455" s="161"/>
      <c r="DP455" s="161" t="s">
        <v>3040</v>
      </c>
      <c r="DQ455" s="161" t="s">
        <v>3286</v>
      </c>
      <c r="DR455" s="161"/>
      <c r="DS455" s="161"/>
      <c r="DT455" s="161"/>
      <c r="DU455" s="161"/>
      <c r="DV455" s="161"/>
      <c r="DW455" s="161"/>
    </row>
    <row r="456" spans="1:127" ht="12.75" customHeight="1" x14ac:dyDescent="0.25">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c r="AA456" s="161"/>
      <c r="AB456" s="161"/>
      <c r="AC456" s="161"/>
      <c r="AD456" s="161"/>
      <c r="AE456" s="161"/>
      <c r="AF456" s="161"/>
      <c r="AG456" s="161"/>
      <c r="AQ456" s="161"/>
      <c r="AR456" s="161"/>
      <c r="AS456" s="161"/>
      <c r="AT456" s="161"/>
      <c r="AU456" s="161"/>
      <c r="AV456" s="161"/>
      <c r="AW456" s="161"/>
      <c r="AX456" s="161"/>
      <c r="AY456" s="161"/>
      <c r="AZ456" s="161"/>
      <c r="BA456" s="161"/>
      <c r="BB456" s="161"/>
      <c r="BC456" s="161"/>
      <c r="BD456" s="161"/>
      <c r="BE456" s="161"/>
      <c r="BF456"/>
      <c r="BG456" s="161"/>
      <c r="BH456" s="161"/>
      <c r="BI456" s="161"/>
      <c r="BJ456" s="161"/>
      <c r="BK456" s="161"/>
      <c r="BL456" s="161"/>
      <c r="BM456" s="161"/>
      <c r="BN456" s="161"/>
      <c r="BO456" s="161"/>
      <c r="BP456" s="161"/>
      <c r="BQ456" s="161"/>
      <c r="BR456" s="161"/>
      <c r="BS456" s="161"/>
      <c r="BT456" s="161"/>
      <c r="BU456" s="161"/>
      <c r="BV456" s="161"/>
      <c r="BW456" s="161"/>
      <c r="BX456" s="161"/>
      <c r="BY456" s="161"/>
      <c r="BZ456" s="161"/>
      <c r="CA456" s="161"/>
      <c r="CB456" s="161"/>
      <c r="CC456" s="161"/>
      <c r="CD456" s="161"/>
      <c r="CE456" s="161"/>
      <c r="CF456" s="161"/>
      <c r="CG456" s="161"/>
      <c r="CH456" s="161"/>
      <c r="CI456" s="161"/>
      <c r="CJ456" s="161"/>
      <c r="CK456" s="161"/>
      <c r="CL456" s="161"/>
      <c r="CM456" s="161"/>
      <c r="CN456" s="161"/>
      <c r="CO456" s="161"/>
      <c r="CP456" s="208"/>
      <c r="CQ456" s="161"/>
      <c r="CR456" s="208"/>
      <c r="CS456" s="208"/>
      <c r="CT456" s="161" t="s">
        <v>3012</v>
      </c>
      <c r="CU456" s="161" t="s">
        <v>3258</v>
      </c>
      <c r="CV456" s="161"/>
      <c r="CW456" s="161"/>
      <c r="CX456" s="161"/>
      <c r="CY456" s="161"/>
      <c r="CZ456" s="161"/>
      <c r="DA456" s="161"/>
      <c r="DB456" s="161"/>
      <c r="DC456" s="161"/>
      <c r="DD456" s="161"/>
      <c r="DE456" s="161"/>
      <c r="DF456" s="161"/>
      <c r="DG456" s="161"/>
      <c r="DH456" s="161"/>
      <c r="DI456" s="161"/>
      <c r="DJ456" s="161"/>
      <c r="DK456" s="161"/>
      <c r="DL456" s="161"/>
      <c r="DM456" s="161"/>
      <c r="DN456" s="161"/>
      <c r="DO456" s="161"/>
      <c r="DP456" s="161" t="s">
        <v>3042</v>
      </c>
      <c r="DQ456" s="161" t="s">
        <v>3288</v>
      </c>
      <c r="DR456" s="161"/>
      <c r="DS456" s="161"/>
      <c r="DT456" s="161"/>
      <c r="DU456" s="161"/>
      <c r="DV456" s="161"/>
      <c r="DW456" s="161"/>
    </row>
    <row r="457" spans="1:127" ht="12.75" customHeight="1" x14ac:dyDescent="0.25">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c r="AA457" s="161"/>
      <c r="AB457" s="161"/>
      <c r="AC457" s="161"/>
      <c r="AD457" s="161"/>
      <c r="AE457" s="161"/>
      <c r="AF457" s="161"/>
      <c r="AG457" s="161"/>
      <c r="AQ457" s="161"/>
      <c r="AR457" s="161"/>
      <c r="AS457" s="161"/>
      <c r="AT457" s="161"/>
      <c r="AU457" s="161"/>
      <c r="AV457" s="161"/>
      <c r="AW457" s="161"/>
      <c r="AX457" s="161"/>
      <c r="AY457" s="161"/>
      <c r="AZ457" s="161"/>
      <c r="BA457" s="161"/>
      <c r="BB457" s="161"/>
      <c r="BC457" s="161"/>
      <c r="BD457" s="161"/>
      <c r="BE457" s="161"/>
      <c r="BF457"/>
      <c r="BG457" s="161"/>
      <c r="BH457" s="161"/>
      <c r="BI457" s="161"/>
      <c r="BJ457" s="161"/>
      <c r="BK457" s="161"/>
      <c r="BL457" s="161"/>
      <c r="BM457" s="161"/>
      <c r="BN457" s="161"/>
      <c r="BO457" s="161"/>
      <c r="BP457" s="161"/>
      <c r="BQ457" s="161"/>
      <c r="BR457" s="161"/>
      <c r="BS457" s="161"/>
      <c r="BT457" s="161"/>
      <c r="BU457" s="161"/>
      <c r="BV457" s="161"/>
      <c r="BW457" s="161"/>
      <c r="BX457" s="161"/>
      <c r="BY457" s="161"/>
      <c r="BZ457" s="161"/>
      <c r="CA457" s="161"/>
      <c r="CB457" s="161"/>
      <c r="CC457" s="161"/>
      <c r="CD457" s="161"/>
      <c r="CE457" s="161"/>
      <c r="CF457" s="161"/>
      <c r="CG457" s="161"/>
      <c r="CH457" s="161"/>
      <c r="CI457" s="161"/>
      <c r="CJ457" s="161"/>
      <c r="CK457" s="161"/>
      <c r="CL457" s="161"/>
      <c r="CM457" s="161"/>
      <c r="CN457" s="161"/>
      <c r="CO457" s="161"/>
      <c r="CP457" s="208"/>
      <c r="CQ457" s="161"/>
      <c r="CR457" s="208"/>
      <c r="CS457" s="208"/>
      <c r="CT457" s="161" t="s">
        <v>3014</v>
      </c>
      <c r="CU457" s="161" t="s">
        <v>3260</v>
      </c>
      <c r="CV457" s="161"/>
      <c r="CW457" s="161"/>
      <c r="CX457" s="161"/>
      <c r="CY457" s="161"/>
      <c r="CZ457" s="161"/>
      <c r="DA457" s="161"/>
      <c r="DB457" s="161"/>
      <c r="DC457" s="161"/>
      <c r="DD457" s="161"/>
      <c r="DE457" s="161"/>
      <c r="DF457" s="161"/>
      <c r="DG457" s="161"/>
      <c r="DH457" s="161"/>
      <c r="DI457" s="161"/>
      <c r="DJ457" s="161"/>
      <c r="DK457" s="161"/>
      <c r="DL457" s="161"/>
      <c r="DM457" s="161"/>
      <c r="DN457" s="161"/>
      <c r="DO457" s="161"/>
      <c r="DP457" s="161" t="s">
        <v>3044</v>
      </c>
      <c r="DQ457" s="161" t="s">
        <v>3290</v>
      </c>
      <c r="DR457" s="161"/>
      <c r="DS457" s="161"/>
      <c r="DT457" s="161"/>
      <c r="DU457" s="161"/>
      <c r="DV457" s="161"/>
      <c r="DW457" s="161"/>
    </row>
    <row r="458" spans="1:127" ht="12.75" customHeight="1" x14ac:dyDescent="0.25">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c r="AA458" s="161"/>
      <c r="AB458" s="161"/>
      <c r="AC458" s="161"/>
      <c r="AD458" s="161"/>
      <c r="AE458" s="161"/>
      <c r="AF458" s="161"/>
      <c r="AG458" s="161"/>
      <c r="AQ458" s="161"/>
      <c r="AR458" s="161"/>
      <c r="AS458" s="161"/>
      <c r="AT458" s="161"/>
      <c r="AU458" s="161"/>
      <c r="AV458" s="161"/>
      <c r="AW458" s="161"/>
      <c r="AX458" s="161"/>
      <c r="AY458" s="161"/>
      <c r="AZ458" s="161"/>
      <c r="BA458" s="161"/>
      <c r="BB458" s="161"/>
      <c r="BC458" s="161"/>
      <c r="BD458" s="161"/>
      <c r="BE458" s="161"/>
      <c r="BF458"/>
      <c r="BG458" s="161"/>
      <c r="BH458" s="161"/>
      <c r="BI458" s="161"/>
      <c r="BJ458" s="161"/>
      <c r="BK458" s="161"/>
      <c r="BL458" s="161"/>
      <c r="BM458" s="161"/>
      <c r="BN458" s="161"/>
      <c r="BO458" s="161"/>
      <c r="BP458" s="161"/>
      <c r="BQ458" s="161"/>
      <c r="BR458" s="161"/>
      <c r="BS458" s="161"/>
      <c r="BT458" s="161"/>
      <c r="BU458" s="161"/>
      <c r="BV458" s="161"/>
      <c r="BW458" s="161"/>
      <c r="BX458" s="161"/>
      <c r="BY458" s="161"/>
      <c r="BZ458" s="161"/>
      <c r="CA458" s="161"/>
      <c r="CB458" s="161"/>
      <c r="CC458" s="161"/>
      <c r="CD458" s="161"/>
      <c r="CE458" s="161"/>
      <c r="CF458" s="161"/>
      <c r="CG458" s="161"/>
      <c r="CH458" s="161"/>
      <c r="CI458" s="161"/>
      <c r="CJ458" s="161"/>
      <c r="CK458" s="161"/>
      <c r="CL458" s="161"/>
      <c r="CM458" s="161"/>
      <c r="CN458" s="161"/>
      <c r="CO458" s="161"/>
      <c r="CP458" s="208"/>
      <c r="CQ458" s="161"/>
      <c r="CR458" s="208"/>
      <c r="CS458" s="208"/>
      <c r="CT458" s="161" t="s">
        <v>3016</v>
      </c>
      <c r="CU458" s="161" t="s">
        <v>3262</v>
      </c>
      <c r="CV458" s="161"/>
      <c r="CW458" s="161"/>
      <c r="CX458" s="161"/>
      <c r="CY458" s="161"/>
      <c r="CZ458" s="161"/>
      <c r="DA458" s="161"/>
      <c r="DB458" s="161"/>
      <c r="DC458" s="161"/>
      <c r="DD458" s="161"/>
      <c r="DE458" s="161"/>
      <c r="DF458" s="161"/>
      <c r="DG458" s="161"/>
      <c r="DH458" s="161"/>
      <c r="DI458" s="161"/>
      <c r="DJ458" s="161"/>
      <c r="DK458" s="161"/>
      <c r="DL458" s="161"/>
      <c r="DM458" s="161"/>
      <c r="DN458" s="161"/>
      <c r="DO458" s="161"/>
      <c r="DP458" s="161" t="s">
        <v>3046</v>
      </c>
      <c r="DQ458" s="161" t="s">
        <v>3292</v>
      </c>
      <c r="DR458" s="161"/>
      <c r="DS458" s="161"/>
      <c r="DT458" s="161"/>
      <c r="DU458" s="161"/>
      <c r="DV458" s="161"/>
      <c r="DW458" s="161"/>
    </row>
    <row r="459" spans="1:127" ht="12.75" customHeight="1" x14ac:dyDescent="0.25">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c r="AA459" s="161"/>
      <c r="AB459" s="161"/>
      <c r="AC459" s="161"/>
      <c r="AD459" s="161"/>
      <c r="AE459" s="161"/>
      <c r="AF459" s="161"/>
      <c r="AG459" s="161"/>
      <c r="AQ459" s="161"/>
      <c r="AR459" s="161"/>
      <c r="AS459" s="161"/>
      <c r="AT459" s="161"/>
      <c r="AU459" s="161"/>
      <c r="AV459" s="161"/>
      <c r="AW459" s="161"/>
      <c r="AX459" s="161"/>
      <c r="AY459" s="161"/>
      <c r="AZ459" s="161"/>
      <c r="BA459" s="161"/>
      <c r="BB459" s="161"/>
      <c r="BC459" s="161"/>
      <c r="BD459" s="161"/>
      <c r="BE459" s="161"/>
      <c r="BF459"/>
      <c r="BG459" s="161"/>
      <c r="BH459" s="161"/>
      <c r="BI459" s="161"/>
      <c r="BJ459" s="161"/>
      <c r="BK459" s="161"/>
      <c r="BL459" s="161"/>
      <c r="BM459" s="161"/>
      <c r="BN459" s="161"/>
      <c r="BO459" s="161"/>
      <c r="BP459" s="161"/>
      <c r="BQ459" s="161"/>
      <c r="BR459" s="161"/>
      <c r="BS459" s="161"/>
      <c r="BT459" s="161"/>
      <c r="BU459" s="161"/>
      <c r="BV459" s="161"/>
      <c r="BW459" s="161"/>
      <c r="BX459" s="161"/>
      <c r="BY459" s="161"/>
      <c r="BZ459" s="161"/>
      <c r="CA459" s="161"/>
      <c r="CB459" s="161"/>
      <c r="CC459" s="161"/>
      <c r="CD459" s="161"/>
      <c r="CE459" s="161"/>
      <c r="CF459" s="161"/>
      <c r="CG459" s="161"/>
      <c r="CH459" s="161"/>
      <c r="CI459" s="161"/>
      <c r="CJ459" s="161"/>
      <c r="CK459" s="161"/>
      <c r="CL459" s="161"/>
      <c r="CM459" s="161"/>
      <c r="CN459" s="161"/>
      <c r="CO459" s="161"/>
      <c r="CP459" s="208"/>
      <c r="CQ459" s="161"/>
      <c r="CR459" s="208"/>
      <c r="CS459" s="208"/>
      <c r="CT459" s="161" t="s">
        <v>3018</v>
      </c>
      <c r="CU459" s="161" t="s">
        <v>3264</v>
      </c>
      <c r="CV459" s="161"/>
      <c r="CW459" s="161"/>
      <c r="CX459" s="161"/>
      <c r="CY459" s="161"/>
      <c r="CZ459" s="161"/>
      <c r="DA459" s="161"/>
      <c r="DB459" s="161"/>
      <c r="DC459" s="161"/>
      <c r="DD459" s="161"/>
      <c r="DE459" s="161"/>
      <c r="DF459" s="161"/>
      <c r="DG459" s="161"/>
      <c r="DH459" s="161"/>
      <c r="DI459" s="161"/>
      <c r="DJ459" s="161"/>
      <c r="DK459" s="161"/>
      <c r="DL459" s="161"/>
      <c r="DM459" s="161"/>
      <c r="DN459" s="161"/>
      <c r="DO459" s="161"/>
      <c r="DP459" s="161" t="s">
        <v>3048</v>
      </c>
      <c r="DQ459" s="161" t="s">
        <v>3294</v>
      </c>
      <c r="DR459" s="161"/>
      <c r="DS459" s="161"/>
      <c r="DT459" s="161"/>
      <c r="DU459" s="161"/>
      <c r="DV459" s="161"/>
      <c r="DW459" s="161"/>
    </row>
    <row r="460" spans="1:127" ht="12.75" customHeight="1" x14ac:dyDescent="0.25">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c r="AA460" s="161"/>
      <c r="AB460" s="161"/>
      <c r="AC460" s="161"/>
      <c r="AD460" s="161"/>
      <c r="AE460" s="161"/>
      <c r="AF460" s="161"/>
      <c r="AG460" s="161"/>
      <c r="AQ460" s="161"/>
      <c r="AR460" s="161"/>
      <c r="AS460" s="161"/>
      <c r="AT460" s="161"/>
      <c r="AU460" s="161"/>
      <c r="AV460" s="161"/>
      <c r="AW460" s="161"/>
      <c r="AX460" s="161"/>
      <c r="AY460" s="161"/>
      <c r="AZ460" s="161"/>
      <c r="BA460" s="161"/>
      <c r="BB460" s="161"/>
      <c r="BC460" s="161"/>
      <c r="BD460" s="161"/>
      <c r="BE460" s="161"/>
      <c r="BF460"/>
      <c r="BG460" s="161"/>
      <c r="BH460" s="161"/>
      <c r="BI460" s="161"/>
      <c r="BJ460" s="161"/>
      <c r="BK460" s="161"/>
      <c r="BL460" s="161"/>
      <c r="BM460" s="161"/>
      <c r="BN460" s="161"/>
      <c r="BO460" s="161"/>
      <c r="BP460" s="161"/>
      <c r="BQ460" s="161"/>
      <c r="BR460" s="161"/>
      <c r="BS460" s="161"/>
      <c r="BT460" s="161"/>
      <c r="BU460" s="161"/>
      <c r="BV460" s="161"/>
      <c r="BW460" s="161"/>
      <c r="BX460" s="161"/>
      <c r="BY460" s="161"/>
      <c r="BZ460" s="161"/>
      <c r="CA460" s="161"/>
      <c r="CB460" s="161"/>
      <c r="CC460" s="161"/>
      <c r="CD460" s="161"/>
      <c r="CE460" s="161"/>
      <c r="CF460" s="161"/>
      <c r="CG460" s="161"/>
      <c r="CH460" s="161"/>
      <c r="CI460" s="161"/>
      <c r="CJ460" s="161"/>
      <c r="CK460" s="161"/>
      <c r="CL460" s="161"/>
      <c r="CM460" s="161"/>
      <c r="CN460" s="161"/>
      <c r="CO460" s="161"/>
      <c r="CP460" s="208"/>
      <c r="CQ460" s="161"/>
      <c r="CR460" s="208"/>
      <c r="CS460" s="208"/>
      <c r="CT460" s="161" t="s">
        <v>3020</v>
      </c>
      <c r="CU460" s="161" t="s">
        <v>3266</v>
      </c>
      <c r="CV460" s="161"/>
      <c r="CW460" s="161"/>
      <c r="CX460" s="161"/>
      <c r="CY460" s="161"/>
      <c r="CZ460" s="161"/>
      <c r="DA460" s="161"/>
      <c r="DB460" s="161"/>
      <c r="DC460" s="161"/>
      <c r="DD460" s="161"/>
      <c r="DE460" s="161"/>
      <c r="DF460" s="161"/>
      <c r="DG460" s="161"/>
      <c r="DH460" s="161"/>
      <c r="DI460" s="161"/>
      <c r="DJ460" s="161"/>
      <c r="DK460" s="161"/>
      <c r="DL460" s="161"/>
      <c r="DM460" s="161"/>
      <c r="DN460" s="161"/>
      <c r="DO460" s="161"/>
      <c r="DP460" s="161" t="s">
        <v>3050</v>
      </c>
      <c r="DQ460" s="161" t="s">
        <v>3296</v>
      </c>
      <c r="DR460" s="161"/>
      <c r="DS460" s="161"/>
      <c r="DT460" s="161"/>
      <c r="DU460" s="161"/>
      <c r="DV460" s="161"/>
      <c r="DW460" s="161"/>
    </row>
    <row r="461" spans="1:127" ht="12.75" customHeight="1" x14ac:dyDescent="0.25">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161"/>
      <c r="AC461" s="161"/>
      <c r="AD461" s="161"/>
      <c r="AE461" s="161"/>
      <c r="AF461" s="161"/>
      <c r="AG461" s="161"/>
      <c r="AQ461" s="161"/>
      <c r="AR461" s="161"/>
      <c r="AS461" s="161"/>
      <c r="AT461" s="161"/>
      <c r="AU461" s="161"/>
      <c r="AV461" s="161"/>
      <c r="AW461" s="161"/>
      <c r="AX461" s="161"/>
      <c r="AY461" s="161"/>
      <c r="AZ461" s="161"/>
      <c r="BA461" s="161"/>
      <c r="BB461" s="161"/>
      <c r="BC461" s="161"/>
      <c r="BD461" s="161"/>
      <c r="BE461" s="161"/>
      <c r="BF461"/>
      <c r="BG461" s="161"/>
      <c r="BH461" s="161"/>
      <c r="BI461" s="161"/>
      <c r="BJ461" s="161"/>
      <c r="BK461" s="161"/>
      <c r="BL461" s="161"/>
      <c r="BM461" s="161"/>
      <c r="BN461" s="161"/>
      <c r="BO461" s="161"/>
      <c r="BP461" s="161"/>
      <c r="BQ461" s="161"/>
      <c r="BR461" s="161"/>
      <c r="BS461" s="161"/>
      <c r="BT461" s="161"/>
      <c r="BU461" s="161"/>
      <c r="BV461" s="161"/>
      <c r="BW461" s="161"/>
      <c r="BX461" s="161"/>
      <c r="BY461" s="161"/>
      <c r="BZ461" s="161"/>
      <c r="CA461" s="161"/>
      <c r="CB461" s="161"/>
      <c r="CC461" s="161"/>
      <c r="CD461" s="161"/>
      <c r="CE461" s="161"/>
      <c r="CF461" s="161"/>
      <c r="CG461" s="161"/>
      <c r="CH461" s="161"/>
      <c r="CI461" s="161"/>
      <c r="CJ461" s="161"/>
      <c r="CK461" s="161"/>
      <c r="CL461" s="161"/>
      <c r="CM461" s="161"/>
      <c r="CN461" s="161"/>
      <c r="CO461" s="161"/>
      <c r="CP461" s="208"/>
      <c r="CQ461" s="161"/>
      <c r="CR461" s="208"/>
      <c r="CS461" s="208"/>
      <c r="CT461" s="161" t="s">
        <v>3022</v>
      </c>
      <c r="CU461" s="161" t="s">
        <v>3268</v>
      </c>
      <c r="CV461" s="161"/>
      <c r="CW461" s="161"/>
      <c r="CX461" s="161"/>
      <c r="CY461" s="161"/>
      <c r="CZ461" s="161"/>
      <c r="DA461" s="161"/>
      <c r="DB461" s="161"/>
      <c r="DC461" s="161"/>
      <c r="DD461" s="161"/>
      <c r="DE461" s="161"/>
      <c r="DF461" s="161"/>
      <c r="DG461" s="161"/>
      <c r="DH461" s="161"/>
      <c r="DI461" s="161"/>
      <c r="DJ461" s="161"/>
      <c r="DK461" s="161"/>
      <c r="DL461" s="161"/>
      <c r="DM461" s="161"/>
      <c r="DN461" s="161"/>
      <c r="DO461" s="161"/>
      <c r="DP461" s="161" t="s">
        <v>3052</v>
      </c>
      <c r="DQ461" s="161" t="s">
        <v>3298</v>
      </c>
      <c r="DR461" s="161"/>
      <c r="DS461" s="161"/>
      <c r="DT461" s="161"/>
      <c r="DU461" s="161"/>
      <c r="DV461" s="161"/>
      <c r="DW461" s="161"/>
    </row>
    <row r="462" spans="1:127" ht="12.75" customHeight="1" x14ac:dyDescent="0.25">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c r="AE462" s="161"/>
      <c r="AF462" s="161"/>
      <c r="AG462" s="161"/>
      <c r="AQ462" s="161"/>
      <c r="AR462" s="161"/>
      <c r="AS462" s="161"/>
      <c r="AT462" s="161"/>
      <c r="AU462" s="161"/>
      <c r="AV462" s="161"/>
      <c r="AW462" s="161"/>
      <c r="AX462" s="161"/>
      <c r="AY462" s="161"/>
      <c r="AZ462" s="161"/>
      <c r="BA462" s="161"/>
      <c r="BB462" s="161"/>
      <c r="BC462" s="161"/>
      <c r="BD462" s="161"/>
      <c r="BE462" s="161"/>
      <c r="BF462"/>
      <c r="BG462" s="161"/>
      <c r="BH462" s="161"/>
      <c r="BI462" s="161"/>
      <c r="BJ462" s="161"/>
      <c r="BK462" s="161"/>
      <c r="BL462" s="161"/>
      <c r="BM462" s="161"/>
      <c r="BN462" s="161"/>
      <c r="BO462" s="161"/>
      <c r="BP462" s="161"/>
      <c r="BQ462" s="161"/>
      <c r="BR462" s="161"/>
      <c r="BS462" s="161"/>
      <c r="BT462" s="161"/>
      <c r="BU462" s="161"/>
      <c r="BV462" s="161"/>
      <c r="BW462" s="161"/>
      <c r="BX462" s="161"/>
      <c r="BY462" s="161"/>
      <c r="BZ462" s="161"/>
      <c r="CA462" s="161"/>
      <c r="CB462" s="161"/>
      <c r="CC462" s="161"/>
      <c r="CD462" s="161"/>
      <c r="CE462" s="161"/>
      <c r="CF462" s="161"/>
      <c r="CG462" s="161"/>
      <c r="CH462" s="161"/>
      <c r="CI462" s="161"/>
      <c r="CJ462" s="161"/>
      <c r="CK462" s="161"/>
      <c r="CL462" s="161"/>
      <c r="CM462" s="161"/>
      <c r="CN462" s="161"/>
      <c r="CO462" s="161"/>
      <c r="CP462" s="208"/>
      <c r="CQ462" s="161"/>
      <c r="CR462" s="208"/>
      <c r="CS462" s="208"/>
      <c r="CT462" s="161" t="s">
        <v>3024</v>
      </c>
      <c r="CU462" s="161" t="s">
        <v>3270</v>
      </c>
      <c r="CV462" s="161"/>
      <c r="CW462" s="161"/>
      <c r="CX462" s="161"/>
      <c r="CY462" s="161"/>
      <c r="CZ462" s="161"/>
      <c r="DA462" s="161"/>
      <c r="DB462" s="161"/>
      <c r="DC462" s="161"/>
      <c r="DD462" s="161"/>
      <c r="DE462" s="161"/>
      <c r="DF462" s="161"/>
      <c r="DG462" s="161"/>
      <c r="DH462" s="161"/>
      <c r="DI462" s="161"/>
      <c r="DJ462" s="161"/>
      <c r="DK462" s="161"/>
      <c r="DL462" s="161"/>
      <c r="DM462" s="161"/>
      <c r="DN462" s="161"/>
      <c r="DO462" s="161"/>
      <c r="DP462" s="161" t="s">
        <v>3054</v>
      </c>
      <c r="DQ462" s="161" t="s">
        <v>3300</v>
      </c>
      <c r="DR462" s="161"/>
      <c r="DS462" s="161"/>
      <c r="DT462" s="161"/>
      <c r="DU462" s="161"/>
      <c r="DV462" s="161"/>
      <c r="DW462" s="161"/>
    </row>
    <row r="463" spans="1:127" ht="12.75" customHeight="1" x14ac:dyDescent="0.25">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c r="AA463" s="161"/>
      <c r="AB463" s="161"/>
      <c r="AC463" s="161"/>
      <c r="AD463" s="161"/>
      <c r="AE463" s="161"/>
      <c r="AF463" s="161"/>
      <c r="AG463" s="161"/>
      <c r="AQ463" s="161"/>
      <c r="AR463" s="161"/>
      <c r="AS463" s="161"/>
      <c r="AT463" s="161"/>
      <c r="AU463" s="161"/>
      <c r="AV463" s="161"/>
      <c r="AW463" s="161"/>
      <c r="AX463" s="161"/>
      <c r="AY463" s="161"/>
      <c r="AZ463" s="161"/>
      <c r="BA463" s="161"/>
      <c r="BB463" s="161"/>
      <c r="BC463" s="161"/>
      <c r="BD463" s="161"/>
      <c r="BE463" s="161"/>
      <c r="BF463"/>
      <c r="BG463" s="161"/>
      <c r="BH463" s="161"/>
      <c r="BI463" s="161"/>
      <c r="BJ463" s="161"/>
      <c r="BK463" s="161"/>
      <c r="BL463" s="161"/>
      <c r="BM463" s="161"/>
      <c r="BN463" s="161"/>
      <c r="BO463" s="161"/>
      <c r="BP463" s="161"/>
      <c r="BQ463" s="161"/>
      <c r="BR463" s="161"/>
      <c r="BS463" s="161"/>
      <c r="BT463" s="161"/>
      <c r="BU463" s="161"/>
      <c r="BV463" s="161"/>
      <c r="BW463" s="161"/>
      <c r="BX463" s="161"/>
      <c r="BY463" s="161"/>
      <c r="BZ463" s="161"/>
      <c r="CA463" s="161"/>
      <c r="CB463" s="161"/>
      <c r="CC463" s="161"/>
      <c r="CD463" s="161"/>
      <c r="CE463" s="161"/>
      <c r="CF463" s="161"/>
      <c r="CG463" s="161"/>
      <c r="CH463" s="161"/>
      <c r="CI463" s="161"/>
      <c r="CJ463" s="161"/>
      <c r="CK463" s="161"/>
      <c r="CL463" s="161"/>
      <c r="CM463" s="161"/>
      <c r="CN463" s="161"/>
      <c r="CO463" s="161"/>
      <c r="CP463" s="208"/>
      <c r="CQ463" s="161"/>
      <c r="CR463" s="208"/>
      <c r="CS463" s="208"/>
      <c r="CT463" s="161" t="s">
        <v>3026</v>
      </c>
      <c r="CU463" s="161" t="s">
        <v>3272</v>
      </c>
      <c r="CV463" s="161"/>
      <c r="CW463" s="161"/>
      <c r="CX463" s="161"/>
      <c r="CY463" s="161"/>
      <c r="CZ463" s="161"/>
      <c r="DA463" s="161"/>
      <c r="DB463" s="161"/>
      <c r="DC463" s="161"/>
      <c r="DD463" s="161"/>
      <c r="DE463" s="161"/>
      <c r="DF463" s="161"/>
      <c r="DG463" s="161"/>
      <c r="DH463" s="161"/>
      <c r="DI463" s="161"/>
      <c r="DJ463" s="161"/>
      <c r="DK463" s="161"/>
      <c r="DL463" s="161"/>
      <c r="DM463" s="161"/>
      <c r="DN463" s="161"/>
      <c r="DO463" s="161"/>
      <c r="DP463" s="161" t="s">
        <v>3056</v>
      </c>
      <c r="DQ463" s="161" t="s">
        <v>3302</v>
      </c>
      <c r="DR463" s="161"/>
      <c r="DS463" s="161"/>
      <c r="DT463" s="161"/>
      <c r="DU463" s="161"/>
      <c r="DV463" s="161"/>
      <c r="DW463" s="161"/>
    </row>
    <row r="464" spans="1:127" ht="12.75" customHeight="1" x14ac:dyDescent="0.25">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c r="AA464" s="161"/>
      <c r="AB464" s="161"/>
      <c r="AC464" s="161"/>
      <c r="AD464" s="161"/>
      <c r="AE464" s="161"/>
      <c r="AF464" s="161"/>
      <c r="AG464" s="161"/>
      <c r="AQ464" s="161"/>
      <c r="AR464" s="161"/>
      <c r="AS464" s="161"/>
      <c r="AT464" s="161"/>
      <c r="AU464" s="161"/>
      <c r="AV464" s="161"/>
      <c r="AW464" s="161"/>
      <c r="AX464" s="161"/>
      <c r="AY464" s="161"/>
      <c r="AZ464" s="161"/>
      <c r="BA464" s="161"/>
      <c r="BB464" s="161"/>
      <c r="BC464" s="161"/>
      <c r="BD464" s="161"/>
      <c r="BE464" s="161"/>
      <c r="BF464"/>
      <c r="BG464" s="161"/>
      <c r="BH464" s="161"/>
      <c r="BI464" s="161"/>
      <c r="BJ464" s="161"/>
      <c r="BK464" s="161"/>
      <c r="BL464" s="161"/>
      <c r="BM464" s="161"/>
      <c r="BN464" s="161"/>
      <c r="BO464" s="161"/>
      <c r="BP464" s="161"/>
      <c r="BQ464" s="161"/>
      <c r="BR464" s="161"/>
      <c r="BS464" s="161"/>
      <c r="BT464" s="161"/>
      <c r="BU464" s="161"/>
      <c r="BV464" s="161"/>
      <c r="BW464" s="161"/>
      <c r="BX464" s="161"/>
      <c r="BY464" s="161"/>
      <c r="BZ464" s="161"/>
      <c r="CA464" s="161"/>
      <c r="CB464" s="161"/>
      <c r="CC464" s="161"/>
      <c r="CD464" s="161"/>
      <c r="CE464" s="161"/>
      <c r="CF464" s="161"/>
      <c r="CG464" s="161"/>
      <c r="CH464" s="161"/>
      <c r="CI464" s="161"/>
      <c r="CJ464" s="161"/>
      <c r="CK464" s="161"/>
      <c r="CL464" s="161"/>
      <c r="CM464" s="161"/>
      <c r="CN464" s="161"/>
      <c r="CO464" s="161"/>
      <c r="CP464" s="208"/>
      <c r="CQ464" s="161"/>
      <c r="CR464" s="208"/>
      <c r="CS464" s="208"/>
      <c r="CT464" s="161" t="s">
        <v>3028</v>
      </c>
      <c r="CU464" s="161" t="s">
        <v>3274</v>
      </c>
      <c r="CV464" s="161"/>
      <c r="CW464" s="161"/>
      <c r="CX464" s="161"/>
      <c r="CY464" s="161"/>
      <c r="CZ464" s="161"/>
      <c r="DA464" s="161"/>
      <c r="DB464" s="161"/>
      <c r="DC464" s="161"/>
      <c r="DD464" s="161"/>
      <c r="DE464" s="161"/>
      <c r="DF464" s="161"/>
      <c r="DG464" s="161"/>
      <c r="DH464" s="161"/>
      <c r="DI464" s="161"/>
      <c r="DJ464" s="161"/>
      <c r="DK464" s="161"/>
      <c r="DL464" s="161"/>
      <c r="DM464" s="161"/>
      <c r="DN464" s="161"/>
      <c r="DO464" s="161"/>
      <c r="DP464" s="161" t="s">
        <v>3058</v>
      </c>
      <c r="DQ464" s="161" t="s">
        <v>3304</v>
      </c>
      <c r="DR464" s="161"/>
      <c r="DS464" s="161"/>
      <c r="DT464" s="161"/>
      <c r="DU464" s="161"/>
      <c r="DV464" s="161"/>
      <c r="DW464" s="161"/>
    </row>
    <row r="465" spans="1:127" ht="12.75" customHeight="1" x14ac:dyDescent="0.25">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c r="AA465" s="161"/>
      <c r="AB465" s="161"/>
      <c r="AC465" s="161"/>
      <c r="AD465" s="161"/>
      <c r="AE465" s="161"/>
      <c r="AF465" s="161"/>
      <c r="AG465" s="161"/>
      <c r="AQ465" s="161"/>
      <c r="AR465" s="161"/>
      <c r="AS465" s="161"/>
      <c r="AT465" s="161"/>
      <c r="AU465" s="161"/>
      <c r="AV465" s="161"/>
      <c r="AW465" s="161"/>
      <c r="AX465" s="161"/>
      <c r="AY465" s="161"/>
      <c r="AZ465" s="161"/>
      <c r="BA465" s="161"/>
      <c r="BB465" s="161"/>
      <c r="BC465" s="161"/>
      <c r="BD465" s="161"/>
      <c r="BE465" s="161"/>
      <c r="BF465"/>
      <c r="BG465" s="161"/>
      <c r="BH465" s="161"/>
      <c r="BI465" s="161"/>
      <c r="BJ465" s="161"/>
      <c r="BK465" s="161"/>
      <c r="BL465" s="161"/>
      <c r="BM465" s="161"/>
      <c r="BN465" s="161"/>
      <c r="BO465" s="161"/>
      <c r="BP465" s="161"/>
      <c r="BQ465" s="161"/>
      <c r="BR465" s="161"/>
      <c r="BS465" s="161"/>
      <c r="BT465" s="161"/>
      <c r="BU465" s="161"/>
      <c r="BV465" s="161"/>
      <c r="BW465" s="161"/>
      <c r="BX465" s="161"/>
      <c r="BY465" s="161"/>
      <c r="BZ465" s="161"/>
      <c r="CA465" s="161"/>
      <c r="CB465" s="161"/>
      <c r="CC465" s="161"/>
      <c r="CD465" s="161"/>
      <c r="CE465" s="161"/>
      <c r="CF465" s="161"/>
      <c r="CG465" s="161"/>
      <c r="CH465" s="161"/>
      <c r="CI465" s="161"/>
      <c r="CJ465" s="161"/>
      <c r="CK465" s="161"/>
      <c r="CL465" s="161"/>
      <c r="CM465" s="161"/>
      <c r="CN465" s="161"/>
      <c r="CO465" s="161"/>
      <c r="CP465" s="208"/>
      <c r="CQ465" s="161"/>
      <c r="CR465" s="208"/>
      <c r="CS465" s="208"/>
      <c r="CT465" s="161" t="s">
        <v>3030</v>
      </c>
      <c r="CU465" s="161" t="s">
        <v>3276</v>
      </c>
      <c r="CV465" s="161"/>
      <c r="CW465" s="161"/>
      <c r="CX465" s="161"/>
      <c r="CY465" s="161"/>
      <c r="CZ465" s="161"/>
      <c r="DA465" s="161"/>
      <c r="DB465" s="161"/>
      <c r="DC465" s="161"/>
      <c r="DD465" s="161"/>
      <c r="DE465" s="161"/>
      <c r="DF465" s="161"/>
      <c r="DG465" s="161"/>
      <c r="DH465" s="161"/>
      <c r="DI465" s="161"/>
      <c r="DJ465" s="161"/>
      <c r="DK465" s="161"/>
      <c r="DL465" s="161"/>
      <c r="DM465" s="161"/>
      <c r="DN465" s="161"/>
      <c r="DO465" s="161"/>
      <c r="DP465" s="161" t="s">
        <v>3060</v>
      </c>
      <c r="DQ465" s="161" t="s">
        <v>3306</v>
      </c>
      <c r="DR465" s="161"/>
      <c r="DS465" s="161"/>
      <c r="DT465" s="161"/>
      <c r="DU465" s="161"/>
      <c r="DV465" s="161"/>
      <c r="DW465" s="161"/>
    </row>
    <row r="466" spans="1:127" ht="12.75" customHeight="1" x14ac:dyDescent="0.25">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c r="AA466" s="161"/>
      <c r="AB466" s="161"/>
      <c r="AC466" s="161"/>
      <c r="AD466" s="161"/>
      <c r="AE466" s="161"/>
      <c r="AF466" s="161"/>
      <c r="AG466" s="161"/>
      <c r="AQ466" s="161"/>
      <c r="AR466" s="161"/>
      <c r="AS466" s="161"/>
      <c r="AT466" s="161"/>
      <c r="AU466" s="161"/>
      <c r="AV466" s="161"/>
      <c r="AW466" s="161"/>
      <c r="AX466" s="161"/>
      <c r="AY466" s="161"/>
      <c r="AZ466" s="161"/>
      <c r="BA466" s="161"/>
      <c r="BB466" s="161"/>
      <c r="BC466" s="161"/>
      <c r="BD466" s="161"/>
      <c r="BE466" s="161"/>
      <c r="BF466"/>
      <c r="BG466" s="161"/>
      <c r="BH466" s="161"/>
      <c r="BI466" s="161"/>
      <c r="BJ466" s="161"/>
      <c r="BK466" s="161"/>
      <c r="BL466" s="161"/>
      <c r="BM466" s="161"/>
      <c r="BN466" s="161"/>
      <c r="BO466" s="161"/>
      <c r="BP466" s="161"/>
      <c r="BQ466" s="161"/>
      <c r="BR466" s="161"/>
      <c r="BS466" s="161"/>
      <c r="BT466" s="161"/>
      <c r="BU466" s="161"/>
      <c r="BV466" s="161"/>
      <c r="BW466" s="161"/>
      <c r="BX466" s="161"/>
      <c r="BY466" s="161"/>
      <c r="BZ466" s="161"/>
      <c r="CA466" s="161"/>
      <c r="CB466" s="161"/>
      <c r="CC466" s="161"/>
      <c r="CD466" s="161"/>
      <c r="CE466" s="161"/>
      <c r="CF466" s="161"/>
      <c r="CG466" s="161"/>
      <c r="CH466" s="161"/>
      <c r="CI466" s="161"/>
      <c r="CJ466" s="161"/>
      <c r="CK466" s="161"/>
      <c r="CL466" s="161"/>
      <c r="CM466" s="161"/>
      <c r="CN466" s="161"/>
      <c r="CO466" s="161"/>
      <c r="CP466" s="208"/>
      <c r="CQ466" s="161"/>
      <c r="CR466" s="208"/>
      <c r="CS466" s="208"/>
      <c r="CT466" s="161" t="s">
        <v>3032</v>
      </c>
      <c r="CU466" s="161" t="s">
        <v>3278</v>
      </c>
      <c r="CV466" s="161"/>
      <c r="CW466" s="161"/>
      <c r="CX466" s="161"/>
      <c r="CY466" s="161"/>
      <c r="CZ466" s="161"/>
      <c r="DA466" s="161"/>
      <c r="DB466" s="161"/>
      <c r="DC466" s="161"/>
      <c r="DD466" s="161"/>
      <c r="DE466" s="161"/>
      <c r="DF466" s="161"/>
      <c r="DG466" s="161"/>
      <c r="DH466" s="161"/>
      <c r="DI466" s="161"/>
      <c r="DJ466" s="161"/>
      <c r="DK466" s="161"/>
      <c r="DL466" s="161"/>
      <c r="DM466" s="161"/>
      <c r="DN466" s="161"/>
      <c r="DO466" s="161"/>
      <c r="DP466" s="161" t="s">
        <v>3062</v>
      </c>
      <c r="DQ466" s="161" t="s">
        <v>3308</v>
      </c>
      <c r="DR466" s="161"/>
      <c r="DS466" s="161"/>
      <c r="DT466" s="161"/>
      <c r="DU466" s="161"/>
      <c r="DV466" s="161"/>
      <c r="DW466" s="161"/>
    </row>
    <row r="467" spans="1:127" ht="12.75" customHeight="1" x14ac:dyDescent="0.25">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c r="AA467" s="161"/>
      <c r="AB467" s="161"/>
      <c r="AC467" s="161"/>
      <c r="AD467" s="161"/>
      <c r="AE467" s="161"/>
      <c r="AF467" s="161"/>
      <c r="AG467" s="161"/>
      <c r="AQ467" s="161"/>
      <c r="AR467" s="161"/>
      <c r="AS467" s="161"/>
      <c r="AT467" s="161"/>
      <c r="AU467" s="161"/>
      <c r="AV467" s="161"/>
      <c r="AW467" s="161"/>
      <c r="AX467" s="161"/>
      <c r="AY467" s="161"/>
      <c r="AZ467" s="161"/>
      <c r="BA467" s="161"/>
      <c r="BB467" s="161"/>
      <c r="BC467" s="161"/>
      <c r="BD467" s="161"/>
      <c r="BE467" s="161"/>
      <c r="BF467"/>
      <c r="BG467" s="161"/>
      <c r="BH467" s="161"/>
      <c r="BI467" s="161"/>
      <c r="BJ467" s="161"/>
      <c r="BK467" s="161"/>
      <c r="BL467" s="161"/>
      <c r="BM467" s="161"/>
      <c r="BN467" s="161"/>
      <c r="BO467" s="161"/>
      <c r="BP467" s="161"/>
      <c r="BQ467" s="161"/>
      <c r="BR467" s="161"/>
      <c r="BS467" s="161"/>
      <c r="BT467" s="161"/>
      <c r="BU467" s="161"/>
      <c r="BV467" s="161"/>
      <c r="BW467" s="161"/>
      <c r="BX467" s="161"/>
      <c r="BY467" s="161"/>
      <c r="BZ467" s="161"/>
      <c r="CA467" s="161"/>
      <c r="CB467" s="161"/>
      <c r="CC467" s="161"/>
      <c r="CD467" s="161"/>
      <c r="CE467" s="161"/>
      <c r="CF467" s="161"/>
      <c r="CG467" s="161"/>
      <c r="CH467" s="161"/>
      <c r="CI467" s="161"/>
      <c r="CJ467" s="161"/>
      <c r="CK467" s="161"/>
      <c r="CL467" s="161"/>
      <c r="CM467" s="161"/>
      <c r="CN467" s="161"/>
      <c r="CO467" s="161"/>
      <c r="CP467" s="208"/>
      <c r="CQ467" s="161"/>
      <c r="CR467" s="208"/>
      <c r="CS467" s="208"/>
      <c r="CT467" s="161" t="s">
        <v>3034</v>
      </c>
      <c r="CU467" s="161" t="s">
        <v>3280</v>
      </c>
      <c r="CV467" s="161"/>
      <c r="CW467" s="161"/>
      <c r="CX467" s="161"/>
      <c r="CY467" s="161"/>
      <c r="CZ467" s="161"/>
      <c r="DA467" s="161"/>
      <c r="DB467" s="161"/>
      <c r="DC467" s="161"/>
      <c r="DD467" s="161"/>
      <c r="DE467" s="161"/>
      <c r="DF467" s="161"/>
      <c r="DG467" s="161"/>
      <c r="DH467" s="161"/>
      <c r="DI467" s="161"/>
      <c r="DJ467" s="161"/>
      <c r="DK467" s="161"/>
      <c r="DL467" s="161"/>
      <c r="DM467" s="161"/>
      <c r="DN467" s="161"/>
      <c r="DO467" s="161"/>
      <c r="DP467" s="161" t="s">
        <v>3064</v>
      </c>
      <c r="DQ467" s="161" t="s">
        <v>3310</v>
      </c>
      <c r="DR467" s="161"/>
      <c r="DS467" s="161"/>
      <c r="DT467" s="161"/>
      <c r="DU467" s="161"/>
      <c r="DV467" s="161"/>
      <c r="DW467" s="161"/>
    </row>
    <row r="468" spans="1:127" ht="12.75" customHeight="1" x14ac:dyDescent="0.25">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c r="AA468" s="161"/>
      <c r="AB468" s="161"/>
      <c r="AC468" s="161"/>
      <c r="AD468" s="161"/>
      <c r="AE468" s="161"/>
      <c r="AF468" s="161"/>
      <c r="AG468" s="161"/>
      <c r="AQ468" s="161"/>
      <c r="AR468" s="161"/>
      <c r="AS468" s="161"/>
      <c r="AT468" s="161"/>
      <c r="AU468" s="161"/>
      <c r="AV468" s="161"/>
      <c r="AW468" s="161"/>
      <c r="AX468" s="161"/>
      <c r="AY468" s="161"/>
      <c r="AZ468" s="161"/>
      <c r="BA468" s="161"/>
      <c r="BB468" s="161"/>
      <c r="BC468" s="161"/>
      <c r="BD468" s="161"/>
      <c r="BE468" s="161"/>
      <c r="BF468"/>
      <c r="BG468" s="161"/>
      <c r="BH468" s="161"/>
      <c r="BI468" s="161"/>
      <c r="BJ468" s="161"/>
      <c r="BK468" s="161"/>
      <c r="BL468" s="161"/>
      <c r="BM468" s="161"/>
      <c r="BN468" s="161"/>
      <c r="BO468" s="161"/>
      <c r="BP468" s="161"/>
      <c r="BQ468" s="161"/>
      <c r="BR468" s="161"/>
      <c r="BS468" s="161"/>
      <c r="BT468" s="161"/>
      <c r="BU468" s="161"/>
      <c r="BV468" s="161"/>
      <c r="BW468" s="161"/>
      <c r="BX468" s="161"/>
      <c r="BY468" s="161"/>
      <c r="BZ468" s="161"/>
      <c r="CA468" s="161"/>
      <c r="CB468" s="161"/>
      <c r="CC468" s="161"/>
      <c r="CD468" s="161"/>
      <c r="CE468" s="161"/>
      <c r="CF468" s="161"/>
      <c r="CG468" s="161"/>
      <c r="CH468" s="161"/>
      <c r="CI468" s="161"/>
      <c r="CJ468" s="161"/>
      <c r="CK468" s="161"/>
      <c r="CL468" s="161"/>
      <c r="CM468" s="161"/>
      <c r="CN468" s="161"/>
      <c r="CO468" s="161"/>
      <c r="CP468" s="208"/>
      <c r="CQ468" s="161"/>
      <c r="CR468" s="208"/>
      <c r="CS468" s="208"/>
      <c r="CT468" s="161" t="s">
        <v>3036</v>
      </c>
      <c r="CU468" s="161" t="s">
        <v>3282</v>
      </c>
      <c r="CV468" s="161"/>
      <c r="CW468" s="161"/>
      <c r="CX468" s="161"/>
      <c r="CY468" s="161"/>
      <c r="CZ468" s="161"/>
      <c r="DA468" s="161"/>
      <c r="DB468" s="161"/>
      <c r="DC468" s="161"/>
      <c r="DD468" s="161"/>
      <c r="DE468" s="161"/>
      <c r="DF468" s="161"/>
      <c r="DG468" s="161"/>
      <c r="DH468" s="161"/>
      <c r="DI468" s="161"/>
      <c r="DJ468" s="161"/>
      <c r="DK468" s="161"/>
      <c r="DL468" s="161"/>
      <c r="DM468" s="161"/>
      <c r="DN468" s="161"/>
      <c r="DO468" s="161"/>
      <c r="DP468" s="161" t="s">
        <v>3066</v>
      </c>
      <c r="DQ468" s="161" t="s">
        <v>3312</v>
      </c>
      <c r="DR468" s="161"/>
      <c r="DS468" s="161"/>
      <c r="DT468" s="161"/>
      <c r="DU468" s="161"/>
      <c r="DV468" s="161"/>
      <c r="DW468" s="161"/>
    </row>
    <row r="469" spans="1:127" ht="12.75" customHeight="1" x14ac:dyDescent="0.25">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c r="AA469" s="161"/>
      <c r="AB469" s="161"/>
      <c r="AC469" s="161"/>
      <c r="AD469" s="161"/>
      <c r="AE469" s="161"/>
      <c r="AF469" s="161"/>
      <c r="AG469" s="161"/>
      <c r="AQ469" s="161"/>
      <c r="AR469" s="161"/>
      <c r="AS469" s="161"/>
      <c r="AT469" s="161"/>
      <c r="AU469" s="161"/>
      <c r="AV469" s="161"/>
      <c r="AW469" s="161"/>
      <c r="AX469" s="161"/>
      <c r="AY469" s="161"/>
      <c r="AZ469" s="161"/>
      <c r="BA469" s="161"/>
      <c r="BB469" s="161"/>
      <c r="BC469" s="161"/>
      <c r="BD469" s="161"/>
      <c r="BE469" s="161"/>
      <c r="BF469"/>
      <c r="BG469" s="161"/>
      <c r="BH469" s="161"/>
      <c r="BI469" s="161"/>
      <c r="BJ469" s="161"/>
      <c r="BK469" s="161"/>
      <c r="BL469" s="161"/>
      <c r="BM469" s="161"/>
      <c r="BN469" s="161"/>
      <c r="BO469" s="161"/>
      <c r="BP469" s="161"/>
      <c r="BQ469" s="161"/>
      <c r="BR469" s="161"/>
      <c r="BS469" s="161"/>
      <c r="BT469" s="161"/>
      <c r="BU469" s="161"/>
      <c r="BV469" s="161"/>
      <c r="BW469" s="161"/>
      <c r="BX469" s="161"/>
      <c r="BY469" s="161"/>
      <c r="BZ469" s="161"/>
      <c r="CA469" s="161"/>
      <c r="CB469" s="161"/>
      <c r="CC469" s="161"/>
      <c r="CD469" s="161"/>
      <c r="CE469" s="161"/>
      <c r="CF469" s="161"/>
      <c r="CG469" s="161"/>
      <c r="CH469" s="161"/>
      <c r="CI469" s="161"/>
      <c r="CJ469" s="161"/>
      <c r="CK469" s="161"/>
      <c r="CL469" s="161"/>
      <c r="CM469" s="161"/>
      <c r="CN469" s="161"/>
      <c r="CO469" s="161"/>
      <c r="CP469" s="208"/>
      <c r="CQ469" s="161"/>
      <c r="CR469" s="208"/>
      <c r="CS469" s="208"/>
      <c r="CT469" s="161" t="s">
        <v>3038</v>
      </c>
      <c r="CU469" s="161" t="s">
        <v>3284</v>
      </c>
      <c r="CV469" s="161"/>
      <c r="CW469" s="161"/>
      <c r="CX469" s="161"/>
      <c r="CY469" s="161"/>
      <c r="CZ469" s="161"/>
      <c r="DA469" s="161"/>
      <c r="DB469" s="161"/>
      <c r="DC469" s="161"/>
      <c r="DD469" s="161"/>
      <c r="DE469" s="161"/>
      <c r="DF469" s="161"/>
      <c r="DG469" s="161"/>
      <c r="DH469" s="161"/>
      <c r="DI469" s="161"/>
      <c r="DJ469" s="161"/>
      <c r="DK469" s="161"/>
      <c r="DL469" s="161"/>
      <c r="DM469" s="161"/>
      <c r="DN469" s="161"/>
      <c r="DO469" s="161"/>
      <c r="DP469" s="161" t="s">
        <v>3068</v>
      </c>
      <c r="DQ469" s="161" t="s">
        <v>3314</v>
      </c>
      <c r="DR469" s="161"/>
      <c r="DS469" s="161"/>
      <c r="DT469" s="161"/>
      <c r="DU469" s="161"/>
      <c r="DV469" s="161"/>
      <c r="DW469" s="161"/>
    </row>
    <row r="470" spans="1:127" ht="12.75" customHeight="1" x14ac:dyDescent="0.25">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c r="AA470" s="161"/>
      <c r="AB470" s="161"/>
      <c r="AC470" s="161"/>
      <c r="AD470" s="161"/>
      <c r="AE470" s="161"/>
      <c r="AF470" s="161"/>
      <c r="AG470" s="161"/>
      <c r="AQ470" s="161"/>
      <c r="AR470" s="161"/>
      <c r="AS470" s="161"/>
      <c r="AT470" s="161"/>
      <c r="AU470" s="161"/>
      <c r="AV470" s="161"/>
      <c r="AW470" s="161"/>
      <c r="AX470" s="161"/>
      <c r="AY470" s="161"/>
      <c r="AZ470" s="161"/>
      <c r="BA470" s="161"/>
      <c r="BB470" s="161"/>
      <c r="BC470" s="161"/>
      <c r="BD470" s="161"/>
      <c r="BE470" s="161"/>
      <c r="BF470"/>
      <c r="BG470" s="161"/>
      <c r="BH470" s="161"/>
      <c r="BI470" s="161"/>
      <c r="BJ470" s="161"/>
      <c r="BK470" s="161"/>
      <c r="BL470" s="161"/>
      <c r="BM470" s="161"/>
      <c r="BN470" s="161"/>
      <c r="BO470" s="161"/>
      <c r="BP470" s="161"/>
      <c r="BQ470" s="161"/>
      <c r="BR470" s="161"/>
      <c r="BS470" s="161"/>
      <c r="BT470" s="161"/>
      <c r="BU470" s="161"/>
      <c r="BV470" s="161"/>
      <c r="BW470" s="161"/>
      <c r="BX470" s="161"/>
      <c r="BY470" s="161"/>
      <c r="BZ470" s="161"/>
      <c r="CA470" s="161"/>
      <c r="CB470" s="161"/>
      <c r="CC470" s="161"/>
      <c r="CD470" s="161"/>
      <c r="CE470" s="161"/>
      <c r="CF470" s="161"/>
      <c r="CG470" s="161"/>
      <c r="CH470" s="161"/>
      <c r="CI470" s="161"/>
      <c r="CJ470" s="161"/>
      <c r="CK470" s="161"/>
      <c r="CL470" s="161"/>
      <c r="CM470" s="161"/>
      <c r="CN470" s="161"/>
      <c r="CO470" s="161"/>
      <c r="CP470" s="208"/>
      <c r="CQ470" s="161"/>
      <c r="CR470" s="208"/>
      <c r="CS470" s="208"/>
      <c r="CT470" s="161" t="s">
        <v>3040</v>
      </c>
      <c r="CU470" s="161" t="s">
        <v>3286</v>
      </c>
      <c r="CV470" s="161"/>
      <c r="CW470" s="161"/>
      <c r="CX470" s="161"/>
      <c r="CY470" s="161"/>
      <c r="CZ470" s="161"/>
      <c r="DA470" s="161"/>
      <c r="DB470" s="161"/>
      <c r="DC470" s="161"/>
      <c r="DD470" s="161"/>
      <c r="DE470" s="161"/>
      <c r="DF470" s="161"/>
      <c r="DG470" s="161"/>
      <c r="DH470" s="161"/>
      <c r="DI470" s="161"/>
      <c r="DJ470" s="161"/>
      <c r="DK470" s="161"/>
      <c r="DL470" s="161"/>
      <c r="DM470" s="161"/>
      <c r="DN470" s="161"/>
      <c r="DO470" s="161"/>
      <c r="DP470" s="161" t="s">
        <v>3070</v>
      </c>
      <c r="DQ470" s="161" t="s">
        <v>3316</v>
      </c>
      <c r="DR470" s="161"/>
      <c r="DS470" s="161"/>
      <c r="DT470" s="161"/>
      <c r="DU470" s="161"/>
      <c r="DV470" s="161"/>
      <c r="DW470" s="161"/>
    </row>
    <row r="471" spans="1:127" ht="12.75" customHeight="1" x14ac:dyDescent="0.25">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c r="AA471" s="161"/>
      <c r="AB471" s="161"/>
      <c r="AC471" s="161"/>
      <c r="AD471" s="161"/>
      <c r="AE471" s="161"/>
      <c r="AF471" s="161"/>
      <c r="AG471" s="161"/>
      <c r="AQ471" s="161"/>
      <c r="AR471" s="161"/>
      <c r="AS471" s="161"/>
      <c r="AT471" s="161"/>
      <c r="AU471" s="161"/>
      <c r="AV471" s="161"/>
      <c r="AW471" s="161"/>
      <c r="AX471" s="161"/>
      <c r="AY471" s="161"/>
      <c r="AZ471" s="161"/>
      <c r="BA471" s="161"/>
      <c r="BB471" s="161"/>
      <c r="BC471" s="161"/>
      <c r="BD471" s="161"/>
      <c r="BE471" s="161"/>
      <c r="BF471"/>
      <c r="BG471" s="161"/>
      <c r="BH471" s="161"/>
      <c r="BI471" s="161"/>
      <c r="BJ471" s="161"/>
      <c r="BK471" s="161"/>
      <c r="BL471" s="161"/>
      <c r="BM471" s="161"/>
      <c r="BN471" s="161"/>
      <c r="BO471" s="161"/>
      <c r="BP471" s="161"/>
      <c r="BQ471" s="161"/>
      <c r="BR471" s="161"/>
      <c r="BS471" s="161"/>
      <c r="BT471" s="161"/>
      <c r="BU471" s="161"/>
      <c r="BV471" s="161"/>
      <c r="BW471" s="161"/>
      <c r="BX471" s="161"/>
      <c r="BY471" s="161"/>
      <c r="BZ471" s="161"/>
      <c r="CA471" s="161"/>
      <c r="CB471" s="161"/>
      <c r="CC471" s="161"/>
      <c r="CD471" s="161"/>
      <c r="CE471" s="161"/>
      <c r="CF471" s="161"/>
      <c r="CG471" s="161"/>
      <c r="CH471" s="161"/>
      <c r="CI471" s="161"/>
      <c r="CJ471" s="161"/>
      <c r="CK471" s="161"/>
      <c r="CL471" s="161"/>
      <c r="CM471" s="161"/>
      <c r="CN471" s="161"/>
      <c r="CO471" s="161"/>
      <c r="CP471" s="208"/>
      <c r="CQ471" s="161"/>
      <c r="CR471" s="208"/>
      <c r="CS471" s="208"/>
      <c r="CT471" s="161" t="s">
        <v>3042</v>
      </c>
      <c r="CU471" s="161" t="s">
        <v>3288</v>
      </c>
      <c r="CV471" s="161"/>
      <c r="CW471" s="161"/>
      <c r="CX471" s="161"/>
      <c r="CY471" s="161"/>
      <c r="CZ471" s="161"/>
      <c r="DA471" s="161"/>
      <c r="DB471" s="161"/>
      <c r="DC471" s="161"/>
      <c r="DD471" s="161"/>
      <c r="DE471" s="161"/>
      <c r="DF471" s="161"/>
      <c r="DG471" s="161"/>
      <c r="DH471" s="161"/>
      <c r="DI471" s="161"/>
      <c r="DJ471" s="161"/>
      <c r="DK471" s="161"/>
      <c r="DL471" s="161"/>
      <c r="DM471" s="161"/>
      <c r="DN471" s="161"/>
      <c r="DO471" s="161"/>
      <c r="DP471" s="161" t="s">
        <v>3072</v>
      </c>
      <c r="DQ471" s="161" t="s">
        <v>3318</v>
      </c>
      <c r="DR471" s="161"/>
      <c r="DS471" s="161"/>
      <c r="DT471" s="161"/>
      <c r="DU471" s="161"/>
      <c r="DV471" s="161"/>
      <c r="DW471" s="161"/>
    </row>
    <row r="472" spans="1:127" ht="12.75" customHeight="1" x14ac:dyDescent="0.25">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c r="AA472" s="161"/>
      <c r="AB472" s="161"/>
      <c r="AC472" s="161"/>
      <c r="AD472" s="161"/>
      <c r="AE472" s="161"/>
      <c r="AF472" s="161"/>
      <c r="AG472" s="161"/>
      <c r="AQ472" s="161"/>
      <c r="AR472" s="161"/>
      <c r="AS472" s="161"/>
      <c r="AT472" s="161"/>
      <c r="AU472" s="161"/>
      <c r="AV472" s="161"/>
      <c r="AW472" s="161"/>
      <c r="AX472" s="161"/>
      <c r="AY472" s="161"/>
      <c r="AZ472" s="161"/>
      <c r="BA472" s="161"/>
      <c r="BB472" s="161"/>
      <c r="BC472" s="161"/>
      <c r="BD472" s="161"/>
      <c r="BE472" s="161"/>
      <c r="BF472"/>
      <c r="BG472" s="161"/>
      <c r="BH472" s="161"/>
      <c r="BI472" s="161"/>
      <c r="BJ472" s="161"/>
      <c r="BK472" s="161"/>
      <c r="BL472" s="161"/>
      <c r="BM472" s="161"/>
      <c r="BN472" s="161"/>
      <c r="BO472" s="161"/>
      <c r="BP472" s="161"/>
      <c r="BQ472" s="161"/>
      <c r="BR472" s="161"/>
      <c r="BS472" s="161"/>
      <c r="BT472" s="161"/>
      <c r="BU472" s="161"/>
      <c r="BV472" s="161"/>
      <c r="BW472" s="161"/>
      <c r="BX472" s="161"/>
      <c r="BY472" s="161"/>
      <c r="BZ472" s="161"/>
      <c r="CA472" s="161"/>
      <c r="CB472" s="161"/>
      <c r="CC472" s="161"/>
      <c r="CD472" s="161"/>
      <c r="CE472" s="161"/>
      <c r="CF472" s="161"/>
      <c r="CG472" s="161"/>
      <c r="CH472" s="161"/>
      <c r="CI472" s="161"/>
      <c r="CJ472" s="161"/>
      <c r="CK472" s="161"/>
      <c r="CL472" s="161"/>
      <c r="CM472" s="161"/>
      <c r="CN472" s="161"/>
      <c r="CO472" s="161"/>
      <c r="CP472" s="208"/>
      <c r="CQ472" s="161"/>
      <c r="CR472" s="208"/>
      <c r="CS472" s="208"/>
      <c r="CT472" s="161" t="s">
        <v>3044</v>
      </c>
      <c r="CU472" s="161" t="s">
        <v>3290</v>
      </c>
      <c r="CV472" s="161"/>
      <c r="CW472" s="161"/>
      <c r="CX472" s="161"/>
      <c r="CY472" s="161"/>
      <c r="CZ472" s="161"/>
      <c r="DA472" s="161"/>
      <c r="DB472" s="161"/>
      <c r="DC472" s="161"/>
      <c r="DD472" s="161"/>
      <c r="DE472" s="161"/>
      <c r="DF472" s="161"/>
      <c r="DG472" s="161"/>
      <c r="DH472" s="161"/>
      <c r="DI472" s="161"/>
      <c r="DJ472" s="161"/>
      <c r="DK472" s="161"/>
      <c r="DL472" s="161"/>
      <c r="DM472" s="161"/>
      <c r="DN472" s="161"/>
      <c r="DO472" s="161"/>
      <c r="DP472" s="161" t="s">
        <v>3074</v>
      </c>
      <c r="DQ472" s="161" t="s">
        <v>3320</v>
      </c>
      <c r="DR472" s="161"/>
      <c r="DS472" s="161"/>
      <c r="DT472" s="161"/>
      <c r="DU472" s="161"/>
      <c r="DV472" s="161"/>
      <c r="DW472" s="161"/>
    </row>
    <row r="473" spans="1:127" ht="12.75" customHeight="1" x14ac:dyDescent="0.25">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c r="AA473" s="161"/>
      <c r="AB473" s="161"/>
      <c r="AC473" s="161"/>
      <c r="AD473" s="161"/>
      <c r="AE473" s="161"/>
      <c r="AF473" s="161"/>
      <c r="AG473" s="161"/>
      <c r="AQ473" s="161"/>
      <c r="AR473" s="161"/>
      <c r="AS473" s="161"/>
      <c r="AT473" s="161"/>
      <c r="AU473" s="161"/>
      <c r="AV473" s="161"/>
      <c r="AW473" s="161"/>
      <c r="AX473" s="161"/>
      <c r="AY473" s="161"/>
      <c r="AZ473" s="161"/>
      <c r="BA473" s="161"/>
      <c r="BB473" s="161"/>
      <c r="BC473" s="161"/>
      <c r="BD473" s="161"/>
      <c r="BE473" s="161"/>
      <c r="BF473"/>
      <c r="BG473" s="161"/>
      <c r="BH473" s="161"/>
      <c r="BI473" s="161"/>
      <c r="BJ473" s="161"/>
      <c r="BK473" s="161"/>
      <c r="BL473" s="161"/>
      <c r="BM473" s="161"/>
      <c r="BN473" s="161"/>
      <c r="BO473" s="161"/>
      <c r="BP473" s="161"/>
      <c r="BQ473" s="161"/>
      <c r="BR473" s="161"/>
      <c r="BS473" s="161"/>
      <c r="BT473" s="161"/>
      <c r="BU473" s="161"/>
      <c r="BV473" s="161"/>
      <c r="BW473" s="161"/>
      <c r="BX473" s="161"/>
      <c r="BY473" s="161"/>
      <c r="BZ473" s="161"/>
      <c r="CA473" s="161"/>
      <c r="CB473" s="161"/>
      <c r="CC473" s="161"/>
      <c r="CD473" s="161"/>
      <c r="CE473" s="161"/>
      <c r="CF473" s="161"/>
      <c r="CG473" s="161"/>
      <c r="CH473" s="161"/>
      <c r="CI473" s="161"/>
      <c r="CJ473" s="161"/>
      <c r="CK473" s="161"/>
      <c r="CL473" s="161"/>
      <c r="CM473" s="161"/>
      <c r="CN473" s="161"/>
      <c r="CO473" s="161"/>
      <c r="CP473" s="208"/>
      <c r="CQ473" s="161"/>
      <c r="CR473" s="208"/>
      <c r="CS473" s="208"/>
      <c r="CT473" s="161" t="s">
        <v>3046</v>
      </c>
      <c r="CU473" s="161" t="s">
        <v>3292</v>
      </c>
      <c r="CV473" s="161"/>
      <c r="CW473" s="161"/>
      <c r="CX473" s="161"/>
      <c r="CY473" s="161"/>
      <c r="CZ473" s="161"/>
      <c r="DA473" s="161"/>
      <c r="DB473" s="161"/>
      <c r="DC473" s="161"/>
      <c r="DD473" s="161"/>
      <c r="DE473" s="161"/>
      <c r="DF473" s="161"/>
      <c r="DG473" s="161"/>
      <c r="DH473" s="161"/>
      <c r="DI473" s="161"/>
      <c r="DJ473" s="161"/>
      <c r="DK473" s="161"/>
      <c r="DL473" s="161"/>
      <c r="DM473" s="161"/>
      <c r="DN473" s="161"/>
      <c r="DO473" s="161"/>
      <c r="DP473" s="161" t="s">
        <v>3076</v>
      </c>
      <c r="DQ473" s="161" t="s">
        <v>3322</v>
      </c>
      <c r="DR473" s="161"/>
      <c r="DS473" s="161"/>
      <c r="DT473" s="161"/>
      <c r="DU473" s="161"/>
      <c r="DV473" s="161"/>
      <c r="DW473" s="161"/>
    </row>
    <row r="474" spans="1:127" ht="12.75" customHeight="1" x14ac:dyDescent="0.25">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c r="AA474" s="161"/>
      <c r="AB474" s="161"/>
      <c r="AC474" s="161"/>
      <c r="AD474" s="161"/>
      <c r="AE474" s="161"/>
      <c r="AF474" s="161"/>
      <c r="AG474" s="161"/>
      <c r="AQ474" s="161"/>
      <c r="AR474" s="161"/>
      <c r="AS474" s="161"/>
      <c r="AT474" s="161"/>
      <c r="AU474" s="161"/>
      <c r="AV474" s="161"/>
      <c r="AW474" s="161"/>
      <c r="AX474" s="161"/>
      <c r="AY474" s="161"/>
      <c r="AZ474" s="161"/>
      <c r="BA474" s="161"/>
      <c r="BB474" s="161"/>
      <c r="BC474" s="161"/>
      <c r="BD474" s="161"/>
      <c r="BE474" s="161"/>
      <c r="BF474"/>
      <c r="BG474" s="161"/>
      <c r="BH474" s="161"/>
      <c r="BI474" s="161"/>
      <c r="BJ474" s="161"/>
      <c r="BK474" s="161"/>
      <c r="BL474" s="161"/>
      <c r="BM474" s="161"/>
      <c r="BN474" s="161"/>
      <c r="BO474" s="161"/>
      <c r="BP474" s="161"/>
      <c r="BQ474" s="161"/>
      <c r="BR474" s="161"/>
      <c r="BS474" s="161"/>
      <c r="BT474" s="161"/>
      <c r="BU474" s="161"/>
      <c r="BV474" s="161"/>
      <c r="BW474" s="161"/>
      <c r="BX474" s="161"/>
      <c r="BY474" s="161"/>
      <c r="BZ474" s="161"/>
      <c r="CA474" s="161"/>
      <c r="CB474" s="161"/>
      <c r="CC474" s="161"/>
      <c r="CD474" s="161"/>
      <c r="CE474" s="161"/>
      <c r="CF474" s="161"/>
      <c r="CG474" s="161"/>
      <c r="CH474" s="161"/>
      <c r="CI474" s="161"/>
      <c r="CJ474" s="161"/>
      <c r="CK474" s="161"/>
      <c r="CL474" s="161"/>
      <c r="CM474" s="161"/>
      <c r="CN474" s="161"/>
      <c r="CO474" s="161"/>
      <c r="CP474" s="208"/>
      <c r="CQ474" s="161"/>
      <c r="CR474" s="208"/>
      <c r="CS474" s="208"/>
      <c r="CT474" s="161" t="s">
        <v>3048</v>
      </c>
      <c r="CU474" s="161" t="s">
        <v>3294</v>
      </c>
      <c r="CV474" s="161"/>
      <c r="CW474" s="161"/>
      <c r="CX474" s="161"/>
      <c r="CY474" s="161"/>
      <c r="CZ474" s="161"/>
      <c r="DA474" s="161"/>
      <c r="DB474" s="161"/>
      <c r="DC474" s="161"/>
      <c r="DD474" s="161"/>
      <c r="DE474" s="161"/>
      <c r="DF474" s="161"/>
      <c r="DG474" s="161"/>
      <c r="DH474" s="161"/>
      <c r="DI474" s="161"/>
      <c r="DJ474" s="161"/>
      <c r="DK474" s="161"/>
      <c r="DL474" s="161"/>
      <c r="DM474" s="161"/>
      <c r="DN474" s="161"/>
      <c r="DO474" s="161"/>
      <c r="DP474" s="161" t="s">
        <v>3078</v>
      </c>
      <c r="DQ474" s="161" t="s">
        <v>3324</v>
      </c>
      <c r="DR474" s="161"/>
      <c r="DS474" s="161"/>
      <c r="DT474" s="161"/>
      <c r="DU474" s="161"/>
      <c r="DV474" s="161"/>
      <c r="DW474" s="161"/>
    </row>
    <row r="475" spans="1:127" ht="12.75" customHeight="1" x14ac:dyDescent="0.25">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c r="AA475" s="161"/>
      <c r="AB475" s="161"/>
      <c r="AC475" s="161"/>
      <c r="AD475" s="161"/>
      <c r="AE475" s="161"/>
      <c r="AF475" s="161"/>
      <c r="AG475" s="161"/>
      <c r="AQ475" s="161"/>
      <c r="AR475" s="161"/>
      <c r="AS475" s="161"/>
      <c r="AT475" s="161"/>
      <c r="AU475" s="161"/>
      <c r="AV475" s="161"/>
      <c r="AW475" s="161"/>
      <c r="AX475" s="161"/>
      <c r="AY475" s="161"/>
      <c r="AZ475" s="161"/>
      <c r="BA475" s="161"/>
      <c r="BB475" s="161"/>
      <c r="BC475" s="161"/>
      <c r="BD475" s="161"/>
      <c r="BE475" s="161"/>
      <c r="BF475"/>
      <c r="BG475" s="161"/>
      <c r="BH475" s="161"/>
      <c r="BI475" s="161"/>
      <c r="BJ475" s="161"/>
      <c r="BK475" s="161"/>
      <c r="BL475" s="161"/>
      <c r="BM475" s="161"/>
      <c r="BN475" s="161"/>
      <c r="BO475" s="161"/>
      <c r="BP475" s="161"/>
      <c r="BQ475" s="161"/>
      <c r="BR475" s="161"/>
      <c r="BS475" s="161"/>
      <c r="BT475" s="161"/>
      <c r="BU475" s="161"/>
      <c r="BV475" s="161"/>
      <c r="BW475" s="161"/>
      <c r="BX475" s="161"/>
      <c r="BY475" s="161"/>
      <c r="BZ475" s="161"/>
      <c r="CA475" s="161"/>
      <c r="CB475" s="161"/>
      <c r="CC475" s="161"/>
      <c r="CD475" s="161"/>
      <c r="CE475" s="161"/>
      <c r="CF475" s="161"/>
      <c r="CG475" s="161"/>
      <c r="CH475" s="161"/>
      <c r="CI475" s="161"/>
      <c r="CJ475" s="161"/>
      <c r="CK475" s="161"/>
      <c r="CL475" s="161"/>
      <c r="CM475" s="161"/>
      <c r="CN475" s="161"/>
      <c r="CO475" s="161"/>
      <c r="CP475" s="208"/>
      <c r="CQ475" s="161"/>
      <c r="CR475" s="208"/>
      <c r="CS475" s="208"/>
      <c r="CT475" s="161" t="s">
        <v>3050</v>
      </c>
      <c r="CU475" s="161" t="s">
        <v>3296</v>
      </c>
      <c r="CV475" s="161"/>
      <c r="CW475" s="161"/>
      <c r="CX475" s="161"/>
      <c r="CY475" s="161"/>
      <c r="CZ475" s="161"/>
      <c r="DA475" s="161"/>
      <c r="DB475" s="161"/>
      <c r="DC475" s="161"/>
      <c r="DD475" s="161"/>
      <c r="DE475" s="161"/>
      <c r="DF475" s="161"/>
      <c r="DG475" s="161"/>
      <c r="DH475" s="161"/>
      <c r="DI475" s="161"/>
      <c r="DJ475" s="161"/>
      <c r="DK475" s="161"/>
      <c r="DL475" s="161"/>
      <c r="DM475" s="161"/>
      <c r="DN475" s="161"/>
      <c r="DO475" s="161"/>
      <c r="DP475" s="161" t="s">
        <v>3080</v>
      </c>
      <c r="DQ475" s="161" t="s">
        <v>3326</v>
      </c>
      <c r="DR475" s="161"/>
      <c r="DS475" s="161"/>
      <c r="DT475" s="161"/>
      <c r="DU475" s="161"/>
      <c r="DV475" s="161"/>
      <c r="DW475" s="161"/>
    </row>
    <row r="476" spans="1:127" ht="12.75" customHeight="1" x14ac:dyDescent="0.25">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c r="AA476" s="161"/>
      <c r="AB476" s="161"/>
      <c r="AC476" s="161"/>
      <c r="AD476" s="161"/>
      <c r="AE476" s="161"/>
      <c r="AF476" s="161"/>
      <c r="AG476" s="161"/>
      <c r="AQ476" s="161"/>
      <c r="AR476" s="161"/>
      <c r="AS476" s="161"/>
      <c r="AT476" s="161"/>
      <c r="AU476" s="161"/>
      <c r="AV476" s="161"/>
      <c r="AW476" s="161"/>
      <c r="AX476" s="161"/>
      <c r="AY476" s="161"/>
      <c r="AZ476" s="161"/>
      <c r="BA476" s="161"/>
      <c r="BB476" s="161"/>
      <c r="BC476" s="161"/>
      <c r="BD476" s="161"/>
      <c r="BE476" s="161"/>
      <c r="BF476"/>
      <c r="BG476" s="161"/>
      <c r="BH476" s="161"/>
      <c r="BI476" s="161"/>
      <c r="BJ476" s="161"/>
      <c r="BK476" s="161"/>
      <c r="BL476" s="161"/>
      <c r="BM476" s="161"/>
      <c r="BN476" s="161"/>
      <c r="BO476" s="161"/>
      <c r="BP476" s="161"/>
      <c r="BQ476" s="161"/>
      <c r="BR476" s="161"/>
      <c r="BS476" s="161"/>
      <c r="BT476" s="161"/>
      <c r="BU476" s="161"/>
      <c r="BV476" s="161"/>
      <c r="BW476" s="161"/>
      <c r="BX476" s="161"/>
      <c r="BY476" s="161"/>
      <c r="BZ476" s="161"/>
      <c r="CA476" s="161"/>
      <c r="CB476" s="161"/>
      <c r="CC476" s="161"/>
      <c r="CD476" s="161"/>
      <c r="CE476" s="161"/>
      <c r="CF476" s="161"/>
      <c r="CG476" s="161"/>
      <c r="CH476" s="161"/>
      <c r="CI476" s="161"/>
      <c r="CJ476" s="161"/>
      <c r="CK476" s="161"/>
      <c r="CL476" s="161"/>
      <c r="CM476" s="161"/>
      <c r="CN476" s="161"/>
      <c r="CO476" s="161"/>
      <c r="CP476" s="208"/>
      <c r="CQ476" s="161"/>
      <c r="CR476" s="208"/>
      <c r="CS476" s="208"/>
      <c r="CT476" s="161" t="s">
        <v>3052</v>
      </c>
      <c r="CU476" s="161" t="s">
        <v>3298</v>
      </c>
      <c r="CV476" s="161"/>
      <c r="CW476" s="161"/>
      <c r="CX476" s="161"/>
      <c r="CY476" s="161"/>
      <c r="CZ476" s="161"/>
      <c r="DA476" s="161"/>
      <c r="DB476" s="161"/>
      <c r="DC476" s="161"/>
      <c r="DD476" s="161"/>
      <c r="DE476" s="161"/>
      <c r="DF476" s="161"/>
      <c r="DG476" s="161"/>
      <c r="DH476" s="161"/>
      <c r="DI476" s="161"/>
      <c r="DJ476" s="161"/>
      <c r="DK476" s="161"/>
      <c r="DL476" s="161"/>
      <c r="DM476" s="161"/>
      <c r="DN476" s="161"/>
      <c r="DO476" s="161"/>
      <c r="DP476" s="161" t="s">
        <v>3082</v>
      </c>
      <c r="DQ476" s="161" t="s">
        <v>3328</v>
      </c>
      <c r="DR476" s="161"/>
      <c r="DS476" s="161"/>
      <c r="DT476" s="161"/>
      <c r="DU476" s="161"/>
      <c r="DV476" s="161"/>
      <c r="DW476" s="161"/>
    </row>
    <row r="477" spans="1:127" ht="12.75" customHeight="1" x14ac:dyDescent="0.25">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1"/>
      <c r="AG477" s="161"/>
      <c r="AQ477" s="161"/>
      <c r="AR477" s="161"/>
      <c r="AS477" s="161"/>
      <c r="AT477" s="161"/>
      <c r="AU477" s="161"/>
      <c r="AV477" s="161"/>
      <c r="AW477" s="161"/>
      <c r="AX477" s="161"/>
      <c r="AY477" s="161"/>
      <c r="AZ477" s="161"/>
      <c r="BA477" s="161"/>
      <c r="BB477" s="161"/>
      <c r="BC477" s="161"/>
      <c r="BD477" s="161"/>
      <c r="BE477" s="161"/>
      <c r="BF477"/>
      <c r="BG477" s="161"/>
      <c r="BH477" s="161"/>
      <c r="BI477" s="161"/>
      <c r="BJ477" s="161"/>
      <c r="BK477" s="161"/>
      <c r="BL477" s="161"/>
      <c r="BM477" s="161"/>
      <c r="BN477" s="161"/>
      <c r="BO477" s="161"/>
      <c r="BP477" s="161"/>
      <c r="BQ477" s="161"/>
      <c r="BR477" s="161"/>
      <c r="BS477" s="161"/>
      <c r="BT477" s="161"/>
      <c r="BU477" s="161"/>
      <c r="BV477" s="161"/>
      <c r="BW477" s="161"/>
      <c r="BX477" s="161"/>
      <c r="BY477" s="161"/>
      <c r="BZ477" s="161"/>
      <c r="CA477" s="161"/>
      <c r="CB477" s="161"/>
      <c r="CC477" s="161"/>
      <c r="CD477" s="161"/>
      <c r="CE477" s="161"/>
      <c r="CF477" s="161"/>
      <c r="CG477" s="161"/>
      <c r="CH477" s="161"/>
      <c r="CI477" s="161"/>
      <c r="CJ477" s="161"/>
      <c r="CK477" s="161"/>
      <c r="CL477" s="161"/>
      <c r="CM477" s="161"/>
      <c r="CN477" s="161"/>
      <c r="CO477" s="161"/>
      <c r="CP477" s="208"/>
      <c r="CQ477" s="161"/>
      <c r="CR477" s="208"/>
      <c r="CS477" s="208"/>
      <c r="CT477" s="161" t="s">
        <v>3054</v>
      </c>
      <c r="CU477" s="161" t="s">
        <v>3300</v>
      </c>
      <c r="CV477" s="161"/>
      <c r="CW477" s="161"/>
      <c r="CX477" s="161"/>
      <c r="CY477" s="161"/>
      <c r="CZ477" s="161"/>
      <c r="DA477" s="161"/>
      <c r="DB477" s="161"/>
      <c r="DC477" s="161"/>
      <c r="DD477" s="161"/>
      <c r="DE477" s="161"/>
      <c r="DF477" s="161"/>
      <c r="DG477" s="161"/>
      <c r="DH477" s="161"/>
      <c r="DI477" s="161"/>
      <c r="DJ477" s="161"/>
      <c r="DK477" s="161"/>
      <c r="DL477" s="161"/>
      <c r="DM477" s="161"/>
      <c r="DN477" s="161"/>
      <c r="DO477" s="161"/>
      <c r="DP477" s="161" t="s">
        <v>3084</v>
      </c>
      <c r="DQ477" s="161" t="s">
        <v>3330</v>
      </c>
      <c r="DR477" s="161"/>
      <c r="DS477" s="161"/>
      <c r="DT477" s="161"/>
      <c r="DU477" s="161"/>
      <c r="DV477" s="161"/>
      <c r="DW477" s="161"/>
    </row>
    <row r="478" spans="1:127" ht="12.75" customHeight="1" x14ac:dyDescent="0.25">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c r="AA478" s="161"/>
      <c r="AB478" s="161"/>
      <c r="AC478" s="161"/>
      <c r="AD478" s="161"/>
      <c r="AE478" s="161"/>
      <c r="AF478" s="161"/>
      <c r="AG478" s="161"/>
      <c r="AQ478" s="161"/>
      <c r="AR478" s="161"/>
      <c r="AS478" s="161"/>
      <c r="AT478" s="161"/>
      <c r="AU478" s="161"/>
      <c r="AV478" s="161"/>
      <c r="AW478" s="161"/>
      <c r="AX478" s="161"/>
      <c r="AY478" s="161"/>
      <c r="AZ478" s="161"/>
      <c r="BA478" s="161"/>
      <c r="BB478" s="161"/>
      <c r="BC478" s="161"/>
      <c r="BD478" s="161"/>
      <c r="BE478" s="161"/>
      <c r="BF478"/>
      <c r="BG478" s="161"/>
      <c r="BH478" s="161"/>
      <c r="BI478" s="161"/>
      <c r="BJ478" s="161"/>
      <c r="BK478" s="161"/>
      <c r="BL478" s="161"/>
      <c r="BM478" s="161"/>
      <c r="BN478" s="161"/>
      <c r="BO478" s="161"/>
      <c r="BP478" s="161"/>
      <c r="BQ478" s="161"/>
      <c r="BR478" s="161"/>
      <c r="BS478" s="161"/>
      <c r="BT478" s="161"/>
      <c r="BU478" s="161"/>
      <c r="BV478" s="161"/>
      <c r="BW478" s="161"/>
      <c r="BX478" s="161"/>
      <c r="BY478" s="161"/>
      <c r="BZ478" s="161"/>
      <c r="CA478" s="161"/>
      <c r="CB478" s="161"/>
      <c r="CC478" s="161"/>
      <c r="CD478" s="161"/>
      <c r="CE478" s="161"/>
      <c r="CF478" s="161"/>
      <c r="CG478" s="161"/>
      <c r="CH478" s="161"/>
      <c r="CI478" s="161"/>
      <c r="CJ478" s="161"/>
      <c r="CK478" s="161"/>
      <c r="CL478" s="161"/>
      <c r="CM478" s="161"/>
      <c r="CN478" s="161"/>
      <c r="CO478" s="161"/>
      <c r="CP478" s="208"/>
      <c r="CQ478" s="161"/>
      <c r="CR478" s="208"/>
      <c r="CS478" s="208"/>
      <c r="CT478" s="161" t="s">
        <v>3056</v>
      </c>
      <c r="CU478" s="161" t="s">
        <v>3302</v>
      </c>
      <c r="CV478" s="161"/>
      <c r="CW478" s="161"/>
      <c r="CX478" s="161"/>
      <c r="CY478" s="161"/>
      <c r="CZ478" s="161"/>
      <c r="DA478" s="161"/>
      <c r="DB478" s="161"/>
      <c r="DC478" s="161"/>
      <c r="DD478" s="161"/>
      <c r="DE478" s="161"/>
      <c r="DF478" s="161"/>
      <c r="DG478" s="161"/>
      <c r="DH478" s="161"/>
      <c r="DI478" s="161"/>
      <c r="DJ478" s="161"/>
      <c r="DK478" s="161"/>
      <c r="DL478" s="161"/>
      <c r="DM478" s="161"/>
      <c r="DN478" s="161"/>
      <c r="DO478" s="161"/>
      <c r="DP478" s="161" t="s">
        <v>3086</v>
      </c>
      <c r="DQ478" s="161" t="s">
        <v>3332</v>
      </c>
      <c r="DR478" s="161"/>
      <c r="DS478" s="161"/>
      <c r="DT478" s="161"/>
      <c r="DU478" s="161"/>
      <c r="DV478" s="161"/>
      <c r="DW478" s="161"/>
    </row>
    <row r="479" spans="1:127" ht="12.75" customHeight="1" x14ac:dyDescent="0.25">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c r="AA479" s="161"/>
      <c r="AB479" s="161"/>
      <c r="AC479" s="161"/>
      <c r="AD479" s="161"/>
      <c r="AE479" s="161"/>
      <c r="AF479" s="161"/>
      <c r="AG479" s="161"/>
      <c r="AQ479" s="161"/>
      <c r="AR479" s="161"/>
      <c r="AS479" s="161"/>
      <c r="AT479" s="161"/>
      <c r="AU479" s="161"/>
      <c r="AV479" s="161"/>
      <c r="AW479" s="161"/>
      <c r="AX479" s="161"/>
      <c r="AY479" s="161"/>
      <c r="AZ479" s="161"/>
      <c r="BA479" s="161"/>
      <c r="BB479" s="161"/>
      <c r="BC479" s="161"/>
      <c r="BD479" s="161"/>
      <c r="BE479" s="161"/>
      <c r="BF479"/>
      <c r="BG479" s="161"/>
      <c r="BH479" s="161"/>
      <c r="BI479" s="161"/>
      <c r="BJ479" s="161"/>
      <c r="BK479" s="161"/>
      <c r="BL479" s="161"/>
      <c r="BM479" s="161"/>
      <c r="BN479" s="161"/>
      <c r="BO479" s="161"/>
      <c r="BP479" s="161"/>
      <c r="BQ479" s="161"/>
      <c r="BR479" s="161"/>
      <c r="BS479" s="161"/>
      <c r="BT479" s="161"/>
      <c r="BU479" s="161"/>
      <c r="BV479" s="161"/>
      <c r="BW479" s="161"/>
      <c r="BX479" s="161"/>
      <c r="BY479" s="161"/>
      <c r="BZ479" s="161"/>
      <c r="CA479" s="161"/>
      <c r="CB479" s="161"/>
      <c r="CC479" s="161"/>
      <c r="CD479" s="161"/>
      <c r="CE479" s="161"/>
      <c r="CF479" s="161"/>
      <c r="CG479" s="161"/>
      <c r="CH479" s="161"/>
      <c r="CI479" s="161"/>
      <c r="CJ479" s="161"/>
      <c r="CK479" s="161"/>
      <c r="CL479" s="161"/>
      <c r="CM479" s="161"/>
      <c r="CN479" s="161"/>
      <c r="CO479" s="161"/>
      <c r="CP479" s="208"/>
      <c r="CQ479" s="161"/>
      <c r="CR479" s="208"/>
      <c r="CS479" s="208"/>
      <c r="CT479" s="161" t="s">
        <v>3058</v>
      </c>
      <c r="CU479" s="161" t="s">
        <v>3304</v>
      </c>
      <c r="CV479" s="161"/>
      <c r="CW479" s="161"/>
      <c r="CX479" s="161"/>
      <c r="CY479" s="161"/>
      <c r="CZ479" s="161"/>
      <c r="DA479" s="161"/>
      <c r="DB479" s="161"/>
      <c r="DC479" s="161"/>
      <c r="DD479" s="161"/>
      <c r="DE479" s="161"/>
      <c r="DF479" s="161"/>
      <c r="DG479" s="161"/>
      <c r="DH479" s="161"/>
      <c r="DI479" s="161"/>
      <c r="DJ479" s="161"/>
      <c r="DK479" s="161"/>
      <c r="DL479" s="161"/>
      <c r="DM479" s="161"/>
      <c r="DN479" s="161"/>
      <c r="DO479" s="161"/>
      <c r="DP479" s="161" t="s">
        <v>3088</v>
      </c>
      <c r="DQ479" s="161" t="s">
        <v>3334</v>
      </c>
      <c r="DR479" s="161"/>
      <c r="DS479" s="161"/>
      <c r="DT479" s="161"/>
      <c r="DU479" s="161"/>
      <c r="DV479" s="161"/>
      <c r="DW479" s="161"/>
    </row>
    <row r="480" spans="1:127" ht="12.75" customHeight="1" x14ac:dyDescent="0.25">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c r="AA480" s="161"/>
      <c r="AB480" s="161"/>
      <c r="AC480" s="161"/>
      <c r="AD480" s="161"/>
      <c r="AE480" s="161"/>
      <c r="AF480" s="161"/>
      <c r="AG480" s="161"/>
      <c r="AQ480" s="161"/>
      <c r="AR480" s="161"/>
      <c r="AS480" s="161"/>
      <c r="AT480" s="161"/>
      <c r="AU480" s="161"/>
      <c r="AV480" s="161"/>
      <c r="AW480" s="161"/>
      <c r="AX480" s="161"/>
      <c r="AY480" s="161"/>
      <c r="AZ480" s="161"/>
      <c r="BA480" s="161"/>
      <c r="BB480" s="161"/>
      <c r="BC480" s="161"/>
      <c r="BD480" s="161"/>
      <c r="BE480" s="161"/>
      <c r="BF480"/>
      <c r="BG480" s="161"/>
      <c r="BH480" s="161"/>
      <c r="BI480" s="161"/>
      <c r="BJ480" s="161"/>
      <c r="BK480" s="161"/>
      <c r="BL480" s="161"/>
      <c r="BM480" s="161"/>
      <c r="BN480" s="161"/>
      <c r="BO480" s="161"/>
      <c r="BP480" s="161"/>
      <c r="BQ480" s="161"/>
      <c r="BR480" s="161"/>
      <c r="BS480" s="161"/>
      <c r="BT480" s="161"/>
      <c r="BU480" s="161"/>
      <c r="BV480" s="161"/>
      <c r="BW480" s="161"/>
      <c r="BX480" s="161"/>
      <c r="BY480" s="161"/>
      <c r="BZ480" s="161"/>
      <c r="CA480" s="161"/>
      <c r="CB480" s="161"/>
      <c r="CC480" s="161"/>
      <c r="CD480" s="161"/>
      <c r="CE480" s="161"/>
      <c r="CF480" s="161"/>
      <c r="CG480" s="161"/>
      <c r="CH480" s="161"/>
      <c r="CI480" s="161"/>
      <c r="CJ480" s="161"/>
      <c r="CK480" s="161"/>
      <c r="CL480" s="161"/>
      <c r="CM480" s="161"/>
      <c r="CN480" s="161"/>
      <c r="CO480" s="161"/>
      <c r="CP480" s="208"/>
      <c r="CQ480" s="161"/>
      <c r="CR480" s="208"/>
      <c r="CS480" s="208"/>
      <c r="CT480" s="161" t="s">
        <v>3060</v>
      </c>
      <c r="CU480" s="161" t="s">
        <v>3306</v>
      </c>
      <c r="CV480" s="161"/>
      <c r="CW480" s="161"/>
      <c r="CX480" s="161"/>
      <c r="CY480" s="161"/>
      <c r="CZ480" s="161"/>
      <c r="DA480" s="161"/>
      <c r="DB480" s="161"/>
      <c r="DC480" s="161"/>
      <c r="DD480" s="161"/>
      <c r="DE480" s="161"/>
      <c r="DF480" s="161"/>
      <c r="DG480" s="161"/>
      <c r="DH480" s="161"/>
      <c r="DI480" s="161"/>
      <c r="DJ480" s="161"/>
      <c r="DK480" s="161"/>
      <c r="DL480" s="161"/>
      <c r="DM480" s="161"/>
      <c r="DN480" s="161"/>
      <c r="DO480" s="161"/>
      <c r="DP480" s="161" t="s">
        <v>3090</v>
      </c>
      <c r="DQ480" s="161" t="s">
        <v>3336</v>
      </c>
      <c r="DR480" s="161"/>
      <c r="DS480" s="161"/>
      <c r="DT480" s="161"/>
      <c r="DU480" s="161"/>
      <c r="DV480" s="161"/>
      <c r="DW480" s="161"/>
    </row>
    <row r="481" spans="1:127" ht="12.75" customHeight="1" x14ac:dyDescent="0.25">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c r="AE481" s="161"/>
      <c r="AF481" s="161"/>
      <c r="AG481" s="161"/>
      <c r="AQ481" s="161"/>
      <c r="AR481" s="161"/>
      <c r="AS481" s="161"/>
      <c r="AT481" s="161"/>
      <c r="AU481" s="161"/>
      <c r="AV481" s="161"/>
      <c r="AW481" s="161"/>
      <c r="AX481" s="161"/>
      <c r="AY481" s="161"/>
      <c r="AZ481" s="161"/>
      <c r="BA481" s="161"/>
      <c r="BB481" s="161"/>
      <c r="BC481" s="161"/>
      <c r="BD481" s="161"/>
      <c r="BE481" s="161"/>
      <c r="BF481"/>
      <c r="BG481" s="161"/>
      <c r="BH481" s="161"/>
      <c r="BI481" s="161"/>
      <c r="BJ481" s="161"/>
      <c r="BK481" s="161"/>
      <c r="BL481" s="161"/>
      <c r="BM481" s="161"/>
      <c r="BN481" s="161"/>
      <c r="BO481" s="161"/>
      <c r="BP481" s="161"/>
      <c r="BQ481" s="161"/>
      <c r="BR481" s="161"/>
      <c r="BS481" s="161"/>
      <c r="BT481" s="161"/>
      <c r="BU481" s="161"/>
      <c r="BV481" s="161"/>
      <c r="BW481" s="161"/>
      <c r="BX481" s="161"/>
      <c r="BY481" s="161"/>
      <c r="BZ481" s="161"/>
      <c r="CA481" s="161"/>
      <c r="CB481" s="161"/>
      <c r="CC481" s="161"/>
      <c r="CD481" s="161"/>
      <c r="CE481" s="161"/>
      <c r="CF481" s="161"/>
      <c r="CG481" s="161"/>
      <c r="CH481" s="161"/>
      <c r="CI481" s="161"/>
      <c r="CJ481" s="161"/>
      <c r="CK481" s="161"/>
      <c r="CL481" s="161"/>
      <c r="CM481" s="161"/>
      <c r="CN481" s="161"/>
      <c r="CO481" s="161"/>
      <c r="CP481" s="208"/>
      <c r="CQ481" s="161"/>
      <c r="CR481" s="208"/>
      <c r="CS481" s="208"/>
      <c r="CT481" s="161" t="s">
        <v>3062</v>
      </c>
      <c r="CU481" s="161" t="s">
        <v>3308</v>
      </c>
      <c r="CV481" s="161"/>
      <c r="CW481" s="161"/>
      <c r="CX481" s="161"/>
      <c r="CY481" s="161"/>
      <c r="CZ481" s="161"/>
      <c r="DA481" s="161"/>
      <c r="DB481" s="161"/>
      <c r="DC481" s="161"/>
      <c r="DD481" s="161"/>
      <c r="DE481" s="161"/>
      <c r="DF481" s="161"/>
      <c r="DG481" s="161"/>
      <c r="DH481" s="161"/>
      <c r="DI481" s="161"/>
      <c r="DJ481" s="161"/>
      <c r="DK481" s="161"/>
      <c r="DL481" s="161"/>
      <c r="DM481" s="161"/>
      <c r="DN481" s="161"/>
      <c r="DO481" s="161"/>
      <c r="DP481" s="161" t="s">
        <v>3092</v>
      </c>
      <c r="DQ481" s="161" t="s">
        <v>3338</v>
      </c>
      <c r="DR481" s="161"/>
      <c r="DS481" s="161"/>
      <c r="DT481" s="161"/>
      <c r="DU481" s="161"/>
      <c r="DV481" s="161"/>
      <c r="DW481" s="161"/>
    </row>
    <row r="482" spans="1:127" ht="12.75" customHeight="1" x14ac:dyDescent="0.25">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Q482" s="161"/>
      <c r="AR482" s="161"/>
      <c r="AS482" s="161"/>
      <c r="AT482" s="161"/>
      <c r="AU482" s="161"/>
      <c r="AV482" s="161"/>
      <c r="AW482" s="161"/>
      <c r="AX482" s="161"/>
      <c r="AY482" s="161"/>
      <c r="AZ482" s="161"/>
      <c r="BA482" s="161"/>
      <c r="BB482" s="161"/>
      <c r="BC482" s="161"/>
      <c r="BD482" s="161"/>
      <c r="BE482" s="161"/>
      <c r="BF482"/>
      <c r="BG482" s="161"/>
      <c r="BH482" s="161"/>
      <c r="BI482" s="161"/>
      <c r="BJ482" s="161"/>
      <c r="BK482" s="161"/>
      <c r="BL482" s="161"/>
      <c r="BM482" s="161"/>
      <c r="BN482" s="161"/>
      <c r="BO482" s="161"/>
      <c r="BP482" s="161"/>
      <c r="BQ482" s="161"/>
      <c r="BR482" s="161"/>
      <c r="BS482" s="161"/>
      <c r="BT482" s="161"/>
      <c r="BU482" s="161"/>
      <c r="BV482" s="161"/>
      <c r="BW482" s="161"/>
      <c r="BX482" s="161"/>
      <c r="BY482" s="161"/>
      <c r="BZ482" s="161"/>
      <c r="CA482" s="161"/>
      <c r="CB482" s="161"/>
      <c r="CC482" s="161"/>
      <c r="CD482" s="161"/>
      <c r="CE482" s="161"/>
      <c r="CF482" s="161"/>
      <c r="CG482" s="161"/>
      <c r="CH482" s="161"/>
      <c r="CI482" s="161"/>
      <c r="CJ482" s="161"/>
      <c r="CK482" s="161"/>
      <c r="CL482" s="161"/>
      <c r="CM482" s="161"/>
      <c r="CN482" s="161"/>
      <c r="CO482" s="161"/>
      <c r="CP482" s="208"/>
      <c r="CQ482" s="161"/>
      <c r="CR482" s="208"/>
      <c r="CS482" s="208"/>
      <c r="CT482" s="161" t="s">
        <v>3064</v>
      </c>
      <c r="CU482" s="161" t="s">
        <v>3310</v>
      </c>
      <c r="CV482" s="161"/>
      <c r="CW482" s="161"/>
      <c r="CX482" s="161"/>
      <c r="CY482" s="161"/>
      <c r="CZ482" s="161"/>
      <c r="DA482" s="161"/>
      <c r="DB482" s="161"/>
      <c r="DC482" s="161"/>
      <c r="DD482" s="161"/>
      <c r="DE482" s="161"/>
      <c r="DF482" s="161"/>
      <c r="DG482" s="161"/>
      <c r="DH482" s="161"/>
      <c r="DI482" s="161"/>
      <c r="DJ482" s="161"/>
      <c r="DK482" s="161"/>
      <c r="DL482" s="161"/>
      <c r="DM482" s="161"/>
      <c r="DN482" s="161"/>
      <c r="DO482" s="161"/>
      <c r="DP482" s="161" t="s">
        <v>3094</v>
      </c>
      <c r="DQ482" s="161" t="s">
        <v>3340</v>
      </c>
      <c r="DR482" s="161"/>
      <c r="DS482" s="161"/>
      <c r="DT482" s="161"/>
      <c r="DU482" s="161"/>
      <c r="DV482" s="161"/>
      <c r="DW482" s="161"/>
    </row>
    <row r="483" spans="1:127" ht="12.75" customHeight="1" x14ac:dyDescent="0.25">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1"/>
      <c r="AG483" s="161"/>
      <c r="AQ483" s="161"/>
      <c r="AR483" s="161"/>
      <c r="AS483" s="161"/>
      <c r="AT483" s="161"/>
      <c r="AU483" s="161"/>
      <c r="AV483" s="161"/>
      <c r="AW483" s="161"/>
      <c r="AX483" s="161"/>
      <c r="AY483" s="161"/>
      <c r="AZ483" s="161"/>
      <c r="BA483" s="161"/>
      <c r="BB483" s="161"/>
      <c r="BC483" s="161"/>
      <c r="BD483" s="161"/>
      <c r="BE483" s="161"/>
      <c r="BF483"/>
      <c r="BG483" s="161"/>
      <c r="BH483" s="161"/>
      <c r="BI483" s="161"/>
      <c r="BJ483" s="161"/>
      <c r="BK483" s="161"/>
      <c r="BL483" s="161"/>
      <c r="BM483" s="161"/>
      <c r="BN483" s="161"/>
      <c r="BO483" s="161"/>
      <c r="BP483" s="161"/>
      <c r="BQ483" s="161"/>
      <c r="BR483" s="161"/>
      <c r="BS483" s="161"/>
      <c r="BT483" s="161"/>
      <c r="BU483" s="161"/>
      <c r="BV483" s="161"/>
      <c r="BW483" s="161"/>
      <c r="BX483" s="161"/>
      <c r="BY483" s="161"/>
      <c r="BZ483" s="161"/>
      <c r="CA483" s="161"/>
      <c r="CB483" s="161"/>
      <c r="CC483" s="161"/>
      <c r="CD483" s="161"/>
      <c r="CE483" s="161"/>
      <c r="CF483" s="161"/>
      <c r="CG483" s="161"/>
      <c r="CH483" s="161"/>
      <c r="CI483" s="161"/>
      <c r="CJ483" s="161"/>
      <c r="CK483" s="161"/>
      <c r="CL483" s="161"/>
      <c r="CM483" s="161"/>
      <c r="CN483" s="161"/>
      <c r="CO483" s="161"/>
      <c r="CP483" s="208"/>
      <c r="CQ483" s="161"/>
      <c r="CR483" s="208"/>
      <c r="CS483" s="208"/>
      <c r="CT483" s="161" t="s">
        <v>3066</v>
      </c>
      <c r="CU483" s="161" t="s">
        <v>3312</v>
      </c>
      <c r="CV483" s="161"/>
      <c r="CW483" s="161"/>
      <c r="CX483" s="161"/>
      <c r="CY483" s="161"/>
      <c r="CZ483" s="161"/>
      <c r="DA483" s="161"/>
      <c r="DB483" s="161"/>
      <c r="DC483" s="161"/>
      <c r="DD483" s="161"/>
      <c r="DE483" s="161"/>
      <c r="DF483" s="161"/>
      <c r="DG483" s="161"/>
      <c r="DH483" s="161"/>
      <c r="DI483" s="161"/>
      <c r="DJ483" s="161"/>
      <c r="DK483" s="161"/>
      <c r="DL483" s="161"/>
      <c r="DM483" s="161"/>
      <c r="DN483" s="161"/>
      <c r="DO483" s="161"/>
      <c r="DP483" s="161" t="s">
        <v>3096</v>
      </c>
      <c r="DQ483" s="161" t="s">
        <v>3342</v>
      </c>
      <c r="DR483" s="161"/>
      <c r="DS483" s="161"/>
      <c r="DT483" s="161"/>
      <c r="DU483" s="161"/>
      <c r="DV483" s="161"/>
      <c r="DW483" s="161"/>
    </row>
    <row r="484" spans="1:127" ht="12.75" customHeight="1" x14ac:dyDescent="0.25">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c r="AA484" s="161"/>
      <c r="AB484" s="161"/>
      <c r="AC484" s="161"/>
      <c r="AD484" s="161"/>
      <c r="AE484" s="161"/>
      <c r="AF484" s="161"/>
      <c r="AG484" s="161"/>
      <c r="AQ484" s="161"/>
      <c r="AR484" s="161"/>
      <c r="AS484" s="161"/>
      <c r="AT484" s="161"/>
      <c r="AU484" s="161"/>
      <c r="AV484" s="161"/>
      <c r="AW484" s="161"/>
      <c r="AX484" s="161"/>
      <c r="AY484" s="161"/>
      <c r="AZ484" s="161"/>
      <c r="BA484" s="161"/>
      <c r="BB484" s="161"/>
      <c r="BC484" s="161"/>
      <c r="BD484" s="161"/>
      <c r="BE484" s="161"/>
      <c r="BF484"/>
      <c r="BG484" s="161"/>
      <c r="BH484" s="161"/>
      <c r="BI484" s="161"/>
      <c r="BJ484" s="161"/>
      <c r="BK484" s="161"/>
      <c r="BL484" s="161"/>
      <c r="BM484" s="161"/>
      <c r="BN484" s="161"/>
      <c r="BO484" s="161"/>
      <c r="BP484" s="161"/>
      <c r="BQ484" s="161"/>
      <c r="BR484" s="161"/>
      <c r="BS484" s="161"/>
      <c r="BT484" s="161"/>
      <c r="BU484" s="161"/>
      <c r="BV484" s="161"/>
      <c r="BW484" s="161"/>
      <c r="BX484" s="161"/>
      <c r="BY484" s="161"/>
      <c r="BZ484" s="161"/>
      <c r="CA484" s="161"/>
      <c r="CB484" s="161"/>
      <c r="CC484" s="161"/>
      <c r="CD484" s="161"/>
      <c r="CE484" s="161"/>
      <c r="CF484" s="161"/>
      <c r="CG484" s="161"/>
      <c r="CH484" s="161"/>
      <c r="CI484" s="161"/>
      <c r="CJ484" s="161"/>
      <c r="CK484" s="161"/>
      <c r="CL484" s="161"/>
      <c r="CM484" s="161"/>
      <c r="CN484" s="161"/>
      <c r="CO484" s="161"/>
      <c r="CP484" s="208"/>
      <c r="CQ484" s="161"/>
      <c r="CR484" s="208"/>
      <c r="CS484" s="208"/>
      <c r="CT484" s="161" t="s">
        <v>3068</v>
      </c>
      <c r="CU484" s="161" t="s">
        <v>3314</v>
      </c>
      <c r="CV484" s="161"/>
      <c r="CW484" s="161"/>
      <c r="CX484" s="161"/>
      <c r="CY484" s="161"/>
      <c r="CZ484" s="161"/>
      <c r="DA484" s="161"/>
      <c r="DB484" s="161"/>
      <c r="DC484" s="161"/>
      <c r="DD484" s="161"/>
      <c r="DE484" s="161"/>
      <c r="DF484" s="161"/>
      <c r="DG484" s="161"/>
      <c r="DH484" s="161"/>
      <c r="DI484" s="161"/>
      <c r="DJ484" s="161"/>
      <c r="DK484" s="161"/>
      <c r="DL484" s="161"/>
      <c r="DM484" s="161"/>
      <c r="DN484" s="161"/>
      <c r="DO484" s="161"/>
      <c r="DP484" s="161" t="s">
        <v>3098</v>
      </c>
      <c r="DQ484" s="161" t="s">
        <v>3344</v>
      </c>
      <c r="DR484" s="161"/>
      <c r="DS484" s="161"/>
      <c r="DT484" s="161"/>
      <c r="DU484" s="161"/>
      <c r="DV484" s="161"/>
      <c r="DW484" s="161"/>
    </row>
    <row r="485" spans="1:127" ht="12.75" customHeight="1" x14ac:dyDescent="0.25">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c r="AA485" s="161"/>
      <c r="AB485" s="161"/>
      <c r="AC485" s="161"/>
      <c r="AD485" s="161"/>
      <c r="AE485" s="161"/>
      <c r="AF485" s="161"/>
      <c r="AG485" s="161"/>
      <c r="AQ485" s="161"/>
      <c r="AR485" s="161"/>
      <c r="AS485" s="161"/>
      <c r="AT485" s="161"/>
      <c r="AU485" s="161"/>
      <c r="AV485" s="161"/>
      <c r="AW485" s="161"/>
      <c r="AX485" s="161"/>
      <c r="AY485" s="161"/>
      <c r="AZ485" s="161"/>
      <c r="BA485" s="161"/>
      <c r="BB485" s="161"/>
      <c r="BC485" s="161"/>
      <c r="BD485" s="161"/>
      <c r="BE485" s="161"/>
      <c r="BF485"/>
      <c r="BG485" s="161"/>
      <c r="BH485" s="161"/>
      <c r="BI485" s="161"/>
      <c r="BJ485" s="161"/>
      <c r="BK485" s="161"/>
      <c r="BL485" s="161"/>
      <c r="BM485" s="161"/>
      <c r="BN485" s="161"/>
      <c r="BO485" s="161"/>
      <c r="BP485" s="161"/>
      <c r="BQ485" s="161"/>
      <c r="BR485" s="161"/>
      <c r="BS485" s="161"/>
      <c r="BT485" s="161"/>
      <c r="BU485" s="161"/>
      <c r="BV485" s="161"/>
      <c r="BW485" s="161"/>
      <c r="BX485" s="161"/>
      <c r="BY485" s="161"/>
      <c r="BZ485" s="161"/>
      <c r="CA485" s="161"/>
      <c r="CB485" s="161"/>
      <c r="CC485" s="161"/>
      <c r="CD485" s="161"/>
      <c r="CE485" s="161"/>
      <c r="CF485" s="161"/>
      <c r="CG485" s="161"/>
      <c r="CH485" s="161"/>
      <c r="CI485" s="161"/>
      <c r="CJ485" s="161"/>
      <c r="CK485" s="161"/>
      <c r="CL485" s="161"/>
      <c r="CM485" s="161"/>
      <c r="CN485" s="161"/>
      <c r="CO485" s="161"/>
      <c r="CP485" s="208"/>
      <c r="CQ485" s="161"/>
      <c r="CR485" s="208"/>
      <c r="CS485" s="208"/>
      <c r="CT485" s="161" t="s">
        <v>3070</v>
      </c>
      <c r="CU485" s="161" t="s">
        <v>3316</v>
      </c>
      <c r="CV485" s="161"/>
      <c r="CW485" s="161"/>
      <c r="CX485" s="161"/>
      <c r="CY485" s="161"/>
      <c r="CZ485" s="161"/>
      <c r="DA485" s="161"/>
      <c r="DB485" s="161"/>
      <c r="DC485" s="161"/>
      <c r="DD485" s="161"/>
      <c r="DE485" s="161"/>
      <c r="DF485" s="161"/>
      <c r="DG485" s="161"/>
      <c r="DH485" s="161"/>
      <c r="DI485" s="161"/>
      <c r="DJ485" s="161"/>
      <c r="DK485" s="161"/>
      <c r="DL485" s="161"/>
      <c r="DM485" s="161"/>
      <c r="DN485" s="161"/>
      <c r="DO485" s="161"/>
      <c r="DP485" s="161" t="s">
        <v>3100</v>
      </c>
      <c r="DQ485" s="161" t="s">
        <v>3346</v>
      </c>
      <c r="DR485" s="161"/>
      <c r="DS485" s="161"/>
      <c r="DT485" s="161"/>
      <c r="DU485" s="161"/>
      <c r="DV485" s="161"/>
      <c r="DW485" s="161"/>
    </row>
    <row r="486" spans="1:127" ht="12.75" customHeight="1" x14ac:dyDescent="0.25">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c r="AA486" s="161"/>
      <c r="AB486" s="161"/>
      <c r="AC486" s="161"/>
      <c r="AD486" s="161"/>
      <c r="AE486" s="161"/>
      <c r="AF486" s="161"/>
      <c r="AG486" s="161"/>
      <c r="AQ486" s="161"/>
      <c r="AR486" s="161"/>
      <c r="AS486" s="161"/>
      <c r="AT486" s="161"/>
      <c r="AU486" s="161"/>
      <c r="AV486" s="161"/>
      <c r="AW486" s="161"/>
      <c r="AX486" s="161"/>
      <c r="AY486" s="161"/>
      <c r="AZ486" s="161"/>
      <c r="BA486" s="161"/>
      <c r="BB486" s="161"/>
      <c r="BC486" s="161"/>
      <c r="BD486" s="161"/>
      <c r="BE486" s="161"/>
      <c r="BF486"/>
      <c r="BG486" s="161"/>
      <c r="BH486" s="161"/>
      <c r="BI486" s="161"/>
      <c r="BJ486" s="161"/>
      <c r="BK486" s="161"/>
      <c r="BL486" s="161"/>
      <c r="BM486" s="161"/>
      <c r="BN486" s="161"/>
      <c r="BO486" s="161"/>
      <c r="BP486" s="161"/>
      <c r="BQ486" s="161"/>
      <c r="BR486" s="161"/>
      <c r="BS486" s="161"/>
      <c r="BT486" s="161"/>
      <c r="BU486" s="161"/>
      <c r="BV486" s="161"/>
      <c r="BW486" s="161"/>
      <c r="BX486" s="161"/>
      <c r="BY486" s="161"/>
      <c r="BZ486" s="161"/>
      <c r="CA486" s="161"/>
      <c r="CB486" s="161"/>
      <c r="CC486" s="161"/>
      <c r="CD486" s="161"/>
      <c r="CE486" s="161"/>
      <c r="CF486" s="161"/>
      <c r="CG486" s="161"/>
      <c r="CH486" s="161"/>
      <c r="CI486" s="161"/>
      <c r="CJ486" s="161"/>
      <c r="CK486" s="161"/>
      <c r="CL486" s="161"/>
      <c r="CM486" s="161"/>
      <c r="CN486" s="161"/>
      <c r="CO486" s="161"/>
      <c r="CP486" s="208"/>
      <c r="CQ486" s="161"/>
      <c r="CR486" s="208"/>
      <c r="CS486" s="208"/>
      <c r="CT486" s="161" t="s">
        <v>3072</v>
      </c>
      <c r="CU486" s="161" t="s">
        <v>3318</v>
      </c>
      <c r="CV486" s="161"/>
      <c r="CW486" s="161"/>
      <c r="CX486" s="161"/>
      <c r="CY486" s="161"/>
      <c r="CZ486" s="161"/>
      <c r="DA486" s="161"/>
      <c r="DB486" s="161"/>
      <c r="DC486" s="161"/>
      <c r="DD486" s="161"/>
      <c r="DE486" s="161"/>
      <c r="DF486" s="161"/>
      <c r="DG486" s="161"/>
      <c r="DH486" s="161"/>
      <c r="DI486" s="161"/>
      <c r="DJ486" s="161"/>
      <c r="DK486" s="161"/>
      <c r="DL486" s="161"/>
      <c r="DM486" s="161"/>
      <c r="DN486" s="161"/>
      <c r="DO486" s="161"/>
      <c r="DP486" s="161" t="s">
        <v>3102</v>
      </c>
      <c r="DQ486" s="161" t="s">
        <v>3348</v>
      </c>
      <c r="DR486" s="161"/>
      <c r="DS486" s="161"/>
      <c r="DT486" s="161"/>
      <c r="DU486" s="161"/>
      <c r="DV486" s="161"/>
      <c r="DW486" s="161"/>
    </row>
    <row r="487" spans="1:127" ht="12.75" customHeight="1" x14ac:dyDescent="0.25">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c r="AA487" s="161"/>
      <c r="AB487" s="161"/>
      <c r="AC487" s="161"/>
      <c r="AD487" s="161"/>
      <c r="AE487" s="161"/>
      <c r="AF487" s="161"/>
      <c r="AG487" s="161"/>
      <c r="AQ487" s="161"/>
      <c r="AR487" s="161"/>
      <c r="AS487" s="161"/>
      <c r="AT487" s="161"/>
      <c r="AU487" s="161"/>
      <c r="AV487" s="161"/>
      <c r="AW487" s="161"/>
      <c r="AX487" s="161"/>
      <c r="AY487" s="161"/>
      <c r="AZ487" s="161"/>
      <c r="BA487" s="161"/>
      <c r="BB487" s="161"/>
      <c r="BC487" s="161"/>
      <c r="BD487" s="161"/>
      <c r="BE487" s="161"/>
      <c r="BF487"/>
      <c r="BG487" s="161"/>
      <c r="BH487" s="161"/>
      <c r="BI487" s="161"/>
      <c r="BJ487" s="161"/>
      <c r="BK487" s="161"/>
      <c r="BL487" s="161"/>
      <c r="BM487" s="161"/>
      <c r="BN487" s="161"/>
      <c r="BO487" s="161"/>
      <c r="BP487" s="161"/>
      <c r="BQ487" s="161"/>
      <c r="BR487" s="161"/>
      <c r="BS487" s="161"/>
      <c r="BT487" s="161"/>
      <c r="BU487" s="161"/>
      <c r="BV487" s="161"/>
      <c r="BW487" s="161"/>
      <c r="BX487" s="161"/>
      <c r="BY487" s="161"/>
      <c r="BZ487" s="161"/>
      <c r="CA487" s="161"/>
      <c r="CB487" s="161"/>
      <c r="CC487" s="161"/>
      <c r="CD487" s="161"/>
      <c r="CE487" s="161"/>
      <c r="CF487" s="161"/>
      <c r="CG487" s="161"/>
      <c r="CH487" s="161"/>
      <c r="CI487" s="161"/>
      <c r="CJ487" s="161"/>
      <c r="CK487" s="161"/>
      <c r="CL487" s="161"/>
      <c r="CM487" s="161"/>
      <c r="CN487" s="161"/>
      <c r="CO487" s="161"/>
      <c r="CP487" s="208"/>
      <c r="CQ487" s="161"/>
      <c r="CR487" s="208"/>
      <c r="CS487" s="208"/>
      <c r="CT487" s="161" t="s">
        <v>3074</v>
      </c>
      <c r="CU487" s="161" t="s">
        <v>3320</v>
      </c>
      <c r="CV487" s="161"/>
      <c r="CW487" s="161"/>
      <c r="CX487" s="161"/>
      <c r="CY487" s="161"/>
      <c r="CZ487" s="161"/>
      <c r="DA487" s="161"/>
      <c r="DB487" s="161"/>
      <c r="DC487" s="161"/>
      <c r="DD487" s="161"/>
      <c r="DE487" s="161"/>
      <c r="DF487" s="161"/>
      <c r="DG487" s="161"/>
      <c r="DH487" s="161"/>
      <c r="DI487" s="161"/>
      <c r="DJ487" s="161"/>
      <c r="DK487" s="161"/>
      <c r="DL487" s="161"/>
      <c r="DM487" s="161"/>
      <c r="DN487" s="161"/>
      <c r="DO487" s="161"/>
      <c r="DP487" s="161" t="s">
        <v>3104</v>
      </c>
      <c r="DQ487" s="161" t="s">
        <v>3350</v>
      </c>
      <c r="DR487" s="161"/>
      <c r="DS487" s="161"/>
      <c r="DT487" s="161"/>
      <c r="DU487" s="161"/>
      <c r="DV487" s="161"/>
      <c r="DW487" s="161"/>
    </row>
    <row r="488" spans="1:127" ht="12.75" customHeight="1" x14ac:dyDescent="0.25">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c r="AA488" s="161"/>
      <c r="AB488" s="161"/>
      <c r="AC488" s="161"/>
      <c r="AD488" s="161"/>
      <c r="AE488" s="161"/>
      <c r="AF488" s="161"/>
      <c r="AG488" s="161"/>
      <c r="AQ488" s="161"/>
      <c r="AR488" s="161"/>
      <c r="AS488" s="161"/>
      <c r="AT488" s="161"/>
      <c r="AU488" s="161"/>
      <c r="AV488" s="161"/>
      <c r="AW488" s="161"/>
      <c r="AX488" s="161"/>
      <c r="AY488" s="161"/>
      <c r="AZ488" s="161"/>
      <c r="BA488" s="161"/>
      <c r="BB488" s="161"/>
      <c r="BC488" s="161"/>
      <c r="BD488" s="161"/>
      <c r="BE488" s="161"/>
      <c r="BF488"/>
      <c r="BG488" s="161"/>
      <c r="BH488" s="161"/>
      <c r="BI488" s="161"/>
      <c r="BJ488" s="161"/>
      <c r="BK488" s="161"/>
      <c r="BL488" s="161"/>
      <c r="BM488" s="161"/>
      <c r="BN488" s="161"/>
      <c r="BO488" s="161"/>
      <c r="BP488" s="161"/>
      <c r="BQ488" s="161"/>
      <c r="BR488" s="161"/>
      <c r="BS488" s="161"/>
      <c r="BT488" s="161"/>
      <c r="BU488" s="161"/>
      <c r="BV488" s="161"/>
      <c r="BW488" s="161"/>
      <c r="BX488" s="161"/>
      <c r="BY488" s="161"/>
      <c r="BZ488" s="161"/>
      <c r="CA488" s="161"/>
      <c r="CB488" s="161"/>
      <c r="CC488" s="161"/>
      <c r="CD488" s="161"/>
      <c r="CE488" s="161"/>
      <c r="CF488" s="161"/>
      <c r="CG488" s="161"/>
      <c r="CH488" s="161"/>
      <c r="CI488" s="161"/>
      <c r="CJ488" s="161"/>
      <c r="CK488" s="161"/>
      <c r="CL488" s="161"/>
      <c r="CM488" s="161"/>
      <c r="CN488" s="161"/>
      <c r="CO488" s="161"/>
      <c r="CP488" s="208"/>
      <c r="CQ488" s="161"/>
      <c r="CR488" s="208"/>
      <c r="CS488" s="208"/>
      <c r="CT488" s="161" t="s">
        <v>3076</v>
      </c>
      <c r="CU488" s="161" t="s">
        <v>3322</v>
      </c>
      <c r="CV488" s="161"/>
      <c r="CW488" s="161"/>
      <c r="CX488" s="161"/>
      <c r="CY488" s="161"/>
      <c r="CZ488" s="161"/>
      <c r="DA488" s="161"/>
      <c r="DB488" s="161"/>
      <c r="DC488" s="161"/>
      <c r="DD488" s="161"/>
      <c r="DE488" s="161"/>
      <c r="DF488" s="161"/>
      <c r="DG488" s="161"/>
      <c r="DH488" s="161"/>
      <c r="DI488" s="161"/>
      <c r="DJ488" s="161"/>
      <c r="DK488" s="161"/>
      <c r="DL488" s="161"/>
      <c r="DM488" s="161"/>
      <c r="DN488" s="161"/>
      <c r="DO488" s="161"/>
      <c r="DP488" s="161" t="s">
        <v>3106</v>
      </c>
      <c r="DQ488" s="161" t="s">
        <v>3352</v>
      </c>
      <c r="DR488" s="161"/>
      <c r="DS488" s="161"/>
      <c r="DT488" s="161"/>
      <c r="DU488" s="161"/>
      <c r="DV488" s="161"/>
      <c r="DW488" s="161"/>
    </row>
    <row r="489" spans="1:127" ht="12.75" customHeight="1" x14ac:dyDescent="0.25">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c r="AA489" s="161"/>
      <c r="AB489" s="161"/>
      <c r="AC489" s="161"/>
      <c r="AD489" s="161"/>
      <c r="AE489" s="161"/>
      <c r="AF489" s="161"/>
      <c r="AG489" s="161"/>
      <c r="AQ489" s="161"/>
      <c r="AR489" s="161"/>
      <c r="AS489" s="161"/>
      <c r="AT489" s="161"/>
      <c r="AU489" s="161"/>
      <c r="AV489" s="161"/>
      <c r="AW489" s="161"/>
      <c r="AX489" s="161"/>
      <c r="AY489" s="161"/>
      <c r="AZ489" s="161"/>
      <c r="BA489" s="161"/>
      <c r="BB489" s="161"/>
      <c r="BC489" s="161"/>
      <c r="BD489" s="161"/>
      <c r="BE489" s="161"/>
      <c r="BF489"/>
      <c r="BG489" s="161"/>
      <c r="BH489" s="161"/>
      <c r="BI489" s="161"/>
      <c r="BJ489" s="161"/>
      <c r="BK489" s="161"/>
      <c r="BL489" s="161"/>
      <c r="BM489" s="161"/>
      <c r="BN489" s="161"/>
      <c r="BO489" s="161"/>
      <c r="BP489" s="161"/>
      <c r="BQ489" s="161"/>
      <c r="BR489" s="161"/>
      <c r="BS489" s="161"/>
      <c r="BT489" s="161"/>
      <c r="BU489" s="161"/>
      <c r="BV489" s="161"/>
      <c r="BW489" s="161"/>
      <c r="BX489" s="161"/>
      <c r="BY489" s="161"/>
      <c r="BZ489" s="161"/>
      <c r="CA489" s="161"/>
      <c r="CB489" s="161"/>
      <c r="CC489" s="161"/>
      <c r="CD489" s="161"/>
      <c r="CE489" s="161"/>
      <c r="CF489" s="161"/>
      <c r="CG489" s="161"/>
      <c r="CH489" s="161"/>
      <c r="CI489" s="161"/>
      <c r="CJ489" s="161"/>
      <c r="CK489" s="161"/>
      <c r="CL489" s="161"/>
      <c r="CM489" s="161"/>
      <c r="CN489" s="161"/>
      <c r="CO489" s="161"/>
      <c r="CP489" s="208"/>
      <c r="CQ489" s="161"/>
      <c r="CR489" s="208"/>
      <c r="CS489" s="208"/>
      <c r="CT489" s="161" t="s">
        <v>3078</v>
      </c>
      <c r="CU489" s="161" t="s">
        <v>3324</v>
      </c>
      <c r="CV489" s="161"/>
      <c r="CW489" s="161"/>
      <c r="CX489" s="161"/>
      <c r="CY489" s="161"/>
      <c r="CZ489" s="161"/>
      <c r="DA489" s="161"/>
      <c r="DB489" s="161"/>
      <c r="DC489" s="161"/>
      <c r="DD489" s="161"/>
      <c r="DE489" s="161"/>
      <c r="DF489" s="161"/>
      <c r="DG489" s="161"/>
      <c r="DH489" s="161"/>
      <c r="DI489" s="161"/>
      <c r="DJ489" s="161"/>
      <c r="DK489" s="161"/>
      <c r="DL489" s="161"/>
      <c r="DM489" s="161"/>
      <c r="DN489" s="161"/>
      <c r="DO489" s="161"/>
      <c r="DP489" s="161" t="s">
        <v>3108</v>
      </c>
      <c r="DQ489" s="161" t="s">
        <v>3354</v>
      </c>
      <c r="DR489" s="161"/>
      <c r="DS489" s="161"/>
      <c r="DT489" s="161"/>
      <c r="DU489" s="161"/>
      <c r="DV489" s="161"/>
      <c r="DW489" s="161"/>
    </row>
    <row r="490" spans="1:127" ht="12.75" customHeight="1" x14ac:dyDescent="0.25">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c r="AA490" s="161"/>
      <c r="AB490" s="161"/>
      <c r="AC490" s="161"/>
      <c r="AD490" s="161"/>
      <c r="AE490" s="161"/>
      <c r="AF490" s="161"/>
      <c r="AG490" s="161"/>
      <c r="AQ490" s="161"/>
      <c r="AR490" s="161"/>
      <c r="AS490" s="161"/>
      <c r="AT490" s="161"/>
      <c r="AU490" s="161"/>
      <c r="AV490" s="161"/>
      <c r="AW490" s="161"/>
      <c r="AX490" s="161"/>
      <c r="AY490" s="161"/>
      <c r="AZ490" s="161"/>
      <c r="BA490" s="161"/>
      <c r="BB490" s="161"/>
      <c r="BC490" s="161"/>
      <c r="BD490" s="161"/>
      <c r="BE490" s="161"/>
      <c r="BF490"/>
      <c r="BG490" s="161"/>
      <c r="BH490" s="161"/>
      <c r="BI490" s="161"/>
      <c r="BJ490" s="161"/>
      <c r="BK490" s="161"/>
      <c r="BL490" s="161"/>
      <c r="BM490" s="161"/>
      <c r="BN490" s="161"/>
      <c r="BO490" s="161"/>
      <c r="BP490" s="161"/>
      <c r="BQ490" s="161"/>
      <c r="BR490" s="161"/>
      <c r="BS490" s="161"/>
      <c r="BT490" s="161"/>
      <c r="BU490" s="161"/>
      <c r="BV490" s="161"/>
      <c r="BW490" s="161"/>
      <c r="BX490" s="161"/>
      <c r="BY490" s="161"/>
      <c r="BZ490" s="161"/>
      <c r="CA490" s="161"/>
      <c r="CB490" s="161"/>
      <c r="CC490" s="161"/>
      <c r="CD490" s="161"/>
      <c r="CE490" s="161"/>
      <c r="CF490" s="161"/>
      <c r="CG490" s="161"/>
      <c r="CH490" s="161"/>
      <c r="CI490" s="161"/>
      <c r="CJ490" s="161"/>
      <c r="CK490" s="161"/>
      <c r="CL490" s="161"/>
      <c r="CM490" s="161"/>
      <c r="CN490" s="161"/>
      <c r="CO490" s="161"/>
      <c r="CP490" s="208"/>
      <c r="CQ490" s="161"/>
      <c r="CR490" s="208"/>
      <c r="CS490" s="208"/>
      <c r="CT490" s="161" t="s">
        <v>3080</v>
      </c>
      <c r="CU490" s="161" t="s">
        <v>3326</v>
      </c>
      <c r="CV490" s="161"/>
      <c r="CW490" s="161"/>
      <c r="CX490" s="161"/>
      <c r="CY490" s="161"/>
      <c r="CZ490" s="161"/>
      <c r="DA490" s="161"/>
      <c r="DB490" s="161"/>
      <c r="DC490" s="161"/>
      <c r="DD490" s="161"/>
      <c r="DE490" s="161"/>
      <c r="DF490" s="161"/>
      <c r="DG490" s="161"/>
      <c r="DH490" s="161"/>
      <c r="DI490" s="161"/>
      <c r="DJ490" s="161"/>
      <c r="DK490" s="161"/>
      <c r="DL490" s="161"/>
      <c r="DM490" s="161"/>
      <c r="DN490" s="161"/>
      <c r="DO490" s="161"/>
      <c r="DP490" s="161" t="s">
        <v>3110</v>
      </c>
      <c r="DQ490" s="161" t="s">
        <v>3356</v>
      </c>
      <c r="DR490" s="161"/>
      <c r="DS490" s="161"/>
      <c r="DT490" s="161"/>
      <c r="DU490" s="161"/>
      <c r="DV490" s="161"/>
      <c r="DW490" s="161"/>
    </row>
    <row r="491" spans="1:127" ht="12.75" customHeight="1" x14ac:dyDescent="0.25">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c r="AA491" s="161"/>
      <c r="AB491" s="161"/>
      <c r="AC491" s="161"/>
      <c r="AD491" s="161"/>
      <c r="AE491" s="161"/>
      <c r="AF491" s="161"/>
      <c r="AG491" s="161"/>
      <c r="AQ491" s="161"/>
      <c r="AR491" s="161"/>
      <c r="AS491" s="161"/>
      <c r="AT491" s="161"/>
      <c r="AU491" s="161"/>
      <c r="AV491" s="161"/>
      <c r="AW491" s="161"/>
      <c r="AX491" s="161"/>
      <c r="AY491" s="161"/>
      <c r="AZ491" s="161"/>
      <c r="BA491" s="161"/>
      <c r="BB491" s="161"/>
      <c r="BC491" s="161"/>
      <c r="BD491" s="161"/>
      <c r="BE491" s="161"/>
      <c r="BF491"/>
      <c r="BG491" s="161"/>
      <c r="BH491" s="161"/>
      <c r="BI491" s="161"/>
      <c r="BJ491" s="161"/>
      <c r="BK491" s="161"/>
      <c r="BL491" s="161"/>
      <c r="BM491" s="161"/>
      <c r="BN491" s="161"/>
      <c r="BO491" s="161"/>
      <c r="BP491" s="161"/>
      <c r="BQ491" s="161"/>
      <c r="BR491" s="161"/>
      <c r="BS491" s="161"/>
      <c r="BT491" s="161"/>
      <c r="BU491" s="161"/>
      <c r="BV491" s="161"/>
      <c r="BW491" s="161"/>
      <c r="BX491" s="161"/>
      <c r="BY491" s="161"/>
      <c r="BZ491" s="161"/>
      <c r="CA491" s="161"/>
      <c r="CB491" s="161"/>
      <c r="CC491" s="161"/>
      <c r="CD491" s="161"/>
      <c r="CE491" s="161"/>
      <c r="CF491" s="161"/>
      <c r="CG491" s="161"/>
      <c r="CH491" s="161"/>
      <c r="CI491" s="161"/>
      <c r="CJ491" s="161"/>
      <c r="CK491" s="161"/>
      <c r="CL491" s="161"/>
      <c r="CM491" s="161"/>
      <c r="CN491" s="161"/>
      <c r="CO491" s="161"/>
      <c r="CP491" s="208"/>
      <c r="CQ491" s="161"/>
      <c r="CR491" s="208"/>
      <c r="CS491" s="208"/>
      <c r="CT491" s="161" t="s">
        <v>3082</v>
      </c>
      <c r="CU491" s="161" t="s">
        <v>3328</v>
      </c>
      <c r="CV491" s="161"/>
      <c r="CW491" s="161"/>
      <c r="CX491" s="161"/>
      <c r="CY491" s="161"/>
      <c r="CZ491" s="161"/>
      <c r="DA491" s="161"/>
      <c r="DB491" s="161"/>
      <c r="DC491" s="161"/>
      <c r="DD491" s="161"/>
      <c r="DE491" s="161"/>
      <c r="DF491" s="161"/>
      <c r="DG491" s="161"/>
      <c r="DH491" s="161"/>
      <c r="DI491" s="161"/>
      <c r="DJ491" s="161"/>
      <c r="DK491" s="161"/>
      <c r="DL491" s="161"/>
      <c r="DM491" s="161"/>
      <c r="DN491" s="161"/>
      <c r="DO491" s="161"/>
      <c r="DP491" s="161" t="s">
        <v>3112</v>
      </c>
      <c r="DQ491" s="161" t="s">
        <v>3358</v>
      </c>
      <c r="DR491" s="161"/>
      <c r="DS491" s="161"/>
      <c r="DT491" s="161"/>
      <c r="DU491" s="161"/>
      <c r="DV491" s="161"/>
      <c r="DW491" s="161"/>
    </row>
    <row r="492" spans="1:127" ht="12.75" customHeight="1" x14ac:dyDescent="0.25">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c r="AA492" s="161"/>
      <c r="AB492" s="161"/>
      <c r="AC492" s="161"/>
      <c r="AD492" s="161"/>
      <c r="AE492" s="161"/>
      <c r="AF492" s="161"/>
      <c r="AG492" s="161"/>
      <c r="AQ492" s="161"/>
      <c r="AR492" s="161"/>
      <c r="AS492" s="161"/>
      <c r="AT492" s="161"/>
      <c r="AU492" s="161"/>
      <c r="AV492" s="161"/>
      <c r="AW492" s="161"/>
      <c r="AX492" s="161"/>
      <c r="AY492" s="161"/>
      <c r="AZ492" s="161"/>
      <c r="BA492" s="161"/>
      <c r="BB492" s="161"/>
      <c r="BC492" s="161"/>
      <c r="BD492" s="161"/>
      <c r="BE492" s="161"/>
      <c r="BF492"/>
      <c r="BG492" s="161"/>
      <c r="BH492" s="161"/>
      <c r="BI492" s="161"/>
      <c r="BJ492" s="161"/>
      <c r="BK492" s="161"/>
      <c r="BL492" s="161"/>
      <c r="BM492" s="161"/>
      <c r="BN492" s="161"/>
      <c r="BO492" s="161"/>
      <c r="BP492" s="161"/>
      <c r="BQ492" s="161"/>
      <c r="BR492" s="161"/>
      <c r="BS492" s="161"/>
      <c r="BT492" s="161"/>
      <c r="BU492" s="161"/>
      <c r="BV492" s="161"/>
      <c r="BW492" s="161"/>
      <c r="BX492" s="161"/>
      <c r="BY492" s="161"/>
      <c r="BZ492" s="161"/>
      <c r="CA492" s="161"/>
      <c r="CB492" s="161"/>
      <c r="CC492" s="161"/>
      <c r="CD492" s="161"/>
      <c r="CE492" s="161"/>
      <c r="CF492" s="161"/>
      <c r="CG492" s="161"/>
      <c r="CH492" s="161"/>
      <c r="CI492" s="161"/>
      <c r="CJ492" s="161"/>
      <c r="CK492" s="161"/>
      <c r="CL492" s="161"/>
      <c r="CM492" s="161"/>
      <c r="CN492" s="161"/>
      <c r="CO492" s="161"/>
      <c r="CP492" s="208"/>
      <c r="CQ492" s="161"/>
      <c r="CR492" s="208"/>
      <c r="CS492" s="208"/>
      <c r="CT492" s="161" t="s">
        <v>3084</v>
      </c>
      <c r="CU492" s="161" t="s">
        <v>3330</v>
      </c>
      <c r="CV492" s="161"/>
      <c r="CW492" s="161"/>
      <c r="CX492" s="161"/>
      <c r="CY492" s="161"/>
      <c r="CZ492" s="161"/>
      <c r="DA492" s="161"/>
      <c r="DB492" s="161"/>
      <c r="DC492" s="161"/>
      <c r="DD492" s="161"/>
      <c r="DE492" s="161"/>
      <c r="DF492" s="161"/>
      <c r="DG492" s="161"/>
      <c r="DH492" s="161"/>
      <c r="DI492" s="161"/>
      <c r="DJ492" s="161"/>
      <c r="DK492" s="161"/>
      <c r="DL492" s="161"/>
      <c r="DM492" s="161"/>
      <c r="DN492" s="161"/>
      <c r="DO492" s="161"/>
      <c r="DP492" s="161" t="s">
        <v>3114</v>
      </c>
      <c r="DQ492" s="161" t="s">
        <v>3360</v>
      </c>
      <c r="DR492" s="161"/>
      <c r="DS492" s="161"/>
      <c r="DT492" s="161"/>
      <c r="DU492" s="161"/>
      <c r="DV492" s="161"/>
      <c r="DW492" s="161"/>
    </row>
    <row r="493" spans="1:127" ht="12.75" customHeight="1" x14ac:dyDescent="0.25">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c r="AA493" s="161"/>
      <c r="AB493" s="161"/>
      <c r="AC493" s="161"/>
      <c r="AD493" s="161"/>
      <c r="AE493" s="161"/>
      <c r="AF493" s="161"/>
      <c r="AG493" s="161"/>
      <c r="AQ493" s="161"/>
      <c r="AR493" s="161"/>
      <c r="AS493" s="161"/>
      <c r="AT493" s="161"/>
      <c r="AU493" s="161"/>
      <c r="AV493" s="161"/>
      <c r="AW493" s="161"/>
      <c r="AX493" s="161"/>
      <c r="AY493" s="161"/>
      <c r="AZ493" s="161"/>
      <c r="BA493" s="161"/>
      <c r="BB493" s="161"/>
      <c r="BC493" s="161"/>
      <c r="BD493" s="161"/>
      <c r="BE493" s="161"/>
      <c r="BF493"/>
      <c r="BG493" s="161"/>
      <c r="BH493" s="161"/>
      <c r="BI493" s="161"/>
      <c r="BJ493" s="161"/>
      <c r="BK493" s="161"/>
      <c r="BL493" s="161"/>
      <c r="BM493" s="161"/>
      <c r="BN493" s="161"/>
      <c r="BO493" s="161"/>
      <c r="BP493" s="161"/>
      <c r="BQ493" s="161"/>
      <c r="BR493" s="161"/>
      <c r="BS493" s="161"/>
      <c r="BT493" s="161"/>
      <c r="BU493" s="161"/>
      <c r="BV493" s="161"/>
      <c r="BW493" s="161"/>
      <c r="BX493" s="161"/>
      <c r="BY493" s="161"/>
      <c r="BZ493" s="161"/>
      <c r="CA493" s="161"/>
      <c r="CB493" s="161"/>
      <c r="CC493" s="161"/>
      <c r="CD493" s="161"/>
      <c r="CE493" s="161"/>
      <c r="CF493" s="161"/>
      <c r="CG493" s="161"/>
      <c r="CH493" s="161"/>
      <c r="CI493" s="161"/>
      <c r="CJ493" s="161"/>
      <c r="CK493" s="161"/>
      <c r="CL493" s="161"/>
      <c r="CM493" s="161"/>
      <c r="CN493" s="161"/>
      <c r="CO493" s="161"/>
      <c r="CP493" s="208"/>
      <c r="CQ493" s="161"/>
      <c r="CR493" s="208"/>
      <c r="CS493" s="208"/>
      <c r="CT493" s="161" t="s">
        <v>3086</v>
      </c>
      <c r="CU493" s="161" t="s">
        <v>3332</v>
      </c>
      <c r="CV493" s="161"/>
      <c r="CW493" s="161"/>
      <c r="CX493" s="161"/>
      <c r="CY493" s="161"/>
      <c r="CZ493" s="161"/>
      <c r="DA493" s="161"/>
      <c r="DB493" s="161"/>
      <c r="DC493" s="161"/>
      <c r="DD493" s="161"/>
      <c r="DE493" s="161"/>
      <c r="DF493" s="161"/>
      <c r="DG493" s="161"/>
      <c r="DH493" s="161"/>
      <c r="DI493" s="161"/>
      <c r="DJ493" s="161"/>
      <c r="DK493" s="161"/>
      <c r="DL493" s="161"/>
      <c r="DM493" s="161"/>
      <c r="DN493" s="161"/>
      <c r="DO493" s="161"/>
      <c r="DP493" s="161" t="s">
        <v>3116</v>
      </c>
      <c r="DQ493" s="161" t="s">
        <v>3362</v>
      </c>
      <c r="DR493" s="161"/>
      <c r="DS493" s="161"/>
      <c r="DT493" s="161"/>
      <c r="DU493" s="161"/>
      <c r="DV493" s="161"/>
      <c r="DW493" s="161"/>
    </row>
    <row r="494" spans="1:127" ht="12.75" customHeight="1" x14ac:dyDescent="0.25">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c r="AC494" s="161"/>
      <c r="AD494" s="161"/>
      <c r="AE494" s="161"/>
      <c r="AF494" s="161"/>
      <c r="AG494" s="161"/>
      <c r="AQ494" s="161"/>
      <c r="AR494" s="161"/>
      <c r="AS494" s="161"/>
      <c r="AT494" s="161"/>
      <c r="AU494" s="161"/>
      <c r="AV494" s="161"/>
      <c r="AW494" s="161"/>
      <c r="AX494" s="161"/>
      <c r="AY494" s="161"/>
      <c r="AZ494" s="161"/>
      <c r="BA494" s="161"/>
      <c r="BB494" s="161"/>
      <c r="BC494" s="161"/>
      <c r="BD494" s="161"/>
      <c r="BE494" s="161"/>
      <c r="BF494"/>
      <c r="BG494" s="161"/>
      <c r="BH494" s="161"/>
      <c r="BI494" s="161"/>
      <c r="BJ494" s="161"/>
      <c r="BK494" s="161"/>
      <c r="BL494" s="161"/>
      <c r="BM494" s="161"/>
      <c r="BN494" s="161"/>
      <c r="BO494" s="161"/>
      <c r="BP494" s="161"/>
      <c r="BQ494" s="161"/>
      <c r="BR494" s="161"/>
      <c r="BS494" s="161"/>
      <c r="BT494" s="161"/>
      <c r="BU494" s="161"/>
      <c r="BV494" s="161"/>
      <c r="BW494" s="161"/>
      <c r="BX494" s="161"/>
      <c r="BY494" s="161"/>
      <c r="BZ494" s="161"/>
      <c r="CA494" s="161"/>
      <c r="CB494" s="161"/>
      <c r="CC494" s="161"/>
      <c r="CD494" s="161"/>
      <c r="CE494" s="161"/>
      <c r="CF494" s="161"/>
      <c r="CG494" s="161"/>
      <c r="CH494" s="161"/>
      <c r="CI494" s="161"/>
      <c r="CJ494" s="161"/>
      <c r="CK494" s="161"/>
      <c r="CL494" s="161"/>
      <c r="CM494" s="161"/>
      <c r="CN494" s="161"/>
      <c r="CO494" s="161"/>
      <c r="CP494" s="208"/>
      <c r="CQ494" s="161"/>
      <c r="CR494" s="208"/>
      <c r="CS494" s="208"/>
      <c r="CT494" s="161" t="s">
        <v>3088</v>
      </c>
      <c r="CU494" s="161" t="s">
        <v>3334</v>
      </c>
      <c r="CV494" s="161"/>
      <c r="CW494" s="161"/>
      <c r="CX494" s="161"/>
      <c r="CY494" s="161"/>
      <c r="CZ494" s="161"/>
      <c r="DA494" s="161"/>
      <c r="DB494" s="161"/>
      <c r="DC494" s="161"/>
      <c r="DD494" s="161"/>
      <c r="DE494" s="161"/>
      <c r="DF494" s="161"/>
      <c r="DG494" s="161"/>
      <c r="DH494" s="161"/>
      <c r="DI494" s="161"/>
      <c r="DJ494" s="161"/>
      <c r="DK494" s="161"/>
      <c r="DL494" s="161"/>
      <c r="DM494" s="161"/>
      <c r="DN494" s="161"/>
      <c r="DO494" s="161"/>
      <c r="DP494" s="161" t="s">
        <v>3118</v>
      </c>
      <c r="DQ494" s="161" t="s">
        <v>3364</v>
      </c>
      <c r="DR494" s="161"/>
      <c r="DS494" s="161"/>
      <c r="DT494" s="161"/>
      <c r="DU494" s="161"/>
      <c r="DV494" s="161"/>
      <c r="DW494" s="161"/>
    </row>
    <row r="495" spans="1:127" ht="12.75" customHeight="1" x14ac:dyDescent="0.25">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c r="AA495" s="161"/>
      <c r="AB495" s="161"/>
      <c r="AC495" s="161"/>
      <c r="AD495" s="161"/>
      <c r="AE495" s="161"/>
      <c r="AF495" s="161"/>
      <c r="AG495" s="161"/>
      <c r="AQ495" s="161"/>
      <c r="AR495" s="161"/>
      <c r="AS495" s="161"/>
      <c r="AT495" s="161"/>
      <c r="AU495" s="161"/>
      <c r="AV495" s="161"/>
      <c r="AW495" s="161"/>
      <c r="AX495" s="161"/>
      <c r="AY495" s="161"/>
      <c r="AZ495" s="161"/>
      <c r="BA495" s="161"/>
      <c r="BB495" s="161"/>
      <c r="BC495" s="161"/>
      <c r="BD495" s="161"/>
      <c r="BE495" s="161"/>
      <c r="BF495"/>
      <c r="BG495" s="161"/>
      <c r="BH495" s="161"/>
      <c r="BI495" s="161"/>
      <c r="BJ495" s="161"/>
      <c r="BK495" s="161"/>
      <c r="BL495" s="161"/>
      <c r="BM495" s="161"/>
      <c r="BN495" s="161"/>
      <c r="BO495" s="161"/>
      <c r="BP495" s="161"/>
      <c r="BQ495" s="161"/>
      <c r="BR495" s="161"/>
      <c r="BS495" s="161"/>
      <c r="BT495" s="161"/>
      <c r="BU495" s="161"/>
      <c r="BV495" s="161"/>
      <c r="BW495" s="161"/>
      <c r="BX495" s="161"/>
      <c r="BY495" s="161"/>
      <c r="BZ495" s="161"/>
      <c r="CA495" s="161"/>
      <c r="CB495" s="161"/>
      <c r="CC495" s="161"/>
      <c r="CD495" s="161"/>
      <c r="CE495" s="161"/>
      <c r="CF495" s="161"/>
      <c r="CG495" s="161"/>
      <c r="CH495" s="161"/>
      <c r="CI495" s="161"/>
      <c r="CJ495" s="161"/>
      <c r="CK495" s="161"/>
      <c r="CL495" s="161"/>
      <c r="CM495" s="161"/>
      <c r="CN495" s="161"/>
      <c r="CO495" s="161"/>
      <c r="CP495" s="208"/>
      <c r="CQ495" s="161"/>
      <c r="CR495" s="208"/>
      <c r="CS495" s="208"/>
      <c r="CT495" s="161" t="s">
        <v>3090</v>
      </c>
      <c r="CU495" s="161" t="s">
        <v>3336</v>
      </c>
      <c r="CV495" s="161"/>
      <c r="CW495" s="161"/>
      <c r="CX495" s="161"/>
      <c r="CY495" s="161"/>
      <c r="CZ495" s="161"/>
      <c r="DA495" s="161"/>
      <c r="DB495" s="161"/>
      <c r="DC495" s="161"/>
      <c r="DD495" s="161"/>
      <c r="DE495" s="161"/>
      <c r="DF495" s="161"/>
      <c r="DG495" s="161"/>
      <c r="DH495" s="161"/>
      <c r="DI495" s="161"/>
      <c r="DJ495" s="161"/>
      <c r="DK495" s="161"/>
      <c r="DL495" s="161"/>
      <c r="DM495" s="161"/>
      <c r="DN495" s="161"/>
      <c r="DO495" s="161"/>
      <c r="DP495" s="161" t="s">
        <v>3120</v>
      </c>
      <c r="DQ495" s="161" t="s">
        <v>3366</v>
      </c>
      <c r="DR495" s="161"/>
      <c r="DS495" s="161"/>
      <c r="DT495" s="161"/>
      <c r="DU495" s="161"/>
      <c r="DV495" s="161"/>
      <c r="DW495" s="161"/>
    </row>
    <row r="496" spans="1:127" ht="12.75" customHeight="1" x14ac:dyDescent="0.25">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c r="AA496" s="161"/>
      <c r="AB496" s="161"/>
      <c r="AC496" s="161"/>
      <c r="AD496" s="161"/>
      <c r="AE496" s="161"/>
      <c r="AF496" s="161"/>
      <c r="AG496" s="161"/>
      <c r="AQ496" s="161"/>
      <c r="AR496" s="161"/>
      <c r="AS496" s="161"/>
      <c r="AT496" s="161"/>
      <c r="AU496" s="161"/>
      <c r="AV496" s="161"/>
      <c r="AW496" s="161"/>
      <c r="AX496" s="161"/>
      <c r="AY496" s="161"/>
      <c r="AZ496" s="161"/>
      <c r="BA496" s="161"/>
      <c r="BB496" s="161"/>
      <c r="BC496" s="161"/>
      <c r="BD496" s="161"/>
      <c r="BE496" s="161"/>
      <c r="BF496"/>
      <c r="BG496" s="161"/>
      <c r="BH496" s="161"/>
      <c r="BI496" s="161"/>
      <c r="BJ496" s="161"/>
      <c r="BK496" s="161"/>
      <c r="BL496" s="161"/>
      <c r="BM496" s="161"/>
      <c r="BN496" s="161"/>
      <c r="BO496" s="161"/>
      <c r="BP496" s="161"/>
      <c r="BQ496" s="161"/>
      <c r="BR496" s="161"/>
      <c r="BS496" s="161"/>
      <c r="BT496" s="161"/>
      <c r="BU496" s="161"/>
      <c r="BV496" s="161"/>
      <c r="BW496" s="161"/>
      <c r="BX496" s="161"/>
      <c r="BY496" s="161"/>
      <c r="BZ496" s="161"/>
      <c r="CA496" s="161"/>
      <c r="CB496" s="161"/>
      <c r="CC496" s="161"/>
      <c r="CD496" s="161"/>
      <c r="CE496" s="161"/>
      <c r="CF496" s="161"/>
      <c r="CG496" s="161"/>
      <c r="CH496" s="161"/>
      <c r="CI496" s="161"/>
      <c r="CJ496" s="161"/>
      <c r="CK496" s="161"/>
      <c r="CL496" s="161"/>
      <c r="CM496" s="161"/>
      <c r="CN496" s="161"/>
      <c r="CO496" s="161"/>
      <c r="CP496" s="208"/>
      <c r="CQ496" s="161"/>
      <c r="CR496" s="208"/>
      <c r="CS496" s="208"/>
      <c r="CT496" s="161" t="s">
        <v>3092</v>
      </c>
      <c r="CU496" s="161" t="s">
        <v>3338</v>
      </c>
      <c r="CV496" s="161"/>
      <c r="CW496" s="161"/>
      <c r="CX496" s="161"/>
      <c r="CY496" s="161"/>
      <c r="CZ496" s="161"/>
      <c r="DA496" s="161"/>
      <c r="DB496" s="161"/>
      <c r="DC496" s="161"/>
      <c r="DD496" s="161"/>
      <c r="DE496" s="161"/>
      <c r="DF496" s="161"/>
      <c r="DG496" s="161"/>
      <c r="DH496" s="161"/>
      <c r="DI496" s="161"/>
      <c r="DJ496" s="161"/>
      <c r="DK496" s="161"/>
      <c r="DL496" s="161"/>
      <c r="DM496" s="161"/>
      <c r="DN496" s="161"/>
      <c r="DO496" s="161"/>
      <c r="DP496" s="161" t="s">
        <v>3122</v>
      </c>
      <c r="DQ496" s="161" t="s">
        <v>3368</v>
      </c>
      <c r="DR496" s="161"/>
      <c r="DS496" s="161"/>
      <c r="DT496" s="161"/>
      <c r="DU496" s="161"/>
      <c r="DV496" s="161"/>
      <c r="DW496" s="161"/>
    </row>
    <row r="497" spans="1:127" ht="12.75" customHeight="1" x14ac:dyDescent="0.25">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c r="AA497" s="161"/>
      <c r="AB497" s="161"/>
      <c r="AC497" s="161"/>
      <c r="AD497" s="161"/>
      <c r="AE497" s="161"/>
      <c r="AF497" s="161"/>
      <c r="AG497" s="161"/>
      <c r="AQ497" s="161"/>
      <c r="AR497" s="161"/>
      <c r="AS497" s="161"/>
      <c r="AT497" s="161"/>
      <c r="AU497" s="161"/>
      <c r="AV497" s="161"/>
      <c r="AW497" s="161"/>
      <c r="AX497" s="161"/>
      <c r="AY497" s="161"/>
      <c r="AZ497" s="161"/>
      <c r="BA497" s="161"/>
      <c r="BB497" s="161"/>
      <c r="BC497" s="161"/>
      <c r="BD497" s="161"/>
      <c r="BE497" s="161"/>
      <c r="BF497"/>
      <c r="BG497" s="161"/>
      <c r="BH497" s="161"/>
      <c r="BI497" s="161"/>
      <c r="BJ497" s="161"/>
      <c r="BK497" s="161"/>
      <c r="BL497" s="161"/>
      <c r="BM497" s="161"/>
      <c r="BN497" s="161"/>
      <c r="BO497" s="161"/>
      <c r="BP497" s="161"/>
      <c r="BQ497" s="161"/>
      <c r="BR497" s="161"/>
      <c r="BS497" s="161"/>
      <c r="BT497" s="161"/>
      <c r="BU497" s="161"/>
      <c r="BV497" s="161"/>
      <c r="BW497" s="161"/>
      <c r="BX497" s="161"/>
      <c r="BY497" s="161"/>
      <c r="BZ497" s="161"/>
      <c r="CA497" s="161"/>
      <c r="CB497" s="161"/>
      <c r="CC497" s="161"/>
      <c r="CD497" s="161"/>
      <c r="CE497" s="161"/>
      <c r="CF497" s="161"/>
      <c r="CG497" s="161"/>
      <c r="CH497" s="161"/>
      <c r="CI497" s="161"/>
      <c r="CJ497" s="161"/>
      <c r="CK497" s="161"/>
      <c r="CL497" s="161"/>
      <c r="CM497" s="161"/>
      <c r="CN497" s="161"/>
      <c r="CO497" s="161"/>
      <c r="CP497" s="208"/>
      <c r="CQ497" s="161"/>
      <c r="CR497" s="208"/>
      <c r="CS497" s="208"/>
      <c r="CT497" s="161" t="s">
        <v>3094</v>
      </c>
      <c r="CU497" s="161" t="s">
        <v>3340</v>
      </c>
      <c r="CV497" s="161"/>
      <c r="CW497" s="161"/>
      <c r="CX497" s="161"/>
      <c r="CY497" s="161"/>
      <c r="CZ497" s="161"/>
      <c r="DA497" s="161"/>
      <c r="DB497" s="161"/>
      <c r="DC497" s="161"/>
      <c r="DD497" s="161"/>
      <c r="DE497" s="161"/>
      <c r="DF497" s="161"/>
      <c r="DG497" s="161"/>
      <c r="DH497" s="161"/>
      <c r="DI497" s="161"/>
      <c r="DJ497" s="161"/>
      <c r="DK497" s="161"/>
      <c r="DL497" s="161"/>
      <c r="DM497" s="161"/>
      <c r="DN497" s="161"/>
      <c r="DO497" s="161"/>
      <c r="DP497" s="161" t="s">
        <v>3124</v>
      </c>
      <c r="DQ497" s="161" t="s">
        <v>3370</v>
      </c>
      <c r="DR497" s="161"/>
      <c r="DS497" s="161"/>
      <c r="DT497" s="161"/>
      <c r="DU497" s="161"/>
      <c r="DV497" s="161"/>
      <c r="DW497" s="161"/>
    </row>
    <row r="498" spans="1:127" ht="12.75" customHeight="1" x14ac:dyDescent="0.25">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c r="AA498" s="161"/>
      <c r="AB498" s="161"/>
      <c r="AC498" s="161"/>
      <c r="AD498" s="161"/>
      <c r="AE498" s="161"/>
      <c r="AF498" s="161"/>
      <c r="AG498" s="161"/>
      <c r="AQ498" s="161"/>
      <c r="AR498" s="161"/>
      <c r="AS498" s="161"/>
      <c r="AT498" s="161"/>
      <c r="AU498" s="161"/>
      <c r="AV498" s="161"/>
      <c r="AW498" s="161"/>
      <c r="AX498" s="161"/>
      <c r="AY498" s="161"/>
      <c r="AZ498" s="161"/>
      <c r="BA498" s="161"/>
      <c r="BB498" s="161"/>
      <c r="BC498" s="161"/>
      <c r="BD498" s="161"/>
      <c r="BE498" s="161"/>
      <c r="BF498"/>
      <c r="BG498" s="161"/>
      <c r="BH498" s="161"/>
      <c r="BI498" s="161"/>
      <c r="BJ498" s="161"/>
      <c r="BK498" s="161"/>
      <c r="BL498" s="161"/>
      <c r="BM498" s="161"/>
      <c r="BN498" s="161"/>
      <c r="BO498" s="161"/>
      <c r="BP498" s="161"/>
      <c r="BQ498" s="161"/>
      <c r="BR498" s="161"/>
      <c r="BS498" s="161"/>
      <c r="BT498" s="161"/>
      <c r="BU498" s="161"/>
      <c r="BV498" s="161"/>
      <c r="BW498" s="161"/>
      <c r="BX498" s="161"/>
      <c r="BY498" s="161"/>
      <c r="BZ498" s="161"/>
      <c r="CA498" s="161"/>
      <c r="CB498" s="161"/>
      <c r="CC498" s="161"/>
      <c r="CD498" s="161"/>
      <c r="CE498" s="161"/>
      <c r="CF498" s="161"/>
      <c r="CG498" s="161"/>
      <c r="CH498" s="161"/>
      <c r="CI498" s="161"/>
      <c r="CJ498" s="161"/>
      <c r="CK498" s="161"/>
      <c r="CL498" s="161"/>
      <c r="CM498" s="161"/>
      <c r="CN498" s="161"/>
      <c r="CO498" s="161"/>
      <c r="CP498" s="208"/>
      <c r="CQ498" s="161"/>
      <c r="CR498" s="208"/>
      <c r="CS498" s="208"/>
      <c r="CT498" s="161" t="s">
        <v>3096</v>
      </c>
      <c r="CU498" s="161" t="s">
        <v>3342</v>
      </c>
      <c r="CV498" s="161"/>
      <c r="CW498" s="161"/>
      <c r="CX498" s="161"/>
      <c r="CY498" s="161"/>
      <c r="CZ498" s="161"/>
      <c r="DA498" s="161"/>
      <c r="DB498" s="161"/>
      <c r="DC498" s="161"/>
      <c r="DD498" s="161"/>
      <c r="DE498" s="161"/>
      <c r="DF498" s="161"/>
      <c r="DG498" s="161"/>
      <c r="DH498" s="161"/>
      <c r="DI498" s="161"/>
      <c r="DJ498" s="161"/>
      <c r="DK498" s="161"/>
      <c r="DL498" s="161"/>
      <c r="DM498" s="161"/>
      <c r="DN498" s="161"/>
      <c r="DO498" s="161"/>
      <c r="DP498" s="161" t="s">
        <v>3126</v>
      </c>
      <c r="DQ498" s="161" t="s">
        <v>3372</v>
      </c>
      <c r="DR498" s="161"/>
      <c r="DS498" s="161"/>
      <c r="DT498" s="161"/>
      <c r="DU498" s="161"/>
      <c r="DV498" s="161"/>
      <c r="DW498" s="161"/>
    </row>
    <row r="499" spans="1:127" ht="12.75" customHeight="1" x14ac:dyDescent="0.25">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c r="AA499" s="161"/>
      <c r="AB499" s="161"/>
      <c r="AC499" s="161"/>
      <c r="AD499" s="161"/>
      <c r="AE499" s="161"/>
      <c r="AF499" s="161"/>
      <c r="AG499" s="161"/>
      <c r="AQ499" s="161"/>
      <c r="AR499" s="161"/>
      <c r="AS499" s="161"/>
      <c r="AT499" s="161"/>
      <c r="AU499" s="161"/>
      <c r="AV499" s="161"/>
      <c r="AW499" s="161"/>
      <c r="AX499" s="161"/>
      <c r="AY499" s="161"/>
      <c r="AZ499" s="161"/>
      <c r="BA499" s="161"/>
      <c r="BB499" s="161"/>
      <c r="BC499" s="161"/>
      <c r="BD499" s="161"/>
      <c r="BE499" s="161"/>
      <c r="BF499"/>
      <c r="BG499" s="161"/>
      <c r="BH499" s="161"/>
      <c r="BI499" s="161"/>
      <c r="BJ499" s="161"/>
      <c r="BK499" s="161"/>
      <c r="BL499" s="161"/>
      <c r="BM499" s="161"/>
      <c r="BN499" s="161"/>
      <c r="BO499" s="161"/>
      <c r="BP499" s="161"/>
      <c r="BQ499" s="161"/>
      <c r="BR499" s="161"/>
      <c r="BS499" s="161"/>
      <c r="BT499" s="161"/>
      <c r="BU499" s="161"/>
      <c r="BV499" s="161"/>
      <c r="BW499" s="161"/>
      <c r="BX499" s="161"/>
      <c r="BY499" s="161"/>
      <c r="BZ499" s="161"/>
      <c r="CA499" s="161"/>
      <c r="CB499" s="161"/>
      <c r="CC499" s="161"/>
      <c r="CD499" s="161"/>
      <c r="CE499" s="161"/>
      <c r="CF499" s="161"/>
      <c r="CG499" s="161"/>
      <c r="CH499" s="161"/>
      <c r="CI499" s="161"/>
      <c r="CJ499" s="161"/>
      <c r="CK499" s="161"/>
      <c r="CL499" s="161"/>
      <c r="CM499" s="161"/>
      <c r="CN499" s="161"/>
      <c r="CO499" s="161"/>
      <c r="CP499" s="208"/>
      <c r="CQ499" s="161"/>
      <c r="CR499" s="208"/>
      <c r="CS499" s="208"/>
      <c r="CT499" s="161" t="s">
        <v>3098</v>
      </c>
      <c r="CU499" s="161" t="s">
        <v>3344</v>
      </c>
      <c r="CV499" s="161"/>
      <c r="CW499" s="161"/>
      <c r="CX499" s="161"/>
      <c r="CY499" s="161"/>
      <c r="CZ499" s="161"/>
      <c r="DA499" s="161"/>
      <c r="DB499" s="161"/>
      <c r="DC499" s="161"/>
      <c r="DD499" s="161"/>
      <c r="DE499" s="161"/>
      <c r="DF499" s="161"/>
      <c r="DG499" s="161"/>
      <c r="DH499" s="161"/>
      <c r="DI499" s="161"/>
      <c r="DJ499" s="161"/>
      <c r="DK499" s="161"/>
      <c r="DL499" s="161"/>
      <c r="DM499" s="161"/>
      <c r="DN499" s="161"/>
      <c r="DO499" s="161"/>
      <c r="DP499" s="161" t="s">
        <v>3128</v>
      </c>
      <c r="DQ499" s="161" t="s">
        <v>3374</v>
      </c>
      <c r="DR499" s="161"/>
      <c r="DS499" s="161"/>
      <c r="DT499" s="161"/>
      <c r="DU499" s="161"/>
      <c r="DV499" s="161"/>
      <c r="DW499" s="161"/>
    </row>
    <row r="500" spans="1:127" ht="12.75" customHeight="1" x14ac:dyDescent="0.25">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c r="AA500" s="161"/>
      <c r="AB500" s="161"/>
      <c r="AC500" s="161"/>
      <c r="AD500" s="161"/>
      <c r="AE500" s="161"/>
      <c r="AF500" s="161"/>
      <c r="AG500" s="161"/>
      <c r="AQ500" s="161"/>
      <c r="AR500" s="161"/>
      <c r="AS500" s="161"/>
      <c r="AT500" s="161"/>
      <c r="AU500" s="161"/>
      <c r="AV500" s="161"/>
      <c r="AW500" s="161"/>
      <c r="AX500" s="161"/>
      <c r="AY500" s="161"/>
      <c r="AZ500" s="161"/>
      <c r="BA500" s="161"/>
      <c r="BB500" s="161"/>
      <c r="BC500" s="161"/>
      <c r="BD500" s="161"/>
      <c r="BE500" s="161"/>
      <c r="BF500"/>
      <c r="BG500" s="161"/>
      <c r="BH500" s="161"/>
      <c r="BI500" s="161"/>
      <c r="BJ500" s="161"/>
      <c r="BK500" s="161"/>
      <c r="BL500" s="161"/>
      <c r="BM500" s="161"/>
      <c r="BN500" s="161"/>
      <c r="BO500" s="161"/>
      <c r="BP500" s="161"/>
      <c r="BQ500" s="161"/>
      <c r="BR500" s="161"/>
      <c r="BS500" s="161"/>
      <c r="BT500" s="161"/>
      <c r="BU500" s="161"/>
      <c r="BV500" s="161"/>
      <c r="BW500" s="161"/>
      <c r="BX500" s="161"/>
      <c r="BY500" s="161"/>
      <c r="BZ500" s="161"/>
      <c r="CA500" s="161"/>
      <c r="CB500" s="161"/>
      <c r="CC500" s="161"/>
      <c r="CD500" s="161"/>
      <c r="CE500" s="161"/>
      <c r="CF500" s="161"/>
      <c r="CG500" s="161"/>
      <c r="CH500" s="161"/>
      <c r="CI500" s="161"/>
      <c r="CJ500" s="161"/>
      <c r="CK500" s="161"/>
      <c r="CL500" s="161"/>
      <c r="CM500" s="161"/>
      <c r="CN500" s="161"/>
      <c r="CO500" s="161"/>
      <c r="CP500" s="208"/>
      <c r="CQ500" s="161"/>
      <c r="CR500" s="208"/>
      <c r="CS500" s="208"/>
      <c r="CT500" s="161" t="s">
        <v>3100</v>
      </c>
      <c r="CU500" s="161" t="s">
        <v>3346</v>
      </c>
      <c r="CV500" s="161"/>
      <c r="CW500" s="161"/>
      <c r="CX500" s="161"/>
      <c r="CY500" s="161"/>
      <c r="CZ500" s="161"/>
      <c r="DA500" s="161"/>
      <c r="DB500" s="161"/>
      <c r="DC500" s="161"/>
      <c r="DD500" s="161"/>
      <c r="DE500" s="161"/>
      <c r="DF500" s="161"/>
      <c r="DG500" s="161"/>
      <c r="DH500" s="161"/>
      <c r="DI500" s="161"/>
      <c r="DJ500" s="161"/>
      <c r="DK500" s="161"/>
      <c r="DL500" s="161"/>
      <c r="DM500" s="161"/>
      <c r="DN500" s="161"/>
      <c r="DO500" s="161"/>
      <c r="DP500" s="161" t="s">
        <v>3130</v>
      </c>
      <c r="DQ500" s="161" t="s">
        <v>3376</v>
      </c>
      <c r="DR500" s="161"/>
      <c r="DS500" s="161"/>
      <c r="DT500" s="161"/>
      <c r="DU500" s="161"/>
      <c r="DV500" s="161"/>
      <c r="DW500" s="161"/>
    </row>
    <row r="501" spans="1:127" ht="12.75" customHeight="1" x14ac:dyDescent="0.25">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c r="AA501" s="161"/>
      <c r="AB501" s="161"/>
      <c r="AC501" s="161"/>
      <c r="AD501" s="161"/>
      <c r="AE501" s="161"/>
      <c r="AF501" s="161"/>
      <c r="AG501" s="161"/>
      <c r="AQ501" s="161"/>
      <c r="AR501" s="161"/>
      <c r="AS501" s="161"/>
      <c r="AT501" s="161"/>
      <c r="AU501" s="161"/>
      <c r="AV501" s="161"/>
      <c r="AW501" s="161"/>
      <c r="AX501" s="161"/>
      <c r="AY501" s="161"/>
      <c r="AZ501" s="161"/>
      <c r="BA501" s="161"/>
      <c r="BB501" s="161"/>
      <c r="BC501" s="161"/>
      <c r="BD501" s="161"/>
      <c r="BE501" s="161"/>
      <c r="BF501"/>
      <c r="BG501" s="161"/>
      <c r="BH501" s="161"/>
      <c r="BI501" s="161"/>
      <c r="BJ501" s="161"/>
      <c r="BK501" s="161"/>
      <c r="BL501" s="161"/>
      <c r="BM501" s="161"/>
      <c r="BN501" s="161"/>
      <c r="BO501" s="161"/>
      <c r="BP501" s="161"/>
      <c r="BQ501" s="161"/>
      <c r="BR501" s="161"/>
      <c r="BS501" s="161"/>
      <c r="BT501" s="161"/>
      <c r="BU501" s="161"/>
      <c r="BV501" s="161"/>
      <c r="BW501" s="161"/>
      <c r="BX501" s="161"/>
      <c r="BY501" s="161"/>
      <c r="BZ501" s="161"/>
      <c r="CA501" s="161"/>
      <c r="CB501" s="161"/>
      <c r="CC501" s="161"/>
      <c r="CD501" s="161"/>
      <c r="CE501" s="161"/>
      <c r="CF501" s="161"/>
      <c r="CG501" s="161"/>
      <c r="CH501" s="161"/>
      <c r="CI501" s="161"/>
      <c r="CJ501" s="161"/>
      <c r="CK501" s="161"/>
      <c r="CL501" s="161"/>
      <c r="CM501" s="161"/>
      <c r="CN501" s="161"/>
      <c r="CO501" s="161"/>
      <c r="CP501" s="208"/>
      <c r="CQ501" s="161"/>
      <c r="CR501" s="208"/>
      <c r="CS501" s="208"/>
      <c r="CT501" s="161" t="s">
        <v>3102</v>
      </c>
      <c r="CU501" s="161" t="s">
        <v>3348</v>
      </c>
      <c r="CV501" s="161"/>
      <c r="CW501" s="161"/>
      <c r="CX501" s="161"/>
      <c r="CY501" s="161"/>
      <c r="CZ501" s="161"/>
      <c r="DA501" s="161"/>
      <c r="DB501" s="161"/>
      <c r="DC501" s="161"/>
      <c r="DD501" s="161"/>
      <c r="DE501" s="161"/>
      <c r="DF501" s="161"/>
      <c r="DG501" s="161"/>
      <c r="DH501" s="161"/>
      <c r="DI501" s="161"/>
      <c r="DJ501" s="161"/>
      <c r="DK501" s="161"/>
      <c r="DL501" s="161"/>
      <c r="DM501" s="161"/>
      <c r="DN501" s="161"/>
      <c r="DO501" s="161"/>
      <c r="DP501" s="161" t="s">
        <v>3132</v>
      </c>
      <c r="DQ501" s="161" t="s">
        <v>3378</v>
      </c>
      <c r="DR501" s="161"/>
      <c r="DS501" s="161"/>
      <c r="DT501" s="161"/>
      <c r="DU501" s="161"/>
      <c r="DV501" s="161"/>
      <c r="DW501" s="161"/>
    </row>
    <row r="502" spans="1:127" ht="12.75" customHeight="1" x14ac:dyDescent="0.25">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c r="AA502" s="161"/>
      <c r="AB502" s="161"/>
      <c r="AC502" s="161"/>
      <c r="AD502" s="161"/>
      <c r="AE502" s="161"/>
      <c r="AF502" s="161"/>
      <c r="AG502" s="161"/>
      <c r="AQ502" s="161"/>
      <c r="AR502" s="161"/>
      <c r="AS502" s="161"/>
      <c r="AT502" s="161"/>
      <c r="AU502" s="161"/>
      <c r="AV502" s="161"/>
      <c r="AW502" s="161"/>
      <c r="AX502" s="161"/>
      <c r="AY502" s="161"/>
      <c r="AZ502" s="161"/>
      <c r="BA502" s="161"/>
      <c r="BB502" s="161"/>
      <c r="BC502" s="161"/>
      <c r="BD502" s="161"/>
      <c r="BE502" s="161"/>
      <c r="BF502"/>
      <c r="BG502" s="161"/>
      <c r="BH502" s="161"/>
      <c r="BI502" s="161"/>
      <c r="BJ502" s="161"/>
      <c r="BK502" s="161"/>
      <c r="BL502" s="161"/>
      <c r="BM502" s="161"/>
      <c r="BN502" s="161"/>
      <c r="BO502" s="161"/>
      <c r="BP502" s="161"/>
      <c r="BQ502" s="161"/>
      <c r="BR502" s="161"/>
      <c r="BS502" s="161"/>
      <c r="BT502" s="161"/>
      <c r="BU502" s="161"/>
      <c r="BV502" s="161"/>
      <c r="BW502" s="161"/>
      <c r="BX502" s="161"/>
      <c r="BY502" s="161"/>
      <c r="BZ502" s="161"/>
      <c r="CA502" s="161"/>
      <c r="CB502" s="161"/>
      <c r="CC502" s="161"/>
      <c r="CD502" s="161"/>
      <c r="CE502" s="161"/>
      <c r="CF502" s="161"/>
      <c r="CG502" s="161"/>
      <c r="CH502" s="161"/>
      <c r="CI502" s="161"/>
      <c r="CJ502" s="161"/>
      <c r="CK502" s="161"/>
      <c r="CL502" s="161"/>
      <c r="CM502" s="161"/>
      <c r="CN502" s="161"/>
      <c r="CO502" s="161"/>
      <c r="CP502" s="208"/>
      <c r="CQ502" s="161"/>
      <c r="CR502" s="208"/>
      <c r="CS502" s="208"/>
      <c r="CT502" s="161" t="s">
        <v>3104</v>
      </c>
      <c r="CU502" s="161" t="s">
        <v>3350</v>
      </c>
      <c r="CV502" s="161"/>
      <c r="CW502" s="161"/>
      <c r="CX502" s="161"/>
      <c r="CY502" s="161"/>
      <c r="CZ502" s="161"/>
      <c r="DA502" s="161"/>
      <c r="DB502" s="161"/>
      <c r="DC502" s="161"/>
      <c r="DD502" s="161"/>
      <c r="DE502" s="161"/>
      <c r="DF502" s="161"/>
      <c r="DG502" s="161"/>
      <c r="DH502" s="161"/>
      <c r="DI502" s="161"/>
      <c r="DJ502" s="161"/>
      <c r="DK502" s="161"/>
      <c r="DL502" s="161"/>
      <c r="DM502" s="161"/>
      <c r="DN502" s="161"/>
      <c r="DO502" s="161"/>
      <c r="DP502" s="161" t="s">
        <v>3134</v>
      </c>
      <c r="DQ502" s="161" t="s">
        <v>3380</v>
      </c>
      <c r="DR502" s="161"/>
      <c r="DS502" s="161"/>
      <c r="DT502" s="161"/>
      <c r="DU502" s="161"/>
      <c r="DV502" s="161"/>
      <c r="DW502" s="161"/>
    </row>
    <row r="503" spans="1:127" ht="12.75" customHeight="1" x14ac:dyDescent="0.25">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c r="AA503" s="161"/>
      <c r="AB503" s="161"/>
      <c r="AC503" s="161"/>
      <c r="AD503" s="161"/>
      <c r="AE503" s="161"/>
      <c r="AF503" s="161"/>
      <c r="AG503" s="161"/>
      <c r="AQ503" s="161"/>
      <c r="AR503" s="161"/>
      <c r="AS503" s="161"/>
      <c r="AT503" s="161"/>
      <c r="AU503" s="161"/>
      <c r="AV503" s="161"/>
      <c r="AW503" s="161"/>
      <c r="AX503" s="161"/>
      <c r="AY503" s="161"/>
      <c r="AZ503" s="161"/>
      <c r="BA503" s="161"/>
      <c r="BB503" s="161"/>
      <c r="BC503" s="161"/>
      <c r="BD503" s="161"/>
      <c r="BE503" s="161"/>
      <c r="BF503"/>
      <c r="BG503" s="161"/>
      <c r="BH503" s="161"/>
      <c r="BI503" s="161"/>
      <c r="BJ503" s="161"/>
      <c r="BK503" s="161"/>
      <c r="BL503" s="161"/>
      <c r="BM503" s="161"/>
      <c r="BN503" s="161"/>
      <c r="BO503" s="161"/>
      <c r="BP503" s="161"/>
      <c r="BQ503" s="161"/>
      <c r="BR503" s="161"/>
      <c r="BS503" s="161"/>
      <c r="BT503" s="161"/>
      <c r="BU503" s="161"/>
      <c r="BV503" s="161"/>
      <c r="BW503" s="161"/>
      <c r="BX503" s="161"/>
      <c r="BY503" s="161"/>
      <c r="BZ503" s="161"/>
      <c r="CA503" s="161"/>
      <c r="CB503" s="161"/>
      <c r="CC503" s="161"/>
      <c r="CD503" s="161"/>
      <c r="CE503" s="161"/>
      <c r="CF503" s="161"/>
      <c r="CG503" s="161"/>
      <c r="CH503" s="161"/>
      <c r="CI503" s="161"/>
      <c r="CJ503" s="161"/>
      <c r="CK503" s="161"/>
      <c r="CL503" s="161"/>
      <c r="CM503" s="161"/>
      <c r="CN503" s="161"/>
      <c r="CO503" s="161"/>
      <c r="CP503" s="208"/>
      <c r="CQ503" s="161"/>
      <c r="CR503" s="208"/>
      <c r="CS503" s="208"/>
      <c r="CT503" s="161" t="s">
        <v>3106</v>
      </c>
      <c r="CU503" s="161" t="s">
        <v>3352</v>
      </c>
      <c r="CV503" s="161"/>
      <c r="CW503" s="161"/>
      <c r="CX503" s="161"/>
      <c r="CY503" s="161"/>
      <c r="CZ503" s="161"/>
      <c r="DA503" s="161"/>
      <c r="DB503" s="161"/>
      <c r="DC503" s="161"/>
      <c r="DD503" s="161"/>
      <c r="DE503" s="161"/>
      <c r="DF503" s="161"/>
      <c r="DG503" s="161"/>
      <c r="DH503" s="161"/>
      <c r="DI503" s="161"/>
      <c r="DJ503" s="161"/>
      <c r="DK503" s="161"/>
      <c r="DL503" s="161"/>
      <c r="DM503" s="161"/>
      <c r="DN503" s="161"/>
      <c r="DO503" s="161"/>
      <c r="DP503" s="161" t="s">
        <v>3136</v>
      </c>
      <c r="DQ503" s="161" t="s">
        <v>3382</v>
      </c>
      <c r="DR503" s="161"/>
      <c r="DS503" s="161"/>
      <c r="DT503" s="161"/>
      <c r="DU503" s="161"/>
      <c r="DV503" s="161"/>
      <c r="DW503" s="161"/>
    </row>
    <row r="504" spans="1:127" ht="12.75" customHeight="1" x14ac:dyDescent="0.25">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c r="AA504" s="161"/>
      <c r="AB504" s="161"/>
      <c r="AC504" s="161"/>
      <c r="AD504" s="161"/>
      <c r="AE504" s="161"/>
      <c r="AF504" s="161"/>
      <c r="AG504" s="161"/>
      <c r="AQ504" s="161"/>
      <c r="AR504" s="161"/>
      <c r="AS504" s="161"/>
      <c r="AT504" s="161"/>
      <c r="AU504" s="161"/>
      <c r="AV504" s="161"/>
      <c r="AW504" s="161"/>
      <c r="AX504" s="161"/>
      <c r="AY504" s="161"/>
      <c r="AZ504" s="161"/>
      <c r="BA504" s="161"/>
      <c r="BB504" s="161"/>
      <c r="BC504" s="161"/>
      <c r="BD504" s="161"/>
      <c r="BE504" s="161"/>
      <c r="BF504"/>
      <c r="BG504" s="161"/>
      <c r="BH504" s="161"/>
      <c r="BI504" s="161"/>
      <c r="BJ504" s="161"/>
      <c r="BK504" s="161"/>
      <c r="BL504" s="161"/>
      <c r="BM504" s="161"/>
      <c r="BN504" s="161"/>
      <c r="BO504" s="161"/>
      <c r="BP504" s="161"/>
      <c r="BQ504" s="161"/>
      <c r="BR504" s="161"/>
      <c r="BS504" s="161"/>
      <c r="BT504" s="161"/>
      <c r="BU504" s="161"/>
      <c r="BV504" s="161"/>
      <c r="BW504" s="161"/>
      <c r="BX504" s="161"/>
      <c r="BY504" s="161"/>
      <c r="BZ504" s="161"/>
      <c r="CA504" s="161"/>
      <c r="CB504" s="161"/>
      <c r="CC504" s="161"/>
      <c r="CD504" s="161"/>
      <c r="CE504" s="161"/>
      <c r="CF504" s="161"/>
      <c r="CG504" s="161"/>
      <c r="CH504" s="161"/>
      <c r="CI504" s="161"/>
      <c r="CJ504" s="161"/>
      <c r="CK504" s="161"/>
      <c r="CL504" s="161"/>
      <c r="CM504" s="161"/>
      <c r="CN504" s="161"/>
      <c r="CO504" s="161"/>
      <c r="CP504" s="208"/>
      <c r="CQ504" s="161"/>
      <c r="CR504" s="208"/>
      <c r="CS504" s="208"/>
      <c r="CT504" s="161" t="s">
        <v>3108</v>
      </c>
      <c r="CU504" s="161" t="s">
        <v>3354</v>
      </c>
      <c r="CV504" s="161"/>
      <c r="CW504" s="161"/>
      <c r="CX504" s="161"/>
      <c r="CY504" s="161"/>
      <c r="CZ504" s="161"/>
      <c r="DA504" s="161"/>
      <c r="DB504" s="161"/>
      <c r="DC504" s="161"/>
      <c r="DD504" s="161"/>
      <c r="DE504" s="161"/>
      <c r="DF504" s="161"/>
      <c r="DG504" s="161"/>
      <c r="DH504" s="161"/>
      <c r="DI504" s="161"/>
      <c r="DJ504" s="161"/>
      <c r="DK504" s="161"/>
      <c r="DL504" s="161"/>
      <c r="DM504" s="161"/>
      <c r="DN504" s="161"/>
      <c r="DO504" s="161"/>
      <c r="DP504" s="161" t="s">
        <v>3138</v>
      </c>
      <c r="DQ504" s="161" t="s">
        <v>3384</v>
      </c>
      <c r="DR504" s="161"/>
      <c r="DS504" s="161"/>
      <c r="DT504" s="161"/>
      <c r="DU504" s="161"/>
      <c r="DV504" s="161"/>
      <c r="DW504" s="161"/>
    </row>
    <row r="505" spans="1:127" ht="12.75" customHeight="1" x14ac:dyDescent="0.25">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c r="AA505" s="161"/>
      <c r="AB505" s="161"/>
      <c r="AC505" s="161"/>
      <c r="AD505" s="161"/>
      <c r="AE505" s="161"/>
      <c r="AF505" s="161"/>
      <c r="AG505" s="161"/>
      <c r="AQ505" s="161"/>
      <c r="AR505" s="161"/>
      <c r="AS505" s="161"/>
      <c r="AT505" s="161"/>
      <c r="AU505" s="161"/>
      <c r="AV505" s="161"/>
      <c r="AW505" s="161"/>
      <c r="AX505" s="161"/>
      <c r="AY505" s="161"/>
      <c r="AZ505" s="161"/>
      <c r="BA505" s="161"/>
      <c r="BB505" s="161"/>
      <c r="BC505" s="161"/>
      <c r="BD505" s="161"/>
      <c r="BE505" s="161"/>
      <c r="BF505"/>
      <c r="BG505" s="161"/>
      <c r="BH505" s="161"/>
      <c r="BI505" s="161"/>
      <c r="BJ505" s="161"/>
      <c r="BK505" s="161"/>
      <c r="BL505" s="161"/>
      <c r="BM505" s="161"/>
      <c r="BN505" s="161"/>
      <c r="BO505" s="161"/>
      <c r="BP505" s="161"/>
      <c r="BQ505" s="161"/>
      <c r="BR505" s="161"/>
      <c r="BS505" s="161"/>
      <c r="BT505" s="161"/>
      <c r="BU505" s="161"/>
      <c r="BV505" s="161"/>
      <c r="BW505" s="161"/>
      <c r="BX505" s="161"/>
      <c r="BY505" s="161"/>
      <c r="BZ505" s="161"/>
      <c r="CA505" s="161"/>
      <c r="CB505" s="161"/>
      <c r="CC505" s="161"/>
      <c r="CD505" s="161"/>
      <c r="CE505" s="161"/>
      <c r="CF505" s="161"/>
      <c r="CG505" s="161"/>
      <c r="CH505" s="161"/>
      <c r="CI505" s="161"/>
      <c r="CJ505" s="161"/>
      <c r="CK505" s="161"/>
      <c r="CL505" s="161"/>
      <c r="CM505" s="161"/>
      <c r="CN505" s="161"/>
      <c r="CO505" s="161"/>
      <c r="CP505" s="208"/>
      <c r="CQ505" s="161"/>
      <c r="CR505" s="208"/>
      <c r="CS505" s="208"/>
      <c r="CT505" s="161" t="s">
        <v>3110</v>
      </c>
      <c r="CU505" s="161" t="s">
        <v>3356</v>
      </c>
      <c r="CV505" s="161"/>
      <c r="CW505" s="161"/>
      <c r="CX505" s="161"/>
      <c r="CY505" s="161"/>
      <c r="CZ505" s="161"/>
      <c r="DA505" s="161"/>
      <c r="DB505" s="161"/>
      <c r="DC505" s="161"/>
      <c r="DD505" s="161"/>
      <c r="DE505" s="161"/>
      <c r="DF505" s="161"/>
      <c r="DG505" s="161"/>
      <c r="DH505" s="161"/>
      <c r="DI505" s="161"/>
      <c r="DJ505" s="161"/>
      <c r="DK505" s="161"/>
      <c r="DL505" s="161"/>
      <c r="DM505" s="161"/>
      <c r="DN505" s="161"/>
      <c r="DO505" s="161"/>
      <c r="DP505" s="161" t="s">
        <v>3140</v>
      </c>
      <c r="DQ505" s="161" t="s">
        <v>3386</v>
      </c>
      <c r="DR505" s="161"/>
      <c r="DS505" s="161"/>
      <c r="DT505" s="161"/>
      <c r="DU505" s="161"/>
      <c r="DV505" s="161"/>
      <c r="DW505" s="161"/>
    </row>
    <row r="506" spans="1:127" ht="12.75" customHeight="1" x14ac:dyDescent="0.25">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c r="AA506" s="161"/>
      <c r="AB506" s="161"/>
      <c r="AC506" s="161"/>
      <c r="AD506" s="161"/>
      <c r="AE506" s="161"/>
      <c r="AF506" s="161"/>
      <c r="AG506" s="161"/>
      <c r="AQ506" s="161"/>
      <c r="AR506" s="161"/>
      <c r="AS506" s="161"/>
      <c r="AT506" s="161"/>
      <c r="AU506" s="161"/>
      <c r="AV506" s="161"/>
      <c r="AW506" s="161"/>
      <c r="AX506" s="161"/>
      <c r="AY506" s="161"/>
      <c r="AZ506" s="161"/>
      <c r="BA506" s="161"/>
      <c r="BB506" s="161"/>
      <c r="BC506" s="161"/>
      <c r="BD506" s="161"/>
      <c r="BE506" s="161"/>
      <c r="BF506"/>
      <c r="BG506" s="161"/>
      <c r="BH506" s="161"/>
      <c r="BI506" s="161"/>
      <c r="BJ506" s="161"/>
      <c r="BK506" s="161"/>
      <c r="BL506" s="161"/>
      <c r="BM506" s="161"/>
      <c r="BN506" s="161"/>
      <c r="BO506" s="161"/>
      <c r="BP506" s="161"/>
      <c r="BQ506" s="161"/>
      <c r="BR506" s="161"/>
      <c r="BS506" s="161"/>
      <c r="BT506" s="161"/>
      <c r="BU506" s="161"/>
      <c r="BV506" s="161"/>
      <c r="BW506" s="161"/>
      <c r="BX506" s="161"/>
      <c r="BY506" s="161"/>
      <c r="BZ506" s="161"/>
      <c r="CA506" s="161"/>
      <c r="CB506" s="161"/>
      <c r="CC506" s="161"/>
      <c r="CD506" s="161"/>
      <c r="CE506" s="161"/>
      <c r="CF506" s="161"/>
      <c r="CG506" s="161"/>
      <c r="CH506" s="161"/>
      <c r="CI506" s="161"/>
      <c r="CJ506" s="161"/>
      <c r="CK506" s="161"/>
      <c r="CL506" s="161"/>
      <c r="CM506" s="161"/>
      <c r="CN506" s="161"/>
      <c r="CO506" s="161"/>
      <c r="CP506" s="208"/>
      <c r="CQ506" s="161"/>
      <c r="CR506" s="208"/>
      <c r="CS506" s="208"/>
      <c r="CT506" s="161" t="s">
        <v>3112</v>
      </c>
      <c r="CU506" s="161" t="s">
        <v>3358</v>
      </c>
      <c r="CV506" s="161"/>
      <c r="CW506" s="161"/>
      <c r="CX506" s="161"/>
      <c r="CY506" s="161"/>
      <c r="CZ506" s="161"/>
      <c r="DA506" s="161"/>
      <c r="DB506" s="161"/>
      <c r="DC506" s="161"/>
      <c r="DD506" s="161"/>
      <c r="DE506" s="161"/>
      <c r="DF506" s="161"/>
      <c r="DG506" s="161"/>
      <c r="DH506" s="161"/>
      <c r="DI506" s="161"/>
      <c r="DJ506" s="161"/>
      <c r="DK506" s="161"/>
      <c r="DL506" s="161"/>
      <c r="DM506" s="161"/>
      <c r="DN506" s="161"/>
      <c r="DO506" s="161"/>
      <c r="DP506" s="161" t="s">
        <v>3142</v>
      </c>
      <c r="DQ506" s="161" t="s">
        <v>3388</v>
      </c>
      <c r="DR506" s="161"/>
      <c r="DS506" s="161"/>
      <c r="DT506" s="161"/>
      <c r="DU506" s="161"/>
      <c r="DV506" s="161"/>
      <c r="DW506" s="161"/>
    </row>
    <row r="507" spans="1:127" ht="12.75" customHeight="1" x14ac:dyDescent="0.25">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c r="AC507" s="161"/>
      <c r="AD507" s="161"/>
      <c r="AE507" s="161"/>
      <c r="AF507" s="161"/>
      <c r="AG507" s="161"/>
      <c r="AQ507" s="161"/>
      <c r="AR507" s="161"/>
      <c r="AS507" s="161"/>
      <c r="AT507" s="161"/>
      <c r="AU507" s="161"/>
      <c r="AV507" s="161"/>
      <c r="AW507" s="161"/>
      <c r="AX507" s="161"/>
      <c r="AY507" s="161"/>
      <c r="AZ507" s="161"/>
      <c r="BA507" s="161"/>
      <c r="BB507" s="161"/>
      <c r="BC507" s="161"/>
      <c r="BD507" s="161"/>
      <c r="BE507" s="161"/>
      <c r="BF507"/>
      <c r="BG507" s="161"/>
      <c r="BH507" s="161"/>
      <c r="BI507" s="161"/>
      <c r="BJ507" s="161"/>
      <c r="BK507" s="161"/>
      <c r="BL507" s="161"/>
      <c r="BM507" s="161"/>
      <c r="BN507" s="161"/>
      <c r="BO507" s="161"/>
      <c r="BP507" s="161"/>
      <c r="BQ507" s="161"/>
      <c r="BR507" s="161"/>
      <c r="BS507" s="161"/>
      <c r="BT507" s="161"/>
      <c r="BU507" s="161"/>
      <c r="BV507" s="161"/>
      <c r="BW507" s="161"/>
      <c r="BX507" s="161"/>
      <c r="BY507" s="161"/>
      <c r="BZ507" s="161"/>
      <c r="CA507" s="161"/>
      <c r="CB507" s="161"/>
      <c r="CC507" s="161"/>
      <c r="CD507" s="161"/>
      <c r="CE507" s="161"/>
      <c r="CF507" s="161"/>
      <c r="CG507" s="161"/>
      <c r="CH507" s="161"/>
      <c r="CI507" s="161"/>
      <c r="CJ507" s="161"/>
      <c r="CK507" s="161"/>
      <c r="CL507" s="161"/>
      <c r="CM507" s="161"/>
      <c r="CN507" s="161"/>
      <c r="CO507" s="161"/>
      <c r="CP507" s="208"/>
      <c r="CQ507" s="161"/>
      <c r="CR507" s="208"/>
      <c r="CS507" s="208"/>
      <c r="CT507" s="161" t="s">
        <v>3114</v>
      </c>
      <c r="CU507" s="161" t="s">
        <v>3360</v>
      </c>
      <c r="CV507" s="161"/>
      <c r="CW507" s="161"/>
      <c r="CX507" s="161"/>
      <c r="CY507" s="161"/>
      <c r="CZ507" s="161"/>
      <c r="DA507" s="161"/>
      <c r="DB507" s="161"/>
      <c r="DC507" s="161"/>
      <c r="DD507" s="161"/>
      <c r="DE507" s="161"/>
      <c r="DF507" s="161"/>
      <c r="DG507" s="161"/>
      <c r="DH507" s="161"/>
      <c r="DI507" s="161"/>
      <c r="DJ507" s="161"/>
      <c r="DK507" s="161"/>
      <c r="DL507" s="161"/>
      <c r="DM507" s="161"/>
      <c r="DN507" s="161"/>
      <c r="DO507" s="161"/>
      <c r="DP507" s="161" t="s">
        <v>3144</v>
      </c>
      <c r="DQ507" s="161" t="s">
        <v>3390</v>
      </c>
      <c r="DR507" s="161"/>
      <c r="DS507" s="161"/>
      <c r="DT507" s="161"/>
      <c r="DU507" s="161"/>
      <c r="DV507" s="161"/>
      <c r="DW507" s="161"/>
    </row>
    <row r="508" spans="1:127" ht="12.75" customHeight="1" x14ac:dyDescent="0.25">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c r="AA508" s="161"/>
      <c r="AB508" s="161"/>
      <c r="AC508" s="161"/>
      <c r="AD508" s="161"/>
      <c r="AE508" s="161"/>
      <c r="AF508" s="161"/>
      <c r="AG508" s="161"/>
      <c r="AQ508" s="161"/>
      <c r="AR508" s="161"/>
      <c r="AS508" s="161"/>
      <c r="AT508" s="161"/>
      <c r="AU508" s="161"/>
      <c r="AV508" s="161"/>
      <c r="AW508" s="161"/>
      <c r="AX508" s="161"/>
      <c r="AY508" s="161"/>
      <c r="AZ508" s="161"/>
      <c r="BA508" s="161"/>
      <c r="BB508" s="161"/>
      <c r="BC508" s="161"/>
      <c r="BD508" s="161"/>
      <c r="BE508" s="161"/>
      <c r="BF508"/>
      <c r="BG508" s="161"/>
      <c r="BH508" s="161"/>
      <c r="BI508" s="161"/>
      <c r="BJ508" s="161"/>
      <c r="BK508" s="161"/>
      <c r="BL508" s="161"/>
      <c r="BM508" s="161"/>
      <c r="BN508" s="161"/>
      <c r="BO508" s="161"/>
      <c r="BP508" s="161"/>
      <c r="BQ508" s="161"/>
      <c r="BR508" s="161"/>
      <c r="BS508" s="161"/>
      <c r="BT508" s="161"/>
      <c r="BU508" s="161"/>
      <c r="BV508" s="161"/>
      <c r="BW508" s="161"/>
      <c r="BX508" s="161"/>
      <c r="BY508" s="161"/>
      <c r="BZ508" s="161"/>
      <c r="CA508" s="161"/>
      <c r="CB508" s="161"/>
      <c r="CC508" s="161"/>
      <c r="CD508" s="161"/>
      <c r="CE508" s="161"/>
      <c r="CF508" s="161"/>
      <c r="CG508" s="161"/>
      <c r="CH508" s="161"/>
      <c r="CI508" s="161"/>
      <c r="CJ508" s="161"/>
      <c r="CK508" s="161"/>
      <c r="CL508" s="161"/>
      <c r="CM508" s="161"/>
      <c r="CN508" s="161"/>
      <c r="CO508" s="161"/>
      <c r="CP508" s="208"/>
      <c r="CQ508" s="161"/>
      <c r="CR508" s="208"/>
      <c r="CS508" s="208"/>
      <c r="CT508" s="161" t="s">
        <v>3116</v>
      </c>
      <c r="CU508" s="161" t="s">
        <v>3362</v>
      </c>
      <c r="CV508" s="161"/>
      <c r="CW508" s="161"/>
      <c r="CX508" s="161"/>
      <c r="CY508" s="161"/>
      <c r="CZ508" s="161"/>
      <c r="DA508" s="161"/>
      <c r="DB508" s="161"/>
      <c r="DC508" s="161"/>
      <c r="DD508" s="161"/>
      <c r="DE508" s="161"/>
      <c r="DF508" s="161"/>
      <c r="DG508" s="161"/>
      <c r="DH508" s="161"/>
      <c r="DI508" s="161"/>
      <c r="DJ508" s="161"/>
      <c r="DK508" s="161"/>
      <c r="DL508" s="161"/>
      <c r="DM508" s="161"/>
      <c r="DN508" s="161"/>
      <c r="DO508" s="161"/>
      <c r="DP508" s="161" t="s">
        <v>3146</v>
      </c>
      <c r="DQ508" s="161" t="s">
        <v>3392</v>
      </c>
      <c r="DR508" s="161"/>
      <c r="DS508" s="161"/>
      <c r="DT508" s="161"/>
      <c r="DU508" s="161"/>
      <c r="DV508" s="161"/>
      <c r="DW508" s="161"/>
    </row>
    <row r="509" spans="1:127" ht="12.75" customHeight="1" x14ac:dyDescent="0.25">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c r="AA509" s="161"/>
      <c r="AB509" s="161"/>
      <c r="AC509" s="161"/>
      <c r="AD509" s="161"/>
      <c r="AE509" s="161"/>
      <c r="AF509" s="161"/>
      <c r="AG509" s="161"/>
      <c r="AQ509" s="161"/>
      <c r="AR509" s="161"/>
      <c r="AS509" s="161"/>
      <c r="AT509" s="161"/>
      <c r="AU509" s="161"/>
      <c r="AV509" s="161"/>
      <c r="AW509" s="161"/>
      <c r="AX509" s="161"/>
      <c r="AY509" s="161"/>
      <c r="AZ509" s="161"/>
      <c r="BA509" s="161"/>
      <c r="BB509" s="161"/>
      <c r="BC509" s="161"/>
      <c r="BD509" s="161"/>
      <c r="BE509" s="161"/>
      <c r="BF509"/>
      <c r="BG509" s="161"/>
      <c r="BH509" s="161"/>
      <c r="BI509" s="161"/>
      <c r="BJ509" s="161"/>
      <c r="BK509" s="161"/>
      <c r="BL509" s="161"/>
      <c r="BM509" s="161"/>
      <c r="BN509" s="161"/>
      <c r="BO509" s="161"/>
      <c r="BP509" s="161"/>
      <c r="BQ509" s="161"/>
      <c r="BR509" s="161"/>
      <c r="BS509" s="161"/>
      <c r="BT509" s="161"/>
      <c r="BU509" s="161"/>
      <c r="BV509" s="161"/>
      <c r="BW509" s="161"/>
      <c r="BX509" s="161"/>
      <c r="BY509" s="161"/>
      <c r="BZ509" s="161"/>
      <c r="CA509" s="161"/>
      <c r="CB509" s="161"/>
      <c r="CC509" s="161"/>
      <c r="CD509" s="161"/>
      <c r="CE509" s="161"/>
      <c r="CF509" s="161"/>
      <c r="CG509" s="161"/>
      <c r="CH509" s="161"/>
      <c r="CI509" s="161"/>
      <c r="CJ509" s="161"/>
      <c r="CK509" s="161"/>
      <c r="CL509" s="161"/>
      <c r="CM509" s="161"/>
      <c r="CN509" s="161"/>
      <c r="CO509" s="161"/>
      <c r="CP509" s="208"/>
      <c r="CQ509" s="161"/>
      <c r="CR509" s="208"/>
      <c r="CS509" s="208"/>
      <c r="CT509" s="161" t="s">
        <v>3118</v>
      </c>
      <c r="CU509" s="161" t="s">
        <v>3364</v>
      </c>
      <c r="CV509" s="161"/>
      <c r="CW509" s="161"/>
      <c r="CX509" s="161"/>
      <c r="CY509" s="161"/>
      <c r="CZ509" s="161"/>
      <c r="DA509" s="161"/>
      <c r="DB509" s="161"/>
      <c r="DC509" s="161"/>
      <c r="DD509" s="161"/>
      <c r="DE509" s="161"/>
      <c r="DF509" s="161"/>
      <c r="DG509" s="161"/>
      <c r="DH509" s="161"/>
      <c r="DI509" s="161"/>
      <c r="DJ509" s="161"/>
      <c r="DK509" s="161"/>
      <c r="DL509" s="161"/>
      <c r="DM509" s="161"/>
      <c r="DN509" s="161"/>
      <c r="DO509" s="161"/>
      <c r="DP509" s="161" t="s">
        <v>3148</v>
      </c>
      <c r="DQ509" s="161" t="s">
        <v>3394</v>
      </c>
      <c r="DR509" s="161"/>
      <c r="DS509" s="161"/>
      <c r="DT509" s="161"/>
      <c r="DU509" s="161"/>
      <c r="DV509" s="161"/>
      <c r="DW509" s="161"/>
    </row>
    <row r="510" spans="1:127" ht="12.75" customHeight="1" x14ac:dyDescent="0.25">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c r="AA510" s="161"/>
      <c r="AB510" s="161"/>
      <c r="AC510" s="161"/>
      <c r="AD510" s="161"/>
      <c r="AE510" s="161"/>
      <c r="AF510" s="161"/>
      <c r="AG510" s="161"/>
      <c r="AQ510" s="161"/>
      <c r="AR510" s="161"/>
      <c r="AS510" s="161"/>
      <c r="AT510" s="161"/>
      <c r="AU510" s="161"/>
      <c r="AV510" s="161"/>
      <c r="AW510" s="161"/>
      <c r="AX510" s="161"/>
      <c r="AY510" s="161"/>
      <c r="AZ510" s="161"/>
      <c r="BA510" s="161"/>
      <c r="BB510" s="161"/>
      <c r="BC510" s="161"/>
      <c r="BD510" s="161"/>
      <c r="BE510" s="161"/>
      <c r="BF510"/>
      <c r="BG510" s="161"/>
      <c r="BH510" s="161"/>
      <c r="BI510" s="161"/>
      <c r="BJ510" s="161"/>
      <c r="BK510" s="161"/>
      <c r="BL510" s="161"/>
      <c r="BM510" s="161"/>
      <c r="BN510" s="161"/>
      <c r="BO510" s="161"/>
      <c r="BP510" s="161"/>
      <c r="BQ510" s="161"/>
      <c r="BR510" s="161"/>
      <c r="BS510" s="161"/>
      <c r="BT510" s="161"/>
      <c r="BU510" s="161"/>
      <c r="BV510" s="161"/>
      <c r="BW510" s="161"/>
      <c r="BX510" s="161"/>
      <c r="BY510" s="161"/>
      <c r="BZ510" s="161"/>
      <c r="CA510" s="161"/>
      <c r="CB510" s="161"/>
      <c r="CC510" s="161"/>
      <c r="CD510" s="161"/>
      <c r="CE510" s="161"/>
      <c r="CF510" s="161"/>
      <c r="CG510" s="161"/>
      <c r="CH510" s="161"/>
      <c r="CI510" s="161"/>
      <c r="CJ510" s="161"/>
      <c r="CK510" s="161"/>
      <c r="CL510" s="161"/>
      <c r="CM510" s="161"/>
      <c r="CN510" s="161"/>
      <c r="CO510" s="161"/>
      <c r="CP510" s="208"/>
      <c r="CQ510" s="161"/>
      <c r="CR510" s="208"/>
      <c r="CS510" s="208"/>
      <c r="CT510" s="161" t="s">
        <v>3120</v>
      </c>
      <c r="CU510" s="161" t="s">
        <v>3366</v>
      </c>
      <c r="CV510" s="161"/>
      <c r="CW510" s="161"/>
      <c r="CX510" s="161"/>
      <c r="CY510" s="161"/>
      <c r="CZ510" s="161"/>
      <c r="DA510" s="161"/>
      <c r="DB510" s="161"/>
      <c r="DC510" s="161"/>
      <c r="DD510" s="161"/>
      <c r="DE510" s="161"/>
      <c r="DF510" s="161"/>
      <c r="DG510" s="161"/>
      <c r="DH510" s="161"/>
      <c r="DI510" s="161"/>
      <c r="DJ510" s="161"/>
      <c r="DK510" s="161"/>
      <c r="DL510" s="161"/>
      <c r="DM510" s="161"/>
      <c r="DN510" s="161"/>
      <c r="DO510" s="161"/>
      <c r="DP510" s="161" t="s">
        <v>3150</v>
      </c>
      <c r="DQ510" s="161" t="s">
        <v>3396</v>
      </c>
      <c r="DR510" s="161"/>
      <c r="DS510" s="161"/>
      <c r="DT510" s="161"/>
      <c r="DU510" s="161"/>
      <c r="DV510" s="161"/>
      <c r="DW510" s="161"/>
    </row>
    <row r="511" spans="1:127" ht="12.75" customHeight="1" x14ac:dyDescent="0.25">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c r="AA511" s="161"/>
      <c r="AB511" s="161"/>
      <c r="AC511" s="161"/>
      <c r="AD511" s="161"/>
      <c r="AE511" s="161"/>
      <c r="AF511" s="161"/>
      <c r="AG511" s="161"/>
      <c r="AQ511" s="161"/>
      <c r="AR511" s="161"/>
      <c r="AS511" s="161"/>
      <c r="AT511" s="161"/>
      <c r="AU511" s="161"/>
      <c r="AV511" s="161"/>
      <c r="AW511" s="161"/>
      <c r="AX511" s="161"/>
      <c r="AY511" s="161"/>
      <c r="AZ511" s="161"/>
      <c r="BA511" s="161"/>
      <c r="BB511" s="161"/>
      <c r="BC511" s="161"/>
      <c r="BD511" s="161"/>
      <c r="BE511" s="161"/>
      <c r="BF511"/>
      <c r="BG511" s="161"/>
      <c r="BH511" s="161"/>
      <c r="BI511" s="161"/>
      <c r="BJ511" s="161"/>
      <c r="BK511" s="161"/>
      <c r="BL511" s="161"/>
      <c r="BM511" s="161"/>
      <c r="BN511" s="161"/>
      <c r="BO511" s="161"/>
      <c r="BP511" s="161"/>
      <c r="BQ511" s="161"/>
      <c r="BR511" s="161"/>
      <c r="BS511" s="161"/>
      <c r="BT511" s="161"/>
      <c r="BU511" s="161"/>
      <c r="BV511" s="161"/>
      <c r="BW511" s="161"/>
      <c r="BX511" s="161"/>
      <c r="BY511" s="161"/>
      <c r="BZ511" s="161"/>
      <c r="CA511" s="161"/>
      <c r="CB511" s="161"/>
      <c r="CC511" s="161"/>
      <c r="CD511" s="161"/>
      <c r="CE511" s="161"/>
      <c r="CF511" s="161"/>
      <c r="CG511" s="161"/>
      <c r="CH511" s="161"/>
      <c r="CI511" s="161"/>
      <c r="CJ511" s="161"/>
      <c r="CK511" s="161"/>
      <c r="CL511" s="161"/>
      <c r="CM511" s="161"/>
      <c r="CN511" s="161"/>
      <c r="CO511" s="161"/>
      <c r="CP511" s="208"/>
      <c r="CQ511" s="161"/>
      <c r="CR511" s="208"/>
      <c r="CS511" s="208"/>
      <c r="CT511" s="161" t="s">
        <v>3122</v>
      </c>
      <c r="CU511" s="161" t="s">
        <v>3368</v>
      </c>
      <c r="CV511" s="161"/>
      <c r="CW511" s="161"/>
      <c r="CX511" s="161"/>
      <c r="CY511" s="161"/>
      <c r="CZ511" s="161"/>
      <c r="DA511" s="161"/>
      <c r="DB511" s="161"/>
      <c r="DC511" s="161"/>
      <c r="DD511" s="161"/>
      <c r="DE511" s="161"/>
      <c r="DF511" s="161"/>
      <c r="DG511" s="161"/>
      <c r="DH511" s="161"/>
      <c r="DI511" s="161"/>
      <c r="DJ511" s="161"/>
      <c r="DK511" s="161"/>
      <c r="DL511" s="161"/>
      <c r="DM511" s="161"/>
      <c r="DN511" s="161"/>
      <c r="DO511" s="161"/>
      <c r="DP511" s="161" t="s">
        <v>3152</v>
      </c>
      <c r="DQ511" s="161" t="s">
        <v>3398</v>
      </c>
      <c r="DR511" s="161"/>
      <c r="DS511" s="161"/>
      <c r="DT511" s="161"/>
      <c r="DU511" s="161"/>
      <c r="DV511" s="161"/>
      <c r="DW511" s="161"/>
    </row>
    <row r="512" spans="1:127" ht="12.75" customHeight="1" x14ac:dyDescent="0.25">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c r="AA512" s="161"/>
      <c r="AB512" s="161"/>
      <c r="AC512" s="161"/>
      <c r="AD512" s="161"/>
      <c r="AE512" s="161"/>
      <c r="AF512" s="161"/>
      <c r="AG512" s="161"/>
      <c r="AQ512" s="161"/>
      <c r="AR512" s="161"/>
      <c r="AS512" s="161"/>
      <c r="AT512" s="161"/>
      <c r="AU512" s="161"/>
      <c r="AV512" s="161"/>
      <c r="AW512" s="161"/>
      <c r="AX512" s="161"/>
      <c r="AY512" s="161"/>
      <c r="AZ512" s="161"/>
      <c r="BA512" s="161"/>
      <c r="BB512" s="161"/>
      <c r="BC512" s="161"/>
      <c r="BD512" s="161"/>
      <c r="BE512" s="161"/>
      <c r="BF512"/>
      <c r="BG512" s="161"/>
      <c r="BH512" s="161"/>
      <c r="BI512" s="161"/>
      <c r="BJ512" s="161"/>
      <c r="BK512" s="161"/>
      <c r="BL512" s="161"/>
      <c r="BM512" s="161"/>
      <c r="BN512" s="161"/>
      <c r="BO512" s="161"/>
      <c r="BP512" s="161"/>
      <c r="BQ512" s="161"/>
      <c r="BR512" s="161"/>
      <c r="BS512" s="161"/>
      <c r="BT512" s="161"/>
      <c r="BU512" s="161"/>
      <c r="BV512" s="161"/>
      <c r="BW512" s="161"/>
      <c r="BX512" s="161"/>
      <c r="BY512" s="161"/>
      <c r="BZ512" s="161"/>
      <c r="CA512" s="161"/>
      <c r="CB512" s="161"/>
      <c r="CC512" s="161"/>
      <c r="CD512" s="161"/>
      <c r="CE512" s="161"/>
      <c r="CF512" s="161"/>
      <c r="CG512" s="161"/>
      <c r="CH512" s="161"/>
      <c r="CI512" s="161"/>
      <c r="CJ512" s="161"/>
      <c r="CK512" s="161"/>
      <c r="CL512" s="161"/>
      <c r="CM512" s="161"/>
      <c r="CN512" s="161"/>
      <c r="CO512" s="161"/>
      <c r="CP512" s="208"/>
      <c r="CQ512" s="161"/>
      <c r="CR512" s="208"/>
      <c r="CS512" s="208"/>
      <c r="CT512" s="161" t="s">
        <v>3124</v>
      </c>
      <c r="CU512" s="161" t="s">
        <v>3370</v>
      </c>
      <c r="CV512" s="161"/>
      <c r="CW512" s="161"/>
      <c r="CX512" s="161"/>
      <c r="CY512" s="161"/>
      <c r="CZ512" s="161"/>
      <c r="DA512" s="161"/>
      <c r="DB512" s="161"/>
      <c r="DC512" s="161"/>
      <c r="DD512" s="161"/>
      <c r="DE512" s="161"/>
      <c r="DF512" s="161"/>
      <c r="DG512" s="161"/>
      <c r="DH512" s="161"/>
      <c r="DI512" s="161"/>
      <c r="DJ512" s="161"/>
      <c r="DK512" s="161"/>
      <c r="DL512" s="161"/>
      <c r="DM512" s="161"/>
      <c r="DN512" s="161"/>
      <c r="DO512" s="161"/>
      <c r="DP512" s="161" t="s">
        <v>3154</v>
      </c>
      <c r="DQ512" s="161" t="s">
        <v>3400</v>
      </c>
      <c r="DR512" s="161"/>
      <c r="DS512" s="161"/>
      <c r="DT512" s="161"/>
      <c r="DU512" s="161"/>
      <c r="DV512" s="161"/>
      <c r="DW512" s="161"/>
    </row>
    <row r="513" spans="1:127" ht="12.75" customHeight="1" x14ac:dyDescent="0.25">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c r="AA513" s="161"/>
      <c r="AB513" s="161"/>
      <c r="AC513" s="161"/>
      <c r="AD513" s="161"/>
      <c r="AE513" s="161"/>
      <c r="AF513" s="161"/>
      <c r="AG513" s="161"/>
      <c r="AQ513" s="161"/>
      <c r="AR513" s="161"/>
      <c r="AS513" s="161"/>
      <c r="AT513" s="161"/>
      <c r="AU513" s="161"/>
      <c r="AV513" s="161"/>
      <c r="AW513" s="161"/>
      <c r="AX513" s="161"/>
      <c r="AY513" s="161"/>
      <c r="AZ513" s="161"/>
      <c r="BA513" s="161"/>
      <c r="BB513" s="161"/>
      <c r="BC513" s="161"/>
      <c r="BD513" s="161"/>
      <c r="BE513" s="161"/>
      <c r="BF513"/>
      <c r="BG513" s="161"/>
      <c r="BH513" s="161"/>
      <c r="BI513" s="161"/>
      <c r="BJ513" s="161"/>
      <c r="BK513" s="161"/>
      <c r="BL513" s="161"/>
      <c r="BM513" s="161"/>
      <c r="BN513" s="161"/>
      <c r="BO513" s="161"/>
      <c r="BP513" s="161"/>
      <c r="BQ513" s="161"/>
      <c r="BR513" s="161"/>
      <c r="BS513" s="161"/>
      <c r="BT513" s="161"/>
      <c r="BU513" s="161"/>
      <c r="BV513" s="161"/>
      <c r="BW513" s="161"/>
      <c r="BX513" s="161"/>
      <c r="BY513" s="161"/>
      <c r="BZ513" s="161"/>
      <c r="CA513" s="161"/>
      <c r="CB513" s="161"/>
      <c r="CC513" s="161"/>
      <c r="CD513" s="161"/>
      <c r="CE513" s="161"/>
      <c r="CF513" s="161"/>
      <c r="CG513" s="161"/>
      <c r="CH513" s="161"/>
      <c r="CI513" s="161"/>
      <c r="CJ513" s="161"/>
      <c r="CK513" s="161"/>
      <c r="CL513" s="161"/>
      <c r="CM513" s="161"/>
      <c r="CN513" s="161"/>
      <c r="CO513" s="161"/>
      <c r="CP513" s="208"/>
      <c r="CQ513" s="161"/>
      <c r="CR513" s="208"/>
      <c r="CS513" s="208"/>
      <c r="CT513" s="161" t="s">
        <v>3126</v>
      </c>
      <c r="CU513" s="161" t="s">
        <v>3372</v>
      </c>
      <c r="CV513" s="161"/>
      <c r="CW513" s="161"/>
      <c r="CX513" s="161"/>
      <c r="CY513" s="161"/>
      <c r="CZ513" s="161"/>
      <c r="DA513" s="161"/>
      <c r="DB513" s="161"/>
      <c r="DC513" s="161"/>
      <c r="DD513" s="161"/>
      <c r="DE513" s="161"/>
      <c r="DF513" s="161"/>
      <c r="DG513" s="161"/>
      <c r="DH513" s="161"/>
      <c r="DI513" s="161"/>
      <c r="DJ513" s="161"/>
      <c r="DK513" s="161"/>
      <c r="DL513" s="161"/>
      <c r="DM513" s="161"/>
      <c r="DN513" s="161"/>
      <c r="DO513" s="161"/>
      <c r="DP513" s="161" t="s">
        <v>3156</v>
      </c>
      <c r="DQ513" s="161" t="s">
        <v>3402</v>
      </c>
      <c r="DR513" s="161"/>
      <c r="DS513" s="161"/>
      <c r="DT513" s="161"/>
      <c r="DU513" s="161"/>
      <c r="DV513" s="161"/>
      <c r="DW513" s="161"/>
    </row>
    <row r="514" spans="1:127" ht="12.75" customHeight="1" x14ac:dyDescent="0.25">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c r="AA514" s="161"/>
      <c r="AB514" s="161"/>
      <c r="AC514" s="161"/>
      <c r="AD514" s="161"/>
      <c r="AE514" s="161"/>
      <c r="AF514" s="161"/>
      <c r="AG514" s="161"/>
      <c r="AQ514" s="161"/>
      <c r="AR514" s="161"/>
      <c r="AS514" s="161"/>
      <c r="AT514" s="161"/>
      <c r="AU514" s="161"/>
      <c r="AV514" s="161"/>
      <c r="AW514" s="161"/>
      <c r="AX514" s="161"/>
      <c r="AY514" s="161"/>
      <c r="AZ514" s="161"/>
      <c r="BA514" s="161"/>
      <c r="BB514" s="161"/>
      <c r="BC514" s="161"/>
      <c r="BD514" s="161"/>
      <c r="BE514" s="161"/>
      <c r="BF514"/>
      <c r="BG514" s="161"/>
      <c r="BH514" s="161"/>
      <c r="BI514" s="161"/>
      <c r="BJ514" s="161"/>
      <c r="BK514" s="161"/>
      <c r="BL514" s="161"/>
      <c r="BM514" s="161"/>
      <c r="BN514" s="161"/>
      <c r="BO514" s="161"/>
      <c r="BP514" s="161"/>
      <c r="BQ514" s="161"/>
      <c r="BR514" s="161"/>
      <c r="BS514" s="161"/>
      <c r="BT514" s="161"/>
      <c r="BU514" s="161"/>
      <c r="BV514" s="161"/>
      <c r="BW514" s="161"/>
      <c r="BX514" s="161"/>
      <c r="BY514" s="161"/>
      <c r="BZ514" s="161"/>
      <c r="CA514" s="161"/>
      <c r="CB514" s="161"/>
      <c r="CC514" s="161"/>
      <c r="CD514" s="161"/>
      <c r="CE514" s="161"/>
      <c r="CF514" s="161"/>
      <c r="CG514" s="161"/>
      <c r="CH514" s="161"/>
      <c r="CI514" s="161"/>
      <c r="CJ514" s="161"/>
      <c r="CK514" s="161"/>
      <c r="CL514" s="161"/>
      <c r="CM514" s="161"/>
      <c r="CN514" s="161"/>
      <c r="CO514" s="161"/>
      <c r="CP514" s="208"/>
      <c r="CQ514" s="161"/>
      <c r="CR514" s="208"/>
      <c r="CS514" s="208"/>
      <c r="CT514" s="161" t="s">
        <v>3128</v>
      </c>
      <c r="CU514" s="161" t="s">
        <v>3374</v>
      </c>
      <c r="CV514" s="161"/>
      <c r="CW514" s="161"/>
      <c r="CX514" s="161"/>
      <c r="CY514" s="161"/>
      <c r="CZ514" s="161"/>
      <c r="DA514" s="161"/>
      <c r="DB514" s="161"/>
      <c r="DC514" s="161"/>
      <c r="DD514" s="161"/>
      <c r="DE514" s="161"/>
      <c r="DF514" s="161"/>
      <c r="DG514" s="161"/>
      <c r="DH514" s="161"/>
      <c r="DI514" s="161"/>
      <c r="DJ514" s="161"/>
      <c r="DK514" s="161"/>
      <c r="DL514" s="161"/>
      <c r="DM514" s="161"/>
      <c r="DN514" s="161"/>
      <c r="DO514" s="161"/>
      <c r="DP514" s="161" t="s">
        <v>3158</v>
      </c>
      <c r="DQ514" s="161" t="s">
        <v>3404</v>
      </c>
      <c r="DR514" s="161"/>
      <c r="DS514" s="161"/>
      <c r="DT514" s="161"/>
      <c r="DU514" s="161"/>
      <c r="DV514" s="161"/>
      <c r="DW514" s="161"/>
    </row>
    <row r="515" spans="1:127" ht="12.75" customHeight="1" x14ac:dyDescent="0.25">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c r="AA515" s="161"/>
      <c r="AB515" s="161"/>
      <c r="AC515" s="161"/>
      <c r="AD515" s="161"/>
      <c r="AE515" s="161"/>
      <c r="AF515" s="161"/>
      <c r="AG515" s="161"/>
      <c r="AQ515" s="161"/>
      <c r="AR515" s="161"/>
      <c r="AS515" s="161"/>
      <c r="AT515" s="161"/>
      <c r="AU515" s="161"/>
      <c r="AV515" s="161"/>
      <c r="AW515" s="161"/>
      <c r="AX515" s="161"/>
      <c r="AY515" s="161"/>
      <c r="AZ515" s="161"/>
      <c r="BA515" s="161"/>
      <c r="BB515" s="161"/>
      <c r="BC515" s="161"/>
      <c r="BD515" s="161"/>
      <c r="BE515" s="161"/>
      <c r="BF515"/>
      <c r="BG515" s="161"/>
      <c r="BH515" s="161"/>
      <c r="BI515" s="161"/>
      <c r="BJ515" s="161"/>
      <c r="BK515" s="161"/>
      <c r="BL515" s="161"/>
      <c r="BM515" s="161"/>
      <c r="BN515" s="161"/>
      <c r="BO515" s="161"/>
      <c r="BP515" s="161"/>
      <c r="BQ515" s="161"/>
      <c r="BR515" s="161"/>
      <c r="BS515" s="161"/>
      <c r="BT515" s="161"/>
      <c r="BU515" s="161"/>
      <c r="BV515" s="161"/>
      <c r="BW515" s="161"/>
      <c r="BX515" s="161"/>
      <c r="BY515" s="161"/>
      <c r="BZ515" s="161"/>
      <c r="CA515" s="161"/>
      <c r="CB515" s="161"/>
      <c r="CC515" s="161"/>
      <c r="CD515" s="161"/>
      <c r="CE515" s="161"/>
      <c r="CF515" s="161"/>
      <c r="CG515" s="161"/>
      <c r="CH515" s="161"/>
      <c r="CI515" s="161"/>
      <c r="CJ515" s="161"/>
      <c r="CK515" s="161"/>
      <c r="CL515" s="161"/>
      <c r="CM515" s="161"/>
      <c r="CN515" s="161"/>
      <c r="CO515" s="161"/>
      <c r="CP515" s="208"/>
      <c r="CQ515" s="161"/>
      <c r="CR515" s="208"/>
      <c r="CS515" s="208"/>
      <c r="CT515" s="161" t="s">
        <v>3130</v>
      </c>
      <c r="CU515" s="161" t="s">
        <v>3376</v>
      </c>
      <c r="CV515" s="161"/>
      <c r="CW515" s="161"/>
      <c r="CX515" s="161"/>
      <c r="CY515" s="161"/>
      <c r="CZ515" s="161"/>
      <c r="DA515" s="161"/>
      <c r="DB515" s="161"/>
      <c r="DC515" s="161"/>
      <c r="DD515" s="161"/>
      <c r="DE515" s="161"/>
      <c r="DF515" s="161"/>
      <c r="DG515" s="161"/>
      <c r="DH515" s="161"/>
      <c r="DI515" s="161"/>
      <c r="DJ515" s="161"/>
      <c r="DK515" s="161"/>
      <c r="DL515" s="161"/>
      <c r="DM515" s="161"/>
      <c r="DN515" s="161"/>
      <c r="DO515" s="161"/>
      <c r="DP515" s="161" t="s">
        <v>3160</v>
      </c>
      <c r="DQ515" s="161" t="s">
        <v>3406</v>
      </c>
      <c r="DR515" s="161"/>
      <c r="DS515" s="161"/>
      <c r="DT515" s="161"/>
      <c r="DU515" s="161"/>
      <c r="DV515" s="161"/>
      <c r="DW515" s="161"/>
    </row>
    <row r="516" spans="1:127" ht="12.75" customHeight="1" x14ac:dyDescent="0.25">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c r="AC516" s="161"/>
      <c r="AD516" s="161"/>
      <c r="AE516" s="161"/>
      <c r="AF516" s="161"/>
      <c r="AG516" s="161"/>
      <c r="AQ516" s="161"/>
      <c r="AR516" s="161"/>
      <c r="AS516" s="161"/>
      <c r="AT516" s="161"/>
      <c r="AU516" s="161"/>
      <c r="AV516" s="161"/>
      <c r="AW516" s="161"/>
      <c r="AX516" s="161"/>
      <c r="AY516" s="161"/>
      <c r="AZ516" s="161"/>
      <c r="BA516" s="161"/>
      <c r="BB516" s="161"/>
      <c r="BC516" s="161"/>
      <c r="BD516" s="161"/>
      <c r="BE516" s="161"/>
      <c r="BF516"/>
      <c r="BG516" s="161"/>
      <c r="BH516" s="161"/>
      <c r="BI516" s="161"/>
      <c r="BJ516" s="161"/>
      <c r="BK516" s="161"/>
      <c r="BL516" s="161"/>
      <c r="BM516" s="161"/>
      <c r="BN516" s="161"/>
      <c r="BO516" s="161"/>
      <c r="BP516" s="161"/>
      <c r="BQ516" s="161"/>
      <c r="BR516" s="161"/>
      <c r="BS516" s="161"/>
      <c r="BT516" s="161"/>
      <c r="BU516" s="161"/>
      <c r="BV516" s="161"/>
      <c r="BW516" s="161"/>
      <c r="BX516" s="161"/>
      <c r="BY516" s="161"/>
      <c r="BZ516" s="161"/>
      <c r="CA516" s="161"/>
      <c r="CB516" s="161"/>
      <c r="CC516" s="161"/>
      <c r="CD516" s="161"/>
      <c r="CE516" s="161"/>
      <c r="CF516" s="161"/>
      <c r="CG516" s="161"/>
      <c r="CH516" s="161"/>
      <c r="CI516" s="161"/>
      <c r="CJ516" s="161"/>
      <c r="CK516" s="161"/>
      <c r="CL516" s="161"/>
      <c r="CM516" s="161"/>
      <c r="CN516" s="161"/>
      <c r="CO516" s="161"/>
      <c r="CP516" s="208"/>
      <c r="CQ516" s="161"/>
      <c r="CR516" s="208"/>
      <c r="CS516" s="208"/>
      <c r="CT516" s="161" t="s">
        <v>3132</v>
      </c>
      <c r="CU516" s="161" t="s">
        <v>3378</v>
      </c>
      <c r="CV516" s="161"/>
      <c r="CW516" s="161"/>
      <c r="CX516" s="161"/>
      <c r="CY516" s="161"/>
      <c r="CZ516" s="161"/>
      <c r="DA516" s="161"/>
      <c r="DB516" s="161"/>
      <c r="DC516" s="161"/>
      <c r="DD516" s="161"/>
      <c r="DE516" s="161"/>
      <c r="DF516" s="161"/>
      <c r="DG516" s="161"/>
      <c r="DH516" s="161"/>
      <c r="DI516" s="161"/>
      <c r="DJ516" s="161"/>
      <c r="DK516" s="161"/>
      <c r="DL516" s="161"/>
      <c r="DM516" s="161"/>
      <c r="DN516" s="161"/>
      <c r="DO516" s="161"/>
      <c r="DP516" s="161" t="s">
        <v>3162</v>
      </c>
      <c r="DQ516" s="161" t="s">
        <v>3408</v>
      </c>
      <c r="DR516" s="161"/>
      <c r="DS516" s="161"/>
      <c r="DT516" s="161"/>
      <c r="DU516" s="161"/>
      <c r="DV516" s="161"/>
      <c r="DW516" s="161"/>
    </row>
    <row r="517" spans="1:127" ht="12.75" customHeight="1" x14ac:dyDescent="0.25">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c r="AA517" s="161"/>
      <c r="AB517" s="161"/>
      <c r="AC517" s="161"/>
      <c r="AD517" s="161"/>
      <c r="AE517" s="161"/>
      <c r="AF517" s="161"/>
      <c r="AG517" s="161"/>
      <c r="AQ517" s="161"/>
      <c r="AR517" s="161"/>
      <c r="AS517" s="161"/>
      <c r="AT517" s="161"/>
      <c r="AU517" s="161"/>
      <c r="AV517" s="161"/>
      <c r="AW517" s="161"/>
      <c r="AX517" s="161"/>
      <c r="AY517" s="161"/>
      <c r="AZ517" s="161"/>
      <c r="BA517" s="161"/>
      <c r="BB517" s="161"/>
      <c r="BC517" s="161"/>
      <c r="BD517" s="161"/>
      <c r="BE517" s="161"/>
      <c r="BF517"/>
      <c r="BG517" s="161"/>
      <c r="BH517" s="161"/>
      <c r="BI517" s="161"/>
      <c r="BJ517" s="161"/>
      <c r="BK517" s="161"/>
      <c r="BL517" s="161"/>
      <c r="BM517" s="161"/>
      <c r="BN517" s="161"/>
      <c r="BO517" s="161"/>
      <c r="BP517" s="161"/>
      <c r="BQ517" s="161"/>
      <c r="BR517" s="161"/>
      <c r="BS517" s="161"/>
      <c r="BT517" s="161"/>
      <c r="BU517" s="161"/>
      <c r="BV517" s="161"/>
      <c r="BW517" s="161"/>
      <c r="BX517" s="161"/>
      <c r="BY517" s="161"/>
      <c r="BZ517" s="161"/>
      <c r="CA517" s="161"/>
      <c r="CB517" s="161"/>
      <c r="CC517" s="161"/>
      <c r="CD517" s="161"/>
      <c r="CE517" s="161"/>
      <c r="CF517" s="161"/>
      <c r="CG517" s="161"/>
      <c r="CH517" s="161"/>
      <c r="CI517" s="161"/>
      <c r="CJ517" s="161"/>
      <c r="CK517" s="161"/>
      <c r="CL517" s="161"/>
      <c r="CM517" s="161"/>
      <c r="CN517" s="161"/>
      <c r="CO517" s="161"/>
      <c r="CP517" s="208"/>
      <c r="CQ517" s="161"/>
      <c r="CR517" s="208"/>
      <c r="CS517" s="208"/>
      <c r="CT517" s="161" t="s">
        <v>3134</v>
      </c>
      <c r="CU517" s="161" t="s">
        <v>3380</v>
      </c>
      <c r="CV517" s="161"/>
      <c r="CW517" s="161"/>
      <c r="CX517" s="161"/>
      <c r="CY517" s="161"/>
      <c r="CZ517" s="161"/>
      <c r="DA517" s="161"/>
      <c r="DB517" s="161"/>
      <c r="DC517" s="161"/>
      <c r="DD517" s="161"/>
      <c r="DE517" s="161"/>
      <c r="DF517" s="161"/>
      <c r="DG517" s="161"/>
      <c r="DH517" s="161"/>
      <c r="DI517" s="161"/>
      <c r="DJ517" s="161"/>
      <c r="DK517" s="161"/>
      <c r="DL517" s="161"/>
      <c r="DM517" s="161"/>
      <c r="DN517" s="161"/>
      <c r="DO517" s="161"/>
      <c r="DP517" s="161" t="s">
        <v>3164</v>
      </c>
      <c r="DQ517" s="161" t="s">
        <v>3410</v>
      </c>
      <c r="DR517" s="161"/>
      <c r="DS517" s="161"/>
      <c r="DT517" s="161"/>
      <c r="DU517" s="161"/>
      <c r="DV517" s="161"/>
      <c r="DW517" s="161"/>
    </row>
    <row r="518" spans="1:127" ht="12.75" customHeight="1" x14ac:dyDescent="0.25">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c r="AA518" s="161"/>
      <c r="AB518" s="161"/>
      <c r="AC518" s="161"/>
      <c r="AD518" s="161"/>
      <c r="AE518" s="161"/>
      <c r="AF518" s="161"/>
      <c r="AG518" s="161"/>
      <c r="AQ518" s="161"/>
      <c r="AR518" s="161"/>
      <c r="AS518" s="161"/>
      <c r="AT518" s="161"/>
      <c r="AU518" s="161"/>
      <c r="AV518" s="161"/>
      <c r="AW518" s="161"/>
      <c r="AX518" s="161"/>
      <c r="AY518" s="161"/>
      <c r="AZ518" s="161"/>
      <c r="BA518" s="161"/>
      <c r="BB518" s="161"/>
      <c r="BC518" s="161"/>
      <c r="BD518" s="161"/>
      <c r="BE518" s="161"/>
      <c r="BF518"/>
      <c r="BG518" s="161"/>
      <c r="BH518" s="161"/>
      <c r="BI518" s="161"/>
      <c r="BJ518" s="161"/>
      <c r="BK518" s="161"/>
      <c r="BL518" s="161"/>
      <c r="BM518" s="161"/>
      <c r="BN518" s="161"/>
      <c r="BO518" s="161"/>
      <c r="BP518" s="161"/>
      <c r="BQ518" s="161"/>
      <c r="BR518" s="161"/>
      <c r="BS518" s="161"/>
      <c r="BT518" s="161"/>
      <c r="BU518" s="161"/>
      <c r="BV518" s="161"/>
      <c r="BW518" s="161"/>
      <c r="BX518" s="161"/>
      <c r="BY518" s="161"/>
      <c r="BZ518" s="161"/>
      <c r="CA518" s="161"/>
      <c r="CB518" s="161"/>
      <c r="CC518" s="161"/>
      <c r="CD518" s="161"/>
      <c r="CE518" s="161"/>
      <c r="CF518" s="161"/>
      <c r="CG518" s="161"/>
      <c r="CH518" s="161"/>
      <c r="CI518" s="161"/>
      <c r="CJ518" s="161"/>
      <c r="CK518" s="161"/>
      <c r="CL518" s="161"/>
      <c r="CM518" s="161"/>
      <c r="CN518" s="161"/>
      <c r="CO518" s="161"/>
      <c r="CP518" s="208"/>
      <c r="CQ518" s="161"/>
      <c r="CR518" s="208"/>
      <c r="CS518" s="208"/>
      <c r="CT518" s="161" t="s">
        <v>3136</v>
      </c>
      <c r="CU518" s="161" t="s">
        <v>3382</v>
      </c>
      <c r="CV518" s="161"/>
      <c r="CW518" s="161"/>
      <c r="CX518" s="161"/>
      <c r="CY518" s="161"/>
      <c r="CZ518" s="161"/>
      <c r="DA518" s="161"/>
      <c r="DB518" s="161"/>
      <c r="DC518" s="161"/>
      <c r="DD518" s="161"/>
      <c r="DE518" s="161"/>
      <c r="DF518" s="161"/>
      <c r="DG518" s="161"/>
      <c r="DH518" s="161"/>
      <c r="DI518" s="161"/>
      <c r="DJ518" s="161"/>
      <c r="DK518" s="161"/>
      <c r="DL518" s="161"/>
      <c r="DM518" s="161"/>
      <c r="DN518" s="161"/>
      <c r="DO518" s="161"/>
      <c r="DP518" s="161" t="s">
        <v>3166</v>
      </c>
      <c r="DQ518" s="161" t="s">
        <v>3412</v>
      </c>
      <c r="DR518" s="161"/>
      <c r="DS518" s="161"/>
      <c r="DT518" s="161"/>
      <c r="DU518" s="161"/>
      <c r="DV518" s="161"/>
      <c r="DW518" s="161"/>
    </row>
    <row r="519" spans="1:127" ht="12.75" customHeight="1" x14ac:dyDescent="0.25">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c r="AA519" s="161"/>
      <c r="AB519" s="161"/>
      <c r="AC519" s="161"/>
      <c r="AD519" s="161"/>
      <c r="AE519" s="161"/>
      <c r="AF519" s="161"/>
      <c r="AG519" s="161"/>
      <c r="AQ519" s="161"/>
      <c r="AR519" s="161"/>
      <c r="AS519" s="161"/>
      <c r="AT519" s="161"/>
      <c r="AU519" s="161"/>
      <c r="AV519" s="161"/>
      <c r="AW519" s="161"/>
      <c r="AX519" s="161"/>
      <c r="AY519" s="161"/>
      <c r="AZ519" s="161"/>
      <c r="BA519" s="161"/>
      <c r="BB519" s="161"/>
      <c r="BC519" s="161"/>
      <c r="BD519" s="161"/>
      <c r="BE519" s="161"/>
      <c r="BF519"/>
      <c r="BG519" s="161"/>
      <c r="BH519" s="161"/>
      <c r="BI519" s="161"/>
      <c r="BJ519" s="161"/>
      <c r="BK519" s="161"/>
      <c r="BL519" s="161"/>
      <c r="BM519" s="161"/>
      <c r="BN519" s="161"/>
      <c r="BO519" s="161"/>
      <c r="BP519" s="161"/>
      <c r="BQ519" s="161"/>
      <c r="BR519" s="161"/>
      <c r="BS519" s="161"/>
      <c r="BT519" s="161"/>
      <c r="BU519" s="161"/>
      <c r="BV519" s="161"/>
      <c r="BW519" s="161"/>
      <c r="BX519" s="161"/>
      <c r="BY519" s="161"/>
      <c r="BZ519" s="161"/>
      <c r="CA519" s="161"/>
      <c r="CB519" s="161"/>
      <c r="CC519" s="161"/>
      <c r="CD519" s="161"/>
      <c r="CE519" s="161"/>
      <c r="CF519" s="161"/>
      <c r="CG519" s="161"/>
      <c r="CH519" s="161"/>
      <c r="CI519" s="161"/>
      <c r="CJ519" s="161"/>
      <c r="CK519" s="161"/>
      <c r="CL519" s="161"/>
      <c r="CM519" s="161"/>
      <c r="CN519" s="161"/>
      <c r="CO519" s="161"/>
      <c r="CP519" s="208"/>
      <c r="CQ519" s="161"/>
      <c r="CR519" s="208"/>
      <c r="CS519" s="208"/>
      <c r="CT519" s="161" t="s">
        <v>3138</v>
      </c>
      <c r="CU519" s="161" t="s">
        <v>3384</v>
      </c>
      <c r="CV519" s="161"/>
      <c r="CW519" s="161"/>
      <c r="CX519" s="161"/>
      <c r="CY519" s="161"/>
      <c r="CZ519" s="161"/>
      <c r="DA519" s="161"/>
      <c r="DB519" s="161"/>
      <c r="DC519" s="161"/>
      <c r="DD519" s="161"/>
      <c r="DE519" s="161"/>
      <c r="DF519" s="161"/>
      <c r="DG519" s="161"/>
      <c r="DH519" s="161"/>
      <c r="DI519" s="161"/>
      <c r="DJ519" s="161"/>
      <c r="DK519" s="161"/>
      <c r="DL519" s="161"/>
      <c r="DM519" s="161"/>
      <c r="DN519" s="161"/>
      <c r="DO519" s="161"/>
      <c r="DP519" s="161" t="s">
        <v>3168</v>
      </c>
      <c r="DQ519" s="161" t="s">
        <v>3414</v>
      </c>
      <c r="DR519" s="161"/>
      <c r="DS519" s="161"/>
      <c r="DT519" s="161"/>
      <c r="DU519" s="161"/>
      <c r="DV519" s="161"/>
      <c r="DW519" s="161"/>
    </row>
    <row r="520" spans="1:127" ht="12.75" customHeight="1" x14ac:dyDescent="0.25">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161"/>
      <c r="AC520" s="161"/>
      <c r="AD520" s="161"/>
      <c r="AE520" s="161"/>
      <c r="AF520" s="161"/>
      <c r="AG520" s="161"/>
      <c r="AQ520" s="161"/>
      <c r="AR520" s="161"/>
      <c r="AS520" s="161"/>
      <c r="AT520" s="161"/>
      <c r="AU520" s="161"/>
      <c r="AV520" s="161"/>
      <c r="AW520" s="161"/>
      <c r="AX520" s="161"/>
      <c r="AY520" s="161"/>
      <c r="AZ520" s="161"/>
      <c r="BA520" s="161"/>
      <c r="BB520" s="161"/>
      <c r="BC520" s="161"/>
      <c r="BD520" s="161"/>
      <c r="BE520" s="161"/>
      <c r="BF520"/>
      <c r="BG520" s="161"/>
      <c r="BH520" s="161"/>
      <c r="BI520" s="161"/>
      <c r="BJ520" s="161"/>
      <c r="BK520" s="161"/>
      <c r="BL520" s="161"/>
      <c r="BM520" s="161"/>
      <c r="BN520" s="161"/>
      <c r="BO520" s="161"/>
      <c r="BP520" s="161"/>
      <c r="BQ520" s="161"/>
      <c r="BR520" s="161"/>
      <c r="BS520" s="161"/>
      <c r="BT520" s="161"/>
      <c r="BU520" s="161"/>
      <c r="BV520" s="161"/>
      <c r="BW520" s="161"/>
      <c r="BX520" s="161"/>
      <c r="BY520" s="161"/>
      <c r="BZ520" s="161"/>
      <c r="CA520" s="161"/>
      <c r="CB520" s="161"/>
      <c r="CC520" s="161"/>
      <c r="CD520" s="161"/>
      <c r="CE520" s="161"/>
      <c r="CF520" s="161"/>
      <c r="CG520" s="161"/>
      <c r="CH520" s="161"/>
      <c r="CI520" s="161"/>
      <c r="CJ520" s="161"/>
      <c r="CK520" s="161"/>
      <c r="CL520" s="161"/>
      <c r="CM520" s="161"/>
      <c r="CN520" s="161"/>
      <c r="CO520" s="161"/>
      <c r="CP520" s="208"/>
      <c r="CQ520" s="161"/>
      <c r="CR520" s="208"/>
      <c r="CS520" s="208"/>
      <c r="CT520" s="161" t="s">
        <v>3140</v>
      </c>
      <c r="CU520" s="161" t="s">
        <v>3386</v>
      </c>
      <c r="CV520" s="161"/>
      <c r="CW520" s="161"/>
      <c r="CX520" s="161"/>
      <c r="CY520" s="161"/>
      <c r="CZ520" s="161"/>
      <c r="DA520" s="161"/>
      <c r="DB520" s="161"/>
      <c r="DC520" s="161"/>
      <c r="DD520" s="161"/>
      <c r="DE520" s="161"/>
      <c r="DF520" s="161"/>
      <c r="DG520" s="161"/>
      <c r="DH520" s="161"/>
      <c r="DI520" s="161"/>
      <c r="DJ520" s="161"/>
      <c r="DK520" s="161"/>
      <c r="DL520" s="161"/>
      <c r="DM520" s="161"/>
      <c r="DN520" s="161"/>
      <c r="DO520" s="161"/>
      <c r="DP520" s="161" t="s">
        <v>3170</v>
      </c>
      <c r="DQ520" s="161" t="s">
        <v>3416</v>
      </c>
      <c r="DR520" s="161"/>
      <c r="DS520" s="161"/>
      <c r="DT520" s="161"/>
      <c r="DU520" s="161"/>
      <c r="DV520" s="161"/>
      <c r="DW520" s="161"/>
    </row>
    <row r="521" spans="1:127" ht="12.75" customHeight="1" x14ac:dyDescent="0.25">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c r="AA521" s="161"/>
      <c r="AB521" s="161"/>
      <c r="AC521" s="161"/>
      <c r="AD521" s="161"/>
      <c r="AE521" s="161"/>
      <c r="AF521" s="161"/>
      <c r="AG521" s="161"/>
      <c r="AQ521" s="161"/>
      <c r="AR521" s="161"/>
      <c r="AS521" s="161"/>
      <c r="AT521" s="161"/>
      <c r="AU521" s="161"/>
      <c r="AV521" s="161"/>
      <c r="AW521" s="161"/>
      <c r="AX521" s="161"/>
      <c r="AY521" s="161"/>
      <c r="AZ521" s="161"/>
      <c r="BA521" s="161"/>
      <c r="BB521" s="161"/>
      <c r="BC521" s="161"/>
      <c r="BD521" s="161"/>
      <c r="BE521" s="161"/>
      <c r="BF521"/>
      <c r="BG521" s="161"/>
      <c r="BH521" s="161"/>
      <c r="BI521" s="161"/>
      <c r="BJ521" s="161"/>
      <c r="BK521" s="161"/>
      <c r="BL521" s="161"/>
      <c r="BM521" s="161"/>
      <c r="BN521" s="161"/>
      <c r="BO521" s="161"/>
      <c r="BP521" s="161"/>
      <c r="BQ521" s="161"/>
      <c r="BR521" s="161"/>
      <c r="BS521" s="161"/>
      <c r="BT521" s="161"/>
      <c r="BU521" s="161"/>
      <c r="BV521" s="161"/>
      <c r="BW521" s="161"/>
      <c r="BX521" s="161"/>
      <c r="BY521" s="161"/>
      <c r="BZ521" s="161"/>
      <c r="CA521" s="161"/>
      <c r="CB521" s="161"/>
      <c r="CC521" s="161"/>
      <c r="CD521" s="161"/>
      <c r="CE521" s="161"/>
      <c r="CF521" s="161"/>
      <c r="CG521" s="161"/>
      <c r="CH521" s="161"/>
      <c r="CI521" s="161"/>
      <c r="CJ521" s="161"/>
      <c r="CK521" s="161"/>
      <c r="CL521" s="161"/>
      <c r="CM521" s="161"/>
      <c r="CN521" s="161"/>
      <c r="CO521" s="161"/>
      <c r="CP521" s="208"/>
      <c r="CQ521" s="161"/>
      <c r="CR521" s="208"/>
      <c r="CS521" s="208"/>
      <c r="CT521" s="161" t="s">
        <v>3142</v>
      </c>
      <c r="CU521" s="161" t="s">
        <v>3388</v>
      </c>
      <c r="CV521" s="161"/>
      <c r="CW521" s="161"/>
      <c r="CX521" s="161"/>
      <c r="CY521" s="161"/>
      <c r="CZ521" s="161"/>
      <c r="DA521" s="161"/>
      <c r="DB521" s="161"/>
      <c r="DC521" s="161"/>
      <c r="DD521" s="161"/>
      <c r="DE521" s="161"/>
      <c r="DF521" s="161"/>
      <c r="DG521" s="161"/>
      <c r="DH521" s="161"/>
      <c r="DI521" s="161"/>
      <c r="DJ521" s="161"/>
      <c r="DK521" s="161"/>
      <c r="DL521" s="161"/>
      <c r="DM521" s="161"/>
      <c r="DN521" s="161"/>
      <c r="DO521" s="161"/>
      <c r="DP521" s="161" t="s">
        <v>3172</v>
      </c>
      <c r="DQ521" s="161" t="s">
        <v>3418</v>
      </c>
      <c r="DR521" s="161"/>
      <c r="DS521" s="161"/>
      <c r="DT521" s="161"/>
      <c r="DU521" s="161"/>
      <c r="DV521" s="161"/>
      <c r="DW521" s="161"/>
    </row>
    <row r="522" spans="1:127" ht="12.75" customHeight="1" x14ac:dyDescent="0.25">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c r="AA522" s="161"/>
      <c r="AB522" s="161"/>
      <c r="AC522" s="161"/>
      <c r="AD522" s="161"/>
      <c r="AE522" s="161"/>
      <c r="AF522" s="161"/>
      <c r="AG522" s="161"/>
      <c r="AQ522" s="161"/>
      <c r="AR522" s="161"/>
      <c r="AS522" s="161"/>
      <c r="AT522" s="161"/>
      <c r="AU522" s="161"/>
      <c r="AV522" s="161"/>
      <c r="AW522" s="161"/>
      <c r="AX522" s="161"/>
      <c r="AY522" s="161"/>
      <c r="AZ522" s="161"/>
      <c r="BA522" s="161"/>
      <c r="BB522" s="161"/>
      <c r="BC522" s="161"/>
      <c r="BD522" s="161"/>
      <c r="BE522" s="161"/>
      <c r="BF522"/>
      <c r="BG522" s="161"/>
      <c r="BH522" s="161"/>
      <c r="BI522" s="161"/>
      <c r="BJ522" s="161"/>
      <c r="BK522" s="161"/>
      <c r="BL522" s="161"/>
      <c r="BM522" s="161"/>
      <c r="BN522" s="161"/>
      <c r="BO522" s="161"/>
      <c r="BP522" s="161"/>
      <c r="BQ522" s="161"/>
      <c r="BR522" s="161"/>
      <c r="BS522" s="161"/>
      <c r="BT522" s="161"/>
      <c r="BU522" s="161"/>
      <c r="BV522" s="161"/>
      <c r="BW522" s="161"/>
      <c r="BX522" s="161"/>
      <c r="BY522" s="161"/>
      <c r="BZ522" s="161"/>
      <c r="CA522" s="161"/>
      <c r="CB522" s="161"/>
      <c r="CC522" s="161"/>
      <c r="CD522" s="161"/>
      <c r="CE522" s="161"/>
      <c r="CF522" s="161"/>
      <c r="CG522" s="161"/>
      <c r="CH522" s="161"/>
      <c r="CI522" s="161"/>
      <c r="CJ522" s="161"/>
      <c r="CK522" s="161"/>
      <c r="CL522" s="161"/>
      <c r="CM522" s="161"/>
      <c r="CN522" s="161"/>
      <c r="CO522" s="161"/>
      <c r="CP522" s="208"/>
      <c r="CQ522" s="161"/>
      <c r="CR522" s="208"/>
      <c r="CS522" s="208"/>
      <c r="CT522" s="161" t="s">
        <v>3144</v>
      </c>
      <c r="CU522" s="161" t="s">
        <v>3390</v>
      </c>
      <c r="CV522" s="161"/>
      <c r="CW522" s="161"/>
      <c r="CX522" s="161"/>
      <c r="CY522" s="161"/>
      <c r="CZ522" s="161"/>
      <c r="DA522" s="161"/>
      <c r="DB522" s="161"/>
      <c r="DC522" s="161"/>
      <c r="DD522" s="161"/>
      <c r="DE522" s="161"/>
      <c r="DF522" s="161"/>
      <c r="DG522" s="161"/>
      <c r="DH522" s="161"/>
      <c r="DI522" s="161"/>
      <c r="DJ522" s="161"/>
      <c r="DK522" s="161"/>
      <c r="DL522" s="161"/>
      <c r="DM522" s="161"/>
      <c r="DN522" s="161"/>
      <c r="DO522" s="161"/>
      <c r="DP522" s="161" t="s">
        <v>3174</v>
      </c>
      <c r="DQ522" s="161" t="s">
        <v>3420</v>
      </c>
      <c r="DR522" s="161"/>
      <c r="DS522" s="161"/>
      <c r="DT522" s="161"/>
      <c r="DU522" s="161"/>
      <c r="DV522" s="161"/>
      <c r="DW522" s="161"/>
    </row>
    <row r="523" spans="1:127" ht="12.75" customHeight="1" x14ac:dyDescent="0.25">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c r="AA523" s="161"/>
      <c r="AB523" s="161"/>
      <c r="AC523" s="161"/>
      <c r="AD523" s="161"/>
      <c r="AE523" s="161"/>
      <c r="AF523" s="161"/>
      <c r="AG523" s="161"/>
      <c r="AQ523" s="161"/>
      <c r="AR523" s="161"/>
      <c r="AS523" s="161"/>
      <c r="AT523" s="161"/>
      <c r="AU523" s="161"/>
      <c r="AV523" s="161"/>
      <c r="AW523" s="161"/>
      <c r="AX523" s="161"/>
      <c r="AY523" s="161"/>
      <c r="AZ523" s="161"/>
      <c r="BA523" s="161"/>
      <c r="BB523" s="161"/>
      <c r="BC523" s="161"/>
      <c r="BD523" s="161"/>
      <c r="BE523" s="161"/>
      <c r="BF523"/>
      <c r="BG523" s="161"/>
      <c r="BH523" s="161"/>
      <c r="BI523" s="161"/>
      <c r="BJ523" s="161"/>
      <c r="BK523" s="161"/>
      <c r="BL523" s="161"/>
      <c r="BM523" s="161"/>
      <c r="BN523" s="161"/>
      <c r="BO523" s="161"/>
      <c r="BP523" s="161"/>
      <c r="BQ523" s="161"/>
      <c r="BR523" s="161"/>
      <c r="BS523" s="161"/>
      <c r="BT523" s="161"/>
      <c r="BU523" s="161"/>
      <c r="BV523" s="161"/>
      <c r="BW523" s="161"/>
      <c r="BX523" s="161"/>
      <c r="BY523" s="161"/>
      <c r="BZ523" s="161"/>
      <c r="CA523" s="161"/>
      <c r="CB523" s="161"/>
      <c r="CC523" s="161"/>
      <c r="CD523" s="161"/>
      <c r="CE523" s="161"/>
      <c r="CF523" s="161"/>
      <c r="CG523" s="161"/>
      <c r="CH523" s="161"/>
      <c r="CI523" s="161"/>
      <c r="CJ523" s="161"/>
      <c r="CK523" s="161"/>
      <c r="CL523" s="161"/>
      <c r="CM523" s="161"/>
      <c r="CN523" s="161"/>
      <c r="CO523" s="161"/>
      <c r="CP523" s="208"/>
      <c r="CQ523" s="161"/>
      <c r="CR523" s="208"/>
      <c r="CS523" s="208"/>
      <c r="CT523" s="161" t="s">
        <v>3146</v>
      </c>
      <c r="CU523" s="161" t="s">
        <v>3392</v>
      </c>
      <c r="CV523" s="161"/>
      <c r="CW523" s="161"/>
      <c r="CX523" s="161"/>
      <c r="CY523" s="161"/>
      <c r="CZ523" s="161"/>
      <c r="DA523" s="161"/>
      <c r="DB523" s="161"/>
      <c r="DC523" s="161"/>
      <c r="DD523" s="161"/>
      <c r="DE523" s="161"/>
      <c r="DF523" s="161"/>
      <c r="DG523" s="161"/>
      <c r="DH523" s="161"/>
      <c r="DI523" s="161"/>
      <c r="DJ523" s="161"/>
      <c r="DK523" s="161"/>
      <c r="DL523" s="161"/>
      <c r="DM523" s="161"/>
      <c r="DN523" s="161"/>
      <c r="DO523" s="161"/>
      <c r="DP523" s="161" t="s">
        <v>3176</v>
      </c>
      <c r="DQ523" s="161" t="s">
        <v>3422</v>
      </c>
      <c r="DR523" s="161"/>
      <c r="DS523" s="161"/>
      <c r="DT523" s="161"/>
      <c r="DU523" s="161"/>
      <c r="DV523" s="161"/>
      <c r="DW523" s="161"/>
    </row>
    <row r="524" spans="1:127" ht="12.75" customHeight="1" x14ac:dyDescent="0.25">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c r="AA524" s="161"/>
      <c r="AB524" s="161"/>
      <c r="AC524" s="161"/>
      <c r="AD524" s="161"/>
      <c r="AE524" s="161"/>
      <c r="AF524" s="161"/>
      <c r="AG524" s="161"/>
      <c r="AQ524" s="161"/>
      <c r="AR524" s="161"/>
      <c r="AS524" s="161"/>
      <c r="AT524" s="161"/>
      <c r="AU524" s="161"/>
      <c r="AV524" s="161"/>
      <c r="AW524" s="161"/>
      <c r="AX524" s="161"/>
      <c r="AY524" s="161"/>
      <c r="AZ524" s="161"/>
      <c r="BA524" s="161"/>
      <c r="BB524" s="161"/>
      <c r="BC524" s="161"/>
      <c r="BD524" s="161"/>
      <c r="BE524" s="161"/>
      <c r="BF524"/>
      <c r="BG524" s="161"/>
      <c r="BH524" s="161"/>
      <c r="BI524" s="161"/>
      <c r="BJ524" s="161"/>
      <c r="BK524" s="161"/>
      <c r="BL524" s="161"/>
      <c r="BM524" s="161"/>
      <c r="BN524" s="161"/>
      <c r="BO524" s="161"/>
      <c r="BP524" s="161"/>
      <c r="BQ524" s="161"/>
      <c r="BR524" s="161"/>
      <c r="BS524" s="161"/>
      <c r="BT524" s="161"/>
      <c r="BU524" s="161"/>
      <c r="BV524" s="161"/>
      <c r="BW524" s="161"/>
      <c r="BX524" s="161"/>
      <c r="BY524" s="161"/>
      <c r="BZ524" s="161"/>
      <c r="CA524" s="161"/>
      <c r="CB524" s="161"/>
      <c r="CC524" s="161"/>
      <c r="CD524" s="161"/>
      <c r="CE524" s="161"/>
      <c r="CF524" s="161"/>
      <c r="CG524" s="161"/>
      <c r="CH524" s="161"/>
      <c r="CI524" s="161"/>
      <c r="CJ524" s="161"/>
      <c r="CK524" s="161"/>
      <c r="CL524" s="161"/>
      <c r="CM524" s="161"/>
      <c r="CN524" s="161"/>
      <c r="CO524" s="161"/>
      <c r="CP524" s="208"/>
      <c r="CQ524" s="161"/>
      <c r="CR524" s="208"/>
      <c r="CS524" s="208"/>
      <c r="CT524" s="161" t="s">
        <v>3148</v>
      </c>
      <c r="CU524" s="161" t="s">
        <v>3394</v>
      </c>
      <c r="CV524" s="161"/>
      <c r="CW524" s="161"/>
      <c r="CX524" s="161"/>
      <c r="CY524" s="161"/>
      <c r="CZ524" s="161"/>
      <c r="DA524" s="161"/>
      <c r="DB524" s="161"/>
      <c r="DC524" s="161"/>
      <c r="DD524" s="161"/>
      <c r="DE524" s="161"/>
      <c r="DF524" s="161"/>
      <c r="DG524" s="161"/>
      <c r="DH524" s="161"/>
      <c r="DI524" s="161"/>
      <c r="DJ524" s="161"/>
      <c r="DK524" s="161"/>
      <c r="DL524" s="161"/>
      <c r="DM524" s="161"/>
      <c r="DN524" s="161"/>
      <c r="DO524" s="161"/>
      <c r="DP524" s="161" t="s">
        <v>3178</v>
      </c>
      <c r="DQ524" s="161" t="s">
        <v>3424</v>
      </c>
      <c r="DR524" s="161"/>
      <c r="DS524" s="161"/>
      <c r="DT524" s="161"/>
      <c r="DU524" s="161"/>
      <c r="DV524" s="161"/>
      <c r="DW524" s="161"/>
    </row>
    <row r="525" spans="1:127" ht="12.75" customHeight="1" x14ac:dyDescent="0.25">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c r="AA525" s="161"/>
      <c r="AB525" s="161"/>
      <c r="AC525" s="161"/>
      <c r="AD525" s="161"/>
      <c r="AE525" s="161"/>
      <c r="AF525" s="161"/>
      <c r="AG525" s="161"/>
      <c r="AQ525" s="161"/>
      <c r="AR525" s="161"/>
      <c r="AS525" s="161"/>
      <c r="AT525" s="161"/>
      <c r="AU525" s="161"/>
      <c r="AV525" s="161"/>
      <c r="AW525" s="161"/>
      <c r="AX525" s="161"/>
      <c r="AY525" s="161"/>
      <c r="AZ525" s="161"/>
      <c r="BA525" s="161"/>
      <c r="BB525" s="161"/>
      <c r="BC525" s="161"/>
      <c r="BD525" s="161"/>
      <c r="BE525" s="161"/>
      <c r="BF525"/>
      <c r="BG525" s="161"/>
      <c r="BH525" s="161"/>
      <c r="BI525" s="161"/>
      <c r="BJ525" s="161"/>
      <c r="BK525" s="161"/>
      <c r="BL525" s="161"/>
      <c r="BM525" s="161"/>
      <c r="BN525" s="161"/>
      <c r="BO525" s="161"/>
      <c r="BP525" s="161"/>
      <c r="BQ525" s="161"/>
      <c r="BR525" s="161"/>
      <c r="BS525" s="161"/>
      <c r="BT525" s="161"/>
      <c r="BU525" s="161"/>
      <c r="BV525" s="161"/>
      <c r="BW525" s="161"/>
      <c r="BX525" s="161"/>
      <c r="BY525" s="161"/>
      <c r="BZ525" s="161"/>
      <c r="CA525" s="161"/>
      <c r="CB525" s="161"/>
      <c r="CC525" s="161"/>
      <c r="CD525" s="161"/>
      <c r="CE525" s="161"/>
      <c r="CF525" s="161"/>
      <c r="CG525" s="161"/>
      <c r="CH525" s="161"/>
      <c r="CI525" s="161"/>
      <c r="CJ525" s="161"/>
      <c r="CK525" s="161"/>
      <c r="CL525" s="161"/>
      <c r="CM525" s="161"/>
      <c r="CN525" s="161"/>
      <c r="CO525" s="161"/>
      <c r="CP525" s="208"/>
      <c r="CQ525" s="161"/>
      <c r="CR525" s="208"/>
      <c r="CS525" s="208"/>
      <c r="CT525" s="161" t="s">
        <v>3150</v>
      </c>
      <c r="CU525" s="161" t="s">
        <v>3396</v>
      </c>
      <c r="CV525" s="161"/>
      <c r="CW525" s="161"/>
      <c r="CX525" s="161"/>
      <c r="CY525" s="161"/>
      <c r="CZ525" s="161"/>
      <c r="DA525" s="161"/>
      <c r="DB525" s="161"/>
      <c r="DC525" s="161"/>
      <c r="DD525" s="161"/>
      <c r="DE525" s="161"/>
      <c r="DF525" s="161"/>
      <c r="DG525" s="161"/>
      <c r="DH525" s="161"/>
      <c r="DI525" s="161"/>
      <c r="DJ525" s="161"/>
      <c r="DK525" s="161"/>
      <c r="DL525" s="161"/>
      <c r="DM525" s="161"/>
      <c r="DN525" s="161"/>
      <c r="DO525" s="161"/>
      <c r="DP525" s="161" t="s">
        <v>3180</v>
      </c>
      <c r="DQ525" s="161" t="s">
        <v>3426</v>
      </c>
      <c r="DR525" s="161"/>
      <c r="DS525" s="161"/>
      <c r="DT525" s="161"/>
      <c r="DU525" s="161"/>
      <c r="DV525" s="161"/>
      <c r="DW525" s="161"/>
    </row>
    <row r="526" spans="1:127" ht="12.75" customHeight="1" x14ac:dyDescent="0.25">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c r="AA526" s="161"/>
      <c r="AB526" s="161"/>
      <c r="AC526" s="161"/>
      <c r="AD526" s="161"/>
      <c r="AE526" s="161"/>
      <c r="AF526" s="161"/>
      <c r="AG526" s="161"/>
      <c r="AQ526" s="161"/>
      <c r="AR526" s="161"/>
      <c r="AS526" s="161"/>
      <c r="AT526" s="161"/>
      <c r="AU526" s="161"/>
      <c r="AV526" s="161"/>
      <c r="AW526" s="161"/>
      <c r="AX526" s="161"/>
      <c r="AY526" s="161"/>
      <c r="AZ526" s="161"/>
      <c r="BA526" s="161"/>
      <c r="BB526" s="161"/>
      <c r="BC526" s="161"/>
      <c r="BD526" s="161"/>
      <c r="BE526" s="161"/>
      <c r="BF526"/>
      <c r="BG526" s="161"/>
      <c r="BH526" s="161"/>
      <c r="BI526" s="161"/>
      <c r="BJ526" s="161"/>
      <c r="BK526" s="161"/>
      <c r="BL526" s="161"/>
      <c r="BM526" s="161"/>
      <c r="BN526" s="161"/>
      <c r="BO526" s="161"/>
      <c r="BP526" s="161"/>
      <c r="BQ526" s="161"/>
      <c r="BR526" s="161"/>
      <c r="BS526" s="161"/>
      <c r="BT526" s="161"/>
      <c r="BU526" s="161"/>
      <c r="BV526" s="161"/>
      <c r="BW526" s="161"/>
      <c r="BX526" s="161"/>
      <c r="BY526" s="161"/>
      <c r="BZ526" s="161"/>
      <c r="CA526" s="161"/>
      <c r="CB526" s="161"/>
      <c r="CC526" s="161"/>
      <c r="CD526" s="161"/>
      <c r="CE526" s="161"/>
      <c r="CF526" s="161"/>
      <c r="CG526" s="161"/>
      <c r="CH526" s="161"/>
      <c r="CI526" s="161"/>
      <c r="CJ526" s="161"/>
      <c r="CK526" s="161"/>
      <c r="CL526" s="161"/>
      <c r="CM526" s="161"/>
      <c r="CN526" s="161"/>
      <c r="CO526" s="161"/>
      <c r="CP526" s="208"/>
      <c r="CQ526" s="161"/>
      <c r="CR526" s="208"/>
      <c r="CS526" s="208"/>
      <c r="CT526" s="161" t="s">
        <v>3152</v>
      </c>
      <c r="CU526" s="161" t="s">
        <v>3398</v>
      </c>
      <c r="CV526" s="161"/>
      <c r="CW526" s="161"/>
      <c r="CX526" s="161"/>
      <c r="CY526" s="161"/>
      <c r="CZ526" s="161"/>
      <c r="DA526" s="161"/>
      <c r="DB526" s="161"/>
      <c r="DC526" s="161"/>
      <c r="DD526" s="161"/>
      <c r="DE526" s="161"/>
      <c r="DF526" s="161"/>
      <c r="DG526" s="161"/>
      <c r="DH526" s="161"/>
      <c r="DI526" s="161"/>
      <c r="DJ526" s="161"/>
      <c r="DK526" s="161"/>
      <c r="DL526" s="161"/>
      <c r="DM526" s="161"/>
      <c r="DN526" s="161"/>
      <c r="DO526" s="161"/>
      <c r="DP526" s="161" t="s">
        <v>3182</v>
      </c>
      <c r="DQ526" s="161" t="s">
        <v>3428</v>
      </c>
      <c r="DR526" s="161"/>
      <c r="DS526" s="161"/>
      <c r="DT526" s="161"/>
      <c r="DU526" s="161"/>
      <c r="DV526" s="161"/>
      <c r="DW526" s="161"/>
    </row>
    <row r="527" spans="1:127" ht="12.75" customHeight="1" x14ac:dyDescent="0.25">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c r="AA527" s="161"/>
      <c r="AB527" s="161"/>
      <c r="AC527" s="161"/>
      <c r="AD527" s="161"/>
      <c r="AE527" s="161"/>
      <c r="AF527" s="161"/>
      <c r="AG527" s="161"/>
      <c r="AQ527" s="161"/>
      <c r="AR527" s="161"/>
      <c r="AS527" s="161"/>
      <c r="AT527" s="161"/>
      <c r="AU527" s="161"/>
      <c r="AV527" s="161"/>
      <c r="AW527" s="161"/>
      <c r="AX527" s="161"/>
      <c r="AY527" s="161"/>
      <c r="AZ527" s="161"/>
      <c r="BA527" s="161"/>
      <c r="BB527" s="161"/>
      <c r="BC527" s="161"/>
      <c r="BD527" s="161"/>
      <c r="BE527" s="161"/>
      <c r="BF527"/>
      <c r="BG527" s="161"/>
      <c r="BH527" s="161"/>
      <c r="BI527" s="161"/>
      <c r="BJ527" s="161"/>
      <c r="BK527" s="161"/>
      <c r="BL527" s="161"/>
      <c r="BM527" s="161"/>
      <c r="BN527" s="161"/>
      <c r="BO527" s="161"/>
      <c r="BP527" s="161"/>
      <c r="BQ527" s="161"/>
      <c r="BR527" s="161"/>
      <c r="BS527" s="161"/>
      <c r="BT527" s="161"/>
      <c r="BU527" s="161"/>
      <c r="BV527" s="161"/>
      <c r="BW527" s="161"/>
      <c r="BX527" s="161"/>
      <c r="BY527" s="161"/>
      <c r="BZ527" s="161"/>
      <c r="CA527" s="161"/>
      <c r="CB527" s="161"/>
      <c r="CC527" s="161"/>
      <c r="CD527" s="161"/>
      <c r="CE527" s="161"/>
      <c r="CF527" s="161"/>
      <c r="CG527" s="161"/>
      <c r="CH527" s="161"/>
      <c r="CI527" s="161"/>
      <c r="CJ527" s="161"/>
      <c r="CK527" s="161"/>
      <c r="CL527" s="161"/>
      <c r="CM527" s="161"/>
      <c r="CN527" s="161"/>
      <c r="CO527" s="161"/>
      <c r="CP527" s="208"/>
      <c r="CQ527" s="161"/>
      <c r="CR527" s="208"/>
      <c r="CS527" s="208"/>
      <c r="CT527" s="161" t="s">
        <v>3154</v>
      </c>
      <c r="CU527" s="161" t="s">
        <v>3400</v>
      </c>
      <c r="CV527" s="161"/>
      <c r="CW527" s="161"/>
      <c r="CX527" s="161"/>
      <c r="CY527" s="161"/>
      <c r="CZ527" s="161"/>
      <c r="DA527" s="161"/>
      <c r="DB527" s="161"/>
      <c r="DC527" s="161"/>
      <c r="DD527" s="161"/>
      <c r="DE527" s="161"/>
      <c r="DF527" s="161"/>
      <c r="DG527" s="161"/>
      <c r="DH527" s="161"/>
      <c r="DI527" s="161"/>
      <c r="DJ527" s="161"/>
      <c r="DK527" s="161"/>
      <c r="DL527" s="161"/>
      <c r="DM527" s="161"/>
      <c r="DN527" s="161"/>
      <c r="DO527" s="161"/>
      <c r="DP527" s="161" t="s">
        <v>3184</v>
      </c>
      <c r="DQ527" s="161"/>
      <c r="DR527" s="161"/>
      <c r="DS527" s="161"/>
      <c r="DT527" s="161"/>
      <c r="DU527" s="161"/>
      <c r="DV527" s="161"/>
      <c r="DW527" s="161"/>
    </row>
    <row r="528" spans="1:127" ht="12.75" customHeight="1" x14ac:dyDescent="0.25">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c r="AA528" s="161"/>
      <c r="AB528" s="161"/>
      <c r="AC528" s="161"/>
      <c r="AD528" s="161"/>
      <c r="AE528" s="161"/>
      <c r="AF528" s="161"/>
      <c r="AG528" s="161"/>
      <c r="AQ528" s="161"/>
      <c r="AR528" s="161"/>
      <c r="AS528" s="161"/>
      <c r="AT528" s="161"/>
      <c r="AU528" s="161"/>
      <c r="AV528" s="161"/>
      <c r="AW528" s="161"/>
      <c r="AX528" s="161"/>
      <c r="AY528" s="161"/>
      <c r="AZ528" s="161"/>
      <c r="BA528" s="161"/>
      <c r="BB528" s="161"/>
      <c r="BC528" s="161"/>
      <c r="BD528" s="161"/>
      <c r="BE528" s="161"/>
      <c r="BF528"/>
      <c r="BG528" s="161"/>
      <c r="BH528" s="161"/>
      <c r="BI528" s="161"/>
      <c r="BJ528" s="161"/>
      <c r="BK528" s="161"/>
      <c r="BL528" s="161"/>
      <c r="BM528" s="161"/>
      <c r="BN528" s="161"/>
      <c r="BO528" s="161"/>
      <c r="BP528" s="161"/>
      <c r="BQ528" s="161"/>
      <c r="BR528" s="161"/>
      <c r="BS528" s="161"/>
      <c r="BT528" s="161"/>
      <c r="BU528" s="161"/>
      <c r="BV528" s="161"/>
      <c r="BW528" s="161"/>
      <c r="BX528" s="161"/>
      <c r="BY528" s="161"/>
      <c r="BZ528" s="161"/>
      <c r="CA528" s="161"/>
      <c r="CB528" s="161"/>
      <c r="CC528" s="161"/>
      <c r="CD528" s="161"/>
      <c r="CE528" s="161"/>
      <c r="CF528" s="161"/>
      <c r="CG528" s="161"/>
      <c r="CH528" s="161"/>
      <c r="CI528" s="161"/>
      <c r="CJ528" s="161"/>
      <c r="CK528" s="161"/>
      <c r="CL528" s="161"/>
      <c r="CM528" s="161"/>
      <c r="CN528" s="161"/>
      <c r="CO528" s="161"/>
      <c r="CP528" s="208"/>
      <c r="CQ528" s="161"/>
      <c r="CR528" s="208"/>
      <c r="CS528" s="208"/>
      <c r="CT528" s="161" t="s">
        <v>3156</v>
      </c>
      <c r="CU528" s="161" t="s">
        <v>3402</v>
      </c>
      <c r="CV528" s="161"/>
      <c r="CW528" s="161"/>
      <c r="CX528" s="161"/>
      <c r="CY528" s="161"/>
      <c r="CZ528" s="161"/>
      <c r="DA528" s="161"/>
      <c r="DB528" s="161"/>
      <c r="DC528" s="161"/>
      <c r="DD528" s="161"/>
      <c r="DE528" s="161"/>
      <c r="DF528" s="161"/>
      <c r="DG528" s="161"/>
      <c r="DH528" s="161"/>
      <c r="DI528" s="161"/>
      <c r="DJ528" s="161"/>
      <c r="DK528" s="161"/>
      <c r="DL528" s="161"/>
      <c r="DM528" s="161"/>
      <c r="DN528" s="161"/>
      <c r="DO528" s="161"/>
      <c r="DP528" s="161" t="s">
        <v>3186</v>
      </c>
      <c r="DQ528" s="161"/>
      <c r="DR528" s="161"/>
      <c r="DS528" s="161"/>
      <c r="DT528" s="161"/>
      <c r="DU528" s="161"/>
      <c r="DV528" s="161"/>
      <c r="DW528" s="161"/>
    </row>
    <row r="529" spans="1:127" ht="12.75" customHeight="1" x14ac:dyDescent="0.25">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c r="AA529" s="161"/>
      <c r="AB529" s="161"/>
      <c r="AC529" s="161"/>
      <c r="AD529" s="161"/>
      <c r="AE529" s="161"/>
      <c r="AF529" s="161"/>
      <c r="AG529" s="161"/>
      <c r="AQ529" s="161"/>
      <c r="AR529" s="161"/>
      <c r="AS529" s="161"/>
      <c r="AT529" s="161"/>
      <c r="AU529" s="161"/>
      <c r="AV529" s="161"/>
      <c r="AW529" s="161"/>
      <c r="AX529" s="161"/>
      <c r="AY529" s="161"/>
      <c r="AZ529" s="161"/>
      <c r="BA529" s="161"/>
      <c r="BB529" s="161"/>
      <c r="BC529" s="161"/>
      <c r="BD529" s="161"/>
      <c r="BE529" s="161"/>
      <c r="BF529"/>
      <c r="BG529" s="161"/>
      <c r="BH529" s="161"/>
      <c r="BI529" s="161"/>
      <c r="BJ529" s="161"/>
      <c r="BK529" s="161"/>
      <c r="BL529" s="161"/>
      <c r="BM529" s="161"/>
      <c r="BN529" s="161"/>
      <c r="BO529" s="161"/>
      <c r="BP529" s="161"/>
      <c r="BQ529" s="161"/>
      <c r="BR529" s="161"/>
      <c r="BS529" s="161"/>
      <c r="BT529" s="161"/>
      <c r="BU529" s="161"/>
      <c r="BV529" s="161"/>
      <c r="BW529" s="161"/>
      <c r="BX529" s="161"/>
      <c r="BY529" s="161"/>
      <c r="BZ529" s="161"/>
      <c r="CA529" s="161"/>
      <c r="CB529" s="161"/>
      <c r="CC529" s="161"/>
      <c r="CD529" s="161"/>
      <c r="CE529" s="161"/>
      <c r="CF529" s="161"/>
      <c r="CG529" s="161"/>
      <c r="CH529" s="161"/>
      <c r="CI529" s="161"/>
      <c r="CJ529" s="161"/>
      <c r="CK529" s="161"/>
      <c r="CL529" s="161"/>
      <c r="CM529" s="161"/>
      <c r="CN529" s="161"/>
      <c r="CO529" s="161"/>
      <c r="CP529" s="208"/>
      <c r="CQ529" s="161"/>
      <c r="CR529" s="208"/>
      <c r="CS529" s="208"/>
      <c r="CT529" s="161" t="s">
        <v>3158</v>
      </c>
      <c r="CU529" s="161" t="s">
        <v>3404</v>
      </c>
      <c r="CV529" s="161"/>
      <c r="CW529" s="161"/>
      <c r="CX529" s="161"/>
      <c r="CY529" s="161"/>
      <c r="CZ529" s="161"/>
      <c r="DA529" s="161"/>
      <c r="DB529" s="161"/>
      <c r="DC529" s="161"/>
      <c r="DD529" s="161"/>
      <c r="DE529" s="161"/>
      <c r="DF529" s="161"/>
      <c r="DG529" s="161"/>
      <c r="DH529" s="161"/>
      <c r="DI529" s="161"/>
      <c r="DJ529" s="161"/>
      <c r="DK529" s="161"/>
      <c r="DL529" s="161"/>
      <c r="DM529" s="161"/>
      <c r="DN529" s="161"/>
      <c r="DO529" s="161"/>
      <c r="DP529" s="161" t="s">
        <v>3188</v>
      </c>
      <c r="DQ529" s="161"/>
      <c r="DR529" s="161"/>
      <c r="DS529" s="161"/>
      <c r="DT529" s="161"/>
      <c r="DU529" s="161"/>
      <c r="DV529" s="161"/>
      <c r="DW529" s="161"/>
    </row>
    <row r="530" spans="1:127" ht="12.75" customHeight="1" x14ac:dyDescent="0.25">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c r="AA530" s="161"/>
      <c r="AB530" s="161"/>
      <c r="AC530" s="161"/>
      <c r="AD530" s="161"/>
      <c r="AE530" s="161"/>
      <c r="AF530" s="161"/>
      <c r="AG530" s="161"/>
      <c r="AQ530" s="161"/>
      <c r="AR530" s="161"/>
      <c r="AS530" s="161"/>
      <c r="AT530" s="161"/>
      <c r="AU530" s="161"/>
      <c r="AV530" s="161"/>
      <c r="AW530" s="161"/>
      <c r="AX530" s="161"/>
      <c r="AY530" s="161"/>
      <c r="AZ530" s="161"/>
      <c r="BA530" s="161"/>
      <c r="BB530" s="161"/>
      <c r="BC530" s="161"/>
      <c r="BD530" s="161"/>
      <c r="BE530" s="161"/>
      <c r="BF530"/>
      <c r="BG530" s="161"/>
      <c r="BH530" s="161"/>
      <c r="BI530" s="161"/>
      <c r="BJ530" s="161"/>
      <c r="BK530" s="161"/>
      <c r="BL530" s="161"/>
      <c r="BM530" s="161"/>
      <c r="BN530" s="161"/>
      <c r="BO530" s="161"/>
      <c r="BP530" s="161"/>
      <c r="BQ530" s="161"/>
      <c r="BR530" s="161"/>
      <c r="BS530" s="161"/>
      <c r="BT530" s="161"/>
      <c r="BU530" s="161"/>
      <c r="BV530" s="161"/>
      <c r="BW530" s="161"/>
      <c r="BX530" s="161"/>
      <c r="BY530" s="161"/>
      <c r="BZ530" s="161"/>
      <c r="CA530" s="161"/>
      <c r="CB530" s="161"/>
      <c r="CC530" s="161"/>
      <c r="CD530" s="161"/>
      <c r="CE530" s="161"/>
      <c r="CF530" s="161"/>
      <c r="CG530" s="161"/>
      <c r="CH530" s="161"/>
      <c r="CI530" s="161"/>
      <c r="CJ530" s="161"/>
      <c r="CK530" s="161"/>
      <c r="CL530" s="161"/>
      <c r="CM530" s="161"/>
      <c r="CN530" s="161"/>
      <c r="CO530" s="161"/>
      <c r="CP530" s="208"/>
      <c r="CQ530" s="161"/>
      <c r="CR530" s="208"/>
      <c r="CS530" s="208"/>
      <c r="CT530" s="161" t="s">
        <v>3160</v>
      </c>
      <c r="CU530" s="161" t="s">
        <v>3406</v>
      </c>
      <c r="CV530" s="161"/>
      <c r="CW530" s="161"/>
      <c r="CX530" s="161"/>
      <c r="CY530" s="161"/>
      <c r="CZ530" s="161"/>
      <c r="DA530" s="161"/>
      <c r="DB530" s="161"/>
      <c r="DC530" s="161"/>
      <c r="DD530" s="161"/>
      <c r="DE530" s="161"/>
      <c r="DF530" s="161"/>
      <c r="DG530" s="161"/>
      <c r="DH530" s="161"/>
      <c r="DI530" s="161"/>
      <c r="DJ530" s="161"/>
      <c r="DK530" s="161"/>
      <c r="DL530" s="161"/>
      <c r="DM530" s="161"/>
      <c r="DN530" s="161"/>
      <c r="DO530" s="161"/>
      <c r="DP530" s="161" t="s">
        <v>3190</v>
      </c>
      <c r="DQ530" s="161"/>
      <c r="DR530" s="161"/>
      <c r="DS530" s="161"/>
      <c r="DT530" s="161"/>
      <c r="DU530" s="161"/>
      <c r="DV530" s="161"/>
      <c r="DW530" s="161"/>
    </row>
    <row r="531" spans="1:127" ht="12.75" customHeight="1" x14ac:dyDescent="0.25">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c r="AA531" s="161"/>
      <c r="AB531" s="161"/>
      <c r="AC531" s="161"/>
      <c r="AD531" s="161"/>
      <c r="AE531" s="161"/>
      <c r="AF531" s="161"/>
      <c r="AG531" s="161"/>
      <c r="AQ531" s="161"/>
      <c r="AR531" s="161"/>
      <c r="AS531" s="161"/>
      <c r="AT531" s="161"/>
      <c r="AU531" s="161"/>
      <c r="AV531" s="161"/>
      <c r="AW531" s="161"/>
      <c r="AX531" s="161"/>
      <c r="AY531" s="161"/>
      <c r="AZ531" s="161"/>
      <c r="BA531" s="161"/>
      <c r="BB531" s="161"/>
      <c r="BC531" s="161"/>
      <c r="BD531" s="161"/>
      <c r="BE531" s="161"/>
      <c r="BF531"/>
      <c r="BG531" s="161"/>
      <c r="BH531" s="161"/>
      <c r="BI531" s="161"/>
      <c r="BJ531" s="161"/>
      <c r="BK531" s="161"/>
      <c r="BL531" s="161"/>
      <c r="BM531" s="161"/>
      <c r="BN531" s="161"/>
      <c r="BO531" s="161"/>
      <c r="BP531" s="161"/>
      <c r="BQ531" s="161"/>
      <c r="BR531" s="161"/>
      <c r="BS531" s="161"/>
      <c r="BT531" s="161"/>
      <c r="BU531" s="161"/>
      <c r="BV531" s="161"/>
      <c r="BW531" s="161"/>
      <c r="BX531" s="161"/>
      <c r="BY531" s="161"/>
      <c r="BZ531" s="161"/>
      <c r="CA531" s="161"/>
      <c r="CB531" s="161"/>
      <c r="CC531" s="161"/>
      <c r="CD531" s="161"/>
      <c r="CE531" s="161"/>
      <c r="CF531" s="161"/>
      <c r="CG531" s="161"/>
      <c r="CH531" s="161"/>
      <c r="CI531" s="161"/>
      <c r="CJ531" s="161"/>
      <c r="CK531" s="161"/>
      <c r="CL531" s="161"/>
      <c r="CM531" s="161"/>
      <c r="CN531" s="161"/>
      <c r="CO531" s="161"/>
      <c r="CP531" s="208"/>
      <c r="CQ531" s="161"/>
      <c r="CR531" s="208"/>
      <c r="CS531" s="208"/>
      <c r="CT531" s="161" t="s">
        <v>3162</v>
      </c>
      <c r="CU531" s="161" t="s">
        <v>3408</v>
      </c>
      <c r="CV531" s="161"/>
      <c r="CW531" s="161"/>
      <c r="CX531" s="161"/>
      <c r="CY531" s="161"/>
      <c r="CZ531" s="161"/>
      <c r="DA531" s="161"/>
      <c r="DB531" s="161"/>
      <c r="DC531" s="161"/>
      <c r="DD531" s="161"/>
      <c r="DE531" s="161"/>
      <c r="DF531" s="161"/>
      <c r="DG531" s="161"/>
      <c r="DH531" s="161"/>
      <c r="DI531" s="161"/>
      <c r="DJ531" s="161"/>
      <c r="DK531" s="161"/>
      <c r="DL531" s="161"/>
      <c r="DM531" s="161"/>
      <c r="DN531" s="161"/>
      <c r="DO531" s="161"/>
      <c r="DP531" s="161" t="s">
        <v>3192</v>
      </c>
      <c r="DQ531" s="161"/>
      <c r="DR531" s="161"/>
      <c r="DS531" s="161"/>
      <c r="DT531" s="161"/>
      <c r="DU531" s="161"/>
      <c r="DV531" s="161"/>
      <c r="DW531" s="161"/>
    </row>
    <row r="532" spans="1:127" ht="12.75" customHeight="1" x14ac:dyDescent="0.25">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c r="AA532" s="161"/>
      <c r="AB532" s="161"/>
      <c r="AC532" s="161"/>
      <c r="AD532" s="161"/>
      <c r="AE532" s="161"/>
      <c r="AF532" s="161"/>
      <c r="AG532" s="161"/>
      <c r="AQ532" s="161"/>
      <c r="AR532" s="161"/>
      <c r="AS532" s="161"/>
      <c r="AT532" s="161"/>
      <c r="AU532" s="161"/>
      <c r="AV532" s="161"/>
      <c r="AW532" s="161"/>
      <c r="AX532" s="161"/>
      <c r="AY532" s="161"/>
      <c r="AZ532" s="161"/>
      <c r="BA532" s="161"/>
      <c r="BB532" s="161"/>
      <c r="BC532" s="161"/>
      <c r="BD532" s="161"/>
      <c r="BE532" s="161"/>
      <c r="BF532"/>
      <c r="BG532" s="161"/>
      <c r="BH532" s="161"/>
      <c r="BI532" s="161"/>
      <c r="BJ532" s="161"/>
      <c r="BK532" s="161"/>
      <c r="BL532" s="161"/>
      <c r="BM532" s="161"/>
      <c r="BN532" s="161"/>
      <c r="BO532" s="161"/>
      <c r="BP532" s="161"/>
      <c r="BQ532" s="161"/>
      <c r="BR532" s="161"/>
      <c r="BS532" s="161"/>
      <c r="BT532" s="161"/>
      <c r="BU532" s="161"/>
      <c r="BV532" s="161"/>
      <c r="BW532" s="161"/>
      <c r="BX532" s="161"/>
      <c r="BY532" s="161"/>
      <c r="BZ532" s="161"/>
      <c r="CA532" s="161"/>
      <c r="CB532" s="161"/>
      <c r="CC532" s="161"/>
      <c r="CD532" s="161"/>
      <c r="CE532" s="161"/>
      <c r="CF532" s="161"/>
      <c r="CG532" s="161"/>
      <c r="CH532" s="161"/>
      <c r="CI532" s="161"/>
      <c r="CJ532" s="161"/>
      <c r="CK532" s="161"/>
      <c r="CL532" s="161"/>
      <c r="CM532" s="161"/>
      <c r="CN532" s="161"/>
      <c r="CO532" s="161"/>
      <c r="CP532" s="208"/>
      <c r="CQ532" s="161"/>
      <c r="CR532" s="208"/>
      <c r="CS532" s="208"/>
      <c r="CT532" s="161" t="s">
        <v>3164</v>
      </c>
      <c r="CU532" s="161" t="s">
        <v>3410</v>
      </c>
      <c r="CV532" s="161"/>
      <c r="CW532" s="161"/>
      <c r="CX532" s="161"/>
      <c r="CY532" s="161"/>
      <c r="CZ532" s="161"/>
      <c r="DA532" s="161"/>
      <c r="DB532" s="161"/>
      <c r="DC532" s="161"/>
      <c r="DD532" s="161"/>
      <c r="DE532" s="161"/>
      <c r="DF532" s="161"/>
      <c r="DG532" s="161"/>
      <c r="DH532" s="161"/>
      <c r="DI532" s="161"/>
      <c r="DJ532" s="161"/>
      <c r="DK532" s="161"/>
      <c r="DL532" s="161"/>
      <c r="DM532" s="161"/>
      <c r="DN532" s="161"/>
      <c r="DO532" s="161"/>
      <c r="DP532" s="161" t="s">
        <v>3194</v>
      </c>
      <c r="DQ532" s="161"/>
      <c r="DR532" s="161"/>
      <c r="DS532" s="161"/>
      <c r="DT532" s="161"/>
      <c r="DU532" s="161"/>
      <c r="DV532" s="161"/>
      <c r="DW532" s="161"/>
    </row>
    <row r="533" spans="1:127" ht="12.75" customHeight="1" x14ac:dyDescent="0.25">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c r="AA533" s="161"/>
      <c r="AB533" s="161"/>
      <c r="AC533" s="161"/>
      <c r="AD533" s="161"/>
      <c r="AE533" s="161"/>
      <c r="AF533" s="161"/>
      <c r="AG533" s="161"/>
      <c r="AQ533" s="161"/>
      <c r="AR533" s="161"/>
      <c r="AS533" s="161"/>
      <c r="AT533" s="161"/>
      <c r="AU533" s="161"/>
      <c r="AV533" s="161"/>
      <c r="AW533" s="161"/>
      <c r="AX533" s="161"/>
      <c r="AY533" s="161"/>
      <c r="AZ533" s="161"/>
      <c r="BA533" s="161"/>
      <c r="BB533" s="161"/>
      <c r="BC533" s="161"/>
      <c r="BD533" s="161"/>
      <c r="BE533" s="161"/>
      <c r="BF533"/>
      <c r="BG533" s="161"/>
      <c r="BH533" s="161"/>
      <c r="BI533" s="161"/>
      <c r="BJ533" s="161"/>
      <c r="BK533" s="161"/>
      <c r="BL533" s="161"/>
      <c r="BM533" s="161"/>
      <c r="BN533" s="161"/>
      <c r="BO533" s="161"/>
      <c r="BP533" s="161"/>
      <c r="BQ533" s="161"/>
      <c r="BR533" s="161"/>
      <c r="BS533" s="161"/>
      <c r="BT533" s="161"/>
      <c r="BU533" s="161"/>
      <c r="BV533" s="161"/>
      <c r="BW533" s="161"/>
      <c r="BX533" s="161"/>
      <c r="BY533" s="161"/>
      <c r="BZ533" s="161"/>
      <c r="CA533" s="161"/>
      <c r="CB533" s="161"/>
      <c r="CC533" s="161"/>
      <c r="CD533" s="161"/>
      <c r="CE533" s="161"/>
      <c r="CF533" s="161"/>
      <c r="CG533" s="161"/>
      <c r="CH533" s="161"/>
      <c r="CI533" s="161"/>
      <c r="CJ533" s="161"/>
      <c r="CK533" s="161"/>
      <c r="CL533" s="161"/>
      <c r="CM533" s="161"/>
      <c r="CN533" s="161"/>
      <c r="CO533" s="161"/>
      <c r="CP533" s="208"/>
      <c r="CQ533" s="161"/>
      <c r="CR533" s="208"/>
      <c r="CS533" s="208"/>
      <c r="CT533" s="161" t="s">
        <v>3166</v>
      </c>
      <c r="CU533" s="161" t="s">
        <v>3412</v>
      </c>
      <c r="CV533" s="161"/>
      <c r="CW533" s="161"/>
      <c r="CX533" s="161"/>
      <c r="CY533" s="161"/>
      <c r="CZ533" s="161"/>
      <c r="DA533" s="161"/>
      <c r="DB533" s="161"/>
      <c r="DC533" s="161"/>
      <c r="DD533" s="161"/>
      <c r="DE533" s="161"/>
      <c r="DF533" s="161"/>
      <c r="DG533" s="161"/>
      <c r="DH533" s="161"/>
      <c r="DI533" s="161"/>
      <c r="DJ533" s="161"/>
      <c r="DK533" s="161"/>
      <c r="DL533" s="161"/>
      <c r="DM533" s="161"/>
      <c r="DN533" s="161"/>
      <c r="DO533" s="161"/>
      <c r="DP533" s="161" t="s">
        <v>3196</v>
      </c>
      <c r="DQ533" s="161"/>
      <c r="DR533" s="161"/>
      <c r="DS533" s="161"/>
      <c r="DT533" s="161"/>
      <c r="DU533" s="161"/>
      <c r="DV533" s="161"/>
      <c r="DW533" s="161"/>
    </row>
    <row r="534" spans="1:127" ht="12.75" customHeight="1" x14ac:dyDescent="0.25">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c r="AA534" s="161"/>
      <c r="AB534" s="161"/>
      <c r="AC534" s="161"/>
      <c r="AD534" s="161"/>
      <c r="AE534" s="161"/>
      <c r="AF534" s="161"/>
      <c r="AG534" s="161"/>
      <c r="AQ534" s="161"/>
      <c r="AR534" s="161"/>
      <c r="AS534" s="161"/>
      <c r="AT534" s="161"/>
      <c r="AU534" s="161"/>
      <c r="AV534" s="161"/>
      <c r="AW534" s="161"/>
      <c r="AX534" s="161"/>
      <c r="AY534" s="161"/>
      <c r="AZ534" s="161"/>
      <c r="BA534" s="161"/>
      <c r="BB534" s="161"/>
      <c r="BC534" s="161"/>
      <c r="BD534" s="161"/>
      <c r="BE534" s="161"/>
      <c r="BF534"/>
      <c r="BG534" s="161"/>
      <c r="BH534" s="161"/>
      <c r="BI534" s="161"/>
      <c r="BJ534" s="161"/>
      <c r="BK534" s="161"/>
      <c r="BL534" s="161"/>
      <c r="BM534" s="161"/>
      <c r="BN534" s="161"/>
      <c r="BO534" s="161"/>
      <c r="BP534" s="161"/>
      <c r="BQ534" s="161"/>
      <c r="BR534" s="161"/>
      <c r="BS534" s="161"/>
      <c r="BT534" s="161"/>
      <c r="BU534" s="161"/>
      <c r="BV534" s="161"/>
      <c r="BW534" s="161"/>
      <c r="BX534" s="161"/>
      <c r="BY534" s="161"/>
      <c r="BZ534" s="161"/>
      <c r="CA534" s="161"/>
      <c r="CB534" s="161"/>
      <c r="CC534" s="161"/>
      <c r="CD534" s="161"/>
      <c r="CE534" s="161"/>
      <c r="CF534" s="161"/>
      <c r="CG534" s="161"/>
      <c r="CH534" s="161"/>
      <c r="CI534" s="161"/>
      <c r="CJ534" s="161"/>
      <c r="CK534" s="161"/>
      <c r="CL534" s="161"/>
      <c r="CM534" s="161"/>
      <c r="CN534" s="161"/>
      <c r="CO534" s="161"/>
      <c r="CP534" s="208"/>
      <c r="CQ534" s="161"/>
      <c r="CR534" s="208"/>
      <c r="CS534" s="208"/>
      <c r="CT534" s="161" t="s">
        <v>3168</v>
      </c>
      <c r="CU534" s="161" t="s">
        <v>3414</v>
      </c>
      <c r="CV534" s="161"/>
      <c r="CW534" s="161"/>
      <c r="CX534" s="161"/>
      <c r="CY534" s="161"/>
      <c r="CZ534" s="161"/>
      <c r="DA534" s="161"/>
      <c r="DB534" s="161"/>
      <c r="DC534" s="161"/>
      <c r="DD534" s="161"/>
      <c r="DE534" s="161"/>
      <c r="DF534" s="161"/>
      <c r="DG534" s="161"/>
      <c r="DH534" s="161"/>
      <c r="DI534" s="161"/>
      <c r="DJ534" s="161"/>
      <c r="DK534" s="161"/>
      <c r="DL534" s="161"/>
      <c r="DM534" s="161"/>
      <c r="DN534" s="161"/>
      <c r="DO534" s="161"/>
      <c r="DP534" s="161" t="s">
        <v>3198</v>
      </c>
      <c r="DQ534" s="161"/>
      <c r="DR534" s="161"/>
      <c r="DS534" s="161"/>
      <c r="DT534" s="161"/>
      <c r="DU534" s="161"/>
      <c r="DV534" s="161"/>
      <c r="DW534" s="161"/>
    </row>
    <row r="535" spans="1:127" ht="12.75" customHeight="1" x14ac:dyDescent="0.25">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c r="AA535" s="161"/>
      <c r="AB535" s="161"/>
      <c r="AC535" s="161"/>
      <c r="AD535" s="161"/>
      <c r="AE535" s="161"/>
      <c r="AF535" s="161"/>
      <c r="AG535" s="161"/>
      <c r="AQ535" s="161"/>
      <c r="AR535" s="161"/>
      <c r="AS535" s="161"/>
      <c r="AT535" s="161"/>
      <c r="AU535" s="161"/>
      <c r="AV535" s="161"/>
      <c r="AW535" s="161"/>
      <c r="AX535" s="161"/>
      <c r="AY535" s="161"/>
      <c r="AZ535" s="161"/>
      <c r="BA535" s="161"/>
      <c r="BB535" s="161"/>
      <c r="BC535" s="161"/>
      <c r="BD535" s="161"/>
      <c r="BE535" s="161"/>
      <c r="BF535"/>
      <c r="BG535" s="161"/>
      <c r="BH535" s="161"/>
      <c r="BI535" s="161"/>
      <c r="BJ535" s="161"/>
      <c r="BK535" s="161"/>
      <c r="BL535" s="161"/>
      <c r="BM535" s="161"/>
      <c r="BN535" s="161"/>
      <c r="BO535" s="161"/>
      <c r="BP535" s="161"/>
      <c r="BQ535" s="161"/>
      <c r="BR535" s="161"/>
      <c r="BS535" s="161"/>
      <c r="BT535" s="161"/>
      <c r="BU535" s="161"/>
      <c r="BV535" s="161"/>
      <c r="BW535" s="161"/>
      <c r="BX535" s="161"/>
      <c r="BY535" s="161"/>
      <c r="BZ535" s="161"/>
      <c r="CA535" s="161"/>
      <c r="CB535" s="161"/>
      <c r="CC535" s="161"/>
      <c r="CD535" s="161"/>
      <c r="CE535" s="161"/>
      <c r="CF535" s="161"/>
      <c r="CG535" s="161"/>
      <c r="CH535" s="161"/>
      <c r="CI535" s="161"/>
      <c r="CJ535" s="161"/>
      <c r="CK535" s="161"/>
      <c r="CL535" s="161"/>
      <c r="CM535" s="161"/>
      <c r="CN535" s="161"/>
      <c r="CO535" s="161"/>
      <c r="CP535" s="208"/>
      <c r="CQ535" s="161"/>
      <c r="CR535" s="208"/>
      <c r="CS535" s="208"/>
      <c r="CT535" s="161" t="s">
        <v>3170</v>
      </c>
      <c r="CU535" s="161" t="s">
        <v>3416</v>
      </c>
      <c r="CV535" s="161"/>
      <c r="CW535" s="161"/>
      <c r="CX535" s="161"/>
      <c r="CY535" s="161"/>
      <c r="CZ535" s="161"/>
      <c r="DA535" s="161"/>
      <c r="DB535" s="161"/>
      <c r="DC535" s="161"/>
      <c r="DD535" s="161"/>
      <c r="DE535" s="161"/>
      <c r="DF535" s="161"/>
      <c r="DG535" s="161"/>
      <c r="DH535" s="161"/>
      <c r="DI535" s="161"/>
      <c r="DJ535" s="161"/>
      <c r="DK535" s="161"/>
      <c r="DL535" s="161"/>
      <c r="DM535" s="161"/>
      <c r="DN535" s="161"/>
      <c r="DO535" s="161"/>
      <c r="DP535" s="161" t="s">
        <v>3200</v>
      </c>
      <c r="DQ535" s="161"/>
      <c r="DR535" s="161"/>
      <c r="DS535" s="161"/>
      <c r="DT535" s="161"/>
      <c r="DU535" s="161"/>
      <c r="DV535" s="161"/>
      <c r="DW535" s="161"/>
    </row>
    <row r="536" spans="1:127" ht="12.75" customHeight="1" x14ac:dyDescent="0.25">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Q536" s="161"/>
      <c r="AR536" s="161"/>
      <c r="AS536" s="161"/>
      <c r="AT536" s="161"/>
      <c r="AU536" s="161"/>
      <c r="AV536" s="161"/>
      <c r="AW536" s="161"/>
      <c r="AX536" s="161"/>
      <c r="AY536" s="161"/>
      <c r="AZ536" s="161"/>
      <c r="BA536" s="161"/>
      <c r="BB536" s="161"/>
      <c r="BC536" s="161"/>
      <c r="BD536" s="161"/>
      <c r="BE536" s="161"/>
      <c r="BF536"/>
      <c r="BG536" s="161"/>
      <c r="BH536" s="161"/>
      <c r="BI536" s="161"/>
      <c r="BJ536" s="161"/>
      <c r="BK536" s="161"/>
      <c r="BL536" s="161"/>
      <c r="BM536" s="161"/>
      <c r="BN536" s="161"/>
      <c r="BO536" s="161"/>
      <c r="BP536" s="161"/>
      <c r="BQ536" s="161"/>
      <c r="BR536" s="161"/>
      <c r="BS536" s="161"/>
      <c r="BT536" s="161"/>
      <c r="BU536" s="161"/>
      <c r="BV536" s="161"/>
      <c r="BW536" s="161"/>
      <c r="BX536" s="161"/>
      <c r="BY536" s="161"/>
      <c r="BZ536" s="161"/>
      <c r="CA536" s="161"/>
      <c r="CB536" s="161"/>
      <c r="CC536" s="161"/>
      <c r="CD536" s="161"/>
      <c r="CE536" s="161"/>
      <c r="CF536" s="161"/>
      <c r="CG536" s="161"/>
      <c r="CH536" s="161"/>
      <c r="CI536" s="161"/>
      <c r="CJ536" s="161"/>
      <c r="CK536" s="161"/>
      <c r="CL536" s="161"/>
      <c r="CM536" s="161"/>
      <c r="CN536" s="161"/>
      <c r="CO536" s="161"/>
      <c r="CP536" s="208"/>
      <c r="CQ536" s="161"/>
      <c r="CR536" s="208"/>
      <c r="CS536" s="208"/>
      <c r="CT536" s="161" t="s">
        <v>3172</v>
      </c>
      <c r="CU536" s="161" t="s">
        <v>3418</v>
      </c>
      <c r="CV536" s="161"/>
      <c r="CW536" s="161"/>
      <c r="CX536" s="161"/>
      <c r="CY536" s="161"/>
      <c r="CZ536" s="161"/>
      <c r="DA536" s="161"/>
      <c r="DB536" s="161"/>
      <c r="DC536" s="161"/>
      <c r="DD536" s="161"/>
      <c r="DE536" s="161"/>
      <c r="DF536" s="161"/>
      <c r="DG536" s="161"/>
      <c r="DH536" s="161"/>
      <c r="DI536" s="161"/>
      <c r="DJ536" s="161"/>
      <c r="DK536" s="161"/>
      <c r="DL536" s="161"/>
      <c r="DM536" s="161"/>
      <c r="DN536" s="161"/>
      <c r="DO536" s="161"/>
      <c r="DP536" s="161" t="s">
        <v>3202</v>
      </c>
      <c r="DQ536" s="161"/>
      <c r="DR536" s="161"/>
      <c r="DS536" s="161"/>
      <c r="DT536" s="161"/>
      <c r="DU536" s="161"/>
      <c r="DV536" s="161"/>
      <c r="DW536" s="161"/>
    </row>
    <row r="537" spans="1:127" ht="12.75" customHeight="1" x14ac:dyDescent="0.25">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c r="AC537" s="161"/>
      <c r="AD537" s="161"/>
      <c r="AE537" s="161"/>
      <c r="AF537" s="161"/>
      <c r="AG537" s="161"/>
      <c r="AQ537" s="161"/>
      <c r="AR537" s="161"/>
      <c r="AS537" s="161"/>
      <c r="AT537" s="161"/>
      <c r="AU537" s="161"/>
      <c r="AV537" s="161"/>
      <c r="AW537" s="161"/>
      <c r="AX537" s="161"/>
      <c r="AY537" s="161"/>
      <c r="AZ537" s="161"/>
      <c r="BA537" s="161"/>
      <c r="BB537" s="161"/>
      <c r="BC537" s="161"/>
      <c r="BD537" s="161"/>
      <c r="BE537" s="161"/>
      <c r="BF537"/>
      <c r="BG537" s="161"/>
      <c r="BH537" s="161"/>
      <c r="BI537" s="161"/>
      <c r="BJ537" s="161"/>
      <c r="BK537" s="161"/>
      <c r="BL537" s="161"/>
      <c r="BM537" s="161"/>
      <c r="BN537" s="161"/>
      <c r="BO537" s="161"/>
      <c r="BP537" s="161"/>
      <c r="BQ537" s="161"/>
      <c r="BR537" s="161"/>
      <c r="BS537" s="161"/>
      <c r="BT537" s="161"/>
      <c r="BU537" s="161"/>
      <c r="BV537" s="161"/>
      <c r="BW537" s="161"/>
      <c r="BX537" s="161"/>
      <c r="BY537" s="161"/>
      <c r="BZ537" s="161"/>
      <c r="CA537" s="161"/>
      <c r="CB537" s="161"/>
      <c r="CC537" s="161"/>
      <c r="CD537" s="161"/>
      <c r="CE537" s="161"/>
      <c r="CF537" s="161"/>
      <c r="CG537" s="161"/>
      <c r="CH537" s="161"/>
      <c r="CI537" s="161"/>
      <c r="CJ537" s="161"/>
      <c r="CK537" s="161"/>
      <c r="CL537" s="161"/>
      <c r="CM537" s="161"/>
      <c r="CN537" s="161"/>
      <c r="CO537" s="161"/>
      <c r="CP537" s="208"/>
      <c r="CQ537" s="161"/>
      <c r="CR537" s="208"/>
      <c r="CS537" s="208"/>
      <c r="CT537" s="161" t="s">
        <v>3174</v>
      </c>
      <c r="CU537" s="161" t="s">
        <v>3420</v>
      </c>
      <c r="CV537" s="161"/>
      <c r="CW537" s="161"/>
      <c r="CX537" s="161"/>
      <c r="CY537" s="161"/>
      <c r="CZ537" s="161"/>
      <c r="DA537" s="161"/>
      <c r="DB537" s="161"/>
      <c r="DC537" s="161"/>
      <c r="DD537" s="161"/>
      <c r="DE537" s="161"/>
      <c r="DF537" s="161"/>
      <c r="DG537" s="161"/>
      <c r="DH537" s="161"/>
      <c r="DI537" s="161"/>
      <c r="DJ537" s="161"/>
      <c r="DK537" s="161"/>
      <c r="DL537" s="161"/>
      <c r="DM537" s="161"/>
      <c r="DN537" s="161"/>
      <c r="DO537" s="161"/>
      <c r="DP537" s="161" t="s">
        <v>3204</v>
      </c>
      <c r="DQ537" s="161"/>
      <c r="DR537" s="161"/>
      <c r="DS537" s="161"/>
      <c r="DT537" s="161"/>
      <c r="DU537" s="161"/>
      <c r="DV537" s="161"/>
      <c r="DW537" s="161"/>
    </row>
    <row r="538" spans="1:127" ht="12.75" customHeight="1" x14ac:dyDescent="0.25">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c r="AA538" s="161"/>
      <c r="AB538" s="161"/>
      <c r="AC538" s="161"/>
      <c r="AD538" s="161"/>
      <c r="AE538" s="161"/>
      <c r="AF538" s="161"/>
      <c r="AG538" s="161"/>
      <c r="AQ538" s="161"/>
      <c r="AR538" s="161"/>
      <c r="AS538" s="161"/>
      <c r="AT538" s="161"/>
      <c r="AU538" s="161"/>
      <c r="AV538" s="161"/>
      <c r="AW538" s="161"/>
      <c r="AX538" s="161"/>
      <c r="AY538" s="161"/>
      <c r="AZ538" s="161"/>
      <c r="BA538" s="161"/>
      <c r="BB538" s="161"/>
      <c r="BC538" s="161"/>
      <c r="BD538" s="161"/>
      <c r="BE538" s="161"/>
      <c r="BF538"/>
      <c r="BG538" s="161"/>
      <c r="BH538" s="161"/>
      <c r="BI538" s="161"/>
      <c r="BJ538" s="161"/>
      <c r="BK538" s="161"/>
      <c r="BL538" s="161"/>
      <c r="BM538" s="161"/>
      <c r="BN538" s="161"/>
      <c r="BO538" s="161"/>
      <c r="BP538" s="161"/>
      <c r="BQ538" s="161"/>
      <c r="BR538" s="161"/>
      <c r="BS538" s="161"/>
      <c r="BT538" s="161"/>
      <c r="BU538" s="161"/>
      <c r="BV538" s="161"/>
      <c r="BW538" s="161"/>
      <c r="BX538" s="161"/>
      <c r="BY538" s="161"/>
      <c r="BZ538" s="161"/>
      <c r="CA538" s="161"/>
      <c r="CB538" s="161"/>
      <c r="CC538" s="161"/>
      <c r="CD538" s="161"/>
      <c r="CE538" s="161"/>
      <c r="CF538" s="161"/>
      <c r="CG538" s="161"/>
      <c r="CH538" s="161"/>
      <c r="CI538" s="161"/>
      <c r="CJ538" s="161"/>
      <c r="CK538" s="161"/>
      <c r="CL538" s="161"/>
      <c r="CM538" s="161"/>
      <c r="CN538" s="161"/>
      <c r="CO538" s="161"/>
      <c r="CP538" s="208"/>
      <c r="CQ538" s="161"/>
      <c r="CR538" s="208"/>
      <c r="CS538" s="208"/>
      <c r="CT538" s="161" t="s">
        <v>3176</v>
      </c>
      <c r="CU538" s="161" t="s">
        <v>3422</v>
      </c>
      <c r="CV538" s="161"/>
      <c r="CW538" s="161"/>
      <c r="CX538" s="161"/>
      <c r="CY538" s="161"/>
      <c r="CZ538" s="161"/>
      <c r="DA538" s="161"/>
      <c r="DB538" s="161"/>
      <c r="DC538" s="161"/>
      <c r="DD538" s="161"/>
      <c r="DE538" s="161"/>
      <c r="DF538" s="161"/>
      <c r="DG538" s="161"/>
      <c r="DH538" s="161"/>
      <c r="DI538" s="161"/>
      <c r="DJ538" s="161"/>
      <c r="DK538" s="161"/>
      <c r="DL538" s="161"/>
      <c r="DM538" s="161"/>
      <c r="DN538" s="161"/>
      <c r="DO538" s="161"/>
      <c r="DP538" s="161" t="s">
        <v>3206</v>
      </c>
      <c r="DQ538" s="161"/>
      <c r="DR538" s="161"/>
      <c r="DS538" s="161"/>
      <c r="DT538" s="161"/>
      <c r="DU538" s="161"/>
      <c r="DV538" s="161"/>
      <c r="DW538" s="161"/>
    </row>
    <row r="539" spans="1:127" ht="12.75" customHeight="1" x14ac:dyDescent="0.25">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c r="AA539" s="161"/>
      <c r="AB539" s="161"/>
      <c r="AC539" s="161"/>
      <c r="AD539" s="161"/>
      <c r="AE539" s="161"/>
      <c r="AF539" s="161"/>
      <c r="AG539" s="161"/>
      <c r="AQ539" s="161"/>
      <c r="AR539" s="161"/>
      <c r="AS539" s="161"/>
      <c r="AT539" s="161"/>
      <c r="AU539" s="161"/>
      <c r="AV539" s="161"/>
      <c r="AW539" s="161"/>
      <c r="AX539" s="161"/>
      <c r="AY539" s="161"/>
      <c r="AZ539" s="161"/>
      <c r="BA539" s="161"/>
      <c r="BB539" s="161"/>
      <c r="BC539" s="161"/>
      <c r="BD539" s="161"/>
      <c r="BE539" s="161"/>
      <c r="BF539"/>
      <c r="BG539" s="161"/>
      <c r="BH539" s="161"/>
      <c r="BI539" s="161"/>
      <c r="BJ539" s="161"/>
      <c r="BK539" s="161"/>
      <c r="BL539" s="161"/>
      <c r="BM539" s="161"/>
      <c r="BN539" s="161"/>
      <c r="BO539" s="161"/>
      <c r="BP539" s="161"/>
      <c r="BQ539" s="161"/>
      <c r="BR539" s="161"/>
      <c r="BS539" s="161"/>
      <c r="BT539" s="161"/>
      <c r="BU539" s="161"/>
      <c r="BV539" s="161"/>
      <c r="BW539" s="161"/>
      <c r="BX539" s="161"/>
      <c r="BY539" s="161"/>
      <c r="BZ539" s="161"/>
      <c r="CA539" s="161"/>
      <c r="CB539" s="161"/>
      <c r="CC539" s="161"/>
      <c r="CD539" s="161"/>
      <c r="CE539" s="161"/>
      <c r="CF539" s="161"/>
      <c r="CG539" s="161"/>
      <c r="CH539" s="161"/>
      <c r="CI539" s="161"/>
      <c r="CJ539" s="161"/>
      <c r="CK539" s="161"/>
      <c r="CL539" s="161"/>
      <c r="CM539" s="161"/>
      <c r="CN539" s="161"/>
      <c r="CO539" s="161"/>
      <c r="CP539" s="208"/>
      <c r="CQ539" s="161"/>
      <c r="CR539" s="208"/>
      <c r="CS539" s="208"/>
      <c r="CT539" s="161" t="s">
        <v>3178</v>
      </c>
      <c r="CU539" s="161" t="s">
        <v>3424</v>
      </c>
      <c r="CV539" s="161"/>
      <c r="CW539" s="161"/>
      <c r="CX539" s="161"/>
      <c r="CY539" s="161"/>
      <c r="CZ539" s="161"/>
      <c r="DA539" s="161"/>
      <c r="DB539" s="161"/>
      <c r="DC539" s="161"/>
      <c r="DD539" s="161"/>
      <c r="DE539" s="161"/>
      <c r="DF539" s="161"/>
      <c r="DG539" s="161"/>
      <c r="DH539" s="161"/>
      <c r="DI539" s="161"/>
      <c r="DJ539" s="161"/>
      <c r="DK539" s="161"/>
      <c r="DL539" s="161"/>
      <c r="DM539" s="161"/>
      <c r="DN539" s="161"/>
      <c r="DO539" s="161"/>
      <c r="DP539" s="161" t="s">
        <v>3208</v>
      </c>
      <c r="DQ539" s="161"/>
      <c r="DR539" s="161"/>
      <c r="DS539" s="161"/>
      <c r="DT539" s="161"/>
      <c r="DU539" s="161"/>
      <c r="DV539" s="161"/>
      <c r="DW539" s="161"/>
    </row>
    <row r="540" spans="1:127" ht="12.75" customHeight="1" x14ac:dyDescent="0.25">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c r="AA540" s="161"/>
      <c r="AB540" s="161"/>
      <c r="AC540" s="161"/>
      <c r="AD540" s="161"/>
      <c r="AE540" s="161"/>
      <c r="AF540" s="161"/>
      <c r="AG540" s="161"/>
      <c r="AQ540" s="161"/>
      <c r="AR540" s="161"/>
      <c r="AS540" s="161"/>
      <c r="AT540" s="161"/>
      <c r="AU540" s="161"/>
      <c r="AV540" s="161"/>
      <c r="AW540" s="161"/>
      <c r="AX540" s="161"/>
      <c r="AY540" s="161"/>
      <c r="AZ540" s="161"/>
      <c r="BA540" s="161"/>
      <c r="BB540" s="161"/>
      <c r="BC540" s="161"/>
      <c r="BD540" s="161"/>
      <c r="BE540" s="161"/>
      <c r="BF540"/>
      <c r="BG540" s="161"/>
      <c r="BH540" s="161"/>
      <c r="BI540" s="161"/>
      <c r="BJ540" s="161"/>
      <c r="BK540" s="161"/>
      <c r="BL540" s="161"/>
      <c r="BM540" s="161"/>
      <c r="BN540" s="161"/>
      <c r="BO540" s="161"/>
      <c r="BP540" s="161"/>
      <c r="BQ540" s="161"/>
      <c r="BR540" s="161"/>
      <c r="BS540" s="161"/>
      <c r="BT540" s="161"/>
      <c r="BU540" s="161"/>
      <c r="BV540" s="161"/>
      <c r="BW540" s="161"/>
      <c r="BX540" s="161"/>
      <c r="BY540" s="161"/>
      <c r="BZ540" s="161"/>
      <c r="CA540" s="161"/>
      <c r="CB540" s="161"/>
      <c r="CC540" s="161"/>
      <c r="CD540" s="161"/>
      <c r="CE540" s="161"/>
      <c r="CF540" s="161"/>
      <c r="CG540" s="161"/>
      <c r="CH540" s="161"/>
      <c r="CI540" s="161"/>
      <c r="CJ540" s="161"/>
      <c r="CK540" s="161"/>
      <c r="CL540" s="161"/>
      <c r="CM540" s="161"/>
      <c r="CN540" s="161"/>
      <c r="CO540" s="161"/>
      <c r="CP540" s="208"/>
      <c r="CQ540" s="161"/>
      <c r="CR540" s="208"/>
      <c r="CS540" s="208"/>
      <c r="CT540" s="161" t="s">
        <v>3180</v>
      </c>
      <c r="CU540" s="161" t="s">
        <v>3426</v>
      </c>
      <c r="CV540" s="161"/>
      <c r="CW540" s="161"/>
      <c r="CX540" s="161"/>
      <c r="CY540" s="161"/>
      <c r="CZ540" s="161"/>
      <c r="DA540" s="161"/>
      <c r="DB540" s="161"/>
      <c r="DC540" s="161"/>
      <c r="DD540" s="161"/>
      <c r="DE540" s="161"/>
      <c r="DF540" s="161"/>
      <c r="DG540" s="161"/>
      <c r="DH540" s="161"/>
      <c r="DI540" s="161"/>
      <c r="DJ540" s="161"/>
      <c r="DK540" s="161"/>
      <c r="DL540" s="161"/>
      <c r="DM540" s="161"/>
      <c r="DN540" s="161"/>
      <c r="DO540" s="161"/>
      <c r="DP540" s="161" t="s">
        <v>3210</v>
      </c>
      <c r="DQ540" s="161"/>
      <c r="DR540" s="161"/>
      <c r="DS540" s="161"/>
      <c r="DT540" s="161"/>
      <c r="DU540" s="161"/>
      <c r="DV540" s="161"/>
      <c r="DW540" s="161"/>
    </row>
    <row r="541" spans="1:127" ht="12.75" customHeight="1" x14ac:dyDescent="0.25">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c r="AA541" s="161"/>
      <c r="AB541" s="161"/>
      <c r="AC541" s="161"/>
      <c r="AD541" s="161"/>
      <c r="AE541" s="161"/>
      <c r="AF541" s="161"/>
      <c r="AG541" s="161"/>
      <c r="AQ541" s="161"/>
      <c r="AR541" s="161"/>
      <c r="AS541" s="161"/>
      <c r="AT541" s="161"/>
      <c r="AU541" s="161"/>
      <c r="AV541" s="161"/>
      <c r="AW541" s="161"/>
      <c r="AX541" s="161"/>
      <c r="AY541" s="161"/>
      <c r="AZ541" s="161"/>
      <c r="BA541" s="161"/>
      <c r="BB541" s="161"/>
      <c r="BC541" s="161"/>
      <c r="BD541" s="161"/>
      <c r="BE541" s="161"/>
      <c r="BF541"/>
      <c r="BG541" s="161"/>
      <c r="BH541" s="161"/>
      <c r="BI541" s="161"/>
      <c r="BJ541" s="161"/>
      <c r="BK541" s="161"/>
      <c r="BL541" s="161"/>
      <c r="BM541" s="161"/>
      <c r="BN541" s="161"/>
      <c r="BO541" s="161"/>
      <c r="BP541" s="161"/>
      <c r="BQ541" s="161"/>
      <c r="BR541" s="161"/>
      <c r="BS541" s="161"/>
      <c r="BT541" s="161"/>
      <c r="BU541" s="161"/>
      <c r="BV541" s="161"/>
      <c r="BW541" s="161"/>
      <c r="BX541" s="161"/>
      <c r="BY541" s="161"/>
      <c r="BZ541" s="161"/>
      <c r="CA541" s="161"/>
      <c r="CB541" s="161"/>
      <c r="CC541" s="161"/>
      <c r="CD541" s="161"/>
      <c r="CE541" s="161"/>
      <c r="CF541" s="161"/>
      <c r="CG541" s="161"/>
      <c r="CH541" s="161"/>
      <c r="CI541" s="161"/>
      <c r="CJ541" s="161"/>
      <c r="CK541" s="161"/>
      <c r="CL541" s="161"/>
      <c r="CM541" s="161"/>
      <c r="CN541" s="161"/>
      <c r="CO541" s="161"/>
      <c r="CP541" s="208"/>
      <c r="CQ541" s="161"/>
      <c r="CR541" s="208"/>
      <c r="CS541" s="208"/>
      <c r="CT541" s="161" t="s">
        <v>3182</v>
      </c>
      <c r="CU541" s="161" t="s">
        <v>3428</v>
      </c>
      <c r="CV541" s="161"/>
      <c r="CW541" s="161"/>
      <c r="CX541" s="161"/>
      <c r="CY541" s="161"/>
      <c r="CZ541" s="161"/>
      <c r="DA541" s="161"/>
      <c r="DB541" s="161"/>
      <c r="DC541" s="161"/>
      <c r="DD541" s="161"/>
      <c r="DE541" s="161"/>
      <c r="DF541" s="161"/>
      <c r="DG541" s="161"/>
      <c r="DH541" s="161"/>
      <c r="DI541" s="161"/>
      <c r="DJ541" s="161"/>
      <c r="DK541" s="161"/>
      <c r="DL541" s="161"/>
      <c r="DM541" s="161"/>
      <c r="DN541" s="161"/>
      <c r="DO541" s="161"/>
      <c r="DP541" s="161" t="s">
        <v>3212</v>
      </c>
      <c r="DQ541" s="161"/>
      <c r="DR541" s="161"/>
      <c r="DS541" s="161"/>
      <c r="DT541" s="161"/>
      <c r="DU541" s="161"/>
      <c r="DV541" s="161"/>
      <c r="DW541" s="161"/>
    </row>
    <row r="542" spans="1:127" ht="12.75" customHeight="1" x14ac:dyDescent="0.25">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c r="AA542" s="161"/>
      <c r="AB542" s="161"/>
      <c r="AC542" s="161"/>
      <c r="AD542" s="161"/>
      <c r="AE542" s="161"/>
      <c r="AF542" s="161"/>
      <c r="AG542" s="161"/>
      <c r="AQ542" s="161"/>
      <c r="AR542" s="161"/>
      <c r="AS542" s="161"/>
      <c r="AT542" s="161"/>
      <c r="AU542" s="161"/>
      <c r="AV542" s="161"/>
      <c r="AW542" s="161"/>
      <c r="AX542" s="161"/>
      <c r="AY542" s="161"/>
      <c r="AZ542" s="161"/>
      <c r="BA542" s="161"/>
      <c r="BB542" s="161"/>
      <c r="BC542" s="161"/>
      <c r="BD542" s="161"/>
      <c r="BE542" s="161"/>
      <c r="BF542"/>
      <c r="BG542" s="161"/>
      <c r="BH542" s="161"/>
      <c r="BI542" s="161"/>
      <c r="BJ542" s="161"/>
      <c r="BK542" s="161"/>
      <c r="BL542" s="161"/>
      <c r="BM542" s="161"/>
      <c r="BN542" s="161"/>
      <c r="BO542" s="161"/>
      <c r="BP542" s="161"/>
      <c r="BQ542" s="161"/>
      <c r="BR542" s="161"/>
      <c r="BS542" s="161"/>
      <c r="BT542" s="161"/>
      <c r="BU542" s="161"/>
      <c r="BV542" s="161"/>
      <c r="BW542" s="161"/>
      <c r="BX542" s="161"/>
      <c r="BY542" s="161"/>
      <c r="BZ542" s="161"/>
      <c r="CA542" s="161"/>
      <c r="CB542" s="161"/>
      <c r="CC542" s="161"/>
      <c r="CD542" s="161"/>
      <c r="CE542" s="161"/>
      <c r="CF542" s="161"/>
      <c r="CG542" s="161"/>
      <c r="CH542" s="161"/>
      <c r="CI542" s="161"/>
      <c r="CJ542" s="161"/>
      <c r="CK542" s="161"/>
      <c r="CL542" s="161"/>
      <c r="CM542" s="161"/>
      <c r="CN542" s="161"/>
      <c r="CO542" s="161"/>
      <c r="CP542" s="208"/>
      <c r="CQ542" s="161"/>
      <c r="CR542" s="208"/>
      <c r="CS542" s="208"/>
      <c r="CT542" s="161" t="s">
        <v>3184</v>
      </c>
      <c r="CU542" s="161"/>
      <c r="CV542" s="161"/>
      <c r="CW542" s="161"/>
      <c r="CX542" s="161"/>
      <c r="CY542" s="161"/>
      <c r="CZ542" s="161"/>
      <c r="DA542" s="161"/>
      <c r="DB542" s="161"/>
      <c r="DC542" s="161"/>
      <c r="DD542" s="161"/>
      <c r="DE542" s="161"/>
      <c r="DF542" s="161"/>
      <c r="DG542" s="161"/>
      <c r="DH542" s="161"/>
      <c r="DI542" s="161"/>
      <c r="DJ542" s="161"/>
      <c r="DK542" s="161"/>
      <c r="DL542" s="161"/>
      <c r="DM542" s="161"/>
      <c r="DN542" s="161"/>
      <c r="DO542" s="161"/>
      <c r="DP542" s="161" t="s">
        <v>3214</v>
      </c>
      <c r="DQ542" s="161"/>
      <c r="DR542" s="161"/>
      <c r="DS542" s="161"/>
      <c r="DT542" s="161"/>
      <c r="DU542" s="161"/>
      <c r="DV542" s="161"/>
      <c r="DW542" s="161"/>
    </row>
    <row r="543" spans="1:127" ht="12.75" customHeight="1" x14ac:dyDescent="0.25">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c r="AA543" s="161"/>
      <c r="AB543" s="161"/>
      <c r="AC543" s="161"/>
      <c r="AD543" s="161"/>
      <c r="AE543" s="161"/>
      <c r="AF543" s="161"/>
      <c r="AG543" s="161"/>
      <c r="AQ543" s="161"/>
      <c r="AR543" s="161"/>
      <c r="AS543" s="161"/>
      <c r="AT543" s="161"/>
      <c r="AU543" s="161"/>
      <c r="AV543" s="161"/>
      <c r="AW543" s="161"/>
      <c r="AX543" s="161"/>
      <c r="AY543" s="161"/>
      <c r="AZ543" s="161"/>
      <c r="BA543" s="161"/>
      <c r="BB543" s="161"/>
      <c r="BC543" s="161"/>
      <c r="BD543" s="161"/>
      <c r="BE543" s="161"/>
      <c r="BF543"/>
      <c r="BG543" s="161"/>
      <c r="BH543" s="161"/>
      <c r="BI543" s="161"/>
      <c r="BJ543" s="161"/>
      <c r="BK543" s="161"/>
      <c r="BL543" s="161"/>
      <c r="BM543" s="161"/>
      <c r="BN543" s="161"/>
      <c r="BO543" s="161"/>
      <c r="BP543" s="161"/>
      <c r="BQ543" s="161"/>
      <c r="BR543" s="161"/>
      <c r="BS543" s="161"/>
      <c r="BT543" s="161"/>
      <c r="BU543" s="161"/>
      <c r="BV543" s="161"/>
      <c r="BW543" s="161"/>
      <c r="BX543" s="161"/>
      <c r="BY543" s="161"/>
      <c r="BZ543" s="161"/>
      <c r="CA543" s="161"/>
      <c r="CB543" s="161"/>
      <c r="CC543" s="161"/>
      <c r="CD543" s="161"/>
      <c r="CE543" s="161"/>
      <c r="CF543" s="161"/>
      <c r="CG543" s="161"/>
      <c r="CH543" s="161"/>
      <c r="CI543" s="161"/>
      <c r="CJ543" s="161"/>
      <c r="CK543" s="161"/>
      <c r="CL543" s="161"/>
      <c r="CM543" s="161"/>
      <c r="CN543" s="161"/>
      <c r="CO543" s="161"/>
      <c r="CP543" s="208"/>
      <c r="CQ543" s="161"/>
      <c r="CR543" s="208"/>
      <c r="CS543" s="208"/>
      <c r="CT543" s="161" t="s">
        <v>3186</v>
      </c>
      <c r="CU543" s="161"/>
      <c r="CV543" s="161"/>
      <c r="CW543" s="161"/>
      <c r="CX543" s="161"/>
      <c r="CY543" s="161"/>
      <c r="CZ543" s="161"/>
      <c r="DA543" s="161"/>
      <c r="DB543" s="161"/>
      <c r="DC543" s="161"/>
      <c r="DD543" s="161"/>
      <c r="DE543" s="161"/>
      <c r="DF543" s="161"/>
      <c r="DG543" s="161"/>
      <c r="DH543" s="161"/>
      <c r="DI543" s="161"/>
      <c r="DJ543" s="161"/>
      <c r="DK543" s="161"/>
      <c r="DL543" s="161"/>
      <c r="DM543" s="161"/>
      <c r="DN543" s="161"/>
      <c r="DO543" s="161"/>
      <c r="DP543" s="161" t="s">
        <v>3216</v>
      </c>
      <c r="DQ543" s="161"/>
      <c r="DR543" s="161"/>
      <c r="DS543" s="161"/>
      <c r="DT543" s="161"/>
      <c r="DU543" s="161"/>
      <c r="DV543" s="161"/>
      <c r="DW543" s="161"/>
    </row>
    <row r="544" spans="1:127" ht="12.75" customHeight="1" x14ac:dyDescent="0.25">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c r="AA544" s="161"/>
      <c r="AB544" s="161"/>
      <c r="AC544" s="161"/>
      <c r="AD544" s="161"/>
      <c r="AE544" s="161"/>
      <c r="AF544" s="161"/>
      <c r="AG544" s="161"/>
      <c r="AQ544" s="161"/>
      <c r="AR544" s="161"/>
      <c r="AS544" s="161"/>
      <c r="AT544" s="161"/>
      <c r="AU544" s="161"/>
      <c r="AV544" s="161"/>
      <c r="AW544" s="161"/>
      <c r="AX544" s="161"/>
      <c r="AY544" s="161"/>
      <c r="AZ544" s="161"/>
      <c r="BA544" s="161"/>
      <c r="BB544" s="161"/>
      <c r="BC544" s="161"/>
      <c r="BD544" s="161"/>
      <c r="BE544" s="161"/>
      <c r="BF544"/>
      <c r="BG544" s="161"/>
      <c r="BH544" s="161"/>
      <c r="BI544" s="161"/>
      <c r="BJ544" s="161"/>
      <c r="BK544" s="161"/>
      <c r="BL544" s="161"/>
      <c r="BM544" s="161"/>
      <c r="BN544" s="161"/>
      <c r="BO544" s="161"/>
      <c r="BP544" s="161"/>
      <c r="BQ544" s="161"/>
      <c r="BR544" s="161"/>
      <c r="BS544" s="161"/>
      <c r="BT544" s="161"/>
      <c r="BU544" s="161"/>
      <c r="BV544" s="161"/>
      <c r="BW544" s="161"/>
      <c r="BX544" s="161"/>
      <c r="BY544" s="161"/>
      <c r="BZ544" s="161"/>
      <c r="CA544" s="161"/>
      <c r="CB544" s="161"/>
      <c r="CC544" s="161"/>
      <c r="CD544" s="161"/>
      <c r="CE544" s="161"/>
      <c r="CF544" s="161"/>
      <c r="CG544" s="161"/>
      <c r="CH544" s="161"/>
      <c r="CI544" s="161"/>
      <c r="CJ544" s="161"/>
      <c r="CK544" s="161"/>
      <c r="CL544" s="161"/>
      <c r="CM544" s="161"/>
      <c r="CN544" s="161"/>
      <c r="CO544" s="161"/>
      <c r="CP544" s="208"/>
      <c r="CQ544" s="161"/>
      <c r="CR544" s="208"/>
      <c r="CS544" s="208"/>
      <c r="CT544" s="161" t="s">
        <v>3188</v>
      </c>
      <c r="CU544" s="161"/>
      <c r="CV544" s="161"/>
      <c r="CW544" s="161"/>
      <c r="CX544" s="161"/>
      <c r="CY544" s="161"/>
      <c r="CZ544" s="161"/>
      <c r="DA544" s="161"/>
      <c r="DB544" s="161"/>
      <c r="DC544" s="161"/>
      <c r="DD544" s="161"/>
      <c r="DE544" s="161"/>
      <c r="DF544" s="161"/>
      <c r="DG544" s="161"/>
      <c r="DH544" s="161"/>
      <c r="DI544" s="161"/>
      <c r="DJ544" s="161"/>
      <c r="DK544" s="161"/>
      <c r="DL544" s="161"/>
      <c r="DM544" s="161"/>
      <c r="DN544" s="161"/>
      <c r="DO544" s="161"/>
      <c r="DP544" s="161" t="s">
        <v>3218</v>
      </c>
      <c r="DQ544" s="161"/>
      <c r="DR544" s="161"/>
      <c r="DS544" s="161"/>
      <c r="DT544" s="161"/>
      <c r="DU544" s="161"/>
      <c r="DV544" s="161"/>
      <c r="DW544" s="161"/>
    </row>
    <row r="545" spans="1:127" ht="12.75" customHeight="1" x14ac:dyDescent="0.25">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c r="AA545" s="161"/>
      <c r="AB545" s="161"/>
      <c r="AC545" s="161"/>
      <c r="AD545" s="161"/>
      <c r="AE545" s="161"/>
      <c r="AF545" s="161"/>
      <c r="AG545" s="161"/>
      <c r="AQ545" s="161"/>
      <c r="AR545" s="161"/>
      <c r="AS545" s="161"/>
      <c r="AT545" s="161"/>
      <c r="AU545" s="161"/>
      <c r="AV545" s="161"/>
      <c r="AW545" s="161"/>
      <c r="AX545" s="161"/>
      <c r="AY545" s="161"/>
      <c r="AZ545" s="161"/>
      <c r="BA545" s="161"/>
      <c r="BB545" s="161"/>
      <c r="BC545" s="161"/>
      <c r="BD545" s="161"/>
      <c r="BE545" s="161"/>
      <c r="BF545"/>
      <c r="BG545" s="161"/>
      <c r="BH545" s="161"/>
      <c r="BI545" s="161"/>
      <c r="BJ545" s="161"/>
      <c r="BK545" s="161"/>
      <c r="BL545" s="161"/>
      <c r="BM545" s="161"/>
      <c r="BN545" s="161"/>
      <c r="BO545" s="161"/>
      <c r="BP545" s="161"/>
      <c r="BQ545" s="161"/>
      <c r="BR545" s="161"/>
      <c r="BS545" s="161"/>
      <c r="BT545" s="161"/>
      <c r="BU545" s="161"/>
      <c r="BV545" s="161"/>
      <c r="BW545" s="161"/>
      <c r="BX545" s="161"/>
      <c r="BY545" s="161"/>
      <c r="BZ545" s="161"/>
      <c r="CA545" s="161"/>
      <c r="CB545" s="161"/>
      <c r="CC545" s="161"/>
      <c r="CD545" s="161"/>
      <c r="CE545" s="161"/>
      <c r="CF545" s="161"/>
      <c r="CG545" s="161"/>
      <c r="CH545" s="161"/>
      <c r="CI545" s="161"/>
      <c r="CJ545" s="161"/>
      <c r="CK545" s="161"/>
      <c r="CL545" s="161"/>
      <c r="CM545" s="161"/>
      <c r="CN545" s="161"/>
      <c r="CO545" s="161"/>
      <c r="CP545" s="208"/>
      <c r="CQ545" s="161"/>
      <c r="CR545" s="208"/>
      <c r="CS545" s="208"/>
      <c r="CT545" s="161" t="s">
        <v>3190</v>
      </c>
      <c r="CU545" s="161"/>
      <c r="CV545" s="161"/>
      <c r="CW545" s="161"/>
      <c r="CX545" s="161"/>
      <c r="CY545" s="161"/>
      <c r="CZ545" s="161"/>
      <c r="DA545" s="161"/>
      <c r="DB545" s="161"/>
      <c r="DC545" s="161"/>
      <c r="DD545" s="161"/>
      <c r="DE545" s="161"/>
      <c r="DF545" s="161"/>
      <c r="DG545" s="161"/>
      <c r="DH545" s="161"/>
      <c r="DI545" s="161"/>
      <c r="DJ545" s="161"/>
      <c r="DK545" s="161"/>
      <c r="DL545" s="161"/>
      <c r="DM545" s="161"/>
      <c r="DN545" s="161"/>
      <c r="DO545" s="161"/>
      <c r="DP545" s="161" t="s">
        <v>3220</v>
      </c>
      <c r="DQ545" s="161"/>
      <c r="DR545" s="161"/>
      <c r="DS545" s="161"/>
      <c r="DT545" s="161"/>
      <c r="DU545" s="161"/>
      <c r="DV545" s="161"/>
      <c r="DW545" s="161"/>
    </row>
    <row r="546" spans="1:127" ht="12.75" customHeight="1" x14ac:dyDescent="0.25">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c r="AA546" s="161"/>
      <c r="AB546" s="161"/>
      <c r="AC546" s="161"/>
      <c r="AD546" s="161"/>
      <c r="AE546" s="161"/>
      <c r="AF546" s="161"/>
      <c r="AG546" s="161"/>
      <c r="AQ546" s="161"/>
      <c r="AR546" s="161"/>
      <c r="AS546" s="161"/>
      <c r="AT546" s="161"/>
      <c r="AU546" s="161"/>
      <c r="AV546" s="161"/>
      <c r="AW546" s="161"/>
      <c r="AX546" s="161"/>
      <c r="AY546" s="161"/>
      <c r="AZ546" s="161"/>
      <c r="BA546" s="161"/>
      <c r="BB546" s="161"/>
      <c r="BC546" s="161"/>
      <c r="BD546" s="161"/>
      <c r="BE546" s="161"/>
      <c r="BF546"/>
      <c r="BG546" s="161"/>
      <c r="BH546" s="161"/>
      <c r="BI546" s="161"/>
      <c r="BJ546" s="161"/>
      <c r="BK546" s="161"/>
      <c r="BL546" s="161"/>
      <c r="BM546" s="161"/>
      <c r="BN546" s="161"/>
      <c r="BO546" s="161"/>
      <c r="BP546" s="161"/>
      <c r="BQ546" s="161"/>
      <c r="BR546" s="161"/>
      <c r="BS546" s="161"/>
      <c r="BT546" s="161"/>
      <c r="BU546" s="161"/>
      <c r="BV546" s="161"/>
      <c r="BW546" s="161"/>
      <c r="BX546" s="161"/>
      <c r="BY546" s="161"/>
      <c r="BZ546" s="161"/>
      <c r="CA546" s="161"/>
      <c r="CB546" s="161"/>
      <c r="CC546" s="161"/>
      <c r="CD546" s="161"/>
      <c r="CE546" s="161"/>
      <c r="CF546" s="161"/>
      <c r="CG546" s="161"/>
      <c r="CH546" s="161"/>
      <c r="CI546" s="161"/>
      <c r="CJ546" s="161"/>
      <c r="CK546" s="161"/>
      <c r="CL546" s="161"/>
      <c r="CM546" s="161"/>
      <c r="CN546" s="161"/>
      <c r="CO546" s="161"/>
      <c r="CP546" s="208"/>
      <c r="CQ546" s="161"/>
      <c r="CR546" s="208"/>
      <c r="CS546" s="208"/>
      <c r="CT546" s="161" t="s">
        <v>3192</v>
      </c>
      <c r="CU546" s="161"/>
      <c r="CV546" s="161"/>
      <c r="CW546" s="161"/>
      <c r="CX546" s="161"/>
      <c r="CY546" s="161"/>
      <c r="CZ546" s="161"/>
      <c r="DA546" s="161"/>
      <c r="DB546" s="161"/>
      <c r="DC546" s="161"/>
      <c r="DD546" s="161"/>
      <c r="DE546" s="161"/>
      <c r="DF546" s="161"/>
      <c r="DG546" s="161"/>
      <c r="DH546" s="161"/>
      <c r="DI546" s="161"/>
      <c r="DJ546" s="161"/>
      <c r="DK546" s="161"/>
      <c r="DL546" s="161"/>
      <c r="DM546" s="161"/>
      <c r="DN546" s="161"/>
      <c r="DO546" s="161"/>
      <c r="DP546" s="161" t="s">
        <v>3222</v>
      </c>
      <c r="DQ546" s="161"/>
      <c r="DR546" s="161"/>
      <c r="DS546" s="161"/>
      <c r="DT546" s="161"/>
      <c r="DU546" s="161"/>
      <c r="DV546" s="161"/>
      <c r="DW546" s="161"/>
    </row>
    <row r="547" spans="1:127" ht="12.75" customHeight="1" x14ac:dyDescent="0.25">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c r="AA547" s="161"/>
      <c r="AB547" s="161"/>
      <c r="AC547" s="161"/>
      <c r="AD547" s="161"/>
      <c r="AE547" s="161"/>
      <c r="AF547" s="161"/>
      <c r="AG547" s="161"/>
      <c r="AQ547" s="161"/>
      <c r="AR547" s="161"/>
      <c r="AS547" s="161"/>
      <c r="AT547" s="161"/>
      <c r="AU547" s="161"/>
      <c r="AV547" s="161"/>
      <c r="AW547" s="161"/>
      <c r="AX547" s="161"/>
      <c r="AY547" s="161"/>
      <c r="AZ547" s="161"/>
      <c r="BA547" s="161"/>
      <c r="BB547" s="161"/>
      <c r="BC547" s="161"/>
      <c r="BD547" s="161"/>
      <c r="BE547" s="161"/>
      <c r="BF547"/>
      <c r="BG547" s="161"/>
      <c r="BH547" s="161"/>
      <c r="BI547" s="161"/>
      <c r="BJ547" s="161"/>
      <c r="BK547" s="161"/>
      <c r="BL547" s="161"/>
      <c r="BM547" s="161"/>
      <c r="BN547" s="161"/>
      <c r="BO547" s="161"/>
      <c r="BP547" s="161"/>
      <c r="BQ547" s="161"/>
      <c r="BR547" s="161"/>
      <c r="BS547" s="161"/>
      <c r="BT547" s="161"/>
      <c r="BU547" s="161"/>
      <c r="BV547" s="161"/>
      <c r="BW547" s="161"/>
      <c r="BX547" s="161"/>
      <c r="BY547" s="161"/>
      <c r="BZ547" s="161"/>
      <c r="CA547" s="161"/>
      <c r="CB547" s="161"/>
      <c r="CC547" s="161"/>
      <c r="CD547" s="161"/>
      <c r="CE547" s="161"/>
      <c r="CF547" s="161"/>
      <c r="CG547" s="161"/>
      <c r="CH547" s="161"/>
      <c r="CI547" s="161"/>
      <c r="CJ547" s="161"/>
      <c r="CK547" s="161"/>
      <c r="CL547" s="161"/>
      <c r="CM547" s="161"/>
      <c r="CN547" s="161"/>
      <c r="CO547" s="161"/>
      <c r="CP547" s="208"/>
      <c r="CQ547" s="161"/>
      <c r="CR547" s="208"/>
      <c r="CS547" s="208"/>
      <c r="CT547" s="161" t="s">
        <v>3194</v>
      </c>
      <c r="CU547" s="161"/>
      <c r="CV547" s="161"/>
      <c r="CW547" s="161"/>
      <c r="CX547" s="161"/>
      <c r="CY547" s="161"/>
      <c r="CZ547" s="161"/>
      <c r="DA547" s="161"/>
      <c r="DB547" s="161"/>
      <c r="DC547" s="161"/>
      <c r="DD547" s="161"/>
      <c r="DE547" s="161"/>
      <c r="DF547" s="161"/>
      <c r="DG547" s="161"/>
      <c r="DH547" s="161"/>
      <c r="DI547" s="161"/>
      <c r="DJ547" s="161"/>
      <c r="DK547" s="161"/>
      <c r="DL547" s="161"/>
      <c r="DM547" s="161"/>
      <c r="DN547" s="161"/>
      <c r="DO547" s="161"/>
      <c r="DP547" s="161" t="s">
        <v>3224</v>
      </c>
      <c r="DQ547" s="161"/>
      <c r="DR547" s="161"/>
      <c r="DS547" s="161"/>
      <c r="DT547" s="161"/>
      <c r="DU547" s="161"/>
      <c r="DV547" s="161"/>
      <c r="DW547" s="161"/>
    </row>
    <row r="548" spans="1:127" ht="12.75" customHeight="1" x14ac:dyDescent="0.25">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c r="AA548" s="161"/>
      <c r="AB548" s="161"/>
      <c r="AC548" s="161"/>
      <c r="AD548" s="161"/>
      <c r="AE548" s="161"/>
      <c r="AF548" s="161"/>
      <c r="AG548" s="161"/>
      <c r="AQ548" s="161"/>
      <c r="AR548" s="161"/>
      <c r="AS548" s="161"/>
      <c r="AT548" s="161"/>
      <c r="AU548" s="161"/>
      <c r="AV548" s="161"/>
      <c r="AW548" s="161"/>
      <c r="AX548" s="161"/>
      <c r="AY548" s="161"/>
      <c r="AZ548" s="161"/>
      <c r="BA548" s="161"/>
      <c r="BB548" s="161"/>
      <c r="BC548" s="161"/>
      <c r="BD548" s="161"/>
      <c r="BE548" s="161"/>
      <c r="BF548"/>
      <c r="BG548" s="161"/>
      <c r="BH548" s="161"/>
      <c r="BI548" s="161"/>
      <c r="BJ548" s="161"/>
      <c r="BK548" s="161"/>
      <c r="BL548" s="161"/>
      <c r="BM548" s="161"/>
      <c r="BN548" s="161"/>
      <c r="BO548" s="161"/>
      <c r="BP548" s="161"/>
      <c r="BQ548" s="161"/>
      <c r="BR548" s="161"/>
      <c r="BS548" s="161"/>
      <c r="BT548" s="161"/>
      <c r="BU548" s="161"/>
      <c r="BV548" s="161"/>
      <c r="BW548" s="161"/>
      <c r="BX548" s="161"/>
      <c r="BY548" s="161"/>
      <c r="BZ548" s="161"/>
      <c r="CA548" s="161"/>
      <c r="CB548" s="161"/>
      <c r="CC548" s="161"/>
      <c r="CD548" s="161"/>
      <c r="CE548" s="161"/>
      <c r="CF548" s="161"/>
      <c r="CG548" s="161"/>
      <c r="CH548" s="161"/>
      <c r="CI548" s="161"/>
      <c r="CJ548" s="161"/>
      <c r="CK548" s="161"/>
      <c r="CL548" s="161"/>
      <c r="CM548" s="161"/>
      <c r="CN548" s="161"/>
      <c r="CO548" s="161"/>
      <c r="CP548" s="208"/>
      <c r="CQ548" s="161"/>
      <c r="CR548" s="208"/>
      <c r="CS548" s="208"/>
      <c r="CT548" s="161" t="s">
        <v>3196</v>
      </c>
      <c r="CU548" s="161"/>
      <c r="CV548" s="161"/>
      <c r="CW548" s="161"/>
      <c r="CX548" s="161"/>
      <c r="CY548" s="161"/>
      <c r="CZ548" s="161"/>
      <c r="DA548" s="161"/>
      <c r="DB548" s="161"/>
      <c r="DC548" s="161"/>
      <c r="DD548" s="161"/>
      <c r="DE548" s="161"/>
      <c r="DF548" s="161"/>
      <c r="DG548" s="161"/>
      <c r="DH548" s="161"/>
      <c r="DI548" s="161"/>
      <c r="DJ548" s="161"/>
      <c r="DK548" s="161"/>
      <c r="DL548" s="161"/>
      <c r="DM548" s="161"/>
      <c r="DN548" s="161"/>
      <c r="DO548" s="161"/>
      <c r="DP548" s="161" t="s">
        <v>3226</v>
      </c>
      <c r="DQ548" s="161"/>
      <c r="DR548" s="161"/>
      <c r="DS548" s="161"/>
      <c r="DT548" s="161"/>
      <c r="DU548" s="161"/>
      <c r="DV548" s="161"/>
      <c r="DW548" s="161"/>
    </row>
    <row r="549" spans="1:127" ht="12.75" customHeight="1" x14ac:dyDescent="0.25">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c r="AA549" s="161"/>
      <c r="AB549" s="161"/>
      <c r="AC549" s="161"/>
      <c r="AD549" s="161"/>
      <c r="AE549" s="161"/>
      <c r="AF549" s="161"/>
      <c r="AG549" s="161"/>
      <c r="AQ549" s="161"/>
      <c r="AR549" s="161"/>
      <c r="AS549" s="161"/>
      <c r="AT549" s="161"/>
      <c r="AU549" s="161"/>
      <c r="AV549" s="161"/>
      <c r="AW549" s="161"/>
      <c r="AX549" s="161"/>
      <c r="AY549" s="161"/>
      <c r="AZ549" s="161"/>
      <c r="BA549" s="161"/>
      <c r="BB549" s="161"/>
      <c r="BC549" s="161"/>
      <c r="BD549" s="161"/>
      <c r="BE549" s="161"/>
      <c r="BF549"/>
      <c r="BG549" s="161"/>
      <c r="BH549" s="161"/>
      <c r="BI549" s="161"/>
      <c r="BJ549" s="161"/>
      <c r="BK549" s="161"/>
      <c r="BL549" s="161"/>
      <c r="BM549" s="161"/>
      <c r="BN549" s="161"/>
      <c r="BO549" s="161"/>
      <c r="BP549" s="161"/>
      <c r="BQ549" s="161"/>
      <c r="BR549" s="161"/>
      <c r="BS549" s="161"/>
      <c r="BT549" s="161"/>
      <c r="BU549" s="161"/>
      <c r="BV549" s="161"/>
      <c r="BW549" s="161"/>
      <c r="BX549" s="161"/>
      <c r="BY549" s="161"/>
      <c r="BZ549" s="161"/>
      <c r="CA549" s="161"/>
      <c r="CB549" s="161"/>
      <c r="CC549" s="161"/>
      <c r="CD549" s="161"/>
      <c r="CE549" s="161"/>
      <c r="CF549" s="161"/>
      <c r="CG549" s="161"/>
      <c r="CH549" s="161"/>
      <c r="CI549" s="161"/>
      <c r="CJ549" s="161"/>
      <c r="CK549" s="161"/>
      <c r="CL549" s="161"/>
      <c r="CM549" s="161"/>
      <c r="CN549" s="161"/>
      <c r="CO549" s="161"/>
      <c r="CP549" s="208"/>
      <c r="CQ549" s="161"/>
      <c r="CR549" s="208"/>
      <c r="CS549" s="208"/>
      <c r="CT549" s="161" t="s">
        <v>3198</v>
      </c>
      <c r="CU549" s="161"/>
      <c r="CV549" s="161"/>
      <c r="CW549" s="161"/>
      <c r="CX549" s="161"/>
      <c r="CY549" s="161"/>
      <c r="CZ549" s="161"/>
      <c r="DA549" s="161"/>
      <c r="DB549" s="161"/>
      <c r="DC549" s="161"/>
      <c r="DD549" s="161"/>
      <c r="DE549" s="161"/>
      <c r="DF549" s="161"/>
      <c r="DG549" s="161"/>
      <c r="DH549" s="161"/>
      <c r="DI549" s="161"/>
      <c r="DJ549" s="161"/>
      <c r="DK549" s="161"/>
      <c r="DL549" s="161"/>
      <c r="DM549" s="161"/>
      <c r="DN549" s="161"/>
      <c r="DO549" s="161"/>
      <c r="DP549" s="161" t="s">
        <v>3228</v>
      </c>
      <c r="DQ549" s="161"/>
      <c r="DR549" s="161"/>
      <c r="DS549" s="161"/>
      <c r="DT549" s="161"/>
      <c r="DU549" s="161"/>
      <c r="DV549" s="161"/>
      <c r="DW549" s="161"/>
    </row>
    <row r="550" spans="1:127" ht="12.75" customHeight="1" x14ac:dyDescent="0.25">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c r="AA550" s="161"/>
      <c r="AB550" s="161"/>
      <c r="AC550" s="161"/>
      <c r="AD550" s="161"/>
      <c r="AE550" s="161"/>
      <c r="AF550" s="161"/>
      <c r="AG550" s="161"/>
      <c r="AQ550" s="161"/>
      <c r="AR550" s="161"/>
      <c r="AS550" s="161"/>
      <c r="AT550" s="161"/>
      <c r="AU550" s="161"/>
      <c r="AV550" s="161"/>
      <c r="AW550" s="161"/>
      <c r="AX550" s="161"/>
      <c r="AY550" s="161"/>
      <c r="AZ550" s="161"/>
      <c r="BA550" s="161"/>
      <c r="BB550" s="161"/>
      <c r="BC550" s="161"/>
      <c r="BD550" s="161"/>
      <c r="BE550" s="161"/>
      <c r="BF550"/>
      <c r="BG550" s="161"/>
      <c r="BH550" s="161"/>
      <c r="BI550" s="161"/>
      <c r="BJ550" s="161"/>
      <c r="BK550" s="161"/>
      <c r="BL550" s="161"/>
      <c r="BM550" s="161"/>
      <c r="BN550" s="161"/>
      <c r="BO550" s="161"/>
      <c r="BP550" s="161"/>
      <c r="BQ550" s="161"/>
      <c r="BR550" s="161"/>
      <c r="BS550" s="161"/>
      <c r="BT550" s="161"/>
      <c r="BU550" s="161"/>
      <c r="BV550" s="161"/>
      <c r="BW550" s="161"/>
      <c r="BX550" s="161"/>
      <c r="BY550" s="161"/>
      <c r="BZ550" s="161"/>
      <c r="CA550" s="161"/>
      <c r="CB550" s="161"/>
      <c r="CC550" s="161"/>
      <c r="CD550" s="161"/>
      <c r="CE550" s="161"/>
      <c r="CF550" s="161"/>
      <c r="CG550" s="161"/>
      <c r="CH550" s="161"/>
      <c r="CI550" s="161"/>
      <c r="CJ550" s="161"/>
      <c r="CK550" s="161"/>
      <c r="CL550" s="161"/>
      <c r="CM550" s="161"/>
      <c r="CN550" s="161"/>
      <c r="CO550" s="161"/>
      <c r="CP550" s="208"/>
      <c r="CQ550" s="161"/>
      <c r="CR550" s="208"/>
      <c r="CS550" s="208"/>
      <c r="CT550" s="161" t="s">
        <v>3200</v>
      </c>
      <c r="CU550" s="161"/>
      <c r="CV550" s="161"/>
      <c r="CW550" s="161"/>
      <c r="CX550" s="161"/>
      <c r="CY550" s="161"/>
      <c r="CZ550" s="161"/>
      <c r="DA550" s="161"/>
      <c r="DB550" s="161"/>
      <c r="DC550" s="161"/>
      <c r="DD550" s="161"/>
      <c r="DE550" s="161"/>
      <c r="DF550" s="161"/>
      <c r="DG550" s="161"/>
      <c r="DH550" s="161"/>
      <c r="DI550" s="161"/>
      <c r="DJ550" s="161"/>
      <c r="DK550" s="161"/>
      <c r="DL550" s="161"/>
      <c r="DM550" s="161"/>
      <c r="DN550" s="161"/>
      <c r="DO550" s="161"/>
      <c r="DP550" s="161" t="s">
        <v>3230</v>
      </c>
      <c r="DQ550" s="161"/>
      <c r="DR550" s="161"/>
      <c r="DS550" s="161"/>
      <c r="DT550" s="161"/>
      <c r="DU550" s="161"/>
      <c r="DV550" s="161"/>
      <c r="DW550" s="161"/>
    </row>
    <row r="551" spans="1:127" ht="12.75" customHeight="1" x14ac:dyDescent="0.25">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c r="AA551" s="161"/>
      <c r="AB551" s="161"/>
      <c r="AC551" s="161"/>
      <c r="AD551" s="161"/>
      <c r="AE551" s="161"/>
      <c r="AF551" s="161"/>
      <c r="AG551" s="161"/>
      <c r="AQ551" s="161"/>
      <c r="AR551" s="161"/>
      <c r="AS551" s="161"/>
      <c r="AT551" s="161"/>
      <c r="AU551" s="161"/>
      <c r="AV551" s="161"/>
      <c r="AW551" s="161"/>
      <c r="AX551" s="161"/>
      <c r="AY551" s="161"/>
      <c r="AZ551" s="161"/>
      <c r="BA551" s="161"/>
      <c r="BB551" s="161"/>
      <c r="BC551" s="161"/>
      <c r="BD551" s="161"/>
      <c r="BE551" s="161"/>
      <c r="BF551"/>
      <c r="BG551" s="161"/>
      <c r="BH551" s="161"/>
      <c r="BI551" s="161"/>
      <c r="BJ551" s="161"/>
      <c r="BK551" s="161"/>
      <c r="BL551" s="161"/>
      <c r="BM551" s="161"/>
      <c r="BN551" s="161"/>
      <c r="BO551" s="161"/>
      <c r="BP551" s="161"/>
      <c r="BQ551" s="161"/>
      <c r="BR551" s="161"/>
      <c r="BS551" s="161"/>
      <c r="BT551" s="161"/>
      <c r="BU551" s="161"/>
      <c r="BV551" s="161"/>
      <c r="BW551" s="161"/>
      <c r="BX551" s="161"/>
      <c r="BY551" s="161"/>
      <c r="BZ551" s="161"/>
      <c r="CA551" s="161"/>
      <c r="CB551" s="161"/>
      <c r="CC551" s="161"/>
      <c r="CD551" s="161"/>
      <c r="CE551" s="161"/>
      <c r="CF551" s="161"/>
      <c r="CG551" s="161"/>
      <c r="CH551" s="161"/>
      <c r="CI551" s="161"/>
      <c r="CJ551" s="161"/>
      <c r="CK551" s="161"/>
      <c r="CL551" s="161"/>
      <c r="CM551" s="161"/>
      <c r="CN551" s="161"/>
      <c r="CO551" s="161"/>
      <c r="CP551" s="208"/>
      <c r="CQ551" s="161"/>
      <c r="CR551" s="208"/>
      <c r="CS551" s="208"/>
      <c r="CT551" s="161" t="s">
        <v>3202</v>
      </c>
      <c r="CU551" s="161"/>
      <c r="CV551" s="161"/>
      <c r="CW551" s="161"/>
      <c r="CX551" s="161"/>
      <c r="CY551" s="161"/>
      <c r="CZ551" s="161"/>
      <c r="DA551" s="161"/>
      <c r="DB551" s="161"/>
      <c r="DC551" s="161"/>
      <c r="DD551" s="161"/>
      <c r="DE551" s="161"/>
      <c r="DF551" s="161"/>
      <c r="DG551" s="161"/>
      <c r="DH551" s="161"/>
      <c r="DI551" s="161"/>
      <c r="DJ551" s="161"/>
      <c r="DK551" s="161"/>
      <c r="DL551" s="161"/>
      <c r="DM551" s="161"/>
      <c r="DN551" s="161"/>
      <c r="DO551" s="161"/>
      <c r="DP551" s="161" t="s">
        <v>3232</v>
      </c>
      <c r="DQ551" s="161"/>
      <c r="DR551" s="161"/>
      <c r="DS551" s="161"/>
      <c r="DT551" s="161"/>
      <c r="DU551" s="161"/>
      <c r="DV551" s="161"/>
      <c r="DW551" s="161"/>
    </row>
    <row r="552" spans="1:127" ht="12.75" customHeight="1" x14ac:dyDescent="0.25">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c r="AA552" s="161"/>
      <c r="AB552" s="161"/>
      <c r="AC552" s="161"/>
      <c r="AD552" s="161"/>
      <c r="AE552" s="161"/>
      <c r="AF552" s="161"/>
      <c r="AG552" s="161"/>
      <c r="AQ552" s="161"/>
      <c r="AR552" s="161"/>
      <c r="AS552" s="161"/>
      <c r="AT552" s="161"/>
      <c r="AU552" s="161"/>
      <c r="AV552" s="161"/>
      <c r="AW552" s="161"/>
      <c r="AX552" s="161"/>
      <c r="AY552" s="161"/>
      <c r="AZ552" s="161"/>
      <c r="BA552" s="161"/>
      <c r="BB552" s="161"/>
      <c r="BC552" s="161"/>
      <c r="BD552" s="161"/>
      <c r="BE552" s="161"/>
      <c r="BF552"/>
      <c r="BG552" s="161"/>
      <c r="BH552" s="161"/>
      <c r="BI552" s="161"/>
      <c r="BJ552" s="161"/>
      <c r="BK552" s="161"/>
      <c r="BL552" s="161"/>
      <c r="BM552" s="161"/>
      <c r="BN552" s="161"/>
      <c r="BO552" s="161"/>
      <c r="BP552" s="161"/>
      <c r="BQ552" s="161"/>
      <c r="BR552" s="161"/>
      <c r="BS552" s="161"/>
      <c r="BT552" s="161"/>
      <c r="BU552" s="161"/>
      <c r="BV552" s="161"/>
      <c r="BW552" s="161"/>
      <c r="BX552" s="161"/>
      <c r="BY552" s="161"/>
      <c r="BZ552" s="161"/>
      <c r="CA552" s="161"/>
      <c r="CB552" s="161"/>
      <c r="CC552" s="161"/>
      <c r="CD552" s="161"/>
      <c r="CE552" s="161"/>
      <c r="CF552" s="161"/>
      <c r="CG552" s="161"/>
      <c r="CH552" s="161"/>
      <c r="CI552" s="161"/>
      <c r="CJ552" s="161"/>
      <c r="CK552" s="161"/>
      <c r="CL552" s="161"/>
      <c r="CM552" s="161"/>
      <c r="CN552" s="161"/>
      <c r="CO552" s="161"/>
      <c r="CP552" s="208"/>
      <c r="CQ552" s="161"/>
      <c r="CR552" s="208"/>
      <c r="CS552" s="208"/>
      <c r="CT552" s="161" t="s">
        <v>3204</v>
      </c>
      <c r="CU552" s="161"/>
      <c r="CV552" s="161"/>
      <c r="CW552" s="161"/>
      <c r="CX552" s="161"/>
      <c r="CY552" s="161"/>
      <c r="CZ552" s="161"/>
      <c r="DA552" s="161"/>
      <c r="DB552" s="161"/>
      <c r="DC552" s="161"/>
      <c r="DD552" s="161"/>
      <c r="DE552" s="161"/>
      <c r="DF552" s="161"/>
      <c r="DG552" s="161"/>
      <c r="DH552" s="161"/>
      <c r="DI552" s="161"/>
      <c r="DJ552" s="161"/>
      <c r="DK552" s="161"/>
      <c r="DL552" s="161"/>
      <c r="DM552" s="161"/>
      <c r="DN552" s="161"/>
      <c r="DO552" s="161"/>
      <c r="DP552" s="161" t="s">
        <v>3234</v>
      </c>
      <c r="DQ552" s="161"/>
      <c r="DR552" s="161"/>
      <c r="DS552" s="161"/>
      <c r="DT552" s="161"/>
      <c r="DU552" s="161"/>
      <c r="DV552" s="161"/>
      <c r="DW552" s="161"/>
    </row>
    <row r="553" spans="1:127" ht="12.75" customHeight="1" x14ac:dyDescent="0.25">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c r="AA553" s="161"/>
      <c r="AB553" s="161"/>
      <c r="AC553" s="161"/>
      <c r="AD553" s="161"/>
      <c r="AE553" s="161"/>
      <c r="AF553" s="161"/>
      <c r="AG553" s="161"/>
      <c r="AQ553" s="161"/>
      <c r="AR553" s="161"/>
      <c r="AS553" s="161"/>
      <c r="AT553" s="161"/>
      <c r="AU553" s="161"/>
      <c r="AV553" s="161"/>
      <c r="AW553" s="161"/>
      <c r="AX553" s="161"/>
      <c r="AY553" s="161"/>
      <c r="AZ553" s="161"/>
      <c r="BA553" s="161"/>
      <c r="BB553" s="161"/>
      <c r="BC553" s="161"/>
      <c r="BD553" s="161"/>
      <c r="BE553" s="161"/>
      <c r="BF553"/>
      <c r="BG553" s="161"/>
      <c r="BH553" s="161"/>
      <c r="BI553" s="161"/>
      <c r="BJ553" s="161"/>
      <c r="BK553" s="161"/>
      <c r="BL553" s="161"/>
      <c r="BM553" s="161"/>
      <c r="BN553" s="161"/>
      <c r="BO553" s="161"/>
      <c r="BP553" s="161"/>
      <c r="BQ553" s="161"/>
      <c r="BR553" s="161"/>
      <c r="BS553" s="161"/>
      <c r="BT553" s="161"/>
      <c r="BU553" s="161"/>
      <c r="BV553" s="161"/>
      <c r="BW553" s="161"/>
      <c r="BX553" s="161"/>
      <c r="BY553" s="161"/>
      <c r="BZ553" s="161"/>
      <c r="CA553" s="161"/>
      <c r="CB553" s="161"/>
      <c r="CC553" s="161"/>
      <c r="CD553" s="161"/>
      <c r="CE553" s="161"/>
      <c r="CF553" s="161"/>
      <c r="CG553" s="161"/>
      <c r="CH553" s="161"/>
      <c r="CI553" s="161"/>
      <c r="CJ553" s="161"/>
      <c r="CK553" s="161"/>
      <c r="CL553" s="161"/>
      <c r="CM553" s="161"/>
      <c r="CN553" s="161"/>
      <c r="CO553" s="161"/>
      <c r="CP553" s="208"/>
      <c r="CQ553" s="161"/>
      <c r="CR553" s="208"/>
      <c r="CS553" s="208"/>
      <c r="CT553" s="161" t="s">
        <v>3206</v>
      </c>
      <c r="CU553" s="161"/>
      <c r="CV553" s="161"/>
      <c r="CW553" s="161"/>
      <c r="CX553" s="161"/>
      <c r="CY553" s="161"/>
      <c r="CZ553" s="161"/>
      <c r="DA553" s="161"/>
      <c r="DB553" s="161"/>
      <c r="DC553" s="161"/>
      <c r="DD553" s="161"/>
      <c r="DE553" s="161"/>
      <c r="DF553" s="161"/>
      <c r="DG553" s="161"/>
      <c r="DH553" s="161"/>
      <c r="DI553" s="161"/>
      <c r="DJ553" s="161"/>
      <c r="DK553" s="161"/>
      <c r="DL553" s="161"/>
      <c r="DM553" s="161"/>
      <c r="DN553" s="161"/>
      <c r="DO553" s="161"/>
      <c r="DP553" s="161" t="s">
        <v>3236</v>
      </c>
      <c r="DQ553" s="161"/>
      <c r="DR553" s="161"/>
      <c r="DS553" s="161"/>
      <c r="DT553" s="161"/>
      <c r="DU553" s="161"/>
      <c r="DV553" s="161"/>
      <c r="DW553" s="161"/>
    </row>
    <row r="554" spans="1:127" ht="12.75" customHeight="1" x14ac:dyDescent="0.25">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c r="AA554" s="161"/>
      <c r="AB554" s="161"/>
      <c r="AC554" s="161"/>
      <c r="AD554" s="161"/>
      <c r="AE554" s="161"/>
      <c r="AF554" s="161"/>
      <c r="AG554" s="161"/>
      <c r="AQ554" s="161"/>
      <c r="AR554" s="161"/>
      <c r="AS554" s="161"/>
      <c r="AT554" s="161"/>
      <c r="AU554" s="161"/>
      <c r="AV554" s="161"/>
      <c r="AW554" s="161"/>
      <c r="AX554" s="161"/>
      <c r="AY554" s="161"/>
      <c r="AZ554" s="161"/>
      <c r="BA554" s="161"/>
      <c r="BB554" s="161"/>
      <c r="BC554" s="161"/>
      <c r="BD554" s="161"/>
      <c r="BE554" s="161"/>
      <c r="BF554"/>
      <c r="BG554" s="161"/>
      <c r="BH554" s="161"/>
      <c r="BI554" s="161"/>
      <c r="BJ554" s="161"/>
      <c r="BK554" s="161"/>
      <c r="BL554" s="161"/>
      <c r="BM554" s="161"/>
      <c r="BN554" s="161"/>
      <c r="BO554" s="161"/>
      <c r="BP554" s="161"/>
      <c r="BQ554" s="161"/>
      <c r="BR554" s="161"/>
      <c r="BS554" s="161"/>
      <c r="BT554" s="161"/>
      <c r="BU554" s="161"/>
      <c r="BV554" s="161"/>
      <c r="BW554" s="161"/>
      <c r="BX554" s="161"/>
      <c r="BY554" s="161"/>
      <c r="BZ554" s="161"/>
      <c r="CA554" s="161"/>
      <c r="CB554" s="161"/>
      <c r="CC554" s="161"/>
      <c r="CD554" s="161"/>
      <c r="CE554" s="161"/>
      <c r="CF554" s="161"/>
      <c r="CG554" s="161"/>
      <c r="CH554" s="161"/>
      <c r="CI554" s="161"/>
      <c r="CJ554" s="161"/>
      <c r="CK554" s="161"/>
      <c r="CL554" s="161"/>
      <c r="CM554" s="161"/>
      <c r="CN554" s="161"/>
      <c r="CO554" s="161"/>
      <c r="CP554" s="208"/>
      <c r="CQ554" s="161"/>
      <c r="CR554" s="208"/>
      <c r="CS554" s="208"/>
      <c r="CT554" s="161" t="s">
        <v>3208</v>
      </c>
      <c r="CU554" s="161"/>
      <c r="CV554" s="161"/>
      <c r="CW554" s="161"/>
      <c r="CX554" s="161"/>
      <c r="CY554" s="161"/>
      <c r="CZ554" s="161"/>
      <c r="DA554" s="161"/>
      <c r="DB554" s="161"/>
      <c r="DC554" s="161"/>
      <c r="DD554" s="161"/>
      <c r="DE554" s="161"/>
      <c r="DF554" s="161"/>
      <c r="DG554" s="161"/>
      <c r="DH554" s="161"/>
      <c r="DI554" s="161"/>
      <c r="DJ554" s="161"/>
      <c r="DK554" s="161"/>
      <c r="DL554" s="161"/>
      <c r="DM554" s="161"/>
      <c r="DN554" s="161"/>
      <c r="DO554" s="161"/>
      <c r="DP554" s="161" t="s">
        <v>3238</v>
      </c>
      <c r="DQ554" s="161"/>
      <c r="DR554" s="161"/>
      <c r="DS554" s="161"/>
      <c r="DT554" s="161"/>
      <c r="DU554" s="161"/>
      <c r="DV554" s="161"/>
      <c r="DW554" s="161"/>
    </row>
    <row r="555" spans="1:127" ht="12.75" customHeight="1" x14ac:dyDescent="0.25">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c r="AA555" s="161"/>
      <c r="AB555" s="161"/>
      <c r="AC555" s="161"/>
      <c r="AD555" s="161"/>
      <c r="AE555" s="161"/>
      <c r="AF555" s="161"/>
      <c r="AG555" s="161"/>
      <c r="AQ555" s="161"/>
      <c r="AR555" s="161"/>
      <c r="AS555" s="161"/>
      <c r="AT555" s="161"/>
      <c r="AU555" s="161"/>
      <c r="AV555" s="161"/>
      <c r="AW555" s="161"/>
      <c r="AX555" s="161"/>
      <c r="AY555" s="161"/>
      <c r="AZ555" s="161"/>
      <c r="BA555" s="161"/>
      <c r="BB555" s="161"/>
      <c r="BC555" s="161"/>
      <c r="BD555" s="161"/>
      <c r="BE555" s="161"/>
      <c r="BF555"/>
      <c r="BG555" s="161"/>
      <c r="BH555" s="161"/>
      <c r="BI555" s="161"/>
      <c r="BJ555" s="161"/>
      <c r="BK555" s="161"/>
      <c r="BL555" s="161"/>
      <c r="BM555" s="161"/>
      <c r="BN555" s="161"/>
      <c r="BO555" s="161"/>
      <c r="BP555" s="161"/>
      <c r="BQ555" s="161"/>
      <c r="BR555" s="161"/>
      <c r="BS555" s="161"/>
      <c r="BT555" s="161"/>
      <c r="BU555" s="161"/>
      <c r="BV555" s="161"/>
      <c r="BW555" s="161"/>
      <c r="BX555" s="161"/>
      <c r="BY555" s="161"/>
      <c r="BZ555" s="161"/>
      <c r="CA555" s="161"/>
      <c r="CB555" s="161"/>
      <c r="CC555" s="161"/>
      <c r="CD555" s="161"/>
      <c r="CE555" s="161"/>
      <c r="CF555" s="161"/>
      <c r="CG555" s="161"/>
      <c r="CH555" s="161"/>
      <c r="CI555" s="161"/>
      <c r="CJ555" s="161"/>
      <c r="CK555" s="161"/>
      <c r="CL555" s="161"/>
      <c r="CM555" s="161"/>
      <c r="CN555" s="161"/>
      <c r="CO555" s="161"/>
      <c r="CP555" s="208"/>
      <c r="CQ555" s="161"/>
      <c r="CR555" s="208"/>
      <c r="CS555" s="208"/>
      <c r="CT555" s="161" t="s">
        <v>3210</v>
      </c>
      <c r="CU555" s="161"/>
      <c r="CV555" s="161"/>
      <c r="CW555" s="161"/>
      <c r="CX555" s="161"/>
      <c r="CY555" s="161"/>
      <c r="CZ555" s="161"/>
      <c r="DA555" s="161"/>
      <c r="DB555" s="161"/>
      <c r="DC555" s="161"/>
      <c r="DD555" s="161"/>
      <c r="DE555" s="161"/>
      <c r="DF555" s="161"/>
      <c r="DG555" s="161"/>
      <c r="DH555" s="161"/>
      <c r="DI555" s="161"/>
      <c r="DJ555" s="161"/>
      <c r="DK555" s="161"/>
      <c r="DL555" s="161"/>
      <c r="DM555" s="161"/>
      <c r="DN555" s="161"/>
      <c r="DO555" s="161"/>
      <c r="DP555" s="161" t="s">
        <v>3240</v>
      </c>
      <c r="DQ555" s="161"/>
      <c r="DR555" s="161"/>
      <c r="DS555" s="161"/>
      <c r="DT555" s="161"/>
      <c r="DU555" s="161"/>
      <c r="DV555" s="161"/>
      <c r="DW555" s="161"/>
    </row>
    <row r="556" spans="1:127" ht="12.75" customHeight="1" x14ac:dyDescent="0.25">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c r="AA556" s="161"/>
      <c r="AB556" s="161"/>
      <c r="AC556" s="161"/>
      <c r="AD556" s="161"/>
      <c r="AE556" s="161"/>
      <c r="AF556" s="161"/>
      <c r="AG556" s="161"/>
      <c r="AQ556" s="161"/>
      <c r="AR556" s="161"/>
      <c r="AS556" s="161"/>
      <c r="AT556" s="161"/>
      <c r="AU556" s="161"/>
      <c r="AV556" s="161"/>
      <c r="AW556" s="161"/>
      <c r="AX556" s="161"/>
      <c r="AY556" s="161"/>
      <c r="AZ556" s="161"/>
      <c r="BA556" s="161"/>
      <c r="BB556" s="161"/>
      <c r="BC556" s="161"/>
      <c r="BD556" s="161"/>
      <c r="BE556" s="161"/>
      <c r="BF556"/>
      <c r="BG556" s="161"/>
      <c r="BH556" s="161"/>
      <c r="BI556" s="161"/>
      <c r="BJ556" s="161"/>
      <c r="BK556" s="161"/>
      <c r="BL556" s="161"/>
      <c r="BM556" s="161"/>
      <c r="BN556" s="161"/>
      <c r="BO556" s="161"/>
      <c r="BP556" s="161"/>
      <c r="BQ556" s="161"/>
      <c r="BR556" s="161"/>
      <c r="BS556" s="161"/>
      <c r="BT556" s="161"/>
      <c r="BU556" s="161"/>
      <c r="BV556" s="161"/>
      <c r="BW556" s="161"/>
      <c r="BX556" s="161"/>
      <c r="BY556" s="161"/>
      <c r="BZ556" s="161"/>
      <c r="CA556" s="161"/>
      <c r="CB556" s="161"/>
      <c r="CC556" s="161"/>
      <c r="CD556" s="161"/>
      <c r="CE556" s="161"/>
      <c r="CF556" s="161"/>
      <c r="CG556" s="161"/>
      <c r="CH556" s="161"/>
      <c r="CI556" s="161"/>
      <c r="CJ556" s="161"/>
      <c r="CK556" s="161"/>
      <c r="CL556" s="161"/>
      <c r="CM556" s="161"/>
      <c r="CN556" s="161"/>
      <c r="CO556" s="161"/>
      <c r="CP556" s="208"/>
      <c r="CQ556" s="161"/>
      <c r="CR556" s="208"/>
      <c r="CS556" s="208"/>
      <c r="CT556" s="161" t="s">
        <v>3212</v>
      </c>
      <c r="CU556" s="161"/>
      <c r="CV556" s="161"/>
      <c r="CW556" s="161"/>
      <c r="CX556" s="161"/>
      <c r="CY556" s="161"/>
      <c r="CZ556" s="161"/>
      <c r="DA556" s="161"/>
      <c r="DB556" s="161"/>
      <c r="DC556" s="161"/>
      <c r="DD556" s="161"/>
      <c r="DE556" s="161"/>
      <c r="DF556" s="161"/>
      <c r="DG556" s="161"/>
      <c r="DH556" s="161"/>
      <c r="DI556" s="161"/>
      <c r="DJ556" s="161"/>
      <c r="DK556" s="161"/>
      <c r="DL556" s="161"/>
      <c r="DM556" s="161"/>
      <c r="DN556" s="161"/>
      <c r="DO556" s="161"/>
      <c r="DP556" s="161" t="s">
        <v>3242</v>
      </c>
      <c r="DQ556" s="161"/>
      <c r="DR556" s="161"/>
      <c r="DS556" s="161"/>
      <c r="DT556" s="161"/>
      <c r="DU556" s="161"/>
      <c r="DV556" s="161"/>
      <c r="DW556" s="161"/>
    </row>
    <row r="557" spans="1:127" ht="12.75" customHeight="1" x14ac:dyDescent="0.25">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c r="AA557" s="161"/>
      <c r="AB557" s="161"/>
      <c r="AC557" s="161"/>
      <c r="AD557" s="161"/>
      <c r="AE557" s="161"/>
      <c r="AF557" s="161"/>
      <c r="AG557" s="161"/>
      <c r="AQ557" s="161"/>
      <c r="AR557" s="161"/>
      <c r="AS557" s="161"/>
      <c r="AT557" s="161"/>
      <c r="AU557" s="161"/>
      <c r="AV557" s="161"/>
      <c r="AW557" s="161"/>
      <c r="AX557" s="161"/>
      <c r="AY557" s="161"/>
      <c r="AZ557" s="161"/>
      <c r="BA557" s="161"/>
      <c r="BB557" s="161"/>
      <c r="BC557" s="161"/>
      <c r="BD557" s="161"/>
      <c r="BE557" s="161"/>
      <c r="BF557"/>
      <c r="BG557" s="161"/>
      <c r="BH557" s="161"/>
      <c r="BI557" s="161"/>
      <c r="BJ557" s="161"/>
      <c r="BK557" s="161"/>
      <c r="BL557" s="161"/>
      <c r="BM557" s="161"/>
      <c r="BN557" s="161"/>
      <c r="BO557" s="161"/>
      <c r="BP557" s="161"/>
      <c r="BQ557" s="161"/>
      <c r="BR557" s="161"/>
      <c r="BS557" s="161"/>
      <c r="BT557" s="161"/>
      <c r="BU557" s="161"/>
      <c r="BV557" s="161"/>
      <c r="BW557" s="161"/>
      <c r="BX557" s="161"/>
      <c r="BY557" s="161"/>
      <c r="BZ557" s="161"/>
      <c r="CA557" s="161"/>
      <c r="CB557" s="161"/>
      <c r="CC557" s="161"/>
      <c r="CD557" s="161"/>
      <c r="CE557" s="161"/>
      <c r="CF557" s="161"/>
      <c r="CG557" s="161"/>
      <c r="CH557" s="161"/>
      <c r="CI557" s="161"/>
      <c r="CJ557" s="161"/>
      <c r="CK557" s="161"/>
      <c r="CL557" s="161"/>
      <c r="CM557" s="161"/>
      <c r="CN557" s="161"/>
      <c r="CO557" s="161"/>
      <c r="CP557" s="208"/>
      <c r="CQ557" s="161"/>
      <c r="CR557" s="208"/>
      <c r="CS557" s="208"/>
      <c r="CT557" s="161" t="s">
        <v>3214</v>
      </c>
      <c r="CU557" s="161"/>
      <c r="CV557" s="161"/>
      <c r="CW557" s="161"/>
      <c r="CX557" s="161"/>
      <c r="CY557" s="161"/>
      <c r="CZ557" s="161"/>
      <c r="DA557" s="161"/>
      <c r="DB557" s="161"/>
      <c r="DC557" s="161"/>
      <c r="DD557" s="161"/>
      <c r="DE557" s="161"/>
      <c r="DF557" s="161"/>
      <c r="DG557" s="161"/>
      <c r="DH557" s="161"/>
      <c r="DI557" s="161"/>
      <c r="DJ557" s="161"/>
      <c r="DK557" s="161"/>
      <c r="DL557" s="161"/>
      <c r="DM557" s="161"/>
      <c r="DN557" s="161"/>
      <c r="DO557" s="161"/>
      <c r="DP557" s="161" t="s">
        <v>3244</v>
      </c>
      <c r="DQ557" s="161"/>
      <c r="DR557" s="161"/>
      <c r="DS557" s="161"/>
      <c r="DT557" s="161"/>
      <c r="DU557" s="161"/>
      <c r="DV557" s="161"/>
      <c r="DW557" s="161"/>
    </row>
    <row r="558" spans="1:127" ht="12.75" customHeight="1" x14ac:dyDescent="0.25">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c r="AA558" s="161"/>
      <c r="AB558" s="161"/>
      <c r="AC558" s="161"/>
      <c r="AD558" s="161"/>
      <c r="AE558" s="161"/>
      <c r="AF558" s="161"/>
      <c r="AG558" s="161"/>
      <c r="AQ558" s="161"/>
      <c r="AR558" s="161"/>
      <c r="AS558" s="161"/>
      <c r="AT558" s="161"/>
      <c r="AU558" s="161"/>
      <c r="AV558" s="161"/>
      <c r="AW558" s="161"/>
      <c r="AX558" s="161"/>
      <c r="AY558" s="161"/>
      <c r="AZ558" s="161"/>
      <c r="BA558" s="161"/>
      <c r="BB558" s="161"/>
      <c r="BC558" s="161"/>
      <c r="BD558" s="161"/>
      <c r="BE558" s="161"/>
      <c r="BF558"/>
      <c r="BG558" s="161"/>
      <c r="BH558" s="161"/>
      <c r="BI558" s="161"/>
      <c r="BJ558" s="161"/>
      <c r="BK558" s="161"/>
      <c r="BL558" s="161"/>
      <c r="BM558" s="161"/>
      <c r="BN558" s="161"/>
      <c r="BO558" s="161"/>
      <c r="BP558" s="161"/>
      <c r="BQ558" s="161"/>
      <c r="BR558" s="161"/>
      <c r="BS558" s="161"/>
      <c r="BT558" s="161"/>
      <c r="BU558" s="161"/>
      <c r="BV558" s="161"/>
      <c r="BW558" s="161"/>
      <c r="BX558" s="161"/>
      <c r="BY558" s="161"/>
      <c r="BZ558" s="161"/>
      <c r="CA558" s="161"/>
      <c r="CB558" s="161"/>
      <c r="CC558" s="161"/>
      <c r="CD558" s="161"/>
      <c r="CE558" s="161"/>
      <c r="CF558" s="161"/>
      <c r="CG558" s="161"/>
      <c r="CH558" s="161"/>
      <c r="CI558" s="161"/>
      <c r="CJ558" s="161"/>
      <c r="CK558" s="161"/>
      <c r="CL558" s="161"/>
      <c r="CM558" s="161"/>
      <c r="CN558" s="161"/>
      <c r="CO558" s="161"/>
      <c r="CP558" s="208"/>
      <c r="CQ558" s="161"/>
      <c r="CR558" s="208"/>
      <c r="CS558" s="208"/>
      <c r="CT558" s="161" t="s">
        <v>3216</v>
      </c>
      <c r="CU558" s="161"/>
      <c r="CV558" s="161"/>
      <c r="CW558" s="161"/>
      <c r="CX558" s="161"/>
      <c r="CY558" s="161"/>
      <c r="CZ558" s="161"/>
      <c r="DA558" s="161"/>
      <c r="DB558" s="161"/>
      <c r="DC558" s="161"/>
      <c r="DD558" s="161"/>
      <c r="DE558" s="161"/>
      <c r="DF558" s="161"/>
      <c r="DG558" s="161"/>
      <c r="DH558" s="161"/>
      <c r="DI558" s="161"/>
      <c r="DJ558" s="161"/>
      <c r="DK558" s="161"/>
      <c r="DL558" s="161"/>
      <c r="DM558" s="161"/>
      <c r="DN558" s="161"/>
      <c r="DO558" s="161"/>
      <c r="DP558" s="161" t="s">
        <v>3246</v>
      </c>
      <c r="DQ558" s="161"/>
      <c r="DR558" s="161"/>
      <c r="DS558" s="161"/>
      <c r="DT558" s="161"/>
      <c r="DU558" s="161"/>
      <c r="DV558" s="161"/>
      <c r="DW558" s="161"/>
    </row>
    <row r="559" spans="1:127" ht="12.75" customHeight="1" x14ac:dyDescent="0.25">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c r="AA559" s="161"/>
      <c r="AB559" s="161"/>
      <c r="AC559" s="161"/>
      <c r="AD559" s="161"/>
      <c r="AE559" s="161"/>
      <c r="AF559" s="161"/>
      <c r="AG559" s="161"/>
      <c r="AQ559" s="161"/>
      <c r="AR559" s="161"/>
      <c r="AS559" s="161"/>
      <c r="AT559" s="161"/>
      <c r="AU559" s="161"/>
      <c r="AV559" s="161"/>
      <c r="AW559" s="161"/>
      <c r="AX559" s="161"/>
      <c r="AY559" s="161"/>
      <c r="AZ559" s="161"/>
      <c r="BA559" s="161"/>
      <c r="BB559" s="161"/>
      <c r="BC559" s="161"/>
      <c r="BD559" s="161"/>
      <c r="BE559" s="161"/>
      <c r="BF559"/>
      <c r="BG559" s="161"/>
      <c r="BH559" s="161"/>
      <c r="BI559" s="161"/>
      <c r="BJ559" s="161"/>
      <c r="BK559" s="161"/>
      <c r="BL559" s="161"/>
      <c r="BM559" s="161"/>
      <c r="BN559" s="161"/>
      <c r="BO559" s="161"/>
      <c r="BP559" s="161"/>
      <c r="BQ559" s="161"/>
      <c r="BR559" s="161"/>
      <c r="BS559" s="161"/>
      <c r="BT559" s="161"/>
      <c r="BU559" s="161"/>
      <c r="BV559" s="161"/>
      <c r="BW559" s="161"/>
      <c r="BX559" s="161"/>
      <c r="BY559" s="161"/>
      <c r="BZ559" s="161"/>
      <c r="CA559" s="161"/>
      <c r="CB559" s="161"/>
      <c r="CC559" s="161"/>
      <c r="CD559" s="161"/>
      <c r="CE559" s="161"/>
      <c r="CF559" s="161"/>
      <c r="CG559" s="161"/>
      <c r="CH559" s="161"/>
      <c r="CI559" s="161"/>
      <c r="CJ559" s="161"/>
      <c r="CK559" s="161"/>
      <c r="CL559" s="161"/>
      <c r="CM559" s="161"/>
      <c r="CN559" s="161"/>
      <c r="CO559" s="161"/>
      <c r="CP559" s="208"/>
      <c r="CQ559" s="161"/>
      <c r="CR559" s="208"/>
      <c r="CS559" s="208"/>
      <c r="CT559" s="161" t="s">
        <v>3218</v>
      </c>
      <c r="CU559" s="161"/>
      <c r="CV559" s="161"/>
      <c r="CW559" s="161"/>
      <c r="CX559" s="161"/>
      <c r="CY559" s="161"/>
      <c r="CZ559" s="161"/>
      <c r="DA559" s="161"/>
      <c r="DB559" s="161"/>
      <c r="DC559" s="161"/>
      <c r="DD559" s="161"/>
      <c r="DE559" s="161"/>
      <c r="DF559" s="161"/>
      <c r="DG559" s="161"/>
      <c r="DH559" s="161"/>
      <c r="DI559" s="161"/>
      <c r="DJ559" s="161"/>
      <c r="DK559" s="161"/>
      <c r="DL559" s="161"/>
      <c r="DM559" s="161"/>
      <c r="DN559" s="161"/>
      <c r="DO559" s="161"/>
      <c r="DP559" s="161" t="s">
        <v>3248</v>
      </c>
      <c r="DQ559" s="161"/>
      <c r="DR559" s="161"/>
      <c r="DS559" s="161"/>
      <c r="DT559" s="161"/>
      <c r="DU559" s="161"/>
      <c r="DV559" s="161"/>
      <c r="DW559" s="161"/>
    </row>
    <row r="560" spans="1:127" ht="12.75" customHeight="1" x14ac:dyDescent="0.25">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c r="AA560" s="161"/>
      <c r="AB560" s="161"/>
      <c r="AC560" s="161"/>
      <c r="AD560" s="161"/>
      <c r="AE560" s="161"/>
      <c r="AF560" s="161"/>
      <c r="AG560" s="161"/>
      <c r="AQ560" s="161"/>
      <c r="AR560" s="161"/>
      <c r="AS560" s="161"/>
      <c r="AT560" s="161"/>
      <c r="AU560" s="161"/>
      <c r="AV560" s="161"/>
      <c r="AW560" s="161"/>
      <c r="AX560" s="161"/>
      <c r="AY560" s="161"/>
      <c r="AZ560" s="161"/>
      <c r="BA560" s="161"/>
      <c r="BB560" s="161"/>
      <c r="BC560" s="161"/>
      <c r="BD560" s="161"/>
      <c r="BE560" s="161"/>
      <c r="BF560"/>
      <c r="BG560" s="161"/>
      <c r="BH560" s="161"/>
      <c r="BI560" s="161"/>
      <c r="BJ560" s="161"/>
      <c r="BK560" s="161"/>
      <c r="BL560" s="161"/>
      <c r="BM560" s="161"/>
      <c r="BN560" s="161"/>
      <c r="BO560" s="161"/>
      <c r="BP560" s="161"/>
      <c r="BQ560" s="161"/>
      <c r="BR560" s="161"/>
      <c r="BS560" s="161"/>
      <c r="BT560" s="161"/>
      <c r="BU560" s="161"/>
      <c r="BV560" s="161"/>
      <c r="BW560" s="161"/>
      <c r="BX560" s="161"/>
      <c r="BY560" s="161"/>
      <c r="BZ560" s="161"/>
      <c r="CA560" s="161"/>
      <c r="CB560" s="161"/>
      <c r="CC560" s="161"/>
      <c r="CD560" s="161"/>
      <c r="CE560" s="161"/>
      <c r="CF560" s="161"/>
      <c r="CG560" s="161"/>
      <c r="CH560" s="161"/>
      <c r="CI560" s="161"/>
      <c r="CJ560" s="161"/>
      <c r="CK560" s="161"/>
      <c r="CL560" s="161"/>
      <c r="CM560" s="161"/>
      <c r="CN560" s="161"/>
      <c r="CO560" s="161"/>
      <c r="CP560" s="208"/>
      <c r="CQ560" s="161"/>
      <c r="CR560" s="208"/>
      <c r="CS560" s="208"/>
      <c r="CT560" s="161" t="s">
        <v>3220</v>
      </c>
      <c r="CU560" s="161"/>
      <c r="CV560" s="161"/>
      <c r="CW560" s="161"/>
      <c r="CX560" s="161"/>
      <c r="CY560" s="161"/>
      <c r="CZ560" s="161"/>
      <c r="DA560" s="161"/>
      <c r="DB560" s="161"/>
      <c r="DC560" s="161"/>
      <c r="DD560" s="161"/>
      <c r="DE560" s="161"/>
      <c r="DF560" s="161"/>
      <c r="DG560" s="161"/>
      <c r="DH560" s="161"/>
      <c r="DI560" s="161"/>
      <c r="DJ560" s="161"/>
      <c r="DK560" s="161"/>
      <c r="DL560" s="161"/>
      <c r="DM560" s="161"/>
      <c r="DN560" s="161"/>
      <c r="DO560" s="161"/>
      <c r="DP560" s="161" t="s">
        <v>3250</v>
      </c>
      <c r="DQ560" s="161"/>
      <c r="DR560" s="161"/>
      <c r="DS560" s="161"/>
      <c r="DT560" s="161"/>
      <c r="DU560" s="161"/>
      <c r="DV560" s="161"/>
      <c r="DW560" s="161"/>
    </row>
    <row r="561" spans="1:127" ht="12.75" customHeight="1" x14ac:dyDescent="0.25">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c r="AA561" s="161"/>
      <c r="AB561" s="161"/>
      <c r="AC561" s="161"/>
      <c r="AD561" s="161"/>
      <c r="AE561" s="161"/>
      <c r="AF561" s="161"/>
      <c r="AG561" s="161"/>
      <c r="AQ561" s="161"/>
      <c r="AR561" s="161"/>
      <c r="AS561" s="161"/>
      <c r="AT561" s="161"/>
      <c r="AU561" s="161"/>
      <c r="AV561" s="161"/>
      <c r="AW561" s="161"/>
      <c r="AX561" s="161"/>
      <c r="AY561" s="161"/>
      <c r="AZ561" s="161"/>
      <c r="BA561" s="161"/>
      <c r="BB561" s="161"/>
      <c r="BC561" s="161"/>
      <c r="BD561" s="161"/>
      <c r="BE561" s="161"/>
      <c r="BF561"/>
      <c r="BG561" s="161"/>
      <c r="BH561" s="161"/>
      <c r="BI561" s="161"/>
      <c r="BJ561" s="161"/>
      <c r="BK561" s="161"/>
      <c r="BL561" s="161"/>
      <c r="BM561" s="161"/>
      <c r="BN561" s="161"/>
      <c r="BO561" s="161"/>
      <c r="BP561" s="161"/>
      <c r="BQ561" s="161"/>
      <c r="BR561" s="161"/>
      <c r="BS561" s="161"/>
      <c r="BT561" s="161"/>
      <c r="BU561" s="161"/>
      <c r="BV561" s="161"/>
      <c r="BW561" s="161"/>
      <c r="BX561" s="161"/>
      <c r="BY561" s="161"/>
      <c r="BZ561" s="161"/>
      <c r="CA561" s="161"/>
      <c r="CB561" s="161"/>
      <c r="CC561" s="161"/>
      <c r="CD561" s="161"/>
      <c r="CE561" s="161"/>
      <c r="CF561" s="161"/>
      <c r="CG561" s="161"/>
      <c r="CH561" s="161"/>
      <c r="CI561" s="161"/>
      <c r="CJ561" s="161"/>
      <c r="CK561" s="161"/>
      <c r="CL561" s="161"/>
      <c r="CM561" s="161"/>
      <c r="CN561" s="161"/>
      <c r="CO561" s="161"/>
      <c r="CP561" s="208"/>
      <c r="CQ561" s="161"/>
      <c r="CR561" s="208"/>
      <c r="CS561" s="208"/>
      <c r="CT561" s="161" t="s">
        <v>3222</v>
      </c>
      <c r="CU561" s="161"/>
      <c r="CV561" s="161"/>
      <c r="CW561" s="161"/>
      <c r="CX561" s="161"/>
      <c r="CY561" s="161"/>
      <c r="CZ561" s="161"/>
      <c r="DA561" s="161"/>
      <c r="DB561" s="161"/>
      <c r="DC561" s="161"/>
      <c r="DD561" s="161"/>
      <c r="DE561" s="161"/>
      <c r="DF561" s="161"/>
      <c r="DG561" s="161"/>
      <c r="DH561" s="161"/>
      <c r="DI561" s="161"/>
      <c r="DJ561" s="161"/>
      <c r="DK561" s="161"/>
      <c r="DL561" s="161"/>
      <c r="DM561" s="161"/>
      <c r="DN561" s="161"/>
      <c r="DO561" s="161"/>
      <c r="DP561" s="161" t="s">
        <v>3252</v>
      </c>
      <c r="DQ561" s="161"/>
      <c r="DR561" s="161"/>
      <c r="DS561" s="161"/>
      <c r="DT561" s="161"/>
      <c r="DU561" s="161"/>
      <c r="DV561" s="161"/>
      <c r="DW561" s="161"/>
    </row>
    <row r="562" spans="1:127" ht="12.75" customHeight="1" x14ac:dyDescent="0.25">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c r="AA562" s="161"/>
      <c r="AB562" s="161"/>
      <c r="AC562" s="161"/>
      <c r="AD562" s="161"/>
      <c r="AE562" s="161"/>
      <c r="AF562" s="161"/>
      <c r="AG562" s="161"/>
      <c r="AQ562" s="161"/>
      <c r="AR562" s="161"/>
      <c r="AS562" s="161"/>
      <c r="AT562" s="161"/>
      <c r="AU562" s="161"/>
      <c r="AV562" s="161"/>
      <c r="AW562" s="161"/>
      <c r="AX562" s="161"/>
      <c r="AY562" s="161"/>
      <c r="AZ562" s="161"/>
      <c r="BA562" s="161"/>
      <c r="BB562" s="161"/>
      <c r="BC562" s="161"/>
      <c r="BD562" s="161"/>
      <c r="BE562" s="161"/>
      <c r="BF562"/>
      <c r="BG562" s="161"/>
      <c r="BH562" s="161"/>
      <c r="BI562" s="161"/>
      <c r="BJ562" s="161"/>
      <c r="BK562" s="161"/>
      <c r="BL562" s="161"/>
      <c r="BM562" s="161"/>
      <c r="BN562" s="161"/>
      <c r="BO562" s="161"/>
      <c r="BP562" s="161"/>
      <c r="BQ562" s="161"/>
      <c r="BR562" s="161"/>
      <c r="BS562" s="161"/>
      <c r="BT562" s="161"/>
      <c r="BU562" s="161"/>
      <c r="BV562" s="161"/>
      <c r="BW562" s="161"/>
      <c r="BX562" s="161"/>
      <c r="BY562" s="161"/>
      <c r="BZ562" s="161"/>
      <c r="CA562" s="161"/>
      <c r="CB562" s="161"/>
      <c r="CC562" s="161"/>
      <c r="CD562" s="161"/>
      <c r="CE562" s="161"/>
      <c r="CF562" s="161"/>
      <c r="CG562" s="161"/>
      <c r="CH562" s="161"/>
      <c r="CI562" s="161"/>
      <c r="CJ562" s="161"/>
      <c r="CK562" s="161"/>
      <c r="CL562" s="161"/>
      <c r="CM562" s="161"/>
      <c r="CN562" s="161"/>
      <c r="CO562" s="161"/>
      <c r="CP562" s="208"/>
      <c r="CQ562" s="161"/>
      <c r="CR562" s="208"/>
      <c r="CS562" s="208"/>
      <c r="CT562" s="161" t="s">
        <v>3224</v>
      </c>
      <c r="CU562" s="161"/>
      <c r="CV562" s="161"/>
      <c r="CW562" s="161"/>
      <c r="CX562" s="161"/>
      <c r="CY562" s="161"/>
      <c r="CZ562" s="161"/>
      <c r="DA562" s="161"/>
      <c r="DB562" s="161"/>
      <c r="DC562" s="161"/>
      <c r="DD562" s="161"/>
      <c r="DE562" s="161"/>
      <c r="DF562" s="161"/>
      <c r="DG562" s="161"/>
      <c r="DH562" s="161"/>
      <c r="DI562" s="161"/>
      <c r="DJ562" s="161"/>
      <c r="DK562" s="161"/>
      <c r="DL562" s="161"/>
      <c r="DM562" s="161"/>
      <c r="DN562" s="161"/>
      <c r="DO562" s="161"/>
      <c r="DP562" s="161" t="s">
        <v>3254</v>
      </c>
      <c r="DQ562" s="161"/>
      <c r="DR562" s="161"/>
      <c r="DS562" s="161"/>
      <c r="DT562" s="161"/>
      <c r="DU562" s="161"/>
      <c r="DV562" s="161"/>
      <c r="DW562" s="161"/>
    </row>
    <row r="563" spans="1:127" ht="12.75" customHeight="1" x14ac:dyDescent="0.25">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c r="AA563" s="161"/>
      <c r="AB563" s="161"/>
      <c r="AC563" s="161"/>
      <c r="AD563" s="161"/>
      <c r="AE563" s="161"/>
      <c r="AF563" s="161"/>
      <c r="AG563" s="161"/>
      <c r="AQ563" s="161"/>
      <c r="AR563" s="161"/>
      <c r="AS563" s="161"/>
      <c r="AT563" s="161"/>
      <c r="AU563" s="161"/>
      <c r="AV563" s="161"/>
      <c r="AW563" s="161"/>
      <c r="AX563" s="161"/>
      <c r="AY563" s="161"/>
      <c r="AZ563" s="161"/>
      <c r="BA563" s="161"/>
      <c r="BB563" s="161"/>
      <c r="BC563" s="161"/>
      <c r="BD563" s="161"/>
      <c r="BE563" s="161"/>
      <c r="BF563"/>
      <c r="BG563" s="161"/>
      <c r="BH563" s="161"/>
      <c r="BI563" s="161"/>
      <c r="BJ563" s="161"/>
      <c r="BK563" s="161"/>
      <c r="BL563" s="161"/>
      <c r="BM563" s="161"/>
      <c r="BN563" s="161"/>
      <c r="BO563" s="161"/>
      <c r="BP563" s="161"/>
      <c r="BQ563" s="161"/>
      <c r="BR563" s="161"/>
      <c r="BS563" s="161"/>
      <c r="BT563" s="161"/>
      <c r="BU563" s="161"/>
      <c r="BV563" s="161"/>
      <c r="BW563" s="161"/>
      <c r="BX563" s="161"/>
      <c r="BY563" s="161"/>
      <c r="BZ563" s="161"/>
      <c r="CA563" s="161"/>
      <c r="CB563" s="161"/>
      <c r="CC563" s="161"/>
      <c r="CD563" s="161"/>
      <c r="CE563" s="161"/>
      <c r="CF563" s="161"/>
      <c r="CG563" s="161"/>
      <c r="CH563" s="161"/>
      <c r="CI563" s="161"/>
      <c r="CJ563" s="161"/>
      <c r="CK563" s="161"/>
      <c r="CL563" s="161"/>
      <c r="CM563" s="161"/>
      <c r="CN563" s="161"/>
      <c r="CO563" s="161"/>
      <c r="CP563" s="208"/>
      <c r="CQ563" s="161"/>
      <c r="CR563" s="208"/>
      <c r="CS563" s="208"/>
      <c r="CT563" s="161" t="s">
        <v>3226</v>
      </c>
      <c r="CU563" s="161"/>
      <c r="CV563" s="161"/>
      <c r="CW563" s="161"/>
      <c r="CX563" s="161"/>
      <c r="CY563" s="161"/>
      <c r="CZ563" s="161"/>
      <c r="DA563" s="161"/>
      <c r="DB563" s="161"/>
      <c r="DC563" s="161"/>
      <c r="DD563" s="161"/>
      <c r="DE563" s="161"/>
      <c r="DF563" s="161"/>
      <c r="DG563" s="161"/>
      <c r="DH563" s="161"/>
      <c r="DI563" s="161"/>
      <c r="DJ563" s="161"/>
      <c r="DK563" s="161"/>
      <c r="DL563" s="161"/>
      <c r="DM563" s="161"/>
      <c r="DN563" s="161"/>
      <c r="DO563" s="161"/>
      <c r="DP563" s="161" t="s">
        <v>3256</v>
      </c>
      <c r="DQ563" s="161"/>
      <c r="DR563" s="161"/>
      <c r="DS563" s="161"/>
      <c r="DT563" s="161"/>
      <c r="DU563" s="161"/>
      <c r="DV563" s="161"/>
      <c r="DW563" s="161"/>
    </row>
    <row r="564" spans="1:127" ht="12.75" customHeight="1" x14ac:dyDescent="0.25">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c r="AA564" s="161"/>
      <c r="AB564" s="161"/>
      <c r="AC564" s="161"/>
      <c r="AD564" s="161"/>
      <c r="AE564" s="161"/>
      <c r="AF564" s="161"/>
      <c r="AG564" s="161"/>
      <c r="AQ564" s="161"/>
      <c r="AR564" s="161"/>
      <c r="AS564" s="161"/>
      <c r="AT564" s="161"/>
      <c r="AU564" s="161"/>
      <c r="AV564" s="161"/>
      <c r="AW564" s="161"/>
      <c r="AX564" s="161"/>
      <c r="AY564" s="161"/>
      <c r="AZ564" s="161"/>
      <c r="BA564" s="161"/>
      <c r="BB564" s="161"/>
      <c r="BC564" s="161"/>
      <c r="BD564" s="161"/>
      <c r="BE564" s="161"/>
      <c r="BF564"/>
      <c r="BG564" s="161"/>
      <c r="BH564" s="161"/>
      <c r="BI564" s="161"/>
      <c r="BJ564" s="161"/>
      <c r="BK564" s="161"/>
      <c r="BL564" s="161"/>
      <c r="BM564" s="161"/>
      <c r="BN564" s="161"/>
      <c r="BO564" s="161"/>
      <c r="BP564" s="161"/>
      <c r="BQ564" s="161"/>
      <c r="BR564" s="161"/>
      <c r="BS564" s="161"/>
      <c r="BT564" s="161"/>
      <c r="BU564" s="161"/>
      <c r="BV564" s="161"/>
      <c r="BW564" s="161"/>
      <c r="BX564" s="161"/>
      <c r="BY564" s="161"/>
      <c r="BZ564" s="161"/>
      <c r="CA564" s="161"/>
      <c r="CB564" s="161"/>
      <c r="CC564" s="161"/>
      <c r="CD564" s="161"/>
      <c r="CE564" s="161"/>
      <c r="CF564" s="161"/>
      <c r="CG564" s="161"/>
      <c r="CH564" s="161"/>
      <c r="CI564" s="161"/>
      <c r="CJ564" s="161"/>
      <c r="CK564" s="161"/>
      <c r="CL564" s="161"/>
      <c r="CM564" s="161"/>
      <c r="CN564" s="161"/>
      <c r="CO564" s="161"/>
      <c r="CP564" s="208"/>
      <c r="CQ564" s="161"/>
      <c r="CR564" s="208"/>
      <c r="CS564" s="208"/>
      <c r="CT564" s="161" t="s">
        <v>3228</v>
      </c>
      <c r="CU564" s="161"/>
      <c r="CV564" s="161"/>
      <c r="CW564" s="161"/>
      <c r="CX564" s="161"/>
      <c r="CY564" s="161"/>
      <c r="CZ564" s="161"/>
      <c r="DA564" s="161"/>
      <c r="DB564" s="161"/>
      <c r="DC564" s="161"/>
      <c r="DD564" s="161"/>
      <c r="DE564" s="161"/>
      <c r="DF564" s="161"/>
      <c r="DG564" s="161"/>
      <c r="DH564" s="161"/>
      <c r="DI564" s="161"/>
      <c r="DJ564" s="161"/>
      <c r="DK564" s="161"/>
      <c r="DL564" s="161"/>
      <c r="DM564" s="161"/>
      <c r="DN564" s="161"/>
      <c r="DO564" s="161"/>
      <c r="DP564" s="161" t="s">
        <v>3258</v>
      </c>
      <c r="DQ564" s="161"/>
      <c r="DR564" s="161"/>
      <c r="DS564" s="161"/>
      <c r="DT564" s="161"/>
      <c r="DU564" s="161"/>
      <c r="DV564" s="161"/>
      <c r="DW564" s="161"/>
    </row>
    <row r="565" spans="1:127" ht="12.75" customHeight="1" x14ac:dyDescent="0.25">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c r="AA565" s="161"/>
      <c r="AB565" s="161"/>
      <c r="AC565" s="161"/>
      <c r="AD565" s="161"/>
      <c r="AE565" s="161"/>
      <c r="AF565" s="161"/>
      <c r="AG565" s="161"/>
      <c r="AQ565" s="161"/>
      <c r="AR565" s="161"/>
      <c r="AS565" s="161"/>
      <c r="AT565" s="161"/>
      <c r="AU565" s="161"/>
      <c r="AV565" s="161"/>
      <c r="AW565" s="161"/>
      <c r="AX565" s="161"/>
      <c r="AY565" s="161"/>
      <c r="AZ565" s="161"/>
      <c r="BA565" s="161"/>
      <c r="BB565" s="161"/>
      <c r="BC565" s="161"/>
      <c r="BD565" s="161"/>
      <c r="BE565" s="161"/>
      <c r="BF565"/>
      <c r="BG565" s="161"/>
      <c r="BH565" s="161"/>
      <c r="BI565" s="161"/>
      <c r="BJ565" s="161"/>
      <c r="BK565" s="161"/>
      <c r="BL565" s="161"/>
      <c r="BM565" s="161"/>
      <c r="BN565" s="161"/>
      <c r="BO565" s="161"/>
      <c r="BP565" s="161"/>
      <c r="BQ565" s="161"/>
      <c r="BR565" s="161"/>
      <c r="BS565" s="161"/>
      <c r="BT565" s="161"/>
      <c r="BU565" s="161"/>
      <c r="BV565" s="161"/>
      <c r="BW565" s="161"/>
      <c r="BX565" s="161"/>
      <c r="BY565" s="161"/>
      <c r="BZ565" s="161"/>
      <c r="CA565" s="161"/>
      <c r="CB565" s="161"/>
      <c r="CC565" s="161"/>
      <c r="CD565" s="161"/>
      <c r="CE565" s="161"/>
      <c r="CF565" s="161"/>
      <c r="CG565" s="161"/>
      <c r="CH565" s="161"/>
      <c r="CI565" s="161"/>
      <c r="CJ565" s="161"/>
      <c r="CK565" s="161"/>
      <c r="CL565" s="161"/>
      <c r="CM565" s="161"/>
      <c r="CN565" s="161"/>
      <c r="CO565" s="161"/>
      <c r="CP565" s="208"/>
      <c r="CQ565" s="161"/>
      <c r="CR565" s="208"/>
      <c r="CS565" s="208"/>
      <c r="CT565" s="161" t="s">
        <v>3230</v>
      </c>
      <c r="CU565" s="161"/>
      <c r="CV565" s="161"/>
      <c r="CW565" s="161"/>
      <c r="CX565" s="161"/>
      <c r="CY565" s="161"/>
      <c r="CZ565" s="161"/>
      <c r="DA565" s="161"/>
      <c r="DB565" s="161"/>
      <c r="DC565" s="161"/>
      <c r="DD565" s="161"/>
      <c r="DE565" s="161"/>
      <c r="DF565" s="161"/>
      <c r="DG565" s="161"/>
      <c r="DH565" s="161"/>
      <c r="DI565" s="161"/>
      <c r="DJ565" s="161"/>
      <c r="DK565" s="161"/>
      <c r="DL565" s="161"/>
      <c r="DM565" s="161"/>
      <c r="DN565" s="161"/>
      <c r="DO565" s="161"/>
      <c r="DP565" s="161" t="s">
        <v>3260</v>
      </c>
      <c r="DQ565" s="161"/>
      <c r="DR565" s="161"/>
      <c r="DS565" s="161"/>
      <c r="DT565" s="161"/>
      <c r="DU565" s="161"/>
      <c r="DV565" s="161"/>
      <c r="DW565" s="161"/>
    </row>
    <row r="566" spans="1:127" ht="12.75" customHeight="1" x14ac:dyDescent="0.25">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c r="AA566" s="161"/>
      <c r="AB566" s="161"/>
      <c r="AC566" s="161"/>
      <c r="AD566" s="161"/>
      <c r="AE566" s="161"/>
      <c r="AF566" s="161"/>
      <c r="AG566" s="161"/>
      <c r="AQ566" s="161"/>
      <c r="AR566" s="161"/>
      <c r="AS566" s="161"/>
      <c r="AT566" s="161"/>
      <c r="AU566" s="161"/>
      <c r="AV566" s="161"/>
      <c r="AW566" s="161"/>
      <c r="AX566" s="161"/>
      <c r="AY566" s="161"/>
      <c r="AZ566" s="161"/>
      <c r="BA566" s="161"/>
      <c r="BB566" s="161"/>
      <c r="BC566" s="161"/>
      <c r="BD566" s="161"/>
      <c r="BE566" s="161"/>
      <c r="BF566"/>
      <c r="BG566" s="161"/>
      <c r="BH566" s="161"/>
      <c r="BI566" s="161"/>
      <c r="BJ566" s="161"/>
      <c r="BK566" s="161"/>
      <c r="BL566" s="161"/>
      <c r="BM566" s="161"/>
      <c r="BN566" s="161"/>
      <c r="BO566" s="161"/>
      <c r="BP566" s="161"/>
      <c r="BQ566" s="161"/>
      <c r="BR566" s="161"/>
      <c r="BS566" s="161"/>
      <c r="BT566" s="161"/>
      <c r="BU566" s="161"/>
      <c r="BV566" s="161"/>
      <c r="BW566" s="161"/>
      <c r="BX566" s="161"/>
      <c r="BY566" s="161"/>
      <c r="BZ566" s="161"/>
      <c r="CA566" s="161"/>
      <c r="CB566" s="161"/>
      <c r="CC566" s="161"/>
      <c r="CD566" s="161"/>
      <c r="CE566" s="161"/>
      <c r="CF566" s="161"/>
      <c r="CG566" s="161"/>
      <c r="CH566" s="161"/>
      <c r="CI566" s="161"/>
      <c r="CJ566" s="161"/>
      <c r="CK566" s="161"/>
      <c r="CL566" s="161"/>
      <c r="CM566" s="161"/>
      <c r="CN566" s="161"/>
      <c r="CO566" s="161"/>
      <c r="CP566" s="208"/>
      <c r="CQ566" s="161"/>
      <c r="CR566" s="208"/>
      <c r="CS566" s="208"/>
      <c r="CT566" s="161" t="s">
        <v>3232</v>
      </c>
      <c r="CU566" s="161"/>
      <c r="CV566" s="161"/>
      <c r="CW566" s="161"/>
      <c r="CX566" s="161"/>
      <c r="CY566" s="161"/>
      <c r="CZ566" s="161"/>
      <c r="DA566" s="161"/>
      <c r="DB566" s="161"/>
      <c r="DC566" s="161"/>
      <c r="DD566" s="161"/>
      <c r="DE566" s="161"/>
      <c r="DF566" s="161"/>
      <c r="DG566" s="161"/>
      <c r="DH566" s="161"/>
      <c r="DI566" s="161"/>
      <c r="DJ566" s="161"/>
      <c r="DK566" s="161"/>
      <c r="DL566" s="161"/>
      <c r="DM566" s="161"/>
      <c r="DN566" s="161"/>
      <c r="DO566" s="161"/>
      <c r="DP566" s="161" t="s">
        <v>3262</v>
      </c>
      <c r="DQ566" s="161"/>
      <c r="DR566" s="161"/>
      <c r="DS566" s="161"/>
      <c r="DT566" s="161"/>
      <c r="DU566" s="161"/>
      <c r="DV566" s="161"/>
      <c r="DW566" s="161"/>
    </row>
    <row r="567" spans="1:127" ht="12.75" customHeight="1" x14ac:dyDescent="0.25">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c r="AA567" s="161"/>
      <c r="AB567" s="161"/>
      <c r="AC567" s="161"/>
      <c r="AD567" s="161"/>
      <c r="AE567" s="161"/>
      <c r="AF567" s="161"/>
      <c r="AG567" s="161"/>
      <c r="AQ567" s="161"/>
      <c r="AR567" s="161"/>
      <c r="AS567" s="161"/>
      <c r="AT567" s="161"/>
      <c r="AU567" s="161"/>
      <c r="AV567" s="161"/>
      <c r="AW567" s="161"/>
      <c r="AX567" s="161"/>
      <c r="AY567" s="161"/>
      <c r="AZ567" s="161"/>
      <c r="BA567" s="161"/>
      <c r="BB567" s="161"/>
      <c r="BC567" s="161"/>
      <c r="BD567" s="161"/>
      <c r="BE567" s="161"/>
      <c r="BF567"/>
      <c r="BG567" s="161"/>
      <c r="BH567" s="161"/>
      <c r="BI567" s="161"/>
      <c r="BJ567" s="161"/>
      <c r="BK567" s="161"/>
      <c r="BL567" s="161"/>
      <c r="BM567" s="161"/>
      <c r="BN567" s="161"/>
      <c r="BO567" s="161"/>
      <c r="BP567" s="161"/>
      <c r="BQ567" s="161"/>
      <c r="BR567" s="161"/>
      <c r="BS567" s="161"/>
      <c r="BT567" s="161"/>
      <c r="BU567" s="161"/>
      <c r="BV567" s="161"/>
      <c r="BW567" s="161"/>
      <c r="BX567" s="161"/>
      <c r="BY567" s="161"/>
      <c r="BZ567" s="161"/>
      <c r="CA567" s="161"/>
      <c r="CB567" s="161"/>
      <c r="CC567" s="161"/>
      <c r="CD567" s="161"/>
      <c r="CE567" s="161"/>
      <c r="CF567" s="161"/>
      <c r="CG567" s="161"/>
      <c r="CH567" s="161"/>
      <c r="CI567" s="161"/>
      <c r="CJ567" s="161"/>
      <c r="CK567" s="161"/>
      <c r="CL567" s="161"/>
      <c r="CM567" s="161"/>
      <c r="CN567" s="161"/>
      <c r="CO567" s="161"/>
      <c r="CP567" s="208"/>
      <c r="CQ567" s="161"/>
      <c r="CR567" s="208"/>
      <c r="CS567" s="208"/>
      <c r="CT567" s="161" t="s">
        <v>3234</v>
      </c>
      <c r="CU567" s="161"/>
      <c r="CV567" s="161"/>
      <c r="CW567" s="161"/>
      <c r="CX567" s="161"/>
      <c r="CY567" s="161"/>
      <c r="CZ567" s="161"/>
      <c r="DA567" s="161"/>
      <c r="DB567" s="161"/>
      <c r="DC567" s="161"/>
      <c r="DD567" s="161"/>
      <c r="DE567" s="161"/>
      <c r="DF567" s="161"/>
      <c r="DG567" s="161"/>
      <c r="DH567" s="161"/>
      <c r="DI567" s="161"/>
      <c r="DJ567" s="161"/>
      <c r="DK567" s="161"/>
      <c r="DL567" s="161"/>
      <c r="DM567" s="161"/>
      <c r="DN567" s="161"/>
      <c r="DO567" s="161"/>
      <c r="DP567" s="135" t="s">
        <v>3264</v>
      </c>
      <c r="DQ567" s="161"/>
      <c r="DR567" s="161"/>
      <c r="DS567" s="161"/>
      <c r="DT567" s="161"/>
      <c r="DU567" s="161"/>
      <c r="DV567" s="161"/>
      <c r="DW567" s="161"/>
    </row>
    <row r="568" spans="1:127" ht="12.75" customHeight="1" x14ac:dyDescent="0.25">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c r="AA568" s="161"/>
      <c r="AB568" s="161"/>
      <c r="AC568" s="161"/>
      <c r="AD568" s="161"/>
      <c r="AE568" s="161"/>
      <c r="AF568" s="161"/>
      <c r="AG568" s="161"/>
      <c r="AQ568" s="161"/>
      <c r="AR568" s="161"/>
      <c r="AS568" s="161"/>
      <c r="AT568" s="161"/>
      <c r="AU568" s="161"/>
      <c r="AV568" s="161"/>
      <c r="AW568" s="161"/>
      <c r="AX568" s="161"/>
      <c r="AY568" s="161"/>
      <c r="AZ568" s="161"/>
      <c r="BA568" s="161"/>
      <c r="BB568" s="161"/>
      <c r="BC568" s="161"/>
      <c r="BD568" s="161"/>
      <c r="BE568" s="161"/>
      <c r="BF568"/>
      <c r="BG568" s="161"/>
      <c r="BH568" s="161"/>
      <c r="BI568" s="161"/>
      <c r="BJ568" s="161"/>
      <c r="BK568" s="161"/>
      <c r="BL568" s="161"/>
      <c r="BM568" s="161"/>
      <c r="BN568" s="161"/>
      <c r="BO568" s="161"/>
      <c r="BP568" s="161"/>
      <c r="BQ568" s="161"/>
      <c r="BR568" s="161"/>
      <c r="BS568" s="161"/>
      <c r="BT568" s="161"/>
      <c r="BU568" s="161"/>
      <c r="BV568" s="161"/>
      <c r="BW568" s="161"/>
      <c r="BX568" s="161"/>
      <c r="BY568" s="161"/>
      <c r="BZ568" s="161"/>
      <c r="CA568" s="161"/>
      <c r="CB568" s="161"/>
      <c r="CC568" s="161"/>
      <c r="CD568" s="161"/>
      <c r="CE568" s="161"/>
      <c r="CF568" s="161"/>
      <c r="CG568" s="161"/>
      <c r="CH568" s="161"/>
      <c r="CI568" s="161"/>
      <c r="CJ568" s="161"/>
      <c r="CK568" s="161"/>
      <c r="CL568" s="161"/>
      <c r="CM568" s="161"/>
      <c r="CN568" s="161"/>
      <c r="CO568" s="161"/>
      <c r="CP568" s="208"/>
      <c r="CQ568" s="161"/>
      <c r="CR568" s="208"/>
      <c r="CS568" s="208"/>
      <c r="CT568" s="161" t="s">
        <v>3236</v>
      </c>
      <c r="CU568" s="161"/>
      <c r="CV568" s="161"/>
      <c r="CW568" s="161"/>
      <c r="CX568" s="161"/>
      <c r="CY568" s="161"/>
      <c r="CZ568" s="161"/>
      <c r="DA568" s="161"/>
      <c r="DB568" s="161"/>
      <c r="DC568" s="161"/>
      <c r="DD568" s="161"/>
      <c r="DE568" s="161"/>
      <c r="DF568" s="161"/>
      <c r="DG568" s="161"/>
      <c r="DH568" s="161"/>
      <c r="DI568" s="161"/>
      <c r="DJ568" s="161"/>
      <c r="DK568" s="161"/>
      <c r="DL568" s="161"/>
      <c r="DM568" s="161"/>
      <c r="DN568" s="161"/>
      <c r="DO568" s="161"/>
      <c r="DP568" s="135" t="s">
        <v>3266</v>
      </c>
      <c r="DQ568" s="161"/>
      <c r="DR568" s="161"/>
      <c r="DS568" s="161"/>
      <c r="DT568" s="161"/>
      <c r="DU568" s="161"/>
      <c r="DV568" s="161"/>
      <c r="DW568" s="161"/>
    </row>
    <row r="569" spans="1:127" ht="12.75" customHeight="1" x14ac:dyDescent="0.25">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c r="AA569" s="161"/>
      <c r="AB569" s="161"/>
      <c r="AC569" s="161"/>
      <c r="AD569" s="161"/>
      <c r="AE569" s="161"/>
      <c r="AF569" s="161"/>
      <c r="AG569" s="161"/>
      <c r="AQ569" s="161"/>
      <c r="AR569" s="161"/>
      <c r="AS569" s="161"/>
      <c r="AT569" s="161"/>
      <c r="AU569" s="161"/>
      <c r="AV569" s="161"/>
      <c r="AW569" s="161"/>
      <c r="AX569" s="161"/>
      <c r="AY569" s="161"/>
      <c r="AZ569" s="161"/>
      <c r="BA569" s="161"/>
      <c r="BB569" s="161"/>
      <c r="BC569" s="161"/>
      <c r="BD569" s="161"/>
      <c r="BE569" s="161"/>
      <c r="BF569"/>
      <c r="BG569" s="161"/>
      <c r="BH569" s="161"/>
      <c r="BI569" s="161"/>
      <c r="BJ569" s="161"/>
      <c r="BK569" s="161"/>
      <c r="BL569" s="161"/>
      <c r="BM569" s="161"/>
      <c r="BN569" s="161"/>
      <c r="BO569" s="161"/>
      <c r="BP569" s="161"/>
      <c r="BQ569" s="161"/>
      <c r="BR569" s="161"/>
      <c r="BS569" s="161"/>
      <c r="BT569" s="161"/>
      <c r="BU569" s="161"/>
      <c r="BV569" s="161"/>
      <c r="BW569" s="161"/>
      <c r="BX569" s="161"/>
      <c r="BY569" s="161"/>
      <c r="BZ569" s="161"/>
      <c r="CA569" s="161"/>
      <c r="CB569" s="161"/>
      <c r="CC569" s="161"/>
      <c r="CD569" s="161"/>
      <c r="CE569" s="161"/>
      <c r="CF569" s="161"/>
      <c r="CG569" s="161"/>
      <c r="CH569" s="161"/>
      <c r="CI569" s="161"/>
      <c r="CJ569" s="161"/>
      <c r="CK569" s="161"/>
      <c r="CL569" s="161"/>
      <c r="CM569" s="161"/>
      <c r="CN569" s="161"/>
      <c r="CO569" s="161"/>
      <c r="CP569" s="208"/>
      <c r="CQ569" s="161"/>
      <c r="CR569" s="208"/>
      <c r="CS569" s="208"/>
      <c r="CT569" s="161" t="s">
        <v>3238</v>
      </c>
      <c r="CU569" s="161"/>
      <c r="CV569" s="161"/>
      <c r="CW569" s="161"/>
      <c r="CX569" s="161"/>
      <c r="CY569" s="161"/>
      <c r="CZ569" s="161"/>
      <c r="DA569" s="161"/>
      <c r="DB569" s="161"/>
      <c r="DC569" s="161"/>
      <c r="DD569" s="161"/>
      <c r="DE569" s="161"/>
      <c r="DF569" s="161"/>
      <c r="DG569" s="161"/>
      <c r="DH569" s="161"/>
      <c r="DI569" s="161"/>
      <c r="DJ569" s="161"/>
      <c r="DK569" s="161"/>
      <c r="DL569" s="161"/>
      <c r="DM569" s="161"/>
      <c r="DN569" s="161"/>
      <c r="DO569" s="161"/>
      <c r="DP569" s="135" t="s">
        <v>3268</v>
      </c>
      <c r="DQ569" s="161"/>
      <c r="DR569" s="161"/>
      <c r="DS569" s="161"/>
      <c r="DT569" s="161"/>
      <c r="DU569" s="161"/>
      <c r="DV569" s="161"/>
      <c r="DW569" s="161"/>
    </row>
    <row r="570" spans="1:127" ht="12.75" customHeight="1" x14ac:dyDescent="0.25">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161"/>
      <c r="AC570" s="161"/>
      <c r="AD570" s="161"/>
      <c r="AE570" s="161"/>
      <c r="AF570" s="161"/>
      <c r="AG570" s="161"/>
      <c r="AQ570" s="161"/>
      <c r="AR570" s="161"/>
      <c r="AS570" s="161"/>
      <c r="AT570" s="161"/>
      <c r="AU570" s="161"/>
      <c r="AV570" s="161"/>
      <c r="AW570" s="161"/>
      <c r="AX570" s="161"/>
      <c r="AY570" s="161"/>
      <c r="AZ570" s="161"/>
      <c r="BA570" s="161"/>
      <c r="BB570" s="161"/>
      <c r="BC570" s="161"/>
      <c r="BD570" s="161"/>
      <c r="BE570" s="161"/>
      <c r="BF570"/>
      <c r="BG570" s="161"/>
      <c r="BH570" s="161"/>
      <c r="BI570" s="161"/>
      <c r="BJ570" s="161"/>
      <c r="BK570" s="161"/>
      <c r="BL570" s="161"/>
      <c r="BM570" s="161"/>
      <c r="BN570" s="161"/>
      <c r="BO570" s="161"/>
      <c r="BP570" s="161"/>
      <c r="BQ570" s="161"/>
      <c r="BR570" s="161"/>
      <c r="BS570" s="161"/>
      <c r="BT570" s="161"/>
      <c r="BU570" s="161"/>
      <c r="BV570" s="161"/>
      <c r="BW570" s="161"/>
      <c r="BX570" s="161"/>
      <c r="BY570" s="161"/>
      <c r="BZ570" s="161"/>
      <c r="CA570" s="161"/>
      <c r="CB570" s="161"/>
      <c r="CC570" s="161"/>
      <c r="CD570" s="161"/>
      <c r="CE570" s="161"/>
      <c r="CF570" s="161"/>
      <c r="CG570" s="161"/>
      <c r="CH570" s="161"/>
      <c r="CI570" s="161"/>
      <c r="CJ570" s="161"/>
      <c r="CK570" s="161"/>
      <c r="CL570" s="161"/>
      <c r="CM570" s="161"/>
      <c r="CN570" s="161"/>
      <c r="CO570" s="161"/>
      <c r="CP570" s="208"/>
      <c r="CQ570" s="161"/>
      <c r="CR570" s="208"/>
      <c r="CS570" s="208"/>
      <c r="CT570" s="161" t="s">
        <v>3240</v>
      </c>
      <c r="CU570" s="161"/>
      <c r="CV570" s="161"/>
      <c r="CW570" s="161"/>
      <c r="CX570" s="161"/>
      <c r="CY570" s="161"/>
      <c r="CZ570" s="161"/>
      <c r="DA570" s="161"/>
      <c r="DB570" s="161"/>
      <c r="DC570" s="161"/>
      <c r="DD570" s="161"/>
      <c r="DE570" s="161"/>
      <c r="DF570" s="161"/>
      <c r="DG570" s="161"/>
      <c r="DH570" s="161"/>
      <c r="DI570" s="161"/>
      <c r="DJ570" s="161"/>
      <c r="DK570" s="161"/>
      <c r="DL570" s="161"/>
      <c r="DM570" s="161"/>
      <c r="DN570" s="161"/>
      <c r="DO570" s="161"/>
      <c r="DP570" s="135" t="s">
        <v>3270</v>
      </c>
      <c r="DQ570" s="161"/>
      <c r="DR570" s="161"/>
      <c r="DS570" s="161"/>
      <c r="DT570" s="161"/>
      <c r="DU570" s="161"/>
      <c r="DV570" s="161"/>
      <c r="DW570" s="161"/>
    </row>
    <row r="571" spans="1:127" ht="12.75" customHeight="1" x14ac:dyDescent="0.25">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c r="AA571" s="161"/>
      <c r="AB571" s="161"/>
      <c r="AC571" s="161"/>
      <c r="AD571" s="161"/>
      <c r="AE571" s="161"/>
      <c r="AF571" s="161"/>
      <c r="AG571" s="161"/>
      <c r="AQ571" s="161"/>
      <c r="AR571" s="161"/>
      <c r="AS571" s="161"/>
      <c r="AT571" s="161"/>
      <c r="AU571" s="161"/>
      <c r="AV571" s="161"/>
      <c r="AW571" s="161"/>
      <c r="AX571" s="161"/>
      <c r="AY571" s="161"/>
      <c r="AZ571" s="161"/>
      <c r="BA571" s="161"/>
      <c r="BB571" s="161"/>
      <c r="BC571" s="161"/>
      <c r="BD571" s="161"/>
      <c r="BE571" s="161"/>
      <c r="BF571"/>
      <c r="BG571" s="161"/>
      <c r="BH571" s="161"/>
      <c r="BI571" s="161"/>
      <c r="BJ571" s="161"/>
      <c r="BK571" s="161"/>
      <c r="BL571" s="161"/>
      <c r="BM571" s="161"/>
      <c r="BN571" s="161"/>
      <c r="BO571" s="161"/>
      <c r="BP571" s="161"/>
      <c r="BQ571" s="161"/>
      <c r="BR571" s="161"/>
      <c r="BS571" s="161"/>
      <c r="BT571" s="161"/>
      <c r="BU571" s="161"/>
      <c r="BV571" s="161"/>
      <c r="BW571" s="161"/>
      <c r="BX571" s="161"/>
      <c r="BY571" s="161"/>
      <c r="BZ571" s="161"/>
      <c r="CA571" s="161"/>
      <c r="CB571" s="161"/>
      <c r="CC571" s="161"/>
      <c r="CD571" s="161"/>
      <c r="CE571" s="161"/>
      <c r="CF571" s="161"/>
      <c r="CG571" s="161"/>
      <c r="CH571" s="161"/>
      <c r="CI571" s="161"/>
      <c r="CJ571" s="161"/>
      <c r="CK571" s="161"/>
      <c r="CL571" s="161"/>
      <c r="CM571" s="161"/>
      <c r="CN571" s="161"/>
      <c r="CO571" s="161"/>
      <c r="CP571" s="208"/>
      <c r="CQ571" s="161"/>
      <c r="CR571" s="208"/>
      <c r="CS571" s="208"/>
      <c r="CT571" s="161" t="s">
        <v>3242</v>
      </c>
      <c r="CU571" s="161"/>
      <c r="CV571" s="161"/>
      <c r="CW571" s="161"/>
      <c r="CX571" s="161"/>
      <c r="CY571" s="161"/>
      <c r="CZ571" s="161"/>
      <c r="DA571" s="161"/>
      <c r="DB571" s="161"/>
      <c r="DC571" s="161"/>
      <c r="DD571" s="161"/>
      <c r="DE571" s="161"/>
      <c r="DF571" s="161"/>
      <c r="DG571" s="161"/>
      <c r="DH571" s="161"/>
      <c r="DI571" s="161"/>
      <c r="DJ571" s="161"/>
      <c r="DK571" s="161"/>
      <c r="DL571" s="161"/>
      <c r="DM571" s="161"/>
      <c r="DN571" s="161"/>
      <c r="DO571" s="161"/>
      <c r="DP571" s="135" t="s">
        <v>3272</v>
      </c>
      <c r="DQ571" s="161"/>
      <c r="DR571" s="161"/>
      <c r="DS571" s="161"/>
      <c r="DT571" s="161"/>
      <c r="DU571" s="161"/>
      <c r="DV571" s="161"/>
      <c r="DW571" s="161"/>
    </row>
    <row r="572" spans="1:127" ht="12.75" customHeight="1" x14ac:dyDescent="0.25">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c r="AA572" s="161"/>
      <c r="AB572" s="161"/>
      <c r="AC572" s="161"/>
      <c r="AD572" s="161"/>
      <c r="AE572" s="161"/>
      <c r="AF572" s="161"/>
      <c r="AG572" s="161"/>
      <c r="AQ572" s="161"/>
      <c r="AR572" s="161"/>
      <c r="AS572" s="161"/>
      <c r="AT572" s="161"/>
      <c r="AU572" s="161"/>
      <c r="AV572" s="161"/>
      <c r="AW572" s="161"/>
      <c r="AX572" s="161"/>
      <c r="AY572" s="161"/>
      <c r="AZ572" s="161"/>
      <c r="BA572" s="161"/>
      <c r="BB572" s="161"/>
      <c r="BC572" s="161"/>
      <c r="BD572" s="161"/>
      <c r="BE572" s="161"/>
      <c r="BF572"/>
      <c r="BG572" s="161"/>
      <c r="BH572" s="161"/>
      <c r="BI572" s="161"/>
      <c r="BJ572" s="161"/>
      <c r="BK572" s="161"/>
      <c r="BL572" s="161"/>
      <c r="BM572" s="161"/>
      <c r="BN572" s="161"/>
      <c r="BO572" s="161"/>
      <c r="BP572" s="161"/>
      <c r="BQ572" s="161"/>
      <c r="BR572" s="161"/>
      <c r="BS572" s="161"/>
      <c r="BT572" s="161"/>
      <c r="BU572" s="161"/>
      <c r="BV572" s="161"/>
      <c r="BW572" s="161"/>
      <c r="BX572" s="161"/>
      <c r="BY572" s="161"/>
      <c r="BZ572" s="161"/>
      <c r="CA572" s="161"/>
      <c r="CB572" s="161"/>
      <c r="CC572" s="161"/>
      <c r="CD572" s="161"/>
      <c r="CE572" s="161"/>
      <c r="CF572" s="161"/>
      <c r="CG572" s="161"/>
      <c r="CH572" s="161"/>
      <c r="CI572" s="161"/>
      <c r="CJ572" s="161"/>
      <c r="CK572" s="161"/>
      <c r="CL572" s="161"/>
      <c r="CM572" s="161"/>
      <c r="CN572" s="161"/>
      <c r="CO572" s="161"/>
      <c r="CP572" s="208"/>
      <c r="CQ572" s="161"/>
      <c r="CR572" s="208"/>
      <c r="CS572" s="208"/>
      <c r="CT572" s="161" t="s">
        <v>3244</v>
      </c>
      <c r="CU572" s="161"/>
      <c r="CV572" s="161"/>
      <c r="CW572" s="161"/>
      <c r="CX572" s="161"/>
      <c r="CY572" s="161"/>
      <c r="CZ572" s="161"/>
      <c r="DA572" s="161"/>
      <c r="DB572" s="161"/>
      <c r="DC572" s="161"/>
      <c r="DD572" s="161"/>
      <c r="DE572" s="161"/>
      <c r="DF572" s="161"/>
      <c r="DG572" s="161"/>
      <c r="DH572" s="161"/>
      <c r="DI572" s="161"/>
      <c r="DJ572" s="161"/>
      <c r="DK572" s="161"/>
      <c r="DL572" s="161"/>
      <c r="DM572" s="161"/>
      <c r="DN572" s="161"/>
      <c r="DO572" s="161"/>
      <c r="DP572" s="135" t="s">
        <v>3274</v>
      </c>
      <c r="DQ572" s="161"/>
      <c r="DR572" s="161"/>
      <c r="DS572" s="161"/>
      <c r="DT572" s="161"/>
      <c r="DU572" s="161"/>
      <c r="DV572" s="161"/>
      <c r="DW572" s="161"/>
    </row>
    <row r="573" spans="1:127" ht="12.75" customHeight="1" x14ac:dyDescent="0.25">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c r="AA573" s="161"/>
      <c r="AB573" s="161"/>
      <c r="AC573" s="161"/>
      <c r="AD573" s="161"/>
      <c r="AE573" s="161"/>
      <c r="AF573" s="161"/>
      <c r="AG573" s="161"/>
      <c r="AQ573" s="161"/>
      <c r="AR573" s="161"/>
      <c r="AS573" s="161"/>
      <c r="AT573" s="161"/>
      <c r="AU573" s="161"/>
      <c r="AV573" s="161"/>
      <c r="AW573" s="161"/>
      <c r="AX573" s="161"/>
      <c r="AY573" s="161"/>
      <c r="AZ573" s="161"/>
      <c r="BA573" s="161"/>
      <c r="BB573" s="161"/>
      <c r="BC573" s="161"/>
      <c r="BD573" s="161"/>
      <c r="BE573" s="161"/>
      <c r="BF573"/>
      <c r="BG573" s="161"/>
      <c r="BH573" s="161"/>
      <c r="BI573" s="161"/>
      <c r="BJ573" s="161"/>
      <c r="BK573" s="161"/>
      <c r="BL573" s="161"/>
      <c r="BM573" s="161"/>
      <c r="BN573" s="161"/>
      <c r="BO573" s="161"/>
      <c r="BP573" s="161"/>
      <c r="BQ573" s="161"/>
      <c r="BR573" s="161"/>
      <c r="BS573" s="161"/>
      <c r="BT573" s="161"/>
      <c r="BU573" s="161"/>
      <c r="BV573" s="161"/>
      <c r="BW573" s="161"/>
      <c r="BX573" s="161"/>
      <c r="BY573" s="161"/>
      <c r="BZ573" s="161"/>
      <c r="CA573" s="161"/>
      <c r="CB573" s="161"/>
      <c r="CC573" s="161"/>
      <c r="CD573" s="161"/>
      <c r="CE573" s="161"/>
      <c r="CF573" s="161"/>
      <c r="CG573" s="161"/>
      <c r="CH573" s="161"/>
      <c r="CI573" s="161"/>
      <c r="CJ573" s="161"/>
      <c r="CK573" s="161"/>
      <c r="CL573" s="161"/>
      <c r="CM573" s="161"/>
      <c r="CN573" s="161"/>
      <c r="CO573" s="161"/>
      <c r="CP573" s="208"/>
      <c r="CQ573" s="161"/>
      <c r="CR573" s="208"/>
      <c r="CS573" s="208"/>
      <c r="CT573" s="161" t="s">
        <v>3246</v>
      </c>
      <c r="CU573" s="161"/>
      <c r="CV573" s="161"/>
      <c r="CW573" s="161"/>
      <c r="CX573" s="161"/>
      <c r="CY573" s="161"/>
      <c r="CZ573" s="161"/>
      <c r="DA573" s="161"/>
      <c r="DB573" s="161"/>
      <c r="DC573" s="161"/>
      <c r="DD573" s="161"/>
      <c r="DE573" s="161"/>
      <c r="DF573" s="161"/>
      <c r="DG573" s="161"/>
      <c r="DH573" s="161"/>
      <c r="DI573" s="161"/>
      <c r="DJ573" s="161"/>
      <c r="DK573" s="161"/>
      <c r="DL573" s="161"/>
      <c r="DM573" s="161"/>
      <c r="DN573" s="161"/>
      <c r="DO573" s="161"/>
      <c r="DP573" s="135" t="s">
        <v>3276</v>
      </c>
      <c r="DQ573" s="161"/>
      <c r="DR573" s="161"/>
      <c r="DS573" s="161"/>
      <c r="DT573" s="161"/>
      <c r="DU573" s="161"/>
      <c r="DV573" s="161"/>
      <c r="DW573" s="161"/>
    </row>
    <row r="574" spans="1:127" ht="12.75" customHeight="1" x14ac:dyDescent="0.25">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c r="AA574" s="161"/>
      <c r="AB574" s="161"/>
      <c r="AC574" s="161"/>
      <c r="AD574" s="161"/>
      <c r="AE574" s="161"/>
      <c r="AF574" s="161"/>
      <c r="AG574" s="161"/>
      <c r="AQ574" s="161"/>
      <c r="AR574" s="161"/>
      <c r="AS574" s="161"/>
      <c r="AT574" s="161"/>
      <c r="AU574" s="161"/>
      <c r="AV574" s="161"/>
      <c r="AW574" s="161"/>
      <c r="AX574" s="161"/>
      <c r="AY574" s="161"/>
      <c r="AZ574" s="161"/>
      <c r="BA574" s="161"/>
      <c r="BB574" s="161"/>
      <c r="BC574" s="161"/>
      <c r="BD574" s="161"/>
      <c r="BE574" s="161"/>
      <c r="BF574"/>
      <c r="BG574" s="161"/>
      <c r="BH574" s="161"/>
      <c r="BI574" s="161"/>
      <c r="BJ574" s="161"/>
      <c r="BK574" s="161"/>
      <c r="BL574" s="161"/>
      <c r="BM574" s="161"/>
      <c r="BN574" s="161"/>
      <c r="BO574" s="161"/>
      <c r="BP574" s="161"/>
      <c r="BQ574" s="161"/>
      <c r="BR574" s="161"/>
      <c r="BS574" s="161"/>
      <c r="BT574" s="161"/>
      <c r="BU574" s="161"/>
      <c r="BV574" s="161"/>
      <c r="BW574" s="161"/>
      <c r="BX574" s="161"/>
      <c r="BY574" s="161"/>
      <c r="BZ574" s="161"/>
      <c r="CA574" s="161"/>
      <c r="CB574" s="161"/>
      <c r="CC574" s="161"/>
      <c r="CD574" s="161"/>
      <c r="CE574" s="161"/>
      <c r="CF574" s="161"/>
      <c r="CG574" s="161"/>
      <c r="CH574" s="161"/>
      <c r="CI574" s="161"/>
      <c r="CJ574" s="161"/>
      <c r="CK574" s="161"/>
      <c r="CL574" s="161"/>
      <c r="CM574" s="161"/>
      <c r="CN574" s="161"/>
      <c r="CO574" s="161"/>
      <c r="CP574" s="208"/>
      <c r="CQ574" s="161"/>
      <c r="CR574" s="208"/>
      <c r="CS574" s="208"/>
      <c r="CT574" s="161" t="s">
        <v>3248</v>
      </c>
      <c r="CU574" s="161"/>
      <c r="CV574" s="161"/>
      <c r="CW574" s="161"/>
      <c r="CX574" s="161"/>
      <c r="CY574" s="161"/>
      <c r="CZ574" s="161"/>
      <c r="DA574" s="161"/>
      <c r="DB574" s="161"/>
      <c r="DC574" s="161"/>
      <c r="DD574" s="161"/>
      <c r="DE574" s="161"/>
      <c r="DF574" s="161"/>
      <c r="DG574" s="161"/>
      <c r="DH574" s="161"/>
      <c r="DI574" s="161"/>
      <c r="DJ574" s="161"/>
      <c r="DK574" s="161"/>
      <c r="DL574" s="161"/>
      <c r="DM574" s="161"/>
      <c r="DN574" s="161"/>
      <c r="DO574" s="161"/>
      <c r="DP574" s="135" t="s">
        <v>3278</v>
      </c>
      <c r="DQ574" s="161"/>
      <c r="DR574" s="161"/>
      <c r="DS574" s="161"/>
      <c r="DT574" s="161"/>
      <c r="DU574" s="161"/>
      <c r="DV574" s="161"/>
      <c r="DW574" s="161"/>
    </row>
    <row r="575" spans="1:127" ht="12.75" customHeight="1" x14ac:dyDescent="0.25">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c r="AA575" s="161"/>
      <c r="AB575" s="161"/>
      <c r="AC575" s="161"/>
      <c r="AD575" s="161"/>
      <c r="AE575" s="161"/>
      <c r="AF575" s="161"/>
      <c r="AG575" s="161"/>
      <c r="AQ575" s="161"/>
      <c r="AR575" s="161"/>
      <c r="AS575" s="161"/>
      <c r="AT575" s="161"/>
      <c r="AU575" s="161"/>
      <c r="AV575" s="161"/>
      <c r="AW575" s="161"/>
      <c r="AX575" s="161"/>
      <c r="AY575" s="161"/>
      <c r="AZ575" s="161"/>
      <c r="BA575" s="161"/>
      <c r="BB575" s="161"/>
      <c r="BC575" s="161"/>
      <c r="BD575" s="161"/>
      <c r="BE575" s="161"/>
      <c r="BF575"/>
      <c r="BG575" s="161"/>
      <c r="BH575" s="161"/>
      <c r="BI575" s="161"/>
      <c r="BJ575" s="161"/>
      <c r="BK575" s="161"/>
      <c r="BL575" s="161"/>
      <c r="BM575" s="161"/>
      <c r="BN575" s="161"/>
      <c r="BO575" s="161"/>
      <c r="BP575" s="161"/>
      <c r="BQ575" s="161"/>
      <c r="BR575" s="161"/>
      <c r="BS575" s="161"/>
      <c r="BT575" s="161"/>
      <c r="BU575" s="161"/>
      <c r="BV575" s="161"/>
      <c r="BW575" s="161"/>
      <c r="BX575" s="161"/>
      <c r="BY575" s="161"/>
      <c r="BZ575" s="161"/>
      <c r="CA575" s="161"/>
      <c r="CB575" s="161"/>
      <c r="CC575" s="161"/>
      <c r="CD575" s="161"/>
      <c r="CE575" s="161"/>
      <c r="CF575" s="161"/>
      <c r="CG575" s="161"/>
      <c r="CH575" s="161"/>
      <c r="CI575" s="161"/>
      <c r="CJ575" s="161"/>
      <c r="CK575" s="161"/>
      <c r="CL575" s="161"/>
      <c r="CM575" s="161"/>
      <c r="CN575" s="161"/>
      <c r="CO575" s="161"/>
      <c r="CP575" s="208"/>
      <c r="CQ575" s="161"/>
      <c r="CR575" s="208"/>
      <c r="CS575" s="208"/>
      <c r="CT575" s="161" t="s">
        <v>3250</v>
      </c>
      <c r="CU575" s="161"/>
      <c r="CV575" s="161"/>
      <c r="CW575" s="161"/>
      <c r="CX575" s="161"/>
      <c r="CY575" s="161"/>
      <c r="CZ575" s="161"/>
      <c r="DA575" s="161"/>
      <c r="DB575" s="161"/>
      <c r="DC575" s="161"/>
      <c r="DD575" s="161"/>
      <c r="DE575" s="161"/>
      <c r="DF575" s="161"/>
      <c r="DG575" s="161"/>
      <c r="DH575" s="161"/>
      <c r="DI575" s="161"/>
      <c r="DJ575" s="161"/>
      <c r="DK575" s="161"/>
      <c r="DL575" s="161"/>
      <c r="DM575" s="161"/>
      <c r="DN575" s="161"/>
      <c r="DO575" s="161"/>
      <c r="DP575" s="135" t="s">
        <v>3280</v>
      </c>
      <c r="DQ575" s="161"/>
      <c r="DR575" s="161"/>
      <c r="DS575" s="161"/>
      <c r="DT575" s="161"/>
      <c r="DU575" s="161"/>
      <c r="DV575" s="161"/>
      <c r="DW575" s="161"/>
    </row>
    <row r="576" spans="1:127" ht="12.75" customHeight="1" x14ac:dyDescent="0.25">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c r="AA576" s="161"/>
      <c r="AB576" s="161"/>
      <c r="AC576" s="161"/>
      <c r="AD576" s="161"/>
      <c r="AE576" s="161"/>
      <c r="AF576" s="161"/>
      <c r="AG576" s="161"/>
      <c r="AQ576" s="161"/>
      <c r="AR576" s="161"/>
      <c r="AS576" s="161"/>
      <c r="AT576" s="161"/>
      <c r="AU576" s="161"/>
      <c r="AV576" s="161"/>
      <c r="AW576" s="161"/>
      <c r="AX576" s="161"/>
      <c r="AY576" s="161"/>
      <c r="AZ576" s="161"/>
      <c r="BA576" s="161"/>
      <c r="BB576" s="161"/>
      <c r="BC576" s="161"/>
      <c r="BD576" s="161"/>
      <c r="BE576" s="161"/>
      <c r="BF576"/>
      <c r="BG576" s="161"/>
      <c r="BH576" s="161"/>
      <c r="BI576" s="161"/>
      <c r="BJ576" s="161"/>
      <c r="BK576" s="161"/>
      <c r="BL576" s="161"/>
      <c r="BM576" s="161"/>
      <c r="BN576" s="161"/>
      <c r="BO576" s="161"/>
      <c r="BP576" s="161"/>
      <c r="BQ576" s="161"/>
      <c r="BR576" s="161"/>
      <c r="BS576" s="161"/>
      <c r="BT576" s="161"/>
      <c r="BU576" s="161"/>
      <c r="BV576" s="161"/>
      <c r="BW576" s="161"/>
      <c r="BX576" s="161"/>
      <c r="BY576" s="161"/>
      <c r="BZ576" s="161"/>
      <c r="CA576" s="161"/>
      <c r="CB576" s="161"/>
      <c r="CC576" s="161"/>
      <c r="CD576" s="161"/>
      <c r="CE576" s="161"/>
      <c r="CF576" s="161"/>
      <c r="CG576" s="161"/>
      <c r="CH576" s="161"/>
      <c r="CI576" s="161"/>
      <c r="CJ576" s="161"/>
      <c r="CK576" s="161"/>
      <c r="CL576" s="161"/>
      <c r="CM576" s="161"/>
      <c r="CN576" s="161"/>
      <c r="CO576" s="161"/>
      <c r="CP576" s="208"/>
      <c r="CQ576" s="161"/>
      <c r="CR576" s="208"/>
      <c r="CS576" s="208"/>
      <c r="CT576" s="161" t="s">
        <v>3252</v>
      </c>
      <c r="CU576" s="161"/>
      <c r="CV576" s="161"/>
      <c r="CW576" s="161"/>
      <c r="CX576" s="161"/>
      <c r="CY576" s="161"/>
      <c r="CZ576" s="161"/>
      <c r="DA576" s="161"/>
      <c r="DB576" s="161"/>
      <c r="DC576" s="161"/>
      <c r="DD576" s="161"/>
      <c r="DE576" s="161"/>
      <c r="DF576" s="161"/>
      <c r="DG576" s="161"/>
      <c r="DH576" s="161"/>
      <c r="DI576" s="161"/>
      <c r="DJ576" s="161"/>
      <c r="DK576" s="161"/>
      <c r="DL576" s="161"/>
      <c r="DM576" s="161"/>
      <c r="DN576" s="161"/>
      <c r="DO576" s="161"/>
      <c r="DP576" s="135" t="s">
        <v>3282</v>
      </c>
      <c r="DQ576" s="161"/>
      <c r="DR576" s="161"/>
      <c r="DS576" s="161"/>
      <c r="DT576" s="161"/>
      <c r="DU576" s="161"/>
      <c r="DV576" s="161"/>
      <c r="DW576" s="161"/>
    </row>
    <row r="577" spans="1:127" ht="12.75" customHeight="1" x14ac:dyDescent="0.25">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c r="AA577" s="161"/>
      <c r="AB577" s="161"/>
      <c r="AC577" s="161"/>
      <c r="AD577" s="161"/>
      <c r="AE577" s="161"/>
      <c r="AF577" s="161"/>
      <c r="AG577" s="161"/>
      <c r="AQ577" s="161"/>
      <c r="AR577" s="161"/>
      <c r="AS577" s="161"/>
      <c r="AT577" s="161"/>
      <c r="AU577" s="161"/>
      <c r="AV577" s="161"/>
      <c r="AW577" s="161"/>
      <c r="AX577" s="161"/>
      <c r="AY577" s="161"/>
      <c r="AZ577" s="161"/>
      <c r="BA577" s="161"/>
      <c r="BB577" s="161"/>
      <c r="BC577" s="161"/>
      <c r="BD577" s="161"/>
      <c r="BE577" s="161"/>
      <c r="BF577"/>
      <c r="BG577" s="161"/>
      <c r="BH577" s="161"/>
      <c r="BI577" s="161"/>
      <c r="BJ577" s="161"/>
      <c r="BK577" s="161"/>
      <c r="BL577" s="161"/>
      <c r="BM577" s="161"/>
      <c r="BN577" s="161"/>
      <c r="BO577" s="161"/>
      <c r="BP577" s="161"/>
      <c r="BQ577" s="161"/>
      <c r="BR577" s="161"/>
      <c r="BS577" s="161"/>
      <c r="BT577" s="161"/>
      <c r="BU577" s="161"/>
      <c r="BV577" s="161"/>
      <c r="BW577" s="161"/>
      <c r="BX577" s="161"/>
      <c r="BY577" s="161"/>
      <c r="BZ577" s="161"/>
      <c r="CA577" s="161"/>
      <c r="CB577" s="161"/>
      <c r="CC577" s="161"/>
      <c r="CD577" s="161"/>
      <c r="CE577" s="161"/>
      <c r="CF577" s="161"/>
      <c r="CG577" s="161"/>
      <c r="CH577" s="161"/>
      <c r="CI577" s="161"/>
      <c r="CJ577" s="161"/>
      <c r="CK577" s="161"/>
      <c r="CL577" s="161"/>
      <c r="CM577" s="161"/>
      <c r="CN577" s="161"/>
      <c r="CO577" s="161"/>
      <c r="CP577" s="161"/>
      <c r="CQ577" s="161"/>
      <c r="CR577" s="161"/>
      <c r="CS577" s="161"/>
      <c r="CT577" s="161" t="s">
        <v>3254</v>
      </c>
      <c r="CU577" s="161"/>
      <c r="CV577" s="161"/>
      <c r="CW577" s="161"/>
      <c r="CX577" s="161"/>
      <c r="CY577" s="161"/>
      <c r="CZ577" s="161"/>
      <c r="DA577" s="161"/>
      <c r="DB577" s="161"/>
      <c r="DC577" s="161"/>
      <c r="DD577" s="161"/>
      <c r="DE577" s="161"/>
      <c r="DF577" s="161"/>
      <c r="DG577" s="161"/>
      <c r="DH577" s="161"/>
      <c r="DI577" s="161"/>
      <c r="DJ577" s="161"/>
      <c r="DK577" s="161"/>
      <c r="DL577" s="161"/>
      <c r="DM577" s="161"/>
      <c r="DN577" s="161"/>
      <c r="DO577" s="161"/>
      <c r="DP577" s="135" t="s">
        <v>3284</v>
      </c>
      <c r="DQ577" s="161"/>
      <c r="DR577" s="161"/>
      <c r="DS577" s="161"/>
      <c r="DT577" s="161"/>
      <c r="DU577" s="161"/>
      <c r="DV577" s="161"/>
      <c r="DW577" s="161"/>
    </row>
    <row r="578" spans="1:127" ht="12.75" customHeight="1" x14ac:dyDescent="0.25">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c r="AA578" s="161"/>
      <c r="AB578" s="161"/>
      <c r="AC578" s="161"/>
      <c r="AD578" s="161"/>
      <c r="AE578" s="161"/>
      <c r="AF578" s="161"/>
      <c r="AG578" s="161"/>
      <c r="AQ578" s="161"/>
      <c r="AR578" s="161"/>
      <c r="AS578" s="161"/>
      <c r="AT578" s="161"/>
      <c r="AU578" s="161"/>
      <c r="AV578" s="161"/>
      <c r="AW578" s="161"/>
      <c r="AX578" s="161"/>
      <c r="AY578" s="161"/>
      <c r="AZ578" s="161"/>
      <c r="BA578" s="161"/>
      <c r="BB578" s="161"/>
      <c r="BC578" s="161"/>
      <c r="BD578" s="161"/>
      <c r="BE578" s="161"/>
      <c r="BF578"/>
      <c r="BG578" s="161"/>
      <c r="BH578" s="161"/>
      <c r="BI578" s="161"/>
      <c r="BJ578" s="161"/>
      <c r="BK578" s="161"/>
      <c r="BL578" s="161"/>
      <c r="BM578" s="161"/>
      <c r="BN578" s="161"/>
      <c r="BO578" s="161"/>
      <c r="BP578" s="161"/>
      <c r="BQ578" s="161"/>
      <c r="BR578" s="161"/>
      <c r="BS578" s="161"/>
      <c r="BT578" s="161"/>
      <c r="BU578" s="161"/>
      <c r="BV578" s="161"/>
      <c r="BW578" s="161"/>
      <c r="BX578" s="161"/>
      <c r="BY578" s="161"/>
      <c r="BZ578" s="161"/>
      <c r="CA578" s="161"/>
      <c r="CB578" s="161"/>
      <c r="CC578" s="161"/>
      <c r="CD578" s="161"/>
      <c r="CE578" s="161"/>
      <c r="CF578" s="161"/>
      <c r="CG578" s="161"/>
      <c r="CH578" s="161"/>
      <c r="CI578" s="161"/>
      <c r="CJ578" s="161"/>
      <c r="CK578" s="161"/>
      <c r="CL578" s="161"/>
      <c r="CM578" s="161"/>
      <c r="CN578" s="161"/>
      <c r="CO578" s="161"/>
      <c r="CP578" s="161"/>
      <c r="CQ578" s="161"/>
      <c r="CR578" s="161"/>
      <c r="CS578" s="161"/>
      <c r="CT578" s="161" t="s">
        <v>3256</v>
      </c>
      <c r="CU578" s="161"/>
      <c r="CV578" s="161"/>
      <c r="CW578" s="161"/>
      <c r="CX578" s="161"/>
      <c r="CY578" s="161"/>
      <c r="CZ578" s="161"/>
      <c r="DA578" s="161"/>
      <c r="DB578" s="161"/>
      <c r="DC578" s="161"/>
      <c r="DD578" s="161"/>
      <c r="DE578" s="161"/>
      <c r="DF578" s="161"/>
      <c r="DG578" s="161"/>
      <c r="DH578" s="161"/>
      <c r="DI578" s="161"/>
      <c r="DJ578" s="161"/>
      <c r="DK578" s="161"/>
      <c r="DL578" s="161"/>
      <c r="DM578" s="161"/>
      <c r="DN578" s="161"/>
      <c r="DO578" s="161"/>
      <c r="DP578" s="135" t="s">
        <v>3286</v>
      </c>
      <c r="DQ578" s="161"/>
      <c r="DR578" s="161"/>
      <c r="DS578" s="161"/>
      <c r="DT578" s="161"/>
      <c r="DU578" s="161"/>
      <c r="DV578" s="161"/>
      <c r="DW578" s="161"/>
    </row>
    <row r="579" spans="1:127" ht="12.75" customHeight="1" x14ac:dyDescent="0.25">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c r="AA579" s="161"/>
      <c r="AB579" s="161"/>
      <c r="AC579" s="161"/>
      <c r="AD579" s="161"/>
      <c r="AE579" s="161"/>
      <c r="AF579" s="161"/>
      <c r="AG579" s="161"/>
      <c r="AQ579" s="161"/>
      <c r="AR579" s="161"/>
      <c r="AS579" s="161"/>
      <c r="AT579" s="161"/>
      <c r="AU579" s="161"/>
      <c r="AV579" s="161"/>
      <c r="AW579" s="161"/>
      <c r="AX579" s="161"/>
      <c r="AY579" s="161"/>
      <c r="AZ579" s="161"/>
      <c r="BA579" s="161"/>
      <c r="BB579" s="161"/>
      <c r="BC579" s="161"/>
      <c r="BD579" s="161"/>
      <c r="BE579" s="161"/>
      <c r="BF579"/>
      <c r="BG579" s="161"/>
      <c r="BH579" s="161"/>
      <c r="BI579" s="161"/>
      <c r="BJ579" s="161"/>
      <c r="BK579" s="161"/>
      <c r="BL579" s="161"/>
      <c r="BM579" s="161"/>
      <c r="BN579" s="161"/>
      <c r="BO579" s="161"/>
      <c r="BP579" s="161"/>
      <c r="BQ579" s="161"/>
      <c r="BR579" s="161"/>
      <c r="BS579" s="161"/>
      <c r="BT579" s="161"/>
      <c r="BU579" s="161"/>
      <c r="BV579" s="161"/>
      <c r="BW579" s="161"/>
      <c r="BX579" s="161"/>
      <c r="BY579" s="161"/>
      <c r="BZ579" s="161"/>
      <c r="CA579" s="161"/>
      <c r="CB579" s="161"/>
      <c r="CC579" s="161"/>
      <c r="CD579" s="161"/>
      <c r="CE579" s="161"/>
      <c r="CF579" s="161"/>
      <c r="CG579" s="161"/>
      <c r="CH579" s="161"/>
      <c r="CI579" s="161"/>
      <c r="CJ579" s="161"/>
      <c r="CK579" s="161"/>
      <c r="CL579" s="161"/>
      <c r="CM579" s="161"/>
      <c r="CN579" s="161"/>
      <c r="CO579" s="161"/>
      <c r="CP579" s="161"/>
      <c r="CQ579" s="161"/>
      <c r="CR579" s="161"/>
      <c r="CS579" s="161"/>
      <c r="CT579" s="161" t="s">
        <v>3258</v>
      </c>
      <c r="CU579" s="161"/>
      <c r="CV579" s="161"/>
      <c r="CW579" s="161"/>
      <c r="CX579" s="161"/>
      <c r="CY579" s="161"/>
      <c r="CZ579" s="161"/>
      <c r="DA579" s="161"/>
      <c r="DB579" s="161"/>
      <c r="DC579" s="161"/>
      <c r="DD579" s="161"/>
      <c r="DE579" s="161"/>
      <c r="DF579" s="161"/>
      <c r="DG579" s="161"/>
      <c r="DH579" s="161"/>
      <c r="DI579" s="161"/>
      <c r="DJ579" s="161"/>
      <c r="DK579" s="161"/>
      <c r="DL579" s="161"/>
      <c r="DM579" s="161"/>
      <c r="DN579" s="161"/>
      <c r="DO579" s="161"/>
      <c r="DP579" s="135" t="s">
        <v>3288</v>
      </c>
      <c r="DQ579" s="161"/>
      <c r="DR579" s="161"/>
      <c r="DS579" s="161"/>
      <c r="DT579" s="161"/>
      <c r="DU579" s="161"/>
      <c r="DV579" s="161"/>
      <c r="DW579" s="161"/>
    </row>
    <row r="580" spans="1:127" ht="12.75" customHeight="1" x14ac:dyDescent="0.25">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c r="AA580" s="161"/>
      <c r="AB580" s="161"/>
      <c r="AC580" s="161"/>
      <c r="AD580" s="161"/>
      <c r="AE580" s="161"/>
      <c r="AF580" s="161"/>
      <c r="AG580" s="161"/>
      <c r="AQ580" s="161"/>
      <c r="AR580" s="161"/>
      <c r="AS580" s="161"/>
      <c r="AT580" s="161"/>
      <c r="AU580" s="161"/>
      <c r="AV580" s="161"/>
      <c r="AW580" s="161"/>
      <c r="AX580" s="161"/>
      <c r="AY580" s="161"/>
      <c r="AZ580" s="161"/>
      <c r="BA580" s="161"/>
      <c r="BB580" s="161"/>
      <c r="BC580" s="161"/>
      <c r="BD580" s="161"/>
      <c r="BE580" s="161"/>
      <c r="BF580"/>
      <c r="BG580" s="161"/>
      <c r="BH580" s="161"/>
      <c r="BI580" s="161"/>
      <c r="BJ580" s="161"/>
      <c r="BK580" s="161"/>
      <c r="BL580" s="161"/>
      <c r="BM580" s="161"/>
      <c r="BN580" s="161"/>
      <c r="BO580" s="161"/>
      <c r="BP580" s="161"/>
      <c r="BQ580" s="161"/>
      <c r="BR580" s="161"/>
      <c r="BS580" s="161"/>
      <c r="BT580" s="161"/>
      <c r="BU580" s="161"/>
      <c r="BV580" s="161"/>
      <c r="BW580" s="161"/>
      <c r="BX580" s="161"/>
      <c r="BY580" s="161"/>
      <c r="BZ580" s="161"/>
      <c r="CA580" s="161"/>
      <c r="CB580" s="161"/>
      <c r="CC580" s="161"/>
      <c r="CD580" s="161"/>
      <c r="CE580" s="161"/>
      <c r="CF580" s="161"/>
      <c r="CG580" s="161"/>
      <c r="CH580" s="161"/>
      <c r="CI580" s="161"/>
      <c r="CJ580" s="161"/>
      <c r="CK580" s="161"/>
      <c r="CL580" s="161"/>
      <c r="CM580" s="161"/>
      <c r="CN580" s="161"/>
      <c r="CO580" s="161"/>
      <c r="CP580" s="161"/>
      <c r="CQ580" s="161"/>
      <c r="CR580" s="161"/>
      <c r="CS580" s="161"/>
      <c r="CT580" s="161" t="s">
        <v>3260</v>
      </c>
      <c r="CU580" s="161"/>
      <c r="CV580" s="161"/>
      <c r="CW580" s="161"/>
      <c r="CX580" s="161"/>
      <c r="CY580" s="161"/>
      <c r="CZ580" s="161"/>
      <c r="DA580" s="161"/>
      <c r="DB580" s="161"/>
      <c r="DC580" s="161"/>
      <c r="DD580" s="161"/>
      <c r="DE580" s="161"/>
      <c r="DF580" s="161"/>
      <c r="DG580" s="161"/>
      <c r="DH580" s="161"/>
      <c r="DI580" s="161"/>
      <c r="DJ580" s="161"/>
      <c r="DK580" s="161"/>
      <c r="DL580" s="161"/>
      <c r="DM580" s="161"/>
      <c r="DN580" s="161"/>
      <c r="DO580" s="161"/>
      <c r="DP580" s="135" t="s">
        <v>3290</v>
      </c>
      <c r="DQ580" s="161"/>
      <c r="DR580" s="161"/>
      <c r="DS580" s="161"/>
      <c r="DT580" s="161"/>
      <c r="DU580" s="161"/>
      <c r="DV580" s="161"/>
      <c r="DW580" s="161"/>
    </row>
    <row r="581" spans="1:127" ht="12.75" customHeight="1" x14ac:dyDescent="0.25">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c r="AA581" s="161"/>
      <c r="AB581" s="161"/>
      <c r="AC581" s="161"/>
      <c r="AD581" s="161"/>
      <c r="AE581" s="161"/>
      <c r="AF581" s="161"/>
      <c r="AG581" s="161"/>
      <c r="AQ581" s="161"/>
      <c r="AR581" s="161"/>
      <c r="AS581" s="161"/>
      <c r="AT581" s="161"/>
      <c r="AU581" s="161"/>
      <c r="AV581" s="161"/>
      <c r="AW581" s="161"/>
      <c r="AX581" s="161"/>
      <c r="AY581" s="161"/>
      <c r="AZ581" s="161"/>
      <c r="BA581" s="161"/>
      <c r="BB581" s="161"/>
      <c r="BC581" s="161"/>
      <c r="BD581" s="161"/>
      <c r="BE581" s="161"/>
      <c r="BF581"/>
      <c r="BG581" s="161"/>
      <c r="BH581" s="161"/>
      <c r="BI581" s="161"/>
      <c r="BJ581" s="161"/>
      <c r="BK581" s="161"/>
      <c r="BL581" s="161"/>
      <c r="BM581" s="161"/>
      <c r="BN581" s="161"/>
      <c r="BO581" s="161"/>
      <c r="BP581" s="161"/>
      <c r="BQ581" s="161"/>
      <c r="BR581" s="161"/>
      <c r="BS581" s="161"/>
      <c r="BT581" s="161"/>
      <c r="BU581" s="161"/>
      <c r="BV581" s="161"/>
      <c r="BW581" s="161"/>
      <c r="BX581" s="161"/>
      <c r="BY581" s="161"/>
      <c r="BZ581" s="161"/>
      <c r="CA581" s="161"/>
      <c r="CB581" s="161"/>
      <c r="CC581" s="161"/>
      <c r="CD581" s="161"/>
      <c r="CE581" s="161"/>
      <c r="CF581" s="161"/>
      <c r="CG581" s="161"/>
      <c r="CH581" s="161"/>
      <c r="CI581" s="161"/>
      <c r="CJ581" s="161"/>
      <c r="CK581" s="161"/>
      <c r="CL581" s="161"/>
      <c r="CM581" s="161"/>
      <c r="CN581" s="161"/>
      <c r="CO581" s="161"/>
      <c r="CP581" s="161"/>
      <c r="CQ581" s="161"/>
      <c r="CR581" s="161"/>
      <c r="CS581" s="161"/>
      <c r="CT581" s="161" t="s">
        <v>3262</v>
      </c>
      <c r="CU581" s="161"/>
      <c r="CV581" s="161"/>
      <c r="CW581" s="161"/>
      <c r="CX581" s="161"/>
      <c r="CY581" s="161"/>
      <c r="CZ581" s="161"/>
      <c r="DA581" s="161"/>
      <c r="DB581" s="161"/>
      <c r="DC581" s="161"/>
      <c r="DD581" s="161"/>
      <c r="DE581" s="161"/>
      <c r="DF581" s="161"/>
      <c r="DG581" s="161"/>
      <c r="DH581" s="161"/>
      <c r="DI581" s="161"/>
      <c r="DJ581" s="161"/>
      <c r="DK581" s="161"/>
      <c r="DL581" s="161"/>
      <c r="DM581" s="161"/>
      <c r="DN581" s="161"/>
      <c r="DO581" s="161"/>
      <c r="DP581" s="135" t="s">
        <v>3292</v>
      </c>
      <c r="DQ581" s="161"/>
      <c r="DR581" s="161"/>
      <c r="DS581" s="161"/>
      <c r="DT581" s="161"/>
      <c r="DU581" s="161"/>
      <c r="DV581" s="161"/>
      <c r="DW581" s="161"/>
    </row>
    <row r="582" spans="1:127" ht="12.75" customHeight="1" x14ac:dyDescent="0.25">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c r="AA582" s="161"/>
      <c r="AB582" s="161"/>
      <c r="AC582" s="161"/>
      <c r="AD582" s="161"/>
      <c r="AE582" s="161"/>
      <c r="AF582" s="161"/>
      <c r="AG582" s="161"/>
      <c r="AQ582" s="161"/>
      <c r="AR582" s="161"/>
      <c r="AS582" s="161"/>
      <c r="AT582" s="161"/>
      <c r="AU582" s="161"/>
      <c r="AV582" s="161"/>
      <c r="AW582" s="161"/>
      <c r="AX582" s="161"/>
      <c r="AY582" s="161"/>
      <c r="AZ582" s="161"/>
      <c r="BA582" s="161"/>
      <c r="BB582" s="161"/>
      <c r="BC582" s="161"/>
      <c r="BD582" s="161"/>
      <c r="BE582" s="161"/>
      <c r="BF582"/>
      <c r="BG582" s="161"/>
      <c r="BH582" s="161"/>
      <c r="BI582" s="161"/>
      <c r="BJ582" s="161"/>
      <c r="BK582" s="161"/>
      <c r="BL582" s="161"/>
      <c r="BM582" s="161"/>
      <c r="BN582" s="161"/>
      <c r="BO582" s="161"/>
      <c r="BP582" s="161"/>
      <c r="BQ582" s="161"/>
      <c r="BR582" s="161"/>
      <c r="BS582" s="161"/>
      <c r="BT582" s="161"/>
      <c r="BU582" s="161"/>
      <c r="BV582" s="161"/>
      <c r="BW582" s="161"/>
      <c r="BX582" s="161"/>
      <c r="BY582" s="161"/>
      <c r="BZ582" s="161"/>
      <c r="CA582" s="161"/>
      <c r="CB582" s="161"/>
      <c r="CC582" s="161"/>
      <c r="CD582" s="161"/>
      <c r="CE582" s="161"/>
      <c r="CF582" s="161"/>
      <c r="CG582" s="161"/>
      <c r="CH582" s="161"/>
      <c r="CI582" s="161"/>
      <c r="CJ582" s="161"/>
      <c r="CK582" s="161"/>
      <c r="CL582" s="161"/>
      <c r="CM582" s="161"/>
      <c r="CN582" s="161"/>
      <c r="CO582" s="161"/>
      <c r="CP582" s="161"/>
      <c r="CQ582" s="161"/>
      <c r="CR582" s="161"/>
      <c r="CS582" s="161"/>
      <c r="CT582" s="135" t="s">
        <v>3264</v>
      </c>
      <c r="CU582" s="161"/>
      <c r="CV582" s="161"/>
      <c r="CW582" s="161"/>
      <c r="CX582" s="161"/>
      <c r="CY582" s="161"/>
      <c r="CZ582" s="161"/>
      <c r="DA582" s="161"/>
      <c r="DB582" s="161"/>
      <c r="DC582" s="161"/>
      <c r="DD582" s="161"/>
      <c r="DE582" s="161"/>
      <c r="DF582" s="161"/>
      <c r="DG582" s="161"/>
      <c r="DH582" s="161"/>
      <c r="DI582" s="161"/>
      <c r="DJ582" s="161"/>
      <c r="DK582" s="161"/>
      <c r="DL582" s="161"/>
      <c r="DM582" s="161"/>
      <c r="DN582" s="161"/>
      <c r="DO582" s="161"/>
      <c r="DP582" s="135" t="s">
        <v>3294</v>
      </c>
      <c r="DQ582" s="161"/>
      <c r="DR582" s="161"/>
      <c r="DS582" s="161"/>
      <c r="DT582" s="161"/>
      <c r="DU582" s="161"/>
      <c r="DV582" s="161"/>
      <c r="DW582" s="161"/>
    </row>
    <row r="583" spans="1:127" ht="12.75" customHeight="1" x14ac:dyDescent="0.25">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c r="AA583" s="161"/>
      <c r="AB583" s="161"/>
      <c r="AC583" s="161"/>
      <c r="AD583" s="161"/>
      <c r="AE583" s="161"/>
      <c r="AF583" s="161"/>
      <c r="AG583" s="161"/>
      <c r="AQ583" s="161"/>
      <c r="AR583" s="161"/>
      <c r="AS583" s="161"/>
      <c r="AT583" s="161"/>
      <c r="AU583" s="161"/>
      <c r="AV583" s="161"/>
      <c r="AW583" s="161"/>
      <c r="AX583" s="161"/>
      <c r="AY583" s="161"/>
      <c r="AZ583" s="161"/>
      <c r="BA583" s="161"/>
      <c r="BB583" s="161"/>
      <c r="BC583" s="161"/>
      <c r="BD583" s="161"/>
      <c r="BE583" s="161"/>
      <c r="BF583"/>
      <c r="BG583" s="161"/>
      <c r="BH583" s="161"/>
      <c r="BI583" s="161"/>
      <c r="BJ583" s="161"/>
      <c r="BK583" s="161"/>
      <c r="BL583" s="161"/>
      <c r="BM583" s="161"/>
      <c r="BN583" s="161"/>
      <c r="BO583" s="161"/>
      <c r="BP583" s="161"/>
      <c r="BQ583" s="161"/>
      <c r="BR583" s="161"/>
      <c r="BS583" s="161"/>
      <c r="BT583" s="161"/>
      <c r="BU583" s="161"/>
      <c r="BV583" s="161"/>
      <c r="BW583" s="161"/>
      <c r="BX583" s="161"/>
      <c r="BY583" s="161"/>
      <c r="BZ583" s="161"/>
      <c r="CA583" s="161"/>
      <c r="CB583" s="161"/>
      <c r="CC583" s="161"/>
      <c r="CD583" s="161"/>
      <c r="CE583" s="161"/>
      <c r="CF583" s="161"/>
      <c r="CG583" s="161"/>
      <c r="CH583" s="161"/>
      <c r="CI583" s="161"/>
      <c r="CJ583" s="161"/>
      <c r="CK583" s="161"/>
      <c r="CL583" s="161"/>
      <c r="CM583" s="161"/>
      <c r="CN583" s="161"/>
      <c r="CO583" s="161"/>
      <c r="CP583" s="161"/>
      <c r="CQ583" s="161"/>
      <c r="CR583" s="161"/>
      <c r="CS583" s="161"/>
      <c r="CT583" s="135" t="s">
        <v>3266</v>
      </c>
      <c r="CU583" s="161"/>
      <c r="CV583" s="161"/>
      <c r="CW583" s="161"/>
      <c r="CX583" s="161"/>
      <c r="CY583" s="161"/>
      <c r="CZ583" s="161"/>
      <c r="DA583" s="161"/>
      <c r="DB583" s="161"/>
      <c r="DC583" s="161"/>
      <c r="DD583" s="161"/>
      <c r="DE583" s="161"/>
      <c r="DF583" s="161"/>
      <c r="DG583" s="161"/>
      <c r="DH583" s="161"/>
      <c r="DI583" s="161"/>
      <c r="DJ583" s="161"/>
      <c r="DK583" s="161"/>
      <c r="DL583" s="161"/>
      <c r="DM583" s="161"/>
      <c r="DN583" s="161"/>
      <c r="DO583" s="161"/>
      <c r="DP583" s="135" t="s">
        <v>3296</v>
      </c>
      <c r="DQ583" s="161"/>
      <c r="DR583" s="161"/>
      <c r="DS583" s="161"/>
      <c r="DT583" s="161"/>
      <c r="DU583" s="161"/>
      <c r="DV583" s="161"/>
      <c r="DW583" s="161"/>
    </row>
    <row r="584" spans="1:127" ht="12.75" customHeight="1" x14ac:dyDescent="0.25">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c r="AA584" s="161"/>
      <c r="AB584" s="161"/>
      <c r="AC584" s="161"/>
      <c r="AD584" s="161"/>
      <c r="AE584" s="161"/>
      <c r="AF584" s="161"/>
      <c r="AG584" s="161"/>
      <c r="AQ584" s="161"/>
      <c r="AR584" s="161"/>
      <c r="AS584" s="161"/>
      <c r="AT584" s="161"/>
      <c r="AU584" s="161"/>
      <c r="AV584" s="161"/>
      <c r="AW584" s="161"/>
      <c r="AX584" s="161"/>
      <c r="AY584" s="161"/>
      <c r="AZ584" s="161"/>
      <c r="BA584" s="161"/>
      <c r="BB584" s="161"/>
      <c r="BC584" s="161"/>
      <c r="BD584" s="161"/>
      <c r="BE584" s="161"/>
      <c r="BF584"/>
      <c r="BG584" s="161"/>
      <c r="BH584" s="161"/>
      <c r="BI584" s="161"/>
      <c r="BJ584" s="161"/>
      <c r="BK584" s="161"/>
      <c r="BL584" s="161"/>
      <c r="BM584" s="161"/>
      <c r="BN584" s="161"/>
      <c r="BO584" s="161"/>
      <c r="BP584" s="161"/>
      <c r="BQ584" s="161"/>
      <c r="BR584" s="161"/>
      <c r="BS584" s="161"/>
      <c r="BT584" s="161"/>
      <c r="BU584" s="161"/>
      <c r="BV584" s="161"/>
      <c r="BW584" s="161"/>
      <c r="BX584" s="161"/>
      <c r="BY584" s="161"/>
      <c r="BZ584" s="161"/>
      <c r="CA584" s="161"/>
      <c r="CB584" s="161"/>
      <c r="CC584" s="161"/>
      <c r="CD584" s="161"/>
      <c r="CE584" s="161"/>
      <c r="CF584" s="161"/>
      <c r="CG584" s="161"/>
      <c r="CH584" s="161"/>
      <c r="CI584" s="161"/>
      <c r="CJ584" s="161"/>
      <c r="CK584" s="161"/>
      <c r="CL584" s="161"/>
      <c r="CM584" s="161"/>
      <c r="CN584" s="161"/>
      <c r="CO584" s="161"/>
      <c r="CP584" s="161"/>
      <c r="CQ584" s="161"/>
      <c r="CR584" s="161"/>
      <c r="CS584" s="161"/>
      <c r="CT584" s="135" t="s">
        <v>3268</v>
      </c>
      <c r="CU584" s="161"/>
      <c r="CV584" s="161"/>
      <c r="CW584" s="161"/>
      <c r="CX584" s="161"/>
      <c r="CY584" s="161"/>
      <c r="CZ584" s="161"/>
      <c r="DA584" s="161"/>
      <c r="DB584" s="161"/>
      <c r="DC584" s="161"/>
      <c r="DD584" s="161"/>
      <c r="DE584" s="161"/>
      <c r="DF584" s="161"/>
      <c r="DG584" s="161"/>
      <c r="DH584" s="161"/>
      <c r="DI584" s="161"/>
      <c r="DJ584" s="161"/>
      <c r="DK584" s="161"/>
      <c r="DL584" s="161"/>
      <c r="DM584" s="161"/>
      <c r="DN584" s="161"/>
      <c r="DO584" s="161"/>
      <c r="DP584" s="135" t="s">
        <v>3298</v>
      </c>
      <c r="DQ584" s="161"/>
      <c r="DR584" s="161"/>
      <c r="DS584" s="161"/>
      <c r="DT584" s="161"/>
      <c r="DU584" s="161"/>
      <c r="DV584" s="161"/>
      <c r="DW584" s="161"/>
    </row>
    <row r="585" spans="1:127" ht="12.75" customHeight="1" x14ac:dyDescent="0.25">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c r="AA585" s="161"/>
      <c r="AB585" s="161"/>
      <c r="AC585" s="161"/>
      <c r="AD585" s="161"/>
      <c r="AE585" s="161"/>
      <c r="AF585" s="161"/>
      <c r="AG585" s="161"/>
      <c r="AQ585" s="161"/>
      <c r="AR585" s="161"/>
      <c r="AS585" s="161"/>
      <c r="AT585" s="161"/>
      <c r="AU585" s="161"/>
      <c r="AV585" s="161"/>
      <c r="AW585" s="161"/>
      <c r="AX585" s="161"/>
      <c r="AY585" s="161"/>
      <c r="AZ585" s="161"/>
      <c r="BA585" s="161"/>
      <c r="BB585" s="161"/>
      <c r="BC585" s="161"/>
      <c r="BD585" s="161"/>
      <c r="BE585" s="161"/>
      <c r="BF585"/>
      <c r="BG585" s="161"/>
      <c r="BH585" s="161"/>
      <c r="BI585" s="161"/>
      <c r="BJ585" s="161"/>
      <c r="BK585" s="161"/>
      <c r="BL585" s="161"/>
      <c r="BM585" s="161"/>
      <c r="BN585" s="161"/>
      <c r="BO585" s="161"/>
      <c r="BP585" s="161"/>
      <c r="BQ585" s="161"/>
      <c r="BR585" s="161"/>
      <c r="BS585" s="161"/>
      <c r="BT585" s="161"/>
      <c r="BU585" s="161"/>
      <c r="BV585" s="161"/>
      <c r="BW585" s="161"/>
      <c r="BX585" s="161"/>
      <c r="BY585" s="161"/>
      <c r="BZ585" s="161"/>
      <c r="CA585" s="161"/>
      <c r="CB585" s="161"/>
      <c r="CC585" s="161"/>
      <c r="CD585" s="161"/>
      <c r="CE585" s="161"/>
      <c r="CF585" s="161"/>
      <c r="CG585" s="161"/>
      <c r="CH585" s="161"/>
      <c r="CI585" s="161"/>
      <c r="CJ585" s="161"/>
      <c r="CK585" s="161"/>
      <c r="CL585" s="161"/>
      <c r="CM585" s="161"/>
      <c r="CN585" s="161"/>
      <c r="CO585" s="161"/>
      <c r="CP585" s="161"/>
      <c r="CQ585" s="161"/>
      <c r="CR585" s="161"/>
      <c r="CS585" s="161"/>
      <c r="CT585" s="135" t="s">
        <v>3270</v>
      </c>
      <c r="CU585" s="161"/>
      <c r="CV585" s="161"/>
      <c r="CW585" s="161"/>
      <c r="CX585" s="161"/>
      <c r="CY585" s="161"/>
      <c r="CZ585" s="161"/>
      <c r="DA585" s="161"/>
      <c r="DB585" s="161"/>
      <c r="DC585" s="161"/>
      <c r="DD585" s="161"/>
      <c r="DE585" s="161"/>
      <c r="DF585" s="161"/>
      <c r="DG585" s="161"/>
      <c r="DH585" s="161"/>
      <c r="DI585" s="161"/>
      <c r="DJ585" s="161"/>
      <c r="DK585" s="161"/>
      <c r="DL585" s="161"/>
      <c r="DM585" s="161"/>
      <c r="DN585" s="161"/>
      <c r="DO585" s="161"/>
      <c r="DP585" s="135" t="s">
        <v>3300</v>
      </c>
      <c r="DQ585" s="161"/>
      <c r="DR585" s="161"/>
      <c r="DS585" s="161"/>
      <c r="DT585" s="161"/>
      <c r="DU585" s="161"/>
      <c r="DV585" s="161"/>
      <c r="DW585" s="161"/>
    </row>
    <row r="586" spans="1:127" ht="12.75" customHeight="1" x14ac:dyDescent="0.25">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c r="AA586" s="161"/>
      <c r="AB586" s="161"/>
      <c r="AC586" s="161"/>
      <c r="AD586" s="161"/>
      <c r="AE586" s="161"/>
      <c r="AF586" s="161"/>
      <c r="AG586" s="161"/>
      <c r="AQ586" s="161"/>
      <c r="AR586" s="161"/>
      <c r="AS586" s="161"/>
      <c r="AT586" s="161"/>
      <c r="AU586" s="161"/>
      <c r="AV586" s="161"/>
      <c r="AW586" s="161"/>
      <c r="AX586" s="161"/>
      <c r="AY586" s="161"/>
      <c r="AZ586" s="161"/>
      <c r="BA586" s="161"/>
      <c r="BB586" s="161"/>
      <c r="BC586" s="161"/>
      <c r="BD586" s="161"/>
      <c r="BE586" s="161"/>
      <c r="BF586"/>
      <c r="BG586" s="161"/>
      <c r="BH586" s="161"/>
      <c r="BI586" s="161"/>
      <c r="BJ586" s="161"/>
      <c r="BK586" s="161"/>
      <c r="BL586" s="161"/>
      <c r="BM586" s="161"/>
      <c r="BN586" s="161"/>
      <c r="BO586" s="161"/>
      <c r="BP586" s="161"/>
      <c r="BQ586" s="161"/>
      <c r="BR586" s="161"/>
      <c r="BS586" s="161"/>
      <c r="BT586" s="161"/>
      <c r="BU586" s="161"/>
      <c r="BV586" s="161"/>
      <c r="BW586" s="161"/>
      <c r="BX586" s="161"/>
      <c r="BY586" s="161"/>
      <c r="BZ586" s="161"/>
      <c r="CA586" s="161"/>
      <c r="CB586" s="161"/>
      <c r="CC586" s="161"/>
      <c r="CD586" s="161"/>
      <c r="CE586" s="161"/>
      <c r="CF586" s="161"/>
      <c r="CG586" s="161"/>
      <c r="CH586" s="161"/>
      <c r="CI586" s="161"/>
      <c r="CJ586" s="161"/>
      <c r="CK586" s="161"/>
      <c r="CL586" s="161"/>
      <c r="CM586" s="161"/>
      <c r="CN586" s="161"/>
      <c r="CO586" s="161"/>
      <c r="CP586" s="161"/>
      <c r="CQ586" s="161"/>
      <c r="CR586" s="161"/>
      <c r="CS586" s="161"/>
      <c r="CT586" s="135" t="s">
        <v>3272</v>
      </c>
      <c r="CU586" s="161"/>
      <c r="CV586" s="161"/>
      <c r="CW586" s="161"/>
      <c r="CX586" s="161"/>
      <c r="CY586" s="161"/>
      <c r="CZ586" s="161"/>
      <c r="DA586" s="161"/>
      <c r="DB586" s="161"/>
      <c r="DC586" s="161"/>
      <c r="DD586" s="161"/>
      <c r="DE586" s="161"/>
      <c r="DF586" s="161"/>
      <c r="DG586" s="161"/>
      <c r="DH586" s="161"/>
      <c r="DI586" s="161"/>
      <c r="DJ586" s="161"/>
      <c r="DK586" s="161"/>
      <c r="DL586" s="161"/>
      <c r="DM586" s="161"/>
      <c r="DN586" s="161"/>
      <c r="DO586" s="161"/>
      <c r="DP586" s="135" t="s">
        <v>3302</v>
      </c>
      <c r="DQ586" s="161"/>
      <c r="DR586" s="161"/>
      <c r="DS586" s="161"/>
      <c r="DT586" s="161"/>
      <c r="DU586" s="161"/>
      <c r="DV586" s="161"/>
      <c r="DW586" s="161"/>
    </row>
    <row r="587" spans="1:127" ht="12.75" customHeight="1" x14ac:dyDescent="0.25">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c r="AA587" s="161"/>
      <c r="AB587" s="161"/>
      <c r="AC587" s="161"/>
      <c r="AD587" s="161"/>
      <c r="AE587" s="161"/>
      <c r="AF587" s="161"/>
      <c r="AG587" s="161"/>
      <c r="AQ587" s="161"/>
      <c r="AR587" s="161"/>
      <c r="AS587" s="161"/>
      <c r="AT587" s="161"/>
      <c r="AU587" s="161"/>
      <c r="AV587" s="161"/>
      <c r="AW587" s="161"/>
      <c r="AX587" s="161"/>
      <c r="AY587" s="161"/>
      <c r="AZ587" s="161"/>
      <c r="BA587" s="161"/>
      <c r="BB587" s="161"/>
      <c r="BC587" s="161"/>
      <c r="BD587" s="161"/>
      <c r="BE587" s="161"/>
      <c r="BF587"/>
      <c r="BG587" s="161"/>
      <c r="BH587" s="161"/>
      <c r="BI587" s="161"/>
      <c r="BJ587" s="161"/>
      <c r="BK587" s="161"/>
      <c r="BL587" s="161"/>
      <c r="BM587" s="161"/>
      <c r="BN587" s="161"/>
      <c r="BO587" s="161"/>
      <c r="BP587" s="161"/>
      <c r="BQ587" s="161"/>
      <c r="BR587" s="161"/>
      <c r="BS587" s="161"/>
      <c r="BT587" s="161"/>
      <c r="BU587" s="161"/>
      <c r="BV587" s="161"/>
      <c r="BW587" s="161"/>
      <c r="BX587" s="161"/>
      <c r="BY587" s="161"/>
      <c r="BZ587" s="161"/>
      <c r="CA587" s="161"/>
      <c r="CB587" s="161"/>
      <c r="CC587" s="161"/>
      <c r="CD587" s="161"/>
      <c r="CE587" s="161"/>
      <c r="CF587" s="161"/>
      <c r="CG587" s="161"/>
      <c r="CH587" s="161"/>
      <c r="CI587" s="161"/>
      <c r="CJ587" s="161"/>
      <c r="CK587" s="161"/>
      <c r="CL587" s="161"/>
      <c r="CM587" s="161"/>
      <c r="CN587" s="161"/>
      <c r="CO587" s="161"/>
      <c r="CP587" s="161"/>
      <c r="CQ587" s="161"/>
      <c r="CR587" s="161"/>
      <c r="CS587" s="161"/>
      <c r="CT587" s="135" t="s">
        <v>3274</v>
      </c>
      <c r="CU587" s="161"/>
      <c r="CV587" s="161"/>
      <c r="CW587" s="161"/>
      <c r="CX587" s="161"/>
      <c r="CY587" s="161"/>
      <c r="CZ587" s="161"/>
      <c r="DA587" s="161"/>
      <c r="DB587" s="161"/>
      <c r="DC587" s="161"/>
      <c r="DD587" s="161"/>
      <c r="DE587" s="161"/>
      <c r="DF587" s="161"/>
      <c r="DG587" s="161"/>
      <c r="DH587" s="161"/>
      <c r="DI587" s="161"/>
      <c r="DJ587" s="161"/>
      <c r="DK587" s="161"/>
      <c r="DL587" s="161"/>
      <c r="DM587" s="161"/>
      <c r="DN587" s="161"/>
      <c r="DO587" s="161"/>
      <c r="DP587" s="135" t="s">
        <v>3304</v>
      </c>
      <c r="DQ587" s="161"/>
      <c r="DR587" s="161"/>
      <c r="DS587" s="161"/>
      <c r="DT587" s="161"/>
      <c r="DU587" s="161"/>
      <c r="DV587" s="161"/>
      <c r="DW587" s="161"/>
    </row>
    <row r="588" spans="1:127" ht="12.75" customHeight="1" x14ac:dyDescent="0.25">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c r="AA588" s="161"/>
      <c r="AB588" s="161"/>
      <c r="AC588" s="161"/>
      <c r="AD588" s="161"/>
      <c r="AE588" s="161"/>
      <c r="AF588" s="161"/>
      <c r="AG588" s="161"/>
      <c r="AQ588" s="161"/>
      <c r="AR588" s="161"/>
      <c r="AS588" s="161"/>
      <c r="AT588" s="161"/>
      <c r="AU588" s="161"/>
      <c r="AV588" s="161"/>
      <c r="AW588" s="161"/>
      <c r="AX588" s="161"/>
      <c r="AY588" s="161"/>
      <c r="AZ588" s="161"/>
      <c r="BA588" s="161"/>
      <c r="BB588" s="161"/>
      <c r="BC588" s="161"/>
      <c r="BD588" s="161"/>
      <c r="BE588" s="161"/>
      <c r="BF588"/>
      <c r="BG588" s="161"/>
      <c r="BH588" s="161"/>
      <c r="BI588" s="161"/>
      <c r="BJ588" s="161"/>
      <c r="BK588" s="161"/>
      <c r="BL588" s="161"/>
      <c r="BM588" s="161"/>
      <c r="BN588" s="161"/>
      <c r="BO588" s="161"/>
      <c r="BP588" s="161"/>
      <c r="BQ588" s="161"/>
      <c r="BR588" s="161"/>
      <c r="BS588" s="161"/>
      <c r="BT588" s="161"/>
      <c r="BU588" s="161"/>
      <c r="BV588" s="161"/>
      <c r="BW588" s="161"/>
      <c r="BX588" s="161"/>
      <c r="BY588" s="161"/>
      <c r="BZ588" s="161"/>
      <c r="CA588" s="161"/>
      <c r="CB588" s="161"/>
      <c r="CC588" s="161"/>
      <c r="CD588" s="161"/>
      <c r="CE588" s="161"/>
      <c r="CF588" s="161"/>
      <c r="CG588" s="161"/>
      <c r="CH588" s="161"/>
      <c r="CI588" s="161"/>
      <c r="CJ588" s="161"/>
      <c r="CK588" s="161"/>
      <c r="CL588" s="161"/>
      <c r="CM588" s="161"/>
      <c r="CN588" s="161"/>
      <c r="CO588" s="161"/>
      <c r="CP588" s="161"/>
      <c r="CQ588" s="161"/>
      <c r="CR588" s="161"/>
      <c r="CS588" s="161"/>
      <c r="CT588" s="135" t="s">
        <v>3276</v>
      </c>
      <c r="CU588" s="161"/>
      <c r="CV588" s="161"/>
      <c r="CW588" s="161"/>
      <c r="CX588" s="161"/>
      <c r="CY588" s="161"/>
      <c r="CZ588" s="161"/>
      <c r="DA588" s="161"/>
      <c r="DB588" s="161"/>
      <c r="DC588" s="161"/>
      <c r="DD588" s="161"/>
      <c r="DE588" s="161"/>
      <c r="DF588" s="161"/>
      <c r="DG588" s="161"/>
      <c r="DH588" s="161"/>
      <c r="DI588" s="161"/>
      <c r="DJ588" s="161"/>
      <c r="DK588" s="161"/>
      <c r="DL588" s="161"/>
      <c r="DM588" s="161"/>
      <c r="DN588" s="161"/>
      <c r="DO588" s="161"/>
      <c r="DP588" s="135" t="s">
        <v>3306</v>
      </c>
      <c r="DQ588" s="161"/>
      <c r="DR588" s="161"/>
      <c r="DS588" s="161"/>
      <c r="DT588" s="161"/>
      <c r="DU588" s="161"/>
      <c r="DV588" s="161"/>
      <c r="DW588" s="161"/>
    </row>
    <row r="589" spans="1:127" ht="12.75" customHeight="1" x14ac:dyDescent="0.25">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c r="AA589" s="161"/>
      <c r="AB589" s="161"/>
      <c r="AC589" s="161"/>
      <c r="AD589" s="161"/>
      <c r="AE589" s="161"/>
      <c r="AF589" s="161"/>
      <c r="AG589" s="161"/>
      <c r="AQ589" s="161"/>
      <c r="AR589" s="161"/>
      <c r="AS589" s="161"/>
      <c r="AT589" s="161"/>
      <c r="AU589" s="161"/>
      <c r="AV589" s="161"/>
      <c r="AW589" s="161"/>
      <c r="AX589" s="161"/>
      <c r="AY589" s="161"/>
      <c r="AZ589" s="161"/>
      <c r="BA589" s="161"/>
      <c r="BB589" s="161"/>
      <c r="BC589" s="161"/>
      <c r="BD589" s="161"/>
      <c r="BE589" s="161"/>
      <c r="BF589"/>
      <c r="BG589" s="161"/>
      <c r="BH589" s="161"/>
      <c r="BI589" s="161"/>
      <c r="BJ589" s="161"/>
      <c r="BK589" s="161"/>
      <c r="BL589" s="161"/>
      <c r="BM589" s="161"/>
      <c r="BN589" s="161"/>
      <c r="BO589" s="161"/>
      <c r="BP589" s="161"/>
      <c r="BQ589" s="161"/>
      <c r="BR589" s="161"/>
      <c r="BS589" s="161"/>
      <c r="BT589" s="161"/>
      <c r="BU589" s="161"/>
      <c r="BV589" s="161"/>
      <c r="BW589" s="161"/>
      <c r="BX589" s="161"/>
      <c r="BY589" s="161"/>
      <c r="BZ589" s="161"/>
      <c r="CA589" s="161"/>
      <c r="CB589" s="161"/>
      <c r="CC589" s="161"/>
      <c r="CD589" s="161"/>
      <c r="CE589" s="161"/>
      <c r="CF589" s="161"/>
      <c r="CG589" s="161"/>
      <c r="CH589" s="161"/>
      <c r="CI589" s="161"/>
      <c r="CJ589" s="161"/>
      <c r="CK589" s="161"/>
      <c r="CL589" s="161"/>
      <c r="CM589" s="161"/>
      <c r="CN589" s="161"/>
      <c r="CO589" s="161"/>
      <c r="CP589" s="161"/>
      <c r="CQ589" s="161"/>
      <c r="CR589" s="161"/>
      <c r="CS589" s="161"/>
      <c r="CT589" s="135" t="s">
        <v>3278</v>
      </c>
      <c r="CU589" s="161"/>
      <c r="CV589" s="161"/>
      <c r="CW589" s="161"/>
      <c r="CX589" s="161"/>
      <c r="CY589" s="161"/>
      <c r="CZ589" s="161"/>
      <c r="DA589" s="161"/>
      <c r="DB589" s="161"/>
      <c r="DC589" s="161"/>
      <c r="DD589" s="161"/>
      <c r="DE589" s="161"/>
      <c r="DF589" s="161"/>
      <c r="DG589" s="161"/>
      <c r="DH589" s="161"/>
      <c r="DI589" s="161"/>
      <c r="DJ589" s="161"/>
      <c r="DK589" s="161"/>
      <c r="DL589" s="161"/>
      <c r="DM589" s="161"/>
      <c r="DN589" s="161"/>
      <c r="DO589" s="161"/>
      <c r="DP589" s="135" t="s">
        <v>3308</v>
      </c>
      <c r="DQ589" s="161"/>
      <c r="DR589" s="161"/>
      <c r="DS589" s="161"/>
      <c r="DT589" s="161"/>
      <c r="DU589" s="161"/>
      <c r="DV589" s="161"/>
      <c r="DW589" s="161"/>
    </row>
    <row r="590" spans="1:127" ht="12.75" customHeight="1" x14ac:dyDescent="0.25">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Q590" s="161"/>
      <c r="AR590" s="161"/>
      <c r="AS590" s="161"/>
      <c r="AT590" s="161"/>
      <c r="AU590" s="161"/>
      <c r="AV590" s="161"/>
      <c r="AW590" s="161"/>
      <c r="AX590" s="161"/>
      <c r="AY590" s="161"/>
      <c r="AZ590" s="161"/>
      <c r="BA590" s="161"/>
      <c r="BB590" s="161"/>
      <c r="BC590" s="161"/>
      <c r="BD590" s="161"/>
      <c r="BE590" s="161"/>
      <c r="BF590"/>
      <c r="BG590" s="161"/>
      <c r="BH590" s="161"/>
      <c r="BI590" s="161"/>
      <c r="BJ590" s="161"/>
      <c r="BK590" s="161"/>
      <c r="BL590" s="161"/>
      <c r="BM590" s="161"/>
      <c r="BN590" s="161"/>
      <c r="BO590" s="161"/>
      <c r="BP590" s="161"/>
      <c r="BQ590" s="161"/>
      <c r="BR590" s="161"/>
      <c r="BS590" s="161"/>
      <c r="BT590" s="161"/>
      <c r="BU590" s="161"/>
      <c r="BV590" s="161"/>
      <c r="BW590" s="161"/>
      <c r="BX590" s="161"/>
      <c r="BY590" s="161"/>
      <c r="BZ590" s="161"/>
      <c r="CA590" s="161"/>
      <c r="CB590" s="161"/>
      <c r="CC590" s="161"/>
      <c r="CD590" s="161"/>
      <c r="CE590" s="161"/>
      <c r="CF590" s="161"/>
      <c r="CG590" s="161"/>
      <c r="CH590" s="161"/>
      <c r="CI590" s="161"/>
      <c r="CJ590" s="161"/>
      <c r="CK590" s="161"/>
      <c r="CL590" s="161"/>
      <c r="CM590" s="161"/>
      <c r="CN590" s="161"/>
      <c r="CO590" s="161"/>
      <c r="CP590" s="161"/>
      <c r="CQ590" s="161"/>
      <c r="CR590" s="161"/>
      <c r="CS590" s="161"/>
      <c r="CT590" s="135" t="s">
        <v>3280</v>
      </c>
      <c r="CU590" s="161"/>
      <c r="CV590" s="161"/>
      <c r="CW590" s="161"/>
      <c r="CX590" s="161"/>
      <c r="CY590" s="161"/>
      <c r="CZ590" s="161"/>
      <c r="DA590" s="161"/>
      <c r="DB590" s="161"/>
      <c r="DC590" s="161"/>
      <c r="DD590" s="161"/>
      <c r="DE590" s="161"/>
      <c r="DF590" s="161"/>
      <c r="DG590" s="161"/>
      <c r="DH590" s="161"/>
      <c r="DI590" s="161"/>
      <c r="DJ590" s="161"/>
      <c r="DK590" s="161"/>
      <c r="DL590" s="161"/>
      <c r="DM590" s="161"/>
      <c r="DN590" s="161"/>
      <c r="DO590" s="161"/>
      <c r="DP590" s="135" t="s">
        <v>3310</v>
      </c>
      <c r="DQ590" s="161"/>
      <c r="DR590" s="161"/>
      <c r="DS590" s="161"/>
      <c r="DT590" s="161"/>
      <c r="DU590" s="161"/>
      <c r="DV590" s="161"/>
      <c r="DW590" s="161"/>
    </row>
    <row r="591" spans="1:127" ht="12.75" customHeight="1" x14ac:dyDescent="0.25">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c r="AA591" s="161"/>
      <c r="AB591" s="161"/>
      <c r="AC591" s="161"/>
      <c r="AD591" s="161"/>
      <c r="AE591" s="161"/>
      <c r="AF591" s="161"/>
      <c r="AG591" s="161"/>
      <c r="AQ591" s="161"/>
      <c r="AR591" s="161"/>
      <c r="AS591" s="161"/>
      <c r="AT591" s="161"/>
      <c r="AU591" s="161"/>
      <c r="AV591" s="161"/>
      <c r="AW591" s="161"/>
      <c r="AX591" s="161"/>
      <c r="AY591" s="161"/>
      <c r="AZ591" s="161"/>
      <c r="BA591" s="161"/>
      <c r="BB591" s="161"/>
      <c r="BC591" s="161"/>
      <c r="BD591" s="161"/>
      <c r="BE591" s="161"/>
      <c r="BF591"/>
      <c r="BG591" s="161"/>
      <c r="BH591" s="161"/>
      <c r="BI591" s="161"/>
      <c r="BJ591" s="161"/>
      <c r="BK591" s="161"/>
      <c r="BL591" s="161"/>
      <c r="BM591" s="161"/>
      <c r="BN591" s="161"/>
      <c r="BO591" s="161"/>
      <c r="BP591" s="161"/>
      <c r="BQ591" s="161"/>
      <c r="BR591" s="161"/>
      <c r="BS591" s="161"/>
      <c r="BT591" s="161"/>
      <c r="BU591" s="161"/>
      <c r="BV591" s="161"/>
      <c r="BW591" s="161"/>
      <c r="BX591" s="161"/>
      <c r="BY591" s="161"/>
      <c r="BZ591" s="161"/>
      <c r="CA591" s="161"/>
      <c r="CB591" s="161"/>
      <c r="CC591" s="161"/>
      <c r="CD591" s="161"/>
      <c r="CE591" s="161"/>
      <c r="CF591" s="161"/>
      <c r="CG591" s="161"/>
      <c r="CH591" s="161"/>
      <c r="CI591" s="161"/>
      <c r="CJ591" s="161"/>
      <c r="CK591" s="161"/>
      <c r="CL591" s="161"/>
      <c r="CM591" s="161"/>
      <c r="CN591" s="161"/>
      <c r="CO591" s="161"/>
      <c r="CP591" s="161"/>
      <c r="CQ591" s="161"/>
      <c r="CR591" s="161"/>
      <c r="CS591" s="161"/>
      <c r="CT591" s="135" t="s">
        <v>3282</v>
      </c>
      <c r="CU591" s="161"/>
      <c r="CV591" s="161"/>
      <c r="CW591" s="161"/>
      <c r="CX591" s="161"/>
      <c r="CY591" s="161"/>
      <c r="CZ591" s="161"/>
      <c r="DA591" s="161"/>
      <c r="DB591" s="161"/>
      <c r="DC591" s="161"/>
      <c r="DD591" s="161"/>
      <c r="DE591" s="161"/>
      <c r="DF591" s="161"/>
      <c r="DG591" s="161"/>
      <c r="DH591" s="161"/>
      <c r="DI591" s="161"/>
      <c r="DJ591" s="161"/>
      <c r="DK591" s="161"/>
      <c r="DL591" s="161"/>
      <c r="DM591" s="161"/>
      <c r="DN591" s="161"/>
      <c r="DO591" s="161"/>
      <c r="DP591" s="135" t="s">
        <v>3312</v>
      </c>
      <c r="DQ591" s="161"/>
      <c r="DR591" s="161"/>
      <c r="DS591" s="161"/>
      <c r="DT591" s="161"/>
      <c r="DU591" s="161"/>
      <c r="DV591" s="161"/>
      <c r="DW591" s="161"/>
    </row>
    <row r="592" spans="1:127" ht="12.75" customHeight="1" x14ac:dyDescent="0.25">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c r="AA592" s="161"/>
      <c r="AB592" s="161"/>
      <c r="AC592" s="161"/>
      <c r="AD592" s="161"/>
      <c r="AE592" s="161"/>
      <c r="AF592" s="161"/>
      <c r="AG592" s="161"/>
      <c r="AQ592" s="161"/>
      <c r="AR592" s="161"/>
      <c r="AS592" s="161"/>
      <c r="AT592" s="161"/>
      <c r="AU592" s="161"/>
      <c r="AV592" s="161"/>
      <c r="AW592" s="161"/>
      <c r="AX592" s="161"/>
      <c r="AY592" s="161"/>
      <c r="AZ592" s="161"/>
      <c r="BA592" s="161"/>
      <c r="BB592" s="161"/>
      <c r="BC592" s="161"/>
      <c r="BD592" s="161"/>
      <c r="BE592" s="161"/>
      <c r="BF592"/>
      <c r="BG592" s="161"/>
      <c r="BH592" s="161"/>
      <c r="BI592" s="161"/>
      <c r="BJ592" s="161"/>
      <c r="BK592" s="161"/>
      <c r="BL592" s="161"/>
      <c r="BM592" s="161"/>
      <c r="BN592" s="161"/>
      <c r="BO592" s="161"/>
      <c r="BP592" s="161"/>
      <c r="BQ592" s="161"/>
      <c r="BR592" s="161"/>
      <c r="BS592" s="161"/>
      <c r="BT592" s="161"/>
      <c r="BU592" s="161"/>
      <c r="BV592" s="161"/>
      <c r="BW592" s="161"/>
      <c r="BX592" s="161"/>
      <c r="BY592" s="161"/>
      <c r="BZ592" s="161"/>
      <c r="CA592" s="161"/>
      <c r="CB592" s="161"/>
      <c r="CC592" s="161"/>
      <c r="CD592" s="161"/>
      <c r="CE592" s="161"/>
      <c r="CF592" s="161"/>
      <c r="CG592" s="161"/>
      <c r="CH592" s="161"/>
      <c r="CI592" s="161"/>
      <c r="CJ592" s="161"/>
      <c r="CK592" s="161"/>
      <c r="CL592" s="161"/>
      <c r="CM592" s="161"/>
      <c r="CN592" s="161"/>
      <c r="CO592" s="161"/>
      <c r="CP592" s="161"/>
      <c r="CQ592" s="161"/>
      <c r="CR592" s="161"/>
      <c r="CS592" s="161"/>
      <c r="CT592" s="135" t="s">
        <v>3284</v>
      </c>
      <c r="CU592" s="161"/>
      <c r="CV592" s="161"/>
      <c r="CW592" s="161"/>
      <c r="CX592" s="161"/>
      <c r="CY592" s="161"/>
      <c r="CZ592" s="161"/>
      <c r="DA592" s="161"/>
      <c r="DB592" s="161"/>
      <c r="DC592" s="161"/>
      <c r="DD592" s="161"/>
      <c r="DE592" s="161"/>
      <c r="DF592" s="161"/>
      <c r="DG592" s="161"/>
      <c r="DH592" s="161"/>
      <c r="DI592" s="161"/>
      <c r="DJ592" s="161"/>
      <c r="DK592" s="161"/>
      <c r="DL592" s="161"/>
      <c r="DM592" s="161"/>
      <c r="DN592" s="161"/>
      <c r="DO592" s="161"/>
      <c r="DP592" s="135" t="s">
        <v>3314</v>
      </c>
      <c r="DQ592" s="161"/>
      <c r="DR592" s="161"/>
      <c r="DS592" s="161"/>
      <c r="DT592" s="161"/>
      <c r="DU592" s="161"/>
      <c r="DV592" s="161"/>
      <c r="DW592" s="161"/>
    </row>
    <row r="593" spans="1:127" ht="12.75" customHeight="1" x14ac:dyDescent="0.25">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c r="AA593" s="161"/>
      <c r="AB593" s="161"/>
      <c r="AC593" s="161"/>
      <c r="AD593" s="161"/>
      <c r="AE593" s="161"/>
      <c r="AF593" s="161"/>
      <c r="AG593" s="161"/>
      <c r="AQ593" s="161"/>
      <c r="AR593" s="161"/>
      <c r="AS593" s="161"/>
      <c r="AT593" s="161"/>
      <c r="AU593" s="161"/>
      <c r="AV593" s="161"/>
      <c r="AW593" s="161"/>
      <c r="AX593" s="161"/>
      <c r="AY593" s="161"/>
      <c r="AZ593" s="161"/>
      <c r="BA593" s="161"/>
      <c r="BB593" s="161"/>
      <c r="BC593" s="161"/>
      <c r="BD593" s="161"/>
      <c r="BE593" s="161"/>
      <c r="BF593"/>
      <c r="BG593" s="161"/>
      <c r="BH593" s="161"/>
      <c r="BI593" s="161"/>
      <c r="BJ593" s="161"/>
      <c r="BK593" s="161"/>
      <c r="BL593" s="161"/>
      <c r="BM593" s="161"/>
      <c r="BN593" s="161"/>
      <c r="BO593" s="161"/>
      <c r="BP593" s="161"/>
      <c r="BQ593" s="161"/>
      <c r="BR593" s="161"/>
      <c r="BS593" s="161"/>
      <c r="BT593" s="161"/>
      <c r="BU593" s="161"/>
      <c r="BV593" s="161"/>
      <c r="BW593" s="161"/>
      <c r="BX593" s="161"/>
      <c r="BY593" s="161"/>
      <c r="BZ593" s="161"/>
      <c r="CA593" s="161"/>
      <c r="CB593" s="161"/>
      <c r="CC593" s="161"/>
      <c r="CD593" s="161"/>
      <c r="CE593" s="161"/>
      <c r="CF593" s="161"/>
      <c r="CG593" s="161"/>
      <c r="CH593" s="161"/>
      <c r="CI593" s="161"/>
      <c r="CJ593" s="161"/>
      <c r="CK593" s="161"/>
      <c r="CL593" s="161"/>
      <c r="CM593" s="161"/>
      <c r="CN593" s="161"/>
      <c r="CO593" s="161"/>
      <c r="CP593" s="161"/>
      <c r="CQ593" s="161"/>
      <c r="CR593" s="161"/>
      <c r="CS593" s="161"/>
      <c r="CT593" s="135" t="s">
        <v>3286</v>
      </c>
      <c r="CU593" s="161"/>
      <c r="CV593" s="161"/>
      <c r="CW593" s="161"/>
      <c r="CX593" s="161"/>
      <c r="CY593" s="161"/>
      <c r="CZ593" s="161"/>
      <c r="DA593" s="161"/>
      <c r="DB593" s="161"/>
      <c r="DC593" s="161"/>
      <c r="DD593" s="161"/>
      <c r="DE593" s="161"/>
      <c r="DF593" s="161"/>
      <c r="DG593" s="161"/>
      <c r="DH593" s="161"/>
      <c r="DI593" s="161"/>
      <c r="DJ593" s="161"/>
      <c r="DK593" s="161"/>
      <c r="DL593" s="161"/>
      <c r="DM593" s="161"/>
      <c r="DN593" s="161"/>
      <c r="DO593" s="161"/>
      <c r="DP593" s="135" t="s">
        <v>3316</v>
      </c>
      <c r="DQ593" s="161"/>
      <c r="DR593" s="161"/>
      <c r="DS593" s="161"/>
      <c r="DT593" s="161"/>
      <c r="DU593" s="161"/>
      <c r="DV593" s="161"/>
      <c r="DW593" s="161"/>
    </row>
    <row r="594" spans="1:127" ht="12.75" customHeight="1" x14ac:dyDescent="0.25">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c r="AA594" s="161"/>
      <c r="AB594" s="161"/>
      <c r="AC594" s="161"/>
      <c r="AD594" s="161"/>
      <c r="AE594" s="161"/>
      <c r="AF594" s="161"/>
      <c r="AG594" s="161"/>
      <c r="AQ594" s="161"/>
      <c r="AR594" s="161"/>
      <c r="AS594" s="161"/>
      <c r="AT594" s="161"/>
      <c r="AU594" s="161"/>
      <c r="AV594" s="161"/>
      <c r="AW594" s="161"/>
      <c r="AX594" s="161"/>
      <c r="AY594" s="161"/>
      <c r="AZ594" s="161"/>
      <c r="BA594" s="161"/>
      <c r="BB594" s="161"/>
      <c r="BC594" s="161"/>
      <c r="BD594" s="161"/>
      <c r="BE594" s="161"/>
      <c r="BF594"/>
      <c r="BG594" s="161"/>
      <c r="BH594" s="161"/>
      <c r="BI594" s="161"/>
      <c r="BJ594" s="161"/>
      <c r="BK594" s="161"/>
      <c r="BL594" s="161"/>
      <c r="BM594" s="161"/>
      <c r="BN594" s="161"/>
      <c r="BO594" s="161"/>
      <c r="BP594" s="161"/>
      <c r="BQ594" s="161"/>
      <c r="BR594" s="161"/>
      <c r="BS594" s="161"/>
      <c r="BT594" s="161"/>
      <c r="BU594" s="161"/>
      <c r="BV594" s="161"/>
      <c r="BW594" s="161"/>
      <c r="BX594" s="161"/>
      <c r="BY594" s="161"/>
      <c r="BZ594" s="161"/>
      <c r="CA594" s="161"/>
      <c r="CB594" s="161"/>
      <c r="CC594" s="161"/>
      <c r="CD594" s="161"/>
      <c r="CE594" s="161"/>
      <c r="CF594" s="161"/>
      <c r="CG594" s="161"/>
      <c r="CH594" s="161"/>
      <c r="CI594" s="161"/>
      <c r="CJ594" s="161"/>
      <c r="CK594" s="161"/>
      <c r="CL594" s="161"/>
      <c r="CM594" s="161"/>
      <c r="CN594" s="161"/>
      <c r="CO594" s="161"/>
      <c r="CP594" s="161"/>
      <c r="CQ594" s="161"/>
      <c r="CR594" s="161"/>
      <c r="CS594" s="161"/>
      <c r="CT594" s="135" t="s">
        <v>3288</v>
      </c>
      <c r="CU594" s="161"/>
      <c r="CV594" s="161"/>
      <c r="CW594" s="161"/>
      <c r="CX594" s="161"/>
      <c r="CY594" s="161"/>
      <c r="CZ594" s="161"/>
      <c r="DA594" s="161"/>
      <c r="DB594" s="161"/>
      <c r="DC594" s="161"/>
      <c r="DD594" s="161"/>
      <c r="DE594" s="161"/>
      <c r="DF594" s="161"/>
      <c r="DG594" s="161"/>
      <c r="DH594" s="161"/>
      <c r="DI594" s="161"/>
      <c r="DJ594" s="161"/>
      <c r="DK594" s="161"/>
      <c r="DL594" s="161"/>
      <c r="DM594" s="161"/>
      <c r="DN594" s="161"/>
      <c r="DO594" s="161"/>
      <c r="DP594" s="135" t="s">
        <v>3318</v>
      </c>
      <c r="DQ594" s="161"/>
      <c r="DR594" s="161"/>
      <c r="DS594" s="161"/>
      <c r="DT594" s="161"/>
      <c r="DU594" s="161"/>
      <c r="DV594" s="161"/>
      <c r="DW594" s="161"/>
    </row>
    <row r="595" spans="1:127" ht="12.75" customHeight="1" x14ac:dyDescent="0.25">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c r="AA595" s="161"/>
      <c r="AB595" s="161"/>
      <c r="AC595" s="161"/>
      <c r="AD595" s="161"/>
      <c r="AE595" s="161"/>
      <c r="AF595" s="161"/>
      <c r="AG595" s="161"/>
      <c r="AQ595" s="161"/>
      <c r="AR595" s="161"/>
      <c r="AS595" s="161"/>
      <c r="AT595" s="161"/>
      <c r="AU595" s="161"/>
      <c r="AV595" s="161"/>
      <c r="AW595" s="161"/>
      <c r="AX595" s="161"/>
      <c r="AY595" s="161"/>
      <c r="AZ595" s="161"/>
      <c r="BA595" s="161"/>
      <c r="BB595" s="161"/>
      <c r="BC595" s="161"/>
      <c r="BD595" s="161"/>
      <c r="BE595" s="161"/>
      <c r="BF595"/>
      <c r="BG595" s="161"/>
      <c r="BH595" s="161"/>
      <c r="BI595" s="161"/>
      <c r="BJ595" s="161"/>
      <c r="BK595" s="161"/>
      <c r="BL595" s="161"/>
      <c r="BM595" s="161"/>
      <c r="BN595" s="161"/>
      <c r="BO595" s="161"/>
      <c r="BP595" s="161"/>
      <c r="BQ595" s="161"/>
      <c r="BR595" s="161"/>
      <c r="BS595" s="161"/>
      <c r="BT595" s="161"/>
      <c r="BU595" s="161"/>
      <c r="BV595" s="161"/>
      <c r="BW595" s="161"/>
      <c r="BX595" s="161"/>
      <c r="BY595" s="161"/>
      <c r="BZ595" s="161"/>
      <c r="CA595" s="161"/>
      <c r="CB595" s="161"/>
      <c r="CC595" s="161"/>
      <c r="CD595" s="161"/>
      <c r="CE595" s="161"/>
      <c r="CF595" s="161"/>
      <c r="CG595" s="161"/>
      <c r="CH595" s="161"/>
      <c r="CI595" s="161"/>
      <c r="CJ595" s="161"/>
      <c r="CK595" s="161"/>
      <c r="CL595" s="161"/>
      <c r="CM595" s="161"/>
      <c r="CN595" s="161"/>
      <c r="CO595" s="161"/>
      <c r="CP595" s="161"/>
      <c r="CQ595" s="161"/>
      <c r="CR595" s="161"/>
      <c r="CS595" s="161"/>
      <c r="CT595" s="135" t="s">
        <v>3290</v>
      </c>
      <c r="CU595" s="161"/>
      <c r="CV595" s="161"/>
      <c r="CW595" s="161"/>
      <c r="CX595" s="161"/>
      <c r="CY595" s="161"/>
      <c r="CZ595" s="161"/>
      <c r="DA595" s="161"/>
      <c r="DB595" s="161"/>
      <c r="DC595" s="161"/>
      <c r="DD595" s="161"/>
      <c r="DE595" s="161"/>
      <c r="DF595" s="161"/>
      <c r="DG595" s="161"/>
      <c r="DH595" s="161"/>
      <c r="DI595" s="161"/>
      <c r="DJ595" s="161"/>
      <c r="DK595" s="161"/>
      <c r="DL595" s="161"/>
      <c r="DM595" s="161"/>
      <c r="DN595" s="161"/>
      <c r="DO595" s="161"/>
      <c r="DP595" s="135" t="s">
        <v>3320</v>
      </c>
      <c r="DQ595" s="161"/>
      <c r="DR595" s="161"/>
      <c r="DS595" s="161"/>
      <c r="DT595" s="161"/>
      <c r="DU595" s="161"/>
      <c r="DV595" s="161"/>
      <c r="DW595" s="161"/>
    </row>
    <row r="596" spans="1:127" ht="12.75" customHeight="1" x14ac:dyDescent="0.25">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c r="AA596" s="161"/>
      <c r="AB596" s="161"/>
      <c r="AC596" s="161"/>
      <c r="AD596" s="161"/>
      <c r="AE596" s="161"/>
      <c r="AF596" s="161"/>
      <c r="AG596" s="161"/>
      <c r="AQ596" s="161"/>
      <c r="AR596" s="161"/>
      <c r="AS596" s="161"/>
      <c r="AT596" s="161"/>
      <c r="AU596" s="161"/>
      <c r="AV596" s="161"/>
      <c r="AW596" s="161"/>
      <c r="AX596" s="161"/>
      <c r="AY596" s="161"/>
      <c r="AZ596" s="161"/>
      <c r="BA596" s="161"/>
      <c r="BB596" s="161"/>
      <c r="BC596" s="161"/>
      <c r="BD596" s="161"/>
      <c r="BE596" s="161"/>
      <c r="BF596"/>
      <c r="BG596" s="161"/>
      <c r="BH596" s="161"/>
      <c r="BI596" s="161"/>
      <c r="BJ596" s="161"/>
      <c r="BK596" s="161"/>
      <c r="BL596" s="161"/>
      <c r="BM596" s="161"/>
      <c r="BN596" s="161"/>
      <c r="BO596" s="161"/>
      <c r="BP596" s="161"/>
      <c r="BQ596" s="161"/>
      <c r="BR596" s="161"/>
      <c r="BS596" s="161"/>
      <c r="BT596" s="161"/>
      <c r="BU596" s="161"/>
      <c r="BV596" s="161"/>
      <c r="BW596" s="161"/>
      <c r="BX596" s="161"/>
      <c r="BY596" s="161"/>
      <c r="BZ596" s="161"/>
      <c r="CA596" s="161"/>
      <c r="CB596" s="161"/>
      <c r="CC596" s="161"/>
      <c r="CD596" s="161"/>
      <c r="CE596" s="161"/>
      <c r="CF596" s="161"/>
      <c r="CG596" s="161"/>
      <c r="CH596" s="161"/>
      <c r="CI596" s="161"/>
      <c r="CJ596" s="161"/>
      <c r="CK596" s="161"/>
      <c r="CL596" s="161"/>
      <c r="CM596" s="161"/>
      <c r="CN596" s="161"/>
      <c r="CO596" s="161"/>
      <c r="CP596" s="161"/>
      <c r="CQ596" s="161"/>
      <c r="CR596" s="161"/>
      <c r="CS596" s="161"/>
      <c r="CT596" s="135" t="s">
        <v>3292</v>
      </c>
      <c r="CU596" s="161"/>
      <c r="CV596" s="161"/>
      <c r="CW596" s="161"/>
      <c r="CX596" s="161"/>
      <c r="CY596" s="161"/>
      <c r="CZ596" s="161"/>
      <c r="DA596" s="161"/>
      <c r="DB596" s="161"/>
      <c r="DC596" s="161"/>
      <c r="DD596" s="161"/>
      <c r="DE596" s="161"/>
      <c r="DF596" s="161"/>
      <c r="DG596" s="161"/>
      <c r="DH596" s="161"/>
      <c r="DI596" s="161"/>
      <c r="DJ596" s="161"/>
      <c r="DK596" s="161"/>
      <c r="DL596" s="161"/>
      <c r="DM596" s="161"/>
      <c r="DN596" s="161"/>
      <c r="DO596" s="161"/>
      <c r="DP596" s="135" t="s">
        <v>3322</v>
      </c>
      <c r="DQ596" s="161"/>
      <c r="DR596" s="161"/>
      <c r="DS596" s="161"/>
      <c r="DT596" s="161"/>
      <c r="DU596" s="161"/>
      <c r="DV596" s="161"/>
      <c r="DW596" s="161"/>
    </row>
    <row r="597" spans="1:127" ht="12.75" customHeight="1" x14ac:dyDescent="0.25">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c r="AA597" s="161"/>
      <c r="AB597" s="161"/>
      <c r="AC597" s="161"/>
      <c r="AD597" s="161"/>
      <c r="AE597" s="161"/>
      <c r="AF597" s="161"/>
      <c r="AG597" s="161"/>
      <c r="AQ597" s="161"/>
      <c r="AR597" s="161"/>
      <c r="AS597" s="161"/>
      <c r="AT597" s="161"/>
      <c r="AU597" s="161"/>
      <c r="AV597" s="161"/>
      <c r="AW597" s="161"/>
      <c r="AX597" s="161"/>
      <c r="AY597" s="161"/>
      <c r="AZ597" s="161"/>
      <c r="BA597" s="161"/>
      <c r="BB597" s="161"/>
      <c r="BC597" s="161"/>
      <c r="BD597" s="161"/>
      <c r="BE597" s="161"/>
      <c r="BF597"/>
      <c r="BG597" s="161"/>
      <c r="BH597" s="161"/>
      <c r="BI597" s="161"/>
      <c r="BJ597" s="161"/>
      <c r="BK597" s="161"/>
      <c r="BL597" s="161"/>
      <c r="BM597" s="161"/>
      <c r="BN597" s="161"/>
      <c r="BO597" s="161"/>
      <c r="BP597" s="161"/>
      <c r="BQ597" s="161"/>
      <c r="BR597" s="161"/>
      <c r="BS597" s="161"/>
      <c r="BT597" s="161"/>
      <c r="BU597" s="161"/>
      <c r="BV597" s="161"/>
      <c r="BW597" s="161"/>
      <c r="BX597" s="161"/>
      <c r="BY597" s="161"/>
      <c r="BZ597" s="161"/>
      <c r="CA597" s="161"/>
      <c r="CB597" s="161"/>
      <c r="CC597" s="161"/>
      <c r="CD597" s="161"/>
      <c r="CE597" s="161"/>
      <c r="CF597" s="161"/>
      <c r="CG597" s="161"/>
      <c r="CH597" s="161"/>
      <c r="CI597" s="161"/>
      <c r="CJ597" s="161"/>
      <c r="CK597" s="161"/>
      <c r="CL597" s="161"/>
      <c r="CM597" s="161"/>
      <c r="CN597" s="161"/>
      <c r="CO597" s="161"/>
      <c r="CP597" s="161"/>
      <c r="CQ597" s="161"/>
      <c r="CR597" s="161"/>
      <c r="CS597" s="161"/>
      <c r="CT597" s="135" t="s">
        <v>3294</v>
      </c>
      <c r="CU597" s="161"/>
      <c r="CV597" s="161"/>
      <c r="CW597" s="161"/>
      <c r="CX597" s="161"/>
      <c r="CY597" s="161"/>
      <c r="CZ597" s="161"/>
      <c r="DA597" s="161"/>
      <c r="DB597" s="161"/>
      <c r="DC597" s="161"/>
      <c r="DD597" s="161"/>
      <c r="DE597" s="161"/>
      <c r="DF597" s="161"/>
      <c r="DG597" s="161"/>
      <c r="DH597" s="161"/>
      <c r="DI597" s="161"/>
      <c r="DJ597" s="161"/>
      <c r="DK597" s="161"/>
      <c r="DL597" s="161"/>
      <c r="DM597" s="161"/>
      <c r="DN597" s="161"/>
      <c r="DO597" s="161"/>
      <c r="DP597" s="135" t="s">
        <v>3324</v>
      </c>
      <c r="DQ597" s="161"/>
      <c r="DR597" s="161"/>
      <c r="DS597" s="161"/>
      <c r="DT597" s="161"/>
      <c r="DU597" s="161"/>
      <c r="DV597" s="161"/>
      <c r="DW597" s="161"/>
    </row>
    <row r="598" spans="1:127" ht="12.75" customHeight="1" x14ac:dyDescent="0.25">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c r="AA598" s="161"/>
      <c r="AB598" s="161"/>
      <c r="AC598" s="161"/>
      <c r="AD598" s="161"/>
      <c r="AE598" s="161"/>
      <c r="AF598" s="161"/>
      <c r="AG598" s="161"/>
      <c r="AQ598" s="161"/>
      <c r="AR598" s="161"/>
      <c r="AS598" s="161"/>
      <c r="AT598" s="161"/>
      <c r="AU598" s="161"/>
      <c r="AV598" s="161"/>
      <c r="AW598" s="161"/>
      <c r="AX598" s="161"/>
      <c r="AY598" s="161"/>
      <c r="AZ598" s="161"/>
      <c r="BA598" s="161"/>
      <c r="BB598" s="161"/>
      <c r="BC598" s="161"/>
      <c r="BD598" s="161"/>
      <c r="BE598" s="161"/>
      <c r="BF598"/>
      <c r="BG598" s="161"/>
      <c r="BH598" s="161"/>
      <c r="BI598" s="161"/>
      <c r="BJ598" s="161"/>
      <c r="BK598" s="161"/>
      <c r="BL598" s="161"/>
      <c r="BM598" s="161"/>
      <c r="BN598" s="161"/>
      <c r="BO598" s="161"/>
      <c r="BP598" s="161"/>
      <c r="BQ598" s="161"/>
      <c r="BR598" s="161"/>
      <c r="BS598" s="161"/>
      <c r="BT598" s="161"/>
      <c r="BU598" s="161"/>
      <c r="BV598" s="161"/>
      <c r="BW598" s="161"/>
      <c r="BX598" s="161"/>
      <c r="BY598" s="161"/>
      <c r="BZ598" s="161"/>
      <c r="CA598" s="161"/>
      <c r="CB598" s="161"/>
      <c r="CC598" s="161"/>
      <c r="CD598" s="161"/>
      <c r="CE598" s="161"/>
      <c r="CF598" s="161"/>
      <c r="CG598" s="161"/>
      <c r="CH598" s="161"/>
      <c r="CI598" s="161"/>
      <c r="CJ598" s="161"/>
      <c r="CK598" s="161"/>
      <c r="CL598" s="161"/>
      <c r="CM598" s="161"/>
      <c r="CN598" s="161"/>
      <c r="CO598" s="161"/>
      <c r="CP598" s="161"/>
      <c r="CQ598" s="161"/>
      <c r="CR598" s="161"/>
      <c r="CS598" s="161"/>
      <c r="CT598" s="135" t="s">
        <v>3296</v>
      </c>
      <c r="CU598" s="161"/>
      <c r="CV598" s="161"/>
      <c r="CW598" s="161"/>
      <c r="CX598" s="161"/>
      <c r="CY598" s="161"/>
      <c r="CZ598" s="161"/>
      <c r="DA598" s="161"/>
      <c r="DB598" s="161"/>
      <c r="DC598" s="161"/>
      <c r="DD598" s="161"/>
      <c r="DE598" s="161"/>
      <c r="DF598" s="161"/>
      <c r="DG598" s="161"/>
      <c r="DH598" s="161"/>
      <c r="DI598" s="161"/>
      <c r="DJ598" s="161"/>
      <c r="DK598" s="161"/>
      <c r="DL598" s="161"/>
      <c r="DM598" s="161"/>
      <c r="DN598" s="161"/>
      <c r="DO598" s="161"/>
      <c r="DP598" s="135" t="s">
        <v>3326</v>
      </c>
      <c r="DQ598" s="161"/>
      <c r="DR598" s="161"/>
      <c r="DS598" s="161"/>
      <c r="DT598" s="161"/>
      <c r="DU598" s="161"/>
      <c r="DV598" s="161"/>
      <c r="DW598" s="161"/>
    </row>
    <row r="599" spans="1:127" ht="12.75" customHeight="1" x14ac:dyDescent="0.25">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c r="AA599" s="161"/>
      <c r="AB599" s="161"/>
      <c r="AC599" s="161"/>
      <c r="AD599" s="161"/>
      <c r="AE599" s="161"/>
      <c r="AF599" s="161"/>
      <c r="AG599" s="161"/>
      <c r="AQ599" s="161"/>
      <c r="AR599" s="161"/>
      <c r="AS599" s="161"/>
      <c r="AT599" s="161"/>
      <c r="AU599" s="161"/>
      <c r="AV599" s="161"/>
      <c r="AW599" s="161"/>
      <c r="AX599" s="161"/>
      <c r="AY599" s="161"/>
      <c r="AZ599" s="161"/>
      <c r="BA599" s="161"/>
      <c r="BB599" s="161"/>
      <c r="BC599" s="161"/>
      <c r="BD599" s="161"/>
      <c r="BE599" s="161"/>
      <c r="BF599"/>
      <c r="BG599" s="161"/>
      <c r="BH599" s="161"/>
      <c r="BI599" s="161"/>
      <c r="BJ599" s="161"/>
      <c r="BK599" s="161"/>
      <c r="BL599" s="161"/>
      <c r="BM599" s="161"/>
      <c r="BN599" s="161"/>
      <c r="BO599" s="161"/>
      <c r="BP599" s="161"/>
      <c r="BQ599" s="161"/>
      <c r="BR599" s="161"/>
      <c r="BS599" s="161"/>
      <c r="BT599" s="161"/>
      <c r="BU599" s="161"/>
      <c r="BV599" s="161"/>
      <c r="BW599" s="161"/>
      <c r="BX599" s="161"/>
      <c r="BY599" s="161"/>
      <c r="BZ599" s="161"/>
      <c r="CA599" s="161"/>
      <c r="CB599" s="161"/>
      <c r="CC599" s="161"/>
      <c r="CD599" s="161"/>
      <c r="CE599" s="161"/>
      <c r="CF599" s="161"/>
      <c r="CG599" s="161"/>
      <c r="CH599" s="161"/>
      <c r="CI599" s="161"/>
      <c r="CJ599" s="161"/>
      <c r="CK599" s="161"/>
      <c r="CL599" s="161"/>
      <c r="CM599" s="161"/>
      <c r="CN599" s="161"/>
      <c r="CO599" s="161"/>
      <c r="CP599" s="161"/>
      <c r="CQ599" s="161"/>
      <c r="CR599" s="161"/>
      <c r="CS599" s="161"/>
      <c r="CT599" s="135" t="s">
        <v>3298</v>
      </c>
      <c r="CU599" s="161"/>
      <c r="CV599" s="161"/>
      <c r="CW599" s="161"/>
      <c r="CX599" s="161"/>
      <c r="CY599" s="161"/>
      <c r="CZ599" s="161"/>
      <c r="DA599" s="161"/>
      <c r="DB599" s="161"/>
      <c r="DC599" s="161"/>
      <c r="DD599" s="161"/>
      <c r="DE599" s="161"/>
      <c r="DF599" s="161"/>
      <c r="DG599" s="161"/>
      <c r="DH599" s="161"/>
      <c r="DI599" s="161"/>
      <c r="DJ599" s="161"/>
      <c r="DK599" s="161"/>
      <c r="DL599" s="161"/>
      <c r="DM599" s="161"/>
      <c r="DN599" s="161"/>
      <c r="DO599" s="161"/>
      <c r="DP599" s="135" t="s">
        <v>3328</v>
      </c>
      <c r="DQ599" s="161"/>
      <c r="DR599" s="161"/>
      <c r="DS599" s="161"/>
      <c r="DT599" s="161"/>
      <c r="DU599" s="161"/>
      <c r="DV599" s="161"/>
      <c r="DW599" s="161"/>
    </row>
    <row r="600" spans="1:127" ht="12.75" customHeight="1" x14ac:dyDescent="0.25">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c r="AA600" s="161"/>
      <c r="AB600" s="161"/>
      <c r="AC600" s="161"/>
      <c r="AD600" s="161"/>
      <c r="AE600" s="161"/>
      <c r="AF600" s="161"/>
      <c r="AG600" s="161"/>
      <c r="AQ600" s="161"/>
      <c r="AR600" s="161"/>
      <c r="AS600" s="161"/>
      <c r="AT600" s="161"/>
      <c r="AU600" s="161"/>
      <c r="AV600" s="161"/>
      <c r="AW600" s="161"/>
      <c r="AX600" s="161"/>
      <c r="AY600" s="161"/>
      <c r="AZ600" s="161"/>
      <c r="BA600" s="161"/>
      <c r="BB600" s="161"/>
      <c r="BC600" s="161"/>
      <c r="BD600" s="161"/>
      <c r="BE600" s="161"/>
      <c r="BF600"/>
      <c r="BG600" s="161"/>
      <c r="BH600" s="161"/>
      <c r="BI600" s="161"/>
      <c r="BJ600" s="161"/>
      <c r="BK600" s="161"/>
      <c r="BL600" s="161"/>
      <c r="BM600" s="161"/>
      <c r="BN600" s="161"/>
      <c r="BO600" s="161"/>
      <c r="BP600" s="161"/>
      <c r="BQ600" s="161"/>
      <c r="BR600" s="161"/>
      <c r="BS600" s="161"/>
      <c r="BT600" s="161"/>
      <c r="BU600" s="161"/>
      <c r="BV600" s="161"/>
      <c r="BW600" s="161"/>
      <c r="BX600" s="161"/>
      <c r="BY600" s="161"/>
      <c r="BZ600" s="161"/>
      <c r="CA600" s="161"/>
      <c r="CB600" s="161"/>
      <c r="CC600" s="161"/>
      <c r="CD600" s="161"/>
      <c r="CE600" s="161"/>
      <c r="CF600" s="161"/>
      <c r="CG600" s="161"/>
      <c r="CH600" s="161"/>
      <c r="CI600" s="161"/>
      <c r="CJ600" s="161"/>
      <c r="CK600" s="161"/>
      <c r="CL600" s="161"/>
      <c r="CM600" s="161"/>
      <c r="CN600" s="161"/>
      <c r="CO600" s="161"/>
      <c r="CP600" s="161"/>
      <c r="CQ600" s="161"/>
      <c r="CR600" s="161"/>
      <c r="CS600" s="161"/>
      <c r="CT600" s="135" t="s">
        <v>3300</v>
      </c>
      <c r="CU600" s="161"/>
      <c r="CV600" s="161"/>
      <c r="CW600" s="161"/>
      <c r="CX600" s="161"/>
      <c r="CY600" s="161"/>
      <c r="CZ600" s="161"/>
      <c r="DA600" s="161"/>
      <c r="DB600" s="161"/>
      <c r="DC600" s="161"/>
      <c r="DD600" s="161"/>
      <c r="DE600" s="161"/>
      <c r="DF600" s="161"/>
      <c r="DG600" s="161"/>
      <c r="DH600" s="161"/>
      <c r="DI600" s="161"/>
      <c r="DJ600" s="161"/>
      <c r="DK600" s="161"/>
      <c r="DL600" s="161"/>
      <c r="DM600" s="161"/>
      <c r="DN600" s="161"/>
      <c r="DO600" s="161"/>
      <c r="DP600" s="135" t="s">
        <v>3330</v>
      </c>
      <c r="DQ600" s="161"/>
      <c r="DR600" s="161"/>
      <c r="DS600" s="161"/>
      <c r="DT600" s="161"/>
      <c r="DU600" s="161"/>
      <c r="DV600" s="161"/>
      <c r="DW600" s="161"/>
    </row>
    <row r="601" spans="1:127" ht="12.75" customHeight="1" x14ac:dyDescent="0.25">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c r="AA601" s="161"/>
      <c r="AB601" s="161"/>
      <c r="AC601" s="161"/>
      <c r="AD601" s="161"/>
      <c r="AE601" s="161"/>
      <c r="AF601" s="161"/>
      <c r="AG601" s="161"/>
      <c r="AQ601" s="161"/>
      <c r="AR601" s="161"/>
      <c r="AS601" s="161"/>
      <c r="AT601" s="161"/>
      <c r="AU601" s="161"/>
      <c r="AV601" s="161"/>
      <c r="AW601" s="161"/>
      <c r="AX601" s="161"/>
      <c r="AY601" s="161"/>
      <c r="AZ601" s="161"/>
      <c r="BA601" s="161"/>
      <c r="BB601" s="161"/>
      <c r="BC601" s="161"/>
      <c r="BD601" s="161"/>
      <c r="BE601" s="161"/>
      <c r="BF601"/>
      <c r="BG601" s="161"/>
      <c r="BH601" s="161"/>
      <c r="BI601" s="161"/>
      <c r="BJ601" s="161"/>
      <c r="BK601" s="161"/>
      <c r="BL601" s="161"/>
      <c r="BM601" s="161"/>
      <c r="BN601" s="161"/>
      <c r="BO601" s="161"/>
      <c r="BP601" s="161"/>
      <c r="BQ601" s="161"/>
      <c r="BR601" s="161"/>
      <c r="BS601" s="161"/>
      <c r="BT601" s="161"/>
      <c r="BU601" s="161"/>
      <c r="BV601" s="161"/>
      <c r="BW601" s="161"/>
      <c r="BX601" s="161"/>
      <c r="BY601" s="161"/>
      <c r="BZ601" s="161"/>
      <c r="CA601" s="161"/>
      <c r="CB601" s="161"/>
      <c r="CC601" s="161"/>
      <c r="CD601" s="161"/>
      <c r="CE601" s="161"/>
      <c r="CF601" s="161"/>
      <c r="CG601" s="161"/>
      <c r="CH601" s="161"/>
      <c r="CI601" s="161"/>
      <c r="CJ601" s="161"/>
      <c r="CK601" s="161"/>
      <c r="CL601" s="161"/>
      <c r="CM601" s="161"/>
      <c r="CN601" s="161"/>
      <c r="CO601" s="161"/>
      <c r="CP601" s="161"/>
      <c r="CQ601" s="161"/>
      <c r="CR601" s="161"/>
      <c r="CS601" s="161"/>
      <c r="CT601" s="135" t="s">
        <v>3302</v>
      </c>
      <c r="CU601" s="161"/>
      <c r="CV601" s="161"/>
      <c r="CW601" s="161"/>
      <c r="CX601" s="161"/>
      <c r="CY601" s="161"/>
      <c r="CZ601" s="161"/>
      <c r="DA601" s="161"/>
      <c r="DB601" s="161"/>
      <c r="DC601" s="161"/>
      <c r="DD601" s="161"/>
      <c r="DE601" s="161"/>
      <c r="DF601" s="161"/>
      <c r="DG601" s="161"/>
      <c r="DH601" s="161"/>
      <c r="DI601" s="161"/>
      <c r="DJ601" s="161"/>
      <c r="DK601" s="161"/>
      <c r="DL601" s="161"/>
      <c r="DM601" s="161"/>
      <c r="DN601" s="161"/>
      <c r="DO601" s="161"/>
      <c r="DP601" s="135" t="s">
        <v>3332</v>
      </c>
      <c r="DQ601" s="161"/>
      <c r="DR601" s="161"/>
      <c r="DS601" s="161"/>
      <c r="DT601" s="161"/>
      <c r="DU601" s="161"/>
      <c r="DV601" s="161"/>
      <c r="DW601" s="161"/>
    </row>
    <row r="602" spans="1:127" ht="12.75" customHeight="1" x14ac:dyDescent="0.25">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c r="AA602" s="161"/>
      <c r="AB602" s="161"/>
      <c r="AC602" s="161"/>
      <c r="AD602" s="161"/>
      <c r="AE602" s="161"/>
      <c r="AF602" s="161"/>
      <c r="AG602" s="161"/>
      <c r="AQ602" s="161"/>
      <c r="AR602" s="161"/>
      <c r="AS602" s="161"/>
      <c r="AT602" s="161"/>
      <c r="AU602" s="161"/>
      <c r="AV602" s="161"/>
      <c r="AW602" s="161"/>
      <c r="AX602" s="161"/>
      <c r="AY602" s="161"/>
      <c r="AZ602" s="161"/>
      <c r="BA602" s="161"/>
      <c r="BB602" s="161"/>
      <c r="BC602" s="161"/>
      <c r="BD602" s="161"/>
      <c r="BE602" s="161"/>
      <c r="BF602"/>
      <c r="BG602" s="161"/>
      <c r="BH602" s="161"/>
      <c r="BI602" s="161"/>
      <c r="BJ602" s="161"/>
      <c r="BK602" s="161"/>
      <c r="BL602" s="161"/>
      <c r="BM602" s="161"/>
      <c r="BN602" s="161"/>
      <c r="BO602" s="161"/>
      <c r="BP602" s="161"/>
      <c r="BQ602" s="161"/>
      <c r="BR602" s="161"/>
      <c r="BS602" s="161"/>
      <c r="BT602" s="161"/>
      <c r="BU602" s="161"/>
      <c r="BV602" s="161"/>
      <c r="BW602" s="161"/>
      <c r="BX602" s="161"/>
      <c r="BY602" s="161"/>
      <c r="BZ602" s="161"/>
      <c r="CA602" s="161"/>
      <c r="CB602" s="161"/>
      <c r="CC602" s="161"/>
      <c r="CD602" s="161"/>
      <c r="CE602" s="161"/>
      <c r="CF602" s="161"/>
      <c r="CG602" s="161"/>
      <c r="CH602" s="161"/>
      <c r="CI602" s="161"/>
      <c r="CJ602" s="161"/>
      <c r="CK602" s="161"/>
      <c r="CL602" s="161"/>
      <c r="CM602" s="161"/>
      <c r="CN602" s="161"/>
      <c r="CO602" s="161"/>
      <c r="CP602" s="161"/>
      <c r="CQ602" s="161"/>
      <c r="CR602" s="161"/>
      <c r="CS602" s="161"/>
      <c r="CT602" s="135" t="s">
        <v>3304</v>
      </c>
      <c r="CU602" s="161"/>
      <c r="CV602" s="161"/>
      <c r="CW602" s="161"/>
      <c r="CX602" s="161"/>
      <c r="CY602" s="161"/>
      <c r="CZ602" s="161"/>
      <c r="DA602" s="161"/>
      <c r="DB602" s="161"/>
      <c r="DC602" s="161"/>
      <c r="DD602" s="161"/>
      <c r="DE602" s="161"/>
      <c r="DF602" s="161"/>
      <c r="DG602" s="161"/>
      <c r="DH602" s="161"/>
      <c r="DI602" s="161"/>
      <c r="DJ602" s="161"/>
      <c r="DK602" s="161"/>
      <c r="DL602" s="161"/>
      <c r="DM602" s="161"/>
      <c r="DN602" s="161"/>
      <c r="DO602" s="161"/>
      <c r="DP602" s="135" t="s">
        <v>3334</v>
      </c>
      <c r="DQ602" s="161"/>
      <c r="DR602" s="161"/>
      <c r="DS602" s="161"/>
      <c r="DT602" s="161"/>
      <c r="DU602" s="161"/>
      <c r="DV602" s="161"/>
      <c r="DW602" s="161"/>
    </row>
    <row r="603" spans="1:127" ht="12.75" customHeight="1" x14ac:dyDescent="0.25">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c r="AA603" s="161"/>
      <c r="AB603" s="161"/>
      <c r="AC603" s="161"/>
      <c r="AD603" s="161"/>
      <c r="AE603" s="161"/>
      <c r="AF603" s="161"/>
      <c r="AG603" s="161"/>
      <c r="AQ603" s="161"/>
      <c r="AR603" s="161"/>
      <c r="AS603" s="161"/>
      <c r="AT603" s="161"/>
      <c r="AU603" s="161"/>
      <c r="AV603" s="161"/>
      <c r="AW603" s="161"/>
      <c r="AX603" s="161"/>
      <c r="AY603" s="161"/>
      <c r="AZ603" s="161"/>
      <c r="BA603" s="161"/>
      <c r="BB603" s="161"/>
      <c r="BC603" s="161"/>
      <c r="BD603" s="161"/>
      <c r="BE603" s="161"/>
      <c r="BF603"/>
      <c r="BG603" s="161"/>
      <c r="BH603" s="161"/>
      <c r="BI603" s="161"/>
      <c r="BJ603" s="161"/>
      <c r="BK603" s="161"/>
      <c r="BL603" s="161"/>
      <c r="BM603" s="161"/>
      <c r="BN603" s="161"/>
      <c r="BO603" s="161"/>
      <c r="BP603" s="161"/>
      <c r="BQ603" s="161"/>
      <c r="BR603" s="161"/>
      <c r="BS603" s="161"/>
      <c r="BT603" s="161"/>
      <c r="BU603" s="161"/>
      <c r="BV603" s="161"/>
      <c r="BW603" s="161"/>
      <c r="BX603" s="161"/>
      <c r="BY603" s="161"/>
      <c r="BZ603" s="161"/>
      <c r="CA603" s="161"/>
      <c r="CB603" s="161"/>
      <c r="CC603" s="161"/>
      <c r="CD603" s="161"/>
      <c r="CE603" s="161"/>
      <c r="CF603" s="161"/>
      <c r="CG603" s="161"/>
      <c r="CH603" s="161"/>
      <c r="CI603" s="161"/>
      <c r="CJ603" s="161"/>
      <c r="CK603" s="161"/>
      <c r="CL603" s="161"/>
      <c r="CM603" s="161"/>
      <c r="CN603" s="161"/>
      <c r="CO603" s="161"/>
      <c r="CP603" s="161"/>
      <c r="CQ603" s="161"/>
      <c r="CR603" s="161"/>
      <c r="CS603" s="161"/>
      <c r="CT603" s="135" t="s">
        <v>3306</v>
      </c>
      <c r="CU603" s="161"/>
      <c r="CV603" s="161"/>
      <c r="CW603" s="161"/>
      <c r="CX603" s="161"/>
      <c r="CY603" s="161"/>
      <c r="CZ603" s="161"/>
      <c r="DA603" s="161"/>
      <c r="DB603" s="161"/>
      <c r="DC603" s="161"/>
      <c r="DD603" s="161"/>
      <c r="DE603" s="161"/>
      <c r="DF603" s="161"/>
      <c r="DG603" s="161"/>
      <c r="DH603" s="161"/>
      <c r="DI603" s="161"/>
      <c r="DJ603" s="161"/>
      <c r="DK603" s="161"/>
      <c r="DL603" s="161"/>
      <c r="DM603" s="161"/>
      <c r="DN603" s="161"/>
      <c r="DO603" s="161"/>
      <c r="DP603" s="135" t="s">
        <v>3336</v>
      </c>
      <c r="DQ603" s="161"/>
      <c r="DR603" s="161"/>
      <c r="DS603" s="161"/>
      <c r="DT603" s="161"/>
      <c r="DU603" s="161"/>
      <c r="DV603" s="161"/>
      <c r="DW603" s="161"/>
    </row>
    <row r="604" spans="1:127" ht="12.75" customHeight="1" x14ac:dyDescent="0.25">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c r="AA604" s="161"/>
      <c r="AB604" s="161"/>
      <c r="AC604" s="161"/>
      <c r="AD604" s="161"/>
      <c r="AE604" s="161"/>
      <c r="AF604" s="161"/>
      <c r="AG604" s="161"/>
      <c r="AQ604" s="161"/>
      <c r="AR604" s="161"/>
      <c r="AS604" s="161"/>
      <c r="AT604" s="161"/>
      <c r="AU604" s="161"/>
      <c r="AV604" s="161"/>
      <c r="AW604" s="161"/>
      <c r="AX604" s="161"/>
      <c r="AY604" s="161"/>
      <c r="AZ604" s="161"/>
      <c r="BA604" s="161"/>
      <c r="BB604" s="161"/>
      <c r="BC604" s="161"/>
      <c r="BD604" s="161"/>
      <c r="BE604" s="161"/>
      <c r="BF604"/>
      <c r="BG604" s="161"/>
      <c r="BH604" s="161"/>
      <c r="BI604" s="161"/>
      <c r="BJ604" s="161"/>
      <c r="BK604" s="161"/>
      <c r="BL604" s="161"/>
      <c r="BM604" s="161"/>
      <c r="BN604" s="161"/>
      <c r="BO604" s="161"/>
      <c r="BP604" s="161"/>
      <c r="BQ604" s="161"/>
      <c r="BR604" s="161"/>
      <c r="BS604" s="161"/>
      <c r="BT604" s="161"/>
      <c r="BU604" s="161"/>
      <c r="BV604" s="161"/>
      <c r="BW604" s="161"/>
      <c r="BX604" s="161"/>
      <c r="BY604" s="161"/>
      <c r="BZ604" s="161"/>
      <c r="CA604" s="161"/>
      <c r="CB604" s="161"/>
      <c r="CC604" s="161"/>
      <c r="CD604" s="161"/>
      <c r="CE604" s="161"/>
      <c r="CF604" s="161"/>
      <c r="CG604" s="161"/>
      <c r="CH604" s="161"/>
      <c r="CI604" s="161"/>
      <c r="CJ604" s="161"/>
      <c r="CK604" s="161"/>
      <c r="CL604" s="161"/>
      <c r="CM604" s="161"/>
      <c r="CN604" s="161"/>
      <c r="CO604" s="161"/>
      <c r="CP604" s="161"/>
      <c r="CQ604" s="161"/>
      <c r="CR604" s="161"/>
      <c r="CS604" s="161"/>
      <c r="CT604" s="135" t="s">
        <v>3308</v>
      </c>
      <c r="CU604" s="161"/>
      <c r="CV604" s="161"/>
      <c r="CW604" s="161"/>
      <c r="CX604" s="161"/>
      <c r="CY604" s="161"/>
      <c r="CZ604" s="161"/>
      <c r="DA604" s="161"/>
      <c r="DB604" s="161"/>
      <c r="DC604" s="161"/>
      <c r="DD604" s="161"/>
      <c r="DE604" s="161"/>
      <c r="DF604" s="161"/>
      <c r="DG604" s="161"/>
      <c r="DH604" s="161"/>
      <c r="DI604" s="161"/>
      <c r="DJ604" s="161"/>
      <c r="DK604" s="161"/>
      <c r="DL604" s="161"/>
      <c r="DM604" s="161"/>
      <c r="DN604" s="161"/>
      <c r="DO604" s="161"/>
      <c r="DP604" s="135" t="s">
        <v>3338</v>
      </c>
      <c r="DQ604" s="161"/>
      <c r="DR604" s="161"/>
      <c r="DS604" s="161"/>
      <c r="DT604" s="161"/>
      <c r="DU604" s="161"/>
      <c r="DV604" s="161"/>
      <c r="DW604" s="161"/>
    </row>
    <row r="605" spans="1:127" ht="12.75" customHeight="1" x14ac:dyDescent="0.25">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c r="AA605" s="161"/>
      <c r="AB605" s="161"/>
      <c r="AC605" s="161"/>
      <c r="AD605" s="161"/>
      <c r="AE605" s="161"/>
      <c r="AF605" s="161"/>
      <c r="AG605" s="161"/>
      <c r="AQ605" s="161"/>
      <c r="AR605" s="161"/>
      <c r="AS605" s="161"/>
      <c r="AT605" s="161"/>
      <c r="AU605" s="161"/>
      <c r="AV605" s="161"/>
      <c r="AW605" s="161"/>
      <c r="AX605" s="161"/>
      <c r="AY605" s="161"/>
      <c r="AZ605" s="161"/>
      <c r="BA605" s="161"/>
      <c r="BB605" s="161"/>
      <c r="BC605" s="161"/>
      <c r="BD605" s="161"/>
      <c r="BE605" s="161"/>
      <c r="BF605"/>
      <c r="BG605" s="161"/>
      <c r="BH605" s="161"/>
      <c r="BI605" s="161"/>
      <c r="BJ605" s="161"/>
      <c r="BK605" s="161"/>
      <c r="BL605" s="161"/>
      <c r="BM605" s="161"/>
      <c r="BN605" s="161"/>
      <c r="BO605" s="161"/>
      <c r="BP605" s="161"/>
      <c r="BQ605" s="161"/>
      <c r="BR605" s="161"/>
      <c r="BS605" s="161"/>
      <c r="BT605" s="161"/>
      <c r="BU605" s="161"/>
      <c r="BV605" s="161"/>
      <c r="BW605" s="161"/>
      <c r="BX605" s="161"/>
      <c r="BY605" s="161"/>
      <c r="BZ605" s="161"/>
      <c r="CA605" s="161"/>
      <c r="CB605" s="161"/>
      <c r="CC605" s="161"/>
      <c r="CD605" s="161"/>
      <c r="CE605" s="161"/>
      <c r="CF605" s="161"/>
      <c r="CG605" s="161"/>
      <c r="CH605" s="161"/>
      <c r="CI605" s="161"/>
      <c r="CJ605" s="161"/>
      <c r="CK605" s="161"/>
      <c r="CL605" s="161"/>
      <c r="CM605" s="161"/>
      <c r="CN605" s="161"/>
      <c r="CO605" s="161"/>
      <c r="CP605" s="161"/>
      <c r="CQ605" s="161"/>
      <c r="CR605" s="161"/>
      <c r="CS605" s="161"/>
      <c r="CT605" s="135" t="s">
        <v>3310</v>
      </c>
      <c r="CU605" s="161"/>
      <c r="CV605" s="161"/>
      <c r="CW605" s="161"/>
      <c r="CX605" s="161"/>
      <c r="CY605" s="161"/>
      <c r="CZ605" s="161"/>
      <c r="DA605" s="161"/>
      <c r="DB605" s="161"/>
      <c r="DC605" s="161"/>
      <c r="DD605" s="161"/>
      <c r="DE605" s="161"/>
      <c r="DF605" s="161"/>
      <c r="DG605" s="161"/>
      <c r="DH605" s="161"/>
      <c r="DI605" s="161"/>
      <c r="DJ605" s="161"/>
      <c r="DK605" s="161"/>
      <c r="DL605" s="161"/>
      <c r="DM605" s="161"/>
      <c r="DN605" s="161"/>
      <c r="DO605" s="161"/>
      <c r="DP605" s="135" t="s">
        <v>3340</v>
      </c>
      <c r="DQ605" s="161"/>
      <c r="DR605" s="161"/>
      <c r="DS605" s="161"/>
      <c r="DT605" s="161"/>
      <c r="DU605" s="161"/>
      <c r="DV605" s="161"/>
      <c r="DW605" s="161"/>
    </row>
    <row r="606" spans="1:127" ht="12.75" customHeight="1" x14ac:dyDescent="0.25">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c r="AA606" s="161"/>
      <c r="AB606" s="161"/>
      <c r="AC606" s="161"/>
      <c r="AD606" s="161"/>
      <c r="AE606" s="161"/>
      <c r="AF606" s="161"/>
      <c r="AG606" s="161"/>
      <c r="AQ606" s="161"/>
      <c r="AR606" s="161"/>
      <c r="AS606" s="161"/>
      <c r="AT606" s="161"/>
      <c r="AU606" s="161"/>
      <c r="AV606" s="161"/>
      <c r="AW606" s="161"/>
      <c r="AX606" s="161"/>
      <c r="AY606" s="161"/>
      <c r="AZ606" s="161"/>
      <c r="BA606" s="161"/>
      <c r="BB606" s="161"/>
      <c r="BC606" s="161"/>
      <c r="BD606" s="161"/>
      <c r="BE606" s="161"/>
      <c r="BF606"/>
      <c r="BG606" s="161"/>
      <c r="BH606" s="161"/>
      <c r="BI606" s="161"/>
      <c r="BJ606" s="161"/>
      <c r="BK606" s="161"/>
      <c r="BL606" s="161"/>
      <c r="BM606" s="161"/>
      <c r="BN606" s="161"/>
      <c r="BO606" s="161"/>
      <c r="BP606" s="161"/>
      <c r="BQ606" s="161"/>
      <c r="BR606" s="161"/>
      <c r="BS606" s="161"/>
      <c r="BT606" s="161"/>
      <c r="BU606" s="161"/>
      <c r="BV606" s="161"/>
      <c r="BW606" s="161"/>
      <c r="BX606" s="161"/>
      <c r="BY606" s="161"/>
      <c r="BZ606" s="161"/>
      <c r="CA606" s="161"/>
      <c r="CB606" s="161"/>
      <c r="CC606" s="161"/>
      <c r="CD606" s="161"/>
      <c r="CE606" s="161"/>
      <c r="CF606" s="161"/>
      <c r="CG606" s="161"/>
      <c r="CH606" s="161"/>
      <c r="CI606" s="161"/>
      <c r="CJ606" s="161"/>
      <c r="CK606" s="161"/>
      <c r="CL606" s="161"/>
      <c r="CM606" s="161"/>
      <c r="CN606" s="161"/>
      <c r="CO606" s="161"/>
      <c r="CP606" s="161"/>
      <c r="CQ606" s="161"/>
      <c r="CR606" s="161"/>
      <c r="CS606" s="161"/>
      <c r="CT606" s="135" t="s">
        <v>3312</v>
      </c>
      <c r="CU606" s="161"/>
      <c r="CV606" s="161"/>
      <c r="CW606" s="161"/>
      <c r="CX606" s="161"/>
      <c r="CY606" s="161"/>
      <c r="CZ606" s="161"/>
      <c r="DA606" s="161"/>
      <c r="DB606" s="161"/>
      <c r="DC606" s="161"/>
      <c r="DD606" s="161"/>
      <c r="DE606" s="161"/>
      <c r="DF606" s="161"/>
      <c r="DG606" s="161"/>
      <c r="DH606" s="161"/>
      <c r="DI606" s="161"/>
      <c r="DJ606" s="161"/>
      <c r="DK606" s="161"/>
      <c r="DL606" s="161"/>
      <c r="DM606" s="161"/>
      <c r="DN606" s="161"/>
      <c r="DO606" s="161"/>
      <c r="DP606" s="135" t="s">
        <v>3342</v>
      </c>
      <c r="DQ606" s="161"/>
      <c r="DR606" s="161"/>
      <c r="DS606" s="161"/>
      <c r="DT606" s="161"/>
      <c r="DU606" s="161"/>
      <c r="DV606" s="161"/>
      <c r="DW606" s="161"/>
    </row>
    <row r="607" spans="1:127" ht="12.75" customHeight="1" x14ac:dyDescent="0.25">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c r="AA607" s="161"/>
      <c r="AB607" s="161"/>
      <c r="AC607" s="161"/>
      <c r="AD607" s="161"/>
      <c r="AE607" s="161"/>
      <c r="AF607" s="161"/>
      <c r="AG607" s="161"/>
      <c r="AQ607" s="161"/>
      <c r="AR607" s="161"/>
      <c r="AS607" s="161"/>
      <c r="AT607" s="161"/>
      <c r="AU607" s="161"/>
      <c r="AV607" s="161"/>
      <c r="AW607" s="161"/>
      <c r="AX607" s="161"/>
      <c r="AY607" s="161"/>
      <c r="AZ607" s="161"/>
      <c r="BA607" s="161"/>
      <c r="BB607" s="161"/>
      <c r="BC607" s="161"/>
      <c r="BD607" s="161"/>
      <c r="BE607" s="161"/>
      <c r="BF607"/>
      <c r="BG607" s="161"/>
      <c r="BH607" s="161"/>
      <c r="BI607" s="161"/>
      <c r="BJ607" s="161"/>
      <c r="BK607" s="161"/>
      <c r="BL607" s="161"/>
      <c r="BM607" s="161"/>
      <c r="BN607" s="161"/>
      <c r="BO607" s="161"/>
      <c r="BP607" s="161"/>
      <c r="BQ607" s="161"/>
      <c r="BR607" s="161"/>
      <c r="BS607" s="161"/>
      <c r="BT607" s="161"/>
      <c r="BU607" s="161"/>
      <c r="BV607" s="161"/>
      <c r="BW607" s="161"/>
      <c r="BX607" s="161"/>
      <c r="BY607" s="161"/>
      <c r="BZ607" s="161"/>
      <c r="CA607" s="161"/>
      <c r="CB607" s="161"/>
      <c r="CC607" s="161"/>
      <c r="CD607" s="161"/>
      <c r="CE607" s="161"/>
      <c r="CF607" s="161"/>
      <c r="CG607" s="161"/>
      <c r="CH607" s="161"/>
      <c r="CI607" s="161"/>
      <c r="CJ607" s="161"/>
      <c r="CK607" s="161"/>
      <c r="CL607" s="161"/>
      <c r="CM607" s="161"/>
      <c r="CN607" s="161"/>
      <c r="CO607" s="161"/>
      <c r="CP607" s="161"/>
      <c r="CQ607" s="161"/>
      <c r="CR607" s="161"/>
      <c r="CS607" s="161"/>
      <c r="CT607" s="135" t="s">
        <v>3314</v>
      </c>
      <c r="CU607" s="161"/>
      <c r="CV607" s="161"/>
      <c r="CW607" s="161"/>
      <c r="CX607" s="161"/>
      <c r="CY607" s="161"/>
      <c r="CZ607" s="161"/>
      <c r="DA607" s="161"/>
      <c r="DB607" s="161"/>
      <c r="DC607" s="161"/>
      <c r="DD607" s="161"/>
      <c r="DE607" s="161"/>
      <c r="DF607" s="161"/>
      <c r="DG607" s="161"/>
      <c r="DH607" s="161"/>
      <c r="DI607" s="161"/>
      <c r="DJ607" s="161"/>
      <c r="DK607" s="161"/>
      <c r="DL607" s="161"/>
      <c r="DM607" s="161"/>
      <c r="DN607" s="161"/>
      <c r="DO607" s="161"/>
      <c r="DP607" s="135" t="s">
        <v>3344</v>
      </c>
      <c r="DQ607" s="161"/>
      <c r="DR607" s="161"/>
      <c r="DS607" s="161"/>
      <c r="DT607" s="161"/>
      <c r="DU607" s="161"/>
      <c r="DV607" s="161"/>
      <c r="DW607" s="161"/>
    </row>
    <row r="608" spans="1:127" ht="12.75" customHeight="1" x14ac:dyDescent="0.25">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c r="AA608" s="161"/>
      <c r="AB608" s="161"/>
      <c r="AC608" s="161"/>
      <c r="AD608" s="161"/>
      <c r="AE608" s="161"/>
      <c r="AF608" s="161"/>
      <c r="AG608" s="161"/>
      <c r="AQ608" s="161"/>
      <c r="AR608" s="161"/>
      <c r="AS608" s="161"/>
      <c r="AT608" s="161"/>
      <c r="AU608" s="161"/>
      <c r="AV608" s="161"/>
      <c r="AW608" s="161"/>
      <c r="AX608" s="161"/>
      <c r="AY608" s="161"/>
      <c r="AZ608" s="161"/>
      <c r="BA608" s="161"/>
      <c r="BB608" s="161"/>
      <c r="BC608" s="161"/>
      <c r="BD608" s="161"/>
      <c r="BE608" s="161"/>
      <c r="BF608"/>
      <c r="BG608" s="161"/>
      <c r="BH608" s="161"/>
      <c r="BI608" s="161"/>
      <c r="BJ608" s="161"/>
      <c r="BK608" s="161"/>
      <c r="BL608" s="161"/>
      <c r="BM608" s="161"/>
      <c r="BN608" s="161"/>
      <c r="BO608" s="161"/>
      <c r="BP608" s="161"/>
      <c r="BQ608" s="161"/>
      <c r="BR608" s="161"/>
      <c r="BS608" s="161"/>
      <c r="BT608" s="161"/>
      <c r="BU608" s="161"/>
      <c r="BV608" s="161"/>
      <c r="BW608" s="161"/>
      <c r="BX608" s="161"/>
      <c r="BY608" s="161"/>
      <c r="BZ608" s="161"/>
      <c r="CA608" s="161"/>
      <c r="CB608" s="161"/>
      <c r="CC608" s="161"/>
      <c r="CD608" s="161"/>
      <c r="CE608" s="161"/>
      <c r="CF608" s="161"/>
      <c r="CG608" s="161"/>
      <c r="CH608" s="161"/>
      <c r="CI608" s="161"/>
      <c r="CJ608" s="161"/>
      <c r="CK608" s="161"/>
      <c r="CL608" s="161"/>
      <c r="CM608" s="161"/>
      <c r="CN608" s="161"/>
      <c r="CO608" s="161"/>
      <c r="CP608" s="161"/>
      <c r="CQ608" s="161"/>
      <c r="CR608" s="161"/>
      <c r="CS608" s="161"/>
      <c r="CT608" s="135" t="s">
        <v>3316</v>
      </c>
      <c r="CU608" s="161"/>
      <c r="CV608" s="161"/>
      <c r="CW608" s="161"/>
      <c r="CX608" s="161"/>
      <c r="CY608" s="161"/>
      <c r="CZ608" s="161"/>
      <c r="DA608" s="161"/>
      <c r="DB608" s="161"/>
      <c r="DC608" s="161"/>
      <c r="DD608" s="161"/>
      <c r="DE608" s="161"/>
      <c r="DF608" s="161"/>
      <c r="DG608" s="161"/>
      <c r="DH608" s="161"/>
      <c r="DI608" s="161"/>
      <c r="DJ608" s="161"/>
      <c r="DK608" s="161"/>
      <c r="DL608" s="161"/>
      <c r="DM608" s="161"/>
      <c r="DN608" s="161"/>
      <c r="DO608" s="161"/>
      <c r="DP608" s="135" t="s">
        <v>3346</v>
      </c>
      <c r="DQ608" s="161"/>
      <c r="DR608" s="161"/>
      <c r="DS608" s="161"/>
      <c r="DT608" s="161"/>
      <c r="DU608" s="161"/>
      <c r="DV608" s="161"/>
      <c r="DW608" s="161"/>
    </row>
    <row r="609" spans="1:127" ht="12.75" customHeight="1" x14ac:dyDescent="0.25">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c r="AA609" s="161"/>
      <c r="AB609" s="161"/>
      <c r="AC609" s="161"/>
      <c r="AD609" s="161"/>
      <c r="AE609" s="161"/>
      <c r="AF609" s="161"/>
      <c r="AG609" s="161"/>
      <c r="AQ609" s="161"/>
      <c r="AR609" s="161"/>
      <c r="AS609" s="161"/>
      <c r="AT609" s="161"/>
      <c r="AU609" s="161"/>
      <c r="AV609" s="161"/>
      <c r="AW609" s="161"/>
      <c r="AX609" s="161"/>
      <c r="AY609" s="161"/>
      <c r="AZ609" s="161"/>
      <c r="BA609" s="161"/>
      <c r="BB609" s="161"/>
      <c r="BC609" s="161"/>
      <c r="BD609" s="161"/>
      <c r="BE609" s="161"/>
      <c r="BF609"/>
      <c r="BG609" s="161"/>
      <c r="BH609" s="161"/>
      <c r="BI609" s="161"/>
      <c r="BJ609" s="161"/>
      <c r="BK609" s="161"/>
      <c r="BL609" s="161"/>
      <c r="BM609" s="161"/>
      <c r="BN609" s="161"/>
      <c r="BO609" s="161"/>
      <c r="BP609" s="161"/>
      <c r="BQ609" s="161"/>
      <c r="BR609" s="161"/>
      <c r="BS609" s="161"/>
      <c r="BT609" s="161"/>
      <c r="BU609" s="161"/>
      <c r="BV609" s="161"/>
      <c r="BW609" s="161"/>
      <c r="BX609" s="161"/>
      <c r="BY609" s="161"/>
      <c r="BZ609" s="161"/>
      <c r="CA609" s="161"/>
      <c r="CB609" s="161"/>
      <c r="CC609" s="161"/>
      <c r="CD609" s="161"/>
      <c r="CE609" s="161"/>
      <c r="CF609" s="161"/>
      <c r="CG609" s="161"/>
      <c r="CH609" s="161"/>
      <c r="CI609" s="161"/>
      <c r="CJ609" s="161"/>
      <c r="CK609" s="161"/>
      <c r="CL609" s="161"/>
      <c r="CM609" s="161"/>
      <c r="CN609" s="161"/>
      <c r="CO609" s="161"/>
      <c r="CP609" s="161"/>
      <c r="CQ609" s="161"/>
      <c r="CR609" s="161"/>
      <c r="CS609" s="161"/>
      <c r="CT609" s="135" t="s">
        <v>3318</v>
      </c>
      <c r="CU609" s="161"/>
      <c r="CV609" s="161"/>
      <c r="CW609" s="161"/>
      <c r="CX609" s="161"/>
      <c r="CY609" s="161"/>
      <c r="CZ609" s="161"/>
      <c r="DA609" s="161"/>
      <c r="DB609" s="161"/>
      <c r="DC609" s="161"/>
      <c r="DD609" s="161"/>
      <c r="DE609" s="161"/>
      <c r="DF609" s="161"/>
      <c r="DG609" s="161"/>
      <c r="DH609" s="161"/>
      <c r="DI609" s="161"/>
      <c r="DJ609" s="161"/>
      <c r="DK609" s="161"/>
      <c r="DL609" s="161"/>
      <c r="DM609" s="161"/>
      <c r="DN609" s="161"/>
      <c r="DO609" s="161"/>
      <c r="DP609" s="135" t="s">
        <v>3348</v>
      </c>
      <c r="DQ609" s="161"/>
      <c r="DR609" s="161"/>
      <c r="DS609" s="161"/>
      <c r="DT609" s="161"/>
      <c r="DU609" s="161"/>
      <c r="DV609" s="161"/>
      <c r="DW609" s="161"/>
    </row>
    <row r="610" spans="1:127" ht="12.75" customHeight="1" x14ac:dyDescent="0.25">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c r="AA610" s="161"/>
      <c r="AB610" s="161"/>
      <c r="AC610" s="161"/>
      <c r="AD610" s="161"/>
      <c r="AE610" s="161"/>
      <c r="AF610" s="161"/>
      <c r="AG610" s="161"/>
      <c r="AQ610" s="161"/>
      <c r="AR610" s="161"/>
      <c r="AS610" s="161"/>
      <c r="AT610" s="161"/>
      <c r="AU610" s="161"/>
      <c r="AV610" s="161"/>
      <c r="AW610" s="161"/>
      <c r="AX610" s="161"/>
      <c r="AY610" s="161"/>
      <c r="AZ610" s="161"/>
      <c r="BA610" s="161"/>
      <c r="BB610" s="161"/>
      <c r="BC610" s="161"/>
      <c r="BD610" s="161"/>
      <c r="BE610" s="161"/>
      <c r="BF610"/>
      <c r="BG610" s="161"/>
      <c r="BH610" s="161"/>
      <c r="BI610" s="161"/>
      <c r="BJ610" s="161"/>
      <c r="BK610" s="161"/>
      <c r="BL610" s="161"/>
      <c r="BM610" s="161"/>
      <c r="BN610" s="161"/>
      <c r="BO610" s="161"/>
      <c r="BP610" s="161"/>
      <c r="BQ610" s="161"/>
      <c r="BR610" s="161"/>
      <c r="BS610" s="161"/>
      <c r="BT610" s="161"/>
      <c r="BU610" s="161"/>
      <c r="BV610" s="161"/>
      <c r="BW610" s="161"/>
      <c r="BX610" s="161"/>
      <c r="BY610" s="161"/>
      <c r="BZ610" s="161"/>
      <c r="CA610" s="161"/>
      <c r="CB610" s="161"/>
      <c r="CC610" s="161"/>
      <c r="CD610" s="161"/>
      <c r="CE610" s="161"/>
      <c r="CF610" s="161"/>
      <c r="CG610" s="161"/>
      <c r="CH610" s="161"/>
      <c r="CI610" s="161"/>
      <c r="CJ610" s="161"/>
      <c r="CK610" s="161"/>
      <c r="CL610" s="161"/>
      <c r="CM610" s="161"/>
      <c r="CN610" s="161"/>
      <c r="CO610" s="161"/>
      <c r="CP610" s="161"/>
      <c r="CQ610" s="161"/>
      <c r="CR610" s="161"/>
      <c r="CS610" s="161"/>
      <c r="CT610" s="135" t="s">
        <v>3320</v>
      </c>
      <c r="CU610" s="161"/>
      <c r="CV610" s="161"/>
      <c r="CW610" s="161"/>
      <c r="CX610" s="161"/>
      <c r="CY610" s="161"/>
      <c r="CZ610" s="161"/>
      <c r="DA610" s="161"/>
      <c r="DB610" s="161"/>
      <c r="DC610" s="161"/>
      <c r="DD610" s="161"/>
      <c r="DE610" s="161"/>
      <c r="DF610" s="161"/>
      <c r="DG610" s="161"/>
      <c r="DH610" s="161"/>
      <c r="DI610" s="161"/>
      <c r="DJ610" s="161"/>
      <c r="DK610" s="161"/>
      <c r="DL610" s="161"/>
      <c r="DM610" s="161"/>
      <c r="DN610" s="161"/>
      <c r="DO610" s="161"/>
      <c r="DP610" s="135" t="s">
        <v>3350</v>
      </c>
      <c r="DQ610" s="161"/>
      <c r="DR610" s="161"/>
      <c r="DS610" s="161"/>
      <c r="DT610" s="161"/>
      <c r="DU610" s="161"/>
      <c r="DV610" s="161"/>
      <c r="DW610" s="161"/>
    </row>
    <row r="611" spans="1:127" ht="12.75" customHeight="1" x14ac:dyDescent="0.25">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c r="AA611" s="161"/>
      <c r="AB611" s="161"/>
      <c r="AC611" s="161"/>
      <c r="AD611" s="161"/>
      <c r="AE611" s="161"/>
      <c r="AF611" s="161"/>
      <c r="AG611" s="161"/>
      <c r="AQ611" s="161"/>
      <c r="AR611" s="161"/>
      <c r="AS611" s="161"/>
      <c r="AT611" s="161"/>
      <c r="AU611" s="161"/>
      <c r="AV611" s="161"/>
      <c r="AW611" s="161"/>
      <c r="AX611" s="161"/>
      <c r="AY611" s="161"/>
      <c r="AZ611" s="161"/>
      <c r="BA611" s="161"/>
      <c r="BB611" s="161"/>
      <c r="BC611" s="161"/>
      <c r="BD611" s="161"/>
      <c r="BE611" s="161"/>
      <c r="BF611"/>
      <c r="BG611" s="161"/>
      <c r="BH611" s="161"/>
      <c r="BI611" s="161"/>
      <c r="BJ611" s="161"/>
      <c r="BK611" s="161"/>
      <c r="BL611" s="161"/>
      <c r="BM611" s="161"/>
      <c r="BN611" s="161"/>
      <c r="BO611" s="161"/>
      <c r="BP611" s="161"/>
      <c r="BQ611" s="161"/>
      <c r="BR611" s="161"/>
      <c r="BS611" s="161"/>
      <c r="BT611" s="161"/>
      <c r="BU611" s="161"/>
      <c r="BV611" s="161"/>
      <c r="BW611" s="161"/>
      <c r="BX611" s="161"/>
      <c r="BY611" s="161"/>
      <c r="BZ611" s="161"/>
      <c r="CA611" s="161"/>
      <c r="CB611" s="161"/>
      <c r="CC611" s="161"/>
      <c r="CD611" s="161"/>
      <c r="CE611" s="161"/>
      <c r="CF611" s="161"/>
      <c r="CG611" s="161"/>
      <c r="CH611" s="161"/>
      <c r="CI611" s="161"/>
      <c r="CJ611" s="161"/>
      <c r="CK611" s="161"/>
      <c r="CL611" s="161"/>
      <c r="CM611" s="161"/>
      <c r="CN611" s="161"/>
      <c r="CO611" s="161"/>
      <c r="CP611" s="161"/>
      <c r="CQ611" s="161"/>
      <c r="CR611" s="161"/>
      <c r="CS611" s="161"/>
      <c r="CT611" s="135" t="s">
        <v>3322</v>
      </c>
      <c r="CU611" s="161"/>
      <c r="CV611" s="161"/>
      <c r="CW611" s="161"/>
      <c r="CX611" s="161"/>
      <c r="CY611" s="161"/>
      <c r="CZ611" s="161"/>
      <c r="DA611" s="161"/>
      <c r="DB611" s="161"/>
      <c r="DC611" s="161"/>
      <c r="DD611" s="161"/>
      <c r="DE611" s="161"/>
      <c r="DF611" s="161"/>
      <c r="DG611" s="161"/>
      <c r="DH611" s="161"/>
      <c r="DI611" s="161"/>
      <c r="DJ611" s="161"/>
      <c r="DK611" s="161"/>
      <c r="DL611" s="161"/>
      <c r="DM611" s="161"/>
      <c r="DN611" s="161"/>
      <c r="DO611" s="161"/>
      <c r="DP611" s="135" t="s">
        <v>3352</v>
      </c>
      <c r="DQ611" s="161"/>
      <c r="DR611" s="161"/>
      <c r="DS611" s="161"/>
      <c r="DT611" s="161"/>
      <c r="DU611" s="161"/>
      <c r="DV611" s="161"/>
      <c r="DW611" s="161"/>
    </row>
    <row r="612" spans="1:127" ht="12.75" customHeight="1" x14ac:dyDescent="0.25">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c r="AA612" s="161"/>
      <c r="AB612" s="161"/>
      <c r="AC612" s="161"/>
      <c r="AD612" s="161"/>
      <c r="AE612" s="161"/>
      <c r="AF612" s="161"/>
      <c r="AG612" s="161"/>
      <c r="AQ612" s="161"/>
      <c r="AR612" s="161"/>
      <c r="AS612" s="161"/>
      <c r="AT612" s="161"/>
      <c r="AU612" s="161"/>
      <c r="AV612" s="161"/>
      <c r="AW612" s="161"/>
      <c r="AX612" s="161"/>
      <c r="AY612" s="161"/>
      <c r="AZ612" s="161"/>
      <c r="BA612" s="161"/>
      <c r="BB612" s="161"/>
      <c r="BC612" s="161"/>
      <c r="BD612" s="161"/>
      <c r="BE612" s="161"/>
      <c r="BF612"/>
      <c r="BG612" s="161"/>
      <c r="BH612" s="161"/>
      <c r="BI612" s="161"/>
      <c r="BJ612" s="161"/>
      <c r="BK612" s="161"/>
      <c r="BL612" s="161"/>
      <c r="BM612" s="161"/>
      <c r="BN612" s="161"/>
      <c r="BO612" s="161"/>
      <c r="BP612" s="161"/>
      <c r="BQ612" s="161"/>
      <c r="BR612" s="161"/>
      <c r="BS612" s="161"/>
      <c r="BT612" s="161"/>
      <c r="BU612" s="161"/>
      <c r="BV612" s="161"/>
      <c r="BW612" s="161"/>
      <c r="BX612" s="161"/>
      <c r="BY612" s="161"/>
      <c r="BZ612" s="161"/>
      <c r="CA612" s="161"/>
      <c r="CB612" s="161"/>
      <c r="CC612" s="161"/>
      <c r="CD612" s="161"/>
      <c r="CE612" s="161"/>
      <c r="CF612" s="161"/>
      <c r="CG612" s="161"/>
      <c r="CH612" s="161"/>
      <c r="CI612" s="161"/>
      <c r="CJ612" s="161"/>
      <c r="CK612" s="161"/>
      <c r="CL612" s="161"/>
      <c r="CM612" s="161"/>
      <c r="CN612" s="161"/>
      <c r="CO612" s="161"/>
      <c r="CP612" s="161"/>
      <c r="CQ612" s="161"/>
      <c r="CR612" s="161"/>
      <c r="CS612" s="161"/>
      <c r="CT612" s="135" t="s">
        <v>3324</v>
      </c>
      <c r="CU612" s="161"/>
      <c r="CV612" s="161"/>
      <c r="CW612" s="161"/>
      <c r="CX612" s="161"/>
      <c r="CY612" s="161"/>
      <c r="CZ612" s="161"/>
      <c r="DA612" s="161"/>
      <c r="DB612" s="161"/>
      <c r="DC612" s="161"/>
      <c r="DD612" s="161"/>
      <c r="DE612" s="161"/>
      <c r="DF612" s="161"/>
      <c r="DG612" s="161"/>
      <c r="DH612" s="161"/>
      <c r="DI612" s="161"/>
      <c r="DJ612" s="161"/>
      <c r="DK612" s="161"/>
      <c r="DL612" s="161"/>
      <c r="DM612" s="161"/>
      <c r="DN612" s="161"/>
      <c r="DO612" s="161"/>
      <c r="DP612" s="135" t="s">
        <v>3354</v>
      </c>
      <c r="DQ612" s="161"/>
      <c r="DR612" s="161"/>
      <c r="DS612" s="161"/>
      <c r="DT612" s="161"/>
      <c r="DU612" s="161"/>
      <c r="DV612" s="161"/>
      <c r="DW612" s="161"/>
    </row>
    <row r="613" spans="1:127" ht="12.75" customHeight="1" x14ac:dyDescent="0.25">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c r="AA613" s="161"/>
      <c r="AB613" s="161"/>
      <c r="AC613" s="161"/>
      <c r="AD613" s="161"/>
      <c r="AE613" s="161"/>
      <c r="AF613" s="161"/>
      <c r="AG613" s="161"/>
      <c r="AQ613" s="161"/>
      <c r="AR613" s="161"/>
      <c r="AS613" s="161"/>
      <c r="AT613" s="161"/>
      <c r="AU613" s="161"/>
      <c r="AV613" s="161"/>
      <c r="AW613" s="161"/>
      <c r="AX613" s="161"/>
      <c r="AY613" s="161"/>
      <c r="AZ613" s="161"/>
      <c r="BA613" s="161"/>
      <c r="BB613" s="161"/>
      <c r="BC613" s="161"/>
      <c r="BD613" s="161"/>
      <c r="BE613" s="161"/>
      <c r="BF613"/>
      <c r="BG613" s="161"/>
      <c r="BH613" s="161"/>
      <c r="BI613" s="161"/>
      <c r="BJ613" s="161"/>
      <c r="BK613" s="161"/>
      <c r="BL613" s="161"/>
      <c r="BM613" s="161"/>
      <c r="BN613" s="161"/>
      <c r="BO613" s="161"/>
      <c r="BP613" s="161"/>
      <c r="BQ613" s="161"/>
      <c r="BR613" s="161"/>
      <c r="BS613" s="161"/>
      <c r="BT613" s="161"/>
      <c r="BU613" s="161"/>
      <c r="BV613" s="161"/>
      <c r="BW613" s="161"/>
      <c r="BX613" s="161"/>
      <c r="BY613" s="161"/>
      <c r="BZ613" s="161"/>
      <c r="CA613" s="161"/>
      <c r="CB613" s="161"/>
      <c r="CC613" s="161"/>
      <c r="CD613" s="161"/>
      <c r="CE613" s="161"/>
      <c r="CF613" s="161"/>
      <c r="CG613" s="161"/>
      <c r="CH613" s="161"/>
      <c r="CI613" s="161"/>
      <c r="CJ613" s="161"/>
      <c r="CK613" s="161"/>
      <c r="CL613" s="161"/>
      <c r="CM613" s="161"/>
      <c r="CN613" s="161"/>
      <c r="CO613" s="161"/>
      <c r="CP613" s="161"/>
      <c r="CQ613" s="161"/>
      <c r="CR613" s="161"/>
      <c r="CS613" s="161"/>
      <c r="CT613" s="135" t="s">
        <v>3326</v>
      </c>
      <c r="CU613" s="161"/>
      <c r="CV613" s="161"/>
      <c r="CW613" s="161"/>
      <c r="CX613" s="161"/>
      <c r="CY613" s="161"/>
      <c r="CZ613" s="161"/>
      <c r="DA613" s="161"/>
      <c r="DB613" s="161"/>
      <c r="DC613" s="161"/>
      <c r="DD613" s="161"/>
      <c r="DE613" s="161"/>
      <c r="DF613" s="161"/>
      <c r="DG613" s="161"/>
      <c r="DH613" s="161"/>
      <c r="DI613" s="161"/>
      <c r="DJ613" s="161"/>
      <c r="DK613" s="161"/>
      <c r="DL613" s="161"/>
      <c r="DM613" s="161"/>
      <c r="DN613" s="161"/>
      <c r="DO613" s="161"/>
      <c r="DP613" s="135" t="s">
        <v>3356</v>
      </c>
      <c r="DQ613" s="161"/>
      <c r="DR613" s="161"/>
      <c r="DS613" s="161"/>
      <c r="DT613" s="161"/>
      <c r="DU613" s="161"/>
      <c r="DV613" s="161"/>
      <c r="DW613" s="161"/>
    </row>
    <row r="614" spans="1:127" ht="12.75" customHeight="1" x14ac:dyDescent="0.25">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c r="AA614" s="161"/>
      <c r="AB614" s="161"/>
      <c r="AC614" s="161"/>
      <c r="AD614" s="161"/>
      <c r="AE614" s="161"/>
      <c r="AF614" s="161"/>
      <c r="AG614" s="161"/>
      <c r="AQ614" s="161"/>
      <c r="AR614" s="161"/>
      <c r="AS614" s="161"/>
      <c r="AT614" s="161"/>
      <c r="AU614" s="161"/>
      <c r="AV614" s="161"/>
      <c r="AW614" s="161"/>
      <c r="AX614" s="161"/>
      <c r="AY614" s="161"/>
      <c r="AZ614" s="161"/>
      <c r="BA614" s="161"/>
      <c r="BB614" s="161"/>
      <c r="BC614" s="161"/>
      <c r="BD614" s="161"/>
      <c r="BE614" s="161"/>
      <c r="BF614"/>
      <c r="BG614" s="161"/>
      <c r="BH614" s="161"/>
      <c r="BI614" s="161"/>
      <c r="BJ614" s="161"/>
      <c r="BK614" s="161"/>
      <c r="BL614" s="161"/>
      <c r="BM614" s="161"/>
      <c r="BN614" s="161"/>
      <c r="BO614" s="161"/>
      <c r="BP614" s="161"/>
      <c r="BQ614" s="161"/>
      <c r="BR614" s="161"/>
      <c r="BS614" s="161"/>
      <c r="BT614" s="161"/>
      <c r="BU614" s="161"/>
      <c r="BV614" s="161"/>
      <c r="BW614" s="161"/>
      <c r="BX614" s="161"/>
      <c r="BY614" s="161"/>
      <c r="BZ614" s="161"/>
      <c r="CA614" s="161"/>
      <c r="CB614" s="161"/>
      <c r="CC614" s="161"/>
      <c r="CD614" s="161"/>
      <c r="CE614" s="161"/>
      <c r="CF614" s="161"/>
      <c r="CG614" s="161"/>
      <c r="CH614" s="161"/>
      <c r="CI614" s="161"/>
      <c r="CJ614" s="161"/>
      <c r="CK614" s="161"/>
      <c r="CL614" s="161"/>
      <c r="CM614" s="161"/>
      <c r="CN614" s="161"/>
      <c r="CO614" s="161"/>
      <c r="CP614" s="161"/>
      <c r="CQ614" s="161"/>
      <c r="CR614" s="161"/>
      <c r="CS614" s="161"/>
      <c r="CT614" s="135" t="s">
        <v>3328</v>
      </c>
      <c r="CU614" s="161"/>
      <c r="CV614" s="161"/>
      <c r="CW614" s="161"/>
      <c r="CX614" s="161"/>
      <c r="CY614" s="161"/>
      <c r="CZ614" s="161"/>
      <c r="DA614" s="161"/>
      <c r="DB614" s="161"/>
      <c r="DC614" s="161"/>
      <c r="DD614" s="161"/>
      <c r="DE614" s="161"/>
      <c r="DF614" s="161"/>
      <c r="DG614" s="161"/>
      <c r="DH614" s="161"/>
      <c r="DI614" s="161"/>
      <c r="DJ614" s="161"/>
      <c r="DK614" s="161"/>
      <c r="DL614" s="161"/>
      <c r="DM614" s="161"/>
      <c r="DN614" s="161"/>
      <c r="DO614" s="161"/>
      <c r="DP614" s="135" t="s">
        <v>3358</v>
      </c>
      <c r="DQ614" s="161"/>
      <c r="DR614" s="161"/>
      <c r="DS614" s="161"/>
      <c r="DT614" s="161"/>
      <c r="DU614" s="161"/>
      <c r="DV614" s="161"/>
      <c r="DW614" s="161"/>
    </row>
    <row r="615" spans="1:127" ht="12.75" customHeight="1" x14ac:dyDescent="0.25">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c r="AB615" s="161"/>
      <c r="AC615" s="161"/>
      <c r="AD615" s="161"/>
      <c r="AE615" s="161"/>
      <c r="AF615" s="161"/>
      <c r="AG615" s="161"/>
      <c r="AQ615" s="161"/>
      <c r="AR615" s="161"/>
      <c r="AS615" s="161"/>
      <c r="AT615" s="161"/>
      <c r="AU615" s="161"/>
      <c r="AV615" s="161"/>
      <c r="AW615" s="161"/>
      <c r="AX615" s="161"/>
      <c r="AY615" s="161"/>
      <c r="AZ615" s="161"/>
      <c r="BA615" s="161"/>
      <c r="BB615" s="161"/>
      <c r="BC615" s="161"/>
      <c r="BD615" s="161"/>
      <c r="BE615" s="161"/>
      <c r="BF615"/>
      <c r="BG615" s="161"/>
      <c r="BH615" s="161"/>
      <c r="BI615" s="161"/>
      <c r="BJ615" s="161"/>
      <c r="BK615" s="161"/>
      <c r="BL615" s="161"/>
      <c r="BM615" s="161"/>
      <c r="BN615" s="161"/>
      <c r="BO615" s="161"/>
      <c r="BP615" s="161"/>
      <c r="BQ615" s="161"/>
      <c r="BR615" s="161"/>
      <c r="BS615" s="161"/>
      <c r="BT615" s="161"/>
      <c r="BU615" s="161"/>
      <c r="BV615" s="161"/>
      <c r="BW615" s="161"/>
      <c r="BX615" s="161"/>
      <c r="BY615" s="161"/>
      <c r="BZ615" s="161"/>
      <c r="CA615" s="161"/>
      <c r="CB615" s="161"/>
      <c r="CC615" s="161"/>
      <c r="CD615" s="161"/>
      <c r="CE615" s="161"/>
      <c r="CF615" s="161"/>
      <c r="CG615" s="161"/>
      <c r="CH615" s="161"/>
      <c r="CI615" s="161"/>
      <c r="CJ615" s="161"/>
      <c r="CK615" s="161"/>
      <c r="CL615" s="161"/>
      <c r="CM615" s="161"/>
      <c r="CN615" s="161"/>
      <c r="CO615" s="161"/>
      <c r="CP615" s="161"/>
      <c r="CQ615" s="161"/>
      <c r="CR615" s="161"/>
      <c r="CS615" s="161"/>
      <c r="CT615" s="135" t="s">
        <v>3330</v>
      </c>
      <c r="CU615" s="161"/>
      <c r="CV615" s="161"/>
      <c r="CW615" s="161"/>
      <c r="CX615" s="161"/>
      <c r="CY615" s="161"/>
      <c r="CZ615" s="161"/>
      <c r="DA615" s="161"/>
      <c r="DB615" s="161"/>
      <c r="DC615" s="161"/>
      <c r="DD615" s="161"/>
      <c r="DE615" s="161"/>
      <c r="DF615" s="161"/>
      <c r="DG615" s="161"/>
      <c r="DH615" s="161"/>
      <c r="DI615" s="161"/>
      <c r="DJ615" s="161"/>
      <c r="DK615" s="161"/>
      <c r="DL615" s="161"/>
      <c r="DM615" s="161"/>
      <c r="DN615" s="161"/>
      <c r="DO615" s="161"/>
      <c r="DP615" s="135" t="s">
        <v>3360</v>
      </c>
      <c r="DQ615" s="161"/>
      <c r="DR615" s="161"/>
      <c r="DS615" s="161"/>
      <c r="DT615" s="161"/>
      <c r="DU615" s="161"/>
      <c r="DV615" s="161"/>
      <c r="DW615" s="161"/>
    </row>
    <row r="616" spans="1:127" ht="12.75" customHeight="1" x14ac:dyDescent="0.25">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c r="AA616" s="161"/>
      <c r="AB616" s="161"/>
      <c r="AC616" s="161"/>
      <c r="AD616" s="161"/>
      <c r="AE616" s="161"/>
      <c r="AF616" s="161"/>
      <c r="AG616" s="161"/>
      <c r="AQ616" s="161"/>
      <c r="AR616" s="161"/>
      <c r="AS616" s="161"/>
      <c r="AT616" s="161"/>
      <c r="AU616" s="161"/>
      <c r="AV616" s="161"/>
      <c r="AW616" s="161"/>
      <c r="AX616" s="161"/>
      <c r="AY616" s="161"/>
      <c r="AZ616" s="161"/>
      <c r="BA616" s="161"/>
      <c r="BB616" s="161"/>
      <c r="BC616" s="161"/>
      <c r="BD616" s="161"/>
      <c r="BE616" s="161"/>
      <c r="BF616"/>
      <c r="BG616" s="161"/>
      <c r="BH616" s="161"/>
      <c r="BI616" s="161"/>
      <c r="BJ616" s="161"/>
      <c r="BK616" s="161"/>
      <c r="BL616" s="161"/>
      <c r="BM616" s="161"/>
      <c r="BN616" s="161"/>
      <c r="BO616" s="161"/>
      <c r="BP616" s="161"/>
      <c r="BQ616" s="161"/>
      <c r="BR616" s="161"/>
      <c r="BS616" s="161"/>
      <c r="BT616" s="161"/>
      <c r="BU616" s="161"/>
      <c r="BV616" s="161"/>
      <c r="BW616" s="161"/>
      <c r="BX616" s="161"/>
      <c r="BY616" s="161"/>
      <c r="BZ616" s="161"/>
      <c r="CA616" s="161"/>
      <c r="CB616" s="161"/>
      <c r="CC616" s="161"/>
      <c r="CD616" s="161"/>
      <c r="CE616" s="161"/>
      <c r="CF616" s="161"/>
      <c r="CG616" s="161"/>
      <c r="CH616" s="161"/>
      <c r="CI616" s="161"/>
      <c r="CJ616" s="161"/>
      <c r="CK616" s="161"/>
      <c r="CL616" s="161"/>
      <c r="CM616" s="161"/>
      <c r="CN616" s="161"/>
      <c r="CO616" s="161"/>
      <c r="CP616" s="161"/>
      <c r="CQ616" s="161"/>
      <c r="CR616" s="161"/>
      <c r="CS616" s="161"/>
      <c r="CT616" s="135" t="s">
        <v>3332</v>
      </c>
      <c r="CU616" s="161"/>
      <c r="CV616" s="161"/>
      <c r="CW616" s="161"/>
      <c r="CX616" s="161"/>
      <c r="CY616" s="161"/>
      <c r="CZ616" s="161"/>
      <c r="DA616" s="161"/>
      <c r="DB616" s="161"/>
      <c r="DC616" s="161"/>
      <c r="DD616" s="161"/>
      <c r="DE616" s="161"/>
      <c r="DF616" s="161"/>
      <c r="DG616" s="161"/>
      <c r="DH616" s="161"/>
      <c r="DI616" s="161"/>
      <c r="DJ616" s="161"/>
      <c r="DK616" s="161"/>
      <c r="DL616" s="161"/>
      <c r="DM616" s="161"/>
      <c r="DN616" s="161"/>
      <c r="DO616" s="161"/>
      <c r="DP616" s="135" t="s">
        <v>3362</v>
      </c>
      <c r="DQ616" s="161"/>
      <c r="DR616" s="161"/>
      <c r="DS616" s="161"/>
      <c r="DT616" s="161"/>
      <c r="DU616" s="161"/>
      <c r="DV616" s="161"/>
      <c r="DW616" s="161"/>
    </row>
    <row r="617" spans="1:127" ht="12.75" customHeight="1" x14ac:dyDescent="0.25">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c r="AA617" s="161"/>
      <c r="AB617" s="161"/>
      <c r="AC617" s="161"/>
      <c r="AD617" s="161"/>
      <c r="AE617" s="161"/>
      <c r="AF617" s="161"/>
      <c r="AG617" s="161"/>
      <c r="AQ617" s="161"/>
      <c r="AR617" s="161"/>
      <c r="AS617" s="161"/>
      <c r="AT617" s="161"/>
      <c r="AU617" s="161"/>
      <c r="AV617" s="161"/>
      <c r="AW617" s="161"/>
      <c r="AX617" s="161"/>
      <c r="AY617" s="161"/>
      <c r="AZ617" s="161"/>
      <c r="BA617" s="161"/>
      <c r="BB617" s="161"/>
      <c r="BC617" s="161"/>
      <c r="BD617" s="161"/>
      <c r="BE617" s="161"/>
      <c r="BF617"/>
      <c r="BG617" s="161"/>
      <c r="BH617" s="161"/>
      <c r="BI617" s="161"/>
      <c r="BJ617" s="161"/>
      <c r="BK617" s="161"/>
      <c r="BL617" s="161"/>
      <c r="BM617" s="161"/>
      <c r="BN617" s="161"/>
      <c r="BO617" s="161"/>
      <c r="BP617" s="161"/>
      <c r="BQ617" s="161"/>
      <c r="BR617" s="161"/>
      <c r="BS617" s="161"/>
      <c r="BT617" s="161"/>
      <c r="BU617" s="161"/>
      <c r="BV617" s="161"/>
      <c r="BW617" s="161"/>
      <c r="BX617" s="161"/>
      <c r="BY617" s="161"/>
      <c r="BZ617" s="161"/>
      <c r="CA617" s="161"/>
      <c r="CB617" s="161"/>
      <c r="CC617" s="161"/>
      <c r="CD617" s="161"/>
      <c r="CE617" s="161"/>
      <c r="CF617" s="161"/>
      <c r="CG617" s="161"/>
      <c r="CH617" s="161"/>
      <c r="CI617" s="161"/>
      <c r="CJ617" s="161"/>
      <c r="CK617" s="161"/>
      <c r="CL617" s="161"/>
      <c r="CM617" s="161"/>
      <c r="CN617" s="161"/>
      <c r="CO617" s="161"/>
      <c r="CP617" s="161"/>
      <c r="CQ617" s="161"/>
      <c r="CR617" s="161"/>
      <c r="CS617" s="161"/>
      <c r="CT617" s="135" t="s">
        <v>3334</v>
      </c>
      <c r="CU617" s="161"/>
      <c r="CV617" s="161"/>
      <c r="CW617" s="161"/>
      <c r="CX617" s="161"/>
      <c r="CY617" s="161"/>
      <c r="CZ617" s="161"/>
      <c r="DA617" s="161"/>
      <c r="DB617" s="161"/>
      <c r="DC617" s="161"/>
      <c r="DD617" s="161"/>
      <c r="DE617" s="161"/>
      <c r="DF617" s="161"/>
      <c r="DG617" s="161"/>
      <c r="DH617" s="161"/>
      <c r="DI617" s="161"/>
      <c r="DJ617" s="161"/>
      <c r="DK617" s="161"/>
      <c r="DL617" s="161"/>
      <c r="DM617" s="161"/>
      <c r="DN617" s="161"/>
      <c r="DO617" s="161"/>
      <c r="DP617" s="135" t="s">
        <v>3364</v>
      </c>
      <c r="DQ617" s="161"/>
      <c r="DR617" s="161"/>
      <c r="DS617" s="161"/>
      <c r="DT617" s="161"/>
      <c r="DU617" s="161"/>
      <c r="DV617" s="161"/>
      <c r="DW617" s="161"/>
    </row>
    <row r="618" spans="1:127" ht="12.75" customHeight="1" x14ac:dyDescent="0.25">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c r="AB618" s="161"/>
      <c r="AC618" s="161"/>
      <c r="AD618" s="161"/>
      <c r="AE618" s="161"/>
      <c r="AF618" s="161"/>
      <c r="AG618" s="161"/>
      <c r="AQ618" s="161"/>
      <c r="AR618" s="161"/>
      <c r="AS618" s="161"/>
      <c r="AT618" s="161"/>
      <c r="AU618" s="161"/>
      <c r="AV618" s="161"/>
      <c r="AW618" s="161"/>
      <c r="AX618" s="161"/>
      <c r="AY618" s="161"/>
      <c r="AZ618" s="161"/>
      <c r="BA618" s="161"/>
      <c r="BB618" s="161"/>
      <c r="BC618" s="161"/>
      <c r="BD618" s="161"/>
      <c r="BE618" s="161"/>
      <c r="BF618"/>
      <c r="BG618" s="161"/>
      <c r="BH618" s="161"/>
      <c r="BI618" s="161"/>
      <c r="BJ618" s="161"/>
      <c r="BK618" s="161"/>
      <c r="BL618" s="161"/>
      <c r="BM618" s="161"/>
      <c r="BN618" s="161"/>
      <c r="BO618" s="161"/>
      <c r="BP618" s="161"/>
      <c r="BQ618" s="161"/>
      <c r="BR618" s="161"/>
      <c r="BS618" s="161"/>
      <c r="BT618" s="161"/>
      <c r="BU618" s="161"/>
      <c r="BV618" s="161"/>
      <c r="BW618" s="161"/>
      <c r="BX618" s="161"/>
      <c r="BY618" s="161"/>
      <c r="BZ618" s="161"/>
      <c r="CA618" s="161"/>
      <c r="CB618" s="161"/>
      <c r="CC618" s="161"/>
      <c r="CD618" s="161"/>
      <c r="CE618" s="161"/>
      <c r="CF618" s="161"/>
      <c r="CG618" s="161"/>
      <c r="CH618" s="161"/>
      <c r="CI618" s="161"/>
      <c r="CJ618" s="161"/>
      <c r="CK618" s="161"/>
      <c r="CL618" s="161"/>
      <c r="CM618" s="161"/>
      <c r="CN618" s="161"/>
      <c r="CO618" s="161"/>
      <c r="CP618" s="161"/>
      <c r="CQ618" s="161"/>
      <c r="CR618" s="161"/>
      <c r="CS618" s="161"/>
      <c r="CT618" s="135" t="s">
        <v>3336</v>
      </c>
      <c r="CU618" s="161"/>
      <c r="CV618" s="161"/>
      <c r="CW618" s="161"/>
      <c r="CX618" s="161"/>
      <c r="CY618" s="161"/>
      <c r="CZ618" s="161"/>
      <c r="DA618" s="161"/>
      <c r="DB618" s="161"/>
      <c r="DC618" s="161"/>
      <c r="DD618" s="161"/>
      <c r="DE618" s="161"/>
      <c r="DF618" s="161"/>
      <c r="DG618" s="161"/>
      <c r="DH618" s="161"/>
      <c r="DI618" s="161"/>
      <c r="DJ618" s="161"/>
      <c r="DK618" s="161"/>
      <c r="DL618" s="161"/>
      <c r="DM618" s="161"/>
      <c r="DN618" s="161"/>
      <c r="DO618" s="161"/>
      <c r="DP618" s="135" t="s">
        <v>3366</v>
      </c>
      <c r="DQ618" s="161"/>
      <c r="DR618" s="161"/>
      <c r="DS618" s="161"/>
      <c r="DT618" s="161"/>
      <c r="DU618" s="161"/>
      <c r="DV618" s="161"/>
      <c r="DW618" s="161"/>
    </row>
    <row r="619" spans="1:127" ht="12.75" customHeight="1" x14ac:dyDescent="0.25">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c r="AB619" s="161"/>
      <c r="AC619" s="161"/>
      <c r="AD619" s="161"/>
      <c r="AE619" s="161"/>
      <c r="AF619" s="161"/>
      <c r="AG619" s="161"/>
      <c r="AQ619" s="161"/>
      <c r="AR619" s="161"/>
      <c r="AS619" s="161"/>
      <c r="AT619" s="161"/>
      <c r="AU619" s="161"/>
      <c r="AV619" s="161"/>
      <c r="AW619" s="161"/>
      <c r="AX619" s="161"/>
      <c r="AY619" s="161"/>
      <c r="AZ619" s="161"/>
      <c r="BA619" s="161"/>
      <c r="BB619" s="161"/>
      <c r="BC619" s="161"/>
      <c r="BD619" s="161"/>
      <c r="BE619" s="161"/>
      <c r="BF619"/>
      <c r="BG619" s="161"/>
      <c r="BH619" s="161"/>
      <c r="BI619" s="161"/>
      <c r="BJ619" s="161"/>
      <c r="BK619" s="161"/>
      <c r="BL619" s="161"/>
      <c r="BM619" s="161"/>
      <c r="BN619" s="161"/>
      <c r="BO619" s="161"/>
      <c r="BP619" s="161"/>
      <c r="BQ619" s="161"/>
      <c r="BR619" s="161"/>
      <c r="BS619" s="161"/>
      <c r="BT619" s="161"/>
      <c r="BU619" s="161"/>
      <c r="BV619" s="161"/>
      <c r="BW619" s="161"/>
      <c r="BX619" s="161"/>
      <c r="BY619" s="161"/>
      <c r="BZ619" s="161"/>
      <c r="CA619" s="161"/>
      <c r="CB619" s="161"/>
      <c r="CC619" s="161"/>
      <c r="CD619" s="161"/>
      <c r="CE619" s="161"/>
      <c r="CF619" s="161"/>
      <c r="CG619" s="161"/>
      <c r="CH619" s="161"/>
      <c r="CI619" s="161"/>
      <c r="CJ619" s="161"/>
      <c r="CK619" s="161"/>
      <c r="CL619" s="161"/>
      <c r="CM619" s="161"/>
      <c r="CN619" s="161"/>
      <c r="CO619" s="161"/>
      <c r="CP619" s="161"/>
      <c r="CQ619" s="161"/>
      <c r="CR619" s="161"/>
      <c r="CS619" s="161"/>
      <c r="CT619" s="135" t="s">
        <v>3338</v>
      </c>
      <c r="CU619" s="161"/>
      <c r="CV619" s="161"/>
      <c r="CW619" s="161"/>
      <c r="CX619" s="161"/>
      <c r="CY619" s="161"/>
      <c r="CZ619" s="161"/>
      <c r="DA619" s="161"/>
      <c r="DB619" s="161"/>
      <c r="DC619" s="161"/>
      <c r="DD619" s="161"/>
      <c r="DE619" s="161"/>
      <c r="DF619" s="161"/>
      <c r="DG619" s="161"/>
      <c r="DH619" s="161"/>
      <c r="DI619" s="161"/>
      <c r="DJ619" s="161"/>
      <c r="DK619" s="161"/>
      <c r="DL619" s="161"/>
      <c r="DM619" s="161"/>
      <c r="DN619" s="161"/>
      <c r="DO619" s="161"/>
      <c r="DP619" s="135" t="s">
        <v>3368</v>
      </c>
      <c r="DQ619" s="161"/>
      <c r="DR619" s="161"/>
      <c r="DS619" s="161"/>
      <c r="DT619" s="161"/>
      <c r="DU619" s="161"/>
      <c r="DV619" s="161"/>
      <c r="DW619" s="161"/>
    </row>
    <row r="620" spans="1:127" ht="12.75" customHeight="1" x14ac:dyDescent="0.25">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c r="AB620" s="161"/>
      <c r="AC620" s="161"/>
      <c r="AD620" s="161"/>
      <c r="AE620" s="161"/>
      <c r="AF620" s="161"/>
      <c r="AG620" s="161"/>
      <c r="AQ620" s="161"/>
      <c r="AR620" s="161"/>
      <c r="AS620" s="161"/>
      <c r="AT620" s="161"/>
      <c r="AU620" s="161"/>
      <c r="AV620" s="161"/>
      <c r="AW620" s="161"/>
      <c r="AX620" s="161"/>
      <c r="AY620" s="161"/>
      <c r="AZ620" s="161"/>
      <c r="BA620" s="161"/>
      <c r="BB620" s="161"/>
      <c r="BC620" s="161"/>
      <c r="BD620" s="161"/>
      <c r="BE620" s="161"/>
      <c r="BF620"/>
      <c r="BG620" s="161"/>
      <c r="BH620" s="161"/>
      <c r="BI620" s="161"/>
      <c r="BJ620" s="161"/>
      <c r="BK620" s="161"/>
      <c r="BL620" s="161"/>
      <c r="BM620" s="161"/>
      <c r="BN620" s="161"/>
      <c r="BO620" s="161"/>
      <c r="BP620" s="161"/>
      <c r="BQ620" s="161"/>
      <c r="BR620" s="161"/>
      <c r="BS620" s="161"/>
      <c r="BT620" s="161"/>
      <c r="BU620" s="161"/>
      <c r="BV620" s="161"/>
      <c r="BW620" s="161"/>
      <c r="BX620" s="161"/>
      <c r="BY620" s="161"/>
      <c r="BZ620" s="161"/>
      <c r="CA620" s="161"/>
      <c r="CB620" s="161"/>
      <c r="CC620" s="161"/>
      <c r="CD620" s="161"/>
      <c r="CE620" s="161"/>
      <c r="CF620" s="161"/>
      <c r="CG620" s="161"/>
      <c r="CH620" s="161"/>
      <c r="CI620" s="161"/>
      <c r="CJ620" s="161"/>
      <c r="CK620" s="161"/>
      <c r="CL620" s="161"/>
      <c r="CM620" s="161"/>
      <c r="CN620" s="161"/>
      <c r="CO620" s="161"/>
      <c r="CP620" s="161"/>
      <c r="CQ620" s="161"/>
      <c r="CR620" s="161"/>
      <c r="CS620" s="161"/>
      <c r="CT620" s="135" t="s">
        <v>3340</v>
      </c>
      <c r="CU620" s="161"/>
      <c r="CV620" s="161"/>
      <c r="CW620" s="161"/>
      <c r="CX620" s="161"/>
      <c r="CY620" s="161"/>
      <c r="CZ620" s="161"/>
      <c r="DA620" s="161"/>
      <c r="DB620" s="161"/>
      <c r="DC620" s="161"/>
      <c r="DD620" s="161"/>
      <c r="DE620" s="161"/>
      <c r="DF620" s="161"/>
      <c r="DG620" s="161"/>
      <c r="DH620" s="161"/>
      <c r="DI620" s="161"/>
      <c r="DJ620" s="161"/>
      <c r="DK620" s="161"/>
      <c r="DL620" s="161"/>
      <c r="DM620" s="161"/>
      <c r="DN620" s="161"/>
      <c r="DO620" s="161"/>
      <c r="DP620" s="135" t="s">
        <v>3370</v>
      </c>
      <c r="DQ620" s="161"/>
      <c r="DR620" s="161"/>
      <c r="DS620" s="161"/>
      <c r="DT620" s="161"/>
      <c r="DU620" s="161"/>
      <c r="DV620" s="161"/>
      <c r="DW620" s="161"/>
    </row>
    <row r="621" spans="1:127" ht="12.75" customHeight="1" x14ac:dyDescent="0.25">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c r="AB621" s="161"/>
      <c r="AC621" s="161"/>
      <c r="AD621" s="161"/>
      <c r="AE621" s="161"/>
      <c r="AF621" s="161"/>
      <c r="AG621" s="161"/>
      <c r="AQ621" s="161"/>
      <c r="AR621" s="161"/>
      <c r="AS621" s="161"/>
      <c r="AT621" s="161"/>
      <c r="AU621" s="161"/>
      <c r="AV621" s="161"/>
      <c r="AW621" s="161"/>
      <c r="AX621" s="161"/>
      <c r="AY621" s="161"/>
      <c r="AZ621" s="161"/>
      <c r="BA621" s="161"/>
      <c r="BB621" s="161"/>
      <c r="BC621" s="161"/>
      <c r="BD621" s="161"/>
      <c r="BE621" s="161"/>
      <c r="BF621"/>
      <c r="BG621" s="161"/>
      <c r="BH621" s="161"/>
      <c r="BI621" s="161"/>
      <c r="BJ621" s="161"/>
      <c r="BK621" s="161"/>
      <c r="BL621" s="161"/>
      <c r="BM621" s="161"/>
      <c r="BN621" s="161"/>
      <c r="BO621" s="161"/>
      <c r="BP621" s="161"/>
      <c r="BQ621" s="161"/>
      <c r="BR621" s="161"/>
      <c r="BS621" s="161"/>
      <c r="BT621" s="161"/>
      <c r="BU621" s="161"/>
      <c r="BV621" s="161"/>
      <c r="BW621" s="161"/>
      <c r="BX621" s="161"/>
      <c r="BY621" s="161"/>
      <c r="BZ621" s="161"/>
      <c r="CA621" s="161"/>
      <c r="CB621" s="161"/>
      <c r="CC621" s="161"/>
      <c r="CD621" s="161"/>
      <c r="CE621" s="161"/>
      <c r="CF621" s="161"/>
      <c r="CG621" s="161"/>
      <c r="CH621" s="161"/>
      <c r="CI621" s="161"/>
      <c r="CJ621" s="161"/>
      <c r="CK621" s="161"/>
      <c r="CL621" s="161"/>
      <c r="CM621" s="161"/>
      <c r="CN621" s="161"/>
      <c r="CO621" s="161"/>
      <c r="CP621" s="161"/>
      <c r="CQ621" s="161"/>
      <c r="CR621" s="161"/>
      <c r="CS621" s="161"/>
      <c r="CT621" s="135" t="s">
        <v>3342</v>
      </c>
      <c r="CU621" s="161"/>
      <c r="CV621" s="161"/>
      <c r="CW621" s="161"/>
      <c r="CX621" s="161"/>
      <c r="CY621" s="161"/>
      <c r="CZ621" s="161"/>
      <c r="DA621" s="161"/>
      <c r="DB621" s="161"/>
      <c r="DC621" s="161"/>
      <c r="DD621" s="161"/>
      <c r="DE621" s="161"/>
      <c r="DF621" s="161"/>
      <c r="DG621" s="161"/>
      <c r="DH621" s="161"/>
      <c r="DI621" s="161"/>
      <c r="DJ621" s="161"/>
      <c r="DK621" s="161"/>
      <c r="DL621" s="161"/>
      <c r="DM621" s="161"/>
      <c r="DN621" s="161"/>
      <c r="DO621" s="161"/>
      <c r="DP621" s="135" t="s">
        <v>3372</v>
      </c>
      <c r="DQ621" s="161"/>
      <c r="DR621" s="161"/>
      <c r="DS621" s="161"/>
      <c r="DT621" s="161"/>
      <c r="DU621" s="161"/>
      <c r="DV621" s="161"/>
      <c r="DW621" s="161"/>
    </row>
    <row r="622" spans="1:127" ht="12.75" customHeight="1" x14ac:dyDescent="0.25">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c r="AA622" s="161"/>
      <c r="AB622" s="161"/>
      <c r="AC622" s="161"/>
      <c r="AD622" s="161"/>
      <c r="AE622" s="161"/>
      <c r="AF622" s="161"/>
      <c r="AG622" s="161"/>
      <c r="AQ622" s="161"/>
      <c r="AR622" s="161"/>
      <c r="AS622" s="161"/>
      <c r="AT622" s="161"/>
      <c r="AU622" s="161"/>
      <c r="AV622" s="161"/>
      <c r="AW622" s="161"/>
      <c r="AX622" s="161"/>
      <c r="AY622" s="161"/>
      <c r="AZ622" s="161"/>
      <c r="BA622" s="161"/>
      <c r="BB622" s="161"/>
      <c r="BC622" s="161"/>
      <c r="BD622" s="161"/>
      <c r="BE622" s="161"/>
      <c r="BF622"/>
      <c r="BG622" s="161"/>
      <c r="BH622" s="161"/>
      <c r="BI622" s="161"/>
      <c r="BJ622" s="161"/>
      <c r="BK622" s="161"/>
      <c r="BL622" s="161"/>
      <c r="BM622" s="161"/>
      <c r="BN622" s="161"/>
      <c r="BO622" s="161"/>
      <c r="BP622" s="161"/>
      <c r="BQ622" s="161"/>
      <c r="BR622" s="161"/>
      <c r="BS622" s="161"/>
      <c r="BT622" s="161"/>
      <c r="BU622" s="161"/>
      <c r="BV622" s="161"/>
      <c r="BW622" s="161"/>
      <c r="BX622" s="161"/>
      <c r="BY622" s="161"/>
      <c r="BZ622" s="161"/>
      <c r="CA622" s="161"/>
      <c r="CB622" s="161"/>
      <c r="CC622" s="161"/>
      <c r="CD622" s="161"/>
      <c r="CE622" s="161"/>
      <c r="CF622" s="161"/>
      <c r="CG622" s="161"/>
      <c r="CH622" s="161"/>
      <c r="CI622" s="161"/>
      <c r="CJ622" s="161"/>
      <c r="CK622" s="161"/>
      <c r="CL622" s="161"/>
      <c r="CM622" s="161"/>
      <c r="CN622" s="161"/>
      <c r="CO622" s="161"/>
      <c r="CP622" s="161"/>
      <c r="CQ622" s="161"/>
      <c r="CR622" s="161"/>
      <c r="CS622" s="161"/>
      <c r="CT622" s="135" t="s">
        <v>3344</v>
      </c>
      <c r="CU622" s="161"/>
      <c r="CV622" s="161"/>
      <c r="CW622" s="161"/>
      <c r="CX622" s="161"/>
      <c r="CY622" s="161"/>
      <c r="CZ622" s="161"/>
      <c r="DA622" s="161"/>
      <c r="DB622" s="161"/>
      <c r="DC622" s="161"/>
      <c r="DD622" s="161"/>
      <c r="DE622" s="161"/>
      <c r="DF622" s="161"/>
      <c r="DG622" s="161"/>
      <c r="DH622" s="161"/>
      <c r="DI622" s="161"/>
      <c r="DJ622" s="161"/>
      <c r="DK622" s="161"/>
      <c r="DL622" s="161"/>
      <c r="DM622" s="161"/>
      <c r="DN622" s="161"/>
      <c r="DO622" s="161"/>
      <c r="DP622" s="135" t="s">
        <v>3374</v>
      </c>
      <c r="DQ622" s="161"/>
      <c r="DR622" s="161"/>
      <c r="DS622" s="161"/>
      <c r="DT622" s="161"/>
      <c r="DU622" s="161"/>
      <c r="DV622" s="161"/>
      <c r="DW622" s="161"/>
    </row>
    <row r="623" spans="1:127" ht="12.75" customHeight="1" x14ac:dyDescent="0.25">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c r="AA623" s="161"/>
      <c r="AB623" s="161"/>
      <c r="AC623" s="161"/>
      <c r="AD623" s="161"/>
      <c r="AE623" s="161"/>
      <c r="AF623" s="161"/>
      <c r="AG623" s="161"/>
      <c r="AQ623" s="161"/>
      <c r="AR623" s="161"/>
      <c r="AS623" s="161"/>
      <c r="AT623" s="161"/>
      <c r="AU623" s="161"/>
      <c r="AV623" s="161"/>
      <c r="AW623" s="161"/>
      <c r="AX623" s="161"/>
      <c r="AY623" s="161"/>
      <c r="AZ623" s="161"/>
      <c r="BA623" s="161"/>
      <c r="BB623" s="161"/>
      <c r="BC623" s="161"/>
      <c r="BD623" s="161"/>
      <c r="BE623" s="161"/>
      <c r="BF623"/>
      <c r="BG623" s="161"/>
      <c r="BH623" s="161"/>
      <c r="BI623" s="161"/>
      <c r="BJ623" s="161"/>
      <c r="BK623" s="161"/>
      <c r="BL623" s="161"/>
      <c r="BM623" s="161"/>
      <c r="BN623" s="161"/>
      <c r="BO623" s="161"/>
      <c r="BP623" s="161"/>
      <c r="BQ623" s="161"/>
      <c r="BR623" s="161"/>
      <c r="BS623" s="161"/>
      <c r="BT623" s="161"/>
      <c r="BU623" s="161"/>
      <c r="BV623" s="161"/>
      <c r="BW623" s="161"/>
      <c r="BX623" s="161"/>
      <c r="BY623" s="161"/>
      <c r="BZ623" s="161"/>
      <c r="CA623" s="161"/>
      <c r="CB623" s="161"/>
      <c r="CC623" s="161"/>
      <c r="CD623" s="161"/>
      <c r="CE623" s="161"/>
      <c r="CF623" s="161"/>
      <c r="CG623" s="161"/>
      <c r="CH623" s="161"/>
      <c r="CI623" s="161"/>
      <c r="CJ623" s="161"/>
      <c r="CK623" s="161"/>
      <c r="CL623" s="161"/>
      <c r="CM623" s="161"/>
      <c r="CN623" s="161"/>
      <c r="CO623" s="161"/>
      <c r="CP623" s="161"/>
      <c r="CQ623" s="161"/>
      <c r="CR623" s="161"/>
      <c r="CS623" s="161"/>
      <c r="CT623" s="135" t="s">
        <v>3346</v>
      </c>
      <c r="CU623" s="161"/>
      <c r="CV623" s="161"/>
      <c r="CW623" s="161"/>
      <c r="CX623" s="161"/>
      <c r="CY623" s="161"/>
      <c r="CZ623" s="161"/>
      <c r="DA623" s="161"/>
      <c r="DB623" s="161"/>
      <c r="DC623" s="161"/>
      <c r="DD623" s="161"/>
      <c r="DE623" s="161"/>
      <c r="DF623" s="161"/>
      <c r="DG623" s="161"/>
      <c r="DH623" s="161"/>
      <c r="DI623" s="161"/>
      <c r="DJ623" s="161"/>
      <c r="DK623" s="161"/>
      <c r="DL623" s="161"/>
      <c r="DM623" s="161"/>
      <c r="DN623" s="161"/>
      <c r="DO623" s="161"/>
      <c r="DP623" s="135" t="s">
        <v>3376</v>
      </c>
      <c r="DQ623" s="161"/>
      <c r="DR623" s="161"/>
      <c r="DS623" s="161"/>
      <c r="DT623" s="161"/>
      <c r="DU623" s="161"/>
      <c r="DV623" s="161"/>
      <c r="DW623" s="161"/>
    </row>
    <row r="624" spans="1:127" ht="12.75" customHeight="1" x14ac:dyDescent="0.25">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Q624" s="161"/>
      <c r="AR624" s="161"/>
      <c r="AS624" s="161"/>
      <c r="AT624" s="161"/>
      <c r="AU624" s="161"/>
      <c r="AV624" s="161"/>
      <c r="AW624" s="161"/>
      <c r="AX624" s="161"/>
      <c r="AY624" s="161"/>
      <c r="AZ624" s="161"/>
      <c r="BA624" s="161"/>
      <c r="BB624" s="161"/>
      <c r="BC624" s="161"/>
      <c r="BD624" s="161"/>
      <c r="BE624" s="161"/>
      <c r="BF624"/>
      <c r="BG624" s="161"/>
      <c r="BH624" s="161"/>
      <c r="BI624" s="161"/>
      <c r="BJ624" s="161"/>
      <c r="BK624" s="161"/>
      <c r="BL624" s="161"/>
      <c r="BM624" s="161"/>
      <c r="BN624" s="161"/>
      <c r="BO624" s="161"/>
      <c r="BP624" s="161"/>
      <c r="BQ624" s="161"/>
      <c r="BR624" s="161"/>
      <c r="BS624" s="161"/>
      <c r="BT624" s="161"/>
      <c r="BU624" s="161"/>
      <c r="BV624" s="161"/>
      <c r="BW624" s="161"/>
      <c r="BX624" s="161"/>
      <c r="BY624" s="161"/>
      <c r="BZ624" s="161"/>
      <c r="CA624" s="161"/>
      <c r="CB624" s="161"/>
      <c r="CC624" s="161"/>
      <c r="CD624" s="161"/>
      <c r="CE624" s="161"/>
      <c r="CF624" s="161"/>
      <c r="CG624" s="161"/>
      <c r="CH624" s="161"/>
      <c r="CI624" s="161"/>
      <c r="CJ624" s="161"/>
      <c r="CK624" s="161"/>
      <c r="CL624" s="161"/>
      <c r="CM624" s="161"/>
      <c r="CN624" s="161"/>
      <c r="CO624" s="161"/>
      <c r="CP624" s="161"/>
      <c r="CQ624" s="161"/>
      <c r="CR624" s="161"/>
      <c r="CS624" s="161"/>
      <c r="CT624" s="135" t="s">
        <v>3348</v>
      </c>
      <c r="CU624" s="161"/>
      <c r="CV624" s="161"/>
      <c r="CW624" s="161"/>
      <c r="CX624" s="161"/>
      <c r="CY624" s="161"/>
      <c r="CZ624" s="161"/>
      <c r="DA624" s="161"/>
      <c r="DB624" s="161"/>
      <c r="DC624" s="161"/>
      <c r="DD624" s="161"/>
      <c r="DE624" s="161"/>
      <c r="DF624" s="161"/>
      <c r="DG624" s="161"/>
      <c r="DH624" s="161"/>
      <c r="DI624" s="161"/>
      <c r="DJ624" s="161"/>
      <c r="DK624" s="161"/>
      <c r="DL624" s="161"/>
      <c r="DM624" s="161"/>
      <c r="DN624" s="161"/>
      <c r="DO624" s="161"/>
      <c r="DP624" s="135" t="s">
        <v>3378</v>
      </c>
      <c r="DQ624" s="161"/>
      <c r="DR624" s="161"/>
      <c r="DS624" s="161"/>
      <c r="DT624" s="161"/>
      <c r="DU624" s="161"/>
      <c r="DV624" s="161"/>
      <c r="DW624" s="161"/>
    </row>
    <row r="625" spans="1:127" ht="12.75" customHeight="1" x14ac:dyDescent="0.25">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c r="AC625" s="161"/>
      <c r="AD625" s="161"/>
      <c r="AE625" s="161"/>
      <c r="AF625" s="161"/>
      <c r="AG625" s="161"/>
      <c r="AQ625" s="161"/>
      <c r="AR625" s="161"/>
      <c r="AS625" s="161"/>
      <c r="AT625" s="161"/>
      <c r="AU625" s="161"/>
      <c r="AV625" s="161"/>
      <c r="AW625" s="161"/>
      <c r="AX625" s="161"/>
      <c r="AY625" s="161"/>
      <c r="AZ625" s="161"/>
      <c r="BA625" s="161"/>
      <c r="BB625" s="161"/>
      <c r="BC625" s="161"/>
      <c r="BD625" s="161"/>
      <c r="BE625" s="161"/>
      <c r="BF625"/>
      <c r="BG625" s="161"/>
      <c r="BH625" s="161"/>
      <c r="BI625" s="161"/>
      <c r="BJ625" s="161"/>
      <c r="BK625" s="161"/>
      <c r="BL625" s="161"/>
      <c r="BM625" s="161"/>
      <c r="BN625" s="161"/>
      <c r="BO625" s="161"/>
      <c r="BP625" s="161"/>
      <c r="BQ625" s="161"/>
      <c r="BR625" s="161"/>
      <c r="BS625" s="161"/>
      <c r="BT625" s="161"/>
      <c r="BU625" s="161"/>
      <c r="BV625" s="161"/>
      <c r="BW625" s="161"/>
      <c r="BX625" s="161"/>
      <c r="BY625" s="161"/>
      <c r="BZ625" s="161"/>
      <c r="CA625" s="161"/>
      <c r="CB625" s="161"/>
      <c r="CC625" s="161"/>
      <c r="CD625" s="161"/>
      <c r="CE625" s="161"/>
      <c r="CF625" s="161"/>
      <c r="CG625" s="161"/>
      <c r="CH625" s="161"/>
      <c r="CI625" s="161"/>
      <c r="CJ625" s="161"/>
      <c r="CK625" s="161"/>
      <c r="CL625" s="161"/>
      <c r="CM625" s="161"/>
      <c r="CN625" s="161"/>
      <c r="CO625" s="161"/>
      <c r="CP625" s="161"/>
      <c r="CQ625" s="161"/>
      <c r="CR625" s="161"/>
      <c r="CS625" s="161"/>
      <c r="CT625" s="135" t="s">
        <v>3350</v>
      </c>
      <c r="CU625" s="161"/>
      <c r="CV625" s="161"/>
      <c r="CW625" s="161"/>
      <c r="CX625" s="161"/>
      <c r="CY625" s="161"/>
      <c r="CZ625" s="161"/>
      <c r="DA625" s="161"/>
      <c r="DB625" s="161"/>
      <c r="DC625" s="161"/>
      <c r="DD625" s="161"/>
      <c r="DE625" s="161"/>
      <c r="DF625" s="161"/>
      <c r="DG625" s="161"/>
      <c r="DH625" s="161"/>
      <c r="DI625" s="161"/>
      <c r="DJ625" s="161"/>
      <c r="DK625" s="161"/>
      <c r="DL625" s="161"/>
      <c r="DM625" s="161"/>
      <c r="DN625" s="161"/>
      <c r="DO625" s="161"/>
      <c r="DP625" s="135" t="s">
        <v>3380</v>
      </c>
      <c r="DQ625" s="161"/>
      <c r="DR625" s="161"/>
      <c r="DS625" s="161"/>
      <c r="DT625" s="161"/>
      <c r="DU625" s="161"/>
      <c r="DV625" s="161"/>
      <c r="DW625" s="161"/>
    </row>
    <row r="626" spans="1:127" ht="12.75" customHeight="1" x14ac:dyDescent="0.25">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c r="AA626" s="161"/>
      <c r="AB626" s="161"/>
      <c r="AC626" s="161"/>
      <c r="AD626" s="161"/>
      <c r="AE626" s="161"/>
      <c r="AF626" s="161"/>
      <c r="AG626" s="161"/>
      <c r="AQ626" s="161"/>
      <c r="AR626" s="161"/>
      <c r="AS626" s="161"/>
      <c r="AT626" s="161"/>
      <c r="AU626" s="161"/>
      <c r="AV626" s="161"/>
      <c r="AW626" s="161"/>
      <c r="AX626" s="161"/>
      <c r="AY626" s="161"/>
      <c r="AZ626" s="161"/>
      <c r="BA626" s="161"/>
      <c r="BB626" s="161"/>
      <c r="BC626" s="161"/>
      <c r="BD626" s="161"/>
      <c r="BE626" s="161"/>
      <c r="BF626"/>
      <c r="BG626" s="161"/>
      <c r="BH626" s="161"/>
      <c r="BI626" s="161"/>
      <c r="BJ626" s="161"/>
      <c r="BK626" s="161"/>
      <c r="BL626" s="161"/>
      <c r="BM626" s="161"/>
      <c r="BN626" s="161"/>
      <c r="BO626" s="161"/>
      <c r="BP626" s="161"/>
      <c r="BQ626" s="161"/>
      <c r="BR626" s="161"/>
      <c r="BS626" s="161"/>
      <c r="BT626" s="161"/>
      <c r="BU626" s="161"/>
      <c r="BV626" s="161"/>
      <c r="BW626" s="161"/>
      <c r="BX626" s="161"/>
      <c r="BY626" s="161"/>
      <c r="BZ626" s="161"/>
      <c r="CA626" s="161"/>
      <c r="CB626" s="161"/>
      <c r="CC626" s="161"/>
      <c r="CD626" s="161"/>
      <c r="CE626" s="161"/>
      <c r="CF626" s="161"/>
      <c r="CG626" s="161"/>
      <c r="CH626" s="161"/>
      <c r="CI626" s="161"/>
      <c r="CJ626" s="161"/>
      <c r="CK626" s="161"/>
      <c r="CL626" s="161"/>
      <c r="CM626" s="161"/>
      <c r="CN626" s="161"/>
      <c r="CO626" s="161"/>
      <c r="CP626" s="161"/>
      <c r="CQ626" s="161"/>
      <c r="CR626" s="161"/>
      <c r="CS626" s="161"/>
      <c r="CT626" s="135" t="s">
        <v>3352</v>
      </c>
      <c r="CU626" s="161"/>
      <c r="CV626" s="161"/>
      <c r="CW626" s="161"/>
      <c r="CX626" s="161"/>
      <c r="CY626" s="161"/>
      <c r="CZ626" s="161"/>
      <c r="DA626" s="161"/>
      <c r="DB626" s="161"/>
      <c r="DC626" s="161"/>
      <c r="DD626" s="161"/>
      <c r="DE626" s="161"/>
      <c r="DF626" s="161"/>
      <c r="DG626" s="161"/>
      <c r="DH626" s="161"/>
      <c r="DI626" s="161"/>
      <c r="DJ626" s="161"/>
      <c r="DK626" s="161"/>
      <c r="DL626" s="161"/>
      <c r="DM626" s="161"/>
      <c r="DN626" s="161"/>
      <c r="DO626" s="161"/>
      <c r="DP626" s="135" t="s">
        <v>3382</v>
      </c>
      <c r="DQ626" s="161"/>
      <c r="DR626" s="161"/>
      <c r="DS626" s="161"/>
      <c r="DT626" s="161"/>
      <c r="DU626" s="161"/>
      <c r="DV626" s="161"/>
      <c r="DW626" s="161"/>
    </row>
    <row r="627" spans="1:127" ht="12.75" customHeight="1" x14ac:dyDescent="0.25">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c r="AA627" s="161"/>
      <c r="AB627" s="161"/>
      <c r="AC627" s="161"/>
      <c r="AD627" s="161"/>
      <c r="AE627" s="161"/>
      <c r="AF627" s="161"/>
      <c r="AG627" s="161"/>
      <c r="AQ627" s="161"/>
      <c r="AR627" s="161"/>
      <c r="AS627" s="161"/>
      <c r="AT627" s="161"/>
      <c r="AU627" s="161"/>
      <c r="AV627" s="161"/>
      <c r="AW627" s="161"/>
      <c r="AX627" s="161"/>
      <c r="AY627" s="161"/>
      <c r="AZ627" s="161"/>
      <c r="BA627" s="161"/>
      <c r="BB627" s="161"/>
      <c r="BC627" s="161"/>
      <c r="BD627" s="161"/>
      <c r="BE627" s="161"/>
      <c r="BF627"/>
      <c r="BG627" s="161"/>
      <c r="BH627" s="161"/>
      <c r="BI627" s="161"/>
      <c r="BJ627" s="161"/>
      <c r="BK627" s="161"/>
      <c r="BL627" s="161"/>
      <c r="BM627" s="161"/>
      <c r="BN627" s="161"/>
      <c r="BO627" s="161"/>
      <c r="BP627" s="161"/>
      <c r="BQ627" s="161"/>
      <c r="BR627" s="161"/>
      <c r="BS627" s="161"/>
      <c r="BT627" s="161"/>
      <c r="BU627" s="161"/>
      <c r="BV627" s="161"/>
      <c r="BW627" s="161"/>
      <c r="BX627" s="161"/>
      <c r="BY627" s="161"/>
      <c r="BZ627" s="161"/>
      <c r="CA627" s="161"/>
      <c r="CB627" s="161"/>
      <c r="CC627" s="161"/>
      <c r="CD627" s="161"/>
      <c r="CE627" s="161"/>
      <c r="CF627" s="161"/>
      <c r="CG627" s="161"/>
      <c r="CH627" s="161"/>
      <c r="CI627" s="161"/>
      <c r="CJ627" s="161"/>
      <c r="CK627" s="161"/>
      <c r="CL627" s="161"/>
      <c r="CM627" s="161"/>
      <c r="CN627" s="161"/>
      <c r="CO627" s="161"/>
      <c r="CP627" s="161"/>
      <c r="CQ627" s="161"/>
      <c r="CR627" s="161"/>
      <c r="CS627" s="161"/>
      <c r="CT627" s="135" t="s">
        <v>3354</v>
      </c>
      <c r="CU627" s="161"/>
      <c r="CV627" s="161"/>
      <c r="CW627" s="161"/>
      <c r="CX627" s="161"/>
      <c r="CY627" s="161"/>
      <c r="CZ627" s="161"/>
      <c r="DA627" s="161"/>
      <c r="DB627" s="161"/>
      <c r="DC627" s="161"/>
      <c r="DD627" s="161"/>
      <c r="DE627" s="161"/>
      <c r="DF627" s="161"/>
      <c r="DG627" s="161"/>
      <c r="DH627" s="161"/>
      <c r="DI627" s="161"/>
      <c r="DJ627" s="161"/>
      <c r="DK627" s="161"/>
      <c r="DL627" s="161"/>
      <c r="DM627" s="161"/>
      <c r="DN627" s="161"/>
      <c r="DO627" s="161"/>
      <c r="DP627" s="135" t="s">
        <v>3384</v>
      </c>
      <c r="DQ627" s="161"/>
      <c r="DR627" s="161"/>
      <c r="DS627" s="161"/>
      <c r="DT627" s="161"/>
      <c r="DU627" s="161"/>
      <c r="DV627" s="161"/>
      <c r="DW627" s="161"/>
    </row>
    <row r="628" spans="1:127" ht="12.75" customHeight="1" x14ac:dyDescent="0.25">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c r="AA628" s="161"/>
      <c r="AB628" s="161"/>
      <c r="AC628" s="161"/>
      <c r="AD628" s="161"/>
      <c r="AE628" s="161"/>
      <c r="AF628" s="161"/>
      <c r="AG628" s="161"/>
      <c r="AQ628" s="161"/>
      <c r="AR628" s="161"/>
      <c r="AS628" s="161"/>
      <c r="AT628" s="161"/>
      <c r="AU628" s="161"/>
      <c r="AV628" s="161"/>
      <c r="AW628" s="161"/>
      <c r="AX628" s="161"/>
      <c r="AY628" s="161"/>
      <c r="AZ628" s="161"/>
      <c r="BA628" s="161"/>
      <c r="BB628" s="161"/>
      <c r="BC628" s="161"/>
      <c r="BD628" s="161"/>
      <c r="BE628" s="161"/>
      <c r="BF628"/>
      <c r="BG628" s="161"/>
      <c r="BH628" s="161"/>
      <c r="BI628" s="161"/>
      <c r="BJ628" s="161"/>
      <c r="BK628" s="161"/>
      <c r="BL628" s="161"/>
      <c r="BM628" s="161"/>
      <c r="BN628" s="161"/>
      <c r="BO628" s="161"/>
      <c r="BP628" s="161"/>
      <c r="BQ628" s="161"/>
      <c r="BR628" s="161"/>
      <c r="BS628" s="161"/>
      <c r="BT628" s="161"/>
      <c r="BU628" s="161"/>
      <c r="BV628" s="161"/>
      <c r="BW628" s="161"/>
      <c r="BX628" s="161"/>
      <c r="BY628" s="161"/>
      <c r="BZ628" s="161"/>
      <c r="CA628" s="161"/>
      <c r="CB628" s="161"/>
      <c r="CC628" s="161"/>
      <c r="CD628" s="161"/>
      <c r="CE628" s="161"/>
      <c r="CF628" s="161"/>
      <c r="CG628" s="161"/>
      <c r="CH628" s="161"/>
      <c r="CI628" s="161"/>
      <c r="CJ628" s="161"/>
      <c r="CK628" s="161"/>
      <c r="CL628" s="161"/>
      <c r="CM628" s="161"/>
      <c r="CN628" s="161"/>
      <c r="CO628" s="161"/>
      <c r="CP628" s="161"/>
      <c r="CQ628" s="161"/>
      <c r="CR628" s="161"/>
      <c r="CS628" s="161"/>
      <c r="CT628" s="135" t="s">
        <v>3356</v>
      </c>
      <c r="CU628" s="161"/>
      <c r="CV628" s="161"/>
      <c r="CW628" s="161"/>
      <c r="CX628" s="161"/>
      <c r="CY628" s="161"/>
      <c r="CZ628" s="161"/>
      <c r="DA628" s="161"/>
      <c r="DB628" s="161"/>
      <c r="DC628" s="161"/>
      <c r="DD628" s="161"/>
      <c r="DE628" s="161"/>
      <c r="DF628" s="161"/>
      <c r="DG628" s="161"/>
      <c r="DH628" s="161"/>
      <c r="DI628" s="161"/>
      <c r="DJ628" s="161"/>
      <c r="DK628" s="161"/>
      <c r="DL628" s="161"/>
      <c r="DM628" s="161"/>
      <c r="DN628" s="161"/>
      <c r="DO628" s="161"/>
      <c r="DP628" s="135" t="s">
        <v>3386</v>
      </c>
      <c r="DQ628" s="161"/>
      <c r="DR628" s="161"/>
      <c r="DS628" s="161"/>
      <c r="DT628" s="161"/>
      <c r="DU628" s="161"/>
      <c r="DV628" s="161"/>
      <c r="DW628" s="161"/>
    </row>
    <row r="629" spans="1:127" ht="12.75" customHeight="1" x14ac:dyDescent="0.25">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c r="AA629" s="161"/>
      <c r="AB629" s="161"/>
      <c r="AC629" s="161"/>
      <c r="AD629" s="161"/>
      <c r="AE629" s="161"/>
      <c r="AF629" s="161"/>
      <c r="AG629" s="161"/>
      <c r="AQ629" s="161"/>
      <c r="AR629" s="161"/>
      <c r="AS629" s="161"/>
      <c r="AT629" s="161"/>
      <c r="AU629" s="161"/>
      <c r="AV629" s="161"/>
      <c r="AW629" s="161"/>
      <c r="AX629" s="161"/>
      <c r="AY629" s="161"/>
      <c r="AZ629" s="161"/>
      <c r="BA629" s="161"/>
      <c r="BB629" s="161"/>
      <c r="BC629" s="161"/>
      <c r="BD629" s="161"/>
      <c r="BE629" s="161"/>
      <c r="BF629"/>
      <c r="BG629" s="161"/>
      <c r="BH629" s="161"/>
      <c r="BI629" s="161"/>
      <c r="BJ629" s="161"/>
      <c r="BK629" s="161"/>
      <c r="BL629" s="161"/>
      <c r="BM629" s="161"/>
      <c r="BN629" s="161"/>
      <c r="BO629" s="161"/>
      <c r="BP629" s="161"/>
      <c r="BQ629" s="161"/>
      <c r="BR629" s="161"/>
      <c r="BS629" s="161"/>
      <c r="BT629" s="161"/>
      <c r="BU629" s="161"/>
      <c r="BV629" s="161"/>
      <c r="BW629" s="161"/>
      <c r="BX629" s="161"/>
      <c r="BY629" s="161"/>
      <c r="BZ629" s="161"/>
      <c r="CA629" s="161"/>
      <c r="CB629" s="161"/>
      <c r="CC629" s="161"/>
      <c r="CD629" s="161"/>
      <c r="CE629" s="161"/>
      <c r="CF629" s="161"/>
      <c r="CG629" s="161"/>
      <c r="CH629" s="161"/>
      <c r="CI629" s="161"/>
      <c r="CJ629" s="161"/>
      <c r="CK629" s="161"/>
      <c r="CL629" s="161"/>
      <c r="CM629" s="161"/>
      <c r="CN629" s="161"/>
      <c r="CO629" s="161"/>
      <c r="CP629" s="161"/>
      <c r="CQ629" s="161"/>
      <c r="CR629" s="161"/>
      <c r="CS629" s="161"/>
      <c r="CT629" s="135" t="s">
        <v>3358</v>
      </c>
      <c r="CU629" s="161"/>
      <c r="CV629" s="161"/>
      <c r="CW629" s="161"/>
      <c r="CX629" s="161"/>
      <c r="CY629" s="161"/>
      <c r="CZ629" s="161"/>
      <c r="DA629" s="161"/>
      <c r="DB629" s="161"/>
      <c r="DC629" s="161"/>
      <c r="DD629" s="161"/>
      <c r="DE629" s="161"/>
      <c r="DF629" s="161"/>
      <c r="DG629" s="161"/>
      <c r="DH629" s="161"/>
      <c r="DI629" s="161"/>
      <c r="DJ629" s="161"/>
      <c r="DK629" s="161"/>
      <c r="DL629" s="161"/>
      <c r="DM629" s="161"/>
      <c r="DN629" s="161"/>
      <c r="DO629" s="161"/>
      <c r="DP629" s="135" t="s">
        <v>3388</v>
      </c>
      <c r="DQ629" s="161"/>
      <c r="DR629" s="161"/>
      <c r="DS629" s="161"/>
      <c r="DT629" s="161"/>
      <c r="DU629" s="161"/>
      <c r="DV629" s="161"/>
      <c r="DW629" s="161"/>
    </row>
    <row r="630" spans="1:127" ht="12.75" customHeight="1" x14ac:dyDescent="0.25">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c r="AA630" s="161"/>
      <c r="AB630" s="161"/>
      <c r="AC630" s="161"/>
      <c r="AD630" s="161"/>
      <c r="AE630" s="161"/>
      <c r="AF630" s="161"/>
      <c r="AG630" s="161"/>
      <c r="AQ630" s="161"/>
      <c r="AR630" s="161"/>
      <c r="AS630" s="161"/>
      <c r="AT630" s="161"/>
      <c r="AU630" s="161"/>
      <c r="AV630" s="161"/>
      <c r="AW630" s="161"/>
      <c r="AX630" s="161"/>
      <c r="AY630" s="161"/>
      <c r="AZ630" s="161"/>
      <c r="BA630" s="161"/>
      <c r="BB630" s="161"/>
      <c r="BC630" s="161"/>
      <c r="BD630" s="161"/>
      <c r="BE630" s="161"/>
      <c r="BF630"/>
      <c r="BG630" s="161"/>
      <c r="BH630" s="161"/>
      <c r="BI630" s="161"/>
      <c r="BJ630" s="161"/>
      <c r="BK630" s="161"/>
      <c r="BL630" s="161"/>
      <c r="BM630" s="161"/>
      <c r="BN630" s="161"/>
      <c r="BO630" s="161"/>
      <c r="BP630" s="161"/>
      <c r="BQ630" s="161"/>
      <c r="BR630" s="161"/>
      <c r="BS630" s="161"/>
      <c r="BT630" s="161"/>
      <c r="BU630" s="161"/>
      <c r="BV630" s="161"/>
      <c r="BW630" s="161"/>
      <c r="BX630" s="161"/>
      <c r="BY630" s="161"/>
      <c r="BZ630" s="161"/>
      <c r="CA630" s="161"/>
      <c r="CB630" s="161"/>
      <c r="CC630" s="161"/>
      <c r="CD630" s="161"/>
      <c r="CE630" s="161"/>
      <c r="CF630" s="161"/>
      <c r="CG630" s="161"/>
      <c r="CH630" s="161"/>
      <c r="CI630" s="161"/>
      <c r="CJ630" s="161"/>
      <c r="CK630" s="161"/>
      <c r="CL630" s="161"/>
      <c r="CM630" s="161"/>
      <c r="CN630" s="161"/>
      <c r="CO630" s="161"/>
      <c r="CP630" s="161"/>
      <c r="CQ630" s="161"/>
      <c r="CR630" s="161"/>
      <c r="CS630" s="161"/>
      <c r="CT630" s="135" t="s">
        <v>3360</v>
      </c>
      <c r="CU630" s="161"/>
      <c r="CV630" s="161"/>
      <c r="CW630" s="161"/>
      <c r="CX630" s="161"/>
      <c r="CY630" s="161"/>
      <c r="CZ630" s="161"/>
      <c r="DA630" s="161"/>
      <c r="DB630" s="161"/>
      <c r="DC630" s="161"/>
      <c r="DD630" s="161"/>
      <c r="DE630" s="161"/>
      <c r="DF630" s="161"/>
      <c r="DG630" s="161"/>
      <c r="DH630" s="161"/>
      <c r="DI630" s="161"/>
      <c r="DJ630" s="161"/>
      <c r="DK630" s="161"/>
      <c r="DL630" s="161"/>
      <c r="DM630" s="161"/>
      <c r="DN630" s="161"/>
      <c r="DO630" s="161"/>
      <c r="DP630" s="135" t="s">
        <v>3390</v>
      </c>
      <c r="DQ630" s="161"/>
      <c r="DR630" s="161"/>
      <c r="DS630" s="161"/>
      <c r="DT630" s="161"/>
      <c r="DU630" s="161"/>
      <c r="DV630" s="161"/>
      <c r="DW630" s="161"/>
    </row>
    <row r="631" spans="1:127" ht="12.75" customHeight="1" x14ac:dyDescent="0.25">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c r="AA631" s="161"/>
      <c r="AB631" s="161"/>
      <c r="AC631" s="161"/>
      <c r="AD631" s="161"/>
      <c r="AE631" s="161"/>
      <c r="AF631" s="161"/>
      <c r="AG631" s="161"/>
      <c r="AQ631" s="161"/>
      <c r="AR631" s="161"/>
      <c r="AS631" s="161"/>
      <c r="AT631" s="161"/>
      <c r="AU631" s="161"/>
      <c r="AV631" s="161"/>
      <c r="AW631" s="161"/>
      <c r="AX631" s="161"/>
      <c r="AY631" s="161"/>
      <c r="AZ631" s="161"/>
      <c r="BA631" s="161"/>
      <c r="BB631" s="161"/>
      <c r="BC631" s="161"/>
      <c r="BD631" s="161"/>
      <c r="BE631" s="161"/>
      <c r="BF631"/>
      <c r="BG631" s="161"/>
      <c r="BH631" s="161"/>
      <c r="BI631" s="161"/>
      <c r="BJ631" s="161"/>
      <c r="BK631" s="161"/>
      <c r="BL631" s="161"/>
      <c r="BM631" s="161"/>
      <c r="BN631" s="161"/>
      <c r="BO631" s="161"/>
      <c r="BP631" s="161"/>
      <c r="BQ631" s="161"/>
      <c r="BR631" s="161"/>
      <c r="BS631" s="161"/>
      <c r="BT631" s="161"/>
      <c r="BU631" s="161"/>
      <c r="BV631" s="161"/>
      <c r="BW631" s="161"/>
      <c r="BX631" s="161"/>
      <c r="BY631" s="161"/>
      <c r="BZ631" s="161"/>
      <c r="CA631" s="161"/>
      <c r="CB631" s="161"/>
      <c r="CC631" s="161"/>
      <c r="CD631" s="161"/>
      <c r="CE631" s="161"/>
      <c r="CF631" s="161"/>
      <c r="CG631" s="161"/>
      <c r="CH631" s="161"/>
      <c r="CI631" s="161"/>
      <c r="CJ631" s="161"/>
      <c r="CK631" s="161"/>
      <c r="CL631" s="161"/>
      <c r="CM631" s="161"/>
      <c r="CN631" s="161"/>
      <c r="CO631" s="161"/>
      <c r="CP631" s="161"/>
      <c r="CQ631" s="161"/>
      <c r="CR631" s="161"/>
      <c r="CS631" s="161"/>
      <c r="CT631" s="135" t="s">
        <v>3362</v>
      </c>
      <c r="CU631" s="161"/>
      <c r="CV631" s="161"/>
      <c r="CW631" s="161"/>
      <c r="CX631" s="161"/>
      <c r="CY631" s="161"/>
      <c r="CZ631" s="161"/>
      <c r="DA631" s="161"/>
      <c r="DB631" s="161"/>
      <c r="DC631" s="161"/>
      <c r="DD631" s="161"/>
      <c r="DE631" s="161"/>
      <c r="DF631" s="161"/>
      <c r="DG631" s="161"/>
      <c r="DH631" s="161"/>
      <c r="DI631" s="161"/>
      <c r="DJ631" s="161"/>
      <c r="DK631" s="161"/>
      <c r="DL631" s="161"/>
      <c r="DM631" s="161"/>
      <c r="DN631" s="161"/>
      <c r="DO631" s="161"/>
      <c r="DP631" s="135" t="s">
        <v>3392</v>
      </c>
      <c r="DQ631" s="161"/>
      <c r="DR631" s="161"/>
      <c r="DS631" s="161"/>
      <c r="DT631" s="161"/>
      <c r="DU631" s="161"/>
      <c r="DV631" s="161"/>
      <c r="DW631" s="161"/>
    </row>
    <row r="632" spans="1:127" ht="12.75" customHeight="1" x14ac:dyDescent="0.25">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c r="AA632" s="161"/>
      <c r="AB632" s="161"/>
      <c r="AC632" s="161"/>
      <c r="AD632" s="161"/>
      <c r="AE632" s="161"/>
      <c r="AF632" s="161"/>
      <c r="AG632" s="161"/>
      <c r="AQ632" s="161"/>
      <c r="AR632" s="161"/>
      <c r="AS632" s="161"/>
      <c r="AT632" s="161"/>
      <c r="AU632" s="161"/>
      <c r="AV632" s="161"/>
      <c r="AW632" s="161"/>
      <c r="AX632" s="161"/>
      <c r="AY632" s="161"/>
      <c r="AZ632" s="161"/>
      <c r="BA632" s="161"/>
      <c r="BB632" s="161"/>
      <c r="BC632" s="161"/>
      <c r="BD632" s="161"/>
      <c r="BE632" s="161"/>
      <c r="BF632"/>
      <c r="BG632" s="161"/>
      <c r="BH632" s="161"/>
      <c r="BI632" s="161"/>
      <c r="BJ632" s="161"/>
      <c r="BK632" s="161"/>
      <c r="BL632" s="161"/>
      <c r="BM632" s="161"/>
      <c r="BN632" s="161"/>
      <c r="BO632" s="161"/>
      <c r="BP632" s="161"/>
      <c r="BQ632" s="161"/>
      <c r="BR632" s="161"/>
      <c r="BS632" s="161"/>
      <c r="BT632" s="161"/>
      <c r="BU632" s="161"/>
      <c r="BV632" s="161"/>
      <c r="BW632" s="161"/>
      <c r="BX632" s="161"/>
      <c r="BY632" s="161"/>
      <c r="BZ632" s="161"/>
      <c r="CA632" s="161"/>
      <c r="CB632" s="161"/>
      <c r="CC632" s="161"/>
      <c r="CD632" s="161"/>
      <c r="CE632" s="161"/>
      <c r="CF632" s="161"/>
      <c r="CG632" s="161"/>
      <c r="CH632" s="161"/>
      <c r="CI632" s="161"/>
      <c r="CJ632" s="161"/>
      <c r="CK632" s="161"/>
      <c r="CL632" s="161"/>
      <c r="CM632" s="161"/>
      <c r="CN632" s="161"/>
      <c r="CO632" s="161"/>
      <c r="CP632" s="161"/>
      <c r="CQ632" s="161"/>
      <c r="CR632" s="161"/>
      <c r="CS632" s="161"/>
      <c r="CT632" s="135" t="s">
        <v>3364</v>
      </c>
      <c r="CU632" s="161"/>
      <c r="CV632" s="161"/>
      <c r="CW632" s="161"/>
      <c r="CX632" s="161"/>
      <c r="CY632" s="161"/>
      <c r="CZ632" s="161"/>
      <c r="DA632" s="161"/>
      <c r="DB632" s="161"/>
      <c r="DC632" s="161"/>
      <c r="DD632" s="161"/>
      <c r="DE632" s="161"/>
      <c r="DF632" s="161"/>
      <c r="DG632" s="161"/>
      <c r="DH632" s="161"/>
      <c r="DI632" s="161"/>
      <c r="DJ632" s="161"/>
      <c r="DK632" s="161"/>
      <c r="DL632" s="161"/>
      <c r="DM632" s="161"/>
      <c r="DN632" s="161"/>
      <c r="DO632" s="161"/>
      <c r="DP632" s="135" t="s">
        <v>3394</v>
      </c>
      <c r="DQ632" s="161"/>
      <c r="DR632" s="161"/>
      <c r="DS632" s="161"/>
      <c r="DT632" s="161"/>
      <c r="DU632" s="161"/>
      <c r="DV632" s="161"/>
      <c r="DW632" s="161"/>
    </row>
    <row r="633" spans="1:127" ht="12.75" customHeight="1" x14ac:dyDescent="0.25">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c r="AA633" s="161"/>
      <c r="AB633" s="161"/>
      <c r="AC633" s="161"/>
      <c r="AD633" s="161"/>
      <c r="AE633" s="161"/>
      <c r="AF633" s="161"/>
      <c r="AG633" s="161"/>
      <c r="AQ633" s="161"/>
      <c r="AR633" s="161"/>
      <c r="AS633" s="161"/>
      <c r="AT633" s="161"/>
      <c r="AU633" s="161"/>
      <c r="AV633" s="161"/>
      <c r="AW633" s="161"/>
      <c r="AX633" s="161"/>
      <c r="AY633" s="161"/>
      <c r="AZ633" s="161"/>
      <c r="BA633" s="161"/>
      <c r="BB633" s="161"/>
      <c r="BC633" s="161"/>
      <c r="BD633" s="161"/>
      <c r="BE633" s="161"/>
      <c r="BF633"/>
      <c r="BG633" s="161"/>
      <c r="BH633" s="161"/>
      <c r="BI633" s="161"/>
      <c r="BJ633" s="161"/>
      <c r="BK633" s="161"/>
      <c r="BL633" s="161"/>
      <c r="BM633" s="161"/>
      <c r="BN633" s="161"/>
      <c r="BO633" s="161"/>
      <c r="BP633" s="161"/>
      <c r="BQ633" s="161"/>
      <c r="BR633" s="161"/>
      <c r="BS633" s="161"/>
      <c r="BT633" s="161"/>
      <c r="BU633" s="161"/>
      <c r="BV633" s="161"/>
      <c r="BW633" s="161"/>
      <c r="BX633" s="161"/>
      <c r="BY633" s="161"/>
      <c r="BZ633" s="161"/>
      <c r="CA633" s="161"/>
      <c r="CB633" s="161"/>
      <c r="CC633" s="161"/>
      <c r="CD633" s="161"/>
      <c r="CE633" s="161"/>
      <c r="CF633" s="161"/>
      <c r="CG633" s="161"/>
      <c r="CH633" s="161"/>
      <c r="CI633" s="161"/>
      <c r="CJ633" s="161"/>
      <c r="CK633" s="161"/>
      <c r="CL633" s="161"/>
      <c r="CM633" s="161"/>
      <c r="CN633" s="161"/>
      <c r="CO633" s="161"/>
      <c r="CP633" s="161"/>
      <c r="CQ633" s="161"/>
      <c r="CR633" s="161"/>
      <c r="CS633" s="161"/>
      <c r="CT633" s="135" t="s">
        <v>3366</v>
      </c>
      <c r="CU633" s="161"/>
      <c r="CV633" s="161"/>
      <c r="CW633" s="161"/>
      <c r="CX633" s="161"/>
      <c r="CY633" s="161"/>
      <c r="CZ633" s="161"/>
      <c r="DA633" s="161"/>
      <c r="DB633" s="161"/>
      <c r="DC633" s="161"/>
      <c r="DD633" s="161"/>
      <c r="DE633" s="161"/>
      <c r="DF633" s="161"/>
      <c r="DG633" s="161"/>
      <c r="DH633" s="161"/>
      <c r="DI633" s="161"/>
      <c r="DJ633" s="161"/>
      <c r="DK633" s="161"/>
      <c r="DL633" s="161"/>
      <c r="DM633" s="161"/>
      <c r="DN633" s="161"/>
      <c r="DO633" s="161"/>
      <c r="DP633" s="135" t="s">
        <v>3396</v>
      </c>
      <c r="DQ633" s="161"/>
      <c r="DR633" s="161"/>
      <c r="DS633" s="161"/>
      <c r="DT633" s="161"/>
      <c r="DU633" s="161"/>
      <c r="DV633" s="161"/>
      <c r="DW633" s="161"/>
    </row>
    <row r="634" spans="1:127" ht="12.75" customHeight="1" x14ac:dyDescent="0.25">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c r="AA634" s="161"/>
      <c r="AB634" s="161"/>
      <c r="AC634" s="161"/>
      <c r="AD634" s="161"/>
      <c r="AE634" s="161"/>
      <c r="AF634" s="161"/>
      <c r="AG634" s="161"/>
      <c r="AQ634" s="161"/>
      <c r="AR634" s="161"/>
      <c r="AS634" s="161"/>
      <c r="AT634" s="161"/>
      <c r="AU634" s="161"/>
      <c r="AV634" s="161"/>
      <c r="AW634" s="161"/>
      <c r="AX634" s="161"/>
      <c r="AY634" s="161"/>
      <c r="AZ634" s="161"/>
      <c r="BA634" s="161"/>
      <c r="BB634" s="161"/>
      <c r="BC634" s="161"/>
      <c r="BD634" s="161"/>
      <c r="BE634" s="161"/>
      <c r="BF634"/>
      <c r="BG634" s="161"/>
      <c r="BH634" s="161"/>
      <c r="BI634" s="161"/>
      <c r="BJ634" s="161"/>
      <c r="BK634" s="161"/>
      <c r="BL634" s="161"/>
      <c r="BM634" s="161"/>
      <c r="BN634" s="161"/>
      <c r="BO634" s="161"/>
      <c r="BP634" s="161"/>
      <c r="BQ634" s="161"/>
      <c r="BR634" s="161"/>
      <c r="BS634" s="161"/>
      <c r="BT634" s="161"/>
      <c r="BU634" s="161"/>
      <c r="BV634" s="161"/>
      <c r="BW634" s="161"/>
      <c r="BX634" s="161"/>
      <c r="BY634" s="161"/>
      <c r="BZ634" s="161"/>
      <c r="CA634" s="161"/>
      <c r="CB634" s="161"/>
      <c r="CC634" s="161"/>
      <c r="CD634" s="161"/>
      <c r="CE634" s="161"/>
      <c r="CF634" s="161"/>
      <c r="CG634" s="161"/>
      <c r="CH634" s="161"/>
      <c r="CI634" s="161"/>
      <c r="CJ634" s="161"/>
      <c r="CK634" s="161"/>
      <c r="CL634" s="161"/>
      <c r="CM634" s="161"/>
      <c r="CN634" s="161"/>
      <c r="CO634" s="161"/>
      <c r="CP634" s="161"/>
      <c r="CQ634" s="161"/>
      <c r="CR634" s="161"/>
      <c r="CS634" s="161"/>
      <c r="CT634" s="135" t="s">
        <v>3368</v>
      </c>
      <c r="CU634" s="161"/>
      <c r="CV634" s="161"/>
      <c r="CW634" s="161"/>
      <c r="CX634" s="161"/>
      <c r="CY634" s="161"/>
      <c r="CZ634" s="161"/>
      <c r="DA634" s="161"/>
      <c r="DB634" s="161"/>
      <c r="DC634" s="161"/>
      <c r="DD634" s="161"/>
      <c r="DE634" s="161"/>
      <c r="DF634" s="161"/>
      <c r="DG634" s="161"/>
      <c r="DH634" s="161"/>
      <c r="DI634" s="161"/>
      <c r="DJ634" s="161"/>
      <c r="DK634" s="161"/>
      <c r="DL634" s="161"/>
      <c r="DM634" s="161"/>
      <c r="DN634" s="161"/>
      <c r="DO634" s="161"/>
      <c r="DP634" s="135" t="s">
        <v>3398</v>
      </c>
      <c r="DQ634" s="161"/>
      <c r="DR634" s="161"/>
      <c r="DS634" s="161"/>
      <c r="DT634" s="161"/>
      <c r="DU634" s="161"/>
      <c r="DV634" s="161"/>
      <c r="DW634" s="161"/>
    </row>
    <row r="635" spans="1:127" ht="12.75" customHeight="1" x14ac:dyDescent="0.25">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c r="AA635" s="161"/>
      <c r="AB635" s="161"/>
      <c r="AC635" s="161"/>
      <c r="AD635" s="161"/>
      <c r="AE635" s="161"/>
      <c r="AF635" s="161"/>
      <c r="AG635" s="161"/>
      <c r="AQ635" s="161"/>
      <c r="AR635" s="161"/>
      <c r="AS635" s="161"/>
      <c r="AT635" s="161"/>
      <c r="AU635" s="161"/>
      <c r="AV635" s="161"/>
      <c r="AW635" s="161"/>
      <c r="AX635" s="161"/>
      <c r="AY635" s="161"/>
      <c r="AZ635" s="161"/>
      <c r="BA635" s="161"/>
      <c r="BB635" s="161"/>
      <c r="BC635" s="161"/>
      <c r="BD635" s="161"/>
      <c r="BE635" s="161"/>
      <c r="BF635"/>
      <c r="BG635" s="161"/>
      <c r="BH635" s="161"/>
      <c r="BI635" s="161"/>
      <c r="BJ635" s="161"/>
      <c r="BK635" s="161"/>
      <c r="BL635" s="161"/>
      <c r="BM635" s="161"/>
      <c r="BN635" s="161"/>
      <c r="BO635" s="161"/>
      <c r="BP635" s="161"/>
      <c r="BQ635" s="161"/>
      <c r="BR635" s="161"/>
      <c r="BS635" s="161"/>
      <c r="BT635" s="161"/>
      <c r="BU635" s="161"/>
      <c r="BV635" s="161"/>
      <c r="BW635" s="161"/>
      <c r="BX635" s="161"/>
      <c r="BY635" s="161"/>
      <c r="BZ635" s="161"/>
      <c r="CA635" s="161"/>
      <c r="CB635" s="161"/>
      <c r="CC635" s="161"/>
      <c r="CD635" s="161"/>
      <c r="CE635" s="161"/>
      <c r="CF635" s="161"/>
      <c r="CG635" s="161"/>
      <c r="CH635" s="161"/>
      <c r="CI635" s="161"/>
      <c r="CJ635" s="161"/>
      <c r="CK635" s="161"/>
      <c r="CL635" s="161"/>
      <c r="CM635" s="161"/>
      <c r="CN635" s="161"/>
      <c r="CO635" s="161"/>
      <c r="CP635" s="161"/>
      <c r="CQ635" s="161"/>
      <c r="CR635" s="161"/>
      <c r="CS635" s="161"/>
      <c r="CT635" s="135" t="s">
        <v>3370</v>
      </c>
      <c r="CU635" s="161"/>
      <c r="CV635" s="161"/>
      <c r="CW635" s="161"/>
      <c r="CX635" s="161"/>
      <c r="CY635" s="161"/>
      <c r="CZ635" s="161"/>
      <c r="DA635" s="161"/>
      <c r="DB635" s="161"/>
      <c r="DC635" s="161"/>
      <c r="DD635" s="161"/>
      <c r="DE635" s="161"/>
      <c r="DF635" s="161"/>
      <c r="DG635" s="161"/>
      <c r="DH635" s="161"/>
      <c r="DI635" s="161"/>
      <c r="DJ635" s="161"/>
      <c r="DK635" s="161"/>
      <c r="DL635" s="161"/>
      <c r="DM635" s="161"/>
      <c r="DN635" s="161"/>
      <c r="DO635" s="161"/>
      <c r="DP635" s="135" t="s">
        <v>3400</v>
      </c>
      <c r="DQ635" s="161"/>
      <c r="DR635" s="161"/>
      <c r="DS635" s="161"/>
      <c r="DT635" s="161"/>
      <c r="DU635" s="161"/>
      <c r="DV635" s="161"/>
      <c r="DW635" s="161"/>
    </row>
    <row r="636" spans="1:127" ht="12.75" customHeight="1" x14ac:dyDescent="0.25">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c r="AA636" s="161"/>
      <c r="AB636" s="161"/>
      <c r="AC636" s="161"/>
      <c r="AD636" s="161"/>
      <c r="AE636" s="161"/>
      <c r="AF636" s="161"/>
      <c r="AG636" s="161"/>
      <c r="AQ636" s="161"/>
      <c r="AR636" s="161"/>
      <c r="AS636" s="161"/>
      <c r="AT636" s="161"/>
      <c r="AU636" s="161"/>
      <c r="AV636" s="161"/>
      <c r="AW636" s="161"/>
      <c r="AX636" s="161"/>
      <c r="AY636" s="161"/>
      <c r="AZ636" s="161"/>
      <c r="BA636" s="161"/>
      <c r="BB636" s="161"/>
      <c r="BC636" s="161"/>
      <c r="BD636" s="161"/>
      <c r="BE636" s="161"/>
      <c r="BF636"/>
      <c r="BG636" s="161"/>
      <c r="BH636" s="161"/>
      <c r="BI636" s="161"/>
      <c r="BJ636" s="161"/>
      <c r="BK636" s="161"/>
      <c r="BL636" s="161"/>
      <c r="BM636" s="161"/>
      <c r="BN636" s="161"/>
      <c r="BO636" s="161"/>
      <c r="BP636" s="161"/>
      <c r="BQ636" s="161"/>
      <c r="BR636" s="161"/>
      <c r="BS636" s="161"/>
      <c r="BT636" s="161"/>
      <c r="BU636" s="161"/>
      <c r="BV636" s="161"/>
      <c r="BW636" s="161"/>
      <c r="BX636" s="161"/>
      <c r="BY636" s="161"/>
      <c r="BZ636" s="161"/>
      <c r="CA636" s="161"/>
      <c r="CB636" s="161"/>
      <c r="CC636" s="161"/>
      <c r="CD636" s="161"/>
      <c r="CE636" s="161"/>
      <c r="CF636" s="161"/>
      <c r="CG636" s="161"/>
      <c r="CH636" s="161"/>
      <c r="CI636" s="161"/>
      <c r="CJ636" s="161"/>
      <c r="CK636" s="161"/>
      <c r="CL636" s="161"/>
      <c r="CM636" s="161"/>
      <c r="CN636" s="161"/>
      <c r="CO636" s="161"/>
      <c r="CP636" s="161"/>
      <c r="CQ636" s="161"/>
      <c r="CR636" s="161"/>
      <c r="CS636" s="161"/>
      <c r="CT636" s="135" t="s">
        <v>3372</v>
      </c>
      <c r="CU636" s="161"/>
      <c r="CV636" s="161"/>
      <c r="CW636" s="161"/>
      <c r="CX636" s="161"/>
      <c r="CY636" s="161"/>
      <c r="CZ636" s="161"/>
      <c r="DA636" s="161"/>
      <c r="DB636" s="161"/>
      <c r="DC636" s="161"/>
      <c r="DD636" s="161"/>
      <c r="DE636" s="161"/>
      <c r="DF636" s="161"/>
      <c r="DG636" s="161"/>
      <c r="DH636" s="161"/>
      <c r="DI636" s="161"/>
      <c r="DJ636" s="161"/>
      <c r="DK636" s="161"/>
      <c r="DL636" s="161"/>
      <c r="DM636" s="161"/>
      <c r="DN636" s="161"/>
      <c r="DO636" s="161"/>
      <c r="DP636" s="135" t="s">
        <v>3402</v>
      </c>
      <c r="DQ636" s="161"/>
      <c r="DR636" s="161"/>
      <c r="DS636" s="161"/>
      <c r="DT636" s="161"/>
      <c r="DU636" s="161"/>
      <c r="DV636" s="161"/>
      <c r="DW636" s="161"/>
    </row>
    <row r="637" spans="1:127" ht="12.75" customHeight="1" x14ac:dyDescent="0.25">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1"/>
      <c r="AG637" s="161"/>
      <c r="AQ637" s="161"/>
      <c r="AR637" s="161"/>
      <c r="AS637" s="161"/>
      <c r="AT637" s="161"/>
      <c r="AU637" s="161"/>
      <c r="AV637" s="161"/>
      <c r="AW637" s="161"/>
      <c r="AX637" s="161"/>
      <c r="AY637" s="161"/>
      <c r="AZ637" s="161"/>
      <c r="BA637" s="161"/>
      <c r="BB637" s="161"/>
      <c r="BC637" s="161"/>
      <c r="BD637" s="161"/>
      <c r="BE637" s="161"/>
      <c r="BF637"/>
      <c r="BG637" s="161"/>
      <c r="BH637" s="161"/>
      <c r="BI637" s="161"/>
      <c r="BJ637" s="161"/>
      <c r="BK637" s="161"/>
      <c r="BL637" s="161"/>
      <c r="BM637" s="161"/>
      <c r="BN637" s="161"/>
      <c r="BO637" s="161"/>
      <c r="BP637" s="161"/>
      <c r="BQ637" s="161"/>
      <c r="BR637" s="161"/>
      <c r="BS637" s="161"/>
      <c r="BT637" s="161"/>
      <c r="BU637" s="161"/>
      <c r="BV637" s="161"/>
      <c r="BW637" s="161"/>
      <c r="BX637" s="161"/>
      <c r="BY637" s="161"/>
      <c r="BZ637" s="161"/>
      <c r="CA637" s="161"/>
      <c r="CB637" s="161"/>
      <c r="CC637" s="161"/>
      <c r="CD637" s="161"/>
      <c r="CE637" s="161"/>
      <c r="CF637" s="161"/>
      <c r="CG637" s="161"/>
      <c r="CH637" s="161"/>
      <c r="CI637" s="161"/>
      <c r="CJ637" s="161"/>
      <c r="CK637" s="161"/>
      <c r="CL637" s="161"/>
      <c r="CM637" s="161"/>
      <c r="CN637" s="161"/>
      <c r="CO637" s="161"/>
      <c r="CP637" s="161"/>
      <c r="CQ637" s="161"/>
      <c r="CR637" s="161"/>
      <c r="CS637" s="161"/>
      <c r="CT637" s="135" t="s">
        <v>3374</v>
      </c>
      <c r="CU637" s="161"/>
      <c r="CV637" s="161"/>
      <c r="CW637" s="161"/>
      <c r="CX637" s="161"/>
      <c r="CY637" s="161"/>
      <c r="CZ637" s="161"/>
      <c r="DA637" s="161"/>
      <c r="DB637" s="161"/>
      <c r="DC637" s="161"/>
      <c r="DD637" s="161"/>
      <c r="DE637" s="161"/>
      <c r="DF637" s="161"/>
      <c r="DG637" s="161"/>
      <c r="DH637" s="161"/>
      <c r="DI637" s="161"/>
      <c r="DJ637" s="161"/>
      <c r="DK637" s="161"/>
      <c r="DL637" s="161"/>
      <c r="DM637" s="161"/>
      <c r="DN637" s="161"/>
      <c r="DO637" s="161"/>
      <c r="DP637" s="135" t="s">
        <v>3404</v>
      </c>
      <c r="DQ637" s="161"/>
      <c r="DR637" s="161"/>
      <c r="DS637" s="161"/>
      <c r="DT637" s="161"/>
      <c r="DU637" s="161"/>
      <c r="DV637" s="161"/>
      <c r="DW637" s="161"/>
    </row>
    <row r="638" spans="1:127" ht="12.75" customHeight="1" x14ac:dyDescent="0.25">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c r="AA638" s="161"/>
      <c r="AB638" s="161"/>
      <c r="AC638" s="161"/>
      <c r="AD638" s="161"/>
      <c r="AE638" s="161"/>
      <c r="AF638" s="161"/>
      <c r="AG638" s="161"/>
      <c r="AQ638" s="161"/>
      <c r="AR638" s="161"/>
      <c r="AS638" s="161"/>
      <c r="AT638" s="161"/>
      <c r="AU638" s="161"/>
      <c r="AV638" s="161"/>
      <c r="AW638" s="161"/>
      <c r="AX638" s="161"/>
      <c r="AY638" s="161"/>
      <c r="AZ638" s="161"/>
      <c r="BA638" s="161"/>
      <c r="BB638" s="161"/>
      <c r="BC638" s="161"/>
      <c r="BD638" s="161"/>
      <c r="BE638" s="161"/>
      <c r="BF638"/>
      <c r="BG638" s="161"/>
      <c r="BH638" s="161"/>
      <c r="BI638" s="161"/>
      <c r="BJ638" s="161"/>
      <c r="BK638" s="161"/>
      <c r="BL638" s="161"/>
      <c r="BM638" s="161"/>
      <c r="BN638" s="161"/>
      <c r="BO638" s="161"/>
      <c r="BP638" s="161"/>
      <c r="BQ638" s="161"/>
      <c r="BR638" s="161"/>
      <c r="BS638" s="161"/>
      <c r="BT638" s="161"/>
      <c r="BU638" s="161"/>
      <c r="BV638" s="161"/>
      <c r="BW638" s="161"/>
      <c r="BX638" s="161"/>
      <c r="BY638" s="161"/>
      <c r="BZ638" s="161"/>
      <c r="CA638" s="161"/>
      <c r="CB638" s="161"/>
      <c r="CC638" s="161"/>
      <c r="CD638" s="161"/>
      <c r="CE638" s="161"/>
      <c r="CF638" s="161"/>
      <c r="CG638" s="161"/>
      <c r="CH638" s="161"/>
      <c r="CI638" s="161"/>
      <c r="CJ638" s="161"/>
      <c r="CK638" s="161"/>
      <c r="CL638" s="161"/>
      <c r="CM638" s="161"/>
      <c r="CN638" s="161"/>
      <c r="CO638" s="161"/>
      <c r="CP638" s="161"/>
      <c r="CQ638" s="161"/>
      <c r="CR638" s="161"/>
      <c r="CS638" s="161"/>
      <c r="CT638" s="135" t="s">
        <v>3376</v>
      </c>
      <c r="CU638" s="161"/>
      <c r="CV638" s="161"/>
      <c r="CW638" s="161"/>
      <c r="CX638" s="161"/>
      <c r="CY638" s="161"/>
      <c r="CZ638" s="161"/>
      <c r="DA638" s="161"/>
      <c r="DB638" s="161"/>
      <c r="DC638" s="161"/>
      <c r="DD638" s="161"/>
      <c r="DE638" s="161"/>
      <c r="DF638" s="161"/>
      <c r="DG638" s="161"/>
      <c r="DH638" s="161"/>
      <c r="DI638" s="161"/>
      <c r="DJ638" s="161"/>
      <c r="DK638" s="161"/>
      <c r="DL638" s="161"/>
      <c r="DM638" s="161"/>
      <c r="DN638" s="161"/>
      <c r="DO638" s="161"/>
      <c r="DP638" s="135" t="s">
        <v>3406</v>
      </c>
      <c r="DQ638" s="161"/>
      <c r="DR638" s="161"/>
      <c r="DS638" s="161"/>
      <c r="DT638" s="161"/>
      <c r="DU638" s="161"/>
      <c r="DV638" s="161"/>
      <c r="DW638" s="161"/>
    </row>
    <row r="639" spans="1:127" ht="12.75" customHeight="1" x14ac:dyDescent="0.25">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c r="AA639" s="161"/>
      <c r="AB639" s="161"/>
      <c r="AC639" s="161"/>
      <c r="AD639" s="161"/>
      <c r="AE639" s="161"/>
      <c r="AF639" s="161"/>
      <c r="AG639" s="161"/>
      <c r="AQ639" s="161"/>
      <c r="AR639" s="161"/>
      <c r="AS639" s="161"/>
      <c r="AT639" s="161"/>
      <c r="AU639" s="161"/>
      <c r="AV639" s="161"/>
      <c r="AW639" s="161"/>
      <c r="AX639" s="161"/>
      <c r="AY639" s="161"/>
      <c r="AZ639" s="161"/>
      <c r="BA639" s="161"/>
      <c r="BB639" s="161"/>
      <c r="BC639" s="161"/>
      <c r="BD639" s="161"/>
      <c r="BE639" s="161"/>
      <c r="BF639"/>
      <c r="BG639" s="161"/>
      <c r="BH639" s="161"/>
      <c r="BI639" s="161"/>
      <c r="BJ639" s="161"/>
      <c r="BK639" s="161"/>
      <c r="BL639" s="161"/>
      <c r="BM639" s="161"/>
      <c r="BN639" s="161"/>
      <c r="BO639" s="161"/>
      <c r="BP639" s="161"/>
      <c r="BQ639" s="161"/>
      <c r="BR639" s="161"/>
      <c r="BS639" s="161"/>
      <c r="BT639" s="161"/>
      <c r="BU639" s="161"/>
      <c r="BV639" s="161"/>
      <c r="BW639" s="161"/>
      <c r="BX639" s="161"/>
      <c r="BY639" s="161"/>
      <c r="BZ639" s="161"/>
      <c r="CA639" s="161"/>
      <c r="CB639" s="161"/>
      <c r="CC639" s="161"/>
      <c r="CD639" s="161"/>
      <c r="CE639" s="161"/>
      <c r="CF639" s="161"/>
      <c r="CG639" s="161"/>
      <c r="CH639" s="161"/>
      <c r="CI639" s="161"/>
      <c r="CJ639" s="161"/>
      <c r="CK639" s="161"/>
      <c r="CL639" s="161"/>
      <c r="CM639" s="161"/>
      <c r="CN639" s="161"/>
      <c r="CO639" s="161"/>
      <c r="CP639" s="161"/>
      <c r="CQ639" s="161"/>
      <c r="CR639" s="161"/>
      <c r="CS639" s="161"/>
      <c r="CT639" s="135" t="s">
        <v>3378</v>
      </c>
      <c r="CU639" s="161"/>
      <c r="CV639" s="161"/>
      <c r="CW639" s="161"/>
      <c r="CX639" s="161"/>
      <c r="CY639" s="161"/>
      <c r="CZ639" s="161"/>
      <c r="DA639" s="161"/>
      <c r="DB639" s="161"/>
      <c r="DC639" s="161"/>
      <c r="DD639" s="161"/>
      <c r="DE639" s="161"/>
      <c r="DF639" s="161"/>
      <c r="DG639" s="161"/>
      <c r="DH639" s="161"/>
      <c r="DI639" s="161"/>
      <c r="DJ639" s="161"/>
      <c r="DK639" s="161"/>
      <c r="DL639" s="161"/>
      <c r="DM639" s="161"/>
      <c r="DN639" s="161"/>
      <c r="DO639" s="161"/>
      <c r="DP639" s="135" t="s">
        <v>3408</v>
      </c>
      <c r="DQ639" s="161"/>
      <c r="DR639" s="161"/>
      <c r="DS639" s="161"/>
      <c r="DT639" s="161"/>
      <c r="DU639" s="161"/>
      <c r="DV639" s="161"/>
      <c r="DW639" s="161"/>
    </row>
    <row r="640" spans="1:127" ht="12.75" customHeight="1" x14ac:dyDescent="0.25">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c r="AA640" s="161"/>
      <c r="AB640" s="161"/>
      <c r="AC640" s="161"/>
      <c r="AD640" s="161"/>
      <c r="AE640" s="161"/>
      <c r="AF640" s="161"/>
      <c r="AG640" s="161"/>
      <c r="AQ640" s="161"/>
      <c r="AR640" s="161"/>
      <c r="AS640" s="161"/>
      <c r="AT640" s="161"/>
      <c r="AU640" s="161"/>
      <c r="AV640" s="161"/>
      <c r="AW640" s="161"/>
      <c r="AX640" s="161"/>
      <c r="AY640" s="161"/>
      <c r="AZ640" s="161"/>
      <c r="BA640" s="161"/>
      <c r="BB640" s="161"/>
      <c r="BC640" s="161"/>
      <c r="BD640" s="161"/>
      <c r="BE640" s="161"/>
      <c r="BF640"/>
      <c r="BG640" s="161"/>
      <c r="BH640" s="161"/>
      <c r="BI640" s="161"/>
      <c r="BJ640" s="161"/>
      <c r="BK640" s="161"/>
      <c r="BL640" s="161"/>
      <c r="BM640" s="161"/>
      <c r="BN640" s="161"/>
      <c r="BO640" s="161"/>
      <c r="BP640" s="161"/>
      <c r="BQ640" s="161"/>
      <c r="BR640" s="161"/>
      <c r="BS640" s="161"/>
      <c r="BT640" s="161"/>
      <c r="BU640" s="161"/>
      <c r="BV640" s="161"/>
      <c r="BW640" s="161"/>
      <c r="BX640" s="161"/>
      <c r="BY640" s="161"/>
      <c r="BZ640" s="161"/>
      <c r="CA640" s="161"/>
      <c r="CB640" s="161"/>
      <c r="CC640" s="161"/>
      <c r="CD640" s="161"/>
      <c r="CE640" s="161"/>
      <c r="CF640" s="161"/>
      <c r="CG640" s="161"/>
      <c r="CH640" s="161"/>
      <c r="CI640" s="161"/>
      <c r="CJ640" s="161"/>
      <c r="CK640" s="161"/>
      <c r="CL640" s="161"/>
      <c r="CM640" s="161"/>
      <c r="CN640" s="161"/>
      <c r="CO640" s="161"/>
      <c r="CP640" s="161"/>
      <c r="CQ640" s="161"/>
      <c r="CR640" s="161"/>
      <c r="CS640" s="161"/>
      <c r="CT640" s="135" t="s">
        <v>3380</v>
      </c>
      <c r="CU640" s="161"/>
      <c r="CV640" s="161"/>
      <c r="CW640" s="161"/>
      <c r="CX640" s="161"/>
      <c r="CY640" s="161"/>
      <c r="CZ640" s="161"/>
      <c r="DA640" s="161"/>
      <c r="DB640" s="161"/>
      <c r="DC640" s="161"/>
      <c r="DD640" s="161"/>
      <c r="DE640" s="161"/>
      <c r="DF640" s="161"/>
      <c r="DG640" s="161"/>
      <c r="DH640" s="161"/>
      <c r="DI640" s="161"/>
      <c r="DJ640" s="161"/>
      <c r="DK640" s="161"/>
      <c r="DL640" s="161"/>
      <c r="DM640" s="161"/>
      <c r="DN640" s="161"/>
      <c r="DO640" s="161"/>
      <c r="DP640" s="135" t="s">
        <v>3410</v>
      </c>
      <c r="DQ640" s="161"/>
      <c r="DR640" s="161"/>
      <c r="DS640" s="161"/>
      <c r="DT640" s="161"/>
      <c r="DU640" s="161"/>
      <c r="DV640" s="161"/>
      <c r="DW640" s="161"/>
    </row>
    <row r="641" spans="1:127" ht="12.75" customHeight="1" x14ac:dyDescent="0.25">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c r="AB641" s="161"/>
      <c r="AC641" s="161"/>
      <c r="AD641" s="161"/>
      <c r="AE641" s="161"/>
      <c r="AF641" s="161"/>
      <c r="AG641" s="161"/>
      <c r="AQ641" s="161"/>
      <c r="AR641" s="161"/>
      <c r="AS641" s="161"/>
      <c r="AT641" s="161"/>
      <c r="AU641" s="161"/>
      <c r="AV641" s="161"/>
      <c r="AW641" s="161"/>
      <c r="AX641" s="161"/>
      <c r="AY641" s="161"/>
      <c r="AZ641" s="161"/>
      <c r="BA641" s="161"/>
      <c r="BB641" s="161"/>
      <c r="BC641" s="161"/>
      <c r="BD641" s="161"/>
      <c r="BE641" s="161"/>
      <c r="BF641"/>
      <c r="BG641" s="161"/>
      <c r="BH641" s="161"/>
      <c r="BI641" s="161"/>
      <c r="BJ641" s="161"/>
      <c r="BK641" s="161"/>
      <c r="BL641" s="161"/>
      <c r="BM641" s="161"/>
      <c r="BN641" s="161"/>
      <c r="BO641" s="161"/>
      <c r="BP641" s="161"/>
      <c r="BQ641" s="161"/>
      <c r="BR641" s="161"/>
      <c r="BS641" s="161"/>
      <c r="BT641" s="161"/>
      <c r="BU641" s="161"/>
      <c r="BV641" s="161"/>
      <c r="BW641" s="161"/>
      <c r="BX641" s="161"/>
      <c r="BY641" s="161"/>
      <c r="BZ641" s="161"/>
      <c r="CA641" s="161"/>
      <c r="CB641" s="161"/>
      <c r="CC641" s="161"/>
      <c r="CD641" s="161"/>
      <c r="CE641" s="161"/>
      <c r="CF641" s="161"/>
      <c r="CG641" s="161"/>
      <c r="CH641" s="161"/>
      <c r="CI641" s="161"/>
      <c r="CJ641" s="161"/>
      <c r="CK641" s="161"/>
      <c r="CL641" s="161"/>
      <c r="CM641" s="161"/>
      <c r="CN641" s="161"/>
      <c r="CO641" s="161"/>
      <c r="CP641" s="161"/>
      <c r="CQ641" s="161"/>
      <c r="CR641" s="161"/>
      <c r="CS641" s="161"/>
      <c r="CT641" s="135" t="s">
        <v>3382</v>
      </c>
      <c r="CU641" s="161"/>
      <c r="CV641" s="161"/>
      <c r="CW641" s="161"/>
      <c r="CX641" s="161"/>
      <c r="CY641" s="161"/>
      <c r="CZ641" s="161"/>
      <c r="DA641" s="161"/>
      <c r="DB641" s="161"/>
      <c r="DC641" s="161"/>
      <c r="DD641" s="161"/>
      <c r="DE641" s="161"/>
      <c r="DF641" s="161"/>
      <c r="DG641" s="161"/>
      <c r="DH641" s="161"/>
      <c r="DI641" s="161"/>
      <c r="DJ641" s="161"/>
      <c r="DK641" s="161"/>
      <c r="DL641" s="161"/>
      <c r="DM641" s="161"/>
      <c r="DN641" s="161"/>
      <c r="DO641" s="161"/>
      <c r="DP641" s="135" t="s">
        <v>3412</v>
      </c>
      <c r="DQ641" s="161"/>
      <c r="DR641" s="161"/>
      <c r="DS641" s="161"/>
      <c r="DT641" s="161"/>
      <c r="DU641" s="161"/>
      <c r="DV641" s="161"/>
      <c r="DW641" s="161"/>
    </row>
    <row r="642" spans="1:127" ht="12.75" customHeight="1" x14ac:dyDescent="0.25">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c r="AB642" s="161"/>
      <c r="AC642" s="161"/>
      <c r="AD642" s="161"/>
      <c r="AE642" s="161"/>
      <c r="AF642" s="161"/>
      <c r="AG642" s="161"/>
      <c r="AQ642" s="161"/>
      <c r="AR642" s="161"/>
      <c r="AS642" s="161"/>
      <c r="AT642" s="161"/>
      <c r="AU642" s="161"/>
      <c r="AV642" s="161"/>
      <c r="AW642" s="161"/>
      <c r="AX642" s="161"/>
      <c r="AY642" s="161"/>
      <c r="AZ642" s="161"/>
      <c r="BA642" s="161"/>
      <c r="BB642" s="161"/>
      <c r="BC642" s="161"/>
      <c r="BD642" s="161"/>
      <c r="BE642" s="161"/>
      <c r="BF642"/>
      <c r="BG642" s="161"/>
      <c r="BH642" s="161"/>
      <c r="BI642" s="161"/>
      <c r="BJ642" s="161"/>
      <c r="BK642" s="161"/>
      <c r="BL642" s="161"/>
      <c r="BM642" s="161"/>
      <c r="BN642" s="161"/>
      <c r="BO642" s="161"/>
      <c r="BP642" s="161"/>
      <c r="BQ642" s="161"/>
      <c r="BR642" s="161"/>
      <c r="BS642" s="161"/>
      <c r="BT642" s="161"/>
      <c r="BU642" s="161"/>
      <c r="BV642" s="161"/>
      <c r="BW642" s="161"/>
      <c r="BX642" s="161"/>
      <c r="BY642" s="161"/>
      <c r="BZ642" s="161"/>
      <c r="CA642" s="161"/>
      <c r="CB642" s="161"/>
      <c r="CC642" s="161"/>
      <c r="CD642" s="161"/>
      <c r="CE642" s="161"/>
      <c r="CF642" s="161"/>
      <c r="CG642" s="161"/>
      <c r="CH642" s="161"/>
      <c r="CI642" s="161"/>
      <c r="CJ642" s="161"/>
      <c r="CK642" s="161"/>
      <c r="CL642" s="161"/>
      <c r="CM642" s="161"/>
      <c r="CN642" s="161"/>
      <c r="CO642" s="161"/>
      <c r="CP642" s="161"/>
      <c r="CQ642" s="161"/>
      <c r="CR642" s="161"/>
      <c r="CS642" s="161"/>
      <c r="CT642" s="135" t="s">
        <v>3384</v>
      </c>
      <c r="CU642" s="161"/>
      <c r="CV642" s="161"/>
      <c r="CW642" s="161"/>
      <c r="CX642" s="161"/>
      <c r="CY642" s="161"/>
      <c r="CZ642" s="161"/>
      <c r="DA642" s="161"/>
      <c r="DB642" s="161"/>
      <c r="DC642" s="161"/>
      <c r="DD642" s="161"/>
      <c r="DE642" s="161"/>
      <c r="DF642" s="161"/>
      <c r="DG642" s="161"/>
      <c r="DH642" s="161"/>
      <c r="DI642" s="161"/>
      <c r="DJ642" s="161"/>
      <c r="DK642" s="161"/>
      <c r="DL642" s="161"/>
      <c r="DM642" s="161"/>
      <c r="DN642" s="161"/>
      <c r="DO642" s="161"/>
      <c r="DP642" s="135" t="s">
        <v>3414</v>
      </c>
      <c r="DQ642" s="161"/>
      <c r="DR642" s="161"/>
      <c r="DS642" s="161"/>
      <c r="DT642" s="161"/>
      <c r="DU642" s="161"/>
      <c r="DV642" s="161"/>
      <c r="DW642" s="161"/>
    </row>
    <row r="643" spans="1:127" ht="12.75" customHeight="1" x14ac:dyDescent="0.25">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c r="AB643" s="161"/>
      <c r="AC643" s="161"/>
      <c r="AD643" s="161"/>
      <c r="AE643" s="161"/>
      <c r="AF643" s="161"/>
      <c r="AG643" s="161"/>
      <c r="AQ643" s="161"/>
      <c r="AR643" s="161"/>
      <c r="AS643" s="161"/>
      <c r="AT643" s="161"/>
      <c r="AU643" s="161"/>
      <c r="AV643" s="161"/>
      <c r="AW643" s="161"/>
      <c r="AX643" s="161"/>
      <c r="AY643" s="161"/>
      <c r="AZ643" s="161"/>
      <c r="BA643" s="161"/>
      <c r="BB643" s="161"/>
      <c r="BC643" s="161"/>
      <c r="BD643" s="161"/>
      <c r="BE643" s="161"/>
      <c r="BF643"/>
      <c r="BG643" s="161"/>
      <c r="BH643" s="161"/>
      <c r="BI643" s="161"/>
      <c r="BJ643" s="161"/>
      <c r="BK643" s="161"/>
      <c r="BL643" s="161"/>
      <c r="BM643" s="161"/>
      <c r="BN643" s="161"/>
      <c r="BO643" s="161"/>
      <c r="BP643" s="161"/>
      <c r="BQ643" s="161"/>
      <c r="BR643" s="161"/>
      <c r="BS643" s="161"/>
      <c r="BT643" s="161"/>
      <c r="BU643" s="161"/>
      <c r="BV643" s="161"/>
      <c r="BW643" s="161"/>
      <c r="BX643" s="161"/>
      <c r="BY643" s="161"/>
      <c r="BZ643" s="161"/>
      <c r="CA643" s="161"/>
      <c r="CB643" s="161"/>
      <c r="CC643" s="161"/>
      <c r="CD643" s="161"/>
      <c r="CE643" s="161"/>
      <c r="CF643" s="161"/>
      <c r="CG643" s="161"/>
      <c r="CH643" s="161"/>
      <c r="CI643" s="161"/>
      <c r="CJ643" s="161"/>
      <c r="CK643" s="161"/>
      <c r="CL643" s="161"/>
      <c r="CM643" s="161"/>
      <c r="CN643" s="161"/>
      <c r="CO643" s="161"/>
      <c r="CP643" s="161"/>
      <c r="CQ643" s="161"/>
      <c r="CR643" s="161"/>
      <c r="CS643" s="161"/>
      <c r="CT643" s="135" t="s">
        <v>3386</v>
      </c>
      <c r="CU643" s="161"/>
      <c r="CV643" s="161"/>
      <c r="CW643" s="161"/>
      <c r="CX643" s="161"/>
      <c r="CY643" s="161"/>
      <c r="CZ643" s="161"/>
      <c r="DA643" s="161"/>
      <c r="DB643" s="161"/>
      <c r="DC643" s="161"/>
      <c r="DD643" s="161"/>
      <c r="DE643" s="161"/>
      <c r="DF643" s="161"/>
      <c r="DG643" s="161"/>
      <c r="DH643" s="161"/>
      <c r="DI643" s="161"/>
      <c r="DJ643" s="161"/>
      <c r="DK643" s="161"/>
      <c r="DL643" s="161"/>
      <c r="DM643" s="161"/>
      <c r="DN643" s="161"/>
      <c r="DO643" s="161"/>
      <c r="DP643" s="135" t="s">
        <v>3416</v>
      </c>
      <c r="DQ643" s="161"/>
      <c r="DR643" s="161"/>
      <c r="DS643" s="161"/>
      <c r="DT643" s="161"/>
      <c r="DU643" s="161"/>
      <c r="DV643" s="161"/>
      <c r="DW643" s="161"/>
    </row>
    <row r="644" spans="1:127" ht="12.75" customHeight="1" x14ac:dyDescent="0.25">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Q644" s="161"/>
      <c r="AR644" s="161"/>
      <c r="AS644" s="161"/>
      <c r="AT644" s="161"/>
      <c r="AU644" s="161"/>
      <c r="AV644" s="161"/>
      <c r="AW644" s="161"/>
      <c r="AX644" s="161"/>
      <c r="AY644" s="161"/>
      <c r="AZ644" s="161"/>
      <c r="BA644" s="161"/>
      <c r="BB644" s="161"/>
      <c r="BC644" s="161"/>
      <c r="BD644" s="161"/>
      <c r="BE644" s="161"/>
      <c r="BF644"/>
      <c r="BG644" s="161"/>
      <c r="BH644" s="161"/>
      <c r="BI644" s="161"/>
      <c r="BJ644" s="161"/>
      <c r="BK644" s="161"/>
      <c r="BL644" s="161"/>
      <c r="BM644" s="161"/>
      <c r="BN644" s="161"/>
      <c r="BO644" s="161"/>
      <c r="BP644" s="161"/>
      <c r="BQ644" s="161"/>
      <c r="BR644" s="161"/>
      <c r="BS644" s="161"/>
      <c r="BT644" s="161"/>
      <c r="BU644" s="161"/>
      <c r="BV644" s="161"/>
      <c r="BW644" s="161"/>
      <c r="BX644" s="161"/>
      <c r="BY644" s="161"/>
      <c r="BZ644" s="161"/>
      <c r="CA644" s="161"/>
      <c r="CB644" s="161"/>
      <c r="CC644" s="161"/>
      <c r="CD644" s="161"/>
      <c r="CE644" s="161"/>
      <c r="CF644" s="161"/>
      <c r="CG644" s="161"/>
      <c r="CH644" s="161"/>
      <c r="CI644" s="161"/>
      <c r="CJ644" s="161"/>
      <c r="CK644" s="161"/>
      <c r="CL644" s="161"/>
      <c r="CM644" s="161"/>
      <c r="CN644" s="161"/>
      <c r="CO644" s="161"/>
      <c r="CP644" s="161"/>
      <c r="CQ644" s="161"/>
      <c r="CR644" s="161"/>
      <c r="CS644" s="161"/>
      <c r="CT644" s="135" t="s">
        <v>3388</v>
      </c>
      <c r="CU644" s="161"/>
      <c r="CV644" s="161"/>
      <c r="CW644" s="161"/>
      <c r="CX644" s="161"/>
      <c r="CY644" s="161"/>
      <c r="CZ644" s="161"/>
      <c r="DA644" s="161"/>
      <c r="DB644" s="161"/>
      <c r="DC644" s="161"/>
      <c r="DD644" s="161"/>
      <c r="DE644" s="161"/>
      <c r="DF644" s="161"/>
      <c r="DG644" s="161"/>
      <c r="DH644" s="161"/>
      <c r="DI644" s="161"/>
      <c r="DJ644" s="161"/>
      <c r="DK644" s="161"/>
      <c r="DL644" s="161"/>
      <c r="DM644" s="161"/>
      <c r="DN644" s="161"/>
      <c r="DO644" s="161"/>
      <c r="DP644" s="135" t="s">
        <v>3418</v>
      </c>
      <c r="DQ644" s="161"/>
      <c r="DR644" s="161"/>
      <c r="DS644" s="161"/>
      <c r="DT644" s="161"/>
      <c r="DU644" s="161"/>
      <c r="DV644" s="161"/>
      <c r="DW644" s="161"/>
    </row>
    <row r="645" spans="1:127" ht="12.75" customHeight="1" x14ac:dyDescent="0.25">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Q645" s="161"/>
      <c r="AR645" s="161"/>
      <c r="AS645" s="161"/>
      <c r="AT645" s="161"/>
      <c r="AU645" s="161"/>
      <c r="AV645" s="161"/>
      <c r="AW645" s="161"/>
      <c r="AX645" s="161"/>
      <c r="AY645" s="161"/>
      <c r="AZ645" s="161"/>
      <c r="BA645" s="161"/>
      <c r="BB645" s="161"/>
      <c r="BC645" s="161"/>
      <c r="BD645" s="161"/>
      <c r="BE645" s="161"/>
      <c r="BF645"/>
      <c r="BG645" s="161"/>
      <c r="BH645" s="161"/>
      <c r="BI645" s="161"/>
      <c r="BJ645" s="161"/>
      <c r="BK645" s="161"/>
      <c r="BL645" s="161"/>
      <c r="BM645" s="161"/>
      <c r="BN645" s="161"/>
      <c r="BO645" s="161"/>
      <c r="BP645" s="161"/>
      <c r="BQ645" s="161"/>
      <c r="BR645" s="161"/>
      <c r="BS645" s="161"/>
      <c r="BT645" s="161"/>
      <c r="BU645" s="161"/>
      <c r="BV645" s="161"/>
      <c r="BW645" s="161"/>
      <c r="BX645" s="161"/>
      <c r="BY645" s="161"/>
      <c r="BZ645" s="161"/>
      <c r="CA645" s="161"/>
      <c r="CB645" s="161"/>
      <c r="CC645" s="161"/>
      <c r="CD645" s="161"/>
      <c r="CE645" s="161"/>
      <c r="CF645" s="161"/>
      <c r="CG645" s="161"/>
      <c r="CH645" s="161"/>
      <c r="CI645" s="161"/>
      <c r="CJ645" s="161"/>
      <c r="CK645" s="161"/>
      <c r="CL645" s="161"/>
      <c r="CM645" s="161"/>
      <c r="CN645" s="161"/>
      <c r="CO645" s="161"/>
      <c r="CP645" s="161"/>
      <c r="CQ645" s="161"/>
      <c r="CR645" s="161"/>
      <c r="CS645" s="161"/>
      <c r="CT645" s="135" t="s">
        <v>3390</v>
      </c>
      <c r="CU645" s="161"/>
      <c r="CV645" s="161"/>
      <c r="CW645" s="161"/>
      <c r="CX645" s="161"/>
      <c r="CY645" s="161"/>
      <c r="CZ645" s="161"/>
      <c r="DA645" s="161"/>
      <c r="DB645" s="161"/>
      <c r="DC645" s="161"/>
      <c r="DD645" s="161"/>
      <c r="DE645" s="161"/>
      <c r="DF645" s="161"/>
      <c r="DG645" s="161"/>
      <c r="DH645" s="161"/>
      <c r="DI645" s="161"/>
      <c r="DJ645" s="161"/>
      <c r="DK645" s="161"/>
      <c r="DL645" s="161"/>
      <c r="DM645" s="161"/>
      <c r="DN645" s="161"/>
      <c r="DO645" s="161"/>
      <c r="DP645" s="135" t="s">
        <v>3420</v>
      </c>
      <c r="DQ645" s="161"/>
      <c r="DR645" s="161"/>
      <c r="DS645" s="161"/>
      <c r="DT645" s="161"/>
      <c r="DU645" s="161"/>
      <c r="DV645" s="161"/>
      <c r="DW645" s="161"/>
    </row>
    <row r="646" spans="1:127" ht="12.75" customHeight="1" x14ac:dyDescent="0.25">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161"/>
      <c r="AC646" s="161"/>
      <c r="AD646" s="161"/>
      <c r="AE646" s="161"/>
      <c r="AF646" s="161"/>
      <c r="AG646" s="161"/>
      <c r="AQ646" s="161"/>
      <c r="AR646" s="161"/>
      <c r="AS646" s="161"/>
      <c r="AT646" s="161"/>
      <c r="AU646" s="161"/>
      <c r="AV646" s="161"/>
      <c r="AW646" s="161"/>
      <c r="AX646" s="161"/>
      <c r="AY646" s="161"/>
      <c r="AZ646" s="161"/>
      <c r="BA646" s="161"/>
      <c r="BB646" s="161"/>
      <c r="BC646" s="161"/>
      <c r="BD646" s="161"/>
      <c r="BE646" s="161"/>
      <c r="BF646"/>
      <c r="BG646" s="161"/>
      <c r="BH646" s="161"/>
      <c r="BI646" s="161"/>
      <c r="BJ646" s="161"/>
      <c r="BK646" s="161"/>
      <c r="BL646" s="161"/>
      <c r="BM646" s="161"/>
      <c r="BN646" s="161"/>
      <c r="BO646" s="161"/>
      <c r="BP646" s="161"/>
      <c r="BQ646" s="161"/>
      <c r="BR646" s="161"/>
      <c r="BS646" s="161"/>
      <c r="BT646" s="161"/>
      <c r="BU646" s="161"/>
      <c r="BV646" s="161"/>
      <c r="BW646" s="161"/>
      <c r="BX646" s="161"/>
      <c r="BY646" s="161"/>
      <c r="BZ646" s="161"/>
      <c r="CA646" s="161"/>
      <c r="CB646" s="161"/>
      <c r="CC646" s="161"/>
      <c r="CD646" s="161"/>
      <c r="CE646" s="161"/>
      <c r="CF646" s="161"/>
      <c r="CG646" s="161"/>
      <c r="CH646" s="161"/>
      <c r="CI646" s="161"/>
      <c r="CJ646" s="161"/>
      <c r="CK646" s="161"/>
      <c r="CL646" s="161"/>
      <c r="CM646" s="161"/>
      <c r="CN646" s="161"/>
      <c r="CO646" s="161"/>
      <c r="CP646" s="161"/>
      <c r="CQ646" s="161"/>
      <c r="CR646" s="161"/>
      <c r="CS646" s="161"/>
      <c r="CT646" s="135" t="s">
        <v>3392</v>
      </c>
      <c r="CU646" s="161"/>
      <c r="CV646" s="161"/>
      <c r="CW646" s="161"/>
      <c r="CX646" s="161"/>
      <c r="CY646" s="161"/>
      <c r="CZ646" s="161"/>
      <c r="DA646" s="161"/>
      <c r="DB646" s="161"/>
      <c r="DC646" s="161"/>
      <c r="DD646" s="161"/>
      <c r="DE646" s="161"/>
      <c r="DF646" s="161"/>
      <c r="DG646" s="161"/>
      <c r="DH646" s="161"/>
      <c r="DI646" s="161"/>
      <c r="DJ646" s="161"/>
      <c r="DK646" s="161"/>
      <c r="DL646" s="161"/>
      <c r="DM646" s="161"/>
      <c r="DN646" s="161"/>
      <c r="DO646" s="161"/>
      <c r="DP646" s="135" t="s">
        <v>3422</v>
      </c>
      <c r="DQ646" s="161"/>
      <c r="DR646" s="161"/>
      <c r="DS646" s="161"/>
      <c r="DT646" s="161"/>
      <c r="DU646" s="161"/>
      <c r="DV646" s="161"/>
      <c r="DW646" s="161"/>
    </row>
    <row r="647" spans="1:127" ht="12.75" customHeight="1" x14ac:dyDescent="0.25">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161"/>
      <c r="AC647" s="161"/>
      <c r="AD647" s="161"/>
      <c r="AE647" s="161"/>
      <c r="AF647" s="161"/>
      <c r="AG647" s="161"/>
      <c r="AQ647" s="161"/>
      <c r="AR647" s="161"/>
      <c r="AS647" s="161"/>
      <c r="AT647" s="161"/>
      <c r="AU647" s="161"/>
      <c r="AV647" s="161"/>
      <c r="AW647" s="161"/>
      <c r="AX647" s="161"/>
      <c r="AY647" s="161"/>
      <c r="AZ647" s="161"/>
      <c r="BA647" s="161"/>
      <c r="BB647" s="161"/>
      <c r="BC647" s="161"/>
      <c r="BD647" s="161"/>
      <c r="BE647" s="161"/>
      <c r="BF647"/>
      <c r="BG647" s="161"/>
      <c r="BH647" s="161"/>
      <c r="BI647" s="161"/>
      <c r="BJ647" s="161"/>
      <c r="BK647" s="161"/>
      <c r="BL647" s="161"/>
      <c r="BM647" s="161"/>
      <c r="BN647" s="161"/>
      <c r="BO647" s="161"/>
      <c r="BP647" s="161"/>
      <c r="BQ647" s="161"/>
      <c r="BR647" s="161"/>
      <c r="BS647" s="161"/>
      <c r="BT647" s="161"/>
      <c r="BU647" s="161"/>
      <c r="BV647" s="161"/>
      <c r="BW647" s="161"/>
      <c r="BX647" s="161"/>
      <c r="BY647" s="161"/>
      <c r="BZ647" s="161"/>
      <c r="CA647" s="161"/>
      <c r="CB647" s="161"/>
      <c r="CC647" s="161"/>
      <c r="CD647" s="161"/>
      <c r="CE647" s="161"/>
      <c r="CF647" s="161"/>
      <c r="CG647" s="161"/>
      <c r="CH647" s="161"/>
      <c r="CI647" s="161"/>
      <c r="CJ647" s="161"/>
      <c r="CK647" s="161"/>
      <c r="CL647" s="161"/>
      <c r="CM647" s="161"/>
      <c r="CN647" s="161"/>
      <c r="CO647" s="161"/>
      <c r="CP647" s="161"/>
      <c r="CQ647" s="161"/>
      <c r="CR647" s="161"/>
      <c r="CS647" s="161"/>
      <c r="CT647" s="135" t="s">
        <v>3394</v>
      </c>
      <c r="CU647" s="161"/>
      <c r="CV647" s="161"/>
      <c r="CW647" s="161"/>
      <c r="CX647" s="161"/>
      <c r="CY647" s="161"/>
      <c r="CZ647" s="161"/>
      <c r="DA647" s="161"/>
      <c r="DB647" s="161"/>
      <c r="DC647" s="161"/>
      <c r="DD647" s="161"/>
      <c r="DE647" s="161"/>
      <c r="DF647" s="161"/>
      <c r="DG647" s="161"/>
      <c r="DH647" s="161"/>
      <c r="DI647" s="161"/>
      <c r="DJ647" s="161"/>
      <c r="DK647" s="161"/>
      <c r="DL647" s="161"/>
      <c r="DM647" s="161"/>
      <c r="DN647" s="161"/>
      <c r="DO647" s="161"/>
      <c r="DP647" s="135" t="s">
        <v>3424</v>
      </c>
      <c r="DQ647" s="161"/>
      <c r="DR647" s="161"/>
      <c r="DS647" s="161"/>
      <c r="DT647" s="161"/>
      <c r="DU647" s="161"/>
      <c r="DV647" s="161"/>
      <c r="DW647" s="161"/>
    </row>
    <row r="648" spans="1:127" ht="12.75" customHeight="1" x14ac:dyDescent="0.25">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161"/>
      <c r="AC648" s="161"/>
      <c r="AD648" s="161"/>
      <c r="AE648" s="161"/>
      <c r="AF648" s="161"/>
      <c r="AG648" s="161"/>
      <c r="AQ648" s="161"/>
      <c r="AR648" s="161"/>
      <c r="AS648" s="161"/>
      <c r="AT648" s="161"/>
      <c r="AU648" s="161"/>
      <c r="AV648" s="161"/>
      <c r="AW648" s="161"/>
      <c r="AX648" s="161"/>
      <c r="AY648" s="161"/>
      <c r="AZ648" s="161"/>
      <c r="BA648" s="161"/>
      <c r="BB648" s="161"/>
      <c r="BC648" s="161"/>
      <c r="BD648" s="161"/>
      <c r="BE648" s="161"/>
      <c r="BF648"/>
      <c r="BG648" s="161"/>
      <c r="BH648" s="161"/>
      <c r="BI648" s="161"/>
      <c r="BJ648" s="161"/>
      <c r="BK648" s="161"/>
      <c r="BL648" s="161"/>
      <c r="BM648" s="161"/>
      <c r="BN648" s="161"/>
      <c r="BO648" s="161"/>
      <c r="BP648" s="161"/>
      <c r="BQ648" s="161"/>
      <c r="BR648" s="161"/>
      <c r="BS648" s="161"/>
      <c r="BT648" s="161"/>
      <c r="BU648" s="161"/>
      <c r="BV648" s="161"/>
      <c r="BW648" s="161"/>
      <c r="BX648" s="161"/>
      <c r="BY648" s="161"/>
      <c r="BZ648" s="161"/>
      <c r="CA648" s="161"/>
      <c r="CB648" s="161"/>
      <c r="CC648" s="161"/>
      <c r="CD648" s="161"/>
      <c r="CE648" s="161"/>
      <c r="CF648" s="161"/>
      <c r="CG648" s="161"/>
      <c r="CH648" s="161"/>
      <c r="CI648" s="161"/>
      <c r="CJ648" s="161"/>
      <c r="CK648" s="161"/>
      <c r="CL648" s="161"/>
      <c r="CM648" s="161"/>
      <c r="CN648" s="161"/>
      <c r="CO648" s="161"/>
      <c r="CP648" s="161"/>
      <c r="CQ648" s="161"/>
      <c r="CR648" s="161"/>
      <c r="CS648" s="161"/>
      <c r="CT648" s="135" t="s">
        <v>3396</v>
      </c>
      <c r="CU648" s="161"/>
      <c r="CV648" s="161"/>
      <c r="CW648" s="161"/>
      <c r="CX648" s="161"/>
      <c r="CY648" s="161"/>
      <c r="CZ648" s="161"/>
      <c r="DA648" s="161"/>
      <c r="DB648" s="161"/>
      <c r="DC648" s="161"/>
      <c r="DD648" s="161"/>
      <c r="DE648" s="161"/>
      <c r="DF648" s="161"/>
      <c r="DG648" s="161"/>
      <c r="DH648" s="161"/>
      <c r="DI648" s="161"/>
      <c r="DJ648" s="161"/>
      <c r="DK648" s="161"/>
      <c r="DL648" s="161"/>
      <c r="DM648" s="161"/>
      <c r="DN648" s="161"/>
      <c r="DO648" s="161"/>
      <c r="DP648" s="135" t="s">
        <v>3426</v>
      </c>
      <c r="DQ648" s="161"/>
      <c r="DR648" s="161"/>
      <c r="DS648" s="161"/>
      <c r="DT648" s="161"/>
      <c r="DU648" s="161"/>
      <c r="DV648" s="161"/>
      <c r="DW648" s="161"/>
    </row>
    <row r="649" spans="1:127" ht="12.75" customHeight="1" x14ac:dyDescent="0.25">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c r="AB649" s="161"/>
      <c r="AC649" s="161"/>
      <c r="AD649" s="161"/>
      <c r="AE649" s="161"/>
      <c r="AF649" s="161"/>
      <c r="AG649" s="161"/>
      <c r="AQ649" s="161"/>
      <c r="AR649" s="161"/>
      <c r="AS649" s="161"/>
      <c r="AT649" s="161"/>
      <c r="AU649" s="161"/>
      <c r="AV649" s="161"/>
      <c r="AW649" s="161"/>
      <c r="AX649" s="161"/>
      <c r="AY649" s="161"/>
      <c r="AZ649" s="161"/>
      <c r="BA649" s="161"/>
      <c r="BB649" s="161"/>
      <c r="BC649" s="161"/>
      <c r="BD649" s="161"/>
      <c r="BE649" s="161"/>
      <c r="BF649"/>
      <c r="BG649" s="161"/>
      <c r="BH649" s="161"/>
      <c r="BI649" s="161"/>
      <c r="BJ649" s="161"/>
      <c r="BK649" s="161"/>
      <c r="BL649" s="161"/>
      <c r="BM649" s="161"/>
      <c r="BN649" s="161"/>
      <c r="BO649" s="161"/>
      <c r="BP649" s="161"/>
      <c r="BQ649" s="161"/>
      <c r="BR649" s="161"/>
      <c r="BS649" s="161"/>
      <c r="BT649" s="161"/>
      <c r="BU649" s="161"/>
      <c r="BV649" s="161"/>
      <c r="BW649" s="161"/>
      <c r="BX649" s="161"/>
      <c r="BY649" s="161"/>
      <c r="BZ649" s="161"/>
      <c r="CA649" s="161"/>
      <c r="CB649" s="161"/>
      <c r="CC649" s="161"/>
      <c r="CD649" s="161"/>
      <c r="CE649" s="161"/>
      <c r="CF649" s="161"/>
      <c r="CG649" s="161"/>
      <c r="CH649" s="161"/>
      <c r="CI649" s="161"/>
      <c r="CJ649" s="161"/>
      <c r="CK649" s="161"/>
      <c r="CL649" s="161"/>
      <c r="CM649" s="161"/>
      <c r="CN649" s="161"/>
      <c r="CO649" s="161"/>
      <c r="CP649" s="161"/>
      <c r="CQ649" s="161"/>
      <c r="CR649" s="161"/>
      <c r="CS649" s="161"/>
      <c r="CT649" s="135" t="s">
        <v>3398</v>
      </c>
      <c r="CU649" s="161"/>
      <c r="CV649" s="161"/>
      <c r="CW649" s="161"/>
      <c r="CX649" s="161"/>
      <c r="CY649" s="161"/>
      <c r="CZ649" s="161"/>
      <c r="DA649" s="161"/>
      <c r="DB649" s="161"/>
      <c r="DC649" s="161"/>
      <c r="DD649" s="161"/>
      <c r="DE649" s="161"/>
      <c r="DF649" s="161"/>
      <c r="DG649" s="161"/>
      <c r="DH649" s="161"/>
      <c r="DI649" s="161"/>
      <c r="DJ649" s="161"/>
      <c r="DK649" s="161"/>
      <c r="DL649" s="161"/>
      <c r="DM649" s="161"/>
      <c r="DN649" s="161"/>
      <c r="DO649" s="161"/>
      <c r="DP649" s="135" t="s">
        <v>3428</v>
      </c>
      <c r="DQ649" s="161"/>
      <c r="DR649" s="161"/>
      <c r="DS649" s="161"/>
      <c r="DT649" s="161"/>
      <c r="DU649" s="161"/>
      <c r="DV649" s="161"/>
      <c r="DW649" s="161"/>
    </row>
    <row r="650" spans="1:127" ht="12.75" customHeight="1" x14ac:dyDescent="0.25">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1"/>
      <c r="AG650" s="161"/>
      <c r="AQ650" s="161"/>
      <c r="AR650" s="161"/>
      <c r="AS650" s="161"/>
      <c r="AT650" s="161"/>
      <c r="AU650" s="161"/>
      <c r="AV650" s="161"/>
      <c r="AW650" s="161"/>
      <c r="AX650" s="161"/>
      <c r="AY650" s="161"/>
      <c r="AZ650" s="161"/>
      <c r="BA650" s="161"/>
      <c r="BB650" s="161"/>
      <c r="BC650" s="161"/>
      <c r="BD650" s="161"/>
      <c r="BE650" s="161"/>
      <c r="BF650"/>
      <c r="BG650" s="161"/>
      <c r="BH650" s="161"/>
      <c r="BI650" s="161"/>
      <c r="BJ650" s="161"/>
      <c r="BK650" s="161"/>
      <c r="BL650" s="161"/>
      <c r="BM650" s="161"/>
      <c r="BN650" s="161"/>
      <c r="BO650" s="161"/>
      <c r="BP650" s="161"/>
      <c r="BQ650" s="161"/>
      <c r="BR650" s="161"/>
      <c r="BS650" s="161"/>
      <c r="BT650" s="161"/>
      <c r="BU650" s="161"/>
      <c r="BV650" s="161"/>
      <c r="BW650" s="161"/>
      <c r="BX650" s="161"/>
      <c r="BY650" s="161"/>
      <c r="BZ650" s="161"/>
      <c r="CA650" s="161"/>
      <c r="CB650" s="161"/>
      <c r="CC650" s="161"/>
      <c r="CD650" s="161"/>
      <c r="CE650" s="161"/>
      <c r="CF650" s="161"/>
      <c r="CG650" s="161"/>
      <c r="CH650" s="161"/>
      <c r="CI650" s="161"/>
      <c r="CJ650" s="161"/>
      <c r="CK650" s="161"/>
      <c r="CL650" s="161"/>
      <c r="CM650" s="161"/>
      <c r="CN650" s="161"/>
      <c r="CO650" s="161"/>
      <c r="CP650" s="161"/>
      <c r="CQ650" s="161"/>
      <c r="CR650" s="161"/>
      <c r="CS650" s="161"/>
      <c r="CT650" s="135" t="s">
        <v>3400</v>
      </c>
      <c r="CU650" s="161"/>
      <c r="CV650" s="161"/>
      <c r="CW650" s="161"/>
      <c r="CX650" s="161"/>
      <c r="CY650" s="161"/>
      <c r="CZ650" s="161"/>
      <c r="DA650" s="161"/>
      <c r="DB650" s="161"/>
      <c r="DC650" s="161"/>
      <c r="DD650" s="161"/>
      <c r="DE650" s="161"/>
      <c r="DF650" s="161"/>
      <c r="DG650" s="161"/>
      <c r="DH650" s="161"/>
      <c r="DI650" s="161"/>
      <c r="DJ650" s="161"/>
      <c r="DK650" s="161"/>
      <c r="DL650" s="161"/>
      <c r="DM650" s="161"/>
      <c r="DN650" s="161"/>
      <c r="DO650" s="161"/>
      <c r="DP650" s="161"/>
      <c r="DQ650" s="161"/>
      <c r="DR650" s="161"/>
      <c r="DS650" s="161"/>
      <c r="DT650" s="161"/>
      <c r="DU650" s="161"/>
      <c r="DV650" s="161"/>
      <c r="DW650" s="161"/>
    </row>
    <row r="651" spans="1:127" ht="12.75" customHeight="1" x14ac:dyDescent="0.25">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c r="AB651" s="161"/>
      <c r="AC651" s="161"/>
      <c r="AD651" s="161"/>
      <c r="AE651" s="161"/>
      <c r="AF651" s="161"/>
      <c r="AG651" s="161"/>
      <c r="AQ651" s="161"/>
      <c r="AR651" s="161"/>
      <c r="AS651" s="161"/>
      <c r="AT651" s="161"/>
      <c r="AU651" s="161"/>
      <c r="AV651" s="161"/>
      <c r="AW651" s="161"/>
      <c r="AX651" s="161"/>
      <c r="AY651" s="161"/>
      <c r="AZ651" s="161"/>
      <c r="BA651" s="161"/>
      <c r="BB651" s="161"/>
      <c r="BC651" s="161"/>
      <c r="BD651" s="161"/>
      <c r="BE651" s="161"/>
      <c r="BF651"/>
      <c r="BG651" s="161"/>
      <c r="BH651" s="161"/>
      <c r="BI651" s="161"/>
      <c r="BJ651" s="161"/>
      <c r="BK651" s="161"/>
      <c r="BL651" s="161"/>
      <c r="BM651" s="161"/>
      <c r="BN651" s="161"/>
      <c r="BO651" s="161"/>
      <c r="BP651" s="161"/>
      <c r="BQ651" s="161"/>
      <c r="BR651" s="161"/>
      <c r="BS651" s="161"/>
      <c r="BT651" s="161"/>
      <c r="BU651" s="161"/>
      <c r="BV651" s="161"/>
      <c r="BW651" s="161"/>
      <c r="BX651" s="161"/>
      <c r="BY651" s="161"/>
      <c r="BZ651" s="161"/>
      <c r="CA651" s="161"/>
      <c r="CB651" s="161"/>
      <c r="CC651" s="161"/>
      <c r="CD651" s="161"/>
      <c r="CE651" s="161"/>
      <c r="CF651" s="161"/>
      <c r="CG651" s="161"/>
      <c r="CH651" s="161"/>
      <c r="CI651" s="161"/>
      <c r="CJ651" s="161"/>
      <c r="CK651" s="161"/>
      <c r="CL651" s="161"/>
      <c r="CM651" s="161"/>
      <c r="CN651" s="161"/>
      <c r="CO651" s="161"/>
      <c r="CP651" s="161"/>
      <c r="CQ651" s="161"/>
      <c r="CR651" s="161"/>
      <c r="CS651" s="161"/>
      <c r="CT651" s="135" t="s">
        <v>3402</v>
      </c>
      <c r="CU651" s="161"/>
      <c r="CV651" s="161"/>
      <c r="CW651" s="161"/>
      <c r="CX651" s="161"/>
      <c r="CY651" s="161"/>
      <c r="CZ651" s="161"/>
      <c r="DA651" s="161"/>
      <c r="DB651" s="161"/>
      <c r="DC651" s="161"/>
      <c r="DD651" s="161"/>
      <c r="DE651" s="161"/>
      <c r="DF651" s="161"/>
      <c r="DG651" s="161"/>
      <c r="DH651" s="161"/>
      <c r="DI651" s="161"/>
      <c r="DJ651" s="161"/>
      <c r="DK651" s="161"/>
      <c r="DL651" s="161"/>
      <c r="DM651" s="161"/>
      <c r="DN651" s="161"/>
      <c r="DO651" s="161"/>
      <c r="DP651" s="161"/>
      <c r="DQ651" s="161"/>
      <c r="DR651" s="161"/>
      <c r="DS651" s="161"/>
      <c r="DT651" s="161"/>
      <c r="DU651" s="161"/>
      <c r="DV651" s="161"/>
      <c r="DW651" s="161"/>
    </row>
    <row r="652" spans="1:127" ht="12.75" customHeight="1" x14ac:dyDescent="0.25">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c r="AB652" s="161"/>
      <c r="AC652" s="161"/>
      <c r="AD652" s="161"/>
      <c r="AE652" s="161"/>
      <c r="AF652" s="161"/>
      <c r="AG652" s="161"/>
      <c r="AQ652" s="161"/>
      <c r="AR652" s="161"/>
      <c r="AS652" s="161"/>
      <c r="AT652" s="161"/>
      <c r="AU652" s="161"/>
      <c r="AV652" s="161"/>
      <c r="AW652" s="161"/>
      <c r="AX652" s="161"/>
      <c r="AY652" s="161"/>
      <c r="AZ652" s="161"/>
      <c r="BA652" s="161"/>
      <c r="BB652" s="161"/>
      <c r="BC652" s="161"/>
      <c r="BD652" s="161"/>
      <c r="BE652" s="161"/>
      <c r="BF652"/>
      <c r="BG652" s="161"/>
      <c r="BH652" s="161"/>
      <c r="BI652" s="161"/>
      <c r="BJ652" s="161"/>
      <c r="BK652" s="161"/>
      <c r="BL652" s="161"/>
      <c r="BM652" s="161"/>
      <c r="BN652" s="161"/>
      <c r="BO652" s="161"/>
      <c r="BP652" s="161"/>
      <c r="BQ652" s="161"/>
      <c r="BR652" s="161"/>
      <c r="BS652" s="161"/>
      <c r="BT652" s="161"/>
      <c r="BU652" s="161"/>
      <c r="BV652" s="161"/>
      <c r="BW652" s="161"/>
      <c r="BX652" s="161"/>
      <c r="BY652" s="161"/>
      <c r="BZ652" s="161"/>
      <c r="CA652" s="161"/>
      <c r="CB652" s="161"/>
      <c r="CC652" s="161"/>
      <c r="CD652" s="161"/>
      <c r="CE652" s="161"/>
      <c r="CF652" s="161"/>
      <c r="CG652" s="161"/>
      <c r="CH652" s="161"/>
      <c r="CI652" s="161"/>
      <c r="CJ652" s="161"/>
      <c r="CK652" s="161"/>
      <c r="CL652" s="161"/>
      <c r="CM652" s="161"/>
      <c r="CN652" s="161"/>
      <c r="CO652" s="161"/>
      <c r="CP652" s="161"/>
      <c r="CQ652" s="161"/>
      <c r="CR652" s="161"/>
      <c r="CS652" s="161"/>
      <c r="CT652" s="135" t="s">
        <v>3404</v>
      </c>
      <c r="CU652" s="161"/>
      <c r="CV652" s="161"/>
      <c r="CW652" s="161"/>
      <c r="CX652" s="161"/>
      <c r="CY652" s="161"/>
      <c r="CZ652" s="161"/>
      <c r="DA652" s="161"/>
      <c r="DB652" s="161"/>
      <c r="DC652" s="161"/>
      <c r="DD652" s="161"/>
      <c r="DE652" s="161"/>
      <c r="DF652" s="161"/>
      <c r="DG652" s="161"/>
      <c r="DH652" s="161"/>
      <c r="DI652" s="161"/>
      <c r="DJ652" s="161"/>
      <c r="DK652" s="161"/>
      <c r="DL652" s="161"/>
      <c r="DM652" s="161"/>
      <c r="DN652" s="161"/>
      <c r="DO652" s="161"/>
      <c r="DP652" s="161"/>
      <c r="DQ652" s="161"/>
      <c r="DR652" s="161"/>
      <c r="DS652" s="161"/>
      <c r="DT652" s="161"/>
      <c r="DU652" s="161"/>
      <c r="DV652" s="161"/>
      <c r="DW652" s="161"/>
    </row>
    <row r="653" spans="1:127" ht="12.75" customHeight="1" x14ac:dyDescent="0.25">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161"/>
      <c r="AC653" s="161"/>
      <c r="AD653" s="161"/>
      <c r="AE653" s="161"/>
      <c r="AF653" s="161"/>
      <c r="AG653" s="161"/>
      <c r="AQ653" s="161"/>
      <c r="AR653" s="161"/>
      <c r="AS653" s="161"/>
      <c r="AT653" s="161"/>
      <c r="AU653" s="161"/>
      <c r="AV653" s="161"/>
      <c r="AW653" s="161"/>
      <c r="AX653" s="161"/>
      <c r="AY653" s="161"/>
      <c r="AZ653" s="161"/>
      <c r="BA653" s="161"/>
      <c r="BB653" s="161"/>
      <c r="BC653" s="161"/>
      <c r="BD653" s="161"/>
      <c r="BE653" s="161"/>
      <c r="BF653"/>
      <c r="BG653" s="161"/>
      <c r="BH653" s="161"/>
      <c r="BI653" s="161"/>
      <c r="BJ653" s="161"/>
      <c r="BK653" s="161"/>
      <c r="BL653" s="161"/>
      <c r="BM653" s="161"/>
      <c r="BN653" s="161"/>
      <c r="BO653" s="161"/>
      <c r="BP653" s="161"/>
      <c r="BQ653" s="161"/>
      <c r="BR653" s="161"/>
      <c r="BS653" s="161"/>
      <c r="BT653" s="161"/>
      <c r="BU653" s="161"/>
      <c r="BV653" s="161"/>
      <c r="BW653" s="161"/>
      <c r="BX653" s="161"/>
      <c r="BY653" s="161"/>
      <c r="BZ653" s="161"/>
      <c r="CA653" s="161"/>
      <c r="CB653" s="161"/>
      <c r="CC653" s="161"/>
      <c r="CD653" s="161"/>
      <c r="CE653" s="161"/>
      <c r="CF653" s="161"/>
      <c r="CG653" s="161"/>
      <c r="CH653" s="161"/>
      <c r="CI653" s="161"/>
      <c r="CJ653" s="161"/>
      <c r="CK653" s="161"/>
      <c r="CL653" s="161"/>
      <c r="CM653" s="161"/>
      <c r="CN653" s="161"/>
      <c r="CO653" s="161"/>
      <c r="CP653" s="161"/>
      <c r="CQ653" s="161"/>
      <c r="CR653" s="161"/>
      <c r="CS653" s="161"/>
      <c r="CT653" s="135" t="s">
        <v>3406</v>
      </c>
      <c r="CU653" s="161"/>
      <c r="CV653" s="161"/>
      <c r="CW653" s="161"/>
      <c r="CX653" s="161"/>
      <c r="CY653" s="161"/>
      <c r="CZ653" s="161"/>
      <c r="DA653" s="161"/>
      <c r="DB653" s="161"/>
      <c r="DC653" s="161"/>
      <c r="DD653" s="161"/>
      <c r="DE653" s="161"/>
      <c r="DF653" s="161"/>
      <c r="DG653" s="161"/>
      <c r="DH653" s="161"/>
      <c r="DI653" s="161"/>
      <c r="DJ653" s="161"/>
      <c r="DK653" s="161"/>
      <c r="DL653" s="161"/>
      <c r="DM653" s="161"/>
      <c r="DN653" s="161"/>
      <c r="DO653" s="161"/>
      <c r="DP653" s="161"/>
      <c r="DQ653" s="161"/>
      <c r="DR653" s="161"/>
      <c r="DS653" s="161"/>
      <c r="DT653" s="161"/>
      <c r="DU653" s="161"/>
      <c r="DV653" s="161"/>
      <c r="DW653" s="161"/>
    </row>
    <row r="654" spans="1:127" ht="12.75" customHeight="1" x14ac:dyDescent="0.25">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161"/>
      <c r="AC654" s="161"/>
      <c r="AD654" s="161"/>
      <c r="AE654" s="161"/>
      <c r="AF654" s="161"/>
      <c r="AG654" s="161"/>
      <c r="AQ654" s="161"/>
      <c r="AR654" s="161"/>
      <c r="AS654" s="161"/>
      <c r="AT654" s="161"/>
      <c r="AU654" s="161"/>
      <c r="AV654" s="161"/>
      <c r="AW654" s="161"/>
      <c r="AX654" s="161"/>
      <c r="AY654" s="161"/>
      <c r="AZ654" s="161"/>
      <c r="BA654" s="161"/>
      <c r="BB654" s="161"/>
      <c r="BC654" s="161"/>
      <c r="BD654" s="161"/>
      <c r="BE654" s="161"/>
      <c r="BF654"/>
      <c r="BG654" s="161"/>
      <c r="BH654" s="161"/>
      <c r="BI654" s="161"/>
      <c r="BJ654" s="161"/>
      <c r="BK654" s="161"/>
      <c r="BL654" s="161"/>
      <c r="BM654" s="161"/>
      <c r="BN654" s="161"/>
      <c r="BO654" s="161"/>
      <c r="BP654" s="161"/>
      <c r="BQ654" s="161"/>
      <c r="BR654" s="161"/>
      <c r="BS654" s="161"/>
      <c r="BT654" s="161"/>
      <c r="BU654" s="161"/>
      <c r="BV654" s="161"/>
      <c r="BW654" s="161"/>
      <c r="BX654" s="161"/>
      <c r="BY654" s="161"/>
      <c r="BZ654" s="161"/>
      <c r="CA654" s="161"/>
      <c r="CB654" s="161"/>
      <c r="CC654" s="161"/>
      <c r="CD654" s="161"/>
      <c r="CE654" s="161"/>
      <c r="CF654" s="161"/>
      <c r="CG654" s="161"/>
      <c r="CH654" s="161"/>
      <c r="CI654" s="161"/>
      <c r="CJ654" s="161"/>
      <c r="CK654" s="161"/>
      <c r="CL654" s="161"/>
      <c r="CM654" s="161"/>
      <c r="CN654" s="161"/>
      <c r="CO654" s="161"/>
      <c r="CP654" s="161"/>
      <c r="CQ654" s="161"/>
      <c r="CR654" s="161"/>
      <c r="CS654" s="161"/>
      <c r="CT654" s="135" t="s">
        <v>3408</v>
      </c>
      <c r="CU654" s="161"/>
      <c r="CV654" s="161"/>
      <c r="CW654" s="161"/>
      <c r="CX654" s="161"/>
      <c r="CY654" s="161"/>
      <c r="CZ654" s="161"/>
      <c r="DA654" s="161"/>
      <c r="DB654" s="161"/>
      <c r="DC654" s="161"/>
      <c r="DD654" s="161"/>
      <c r="DE654" s="161"/>
      <c r="DF654" s="161"/>
      <c r="DG654" s="161"/>
      <c r="DH654" s="161"/>
      <c r="DI654" s="161"/>
      <c r="DJ654" s="161"/>
      <c r="DK654" s="161"/>
      <c r="DL654" s="161"/>
      <c r="DM654" s="161"/>
      <c r="DN654" s="161"/>
      <c r="DO654" s="161"/>
      <c r="DP654" s="161"/>
      <c r="DQ654" s="161"/>
      <c r="DR654" s="161"/>
      <c r="DS654" s="161"/>
      <c r="DT654" s="161"/>
      <c r="DU654" s="161"/>
      <c r="DV654" s="161"/>
      <c r="DW654" s="161"/>
    </row>
    <row r="655" spans="1:127" ht="12.75" customHeight="1" x14ac:dyDescent="0.25">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161"/>
      <c r="AC655" s="161"/>
      <c r="AD655" s="161"/>
      <c r="AE655" s="161"/>
      <c r="AF655" s="161"/>
      <c r="AG655" s="161"/>
      <c r="AQ655" s="161"/>
      <c r="AR655" s="161"/>
      <c r="AS655" s="161"/>
      <c r="AT655" s="161"/>
      <c r="AU655" s="161"/>
      <c r="AV655" s="161"/>
      <c r="AW655" s="161"/>
      <c r="AX655" s="161"/>
      <c r="AY655" s="161"/>
      <c r="AZ655" s="161"/>
      <c r="BA655" s="161"/>
      <c r="BB655" s="161"/>
      <c r="BC655" s="161"/>
      <c r="BD655" s="161"/>
      <c r="BE655" s="161"/>
      <c r="BF655"/>
      <c r="BG655" s="161"/>
      <c r="BH655" s="161"/>
      <c r="BI655" s="161"/>
      <c r="BJ655" s="161"/>
      <c r="BK655" s="161"/>
      <c r="BL655" s="161"/>
      <c r="BM655" s="161"/>
      <c r="BN655" s="161"/>
      <c r="BO655" s="161"/>
      <c r="BP655" s="161"/>
      <c r="BQ655" s="161"/>
      <c r="BR655" s="161"/>
      <c r="BS655" s="161"/>
      <c r="BT655" s="161"/>
      <c r="BU655" s="161"/>
      <c r="BV655" s="161"/>
      <c r="BW655" s="161"/>
      <c r="BX655" s="161"/>
      <c r="BY655" s="161"/>
      <c r="BZ655" s="161"/>
      <c r="CA655" s="161"/>
      <c r="CB655" s="161"/>
      <c r="CC655" s="161"/>
      <c r="CD655" s="161"/>
      <c r="CE655" s="161"/>
      <c r="CF655" s="161"/>
      <c r="CG655" s="161"/>
      <c r="CH655" s="161"/>
      <c r="CI655" s="161"/>
      <c r="CJ655" s="161"/>
      <c r="CK655" s="161"/>
      <c r="CL655" s="161"/>
      <c r="CM655" s="161"/>
      <c r="CN655" s="161"/>
      <c r="CO655" s="161"/>
      <c r="CP655" s="161"/>
      <c r="CQ655" s="161"/>
      <c r="CR655" s="161"/>
      <c r="CS655" s="161"/>
      <c r="CT655" s="135" t="s">
        <v>3410</v>
      </c>
      <c r="CU655" s="161"/>
      <c r="CV655" s="161"/>
      <c r="CW655" s="161"/>
      <c r="CX655" s="161"/>
      <c r="CY655" s="161"/>
      <c r="CZ655" s="161"/>
      <c r="DA655" s="161"/>
      <c r="DB655" s="161"/>
      <c r="DC655" s="161"/>
      <c r="DD655" s="161"/>
      <c r="DE655" s="161"/>
      <c r="DF655" s="161"/>
      <c r="DG655" s="161"/>
      <c r="DH655" s="161"/>
      <c r="DI655" s="161"/>
      <c r="DJ655" s="161"/>
      <c r="DK655" s="161"/>
      <c r="DL655" s="161"/>
      <c r="DM655" s="161"/>
      <c r="DN655" s="161"/>
      <c r="DO655" s="161"/>
      <c r="DP655" s="161"/>
      <c r="DQ655" s="161"/>
      <c r="DR655" s="161"/>
      <c r="DS655" s="161"/>
      <c r="DT655" s="161"/>
      <c r="DU655" s="161"/>
      <c r="DV655" s="161"/>
      <c r="DW655" s="161"/>
    </row>
    <row r="656" spans="1:127" ht="12.75" customHeight="1" x14ac:dyDescent="0.25">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161"/>
      <c r="AC656" s="161"/>
      <c r="AD656" s="161"/>
      <c r="AE656" s="161"/>
      <c r="AF656" s="161"/>
      <c r="AG656" s="161"/>
      <c r="AQ656" s="161"/>
      <c r="AR656" s="161"/>
      <c r="AS656" s="161"/>
      <c r="AT656" s="161"/>
      <c r="AU656" s="161"/>
      <c r="AV656" s="161"/>
      <c r="AW656" s="161"/>
      <c r="AX656" s="161"/>
      <c r="AY656" s="161"/>
      <c r="AZ656" s="161"/>
      <c r="BA656" s="161"/>
      <c r="BB656" s="161"/>
      <c r="BC656" s="161"/>
      <c r="BD656" s="161"/>
      <c r="BE656" s="161"/>
      <c r="BF656"/>
      <c r="BG656" s="161"/>
      <c r="BH656" s="161"/>
      <c r="BI656" s="161"/>
      <c r="BJ656" s="161"/>
      <c r="BK656" s="161"/>
      <c r="BL656" s="161"/>
      <c r="BM656" s="161"/>
      <c r="BN656" s="161"/>
      <c r="BO656" s="161"/>
      <c r="BP656" s="161"/>
      <c r="BQ656" s="161"/>
      <c r="BR656" s="161"/>
      <c r="BS656" s="161"/>
      <c r="BT656" s="161"/>
      <c r="BU656" s="161"/>
      <c r="BV656" s="161"/>
      <c r="BW656" s="161"/>
      <c r="BX656" s="161"/>
      <c r="BY656" s="161"/>
      <c r="BZ656" s="161"/>
      <c r="CA656" s="161"/>
      <c r="CB656" s="161"/>
      <c r="CC656" s="161"/>
      <c r="CD656" s="161"/>
      <c r="CE656" s="161"/>
      <c r="CF656" s="161"/>
      <c r="CG656" s="161"/>
      <c r="CH656" s="161"/>
      <c r="CI656" s="161"/>
      <c r="CJ656" s="161"/>
      <c r="CK656" s="161"/>
      <c r="CL656" s="161"/>
      <c r="CM656" s="161"/>
      <c r="CN656" s="161"/>
      <c r="CO656" s="161"/>
      <c r="CP656" s="161"/>
      <c r="CQ656" s="161"/>
      <c r="CR656" s="161"/>
      <c r="CS656" s="161"/>
      <c r="CT656" s="135" t="s">
        <v>3412</v>
      </c>
      <c r="CU656" s="161"/>
      <c r="CV656" s="161"/>
      <c r="CW656" s="161"/>
      <c r="CX656" s="161"/>
      <c r="CY656" s="161"/>
      <c r="CZ656" s="161"/>
      <c r="DA656" s="161"/>
      <c r="DB656" s="161"/>
      <c r="DC656" s="161"/>
      <c r="DD656" s="161"/>
      <c r="DE656" s="161"/>
      <c r="DF656" s="161"/>
      <c r="DG656" s="161"/>
      <c r="DH656" s="161"/>
      <c r="DI656" s="161"/>
      <c r="DJ656" s="161"/>
      <c r="DK656" s="161"/>
      <c r="DL656" s="161"/>
      <c r="DM656" s="161"/>
      <c r="DN656" s="161"/>
      <c r="DO656" s="161"/>
      <c r="DP656" s="161"/>
      <c r="DQ656" s="161"/>
      <c r="DR656" s="161"/>
      <c r="DS656" s="161"/>
      <c r="DT656" s="161"/>
      <c r="DU656" s="161"/>
      <c r="DV656" s="161"/>
      <c r="DW656" s="161"/>
    </row>
    <row r="657" spans="1:127" ht="12.75" customHeight="1" x14ac:dyDescent="0.25">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161"/>
      <c r="AC657" s="161"/>
      <c r="AD657" s="161"/>
      <c r="AE657" s="161"/>
      <c r="AF657" s="161"/>
      <c r="AG657" s="161"/>
      <c r="AQ657" s="161"/>
      <c r="AR657" s="161"/>
      <c r="AS657" s="161"/>
      <c r="AT657" s="161"/>
      <c r="AU657" s="161"/>
      <c r="AV657" s="161"/>
      <c r="AW657" s="161"/>
      <c r="AX657" s="161"/>
      <c r="AY657" s="161"/>
      <c r="AZ657" s="161"/>
      <c r="BA657" s="161"/>
      <c r="BB657" s="161"/>
      <c r="BC657" s="161"/>
      <c r="BD657" s="161"/>
      <c r="BE657" s="161"/>
      <c r="BF657"/>
      <c r="BG657" s="161"/>
      <c r="BH657" s="161"/>
      <c r="BI657" s="161"/>
      <c r="BJ657" s="161"/>
      <c r="BK657" s="161"/>
      <c r="BL657" s="161"/>
      <c r="BM657" s="161"/>
      <c r="BN657" s="161"/>
      <c r="BO657" s="161"/>
      <c r="BP657" s="161"/>
      <c r="BQ657" s="161"/>
      <c r="BR657" s="161"/>
      <c r="BS657" s="161"/>
      <c r="BT657" s="161"/>
      <c r="BU657" s="161"/>
      <c r="BV657" s="161"/>
      <c r="BW657" s="161"/>
      <c r="BX657" s="161"/>
      <c r="BY657" s="161"/>
      <c r="BZ657" s="161"/>
      <c r="CA657" s="161"/>
      <c r="CB657" s="161"/>
      <c r="CC657" s="161"/>
      <c r="CD657" s="161"/>
      <c r="CE657" s="161"/>
      <c r="CF657" s="161"/>
      <c r="CG657" s="161"/>
      <c r="CH657" s="161"/>
      <c r="CI657" s="161"/>
      <c r="CJ657" s="161"/>
      <c r="CK657" s="161"/>
      <c r="CL657" s="161"/>
      <c r="CM657" s="161"/>
      <c r="CN657" s="161"/>
      <c r="CO657" s="161"/>
      <c r="CP657" s="161"/>
      <c r="CQ657" s="161"/>
      <c r="CR657" s="161"/>
      <c r="CS657" s="161"/>
      <c r="CT657" s="135" t="s">
        <v>3414</v>
      </c>
      <c r="CU657" s="161"/>
      <c r="CV657" s="161"/>
      <c r="CW657" s="161"/>
      <c r="CX657" s="161"/>
      <c r="CY657" s="161"/>
      <c r="CZ657" s="161"/>
      <c r="DA657" s="161"/>
      <c r="DB657" s="161"/>
      <c r="DC657" s="161"/>
      <c r="DD657" s="161"/>
      <c r="DE657" s="161"/>
      <c r="DF657" s="161"/>
      <c r="DG657" s="161"/>
      <c r="DH657" s="161"/>
      <c r="DI657" s="161"/>
      <c r="DJ657" s="161"/>
      <c r="DK657" s="161"/>
      <c r="DL657" s="161"/>
      <c r="DM657" s="161"/>
      <c r="DN657" s="161"/>
      <c r="DO657" s="161"/>
      <c r="DP657" s="161"/>
      <c r="DQ657" s="161"/>
      <c r="DR657" s="161"/>
      <c r="DS657" s="161"/>
      <c r="DT657" s="161"/>
      <c r="DU657" s="161"/>
      <c r="DV657" s="161"/>
      <c r="DW657" s="161"/>
    </row>
    <row r="658" spans="1:127" ht="12.75" customHeight="1" x14ac:dyDescent="0.25">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161"/>
      <c r="AC658" s="161"/>
      <c r="AD658" s="161"/>
      <c r="AE658" s="161"/>
      <c r="AF658" s="161"/>
      <c r="AG658" s="161"/>
      <c r="AQ658" s="161"/>
      <c r="AR658" s="161"/>
      <c r="AS658" s="161"/>
      <c r="AT658" s="161"/>
      <c r="AU658" s="161"/>
      <c r="AV658" s="161"/>
      <c r="AW658" s="161"/>
      <c r="AX658" s="161"/>
      <c r="AY658" s="161"/>
      <c r="AZ658" s="161"/>
      <c r="BA658" s="161"/>
      <c r="BB658" s="161"/>
      <c r="BC658" s="161"/>
      <c r="BD658" s="161"/>
      <c r="BE658" s="161"/>
      <c r="BF658"/>
      <c r="BG658" s="161"/>
      <c r="BH658" s="161"/>
      <c r="BI658" s="161"/>
      <c r="BJ658" s="161"/>
      <c r="BK658" s="161"/>
      <c r="BL658" s="161"/>
      <c r="BM658" s="161"/>
      <c r="BN658" s="161"/>
      <c r="BO658" s="161"/>
      <c r="BP658" s="161"/>
      <c r="BQ658" s="161"/>
      <c r="BR658" s="161"/>
      <c r="BS658" s="161"/>
      <c r="BT658" s="161"/>
      <c r="BU658" s="161"/>
      <c r="BV658" s="161"/>
      <c r="BW658" s="161"/>
      <c r="BX658" s="161"/>
      <c r="BY658" s="161"/>
      <c r="BZ658" s="161"/>
      <c r="CA658" s="161"/>
      <c r="CB658" s="161"/>
      <c r="CC658" s="161"/>
      <c r="CD658" s="161"/>
      <c r="CE658" s="161"/>
      <c r="CF658" s="161"/>
      <c r="CG658" s="161"/>
      <c r="CH658" s="161"/>
      <c r="CI658" s="161"/>
      <c r="CJ658" s="161"/>
      <c r="CK658" s="161"/>
      <c r="CL658" s="161"/>
      <c r="CM658" s="161"/>
      <c r="CN658" s="161"/>
      <c r="CO658" s="161"/>
      <c r="CP658" s="161"/>
      <c r="CQ658" s="161"/>
      <c r="CR658" s="161"/>
      <c r="CS658" s="161"/>
      <c r="CT658" s="135" t="s">
        <v>3416</v>
      </c>
      <c r="CU658" s="161"/>
      <c r="CV658" s="161"/>
      <c r="CW658" s="161"/>
      <c r="CX658" s="161"/>
      <c r="CY658" s="161"/>
      <c r="CZ658" s="161"/>
      <c r="DA658" s="161"/>
      <c r="DB658" s="161"/>
      <c r="DC658" s="161"/>
      <c r="DD658" s="161"/>
      <c r="DE658" s="161"/>
      <c r="DF658" s="161"/>
      <c r="DG658" s="161"/>
      <c r="DH658" s="161"/>
      <c r="DI658" s="161"/>
      <c r="DJ658" s="161"/>
      <c r="DK658" s="161"/>
      <c r="DL658" s="161"/>
      <c r="DM658" s="161"/>
      <c r="DN658" s="161"/>
      <c r="DO658" s="161"/>
      <c r="DP658" s="161"/>
      <c r="DQ658" s="161"/>
      <c r="DR658" s="161"/>
      <c r="DS658" s="161"/>
      <c r="DT658" s="161"/>
      <c r="DU658" s="161"/>
      <c r="DV658" s="161"/>
      <c r="DW658" s="161"/>
    </row>
    <row r="659" spans="1:127" ht="12.75" customHeight="1" x14ac:dyDescent="0.25">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c r="AB659" s="161"/>
      <c r="AC659" s="161"/>
      <c r="AD659" s="161"/>
      <c r="AE659" s="161"/>
      <c r="AF659" s="161"/>
      <c r="AG659" s="161"/>
      <c r="AQ659" s="161"/>
      <c r="AR659" s="161"/>
      <c r="AS659" s="161"/>
      <c r="AT659" s="161"/>
      <c r="AU659" s="161"/>
      <c r="AV659" s="161"/>
      <c r="AW659" s="161"/>
      <c r="AX659" s="161"/>
      <c r="AY659" s="161"/>
      <c r="AZ659" s="161"/>
      <c r="BA659" s="161"/>
      <c r="BB659" s="161"/>
      <c r="BC659" s="161"/>
      <c r="BD659" s="161"/>
      <c r="BE659" s="161"/>
      <c r="BF659"/>
      <c r="BG659" s="161"/>
      <c r="BH659" s="161"/>
      <c r="BI659" s="161"/>
      <c r="BJ659" s="161"/>
      <c r="BK659" s="161"/>
      <c r="BL659" s="161"/>
      <c r="BM659" s="161"/>
      <c r="BN659" s="161"/>
      <c r="BO659" s="161"/>
      <c r="BP659" s="161"/>
      <c r="BQ659" s="161"/>
      <c r="BR659" s="161"/>
      <c r="BS659" s="161"/>
      <c r="BT659" s="161"/>
      <c r="BU659" s="161"/>
      <c r="BV659" s="161"/>
      <c r="BW659" s="161"/>
      <c r="BX659" s="161"/>
      <c r="BY659" s="161"/>
      <c r="BZ659" s="161"/>
      <c r="CA659" s="161"/>
      <c r="CB659" s="161"/>
      <c r="CC659" s="161"/>
      <c r="CD659" s="161"/>
      <c r="CE659" s="161"/>
      <c r="CF659" s="161"/>
      <c r="CG659" s="161"/>
      <c r="CH659" s="161"/>
      <c r="CI659" s="161"/>
      <c r="CJ659" s="161"/>
      <c r="CK659" s="161"/>
      <c r="CL659" s="161"/>
      <c r="CM659" s="161"/>
      <c r="CN659" s="161"/>
      <c r="CO659" s="161"/>
      <c r="CP659" s="161"/>
      <c r="CQ659" s="161"/>
      <c r="CR659" s="161"/>
      <c r="CS659" s="161"/>
      <c r="CT659" s="135" t="s">
        <v>3418</v>
      </c>
      <c r="CU659" s="161"/>
      <c r="CV659" s="161"/>
      <c r="CW659" s="161"/>
      <c r="CX659" s="161"/>
      <c r="CY659" s="161"/>
      <c r="CZ659" s="161"/>
      <c r="DA659" s="161"/>
      <c r="DB659" s="161"/>
      <c r="DC659" s="161"/>
      <c r="DD659" s="161"/>
      <c r="DE659" s="161"/>
      <c r="DF659" s="161"/>
      <c r="DG659" s="161"/>
      <c r="DH659" s="161"/>
      <c r="DI659" s="161"/>
      <c r="DJ659" s="161"/>
      <c r="DK659" s="161"/>
      <c r="DL659" s="161"/>
      <c r="DM659" s="161"/>
      <c r="DN659" s="161"/>
      <c r="DO659" s="161"/>
      <c r="DP659" s="161"/>
      <c r="DQ659" s="161"/>
      <c r="DR659" s="161"/>
      <c r="DS659" s="161"/>
      <c r="DT659" s="161"/>
      <c r="DU659" s="161"/>
      <c r="DV659" s="161"/>
      <c r="DW659" s="161"/>
    </row>
    <row r="660" spans="1:127" ht="12.75" customHeight="1" x14ac:dyDescent="0.25">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c r="AB660" s="161"/>
      <c r="AC660" s="161"/>
      <c r="AD660" s="161"/>
      <c r="AE660" s="161"/>
      <c r="AF660" s="161"/>
      <c r="AG660" s="161"/>
      <c r="AQ660" s="161"/>
      <c r="AR660" s="161"/>
      <c r="AS660" s="161"/>
      <c r="AT660" s="161"/>
      <c r="AU660" s="161"/>
      <c r="AV660" s="161"/>
      <c r="AW660" s="161"/>
      <c r="AX660" s="161"/>
      <c r="AY660" s="161"/>
      <c r="AZ660" s="161"/>
      <c r="BA660" s="161"/>
      <c r="BB660" s="161"/>
      <c r="BC660" s="161"/>
      <c r="BD660" s="161"/>
      <c r="BE660" s="161"/>
      <c r="BF660"/>
      <c r="BG660" s="161"/>
      <c r="BH660" s="161"/>
      <c r="BI660" s="161"/>
      <c r="BJ660" s="161"/>
      <c r="BK660" s="161"/>
      <c r="BL660" s="161"/>
      <c r="BM660" s="161"/>
      <c r="BN660" s="161"/>
      <c r="BO660" s="161"/>
      <c r="BP660" s="161"/>
      <c r="BQ660" s="161"/>
      <c r="BR660" s="161"/>
      <c r="BS660" s="161"/>
      <c r="BT660" s="161"/>
      <c r="BU660" s="161"/>
      <c r="BV660" s="161"/>
      <c r="BW660" s="161"/>
      <c r="BX660" s="161"/>
      <c r="BY660" s="161"/>
      <c r="BZ660" s="161"/>
      <c r="CA660" s="161"/>
      <c r="CB660" s="161"/>
      <c r="CC660" s="161"/>
      <c r="CD660" s="161"/>
      <c r="CE660" s="161"/>
      <c r="CF660" s="161"/>
      <c r="CG660" s="161"/>
      <c r="CH660" s="161"/>
      <c r="CI660" s="161"/>
      <c r="CJ660" s="161"/>
      <c r="CK660" s="161"/>
      <c r="CL660" s="161"/>
      <c r="CM660" s="161"/>
      <c r="CN660" s="161"/>
      <c r="CO660" s="161"/>
      <c r="CP660" s="161"/>
      <c r="CQ660" s="161"/>
      <c r="CR660" s="161"/>
      <c r="CS660" s="161"/>
      <c r="CT660" s="135" t="s">
        <v>3420</v>
      </c>
      <c r="CU660" s="161"/>
      <c r="CV660" s="161"/>
      <c r="CW660" s="161"/>
      <c r="CX660" s="161"/>
      <c r="CY660" s="161"/>
      <c r="CZ660" s="161"/>
      <c r="DA660" s="161"/>
      <c r="DB660" s="161"/>
      <c r="DC660" s="161"/>
      <c r="DD660" s="161"/>
      <c r="DE660" s="161"/>
      <c r="DF660" s="161"/>
      <c r="DG660" s="161"/>
      <c r="DH660" s="161"/>
      <c r="DI660" s="161"/>
      <c r="DJ660" s="161"/>
      <c r="DK660" s="161"/>
      <c r="DL660" s="161"/>
      <c r="DM660" s="161"/>
      <c r="DN660" s="161"/>
      <c r="DO660" s="161"/>
      <c r="DP660" s="161"/>
      <c r="DQ660" s="161"/>
      <c r="DR660" s="161"/>
      <c r="DS660" s="161"/>
      <c r="DT660" s="161"/>
      <c r="DU660" s="161"/>
      <c r="DV660" s="161"/>
      <c r="DW660" s="161"/>
    </row>
    <row r="661" spans="1:127" ht="12.75" customHeight="1" x14ac:dyDescent="0.25">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c r="AA661" s="161"/>
      <c r="AB661" s="161"/>
      <c r="AC661" s="161"/>
      <c r="AD661" s="161"/>
      <c r="AE661" s="161"/>
      <c r="AF661" s="161"/>
      <c r="AG661" s="161"/>
      <c r="AQ661" s="161"/>
      <c r="AR661" s="161"/>
      <c r="AS661" s="161"/>
      <c r="AT661" s="161"/>
      <c r="AU661" s="161"/>
      <c r="AV661" s="161"/>
      <c r="AW661" s="161"/>
      <c r="AX661" s="161"/>
      <c r="AY661" s="161"/>
      <c r="AZ661" s="161"/>
      <c r="BA661" s="161"/>
      <c r="BB661" s="161"/>
      <c r="BC661" s="161"/>
      <c r="BD661" s="161"/>
      <c r="BE661" s="161"/>
      <c r="BF661"/>
      <c r="BG661" s="161"/>
      <c r="BH661" s="161"/>
      <c r="BI661" s="161"/>
      <c r="BJ661" s="161"/>
      <c r="BK661" s="161"/>
      <c r="BL661" s="161"/>
      <c r="BM661" s="161"/>
      <c r="BN661" s="161"/>
      <c r="BO661" s="161"/>
      <c r="BP661" s="161"/>
      <c r="BQ661" s="161"/>
      <c r="BR661" s="161"/>
      <c r="BS661" s="161"/>
      <c r="BT661" s="161"/>
      <c r="BU661" s="161"/>
      <c r="BV661" s="161"/>
      <c r="BW661" s="161"/>
      <c r="BX661" s="161"/>
      <c r="BY661" s="161"/>
      <c r="BZ661" s="161"/>
      <c r="CA661" s="161"/>
      <c r="CB661" s="161"/>
      <c r="CC661" s="161"/>
      <c r="CD661" s="161"/>
      <c r="CE661" s="161"/>
      <c r="CF661" s="161"/>
      <c r="CG661" s="161"/>
      <c r="CH661" s="161"/>
      <c r="CI661" s="161"/>
      <c r="CJ661" s="161"/>
      <c r="CK661" s="161"/>
      <c r="CL661" s="161"/>
      <c r="CM661" s="161"/>
      <c r="CN661" s="161"/>
      <c r="CO661" s="161"/>
      <c r="CP661" s="161"/>
      <c r="CQ661" s="161"/>
      <c r="CR661" s="161"/>
      <c r="CS661" s="161"/>
      <c r="CT661" s="135" t="s">
        <v>3422</v>
      </c>
      <c r="CU661" s="161"/>
      <c r="CV661" s="161"/>
      <c r="CW661" s="161"/>
      <c r="CX661" s="161"/>
      <c r="CY661" s="161"/>
      <c r="CZ661" s="161"/>
      <c r="DA661" s="161"/>
      <c r="DB661" s="161"/>
      <c r="DC661" s="161"/>
      <c r="DD661" s="161"/>
      <c r="DE661" s="161"/>
      <c r="DF661" s="161"/>
      <c r="DG661" s="161"/>
      <c r="DH661" s="161"/>
      <c r="DI661" s="161"/>
      <c r="DJ661" s="161"/>
      <c r="DK661" s="161"/>
      <c r="DL661" s="161"/>
      <c r="DM661" s="161"/>
      <c r="DN661" s="161"/>
      <c r="DO661" s="161"/>
      <c r="DP661" s="161"/>
      <c r="DQ661" s="161"/>
      <c r="DR661" s="161"/>
      <c r="DS661" s="161"/>
      <c r="DT661" s="161"/>
      <c r="DU661" s="161"/>
      <c r="DV661" s="161"/>
      <c r="DW661" s="161"/>
    </row>
    <row r="662" spans="1:127" ht="12.75" customHeight="1" x14ac:dyDescent="0.25">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c r="AA662" s="161"/>
      <c r="AB662" s="161"/>
      <c r="AC662" s="161"/>
      <c r="AD662" s="161"/>
      <c r="AE662" s="161"/>
      <c r="AF662" s="161"/>
      <c r="AG662" s="161"/>
      <c r="AQ662" s="161"/>
      <c r="AR662" s="161"/>
      <c r="AS662" s="161"/>
      <c r="AT662" s="161"/>
      <c r="AU662" s="161"/>
      <c r="AV662" s="161"/>
      <c r="AW662" s="161"/>
      <c r="AX662" s="161"/>
      <c r="AY662" s="161"/>
      <c r="AZ662" s="161"/>
      <c r="BA662" s="161"/>
      <c r="BB662" s="161"/>
      <c r="BC662" s="161"/>
      <c r="BD662" s="161"/>
      <c r="BE662" s="161"/>
      <c r="BF662"/>
      <c r="BG662" s="161"/>
      <c r="BH662" s="161"/>
      <c r="BI662" s="161"/>
      <c r="BJ662" s="161"/>
      <c r="BK662" s="161"/>
      <c r="BL662" s="161"/>
      <c r="BM662" s="161"/>
      <c r="BN662" s="161"/>
      <c r="BO662" s="161"/>
      <c r="BP662" s="161"/>
      <c r="BQ662" s="161"/>
      <c r="BR662" s="161"/>
      <c r="BS662" s="161"/>
      <c r="BT662" s="161"/>
      <c r="BU662" s="161"/>
      <c r="BV662" s="161"/>
      <c r="BW662" s="161"/>
      <c r="BX662" s="161"/>
      <c r="BY662" s="161"/>
      <c r="BZ662" s="161"/>
      <c r="CA662" s="161"/>
      <c r="CB662" s="161"/>
      <c r="CC662" s="161"/>
      <c r="CD662" s="161"/>
      <c r="CE662" s="161"/>
      <c r="CF662" s="161"/>
      <c r="CG662" s="161"/>
      <c r="CH662" s="161"/>
      <c r="CI662" s="161"/>
      <c r="CJ662" s="161"/>
      <c r="CK662" s="161"/>
      <c r="CL662" s="161"/>
      <c r="CM662" s="161"/>
      <c r="CN662" s="161"/>
      <c r="CO662" s="161"/>
      <c r="CP662" s="161"/>
      <c r="CQ662" s="161"/>
      <c r="CR662" s="161"/>
      <c r="CS662" s="161"/>
      <c r="CT662" s="135" t="s">
        <v>3424</v>
      </c>
      <c r="CU662" s="161"/>
      <c r="CV662" s="161"/>
      <c r="CW662" s="161"/>
      <c r="CX662" s="161"/>
      <c r="CY662" s="161"/>
      <c r="CZ662" s="161"/>
      <c r="DA662" s="161"/>
      <c r="DB662" s="161"/>
      <c r="DC662" s="161"/>
      <c r="DD662" s="161"/>
      <c r="DE662" s="161"/>
      <c r="DF662" s="161"/>
      <c r="DG662" s="161"/>
      <c r="DH662" s="161"/>
      <c r="DI662" s="161"/>
      <c r="DJ662" s="161"/>
      <c r="DK662" s="161"/>
      <c r="DL662" s="161"/>
      <c r="DM662" s="161"/>
      <c r="DN662" s="161"/>
      <c r="DO662" s="161"/>
      <c r="DP662" s="161"/>
      <c r="DQ662" s="161"/>
      <c r="DR662" s="161"/>
      <c r="DS662" s="161"/>
      <c r="DT662" s="161"/>
      <c r="DU662" s="161"/>
      <c r="DV662" s="161"/>
      <c r="DW662" s="161"/>
    </row>
    <row r="663" spans="1:127" ht="12.75" customHeight="1" x14ac:dyDescent="0.25">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1"/>
      <c r="AG663" s="161"/>
      <c r="AQ663" s="161"/>
      <c r="AR663" s="161"/>
      <c r="AS663" s="161"/>
      <c r="AT663" s="161"/>
      <c r="AU663" s="161"/>
      <c r="AV663" s="161"/>
      <c r="AW663" s="161"/>
      <c r="AX663" s="161"/>
      <c r="AY663" s="161"/>
      <c r="AZ663" s="161"/>
      <c r="BA663" s="161"/>
      <c r="BB663" s="161"/>
      <c r="BC663" s="161"/>
      <c r="BD663" s="161"/>
      <c r="BE663" s="161"/>
      <c r="BF663"/>
      <c r="BG663" s="161"/>
      <c r="BH663" s="161"/>
      <c r="BI663" s="161"/>
      <c r="BJ663" s="161"/>
      <c r="BK663" s="161"/>
      <c r="BL663" s="161"/>
      <c r="BM663" s="161"/>
      <c r="BN663" s="161"/>
      <c r="BO663" s="161"/>
      <c r="BP663" s="161"/>
      <c r="BQ663" s="161"/>
      <c r="BR663" s="161"/>
      <c r="BS663" s="161"/>
      <c r="BT663" s="161"/>
      <c r="BU663" s="161"/>
      <c r="BV663" s="161"/>
      <c r="BW663" s="161"/>
      <c r="BX663" s="161"/>
      <c r="BY663" s="161"/>
      <c r="BZ663" s="161"/>
      <c r="CA663" s="161"/>
      <c r="CB663" s="161"/>
      <c r="CC663" s="161"/>
      <c r="CD663" s="161"/>
      <c r="CE663" s="161"/>
      <c r="CF663" s="161"/>
      <c r="CG663" s="161"/>
      <c r="CH663" s="161"/>
      <c r="CI663" s="161"/>
      <c r="CJ663" s="161"/>
      <c r="CK663" s="161"/>
      <c r="CL663" s="161"/>
      <c r="CM663" s="161"/>
      <c r="CN663" s="161"/>
      <c r="CO663" s="161"/>
      <c r="CP663" s="161"/>
      <c r="CQ663" s="161"/>
      <c r="CR663" s="161"/>
      <c r="CS663" s="161"/>
      <c r="CT663" s="135" t="s">
        <v>3426</v>
      </c>
      <c r="CU663" s="161"/>
      <c r="CV663" s="161"/>
      <c r="CW663" s="161"/>
      <c r="CX663" s="161"/>
      <c r="CY663" s="161"/>
      <c r="CZ663" s="161"/>
      <c r="DA663" s="161"/>
      <c r="DB663" s="161"/>
      <c r="DC663" s="161"/>
      <c r="DD663" s="161"/>
      <c r="DE663" s="161"/>
      <c r="DF663" s="161"/>
      <c r="DG663" s="161"/>
      <c r="DH663" s="161"/>
      <c r="DI663" s="161"/>
      <c r="DJ663" s="161"/>
      <c r="DK663" s="161"/>
      <c r="DL663" s="161"/>
      <c r="DM663" s="161"/>
      <c r="DN663" s="161"/>
      <c r="DO663" s="161"/>
      <c r="DP663" s="161"/>
      <c r="DQ663" s="161"/>
      <c r="DR663" s="161"/>
      <c r="DS663" s="161"/>
      <c r="DT663" s="161"/>
      <c r="DU663" s="161"/>
      <c r="DV663" s="161"/>
      <c r="DW663" s="161"/>
    </row>
    <row r="664" spans="1:127" ht="12.75" customHeight="1" x14ac:dyDescent="0.25">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161"/>
      <c r="AC664" s="161"/>
      <c r="AD664" s="161"/>
      <c r="AE664" s="161"/>
      <c r="AF664" s="161"/>
      <c r="AG664" s="161"/>
      <c r="AQ664" s="161"/>
      <c r="AR664" s="161"/>
      <c r="AS664" s="161"/>
      <c r="AT664" s="161"/>
      <c r="AU664" s="161"/>
      <c r="AV664" s="161"/>
      <c r="AW664" s="161"/>
      <c r="AX664" s="161"/>
      <c r="AY664" s="161"/>
      <c r="AZ664" s="161"/>
      <c r="BA664" s="161"/>
      <c r="BB664" s="161"/>
      <c r="BC664" s="161"/>
      <c r="BD664" s="161"/>
      <c r="BE664" s="161"/>
      <c r="BF664"/>
      <c r="BG664" s="161"/>
      <c r="BH664" s="161"/>
      <c r="BI664" s="161"/>
      <c r="BJ664" s="161"/>
      <c r="BK664" s="161"/>
      <c r="BL664" s="161"/>
      <c r="BM664" s="161"/>
      <c r="BN664" s="161"/>
      <c r="BO664" s="161"/>
      <c r="BP664" s="161"/>
      <c r="BQ664" s="161"/>
      <c r="BR664" s="161"/>
      <c r="BS664" s="161"/>
      <c r="BT664" s="161"/>
      <c r="BU664" s="161"/>
      <c r="BV664" s="161"/>
      <c r="BW664" s="161"/>
      <c r="BX664" s="161"/>
      <c r="BY664" s="161"/>
      <c r="BZ664" s="161"/>
      <c r="CA664" s="161"/>
      <c r="CB664" s="161"/>
      <c r="CC664" s="161"/>
      <c r="CD664" s="161"/>
      <c r="CE664" s="161"/>
      <c r="CF664" s="161"/>
      <c r="CG664" s="161"/>
      <c r="CH664" s="161"/>
      <c r="CI664" s="161"/>
      <c r="CJ664" s="161"/>
      <c r="CK664" s="161"/>
      <c r="CL664" s="161"/>
      <c r="CM664" s="161"/>
      <c r="CN664" s="161"/>
      <c r="CO664" s="161"/>
      <c r="CP664" s="161"/>
      <c r="CQ664" s="161"/>
      <c r="CR664" s="161"/>
      <c r="CS664" s="161"/>
      <c r="CT664" s="135" t="s">
        <v>3428</v>
      </c>
      <c r="CU664" s="161"/>
      <c r="CV664" s="161"/>
      <c r="CW664" s="161"/>
      <c r="CX664" s="161"/>
      <c r="CY664" s="161"/>
      <c r="CZ664" s="161"/>
      <c r="DA664" s="161"/>
      <c r="DB664" s="161"/>
      <c r="DC664" s="161"/>
      <c r="DD664" s="161"/>
      <c r="DE664" s="161"/>
      <c r="DF664" s="161"/>
      <c r="DG664" s="161"/>
      <c r="DH664" s="161"/>
      <c r="DI664" s="161"/>
      <c r="DJ664" s="161"/>
      <c r="DK664" s="161"/>
      <c r="DL664" s="161"/>
      <c r="DM664" s="161"/>
      <c r="DN664" s="161"/>
      <c r="DO664" s="161"/>
      <c r="DP664" s="161"/>
      <c r="DQ664" s="161"/>
      <c r="DR664" s="161"/>
      <c r="DS664" s="161"/>
      <c r="DT664" s="161"/>
      <c r="DU664" s="161"/>
      <c r="DV664" s="161"/>
      <c r="DW664" s="161"/>
    </row>
    <row r="665" spans="1:127" ht="12.75" customHeight="1" x14ac:dyDescent="0.25">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161"/>
      <c r="AC665" s="161"/>
      <c r="AD665" s="161"/>
      <c r="AE665" s="161"/>
      <c r="AF665" s="161"/>
      <c r="AG665" s="161"/>
      <c r="AQ665" s="161"/>
      <c r="AR665" s="161"/>
      <c r="AS665" s="161"/>
      <c r="AT665" s="161"/>
      <c r="AU665" s="161"/>
      <c r="AV665" s="161"/>
      <c r="AW665" s="161"/>
      <c r="AX665" s="161"/>
      <c r="AY665" s="161"/>
      <c r="AZ665" s="161"/>
      <c r="BA665" s="161"/>
      <c r="BB665" s="161"/>
      <c r="BC665" s="161"/>
      <c r="BD665" s="161"/>
      <c r="BE665" s="161"/>
      <c r="BF665"/>
      <c r="BG665" s="161"/>
      <c r="BH665" s="161"/>
      <c r="BI665" s="161"/>
      <c r="BJ665" s="161"/>
      <c r="BK665" s="161"/>
      <c r="BL665" s="161"/>
      <c r="BM665" s="161"/>
      <c r="BN665" s="161"/>
      <c r="BO665" s="161"/>
      <c r="BP665" s="161"/>
      <c r="BQ665" s="161"/>
      <c r="BR665" s="161"/>
      <c r="BS665" s="161"/>
      <c r="BT665" s="161"/>
      <c r="BU665" s="161"/>
      <c r="BV665" s="161"/>
      <c r="BW665" s="161"/>
      <c r="BX665" s="161"/>
      <c r="BY665" s="161"/>
      <c r="BZ665" s="161"/>
      <c r="CA665" s="161"/>
      <c r="CB665" s="161"/>
      <c r="CC665" s="161"/>
      <c r="CD665" s="161"/>
      <c r="CE665" s="161"/>
      <c r="CF665" s="161"/>
      <c r="CG665" s="161"/>
      <c r="CH665" s="161"/>
      <c r="CI665" s="161"/>
      <c r="CJ665" s="161"/>
      <c r="CK665" s="161"/>
      <c r="CL665" s="161"/>
      <c r="CM665" s="161"/>
      <c r="CN665" s="161"/>
      <c r="CO665" s="161"/>
      <c r="CP665" s="161"/>
      <c r="CQ665" s="161"/>
      <c r="CR665" s="161"/>
      <c r="CS665" s="161"/>
      <c r="CT665" s="161"/>
      <c r="CU665" s="161"/>
      <c r="CV665" s="161"/>
      <c r="CW665" s="161"/>
      <c r="CX665" s="161"/>
      <c r="CY665" s="161"/>
      <c r="CZ665" s="161"/>
      <c r="DA665" s="161"/>
      <c r="DB665" s="161"/>
      <c r="DC665" s="161"/>
      <c r="DD665" s="161"/>
      <c r="DE665" s="161"/>
      <c r="DF665" s="161"/>
      <c r="DG665" s="161"/>
      <c r="DH665" s="161"/>
      <c r="DI665" s="161"/>
      <c r="DJ665" s="161"/>
      <c r="DK665" s="161"/>
      <c r="DL665" s="161"/>
      <c r="DM665" s="161"/>
      <c r="DN665" s="161"/>
      <c r="DO665" s="161"/>
      <c r="DP665" s="161"/>
      <c r="DQ665" s="161"/>
      <c r="DR665" s="161"/>
      <c r="DS665" s="161"/>
      <c r="DT665" s="161"/>
      <c r="DU665" s="161"/>
      <c r="DV665" s="161"/>
      <c r="DW665" s="161"/>
    </row>
    <row r="666" spans="1:127" ht="12.75" customHeight="1" x14ac:dyDescent="0.25">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161"/>
      <c r="AC666" s="161"/>
      <c r="AD666" s="161"/>
      <c r="AE666" s="161"/>
      <c r="AF666" s="161"/>
      <c r="AG666" s="161"/>
      <c r="AQ666" s="161"/>
      <c r="AR666" s="161"/>
      <c r="AS666" s="161"/>
      <c r="AT666" s="161"/>
      <c r="AU666" s="161"/>
      <c r="AV666" s="161"/>
      <c r="AW666" s="161"/>
      <c r="AX666" s="161"/>
      <c r="AY666" s="161"/>
      <c r="AZ666" s="161"/>
      <c r="BA666" s="161"/>
      <c r="BB666" s="161"/>
      <c r="BC666" s="161"/>
      <c r="BD666" s="161"/>
      <c r="BE666" s="161"/>
      <c r="BF666"/>
      <c r="BG666" s="161"/>
      <c r="BH666" s="161"/>
      <c r="BI666" s="161"/>
      <c r="BJ666" s="161"/>
      <c r="BK666" s="161"/>
      <c r="BL666" s="161"/>
      <c r="BM666" s="161"/>
      <c r="BN666" s="161"/>
      <c r="BO666" s="161"/>
      <c r="BP666" s="161"/>
      <c r="BQ666" s="161"/>
      <c r="BR666" s="161"/>
      <c r="BS666" s="161"/>
      <c r="BT666" s="161"/>
      <c r="BU666" s="161"/>
      <c r="BV666" s="161"/>
      <c r="BW666" s="161"/>
      <c r="BX666" s="161"/>
      <c r="BY666" s="161"/>
      <c r="BZ666" s="161"/>
      <c r="CA666" s="161"/>
      <c r="CB666" s="161"/>
      <c r="CC666" s="161"/>
      <c r="CD666" s="161"/>
      <c r="CE666" s="161"/>
      <c r="CF666" s="161"/>
      <c r="CG666" s="161"/>
      <c r="CH666" s="161"/>
      <c r="CI666" s="161"/>
      <c r="CJ666" s="161"/>
      <c r="CK666" s="161"/>
      <c r="CL666" s="161"/>
      <c r="CM666" s="161"/>
      <c r="CN666" s="161"/>
      <c r="CO666" s="161"/>
      <c r="CP666" s="161"/>
      <c r="CQ666" s="161"/>
      <c r="CR666" s="161"/>
      <c r="CS666" s="161"/>
      <c r="CT666" s="161"/>
      <c r="CU666" s="161"/>
      <c r="CV666" s="161"/>
      <c r="CW666" s="161"/>
      <c r="CX666" s="161"/>
      <c r="CY666" s="161"/>
      <c r="CZ666" s="161"/>
      <c r="DA666" s="161"/>
      <c r="DB666" s="161"/>
      <c r="DC666" s="161"/>
      <c r="DD666" s="161"/>
      <c r="DE666" s="161"/>
      <c r="DF666" s="161"/>
      <c r="DG666" s="161"/>
      <c r="DH666" s="161"/>
      <c r="DI666" s="161"/>
      <c r="DJ666" s="161"/>
      <c r="DK666" s="161"/>
      <c r="DL666" s="161"/>
      <c r="DM666" s="161"/>
      <c r="DN666" s="161"/>
      <c r="DO666" s="161"/>
      <c r="DP666" s="161"/>
      <c r="DQ666" s="161"/>
      <c r="DR666" s="161"/>
      <c r="DS666" s="161"/>
      <c r="DT666" s="161"/>
      <c r="DU666" s="161"/>
      <c r="DV666" s="161"/>
      <c r="DW666" s="161"/>
    </row>
    <row r="667" spans="1:127" ht="12.75" customHeight="1" x14ac:dyDescent="0.25">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161"/>
      <c r="AC667" s="161"/>
      <c r="AD667" s="161"/>
      <c r="AE667" s="161"/>
      <c r="AF667" s="161"/>
      <c r="AG667" s="161"/>
      <c r="AQ667" s="161"/>
      <c r="AR667" s="161"/>
      <c r="AS667" s="161"/>
      <c r="AT667" s="161"/>
      <c r="AU667" s="161"/>
      <c r="AV667" s="161"/>
      <c r="AW667" s="161"/>
      <c r="AX667" s="161"/>
      <c r="AY667" s="161"/>
      <c r="AZ667" s="161"/>
      <c r="BA667" s="161"/>
      <c r="BB667" s="161"/>
      <c r="BC667" s="161"/>
      <c r="BD667" s="161"/>
      <c r="BE667" s="161"/>
      <c r="BF667"/>
      <c r="BG667" s="161"/>
      <c r="BH667" s="161"/>
      <c r="BI667" s="161"/>
      <c r="BJ667" s="161"/>
      <c r="BK667" s="161"/>
      <c r="BL667" s="161"/>
      <c r="BM667" s="161"/>
      <c r="BN667" s="161"/>
      <c r="BO667" s="161"/>
      <c r="BP667" s="161"/>
      <c r="BQ667" s="161"/>
      <c r="BR667" s="161"/>
      <c r="BS667" s="161"/>
      <c r="BT667" s="161"/>
      <c r="BU667" s="161"/>
      <c r="BV667" s="161"/>
      <c r="BW667" s="161"/>
      <c r="BX667" s="161"/>
      <c r="BY667" s="161"/>
      <c r="BZ667" s="161"/>
      <c r="CA667" s="161"/>
      <c r="CB667" s="161"/>
      <c r="CC667" s="161"/>
      <c r="CD667" s="161"/>
      <c r="CE667" s="161"/>
      <c r="CF667" s="161"/>
      <c r="CG667" s="161"/>
      <c r="CH667" s="161"/>
      <c r="CI667" s="161"/>
      <c r="CJ667" s="161"/>
      <c r="CK667" s="161"/>
      <c r="CL667" s="161"/>
      <c r="CM667" s="161"/>
      <c r="CN667" s="161"/>
      <c r="CO667" s="161"/>
      <c r="CP667" s="161"/>
      <c r="CQ667" s="161"/>
      <c r="CR667" s="161"/>
      <c r="CS667" s="161"/>
      <c r="CT667" s="161"/>
      <c r="CU667" s="161"/>
      <c r="CV667" s="161"/>
      <c r="CW667" s="161"/>
      <c r="CX667" s="161"/>
      <c r="CY667" s="161"/>
      <c r="CZ667" s="161"/>
      <c r="DA667" s="161"/>
      <c r="DB667" s="161"/>
      <c r="DC667" s="161"/>
      <c r="DD667" s="161"/>
      <c r="DE667" s="161"/>
      <c r="DF667" s="161"/>
      <c r="DG667" s="161"/>
      <c r="DH667" s="161"/>
      <c r="DI667" s="161"/>
      <c r="DJ667" s="161"/>
      <c r="DK667" s="161"/>
      <c r="DL667" s="161"/>
      <c r="DM667" s="161"/>
      <c r="DN667" s="161"/>
      <c r="DO667" s="161"/>
      <c r="DP667" s="161"/>
      <c r="DQ667" s="161"/>
      <c r="DR667" s="161"/>
      <c r="DS667" s="161"/>
      <c r="DT667" s="161"/>
      <c r="DU667" s="161"/>
      <c r="DV667" s="161"/>
      <c r="DW667" s="161"/>
    </row>
    <row r="668" spans="1:127" ht="12.75" customHeight="1" x14ac:dyDescent="0.25">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161"/>
      <c r="AC668" s="161"/>
      <c r="AD668" s="161"/>
      <c r="AE668" s="161"/>
      <c r="AF668" s="161"/>
      <c r="AG668" s="161"/>
      <c r="AQ668" s="161"/>
      <c r="AR668" s="161"/>
      <c r="AS668" s="161"/>
      <c r="AT668" s="161"/>
      <c r="AU668" s="161"/>
      <c r="AV668" s="161"/>
      <c r="AW668" s="161"/>
      <c r="AX668" s="161"/>
      <c r="AY668" s="161"/>
      <c r="AZ668" s="161"/>
      <c r="BA668" s="161"/>
      <c r="BB668" s="161"/>
      <c r="BC668" s="161"/>
      <c r="BD668" s="161"/>
      <c r="BE668" s="161"/>
      <c r="BF668"/>
      <c r="BG668" s="161"/>
      <c r="BH668" s="161"/>
      <c r="BI668" s="161"/>
      <c r="BJ668" s="161"/>
      <c r="BK668" s="161"/>
      <c r="BL668" s="161"/>
      <c r="BM668" s="161"/>
      <c r="BN668" s="161"/>
      <c r="BO668" s="161"/>
      <c r="BP668" s="161"/>
      <c r="BQ668" s="161"/>
      <c r="BR668" s="161"/>
      <c r="BS668" s="161"/>
      <c r="BT668" s="161"/>
      <c r="BU668" s="161"/>
      <c r="BV668" s="161"/>
      <c r="BW668" s="161"/>
      <c r="BX668" s="161"/>
      <c r="BY668" s="161"/>
      <c r="BZ668" s="161"/>
      <c r="CA668" s="161"/>
      <c r="CB668" s="161"/>
      <c r="CC668" s="161"/>
      <c r="CD668" s="161"/>
      <c r="CE668" s="161"/>
      <c r="CF668" s="161"/>
      <c r="CG668" s="161"/>
      <c r="CH668" s="161"/>
      <c r="CI668" s="161"/>
      <c r="CJ668" s="161"/>
      <c r="CK668" s="161"/>
      <c r="CL668" s="161"/>
      <c r="CM668" s="161"/>
      <c r="CN668" s="161"/>
      <c r="CO668" s="161"/>
      <c r="CP668" s="161"/>
      <c r="CQ668" s="161"/>
      <c r="CR668" s="161"/>
      <c r="CS668" s="161"/>
      <c r="CT668" s="161"/>
      <c r="CU668" s="161"/>
      <c r="CV668" s="161"/>
      <c r="CW668" s="161"/>
      <c r="CX668" s="161"/>
      <c r="CY668" s="161"/>
      <c r="CZ668" s="161"/>
      <c r="DA668" s="161"/>
      <c r="DB668" s="161"/>
      <c r="DC668" s="161"/>
      <c r="DD668" s="161"/>
      <c r="DE668" s="161"/>
      <c r="DF668" s="161"/>
      <c r="DG668" s="161"/>
      <c r="DH668" s="161"/>
      <c r="DI668" s="161"/>
      <c r="DJ668" s="161"/>
      <c r="DK668" s="161"/>
      <c r="DL668" s="161"/>
      <c r="DM668" s="161"/>
      <c r="DN668" s="161"/>
      <c r="DO668" s="161"/>
      <c r="DP668" s="161"/>
      <c r="DQ668" s="161"/>
      <c r="DR668" s="161"/>
      <c r="DS668" s="161"/>
      <c r="DT668" s="161"/>
      <c r="DU668" s="161"/>
      <c r="DV668" s="161"/>
      <c r="DW668" s="161"/>
    </row>
    <row r="669" spans="1:127" ht="12.75" customHeight="1" x14ac:dyDescent="0.25">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161"/>
      <c r="AC669" s="161"/>
      <c r="AD669" s="161"/>
      <c r="AE669" s="161"/>
      <c r="AF669" s="161"/>
      <c r="AG669" s="161"/>
      <c r="AQ669" s="161"/>
      <c r="AR669" s="161"/>
      <c r="AS669" s="161"/>
      <c r="AT669" s="161"/>
      <c r="AU669" s="161"/>
      <c r="AV669" s="161"/>
      <c r="AW669" s="161"/>
      <c r="AX669" s="161"/>
      <c r="AY669" s="161"/>
      <c r="AZ669" s="161"/>
      <c r="BA669" s="161"/>
      <c r="BB669" s="161"/>
      <c r="BC669" s="161"/>
      <c r="BD669" s="161"/>
      <c r="BE669" s="161"/>
      <c r="BF669"/>
      <c r="BG669" s="161"/>
      <c r="BH669" s="161"/>
      <c r="BI669" s="161"/>
      <c r="BJ669" s="161"/>
      <c r="BK669" s="161"/>
      <c r="BL669" s="161"/>
      <c r="BM669" s="161"/>
      <c r="BN669" s="161"/>
      <c r="BO669" s="161"/>
      <c r="BP669" s="161"/>
      <c r="BQ669" s="161"/>
      <c r="BR669" s="161"/>
      <c r="BS669" s="161"/>
      <c r="BT669" s="161"/>
      <c r="BU669" s="161"/>
      <c r="BV669" s="161"/>
      <c r="BW669" s="161"/>
      <c r="BX669" s="161"/>
      <c r="BY669" s="161"/>
      <c r="BZ669" s="161"/>
      <c r="CA669" s="161"/>
      <c r="CB669" s="161"/>
      <c r="CC669" s="161"/>
      <c r="CD669" s="161"/>
      <c r="CE669" s="161"/>
      <c r="CF669" s="161"/>
      <c r="CG669" s="161"/>
      <c r="CH669" s="161"/>
      <c r="CI669" s="161"/>
      <c r="CJ669" s="161"/>
      <c r="CK669" s="161"/>
      <c r="CL669" s="161"/>
      <c r="CM669" s="161"/>
      <c r="CN669" s="161"/>
      <c r="CO669" s="161"/>
      <c r="CP669" s="161"/>
      <c r="CQ669" s="161"/>
      <c r="CR669" s="161"/>
      <c r="CS669" s="161"/>
      <c r="CT669" s="161"/>
      <c r="CU669" s="161"/>
      <c r="CV669" s="161"/>
      <c r="CW669" s="161"/>
      <c r="CX669" s="161"/>
      <c r="CY669" s="161"/>
      <c r="CZ669" s="161"/>
      <c r="DA669" s="161"/>
      <c r="DB669" s="161"/>
      <c r="DC669" s="161"/>
      <c r="DD669" s="161"/>
      <c r="DE669" s="161"/>
      <c r="DF669" s="161"/>
      <c r="DG669" s="161"/>
      <c r="DH669" s="161"/>
      <c r="DI669" s="161"/>
      <c r="DJ669" s="161"/>
      <c r="DK669" s="161"/>
      <c r="DL669" s="161"/>
      <c r="DM669" s="161"/>
      <c r="DN669" s="161"/>
      <c r="DO669" s="161"/>
      <c r="DP669" s="161"/>
      <c r="DQ669" s="161"/>
      <c r="DR669" s="161"/>
      <c r="DS669" s="161"/>
      <c r="DT669" s="161"/>
      <c r="DU669" s="161"/>
      <c r="DV669" s="161"/>
      <c r="DW669" s="161"/>
    </row>
    <row r="670" spans="1:127" ht="12.75" customHeight="1" x14ac:dyDescent="0.25">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161"/>
      <c r="AC670" s="161"/>
      <c r="AD670" s="161"/>
      <c r="AE670" s="161"/>
      <c r="AF670" s="161"/>
      <c r="AG670" s="161"/>
      <c r="AQ670" s="161"/>
      <c r="AR670" s="161"/>
      <c r="AS670" s="161"/>
      <c r="AT670" s="161"/>
      <c r="AU670" s="161"/>
      <c r="AV670" s="161"/>
      <c r="AW670" s="161"/>
      <c r="AX670" s="161"/>
      <c r="AY670" s="161"/>
      <c r="AZ670" s="161"/>
      <c r="BA670" s="161"/>
      <c r="BB670" s="161"/>
      <c r="BC670" s="161"/>
      <c r="BD670" s="161"/>
      <c r="BE670" s="161"/>
      <c r="BF670"/>
      <c r="BG670" s="161"/>
      <c r="BH670" s="161"/>
      <c r="BI670" s="161"/>
      <c r="BJ670" s="161"/>
      <c r="BK670" s="161"/>
      <c r="BL670" s="161"/>
      <c r="BM670" s="161"/>
      <c r="BN670" s="161"/>
      <c r="BO670" s="161"/>
      <c r="BP670" s="161"/>
      <c r="BQ670" s="161"/>
      <c r="BR670" s="161"/>
      <c r="BS670" s="161"/>
      <c r="BT670" s="161"/>
      <c r="BU670" s="161"/>
      <c r="BV670" s="161"/>
      <c r="BW670" s="161"/>
      <c r="BX670" s="161"/>
      <c r="BY670" s="161"/>
      <c r="BZ670" s="161"/>
      <c r="CA670" s="161"/>
      <c r="CB670" s="161"/>
      <c r="CC670" s="161"/>
      <c r="CD670" s="161"/>
      <c r="CE670" s="161"/>
      <c r="CF670" s="161"/>
      <c r="CG670" s="161"/>
      <c r="CH670" s="161"/>
      <c r="CI670" s="161"/>
      <c r="CJ670" s="161"/>
      <c r="CK670" s="161"/>
      <c r="CL670" s="161"/>
      <c r="CM670" s="161"/>
      <c r="CN670" s="161"/>
      <c r="CO670" s="161"/>
      <c r="CP670" s="161"/>
      <c r="CQ670" s="161"/>
      <c r="CR670" s="161"/>
      <c r="CS670" s="161"/>
      <c r="CT670" s="161"/>
      <c r="CU670" s="161"/>
      <c r="CV670" s="161"/>
      <c r="CW670" s="161"/>
      <c r="CX670" s="161"/>
      <c r="CY670" s="161"/>
      <c r="CZ670" s="161"/>
      <c r="DA670" s="161"/>
      <c r="DB670" s="161"/>
      <c r="DC670" s="161"/>
      <c r="DD670" s="161"/>
      <c r="DE670" s="161"/>
      <c r="DF670" s="161"/>
      <c r="DG670" s="161"/>
      <c r="DH670" s="161"/>
      <c r="DI670" s="161"/>
      <c r="DJ670" s="161"/>
      <c r="DK670" s="161"/>
      <c r="DL670" s="161"/>
      <c r="DM670" s="161"/>
      <c r="DN670" s="161"/>
      <c r="DO670" s="161"/>
      <c r="DP670" s="161"/>
      <c r="DQ670" s="161"/>
      <c r="DR670" s="161"/>
      <c r="DS670" s="161"/>
      <c r="DT670" s="161"/>
      <c r="DU670" s="161"/>
      <c r="DV670" s="161"/>
      <c r="DW670" s="161"/>
    </row>
    <row r="671" spans="1:127" ht="12.75" customHeight="1" x14ac:dyDescent="0.25">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161"/>
      <c r="AC671" s="161"/>
      <c r="AD671" s="161"/>
      <c r="AE671" s="161"/>
      <c r="AF671" s="161"/>
      <c r="AG671" s="161"/>
      <c r="AQ671" s="161"/>
      <c r="AR671" s="161"/>
      <c r="AS671" s="161"/>
      <c r="AT671" s="161"/>
      <c r="AU671" s="161"/>
      <c r="AV671" s="161"/>
      <c r="AW671" s="161"/>
      <c r="AX671" s="161"/>
      <c r="AY671" s="161"/>
      <c r="AZ671" s="161"/>
      <c r="BA671" s="161"/>
      <c r="BB671" s="161"/>
      <c r="BC671" s="161"/>
      <c r="BD671" s="161"/>
      <c r="BE671" s="161"/>
      <c r="BF671"/>
      <c r="BG671" s="161"/>
      <c r="BH671" s="161"/>
      <c r="BI671" s="161"/>
      <c r="BJ671" s="161"/>
      <c r="BK671" s="161"/>
      <c r="BL671" s="161"/>
      <c r="BM671" s="161"/>
      <c r="BN671" s="161"/>
      <c r="BO671" s="161"/>
      <c r="BP671" s="161"/>
      <c r="BQ671" s="161"/>
      <c r="BR671" s="161"/>
      <c r="BS671" s="161"/>
      <c r="BT671" s="161"/>
      <c r="BU671" s="161"/>
      <c r="BV671" s="161"/>
      <c r="BW671" s="161"/>
      <c r="BX671" s="161"/>
      <c r="BY671" s="161"/>
      <c r="BZ671" s="161"/>
      <c r="CA671" s="161"/>
      <c r="CB671" s="161"/>
      <c r="CC671" s="161"/>
      <c r="CD671" s="161"/>
      <c r="CE671" s="161"/>
      <c r="CF671" s="161"/>
      <c r="CG671" s="161"/>
      <c r="CH671" s="161"/>
      <c r="CI671" s="161"/>
      <c r="CJ671" s="161"/>
      <c r="CK671" s="161"/>
      <c r="CL671" s="161"/>
      <c r="CM671" s="161"/>
      <c r="CN671" s="161"/>
      <c r="CO671" s="161"/>
      <c r="CP671" s="161"/>
      <c r="CQ671" s="161"/>
      <c r="CR671" s="161"/>
      <c r="CS671" s="161"/>
      <c r="CT671" s="161"/>
      <c r="CU671" s="161"/>
      <c r="CV671" s="161"/>
      <c r="CW671" s="161"/>
      <c r="CX671" s="161"/>
      <c r="CY671" s="161"/>
      <c r="CZ671" s="161"/>
      <c r="DA671" s="161"/>
      <c r="DB671" s="161"/>
      <c r="DC671" s="161"/>
      <c r="DD671" s="161"/>
      <c r="DE671" s="161"/>
      <c r="DF671" s="161"/>
      <c r="DG671" s="161"/>
      <c r="DH671" s="161"/>
      <c r="DI671" s="161"/>
      <c r="DJ671" s="161"/>
      <c r="DK671" s="161"/>
      <c r="DL671" s="161"/>
      <c r="DM671" s="161"/>
      <c r="DN671" s="161"/>
      <c r="DO671" s="161"/>
      <c r="DP671" s="161"/>
      <c r="DQ671" s="161"/>
      <c r="DR671" s="161"/>
      <c r="DS671" s="161"/>
      <c r="DT671" s="161"/>
      <c r="DU671" s="161"/>
      <c r="DV671" s="161"/>
      <c r="DW671" s="161"/>
    </row>
    <row r="672" spans="1:127" ht="12.75" customHeight="1" x14ac:dyDescent="0.25">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161"/>
      <c r="AC672" s="161"/>
      <c r="AD672" s="161"/>
      <c r="AE672" s="161"/>
      <c r="AF672" s="161"/>
      <c r="AG672" s="161"/>
      <c r="AQ672" s="161"/>
      <c r="AR672" s="161"/>
      <c r="AS672" s="161"/>
      <c r="AT672" s="161"/>
      <c r="AU672" s="161"/>
      <c r="AV672" s="161"/>
      <c r="AW672" s="161"/>
      <c r="AX672" s="161"/>
      <c r="AY672" s="161"/>
      <c r="AZ672" s="161"/>
      <c r="BA672" s="161"/>
      <c r="BB672" s="161"/>
      <c r="BC672" s="161"/>
      <c r="BD672" s="161"/>
      <c r="BE672" s="161"/>
      <c r="BF672"/>
      <c r="BG672" s="161"/>
      <c r="BH672" s="161"/>
      <c r="BI672" s="161"/>
      <c r="BJ672" s="161"/>
      <c r="BK672" s="161"/>
      <c r="BL672" s="161"/>
      <c r="BM672" s="161"/>
      <c r="BN672" s="161"/>
      <c r="BO672" s="161"/>
      <c r="BP672" s="161"/>
      <c r="BQ672" s="161"/>
      <c r="BR672" s="161"/>
      <c r="BS672" s="161"/>
      <c r="BT672" s="161"/>
      <c r="BU672" s="161"/>
      <c r="BV672" s="161"/>
      <c r="BW672" s="161"/>
      <c r="BX672" s="161"/>
      <c r="BY672" s="161"/>
      <c r="BZ672" s="161"/>
      <c r="CA672" s="161"/>
      <c r="CB672" s="161"/>
      <c r="CC672" s="161"/>
      <c r="CD672" s="161"/>
      <c r="CE672" s="161"/>
      <c r="CF672" s="161"/>
      <c r="CG672" s="161"/>
      <c r="CH672" s="161"/>
      <c r="CI672" s="161"/>
      <c r="CJ672" s="161"/>
      <c r="CK672" s="161"/>
      <c r="CL672" s="161"/>
      <c r="CM672" s="161"/>
      <c r="CN672" s="161"/>
      <c r="CO672" s="161"/>
      <c r="CP672" s="161"/>
      <c r="CQ672" s="161"/>
      <c r="CR672" s="161"/>
      <c r="CS672" s="161"/>
      <c r="CT672" s="161"/>
      <c r="CU672" s="161"/>
      <c r="CV672" s="161"/>
      <c r="CW672" s="161"/>
      <c r="CX672" s="161"/>
      <c r="CY672" s="161"/>
      <c r="CZ672" s="161"/>
      <c r="DA672" s="161"/>
      <c r="DB672" s="161"/>
      <c r="DC672" s="161"/>
      <c r="DD672" s="161"/>
      <c r="DE672" s="161"/>
      <c r="DF672" s="161"/>
      <c r="DG672" s="161"/>
      <c r="DH672" s="161"/>
      <c r="DI672" s="161"/>
      <c r="DJ672" s="161"/>
      <c r="DK672" s="161"/>
      <c r="DL672" s="161"/>
      <c r="DM672" s="161"/>
      <c r="DN672" s="161"/>
      <c r="DO672" s="161"/>
      <c r="DP672" s="161"/>
      <c r="DQ672" s="161"/>
      <c r="DR672" s="161"/>
      <c r="DS672" s="161"/>
      <c r="DT672" s="161"/>
      <c r="DU672" s="161"/>
      <c r="DV672" s="161"/>
      <c r="DW672" s="161"/>
    </row>
    <row r="673" spans="1:127" ht="12.75" customHeight="1" x14ac:dyDescent="0.25">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161"/>
      <c r="AC673" s="161"/>
      <c r="AD673" s="161"/>
      <c r="AE673" s="161"/>
      <c r="AF673" s="161"/>
      <c r="AG673" s="161"/>
      <c r="AQ673" s="161"/>
      <c r="AR673" s="161"/>
      <c r="AS673" s="161"/>
      <c r="AT673" s="161"/>
      <c r="AU673" s="161"/>
      <c r="AV673" s="161"/>
      <c r="AW673" s="161"/>
      <c r="AX673" s="161"/>
      <c r="AY673" s="161"/>
      <c r="AZ673" s="161"/>
      <c r="BA673" s="161"/>
      <c r="BB673" s="161"/>
      <c r="BC673" s="161"/>
      <c r="BD673" s="161"/>
      <c r="BE673" s="161"/>
      <c r="BF673"/>
      <c r="BG673" s="161"/>
      <c r="BH673" s="161"/>
      <c r="BI673" s="161"/>
      <c r="BJ673" s="161"/>
      <c r="BK673" s="161"/>
      <c r="BL673" s="161"/>
      <c r="BM673" s="161"/>
      <c r="BN673" s="161"/>
      <c r="BO673" s="161"/>
      <c r="BP673" s="161"/>
      <c r="BQ673" s="161"/>
      <c r="BR673" s="161"/>
      <c r="BS673" s="161"/>
      <c r="BT673" s="161"/>
      <c r="BU673" s="161"/>
      <c r="BV673" s="161"/>
      <c r="BW673" s="161"/>
      <c r="BX673" s="161"/>
      <c r="BY673" s="161"/>
      <c r="BZ673" s="161"/>
      <c r="CA673" s="161"/>
      <c r="CB673" s="161"/>
      <c r="CC673" s="161"/>
      <c r="CD673" s="161"/>
      <c r="CE673" s="161"/>
      <c r="CF673" s="161"/>
      <c r="CG673" s="161"/>
      <c r="CH673" s="161"/>
      <c r="CI673" s="161"/>
      <c r="CJ673" s="161"/>
      <c r="CK673" s="161"/>
      <c r="CL673" s="161"/>
      <c r="CM673" s="161"/>
      <c r="CN673" s="161"/>
      <c r="CO673" s="161"/>
      <c r="CP673" s="161"/>
      <c r="CQ673" s="161"/>
      <c r="CR673" s="161"/>
      <c r="CS673" s="161"/>
      <c r="CT673" s="161"/>
      <c r="CU673" s="161"/>
      <c r="CV673" s="161"/>
      <c r="CW673" s="161"/>
      <c r="CX673" s="161"/>
      <c r="CY673" s="161"/>
      <c r="CZ673" s="161"/>
      <c r="DA673" s="161"/>
      <c r="DB673" s="161"/>
      <c r="DC673" s="161"/>
      <c r="DD673" s="161"/>
      <c r="DE673" s="161"/>
      <c r="DF673" s="161"/>
      <c r="DG673" s="161"/>
      <c r="DH673" s="161"/>
      <c r="DI673" s="161"/>
      <c r="DJ673" s="161"/>
      <c r="DK673" s="161"/>
      <c r="DL673" s="161"/>
      <c r="DM673" s="161"/>
      <c r="DN673" s="161"/>
      <c r="DO673" s="161"/>
      <c r="DP673" s="161"/>
      <c r="DQ673" s="161"/>
      <c r="DR673" s="161"/>
      <c r="DS673" s="161"/>
      <c r="DT673" s="161"/>
      <c r="DU673" s="161"/>
      <c r="DV673" s="161"/>
      <c r="DW673" s="161"/>
    </row>
    <row r="674" spans="1:127" ht="12.75" customHeight="1" x14ac:dyDescent="0.25">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161"/>
      <c r="AC674" s="161"/>
      <c r="AD674" s="161"/>
      <c r="AE674" s="161"/>
      <c r="AF674" s="161"/>
      <c r="AG674" s="161"/>
      <c r="AQ674" s="161"/>
      <c r="AR674" s="161"/>
      <c r="AS674" s="161"/>
      <c r="AT674" s="161"/>
      <c r="AU674" s="161"/>
      <c r="AV674" s="161"/>
      <c r="AW674" s="161"/>
      <c r="AX674" s="161"/>
      <c r="AY674" s="161"/>
      <c r="AZ674" s="161"/>
      <c r="BA674" s="161"/>
      <c r="BB674" s="161"/>
      <c r="BC674" s="161"/>
      <c r="BD674" s="161"/>
      <c r="BE674" s="161"/>
      <c r="BF674"/>
      <c r="BG674" s="161"/>
      <c r="BH674" s="161"/>
      <c r="BI674" s="161"/>
      <c r="BJ674" s="161"/>
      <c r="BK674" s="161"/>
      <c r="BL674" s="161"/>
      <c r="BM674" s="161"/>
      <c r="BN674" s="161"/>
      <c r="BO674" s="161"/>
      <c r="BP674" s="161"/>
      <c r="BQ674" s="161"/>
      <c r="BR674" s="161"/>
      <c r="BS674" s="161"/>
      <c r="BT674" s="161"/>
      <c r="BU674" s="161"/>
      <c r="BV674" s="161"/>
      <c r="BW674" s="161"/>
      <c r="BX674" s="161"/>
      <c r="BY674" s="161"/>
      <c r="BZ674" s="161"/>
      <c r="CA674" s="161"/>
      <c r="CB674" s="161"/>
      <c r="CC674" s="161"/>
      <c r="CD674" s="161"/>
      <c r="CE674" s="161"/>
      <c r="CF674" s="161"/>
      <c r="CG674" s="161"/>
      <c r="CH674" s="161"/>
      <c r="CI674" s="161"/>
      <c r="CJ674" s="161"/>
      <c r="CK674" s="161"/>
      <c r="CL674" s="161"/>
      <c r="CM674" s="161"/>
      <c r="CN674" s="161"/>
      <c r="CO674" s="161"/>
      <c r="CP674" s="161"/>
      <c r="CQ674" s="161"/>
      <c r="CR674" s="161"/>
      <c r="CS674" s="161"/>
      <c r="CT674" s="161"/>
      <c r="CU674" s="161"/>
      <c r="CV674" s="161"/>
      <c r="CW674" s="161"/>
      <c r="CX674" s="161"/>
      <c r="CY674" s="161"/>
      <c r="CZ674" s="161"/>
      <c r="DA674" s="161"/>
      <c r="DB674" s="161"/>
      <c r="DC674" s="161"/>
      <c r="DD674" s="161"/>
      <c r="DE674" s="161"/>
      <c r="DF674" s="161"/>
      <c r="DG674" s="161"/>
      <c r="DH674" s="161"/>
      <c r="DI674" s="161"/>
      <c r="DJ674" s="161"/>
      <c r="DK674" s="161"/>
      <c r="DL674" s="161"/>
      <c r="DM674" s="161"/>
      <c r="DN674" s="161"/>
      <c r="DO674" s="161"/>
      <c r="DP674" s="161"/>
      <c r="DQ674" s="161"/>
      <c r="DR674" s="161"/>
      <c r="DS674" s="161"/>
      <c r="DT674" s="161"/>
      <c r="DU674" s="161"/>
      <c r="DV674" s="161"/>
      <c r="DW674" s="161"/>
    </row>
    <row r="675" spans="1:127" ht="12.75" customHeight="1" x14ac:dyDescent="0.25">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161"/>
      <c r="AC675" s="161"/>
      <c r="AD675" s="161"/>
      <c r="AE675" s="161"/>
      <c r="AF675" s="161"/>
      <c r="AG675" s="161"/>
      <c r="AQ675" s="161"/>
      <c r="AR675" s="161"/>
      <c r="AS675" s="161"/>
      <c r="AT675" s="161"/>
      <c r="AU675" s="161"/>
      <c r="AV675" s="161"/>
      <c r="AW675" s="161"/>
      <c r="AX675" s="161"/>
      <c r="AY675" s="161"/>
      <c r="AZ675" s="161"/>
      <c r="BA675" s="161"/>
      <c r="BB675" s="161"/>
      <c r="BC675" s="161"/>
      <c r="BD675" s="161"/>
      <c r="BE675" s="161"/>
      <c r="BF675"/>
      <c r="BG675" s="161"/>
      <c r="BH675" s="161"/>
      <c r="BI675" s="161"/>
      <c r="BJ675" s="161"/>
      <c r="BK675" s="161"/>
      <c r="BL675" s="161"/>
      <c r="BM675" s="161"/>
      <c r="BN675" s="161"/>
      <c r="BO675" s="161"/>
      <c r="BP675" s="161"/>
      <c r="BQ675" s="161"/>
      <c r="BR675" s="161"/>
      <c r="BS675" s="161"/>
      <c r="BT675" s="161"/>
      <c r="BU675" s="161"/>
      <c r="BV675" s="161"/>
      <c r="BW675" s="161"/>
      <c r="BX675" s="161"/>
      <c r="BY675" s="161"/>
      <c r="BZ675" s="161"/>
      <c r="CA675" s="161"/>
      <c r="CB675" s="161"/>
      <c r="CC675" s="161"/>
      <c r="CD675" s="161"/>
      <c r="CE675" s="161"/>
      <c r="CF675" s="161"/>
      <c r="CG675" s="161"/>
      <c r="CH675" s="161"/>
      <c r="CI675" s="161"/>
      <c r="CJ675" s="161"/>
      <c r="CK675" s="161"/>
      <c r="CL675" s="161"/>
      <c r="CM675" s="161"/>
      <c r="CN675" s="161"/>
      <c r="CO675" s="161"/>
      <c r="CP675" s="161"/>
      <c r="CQ675" s="161"/>
      <c r="CR675" s="161"/>
      <c r="CS675" s="161"/>
      <c r="CT675" s="161"/>
      <c r="CU675" s="161"/>
      <c r="CV675" s="161"/>
      <c r="CW675" s="161"/>
      <c r="CX675" s="161"/>
      <c r="CY675" s="161"/>
      <c r="CZ675" s="161"/>
      <c r="DA675" s="161"/>
      <c r="DB675" s="161"/>
      <c r="DC675" s="161"/>
      <c r="DD675" s="161"/>
      <c r="DE675" s="161"/>
      <c r="DF675" s="161"/>
      <c r="DG675" s="161"/>
      <c r="DH675" s="161"/>
      <c r="DI675" s="161"/>
      <c r="DJ675" s="161"/>
      <c r="DK675" s="161"/>
      <c r="DL675" s="161"/>
      <c r="DM675" s="161"/>
      <c r="DN675" s="161"/>
      <c r="DO675" s="161"/>
      <c r="DP675" s="161"/>
      <c r="DQ675" s="161"/>
      <c r="DR675" s="161"/>
      <c r="DS675" s="161"/>
      <c r="DT675" s="161"/>
      <c r="DU675" s="161"/>
      <c r="DV675" s="161"/>
      <c r="DW675" s="161"/>
    </row>
    <row r="676" spans="1:127" ht="12.75" customHeight="1" x14ac:dyDescent="0.25">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c r="AG676" s="161"/>
      <c r="AQ676" s="161"/>
      <c r="AR676" s="161"/>
      <c r="AS676" s="161"/>
      <c r="AT676" s="161"/>
      <c r="AU676" s="161"/>
      <c r="AV676" s="161"/>
      <c r="AW676" s="161"/>
      <c r="AX676" s="161"/>
      <c r="AY676" s="161"/>
      <c r="AZ676" s="161"/>
      <c r="BA676" s="161"/>
      <c r="BB676" s="161"/>
      <c r="BC676" s="161"/>
      <c r="BD676" s="161"/>
      <c r="BE676" s="161"/>
      <c r="BF676"/>
      <c r="BG676" s="161"/>
      <c r="BH676" s="161"/>
      <c r="BI676" s="161"/>
      <c r="BJ676" s="161"/>
      <c r="BK676" s="161"/>
      <c r="BL676" s="161"/>
      <c r="BM676" s="161"/>
      <c r="BN676" s="161"/>
      <c r="BO676" s="161"/>
      <c r="BP676" s="161"/>
      <c r="BQ676" s="161"/>
      <c r="BR676" s="161"/>
      <c r="BS676" s="161"/>
      <c r="BT676" s="161"/>
      <c r="BU676" s="161"/>
      <c r="BV676" s="161"/>
      <c r="BW676" s="161"/>
      <c r="BX676" s="161"/>
      <c r="BY676" s="161"/>
      <c r="BZ676" s="161"/>
      <c r="CA676" s="161"/>
      <c r="CB676" s="161"/>
      <c r="CC676" s="161"/>
      <c r="CD676" s="161"/>
      <c r="CE676" s="161"/>
      <c r="CF676" s="161"/>
      <c r="CG676" s="161"/>
      <c r="CH676" s="161"/>
      <c r="CI676" s="161"/>
      <c r="CJ676" s="161"/>
      <c r="CK676" s="161"/>
      <c r="CL676" s="161"/>
      <c r="CM676" s="161"/>
      <c r="CN676" s="161"/>
      <c r="CO676" s="161"/>
      <c r="CP676" s="161"/>
      <c r="CQ676" s="161"/>
      <c r="CR676" s="161"/>
      <c r="CS676" s="161"/>
      <c r="CT676" s="161"/>
      <c r="CU676" s="161"/>
      <c r="CV676" s="161"/>
      <c r="CW676" s="161"/>
      <c r="CX676" s="161"/>
      <c r="CY676" s="161"/>
      <c r="CZ676" s="161"/>
      <c r="DA676" s="161"/>
      <c r="DB676" s="161"/>
      <c r="DC676" s="161"/>
      <c r="DD676" s="161"/>
      <c r="DE676" s="161"/>
      <c r="DF676" s="161"/>
      <c r="DG676" s="161"/>
      <c r="DH676" s="161"/>
      <c r="DI676" s="161"/>
      <c r="DJ676" s="161"/>
      <c r="DK676" s="161"/>
      <c r="DL676" s="161"/>
      <c r="DM676" s="161"/>
      <c r="DN676" s="161"/>
      <c r="DO676" s="161"/>
      <c r="DP676" s="161"/>
      <c r="DQ676" s="161"/>
      <c r="DR676" s="161"/>
      <c r="DS676" s="161"/>
      <c r="DT676" s="161"/>
      <c r="DU676" s="161"/>
      <c r="DV676" s="161"/>
      <c r="DW676" s="161"/>
    </row>
    <row r="677" spans="1:127" ht="12.75" customHeight="1" x14ac:dyDescent="0.25">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161"/>
      <c r="AC677" s="161"/>
      <c r="AD677" s="161"/>
      <c r="AE677" s="161"/>
      <c r="AF677" s="161"/>
      <c r="AG677" s="161"/>
      <c r="AQ677" s="161"/>
      <c r="AR677" s="161"/>
      <c r="AS677" s="161"/>
      <c r="AT677" s="161"/>
      <c r="AU677" s="161"/>
      <c r="AV677" s="161"/>
      <c r="AW677" s="161"/>
      <c r="AX677" s="161"/>
      <c r="AY677" s="161"/>
      <c r="AZ677" s="161"/>
      <c r="BA677" s="161"/>
      <c r="BB677" s="161"/>
      <c r="BC677" s="161"/>
      <c r="BD677" s="161"/>
      <c r="BE677" s="161"/>
      <c r="BF677"/>
      <c r="BG677" s="161"/>
      <c r="BH677" s="161"/>
      <c r="BI677" s="161"/>
      <c r="BJ677" s="161"/>
      <c r="BK677" s="161"/>
      <c r="BL677" s="161"/>
      <c r="BM677" s="161"/>
      <c r="BN677" s="161"/>
      <c r="BO677" s="161"/>
      <c r="BP677" s="161"/>
      <c r="BQ677" s="161"/>
      <c r="BR677" s="161"/>
      <c r="BS677" s="161"/>
      <c r="BT677" s="161"/>
      <c r="BU677" s="161"/>
      <c r="BV677" s="161"/>
      <c r="BW677" s="161"/>
      <c r="BX677" s="161"/>
      <c r="BY677" s="161"/>
      <c r="BZ677" s="161"/>
      <c r="CA677" s="161"/>
      <c r="CB677" s="161"/>
      <c r="CC677" s="161"/>
      <c r="CD677" s="161"/>
      <c r="CE677" s="161"/>
      <c r="CF677" s="161"/>
      <c r="CG677" s="161"/>
      <c r="CH677" s="161"/>
      <c r="CI677" s="161"/>
      <c r="CJ677" s="161"/>
      <c r="CK677" s="161"/>
      <c r="CL677" s="161"/>
      <c r="CM677" s="161"/>
      <c r="CN677" s="161"/>
      <c r="CO677" s="161"/>
      <c r="CP677" s="161"/>
      <c r="CQ677" s="161"/>
      <c r="CR677" s="161"/>
      <c r="CS677" s="161"/>
      <c r="CT677" s="161"/>
      <c r="CU677" s="161"/>
      <c r="CV677" s="161"/>
      <c r="CW677" s="161"/>
      <c r="CX677" s="161"/>
      <c r="CY677" s="161"/>
      <c r="CZ677" s="161"/>
      <c r="DA677" s="161"/>
      <c r="DB677" s="161"/>
      <c r="DC677" s="161"/>
      <c r="DD677" s="161"/>
      <c r="DE677" s="161"/>
      <c r="DF677" s="161"/>
      <c r="DG677" s="161"/>
      <c r="DH677" s="161"/>
      <c r="DI677" s="161"/>
      <c r="DJ677" s="161"/>
      <c r="DK677" s="161"/>
      <c r="DL677" s="161"/>
      <c r="DM677" s="161"/>
      <c r="DN677" s="161"/>
      <c r="DO677" s="161"/>
      <c r="DP677" s="161"/>
      <c r="DQ677" s="161"/>
      <c r="DR677" s="161"/>
      <c r="DS677" s="161"/>
      <c r="DT677" s="161"/>
      <c r="DU677" s="161"/>
      <c r="DV677" s="161"/>
      <c r="DW677" s="161"/>
    </row>
    <row r="678" spans="1:127" ht="12.75" customHeight="1" x14ac:dyDescent="0.25">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Q678" s="161"/>
      <c r="AR678" s="161"/>
      <c r="AS678" s="161"/>
      <c r="AT678" s="161"/>
      <c r="AU678" s="161"/>
      <c r="AV678" s="161"/>
      <c r="AW678" s="161"/>
      <c r="AX678" s="161"/>
      <c r="AY678" s="161"/>
      <c r="AZ678" s="161"/>
      <c r="BA678" s="161"/>
      <c r="BB678" s="161"/>
      <c r="BC678" s="161"/>
      <c r="BD678" s="161"/>
      <c r="BE678" s="161"/>
      <c r="BF678"/>
      <c r="BG678" s="161"/>
      <c r="BH678" s="161"/>
      <c r="BI678" s="161"/>
      <c r="BJ678" s="161"/>
      <c r="BK678" s="161"/>
      <c r="BL678" s="161"/>
      <c r="BM678" s="161"/>
      <c r="BN678" s="161"/>
      <c r="BO678" s="161"/>
      <c r="BP678" s="161"/>
      <c r="BQ678" s="161"/>
      <c r="BR678" s="161"/>
      <c r="BS678" s="161"/>
      <c r="BT678" s="161"/>
      <c r="BU678" s="161"/>
      <c r="BV678" s="161"/>
      <c r="BW678" s="161"/>
      <c r="BX678" s="161"/>
      <c r="BY678" s="161"/>
      <c r="BZ678" s="161"/>
      <c r="CA678" s="161"/>
      <c r="CB678" s="161"/>
      <c r="CC678" s="161"/>
      <c r="CD678" s="161"/>
      <c r="CE678" s="161"/>
      <c r="CF678" s="161"/>
      <c r="CG678" s="161"/>
      <c r="CH678" s="161"/>
      <c r="CI678" s="161"/>
      <c r="CJ678" s="161"/>
      <c r="CK678" s="161"/>
      <c r="CL678" s="161"/>
      <c r="CM678" s="161"/>
      <c r="CN678" s="161"/>
      <c r="CO678" s="161"/>
      <c r="CP678" s="161"/>
      <c r="CQ678" s="161"/>
      <c r="CR678" s="161"/>
      <c r="CS678" s="161"/>
      <c r="CT678" s="161"/>
      <c r="CU678" s="161"/>
      <c r="CV678" s="161"/>
      <c r="CW678" s="161"/>
      <c r="CX678" s="161"/>
      <c r="CY678" s="161"/>
      <c r="CZ678" s="161"/>
      <c r="DA678" s="161"/>
      <c r="DB678" s="161"/>
      <c r="DC678" s="161"/>
      <c r="DD678" s="161"/>
      <c r="DE678" s="161"/>
      <c r="DF678" s="161"/>
      <c r="DG678" s="161"/>
      <c r="DH678" s="161"/>
      <c r="DI678" s="161"/>
      <c r="DJ678" s="161"/>
      <c r="DK678" s="161"/>
      <c r="DL678" s="161"/>
      <c r="DM678" s="161"/>
      <c r="DN678" s="161"/>
      <c r="DO678" s="161"/>
      <c r="DP678" s="161"/>
      <c r="DQ678" s="161"/>
      <c r="DR678" s="161"/>
      <c r="DS678" s="161"/>
      <c r="DT678" s="161"/>
      <c r="DU678" s="161"/>
      <c r="DV678" s="161"/>
      <c r="DW678" s="161"/>
    </row>
    <row r="679" spans="1:127" ht="12.75" customHeight="1" x14ac:dyDescent="0.25">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161"/>
      <c r="AC679" s="161"/>
      <c r="AD679" s="161"/>
      <c r="AE679" s="161"/>
      <c r="AF679" s="161"/>
      <c r="AG679" s="161"/>
      <c r="AQ679" s="161"/>
      <c r="AR679" s="161"/>
      <c r="AS679" s="161"/>
      <c r="AT679" s="161"/>
      <c r="AU679" s="161"/>
      <c r="AV679" s="161"/>
      <c r="AW679" s="161"/>
      <c r="AX679" s="161"/>
      <c r="AY679" s="161"/>
      <c r="AZ679" s="161"/>
      <c r="BA679" s="161"/>
      <c r="BB679" s="161"/>
      <c r="BC679" s="161"/>
      <c r="BD679" s="161"/>
      <c r="BE679" s="161"/>
      <c r="BF679"/>
      <c r="BG679" s="161"/>
      <c r="BH679" s="161"/>
      <c r="BI679" s="161"/>
      <c r="BJ679" s="161"/>
      <c r="BK679" s="161"/>
      <c r="BL679" s="161"/>
      <c r="BM679" s="161"/>
      <c r="BN679" s="161"/>
      <c r="BO679" s="161"/>
      <c r="BP679" s="161"/>
      <c r="BQ679" s="161"/>
      <c r="BR679" s="161"/>
      <c r="BS679" s="161"/>
      <c r="BT679" s="161"/>
      <c r="BU679" s="161"/>
      <c r="BV679" s="161"/>
      <c r="BW679" s="161"/>
      <c r="BX679" s="161"/>
      <c r="BY679" s="161"/>
      <c r="BZ679" s="161"/>
      <c r="CA679" s="161"/>
      <c r="CB679" s="161"/>
      <c r="CC679" s="161"/>
      <c r="CD679" s="161"/>
      <c r="CE679" s="161"/>
      <c r="CF679" s="161"/>
      <c r="CG679" s="161"/>
      <c r="CH679" s="161"/>
      <c r="CI679" s="161"/>
      <c r="CJ679" s="161"/>
      <c r="CK679" s="161"/>
      <c r="CL679" s="161"/>
      <c r="CM679" s="161"/>
      <c r="CN679" s="161"/>
      <c r="CO679" s="161"/>
      <c r="CP679" s="161"/>
      <c r="CQ679" s="161"/>
      <c r="CR679" s="161"/>
      <c r="CS679" s="161"/>
      <c r="CT679" s="161"/>
      <c r="CU679" s="161"/>
      <c r="CV679" s="161"/>
      <c r="CW679" s="161"/>
      <c r="CX679" s="161"/>
      <c r="CY679" s="161"/>
      <c r="CZ679" s="161"/>
      <c r="DA679" s="161"/>
      <c r="DB679" s="161"/>
      <c r="DC679" s="161"/>
      <c r="DD679" s="161"/>
      <c r="DE679" s="161"/>
      <c r="DF679" s="161"/>
      <c r="DG679" s="161"/>
      <c r="DH679" s="161"/>
      <c r="DI679" s="161"/>
      <c r="DJ679" s="161"/>
      <c r="DK679" s="161"/>
      <c r="DL679" s="161"/>
      <c r="DM679" s="161"/>
      <c r="DN679" s="161"/>
      <c r="DO679" s="161"/>
      <c r="DP679" s="161"/>
      <c r="DQ679" s="161"/>
      <c r="DR679" s="161"/>
      <c r="DS679" s="161"/>
      <c r="DT679" s="161"/>
      <c r="DU679" s="161"/>
      <c r="DV679" s="161"/>
      <c r="DW679" s="161"/>
    </row>
    <row r="680" spans="1:127" ht="12.75" customHeight="1" x14ac:dyDescent="0.25">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161"/>
      <c r="AC680" s="161"/>
      <c r="AD680" s="161"/>
      <c r="AE680" s="161"/>
      <c r="AF680" s="161"/>
      <c r="AG680" s="161"/>
      <c r="AQ680" s="161"/>
      <c r="AR680" s="161"/>
      <c r="AS680" s="161"/>
      <c r="AT680" s="161"/>
      <c r="AU680" s="161"/>
      <c r="AV680" s="161"/>
      <c r="AW680" s="161"/>
      <c r="AX680" s="161"/>
      <c r="AY680" s="161"/>
      <c r="AZ680" s="161"/>
      <c r="BA680" s="161"/>
      <c r="BB680" s="161"/>
      <c r="BC680" s="161"/>
      <c r="BD680" s="161"/>
      <c r="BE680" s="161"/>
      <c r="BF680"/>
      <c r="BG680" s="161"/>
      <c r="BH680" s="161"/>
      <c r="BI680" s="161"/>
      <c r="BJ680" s="161"/>
      <c r="BK680" s="161"/>
      <c r="BL680" s="161"/>
      <c r="BM680" s="161"/>
      <c r="BN680" s="161"/>
      <c r="BO680" s="161"/>
      <c r="BP680" s="161"/>
      <c r="BQ680" s="161"/>
      <c r="BR680" s="161"/>
      <c r="BS680" s="161"/>
      <c r="BT680" s="161"/>
      <c r="BU680" s="161"/>
      <c r="BV680" s="161"/>
      <c r="BW680" s="161"/>
      <c r="BX680" s="161"/>
      <c r="BY680" s="161"/>
      <c r="BZ680" s="161"/>
      <c r="CA680" s="161"/>
      <c r="CB680" s="161"/>
      <c r="CC680" s="161"/>
      <c r="CD680" s="161"/>
      <c r="CE680" s="161"/>
      <c r="CF680" s="161"/>
      <c r="CG680" s="161"/>
      <c r="CH680" s="161"/>
      <c r="CI680" s="161"/>
      <c r="CJ680" s="161"/>
      <c r="CK680" s="161"/>
      <c r="CL680" s="161"/>
      <c r="CM680" s="161"/>
      <c r="CN680" s="161"/>
      <c r="CO680" s="161"/>
      <c r="CP680" s="161"/>
      <c r="CQ680" s="161"/>
      <c r="CR680" s="161"/>
      <c r="CS680" s="161"/>
      <c r="CT680" s="161"/>
      <c r="CU680" s="161"/>
      <c r="CV680" s="161"/>
      <c r="CW680" s="161"/>
      <c r="CX680" s="161"/>
      <c r="CY680" s="161"/>
      <c r="CZ680" s="161"/>
      <c r="DA680" s="161"/>
      <c r="DB680" s="161"/>
      <c r="DC680" s="161"/>
      <c r="DD680" s="161"/>
      <c r="DE680" s="161"/>
      <c r="DF680" s="161"/>
      <c r="DG680" s="161"/>
      <c r="DH680" s="161"/>
      <c r="DI680" s="161"/>
      <c r="DJ680" s="161"/>
      <c r="DK680" s="161"/>
      <c r="DL680" s="161"/>
      <c r="DM680" s="161"/>
      <c r="DN680" s="161"/>
      <c r="DO680" s="161"/>
      <c r="DP680" s="161"/>
      <c r="DQ680" s="161"/>
      <c r="DR680" s="161"/>
      <c r="DS680" s="161"/>
      <c r="DT680" s="161"/>
      <c r="DU680" s="161"/>
      <c r="DV680" s="161"/>
      <c r="DW680" s="161"/>
    </row>
    <row r="681" spans="1:127" ht="12.75" customHeight="1" x14ac:dyDescent="0.25">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161"/>
      <c r="AC681" s="161"/>
      <c r="AD681" s="161"/>
      <c r="AE681" s="161"/>
      <c r="AF681" s="161"/>
      <c r="AG681" s="161"/>
      <c r="AQ681" s="161"/>
      <c r="AR681" s="161"/>
      <c r="AS681" s="161"/>
      <c r="AT681" s="161"/>
      <c r="AU681" s="161"/>
      <c r="AV681" s="161"/>
      <c r="AW681" s="161"/>
      <c r="AX681" s="161"/>
      <c r="AY681" s="161"/>
      <c r="AZ681" s="161"/>
      <c r="BA681" s="161"/>
      <c r="BB681" s="161"/>
      <c r="BC681" s="161"/>
      <c r="BD681" s="161"/>
      <c r="BE681" s="161"/>
      <c r="BF681"/>
      <c r="BG681" s="161"/>
      <c r="BH681" s="161"/>
      <c r="BI681" s="161"/>
      <c r="BJ681" s="161"/>
      <c r="BK681" s="161"/>
      <c r="BL681" s="161"/>
      <c r="BM681" s="161"/>
      <c r="BN681" s="161"/>
      <c r="BO681" s="161"/>
      <c r="BP681" s="161"/>
      <c r="BQ681" s="161"/>
      <c r="BR681" s="161"/>
      <c r="BS681" s="161"/>
      <c r="BT681" s="161"/>
      <c r="BU681" s="161"/>
      <c r="BV681" s="161"/>
      <c r="BW681" s="161"/>
      <c r="BX681" s="161"/>
      <c r="BY681" s="161"/>
      <c r="BZ681" s="161"/>
      <c r="CA681" s="161"/>
      <c r="CB681" s="161"/>
      <c r="CC681" s="161"/>
      <c r="CD681" s="161"/>
      <c r="CE681" s="161"/>
      <c r="CF681" s="161"/>
      <c r="CG681" s="161"/>
      <c r="CH681" s="161"/>
      <c r="CI681" s="161"/>
      <c r="CJ681" s="161"/>
      <c r="CK681" s="161"/>
      <c r="CL681" s="161"/>
      <c r="CM681" s="161"/>
      <c r="CN681" s="161"/>
      <c r="CO681" s="161"/>
      <c r="CP681" s="161"/>
      <c r="CQ681" s="161"/>
      <c r="CR681" s="161"/>
      <c r="CS681" s="161"/>
      <c r="CT681" s="161"/>
      <c r="CU681" s="161"/>
      <c r="CV681" s="161"/>
      <c r="CW681" s="161"/>
      <c r="CX681" s="161"/>
      <c r="CY681" s="161"/>
      <c r="CZ681" s="161"/>
      <c r="DA681" s="161"/>
      <c r="DB681" s="161"/>
      <c r="DC681" s="161"/>
      <c r="DD681" s="161"/>
      <c r="DE681" s="161"/>
      <c r="DF681" s="161"/>
      <c r="DG681" s="161"/>
      <c r="DH681" s="161"/>
      <c r="DI681" s="161"/>
      <c r="DJ681" s="161"/>
      <c r="DK681" s="161"/>
      <c r="DL681" s="161"/>
      <c r="DM681" s="161"/>
      <c r="DN681" s="161"/>
      <c r="DO681" s="161"/>
      <c r="DP681" s="161"/>
      <c r="DQ681" s="161"/>
      <c r="DR681" s="161"/>
      <c r="DS681" s="161"/>
      <c r="DT681" s="161"/>
      <c r="DU681" s="161"/>
      <c r="DV681" s="161"/>
      <c r="DW681" s="161"/>
    </row>
    <row r="682" spans="1:127" ht="12.75" customHeight="1" x14ac:dyDescent="0.25">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161"/>
      <c r="AC682" s="161"/>
      <c r="AD682" s="161"/>
      <c r="AE682" s="161"/>
      <c r="AF682" s="161"/>
      <c r="AG682" s="161"/>
      <c r="AQ682" s="161"/>
      <c r="AR682" s="161"/>
      <c r="AS682" s="161"/>
      <c r="AT682" s="161"/>
      <c r="AU682" s="161"/>
      <c r="AV682" s="161"/>
      <c r="AW682" s="161"/>
      <c r="AX682" s="161"/>
      <c r="AY682" s="161"/>
      <c r="AZ682" s="161"/>
      <c r="BA682" s="161"/>
      <c r="BB682" s="161"/>
      <c r="BC682" s="161"/>
      <c r="BD682" s="161"/>
      <c r="BE682" s="161"/>
      <c r="BF682"/>
      <c r="BG682" s="161"/>
      <c r="BH682" s="161"/>
      <c r="BI682" s="161"/>
      <c r="BJ682" s="161"/>
      <c r="BK682" s="161"/>
      <c r="BL682" s="161"/>
      <c r="BM682" s="161"/>
      <c r="BN682" s="161"/>
      <c r="BO682" s="161"/>
      <c r="BP682" s="161"/>
      <c r="BQ682" s="161"/>
      <c r="BR682" s="161"/>
      <c r="BS682" s="161"/>
      <c r="BT682" s="161"/>
      <c r="BU682" s="161"/>
      <c r="BV682" s="161"/>
      <c r="BW682" s="161"/>
      <c r="BX682" s="161"/>
      <c r="BY682" s="161"/>
      <c r="BZ682" s="161"/>
      <c r="CA682" s="161"/>
      <c r="CB682" s="161"/>
      <c r="CC682" s="161"/>
      <c r="CD682" s="161"/>
      <c r="CE682" s="161"/>
      <c r="CF682" s="161"/>
      <c r="CG682" s="161"/>
      <c r="CH682" s="161"/>
      <c r="CI682" s="161"/>
      <c r="CJ682" s="161"/>
      <c r="CK682" s="161"/>
      <c r="CL682" s="161"/>
      <c r="CM682" s="161"/>
      <c r="CN682" s="161"/>
      <c r="CO682" s="161"/>
      <c r="CP682" s="161"/>
      <c r="CQ682" s="161"/>
      <c r="CR682" s="161"/>
      <c r="CS682" s="161"/>
      <c r="CT682" s="161"/>
      <c r="CU682" s="161"/>
      <c r="CV682" s="161"/>
      <c r="CW682" s="161"/>
      <c r="CX682" s="161"/>
      <c r="CY682" s="161"/>
      <c r="CZ682" s="161"/>
      <c r="DA682" s="161"/>
      <c r="DB682" s="161"/>
      <c r="DC682" s="161"/>
      <c r="DD682" s="161"/>
      <c r="DE682" s="161"/>
      <c r="DF682" s="161"/>
      <c r="DG682" s="161"/>
      <c r="DH682" s="161"/>
      <c r="DI682" s="161"/>
      <c r="DJ682" s="161"/>
      <c r="DK682" s="161"/>
      <c r="DL682" s="161"/>
      <c r="DM682" s="161"/>
      <c r="DN682" s="161"/>
      <c r="DO682" s="161"/>
      <c r="DP682" s="161"/>
      <c r="DQ682" s="161"/>
      <c r="DR682" s="161"/>
      <c r="DS682" s="161"/>
      <c r="DT682" s="161"/>
      <c r="DU682" s="161"/>
      <c r="DV682" s="161"/>
      <c r="DW682" s="161"/>
    </row>
    <row r="683" spans="1:127" ht="12.75" customHeight="1" x14ac:dyDescent="0.25">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c r="AB683" s="161"/>
      <c r="AC683" s="161"/>
      <c r="AD683" s="161"/>
      <c r="AE683" s="161"/>
      <c r="AF683" s="161"/>
      <c r="AG683" s="161"/>
      <c r="AQ683" s="161"/>
      <c r="AR683" s="161"/>
      <c r="AS683" s="161"/>
      <c r="AT683" s="161"/>
      <c r="AU683" s="161"/>
      <c r="AV683" s="161"/>
      <c r="AW683" s="161"/>
      <c r="AX683" s="161"/>
      <c r="AY683" s="161"/>
      <c r="AZ683" s="161"/>
      <c r="BA683" s="161"/>
      <c r="BB683" s="161"/>
      <c r="BC683" s="161"/>
      <c r="BD683" s="161"/>
      <c r="BE683" s="161"/>
      <c r="BF683"/>
      <c r="BG683" s="161"/>
      <c r="BH683" s="161"/>
      <c r="BI683" s="161"/>
      <c r="BJ683" s="161"/>
      <c r="BK683" s="161"/>
      <c r="BL683" s="161"/>
      <c r="BM683" s="161"/>
      <c r="BN683" s="161"/>
      <c r="BO683" s="161"/>
      <c r="BP683" s="161"/>
      <c r="BQ683" s="161"/>
      <c r="BR683" s="161"/>
      <c r="BS683" s="161"/>
      <c r="BT683" s="161"/>
      <c r="BU683" s="161"/>
      <c r="BV683" s="161"/>
      <c r="BW683" s="161"/>
      <c r="BX683" s="161"/>
      <c r="BY683" s="161"/>
      <c r="BZ683" s="161"/>
      <c r="CA683" s="161"/>
      <c r="CB683" s="161"/>
      <c r="CC683" s="161"/>
      <c r="CD683" s="161"/>
      <c r="CE683" s="161"/>
      <c r="CF683" s="161"/>
      <c r="CG683" s="161"/>
      <c r="CH683" s="161"/>
      <c r="CI683" s="161"/>
      <c r="CJ683" s="161"/>
      <c r="CK683" s="161"/>
      <c r="CL683" s="161"/>
      <c r="CM683" s="161"/>
      <c r="CN683" s="161"/>
      <c r="CO683" s="161"/>
      <c r="CP683" s="161"/>
      <c r="CQ683" s="161"/>
      <c r="CR683" s="161"/>
      <c r="CS683" s="161"/>
      <c r="CT683" s="161"/>
      <c r="CU683" s="161"/>
      <c r="CV683" s="161"/>
      <c r="CW683" s="161"/>
      <c r="CX683" s="161"/>
      <c r="CY683" s="161"/>
      <c r="CZ683" s="161"/>
      <c r="DA683" s="161"/>
      <c r="DB683" s="161"/>
      <c r="DC683" s="161"/>
      <c r="DD683" s="161"/>
      <c r="DE683" s="161"/>
      <c r="DF683" s="161"/>
      <c r="DG683" s="161"/>
      <c r="DH683" s="161"/>
      <c r="DI683" s="161"/>
      <c r="DJ683" s="161"/>
      <c r="DK683" s="161"/>
      <c r="DL683" s="161"/>
      <c r="DM683" s="161"/>
      <c r="DN683" s="161"/>
      <c r="DO683" s="161"/>
      <c r="DP683" s="161"/>
      <c r="DQ683" s="161"/>
      <c r="DR683" s="161"/>
      <c r="DS683" s="161"/>
      <c r="DT683" s="161"/>
      <c r="DU683" s="161"/>
      <c r="DV683" s="161"/>
      <c r="DW683" s="161"/>
    </row>
    <row r="684" spans="1:127" ht="12.75" customHeight="1" x14ac:dyDescent="0.2">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c r="AB684" s="161"/>
      <c r="AC684" s="161"/>
      <c r="AD684" s="161"/>
      <c r="AE684" s="161"/>
      <c r="AF684" s="161"/>
      <c r="AG684" s="161"/>
      <c r="DD684" s="161"/>
      <c r="DE684" s="161"/>
      <c r="DF684" s="161"/>
      <c r="DG684" s="161"/>
      <c r="DH684" s="161"/>
      <c r="DI684" s="161"/>
      <c r="DJ684" s="161"/>
      <c r="DK684" s="161"/>
      <c r="DL684" s="161"/>
      <c r="DM684" s="161"/>
      <c r="DN684" s="161"/>
      <c r="DO684" s="161"/>
      <c r="DP684" s="161"/>
      <c r="DQ684" s="161"/>
      <c r="DR684" s="161"/>
      <c r="DS684" s="161"/>
      <c r="DT684" s="161"/>
      <c r="DU684" s="161"/>
      <c r="DV684" s="161"/>
      <c r="DW684" s="161"/>
    </row>
    <row r="685" spans="1:127" ht="12.75" customHeight="1" x14ac:dyDescent="0.2">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c r="AB685" s="161"/>
      <c r="AC685" s="161"/>
      <c r="AD685" s="161"/>
      <c r="AE685" s="161"/>
      <c r="AF685" s="161"/>
      <c r="AG685" s="161"/>
      <c r="DD685" s="161"/>
      <c r="DE685" s="161"/>
      <c r="DF685" s="161"/>
      <c r="DG685" s="161"/>
      <c r="DH685" s="161"/>
      <c r="DI685" s="161"/>
      <c r="DJ685" s="161"/>
      <c r="DK685" s="161"/>
      <c r="DL685" s="161"/>
      <c r="DM685" s="161"/>
      <c r="DN685" s="161"/>
      <c r="DO685" s="161"/>
      <c r="DP685" s="161"/>
      <c r="DQ685" s="161"/>
      <c r="DR685" s="161"/>
      <c r="DS685" s="161"/>
      <c r="DT685" s="161"/>
      <c r="DU685" s="161"/>
      <c r="DV685" s="161"/>
      <c r="DW685" s="161"/>
    </row>
    <row r="686" spans="1:127" ht="12.75" customHeight="1" x14ac:dyDescent="0.2">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c r="AB686" s="161"/>
      <c r="AC686" s="161"/>
      <c r="AD686" s="161"/>
      <c r="AE686" s="161"/>
      <c r="AF686" s="161"/>
      <c r="AG686" s="161"/>
      <c r="DD686" s="161"/>
      <c r="DE686" s="161"/>
      <c r="DF686" s="161"/>
      <c r="DG686" s="161"/>
      <c r="DH686" s="161"/>
      <c r="DI686" s="161"/>
      <c r="DJ686" s="161"/>
      <c r="DK686" s="161"/>
      <c r="DL686" s="161"/>
      <c r="DM686" s="161"/>
      <c r="DN686" s="161"/>
      <c r="DO686" s="161"/>
      <c r="DP686" s="161"/>
      <c r="DQ686" s="161"/>
      <c r="DR686" s="161"/>
      <c r="DS686" s="161"/>
      <c r="DT686" s="161"/>
      <c r="DU686" s="161"/>
      <c r="DV686" s="161"/>
      <c r="DW686" s="161"/>
    </row>
    <row r="687" spans="1:127" ht="12.75" customHeight="1" x14ac:dyDescent="0.2">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c r="AC687" s="161"/>
      <c r="AD687" s="161"/>
      <c r="AE687" s="161"/>
      <c r="AF687" s="161"/>
      <c r="AG687" s="161"/>
      <c r="DD687" s="161"/>
      <c r="DE687" s="161"/>
      <c r="DF687" s="161"/>
      <c r="DG687" s="161"/>
      <c r="DH687" s="161"/>
      <c r="DI687" s="161"/>
      <c r="DJ687" s="161"/>
      <c r="DK687" s="161"/>
      <c r="DL687" s="161"/>
      <c r="DM687" s="161"/>
      <c r="DN687" s="161"/>
      <c r="DO687" s="161"/>
      <c r="DP687" s="161"/>
      <c r="DQ687" s="161"/>
      <c r="DR687" s="161"/>
      <c r="DS687" s="161"/>
      <c r="DT687" s="161"/>
      <c r="DU687" s="161"/>
      <c r="DV687" s="161"/>
      <c r="DW687" s="161"/>
    </row>
    <row r="688" spans="1:127" ht="12.75" customHeight="1" x14ac:dyDescent="0.2">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161"/>
      <c r="AC688" s="161"/>
      <c r="AD688" s="161"/>
      <c r="AE688" s="161"/>
      <c r="AF688" s="161"/>
      <c r="AG688" s="161"/>
      <c r="DD688" s="161"/>
      <c r="DE688" s="161"/>
      <c r="DF688" s="161"/>
      <c r="DG688" s="161"/>
      <c r="DH688" s="161"/>
      <c r="DI688" s="161"/>
      <c r="DJ688" s="161"/>
      <c r="DK688" s="161"/>
      <c r="DL688" s="161"/>
      <c r="DM688" s="161"/>
      <c r="DN688" s="161"/>
      <c r="DO688" s="161"/>
      <c r="DP688" s="161"/>
      <c r="DQ688" s="161"/>
      <c r="DR688" s="161"/>
      <c r="DS688" s="161"/>
      <c r="DT688" s="161"/>
      <c r="DU688" s="161"/>
      <c r="DV688" s="161"/>
      <c r="DW688" s="161"/>
    </row>
    <row r="689" spans="1:127" ht="12.75" customHeight="1" x14ac:dyDescent="0.2">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c r="AG689" s="161"/>
      <c r="DD689" s="161"/>
      <c r="DE689" s="161"/>
      <c r="DF689" s="161"/>
      <c r="DG689" s="161"/>
      <c r="DH689" s="161"/>
      <c r="DI689" s="161"/>
      <c r="DJ689" s="161"/>
      <c r="DK689" s="161"/>
      <c r="DL689" s="161"/>
      <c r="DM689" s="161"/>
      <c r="DN689" s="161"/>
      <c r="DO689" s="161"/>
      <c r="DP689" s="161"/>
      <c r="DQ689" s="161"/>
      <c r="DR689" s="161"/>
      <c r="DS689" s="161"/>
      <c r="DT689" s="161"/>
      <c r="DU689" s="161"/>
      <c r="DV689" s="161"/>
      <c r="DW689" s="161"/>
    </row>
    <row r="690" spans="1:127" ht="12.75" customHeight="1" x14ac:dyDescent="0.2">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c r="AC690" s="161"/>
      <c r="AD690" s="161"/>
      <c r="AE690" s="161"/>
      <c r="AF690" s="161"/>
      <c r="AG690" s="161"/>
      <c r="DD690" s="161"/>
      <c r="DE690" s="161"/>
      <c r="DF690" s="161"/>
      <c r="DG690" s="161"/>
      <c r="DH690" s="161"/>
      <c r="DI690" s="161"/>
      <c r="DJ690" s="161"/>
      <c r="DK690" s="161"/>
      <c r="DL690" s="161"/>
      <c r="DM690" s="161"/>
      <c r="DN690" s="161"/>
      <c r="DO690" s="161"/>
      <c r="DP690" s="161"/>
      <c r="DQ690" s="161"/>
      <c r="DR690" s="161"/>
      <c r="DS690" s="161"/>
      <c r="DT690" s="161"/>
      <c r="DU690" s="161"/>
      <c r="DV690" s="161"/>
      <c r="DW690" s="161"/>
    </row>
    <row r="691" spans="1:127" ht="12.75" customHeight="1" x14ac:dyDescent="0.2">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c r="AC691" s="161"/>
      <c r="AD691" s="161"/>
      <c r="AE691" s="161"/>
      <c r="AF691" s="161"/>
      <c r="AG691" s="161"/>
      <c r="DD691" s="161"/>
      <c r="DE691" s="161"/>
      <c r="DF691" s="161"/>
      <c r="DG691" s="161"/>
      <c r="DH691" s="161"/>
      <c r="DI691" s="161"/>
      <c r="DJ691" s="161"/>
      <c r="DK691" s="161"/>
      <c r="DL691" s="161"/>
      <c r="DM691" s="161"/>
      <c r="DN691" s="161"/>
      <c r="DO691" s="161"/>
      <c r="DP691" s="161"/>
      <c r="DQ691" s="161"/>
      <c r="DR691" s="161"/>
      <c r="DS691" s="161"/>
      <c r="DT691" s="161"/>
      <c r="DU691" s="161"/>
      <c r="DV691" s="161"/>
      <c r="DW691" s="161"/>
    </row>
    <row r="692" spans="1:127" ht="12.75" customHeight="1" x14ac:dyDescent="0.2">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161"/>
      <c r="AC692" s="161"/>
      <c r="AD692" s="161"/>
      <c r="AE692" s="161"/>
      <c r="AF692" s="161"/>
      <c r="AG692" s="161"/>
      <c r="DD692" s="161"/>
      <c r="DE692" s="161"/>
      <c r="DF692" s="161"/>
      <c r="DG692" s="161"/>
      <c r="DH692" s="161"/>
      <c r="DI692" s="161"/>
      <c r="DJ692" s="161"/>
      <c r="DK692" s="161"/>
      <c r="DL692" s="161"/>
      <c r="DM692" s="161"/>
      <c r="DN692" s="161"/>
      <c r="DO692" s="161"/>
      <c r="DP692" s="161"/>
      <c r="DQ692" s="161"/>
      <c r="DR692" s="161"/>
      <c r="DS692" s="161"/>
      <c r="DT692" s="161"/>
      <c r="DU692" s="161"/>
      <c r="DV692" s="161"/>
      <c r="DW692" s="161"/>
    </row>
    <row r="693" spans="1:127" ht="12.75" customHeight="1" x14ac:dyDescent="0.2">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161"/>
      <c r="AC693" s="161"/>
      <c r="AD693" s="161"/>
      <c r="AE693" s="161"/>
      <c r="AF693" s="161"/>
      <c r="AG693" s="161"/>
      <c r="DD693" s="161"/>
      <c r="DE693" s="161"/>
      <c r="DF693" s="161"/>
      <c r="DG693" s="161"/>
      <c r="DH693" s="161"/>
      <c r="DI693" s="161"/>
      <c r="DJ693" s="161"/>
      <c r="DK693" s="161"/>
      <c r="DL693" s="161"/>
      <c r="DM693" s="161"/>
      <c r="DN693" s="161"/>
      <c r="DO693" s="161"/>
      <c r="DP693" s="161"/>
      <c r="DQ693" s="161"/>
      <c r="DR693" s="161"/>
      <c r="DS693" s="161"/>
      <c r="DT693" s="161"/>
      <c r="DU693" s="161"/>
      <c r="DV693" s="161"/>
      <c r="DW693" s="161"/>
    </row>
    <row r="694" spans="1:127" ht="12.75" customHeight="1" x14ac:dyDescent="0.2">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161"/>
      <c r="AC694" s="161"/>
      <c r="AD694" s="161"/>
      <c r="AE694" s="161"/>
      <c r="AF694" s="161"/>
      <c r="AG694" s="161"/>
      <c r="DD694" s="161"/>
      <c r="DE694" s="161"/>
      <c r="DF694" s="161"/>
      <c r="DG694" s="161"/>
      <c r="DH694" s="161"/>
      <c r="DI694" s="161"/>
      <c r="DJ694" s="161"/>
      <c r="DK694" s="161"/>
      <c r="DL694" s="161"/>
      <c r="DM694" s="161"/>
      <c r="DN694" s="161"/>
      <c r="DO694" s="161"/>
      <c r="DP694" s="161"/>
      <c r="DQ694" s="161"/>
      <c r="DR694" s="161"/>
      <c r="DS694" s="161"/>
      <c r="DT694" s="161"/>
      <c r="DU694" s="161"/>
      <c r="DV694" s="161"/>
      <c r="DW694" s="161"/>
    </row>
    <row r="695" spans="1:127" ht="12.75" customHeight="1" x14ac:dyDescent="0.2">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c r="AA695" s="161"/>
      <c r="AB695" s="161"/>
      <c r="AC695" s="161"/>
      <c r="AD695" s="161"/>
      <c r="AE695" s="161"/>
      <c r="AF695" s="161"/>
      <c r="AG695" s="161"/>
      <c r="DD695" s="161"/>
      <c r="DE695" s="161"/>
      <c r="DF695" s="161"/>
      <c r="DG695" s="161"/>
      <c r="DH695" s="161"/>
      <c r="DI695" s="161"/>
      <c r="DJ695" s="161"/>
      <c r="DK695" s="161"/>
      <c r="DL695" s="161"/>
      <c r="DM695" s="161"/>
      <c r="DN695" s="161"/>
      <c r="DO695" s="161"/>
      <c r="DP695" s="161"/>
      <c r="DQ695" s="161"/>
      <c r="DR695" s="161"/>
      <c r="DS695" s="161"/>
      <c r="DT695" s="161"/>
      <c r="DU695" s="161"/>
      <c r="DV695" s="161"/>
      <c r="DW695" s="161"/>
    </row>
    <row r="696" spans="1:127" ht="12.75" customHeight="1" x14ac:dyDescent="0.2">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c r="AA696" s="161"/>
      <c r="AB696" s="161"/>
      <c r="AC696" s="161"/>
      <c r="AD696" s="161"/>
      <c r="AE696" s="161"/>
      <c r="AF696" s="161"/>
      <c r="AG696" s="161"/>
      <c r="DD696" s="161"/>
      <c r="DE696" s="161"/>
      <c r="DF696" s="161"/>
      <c r="DG696" s="161"/>
      <c r="DH696" s="161"/>
      <c r="DI696" s="161"/>
      <c r="DJ696" s="161"/>
      <c r="DK696" s="161"/>
      <c r="DL696" s="161"/>
      <c r="DM696" s="161"/>
      <c r="DN696" s="161"/>
      <c r="DO696" s="161"/>
      <c r="DP696" s="161"/>
      <c r="DQ696" s="161"/>
      <c r="DR696" s="161"/>
      <c r="DS696" s="161"/>
      <c r="DT696" s="161"/>
      <c r="DU696" s="161"/>
      <c r="DV696" s="161"/>
      <c r="DW696" s="161"/>
    </row>
    <row r="697" spans="1:127" ht="12.75" customHeight="1" x14ac:dyDescent="0.2">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c r="AB697" s="161"/>
      <c r="AC697" s="161"/>
      <c r="AD697" s="161"/>
      <c r="AE697" s="161"/>
      <c r="AF697" s="161"/>
      <c r="AG697" s="161"/>
      <c r="DD697" s="161"/>
      <c r="DE697" s="161"/>
      <c r="DF697" s="161"/>
      <c r="DG697" s="161"/>
      <c r="DH697" s="161"/>
      <c r="DI697" s="161"/>
      <c r="DJ697" s="161"/>
      <c r="DK697" s="161"/>
      <c r="DL697" s="161"/>
      <c r="DM697" s="161"/>
      <c r="DN697" s="161"/>
      <c r="DO697" s="161"/>
      <c r="DP697" s="161"/>
      <c r="DQ697" s="161"/>
      <c r="DR697" s="161"/>
      <c r="DS697" s="161"/>
      <c r="DT697" s="161"/>
      <c r="DU697" s="161"/>
      <c r="DV697" s="161"/>
      <c r="DW697" s="161"/>
    </row>
    <row r="698" spans="1:127" ht="12.75" customHeight="1" x14ac:dyDescent="0.2">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DD698" s="161"/>
      <c r="DE698" s="161"/>
      <c r="DF698" s="161"/>
      <c r="DG698" s="161"/>
      <c r="DH698" s="161"/>
      <c r="DI698" s="161"/>
      <c r="DJ698" s="161"/>
      <c r="DK698" s="161"/>
      <c r="DL698" s="161"/>
      <c r="DM698" s="161"/>
      <c r="DN698" s="161"/>
      <c r="DO698" s="161"/>
      <c r="DP698" s="161"/>
      <c r="DQ698" s="161"/>
      <c r="DR698" s="161"/>
      <c r="DS698" s="161"/>
      <c r="DT698" s="161"/>
      <c r="DU698" s="161"/>
      <c r="DV698" s="161"/>
      <c r="DW698" s="161"/>
    </row>
    <row r="699" spans="1:127" ht="12.75" customHeight="1" x14ac:dyDescent="0.25">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c r="AB699" s="161"/>
      <c r="AC699" s="161"/>
      <c r="AD699" s="161"/>
      <c r="AE699" s="161"/>
      <c r="AF699" s="161"/>
      <c r="AG699" s="161"/>
      <c r="AQ699" s="161"/>
      <c r="AR699"/>
      <c r="AS699" s="161"/>
      <c r="AT699" s="161"/>
      <c r="AU699" s="161"/>
      <c r="AV699" s="161"/>
      <c r="AW699" s="161"/>
      <c r="AX699" s="161"/>
      <c r="AY699" s="161"/>
      <c r="AZ699" s="161"/>
      <c r="BA699" s="161"/>
      <c r="BB699" s="161"/>
      <c r="BC699" s="161"/>
      <c r="BD699" s="161"/>
      <c r="BE699" s="161"/>
      <c r="BF699" s="161"/>
      <c r="BG699" s="161"/>
      <c r="BH699" s="161"/>
      <c r="BI699" s="161"/>
      <c r="BJ699" s="161"/>
      <c r="BK699" s="161"/>
      <c r="BL699" s="161"/>
      <c r="BM699" s="161"/>
      <c r="BN699" s="161"/>
      <c r="BO699" s="161"/>
      <c r="BP699" s="161"/>
      <c r="BQ699" s="161"/>
      <c r="BR699" s="161"/>
      <c r="BS699" s="161"/>
      <c r="BT699" s="161"/>
      <c r="BU699" s="161"/>
      <c r="BV699" s="161"/>
      <c r="BW699" s="161"/>
      <c r="BX699" s="161"/>
      <c r="BY699" s="161"/>
      <c r="BZ699" s="161"/>
      <c r="CA699" s="161"/>
      <c r="CB699" s="161"/>
      <c r="CC699" s="161"/>
      <c r="CD699" s="161"/>
      <c r="CE699" s="161"/>
      <c r="CF699" s="161"/>
      <c r="CG699" s="161"/>
      <c r="CH699" s="161"/>
      <c r="CI699" s="161"/>
      <c r="CJ699" s="161"/>
      <c r="CK699" s="161"/>
      <c r="CL699" s="161"/>
      <c r="CM699" s="161"/>
      <c r="CN699" s="161"/>
      <c r="CO699" s="161"/>
      <c r="CP699" s="161"/>
      <c r="CQ699" s="161"/>
      <c r="CR699" s="161"/>
      <c r="CS699" s="161"/>
      <c r="CT699" s="161"/>
      <c r="CU699" s="161"/>
      <c r="CV699" s="161"/>
      <c r="CW699" s="161"/>
      <c r="CX699" s="161"/>
      <c r="CY699" s="161"/>
      <c r="CZ699" s="161"/>
      <c r="DA699" s="161"/>
      <c r="DB699" s="161"/>
      <c r="DC699" s="161"/>
      <c r="DD699" s="161"/>
      <c r="DE699" s="161"/>
      <c r="DF699" s="161"/>
      <c r="DG699" s="161"/>
      <c r="DH699" s="161"/>
      <c r="DI699" s="161"/>
      <c r="DJ699" s="161"/>
      <c r="DK699" s="161"/>
      <c r="DL699" s="161"/>
      <c r="DM699" s="161"/>
      <c r="DN699" s="161"/>
      <c r="DO699" s="161"/>
      <c r="DP699" s="161"/>
      <c r="DQ699" s="161"/>
      <c r="DR699" s="161"/>
      <c r="DS699" s="161"/>
      <c r="DT699" s="161"/>
      <c r="DU699" s="161"/>
      <c r="DV699" s="161"/>
      <c r="DW699" s="161"/>
    </row>
    <row r="700" spans="1:127" ht="12.75" customHeight="1" x14ac:dyDescent="0.25">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c r="AB700" s="161"/>
      <c r="AC700" s="161"/>
      <c r="AD700" s="161"/>
      <c r="AE700" s="161"/>
      <c r="AF700" s="161"/>
      <c r="AG700" s="161"/>
      <c r="AH700" s="161"/>
      <c r="AI700" s="161"/>
      <c r="AJ700" s="161"/>
      <c r="AK700" s="161"/>
      <c r="AL700" s="161"/>
      <c r="AM700" s="161"/>
      <c r="AN700" s="161"/>
      <c r="AO700" s="161"/>
      <c r="AP700" s="161"/>
      <c r="AQ700" s="161"/>
      <c r="AR700"/>
      <c r="AS700" s="161"/>
      <c r="AT700" s="161"/>
      <c r="AU700" s="161"/>
      <c r="AV700" s="161"/>
      <c r="AW700" s="161"/>
      <c r="AX700" s="161"/>
      <c r="AY700" s="161"/>
      <c r="AZ700" s="161"/>
      <c r="BA700" s="161"/>
      <c r="BB700" s="161"/>
      <c r="BC700" s="161"/>
      <c r="BD700" s="161"/>
      <c r="BE700" s="161"/>
      <c r="BF700" s="161"/>
      <c r="BG700" s="161"/>
      <c r="BH700" s="161"/>
      <c r="BI700" s="161"/>
      <c r="BJ700" s="161"/>
      <c r="BK700" s="161"/>
      <c r="BL700" s="161"/>
      <c r="BM700" s="161"/>
      <c r="BN700" s="161"/>
      <c r="BO700" s="161"/>
      <c r="BP700" s="161"/>
      <c r="BQ700" s="161"/>
      <c r="BR700" s="161"/>
      <c r="BS700" s="161"/>
      <c r="BT700" s="161"/>
      <c r="BU700" s="161"/>
      <c r="BV700" s="161"/>
      <c r="BW700" s="161"/>
      <c r="BX700" s="161"/>
      <c r="BY700" s="161"/>
      <c r="BZ700" s="161"/>
      <c r="CA700" s="161"/>
      <c r="CB700" s="161"/>
      <c r="CC700" s="161"/>
      <c r="CD700" s="161"/>
      <c r="CE700" s="161"/>
      <c r="CF700" s="161"/>
      <c r="CG700" s="161"/>
      <c r="CH700" s="161"/>
      <c r="CI700" s="161"/>
      <c r="CJ700" s="161"/>
      <c r="CK700" s="161"/>
      <c r="CL700" s="161"/>
      <c r="CM700" s="161"/>
      <c r="CN700" s="161"/>
      <c r="CO700" s="161"/>
      <c r="CP700" s="161"/>
      <c r="CQ700" s="161"/>
      <c r="CR700" s="161"/>
      <c r="CS700" s="161"/>
      <c r="CT700" s="161"/>
      <c r="CU700" s="161"/>
      <c r="CV700" s="161"/>
      <c r="CW700" s="161"/>
      <c r="CX700" s="161"/>
      <c r="CY700" s="161"/>
      <c r="CZ700" s="161"/>
      <c r="DA700" s="161"/>
      <c r="DB700" s="161"/>
      <c r="DC700" s="161"/>
      <c r="DD700" s="161"/>
      <c r="DE700" s="161"/>
      <c r="DF700" s="161"/>
      <c r="DG700" s="161"/>
      <c r="DH700" s="161"/>
      <c r="DI700" s="161"/>
      <c r="DJ700" s="161"/>
      <c r="DK700" s="161"/>
      <c r="DL700" s="161"/>
      <c r="DM700" s="161"/>
      <c r="DN700" s="161"/>
      <c r="DO700" s="161"/>
      <c r="DP700" s="161"/>
      <c r="DQ700" s="161"/>
      <c r="DR700" s="161"/>
      <c r="DS700" s="161"/>
      <c r="DT700" s="161"/>
      <c r="DU700" s="161"/>
      <c r="DV700" s="161"/>
      <c r="DW700" s="161"/>
    </row>
    <row r="701" spans="1:127" ht="12.75" customHeight="1" x14ac:dyDescent="0.25">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c r="AB701" s="161"/>
      <c r="AC701" s="161"/>
      <c r="AD701" s="161"/>
      <c r="AE701" s="161"/>
      <c r="AF701" s="161"/>
      <c r="AG701" s="161"/>
      <c r="AH701" s="161"/>
      <c r="AI701" s="161"/>
      <c r="AJ701" s="161"/>
      <c r="AK701" s="161"/>
      <c r="AL701" s="161"/>
      <c r="AM701" s="161"/>
      <c r="AN701" s="161"/>
      <c r="AO701" s="161"/>
      <c r="AP701" s="161"/>
      <c r="AQ701" s="161"/>
      <c r="AR701"/>
      <c r="AS701" s="161"/>
      <c r="AT701" s="161"/>
      <c r="AU701" s="161"/>
      <c r="AV701" s="161"/>
      <c r="AW701" s="161"/>
      <c r="AX701" s="161"/>
      <c r="AY701" s="161"/>
      <c r="AZ701" s="161"/>
      <c r="BA701" s="161"/>
      <c r="BB701" s="161"/>
      <c r="BC701" s="161"/>
      <c r="BD701" s="161"/>
      <c r="BE701" s="161"/>
      <c r="BF701" s="161"/>
      <c r="BG701" s="161"/>
      <c r="BH701" s="161"/>
      <c r="BI701" s="161"/>
      <c r="BJ701" s="161"/>
      <c r="BK701" s="161"/>
      <c r="BL701" s="161"/>
      <c r="BM701" s="161"/>
      <c r="BN701" s="161"/>
      <c r="BO701" s="161"/>
      <c r="BP701" s="161"/>
      <c r="BQ701" s="161"/>
      <c r="BR701" s="161"/>
      <c r="BS701" s="161"/>
      <c r="BT701" s="161"/>
      <c r="BU701" s="161"/>
      <c r="BV701" s="161"/>
      <c r="BW701" s="161"/>
      <c r="BX701" s="161"/>
      <c r="BY701" s="161"/>
      <c r="BZ701" s="161"/>
      <c r="CA701" s="161"/>
      <c r="CB701" s="161"/>
      <c r="CC701" s="161"/>
      <c r="CD701" s="161"/>
      <c r="CE701" s="161"/>
      <c r="CF701" s="161"/>
      <c r="CG701" s="161"/>
      <c r="CH701" s="161"/>
      <c r="CI701" s="161"/>
      <c r="CJ701" s="161"/>
      <c r="CK701" s="161"/>
      <c r="CL701" s="161"/>
      <c r="CM701" s="161"/>
      <c r="CN701" s="161"/>
      <c r="CO701" s="161"/>
      <c r="CP701" s="161"/>
      <c r="CQ701" s="161"/>
      <c r="CR701" s="161"/>
      <c r="CS701" s="161"/>
      <c r="CT701" s="161"/>
      <c r="CU701" s="161"/>
      <c r="CV701" s="161"/>
      <c r="CW701" s="161"/>
      <c r="CX701" s="161"/>
      <c r="CY701" s="161"/>
      <c r="CZ701" s="161"/>
      <c r="DA701" s="161"/>
      <c r="DB701" s="161"/>
      <c r="DC701" s="161"/>
      <c r="DD701" s="161"/>
      <c r="DE701" s="161"/>
      <c r="DF701" s="161"/>
      <c r="DG701" s="161"/>
      <c r="DH701" s="161"/>
      <c r="DI701" s="161"/>
      <c r="DJ701" s="161"/>
      <c r="DK701" s="161"/>
      <c r="DL701" s="161"/>
      <c r="DM701" s="161"/>
      <c r="DN701" s="161"/>
      <c r="DO701" s="161"/>
      <c r="DP701" s="161"/>
      <c r="DQ701" s="161"/>
      <c r="DR701" s="161"/>
      <c r="DS701" s="161"/>
      <c r="DT701" s="161"/>
      <c r="DU701" s="161"/>
      <c r="DV701" s="161"/>
      <c r="DW701" s="161"/>
    </row>
    <row r="702" spans="1:127" ht="12.75" customHeight="1" x14ac:dyDescent="0.25">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c r="AS702" s="161"/>
      <c r="AT702" s="161"/>
      <c r="AU702" s="161"/>
      <c r="AV702" s="161"/>
      <c r="AW702" s="161"/>
      <c r="AX702" s="161"/>
      <c r="AY702" s="161"/>
      <c r="AZ702" s="161"/>
      <c r="BA702" s="161"/>
      <c r="BB702" s="161"/>
      <c r="BC702" s="161"/>
      <c r="BD702" s="161"/>
      <c r="BE702" s="161"/>
      <c r="BF702" s="161"/>
      <c r="BG702" s="161"/>
      <c r="BH702" s="161"/>
      <c r="BI702" s="161"/>
      <c r="BJ702" s="161"/>
      <c r="BK702" s="161"/>
      <c r="BL702" s="161"/>
      <c r="BM702" s="161"/>
      <c r="BN702" s="161"/>
      <c r="BO702" s="161"/>
      <c r="BP702" s="161"/>
      <c r="BQ702" s="161"/>
      <c r="BR702" s="161"/>
      <c r="BS702" s="161"/>
      <c r="BT702" s="161"/>
      <c r="BU702" s="161"/>
      <c r="BV702" s="161"/>
      <c r="BW702" s="161"/>
      <c r="BX702" s="161"/>
      <c r="BY702" s="161"/>
      <c r="BZ702" s="161"/>
      <c r="CA702" s="161"/>
      <c r="CB702" s="161"/>
      <c r="CC702" s="161"/>
      <c r="CD702" s="161"/>
      <c r="CE702" s="161"/>
      <c r="CF702" s="161"/>
      <c r="CG702" s="161"/>
      <c r="CH702" s="161"/>
      <c r="CI702" s="161"/>
      <c r="CJ702" s="161"/>
      <c r="CK702" s="161"/>
      <c r="CL702" s="161"/>
      <c r="CM702" s="161"/>
      <c r="CN702" s="161"/>
      <c r="CO702" s="161"/>
      <c r="CP702" s="161"/>
      <c r="CQ702" s="161"/>
      <c r="CR702" s="161"/>
      <c r="CS702" s="161"/>
      <c r="CT702" s="161"/>
      <c r="CU702" s="161"/>
      <c r="CV702" s="161"/>
      <c r="CW702" s="161"/>
      <c r="CX702" s="161"/>
      <c r="CY702" s="161"/>
      <c r="CZ702" s="161"/>
      <c r="DA702" s="161"/>
      <c r="DB702" s="161"/>
      <c r="DC702" s="161"/>
      <c r="DD702" s="161"/>
      <c r="DE702" s="161"/>
      <c r="DF702" s="161"/>
      <c r="DG702" s="161"/>
      <c r="DH702" s="161"/>
      <c r="DI702" s="161"/>
      <c r="DJ702" s="161"/>
      <c r="DK702" s="161"/>
      <c r="DL702" s="161"/>
      <c r="DM702" s="161"/>
      <c r="DN702" s="161"/>
      <c r="DO702" s="161"/>
      <c r="DP702" s="161"/>
      <c r="DQ702" s="161"/>
      <c r="DR702" s="161"/>
      <c r="DS702" s="161"/>
      <c r="DT702" s="161"/>
      <c r="DU702" s="161"/>
      <c r="DV702" s="161"/>
      <c r="DW702" s="161"/>
    </row>
    <row r="703" spans="1:127" ht="12.75" customHeight="1" x14ac:dyDescent="0.25">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c r="AA703" s="161"/>
      <c r="AB703" s="161"/>
      <c r="AC703" s="161"/>
      <c r="AD703" s="161"/>
      <c r="AE703" s="161"/>
      <c r="AF703" s="161"/>
      <c r="AG703" s="161"/>
      <c r="AH703" s="161"/>
      <c r="AI703" s="161"/>
      <c r="AJ703" s="161"/>
      <c r="AK703" s="161"/>
      <c r="AL703" s="161"/>
      <c r="AM703" s="161"/>
      <c r="AN703" s="161"/>
      <c r="AO703" s="161"/>
      <c r="AP703" s="161"/>
      <c r="AQ703" s="161"/>
      <c r="AR703"/>
      <c r="AS703" s="161"/>
      <c r="AT703" s="161"/>
      <c r="AU703" s="161"/>
      <c r="AV703" s="161"/>
      <c r="AW703" s="161"/>
      <c r="AX703" s="161"/>
      <c r="AY703" s="161"/>
      <c r="AZ703" s="161"/>
      <c r="BA703" s="161"/>
      <c r="BB703" s="161"/>
      <c r="BC703" s="161"/>
      <c r="BD703" s="161"/>
      <c r="BE703" s="161"/>
      <c r="BF703" s="161"/>
      <c r="BG703" s="161"/>
      <c r="BH703" s="161"/>
      <c r="BI703" s="161"/>
      <c r="BJ703" s="161"/>
      <c r="BK703" s="161"/>
      <c r="BL703" s="161"/>
      <c r="BM703" s="161"/>
      <c r="BN703" s="161"/>
      <c r="BO703" s="161"/>
      <c r="BP703" s="161"/>
      <c r="BQ703" s="161"/>
      <c r="BR703" s="161"/>
      <c r="BS703" s="161"/>
      <c r="BT703" s="161"/>
      <c r="BU703" s="161"/>
      <c r="BV703" s="161"/>
      <c r="BW703" s="161"/>
      <c r="BX703" s="161"/>
      <c r="BY703" s="161"/>
      <c r="BZ703" s="161"/>
      <c r="CA703" s="161"/>
      <c r="CB703" s="161"/>
      <c r="CC703" s="161"/>
      <c r="CD703" s="161"/>
      <c r="CE703" s="161"/>
      <c r="CF703" s="161"/>
      <c r="CG703" s="161"/>
      <c r="CH703" s="161"/>
      <c r="CI703" s="161"/>
      <c r="CJ703" s="161"/>
      <c r="CK703" s="161"/>
      <c r="CL703" s="161"/>
      <c r="CM703" s="161"/>
      <c r="CN703" s="161"/>
      <c r="CO703" s="161"/>
      <c r="CP703" s="161"/>
      <c r="CQ703" s="161"/>
      <c r="CR703" s="161"/>
      <c r="CS703" s="161"/>
      <c r="CT703" s="161"/>
      <c r="CU703" s="161"/>
      <c r="CV703" s="161"/>
      <c r="CW703" s="161"/>
      <c r="CX703" s="161"/>
      <c r="CY703" s="161"/>
      <c r="CZ703" s="161"/>
      <c r="DA703" s="161"/>
      <c r="DB703" s="161"/>
      <c r="DC703" s="161"/>
      <c r="DD703" s="161"/>
      <c r="DE703" s="161"/>
      <c r="DF703" s="161"/>
      <c r="DG703" s="161"/>
      <c r="DH703" s="161"/>
      <c r="DI703" s="161"/>
      <c r="DJ703" s="161"/>
      <c r="DK703" s="161"/>
      <c r="DL703" s="161"/>
      <c r="DM703" s="161"/>
      <c r="DN703" s="161"/>
      <c r="DO703" s="161"/>
      <c r="DP703" s="161"/>
      <c r="DQ703" s="161"/>
      <c r="DR703" s="161"/>
      <c r="DS703" s="161"/>
      <c r="DT703" s="161"/>
      <c r="DU703" s="161"/>
      <c r="DV703" s="161"/>
      <c r="DW703" s="161"/>
    </row>
    <row r="704" spans="1:127" ht="12.75" customHeight="1" x14ac:dyDescent="0.25">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c r="AA704" s="161"/>
      <c r="AB704" s="161"/>
      <c r="AC704" s="161"/>
      <c r="AD704" s="161"/>
      <c r="AE704" s="161"/>
      <c r="AF704" s="161"/>
      <c r="AG704" s="161"/>
      <c r="AH704" s="161"/>
      <c r="AI704" s="161"/>
      <c r="AJ704" s="161"/>
      <c r="AK704" s="161"/>
      <c r="AL704" s="161"/>
      <c r="AM704" s="161"/>
      <c r="AN704" s="161"/>
      <c r="AO704" s="161"/>
      <c r="AP704" s="161"/>
      <c r="AQ704" s="161"/>
      <c r="AR704"/>
      <c r="AS704" s="161"/>
      <c r="AT704" s="161"/>
      <c r="AU704" s="161"/>
      <c r="AV704" s="161"/>
      <c r="AW704" s="161"/>
      <c r="AX704" s="161"/>
      <c r="AY704" s="161"/>
      <c r="AZ704" s="161"/>
      <c r="BA704" s="161"/>
      <c r="BB704" s="161"/>
      <c r="BC704" s="161"/>
      <c r="BD704" s="161"/>
      <c r="BE704" s="161"/>
      <c r="BF704" s="161"/>
      <c r="BG704" s="161"/>
      <c r="BH704" s="161"/>
      <c r="BI704" s="161"/>
      <c r="BJ704" s="161"/>
      <c r="BK704" s="161"/>
      <c r="BL704" s="161"/>
      <c r="BM704" s="161"/>
      <c r="BN704" s="161"/>
      <c r="BO704" s="161"/>
      <c r="BP704" s="161"/>
      <c r="BQ704" s="161"/>
      <c r="BR704" s="161"/>
      <c r="BS704" s="161"/>
      <c r="BT704" s="161"/>
      <c r="BU704" s="161"/>
      <c r="BV704" s="161"/>
      <c r="BW704" s="161"/>
      <c r="BX704" s="161"/>
      <c r="BY704" s="161"/>
      <c r="BZ704" s="161"/>
      <c r="CA704" s="161"/>
      <c r="CB704" s="161"/>
      <c r="CC704" s="161"/>
      <c r="CD704" s="161"/>
      <c r="CE704" s="161"/>
      <c r="CF704" s="161"/>
      <c r="CG704" s="161"/>
      <c r="CH704" s="161"/>
      <c r="CI704" s="161"/>
      <c r="CJ704" s="161"/>
      <c r="CK704" s="161"/>
      <c r="CL704" s="161"/>
      <c r="CM704" s="161"/>
      <c r="CN704" s="161"/>
      <c r="CO704" s="161"/>
      <c r="CP704" s="161"/>
      <c r="CQ704" s="161"/>
      <c r="CR704" s="161"/>
      <c r="CS704" s="161"/>
      <c r="CT704" s="161"/>
      <c r="CU704" s="161"/>
      <c r="CV704" s="161"/>
      <c r="CW704" s="161"/>
      <c r="CX704" s="161"/>
      <c r="CY704" s="161"/>
      <c r="CZ704" s="161"/>
      <c r="DA704" s="161"/>
      <c r="DB704" s="161"/>
      <c r="DC704" s="161"/>
      <c r="DD704" s="161"/>
      <c r="DE704" s="161"/>
      <c r="DF704" s="161"/>
      <c r="DG704" s="161"/>
      <c r="DH704" s="161"/>
      <c r="DI704" s="161"/>
      <c r="DJ704" s="161"/>
      <c r="DK704" s="161"/>
      <c r="DL704" s="161"/>
      <c r="DM704" s="161"/>
      <c r="DN704" s="161"/>
      <c r="DO704" s="161"/>
      <c r="DP704" s="161"/>
      <c r="DQ704" s="161"/>
      <c r="DR704" s="161"/>
      <c r="DS704" s="161"/>
      <c r="DT704" s="161"/>
      <c r="DU704" s="161"/>
      <c r="DV704" s="161"/>
      <c r="DW704" s="161"/>
    </row>
    <row r="705" spans="1:127" ht="12.75" customHeight="1" x14ac:dyDescent="0.25">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c r="AA705" s="161"/>
      <c r="AB705" s="161"/>
      <c r="AC705" s="161"/>
      <c r="AD705" s="161"/>
      <c r="AE705" s="161"/>
      <c r="AF705" s="161"/>
      <c r="AG705" s="161"/>
      <c r="AH705" s="161"/>
      <c r="AI705" s="161"/>
      <c r="AJ705" s="161"/>
      <c r="AK705" s="161"/>
      <c r="AL705" s="161"/>
      <c r="AM705" s="161"/>
      <c r="AN705" s="161"/>
      <c r="AO705" s="161"/>
      <c r="AP705" s="161"/>
      <c r="AQ705" s="161"/>
      <c r="AR705"/>
      <c r="AS705" s="161"/>
      <c r="AT705" s="161"/>
      <c r="AU705" s="161"/>
      <c r="AV705" s="161"/>
      <c r="AW705" s="161"/>
      <c r="AX705" s="161"/>
      <c r="AY705" s="161"/>
      <c r="AZ705" s="161"/>
      <c r="BA705" s="161"/>
      <c r="BB705" s="161"/>
      <c r="BC705" s="161"/>
      <c r="BD705" s="161"/>
      <c r="BE705" s="161"/>
      <c r="BF705" s="161"/>
      <c r="BG705" s="161"/>
      <c r="BH705" s="161"/>
      <c r="BI705" s="161"/>
      <c r="BJ705" s="161"/>
      <c r="BK705" s="161"/>
      <c r="BL705" s="161"/>
      <c r="BM705" s="161"/>
      <c r="BN705" s="161"/>
      <c r="BO705" s="161"/>
      <c r="BP705" s="161"/>
      <c r="BQ705" s="161"/>
      <c r="BR705" s="161"/>
      <c r="BS705" s="161"/>
      <c r="BT705" s="161"/>
      <c r="BU705" s="161"/>
      <c r="BV705" s="161"/>
      <c r="BW705" s="161"/>
      <c r="BX705" s="161"/>
      <c r="BY705" s="161"/>
      <c r="BZ705" s="161"/>
      <c r="CA705" s="161"/>
      <c r="CB705" s="161"/>
      <c r="CC705" s="161"/>
      <c r="CD705" s="161"/>
      <c r="CE705" s="161"/>
      <c r="CF705" s="161"/>
      <c r="CG705" s="161"/>
      <c r="CH705" s="161"/>
      <c r="CI705" s="161"/>
      <c r="CJ705" s="161"/>
      <c r="CK705" s="161"/>
      <c r="CL705" s="161"/>
      <c r="CM705" s="161"/>
      <c r="CN705" s="161"/>
      <c r="CO705" s="161"/>
      <c r="CP705" s="161"/>
      <c r="CQ705" s="161"/>
      <c r="CR705" s="161"/>
      <c r="CS705" s="161"/>
      <c r="CT705" s="161"/>
      <c r="CU705" s="161"/>
      <c r="CV705" s="161"/>
      <c r="CW705" s="161"/>
      <c r="CX705" s="161"/>
      <c r="CY705" s="161"/>
      <c r="CZ705" s="161"/>
      <c r="DA705" s="161"/>
      <c r="DB705" s="161"/>
      <c r="DC705" s="161"/>
      <c r="DD705" s="161"/>
      <c r="DE705" s="161"/>
      <c r="DF705" s="161"/>
      <c r="DG705" s="161"/>
      <c r="DH705" s="161"/>
      <c r="DI705" s="161"/>
      <c r="DJ705" s="161"/>
      <c r="DK705" s="161"/>
      <c r="DL705" s="161"/>
      <c r="DM705" s="161"/>
      <c r="DN705" s="161"/>
      <c r="DO705" s="161"/>
      <c r="DP705" s="161"/>
      <c r="DQ705" s="161"/>
      <c r="DR705" s="161"/>
      <c r="DS705" s="161"/>
      <c r="DT705" s="161"/>
      <c r="DU705" s="161"/>
      <c r="DV705" s="161"/>
      <c r="DW705" s="161"/>
    </row>
    <row r="706" spans="1:127" ht="12.75" customHeight="1" x14ac:dyDescent="0.25">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c r="AA706" s="161"/>
      <c r="AB706" s="161"/>
      <c r="AC706" s="161"/>
      <c r="AD706" s="161"/>
      <c r="AE706" s="161"/>
      <c r="AF706" s="161"/>
      <c r="AG706" s="161"/>
      <c r="AH706" s="161"/>
      <c r="AI706" s="161"/>
      <c r="AJ706" s="161"/>
      <c r="AK706" s="161"/>
      <c r="AL706" s="161"/>
      <c r="AM706" s="161"/>
      <c r="AN706" s="161"/>
      <c r="AO706" s="161"/>
      <c r="AP706" s="161"/>
      <c r="AQ706" s="161"/>
      <c r="AR706"/>
      <c r="AS706" s="161"/>
      <c r="AT706" s="161"/>
      <c r="AU706" s="161"/>
      <c r="AV706" s="161"/>
      <c r="AW706" s="161"/>
      <c r="AX706" s="161"/>
      <c r="AY706" s="161"/>
      <c r="AZ706" s="161"/>
      <c r="BA706" s="161"/>
      <c r="BB706" s="161"/>
      <c r="BC706" s="161"/>
      <c r="BD706" s="161"/>
      <c r="BE706" s="161"/>
      <c r="BF706" s="161"/>
      <c r="BG706" s="161"/>
      <c r="BH706" s="161"/>
      <c r="BI706" s="161"/>
      <c r="BJ706" s="161"/>
      <c r="BK706" s="161"/>
      <c r="BL706" s="161"/>
      <c r="BM706" s="161"/>
      <c r="BN706" s="161"/>
      <c r="BO706" s="161"/>
      <c r="BP706" s="161"/>
      <c r="BQ706" s="161"/>
      <c r="BR706" s="161"/>
      <c r="BS706" s="161"/>
      <c r="BT706" s="161"/>
      <c r="BU706" s="161"/>
      <c r="BV706" s="161"/>
      <c r="BW706" s="161"/>
      <c r="BX706" s="161"/>
      <c r="BY706" s="161"/>
      <c r="BZ706" s="161"/>
      <c r="CA706" s="161"/>
      <c r="CB706" s="161"/>
      <c r="CC706" s="161"/>
      <c r="CD706" s="161"/>
      <c r="CE706" s="161"/>
      <c r="CF706" s="161"/>
      <c r="CG706" s="161"/>
      <c r="CH706" s="161"/>
      <c r="CI706" s="161"/>
      <c r="CJ706" s="161"/>
      <c r="CK706" s="161"/>
      <c r="CL706" s="161"/>
      <c r="CM706" s="161"/>
      <c r="CN706" s="161"/>
      <c r="CO706" s="161"/>
      <c r="CP706" s="161"/>
      <c r="CQ706" s="161"/>
      <c r="CR706" s="161"/>
      <c r="CS706" s="161"/>
      <c r="CT706" s="161"/>
      <c r="CU706" s="161"/>
      <c r="CV706" s="161"/>
      <c r="CW706" s="161"/>
      <c r="CX706" s="161"/>
      <c r="CY706" s="161"/>
      <c r="CZ706" s="161"/>
      <c r="DA706" s="161"/>
      <c r="DB706" s="161"/>
      <c r="DC706" s="161"/>
      <c r="DD706" s="161"/>
      <c r="DE706" s="161"/>
      <c r="DF706" s="161"/>
      <c r="DG706" s="161"/>
      <c r="DH706" s="161"/>
      <c r="DI706" s="161"/>
      <c r="DJ706" s="161"/>
      <c r="DK706" s="161"/>
      <c r="DL706" s="161"/>
      <c r="DM706" s="161"/>
      <c r="DN706" s="161"/>
      <c r="DO706" s="161"/>
      <c r="DP706" s="161"/>
      <c r="DQ706" s="161"/>
      <c r="DR706" s="161"/>
      <c r="DS706" s="161"/>
      <c r="DT706" s="161"/>
      <c r="DU706" s="161"/>
      <c r="DV706" s="161"/>
      <c r="DW706" s="161"/>
    </row>
    <row r="707" spans="1:127" ht="12.75" customHeight="1" x14ac:dyDescent="0.25">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c r="AA707" s="161"/>
      <c r="AB707" s="161"/>
      <c r="AC707" s="161"/>
      <c r="AD707" s="161"/>
      <c r="AE707" s="161"/>
      <c r="AF707" s="161"/>
      <c r="AG707" s="161"/>
      <c r="AH707" s="161"/>
      <c r="AI707" s="161"/>
      <c r="AJ707" s="161"/>
      <c r="AK707" s="161"/>
      <c r="AL707" s="161"/>
      <c r="AM707" s="161"/>
      <c r="AN707" s="161"/>
      <c r="AO707" s="161"/>
      <c r="AP707" s="161"/>
      <c r="AQ707" s="161"/>
      <c r="AR707"/>
      <c r="AS707" s="161"/>
      <c r="AT707" s="161"/>
      <c r="AU707" s="161"/>
      <c r="AV707" s="161"/>
      <c r="AW707" s="161"/>
      <c r="AX707" s="161"/>
      <c r="AY707" s="161"/>
      <c r="AZ707" s="161"/>
      <c r="BA707" s="161"/>
      <c r="BB707" s="161"/>
      <c r="BC707" s="161"/>
      <c r="BD707" s="161"/>
      <c r="BE707" s="161"/>
      <c r="BF707" s="161"/>
      <c r="BG707" s="161"/>
      <c r="BH707" s="161"/>
      <c r="BI707" s="161"/>
      <c r="BJ707" s="161"/>
      <c r="BK707" s="161"/>
      <c r="BL707" s="161"/>
      <c r="BM707" s="161"/>
      <c r="BN707" s="161"/>
      <c r="BO707" s="161"/>
      <c r="BP707" s="161"/>
      <c r="BQ707" s="161"/>
      <c r="BR707" s="161"/>
      <c r="BS707" s="161"/>
      <c r="BT707" s="161"/>
      <c r="BU707" s="161"/>
      <c r="BV707" s="161"/>
      <c r="BW707" s="161"/>
      <c r="BX707" s="161"/>
      <c r="BY707" s="161"/>
      <c r="BZ707" s="161"/>
      <c r="CA707" s="161"/>
      <c r="CB707" s="161"/>
      <c r="CC707" s="161"/>
      <c r="CD707" s="161"/>
      <c r="CE707" s="161"/>
      <c r="CF707" s="161"/>
      <c r="CG707" s="161"/>
      <c r="CH707" s="161"/>
      <c r="CI707" s="161"/>
      <c r="CJ707" s="161"/>
      <c r="CK707" s="161"/>
      <c r="CL707" s="161"/>
      <c r="CM707" s="161"/>
      <c r="CN707" s="161"/>
      <c r="CO707" s="161"/>
      <c r="CP707" s="161"/>
      <c r="CQ707" s="161"/>
      <c r="CR707" s="161"/>
      <c r="CS707" s="161"/>
      <c r="CT707" s="161"/>
      <c r="CU707" s="161"/>
      <c r="CV707" s="161"/>
      <c r="CW707" s="161"/>
      <c r="CX707" s="161"/>
      <c r="CY707" s="161"/>
      <c r="CZ707" s="161"/>
      <c r="DA707" s="161"/>
      <c r="DB707" s="161"/>
      <c r="DC707" s="161"/>
      <c r="DD707" s="161"/>
      <c r="DE707" s="161"/>
      <c r="DF707" s="161"/>
      <c r="DG707" s="161"/>
      <c r="DH707" s="161"/>
      <c r="DI707" s="161"/>
      <c r="DJ707" s="161"/>
      <c r="DK707" s="161"/>
      <c r="DL707" s="161"/>
      <c r="DM707" s="161"/>
      <c r="DN707" s="161"/>
      <c r="DO707" s="161"/>
      <c r="DP707" s="161"/>
      <c r="DQ707" s="161"/>
      <c r="DR707" s="161"/>
      <c r="DS707" s="161"/>
      <c r="DT707" s="161"/>
      <c r="DU707" s="161"/>
      <c r="DV707" s="161"/>
      <c r="DW707" s="161"/>
    </row>
    <row r="708" spans="1:127" ht="12.75" customHeight="1" x14ac:dyDescent="0.25">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c r="AA708" s="161"/>
      <c r="AB708" s="161"/>
      <c r="AC708" s="161"/>
      <c r="AD708" s="161"/>
      <c r="AE708" s="161"/>
      <c r="AF708" s="161"/>
      <c r="AG708" s="161"/>
      <c r="AH708" s="161"/>
      <c r="AI708" s="161"/>
      <c r="AJ708" s="161"/>
      <c r="AK708" s="161"/>
      <c r="AL708" s="161"/>
      <c r="AM708" s="161"/>
      <c r="AN708" s="161"/>
      <c r="AO708" s="161"/>
      <c r="AP708" s="161"/>
      <c r="AQ708" s="161"/>
      <c r="AR708"/>
      <c r="AS708" s="161"/>
      <c r="AT708" s="161"/>
      <c r="AU708" s="161"/>
      <c r="AV708" s="161"/>
      <c r="AW708" s="161"/>
      <c r="AX708" s="161"/>
      <c r="AY708" s="161"/>
      <c r="AZ708" s="161"/>
      <c r="BA708" s="161"/>
      <c r="BB708" s="161"/>
      <c r="BC708" s="161"/>
      <c r="BD708" s="161"/>
      <c r="BE708" s="161"/>
      <c r="BF708" s="161"/>
      <c r="BG708" s="161"/>
      <c r="BH708" s="161"/>
      <c r="BI708" s="161"/>
      <c r="BJ708" s="161"/>
      <c r="BK708" s="161"/>
      <c r="BL708" s="161"/>
      <c r="BM708" s="161"/>
      <c r="BN708" s="161"/>
      <c r="BO708" s="161"/>
      <c r="BP708" s="161"/>
      <c r="BQ708" s="161"/>
      <c r="BR708" s="161"/>
      <c r="BS708" s="161"/>
      <c r="BT708" s="161"/>
      <c r="BU708" s="161"/>
      <c r="BV708" s="161"/>
      <c r="BW708" s="161"/>
      <c r="BX708" s="161"/>
      <c r="BY708" s="161"/>
      <c r="BZ708" s="161"/>
      <c r="CA708" s="161"/>
      <c r="CB708" s="161"/>
      <c r="CC708" s="161"/>
      <c r="CD708" s="161"/>
      <c r="CE708" s="161"/>
      <c r="CF708" s="161"/>
      <c r="CG708" s="161"/>
      <c r="CH708" s="161"/>
      <c r="CI708" s="161"/>
      <c r="CJ708" s="161"/>
      <c r="CK708" s="161"/>
      <c r="CL708" s="161"/>
      <c r="CM708" s="161"/>
      <c r="CN708" s="161"/>
      <c r="CO708" s="161"/>
      <c r="CP708" s="161"/>
      <c r="CQ708" s="161"/>
      <c r="CR708" s="161"/>
      <c r="CS708" s="161"/>
      <c r="CT708" s="161"/>
      <c r="CU708" s="161"/>
      <c r="CV708" s="161"/>
      <c r="CW708" s="161"/>
      <c r="CX708" s="161"/>
      <c r="CY708" s="161"/>
      <c r="CZ708" s="161"/>
      <c r="DA708" s="161"/>
      <c r="DB708" s="161"/>
      <c r="DC708" s="161"/>
      <c r="DD708" s="161"/>
      <c r="DE708" s="161"/>
      <c r="DF708" s="161"/>
      <c r="DG708" s="161"/>
      <c r="DH708" s="161"/>
      <c r="DI708" s="161"/>
      <c r="DJ708" s="161"/>
      <c r="DK708" s="161"/>
      <c r="DL708" s="161"/>
      <c r="DM708" s="161"/>
      <c r="DN708" s="161"/>
      <c r="DO708" s="161"/>
      <c r="DP708" s="161"/>
      <c r="DQ708" s="161"/>
      <c r="DR708" s="161"/>
      <c r="DS708" s="161"/>
      <c r="DT708" s="161"/>
      <c r="DU708" s="161"/>
      <c r="DV708" s="161"/>
      <c r="DW708" s="161"/>
    </row>
    <row r="709" spans="1:127" ht="12.75" customHeight="1" x14ac:dyDescent="0.25">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c r="AA709" s="161"/>
      <c r="AB709" s="161"/>
      <c r="AC709" s="161"/>
      <c r="AD709" s="161"/>
      <c r="AE709" s="161"/>
      <c r="AF709" s="161"/>
      <c r="AG709" s="161"/>
      <c r="AH709" s="161"/>
      <c r="AI709" s="161"/>
      <c r="AJ709" s="161"/>
      <c r="AK709" s="161"/>
      <c r="AL709" s="161"/>
      <c r="AM709" s="161"/>
      <c r="AN709" s="161"/>
      <c r="AO709" s="161"/>
      <c r="AP709" s="161"/>
      <c r="AQ709" s="161"/>
      <c r="AR709"/>
      <c r="AS709" s="161"/>
      <c r="AT709" s="161"/>
      <c r="AU709" s="161"/>
      <c r="AV709" s="161"/>
      <c r="AW709" s="161"/>
      <c r="AX709" s="161"/>
      <c r="AY709" s="161"/>
      <c r="AZ709" s="161"/>
      <c r="BA709" s="161"/>
      <c r="BB709" s="161"/>
      <c r="BC709" s="161"/>
      <c r="BD709" s="161"/>
      <c r="BE709" s="161"/>
      <c r="BF709" s="161"/>
      <c r="BG709" s="161"/>
      <c r="BH709" s="161"/>
      <c r="BI709" s="161"/>
      <c r="BJ709" s="161"/>
      <c r="BK709" s="161"/>
      <c r="BL709" s="161"/>
      <c r="BM709" s="161"/>
      <c r="BN709" s="161"/>
      <c r="BO709" s="161"/>
      <c r="BP709" s="161"/>
      <c r="BQ709" s="161"/>
      <c r="BR709" s="161"/>
      <c r="BS709" s="161"/>
      <c r="BT709" s="161"/>
      <c r="BU709" s="161"/>
      <c r="BV709" s="161"/>
      <c r="BW709" s="161"/>
      <c r="BX709" s="161"/>
      <c r="BY709" s="161"/>
      <c r="BZ709" s="161"/>
      <c r="CA709" s="161"/>
      <c r="CB709" s="161"/>
      <c r="CC709" s="161"/>
      <c r="CD709" s="161"/>
      <c r="CE709" s="161"/>
      <c r="CF709" s="161"/>
      <c r="CG709" s="161"/>
      <c r="CH709" s="161"/>
      <c r="CI709" s="161"/>
      <c r="CJ709" s="161"/>
      <c r="CK709" s="161"/>
      <c r="CL709" s="161"/>
      <c r="CM709" s="161"/>
      <c r="CN709" s="161"/>
      <c r="CO709" s="161"/>
      <c r="CP709" s="161"/>
      <c r="CQ709" s="161"/>
      <c r="CR709" s="161"/>
      <c r="CS709" s="161"/>
      <c r="CT709" s="161"/>
      <c r="CU709" s="161"/>
      <c r="CV709" s="161"/>
      <c r="CW709" s="161"/>
      <c r="CX709" s="161"/>
      <c r="CY709" s="161"/>
      <c r="CZ709" s="161"/>
      <c r="DA709" s="161"/>
      <c r="DB709" s="161"/>
      <c r="DC709" s="161"/>
      <c r="DD709" s="161"/>
      <c r="DE709" s="161"/>
      <c r="DF709" s="161"/>
      <c r="DG709" s="161"/>
      <c r="DH709" s="161"/>
      <c r="DI709" s="161"/>
      <c r="DJ709" s="161"/>
      <c r="DK709" s="161"/>
      <c r="DL709" s="161"/>
      <c r="DM709" s="161"/>
      <c r="DN709" s="161"/>
      <c r="DO709" s="161"/>
      <c r="DP709" s="161"/>
      <c r="DQ709" s="161"/>
      <c r="DR709" s="161"/>
      <c r="DS709" s="161"/>
      <c r="DT709" s="161"/>
      <c r="DU709" s="161"/>
      <c r="DV709" s="161"/>
      <c r="DW709" s="161"/>
    </row>
    <row r="710" spans="1:127" ht="12.75" customHeight="1" x14ac:dyDescent="0.25">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c r="AA710" s="161"/>
      <c r="AB710" s="161"/>
      <c r="AC710" s="161"/>
      <c r="AD710" s="161"/>
      <c r="AE710" s="161"/>
      <c r="AF710" s="161"/>
      <c r="AG710" s="161"/>
      <c r="AH710" s="161"/>
      <c r="AI710" s="161"/>
      <c r="AJ710" s="161"/>
      <c r="AK710" s="161"/>
      <c r="AL710" s="161"/>
      <c r="AM710" s="161"/>
      <c r="AN710" s="161"/>
      <c r="AO710" s="161"/>
      <c r="AP710" s="161"/>
      <c r="AQ710" s="161"/>
      <c r="AR710"/>
      <c r="AS710" s="161"/>
      <c r="AT710" s="161"/>
      <c r="AU710" s="161"/>
      <c r="AV710" s="161"/>
      <c r="AW710" s="161"/>
      <c r="AX710" s="161"/>
      <c r="AY710" s="161"/>
      <c r="AZ710" s="161"/>
      <c r="BA710" s="161"/>
      <c r="BB710" s="161"/>
      <c r="BC710" s="161"/>
      <c r="BD710" s="161"/>
      <c r="BE710" s="161"/>
      <c r="BF710" s="161"/>
      <c r="BG710" s="161"/>
      <c r="BH710" s="161"/>
      <c r="BI710" s="161"/>
      <c r="BJ710" s="161"/>
      <c r="BK710" s="161"/>
      <c r="BL710" s="161"/>
      <c r="BM710" s="161"/>
      <c r="BN710" s="161"/>
      <c r="BO710" s="161"/>
      <c r="BP710" s="161"/>
      <c r="BQ710" s="161"/>
      <c r="BR710" s="161"/>
      <c r="BS710" s="161"/>
      <c r="BT710" s="161"/>
      <c r="BU710" s="161"/>
      <c r="BV710" s="161"/>
      <c r="BW710" s="161"/>
      <c r="BX710" s="161"/>
      <c r="BY710" s="161"/>
      <c r="BZ710" s="161"/>
      <c r="CA710" s="161"/>
      <c r="CB710" s="161"/>
      <c r="CC710" s="161"/>
      <c r="CD710" s="161"/>
      <c r="CE710" s="161"/>
      <c r="CF710" s="161"/>
      <c r="CG710" s="161"/>
      <c r="CH710" s="161"/>
      <c r="CI710" s="161"/>
      <c r="CJ710" s="161"/>
      <c r="CK710" s="161"/>
      <c r="CL710" s="161"/>
      <c r="CM710" s="161"/>
      <c r="CN710" s="161"/>
      <c r="CO710" s="161"/>
      <c r="CP710" s="161"/>
      <c r="CQ710" s="161"/>
      <c r="CR710" s="161"/>
      <c r="CS710" s="161"/>
      <c r="CT710" s="161"/>
      <c r="CU710" s="161"/>
      <c r="CV710" s="161"/>
      <c r="CW710" s="161"/>
      <c r="CX710" s="161"/>
      <c r="CY710" s="161"/>
      <c r="CZ710" s="161"/>
      <c r="DA710" s="161"/>
      <c r="DB710" s="161"/>
      <c r="DC710" s="161"/>
      <c r="DD710" s="161"/>
      <c r="DE710" s="161"/>
      <c r="DF710" s="161"/>
      <c r="DG710" s="161"/>
      <c r="DH710" s="161"/>
      <c r="DI710" s="161"/>
      <c r="DJ710" s="161"/>
      <c r="DK710" s="161"/>
      <c r="DL710" s="161"/>
      <c r="DM710" s="161"/>
      <c r="DN710" s="161"/>
      <c r="DO710" s="161"/>
      <c r="DP710" s="161"/>
      <c r="DQ710" s="161"/>
      <c r="DR710" s="161"/>
      <c r="DS710" s="161"/>
      <c r="DT710" s="161"/>
      <c r="DU710" s="161"/>
      <c r="DV710" s="161"/>
      <c r="DW710" s="161"/>
    </row>
    <row r="711" spans="1:127" ht="12.75" customHeight="1" x14ac:dyDescent="0.25">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c r="AA711" s="161"/>
      <c r="AB711" s="161"/>
      <c r="AC711" s="161"/>
      <c r="AD711" s="161"/>
      <c r="AE711" s="161"/>
      <c r="AF711" s="161"/>
      <c r="AG711" s="161"/>
      <c r="AH711" s="161"/>
      <c r="AI711" s="161"/>
      <c r="AJ711" s="161"/>
      <c r="AK711" s="161"/>
      <c r="AL711" s="161"/>
      <c r="AM711" s="161"/>
      <c r="AN711" s="161"/>
      <c r="AO711" s="161"/>
      <c r="AP711" s="161"/>
      <c r="AQ711" s="161"/>
      <c r="AR711"/>
      <c r="AS711" s="161"/>
      <c r="AT711" s="161"/>
      <c r="AU711" s="161"/>
      <c r="AV711" s="161"/>
      <c r="AW711" s="161"/>
      <c r="AX711" s="161"/>
      <c r="AY711" s="161"/>
      <c r="AZ711" s="161"/>
      <c r="BA711" s="161"/>
      <c r="BB711" s="161"/>
      <c r="BC711" s="161"/>
      <c r="BD711" s="161"/>
      <c r="BE711" s="161"/>
      <c r="BF711" s="161"/>
      <c r="BG711" s="161"/>
      <c r="BH711" s="161"/>
      <c r="BI711" s="161"/>
      <c r="BJ711" s="161"/>
      <c r="BK711" s="161"/>
      <c r="BL711" s="161"/>
      <c r="BM711" s="161"/>
      <c r="BN711" s="161"/>
      <c r="BO711" s="161"/>
      <c r="BP711" s="161"/>
      <c r="BQ711" s="161"/>
      <c r="BR711" s="161"/>
      <c r="BS711" s="161"/>
      <c r="BT711" s="161"/>
      <c r="BU711" s="161"/>
      <c r="BV711" s="161"/>
      <c r="BW711" s="161"/>
      <c r="BX711" s="161"/>
      <c r="BY711" s="161"/>
      <c r="BZ711" s="161"/>
      <c r="CA711" s="161"/>
      <c r="CB711" s="161"/>
      <c r="CC711" s="161"/>
      <c r="CD711" s="161"/>
      <c r="CE711" s="161"/>
      <c r="CF711" s="161"/>
      <c r="CG711" s="161"/>
      <c r="CH711" s="161"/>
      <c r="CI711" s="161"/>
      <c r="CJ711" s="161"/>
      <c r="CK711" s="161"/>
      <c r="CL711" s="161"/>
      <c r="CM711" s="161"/>
      <c r="CN711" s="161"/>
      <c r="CO711" s="161"/>
      <c r="CP711" s="161"/>
      <c r="CQ711" s="161"/>
      <c r="CR711" s="161"/>
      <c r="CS711" s="161"/>
      <c r="CT711" s="161"/>
      <c r="CU711" s="161"/>
      <c r="CV711" s="161"/>
      <c r="CW711" s="161"/>
      <c r="CX711" s="161"/>
      <c r="CY711" s="161"/>
      <c r="CZ711" s="161"/>
      <c r="DA711" s="161"/>
      <c r="DB711" s="161"/>
      <c r="DC711" s="161"/>
      <c r="DD711" s="161"/>
      <c r="DE711" s="161"/>
      <c r="DF711" s="161"/>
      <c r="DG711" s="161"/>
      <c r="DH711" s="161"/>
      <c r="DI711" s="161"/>
      <c r="DJ711" s="161"/>
      <c r="DK711" s="161"/>
      <c r="DL711" s="161"/>
      <c r="DM711" s="161"/>
      <c r="DN711" s="161"/>
      <c r="DO711" s="161"/>
      <c r="DP711" s="161"/>
      <c r="DQ711" s="161"/>
      <c r="DR711" s="161"/>
      <c r="DS711" s="161"/>
      <c r="DT711" s="161"/>
      <c r="DU711" s="161"/>
      <c r="DV711" s="161"/>
      <c r="DW711" s="161"/>
    </row>
    <row r="712" spans="1:127" ht="12.75" customHeight="1" x14ac:dyDescent="0.25">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c r="AA712" s="161"/>
      <c r="AB712" s="161"/>
      <c r="AC712" s="161"/>
      <c r="AD712" s="161"/>
      <c r="AE712" s="161"/>
      <c r="AF712" s="161"/>
      <c r="AG712" s="161"/>
      <c r="AH712" s="161"/>
      <c r="AI712" s="161"/>
      <c r="AJ712" s="161"/>
      <c r="AK712" s="161"/>
      <c r="AL712" s="161"/>
      <c r="AM712" s="161"/>
      <c r="AN712" s="161"/>
      <c r="AO712" s="161"/>
      <c r="AP712" s="161"/>
      <c r="AQ712" s="161"/>
      <c r="AR712"/>
      <c r="AS712" s="161"/>
      <c r="AT712" s="161"/>
      <c r="AU712" s="161"/>
      <c r="AV712" s="161"/>
      <c r="AW712" s="161"/>
      <c r="AX712" s="161"/>
      <c r="AY712" s="161"/>
      <c r="AZ712" s="161"/>
      <c r="BA712" s="161"/>
      <c r="BB712" s="161"/>
      <c r="BC712" s="161"/>
      <c r="BD712" s="161"/>
      <c r="BE712" s="161"/>
      <c r="BF712" s="161"/>
      <c r="BG712" s="161"/>
      <c r="BH712" s="161"/>
      <c r="BI712" s="161"/>
      <c r="BJ712" s="161"/>
      <c r="BK712" s="161"/>
      <c r="BL712" s="161"/>
      <c r="BM712" s="161"/>
      <c r="BN712" s="161"/>
      <c r="BO712" s="161"/>
      <c r="BP712" s="161"/>
      <c r="BQ712" s="161"/>
      <c r="BR712" s="161"/>
      <c r="BS712" s="161"/>
      <c r="BT712" s="161"/>
      <c r="BU712" s="161"/>
      <c r="BV712" s="161"/>
      <c r="BW712" s="161"/>
      <c r="BX712" s="161"/>
      <c r="BY712" s="161"/>
      <c r="BZ712" s="161"/>
      <c r="CA712" s="161"/>
      <c r="CB712" s="161"/>
      <c r="CC712" s="161"/>
      <c r="CD712" s="161"/>
      <c r="CE712" s="161"/>
      <c r="CF712" s="161"/>
      <c r="CG712" s="161"/>
      <c r="CH712" s="161"/>
      <c r="CI712" s="161"/>
      <c r="CJ712" s="161"/>
      <c r="CK712" s="161"/>
      <c r="CL712" s="161"/>
      <c r="CM712" s="161"/>
      <c r="CN712" s="161"/>
      <c r="CO712" s="161"/>
      <c r="CP712" s="161"/>
      <c r="CQ712" s="161"/>
      <c r="CR712" s="161"/>
      <c r="CS712" s="161"/>
      <c r="CT712" s="161"/>
      <c r="CU712" s="161"/>
      <c r="CV712" s="161"/>
      <c r="CW712" s="161"/>
      <c r="CX712" s="161"/>
      <c r="CY712" s="161"/>
      <c r="CZ712" s="161"/>
      <c r="DA712" s="161"/>
      <c r="DB712" s="161"/>
      <c r="DC712" s="161"/>
      <c r="DD712" s="161"/>
      <c r="DE712" s="161"/>
      <c r="DF712" s="161"/>
      <c r="DG712" s="161"/>
      <c r="DH712" s="161"/>
      <c r="DI712" s="161"/>
      <c r="DJ712" s="161"/>
      <c r="DK712" s="161"/>
      <c r="DL712" s="161"/>
      <c r="DM712" s="161"/>
      <c r="DN712" s="161"/>
      <c r="DO712" s="161"/>
      <c r="DP712" s="161"/>
      <c r="DQ712" s="161"/>
      <c r="DR712" s="161"/>
      <c r="DS712" s="161"/>
      <c r="DT712" s="161"/>
      <c r="DU712" s="161"/>
      <c r="DV712" s="161"/>
      <c r="DW712" s="161"/>
    </row>
    <row r="713" spans="1:127" ht="12.75" customHeight="1" x14ac:dyDescent="0.25">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c r="AA713" s="161"/>
      <c r="AB713" s="161"/>
      <c r="AC713" s="161"/>
      <c r="AD713" s="161"/>
      <c r="AE713" s="161"/>
      <c r="AF713" s="161"/>
      <c r="AG713" s="161"/>
      <c r="AH713" s="161"/>
      <c r="AI713" s="161"/>
      <c r="AJ713" s="161"/>
      <c r="AK713" s="161"/>
      <c r="AL713" s="161"/>
      <c r="AM713" s="161"/>
      <c r="AN713" s="161"/>
      <c r="AO713" s="161"/>
      <c r="AP713" s="161"/>
      <c r="AQ713" s="161"/>
      <c r="AR713"/>
      <c r="AS713" s="161"/>
      <c r="AT713" s="161"/>
      <c r="AU713" s="161"/>
      <c r="AV713" s="161"/>
      <c r="AW713" s="161"/>
      <c r="AX713" s="161"/>
      <c r="AY713" s="161"/>
      <c r="AZ713" s="161"/>
      <c r="BA713" s="161"/>
      <c r="BB713" s="161"/>
      <c r="BC713" s="161"/>
      <c r="BD713" s="161"/>
      <c r="BE713" s="161"/>
      <c r="BF713" s="161"/>
      <c r="BG713" s="161"/>
      <c r="BH713" s="161"/>
      <c r="BI713" s="161"/>
      <c r="BJ713" s="161"/>
      <c r="BK713" s="161"/>
      <c r="BL713" s="161"/>
      <c r="BM713" s="161"/>
      <c r="BN713" s="161"/>
      <c r="BO713" s="161"/>
      <c r="BP713" s="161"/>
      <c r="BQ713" s="161"/>
      <c r="BR713" s="161"/>
      <c r="BS713" s="161"/>
      <c r="BT713" s="161"/>
      <c r="BU713" s="161"/>
      <c r="BV713" s="161"/>
      <c r="BW713" s="161"/>
      <c r="BX713" s="161"/>
      <c r="BY713" s="161"/>
      <c r="BZ713" s="161"/>
      <c r="CA713" s="161"/>
      <c r="CB713" s="161"/>
      <c r="CC713" s="161"/>
      <c r="CD713" s="161"/>
      <c r="CE713" s="161"/>
      <c r="CF713" s="161"/>
      <c r="CG713" s="161"/>
      <c r="CH713" s="161"/>
      <c r="CI713" s="161"/>
      <c r="CJ713" s="161"/>
      <c r="CK713" s="161"/>
      <c r="CL713" s="161"/>
      <c r="CM713" s="161"/>
      <c r="CN713" s="161"/>
      <c r="CO713" s="161"/>
      <c r="CP713" s="161"/>
      <c r="CQ713" s="161"/>
      <c r="CR713" s="161"/>
      <c r="CS713" s="161"/>
      <c r="CT713" s="161"/>
      <c r="CU713" s="161"/>
      <c r="CV713" s="161"/>
      <c r="CW713" s="161"/>
      <c r="CX713" s="161"/>
      <c r="CY713" s="161"/>
      <c r="CZ713" s="161"/>
      <c r="DA713" s="161"/>
      <c r="DB713" s="161"/>
      <c r="DC713" s="161"/>
      <c r="DD713" s="161"/>
      <c r="DE713" s="161"/>
      <c r="DF713" s="161"/>
      <c r="DG713" s="161"/>
      <c r="DH713" s="161"/>
      <c r="DI713" s="161"/>
      <c r="DJ713" s="161"/>
      <c r="DK713" s="161"/>
      <c r="DL713" s="161"/>
      <c r="DM713" s="161"/>
      <c r="DN713" s="161"/>
      <c r="DO713" s="161"/>
      <c r="DP713" s="161"/>
      <c r="DQ713" s="161"/>
      <c r="DR713" s="161"/>
      <c r="DS713" s="161"/>
      <c r="DT713" s="161"/>
      <c r="DU713" s="161"/>
      <c r="DV713" s="161"/>
      <c r="DW713" s="161"/>
    </row>
    <row r="714" spans="1:127" ht="12.75" customHeight="1" x14ac:dyDescent="0.25">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c r="AA714" s="161"/>
      <c r="AB714" s="161"/>
      <c r="AC714" s="161"/>
      <c r="AD714" s="161"/>
      <c r="AE714" s="161"/>
      <c r="AF714" s="161"/>
      <c r="AG714" s="161"/>
      <c r="AH714" s="161"/>
      <c r="AI714" s="161"/>
      <c r="AJ714" s="161"/>
      <c r="AK714" s="161"/>
      <c r="AL714" s="161"/>
      <c r="AM714" s="161"/>
      <c r="AN714" s="161"/>
      <c r="AO714" s="161"/>
      <c r="AP714" s="161"/>
      <c r="AQ714" s="161"/>
      <c r="AR714"/>
      <c r="AS714" s="161"/>
      <c r="AT714" s="161"/>
      <c r="AU714" s="161"/>
      <c r="AV714" s="161"/>
      <c r="AW714" s="161"/>
      <c r="AX714" s="161"/>
      <c r="AY714" s="161"/>
      <c r="AZ714" s="161"/>
      <c r="BA714" s="161"/>
      <c r="BB714" s="161"/>
      <c r="BC714" s="161"/>
      <c r="BD714" s="161"/>
      <c r="BE714" s="161"/>
      <c r="BF714" s="161"/>
      <c r="BG714" s="161"/>
      <c r="BH714" s="161"/>
      <c r="BI714" s="161"/>
      <c r="BJ714" s="161"/>
      <c r="BK714" s="161"/>
      <c r="BL714" s="161"/>
      <c r="BM714" s="161"/>
      <c r="BN714" s="161"/>
      <c r="BO714" s="161"/>
      <c r="BP714" s="161"/>
      <c r="BQ714" s="161"/>
      <c r="BR714" s="161"/>
      <c r="BS714" s="161"/>
      <c r="BT714" s="161"/>
      <c r="BU714" s="161"/>
      <c r="BV714" s="161"/>
      <c r="BW714" s="161"/>
      <c r="BX714" s="161"/>
      <c r="BY714" s="161"/>
      <c r="BZ714" s="161"/>
      <c r="CA714" s="161"/>
      <c r="CB714" s="161"/>
      <c r="CC714" s="161"/>
      <c r="CD714" s="161"/>
      <c r="CE714" s="161"/>
      <c r="CF714" s="161"/>
      <c r="CG714" s="161"/>
      <c r="CH714" s="161"/>
      <c r="CI714" s="161"/>
      <c r="CJ714" s="161"/>
      <c r="CK714" s="161"/>
      <c r="CL714" s="161"/>
      <c r="CM714" s="161"/>
      <c r="CN714" s="161"/>
      <c r="CO714" s="161"/>
      <c r="CP714" s="161"/>
      <c r="CQ714" s="161"/>
      <c r="CR714" s="161"/>
      <c r="CS714" s="161"/>
      <c r="CT714" s="161"/>
      <c r="CU714" s="161"/>
      <c r="CV714" s="161"/>
      <c r="CW714" s="161"/>
      <c r="CX714" s="161"/>
      <c r="CY714" s="161"/>
      <c r="CZ714" s="161"/>
      <c r="DA714" s="161"/>
      <c r="DB714" s="161"/>
      <c r="DC714" s="161"/>
      <c r="DD714" s="161"/>
      <c r="DE714" s="161"/>
      <c r="DF714" s="161"/>
      <c r="DG714" s="161"/>
      <c r="DH714" s="161"/>
      <c r="DI714" s="161"/>
      <c r="DJ714" s="161"/>
      <c r="DK714" s="161"/>
      <c r="DL714" s="161"/>
      <c r="DM714" s="161"/>
      <c r="DN714" s="161"/>
      <c r="DO714" s="161"/>
      <c r="DP714" s="161"/>
      <c r="DQ714" s="161"/>
      <c r="DR714" s="161"/>
      <c r="DS714" s="161"/>
      <c r="DT714" s="161"/>
      <c r="DU714" s="161"/>
      <c r="DV714" s="161"/>
      <c r="DW714" s="161"/>
    </row>
    <row r="715" spans="1:127" ht="12.75" customHeight="1" x14ac:dyDescent="0.25">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c r="AS715" s="161"/>
      <c r="AT715" s="161"/>
      <c r="AU715" s="161"/>
      <c r="AV715" s="161"/>
      <c r="AW715" s="161"/>
      <c r="AX715" s="161"/>
      <c r="AY715" s="161"/>
      <c r="AZ715" s="161"/>
      <c r="BA715" s="161"/>
      <c r="BB715" s="161"/>
      <c r="BC715" s="161"/>
      <c r="BD715" s="161"/>
      <c r="BE715" s="161"/>
      <c r="BF715" s="161"/>
      <c r="BG715" s="161"/>
      <c r="BH715" s="161"/>
      <c r="BI715" s="161"/>
      <c r="BJ715" s="161"/>
      <c r="BK715" s="161"/>
      <c r="BL715" s="161"/>
      <c r="BM715" s="161"/>
      <c r="BN715" s="161"/>
      <c r="BO715" s="161"/>
      <c r="BP715" s="161"/>
      <c r="BQ715" s="161"/>
      <c r="BR715" s="161"/>
      <c r="BS715" s="161"/>
      <c r="BT715" s="161"/>
      <c r="BU715" s="161"/>
      <c r="BV715" s="161"/>
      <c r="BW715" s="161"/>
      <c r="BX715" s="161"/>
      <c r="BY715" s="161"/>
      <c r="BZ715" s="161"/>
      <c r="CA715" s="161"/>
      <c r="CB715" s="161"/>
      <c r="CC715" s="161"/>
      <c r="CD715" s="161"/>
      <c r="CE715" s="161"/>
      <c r="CF715" s="161"/>
      <c r="CG715" s="161"/>
      <c r="CH715" s="161"/>
      <c r="CI715" s="161"/>
      <c r="CJ715" s="161"/>
      <c r="CK715" s="161"/>
      <c r="CL715" s="161"/>
      <c r="CM715" s="161"/>
      <c r="CN715" s="161"/>
      <c r="CO715" s="161"/>
      <c r="CP715" s="161"/>
      <c r="CQ715" s="161"/>
      <c r="CR715" s="161"/>
      <c r="CS715" s="161"/>
      <c r="CT715" s="161"/>
      <c r="CU715" s="161"/>
      <c r="CV715" s="161"/>
      <c r="CW715" s="161"/>
      <c r="CX715" s="161"/>
      <c r="CY715" s="161"/>
      <c r="CZ715" s="161"/>
      <c r="DA715" s="161"/>
      <c r="DB715" s="161"/>
      <c r="DC715" s="161"/>
      <c r="DD715" s="161"/>
      <c r="DE715" s="161"/>
      <c r="DF715" s="161"/>
      <c r="DG715" s="161"/>
      <c r="DH715" s="161"/>
      <c r="DI715" s="161"/>
      <c r="DJ715" s="161"/>
      <c r="DK715" s="161"/>
      <c r="DL715" s="161"/>
      <c r="DM715" s="161"/>
      <c r="DN715" s="161"/>
      <c r="DO715" s="161"/>
      <c r="DP715" s="161"/>
      <c r="DQ715" s="161"/>
      <c r="DR715" s="161"/>
      <c r="DS715" s="161"/>
      <c r="DT715" s="161"/>
      <c r="DU715" s="161"/>
      <c r="DV715" s="161"/>
      <c r="DW715" s="161"/>
    </row>
    <row r="716" spans="1:127" ht="12.75" customHeight="1" x14ac:dyDescent="0.25">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c r="AA716" s="161"/>
      <c r="AB716" s="161"/>
      <c r="AC716" s="161"/>
      <c r="AD716" s="161"/>
      <c r="AE716" s="161"/>
      <c r="AF716" s="161"/>
      <c r="AG716" s="161"/>
      <c r="AH716" s="161"/>
      <c r="AI716" s="161"/>
      <c r="AJ716" s="161"/>
      <c r="AK716" s="161"/>
      <c r="AL716" s="161"/>
      <c r="AM716" s="161"/>
      <c r="AN716" s="161"/>
      <c r="AO716" s="161"/>
      <c r="AP716" s="161"/>
      <c r="AQ716" s="161"/>
      <c r="AR716"/>
      <c r="AS716" s="161"/>
      <c r="AT716" s="161"/>
      <c r="AU716" s="161"/>
      <c r="AV716" s="161"/>
      <c r="AW716" s="161"/>
      <c r="AX716" s="161"/>
      <c r="AY716" s="161"/>
      <c r="AZ716" s="161"/>
      <c r="BA716" s="161"/>
      <c r="BB716" s="161"/>
      <c r="BC716" s="161"/>
      <c r="BD716" s="161"/>
      <c r="BE716" s="161"/>
      <c r="BF716" s="161"/>
      <c r="BG716" s="161"/>
      <c r="BH716" s="161"/>
      <c r="BI716" s="161"/>
      <c r="BJ716" s="161"/>
      <c r="BK716" s="161"/>
      <c r="BL716" s="161"/>
      <c r="BM716" s="161"/>
      <c r="BN716" s="161"/>
      <c r="BO716" s="161"/>
      <c r="BP716" s="161"/>
      <c r="BQ716" s="161"/>
      <c r="BR716" s="161"/>
      <c r="BS716" s="161"/>
      <c r="BT716" s="161"/>
      <c r="BU716" s="161"/>
      <c r="BV716" s="161"/>
      <c r="BW716" s="161"/>
      <c r="BX716" s="161"/>
      <c r="BY716" s="161"/>
      <c r="BZ716" s="161"/>
      <c r="CA716" s="161"/>
      <c r="CB716" s="161"/>
      <c r="CC716" s="161"/>
      <c r="CD716" s="161"/>
      <c r="CE716" s="161"/>
      <c r="CF716" s="161"/>
      <c r="CG716" s="161"/>
      <c r="CH716" s="161"/>
      <c r="CI716" s="161"/>
      <c r="CJ716" s="161"/>
      <c r="CK716" s="161"/>
      <c r="CL716" s="161"/>
      <c r="CM716" s="161"/>
      <c r="CN716" s="161"/>
      <c r="CO716" s="161"/>
      <c r="CP716" s="161"/>
      <c r="CQ716" s="161"/>
      <c r="CR716" s="161"/>
      <c r="CS716" s="161"/>
      <c r="CT716" s="161"/>
      <c r="CU716" s="161"/>
      <c r="CV716" s="161"/>
      <c r="CW716" s="161"/>
      <c r="CX716" s="161"/>
      <c r="CY716" s="161"/>
      <c r="CZ716" s="161"/>
      <c r="DA716" s="161"/>
      <c r="DB716" s="161"/>
      <c r="DC716" s="161"/>
      <c r="DD716" s="161"/>
      <c r="DE716" s="161"/>
      <c r="DF716" s="161"/>
      <c r="DG716" s="161"/>
      <c r="DH716" s="161"/>
      <c r="DI716" s="161"/>
      <c r="DJ716" s="161"/>
      <c r="DK716" s="161"/>
      <c r="DL716" s="161"/>
      <c r="DM716" s="161"/>
      <c r="DN716" s="161"/>
      <c r="DO716" s="161"/>
      <c r="DP716" s="161"/>
      <c r="DQ716" s="161"/>
      <c r="DR716" s="161"/>
      <c r="DS716" s="161"/>
      <c r="DT716" s="161"/>
      <c r="DU716" s="161"/>
      <c r="DV716" s="161"/>
      <c r="DW716" s="161"/>
    </row>
    <row r="717" spans="1:127" ht="12.75" customHeight="1" x14ac:dyDescent="0.25">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c r="AA717" s="161"/>
      <c r="AB717" s="161"/>
      <c r="AC717" s="161"/>
      <c r="AD717" s="161"/>
      <c r="AE717" s="161"/>
      <c r="AF717" s="161"/>
      <c r="AG717" s="161"/>
      <c r="AH717" s="161"/>
      <c r="AI717" s="161"/>
      <c r="AJ717" s="161"/>
      <c r="AK717" s="161"/>
      <c r="AL717" s="161"/>
      <c r="AM717" s="161"/>
      <c r="AN717" s="161"/>
      <c r="AO717" s="161"/>
      <c r="AP717" s="161"/>
      <c r="AQ717" s="161"/>
      <c r="AR717"/>
      <c r="AS717" s="161"/>
      <c r="AT717" s="161"/>
      <c r="AU717" s="161"/>
      <c r="AV717" s="161"/>
      <c r="AW717" s="161"/>
      <c r="AX717" s="161"/>
      <c r="AY717" s="161"/>
      <c r="AZ717" s="161"/>
      <c r="BA717" s="161"/>
      <c r="BB717" s="161"/>
      <c r="BC717" s="161"/>
      <c r="BD717" s="161"/>
      <c r="BE717" s="161"/>
      <c r="BF717" s="161"/>
      <c r="BG717" s="161"/>
      <c r="BH717" s="161"/>
      <c r="BI717" s="161"/>
      <c r="BJ717" s="161"/>
      <c r="BK717" s="161"/>
      <c r="BL717" s="161"/>
      <c r="BM717" s="161"/>
      <c r="BN717" s="161"/>
      <c r="BO717" s="161"/>
      <c r="BP717" s="161"/>
      <c r="BQ717" s="161"/>
      <c r="BR717" s="161"/>
      <c r="BS717" s="161"/>
      <c r="BT717" s="161"/>
      <c r="BU717" s="161"/>
      <c r="BV717" s="161"/>
      <c r="BW717" s="161"/>
      <c r="BX717" s="161"/>
      <c r="BY717" s="161"/>
      <c r="BZ717" s="161"/>
      <c r="CA717" s="161"/>
      <c r="CB717" s="161"/>
      <c r="CC717" s="161"/>
      <c r="CD717" s="161"/>
      <c r="CE717" s="161"/>
      <c r="CF717" s="161"/>
      <c r="CG717" s="161"/>
      <c r="CH717" s="161"/>
      <c r="CI717" s="161"/>
      <c r="CJ717" s="161"/>
      <c r="CK717" s="161"/>
      <c r="CL717" s="161"/>
      <c r="CM717" s="161"/>
      <c r="CN717" s="161"/>
      <c r="CO717" s="161"/>
      <c r="CP717" s="161"/>
      <c r="CQ717" s="161"/>
      <c r="CR717" s="161"/>
      <c r="CS717" s="161"/>
      <c r="CT717" s="161"/>
      <c r="CU717" s="161"/>
      <c r="CV717" s="161"/>
      <c r="CW717" s="161"/>
      <c r="CX717" s="161"/>
      <c r="CY717" s="161"/>
      <c r="CZ717" s="161"/>
      <c r="DA717" s="161"/>
      <c r="DB717" s="161"/>
      <c r="DC717" s="161"/>
      <c r="DD717" s="161"/>
      <c r="DE717" s="161"/>
      <c r="DF717" s="161"/>
      <c r="DG717" s="161"/>
      <c r="DH717" s="161"/>
      <c r="DI717" s="161"/>
      <c r="DJ717" s="161"/>
      <c r="DK717" s="161"/>
      <c r="DL717" s="161"/>
      <c r="DM717" s="161"/>
      <c r="DN717" s="161"/>
      <c r="DO717" s="161"/>
      <c r="DP717" s="161"/>
      <c r="DQ717" s="161"/>
      <c r="DR717" s="161"/>
      <c r="DS717" s="161"/>
      <c r="DT717" s="161"/>
      <c r="DU717" s="161"/>
      <c r="DV717" s="161"/>
      <c r="DW717" s="161"/>
    </row>
    <row r="718" spans="1:127" ht="12.75" customHeight="1" x14ac:dyDescent="0.25">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c r="AA718" s="161"/>
      <c r="AB718" s="161"/>
      <c r="AC718" s="161"/>
      <c r="AD718" s="161"/>
      <c r="AE718" s="161"/>
      <c r="AF718" s="161"/>
      <c r="AG718" s="161"/>
      <c r="AH718" s="161"/>
      <c r="AI718" s="161"/>
      <c r="AJ718" s="161"/>
      <c r="AK718" s="161"/>
      <c r="AL718" s="161"/>
      <c r="AM718" s="161"/>
      <c r="AN718" s="161"/>
      <c r="AO718" s="161"/>
      <c r="AP718" s="161"/>
      <c r="AQ718" s="161"/>
      <c r="AR718"/>
      <c r="AS718" s="161"/>
      <c r="AT718" s="161"/>
      <c r="AU718" s="161"/>
      <c r="AV718" s="161"/>
      <c r="AW718" s="161"/>
      <c r="AX718" s="161"/>
      <c r="AY718" s="161"/>
      <c r="AZ718" s="161"/>
      <c r="BA718" s="161"/>
      <c r="BB718" s="161"/>
      <c r="BC718" s="161"/>
      <c r="BD718" s="161"/>
      <c r="BE718" s="161"/>
      <c r="BF718" s="161"/>
      <c r="BG718" s="161"/>
      <c r="BH718" s="161"/>
      <c r="BI718" s="161"/>
      <c r="BJ718" s="161"/>
      <c r="BK718" s="161"/>
      <c r="BL718" s="161"/>
      <c r="BM718" s="161"/>
      <c r="BN718" s="161"/>
      <c r="BO718" s="161"/>
      <c r="BP718" s="161"/>
      <c r="BQ718" s="161"/>
      <c r="BR718" s="161"/>
      <c r="BS718" s="161"/>
      <c r="BT718" s="161"/>
      <c r="BU718" s="161"/>
      <c r="BV718" s="161"/>
      <c r="BW718" s="161"/>
      <c r="BX718" s="161"/>
      <c r="BY718" s="161"/>
      <c r="BZ718" s="161"/>
      <c r="CA718" s="161"/>
      <c r="CB718" s="161"/>
      <c r="CC718" s="161"/>
      <c r="CD718" s="161"/>
      <c r="CE718" s="161"/>
      <c r="CF718" s="161"/>
      <c r="CG718" s="161"/>
      <c r="CH718" s="161"/>
      <c r="CI718" s="161"/>
      <c r="CJ718" s="161"/>
      <c r="CK718" s="161"/>
      <c r="CL718" s="161"/>
      <c r="CM718" s="161"/>
      <c r="CN718" s="161"/>
      <c r="CO718" s="161"/>
      <c r="CP718" s="161"/>
      <c r="CQ718" s="161"/>
      <c r="CR718" s="161"/>
      <c r="CS718" s="161"/>
      <c r="CT718" s="161"/>
      <c r="CU718" s="161"/>
      <c r="CV718" s="161"/>
      <c r="CW718" s="161"/>
      <c r="CX718" s="161"/>
      <c r="CY718" s="161"/>
      <c r="CZ718" s="161"/>
      <c r="DA718" s="161"/>
      <c r="DB718" s="161"/>
      <c r="DC718" s="161"/>
      <c r="DD718" s="161"/>
      <c r="DE718" s="161"/>
      <c r="DF718" s="161"/>
      <c r="DG718" s="161"/>
      <c r="DH718" s="161"/>
      <c r="DI718" s="161"/>
      <c r="DJ718" s="161"/>
      <c r="DK718" s="161"/>
      <c r="DL718" s="161"/>
      <c r="DM718" s="161"/>
      <c r="DN718" s="161"/>
      <c r="DO718" s="161"/>
      <c r="DP718" s="161"/>
      <c r="DQ718" s="161"/>
      <c r="DR718" s="161"/>
      <c r="DS718" s="161"/>
      <c r="DT718" s="161"/>
      <c r="DU718" s="161"/>
      <c r="DV718" s="161"/>
      <c r="DW718" s="161"/>
    </row>
    <row r="719" spans="1:127" ht="12.75" customHeight="1" x14ac:dyDescent="0.25">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c r="AA719" s="161"/>
      <c r="AB719" s="161"/>
      <c r="AC719" s="161"/>
      <c r="AD719" s="161"/>
      <c r="AE719" s="161"/>
      <c r="AF719" s="161"/>
      <c r="AG719" s="161"/>
      <c r="AH719" s="161"/>
      <c r="AI719" s="161"/>
      <c r="AJ719" s="161"/>
      <c r="AK719" s="161"/>
      <c r="AL719" s="161"/>
      <c r="AM719" s="161"/>
      <c r="AN719" s="161"/>
      <c r="AO719" s="161"/>
      <c r="AP719" s="161"/>
      <c r="AQ719" s="161"/>
      <c r="AR719"/>
      <c r="AS719" s="161"/>
      <c r="AT719" s="161"/>
      <c r="AU719" s="161"/>
      <c r="AV719" s="161"/>
      <c r="AW719" s="161"/>
      <c r="AX719" s="161"/>
      <c r="AY719" s="161"/>
      <c r="AZ719" s="161"/>
      <c r="BA719" s="161"/>
      <c r="BB719" s="161"/>
      <c r="BC719" s="161"/>
      <c r="BD719" s="161"/>
      <c r="BE719" s="161"/>
      <c r="BF719" s="161"/>
      <c r="BG719" s="161"/>
      <c r="BH719" s="161"/>
      <c r="BI719" s="161"/>
      <c r="BJ719" s="161"/>
      <c r="BK719" s="161"/>
      <c r="BL719" s="161"/>
      <c r="BM719" s="161"/>
      <c r="BN719" s="161"/>
      <c r="BO719" s="161"/>
      <c r="BP719" s="161"/>
      <c r="BQ719" s="161"/>
      <c r="BR719" s="161"/>
      <c r="BS719" s="161"/>
      <c r="BT719" s="161"/>
      <c r="BU719" s="161"/>
      <c r="BV719" s="161"/>
      <c r="BW719" s="161"/>
      <c r="BX719" s="161"/>
      <c r="BY719" s="161"/>
      <c r="BZ719" s="161"/>
      <c r="CA719" s="161"/>
      <c r="CB719" s="161"/>
      <c r="CC719" s="161"/>
      <c r="CD719" s="161"/>
      <c r="CE719" s="161"/>
      <c r="CF719" s="161"/>
      <c r="CG719" s="161"/>
      <c r="CH719" s="161"/>
      <c r="CI719" s="161"/>
      <c r="CJ719" s="161"/>
      <c r="CK719" s="161"/>
      <c r="CL719" s="161"/>
      <c r="CM719" s="161"/>
      <c r="CN719" s="161"/>
      <c r="CO719" s="161"/>
      <c r="CP719" s="161"/>
      <c r="CQ719" s="161"/>
      <c r="CR719" s="161"/>
      <c r="CS719" s="161"/>
      <c r="CT719" s="161"/>
      <c r="CU719" s="161"/>
      <c r="CV719" s="161"/>
      <c r="CW719" s="161"/>
      <c r="CX719" s="161"/>
      <c r="CY719" s="161"/>
      <c r="CZ719" s="161"/>
      <c r="DA719" s="161"/>
      <c r="DB719" s="161"/>
      <c r="DC719" s="161"/>
      <c r="DD719" s="161"/>
      <c r="DE719" s="161"/>
      <c r="DF719" s="161"/>
      <c r="DG719" s="161"/>
      <c r="DH719" s="161"/>
      <c r="DI719" s="161"/>
      <c r="DJ719" s="161"/>
      <c r="DK719" s="161"/>
      <c r="DL719" s="161"/>
      <c r="DM719" s="161"/>
      <c r="DN719" s="161"/>
      <c r="DO719" s="161"/>
      <c r="DP719" s="161"/>
      <c r="DQ719" s="161"/>
      <c r="DR719" s="161"/>
      <c r="DS719" s="161"/>
      <c r="DT719" s="161"/>
      <c r="DU719" s="161"/>
      <c r="DV719" s="161"/>
      <c r="DW719" s="161"/>
    </row>
    <row r="720" spans="1:127" ht="12.75" customHeight="1" x14ac:dyDescent="0.25">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c r="AA720" s="161"/>
      <c r="AB720" s="161"/>
      <c r="AC720" s="161"/>
      <c r="AD720" s="161"/>
      <c r="AE720" s="161"/>
      <c r="AF720" s="161"/>
      <c r="AG720" s="161"/>
      <c r="AH720" s="161"/>
      <c r="AI720" s="161"/>
      <c r="AJ720" s="161"/>
      <c r="AK720" s="161"/>
      <c r="AL720" s="161"/>
      <c r="AM720" s="161"/>
      <c r="AN720" s="161"/>
      <c r="AO720" s="161"/>
      <c r="AP720" s="161"/>
      <c r="AQ720" s="161"/>
      <c r="AR720"/>
      <c r="AS720" s="161"/>
      <c r="AT720" s="161"/>
      <c r="AU720" s="161"/>
      <c r="AV720" s="161"/>
      <c r="AW720" s="161"/>
      <c r="AX720" s="161"/>
      <c r="AY720" s="161"/>
      <c r="AZ720" s="161"/>
      <c r="BA720" s="161"/>
      <c r="BB720" s="161"/>
      <c r="BC720" s="161"/>
      <c r="BD720" s="161"/>
      <c r="BE720" s="161"/>
      <c r="BF720" s="161"/>
      <c r="BG720" s="161"/>
      <c r="BH720" s="161"/>
      <c r="BI720" s="161"/>
      <c r="BJ720" s="161"/>
      <c r="BK720" s="161"/>
      <c r="BL720" s="161"/>
      <c r="BM720" s="161"/>
      <c r="BN720" s="161"/>
      <c r="BO720" s="161"/>
      <c r="BP720" s="161"/>
      <c r="BQ720" s="161"/>
      <c r="BR720" s="161"/>
      <c r="BS720" s="161"/>
      <c r="BT720" s="161"/>
      <c r="BU720" s="161"/>
      <c r="BV720" s="161"/>
      <c r="BW720" s="161"/>
      <c r="BX720" s="161"/>
      <c r="BY720" s="161"/>
      <c r="BZ720" s="161"/>
      <c r="CA720" s="161"/>
      <c r="CB720" s="161"/>
      <c r="CC720" s="161"/>
      <c r="CD720" s="161"/>
      <c r="CE720" s="161"/>
      <c r="CF720" s="161"/>
      <c r="CG720" s="161"/>
      <c r="CH720" s="161"/>
      <c r="CI720" s="161"/>
      <c r="CJ720" s="161"/>
      <c r="CK720" s="161"/>
      <c r="CL720" s="161"/>
      <c r="CM720" s="161"/>
      <c r="CN720" s="161"/>
      <c r="CO720" s="161"/>
      <c r="CP720" s="161"/>
      <c r="CQ720" s="161"/>
      <c r="CR720" s="161"/>
      <c r="CS720" s="161"/>
      <c r="CT720" s="161"/>
      <c r="CU720" s="161"/>
      <c r="CV720" s="161"/>
      <c r="CW720" s="161"/>
      <c r="CX720" s="161"/>
      <c r="CY720" s="161"/>
      <c r="CZ720" s="161"/>
      <c r="DA720" s="161"/>
      <c r="DB720" s="161"/>
      <c r="DC720" s="161"/>
      <c r="DD720" s="161"/>
      <c r="DE720" s="161"/>
      <c r="DF720" s="161"/>
      <c r="DG720" s="161"/>
      <c r="DH720" s="161"/>
      <c r="DI720" s="161"/>
      <c r="DJ720" s="161"/>
      <c r="DK720" s="161"/>
      <c r="DL720" s="161"/>
      <c r="DM720" s="161"/>
      <c r="DN720" s="161"/>
      <c r="DO720" s="161"/>
      <c r="DP720" s="161"/>
      <c r="DQ720" s="161"/>
      <c r="DR720" s="161"/>
      <c r="DS720" s="161"/>
      <c r="DT720" s="161"/>
      <c r="DU720" s="161"/>
      <c r="DV720" s="161"/>
      <c r="DW720" s="161"/>
    </row>
    <row r="721" spans="1:127" ht="12.75" customHeight="1" x14ac:dyDescent="0.25">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c r="AA721" s="161"/>
      <c r="AB721" s="161"/>
      <c r="AC721" s="161"/>
      <c r="AD721" s="161"/>
      <c r="AE721" s="161"/>
      <c r="AF721" s="161"/>
      <c r="AG721" s="161"/>
      <c r="AH721" s="161"/>
      <c r="AI721" s="161"/>
      <c r="AJ721" s="161"/>
      <c r="AK721" s="161"/>
      <c r="AL721" s="161"/>
      <c r="AM721" s="161"/>
      <c r="AN721" s="161"/>
      <c r="AO721" s="161"/>
      <c r="AP721" s="161"/>
      <c r="AQ721" s="161"/>
      <c r="AR721"/>
      <c r="AS721" s="161"/>
      <c r="AT721" s="161"/>
      <c r="AU721" s="161"/>
      <c r="AV721" s="161"/>
      <c r="AW721" s="161"/>
      <c r="AX721" s="161"/>
      <c r="AY721" s="161"/>
      <c r="AZ721" s="161"/>
      <c r="BA721" s="161"/>
      <c r="BB721" s="161"/>
      <c r="BC721" s="161"/>
      <c r="BD721" s="161"/>
      <c r="BE721" s="161"/>
      <c r="BF721" s="161"/>
      <c r="BG721" s="161"/>
      <c r="BH721" s="161"/>
      <c r="BI721" s="161"/>
      <c r="BJ721" s="161"/>
      <c r="BK721" s="161"/>
      <c r="BL721" s="161"/>
      <c r="BM721" s="161"/>
      <c r="BN721" s="161"/>
      <c r="BO721" s="161"/>
      <c r="BP721" s="161"/>
      <c r="BQ721" s="161"/>
      <c r="BR721" s="161"/>
      <c r="BS721" s="161"/>
      <c r="BT721" s="161"/>
      <c r="BU721" s="161"/>
      <c r="BV721" s="161"/>
      <c r="BW721" s="161"/>
      <c r="BX721" s="161"/>
      <c r="BY721" s="161"/>
      <c r="BZ721" s="161"/>
      <c r="CA721" s="161"/>
      <c r="CB721" s="161"/>
      <c r="CC721" s="161"/>
      <c r="CD721" s="161"/>
      <c r="CE721" s="161"/>
      <c r="CF721" s="161"/>
      <c r="CG721" s="161"/>
      <c r="CH721" s="161"/>
      <c r="CI721" s="161"/>
      <c r="CJ721" s="161"/>
      <c r="CK721" s="161"/>
      <c r="CL721" s="161"/>
      <c r="CM721" s="161"/>
      <c r="CN721" s="161"/>
      <c r="CO721" s="161"/>
      <c r="CP721" s="161"/>
      <c r="CQ721" s="161"/>
      <c r="CR721" s="161"/>
      <c r="CS721" s="161"/>
      <c r="CT721" s="161"/>
      <c r="CU721" s="161"/>
      <c r="CV721" s="161"/>
      <c r="CW721" s="161"/>
      <c r="CX721" s="161"/>
      <c r="CY721" s="161"/>
      <c r="CZ721" s="161"/>
      <c r="DA721" s="161"/>
      <c r="DB721" s="161"/>
      <c r="DC721" s="161"/>
      <c r="DD721" s="161"/>
      <c r="DE721" s="161"/>
      <c r="DF721" s="161"/>
      <c r="DG721" s="161"/>
      <c r="DH721" s="161"/>
      <c r="DI721" s="161"/>
      <c r="DJ721" s="161"/>
      <c r="DK721" s="161"/>
      <c r="DL721" s="161"/>
      <c r="DM721" s="161"/>
      <c r="DN721" s="161"/>
      <c r="DO721" s="161"/>
      <c r="DP721" s="161"/>
      <c r="DQ721" s="161"/>
      <c r="DR721" s="161"/>
      <c r="DS721" s="161"/>
      <c r="DT721" s="161"/>
      <c r="DU721" s="161"/>
      <c r="DV721" s="161"/>
      <c r="DW721" s="161"/>
    </row>
    <row r="722" spans="1:127" ht="12.75" customHeight="1" x14ac:dyDescent="0.25">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c r="AA722" s="161"/>
      <c r="AB722" s="161"/>
      <c r="AC722" s="161"/>
      <c r="AD722" s="161"/>
      <c r="AE722" s="161"/>
      <c r="AF722" s="161"/>
      <c r="AG722" s="161"/>
      <c r="AH722" s="161"/>
      <c r="AI722" s="161"/>
      <c r="AJ722" s="161"/>
      <c r="AK722" s="161"/>
      <c r="AL722" s="161"/>
      <c r="AM722" s="161"/>
      <c r="AN722" s="161"/>
      <c r="AO722" s="161"/>
      <c r="AP722" s="161"/>
      <c r="AQ722" s="161"/>
      <c r="AR722"/>
      <c r="AS722" s="161"/>
      <c r="AT722" s="161"/>
      <c r="AU722" s="161"/>
      <c r="AV722" s="161"/>
      <c r="AW722" s="161"/>
      <c r="AX722" s="161"/>
      <c r="AY722" s="161"/>
      <c r="AZ722" s="161"/>
      <c r="BA722" s="161"/>
      <c r="BB722" s="161"/>
      <c r="BC722" s="161"/>
      <c r="BD722" s="161"/>
      <c r="BE722" s="161"/>
      <c r="BF722" s="161"/>
      <c r="BG722" s="161"/>
      <c r="BH722" s="161"/>
      <c r="BI722" s="161"/>
      <c r="BJ722" s="161"/>
      <c r="BK722" s="161"/>
      <c r="BL722" s="161"/>
      <c r="BM722" s="161"/>
      <c r="BN722" s="161"/>
      <c r="BO722" s="161"/>
      <c r="BP722" s="161"/>
      <c r="BQ722" s="161"/>
      <c r="BR722" s="161"/>
      <c r="BS722" s="161"/>
      <c r="BT722" s="161"/>
      <c r="BU722" s="161"/>
      <c r="BV722" s="161"/>
      <c r="BW722" s="161"/>
      <c r="BX722" s="161"/>
      <c r="BY722" s="161"/>
      <c r="BZ722" s="161"/>
      <c r="CA722" s="161"/>
      <c r="CB722" s="161"/>
      <c r="CC722" s="161"/>
      <c r="CD722" s="161"/>
      <c r="CE722" s="161"/>
      <c r="CF722" s="161"/>
      <c r="CG722" s="161"/>
      <c r="CH722" s="161"/>
      <c r="CI722" s="161"/>
      <c r="CJ722" s="161"/>
      <c r="CK722" s="161"/>
      <c r="CL722" s="161"/>
      <c r="CM722" s="161"/>
      <c r="CN722" s="161"/>
      <c r="CO722" s="161"/>
      <c r="CP722" s="161"/>
      <c r="CQ722" s="161"/>
      <c r="CR722" s="161"/>
      <c r="CS722" s="161"/>
      <c r="CT722" s="161"/>
      <c r="CU722" s="161"/>
      <c r="CV722" s="161"/>
      <c r="CW722" s="161"/>
      <c r="CX722" s="161"/>
      <c r="CY722" s="161"/>
      <c r="CZ722" s="161"/>
      <c r="DA722" s="161"/>
      <c r="DB722" s="161"/>
      <c r="DC722" s="161"/>
      <c r="DD722" s="161"/>
      <c r="DE722" s="161"/>
      <c r="DF722" s="161"/>
      <c r="DG722" s="161"/>
      <c r="DH722" s="161"/>
      <c r="DI722" s="161"/>
      <c r="DJ722" s="161"/>
      <c r="DK722" s="161"/>
      <c r="DL722" s="161"/>
      <c r="DM722" s="161"/>
      <c r="DN722" s="161"/>
      <c r="DO722" s="161"/>
      <c r="DP722" s="161"/>
      <c r="DQ722" s="161"/>
      <c r="DR722" s="161"/>
      <c r="DS722" s="161"/>
      <c r="DT722" s="161"/>
      <c r="DU722" s="161"/>
      <c r="DV722" s="161"/>
      <c r="DW722" s="161"/>
    </row>
    <row r="723" spans="1:127" ht="12.75" customHeight="1" x14ac:dyDescent="0.25">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c r="AA723" s="161"/>
      <c r="AB723" s="161"/>
      <c r="AC723" s="161"/>
      <c r="AD723" s="161"/>
      <c r="AE723" s="161"/>
      <c r="AF723" s="161"/>
      <c r="AG723" s="161"/>
      <c r="AH723" s="161"/>
      <c r="AI723" s="161"/>
      <c r="AJ723" s="161"/>
      <c r="AK723" s="161"/>
      <c r="AL723" s="161"/>
      <c r="AM723" s="161"/>
      <c r="AN723" s="161"/>
      <c r="AO723" s="161"/>
      <c r="AP723" s="161"/>
      <c r="AQ723" s="161"/>
      <c r="AR723"/>
      <c r="AS723" s="161"/>
      <c r="AT723" s="161"/>
      <c r="AU723" s="161"/>
      <c r="AV723" s="161"/>
      <c r="AW723" s="161"/>
      <c r="AX723" s="161"/>
      <c r="AY723" s="161"/>
      <c r="AZ723" s="161"/>
      <c r="BA723" s="161"/>
      <c r="BB723" s="161"/>
      <c r="BC723" s="161"/>
      <c r="BD723" s="161"/>
      <c r="BE723" s="161"/>
      <c r="BF723" s="161"/>
      <c r="BG723" s="161"/>
      <c r="BH723" s="161"/>
      <c r="BI723" s="161"/>
      <c r="BJ723" s="161"/>
      <c r="BK723" s="161"/>
      <c r="BL723" s="161"/>
      <c r="BM723" s="161"/>
      <c r="BN723" s="161"/>
      <c r="BO723" s="161"/>
      <c r="BP723" s="161"/>
      <c r="BQ723" s="161"/>
      <c r="BR723" s="161"/>
      <c r="BS723" s="161"/>
      <c r="BT723" s="161"/>
      <c r="BU723" s="161"/>
      <c r="BV723" s="161"/>
      <c r="BW723" s="161"/>
      <c r="BX723" s="161"/>
      <c r="BY723" s="161"/>
      <c r="BZ723" s="161"/>
      <c r="CA723" s="161"/>
      <c r="CB723" s="161"/>
      <c r="CC723" s="161"/>
      <c r="CD723" s="161"/>
      <c r="CE723" s="161"/>
      <c r="CF723" s="161"/>
      <c r="CG723" s="161"/>
      <c r="CH723" s="161"/>
      <c r="CI723" s="161"/>
      <c r="CJ723" s="161"/>
      <c r="CK723" s="161"/>
      <c r="CL723" s="161"/>
      <c r="CM723" s="161"/>
      <c r="CN723" s="161"/>
      <c r="CO723" s="161"/>
      <c r="CP723" s="161"/>
      <c r="CQ723" s="161"/>
      <c r="CR723" s="161"/>
      <c r="CS723" s="161"/>
      <c r="CT723" s="161"/>
      <c r="CU723" s="161"/>
      <c r="CV723" s="161"/>
      <c r="CW723" s="161"/>
      <c r="CX723" s="161"/>
      <c r="CY723" s="161"/>
      <c r="CZ723" s="161"/>
      <c r="DA723" s="161"/>
      <c r="DB723" s="161"/>
      <c r="DC723" s="161"/>
      <c r="DD723" s="161"/>
      <c r="DE723" s="161"/>
      <c r="DF723" s="161"/>
      <c r="DG723" s="161"/>
      <c r="DH723" s="161"/>
      <c r="DI723" s="161"/>
      <c r="DJ723" s="161"/>
      <c r="DK723" s="161"/>
      <c r="DL723" s="161"/>
      <c r="DM723" s="161"/>
      <c r="DN723" s="161"/>
      <c r="DO723" s="161"/>
      <c r="DP723" s="161"/>
      <c r="DQ723" s="161"/>
      <c r="DR723" s="161"/>
      <c r="DS723" s="161"/>
      <c r="DT723" s="161"/>
      <c r="DU723" s="161"/>
      <c r="DV723" s="161"/>
      <c r="DW723" s="161"/>
    </row>
    <row r="724" spans="1:127" ht="12.75" customHeight="1" x14ac:dyDescent="0.25">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c r="AA724" s="161"/>
      <c r="AB724" s="161"/>
      <c r="AC724" s="161"/>
      <c r="AD724" s="161"/>
      <c r="AE724" s="161"/>
      <c r="AF724" s="161"/>
      <c r="AG724" s="161"/>
      <c r="AH724" s="161"/>
      <c r="AI724" s="161"/>
      <c r="AJ724" s="161"/>
      <c r="AK724" s="161"/>
      <c r="AL724" s="161"/>
      <c r="AM724" s="161"/>
      <c r="AN724" s="161"/>
      <c r="AO724" s="161"/>
      <c r="AP724" s="161"/>
      <c r="AQ724" s="161"/>
      <c r="AR724"/>
      <c r="AS724" s="161"/>
      <c r="AT724" s="161"/>
      <c r="AU724" s="161"/>
      <c r="AV724" s="161"/>
      <c r="AW724" s="161"/>
      <c r="AX724" s="161"/>
      <c r="AY724" s="161"/>
      <c r="AZ724" s="161"/>
      <c r="BA724" s="161"/>
      <c r="BB724" s="161"/>
      <c r="BC724" s="161"/>
      <c r="BD724" s="161"/>
      <c r="BE724" s="161"/>
      <c r="BF724" s="161"/>
      <c r="BG724" s="161"/>
      <c r="BH724" s="161"/>
      <c r="BI724" s="161"/>
      <c r="BJ724" s="161"/>
      <c r="BK724" s="161"/>
      <c r="BL724" s="161"/>
      <c r="BM724" s="161"/>
      <c r="BN724" s="161"/>
      <c r="BO724" s="161"/>
      <c r="BP724" s="161"/>
      <c r="BQ724" s="161"/>
      <c r="BR724" s="161"/>
      <c r="BS724" s="161"/>
      <c r="BT724" s="161"/>
      <c r="BU724" s="161"/>
      <c r="BV724" s="161"/>
      <c r="BW724" s="161"/>
      <c r="BX724" s="161"/>
      <c r="BY724" s="161"/>
      <c r="BZ724" s="161"/>
      <c r="CA724" s="161"/>
      <c r="CB724" s="161"/>
      <c r="CC724" s="161"/>
      <c r="CD724" s="161"/>
      <c r="CE724" s="161"/>
      <c r="CF724" s="161"/>
      <c r="CG724" s="161"/>
      <c r="CH724" s="161"/>
      <c r="CI724" s="161"/>
      <c r="CJ724" s="161"/>
      <c r="CK724" s="161"/>
      <c r="CL724" s="161"/>
      <c r="CM724" s="161"/>
      <c r="CN724" s="161"/>
      <c r="CO724" s="161"/>
      <c r="CP724" s="161"/>
      <c r="CQ724" s="161"/>
      <c r="CR724" s="161"/>
      <c r="CS724" s="161"/>
      <c r="CT724" s="161"/>
      <c r="CU724" s="161"/>
      <c r="CV724" s="161"/>
      <c r="CW724" s="161"/>
      <c r="CX724" s="161"/>
      <c r="CY724" s="161"/>
      <c r="CZ724" s="161"/>
      <c r="DA724" s="161"/>
      <c r="DB724" s="161"/>
      <c r="DC724" s="161"/>
      <c r="DD724" s="161"/>
      <c r="DE724" s="161"/>
      <c r="DF724" s="161"/>
      <c r="DG724" s="161"/>
      <c r="DH724" s="161"/>
      <c r="DI724" s="161"/>
      <c r="DJ724" s="161"/>
      <c r="DK724" s="161"/>
      <c r="DL724" s="161"/>
      <c r="DM724" s="161"/>
      <c r="DN724" s="161"/>
      <c r="DO724" s="161"/>
      <c r="DP724" s="161"/>
      <c r="DQ724" s="161"/>
      <c r="DR724" s="161"/>
      <c r="DS724" s="161"/>
      <c r="DT724" s="161"/>
      <c r="DU724" s="161"/>
      <c r="DV724" s="161"/>
      <c r="DW724" s="161"/>
    </row>
    <row r="725" spans="1:127" ht="12.75" customHeight="1" x14ac:dyDescent="0.25">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c r="AA725" s="161"/>
      <c r="AB725" s="161"/>
      <c r="AC725" s="161"/>
      <c r="AD725" s="161"/>
      <c r="AE725" s="161"/>
      <c r="AF725" s="161"/>
      <c r="AG725" s="161"/>
      <c r="AH725" s="161"/>
      <c r="AI725" s="161"/>
      <c r="AJ725" s="161"/>
      <c r="AK725" s="161"/>
      <c r="AL725" s="161"/>
      <c r="AM725" s="161"/>
      <c r="AN725" s="161"/>
      <c r="AO725" s="161"/>
      <c r="AP725" s="161"/>
      <c r="AQ725" s="161"/>
      <c r="AR725"/>
      <c r="AS725" s="161"/>
      <c r="AT725" s="161"/>
      <c r="AU725" s="161"/>
      <c r="AV725" s="161"/>
      <c r="AW725" s="161"/>
      <c r="AX725" s="161"/>
      <c r="AY725" s="161"/>
      <c r="AZ725" s="161"/>
      <c r="BA725" s="161"/>
      <c r="BB725" s="161"/>
      <c r="BC725" s="161"/>
      <c r="BD725" s="161"/>
      <c r="BE725" s="161"/>
      <c r="BF725" s="161"/>
      <c r="BG725" s="161"/>
      <c r="BH725" s="161"/>
      <c r="BI725" s="161"/>
      <c r="BJ725" s="161"/>
      <c r="BK725" s="161"/>
      <c r="BL725" s="161"/>
      <c r="BM725" s="161"/>
      <c r="BN725" s="161"/>
      <c r="BO725" s="161"/>
      <c r="BP725" s="161"/>
      <c r="BQ725" s="161"/>
      <c r="BR725" s="161"/>
      <c r="BS725" s="161"/>
      <c r="BT725" s="161"/>
      <c r="BU725" s="161"/>
      <c r="BV725" s="161"/>
      <c r="BW725" s="161"/>
      <c r="BX725" s="161"/>
      <c r="BY725" s="161"/>
      <c r="BZ725" s="161"/>
      <c r="CA725" s="161"/>
      <c r="CB725" s="161"/>
      <c r="CC725" s="161"/>
      <c r="CD725" s="161"/>
      <c r="CE725" s="161"/>
      <c r="CF725" s="161"/>
      <c r="CG725" s="161"/>
      <c r="CH725" s="161"/>
      <c r="CI725" s="161"/>
      <c r="CJ725" s="161"/>
      <c r="CK725" s="161"/>
      <c r="CL725" s="161"/>
      <c r="CM725" s="161"/>
      <c r="CN725" s="161"/>
      <c r="CO725" s="161"/>
      <c r="CP725" s="161"/>
      <c r="CQ725" s="161"/>
      <c r="CR725" s="161"/>
      <c r="CS725" s="161"/>
      <c r="CT725" s="161"/>
      <c r="CU725" s="161"/>
      <c r="CV725" s="161"/>
      <c r="CW725" s="161"/>
      <c r="CX725" s="161"/>
      <c r="CY725" s="161"/>
      <c r="CZ725" s="161"/>
      <c r="DA725" s="161"/>
      <c r="DB725" s="161"/>
      <c r="DC725" s="161"/>
      <c r="DD725" s="161"/>
      <c r="DE725" s="161"/>
      <c r="DF725" s="161"/>
      <c r="DG725" s="161"/>
      <c r="DH725" s="161"/>
      <c r="DI725" s="161"/>
      <c r="DJ725" s="161"/>
      <c r="DK725" s="161"/>
      <c r="DL725" s="161"/>
      <c r="DM725" s="161"/>
      <c r="DN725" s="161"/>
      <c r="DO725" s="161"/>
      <c r="DP725" s="161"/>
      <c r="DQ725" s="161"/>
      <c r="DR725" s="161"/>
      <c r="DS725" s="161"/>
      <c r="DT725" s="161"/>
      <c r="DU725" s="161"/>
      <c r="DV725" s="161"/>
      <c r="DW725" s="161"/>
    </row>
    <row r="726" spans="1:127" ht="12.75" customHeight="1" x14ac:dyDescent="0.25">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c r="AA726" s="161"/>
      <c r="AB726" s="161"/>
      <c r="AC726" s="161"/>
      <c r="AD726" s="161"/>
      <c r="AE726" s="161"/>
      <c r="AF726" s="161"/>
      <c r="AG726" s="161"/>
      <c r="AH726" s="161"/>
      <c r="AI726" s="161"/>
      <c r="AJ726" s="161"/>
      <c r="AK726" s="161"/>
      <c r="AL726" s="161"/>
      <c r="AM726" s="161"/>
      <c r="AN726" s="161"/>
      <c r="AO726" s="161"/>
      <c r="AP726" s="161"/>
      <c r="AQ726" s="161"/>
      <c r="AR726"/>
      <c r="AS726" s="161"/>
      <c r="AT726" s="161"/>
      <c r="AU726" s="161"/>
      <c r="AV726" s="161"/>
      <c r="AW726" s="161"/>
      <c r="AX726" s="161"/>
      <c r="AY726" s="161"/>
      <c r="AZ726" s="161"/>
      <c r="BA726" s="161"/>
      <c r="BB726" s="161"/>
      <c r="BC726" s="161"/>
      <c r="BD726" s="161"/>
      <c r="BE726" s="161"/>
      <c r="BF726" s="161"/>
      <c r="BG726" s="161"/>
      <c r="BH726" s="161"/>
      <c r="BI726" s="161"/>
      <c r="BJ726" s="161"/>
      <c r="BK726" s="161"/>
      <c r="BL726" s="161"/>
      <c r="BM726" s="161"/>
      <c r="BN726" s="161"/>
      <c r="BO726" s="161"/>
      <c r="BP726" s="161"/>
      <c r="BQ726" s="161"/>
      <c r="BR726" s="161"/>
      <c r="BS726" s="161"/>
      <c r="BT726" s="161"/>
      <c r="BU726" s="161"/>
      <c r="BV726" s="161"/>
      <c r="BW726" s="161"/>
      <c r="BX726" s="161"/>
      <c r="BY726" s="161"/>
      <c r="BZ726" s="161"/>
      <c r="CA726" s="161"/>
      <c r="CB726" s="161"/>
      <c r="CC726" s="161"/>
      <c r="CD726" s="161"/>
      <c r="CE726" s="161"/>
      <c r="CF726" s="161"/>
      <c r="CG726" s="161"/>
      <c r="CH726" s="161"/>
      <c r="CI726" s="161"/>
      <c r="CJ726" s="161"/>
      <c r="CK726" s="161"/>
      <c r="CL726" s="161"/>
      <c r="CM726" s="161"/>
      <c r="CN726" s="161"/>
      <c r="CO726" s="161"/>
      <c r="CP726" s="161"/>
      <c r="CQ726" s="161"/>
      <c r="CR726" s="161"/>
      <c r="CS726" s="161"/>
      <c r="CT726" s="161"/>
      <c r="CU726" s="161"/>
      <c r="CV726" s="161"/>
      <c r="CW726" s="161"/>
      <c r="CX726" s="161"/>
      <c r="CY726" s="161"/>
      <c r="CZ726" s="161"/>
      <c r="DA726" s="161"/>
      <c r="DB726" s="161"/>
      <c r="DC726" s="161"/>
      <c r="DD726" s="161"/>
      <c r="DE726" s="161"/>
      <c r="DF726" s="161"/>
      <c r="DG726" s="161"/>
      <c r="DH726" s="161"/>
      <c r="DI726" s="161"/>
      <c r="DJ726" s="161"/>
      <c r="DK726" s="161"/>
      <c r="DL726" s="161"/>
      <c r="DM726" s="161"/>
      <c r="DN726" s="161"/>
      <c r="DO726" s="161"/>
      <c r="DP726" s="161"/>
      <c r="DQ726" s="161"/>
      <c r="DR726" s="161"/>
      <c r="DS726" s="161"/>
      <c r="DT726" s="161"/>
      <c r="DU726" s="161"/>
      <c r="DV726" s="161"/>
      <c r="DW726" s="161"/>
    </row>
    <row r="727" spans="1:127" ht="12.75" customHeight="1" x14ac:dyDescent="0.25">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c r="AA727" s="161"/>
      <c r="AB727" s="161"/>
      <c r="AC727" s="161"/>
      <c r="AD727" s="161"/>
      <c r="AE727" s="161"/>
      <c r="AF727" s="161"/>
      <c r="AG727" s="161"/>
      <c r="AH727" s="161"/>
      <c r="AI727" s="161"/>
      <c r="AJ727" s="161"/>
      <c r="AK727" s="161"/>
      <c r="AL727" s="161"/>
      <c r="AM727" s="161"/>
      <c r="AN727" s="161"/>
      <c r="AO727" s="161"/>
      <c r="AP727" s="161"/>
      <c r="AQ727" s="161"/>
      <c r="AR727"/>
      <c r="AS727" s="161"/>
      <c r="AT727" s="161"/>
      <c r="AU727" s="161"/>
      <c r="AV727" s="161"/>
      <c r="AW727" s="161"/>
      <c r="AX727" s="161"/>
      <c r="AY727" s="161"/>
      <c r="AZ727" s="161"/>
      <c r="BA727" s="161"/>
      <c r="BB727" s="161"/>
      <c r="BC727" s="161"/>
      <c r="BD727" s="161"/>
      <c r="BE727" s="161"/>
      <c r="BF727" s="161"/>
      <c r="BG727" s="161"/>
      <c r="BH727" s="161"/>
      <c r="BI727" s="161"/>
      <c r="BJ727" s="161"/>
      <c r="BK727" s="161"/>
      <c r="BL727" s="161"/>
      <c r="BM727" s="161"/>
      <c r="BN727" s="161"/>
      <c r="BO727" s="161"/>
      <c r="BP727" s="161"/>
      <c r="BQ727" s="161"/>
      <c r="BR727" s="161"/>
      <c r="BS727" s="161"/>
      <c r="BT727" s="161"/>
      <c r="BU727" s="161"/>
      <c r="BV727" s="161"/>
      <c r="BW727" s="161"/>
      <c r="BX727" s="161"/>
      <c r="BY727" s="161"/>
      <c r="BZ727" s="161"/>
      <c r="CA727" s="161"/>
      <c r="CB727" s="161"/>
      <c r="CC727" s="161"/>
      <c r="CD727" s="161"/>
      <c r="CE727" s="161"/>
      <c r="CF727" s="161"/>
      <c r="CG727" s="161"/>
      <c r="CH727" s="161"/>
      <c r="CI727" s="161"/>
      <c r="CJ727" s="161"/>
      <c r="CK727" s="161"/>
      <c r="CL727" s="161"/>
      <c r="CM727" s="161"/>
      <c r="CN727" s="161"/>
      <c r="CO727" s="161"/>
      <c r="CP727" s="161"/>
      <c r="CQ727" s="161"/>
      <c r="CR727" s="161"/>
      <c r="CS727" s="161"/>
      <c r="CT727" s="161"/>
      <c r="CU727" s="161"/>
      <c r="CV727" s="161"/>
      <c r="CW727" s="161"/>
      <c r="CX727" s="161"/>
      <c r="CY727" s="161"/>
      <c r="CZ727" s="161"/>
      <c r="DA727" s="161"/>
      <c r="DB727" s="161"/>
      <c r="DC727" s="161"/>
      <c r="DD727" s="161"/>
      <c r="DE727" s="161"/>
      <c r="DF727" s="161"/>
      <c r="DG727" s="161"/>
      <c r="DH727" s="161"/>
      <c r="DI727" s="161"/>
      <c r="DJ727" s="161"/>
      <c r="DK727" s="161"/>
      <c r="DL727" s="161"/>
      <c r="DM727" s="161"/>
      <c r="DN727" s="161"/>
      <c r="DO727" s="161"/>
      <c r="DP727" s="161"/>
      <c r="DQ727" s="161"/>
      <c r="DR727" s="161"/>
      <c r="DS727" s="161"/>
      <c r="DT727" s="161"/>
      <c r="DU727" s="161"/>
      <c r="DV727" s="161"/>
      <c r="DW727" s="161"/>
    </row>
    <row r="728" spans="1:127" ht="12.75" customHeight="1" x14ac:dyDescent="0.25">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c r="AS728" s="161"/>
      <c r="AT728" s="161"/>
      <c r="AU728" s="161"/>
      <c r="AV728" s="161"/>
      <c r="AW728" s="161"/>
      <c r="AX728" s="161"/>
      <c r="AY728" s="161"/>
      <c r="AZ728" s="161"/>
      <c r="BA728" s="161"/>
      <c r="BB728" s="161"/>
      <c r="BC728" s="161"/>
      <c r="BD728" s="161"/>
      <c r="BE728" s="161"/>
      <c r="BF728" s="161"/>
      <c r="BG728" s="161"/>
      <c r="BH728" s="161"/>
      <c r="BI728" s="161"/>
      <c r="BJ728" s="161"/>
      <c r="BK728" s="161"/>
      <c r="BL728" s="161"/>
      <c r="BM728" s="161"/>
      <c r="BN728" s="161"/>
      <c r="BO728" s="161"/>
      <c r="BP728" s="161"/>
      <c r="BQ728" s="161"/>
      <c r="BR728" s="161"/>
      <c r="BS728" s="161"/>
      <c r="BT728" s="161"/>
      <c r="BU728" s="161"/>
      <c r="BV728" s="161"/>
      <c r="BW728" s="161"/>
      <c r="BX728" s="161"/>
      <c r="BY728" s="161"/>
      <c r="BZ728" s="161"/>
      <c r="CA728" s="161"/>
      <c r="CB728" s="161"/>
      <c r="CC728" s="161"/>
      <c r="CD728" s="161"/>
      <c r="CE728" s="161"/>
      <c r="CF728" s="161"/>
      <c r="CG728" s="161"/>
      <c r="CH728" s="161"/>
      <c r="CI728" s="161"/>
      <c r="CJ728" s="161"/>
      <c r="CK728" s="161"/>
      <c r="CL728" s="161"/>
      <c r="CM728" s="161"/>
      <c r="CN728" s="161"/>
      <c r="CO728" s="161"/>
      <c r="CP728" s="161"/>
      <c r="CQ728" s="161"/>
      <c r="CR728" s="161"/>
      <c r="CS728" s="161"/>
      <c r="CT728" s="161"/>
      <c r="CU728" s="161"/>
      <c r="CV728" s="161"/>
      <c r="CW728" s="161"/>
      <c r="CX728" s="161"/>
      <c r="CY728" s="161"/>
      <c r="CZ728" s="161"/>
      <c r="DA728" s="161"/>
      <c r="DB728" s="161"/>
      <c r="DC728" s="161"/>
      <c r="DD728" s="161"/>
      <c r="DE728" s="161"/>
      <c r="DF728" s="161"/>
      <c r="DG728" s="161"/>
      <c r="DH728" s="161"/>
      <c r="DI728" s="161"/>
      <c r="DJ728" s="161"/>
      <c r="DK728" s="161"/>
      <c r="DL728" s="161"/>
      <c r="DM728" s="161"/>
      <c r="DN728" s="161"/>
      <c r="DO728" s="161"/>
      <c r="DP728" s="161"/>
      <c r="DQ728" s="161"/>
      <c r="DR728" s="161"/>
      <c r="DS728" s="161"/>
      <c r="DT728" s="161"/>
      <c r="DU728" s="161"/>
      <c r="DV728" s="161"/>
      <c r="DW728" s="161"/>
    </row>
    <row r="729" spans="1:127" ht="12.75" customHeight="1" x14ac:dyDescent="0.25">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c r="AA729" s="161"/>
      <c r="AB729" s="161"/>
      <c r="AC729" s="161"/>
      <c r="AD729" s="161"/>
      <c r="AE729" s="161"/>
      <c r="AF729" s="161"/>
      <c r="AG729" s="161"/>
      <c r="AH729" s="161"/>
      <c r="AI729" s="161"/>
      <c r="AJ729" s="161"/>
      <c r="AK729" s="161"/>
      <c r="AL729" s="161"/>
      <c r="AM729" s="161"/>
      <c r="AN729" s="161"/>
      <c r="AO729" s="161"/>
      <c r="AP729" s="161"/>
      <c r="AQ729" s="161"/>
      <c r="AR729"/>
      <c r="AS729" s="161"/>
      <c r="AT729" s="161"/>
      <c r="AU729" s="161"/>
      <c r="AV729" s="161"/>
      <c r="AW729" s="161"/>
      <c r="AX729" s="161"/>
      <c r="AY729" s="161"/>
      <c r="AZ729" s="161"/>
      <c r="BA729" s="161"/>
      <c r="BB729" s="161"/>
      <c r="BC729" s="161"/>
      <c r="BD729" s="161"/>
      <c r="BE729" s="161"/>
      <c r="BF729" s="161"/>
      <c r="BG729" s="161"/>
      <c r="BH729" s="161"/>
      <c r="BI729" s="161"/>
      <c r="BJ729" s="161"/>
      <c r="BK729" s="161"/>
      <c r="BL729" s="161"/>
      <c r="BM729" s="161"/>
      <c r="BN729" s="161"/>
      <c r="BO729" s="161"/>
      <c r="BP729" s="161"/>
      <c r="BQ729" s="161"/>
      <c r="BR729" s="161"/>
      <c r="BS729" s="161"/>
      <c r="BT729" s="161"/>
      <c r="BU729" s="161"/>
      <c r="BV729" s="161"/>
      <c r="BW729" s="161"/>
      <c r="BX729" s="161"/>
      <c r="BY729" s="161"/>
      <c r="BZ729" s="161"/>
      <c r="CA729" s="161"/>
      <c r="CB729" s="161"/>
      <c r="CC729" s="161"/>
      <c r="CD729" s="161"/>
      <c r="CE729" s="161"/>
      <c r="CF729" s="161"/>
      <c r="CG729" s="161"/>
      <c r="CH729" s="161"/>
      <c r="CI729" s="161"/>
      <c r="CJ729" s="161"/>
      <c r="CK729" s="161"/>
      <c r="CL729" s="161"/>
      <c r="CM729" s="161"/>
      <c r="CN729" s="161"/>
      <c r="CO729" s="161"/>
      <c r="CP729" s="161"/>
      <c r="CQ729" s="161"/>
      <c r="CR729" s="161"/>
      <c r="CS729" s="161"/>
      <c r="CT729" s="161"/>
      <c r="CU729" s="161"/>
      <c r="CV729" s="161"/>
      <c r="CW729" s="161"/>
      <c r="CX729" s="161"/>
      <c r="CY729" s="161"/>
      <c r="CZ729" s="161"/>
      <c r="DA729" s="161"/>
      <c r="DB729" s="161"/>
      <c r="DC729" s="161"/>
      <c r="DD729" s="161"/>
      <c r="DE729" s="161"/>
      <c r="DF729" s="161"/>
      <c r="DG729" s="161"/>
      <c r="DH729" s="161"/>
      <c r="DI729" s="161"/>
      <c r="DJ729" s="161"/>
      <c r="DK729" s="161"/>
      <c r="DL729" s="161"/>
      <c r="DM729" s="161"/>
      <c r="DN729" s="161"/>
      <c r="DO729" s="161"/>
      <c r="DP729" s="161"/>
      <c r="DQ729" s="161"/>
      <c r="DR729" s="161"/>
      <c r="DS729" s="161"/>
      <c r="DT729" s="161"/>
      <c r="DU729" s="161"/>
      <c r="DV729" s="161"/>
      <c r="DW729" s="161"/>
    </row>
    <row r="730" spans="1:127" ht="12.75" customHeight="1" x14ac:dyDescent="0.25">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c r="AA730" s="161"/>
      <c r="AB730" s="161"/>
      <c r="AC730" s="161"/>
      <c r="AD730" s="161"/>
      <c r="AE730" s="161"/>
      <c r="AF730" s="161"/>
      <c r="AG730" s="161"/>
      <c r="AH730" s="161"/>
      <c r="AI730" s="161"/>
      <c r="AJ730" s="161"/>
      <c r="AK730" s="161"/>
      <c r="AL730" s="161"/>
      <c r="AM730" s="161"/>
      <c r="AN730" s="161"/>
      <c r="AO730" s="161"/>
      <c r="AP730" s="161"/>
      <c r="AQ730" s="161"/>
      <c r="AR730"/>
      <c r="AS730" s="161"/>
      <c r="AT730" s="161"/>
      <c r="AU730" s="161"/>
      <c r="AV730" s="161"/>
      <c r="AW730" s="161"/>
      <c r="AX730" s="161"/>
      <c r="AY730" s="161"/>
      <c r="AZ730" s="161"/>
      <c r="BA730" s="161"/>
      <c r="BB730" s="161"/>
      <c r="BC730" s="161"/>
      <c r="BD730" s="161"/>
      <c r="BE730" s="161"/>
      <c r="BF730" s="161"/>
      <c r="BG730" s="161"/>
      <c r="BH730" s="161"/>
      <c r="BI730" s="161"/>
      <c r="BJ730" s="161"/>
      <c r="BK730" s="161"/>
      <c r="BL730" s="161"/>
      <c r="BM730" s="161"/>
      <c r="BN730" s="161"/>
      <c r="BO730" s="161"/>
      <c r="BP730" s="161"/>
      <c r="BQ730" s="161"/>
      <c r="BR730" s="161"/>
      <c r="BS730" s="161"/>
      <c r="BT730" s="161"/>
      <c r="BU730" s="161"/>
      <c r="BV730" s="161"/>
      <c r="BW730" s="161"/>
      <c r="BX730" s="161"/>
      <c r="BY730" s="161"/>
      <c r="BZ730" s="161"/>
      <c r="CA730" s="161"/>
      <c r="CB730" s="161"/>
      <c r="CC730" s="161"/>
      <c r="CD730" s="161"/>
      <c r="CE730" s="161"/>
      <c r="CF730" s="161"/>
      <c r="CG730" s="161"/>
      <c r="CH730" s="161"/>
      <c r="CI730" s="161"/>
      <c r="CJ730" s="161"/>
      <c r="CK730" s="161"/>
      <c r="CL730" s="161"/>
      <c r="CM730" s="161"/>
      <c r="CN730" s="161"/>
      <c r="CO730" s="161"/>
      <c r="CP730" s="161"/>
      <c r="CQ730" s="161"/>
      <c r="CR730" s="161"/>
      <c r="CS730" s="161"/>
      <c r="CT730" s="161"/>
      <c r="CU730" s="161"/>
      <c r="CV730" s="161"/>
      <c r="CW730" s="161"/>
      <c r="CX730" s="161"/>
      <c r="CY730" s="161"/>
      <c r="CZ730" s="161"/>
      <c r="DA730" s="161"/>
      <c r="DB730" s="161"/>
      <c r="DC730" s="161"/>
      <c r="DD730" s="161"/>
      <c r="DE730" s="161"/>
      <c r="DF730" s="161"/>
      <c r="DG730" s="161"/>
      <c r="DH730" s="161"/>
      <c r="DI730" s="161"/>
      <c r="DJ730" s="161"/>
      <c r="DK730" s="161"/>
      <c r="DL730" s="161"/>
      <c r="DM730" s="161"/>
      <c r="DN730" s="161"/>
      <c r="DO730" s="161"/>
      <c r="DP730" s="161"/>
      <c r="DQ730" s="161"/>
      <c r="DR730" s="161"/>
      <c r="DS730" s="161"/>
      <c r="DT730" s="161"/>
      <c r="DU730" s="161"/>
      <c r="DV730" s="161"/>
      <c r="DW730" s="161"/>
    </row>
    <row r="731" spans="1:127" ht="12.75" customHeight="1" x14ac:dyDescent="0.25">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c r="AA731" s="161"/>
      <c r="AB731" s="161"/>
      <c r="AC731" s="161"/>
      <c r="AD731" s="161"/>
      <c r="AE731" s="161"/>
      <c r="AF731" s="161"/>
      <c r="AG731" s="161"/>
      <c r="AH731" s="161"/>
      <c r="AI731" s="161"/>
      <c r="AJ731" s="161"/>
      <c r="AK731" s="161"/>
      <c r="AL731" s="161"/>
      <c r="AM731" s="161"/>
      <c r="AN731" s="161"/>
      <c r="AO731" s="161"/>
      <c r="AP731" s="161"/>
      <c r="AQ731" s="161"/>
      <c r="AR731"/>
      <c r="AS731" s="161"/>
      <c r="AT731" s="161"/>
      <c r="AU731" s="161"/>
      <c r="AV731" s="161"/>
      <c r="AW731" s="161"/>
      <c r="AX731" s="161"/>
      <c r="AY731" s="161"/>
      <c r="AZ731" s="161"/>
      <c r="BA731" s="161"/>
      <c r="BB731" s="161"/>
      <c r="BC731" s="161"/>
      <c r="BD731" s="161"/>
      <c r="BE731" s="161"/>
      <c r="BF731" s="161"/>
      <c r="BG731" s="161"/>
      <c r="BH731" s="161"/>
      <c r="BI731" s="161"/>
      <c r="BJ731" s="161"/>
      <c r="BK731" s="161"/>
      <c r="BL731" s="161"/>
      <c r="BM731" s="161"/>
      <c r="BN731" s="161"/>
      <c r="BO731" s="161"/>
      <c r="BP731" s="161"/>
      <c r="BQ731" s="161"/>
      <c r="BR731" s="161"/>
      <c r="BS731" s="161"/>
      <c r="BT731" s="161"/>
      <c r="BU731" s="161"/>
      <c r="BV731" s="161"/>
      <c r="BW731" s="161"/>
      <c r="BX731" s="161"/>
      <c r="BY731" s="161"/>
      <c r="BZ731" s="161"/>
      <c r="CA731" s="161"/>
      <c r="CB731" s="161"/>
      <c r="CC731" s="161"/>
      <c r="CD731" s="161"/>
      <c r="CE731" s="161"/>
      <c r="CF731" s="161"/>
      <c r="CG731" s="161"/>
      <c r="CH731" s="161"/>
      <c r="CI731" s="161"/>
      <c r="CJ731" s="161"/>
      <c r="CK731" s="161"/>
      <c r="CL731" s="161"/>
      <c r="CM731" s="161"/>
      <c r="CN731" s="161"/>
      <c r="CO731" s="161"/>
      <c r="CP731" s="161"/>
      <c r="CQ731" s="161"/>
      <c r="CR731" s="161"/>
      <c r="CS731" s="161"/>
      <c r="CT731" s="161"/>
      <c r="CU731" s="161"/>
      <c r="CV731" s="161"/>
      <c r="CW731" s="161"/>
      <c r="CX731" s="161"/>
      <c r="CY731" s="161"/>
      <c r="CZ731" s="161"/>
      <c r="DA731" s="161"/>
      <c r="DB731" s="161"/>
      <c r="DC731" s="161"/>
      <c r="DD731" s="161"/>
      <c r="DE731" s="161"/>
      <c r="DF731" s="161"/>
      <c r="DG731" s="161"/>
      <c r="DH731" s="161"/>
      <c r="DI731" s="161"/>
      <c r="DJ731" s="161"/>
      <c r="DK731" s="161"/>
      <c r="DL731" s="161"/>
      <c r="DM731" s="161"/>
      <c r="DN731" s="161"/>
      <c r="DO731" s="161"/>
      <c r="DP731" s="161"/>
      <c r="DQ731" s="161"/>
      <c r="DR731" s="161"/>
      <c r="DS731" s="161"/>
      <c r="DT731" s="161"/>
      <c r="DU731" s="161"/>
      <c r="DV731" s="161"/>
      <c r="DW731" s="161"/>
    </row>
    <row r="732" spans="1:127" ht="12.75" customHeight="1" x14ac:dyDescent="0.25">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c r="AA732" s="161"/>
      <c r="AB732" s="161"/>
      <c r="AC732" s="161"/>
      <c r="AD732" s="161"/>
      <c r="AE732" s="161"/>
      <c r="AF732" s="161"/>
      <c r="AG732" s="161"/>
      <c r="AH732" s="161"/>
      <c r="AI732" s="161"/>
      <c r="AJ732" s="161"/>
      <c r="AK732" s="161"/>
      <c r="AL732" s="161"/>
      <c r="AM732" s="161"/>
      <c r="AN732" s="161"/>
      <c r="AO732" s="161"/>
      <c r="AP732" s="161"/>
      <c r="AQ732" s="161"/>
      <c r="AR732"/>
      <c r="AS732" s="161"/>
      <c r="AT732" s="161"/>
      <c r="AU732" s="161"/>
      <c r="AV732" s="161"/>
      <c r="AW732" s="161"/>
      <c r="AX732" s="161"/>
      <c r="AY732" s="161"/>
      <c r="AZ732" s="161"/>
      <c r="BA732" s="161"/>
      <c r="BB732" s="161"/>
      <c r="BC732" s="161"/>
      <c r="BD732" s="161"/>
      <c r="BE732" s="161"/>
      <c r="BF732" s="161"/>
      <c r="BG732" s="161"/>
      <c r="BH732" s="161"/>
      <c r="BI732" s="161"/>
      <c r="BJ732" s="161"/>
      <c r="BK732" s="161"/>
      <c r="BL732" s="161"/>
      <c r="BM732" s="161"/>
      <c r="BN732" s="161"/>
      <c r="BO732" s="161"/>
      <c r="BP732" s="161"/>
      <c r="BQ732" s="161"/>
      <c r="BR732" s="161"/>
      <c r="BS732" s="161"/>
      <c r="BT732" s="161"/>
      <c r="BU732" s="161"/>
      <c r="BV732" s="161"/>
      <c r="BW732" s="161"/>
      <c r="BX732" s="161"/>
      <c r="BY732" s="161"/>
      <c r="BZ732" s="161"/>
      <c r="CA732" s="161"/>
      <c r="CB732" s="161"/>
      <c r="CC732" s="161"/>
      <c r="CD732" s="161"/>
      <c r="CE732" s="161"/>
      <c r="CF732" s="161"/>
      <c r="CG732" s="161"/>
      <c r="CH732" s="161"/>
      <c r="CI732" s="161"/>
      <c r="CJ732" s="161"/>
      <c r="CK732" s="161"/>
      <c r="CL732" s="161"/>
      <c r="CM732" s="161"/>
      <c r="CN732" s="161"/>
      <c r="CO732" s="161"/>
      <c r="CP732" s="161"/>
      <c r="CQ732" s="161"/>
      <c r="CR732" s="161"/>
      <c r="CS732" s="161"/>
      <c r="CT732" s="161"/>
      <c r="CU732" s="161"/>
      <c r="CV732" s="161"/>
      <c r="CW732" s="161"/>
      <c r="CX732" s="161"/>
      <c r="CY732" s="161"/>
      <c r="CZ732" s="161"/>
      <c r="DA732" s="161"/>
      <c r="DB732" s="161"/>
      <c r="DC732" s="161"/>
      <c r="DD732" s="161"/>
      <c r="DE732" s="161"/>
      <c r="DF732" s="161"/>
      <c r="DG732" s="161"/>
      <c r="DH732" s="161"/>
      <c r="DI732" s="161"/>
      <c r="DJ732" s="161"/>
      <c r="DK732" s="161"/>
      <c r="DL732" s="161"/>
      <c r="DM732" s="161"/>
      <c r="DN732" s="161"/>
      <c r="DO732" s="161"/>
      <c r="DP732" s="161"/>
      <c r="DQ732" s="161"/>
      <c r="DR732" s="161"/>
      <c r="DS732" s="161"/>
      <c r="DT732" s="161"/>
      <c r="DU732" s="161"/>
      <c r="DV732" s="161"/>
      <c r="DW732" s="161"/>
    </row>
    <row r="733" spans="1:127" ht="12.75" customHeight="1" x14ac:dyDescent="0.25">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c r="AA733" s="161"/>
      <c r="AB733" s="161"/>
      <c r="AC733" s="161"/>
      <c r="AD733" s="161"/>
      <c r="AE733" s="161"/>
      <c r="AF733" s="161"/>
      <c r="AG733" s="161"/>
      <c r="AH733" s="161"/>
      <c r="AI733" s="161"/>
      <c r="AJ733" s="161"/>
      <c r="AK733" s="161"/>
      <c r="AL733" s="161"/>
      <c r="AM733" s="161"/>
      <c r="AN733" s="161"/>
      <c r="AO733" s="161"/>
      <c r="AP733" s="161"/>
      <c r="AQ733" s="161"/>
      <c r="AR733"/>
      <c r="AS733" s="161"/>
      <c r="AT733" s="161"/>
      <c r="AU733" s="161"/>
      <c r="AV733" s="161"/>
      <c r="AW733" s="161"/>
      <c r="AX733" s="161"/>
      <c r="AY733" s="161"/>
      <c r="AZ733" s="161"/>
      <c r="BA733" s="161"/>
      <c r="BB733" s="161"/>
      <c r="BC733" s="161"/>
      <c r="BD733" s="161"/>
      <c r="BE733" s="161"/>
      <c r="BF733" s="161"/>
      <c r="BG733" s="161"/>
      <c r="BH733" s="161"/>
      <c r="BI733" s="161"/>
      <c r="BJ733" s="161"/>
      <c r="BK733" s="161"/>
      <c r="BL733" s="161"/>
      <c r="BM733" s="161"/>
      <c r="BN733" s="161"/>
      <c r="BO733" s="161"/>
      <c r="BP733" s="161"/>
      <c r="BQ733" s="161"/>
      <c r="BR733" s="161"/>
      <c r="BS733" s="161"/>
      <c r="BT733" s="161"/>
      <c r="BU733" s="161"/>
      <c r="BV733" s="161"/>
      <c r="BW733" s="161"/>
      <c r="BX733" s="161"/>
      <c r="BY733" s="161"/>
      <c r="BZ733" s="161"/>
      <c r="CA733" s="161"/>
      <c r="CB733" s="161"/>
      <c r="CC733" s="161"/>
      <c r="CD733" s="161"/>
      <c r="CE733" s="161"/>
      <c r="CF733" s="161"/>
      <c r="CG733" s="161"/>
      <c r="CH733" s="161"/>
      <c r="CI733" s="161"/>
      <c r="CJ733" s="161"/>
      <c r="CK733" s="161"/>
      <c r="CL733" s="161"/>
      <c r="CM733" s="161"/>
      <c r="CN733" s="161"/>
      <c r="CO733" s="161"/>
      <c r="CP733" s="161"/>
      <c r="CQ733" s="161"/>
      <c r="CR733" s="161"/>
      <c r="CS733" s="161"/>
      <c r="CT733" s="161"/>
      <c r="CU733" s="161"/>
      <c r="CV733" s="161"/>
      <c r="CW733" s="161"/>
      <c r="CX733" s="161"/>
      <c r="CY733" s="161"/>
      <c r="CZ733" s="161"/>
      <c r="DA733" s="161"/>
      <c r="DB733" s="161"/>
      <c r="DC733" s="161"/>
      <c r="DD733" s="161"/>
      <c r="DE733" s="161"/>
      <c r="DF733" s="161"/>
      <c r="DG733" s="161"/>
      <c r="DH733" s="161"/>
      <c r="DI733" s="161"/>
      <c r="DJ733" s="161"/>
      <c r="DK733" s="161"/>
      <c r="DL733" s="161"/>
      <c r="DM733" s="161"/>
      <c r="DN733" s="161"/>
      <c r="DO733" s="161"/>
      <c r="DP733" s="161"/>
      <c r="DQ733" s="161"/>
      <c r="DR733" s="161"/>
      <c r="DS733" s="161"/>
      <c r="DT733" s="161"/>
      <c r="DU733" s="161"/>
      <c r="DV733" s="161"/>
      <c r="DW733" s="161"/>
    </row>
    <row r="734" spans="1:127" ht="12.75" customHeight="1" x14ac:dyDescent="0.25">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c r="AA734" s="161"/>
      <c r="AB734" s="161"/>
      <c r="AC734" s="161"/>
      <c r="AD734" s="161"/>
      <c r="AE734" s="161"/>
      <c r="AF734" s="161"/>
      <c r="AG734" s="161"/>
      <c r="AH734" s="161"/>
      <c r="AI734" s="161"/>
      <c r="AJ734" s="161"/>
      <c r="AK734" s="161"/>
      <c r="AL734" s="161"/>
      <c r="AM734" s="161"/>
      <c r="AN734" s="161"/>
      <c r="AO734" s="161"/>
      <c r="AP734" s="161"/>
      <c r="AQ734" s="161"/>
      <c r="AR734"/>
      <c r="AS734" s="161"/>
      <c r="AT734" s="161"/>
      <c r="AU734" s="161"/>
      <c r="AV734" s="161"/>
      <c r="AW734" s="161"/>
      <c r="AX734" s="161"/>
      <c r="AY734" s="161"/>
      <c r="AZ734" s="161"/>
      <c r="BA734" s="161"/>
      <c r="BB734" s="161"/>
      <c r="BC734" s="161"/>
      <c r="BD734" s="161"/>
      <c r="BE734" s="161"/>
      <c r="BF734" s="161"/>
      <c r="BG734" s="161"/>
      <c r="BH734" s="161"/>
      <c r="BI734" s="161"/>
      <c r="BJ734" s="161"/>
      <c r="BK734" s="161"/>
      <c r="BL734" s="161"/>
      <c r="BM734" s="161"/>
      <c r="BN734" s="161"/>
      <c r="BO734" s="161"/>
      <c r="BP734" s="161"/>
      <c r="BQ734" s="161"/>
      <c r="BR734" s="161"/>
      <c r="BS734" s="161"/>
      <c r="BT734" s="161"/>
      <c r="BU734" s="161"/>
      <c r="BV734" s="161"/>
      <c r="BW734" s="161"/>
      <c r="BX734" s="161"/>
      <c r="BY734" s="161"/>
      <c r="BZ734" s="161"/>
      <c r="CA734" s="161"/>
      <c r="CB734" s="161"/>
      <c r="CC734" s="161"/>
      <c r="CD734" s="161"/>
      <c r="CE734" s="161"/>
      <c r="CF734" s="161"/>
      <c r="CG734" s="161"/>
      <c r="CH734" s="161"/>
      <c r="CI734" s="161"/>
      <c r="CJ734" s="161"/>
      <c r="CK734" s="161"/>
      <c r="CL734" s="161"/>
      <c r="CM734" s="161"/>
      <c r="CN734" s="161"/>
      <c r="CO734" s="161"/>
      <c r="CP734" s="161"/>
      <c r="CQ734" s="161"/>
      <c r="CR734" s="161"/>
      <c r="CS734" s="161"/>
      <c r="CT734" s="161"/>
      <c r="CU734" s="161"/>
      <c r="CV734" s="161"/>
      <c r="CW734" s="161"/>
      <c r="CX734" s="161"/>
      <c r="CY734" s="161"/>
      <c r="CZ734" s="161"/>
      <c r="DA734" s="161"/>
      <c r="DB734" s="161"/>
      <c r="DC734" s="161"/>
      <c r="DD734" s="161"/>
      <c r="DE734" s="161"/>
      <c r="DF734" s="161"/>
      <c r="DG734" s="161"/>
      <c r="DH734" s="161"/>
      <c r="DI734" s="161"/>
      <c r="DJ734" s="161"/>
      <c r="DK734" s="161"/>
      <c r="DL734" s="161"/>
      <c r="DM734" s="161"/>
      <c r="DN734" s="161"/>
      <c r="DO734" s="161"/>
      <c r="DP734" s="161"/>
      <c r="DQ734" s="161"/>
      <c r="DR734" s="161"/>
      <c r="DS734" s="161"/>
      <c r="DT734" s="161"/>
      <c r="DU734" s="161"/>
      <c r="DV734" s="161"/>
      <c r="DW734" s="161"/>
    </row>
    <row r="735" spans="1:127" ht="12.75" customHeight="1" x14ac:dyDescent="0.25">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c r="AA735" s="161"/>
      <c r="AB735" s="161"/>
      <c r="AC735" s="161"/>
      <c r="AD735" s="161"/>
      <c r="AE735" s="161"/>
      <c r="AF735" s="161"/>
      <c r="AG735" s="161"/>
      <c r="AH735" s="161"/>
      <c r="AI735" s="161"/>
      <c r="AJ735" s="161"/>
      <c r="AK735" s="161"/>
      <c r="AL735" s="161"/>
      <c r="AM735" s="161"/>
      <c r="AN735" s="161"/>
      <c r="AO735" s="161"/>
      <c r="AP735" s="161"/>
      <c r="AQ735" s="161"/>
      <c r="AR735"/>
      <c r="AS735" s="161"/>
      <c r="AT735" s="161"/>
      <c r="AU735" s="161"/>
      <c r="AV735" s="161"/>
      <c r="AW735" s="161"/>
      <c r="AX735" s="161"/>
      <c r="AY735" s="161"/>
      <c r="AZ735" s="161"/>
      <c r="BA735" s="161"/>
      <c r="BB735" s="161"/>
      <c r="BC735" s="161"/>
      <c r="BD735" s="161"/>
      <c r="BE735" s="161"/>
      <c r="BF735" s="161"/>
      <c r="BG735" s="161"/>
      <c r="BH735" s="161"/>
      <c r="BI735" s="161"/>
      <c r="BJ735" s="161"/>
      <c r="BK735" s="161"/>
      <c r="BL735" s="161"/>
      <c r="BM735" s="161"/>
      <c r="BN735" s="161"/>
      <c r="BO735" s="161"/>
      <c r="BP735" s="161"/>
      <c r="BQ735" s="161"/>
      <c r="BR735" s="161"/>
      <c r="BS735" s="161"/>
      <c r="BT735" s="161"/>
      <c r="BU735" s="161"/>
      <c r="BV735" s="161"/>
      <c r="BW735" s="161"/>
      <c r="BX735" s="161"/>
      <c r="BY735" s="161"/>
      <c r="BZ735" s="161"/>
      <c r="CA735" s="161"/>
      <c r="CB735" s="161"/>
      <c r="CC735" s="161"/>
      <c r="CD735" s="161"/>
      <c r="CE735" s="161"/>
      <c r="CF735" s="161"/>
      <c r="CG735" s="161"/>
      <c r="CH735" s="161"/>
      <c r="CI735" s="161"/>
      <c r="CJ735" s="161"/>
      <c r="CK735" s="161"/>
      <c r="CL735" s="161"/>
      <c r="CM735" s="161"/>
      <c r="CN735" s="161"/>
      <c r="CO735" s="161"/>
      <c r="CP735" s="161"/>
      <c r="CQ735" s="161"/>
      <c r="CR735" s="161"/>
      <c r="CS735" s="161"/>
      <c r="CT735" s="161"/>
      <c r="CU735" s="161"/>
      <c r="CV735" s="161"/>
      <c r="CW735" s="161"/>
      <c r="CX735" s="161"/>
      <c r="CY735" s="161"/>
      <c r="CZ735" s="161"/>
      <c r="DA735" s="161"/>
      <c r="DB735" s="161"/>
      <c r="DC735" s="161"/>
      <c r="DD735" s="161"/>
      <c r="DE735" s="161"/>
      <c r="DF735" s="161"/>
      <c r="DG735" s="161"/>
      <c r="DH735" s="161"/>
      <c r="DI735" s="161"/>
      <c r="DJ735" s="161"/>
      <c r="DK735" s="161"/>
      <c r="DL735" s="161"/>
      <c r="DM735" s="161"/>
      <c r="DN735" s="161"/>
      <c r="DO735" s="161"/>
      <c r="DP735" s="161"/>
      <c r="DQ735" s="161"/>
      <c r="DR735" s="161"/>
      <c r="DS735" s="161"/>
      <c r="DT735" s="161"/>
      <c r="DU735" s="161"/>
      <c r="DV735" s="161"/>
      <c r="DW735" s="161"/>
    </row>
    <row r="736" spans="1:127" ht="12.75" customHeight="1" x14ac:dyDescent="0.25">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c r="AA736" s="161"/>
      <c r="AB736" s="161"/>
      <c r="AC736" s="161"/>
      <c r="AD736" s="161"/>
      <c r="AE736" s="161"/>
      <c r="AF736" s="161"/>
      <c r="AG736" s="161"/>
      <c r="AH736" s="161"/>
      <c r="AI736" s="161"/>
      <c r="AJ736" s="161"/>
      <c r="AK736" s="161"/>
      <c r="AL736" s="161"/>
      <c r="AM736" s="161"/>
      <c r="AN736" s="161"/>
      <c r="AO736" s="161"/>
      <c r="AP736" s="161"/>
      <c r="AQ736" s="161"/>
      <c r="AR736"/>
      <c r="AS736" s="161"/>
      <c r="AT736" s="161"/>
      <c r="AU736" s="161"/>
      <c r="AV736" s="161"/>
      <c r="AW736" s="161"/>
      <c r="AX736" s="161"/>
      <c r="AY736" s="161"/>
      <c r="AZ736" s="161"/>
      <c r="BA736" s="161"/>
      <c r="BB736" s="161"/>
      <c r="BC736" s="161"/>
      <c r="BD736" s="161"/>
      <c r="BE736" s="161"/>
      <c r="BF736" s="161"/>
      <c r="BG736" s="161"/>
      <c r="BH736" s="161"/>
      <c r="BI736" s="161"/>
      <c r="BJ736" s="161"/>
      <c r="BK736" s="161"/>
      <c r="BL736" s="161"/>
      <c r="BM736" s="161"/>
      <c r="BN736" s="161"/>
      <c r="BO736" s="161"/>
      <c r="BP736" s="161"/>
      <c r="BQ736" s="161"/>
      <c r="BR736" s="161"/>
      <c r="BS736" s="161"/>
      <c r="BT736" s="161"/>
      <c r="BU736" s="161"/>
      <c r="BV736" s="161"/>
      <c r="BW736" s="161"/>
      <c r="BX736" s="161"/>
      <c r="BY736" s="161"/>
      <c r="BZ736" s="161"/>
      <c r="CA736" s="161"/>
      <c r="CB736" s="161"/>
      <c r="CC736" s="161"/>
      <c r="CD736" s="161"/>
      <c r="CE736" s="161"/>
      <c r="CF736" s="161"/>
      <c r="CG736" s="161"/>
      <c r="CH736" s="161"/>
      <c r="CI736" s="161"/>
      <c r="CJ736" s="161"/>
      <c r="CK736" s="161"/>
      <c r="CL736" s="161"/>
      <c r="CM736" s="161"/>
      <c r="CN736" s="161"/>
      <c r="CO736" s="161"/>
      <c r="CP736" s="161"/>
      <c r="CQ736" s="161"/>
      <c r="CR736" s="161"/>
      <c r="CS736" s="161"/>
      <c r="CT736" s="161"/>
      <c r="CU736" s="161"/>
      <c r="CV736" s="161"/>
      <c r="CW736" s="161"/>
      <c r="CX736" s="161"/>
      <c r="CY736" s="161"/>
      <c r="CZ736" s="161"/>
      <c r="DA736" s="161"/>
      <c r="DB736" s="161"/>
      <c r="DC736" s="161"/>
      <c r="DD736" s="161"/>
      <c r="DE736" s="161"/>
      <c r="DF736" s="161"/>
      <c r="DG736" s="161"/>
      <c r="DH736" s="161"/>
      <c r="DI736" s="161"/>
      <c r="DJ736" s="161"/>
      <c r="DK736" s="161"/>
      <c r="DL736" s="161"/>
      <c r="DM736" s="161"/>
      <c r="DN736" s="161"/>
      <c r="DO736" s="161"/>
      <c r="DP736" s="161"/>
      <c r="DQ736" s="161"/>
      <c r="DR736" s="161"/>
      <c r="DS736" s="161"/>
      <c r="DT736" s="161"/>
      <c r="DU736" s="161"/>
      <c r="DV736" s="161"/>
      <c r="DW736" s="161"/>
    </row>
    <row r="737" spans="1:127" ht="12.75" customHeight="1" x14ac:dyDescent="0.25">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c r="AA737" s="161"/>
      <c r="AB737" s="161"/>
      <c r="AC737" s="161"/>
      <c r="AD737" s="161"/>
      <c r="AE737" s="161"/>
      <c r="AF737" s="161"/>
      <c r="AG737" s="161"/>
      <c r="AH737" s="161"/>
      <c r="AI737" s="161"/>
      <c r="AJ737" s="161"/>
      <c r="AK737" s="161"/>
      <c r="AL737" s="161"/>
      <c r="AM737" s="161"/>
      <c r="AN737" s="161"/>
      <c r="AO737" s="161"/>
      <c r="AP737" s="161"/>
      <c r="AQ737" s="161"/>
      <c r="AR737"/>
      <c r="AS737" s="161"/>
      <c r="AT737" s="161"/>
      <c r="AU737" s="161"/>
      <c r="AV737" s="161"/>
      <c r="AW737" s="161"/>
      <c r="AX737" s="161"/>
      <c r="AY737" s="161"/>
      <c r="AZ737" s="161"/>
      <c r="BA737" s="161"/>
      <c r="BB737" s="161"/>
      <c r="BC737" s="161"/>
      <c r="BD737" s="161"/>
      <c r="BE737" s="161"/>
      <c r="BF737" s="161"/>
      <c r="BG737" s="161"/>
      <c r="BH737" s="161"/>
      <c r="BI737" s="161"/>
      <c r="BJ737" s="161"/>
      <c r="BK737" s="161"/>
      <c r="BL737" s="161"/>
      <c r="BM737" s="161"/>
      <c r="BN737" s="161"/>
      <c r="BO737" s="161"/>
      <c r="BP737" s="161"/>
      <c r="BQ737" s="161"/>
      <c r="BR737" s="161"/>
      <c r="BS737" s="161"/>
      <c r="BT737" s="161"/>
      <c r="BU737" s="161"/>
      <c r="BV737" s="161"/>
      <c r="BW737" s="161"/>
      <c r="BX737" s="161"/>
      <c r="BY737" s="161"/>
      <c r="BZ737" s="161"/>
      <c r="CA737" s="161"/>
      <c r="CB737" s="161"/>
      <c r="CC737" s="161"/>
      <c r="CD737" s="161"/>
      <c r="CE737" s="161"/>
      <c r="CF737" s="161"/>
      <c r="CG737" s="161"/>
      <c r="CH737" s="161"/>
      <c r="CI737" s="161"/>
      <c r="CJ737" s="161"/>
      <c r="CK737" s="161"/>
      <c r="CL737" s="161"/>
      <c r="CM737" s="161"/>
      <c r="CN737" s="161"/>
      <c r="CO737" s="161"/>
      <c r="CP737" s="161"/>
      <c r="CQ737" s="161"/>
      <c r="CR737" s="161"/>
      <c r="CS737" s="161"/>
      <c r="CT737" s="161"/>
      <c r="CU737" s="161"/>
      <c r="CV737" s="161"/>
      <c r="CW737" s="161"/>
      <c r="CX737" s="161"/>
      <c r="CY737" s="161"/>
      <c r="CZ737" s="161"/>
      <c r="DA737" s="161"/>
      <c r="DB737" s="161"/>
      <c r="DC737" s="161"/>
      <c r="DD737" s="161"/>
      <c r="DE737" s="161"/>
      <c r="DF737" s="161"/>
      <c r="DG737" s="161"/>
      <c r="DH737" s="161"/>
      <c r="DI737" s="161"/>
      <c r="DJ737" s="161"/>
      <c r="DK737" s="161"/>
      <c r="DL737" s="161"/>
      <c r="DM737" s="161"/>
      <c r="DN737" s="161"/>
      <c r="DO737" s="161"/>
      <c r="DP737" s="161"/>
      <c r="DQ737" s="161"/>
      <c r="DR737" s="161"/>
      <c r="DS737" s="161"/>
      <c r="DT737" s="161"/>
      <c r="DU737" s="161"/>
      <c r="DV737" s="161"/>
      <c r="DW737" s="161"/>
    </row>
    <row r="738" spans="1:127" ht="12.75" customHeight="1" x14ac:dyDescent="0.25">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c r="AA738" s="161"/>
      <c r="AB738" s="161"/>
      <c r="AC738" s="161"/>
      <c r="AD738" s="161"/>
      <c r="AE738" s="161"/>
      <c r="AF738" s="161"/>
      <c r="AG738" s="161"/>
      <c r="AH738" s="161"/>
      <c r="AI738" s="161"/>
      <c r="AJ738" s="161"/>
      <c r="AK738" s="161"/>
      <c r="AL738" s="161"/>
      <c r="AM738" s="161"/>
      <c r="AN738" s="161"/>
      <c r="AO738" s="161"/>
      <c r="AP738" s="161"/>
      <c r="AQ738" s="161"/>
      <c r="AR738"/>
      <c r="AS738" s="161"/>
      <c r="AT738" s="161"/>
      <c r="AU738" s="161"/>
      <c r="AV738" s="161"/>
      <c r="AW738" s="161"/>
      <c r="AX738" s="161"/>
      <c r="AY738" s="161"/>
      <c r="AZ738" s="161"/>
      <c r="BA738" s="161"/>
      <c r="BB738" s="161"/>
      <c r="BC738" s="161"/>
      <c r="BD738" s="161"/>
      <c r="BE738" s="161"/>
      <c r="BF738" s="161"/>
      <c r="BG738" s="161"/>
      <c r="BH738" s="161"/>
      <c r="BI738" s="161"/>
      <c r="BJ738" s="161"/>
      <c r="BK738" s="161"/>
      <c r="BL738" s="161"/>
      <c r="BM738" s="161"/>
      <c r="BN738" s="161"/>
      <c r="BO738" s="161"/>
      <c r="BP738" s="161"/>
      <c r="BQ738" s="161"/>
      <c r="BR738" s="161"/>
      <c r="BS738" s="161"/>
      <c r="BT738" s="161"/>
      <c r="BU738" s="161"/>
      <c r="BV738" s="161"/>
      <c r="BW738" s="161"/>
      <c r="BX738" s="161"/>
      <c r="BY738" s="161"/>
      <c r="BZ738" s="161"/>
      <c r="CA738" s="161"/>
      <c r="CB738" s="161"/>
      <c r="CC738" s="161"/>
      <c r="CD738" s="161"/>
      <c r="CE738" s="161"/>
      <c r="CF738" s="161"/>
      <c r="CG738" s="161"/>
      <c r="CH738" s="161"/>
      <c r="CI738" s="161"/>
      <c r="CJ738" s="161"/>
      <c r="CK738" s="161"/>
      <c r="CL738" s="161"/>
      <c r="CM738" s="161"/>
      <c r="CN738" s="161"/>
      <c r="CO738" s="161"/>
      <c r="CP738" s="161"/>
      <c r="CQ738" s="161"/>
      <c r="CR738" s="161"/>
      <c r="CS738" s="161"/>
      <c r="CT738" s="161"/>
      <c r="CU738" s="161"/>
      <c r="CV738" s="161"/>
      <c r="CW738" s="161"/>
      <c r="CX738" s="161"/>
      <c r="CY738" s="161"/>
      <c r="CZ738" s="161"/>
      <c r="DA738" s="161"/>
      <c r="DB738" s="161"/>
      <c r="DC738" s="161"/>
      <c r="DD738" s="161"/>
      <c r="DE738" s="161"/>
      <c r="DF738" s="161"/>
      <c r="DG738" s="161"/>
      <c r="DH738" s="161"/>
      <c r="DI738" s="161"/>
      <c r="DJ738" s="161"/>
      <c r="DK738" s="161"/>
      <c r="DL738" s="161"/>
      <c r="DM738" s="161"/>
      <c r="DN738" s="161"/>
      <c r="DO738" s="161"/>
      <c r="DP738" s="161"/>
      <c r="DQ738" s="161"/>
      <c r="DR738" s="161"/>
      <c r="DS738" s="161"/>
      <c r="DT738" s="161"/>
      <c r="DU738" s="161"/>
      <c r="DV738" s="161"/>
      <c r="DW738" s="161"/>
    </row>
    <row r="739" spans="1:127" ht="12.75" customHeight="1" x14ac:dyDescent="0.25">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c r="AA739" s="161"/>
      <c r="AB739" s="161"/>
      <c r="AC739" s="161"/>
      <c r="AD739" s="161"/>
      <c r="AE739" s="161"/>
      <c r="AF739" s="161"/>
      <c r="AG739" s="161"/>
      <c r="AH739" s="161"/>
      <c r="AI739" s="161"/>
      <c r="AJ739" s="161"/>
      <c r="AK739" s="161"/>
      <c r="AL739" s="161"/>
      <c r="AM739" s="161"/>
      <c r="AN739" s="161"/>
      <c r="AO739" s="161"/>
      <c r="AP739" s="161"/>
      <c r="AQ739" s="161"/>
      <c r="AR739"/>
      <c r="AS739" s="161"/>
      <c r="AT739" s="161"/>
      <c r="AU739" s="161"/>
      <c r="AV739" s="161"/>
      <c r="AW739" s="161"/>
      <c r="AX739" s="161"/>
      <c r="AY739" s="161"/>
      <c r="AZ739" s="161"/>
      <c r="BA739" s="161"/>
      <c r="BB739" s="161"/>
      <c r="BC739" s="161"/>
      <c r="BD739" s="161"/>
      <c r="BE739" s="161"/>
      <c r="BF739" s="161"/>
      <c r="BG739" s="161"/>
      <c r="BH739" s="161"/>
      <c r="BI739" s="161"/>
      <c r="BJ739" s="161"/>
      <c r="BK739" s="161"/>
      <c r="BL739" s="161"/>
      <c r="BM739" s="161"/>
      <c r="BN739" s="161"/>
      <c r="BO739" s="161"/>
      <c r="BP739" s="161"/>
      <c r="BQ739" s="161"/>
      <c r="BR739" s="161"/>
      <c r="BS739" s="161"/>
      <c r="BT739" s="161"/>
      <c r="BU739" s="161"/>
      <c r="BV739" s="161"/>
      <c r="BW739" s="161"/>
      <c r="BX739" s="161"/>
      <c r="BY739" s="161"/>
      <c r="BZ739" s="161"/>
      <c r="CA739" s="161"/>
      <c r="CB739" s="161"/>
      <c r="CC739" s="161"/>
      <c r="CD739" s="161"/>
      <c r="CE739" s="161"/>
      <c r="CF739" s="161"/>
      <c r="CG739" s="161"/>
      <c r="CH739" s="161"/>
      <c r="CI739" s="161"/>
      <c r="CJ739" s="161"/>
      <c r="CK739" s="161"/>
      <c r="CL739" s="161"/>
      <c r="CM739" s="161"/>
      <c r="CN739" s="161"/>
      <c r="CO739" s="161"/>
      <c r="CP739" s="161"/>
      <c r="CQ739" s="161"/>
      <c r="CR739" s="161"/>
      <c r="CS739" s="161"/>
      <c r="CT739" s="161"/>
      <c r="CU739" s="161"/>
      <c r="CV739" s="161"/>
      <c r="CW739" s="161"/>
      <c r="CX739" s="161"/>
      <c r="CY739" s="161"/>
      <c r="CZ739" s="161"/>
      <c r="DA739" s="161"/>
      <c r="DB739" s="161"/>
      <c r="DC739" s="161"/>
      <c r="DD739" s="161"/>
      <c r="DE739" s="161"/>
      <c r="DF739" s="161"/>
      <c r="DG739" s="161"/>
      <c r="DH739" s="161"/>
      <c r="DI739" s="161"/>
      <c r="DJ739" s="161"/>
      <c r="DK739" s="161"/>
      <c r="DL739" s="161"/>
      <c r="DM739" s="161"/>
      <c r="DN739" s="161"/>
      <c r="DO739" s="161"/>
      <c r="DP739" s="161"/>
      <c r="DQ739" s="161"/>
      <c r="DR739" s="161"/>
      <c r="DS739" s="161"/>
      <c r="DT739" s="161"/>
      <c r="DU739" s="161"/>
      <c r="DV739" s="161"/>
      <c r="DW739" s="161"/>
    </row>
    <row r="740" spans="1:127" ht="12.75" customHeight="1" x14ac:dyDescent="0.25">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c r="AA740" s="161"/>
      <c r="AB740" s="161"/>
      <c r="AC740" s="161"/>
      <c r="AD740" s="161"/>
      <c r="AE740" s="161"/>
      <c r="AF740" s="161"/>
      <c r="AG740" s="161"/>
      <c r="AH740" s="161"/>
      <c r="AI740" s="161"/>
      <c r="AJ740" s="161"/>
      <c r="AK740" s="161"/>
      <c r="AL740" s="161"/>
      <c r="AM740" s="161"/>
      <c r="AN740" s="161"/>
      <c r="AO740" s="161"/>
      <c r="AP740" s="161"/>
      <c r="AQ740" s="161"/>
      <c r="AR740"/>
      <c r="AS740" s="161"/>
      <c r="AT740" s="161"/>
      <c r="AU740" s="161"/>
      <c r="AV740" s="161"/>
      <c r="AW740" s="161"/>
      <c r="AX740" s="161"/>
      <c r="AY740" s="161"/>
      <c r="AZ740" s="161"/>
      <c r="BA740" s="161"/>
      <c r="BB740" s="161"/>
      <c r="BC740" s="161"/>
      <c r="BD740" s="161"/>
      <c r="BE740" s="161"/>
      <c r="BF740" s="161"/>
      <c r="BG740" s="161"/>
      <c r="BH740" s="161"/>
      <c r="BI740" s="161"/>
      <c r="BJ740" s="161"/>
      <c r="BK740" s="161"/>
      <c r="BL740" s="161"/>
      <c r="BM740" s="161"/>
      <c r="BN740" s="161"/>
      <c r="BO740" s="161"/>
      <c r="BP740" s="161"/>
      <c r="BQ740" s="161"/>
      <c r="BR740" s="161"/>
      <c r="BS740" s="161"/>
      <c r="BT740" s="161"/>
      <c r="BU740" s="161"/>
      <c r="BV740" s="161"/>
      <c r="BW740" s="161"/>
      <c r="BX740" s="161"/>
      <c r="BY740" s="161"/>
      <c r="BZ740" s="161"/>
      <c r="CA740" s="161"/>
      <c r="CB740" s="161"/>
      <c r="CC740" s="161"/>
      <c r="CD740" s="161"/>
      <c r="CE740" s="161"/>
      <c r="CF740" s="161"/>
      <c r="CG740" s="161"/>
      <c r="CH740" s="161"/>
      <c r="CI740" s="161"/>
      <c r="CJ740" s="161"/>
      <c r="CK740" s="161"/>
      <c r="CL740" s="161"/>
      <c r="CM740" s="161"/>
      <c r="CN740" s="161"/>
      <c r="CO740" s="161"/>
      <c r="CP740" s="161"/>
      <c r="CQ740" s="161"/>
      <c r="CR740" s="161"/>
      <c r="CS740" s="161"/>
      <c r="CT740" s="161"/>
      <c r="CU740" s="161"/>
      <c r="CV740" s="161"/>
      <c r="CW740" s="161"/>
      <c r="CX740" s="161"/>
      <c r="CY740" s="161"/>
      <c r="CZ740" s="161"/>
      <c r="DA740" s="161"/>
      <c r="DB740" s="161"/>
      <c r="DC740" s="161"/>
      <c r="DD740" s="161"/>
      <c r="DE740" s="161"/>
      <c r="DF740" s="161"/>
      <c r="DG740" s="161"/>
      <c r="DH740" s="161"/>
      <c r="DI740" s="161"/>
      <c r="DJ740" s="161"/>
      <c r="DK740" s="161"/>
      <c r="DL740" s="161"/>
      <c r="DM740" s="161"/>
      <c r="DN740" s="161"/>
      <c r="DO740" s="161"/>
      <c r="DP740" s="161"/>
      <c r="DQ740" s="161"/>
      <c r="DR740" s="161"/>
      <c r="DS740" s="161"/>
      <c r="DT740" s="161"/>
      <c r="DU740" s="161"/>
      <c r="DV740" s="161"/>
      <c r="DW740" s="161"/>
    </row>
    <row r="741" spans="1:127" ht="12.75" customHeight="1" x14ac:dyDescent="0.25">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c r="AA741" s="161"/>
      <c r="AB741" s="161"/>
      <c r="AC741" s="161"/>
      <c r="AD741" s="161"/>
      <c r="AE741" s="161"/>
      <c r="AF741" s="161"/>
      <c r="AG741" s="161"/>
      <c r="AH741" s="161"/>
      <c r="AI741" s="161"/>
      <c r="AJ741" s="161"/>
      <c r="AK741" s="161"/>
      <c r="AL741" s="161"/>
      <c r="AM741" s="161"/>
      <c r="AN741" s="161"/>
      <c r="AO741" s="161"/>
      <c r="AP741" s="161"/>
      <c r="AQ741" s="161"/>
      <c r="AR741"/>
      <c r="AS741" s="161"/>
      <c r="AT741" s="161"/>
      <c r="AU741" s="161"/>
      <c r="AV741" s="161"/>
      <c r="AW741" s="161"/>
      <c r="AX741" s="161"/>
      <c r="AY741" s="161"/>
      <c r="AZ741" s="161"/>
      <c r="BA741" s="161"/>
      <c r="BB741" s="161"/>
      <c r="BC741" s="161"/>
      <c r="BD741" s="161"/>
      <c r="BE741" s="161"/>
      <c r="BF741" s="161"/>
      <c r="BG741" s="161"/>
      <c r="BH741" s="161"/>
      <c r="BI741" s="161"/>
      <c r="BJ741" s="161"/>
      <c r="BK741" s="161"/>
      <c r="BL741" s="161"/>
      <c r="BM741" s="161"/>
      <c r="BN741" s="161"/>
      <c r="BO741" s="161"/>
      <c r="BP741" s="161"/>
      <c r="BQ741" s="161"/>
      <c r="BR741" s="161"/>
      <c r="BS741" s="161"/>
      <c r="BT741" s="161"/>
      <c r="BU741" s="161"/>
      <c r="BV741" s="161"/>
      <c r="BW741" s="161"/>
      <c r="BX741" s="161"/>
      <c r="BY741" s="161"/>
      <c r="BZ741" s="161"/>
      <c r="CA741" s="161"/>
      <c r="CB741" s="161"/>
      <c r="CC741" s="161"/>
      <c r="CD741" s="161"/>
      <c r="CE741" s="161"/>
      <c r="CF741" s="161"/>
      <c r="CG741" s="161"/>
      <c r="CH741" s="161"/>
      <c r="CI741" s="161"/>
      <c r="CJ741" s="161"/>
      <c r="CK741" s="161"/>
      <c r="CL741" s="161"/>
      <c r="CM741" s="161"/>
      <c r="CN741" s="161"/>
      <c r="CO741" s="161"/>
      <c r="CP741" s="161"/>
      <c r="CQ741" s="161"/>
      <c r="CR741" s="161"/>
      <c r="CS741" s="161"/>
      <c r="CT741" s="161"/>
      <c r="CU741" s="161"/>
      <c r="CV741" s="161"/>
      <c r="CW741" s="161"/>
      <c r="CX741" s="161"/>
      <c r="CY741" s="161"/>
      <c r="CZ741" s="161"/>
      <c r="DA741" s="161"/>
      <c r="DB741" s="161"/>
      <c r="DC741" s="161"/>
      <c r="DD741" s="161"/>
      <c r="DE741" s="161"/>
      <c r="DF741" s="161"/>
      <c r="DG741" s="161"/>
      <c r="DH741" s="161"/>
      <c r="DI741" s="161"/>
      <c r="DJ741" s="161"/>
      <c r="DK741" s="161"/>
      <c r="DL741" s="161"/>
      <c r="DM741" s="161"/>
      <c r="DN741" s="161"/>
      <c r="DO741" s="161"/>
      <c r="DP741" s="161"/>
      <c r="DQ741" s="161"/>
      <c r="DR741" s="161"/>
      <c r="DS741" s="161"/>
      <c r="DT741" s="161"/>
      <c r="DU741" s="161"/>
      <c r="DV741" s="161"/>
      <c r="DW741" s="161"/>
    </row>
    <row r="742" spans="1:127" ht="12.75" customHeight="1" x14ac:dyDescent="0.25">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c r="AA742" s="161"/>
      <c r="AB742" s="161"/>
      <c r="AC742" s="161"/>
      <c r="AD742" s="161"/>
      <c r="AE742" s="161"/>
      <c r="AF742" s="161"/>
      <c r="AG742" s="161"/>
      <c r="AH742" s="161"/>
      <c r="AI742" s="161"/>
      <c r="AJ742" s="161"/>
      <c r="AK742" s="161"/>
      <c r="AL742" s="161"/>
      <c r="AM742" s="161"/>
      <c r="AN742" s="161"/>
      <c r="AO742" s="161"/>
      <c r="AP742" s="161"/>
      <c r="AQ742" s="161"/>
      <c r="AR742"/>
      <c r="AS742" s="161"/>
      <c r="AT742" s="161"/>
      <c r="AU742" s="161"/>
      <c r="AV742" s="161"/>
      <c r="AW742" s="161"/>
      <c r="AX742" s="161"/>
      <c r="AY742" s="161"/>
      <c r="AZ742" s="161"/>
      <c r="BA742" s="161"/>
      <c r="BB742" s="161"/>
      <c r="BC742" s="161"/>
      <c r="BD742" s="161"/>
      <c r="BE742" s="161"/>
      <c r="BF742" s="161"/>
      <c r="BG742" s="161"/>
      <c r="BH742" s="161"/>
      <c r="BI742" s="161"/>
      <c r="BJ742" s="161"/>
      <c r="BK742" s="161"/>
      <c r="BL742" s="161"/>
      <c r="BM742" s="161"/>
      <c r="BN742" s="161"/>
      <c r="BO742" s="161"/>
      <c r="BP742" s="161"/>
      <c r="BQ742" s="161"/>
      <c r="BR742" s="161"/>
      <c r="BS742" s="161"/>
      <c r="BT742" s="161"/>
      <c r="BU742" s="161"/>
      <c r="BV742" s="161"/>
      <c r="BW742" s="161"/>
      <c r="BX742" s="161"/>
      <c r="BY742" s="161"/>
      <c r="BZ742" s="161"/>
      <c r="CA742" s="161"/>
      <c r="CB742" s="161"/>
      <c r="CC742" s="161"/>
      <c r="CD742" s="161"/>
      <c r="CE742" s="161"/>
      <c r="CF742" s="161"/>
      <c r="CG742" s="161"/>
      <c r="CH742" s="161"/>
      <c r="CI742" s="161"/>
      <c r="CJ742" s="161"/>
      <c r="CK742" s="161"/>
      <c r="CL742" s="161"/>
      <c r="CM742" s="161"/>
      <c r="CN742" s="161"/>
      <c r="CO742" s="161"/>
      <c r="CP742" s="161"/>
      <c r="CQ742" s="161"/>
      <c r="CR742" s="161"/>
      <c r="CS742" s="161"/>
      <c r="CT742" s="161"/>
      <c r="CU742" s="161"/>
      <c r="CV742" s="161"/>
      <c r="CW742" s="161"/>
      <c r="CX742" s="161"/>
      <c r="CY742" s="161"/>
      <c r="CZ742" s="161"/>
      <c r="DA742" s="161"/>
      <c r="DB742" s="161"/>
      <c r="DC742" s="161"/>
      <c r="DD742" s="161"/>
      <c r="DE742" s="161"/>
      <c r="DF742" s="161"/>
      <c r="DG742" s="161"/>
      <c r="DH742" s="161"/>
      <c r="DI742" s="161"/>
      <c r="DJ742" s="161"/>
      <c r="DK742" s="161"/>
      <c r="DL742" s="161"/>
      <c r="DM742" s="161"/>
      <c r="DN742" s="161"/>
      <c r="DO742" s="161"/>
      <c r="DP742" s="161"/>
      <c r="DQ742" s="161"/>
      <c r="DR742" s="161"/>
      <c r="DS742" s="161"/>
      <c r="DT742" s="161"/>
      <c r="DU742" s="161"/>
      <c r="DV742" s="161"/>
      <c r="DW742" s="161"/>
    </row>
    <row r="743" spans="1:127" ht="12.75" customHeight="1" x14ac:dyDescent="0.25">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c r="AA743" s="161"/>
      <c r="AB743" s="161"/>
      <c r="AC743" s="161"/>
      <c r="AD743" s="161"/>
      <c r="AE743" s="161"/>
      <c r="AF743" s="161"/>
      <c r="AG743" s="161"/>
      <c r="AH743" s="161"/>
      <c r="AI743" s="161"/>
      <c r="AJ743" s="161"/>
      <c r="AK743" s="161"/>
      <c r="AL743" s="161"/>
      <c r="AM743" s="161"/>
      <c r="AN743" s="161"/>
      <c r="AO743" s="161"/>
      <c r="AP743" s="161"/>
      <c r="AQ743" s="161"/>
      <c r="AR743"/>
      <c r="AS743" s="161"/>
      <c r="AT743" s="161"/>
      <c r="AU743" s="161"/>
      <c r="AV743" s="161"/>
      <c r="AW743" s="161"/>
      <c r="AX743" s="161"/>
      <c r="AY743" s="161"/>
      <c r="AZ743" s="161"/>
      <c r="BA743" s="161"/>
      <c r="BB743" s="161"/>
      <c r="BC743" s="161"/>
      <c r="BD743" s="161"/>
      <c r="BE743" s="161"/>
      <c r="BF743" s="161"/>
      <c r="BG743" s="161"/>
      <c r="BH743" s="161"/>
      <c r="BI743" s="161"/>
      <c r="BJ743" s="161"/>
      <c r="BK743" s="161"/>
      <c r="BL743" s="161"/>
      <c r="BM743" s="161"/>
      <c r="BN743" s="161"/>
      <c r="BO743" s="161"/>
      <c r="BP743" s="161"/>
      <c r="BQ743" s="161"/>
      <c r="BR743" s="161"/>
      <c r="BS743" s="161"/>
      <c r="BT743" s="161"/>
      <c r="BU743" s="161"/>
      <c r="BV743" s="161"/>
      <c r="BW743" s="161"/>
      <c r="BX743" s="161"/>
      <c r="BY743" s="161"/>
      <c r="BZ743" s="161"/>
      <c r="CA743" s="161"/>
      <c r="CB743" s="161"/>
      <c r="CC743" s="161"/>
      <c r="CD743" s="161"/>
      <c r="CE743" s="161"/>
      <c r="CF743" s="161"/>
      <c r="CG743" s="161"/>
      <c r="CH743" s="161"/>
      <c r="CI743" s="161"/>
      <c r="CJ743" s="161"/>
      <c r="CK743" s="161"/>
      <c r="CL743" s="161"/>
      <c r="CM743" s="161"/>
      <c r="CN743" s="161"/>
      <c r="CO743" s="161"/>
      <c r="CP743" s="161"/>
      <c r="CQ743" s="161"/>
      <c r="CR743" s="161"/>
      <c r="CS743" s="161"/>
      <c r="CT743" s="161"/>
      <c r="CU743" s="161"/>
      <c r="CV743" s="161"/>
      <c r="CW743" s="161"/>
      <c r="CX743" s="161"/>
      <c r="CY743" s="161"/>
      <c r="CZ743" s="161"/>
      <c r="DA743" s="161"/>
      <c r="DB743" s="161"/>
      <c r="DC743" s="161"/>
      <c r="DD743" s="161"/>
      <c r="DE743" s="161"/>
      <c r="DF743" s="161"/>
      <c r="DG743" s="161"/>
      <c r="DH743" s="161"/>
      <c r="DI743" s="161"/>
      <c r="DJ743" s="161"/>
      <c r="DK743" s="161"/>
      <c r="DL743" s="161"/>
      <c r="DM743" s="161"/>
      <c r="DN743" s="161"/>
      <c r="DO743" s="161"/>
      <c r="DP743" s="161"/>
      <c r="DQ743" s="161"/>
      <c r="DR743" s="161"/>
      <c r="DS743" s="161"/>
      <c r="DT743" s="161"/>
      <c r="DU743" s="161"/>
      <c r="DV743" s="161"/>
      <c r="DW743" s="161"/>
    </row>
    <row r="744" spans="1:127" ht="12.75" customHeight="1" x14ac:dyDescent="0.25">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c r="AA744" s="161"/>
      <c r="AB744" s="161"/>
      <c r="AC744" s="161"/>
      <c r="AD744" s="161"/>
      <c r="AE744" s="161"/>
      <c r="AF744" s="161"/>
      <c r="AG744" s="161"/>
      <c r="AH744" s="161"/>
      <c r="AI744" s="161"/>
      <c r="AJ744" s="161"/>
      <c r="AK744" s="161"/>
      <c r="AL744" s="161"/>
      <c r="AM744" s="161"/>
      <c r="AN744" s="161"/>
      <c r="AO744" s="161"/>
      <c r="AP744" s="161"/>
      <c r="AQ744" s="161"/>
      <c r="AR744"/>
      <c r="AS744" s="161"/>
      <c r="AT744" s="161"/>
      <c r="AU744" s="161"/>
      <c r="AV744" s="161"/>
      <c r="AW744" s="161"/>
      <c r="AX744" s="161"/>
      <c r="AY744" s="161"/>
      <c r="AZ744" s="161"/>
      <c r="BA744" s="161"/>
      <c r="BB744" s="161"/>
      <c r="BC744" s="161"/>
      <c r="BD744" s="161"/>
      <c r="BE744" s="161"/>
      <c r="BF744" s="161"/>
      <c r="BG744" s="161"/>
      <c r="BH744" s="161"/>
      <c r="BI744" s="161"/>
      <c r="BJ744" s="161"/>
      <c r="BK744" s="161"/>
      <c r="BL744" s="161"/>
      <c r="BM744" s="161"/>
      <c r="BN744" s="161"/>
      <c r="BO744" s="161"/>
      <c r="BP744" s="161"/>
      <c r="BQ744" s="161"/>
      <c r="BR744" s="161"/>
      <c r="BS744" s="161"/>
      <c r="BT744" s="161"/>
      <c r="BU744" s="161"/>
      <c r="BV744" s="161"/>
      <c r="BW744" s="161"/>
      <c r="BX744" s="161"/>
      <c r="BY744" s="161"/>
      <c r="BZ744" s="161"/>
      <c r="CA744" s="161"/>
      <c r="CB744" s="161"/>
      <c r="CC744" s="161"/>
      <c r="CD744" s="161"/>
      <c r="CE744" s="161"/>
      <c r="CF744" s="161"/>
      <c r="CG744" s="161"/>
      <c r="CH744" s="161"/>
      <c r="CI744" s="161"/>
      <c r="CJ744" s="161"/>
      <c r="CK744" s="161"/>
      <c r="CL744" s="161"/>
      <c r="CM744" s="161"/>
      <c r="CN744" s="161"/>
      <c r="CO744" s="161"/>
      <c r="CP744" s="161"/>
      <c r="CQ744" s="161"/>
      <c r="CR744" s="161"/>
      <c r="CS744" s="161"/>
      <c r="CT744" s="161"/>
      <c r="CU744" s="161"/>
      <c r="CV744" s="161"/>
      <c r="CW744" s="161"/>
      <c r="CX744" s="161"/>
      <c r="CY744" s="161"/>
      <c r="CZ744" s="161"/>
      <c r="DA744" s="161"/>
      <c r="DB744" s="161"/>
      <c r="DC744" s="161"/>
      <c r="DD744" s="161"/>
      <c r="DE744" s="161"/>
      <c r="DF744" s="161"/>
      <c r="DG744" s="161"/>
      <c r="DH744" s="161"/>
      <c r="DI744" s="161"/>
      <c r="DJ744" s="161"/>
      <c r="DK744" s="161"/>
      <c r="DL744" s="161"/>
      <c r="DM744" s="161"/>
      <c r="DN744" s="161"/>
      <c r="DO744" s="161"/>
      <c r="DP744" s="161"/>
      <c r="DQ744" s="161"/>
      <c r="DR744" s="161"/>
      <c r="DS744" s="161"/>
      <c r="DT744" s="161"/>
      <c r="DU744" s="161"/>
      <c r="DV744" s="161"/>
      <c r="DW744" s="161"/>
    </row>
    <row r="745" spans="1:127" ht="12.75" customHeight="1" x14ac:dyDescent="0.25">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c r="AA745" s="161"/>
      <c r="AB745" s="161"/>
      <c r="AC745" s="161"/>
      <c r="AD745" s="161"/>
      <c r="AE745" s="161"/>
      <c r="AF745" s="161"/>
      <c r="AG745" s="161"/>
      <c r="AH745" s="161"/>
      <c r="AI745" s="161"/>
      <c r="AJ745" s="161"/>
      <c r="AK745" s="161"/>
      <c r="AL745" s="161"/>
      <c r="AM745" s="161"/>
      <c r="AN745" s="161"/>
      <c r="AO745" s="161"/>
      <c r="AP745" s="161"/>
      <c r="AQ745" s="161"/>
      <c r="AR745"/>
      <c r="AS745" s="161"/>
      <c r="AT745" s="161"/>
      <c r="AU745" s="161"/>
      <c r="AV745" s="161"/>
      <c r="AW745" s="161"/>
      <c r="AX745" s="161"/>
      <c r="AY745" s="161"/>
      <c r="AZ745" s="161"/>
      <c r="BA745" s="161"/>
      <c r="BB745" s="161"/>
      <c r="BC745" s="161"/>
      <c r="BD745" s="161"/>
      <c r="BE745" s="161"/>
      <c r="BF745" s="161"/>
      <c r="BG745" s="161"/>
      <c r="BH745" s="161"/>
      <c r="BI745" s="161"/>
      <c r="BJ745" s="161"/>
      <c r="BK745" s="161"/>
      <c r="BL745" s="161"/>
      <c r="BM745" s="161"/>
      <c r="BN745" s="161"/>
      <c r="BO745" s="161"/>
      <c r="BP745" s="161"/>
      <c r="BQ745" s="161"/>
      <c r="BR745" s="161"/>
      <c r="BS745" s="161"/>
      <c r="BT745" s="161"/>
      <c r="BU745" s="161"/>
      <c r="BV745" s="161"/>
      <c r="BW745" s="161"/>
      <c r="BX745" s="161"/>
      <c r="BY745" s="161"/>
      <c r="BZ745" s="161"/>
      <c r="CA745" s="161"/>
      <c r="CB745" s="161"/>
      <c r="CC745" s="161"/>
      <c r="CD745" s="161"/>
      <c r="CE745" s="161"/>
      <c r="CF745" s="161"/>
      <c r="CG745" s="161"/>
      <c r="CH745" s="161"/>
      <c r="CI745" s="161"/>
      <c r="CJ745" s="161"/>
      <c r="CK745" s="161"/>
      <c r="CL745" s="161"/>
      <c r="CM745" s="161"/>
      <c r="CN745" s="161"/>
      <c r="CO745" s="161"/>
      <c r="CP745" s="161"/>
      <c r="CQ745" s="161"/>
      <c r="CR745" s="161"/>
      <c r="CS745" s="161"/>
      <c r="CT745" s="161"/>
      <c r="CU745" s="161"/>
      <c r="CV745" s="161"/>
      <c r="CW745" s="161"/>
      <c r="CX745" s="161"/>
      <c r="CY745" s="161"/>
      <c r="CZ745" s="161"/>
      <c r="DA745" s="161"/>
      <c r="DB745" s="161"/>
      <c r="DC745" s="161"/>
      <c r="DD745" s="161"/>
      <c r="DE745" s="161"/>
      <c r="DF745" s="161"/>
      <c r="DG745" s="161"/>
      <c r="DH745" s="161"/>
      <c r="DI745" s="161"/>
      <c r="DJ745" s="161"/>
      <c r="DK745" s="161"/>
      <c r="DL745" s="161"/>
      <c r="DM745" s="161"/>
      <c r="DN745" s="161"/>
      <c r="DO745" s="161"/>
      <c r="DP745" s="161"/>
      <c r="DQ745" s="161"/>
      <c r="DR745" s="161"/>
      <c r="DS745" s="161"/>
      <c r="DT745" s="161"/>
      <c r="DU745" s="161"/>
      <c r="DV745" s="161"/>
      <c r="DW745" s="161"/>
    </row>
    <row r="746" spans="1:127" ht="12.75" customHeight="1" x14ac:dyDescent="0.25">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c r="AA746" s="161"/>
      <c r="AB746" s="161"/>
      <c r="AC746" s="161"/>
      <c r="AD746" s="161"/>
      <c r="AE746" s="161"/>
      <c r="AF746" s="161"/>
      <c r="AG746" s="161"/>
      <c r="AH746" s="161"/>
      <c r="AI746" s="161"/>
      <c r="AJ746" s="161"/>
      <c r="AK746" s="161"/>
      <c r="AL746" s="161"/>
      <c r="AM746" s="161"/>
      <c r="AN746" s="161"/>
      <c r="AO746" s="161"/>
      <c r="AP746" s="161"/>
      <c r="AQ746" s="161"/>
      <c r="AR746"/>
      <c r="AS746" s="161"/>
      <c r="AT746" s="161"/>
      <c r="AU746" s="161"/>
      <c r="AV746" s="161"/>
      <c r="AW746" s="161"/>
      <c r="AX746" s="161"/>
      <c r="AY746" s="161"/>
      <c r="AZ746" s="161"/>
      <c r="BA746" s="161"/>
      <c r="BB746" s="161"/>
      <c r="BC746" s="161"/>
      <c r="BD746" s="161"/>
      <c r="BE746" s="161"/>
      <c r="BF746" s="161"/>
      <c r="BG746" s="161"/>
      <c r="BH746" s="161"/>
      <c r="BI746" s="161"/>
      <c r="BJ746" s="161"/>
      <c r="BK746" s="161"/>
      <c r="BL746" s="161"/>
      <c r="BM746" s="161"/>
      <c r="BN746" s="161"/>
      <c r="BO746" s="161"/>
      <c r="BP746" s="161"/>
      <c r="BQ746" s="161"/>
      <c r="BR746" s="161"/>
      <c r="BS746" s="161"/>
      <c r="BT746" s="161"/>
      <c r="BU746" s="161"/>
      <c r="BV746" s="161"/>
      <c r="BW746" s="161"/>
      <c r="BX746" s="161"/>
      <c r="BY746" s="161"/>
      <c r="BZ746" s="161"/>
      <c r="CA746" s="161"/>
      <c r="CB746" s="161"/>
      <c r="CC746" s="161"/>
      <c r="CD746" s="161"/>
      <c r="CE746" s="161"/>
      <c r="CF746" s="161"/>
      <c r="CG746" s="161"/>
      <c r="CH746" s="161"/>
      <c r="CI746" s="161"/>
      <c r="CJ746" s="161"/>
      <c r="CK746" s="161"/>
      <c r="CL746" s="161"/>
      <c r="CM746" s="161"/>
      <c r="CN746" s="161"/>
      <c r="CO746" s="161"/>
      <c r="CP746" s="161"/>
      <c r="CQ746" s="161"/>
      <c r="CR746" s="161"/>
      <c r="CS746" s="161"/>
      <c r="CT746" s="161"/>
      <c r="CU746" s="161"/>
      <c r="CV746" s="161"/>
      <c r="CW746" s="161"/>
      <c r="CX746" s="161"/>
      <c r="CY746" s="161"/>
      <c r="CZ746" s="161"/>
      <c r="DA746" s="161"/>
      <c r="DB746" s="161"/>
      <c r="DC746" s="161"/>
      <c r="DD746" s="161"/>
      <c r="DE746" s="161"/>
      <c r="DF746" s="161"/>
      <c r="DG746" s="161"/>
      <c r="DH746" s="161"/>
      <c r="DI746" s="161"/>
      <c r="DJ746" s="161"/>
      <c r="DK746" s="161"/>
      <c r="DL746" s="161"/>
      <c r="DM746" s="161"/>
      <c r="DN746" s="161"/>
      <c r="DO746" s="161"/>
      <c r="DP746" s="161"/>
      <c r="DQ746" s="161"/>
      <c r="DR746" s="161"/>
      <c r="DS746" s="161"/>
      <c r="DT746" s="161"/>
      <c r="DU746" s="161"/>
      <c r="DV746" s="161"/>
      <c r="DW746" s="161"/>
    </row>
    <row r="747" spans="1:127" ht="12.75" customHeight="1" x14ac:dyDescent="0.25">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c r="AA747" s="161"/>
      <c r="AB747" s="161"/>
      <c r="AC747" s="161"/>
      <c r="AD747" s="161"/>
      <c r="AE747" s="161"/>
      <c r="AF747" s="161"/>
      <c r="AG747" s="161"/>
      <c r="AH747" s="161"/>
      <c r="AI747" s="161"/>
      <c r="AJ747" s="161"/>
      <c r="AK747" s="161"/>
      <c r="AL747" s="161"/>
      <c r="AM747" s="161"/>
      <c r="AN747" s="161"/>
      <c r="AO747" s="161"/>
      <c r="AP747" s="161"/>
      <c r="AQ747" s="161"/>
      <c r="AR747"/>
      <c r="AS747" s="161"/>
      <c r="AT747" s="161"/>
      <c r="AU747" s="161"/>
      <c r="AV747" s="161"/>
      <c r="AW747" s="161"/>
      <c r="AX747" s="161"/>
      <c r="AY747" s="161"/>
      <c r="AZ747" s="161"/>
      <c r="BA747" s="161"/>
      <c r="BB747" s="161"/>
      <c r="BC747" s="161"/>
      <c r="BD747" s="161"/>
      <c r="BE747" s="161"/>
      <c r="BF747" s="161"/>
      <c r="BG747" s="161"/>
      <c r="BH747" s="161"/>
      <c r="BI747" s="161"/>
      <c r="BJ747" s="161"/>
      <c r="BK747" s="161"/>
      <c r="BL747" s="161"/>
      <c r="BM747" s="161"/>
      <c r="BN747" s="161"/>
      <c r="BO747" s="161"/>
      <c r="BP747" s="161"/>
      <c r="BQ747" s="161"/>
      <c r="BR747" s="161"/>
      <c r="BS747" s="161"/>
      <c r="BT747" s="161"/>
      <c r="BU747" s="161"/>
      <c r="BV747" s="161"/>
      <c r="BW747" s="161"/>
      <c r="BX747" s="161"/>
      <c r="BY747" s="161"/>
      <c r="BZ747" s="161"/>
      <c r="CA747" s="161"/>
      <c r="CB747" s="161"/>
      <c r="CC747" s="161"/>
      <c r="CD747" s="161"/>
      <c r="CE747" s="161"/>
      <c r="CF747" s="161"/>
      <c r="CG747" s="161"/>
      <c r="CH747" s="161"/>
      <c r="CI747" s="161"/>
      <c r="CJ747" s="161"/>
      <c r="CK747" s="161"/>
      <c r="CL747" s="161"/>
      <c r="CM747" s="161"/>
      <c r="CN747" s="161"/>
      <c r="CO747" s="161"/>
      <c r="CP747" s="161"/>
      <c r="CQ747" s="161"/>
      <c r="CR747" s="161"/>
      <c r="CS747" s="161"/>
      <c r="CT747" s="161"/>
      <c r="CU747" s="161"/>
      <c r="CV747" s="161"/>
      <c r="CW747" s="161"/>
      <c r="CX747" s="161"/>
      <c r="CY747" s="161"/>
      <c r="CZ747" s="161"/>
      <c r="DA747" s="161"/>
      <c r="DB747" s="161"/>
      <c r="DC747" s="161"/>
      <c r="DD747" s="161"/>
      <c r="DE747" s="161"/>
      <c r="DF747" s="161"/>
      <c r="DG747" s="161"/>
      <c r="DH747" s="161"/>
      <c r="DI747" s="161"/>
      <c r="DJ747" s="161"/>
      <c r="DK747" s="161"/>
      <c r="DL747" s="161"/>
      <c r="DM747" s="161"/>
      <c r="DN747" s="161"/>
      <c r="DO747" s="161"/>
      <c r="DP747" s="161"/>
      <c r="DQ747" s="161"/>
      <c r="DR747" s="161"/>
      <c r="DS747" s="161"/>
      <c r="DT747" s="161"/>
      <c r="DU747" s="161"/>
      <c r="DV747" s="161"/>
      <c r="DW747" s="161"/>
    </row>
    <row r="748" spans="1:127" ht="12.75" customHeight="1" x14ac:dyDescent="0.25">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c r="AA748" s="161"/>
      <c r="AB748" s="161"/>
      <c r="AC748" s="161"/>
      <c r="AD748" s="161"/>
      <c r="AE748" s="161"/>
      <c r="AF748" s="161"/>
      <c r="AG748" s="161"/>
      <c r="AH748" s="161"/>
      <c r="AI748" s="161"/>
      <c r="AJ748" s="161"/>
      <c r="AK748" s="161"/>
      <c r="AL748" s="161"/>
      <c r="AM748" s="161"/>
      <c r="AN748" s="161"/>
      <c r="AO748" s="161"/>
      <c r="AP748" s="161"/>
      <c r="AQ748" s="161"/>
      <c r="AR748"/>
      <c r="AS748" s="161"/>
      <c r="AT748" s="161"/>
      <c r="AU748" s="161"/>
      <c r="AV748" s="161"/>
      <c r="AW748" s="161"/>
      <c r="AX748" s="161"/>
      <c r="AY748" s="161"/>
      <c r="AZ748" s="161"/>
      <c r="BA748" s="161"/>
      <c r="BB748" s="161"/>
      <c r="BC748" s="161"/>
      <c r="BD748" s="161"/>
      <c r="BE748" s="161"/>
      <c r="BF748" s="161"/>
      <c r="BG748" s="161"/>
      <c r="BH748" s="161"/>
      <c r="BI748" s="161"/>
      <c r="BJ748" s="161"/>
      <c r="BK748" s="161"/>
      <c r="BL748" s="161"/>
      <c r="BM748" s="161"/>
      <c r="BN748" s="161"/>
      <c r="BO748" s="161"/>
      <c r="BP748" s="161"/>
      <c r="BQ748" s="161"/>
      <c r="BR748" s="161"/>
      <c r="BS748" s="161"/>
      <c r="BT748" s="161"/>
      <c r="BU748" s="161"/>
      <c r="BV748" s="161"/>
      <c r="BW748" s="161"/>
      <c r="BX748" s="161"/>
      <c r="BY748" s="161"/>
      <c r="BZ748" s="161"/>
      <c r="CA748" s="161"/>
      <c r="CB748" s="161"/>
      <c r="CC748" s="161"/>
      <c r="CD748" s="161"/>
      <c r="CE748" s="161"/>
      <c r="CF748" s="161"/>
      <c r="CG748" s="161"/>
      <c r="CH748" s="161"/>
      <c r="CI748" s="161"/>
      <c r="CJ748" s="161"/>
      <c r="CK748" s="161"/>
      <c r="CL748" s="161"/>
      <c r="CM748" s="161"/>
      <c r="CN748" s="161"/>
      <c r="CO748" s="161"/>
      <c r="CP748" s="161"/>
      <c r="CQ748" s="161"/>
      <c r="CR748" s="161"/>
      <c r="CS748" s="161"/>
      <c r="CT748" s="161"/>
      <c r="CU748" s="161"/>
      <c r="CV748" s="161"/>
      <c r="CW748" s="161"/>
      <c r="CX748" s="161"/>
      <c r="CY748" s="161"/>
      <c r="CZ748" s="161"/>
      <c r="DA748" s="161"/>
      <c r="DB748" s="161"/>
      <c r="DC748" s="161"/>
      <c r="DD748" s="161"/>
      <c r="DE748" s="161"/>
      <c r="DF748" s="161"/>
      <c r="DG748" s="161"/>
      <c r="DH748" s="161"/>
      <c r="DI748" s="161"/>
      <c r="DJ748" s="161"/>
      <c r="DK748" s="161"/>
      <c r="DL748" s="161"/>
      <c r="DM748" s="161"/>
      <c r="DN748" s="161"/>
      <c r="DO748" s="161"/>
      <c r="DP748" s="161"/>
      <c r="DQ748" s="161"/>
      <c r="DR748" s="161"/>
      <c r="DS748" s="161"/>
      <c r="DT748" s="161"/>
      <c r="DU748" s="161"/>
      <c r="DV748" s="161"/>
      <c r="DW748" s="161"/>
    </row>
    <row r="749" spans="1:127" ht="12.75" customHeight="1" x14ac:dyDescent="0.25">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c r="AA749" s="161"/>
      <c r="AB749" s="161"/>
      <c r="AC749" s="161"/>
      <c r="AD749" s="161"/>
      <c r="AE749" s="161"/>
      <c r="AF749" s="161"/>
      <c r="AG749" s="161"/>
      <c r="AH749" s="161"/>
      <c r="AI749" s="161"/>
      <c r="AJ749" s="161"/>
      <c r="AK749" s="161"/>
      <c r="AL749" s="161"/>
      <c r="AM749" s="161"/>
      <c r="AN749" s="161"/>
      <c r="AO749" s="161"/>
      <c r="AP749" s="161"/>
      <c r="AQ749" s="161"/>
      <c r="AR749"/>
      <c r="AS749" s="161"/>
      <c r="AT749" s="161"/>
      <c r="AU749" s="161"/>
      <c r="AV749" s="161"/>
      <c r="AW749" s="161"/>
      <c r="AX749" s="161"/>
      <c r="AY749" s="161"/>
      <c r="AZ749" s="161"/>
      <c r="BA749" s="161"/>
      <c r="BB749" s="161"/>
      <c r="BC749" s="161"/>
      <c r="BD749" s="161"/>
      <c r="BE749" s="161"/>
      <c r="BF749" s="161"/>
      <c r="BG749" s="161"/>
      <c r="BH749" s="161"/>
      <c r="BI749" s="161"/>
      <c r="BJ749" s="161"/>
      <c r="BK749" s="161"/>
      <c r="BL749" s="161"/>
      <c r="BM749" s="161"/>
      <c r="BN749" s="161"/>
      <c r="BO749" s="161"/>
      <c r="BP749" s="161"/>
      <c r="BQ749" s="161"/>
      <c r="BR749" s="161"/>
      <c r="BS749" s="161"/>
      <c r="BT749" s="161"/>
      <c r="BU749" s="161"/>
      <c r="BV749" s="161"/>
      <c r="BW749" s="161"/>
      <c r="BX749" s="161"/>
      <c r="BY749" s="161"/>
      <c r="BZ749" s="161"/>
      <c r="CA749" s="161"/>
      <c r="CB749" s="161"/>
      <c r="CC749" s="161"/>
      <c r="CD749" s="161"/>
      <c r="CE749" s="161"/>
      <c r="CF749" s="161"/>
      <c r="CG749" s="161"/>
      <c r="CH749" s="161"/>
      <c r="CI749" s="161"/>
      <c r="CJ749" s="161"/>
      <c r="CK749" s="161"/>
      <c r="CL749" s="161"/>
      <c r="CM749" s="161"/>
      <c r="CN749" s="161"/>
      <c r="CO749" s="161"/>
      <c r="CP749" s="161"/>
      <c r="CQ749" s="161"/>
      <c r="CR749" s="161"/>
      <c r="CS749" s="161"/>
      <c r="CT749" s="161"/>
      <c r="CU749" s="161"/>
      <c r="CV749" s="161"/>
      <c r="CW749" s="161"/>
      <c r="CX749" s="161"/>
      <c r="CY749" s="161"/>
      <c r="CZ749" s="161"/>
      <c r="DA749" s="161"/>
      <c r="DB749" s="161"/>
      <c r="DC749" s="161"/>
      <c r="DD749" s="161"/>
      <c r="DE749" s="161"/>
      <c r="DF749" s="161"/>
      <c r="DG749" s="161"/>
      <c r="DH749" s="161"/>
      <c r="DI749" s="161"/>
      <c r="DJ749" s="161"/>
      <c r="DK749" s="161"/>
      <c r="DL749" s="161"/>
      <c r="DM749" s="161"/>
      <c r="DN749" s="161"/>
      <c r="DO749" s="161"/>
      <c r="DP749" s="161"/>
      <c r="DQ749" s="161"/>
      <c r="DR749" s="161"/>
      <c r="DS749" s="161"/>
      <c r="DT749" s="161"/>
      <c r="DU749" s="161"/>
      <c r="DV749" s="161"/>
      <c r="DW749" s="161"/>
    </row>
    <row r="750" spans="1:127" ht="12.75" customHeight="1" x14ac:dyDescent="0.25">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c r="AA750" s="161"/>
      <c r="AB750" s="161"/>
      <c r="AC750" s="161"/>
      <c r="AD750" s="161"/>
      <c r="AE750" s="161"/>
      <c r="AF750" s="161"/>
      <c r="AG750" s="161"/>
      <c r="AH750" s="161"/>
      <c r="AI750" s="161"/>
      <c r="AJ750" s="161"/>
      <c r="AK750" s="161"/>
      <c r="AL750" s="161"/>
      <c r="AM750" s="161"/>
      <c r="AN750" s="161"/>
      <c r="AO750" s="161"/>
      <c r="AP750" s="161"/>
      <c r="AQ750" s="161"/>
      <c r="AR750"/>
      <c r="AS750" s="161"/>
      <c r="AT750" s="161"/>
      <c r="AU750" s="161"/>
      <c r="AV750" s="161"/>
      <c r="AW750" s="161"/>
      <c r="AX750" s="161"/>
      <c r="AY750" s="161"/>
      <c r="AZ750" s="161"/>
      <c r="BA750" s="161"/>
      <c r="BB750" s="161"/>
      <c r="BC750" s="161"/>
      <c r="BD750" s="161"/>
      <c r="BE750" s="161"/>
      <c r="BF750" s="161"/>
      <c r="BG750" s="161"/>
      <c r="BH750" s="161"/>
      <c r="BI750" s="161"/>
      <c r="BJ750" s="161"/>
      <c r="BK750" s="161"/>
      <c r="BL750" s="161"/>
      <c r="BM750" s="161"/>
      <c r="BN750" s="161"/>
      <c r="BO750" s="161"/>
      <c r="BP750" s="161"/>
      <c r="BQ750" s="161"/>
      <c r="BR750" s="161"/>
      <c r="BS750" s="161"/>
      <c r="BT750" s="161"/>
      <c r="BU750" s="161"/>
      <c r="BV750" s="161"/>
      <c r="BW750" s="161"/>
      <c r="BX750" s="161"/>
      <c r="BY750" s="161"/>
      <c r="BZ750" s="161"/>
      <c r="CA750" s="161"/>
      <c r="CB750" s="161"/>
      <c r="CC750" s="161"/>
      <c r="CD750" s="161"/>
      <c r="CE750" s="161"/>
      <c r="CF750" s="161"/>
      <c r="CG750" s="161"/>
      <c r="CH750" s="161"/>
      <c r="CI750" s="161"/>
      <c r="CJ750" s="161"/>
      <c r="CK750" s="161"/>
      <c r="CL750" s="161"/>
      <c r="CM750" s="161"/>
      <c r="CN750" s="161"/>
      <c r="CO750" s="161"/>
      <c r="CP750" s="161"/>
      <c r="CQ750" s="161"/>
      <c r="CR750" s="161"/>
      <c r="CS750" s="161"/>
      <c r="CT750" s="161"/>
      <c r="CU750" s="161"/>
      <c r="CV750" s="161"/>
      <c r="CW750" s="161"/>
      <c r="CX750" s="161"/>
      <c r="CY750" s="161"/>
      <c r="CZ750" s="161"/>
      <c r="DA750" s="161"/>
      <c r="DB750" s="161"/>
      <c r="DC750" s="161"/>
      <c r="DD750" s="161"/>
      <c r="DE750" s="161"/>
      <c r="DF750" s="161"/>
      <c r="DG750" s="161"/>
      <c r="DH750" s="161"/>
      <c r="DI750" s="161"/>
      <c r="DJ750" s="161"/>
      <c r="DK750" s="161"/>
      <c r="DL750" s="161"/>
      <c r="DM750" s="161"/>
      <c r="DN750" s="161"/>
      <c r="DO750" s="161"/>
      <c r="DP750" s="161"/>
      <c r="DQ750" s="161"/>
      <c r="DR750" s="161"/>
      <c r="DS750" s="161"/>
      <c r="DT750" s="161"/>
      <c r="DU750" s="161"/>
      <c r="DV750" s="161"/>
      <c r="DW750" s="161"/>
    </row>
    <row r="751" spans="1:127" ht="12.75" customHeight="1" x14ac:dyDescent="0.25">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c r="AA751" s="161"/>
      <c r="AB751" s="161"/>
      <c r="AC751" s="161"/>
      <c r="AD751" s="161"/>
      <c r="AE751" s="161"/>
      <c r="AF751" s="161"/>
      <c r="AG751" s="161"/>
      <c r="AH751" s="161"/>
      <c r="AI751" s="161"/>
      <c r="AJ751" s="161"/>
      <c r="AK751" s="161"/>
      <c r="AL751" s="161"/>
      <c r="AM751" s="161"/>
      <c r="AN751" s="161"/>
      <c r="AO751" s="161"/>
      <c r="AP751" s="161"/>
      <c r="AQ751" s="161"/>
      <c r="AR751"/>
      <c r="AS751" s="161"/>
      <c r="AT751" s="161"/>
      <c r="AU751" s="161"/>
      <c r="AV751" s="161"/>
      <c r="AW751" s="161"/>
      <c r="AX751" s="161"/>
      <c r="AY751" s="161"/>
      <c r="AZ751" s="161"/>
      <c r="BA751" s="161"/>
      <c r="BB751" s="161"/>
      <c r="BC751" s="161"/>
      <c r="BD751" s="161"/>
      <c r="BE751" s="161"/>
      <c r="BF751" s="161"/>
      <c r="BG751" s="161"/>
      <c r="BH751" s="161"/>
      <c r="BI751" s="161"/>
      <c r="BJ751" s="161"/>
      <c r="BK751" s="161"/>
      <c r="BL751" s="161"/>
      <c r="BM751" s="161"/>
      <c r="BN751" s="161"/>
      <c r="BO751" s="161"/>
      <c r="BP751" s="161"/>
      <c r="BQ751" s="161"/>
      <c r="BR751" s="161"/>
      <c r="BS751" s="161"/>
      <c r="BT751" s="161"/>
      <c r="BU751" s="161"/>
      <c r="BV751" s="161"/>
      <c r="BW751" s="161"/>
      <c r="BX751" s="161"/>
      <c r="BY751" s="161"/>
      <c r="BZ751" s="161"/>
      <c r="CA751" s="161"/>
      <c r="CB751" s="161"/>
      <c r="CC751" s="161"/>
      <c r="CD751" s="161"/>
      <c r="CE751" s="161"/>
      <c r="CF751" s="161"/>
      <c r="CG751" s="161"/>
      <c r="CH751" s="161"/>
      <c r="CI751" s="161"/>
      <c r="CJ751" s="161"/>
      <c r="CK751" s="161"/>
      <c r="CL751" s="161"/>
      <c r="CM751" s="161"/>
      <c r="CN751" s="161"/>
      <c r="CO751" s="161"/>
      <c r="CP751" s="161"/>
      <c r="CQ751" s="161"/>
      <c r="CR751" s="161"/>
      <c r="CS751" s="161"/>
      <c r="CT751" s="161"/>
      <c r="CU751" s="161"/>
      <c r="CV751" s="161"/>
      <c r="CW751" s="161"/>
      <c r="CX751" s="161"/>
      <c r="CY751" s="161"/>
      <c r="CZ751" s="161"/>
      <c r="DA751" s="161"/>
      <c r="DB751" s="161"/>
      <c r="DC751" s="161"/>
      <c r="DD751" s="161"/>
      <c r="DE751" s="161"/>
      <c r="DF751" s="161"/>
      <c r="DG751" s="161"/>
      <c r="DH751" s="161"/>
      <c r="DI751" s="161"/>
      <c r="DJ751" s="161"/>
      <c r="DK751" s="161"/>
      <c r="DL751" s="161"/>
      <c r="DM751" s="161"/>
      <c r="DN751" s="161"/>
      <c r="DO751" s="161"/>
      <c r="DP751" s="161"/>
      <c r="DQ751" s="161"/>
      <c r="DR751" s="161"/>
      <c r="DS751" s="161"/>
      <c r="DT751" s="161"/>
      <c r="DU751" s="161"/>
      <c r="DV751" s="161"/>
      <c r="DW751" s="161"/>
    </row>
    <row r="752" spans="1:127" ht="12.75" customHeight="1" x14ac:dyDescent="0.25">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c r="AA752" s="161"/>
      <c r="AB752" s="161"/>
      <c r="AC752" s="161"/>
      <c r="AD752" s="161"/>
      <c r="AE752" s="161"/>
      <c r="AF752" s="161"/>
      <c r="AG752" s="161"/>
      <c r="AH752" s="161"/>
      <c r="AI752" s="161"/>
      <c r="AJ752" s="161"/>
      <c r="AK752" s="161"/>
      <c r="AL752" s="161"/>
      <c r="AM752" s="161"/>
      <c r="AN752" s="161"/>
      <c r="AO752" s="161"/>
      <c r="AP752" s="161"/>
      <c r="AQ752" s="161"/>
      <c r="AR752"/>
      <c r="AS752" s="161"/>
      <c r="AT752" s="161"/>
      <c r="AU752" s="161"/>
      <c r="AV752" s="161"/>
      <c r="AW752" s="161"/>
      <c r="AX752" s="161"/>
      <c r="AY752" s="161"/>
      <c r="AZ752" s="161"/>
      <c r="BA752" s="161"/>
      <c r="BB752" s="161"/>
      <c r="BC752" s="161"/>
      <c r="BD752" s="161"/>
      <c r="BE752" s="161"/>
      <c r="BF752" s="161"/>
      <c r="BG752" s="161"/>
      <c r="BH752" s="161"/>
      <c r="BI752" s="161"/>
      <c r="BJ752" s="161"/>
      <c r="BK752" s="161"/>
      <c r="BL752" s="161"/>
      <c r="BM752" s="161"/>
      <c r="BN752" s="161"/>
      <c r="BO752" s="161"/>
      <c r="BP752" s="161"/>
      <c r="BQ752" s="161"/>
      <c r="BR752" s="161"/>
      <c r="BS752" s="161"/>
      <c r="BT752" s="161"/>
      <c r="BU752" s="161"/>
      <c r="BV752" s="161"/>
      <c r="BW752" s="161"/>
      <c r="BX752" s="161"/>
      <c r="BY752" s="161"/>
      <c r="BZ752" s="161"/>
      <c r="CA752" s="161"/>
      <c r="CB752" s="161"/>
      <c r="CC752" s="161"/>
      <c r="CD752" s="161"/>
      <c r="CE752" s="161"/>
      <c r="CF752" s="161"/>
      <c r="CG752" s="161"/>
      <c r="CH752" s="161"/>
      <c r="CI752" s="161"/>
      <c r="CJ752" s="161"/>
      <c r="CK752" s="161"/>
      <c r="CL752" s="161"/>
      <c r="CM752" s="161"/>
      <c r="CN752" s="161"/>
      <c r="CO752" s="161"/>
      <c r="CP752" s="161"/>
      <c r="CQ752" s="161"/>
      <c r="CR752" s="161"/>
      <c r="CS752" s="161"/>
      <c r="CT752" s="161"/>
      <c r="CU752" s="161"/>
      <c r="CV752" s="161"/>
      <c r="CW752" s="161"/>
      <c r="CX752" s="161"/>
      <c r="CY752" s="161"/>
      <c r="CZ752" s="161"/>
      <c r="DA752" s="161"/>
      <c r="DB752" s="161"/>
      <c r="DC752" s="161"/>
      <c r="DD752" s="161"/>
      <c r="DE752" s="161"/>
      <c r="DF752" s="161"/>
      <c r="DG752" s="161"/>
      <c r="DH752" s="161"/>
      <c r="DI752" s="161"/>
      <c r="DJ752" s="161"/>
      <c r="DK752" s="161"/>
      <c r="DL752" s="161"/>
      <c r="DM752" s="161"/>
      <c r="DN752" s="161"/>
      <c r="DO752" s="161"/>
      <c r="DP752" s="161"/>
      <c r="DQ752" s="161"/>
      <c r="DR752" s="161"/>
      <c r="DS752" s="161"/>
      <c r="DT752" s="161"/>
      <c r="DU752" s="161"/>
      <c r="DV752" s="161"/>
      <c r="DW752" s="161"/>
    </row>
    <row r="753" spans="1:127" ht="12.75" customHeight="1" x14ac:dyDescent="0.25">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c r="AA753" s="161"/>
      <c r="AB753" s="161"/>
      <c r="AC753" s="161"/>
      <c r="AD753" s="161"/>
      <c r="AE753" s="161"/>
      <c r="AF753" s="161"/>
      <c r="AG753" s="161"/>
      <c r="AH753" s="161"/>
      <c r="AI753" s="161"/>
      <c r="AJ753" s="161"/>
      <c r="AK753" s="161"/>
      <c r="AL753" s="161"/>
      <c r="AM753" s="161"/>
      <c r="AN753" s="161"/>
      <c r="AO753" s="161"/>
      <c r="AP753" s="161"/>
      <c r="AQ753" s="161"/>
      <c r="AR753"/>
      <c r="AS753" s="161"/>
      <c r="AT753" s="161"/>
      <c r="AU753" s="161"/>
      <c r="AV753" s="161"/>
      <c r="AW753" s="161"/>
      <c r="AX753" s="161"/>
      <c r="AY753" s="161"/>
      <c r="AZ753" s="161"/>
      <c r="BA753" s="161"/>
      <c r="BB753" s="161"/>
      <c r="BC753" s="161"/>
      <c r="BD753" s="161"/>
      <c r="BE753" s="161"/>
      <c r="BF753" s="161"/>
      <c r="BG753" s="161"/>
      <c r="BH753" s="161"/>
      <c r="BI753" s="161"/>
      <c r="BJ753" s="161"/>
      <c r="BK753" s="161"/>
      <c r="BL753" s="161"/>
      <c r="BM753" s="161"/>
      <c r="BN753" s="161"/>
      <c r="BO753" s="161"/>
      <c r="BP753" s="161"/>
      <c r="BQ753" s="161"/>
      <c r="BR753" s="161"/>
      <c r="BS753" s="161"/>
      <c r="BT753" s="161"/>
      <c r="BU753" s="161"/>
      <c r="BV753" s="161"/>
      <c r="BW753" s="161"/>
      <c r="BX753" s="161"/>
      <c r="BY753" s="161"/>
      <c r="BZ753" s="161"/>
      <c r="CA753" s="161"/>
      <c r="CB753" s="161"/>
      <c r="CC753" s="161"/>
      <c r="CD753" s="161"/>
      <c r="CE753" s="161"/>
      <c r="CF753" s="161"/>
      <c r="CG753" s="161"/>
      <c r="CH753" s="161"/>
      <c r="CI753" s="161"/>
      <c r="CJ753" s="161"/>
      <c r="CK753" s="161"/>
      <c r="CL753" s="161"/>
      <c r="CM753" s="161"/>
      <c r="CN753" s="161"/>
      <c r="CO753" s="161"/>
      <c r="CP753" s="161"/>
      <c r="CQ753" s="161"/>
      <c r="CR753" s="161"/>
      <c r="CS753" s="161"/>
      <c r="CT753" s="161"/>
      <c r="CU753" s="161"/>
      <c r="CV753" s="161"/>
      <c r="CW753" s="161"/>
      <c r="CX753" s="161"/>
      <c r="CY753" s="161"/>
      <c r="CZ753" s="161"/>
      <c r="DA753" s="161"/>
      <c r="DB753" s="161"/>
      <c r="DC753" s="161"/>
      <c r="DD753" s="161"/>
      <c r="DE753" s="161"/>
      <c r="DF753" s="161"/>
      <c r="DG753" s="161"/>
      <c r="DH753" s="161"/>
      <c r="DI753" s="161"/>
      <c r="DJ753" s="161"/>
      <c r="DK753" s="161"/>
      <c r="DL753" s="161"/>
      <c r="DM753" s="161"/>
      <c r="DN753" s="161"/>
      <c r="DO753" s="161"/>
      <c r="DP753" s="161"/>
      <c r="DQ753" s="161"/>
      <c r="DR753" s="161"/>
      <c r="DS753" s="161"/>
      <c r="DT753" s="161"/>
      <c r="DU753" s="161"/>
      <c r="DV753" s="161"/>
      <c r="DW753" s="161"/>
    </row>
    <row r="754" spans="1:127" ht="12.75" customHeight="1" x14ac:dyDescent="0.25">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c r="AS754" s="161"/>
      <c r="AT754" s="161"/>
      <c r="AU754" s="161"/>
      <c r="AV754" s="161"/>
      <c r="AW754" s="161"/>
      <c r="AX754" s="161"/>
      <c r="AY754" s="161"/>
      <c r="AZ754" s="161"/>
      <c r="BA754" s="161"/>
      <c r="BB754" s="161"/>
      <c r="BC754" s="161"/>
      <c r="BD754" s="161"/>
      <c r="BE754" s="161"/>
      <c r="BF754" s="161"/>
      <c r="BG754" s="161"/>
      <c r="BH754" s="161"/>
      <c r="BI754" s="161"/>
      <c r="BJ754" s="161"/>
      <c r="BK754" s="161"/>
      <c r="BL754" s="161"/>
      <c r="BM754" s="161"/>
      <c r="BN754" s="161"/>
      <c r="BO754" s="161"/>
      <c r="BP754" s="161"/>
      <c r="BQ754" s="161"/>
      <c r="BR754" s="161"/>
      <c r="BS754" s="161"/>
      <c r="BT754" s="161"/>
      <c r="BU754" s="161"/>
      <c r="BV754" s="161"/>
      <c r="BW754" s="161"/>
      <c r="BX754" s="161"/>
      <c r="BY754" s="161"/>
      <c r="BZ754" s="161"/>
      <c r="CA754" s="161"/>
      <c r="CB754" s="161"/>
      <c r="CC754" s="161"/>
      <c r="CD754" s="161"/>
      <c r="CE754" s="161"/>
      <c r="CF754" s="161"/>
      <c r="CG754" s="161"/>
      <c r="CH754" s="161"/>
      <c r="CI754" s="161"/>
      <c r="CJ754" s="161"/>
      <c r="CK754" s="161"/>
      <c r="CL754" s="161"/>
      <c r="CM754" s="161"/>
      <c r="CN754" s="161"/>
      <c r="CO754" s="161"/>
      <c r="CP754" s="161"/>
      <c r="CQ754" s="161"/>
      <c r="CR754" s="161"/>
      <c r="CS754" s="161"/>
      <c r="CT754" s="161"/>
      <c r="CU754" s="161"/>
      <c r="CV754" s="161"/>
      <c r="CW754" s="161"/>
      <c r="CX754" s="161"/>
      <c r="CY754" s="161"/>
      <c r="CZ754" s="161"/>
      <c r="DA754" s="161"/>
      <c r="DB754" s="161"/>
      <c r="DC754" s="161"/>
      <c r="DD754" s="161"/>
      <c r="DE754" s="161"/>
      <c r="DF754" s="161"/>
      <c r="DG754" s="161"/>
      <c r="DH754" s="161"/>
      <c r="DI754" s="161"/>
      <c r="DJ754" s="161"/>
      <c r="DK754" s="161"/>
      <c r="DL754" s="161"/>
      <c r="DM754" s="161"/>
      <c r="DN754" s="161"/>
      <c r="DO754" s="161"/>
      <c r="DP754" s="161"/>
      <c r="DQ754" s="161"/>
      <c r="DR754" s="161"/>
      <c r="DS754" s="161"/>
      <c r="DT754" s="161"/>
      <c r="DU754" s="161"/>
      <c r="DV754" s="161"/>
      <c r="DW754" s="161"/>
    </row>
    <row r="755" spans="1:127" ht="12.75" customHeight="1" x14ac:dyDescent="0.25">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c r="AA755" s="161"/>
      <c r="AB755" s="161"/>
      <c r="AC755" s="161"/>
      <c r="AD755" s="161"/>
      <c r="AE755" s="161"/>
      <c r="AF755" s="161"/>
      <c r="AG755" s="161"/>
      <c r="AH755" s="161"/>
      <c r="AI755" s="161"/>
      <c r="AJ755" s="161"/>
      <c r="AK755" s="161"/>
      <c r="AL755" s="161"/>
      <c r="AM755" s="161"/>
      <c r="AN755" s="161"/>
      <c r="AO755" s="161"/>
      <c r="AP755" s="161"/>
      <c r="AQ755" s="161"/>
      <c r="AR755"/>
      <c r="AS755" s="161"/>
      <c r="AT755" s="161"/>
      <c r="AU755" s="161"/>
      <c r="AV755" s="161"/>
      <c r="AW755" s="161"/>
      <c r="AX755" s="161"/>
      <c r="AY755" s="161"/>
      <c r="AZ755" s="161"/>
      <c r="BA755" s="161"/>
      <c r="BB755" s="161"/>
      <c r="BC755" s="161"/>
      <c r="BD755" s="161"/>
      <c r="BE755" s="161"/>
      <c r="BF755" s="161"/>
      <c r="BG755" s="161"/>
      <c r="BH755" s="161"/>
      <c r="BI755" s="161"/>
      <c r="BJ755" s="161"/>
      <c r="BK755" s="161"/>
      <c r="BL755" s="161"/>
      <c r="BM755" s="161"/>
      <c r="BN755" s="161"/>
      <c r="BO755" s="161"/>
      <c r="BP755" s="161"/>
      <c r="BQ755" s="161"/>
      <c r="BR755" s="161"/>
      <c r="BS755" s="161"/>
      <c r="BT755" s="161"/>
      <c r="BU755" s="161"/>
      <c r="BV755" s="161"/>
      <c r="BW755" s="161"/>
      <c r="BX755" s="161"/>
      <c r="BY755" s="161"/>
      <c r="BZ755" s="161"/>
      <c r="CA755" s="161"/>
      <c r="CB755" s="161"/>
      <c r="CC755" s="161"/>
      <c r="CD755" s="161"/>
      <c r="CE755" s="161"/>
      <c r="CF755" s="161"/>
      <c r="CG755" s="161"/>
      <c r="CH755" s="161"/>
      <c r="CI755" s="161"/>
      <c r="CJ755" s="161"/>
      <c r="CK755" s="161"/>
      <c r="CL755" s="161"/>
      <c r="CM755" s="161"/>
      <c r="CN755" s="161"/>
      <c r="CO755" s="161"/>
      <c r="CP755" s="161"/>
      <c r="CQ755" s="161"/>
      <c r="CR755" s="161"/>
      <c r="CS755" s="161"/>
      <c r="CT755" s="161"/>
      <c r="CU755" s="161"/>
      <c r="CV755" s="161"/>
      <c r="CW755" s="161"/>
      <c r="CX755" s="161"/>
      <c r="CY755" s="161"/>
      <c r="CZ755" s="161"/>
      <c r="DA755" s="161"/>
      <c r="DB755" s="161"/>
      <c r="DC755" s="161"/>
      <c r="DD755" s="161"/>
      <c r="DE755" s="161"/>
      <c r="DF755" s="161"/>
      <c r="DG755" s="161"/>
      <c r="DH755" s="161"/>
      <c r="DI755" s="161"/>
      <c r="DJ755" s="161"/>
      <c r="DK755" s="161"/>
      <c r="DL755" s="161"/>
      <c r="DM755" s="161"/>
      <c r="DN755" s="161"/>
      <c r="DO755" s="161"/>
      <c r="DP755" s="161"/>
      <c r="DQ755" s="161"/>
      <c r="DR755" s="161"/>
      <c r="DS755" s="161"/>
      <c r="DT755" s="161"/>
      <c r="DU755" s="161"/>
      <c r="DV755" s="161"/>
      <c r="DW755" s="161"/>
    </row>
    <row r="756" spans="1:127" ht="12.75" customHeight="1" x14ac:dyDescent="0.25">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c r="AA756" s="161"/>
      <c r="AB756" s="161"/>
      <c r="AC756" s="161"/>
      <c r="AD756" s="161"/>
      <c r="AE756" s="161"/>
      <c r="AF756" s="161"/>
      <c r="AG756" s="161"/>
      <c r="AH756" s="161"/>
      <c r="AI756" s="161"/>
      <c r="AJ756" s="161"/>
      <c r="AK756" s="161"/>
      <c r="AL756" s="161"/>
      <c r="AM756" s="161"/>
      <c r="AN756" s="161"/>
      <c r="AO756" s="161"/>
      <c r="AP756" s="161"/>
      <c r="AQ756" s="161"/>
      <c r="AR756"/>
      <c r="AS756" s="161"/>
      <c r="AT756" s="161"/>
      <c r="AU756" s="161"/>
      <c r="AV756" s="161"/>
      <c r="AW756" s="161"/>
      <c r="AX756" s="161"/>
      <c r="AY756" s="161"/>
      <c r="AZ756" s="161"/>
      <c r="BA756" s="161"/>
      <c r="BB756" s="161"/>
      <c r="BC756" s="161"/>
      <c r="BD756" s="161"/>
      <c r="BE756" s="161"/>
      <c r="BF756" s="161"/>
      <c r="BG756" s="161"/>
      <c r="BH756" s="161"/>
      <c r="BI756" s="161"/>
      <c r="BJ756" s="161"/>
      <c r="BK756" s="161"/>
      <c r="BL756" s="161"/>
      <c r="BM756" s="161"/>
      <c r="BN756" s="161"/>
      <c r="BO756" s="161"/>
      <c r="BP756" s="161"/>
      <c r="BQ756" s="161"/>
      <c r="BR756" s="161"/>
      <c r="BS756" s="161"/>
      <c r="BT756" s="161"/>
      <c r="BU756" s="161"/>
      <c r="BV756" s="161"/>
      <c r="BW756" s="161"/>
      <c r="BX756" s="161"/>
      <c r="BY756" s="161"/>
      <c r="BZ756" s="161"/>
      <c r="CA756" s="161"/>
      <c r="CB756" s="161"/>
      <c r="CC756" s="161"/>
      <c r="CD756" s="161"/>
      <c r="CE756" s="161"/>
      <c r="CF756" s="161"/>
      <c r="CG756" s="161"/>
      <c r="CH756" s="161"/>
      <c r="CI756" s="161"/>
      <c r="CJ756" s="161"/>
      <c r="CK756" s="161"/>
      <c r="CL756" s="161"/>
      <c r="CM756" s="161"/>
      <c r="CN756" s="161"/>
      <c r="CO756" s="161"/>
      <c r="CP756" s="161"/>
      <c r="CQ756" s="161"/>
      <c r="CR756" s="161"/>
      <c r="CS756" s="161"/>
      <c r="CT756" s="161"/>
      <c r="CU756" s="161"/>
      <c r="CV756" s="161"/>
      <c r="CW756" s="161"/>
      <c r="CX756" s="161"/>
      <c r="CY756" s="161"/>
      <c r="CZ756" s="161"/>
      <c r="DA756" s="161"/>
      <c r="DB756" s="161"/>
      <c r="DC756" s="161"/>
      <c r="DD756" s="161"/>
      <c r="DE756" s="161"/>
      <c r="DF756" s="161"/>
      <c r="DG756" s="161"/>
      <c r="DH756" s="161"/>
      <c r="DI756" s="161"/>
      <c r="DJ756" s="161"/>
      <c r="DK756" s="161"/>
      <c r="DL756" s="161"/>
      <c r="DM756" s="161"/>
      <c r="DN756" s="161"/>
      <c r="DO756" s="161"/>
      <c r="DP756" s="161"/>
      <c r="DQ756" s="161"/>
      <c r="DR756" s="161"/>
      <c r="DS756" s="161"/>
      <c r="DT756" s="161"/>
      <c r="DU756" s="161"/>
      <c r="DV756" s="161"/>
      <c r="DW756" s="161"/>
    </row>
    <row r="757" spans="1:127" ht="12.75" customHeight="1" x14ac:dyDescent="0.25">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c r="AA757" s="161"/>
      <c r="AB757" s="161"/>
      <c r="AC757" s="161"/>
      <c r="AD757" s="161"/>
      <c r="AE757" s="161"/>
      <c r="AF757" s="161"/>
      <c r="AG757" s="161"/>
      <c r="AH757" s="161"/>
      <c r="AI757" s="161"/>
      <c r="AJ757" s="161"/>
      <c r="AK757" s="161"/>
      <c r="AL757" s="161"/>
      <c r="AM757" s="161"/>
      <c r="AN757" s="161"/>
      <c r="AO757" s="161"/>
      <c r="AP757" s="161"/>
      <c r="AQ757" s="161"/>
      <c r="AR757"/>
      <c r="AS757" s="161"/>
      <c r="AT757" s="161"/>
      <c r="AU757" s="161"/>
      <c r="AV757" s="161"/>
      <c r="AW757" s="161"/>
      <c r="AX757" s="161"/>
      <c r="AY757" s="161"/>
      <c r="AZ757" s="161"/>
      <c r="BA757" s="161"/>
      <c r="BB757" s="161"/>
      <c r="BC757" s="161"/>
      <c r="BD757" s="161"/>
      <c r="BE757" s="161"/>
      <c r="BF757" s="161"/>
      <c r="BG757" s="161"/>
      <c r="BH757" s="161"/>
      <c r="BI757" s="161"/>
      <c r="BJ757" s="161"/>
      <c r="BK757" s="161"/>
      <c r="BL757" s="161"/>
      <c r="BM757" s="161"/>
      <c r="BN757" s="161"/>
      <c r="BO757" s="161"/>
      <c r="BP757" s="161"/>
      <c r="BQ757" s="161"/>
      <c r="BR757" s="161"/>
      <c r="BS757" s="161"/>
      <c r="BT757" s="161"/>
      <c r="BU757" s="161"/>
      <c r="BV757" s="161"/>
      <c r="BW757" s="161"/>
      <c r="BX757" s="161"/>
      <c r="BY757" s="161"/>
      <c r="BZ757" s="161"/>
      <c r="CA757" s="161"/>
      <c r="CB757" s="161"/>
      <c r="CC757" s="161"/>
      <c r="CD757" s="161"/>
      <c r="CE757" s="161"/>
      <c r="CF757" s="161"/>
      <c r="CG757" s="161"/>
      <c r="CH757" s="161"/>
      <c r="CI757" s="161"/>
      <c r="CJ757" s="161"/>
      <c r="CK757" s="161"/>
      <c r="CL757" s="161"/>
      <c r="CM757" s="161"/>
      <c r="CN757" s="161"/>
      <c r="CO757" s="161"/>
      <c r="CP757" s="161"/>
      <c r="CQ757" s="161"/>
      <c r="CR757" s="161"/>
      <c r="CS757" s="161"/>
      <c r="CT757" s="161"/>
      <c r="CU757" s="161"/>
      <c r="CV757" s="161"/>
      <c r="CW757" s="161"/>
      <c r="CX757" s="161"/>
      <c r="CY757" s="161"/>
      <c r="CZ757" s="161"/>
      <c r="DA757" s="161"/>
      <c r="DB757" s="161"/>
      <c r="DC757" s="161"/>
      <c r="DD757" s="161"/>
      <c r="DE757" s="161"/>
      <c r="DF757" s="161"/>
      <c r="DG757" s="161"/>
      <c r="DH757" s="161"/>
      <c r="DI757" s="161"/>
      <c r="DJ757" s="161"/>
      <c r="DK757" s="161"/>
      <c r="DL757" s="161"/>
      <c r="DM757" s="161"/>
      <c r="DN757" s="161"/>
      <c r="DO757" s="161"/>
      <c r="DP757" s="161"/>
      <c r="DQ757" s="161"/>
      <c r="DR757" s="161"/>
      <c r="DS757" s="161"/>
      <c r="DT757" s="161"/>
      <c r="DU757" s="161"/>
      <c r="DV757" s="161"/>
      <c r="DW757" s="161"/>
    </row>
    <row r="758" spans="1:127" ht="12.75" customHeight="1" x14ac:dyDescent="0.25">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c r="AA758" s="161"/>
      <c r="AB758" s="161"/>
      <c r="AC758" s="161"/>
      <c r="AD758" s="161"/>
      <c r="AE758" s="161"/>
      <c r="AF758" s="161"/>
      <c r="AG758" s="161"/>
      <c r="AH758" s="161"/>
      <c r="AI758" s="161"/>
      <c r="AJ758" s="161"/>
      <c r="AK758" s="161"/>
      <c r="AL758" s="161"/>
      <c r="AM758" s="161"/>
      <c r="AN758" s="161"/>
      <c r="AO758" s="161"/>
      <c r="AP758" s="161"/>
      <c r="AQ758" s="161"/>
      <c r="AR758"/>
      <c r="AS758" s="161"/>
      <c r="AT758" s="161"/>
      <c r="AU758" s="161"/>
      <c r="AV758" s="161"/>
      <c r="AW758" s="161"/>
      <c r="AX758" s="161"/>
      <c r="AY758" s="161"/>
      <c r="AZ758" s="161"/>
      <c r="BA758" s="161"/>
      <c r="BB758" s="161"/>
      <c r="BC758" s="161"/>
      <c r="BD758" s="161"/>
      <c r="BE758" s="161"/>
      <c r="BF758" s="161"/>
      <c r="BG758" s="161"/>
      <c r="BH758" s="161"/>
      <c r="BI758" s="161"/>
      <c r="BJ758" s="161"/>
      <c r="BK758" s="161"/>
      <c r="BL758" s="161"/>
      <c r="BM758" s="161"/>
      <c r="BN758" s="161"/>
      <c r="BO758" s="161"/>
      <c r="BP758" s="161"/>
      <c r="BQ758" s="161"/>
      <c r="BR758" s="161"/>
      <c r="BS758" s="161"/>
      <c r="BT758" s="161"/>
      <c r="BU758" s="161"/>
      <c r="BV758" s="161"/>
      <c r="BW758" s="161"/>
      <c r="BX758" s="161"/>
      <c r="BY758" s="161"/>
      <c r="BZ758" s="161"/>
      <c r="CA758" s="161"/>
      <c r="CB758" s="161"/>
      <c r="CC758" s="161"/>
      <c r="CD758" s="161"/>
      <c r="CE758" s="161"/>
      <c r="CF758" s="161"/>
      <c r="CG758" s="161"/>
      <c r="CH758" s="161"/>
      <c r="CI758" s="161"/>
      <c r="CJ758" s="161"/>
      <c r="CK758" s="161"/>
      <c r="CL758" s="161"/>
      <c r="CM758" s="161"/>
      <c r="CN758" s="161"/>
      <c r="CO758" s="161"/>
      <c r="CP758" s="161"/>
      <c r="CQ758" s="161"/>
      <c r="CR758" s="161"/>
      <c r="CS758" s="161"/>
      <c r="CT758" s="161"/>
      <c r="CU758" s="161"/>
      <c r="CV758" s="161"/>
      <c r="CW758" s="161"/>
      <c r="CX758" s="161"/>
      <c r="CY758" s="161"/>
      <c r="CZ758" s="161"/>
      <c r="DA758" s="161"/>
      <c r="DB758" s="161"/>
      <c r="DC758" s="161"/>
      <c r="DD758" s="161"/>
      <c r="DE758" s="161"/>
      <c r="DF758" s="161"/>
      <c r="DG758" s="161"/>
      <c r="DH758" s="161"/>
      <c r="DI758" s="161"/>
      <c r="DJ758" s="161"/>
      <c r="DK758" s="161"/>
      <c r="DL758" s="161"/>
      <c r="DM758" s="161"/>
      <c r="DN758" s="161"/>
      <c r="DO758" s="161"/>
      <c r="DP758" s="161"/>
      <c r="DQ758" s="161"/>
      <c r="DR758" s="161"/>
      <c r="DS758" s="161"/>
      <c r="DT758" s="161"/>
      <c r="DU758" s="161"/>
      <c r="DV758" s="161"/>
      <c r="DW758" s="161"/>
    </row>
    <row r="759" spans="1:127" ht="12.75" customHeight="1" x14ac:dyDescent="0.25">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c r="AA759" s="161"/>
      <c r="AB759" s="161"/>
      <c r="AC759" s="161"/>
      <c r="AD759" s="161"/>
      <c r="AE759" s="161"/>
      <c r="AF759" s="161"/>
      <c r="AG759" s="161"/>
      <c r="AH759" s="161"/>
      <c r="AI759" s="161"/>
      <c r="AJ759" s="161"/>
      <c r="AK759" s="161"/>
      <c r="AL759" s="161"/>
      <c r="AM759" s="161"/>
      <c r="AN759" s="161"/>
      <c r="AO759" s="161"/>
      <c r="AP759" s="161"/>
      <c r="AQ759" s="161"/>
      <c r="AR759"/>
      <c r="AS759" s="161"/>
      <c r="AT759" s="161"/>
      <c r="AU759" s="161"/>
      <c r="AV759" s="161"/>
      <c r="AW759" s="161"/>
      <c r="AX759" s="161"/>
      <c r="AY759" s="161"/>
      <c r="AZ759" s="161"/>
      <c r="BA759" s="161"/>
      <c r="BB759" s="161"/>
      <c r="BC759" s="161"/>
      <c r="BD759" s="161"/>
      <c r="BE759" s="161"/>
      <c r="BF759" s="161"/>
      <c r="BG759" s="161"/>
      <c r="BH759" s="161"/>
      <c r="BI759" s="161"/>
      <c r="BJ759" s="161"/>
      <c r="BK759" s="161"/>
      <c r="BL759" s="161"/>
      <c r="BM759" s="161"/>
      <c r="BN759" s="161"/>
      <c r="BO759" s="161"/>
      <c r="BP759" s="161"/>
      <c r="BQ759" s="161"/>
      <c r="BR759" s="161"/>
      <c r="BS759" s="161"/>
      <c r="BT759" s="161"/>
      <c r="BU759" s="161"/>
      <c r="BV759" s="161"/>
      <c r="BW759" s="161"/>
      <c r="BX759" s="161"/>
      <c r="BY759" s="161"/>
      <c r="BZ759" s="161"/>
      <c r="CA759" s="161"/>
      <c r="CB759" s="161"/>
      <c r="CC759" s="161"/>
      <c r="CD759" s="161"/>
      <c r="CE759" s="161"/>
      <c r="CF759" s="161"/>
      <c r="CG759" s="161"/>
      <c r="CH759" s="161"/>
      <c r="CI759" s="161"/>
      <c r="CJ759" s="161"/>
      <c r="CK759" s="161"/>
      <c r="CL759" s="161"/>
      <c r="CM759" s="161"/>
      <c r="CN759" s="161"/>
      <c r="CO759" s="161"/>
      <c r="CP759" s="161"/>
      <c r="CQ759" s="161"/>
      <c r="CR759" s="161"/>
      <c r="CS759" s="161"/>
      <c r="CT759" s="161"/>
      <c r="CU759" s="161"/>
      <c r="CV759" s="161"/>
      <c r="CW759" s="161"/>
      <c r="CX759" s="161"/>
      <c r="CY759" s="161"/>
      <c r="CZ759" s="161"/>
      <c r="DA759" s="161"/>
      <c r="DB759" s="161"/>
      <c r="DC759" s="161"/>
      <c r="DD759" s="161"/>
      <c r="DE759" s="161"/>
      <c r="DF759" s="161"/>
      <c r="DG759" s="161"/>
      <c r="DH759" s="161"/>
      <c r="DI759" s="161"/>
      <c r="DJ759" s="161"/>
      <c r="DK759" s="161"/>
      <c r="DL759" s="161"/>
      <c r="DM759" s="161"/>
      <c r="DN759" s="161"/>
      <c r="DO759" s="161"/>
      <c r="DP759" s="161"/>
      <c r="DQ759" s="161"/>
      <c r="DR759" s="161"/>
      <c r="DS759" s="161"/>
      <c r="DT759" s="161"/>
      <c r="DU759" s="161"/>
      <c r="DV759" s="161"/>
      <c r="DW759" s="161"/>
    </row>
    <row r="760" spans="1:127" ht="12.75" customHeight="1" x14ac:dyDescent="0.25">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c r="AA760" s="161"/>
      <c r="AB760" s="161"/>
      <c r="AC760" s="161"/>
      <c r="AD760" s="161"/>
      <c r="AE760" s="161"/>
      <c r="AF760" s="161"/>
      <c r="AG760" s="161"/>
      <c r="AH760" s="161"/>
      <c r="AI760" s="161"/>
      <c r="AJ760" s="161"/>
      <c r="AK760" s="161"/>
      <c r="AL760" s="161"/>
      <c r="AM760" s="161"/>
      <c r="AN760" s="161"/>
      <c r="AO760" s="161"/>
      <c r="AP760" s="161"/>
      <c r="AQ760" s="161"/>
      <c r="AR760"/>
      <c r="AS760" s="161"/>
      <c r="AT760" s="161"/>
      <c r="AU760" s="161"/>
      <c r="AV760" s="161"/>
      <c r="AW760" s="161"/>
      <c r="AX760" s="161"/>
      <c r="AY760" s="161"/>
      <c r="AZ760" s="161"/>
      <c r="BA760" s="161"/>
      <c r="BB760" s="161"/>
      <c r="BC760" s="161"/>
      <c r="BD760" s="161"/>
      <c r="BE760" s="161"/>
      <c r="BF760" s="161"/>
      <c r="BG760" s="161"/>
      <c r="BH760" s="161"/>
      <c r="BI760" s="161"/>
      <c r="BJ760" s="161"/>
      <c r="BK760" s="161"/>
      <c r="BL760" s="161"/>
      <c r="BM760" s="161"/>
      <c r="BN760" s="161"/>
      <c r="BO760" s="161"/>
      <c r="BP760" s="161"/>
      <c r="BQ760" s="161"/>
      <c r="BR760" s="161"/>
      <c r="BS760" s="161"/>
      <c r="BT760" s="161"/>
      <c r="BU760" s="161"/>
      <c r="BV760" s="161"/>
      <c r="BW760" s="161"/>
      <c r="BX760" s="161"/>
      <c r="BY760" s="161"/>
      <c r="BZ760" s="161"/>
      <c r="CA760" s="161"/>
      <c r="CB760" s="161"/>
      <c r="CC760" s="161"/>
      <c r="CD760" s="161"/>
      <c r="CE760" s="161"/>
      <c r="CF760" s="161"/>
      <c r="CG760" s="161"/>
      <c r="CH760" s="161"/>
      <c r="CI760" s="161"/>
      <c r="CJ760" s="161"/>
      <c r="CK760" s="161"/>
      <c r="CL760" s="161"/>
      <c r="CM760" s="161"/>
      <c r="CN760" s="161"/>
      <c r="CO760" s="161"/>
      <c r="CP760" s="161"/>
      <c r="CQ760" s="161"/>
      <c r="CR760" s="161"/>
      <c r="CS760" s="161"/>
      <c r="CT760" s="161"/>
      <c r="CU760" s="161"/>
      <c r="CV760" s="161"/>
      <c r="CW760" s="161"/>
      <c r="CX760" s="161"/>
      <c r="CY760" s="161"/>
      <c r="CZ760" s="161"/>
      <c r="DA760" s="161"/>
      <c r="DB760" s="161"/>
      <c r="DC760" s="161"/>
      <c r="DD760" s="161"/>
      <c r="DE760" s="161"/>
      <c r="DF760" s="161"/>
      <c r="DG760" s="161"/>
      <c r="DH760" s="161"/>
      <c r="DI760" s="161"/>
      <c r="DJ760" s="161"/>
      <c r="DK760" s="161"/>
      <c r="DL760" s="161"/>
      <c r="DM760" s="161"/>
      <c r="DN760" s="161"/>
      <c r="DO760" s="161"/>
      <c r="DP760" s="161"/>
      <c r="DQ760" s="161"/>
      <c r="DR760" s="161"/>
      <c r="DS760" s="161"/>
      <c r="DT760" s="161"/>
      <c r="DU760" s="161"/>
      <c r="DV760" s="161"/>
      <c r="DW760" s="161"/>
    </row>
    <row r="761" spans="1:127" ht="12.75" customHeight="1" x14ac:dyDescent="0.25">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c r="AA761" s="161"/>
      <c r="AB761" s="161"/>
      <c r="AC761" s="161"/>
      <c r="AD761" s="161"/>
      <c r="AE761" s="161"/>
      <c r="AF761" s="161"/>
      <c r="AG761" s="161"/>
      <c r="AH761" s="161"/>
      <c r="AI761" s="161"/>
      <c r="AJ761" s="161"/>
      <c r="AK761" s="161"/>
      <c r="AL761" s="161"/>
      <c r="AM761" s="161"/>
      <c r="AN761" s="161"/>
      <c r="AO761" s="161"/>
      <c r="AP761" s="161"/>
      <c r="AQ761" s="161"/>
      <c r="AR761"/>
      <c r="AS761" s="161"/>
      <c r="AT761" s="161"/>
      <c r="AU761" s="161"/>
      <c r="AV761" s="161"/>
      <c r="AW761" s="161"/>
      <c r="AX761" s="161"/>
      <c r="AY761" s="161"/>
      <c r="AZ761" s="161"/>
      <c r="BA761" s="161"/>
      <c r="BB761" s="161"/>
      <c r="BC761" s="161"/>
      <c r="BD761" s="161"/>
      <c r="BE761" s="161"/>
      <c r="BF761" s="161"/>
      <c r="BG761" s="161"/>
      <c r="BH761" s="161"/>
      <c r="BI761" s="161"/>
      <c r="BJ761" s="161"/>
      <c r="BK761" s="161"/>
      <c r="BL761" s="161"/>
      <c r="BM761" s="161"/>
      <c r="BN761" s="161"/>
      <c r="BO761" s="161"/>
      <c r="BP761" s="161"/>
      <c r="BQ761" s="161"/>
      <c r="BR761" s="161"/>
      <c r="BS761" s="161"/>
      <c r="BT761" s="161"/>
      <c r="BU761" s="161"/>
      <c r="BV761" s="161"/>
      <c r="BW761" s="161"/>
      <c r="BX761" s="161"/>
      <c r="BY761" s="161"/>
      <c r="BZ761" s="161"/>
      <c r="CA761" s="161"/>
      <c r="CB761" s="161"/>
      <c r="CC761" s="161"/>
      <c r="CD761" s="161"/>
      <c r="CE761" s="161"/>
      <c r="CF761" s="161"/>
      <c r="CG761" s="161"/>
      <c r="CH761" s="161"/>
      <c r="CI761" s="161"/>
      <c r="CJ761" s="161"/>
      <c r="CK761" s="161"/>
      <c r="CL761" s="161"/>
      <c r="CM761" s="161"/>
      <c r="CN761" s="161"/>
      <c r="CO761" s="161"/>
      <c r="CP761" s="161"/>
      <c r="CQ761" s="161"/>
      <c r="CR761" s="161"/>
      <c r="CS761" s="161"/>
      <c r="CT761" s="161"/>
      <c r="CU761" s="161"/>
      <c r="CV761" s="161"/>
      <c r="CW761" s="161"/>
      <c r="CX761" s="161"/>
      <c r="CY761" s="161"/>
      <c r="CZ761" s="161"/>
      <c r="DA761" s="161"/>
      <c r="DB761" s="161"/>
      <c r="DC761" s="161"/>
      <c r="DD761" s="161"/>
      <c r="DE761" s="161"/>
      <c r="DF761" s="161"/>
      <c r="DG761" s="161"/>
      <c r="DH761" s="161"/>
      <c r="DI761" s="161"/>
      <c r="DJ761" s="161"/>
      <c r="DK761" s="161"/>
      <c r="DL761" s="161"/>
      <c r="DM761" s="161"/>
      <c r="DN761" s="161"/>
      <c r="DO761" s="161"/>
      <c r="DP761" s="161"/>
      <c r="DQ761" s="161"/>
      <c r="DR761" s="161"/>
      <c r="DS761" s="161"/>
      <c r="DT761" s="161"/>
      <c r="DU761" s="161"/>
      <c r="DV761" s="161"/>
      <c r="DW761" s="161"/>
    </row>
    <row r="762" spans="1:127" ht="12.75" customHeight="1" x14ac:dyDescent="0.25">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c r="AA762" s="161"/>
      <c r="AB762" s="161"/>
      <c r="AC762" s="161"/>
      <c r="AD762" s="161"/>
      <c r="AE762" s="161"/>
      <c r="AF762" s="161"/>
      <c r="AG762" s="161"/>
      <c r="AH762" s="161"/>
      <c r="AI762" s="161"/>
      <c r="AJ762" s="161"/>
      <c r="AK762" s="161"/>
      <c r="AL762" s="161"/>
      <c r="AM762" s="161"/>
      <c r="AN762" s="161"/>
      <c r="AO762" s="161"/>
      <c r="AP762" s="161"/>
      <c r="AQ762" s="161"/>
      <c r="AR762"/>
      <c r="AS762" s="161"/>
      <c r="AT762" s="161"/>
      <c r="AU762" s="161"/>
      <c r="AV762" s="161"/>
      <c r="AW762" s="161"/>
      <c r="AX762" s="161"/>
      <c r="AY762" s="161"/>
      <c r="AZ762" s="161"/>
      <c r="BA762" s="161"/>
      <c r="BB762" s="161"/>
      <c r="BC762" s="161"/>
      <c r="BD762" s="161"/>
      <c r="BE762" s="161"/>
      <c r="BF762" s="161"/>
      <c r="BG762" s="161"/>
      <c r="BH762" s="161"/>
      <c r="BI762" s="161"/>
      <c r="BJ762" s="161"/>
      <c r="BK762" s="161"/>
      <c r="BL762" s="161"/>
      <c r="BM762" s="161"/>
      <c r="BN762" s="161"/>
      <c r="BO762" s="161"/>
      <c r="BP762" s="161"/>
      <c r="BQ762" s="161"/>
      <c r="BR762" s="161"/>
      <c r="BS762" s="161"/>
      <c r="BT762" s="161"/>
      <c r="BU762" s="161"/>
      <c r="BV762" s="161"/>
      <c r="BW762" s="161"/>
      <c r="BX762" s="161"/>
      <c r="BY762" s="161"/>
      <c r="BZ762" s="161"/>
      <c r="CA762" s="161"/>
      <c r="CB762" s="161"/>
      <c r="CC762" s="161"/>
      <c r="CD762" s="161"/>
      <c r="CE762" s="161"/>
      <c r="CF762" s="161"/>
      <c r="CG762" s="161"/>
      <c r="CH762" s="161"/>
      <c r="CI762" s="161"/>
      <c r="CJ762" s="161"/>
      <c r="CK762" s="161"/>
      <c r="CL762" s="161"/>
      <c r="CM762" s="161"/>
      <c r="CN762" s="161"/>
      <c r="CO762" s="161"/>
      <c r="CP762" s="161"/>
      <c r="CQ762" s="161"/>
      <c r="CR762" s="161"/>
      <c r="CS762" s="161"/>
      <c r="CT762" s="161"/>
      <c r="CU762" s="161"/>
      <c r="CV762" s="161"/>
      <c r="CW762" s="161"/>
      <c r="CX762" s="161"/>
      <c r="CY762" s="161"/>
      <c r="CZ762" s="161"/>
      <c r="DA762" s="161"/>
      <c r="DB762" s="161"/>
      <c r="DC762" s="161"/>
      <c r="DD762" s="161"/>
      <c r="DE762" s="161"/>
      <c r="DF762" s="161"/>
      <c r="DG762" s="161"/>
      <c r="DH762" s="161"/>
      <c r="DI762" s="161"/>
      <c r="DJ762" s="161"/>
      <c r="DK762" s="161"/>
      <c r="DL762" s="161"/>
      <c r="DM762" s="161"/>
      <c r="DN762" s="161"/>
      <c r="DO762" s="161"/>
      <c r="DP762" s="161"/>
      <c r="DQ762" s="161"/>
      <c r="DR762" s="161"/>
      <c r="DS762" s="161"/>
      <c r="DT762" s="161"/>
      <c r="DU762" s="161"/>
      <c r="DV762" s="161"/>
      <c r="DW762" s="161"/>
    </row>
    <row r="763" spans="1:127" ht="12.75" customHeight="1" x14ac:dyDescent="0.25">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c r="AA763" s="161"/>
      <c r="AB763" s="161"/>
      <c r="AC763" s="161"/>
      <c r="AD763" s="161"/>
      <c r="AE763" s="161"/>
      <c r="AF763" s="161"/>
      <c r="AG763" s="161"/>
      <c r="AH763" s="161"/>
      <c r="AI763" s="161"/>
      <c r="AJ763" s="161"/>
      <c r="AK763" s="161"/>
      <c r="AL763" s="161"/>
      <c r="AM763" s="161"/>
      <c r="AN763" s="161"/>
      <c r="AO763" s="161"/>
      <c r="AP763" s="161"/>
      <c r="AQ763" s="161"/>
      <c r="AR763"/>
      <c r="AS763" s="161"/>
      <c r="AT763" s="161"/>
      <c r="AU763" s="161"/>
      <c r="AV763" s="161"/>
      <c r="AW763" s="161"/>
      <c r="AX763" s="161"/>
      <c r="AY763" s="161"/>
      <c r="AZ763" s="161"/>
      <c r="BA763" s="161"/>
      <c r="BB763" s="161"/>
      <c r="BC763" s="161"/>
      <c r="BD763" s="161"/>
      <c r="BE763" s="161"/>
      <c r="BF763" s="161"/>
      <c r="BG763" s="161"/>
      <c r="BH763" s="161"/>
      <c r="BI763" s="161"/>
      <c r="BJ763" s="161"/>
      <c r="BK763" s="161"/>
      <c r="BL763" s="161"/>
      <c r="BM763" s="161"/>
      <c r="BN763" s="161"/>
      <c r="BO763" s="161"/>
      <c r="BP763" s="161"/>
      <c r="BQ763" s="161"/>
      <c r="BR763" s="161"/>
      <c r="BS763" s="161"/>
      <c r="BT763" s="161"/>
      <c r="BU763" s="161"/>
      <c r="BV763" s="161"/>
      <c r="BW763" s="161"/>
      <c r="BX763" s="161"/>
      <c r="BY763" s="161"/>
      <c r="BZ763" s="161"/>
      <c r="CA763" s="161"/>
      <c r="CB763" s="161"/>
      <c r="CC763" s="161"/>
      <c r="CD763" s="161"/>
      <c r="CE763" s="161"/>
      <c r="CF763" s="161"/>
      <c r="CG763" s="161"/>
      <c r="CH763" s="161"/>
      <c r="CI763" s="161"/>
      <c r="CJ763" s="161"/>
      <c r="CK763" s="161"/>
      <c r="CL763" s="161"/>
      <c r="CM763" s="161"/>
      <c r="CN763" s="161"/>
      <c r="CO763" s="161"/>
      <c r="CP763" s="161"/>
      <c r="CQ763" s="161"/>
      <c r="CR763" s="161"/>
      <c r="CS763" s="161"/>
      <c r="CT763" s="161"/>
      <c r="CU763" s="161"/>
      <c r="CV763" s="161"/>
      <c r="CW763" s="161"/>
      <c r="CX763" s="161"/>
      <c r="CY763" s="161"/>
      <c r="CZ763" s="161"/>
      <c r="DA763" s="161"/>
      <c r="DB763" s="161"/>
      <c r="DC763" s="161"/>
      <c r="DD763" s="161"/>
      <c r="DE763" s="161"/>
      <c r="DF763" s="161"/>
      <c r="DG763" s="161"/>
      <c r="DH763" s="161"/>
      <c r="DI763" s="161"/>
      <c r="DJ763" s="161"/>
      <c r="DK763" s="161"/>
      <c r="DL763" s="161"/>
      <c r="DM763" s="161"/>
      <c r="DN763" s="161"/>
      <c r="DO763" s="161"/>
      <c r="DP763" s="161"/>
      <c r="DQ763" s="161"/>
      <c r="DR763" s="161"/>
      <c r="DS763" s="161"/>
      <c r="DT763" s="161"/>
      <c r="DU763" s="161"/>
      <c r="DV763" s="161"/>
      <c r="DW763" s="161"/>
    </row>
    <row r="764" spans="1:127" ht="12.75" customHeight="1" x14ac:dyDescent="0.25">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c r="AA764" s="161"/>
      <c r="AB764" s="161"/>
      <c r="AC764" s="161"/>
      <c r="AD764" s="161"/>
      <c r="AE764" s="161"/>
      <c r="AF764" s="161"/>
      <c r="AG764" s="161"/>
      <c r="AH764" s="161"/>
      <c r="AI764" s="161"/>
      <c r="AJ764" s="161"/>
      <c r="AK764" s="161"/>
      <c r="AL764" s="161"/>
      <c r="AM764" s="161"/>
      <c r="AN764" s="161"/>
      <c r="AO764" s="161"/>
      <c r="AP764" s="161"/>
      <c r="AQ764" s="161"/>
      <c r="AR764"/>
      <c r="AS764" s="161"/>
      <c r="AT764" s="161"/>
      <c r="AU764" s="161"/>
      <c r="AV764" s="161"/>
      <c r="AW764" s="161"/>
      <c r="AX764" s="161"/>
      <c r="AY764" s="161"/>
      <c r="AZ764" s="161"/>
      <c r="BA764" s="161"/>
      <c r="BB764" s="161"/>
      <c r="BC764" s="161"/>
      <c r="BD764" s="161"/>
      <c r="BE764" s="161"/>
      <c r="BF764" s="161"/>
      <c r="BG764" s="161"/>
      <c r="BH764" s="161"/>
      <c r="BI764" s="161"/>
      <c r="BJ764" s="161"/>
      <c r="BK764" s="161"/>
      <c r="BL764" s="161"/>
      <c r="BM764" s="161"/>
      <c r="BN764" s="161"/>
      <c r="BO764" s="161"/>
      <c r="BP764" s="161"/>
      <c r="BQ764" s="161"/>
      <c r="BR764" s="161"/>
      <c r="BS764" s="161"/>
      <c r="BT764" s="161"/>
      <c r="BU764" s="161"/>
      <c r="BV764" s="161"/>
      <c r="BW764" s="161"/>
      <c r="BX764" s="161"/>
      <c r="BY764" s="161"/>
      <c r="BZ764" s="161"/>
      <c r="CA764" s="161"/>
      <c r="CB764" s="161"/>
      <c r="CC764" s="161"/>
      <c r="CD764" s="161"/>
      <c r="CE764" s="161"/>
      <c r="CF764" s="161"/>
      <c r="CG764" s="161"/>
      <c r="CH764" s="161"/>
      <c r="CI764" s="161"/>
      <c r="CJ764" s="161"/>
      <c r="CK764" s="161"/>
      <c r="CL764" s="161"/>
      <c r="CM764" s="161"/>
      <c r="CN764" s="161"/>
      <c r="CO764" s="161"/>
      <c r="CP764" s="161"/>
      <c r="CQ764" s="161"/>
      <c r="CR764" s="161"/>
      <c r="CS764" s="161"/>
      <c r="CT764" s="161"/>
      <c r="CU764" s="161"/>
      <c r="CV764" s="161"/>
      <c r="CW764" s="161"/>
      <c r="CX764" s="161"/>
      <c r="CY764" s="161"/>
      <c r="CZ764" s="161"/>
      <c r="DA764" s="161"/>
      <c r="DB764" s="161"/>
      <c r="DC764" s="161"/>
      <c r="DD764" s="161"/>
      <c r="DE764" s="161"/>
      <c r="DF764" s="161"/>
      <c r="DG764" s="161"/>
      <c r="DH764" s="161"/>
      <c r="DI764" s="161"/>
      <c r="DJ764" s="161"/>
      <c r="DK764" s="161"/>
      <c r="DL764" s="161"/>
      <c r="DM764" s="161"/>
      <c r="DN764" s="161"/>
      <c r="DO764" s="161"/>
      <c r="DP764" s="161"/>
      <c r="DQ764" s="161"/>
      <c r="DR764" s="161"/>
      <c r="DS764" s="161"/>
      <c r="DT764" s="161"/>
      <c r="DU764" s="161"/>
      <c r="DV764" s="161"/>
      <c r="DW764" s="161"/>
    </row>
    <row r="765" spans="1:127" ht="12.75" customHeight="1" x14ac:dyDescent="0.25">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c r="AA765" s="161"/>
      <c r="AB765" s="161"/>
      <c r="AC765" s="161"/>
      <c r="AD765" s="161"/>
      <c r="AE765" s="161"/>
      <c r="AF765" s="161"/>
      <c r="AG765" s="161"/>
      <c r="AH765" s="161"/>
      <c r="AI765" s="161"/>
      <c r="AJ765" s="161"/>
      <c r="AK765" s="161"/>
      <c r="AL765" s="161"/>
      <c r="AM765" s="161"/>
      <c r="AN765" s="161"/>
      <c r="AO765" s="161"/>
      <c r="AP765" s="161"/>
      <c r="AQ765" s="161"/>
      <c r="AR765"/>
      <c r="AS765" s="161"/>
      <c r="AT765" s="161"/>
      <c r="AU765" s="161"/>
      <c r="AV765" s="161"/>
      <c r="AW765" s="161"/>
      <c r="AX765" s="161"/>
      <c r="AY765" s="161"/>
      <c r="AZ765" s="161"/>
      <c r="BA765" s="161"/>
      <c r="BB765" s="161"/>
      <c r="BC765" s="161"/>
      <c r="BD765" s="161"/>
      <c r="BE765" s="161"/>
      <c r="BF765" s="161"/>
      <c r="BG765" s="161"/>
      <c r="BH765" s="161"/>
      <c r="BI765" s="161"/>
      <c r="BJ765" s="161"/>
      <c r="BK765" s="161"/>
      <c r="BL765" s="161"/>
      <c r="BM765" s="161"/>
      <c r="BN765" s="161"/>
      <c r="BO765" s="161"/>
      <c r="BP765" s="161"/>
      <c r="BQ765" s="161"/>
      <c r="BR765" s="161"/>
      <c r="BS765" s="161"/>
      <c r="BT765" s="161"/>
      <c r="BU765" s="161"/>
      <c r="BV765" s="161"/>
      <c r="BW765" s="161"/>
      <c r="BX765" s="161"/>
      <c r="BY765" s="161"/>
      <c r="BZ765" s="161"/>
      <c r="CA765" s="161"/>
      <c r="CB765" s="161"/>
      <c r="CC765" s="161"/>
      <c r="CD765" s="161"/>
      <c r="CE765" s="161"/>
      <c r="CF765" s="161"/>
      <c r="CG765" s="161"/>
      <c r="CH765" s="161"/>
      <c r="CI765" s="161"/>
      <c r="CJ765" s="161"/>
      <c r="CK765" s="161"/>
      <c r="CL765" s="161"/>
      <c r="CM765" s="161"/>
      <c r="CN765" s="161"/>
      <c r="CO765" s="161"/>
      <c r="CP765" s="161"/>
      <c r="CQ765" s="161"/>
      <c r="CR765" s="161"/>
      <c r="CS765" s="161"/>
      <c r="CT765" s="161"/>
      <c r="CU765" s="161"/>
      <c r="CV765" s="161"/>
      <c r="CW765" s="161"/>
      <c r="CX765" s="161"/>
      <c r="CY765" s="161"/>
      <c r="CZ765" s="161"/>
      <c r="DA765" s="161"/>
      <c r="DB765" s="161"/>
      <c r="DC765" s="161"/>
      <c r="DD765" s="161"/>
      <c r="DE765" s="161"/>
      <c r="DF765" s="161"/>
      <c r="DG765" s="161"/>
      <c r="DH765" s="161"/>
      <c r="DI765" s="161"/>
      <c r="DJ765" s="161"/>
      <c r="DK765" s="161"/>
      <c r="DL765" s="161"/>
      <c r="DM765" s="161"/>
      <c r="DN765" s="161"/>
      <c r="DO765" s="161"/>
      <c r="DP765" s="161"/>
      <c r="DQ765" s="161"/>
      <c r="DR765" s="161"/>
      <c r="DS765" s="161"/>
      <c r="DT765" s="161"/>
      <c r="DU765" s="161"/>
      <c r="DV765" s="161"/>
      <c r="DW765" s="161"/>
    </row>
    <row r="766" spans="1:127" ht="12.75" customHeight="1" x14ac:dyDescent="0.25">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c r="AA766" s="161"/>
      <c r="AB766" s="161"/>
      <c r="AC766" s="161"/>
      <c r="AD766" s="161"/>
      <c r="AE766" s="161"/>
      <c r="AF766" s="161"/>
      <c r="AG766" s="161"/>
      <c r="AH766" s="161"/>
      <c r="AI766" s="161"/>
      <c r="AJ766" s="161"/>
      <c r="AK766" s="161"/>
      <c r="AL766" s="161"/>
      <c r="AM766" s="161"/>
      <c r="AN766" s="161"/>
      <c r="AO766" s="161"/>
      <c r="AP766" s="161"/>
      <c r="AQ766" s="161"/>
      <c r="AR766"/>
      <c r="AS766" s="161"/>
      <c r="AT766" s="161"/>
      <c r="AU766" s="161"/>
      <c r="AV766" s="161"/>
      <c r="AW766" s="161"/>
      <c r="AX766" s="161"/>
      <c r="AY766" s="161"/>
      <c r="AZ766" s="161"/>
      <c r="BA766" s="161"/>
      <c r="BB766" s="161"/>
      <c r="BC766" s="161"/>
      <c r="BD766" s="161"/>
      <c r="BE766" s="161"/>
      <c r="BF766" s="161"/>
      <c r="BG766" s="161"/>
      <c r="BH766" s="161"/>
      <c r="BI766" s="161"/>
      <c r="BJ766" s="161"/>
      <c r="BK766" s="161"/>
      <c r="BL766" s="161"/>
      <c r="BM766" s="161"/>
      <c r="BN766" s="161"/>
      <c r="BO766" s="161"/>
      <c r="BP766" s="161"/>
      <c r="BQ766" s="161"/>
      <c r="BR766" s="161"/>
      <c r="BS766" s="161"/>
      <c r="BT766" s="161"/>
      <c r="BU766" s="161"/>
      <c r="BV766" s="161"/>
      <c r="BW766" s="161"/>
      <c r="BX766" s="161"/>
      <c r="BY766" s="161"/>
      <c r="BZ766" s="161"/>
      <c r="CA766" s="161"/>
      <c r="CB766" s="161"/>
      <c r="CC766" s="161"/>
      <c r="CD766" s="161"/>
      <c r="CE766" s="161"/>
      <c r="CF766" s="161"/>
      <c r="CG766" s="161"/>
      <c r="CH766" s="161"/>
      <c r="CI766" s="161"/>
      <c r="CJ766" s="161"/>
      <c r="CK766" s="161"/>
      <c r="CL766" s="161"/>
      <c r="CM766" s="161"/>
      <c r="CN766" s="161"/>
      <c r="CO766" s="161"/>
      <c r="CP766" s="161"/>
      <c r="CQ766" s="161"/>
      <c r="CR766" s="161"/>
      <c r="CS766" s="161"/>
      <c r="CT766" s="161"/>
      <c r="CU766" s="161"/>
      <c r="CV766" s="161"/>
      <c r="CW766" s="161"/>
      <c r="CX766" s="161"/>
      <c r="CY766" s="161"/>
      <c r="CZ766" s="161"/>
      <c r="DA766" s="161"/>
      <c r="DB766" s="161"/>
      <c r="DC766" s="161"/>
      <c r="DD766" s="161"/>
      <c r="DE766" s="161"/>
      <c r="DF766" s="161"/>
      <c r="DG766" s="161"/>
      <c r="DH766" s="161"/>
      <c r="DI766" s="161"/>
      <c r="DJ766" s="161"/>
      <c r="DK766" s="161"/>
      <c r="DL766" s="161"/>
      <c r="DM766" s="161"/>
      <c r="DN766" s="161"/>
      <c r="DO766" s="161"/>
      <c r="DP766" s="161"/>
      <c r="DQ766" s="161"/>
      <c r="DR766" s="161"/>
      <c r="DS766" s="161"/>
      <c r="DT766" s="161"/>
      <c r="DU766" s="161"/>
      <c r="DV766" s="161"/>
      <c r="DW766" s="161"/>
    </row>
    <row r="767" spans="1:127" ht="12.75" customHeight="1" x14ac:dyDescent="0.25">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c r="AA767" s="161"/>
      <c r="AB767" s="161"/>
      <c r="AC767" s="161"/>
      <c r="AD767" s="161"/>
      <c r="AE767" s="161"/>
      <c r="AF767" s="161"/>
      <c r="AG767" s="161"/>
      <c r="AH767" s="161"/>
      <c r="AI767" s="161"/>
      <c r="AJ767" s="161"/>
      <c r="AK767" s="161"/>
      <c r="AL767" s="161"/>
      <c r="AM767" s="161"/>
      <c r="AN767" s="161"/>
      <c r="AO767" s="161"/>
      <c r="AP767" s="161"/>
      <c r="AQ767" s="161"/>
      <c r="AR767"/>
      <c r="AS767" s="161"/>
      <c r="AT767" s="161"/>
      <c r="AU767" s="161"/>
      <c r="AV767" s="161"/>
      <c r="AW767" s="161"/>
      <c r="AX767" s="161"/>
      <c r="AY767" s="161"/>
      <c r="AZ767" s="161"/>
      <c r="BA767" s="161"/>
      <c r="BB767" s="161"/>
      <c r="BC767" s="161"/>
      <c r="BD767" s="161"/>
      <c r="BE767" s="161"/>
      <c r="BF767" s="161"/>
      <c r="BG767" s="161"/>
      <c r="BH767" s="161"/>
      <c r="BI767" s="161"/>
      <c r="BJ767" s="161"/>
      <c r="BK767" s="161"/>
      <c r="BL767" s="161"/>
      <c r="BM767" s="161"/>
      <c r="BN767" s="161"/>
      <c r="BO767" s="161"/>
      <c r="BP767" s="161"/>
      <c r="BQ767" s="161"/>
      <c r="BR767" s="161"/>
      <c r="BS767" s="161"/>
      <c r="BT767" s="161"/>
      <c r="BU767" s="161"/>
      <c r="BV767" s="161"/>
      <c r="BW767" s="161"/>
      <c r="BX767" s="161"/>
      <c r="BY767" s="161"/>
      <c r="BZ767" s="161"/>
      <c r="CA767" s="161"/>
      <c r="CB767" s="161"/>
      <c r="CC767" s="161"/>
      <c r="CD767" s="161"/>
      <c r="CE767" s="161"/>
      <c r="CF767" s="161"/>
      <c r="CG767" s="161"/>
      <c r="CH767" s="161"/>
      <c r="CI767" s="161"/>
      <c r="CJ767" s="161"/>
      <c r="CK767" s="161"/>
      <c r="CL767" s="161"/>
      <c r="CM767" s="161"/>
      <c r="CN767" s="161"/>
      <c r="CO767" s="161"/>
      <c r="CP767" s="161"/>
      <c r="CQ767" s="161"/>
      <c r="CR767" s="161"/>
      <c r="CS767" s="161"/>
      <c r="CT767" s="161"/>
      <c r="CU767" s="161"/>
      <c r="CV767" s="161"/>
      <c r="CW767" s="161"/>
      <c r="CX767" s="161"/>
      <c r="CY767" s="161"/>
      <c r="CZ767" s="161"/>
      <c r="DA767" s="161"/>
      <c r="DB767" s="161"/>
      <c r="DC767" s="161"/>
      <c r="DD767" s="161"/>
      <c r="DE767" s="161"/>
      <c r="DF767" s="161"/>
      <c r="DG767" s="161"/>
      <c r="DH767" s="161"/>
      <c r="DI767" s="161"/>
      <c r="DJ767" s="161"/>
      <c r="DK767" s="161"/>
      <c r="DL767" s="161"/>
      <c r="DM767" s="161"/>
      <c r="DN767" s="161"/>
      <c r="DO767" s="161"/>
      <c r="DP767" s="161"/>
      <c r="DQ767" s="161"/>
      <c r="DR767" s="161"/>
      <c r="DS767" s="161"/>
      <c r="DT767" s="161"/>
      <c r="DU767" s="161"/>
      <c r="DV767" s="161"/>
      <c r="DW767" s="161"/>
    </row>
    <row r="768" spans="1:127" ht="12.75" customHeight="1" x14ac:dyDescent="0.25">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c r="AA768" s="161"/>
      <c r="AB768" s="161"/>
      <c r="AC768" s="161"/>
      <c r="AD768" s="161"/>
      <c r="AE768" s="161"/>
      <c r="AF768" s="161"/>
      <c r="AG768" s="161"/>
      <c r="AH768" s="161"/>
      <c r="AI768" s="161"/>
      <c r="AJ768" s="161"/>
      <c r="AK768" s="161"/>
      <c r="AL768" s="161"/>
      <c r="AM768" s="161"/>
      <c r="AN768" s="161"/>
      <c r="AO768" s="161"/>
      <c r="AP768" s="161"/>
      <c r="AQ768" s="161"/>
      <c r="AR768"/>
      <c r="AS768" s="161"/>
      <c r="AT768" s="161"/>
      <c r="AU768" s="161"/>
      <c r="AV768" s="161"/>
      <c r="AW768" s="161"/>
      <c r="AX768" s="161"/>
      <c r="AY768" s="161"/>
      <c r="AZ768" s="161"/>
      <c r="BA768" s="161"/>
      <c r="BB768" s="161"/>
      <c r="BC768" s="161"/>
      <c r="BD768" s="161"/>
      <c r="BE768" s="161"/>
      <c r="BF768" s="161"/>
      <c r="BG768" s="161"/>
      <c r="BH768" s="161"/>
      <c r="BI768" s="161"/>
      <c r="BJ768" s="161"/>
      <c r="BK768" s="161"/>
      <c r="BL768" s="161"/>
      <c r="BM768" s="161"/>
      <c r="BN768" s="161"/>
      <c r="BO768" s="161"/>
      <c r="BP768" s="161"/>
      <c r="BQ768" s="161"/>
      <c r="BR768" s="161"/>
      <c r="BS768" s="161"/>
      <c r="BT768" s="161"/>
      <c r="BU768" s="161"/>
      <c r="BV768" s="161"/>
      <c r="BW768" s="161"/>
      <c r="BX768" s="161"/>
      <c r="BY768" s="161"/>
      <c r="BZ768" s="161"/>
      <c r="CA768" s="161"/>
      <c r="CB768" s="161"/>
      <c r="CC768" s="161"/>
      <c r="CD768" s="161"/>
      <c r="CE768" s="161"/>
      <c r="CF768" s="161"/>
      <c r="CG768" s="161"/>
      <c r="CH768" s="161"/>
      <c r="CI768" s="161"/>
      <c r="CJ768" s="161"/>
      <c r="CK768" s="161"/>
      <c r="CL768" s="161"/>
      <c r="CM768" s="161"/>
      <c r="CN768" s="161"/>
      <c r="CO768" s="161"/>
      <c r="CP768" s="161"/>
      <c r="CQ768" s="161"/>
      <c r="CR768" s="161"/>
      <c r="CS768" s="161"/>
      <c r="CT768" s="161"/>
      <c r="CU768" s="161"/>
      <c r="CV768" s="161"/>
      <c r="CW768" s="161"/>
      <c r="CX768" s="161"/>
      <c r="CY768" s="161"/>
      <c r="CZ768" s="161"/>
      <c r="DA768" s="161"/>
      <c r="DB768" s="161"/>
      <c r="DC768" s="161"/>
      <c r="DD768" s="161"/>
      <c r="DE768" s="161"/>
      <c r="DF768" s="161"/>
      <c r="DG768" s="161"/>
      <c r="DH768" s="161"/>
      <c r="DI768" s="161"/>
      <c r="DJ768" s="161"/>
      <c r="DK768" s="161"/>
      <c r="DL768" s="161"/>
      <c r="DM768" s="161"/>
      <c r="DN768" s="161"/>
      <c r="DO768" s="161"/>
      <c r="DP768" s="161"/>
      <c r="DQ768" s="161"/>
      <c r="DR768" s="161"/>
      <c r="DS768" s="161"/>
      <c r="DT768" s="161"/>
      <c r="DU768" s="161"/>
      <c r="DV768" s="161"/>
      <c r="DW768" s="161"/>
    </row>
    <row r="769" spans="1:127" ht="12.75" customHeight="1" x14ac:dyDescent="0.25">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c r="AA769" s="161"/>
      <c r="AB769" s="161"/>
      <c r="AC769" s="161"/>
      <c r="AD769" s="161"/>
      <c r="AE769" s="161"/>
      <c r="AF769" s="161"/>
      <c r="AG769" s="161"/>
      <c r="AH769" s="161"/>
      <c r="AI769" s="161"/>
      <c r="AJ769" s="161"/>
      <c r="AK769" s="161"/>
      <c r="AL769" s="161"/>
      <c r="AM769" s="161"/>
      <c r="AN769" s="161"/>
      <c r="AO769" s="161"/>
      <c r="AP769" s="161"/>
      <c r="AQ769" s="161"/>
      <c r="AR769"/>
      <c r="AS769" s="161"/>
      <c r="AT769" s="161"/>
      <c r="AU769" s="161"/>
      <c r="AV769" s="161"/>
      <c r="AW769" s="161"/>
      <c r="AX769" s="161"/>
      <c r="AY769" s="161"/>
      <c r="AZ769" s="161"/>
      <c r="BA769" s="161"/>
      <c r="BB769" s="161"/>
      <c r="BC769" s="161"/>
      <c r="BD769" s="161"/>
      <c r="BE769" s="161"/>
      <c r="BF769" s="161"/>
      <c r="BG769" s="161"/>
      <c r="BH769" s="161"/>
      <c r="BI769" s="161"/>
      <c r="BJ769" s="161"/>
      <c r="BK769" s="161"/>
      <c r="BL769" s="161"/>
      <c r="BM769" s="161"/>
      <c r="BN769" s="161"/>
      <c r="BO769" s="161"/>
      <c r="BP769" s="161"/>
      <c r="BQ769" s="161"/>
      <c r="BR769" s="161"/>
      <c r="BS769" s="161"/>
      <c r="BT769" s="161"/>
      <c r="BU769" s="161"/>
      <c r="BV769" s="161"/>
      <c r="BW769" s="161"/>
      <c r="BX769" s="161"/>
      <c r="BY769" s="161"/>
      <c r="BZ769" s="161"/>
      <c r="CA769" s="161"/>
      <c r="CB769" s="161"/>
      <c r="CC769" s="161"/>
      <c r="CD769" s="161"/>
      <c r="CE769" s="161"/>
      <c r="CF769" s="161"/>
      <c r="CG769" s="161"/>
      <c r="CH769" s="161"/>
      <c r="CI769" s="161"/>
      <c r="CJ769" s="161"/>
      <c r="CK769" s="161"/>
      <c r="CL769" s="161"/>
      <c r="CM769" s="161"/>
      <c r="CN769" s="161"/>
      <c r="CO769" s="161"/>
      <c r="CP769" s="161"/>
      <c r="CQ769" s="161"/>
      <c r="CR769" s="161"/>
      <c r="CS769" s="161"/>
      <c r="CT769" s="161"/>
      <c r="CU769" s="161"/>
      <c r="CV769" s="161"/>
      <c r="CW769" s="161"/>
      <c r="CX769" s="161"/>
      <c r="CY769" s="161"/>
      <c r="CZ769" s="161"/>
      <c r="DA769" s="161"/>
      <c r="DB769" s="161"/>
      <c r="DC769" s="161"/>
      <c r="DD769" s="161"/>
      <c r="DE769" s="161"/>
      <c r="DF769" s="161"/>
      <c r="DG769" s="161"/>
      <c r="DH769" s="161"/>
      <c r="DI769" s="161"/>
      <c r="DJ769" s="161"/>
      <c r="DK769" s="161"/>
      <c r="DL769" s="161"/>
      <c r="DM769" s="161"/>
      <c r="DN769" s="161"/>
      <c r="DO769" s="161"/>
      <c r="DP769" s="161"/>
      <c r="DQ769" s="161"/>
      <c r="DR769" s="161"/>
      <c r="DS769" s="161"/>
      <c r="DT769" s="161"/>
      <c r="DU769" s="161"/>
      <c r="DV769" s="161"/>
      <c r="DW769" s="161"/>
    </row>
    <row r="770" spans="1:127" ht="12.75" customHeight="1" x14ac:dyDescent="0.25">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c r="AA770" s="161"/>
      <c r="AB770" s="161"/>
      <c r="AC770" s="161"/>
      <c r="AD770" s="161"/>
      <c r="AE770" s="161"/>
      <c r="AF770" s="161"/>
      <c r="AG770" s="161"/>
      <c r="AH770" s="161"/>
      <c r="AI770" s="161"/>
      <c r="AJ770" s="161"/>
      <c r="AK770" s="161"/>
      <c r="AL770" s="161"/>
      <c r="AM770" s="161"/>
      <c r="AN770" s="161"/>
      <c r="AO770" s="161"/>
      <c r="AP770" s="161"/>
      <c r="AQ770" s="161"/>
      <c r="AR770"/>
      <c r="AS770" s="161"/>
      <c r="AT770" s="161"/>
      <c r="AU770" s="161"/>
      <c r="AV770" s="161"/>
      <c r="AW770" s="161"/>
      <c r="AX770" s="161"/>
      <c r="AY770" s="161"/>
      <c r="AZ770" s="161"/>
      <c r="BA770" s="161"/>
      <c r="BB770" s="161"/>
      <c r="BC770" s="161"/>
      <c r="BD770" s="161"/>
      <c r="BE770" s="161"/>
      <c r="BF770" s="161"/>
      <c r="BG770" s="161"/>
      <c r="BH770" s="161"/>
      <c r="BI770" s="161"/>
      <c r="BJ770" s="161"/>
      <c r="BK770" s="161"/>
      <c r="BL770" s="161"/>
      <c r="BM770" s="161"/>
      <c r="BN770" s="161"/>
      <c r="BO770" s="161"/>
      <c r="BP770" s="161"/>
      <c r="BQ770" s="161"/>
      <c r="BR770" s="161"/>
      <c r="BS770" s="161"/>
      <c r="BT770" s="161"/>
      <c r="BU770" s="161"/>
      <c r="BV770" s="161"/>
      <c r="BW770" s="161"/>
      <c r="BX770" s="161"/>
      <c r="BY770" s="161"/>
      <c r="BZ770" s="161"/>
      <c r="CA770" s="161"/>
      <c r="CB770" s="161"/>
      <c r="CC770" s="161"/>
      <c r="CD770" s="161"/>
      <c r="CE770" s="161"/>
      <c r="CF770" s="161"/>
      <c r="CG770" s="161"/>
      <c r="CH770" s="161"/>
      <c r="CI770" s="161"/>
      <c r="CJ770" s="161"/>
      <c r="CK770" s="161"/>
      <c r="CL770" s="161"/>
      <c r="CM770" s="161"/>
      <c r="CN770" s="161"/>
      <c r="CO770" s="161"/>
      <c r="CP770" s="161"/>
      <c r="CQ770" s="161"/>
      <c r="CR770" s="161"/>
      <c r="CS770" s="161"/>
      <c r="CT770" s="161"/>
      <c r="CU770" s="161"/>
      <c r="CV770" s="161"/>
      <c r="CW770" s="161"/>
      <c r="CX770" s="161"/>
      <c r="CY770" s="161"/>
      <c r="CZ770" s="161"/>
      <c r="DA770" s="161"/>
      <c r="DB770" s="161"/>
      <c r="DC770" s="161"/>
      <c r="DD770" s="161"/>
      <c r="DE770" s="161"/>
      <c r="DF770" s="161"/>
      <c r="DG770" s="161"/>
      <c r="DH770" s="161"/>
      <c r="DI770" s="161"/>
      <c r="DJ770" s="161"/>
      <c r="DK770" s="161"/>
      <c r="DL770" s="161"/>
      <c r="DM770" s="161"/>
      <c r="DN770" s="161"/>
      <c r="DO770" s="161"/>
      <c r="DP770" s="161"/>
      <c r="DQ770" s="161"/>
      <c r="DR770" s="161"/>
      <c r="DS770" s="161"/>
      <c r="DT770" s="161"/>
      <c r="DU770" s="161"/>
      <c r="DV770" s="161"/>
      <c r="DW770" s="161"/>
    </row>
    <row r="771" spans="1:127" ht="12.75" customHeight="1" x14ac:dyDescent="0.25">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c r="AA771" s="161"/>
      <c r="AB771" s="161"/>
      <c r="AC771" s="161"/>
      <c r="AD771" s="161"/>
      <c r="AE771" s="161"/>
      <c r="AF771" s="161"/>
      <c r="AG771" s="161"/>
      <c r="AH771" s="161"/>
      <c r="AI771" s="161"/>
      <c r="AJ771" s="161"/>
      <c r="AK771" s="161"/>
      <c r="AL771" s="161"/>
      <c r="AM771" s="161"/>
      <c r="AN771" s="161"/>
      <c r="AO771" s="161"/>
      <c r="AP771" s="161"/>
      <c r="AQ771" s="161"/>
      <c r="AR771"/>
      <c r="AS771" s="161"/>
      <c r="AT771" s="161"/>
      <c r="AU771" s="161"/>
      <c r="AV771" s="161"/>
      <c r="AW771" s="161"/>
      <c r="AX771" s="161"/>
      <c r="AY771" s="161"/>
      <c r="AZ771" s="161"/>
      <c r="BA771" s="161"/>
      <c r="BB771" s="161"/>
      <c r="BC771" s="161"/>
      <c r="BD771" s="161"/>
      <c r="BE771" s="161"/>
      <c r="BF771" s="161"/>
      <c r="BG771" s="161"/>
      <c r="BH771" s="161"/>
      <c r="BI771" s="161"/>
      <c r="BJ771" s="161"/>
      <c r="BK771" s="161"/>
      <c r="BL771" s="161"/>
      <c r="BM771" s="161"/>
      <c r="BN771" s="161"/>
      <c r="BO771" s="161"/>
      <c r="BP771" s="161"/>
      <c r="BQ771" s="161"/>
      <c r="BR771" s="161"/>
      <c r="BS771" s="161"/>
      <c r="BT771" s="161"/>
      <c r="BU771" s="161"/>
      <c r="BV771" s="161"/>
      <c r="BW771" s="161"/>
      <c r="BX771" s="161"/>
      <c r="BY771" s="161"/>
      <c r="BZ771" s="161"/>
      <c r="CA771" s="161"/>
      <c r="CB771" s="161"/>
      <c r="CC771" s="161"/>
      <c r="CD771" s="161"/>
      <c r="CE771" s="161"/>
      <c r="CF771" s="161"/>
      <c r="CG771" s="161"/>
      <c r="CH771" s="161"/>
      <c r="CI771" s="161"/>
      <c r="CJ771" s="161"/>
      <c r="CK771" s="161"/>
      <c r="CL771" s="161"/>
      <c r="CM771" s="161"/>
      <c r="CN771" s="161"/>
      <c r="CO771" s="161"/>
      <c r="CP771" s="161"/>
      <c r="CQ771" s="161"/>
      <c r="CR771" s="161"/>
      <c r="CS771" s="161"/>
      <c r="CT771" s="161"/>
      <c r="CU771" s="161"/>
      <c r="CV771" s="161"/>
      <c r="CW771" s="161"/>
      <c r="CX771" s="161"/>
      <c r="CY771" s="161"/>
      <c r="CZ771" s="161"/>
      <c r="DA771" s="161"/>
      <c r="DB771" s="161"/>
      <c r="DC771" s="161"/>
      <c r="DD771" s="161"/>
      <c r="DE771" s="161"/>
      <c r="DF771" s="161"/>
      <c r="DG771" s="161"/>
      <c r="DH771" s="161"/>
      <c r="DI771" s="161"/>
      <c r="DJ771" s="161"/>
      <c r="DK771" s="161"/>
      <c r="DL771" s="161"/>
      <c r="DM771" s="161"/>
      <c r="DN771" s="161"/>
      <c r="DO771" s="161"/>
      <c r="DP771" s="161"/>
      <c r="DQ771" s="161"/>
      <c r="DR771" s="161"/>
      <c r="DS771" s="161"/>
      <c r="DT771" s="161"/>
      <c r="DU771" s="161"/>
      <c r="DV771" s="161"/>
      <c r="DW771" s="161"/>
    </row>
    <row r="772" spans="1:127" ht="12.75" customHeight="1" x14ac:dyDescent="0.25">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c r="AA772" s="161"/>
      <c r="AB772" s="161"/>
      <c r="AC772" s="161"/>
      <c r="AD772" s="161"/>
      <c r="AE772" s="161"/>
      <c r="AF772" s="161"/>
      <c r="AG772" s="161"/>
      <c r="AH772" s="161"/>
      <c r="AI772" s="161"/>
      <c r="AJ772" s="161"/>
      <c r="AK772" s="161"/>
      <c r="AL772" s="161"/>
      <c r="AM772" s="161"/>
      <c r="AN772" s="161"/>
      <c r="AO772" s="161"/>
      <c r="AP772" s="161"/>
      <c r="AQ772" s="161"/>
      <c r="AR772"/>
      <c r="AS772" s="161"/>
      <c r="AT772" s="161"/>
      <c r="AU772" s="161"/>
      <c r="AV772" s="161"/>
      <c r="AW772" s="161"/>
      <c r="AX772" s="161"/>
      <c r="AY772" s="161"/>
      <c r="AZ772" s="161"/>
      <c r="BA772" s="161"/>
      <c r="BB772" s="161"/>
      <c r="BC772" s="161"/>
      <c r="BD772" s="161"/>
      <c r="BE772" s="161"/>
      <c r="BF772" s="161"/>
      <c r="BG772" s="161"/>
      <c r="BH772" s="161"/>
      <c r="BI772" s="161"/>
      <c r="BJ772" s="161"/>
      <c r="BK772" s="161"/>
      <c r="BL772" s="161"/>
      <c r="BM772" s="161"/>
      <c r="BN772" s="161"/>
      <c r="BO772" s="161"/>
      <c r="BP772" s="161"/>
      <c r="BQ772" s="161"/>
      <c r="BR772" s="161"/>
      <c r="BS772" s="161"/>
      <c r="BT772" s="161"/>
      <c r="BU772" s="161"/>
      <c r="BV772" s="161"/>
      <c r="BW772" s="161"/>
      <c r="BX772" s="161"/>
      <c r="BY772" s="161"/>
      <c r="BZ772" s="161"/>
      <c r="CA772" s="161"/>
      <c r="CB772" s="161"/>
      <c r="CC772" s="161"/>
      <c r="CD772" s="161"/>
      <c r="CE772" s="161"/>
      <c r="CF772" s="161"/>
      <c r="CG772" s="161"/>
      <c r="CH772" s="161"/>
      <c r="CI772" s="161"/>
      <c r="CJ772" s="161"/>
      <c r="CK772" s="161"/>
      <c r="CL772" s="161"/>
      <c r="CM772" s="161"/>
      <c r="CN772" s="161"/>
      <c r="CO772" s="161"/>
      <c r="CP772" s="161"/>
      <c r="CQ772" s="161"/>
      <c r="CR772" s="161"/>
      <c r="CS772" s="161"/>
      <c r="CT772" s="161"/>
      <c r="CU772" s="161"/>
      <c r="CV772" s="161"/>
      <c r="CW772" s="161"/>
      <c r="CX772" s="161"/>
      <c r="CY772" s="161"/>
      <c r="CZ772" s="161"/>
      <c r="DA772" s="161"/>
      <c r="DB772" s="161"/>
      <c r="DC772" s="161"/>
      <c r="DD772" s="161"/>
      <c r="DE772" s="161"/>
      <c r="DF772" s="161"/>
      <c r="DG772" s="161"/>
      <c r="DH772" s="161"/>
      <c r="DI772" s="161"/>
      <c r="DJ772" s="161"/>
      <c r="DK772" s="161"/>
      <c r="DL772" s="161"/>
      <c r="DM772" s="161"/>
      <c r="DN772" s="161"/>
      <c r="DO772" s="161"/>
      <c r="DP772" s="161"/>
      <c r="DQ772" s="161"/>
      <c r="DR772" s="161"/>
      <c r="DS772" s="161"/>
      <c r="DT772" s="161"/>
      <c r="DU772" s="161"/>
      <c r="DV772" s="161"/>
      <c r="DW772" s="161"/>
    </row>
    <row r="773" spans="1:127" ht="12.75" customHeight="1" x14ac:dyDescent="0.25">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c r="AA773" s="161"/>
      <c r="AB773" s="161"/>
      <c r="AC773" s="161"/>
      <c r="AD773" s="161"/>
      <c r="AE773" s="161"/>
      <c r="AF773" s="161"/>
      <c r="AG773" s="161"/>
      <c r="AH773" s="161"/>
      <c r="AI773" s="161"/>
      <c r="AJ773" s="161"/>
      <c r="AK773" s="161"/>
      <c r="AL773" s="161"/>
      <c r="AM773" s="161"/>
      <c r="AN773" s="161"/>
      <c r="AO773" s="161"/>
      <c r="AP773" s="161"/>
      <c r="AQ773" s="161"/>
      <c r="AR773"/>
      <c r="AS773" s="161"/>
      <c r="AT773" s="161"/>
      <c r="AU773" s="161"/>
      <c r="AV773" s="161"/>
      <c r="AW773" s="161"/>
      <c r="AX773" s="161"/>
      <c r="AY773" s="161"/>
      <c r="AZ773" s="161"/>
      <c r="BA773" s="161"/>
      <c r="BB773" s="161"/>
      <c r="BC773" s="161"/>
      <c r="BD773" s="161"/>
      <c r="BE773" s="161"/>
      <c r="BF773" s="161"/>
      <c r="BG773" s="161"/>
      <c r="BH773" s="161"/>
      <c r="BI773" s="161"/>
      <c r="BJ773" s="161"/>
      <c r="BK773" s="161"/>
      <c r="BL773" s="161"/>
      <c r="BM773" s="161"/>
      <c r="BN773" s="161"/>
      <c r="BO773" s="161"/>
      <c r="BP773" s="161"/>
      <c r="BQ773" s="161"/>
      <c r="BR773" s="161"/>
      <c r="BS773" s="161"/>
      <c r="BT773" s="161"/>
      <c r="BU773" s="161"/>
      <c r="BV773" s="161"/>
      <c r="BW773" s="161"/>
      <c r="BX773" s="161"/>
      <c r="BY773" s="161"/>
      <c r="BZ773" s="161"/>
      <c r="CA773" s="161"/>
      <c r="CB773" s="161"/>
      <c r="CC773" s="161"/>
      <c r="CD773" s="161"/>
      <c r="CE773" s="161"/>
      <c r="CF773" s="161"/>
      <c r="CG773" s="161"/>
      <c r="CH773" s="161"/>
      <c r="CI773" s="161"/>
      <c r="CJ773" s="161"/>
      <c r="CK773" s="161"/>
      <c r="CL773" s="161"/>
      <c r="CM773" s="161"/>
      <c r="CN773" s="161"/>
      <c r="CO773" s="161"/>
      <c r="CP773" s="161"/>
      <c r="CQ773" s="161"/>
      <c r="CR773" s="161"/>
      <c r="CS773" s="161"/>
      <c r="CT773" s="161"/>
      <c r="CU773" s="161"/>
      <c r="CV773" s="161"/>
      <c r="CW773" s="161"/>
      <c r="CX773" s="161"/>
      <c r="CY773" s="161"/>
      <c r="CZ773" s="161"/>
      <c r="DA773" s="161"/>
      <c r="DB773" s="161"/>
      <c r="DC773" s="161"/>
      <c r="DD773" s="161"/>
      <c r="DE773" s="161"/>
      <c r="DF773" s="161"/>
      <c r="DG773" s="161"/>
      <c r="DH773" s="161"/>
      <c r="DI773" s="161"/>
      <c r="DJ773" s="161"/>
      <c r="DK773" s="161"/>
      <c r="DL773" s="161"/>
      <c r="DM773" s="161"/>
      <c r="DN773" s="161"/>
      <c r="DO773" s="161"/>
      <c r="DP773" s="161"/>
      <c r="DQ773" s="161"/>
      <c r="DR773" s="161"/>
      <c r="DS773" s="161"/>
      <c r="DT773" s="161"/>
      <c r="DU773" s="161"/>
      <c r="DV773" s="161"/>
      <c r="DW773" s="161"/>
    </row>
    <row r="774" spans="1:127" ht="12.75" customHeight="1" x14ac:dyDescent="0.25">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c r="AA774" s="161"/>
      <c r="AB774" s="161"/>
      <c r="AC774" s="161"/>
      <c r="AD774" s="161"/>
      <c r="AE774" s="161"/>
      <c r="AF774" s="161"/>
      <c r="AG774" s="161"/>
      <c r="AH774" s="161"/>
      <c r="AI774" s="161"/>
      <c r="AJ774" s="161"/>
      <c r="AK774" s="161"/>
      <c r="AL774" s="161"/>
      <c r="AM774" s="161"/>
      <c r="AN774" s="161"/>
      <c r="AO774" s="161"/>
      <c r="AP774" s="161"/>
      <c r="AQ774" s="161"/>
      <c r="AR774"/>
      <c r="AS774" s="161"/>
      <c r="AT774" s="161"/>
      <c r="AU774" s="161"/>
      <c r="AV774" s="161"/>
      <c r="AW774" s="161"/>
      <c r="AX774" s="161"/>
      <c r="AY774" s="161"/>
      <c r="AZ774" s="161"/>
      <c r="BA774" s="161"/>
      <c r="BB774" s="161"/>
      <c r="BC774" s="161"/>
      <c r="BD774" s="161"/>
      <c r="BE774" s="161"/>
      <c r="BF774" s="161"/>
      <c r="BG774" s="161"/>
      <c r="BH774" s="161"/>
      <c r="BI774" s="161"/>
      <c r="BJ774" s="161"/>
      <c r="BK774" s="161"/>
      <c r="BL774" s="161"/>
      <c r="BM774" s="161"/>
      <c r="BN774" s="161"/>
      <c r="BO774" s="161"/>
      <c r="BP774" s="161"/>
      <c r="BQ774" s="161"/>
      <c r="BR774" s="161"/>
      <c r="BS774" s="161"/>
      <c r="BT774" s="161"/>
      <c r="BU774" s="161"/>
      <c r="BV774" s="161"/>
      <c r="BW774" s="161"/>
      <c r="BX774" s="161"/>
      <c r="BY774" s="161"/>
      <c r="BZ774" s="161"/>
      <c r="CA774" s="161"/>
      <c r="CB774" s="161"/>
      <c r="CC774" s="161"/>
      <c r="CD774" s="161"/>
      <c r="CE774" s="161"/>
      <c r="CF774" s="161"/>
      <c r="CG774" s="161"/>
      <c r="CH774" s="161"/>
      <c r="CI774" s="161"/>
      <c r="CJ774" s="161"/>
      <c r="CK774" s="161"/>
      <c r="CL774" s="161"/>
      <c r="CM774" s="161"/>
      <c r="CN774" s="161"/>
      <c r="CO774" s="161"/>
      <c r="CP774" s="161"/>
      <c r="CQ774" s="161"/>
      <c r="CR774" s="161"/>
      <c r="CS774" s="161"/>
      <c r="CT774" s="161"/>
      <c r="CU774" s="161"/>
      <c r="CV774" s="161"/>
      <c r="CW774" s="161"/>
      <c r="CX774" s="161"/>
      <c r="CY774" s="161"/>
      <c r="CZ774" s="161"/>
      <c r="DA774" s="161"/>
      <c r="DB774" s="161"/>
      <c r="DC774" s="161"/>
      <c r="DD774" s="161"/>
      <c r="DE774" s="161"/>
      <c r="DF774" s="161"/>
      <c r="DG774" s="161"/>
      <c r="DH774" s="161"/>
      <c r="DI774" s="161"/>
      <c r="DJ774" s="161"/>
      <c r="DK774" s="161"/>
      <c r="DL774" s="161"/>
      <c r="DM774" s="161"/>
      <c r="DN774" s="161"/>
      <c r="DO774" s="161"/>
      <c r="DP774" s="161"/>
      <c r="DQ774" s="161"/>
      <c r="DR774" s="161"/>
      <c r="DS774" s="161"/>
      <c r="DT774" s="161"/>
      <c r="DU774" s="161"/>
      <c r="DV774" s="161"/>
      <c r="DW774" s="161"/>
    </row>
    <row r="775" spans="1:127" ht="12.75" customHeight="1" x14ac:dyDescent="0.25">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c r="AA775" s="161"/>
      <c r="AB775" s="161"/>
      <c r="AC775" s="161"/>
      <c r="AD775" s="161"/>
      <c r="AE775" s="161"/>
      <c r="AF775" s="161"/>
      <c r="AG775" s="161"/>
      <c r="AH775" s="161"/>
      <c r="AI775" s="161"/>
      <c r="AJ775" s="161"/>
      <c r="AK775" s="161"/>
      <c r="AL775" s="161"/>
      <c r="AM775" s="161"/>
      <c r="AN775" s="161"/>
      <c r="AO775" s="161"/>
      <c r="AP775" s="161"/>
      <c r="AQ775" s="161"/>
      <c r="AR775"/>
      <c r="AS775" s="161"/>
      <c r="AT775" s="161"/>
      <c r="AU775" s="161"/>
      <c r="AV775" s="161"/>
      <c r="AW775" s="161"/>
      <c r="AX775" s="161"/>
      <c r="AY775" s="161"/>
      <c r="AZ775" s="161"/>
      <c r="BA775" s="161"/>
      <c r="BB775" s="161"/>
      <c r="BC775" s="161"/>
      <c r="BD775" s="161"/>
      <c r="BE775" s="161"/>
      <c r="BF775" s="161"/>
      <c r="BG775" s="161"/>
      <c r="BH775" s="161"/>
      <c r="BI775" s="161"/>
      <c r="BJ775" s="161"/>
      <c r="BK775" s="161"/>
      <c r="BL775" s="161"/>
      <c r="BM775" s="161"/>
      <c r="BN775" s="161"/>
      <c r="BO775" s="161"/>
      <c r="BP775" s="161"/>
      <c r="BQ775" s="161"/>
      <c r="BR775" s="161"/>
      <c r="BS775" s="161"/>
      <c r="BT775" s="161"/>
      <c r="BU775" s="161"/>
      <c r="BV775" s="161"/>
      <c r="BW775" s="161"/>
      <c r="BX775" s="161"/>
      <c r="BY775" s="161"/>
      <c r="BZ775" s="161"/>
      <c r="CA775" s="161"/>
      <c r="CB775" s="161"/>
      <c r="CC775" s="161"/>
      <c r="CD775" s="161"/>
      <c r="CE775" s="161"/>
      <c r="CF775" s="161"/>
      <c r="CG775" s="161"/>
      <c r="CH775" s="161"/>
      <c r="CI775" s="161"/>
      <c r="CJ775" s="161"/>
      <c r="CK775" s="161"/>
      <c r="CL775" s="161"/>
      <c r="CM775" s="161"/>
      <c r="CN775" s="161"/>
      <c r="CO775" s="161"/>
      <c r="CP775" s="161"/>
      <c r="CQ775" s="161"/>
      <c r="CR775" s="161"/>
      <c r="CS775" s="161"/>
      <c r="CT775" s="161"/>
      <c r="CU775" s="161"/>
      <c r="CV775" s="161"/>
      <c r="CW775" s="161"/>
      <c r="CX775" s="161"/>
      <c r="CY775" s="161"/>
      <c r="CZ775" s="161"/>
      <c r="DA775" s="161"/>
      <c r="DB775" s="161"/>
      <c r="DC775" s="161"/>
      <c r="DD775" s="161"/>
      <c r="DE775" s="161"/>
      <c r="DF775" s="161"/>
      <c r="DG775" s="161"/>
      <c r="DH775" s="161"/>
      <c r="DI775" s="161"/>
      <c r="DJ775" s="161"/>
      <c r="DK775" s="161"/>
      <c r="DL775" s="161"/>
      <c r="DM775" s="161"/>
      <c r="DN775" s="161"/>
      <c r="DO775" s="161"/>
      <c r="DP775" s="161"/>
      <c r="DQ775" s="161"/>
      <c r="DR775" s="161"/>
      <c r="DS775" s="161"/>
      <c r="DT775" s="161"/>
      <c r="DU775" s="161"/>
      <c r="DV775" s="161"/>
      <c r="DW775" s="161"/>
    </row>
    <row r="776" spans="1:127" ht="12.75" customHeight="1" x14ac:dyDescent="0.25">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c r="AA776" s="161"/>
      <c r="AB776" s="161"/>
      <c r="AC776" s="161"/>
      <c r="AD776" s="161"/>
      <c r="AE776" s="161"/>
      <c r="AF776" s="161"/>
      <c r="AG776" s="161"/>
      <c r="AH776" s="161"/>
      <c r="AI776" s="161"/>
      <c r="AJ776" s="161"/>
      <c r="AK776" s="161"/>
      <c r="AL776" s="161"/>
      <c r="AM776" s="161"/>
      <c r="AN776" s="161"/>
      <c r="AO776" s="161"/>
      <c r="AP776" s="161"/>
      <c r="AQ776" s="161"/>
      <c r="AR776"/>
      <c r="AS776" s="161"/>
      <c r="AT776" s="161"/>
      <c r="AU776" s="161"/>
      <c r="AV776" s="161"/>
      <c r="AW776" s="161"/>
      <c r="AX776" s="161"/>
      <c r="AY776" s="161"/>
      <c r="AZ776" s="161"/>
      <c r="BA776" s="161"/>
      <c r="BB776" s="161"/>
      <c r="BC776" s="161"/>
      <c r="BD776" s="161"/>
      <c r="BE776" s="161"/>
      <c r="BF776" s="161"/>
      <c r="BG776" s="161"/>
      <c r="BH776" s="161"/>
      <c r="BI776" s="161"/>
      <c r="BJ776" s="161"/>
      <c r="BK776" s="161"/>
      <c r="BL776" s="161"/>
      <c r="BM776" s="161"/>
      <c r="BN776" s="161"/>
      <c r="BO776" s="161"/>
      <c r="BP776" s="161"/>
      <c r="BQ776" s="161"/>
      <c r="BR776" s="161"/>
      <c r="BS776" s="161"/>
      <c r="BT776" s="161"/>
      <c r="BU776" s="161"/>
      <c r="BV776" s="161"/>
      <c r="BW776" s="161"/>
      <c r="BX776" s="161"/>
      <c r="BY776" s="161"/>
      <c r="BZ776" s="161"/>
      <c r="CA776" s="161"/>
      <c r="CB776" s="161"/>
      <c r="CC776" s="161"/>
      <c r="CD776" s="161"/>
      <c r="CE776" s="161"/>
      <c r="CF776" s="161"/>
      <c r="CG776" s="161"/>
      <c r="CH776" s="161"/>
      <c r="CI776" s="161"/>
      <c r="CJ776" s="161"/>
      <c r="CK776" s="161"/>
      <c r="CL776" s="161"/>
      <c r="CM776" s="161"/>
      <c r="CN776" s="161"/>
      <c r="CO776" s="161"/>
      <c r="CP776" s="161"/>
      <c r="CQ776" s="161"/>
      <c r="CR776" s="161"/>
      <c r="CS776" s="161"/>
      <c r="CT776" s="161"/>
      <c r="CU776" s="161"/>
      <c r="CV776" s="161"/>
      <c r="CW776" s="161"/>
      <c r="CX776" s="161"/>
      <c r="CY776" s="161"/>
      <c r="CZ776" s="161"/>
      <c r="DA776" s="161"/>
      <c r="DB776" s="161"/>
      <c r="DC776" s="161"/>
      <c r="DD776" s="161"/>
      <c r="DE776" s="161"/>
      <c r="DF776" s="161"/>
      <c r="DG776" s="161"/>
      <c r="DH776" s="161"/>
      <c r="DI776" s="161"/>
      <c r="DJ776" s="161"/>
      <c r="DK776" s="161"/>
      <c r="DL776" s="161"/>
      <c r="DM776" s="161"/>
      <c r="DN776" s="161"/>
      <c r="DO776" s="161"/>
      <c r="DP776" s="161"/>
      <c r="DQ776" s="161"/>
      <c r="DR776" s="161"/>
      <c r="DS776" s="161"/>
      <c r="DT776" s="161"/>
      <c r="DU776" s="161"/>
      <c r="DV776" s="161"/>
      <c r="DW776" s="161"/>
    </row>
    <row r="777" spans="1:127" ht="12.75" customHeight="1" x14ac:dyDescent="0.25">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c r="AA777" s="161"/>
      <c r="AB777" s="161"/>
      <c r="AC777" s="161"/>
      <c r="AD777" s="161"/>
      <c r="AE777" s="161"/>
      <c r="AF777" s="161"/>
      <c r="AG777" s="161"/>
      <c r="AH777" s="161"/>
      <c r="AI777" s="161"/>
      <c r="AJ777" s="161"/>
      <c r="AK777" s="161"/>
      <c r="AL777" s="161"/>
      <c r="AM777" s="161"/>
      <c r="AN777" s="161"/>
      <c r="AO777" s="161"/>
      <c r="AP777" s="161"/>
      <c r="AQ777" s="161"/>
      <c r="AR777"/>
      <c r="AS777" s="161"/>
      <c r="AT777" s="161"/>
      <c r="AU777" s="161"/>
      <c r="AV777" s="161"/>
      <c r="AW777" s="161"/>
      <c r="AX777" s="161"/>
      <c r="AY777" s="161"/>
      <c r="AZ777" s="161"/>
      <c r="BA777" s="161"/>
      <c r="BB777" s="161"/>
      <c r="BC777" s="161"/>
      <c r="BD777" s="161"/>
      <c r="BE777" s="161"/>
      <c r="BF777" s="161"/>
      <c r="BG777" s="161"/>
      <c r="BH777" s="161"/>
      <c r="BI777" s="161"/>
      <c r="BJ777" s="161"/>
      <c r="BK777" s="161"/>
      <c r="BL777" s="161"/>
      <c r="BM777" s="161"/>
      <c r="BN777" s="161"/>
      <c r="BO777" s="161"/>
      <c r="BP777" s="161"/>
      <c r="BQ777" s="161"/>
      <c r="BR777" s="161"/>
      <c r="BS777" s="161"/>
      <c r="BT777" s="161"/>
      <c r="BU777" s="161"/>
      <c r="BV777" s="161"/>
      <c r="BW777" s="161"/>
      <c r="BX777" s="161"/>
      <c r="BY777" s="161"/>
      <c r="BZ777" s="161"/>
      <c r="CA777" s="161"/>
      <c r="CB777" s="161"/>
      <c r="CC777" s="161"/>
      <c r="CD777" s="161"/>
      <c r="CE777" s="161"/>
      <c r="CF777" s="161"/>
      <c r="CG777" s="161"/>
      <c r="CH777" s="161"/>
      <c r="CI777" s="161"/>
      <c r="CJ777" s="161"/>
      <c r="CK777" s="161"/>
      <c r="CL777" s="161"/>
      <c r="CM777" s="161"/>
      <c r="CN777" s="161"/>
      <c r="CO777" s="161"/>
      <c r="CP777" s="161"/>
      <c r="CQ777" s="161"/>
      <c r="CR777" s="161"/>
      <c r="CS777" s="161"/>
      <c r="CT777" s="161"/>
      <c r="CU777" s="161"/>
      <c r="CV777" s="161"/>
      <c r="CW777" s="161"/>
      <c r="CX777" s="161"/>
      <c r="CY777" s="161"/>
      <c r="CZ777" s="161"/>
      <c r="DA777" s="161"/>
      <c r="DB777" s="161"/>
      <c r="DC777" s="161"/>
      <c r="DD777" s="161"/>
      <c r="DE777" s="161"/>
      <c r="DF777" s="161"/>
      <c r="DG777" s="161"/>
      <c r="DH777" s="161"/>
      <c r="DI777" s="161"/>
      <c r="DJ777" s="161"/>
      <c r="DK777" s="161"/>
      <c r="DL777" s="161"/>
      <c r="DM777" s="161"/>
      <c r="DN777" s="161"/>
      <c r="DO777" s="161"/>
      <c r="DP777" s="161"/>
      <c r="DQ777" s="161"/>
      <c r="DR777" s="161"/>
      <c r="DS777" s="161"/>
      <c r="DT777" s="161"/>
      <c r="DU777" s="161"/>
      <c r="DV777" s="161"/>
      <c r="DW777" s="161"/>
    </row>
    <row r="778" spans="1:127" ht="12.75" customHeight="1" x14ac:dyDescent="0.25">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c r="AA778" s="161"/>
      <c r="AB778" s="161"/>
      <c r="AC778" s="161"/>
      <c r="AD778" s="161"/>
      <c r="AE778" s="161"/>
      <c r="AF778" s="161"/>
      <c r="AG778" s="161"/>
      <c r="AH778" s="161"/>
      <c r="AI778" s="161"/>
      <c r="AJ778" s="161"/>
      <c r="AK778" s="161"/>
      <c r="AL778" s="161"/>
      <c r="AM778" s="161"/>
      <c r="AN778" s="161"/>
      <c r="AO778" s="161"/>
      <c r="AP778" s="161"/>
      <c r="AQ778" s="161"/>
      <c r="AR778"/>
      <c r="AS778" s="161"/>
      <c r="AT778" s="161"/>
      <c r="AU778" s="161"/>
      <c r="AV778" s="161"/>
      <c r="AW778" s="161"/>
      <c r="AX778" s="161"/>
      <c r="AY778" s="161"/>
      <c r="AZ778" s="161"/>
      <c r="BA778" s="161"/>
      <c r="BB778" s="161"/>
      <c r="BC778" s="161"/>
      <c r="BD778" s="161"/>
      <c r="BE778" s="161"/>
      <c r="BF778" s="161"/>
      <c r="BG778" s="161"/>
      <c r="BH778" s="161"/>
      <c r="BI778" s="161"/>
      <c r="BJ778" s="161"/>
      <c r="BK778" s="161"/>
      <c r="BL778" s="161"/>
      <c r="BM778" s="161"/>
      <c r="BN778" s="161"/>
      <c r="BO778" s="161"/>
      <c r="BP778" s="161"/>
      <c r="BQ778" s="161"/>
      <c r="BR778" s="161"/>
      <c r="BS778" s="161"/>
      <c r="BT778" s="161"/>
      <c r="BU778" s="161"/>
      <c r="BV778" s="161"/>
      <c r="BW778" s="161"/>
      <c r="BX778" s="161"/>
      <c r="BY778" s="161"/>
      <c r="BZ778" s="161"/>
      <c r="CA778" s="161"/>
      <c r="CB778" s="161"/>
      <c r="CC778" s="161"/>
      <c r="CD778" s="161"/>
      <c r="CE778" s="161"/>
      <c r="CF778" s="161"/>
      <c r="CG778" s="161"/>
      <c r="CH778" s="161"/>
      <c r="CI778" s="161"/>
      <c r="CJ778" s="161"/>
      <c r="CK778" s="161"/>
      <c r="CL778" s="161"/>
      <c r="CM778" s="161"/>
      <c r="CN778" s="161"/>
      <c r="CO778" s="161"/>
      <c r="CP778" s="161"/>
      <c r="CQ778" s="161"/>
      <c r="CR778" s="161"/>
      <c r="CS778" s="161"/>
      <c r="CT778" s="161"/>
      <c r="CU778" s="161"/>
      <c r="CV778" s="161"/>
      <c r="CW778" s="161"/>
      <c r="CX778" s="161"/>
      <c r="CY778" s="161"/>
      <c r="CZ778" s="161"/>
      <c r="DA778" s="161"/>
      <c r="DB778" s="161"/>
      <c r="DC778" s="161"/>
      <c r="DD778" s="161"/>
      <c r="DE778" s="161"/>
      <c r="DF778" s="161"/>
      <c r="DG778" s="161"/>
      <c r="DH778" s="161"/>
      <c r="DI778" s="161"/>
      <c r="DJ778" s="161"/>
      <c r="DK778" s="161"/>
      <c r="DL778" s="161"/>
      <c r="DM778" s="161"/>
      <c r="DN778" s="161"/>
      <c r="DO778" s="161"/>
      <c r="DP778" s="161"/>
      <c r="DQ778" s="161"/>
      <c r="DR778" s="161"/>
      <c r="DS778" s="161"/>
      <c r="DT778" s="161"/>
      <c r="DU778" s="161"/>
      <c r="DV778" s="161"/>
      <c r="DW778" s="161"/>
    </row>
    <row r="779" spans="1:127" ht="12.75" customHeight="1" x14ac:dyDescent="0.25">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c r="AA779" s="161"/>
      <c r="AB779" s="161"/>
      <c r="AC779" s="161"/>
      <c r="AD779" s="161"/>
      <c r="AE779" s="161"/>
      <c r="AF779" s="161"/>
      <c r="AG779" s="161"/>
      <c r="AH779" s="161"/>
      <c r="AI779" s="161"/>
      <c r="AJ779" s="161"/>
      <c r="AK779" s="161"/>
      <c r="AL779" s="161"/>
      <c r="AM779" s="161"/>
      <c r="AN779" s="161"/>
      <c r="AO779" s="161"/>
      <c r="AP779" s="161"/>
      <c r="AQ779" s="161"/>
      <c r="AR779"/>
      <c r="AS779" s="161"/>
      <c r="AT779" s="161"/>
      <c r="AU779" s="161"/>
      <c r="AV779" s="161"/>
      <c r="AW779" s="161"/>
      <c r="AX779" s="161"/>
      <c r="AY779" s="161"/>
      <c r="AZ779" s="161"/>
      <c r="BA779" s="161"/>
      <c r="BB779" s="161"/>
      <c r="BC779" s="161"/>
      <c r="BD779" s="161"/>
      <c r="BE779" s="161"/>
      <c r="BF779" s="161"/>
      <c r="BG779" s="161"/>
      <c r="BH779" s="161"/>
      <c r="BI779" s="161"/>
      <c r="BJ779" s="161"/>
      <c r="BK779" s="161"/>
      <c r="BL779" s="161"/>
      <c r="BM779" s="161"/>
      <c r="BN779" s="161"/>
      <c r="BO779" s="161"/>
      <c r="BP779" s="161"/>
      <c r="BQ779" s="161"/>
      <c r="BR779" s="161"/>
      <c r="BS779" s="161"/>
      <c r="BT779" s="161"/>
      <c r="BU779" s="161"/>
      <c r="BV779" s="161"/>
      <c r="BW779" s="161"/>
      <c r="BX779" s="161"/>
      <c r="BY779" s="161"/>
      <c r="BZ779" s="161"/>
      <c r="CA779" s="161"/>
      <c r="CB779" s="161"/>
      <c r="CC779" s="161"/>
      <c r="CD779" s="161"/>
      <c r="CE779" s="161"/>
      <c r="CF779" s="161"/>
      <c r="CG779" s="161"/>
      <c r="CH779" s="161"/>
      <c r="CI779" s="161"/>
      <c r="CJ779" s="161"/>
      <c r="CK779" s="161"/>
      <c r="CL779" s="161"/>
      <c r="CM779" s="161"/>
      <c r="CN779" s="161"/>
      <c r="CO779" s="161"/>
      <c r="CP779" s="161"/>
      <c r="CQ779" s="161"/>
      <c r="CR779" s="161"/>
      <c r="CS779" s="161"/>
      <c r="CT779" s="161"/>
      <c r="CU779" s="161"/>
      <c r="CV779" s="161"/>
      <c r="CW779" s="161"/>
      <c r="CX779" s="161"/>
      <c r="CY779" s="161"/>
      <c r="CZ779" s="161"/>
      <c r="DA779" s="161"/>
      <c r="DB779" s="161"/>
      <c r="DC779" s="161"/>
      <c r="DD779" s="161"/>
      <c r="DE779" s="161"/>
      <c r="DF779" s="161"/>
      <c r="DG779" s="161"/>
      <c r="DH779" s="161"/>
      <c r="DI779" s="161"/>
      <c r="DJ779" s="161"/>
      <c r="DK779" s="161"/>
      <c r="DL779" s="161"/>
      <c r="DM779" s="161"/>
      <c r="DN779" s="161"/>
      <c r="DO779" s="161"/>
      <c r="DP779" s="161"/>
      <c r="DQ779" s="161"/>
      <c r="DR779" s="161"/>
      <c r="DS779" s="161"/>
      <c r="DT779" s="161"/>
      <c r="DU779" s="161"/>
      <c r="DV779" s="161"/>
      <c r="DW779" s="161"/>
    </row>
    <row r="780" spans="1:127" ht="12.75" customHeight="1" x14ac:dyDescent="0.25">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c r="AA780" s="161"/>
      <c r="AB780" s="161"/>
      <c r="AC780" s="161"/>
      <c r="AD780" s="161"/>
      <c r="AE780" s="161"/>
      <c r="AF780" s="161"/>
      <c r="AG780" s="161"/>
      <c r="AH780" s="161"/>
      <c r="AI780" s="161"/>
      <c r="AJ780" s="161"/>
      <c r="AK780" s="161"/>
      <c r="AL780" s="161"/>
      <c r="AM780" s="161"/>
      <c r="AN780" s="161"/>
      <c r="AO780" s="161"/>
      <c r="AP780" s="161"/>
      <c r="AQ780" s="161"/>
      <c r="AR780"/>
      <c r="AS780" s="161"/>
      <c r="AT780" s="161"/>
      <c r="AU780" s="161"/>
      <c r="AV780" s="161"/>
      <c r="AW780" s="161"/>
      <c r="AX780" s="161"/>
      <c r="AY780" s="161"/>
      <c r="AZ780" s="161"/>
      <c r="BA780" s="161"/>
      <c r="BB780" s="161"/>
      <c r="BC780" s="161"/>
      <c r="BD780" s="161"/>
      <c r="BE780" s="161"/>
      <c r="BF780" s="161"/>
      <c r="BG780" s="161"/>
      <c r="BH780" s="161"/>
      <c r="BI780" s="161"/>
      <c r="BJ780" s="161"/>
      <c r="BK780" s="161"/>
      <c r="BL780" s="161"/>
      <c r="BM780" s="161"/>
      <c r="BN780" s="161"/>
      <c r="BO780" s="161"/>
      <c r="BP780" s="161"/>
      <c r="BQ780" s="161"/>
      <c r="BR780" s="161"/>
      <c r="BS780" s="161"/>
      <c r="BT780" s="161"/>
      <c r="BU780" s="161"/>
      <c r="BV780" s="161"/>
      <c r="BW780" s="161"/>
      <c r="BX780" s="161"/>
      <c r="BY780" s="161"/>
      <c r="BZ780" s="161"/>
      <c r="CA780" s="161"/>
      <c r="CB780" s="161"/>
      <c r="CC780" s="161"/>
      <c r="CD780" s="161"/>
      <c r="CE780" s="161"/>
      <c r="CF780" s="161"/>
      <c r="CG780" s="161"/>
      <c r="CH780" s="161"/>
      <c r="CI780" s="161"/>
      <c r="CJ780" s="161"/>
      <c r="CK780" s="161"/>
      <c r="CL780" s="161"/>
      <c r="CM780" s="161"/>
      <c r="CN780" s="161"/>
      <c r="CO780" s="161"/>
      <c r="CP780" s="161"/>
      <c r="CQ780" s="161"/>
      <c r="CR780" s="161"/>
      <c r="CS780" s="161"/>
      <c r="CT780" s="161"/>
      <c r="CU780" s="161"/>
      <c r="CV780" s="161"/>
      <c r="CW780" s="161"/>
      <c r="CX780" s="161"/>
      <c r="CY780" s="161"/>
      <c r="CZ780" s="161"/>
      <c r="DA780" s="161"/>
      <c r="DB780" s="161"/>
      <c r="DC780" s="161"/>
      <c r="DD780" s="161"/>
      <c r="DE780" s="161"/>
      <c r="DF780" s="161"/>
      <c r="DG780" s="161"/>
      <c r="DH780" s="161"/>
      <c r="DI780" s="161"/>
      <c r="DJ780" s="161"/>
      <c r="DK780" s="161"/>
      <c r="DL780" s="161"/>
      <c r="DM780" s="161"/>
      <c r="DN780" s="161"/>
      <c r="DO780" s="161"/>
      <c r="DP780" s="161"/>
      <c r="DQ780" s="161"/>
      <c r="DR780" s="161"/>
      <c r="DS780" s="161"/>
      <c r="DT780" s="161"/>
      <c r="DU780" s="161"/>
      <c r="DV780" s="161"/>
      <c r="DW780" s="161"/>
    </row>
    <row r="781" spans="1:127" ht="12.75" customHeight="1" x14ac:dyDescent="0.25">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c r="AA781" s="161"/>
      <c r="AB781" s="161"/>
      <c r="AC781" s="161"/>
      <c r="AD781" s="161"/>
      <c r="AE781" s="161"/>
      <c r="AF781" s="161"/>
      <c r="AG781" s="161"/>
      <c r="AH781" s="161"/>
      <c r="AI781" s="161"/>
      <c r="AJ781" s="161"/>
      <c r="AK781" s="161"/>
      <c r="AL781" s="161"/>
      <c r="AM781" s="161"/>
      <c r="AN781" s="161"/>
      <c r="AO781" s="161"/>
      <c r="AP781" s="161"/>
      <c r="AQ781" s="161"/>
      <c r="AR781"/>
      <c r="AS781" s="161"/>
      <c r="AT781" s="161"/>
      <c r="AU781" s="161"/>
      <c r="AV781" s="161"/>
      <c r="AW781" s="161"/>
      <c r="AX781" s="161"/>
      <c r="AY781" s="161"/>
      <c r="AZ781" s="161"/>
      <c r="BA781" s="161"/>
      <c r="BB781" s="161"/>
      <c r="BC781" s="161"/>
      <c r="BD781" s="161"/>
      <c r="BE781" s="161"/>
      <c r="BF781" s="161"/>
      <c r="BG781" s="161"/>
      <c r="BH781" s="161"/>
      <c r="BI781" s="161"/>
      <c r="BJ781" s="161"/>
      <c r="BK781" s="161"/>
      <c r="BL781" s="161"/>
      <c r="BM781" s="161"/>
      <c r="BN781" s="161"/>
      <c r="BO781" s="161"/>
      <c r="BP781" s="161"/>
      <c r="BQ781" s="161"/>
      <c r="BR781" s="161"/>
      <c r="BS781" s="161"/>
      <c r="BT781" s="161"/>
      <c r="BU781" s="161"/>
      <c r="BV781" s="161"/>
      <c r="BW781" s="161"/>
      <c r="BX781" s="161"/>
      <c r="BY781" s="161"/>
      <c r="BZ781" s="161"/>
      <c r="CA781" s="161"/>
      <c r="CB781" s="161"/>
      <c r="CC781" s="161"/>
      <c r="CD781" s="161"/>
      <c r="CE781" s="161"/>
      <c r="CF781" s="161"/>
      <c r="CG781" s="161"/>
      <c r="CH781" s="161"/>
      <c r="CI781" s="161"/>
      <c r="CJ781" s="161"/>
      <c r="CK781" s="161"/>
      <c r="CL781" s="161"/>
      <c r="CM781" s="161"/>
      <c r="CN781" s="161"/>
      <c r="CO781" s="161"/>
      <c r="CP781" s="161"/>
      <c r="CQ781" s="161"/>
      <c r="CR781" s="161"/>
      <c r="CS781" s="161"/>
      <c r="CT781" s="161"/>
      <c r="CU781" s="161"/>
      <c r="CV781" s="161"/>
      <c r="CW781" s="161"/>
      <c r="CX781" s="161"/>
      <c r="CY781" s="161"/>
      <c r="CZ781" s="161"/>
      <c r="DA781" s="161"/>
      <c r="DB781" s="161"/>
      <c r="DC781" s="161"/>
      <c r="DD781" s="161"/>
      <c r="DE781" s="161"/>
      <c r="DF781" s="161"/>
      <c r="DG781" s="161"/>
      <c r="DH781" s="161"/>
      <c r="DI781" s="161"/>
      <c r="DJ781" s="161"/>
      <c r="DK781" s="161"/>
      <c r="DL781" s="161"/>
      <c r="DM781" s="161"/>
      <c r="DN781" s="161"/>
      <c r="DO781" s="161"/>
      <c r="DP781" s="161"/>
      <c r="DQ781" s="161"/>
      <c r="DR781" s="161"/>
      <c r="DS781" s="161"/>
      <c r="DT781" s="161"/>
      <c r="DU781" s="161"/>
      <c r="DV781" s="161"/>
      <c r="DW781" s="161"/>
    </row>
    <row r="782" spans="1:127" ht="12.75" customHeight="1" x14ac:dyDescent="0.25">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c r="AA782" s="161"/>
      <c r="AB782" s="161"/>
      <c r="AC782" s="161"/>
      <c r="AD782" s="161"/>
      <c r="AE782" s="161"/>
      <c r="AF782" s="161"/>
      <c r="AG782" s="161"/>
      <c r="AH782" s="161"/>
      <c r="AI782" s="161"/>
      <c r="AJ782" s="161"/>
      <c r="AK782" s="161"/>
      <c r="AL782" s="161"/>
      <c r="AM782" s="161"/>
      <c r="AN782" s="161"/>
      <c r="AO782" s="161"/>
      <c r="AP782" s="161"/>
      <c r="AQ782" s="161"/>
      <c r="AR782"/>
      <c r="AS782" s="161"/>
      <c r="AT782" s="161"/>
      <c r="AU782" s="161"/>
      <c r="AV782" s="161"/>
      <c r="AW782" s="161"/>
      <c r="AX782" s="161"/>
      <c r="AY782" s="161"/>
      <c r="AZ782" s="161"/>
      <c r="BA782" s="161"/>
      <c r="BB782" s="161"/>
      <c r="BC782" s="161"/>
      <c r="BD782" s="161"/>
      <c r="BE782" s="161"/>
      <c r="BF782" s="161"/>
      <c r="BG782" s="161"/>
      <c r="BH782" s="161"/>
      <c r="BI782" s="161"/>
      <c r="BJ782" s="161"/>
      <c r="BK782" s="161"/>
      <c r="BL782" s="161"/>
      <c r="BM782" s="161"/>
      <c r="BN782" s="161"/>
      <c r="BO782" s="161"/>
      <c r="BP782" s="161"/>
      <c r="BQ782" s="161"/>
      <c r="BR782" s="161"/>
      <c r="BS782" s="161"/>
      <c r="BT782" s="161"/>
      <c r="BU782" s="161"/>
      <c r="BV782" s="161"/>
      <c r="BW782" s="161"/>
      <c r="BX782" s="161"/>
      <c r="BY782" s="161"/>
      <c r="BZ782" s="161"/>
      <c r="CA782" s="161"/>
      <c r="CB782" s="161"/>
      <c r="CC782" s="161"/>
      <c r="CD782" s="161"/>
      <c r="CE782" s="161"/>
      <c r="CF782" s="161"/>
      <c r="CG782" s="161"/>
      <c r="CH782" s="161"/>
      <c r="CI782" s="161"/>
      <c r="CJ782" s="161"/>
      <c r="CK782" s="161"/>
      <c r="CL782" s="161"/>
      <c r="CM782" s="161"/>
      <c r="CN782" s="161"/>
      <c r="CO782" s="161"/>
      <c r="CP782" s="161"/>
      <c r="CQ782" s="161"/>
      <c r="CR782" s="161"/>
      <c r="CS782" s="161"/>
      <c r="CT782" s="161"/>
      <c r="CU782" s="161"/>
      <c r="CV782" s="161"/>
      <c r="CW782" s="161"/>
      <c r="CX782" s="161"/>
      <c r="CY782" s="161"/>
      <c r="CZ782" s="161"/>
      <c r="DA782" s="161"/>
      <c r="DB782" s="161"/>
      <c r="DC782" s="161"/>
      <c r="DD782" s="161"/>
      <c r="DE782" s="161"/>
      <c r="DF782" s="161"/>
      <c r="DG782" s="161"/>
      <c r="DH782" s="161"/>
      <c r="DI782" s="161"/>
      <c r="DJ782" s="161"/>
      <c r="DK782" s="161"/>
      <c r="DL782" s="161"/>
      <c r="DM782" s="161"/>
      <c r="DN782" s="161"/>
      <c r="DO782" s="161"/>
      <c r="DP782" s="161"/>
      <c r="DQ782" s="161"/>
      <c r="DR782" s="161"/>
      <c r="DS782" s="161"/>
      <c r="DT782" s="161"/>
      <c r="DU782" s="161"/>
      <c r="DV782" s="161"/>
      <c r="DW782" s="161"/>
    </row>
    <row r="783" spans="1:127" ht="12.75" customHeight="1" x14ac:dyDescent="0.25">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c r="AA783" s="161"/>
      <c r="AB783" s="161"/>
      <c r="AC783" s="161"/>
      <c r="AD783" s="161"/>
      <c r="AE783" s="161"/>
      <c r="AF783" s="161"/>
      <c r="AG783" s="161"/>
      <c r="AH783" s="161"/>
      <c r="AI783" s="161"/>
      <c r="AJ783" s="161"/>
      <c r="AK783" s="161"/>
      <c r="AL783" s="161"/>
      <c r="AM783" s="161"/>
      <c r="AN783" s="161"/>
      <c r="AO783" s="161"/>
      <c r="AP783" s="161"/>
      <c r="AQ783" s="161"/>
      <c r="AR783"/>
      <c r="AS783" s="161"/>
      <c r="AT783" s="161"/>
      <c r="AU783" s="161"/>
      <c r="AV783" s="161"/>
      <c r="AW783" s="161"/>
      <c r="AX783" s="161"/>
      <c r="AY783" s="161"/>
      <c r="AZ783" s="161"/>
      <c r="BA783" s="161"/>
      <c r="BB783" s="161"/>
      <c r="BC783" s="161"/>
      <c r="BD783" s="161"/>
      <c r="BE783" s="161"/>
      <c r="BF783" s="161"/>
      <c r="BG783" s="161"/>
      <c r="BH783" s="161"/>
      <c r="BI783" s="161"/>
      <c r="BJ783" s="161"/>
      <c r="BK783" s="161"/>
      <c r="BL783" s="161"/>
      <c r="BM783" s="161"/>
      <c r="BN783" s="161"/>
      <c r="BO783" s="161"/>
      <c r="BP783" s="161"/>
      <c r="BQ783" s="161"/>
      <c r="BR783" s="161"/>
      <c r="BS783" s="161"/>
      <c r="BT783" s="161"/>
      <c r="BU783" s="161"/>
      <c r="BV783" s="161"/>
      <c r="BW783" s="161"/>
      <c r="BX783" s="161"/>
      <c r="BY783" s="161"/>
      <c r="BZ783" s="161"/>
      <c r="CA783" s="161"/>
      <c r="CB783" s="161"/>
      <c r="CC783" s="161"/>
      <c r="CD783" s="161"/>
      <c r="CE783" s="161"/>
      <c r="CF783" s="161"/>
      <c r="CG783" s="161"/>
      <c r="CH783" s="161"/>
      <c r="CI783" s="161"/>
      <c r="CJ783" s="161"/>
      <c r="CK783" s="161"/>
      <c r="CL783" s="161"/>
      <c r="CM783" s="161"/>
      <c r="CN783" s="161"/>
      <c r="CO783" s="161"/>
      <c r="CP783" s="161"/>
      <c r="CQ783" s="161"/>
      <c r="CR783" s="161"/>
      <c r="CS783" s="161"/>
      <c r="CT783" s="161"/>
      <c r="CU783" s="161"/>
      <c r="CV783" s="161"/>
      <c r="CW783" s="161"/>
      <c r="CX783" s="161"/>
      <c r="CY783" s="161"/>
      <c r="CZ783" s="161"/>
      <c r="DA783" s="161"/>
      <c r="DB783" s="161"/>
      <c r="DC783" s="161"/>
      <c r="DD783" s="161"/>
      <c r="DE783" s="161"/>
      <c r="DF783" s="161"/>
      <c r="DG783" s="161"/>
      <c r="DH783" s="161"/>
      <c r="DI783" s="161"/>
      <c r="DJ783" s="161"/>
      <c r="DK783" s="161"/>
      <c r="DL783" s="161"/>
      <c r="DM783" s="161"/>
      <c r="DN783" s="161"/>
      <c r="DO783" s="161"/>
      <c r="DP783" s="161"/>
      <c r="DQ783" s="161"/>
      <c r="DR783" s="161"/>
      <c r="DS783" s="161"/>
      <c r="DT783" s="161"/>
      <c r="DU783" s="161"/>
      <c r="DV783" s="161"/>
      <c r="DW783" s="161"/>
    </row>
    <row r="784" spans="1:127" ht="12.75" customHeight="1" x14ac:dyDescent="0.25">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c r="AA784" s="161"/>
      <c r="AB784" s="161"/>
      <c r="AC784" s="161"/>
      <c r="AD784" s="161"/>
      <c r="AE784" s="161"/>
      <c r="AF784" s="161"/>
      <c r="AG784" s="161"/>
      <c r="AH784" s="161"/>
      <c r="AI784" s="161"/>
      <c r="AJ784" s="161"/>
      <c r="AK784" s="161"/>
      <c r="AL784" s="161"/>
      <c r="AM784" s="161"/>
      <c r="AN784" s="161"/>
      <c r="AO784" s="161"/>
      <c r="AP784" s="161"/>
      <c r="AQ784" s="161"/>
      <c r="AR784"/>
      <c r="AS784" s="161"/>
      <c r="AT784" s="161"/>
      <c r="AU784" s="161"/>
      <c r="AV784" s="161"/>
      <c r="AW784" s="161"/>
      <c r="AX784" s="161"/>
      <c r="AY784" s="161"/>
      <c r="AZ784" s="161"/>
      <c r="BA784" s="161"/>
      <c r="BB784" s="161"/>
      <c r="BC784" s="161"/>
      <c r="BD784" s="161"/>
      <c r="BE784" s="161"/>
      <c r="BF784" s="161"/>
      <c r="BG784" s="161"/>
      <c r="BH784" s="161"/>
      <c r="BI784" s="161"/>
      <c r="BJ784" s="161"/>
      <c r="BK784" s="161"/>
      <c r="BL784" s="161"/>
      <c r="BM784" s="161"/>
      <c r="BN784" s="161"/>
      <c r="BO784" s="161"/>
      <c r="BP784" s="161"/>
      <c r="BQ784" s="161"/>
      <c r="BR784" s="161"/>
      <c r="BS784" s="161"/>
      <c r="BT784" s="161"/>
      <c r="BU784" s="161"/>
      <c r="BV784" s="161"/>
      <c r="BW784" s="161"/>
      <c r="BX784" s="161"/>
      <c r="BY784" s="161"/>
      <c r="BZ784" s="161"/>
      <c r="CA784" s="161"/>
      <c r="CB784" s="161"/>
      <c r="CC784" s="161"/>
      <c r="CD784" s="161"/>
      <c r="CE784" s="161"/>
      <c r="CF784" s="161"/>
      <c r="CG784" s="161"/>
      <c r="CH784" s="161"/>
      <c r="CI784" s="161"/>
      <c r="CJ784" s="161"/>
      <c r="CK784" s="161"/>
      <c r="CL784" s="161"/>
      <c r="CM784" s="161"/>
      <c r="CN784" s="161"/>
      <c r="CO784" s="161"/>
      <c r="CP784" s="161"/>
      <c r="CQ784" s="161"/>
      <c r="CR784" s="161"/>
      <c r="CS784" s="161"/>
      <c r="CT784" s="161"/>
      <c r="CU784" s="161"/>
      <c r="CV784" s="161"/>
      <c r="CW784" s="161"/>
      <c r="CX784" s="161"/>
      <c r="CY784" s="161"/>
      <c r="CZ784" s="161"/>
      <c r="DA784" s="161"/>
      <c r="DB784" s="161"/>
      <c r="DC784" s="161"/>
      <c r="DD784" s="161"/>
      <c r="DE784" s="161"/>
      <c r="DF784" s="161"/>
      <c r="DG784" s="161"/>
      <c r="DH784" s="161"/>
      <c r="DI784" s="161"/>
      <c r="DJ784" s="161"/>
      <c r="DK784" s="161"/>
      <c r="DL784" s="161"/>
      <c r="DM784" s="161"/>
      <c r="DN784" s="161"/>
      <c r="DO784" s="161"/>
      <c r="DP784" s="161"/>
      <c r="DQ784" s="161"/>
      <c r="DR784" s="161"/>
      <c r="DS784" s="161"/>
      <c r="DT784" s="161"/>
      <c r="DU784" s="161"/>
      <c r="DV784" s="161"/>
      <c r="DW784" s="161"/>
    </row>
    <row r="785" spans="1:127" ht="12.75" customHeight="1" x14ac:dyDescent="0.25">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c r="AA785" s="161"/>
      <c r="AB785" s="161"/>
      <c r="AC785" s="161"/>
      <c r="AD785" s="161"/>
      <c r="AE785" s="161"/>
      <c r="AF785" s="161"/>
      <c r="AG785" s="161"/>
      <c r="AH785" s="161"/>
      <c r="AI785" s="161"/>
      <c r="AJ785" s="161"/>
      <c r="AK785" s="161"/>
      <c r="AL785" s="161"/>
      <c r="AM785" s="161"/>
      <c r="AN785" s="161"/>
      <c r="AO785" s="161"/>
      <c r="AP785" s="161"/>
      <c r="AQ785" s="161"/>
      <c r="AR785"/>
      <c r="AS785" s="161"/>
      <c r="AT785" s="161"/>
      <c r="AU785" s="161"/>
      <c r="AV785" s="161"/>
      <c r="AW785" s="161"/>
      <c r="AX785" s="161"/>
      <c r="AY785" s="161"/>
      <c r="AZ785" s="161"/>
      <c r="BA785" s="161"/>
      <c r="BB785" s="161"/>
      <c r="BC785" s="161"/>
      <c r="BD785" s="161"/>
      <c r="BE785" s="161"/>
      <c r="BF785" s="161"/>
      <c r="BG785" s="161"/>
      <c r="BH785" s="161"/>
      <c r="BI785" s="161"/>
      <c r="BJ785" s="161"/>
      <c r="BK785" s="161"/>
      <c r="BL785" s="161"/>
      <c r="BM785" s="161"/>
      <c r="BN785" s="161"/>
      <c r="BO785" s="161"/>
      <c r="BP785" s="161"/>
      <c r="BQ785" s="161"/>
      <c r="BR785" s="161"/>
      <c r="BS785" s="161"/>
      <c r="BT785" s="161"/>
      <c r="BU785" s="161"/>
      <c r="BV785" s="161"/>
      <c r="BW785" s="161"/>
      <c r="BX785" s="161"/>
      <c r="BY785" s="161"/>
      <c r="BZ785" s="161"/>
      <c r="CA785" s="161"/>
      <c r="CB785" s="161"/>
      <c r="CC785" s="161"/>
      <c r="CD785" s="161"/>
      <c r="CE785" s="161"/>
      <c r="CF785" s="161"/>
      <c r="CG785" s="161"/>
      <c r="CH785" s="161"/>
      <c r="CI785" s="161"/>
      <c r="CJ785" s="161"/>
      <c r="CK785" s="161"/>
      <c r="CL785" s="161"/>
      <c r="CM785" s="161"/>
      <c r="CN785" s="161"/>
      <c r="CO785" s="161"/>
      <c r="CP785" s="161"/>
      <c r="CQ785" s="161"/>
      <c r="CR785" s="161"/>
      <c r="CS785" s="161"/>
      <c r="CT785" s="161"/>
      <c r="CU785" s="161"/>
      <c r="CV785" s="161"/>
      <c r="CW785" s="161"/>
      <c r="CX785" s="161"/>
      <c r="CY785" s="161"/>
      <c r="CZ785" s="161"/>
      <c r="DA785" s="161"/>
      <c r="DB785" s="161"/>
      <c r="DC785" s="161"/>
      <c r="DD785" s="161"/>
      <c r="DE785" s="161"/>
      <c r="DF785" s="161"/>
      <c r="DG785" s="161"/>
      <c r="DH785" s="161"/>
      <c r="DI785" s="161"/>
      <c r="DJ785" s="161"/>
      <c r="DK785" s="161"/>
      <c r="DL785" s="161"/>
      <c r="DM785" s="161"/>
      <c r="DN785" s="161"/>
      <c r="DO785" s="161"/>
      <c r="DP785" s="161"/>
      <c r="DQ785" s="161"/>
      <c r="DR785" s="161"/>
      <c r="DS785" s="161"/>
      <c r="DT785" s="161"/>
      <c r="DU785" s="161"/>
      <c r="DV785" s="161"/>
      <c r="DW785" s="161"/>
    </row>
    <row r="786" spans="1:127" ht="12.75" customHeight="1" x14ac:dyDescent="0.25">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c r="AA786" s="161"/>
      <c r="AB786" s="161"/>
      <c r="AC786" s="161"/>
      <c r="AD786" s="161"/>
      <c r="AE786" s="161"/>
      <c r="AF786" s="161"/>
      <c r="AG786" s="161"/>
      <c r="AH786" s="161"/>
      <c r="AI786" s="161"/>
      <c r="AJ786" s="161"/>
      <c r="AK786" s="161"/>
      <c r="AL786" s="161"/>
      <c r="AM786" s="161"/>
      <c r="AN786" s="161"/>
      <c r="AO786" s="161"/>
      <c r="AP786" s="161"/>
      <c r="AQ786" s="161"/>
      <c r="AR786"/>
      <c r="AS786" s="161"/>
      <c r="AT786" s="161"/>
      <c r="AU786" s="161"/>
      <c r="AV786" s="161"/>
      <c r="AW786" s="161"/>
      <c r="AX786" s="161"/>
      <c r="AY786" s="161"/>
      <c r="AZ786" s="161"/>
      <c r="BA786" s="161"/>
      <c r="BB786" s="161"/>
      <c r="BC786" s="161"/>
      <c r="BD786" s="161"/>
      <c r="BE786" s="161"/>
      <c r="BF786" s="161"/>
      <c r="BG786" s="161"/>
      <c r="BH786" s="161"/>
      <c r="BI786" s="161"/>
      <c r="BJ786" s="161"/>
      <c r="BK786" s="161"/>
      <c r="BL786" s="161"/>
      <c r="BM786" s="161"/>
      <c r="BN786" s="161"/>
      <c r="BO786" s="161"/>
      <c r="BP786" s="161"/>
      <c r="BQ786" s="161"/>
      <c r="BR786" s="161"/>
      <c r="BS786" s="161"/>
      <c r="BT786" s="161"/>
      <c r="BU786" s="161"/>
      <c r="BV786" s="161"/>
      <c r="BW786" s="161"/>
      <c r="BX786" s="161"/>
      <c r="BY786" s="161"/>
      <c r="BZ786" s="161"/>
      <c r="CA786" s="161"/>
      <c r="CB786" s="161"/>
      <c r="CC786" s="161"/>
      <c r="CD786" s="161"/>
      <c r="CE786" s="161"/>
      <c r="CF786" s="161"/>
      <c r="CG786" s="161"/>
      <c r="CH786" s="161"/>
      <c r="CI786" s="161"/>
      <c r="CJ786" s="161"/>
      <c r="CK786" s="161"/>
      <c r="CL786" s="161"/>
      <c r="CM786" s="161"/>
      <c r="CN786" s="161"/>
      <c r="CO786" s="161"/>
      <c r="CP786" s="161"/>
      <c r="CQ786" s="161"/>
      <c r="CR786" s="161"/>
      <c r="CS786" s="161"/>
      <c r="CT786" s="161"/>
      <c r="CU786" s="161"/>
      <c r="CV786" s="161"/>
      <c r="CW786" s="161"/>
      <c r="CX786" s="161"/>
      <c r="CY786" s="161"/>
      <c r="CZ786" s="161"/>
      <c r="DA786" s="161"/>
      <c r="DB786" s="161"/>
      <c r="DC786" s="161"/>
      <c r="DD786" s="161"/>
      <c r="DE786" s="161"/>
      <c r="DF786" s="161"/>
      <c r="DG786" s="161"/>
      <c r="DH786" s="161"/>
      <c r="DI786" s="161"/>
      <c r="DJ786" s="161"/>
      <c r="DK786" s="161"/>
      <c r="DL786" s="161"/>
      <c r="DM786" s="161"/>
      <c r="DN786" s="161"/>
      <c r="DO786" s="161"/>
      <c r="DP786" s="161"/>
      <c r="DQ786" s="161"/>
      <c r="DR786" s="161"/>
      <c r="DS786" s="161"/>
      <c r="DT786" s="161"/>
      <c r="DU786" s="161"/>
      <c r="DV786" s="161"/>
      <c r="DW786" s="161"/>
    </row>
    <row r="787" spans="1:127" ht="12.75" customHeight="1" x14ac:dyDescent="0.25">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c r="AA787" s="161"/>
      <c r="AB787" s="161"/>
      <c r="AC787" s="161"/>
      <c r="AD787" s="161"/>
      <c r="AE787" s="161"/>
      <c r="AF787" s="161"/>
      <c r="AG787" s="161"/>
      <c r="AH787" s="161"/>
      <c r="AI787" s="161"/>
      <c r="AJ787" s="161"/>
      <c r="AK787" s="161"/>
      <c r="AL787" s="161"/>
      <c r="AM787" s="161"/>
      <c r="AN787" s="161"/>
      <c r="AO787" s="161"/>
      <c r="AP787" s="161"/>
      <c r="AQ787" s="161"/>
      <c r="AR787"/>
      <c r="AS787" s="161"/>
      <c r="AT787" s="161"/>
      <c r="AU787" s="161"/>
      <c r="AV787" s="161"/>
      <c r="AW787" s="161"/>
      <c r="AX787" s="161"/>
      <c r="AY787" s="161"/>
      <c r="AZ787" s="161"/>
      <c r="BA787" s="161"/>
      <c r="BB787" s="161"/>
      <c r="BC787" s="161"/>
      <c r="BD787" s="161"/>
      <c r="BE787" s="161"/>
      <c r="BF787" s="161"/>
      <c r="BG787" s="161"/>
      <c r="BH787" s="161"/>
      <c r="BI787" s="161"/>
      <c r="BJ787" s="161"/>
      <c r="BK787" s="161"/>
      <c r="BL787" s="161"/>
      <c r="BM787" s="161"/>
      <c r="BN787" s="161"/>
      <c r="BO787" s="161"/>
      <c r="BP787" s="161"/>
      <c r="BQ787" s="161"/>
      <c r="BR787" s="161"/>
      <c r="BS787" s="161"/>
      <c r="BT787" s="161"/>
      <c r="BU787" s="161"/>
      <c r="BV787" s="161"/>
      <c r="BW787" s="161"/>
      <c r="BX787" s="161"/>
      <c r="BY787" s="161"/>
      <c r="BZ787" s="161"/>
      <c r="CA787" s="161"/>
      <c r="CB787" s="161"/>
      <c r="CC787" s="161"/>
      <c r="CD787" s="161"/>
      <c r="CE787" s="161"/>
      <c r="CF787" s="161"/>
      <c r="CG787" s="161"/>
      <c r="CH787" s="161"/>
      <c r="CI787" s="161"/>
      <c r="CJ787" s="161"/>
      <c r="CK787" s="161"/>
      <c r="CL787" s="161"/>
      <c r="CM787" s="161"/>
      <c r="CN787" s="161"/>
      <c r="CO787" s="161"/>
      <c r="CP787" s="161"/>
      <c r="CQ787" s="161"/>
      <c r="CR787" s="161"/>
      <c r="CS787" s="161"/>
      <c r="CT787" s="161"/>
      <c r="CU787" s="161"/>
      <c r="CV787" s="161"/>
      <c r="CW787" s="161"/>
      <c r="CX787" s="161"/>
      <c r="CY787" s="161"/>
      <c r="CZ787" s="161"/>
      <c r="DA787" s="161"/>
      <c r="DB787" s="161"/>
      <c r="DC787" s="161"/>
      <c r="DD787" s="161"/>
      <c r="DE787" s="161"/>
      <c r="DF787" s="161"/>
      <c r="DG787" s="161"/>
      <c r="DH787" s="161"/>
      <c r="DI787" s="161"/>
      <c r="DJ787" s="161"/>
      <c r="DK787" s="161"/>
      <c r="DL787" s="161"/>
      <c r="DM787" s="161"/>
      <c r="DN787" s="161"/>
      <c r="DO787" s="161"/>
      <c r="DP787" s="161"/>
      <c r="DQ787" s="161"/>
      <c r="DR787" s="161"/>
      <c r="DS787" s="161"/>
      <c r="DT787" s="161"/>
      <c r="DU787" s="161"/>
      <c r="DV787" s="161"/>
      <c r="DW787" s="161"/>
    </row>
    <row r="788" spans="1:127" ht="12.75" customHeight="1" x14ac:dyDescent="0.25">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c r="AA788" s="161"/>
      <c r="AB788" s="161"/>
      <c r="AC788" s="161"/>
      <c r="AD788" s="161"/>
      <c r="AE788" s="161"/>
      <c r="AF788" s="161"/>
      <c r="AG788" s="161"/>
      <c r="AH788" s="161"/>
      <c r="AI788" s="161"/>
      <c r="AJ788" s="161"/>
      <c r="AK788" s="161"/>
      <c r="AL788" s="161"/>
      <c r="AM788" s="161"/>
      <c r="AN788" s="161"/>
      <c r="AO788" s="161"/>
      <c r="AP788" s="161"/>
      <c r="AQ788" s="161"/>
      <c r="AR788"/>
      <c r="AS788" s="161"/>
      <c r="AT788" s="161"/>
      <c r="AU788" s="161"/>
      <c r="AV788" s="161"/>
      <c r="AW788" s="161"/>
      <c r="AX788" s="161"/>
      <c r="AY788" s="161"/>
      <c r="AZ788" s="161"/>
      <c r="BA788" s="161"/>
      <c r="BB788" s="161"/>
      <c r="BC788" s="161"/>
      <c r="BD788" s="161"/>
      <c r="BE788" s="161"/>
      <c r="BF788" s="161"/>
      <c r="BG788" s="161"/>
      <c r="BH788" s="161"/>
      <c r="BI788" s="161"/>
      <c r="BJ788" s="161"/>
      <c r="BK788" s="161"/>
      <c r="BL788" s="161"/>
      <c r="BM788" s="161"/>
      <c r="BN788" s="161"/>
      <c r="BO788" s="161"/>
      <c r="BP788" s="161"/>
      <c r="BQ788" s="161"/>
      <c r="BR788" s="161"/>
      <c r="BS788" s="161"/>
      <c r="BT788" s="161"/>
      <c r="BU788" s="161"/>
      <c r="BV788" s="161"/>
      <c r="BW788" s="161"/>
      <c r="BX788" s="161"/>
      <c r="BY788" s="161"/>
      <c r="BZ788" s="161"/>
      <c r="CA788" s="161"/>
      <c r="CB788" s="161"/>
      <c r="CC788" s="161"/>
      <c r="CD788" s="161"/>
      <c r="CE788" s="161"/>
      <c r="CF788" s="161"/>
      <c r="CG788" s="161"/>
      <c r="CH788" s="161"/>
      <c r="CI788" s="161"/>
      <c r="CJ788" s="161"/>
      <c r="CK788" s="161"/>
      <c r="CL788" s="161"/>
      <c r="CM788" s="161"/>
      <c r="CN788" s="161"/>
      <c r="CO788" s="161"/>
      <c r="CP788" s="161"/>
      <c r="CQ788" s="161"/>
      <c r="CR788" s="161"/>
      <c r="CS788" s="161"/>
      <c r="CT788" s="161"/>
      <c r="CU788" s="161"/>
      <c r="CV788" s="161"/>
      <c r="CW788" s="161"/>
      <c r="CX788" s="161"/>
      <c r="CY788" s="161"/>
      <c r="CZ788" s="161"/>
      <c r="DA788" s="161"/>
      <c r="DB788" s="161"/>
      <c r="DC788" s="161"/>
      <c r="DD788" s="161"/>
      <c r="DE788" s="161"/>
      <c r="DF788" s="161"/>
      <c r="DG788" s="161"/>
      <c r="DH788" s="161"/>
      <c r="DI788" s="161"/>
      <c r="DJ788" s="161"/>
      <c r="DK788" s="161"/>
      <c r="DL788" s="161"/>
      <c r="DM788" s="161"/>
      <c r="DN788" s="161"/>
      <c r="DO788" s="161"/>
      <c r="DP788" s="161"/>
      <c r="DQ788" s="161"/>
      <c r="DR788" s="161"/>
      <c r="DS788" s="161"/>
      <c r="DT788" s="161"/>
      <c r="DU788" s="161"/>
      <c r="DV788" s="161"/>
      <c r="DW788" s="161"/>
    </row>
    <row r="789" spans="1:127" ht="12.75" customHeight="1" x14ac:dyDescent="0.25">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c r="AA789" s="161"/>
      <c r="AB789" s="161"/>
      <c r="AC789" s="161"/>
      <c r="AD789" s="161"/>
      <c r="AE789" s="161"/>
      <c r="AF789" s="161"/>
      <c r="AG789" s="161"/>
      <c r="AH789" s="161"/>
      <c r="AI789" s="161"/>
      <c r="AJ789" s="161"/>
      <c r="AK789" s="161"/>
      <c r="AL789" s="161"/>
      <c r="AM789" s="161"/>
      <c r="AN789" s="161"/>
      <c r="AO789" s="161"/>
      <c r="AP789" s="161"/>
      <c r="AQ789" s="161"/>
      <c r="AR789"/>
      <c r="AS789" s="161"/>
      <c r="AT789" s="161"/>
      <c r="AU789" s="161"/>
      <c r="AV789" s="161"/>
      <c r="AW789" s="161"/>
      <c r="AX789" s="161"/>
      <c r="AY789" s="161"/>
      <c r="AZ789" s="161"/>
      <c r="BA789" s="161"/>
      <c r="BB789" s="161"/>
      <c r="BC789" s="161"/>
      <c r="BD789" s="161"/>
      <c r="BE789" s="161"/>
      <c r="BF789" s="161"/>
      <c r="BG789" s="161"/>
      <c r="BH789" s="161"/>
      <c r="BI789" s="161"/>
      <c r="BJ789" s="161"/>
      <c r="BK789" s="161"/>
      <c r="BL789" s="161"/>
      <c r="BM789" s="161"/>
      <c r="BN789" s="161"/>
      <c r="BO789" s="161"/>
      <c r="BP789" s="161"/>
      <c r="BQ789" s="161"/>
      <c r="BR789" s="161"/>
      <c r="BS789" s="161"/>
      <c r="BT789" s="161"/>
      <c r="BU789" s="161"/>
      <c r="BV789" s="161"/>
      <c r="BW789" s="161"/>
      <c r="BX789" s="161"/>
      <c r="BY789" s="161"/>
      <c r="BZ789" s="161"/>
      <c r="CA789" s="161"/>
      <c r="CB789" s="161"/>
      <c r="CC789" s="161"/>
      <c r="CD789" s="161"/>
      <c r="CE789" s="161"/>
      <c r="CF789" s="161"/>
      <c r="CG789" s="161"/>
      <c r="CH789" s="161"/>
      <c r="CI789" s="161"/>
      <c r="CJ789" s="161"/>
      <c r="CK789" s="161"/>
      <c r="CL789" s="161"/>
      <c r="CM789" s="161"/>
      <c r="CN789" s="161"/>
      <c r="CO789" s="161"/>
      <c r="CP789" s="161"/>
      <c r="CQ789" s="161"/>
      <c r="CR789" s="161"/>
      <c r="CS789" s="161"/>
      <c r="CT789" s="161"/>
      <c r="CU789" s="161"/>
      <c r="CV789" s="161"/>
      <c r="CW789" s="161"/>
      <c r="CX789" s="161"/>
      <c r="CY789" s="161"/>
      <c r="CZ789" s="161"/>
      <c r="DA789" s="161"/>
      <c r="DB789" s="161"/>
      <c r="DC789" s="161"/>
      <c r="DD789" s="161"/>
      <c r="DE789" s="161"/>
      <c r="DF789" s="161"/>
      <c r="DG789" s="161"/>
      <c r="DH789" s="161"/>
      <c r="DI789" s="161"/>
      <c r="DJ789" s="161"/>
      <c r="DK789" s="161"/>
      <c r="DL789" s="161"/>
      <c r="DM789" s="161"/>
      <c r="DN789" s="161"/>
      <c r="DO789" s="161"/>
      <c r="DP789" s="161"/>
      <c r="DQ789" s="161"/>
      <c r="DR789" s="161"/>
      <c r="DS789" s="161"/>
      <c r="DT789" s="161"/>
      <c r="DU789" s="161"/>
      <c r="DV789" s="161"/>
      <c r="DW789" s="161"/>
    </row>
    <row r="790" spans="1:127" ht="12.75" customHeight="1" x14ac:dyDescent="0.25">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c r="AA790" s="161"/>
      <c r="AB790" s="161"/>
      <c r="AC790" s="161"/>
      <c r="AD790" s="161"/>
      <c r="AE790" s="161"/>
      <c r="AF790" s="161"/>
      <c r="AG790" s="161"/>
      <c r="AH790" s="161"/>
      <c r="AI790" s="161"/>
      <c r="AJ790" s="161"/>
      <c r="AK790" s="161"/>
      <c r="AL790" s="161"/>
      <c r="AM790" s="161"/>
      <c r="AN790" s="161"/>
      <c r="AO790" s="161"/>
      <c r="AP790" s="161"/>
      <c r="AQ790" s="161"/>
      <c r="AR790"/>
      <c r="AS790" s="161"/>
      <c r="AT790" s="161"/>
      <c r="AU790" s="161"/>
      <c r="AV790" s="161"/>
      <c r="AW790" s="161"/>
      <c r="AX790" s="161"/>
      <c r="AY790" s="161"/>
      <c r="AZ790" s="161"/>
      <c r="BA790" s="161"/>
      <c r="BB790" s="161"/>
      <c r="BC790" s="161"/>
      <c r="BD790" s="161"/>
      <c r="BE790" s="161"/>
      <c r="BF790" s="161"/>
      <c r="BG790" s="161"/>
      <c r="BH790" s="161"/>
      <c r="BI790" s="161"/>
      <c r="BJ790" s="161"/>
      <c r="BK790" s="161"/>
      <c r="BL790" s="161"/>
      <c r="BM790" s="161"/>
      <c r="BN790" s="161"/>
      <c r="BO790" s="161"/>
      <c r="BP790" s="161"/>
      <c r="BQ790" s="161"/>
      <c r="BR790" s="161"/>
      <c r="BS790" s="161"/>
      <c r="BT790" s="161"/>
      <c r="BU790" s="161"/>
      <c r="BV790" s="161"/>
      <c r="BW790" s="161"/>
      <c r="BX790" s="161"/>
      <c r="BY790" s="161"/>
      <c r="BZ790" s="161"/>
      <c r="CA790" s="161"/>
      <c r="CB790" s="161"/>
      <c r="CC790" s="161"/>
      <c r="CD790" s="161"/>
      <c r="CE790" s="161"/>
      <c r="CF790" s="161"/>
      <c r="CG790" s="161"/>
      <c r="CH790" s="161"/>
      <c r="CI790" s="161"/>
      <c r="CJ790" s="161"/>
      <c r="CK790" s="161"/>
      <c r="CL790" s="161"/>
      <c r="CM790" s="161"/>
      <c r="CN790" s="161"/>
      <c r="CO790" s="161"/>
      <c r="CP790" s="161"/>
      <c r="CQ790" s="161"/>
      <c r="CR790" s="161"/>
      <c r="CS790" s="161"/>
      <c r="CT790" s="161"/>
      <c r="CU790" s="161"/>
      <c r="CV790" s="161"/>
      <c r="CW790" s="161"/>
      <c r="CX790" s="161"/>
      <c r="CY790" s="161"/>
      <c r="CZ790" s="161"/>
      <c r="DA790" s="161"/>
      <c r="DB790" s="161"/>
      <c r="DC790" s="161"/>
      <c r="DD790" s="161"/>
      <c r="DE790" s="161"/>
      <c r="DF790" s="161"/>
      <c r="DG790" s="161"/>
      <c r="DH790" s="161"/>
      <c r="DI790" s="161"/>
      <c r="DJ790" s="161"/>
      <c r="DK790" s="161"/>
      <c r="DL790" s="161"/>
      <c r="DM790" s="161"/>
      <c r="DN790" s="161"/>
      <c r="DO790" s="161"/>
      <c r="DP790" s="161"/>
      <c r="DQ790" s="161"/>
      <c r="DR790" s="161"/>
      <c r="DS790" s="161"/>
      <c r="DT790" s="161"/>
      <c r="DU790" s="161"/>
      <c r="DV790" s="161"/>
      <c r="DW790" s="161"/>
    </row>
    <row r="791" spans="1:127" ht="12.75" customHeight="1" x14ac:dyDescent="0.25">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c r="AA791" s="161"/>
      <c r="AB791" s="161"/>
      <c r="AC791" s="161"/>
      <c r="AD791" s="161"/>
      <c r="AE791" s="161"/>
      <c r="AF791" s="161"/>
      <c r="AG791" s="161"/>
      <c r="AH791" s="161"/>
      <c r="AI791" s="161"/>
      <c r="AJ791" s="161"/>
      <c r="AK791" s="161"/>
      <c r="AL791" s="161"/>
      <c r="AM791" s="161"/>
      <c r="AN791" s="161"/>
      <c r="AO791" s="161"/>
      <c r="AP791" s="161"/>
      <c r="AQ791" s="161"/>
      <c r="AR791"/>
      <c r="AS791" s="161"/>
      <c r="AT791" s="161"/>
      <c r="AU791" s="161"/>
      <c r="AV791" s="161"/>
      <c r="AW791" s="161"/>
      <c r="AX791" s="161"/>
      <c r="AY791" s="161"/>
      <c r="AZ791" s="161"/>
      <c r="BA791" s="161"/>
      <c r="BB791" s="161"/>
      <c r="BC791" s="161"/>
      <c r="BD791" s="161"/>
      <c r="BE791" s="161"/>
      <c r="BF791" s="161"/>
      <c r="BG791" s="161"/>
      <c r="BH791" s="161"/>
      <c r="BI791" s="161"/>
      <c r="BJ791" s="161"/>
      <c r="BK791" s="161"/>
      <c r="BL791" s="161"/>
      <c r="BM791" s="161"/>
      <c r="BN791" s="161"/>
      <c r="BO791" s="161"/>
      <c r="BP791" s="161"/>
      <c r="BQ791" s="161"/>
      <c r="BR791" s="161"/>
      <c r="BS791" s="161"/>
      <c r="BT791" s="161"/>
      <c r="BU791" s="161"/>
      <c r="BV791" s="161"/>
      <c r="BW791" s="161"/>
      <c r="BX791" s="161"/>
      <c r="BY791" s="161"/>
      <c r="BZ791" s="161"/>
      <c r="CA791" s="161"/>
      <c r="CB791" s="161"/>
      <c r="CC791" s="161"/>
      <c r="CD791" s="161"/>
      <c r="CE791" s="161"/>
      <c r="CF791" s="161"/>
      <c r="CG791" s="161"/>
      <c r="CH791" s="161"/>
      <c r="CI791" s="161"/>
      <c r="CJ791" s="161"/>
      <c r="CK791" s="161"/>
      <c r="CL791" s="161"/>
      <c r="CM791" s="161"/>
      <c r="CN791" s="161"/>
      <c r="CO791" s="161"/>
      <c r="CP791" s="161"/>
      <c r="CQ791" s="161"/>
      <c r="CR791" s="161"/>
      <c r="CS791" s="161"/>
      <c r="CT791" s="161"/>
      <c r="CU791" s="161"/>
      <c r="CV791" s="161"/>
      <c r="CW791" s="161"/>
      <c r="CX791" s="161"/>
      <c r="CY791" s="161"/>
      <c r="CZ791" s="161"/>
      <c r="DA791" s="161"/>
      <c r="DB791" s="161"/>
      <c r="DC791" s="161"/>
      <c r="DD791" s="161"/>
      <c r="DE791" s="161"/>
      <c r="DF791" s="161"/>
      <c r="DG791" s="161"/>
      <c r="DH791" s="161"/>
      <c r="DI791" s="161"/>
      <c r="DJ791" s="161"/>
      <c r="DK791" s="161"/>
      <c r="DL791" s="161"/>
      <c r="DM791" s="161"/>
      <c r="DN791" s="161"/>
      <c r="DO791" s="161"/>
      <c r="DP791" s="161"/>
      <c r="DQ791" s="161"/>
      <c r="DR791" s="161"/>
      <c r="DS791" s="161"/>
      <c r="DT791" s="161"/>
      <c r="DU791" s="161"/>
      <c r="DV791" s="161"/>
      <c r="DW791" s="161"/>
    </row>
    <row r="792" spans="1:127" ht="12.75" customHeight="1" x14ac:dyDescent="0.25">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c r="AA792" s="161"/>
      <c r="AB792" s="161"/>
      <c r="AC792" s="161"/>
      <c r="AD792" s="161"/>
      <c r="AE792" s="161"/>
      <c r="AF792" s="161"/>
      <c r="AG792" s="161"/>
      <c r="AH792" s="161"/>
      <c r="AI792" s="161"/>
      <c r="AJ792" s="161"/>
      <c r="AK792" s="161"/>
      <c r="AL792" s="161"/>
      <c r="AM792" s="161"/>
      <c r="AN792" s="161"/>
      <c r="AO792" s="161"/>
      <c r="AP792" s="161"/>
      <c r="AQ792" s="161"/>
      <c r="AR792"/>
      <c r="AS792" s="161"/>
      <c r="AT792" s="161"/>
      <c r="AU792" s="161"/>
      <c r="AV792" s="161"/>
      <c r="AW792" s="161"/>
      <c r="AX792" s="161"/>
      <c r="AY792" s="161"/>
      <c r="AZ792" s="161"/>
      <c r="BA792" s="161"/>
      <c r="BB792" s="161"/>
      <c r="BC792" s="161"/>
      <c r="BD792" s="161"/>
      <c r="BE792" s="161"/>
      <c r="BF792" s="161"/>
      <c r="BG792" s="161"/>
      <c r="BH792" s="161"/>
      <c r="BI792" s="161"/>
      <c r="BJ792" s="161"/>
      <c r="BK792" s="161"/>
      <c r="BL792" s="161"/>
      <c r="BM792" s="161"/>
      <c r="BN792" s="161"/>
      <c r="BO792" s="161"/>
      <c r="BP792" s="161"/>
      <c r="BQ792" s="161"/>
      <c r="BR792" s="161"/>
      <c r="BS792" s="161"/>
      <c r="BT792" s="161"/>
      <c r="BU792" s="161"/>
      <c r="BV792" s="161"/>
      <c r="BW792" s="161"/>
      <c r="BX792" s="161"/>
      <c r="BY792" s="161"/>
      <c r="BZ792" s="161"/>
      <c r="CA792" s="161"/>
      <c r="CB792" s="161"/>
      <c r="CC792" s="161"/>
      <c r="CD792" s="161"/>
      <c r="CE792" s="161"/>
      <c r="CF792" s="161"/>
      <c r="CG792" s="161"/>
      <c r="CH792" s="161"/>
      <c r="CI792" s="161"/>
      <c r="CJ792" s="161"/>
      <c r="CK792" s="161"/>
      <c r="CL792" s="161"/>
      <c r="CM792" s="161"/>
      <c r="CN792" s="161"/>
      <c r="CO792" s="161"/>
      <c r="CP792" s="161"/>
      <c r="CQ792" s="161"/>
      <c r="CR792" s="161"/>
      <c r="CS792" s="161"/>
      <c r="CT792" s="161"/>
      <c r="CU792" s="161"/>
      <c r="CV792" s="161"/>
      <c r="CW792" s="161"/>
      <c r="CX792" s="161"/>
      <c r="CY792" s="161"/>
      <c r="CZ792" s="161"/>
      <c r="DA792" s="161"/>
      <c r="DB792" s="161"/>
      <c r="DC792" s="161"/>
      <c r="DD792" s="161"/>
      <c r="DE792" s="161"/>
      <c r="DF792" s="161"/>
      <c r="DG792" s="161"/>
      <c r="DH792" s="161"/>
      <c r="DI792" s="161"/>
      <c r="DJ792" s="161"/>
      <c r="DK792" s="161"/>
      <c r="DL792" s="161"/>
      <c r="DM792" s="161"/>
      <c r="DN792" s="161"/>
      <c r="DO792" s="161"/>
      <c r="DP792" s="161"/>
      <c r="DQ792" s="161"/>
      <c r="DR792" s="161"/>
      <c r="DS792" s="161"/>
      <c r="DT792" s="161"/>
      <c r="DU792" s="161"/>
      <c r="DV792" s="161"/>
      <c r="DW792" s="161"/>
    </row>
    <row r="793" spans="1:127" ht="12.75" customHeight="1" x14ac:dyDescent="0.25">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c r="AA793" s="161"/>
      <c r="AB793" s="161"/>
      <c r="AC793" s="161"/>
      <c r="AD793" s="161"/>
      <c r="AE793" s="161"/>
      <c r="AF793" s="161"/>
      <c r="AG793" s="161"/>
      <c r="AH793" s="161"/>
      <c r="AI793" s="161"/>
      <c r="AJ793" s="161"/>
      <c r="AK793" s="161"/>
      <c r="AL793" s="161"/>
      <c r="AM793" s="161"/>
      <c r="AN793" s="161"/>
      <c r="AO793" s="161"/>
      <c r="AP793" s="161"/>
      <c r="AQ793" s="161"/>
      <c r="AR793"/>
      <c r="AS793" s="161"/>
      <c r="AT793" s="161"/>
      <c r="AU793" s="161"/>
      <c r="AV793" s="161"/>
      <c r="AW793" s="161"/>
      <c r="AX793" s="161"/>
      <c r="AY793" s="161"/>
      <c r="AZ793" s="161"/>
      <c r="BA793" s="161"/>
      <c r="BB793" s="161"/>
      <c r="BC793" s="161"/>
      <c r="BD793" s="161"/>
      <c r="BE793" s="161"/>
      <c r="BF793" s="161"/>
      <c r="BG793" s="161"/>
      <c r="BH793" s="161"/>
      <c r="BI793" s="161"/>
      <c r="BJ793" s="161"/>
      <c r="BK793" s="161"/>
      <c r="BL793" s="161"/>
      <c r="BM793" s="161"/>
      <c r="BN793" s="161"/>
      <c r="BO793" s="161"/>
      <c r="BP793" s="161"/>
      <c r="BQ793" s="161"/>
      <c r="BR793" s="161"/>
      <c r="BS793" s="161"/>
      <c r="BT793" s="161"/>
      <c r="BU793" s="161"/>
      <c r="BV793" s="161"/>
      <c r="BW793" s="161"/>
      <c r="BX793" s="161"/>
      <c r="BY793" s="161"/>
      <c r="BZ793" s="161"/>
      <c r="CA793" s="161"/>
      <c r="CB793" s="161"/>
      <c r="CC793" s="161"/>
      <c r="CD793" s="161"/>
      <c r="CE793" s="161"/>
      <c r="CF793" s="161"/>
      <c r="CG793" s="161"/>
      <c r="CH793" s="161"/>
      <c r="CI793" s="161"/>
      <c r="CJ793" s="161"/>
      <c r="CK793" s="161"/>
      <c r="CL793" s="161"/>
      <c r="CM793" s="161"/>
      <c r="CN793" s="161"/>
      <c r="CO793" s="161"/>
      <c r="CP793" s="161"/>
      <c r="CQ793" s="161"/>
      <c r="CR793" s="161"/>
      <c r="CS793" s="161"/>
      <c r="CT793" s="161"/>
      <c r="CU793" s="161"/>
      <c r="CV793" s="161"/>
      <c r="CW793" s="161"/>
      <c r="CX793" s="161"/>
      <c r="CY793" s="161"/>
      <c r="CZ793" s="161"/>
      <c r="DA793" s="161"/>
      <c r="DB793" s="161"/>
      <c r="DC793" s="161"/>
      <c r="DD793" s="161"/>
      <c r="DE793" s="161"/>
      <c r="DF793" s="161"/>
      <c r="DG793" s="161"/>
      <c r="DH793" s="161"/>
      <c r="DI793" s="161"/>
      <c r="DJ793" s="161"/>
      <c r="DK793" s="161"/>
      <c r="DL793" s="161"/>
      <c r="DM793" s="161"/>
      <c r="DN793" s="161"/>
      <c r="DO793" s="161"/>
      <c r="DP793" s="161"/>
      <c r="DQ793" s="161"/>
      <c r="DR793" s="161"/>
      <c r="DS793" s="161"/>
      <c r="DT793" s="161"/>
      <c r="DU793" s="161"/>
      <c r="DV793" s="161"/>
      <c r="DW793" s="161"/>
    </row>
    <row r="794" spans="1:127" ht="12.75" customHeight="1" x14ac:dyDescent="0.25">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c r="AA794" s="161"/>
      <c r="AB794" s="161"/>
      <c r="AC794" s="161"/>
      <c r="AD794" s="161"/>
      <c r="AE794" s="161"/>
      <c r="AF794" s="161"/>
      <c r="AG794" s="161"/>
      <c r="AH794" s="161"/>
      <c r="AI794" s="161"/>
      <c r="AJ794" s="161"/>
      <c r="AK794" s="161"/>
      <c r="AL794" s="161"/>
      <c r="AM794" s="161"/>
      <c r="AN794" s="161"/>
      <c r="AO794" s="161"/>
      <c r="AP794" s="161"/>
      <c r="AQ794" s="161"/>
      <c r="AR794"/>
      <c r="AS794" s="161"/>
      <c r="AT794" s="161"/>
      <c r="AU794" s="161"/>
      <c r="AV794" s="161"/>
      <c r="AW794" s="161"/>
      <c r="AX794" s="161"/>
      <c r="AY794" s="161"/>
      <c r="AZ794" s="161"/>
      <c r="BA794" s="161"/>
      <c r="BB794" s="161"/>
      <c r="BC794" s="161"/>
      <c r="BD794" s="161"/>
      <c r="BE794" s="161"/>
      <c r="BF794" s="161"/>
      <c r="BG794" s="161"/>
      <c r="BH794" s="161"/>
      <c r="BI794" s="161"/>
      <c r="BJ794" s="161"/>
      <c r="BK794" s="161"/>
      <c r="BL794" s="161"/>
      <c r="BM794" s="161"/>
      <c r="BN794" s="161"/>
      <c r="BO794" s="161"/>
      <c r="BP794" s="161"/>
      <c r="BQ794" s="161"/>
      <c r="BR794" s="161"/>
      <c r="BS794" s="161"/>
      <c r="BT794" s="161"/>
      <c r="BU794" s="161"/>
      <c r="BV794" s="161"/>
      <c r="BW794" s="161"/>
      <c r="BX794" s="161"/>
      <c r="BY794" s="161"/>
      <c r="BZ794" s="161"/>
      <c r="CA794" s="161"/>
      <c r="CB794" s="161"/>
      <c r="CC794" s="161"/>
      <c r="CD794" s="161"/>
      <c r="CE794" s="161"/>
      <c r="CF794" s="161"/>
      <c r="CG794" s="161"/>
      <c r="CH794" s="161"/>
      <c r="CI794" s="161"/>
      <c r="CJ794" s="161"/>
      <c r="CK794" s="161"/>
      <c r="CL794" s="161"/>
      <c r="CM794" s="161"/>
      <c r="CN794" s="161"/>
      <c r="CO794" s="161"/>
      <c r="CP794" s="161"/>
      <c r="CQ794" s="161"/>
      <c r="CR794" s="161"/>
      <c r="CS794" s="161"/>
      <c r="CT794" s="161"/>
      <c r="CU794" s="161"/>
      <c r="CV794" s="161"/>
      <c r="CW794" s="161"/>
      <c r="CX794" s="161"/>
      <c r="CY794" s="161"/>
      <c r="CZ794" s="161"/>
      <c r="DA794" s="161"/>
      <c r="DB794" s="161"/>
      <c r="DC794" s="161"/>
      <c r="DD794" s="161"/>
      <c r="DE794" s="161"/>
      <c r="DF794" s="161"/>
      <c r="DG794" s="161"/>
      <c r="DH794" s="161"/>
      <c r="DI794" s="161"/>
      <c r="DJ794" s="161"/>
      <c r="DK794" s="161"/>
      <c r="DL794" s="161"/>
      <c r="DM794" s="161"/>
      <c r="DN794" s="161"/>
      <c r="DO794" s="161"/>
      <c r="DP794" s="161"/>
      <c r="DQ794" s="161"/>
      <c r="DR794" s="161"/>
      <c r="DS794" s="161"/>
      <c r="DT794" s="161"/>
      <c r="DU794" s="161"/>
      <c r="DV794" s="161"/>
      <c r="DW794" s="161"/>
    </row>
    <row r="795" spans="1:127" ht="12.75" customHeight="1" x14ac:dyDescent="0.25">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c r="AA795" s="161"/>
      <c r="AB795" s="161"/>
      <c r="AC795" s="161"/>
      <c r="AD795" s="161"/>
      <c r="AE795" s="161"/>
      <c r="AF795" s="161"/>
      <c r="AG795" s="161"/>
      <c r="AH795" s="161"/>
      <c r="AI795" s="161"/>
      <c r="AJ795" s="161"/>
      <c r="AK795" s="161"/>
      <c r="AL795" s="161"/>
      <c r="AM795" s="161"/>
      <c r="AN795" s="161"/>
      <c r="AO795" s="161"/>
      <c r="AP795" s="161"/>
      <c r="AQ795" s="161"/>
      <c r="AR795"/>
      <c r="AS795" s="161"/>
      <c r="AT795" s="161"/>
      <c r="AU795" s="161"/>
      <c r="AV795" s="161"/>
      <c r="AW795" s="161"/>
      <c r="AX795" s="161"/>
      <c r="AY795" s="161"/>
      <c r="AZ795" s="161"/>
      <c r="BA795" s="161"/>
      <c r="BB795" s="161"/>
      <c r="BC795" s="161"/>
      <c r="BD795" s="161"/>
      <c r="BE795" s="161"/>
      <c r="BF795" s="161"/>
      <c r="BG795" s="161"/>
      <c r="BH795" s="161"/>
      <c r="BI795" s="161"/>
      <c r="BJ795" s="161"/>
      <c r="BK795" s="161"/>
      <c r="BL795" s="161"/>
      <c r="BM795" s="161"/>
      <c r="BN795" s="161"/>
      <c r="BO795" s="161"/>
      <c r="BP795" s="161"/>
      <c r="BQ795" s="161"/>
      <c r="BR795" s="161"/>
      <c r="BS795" s="161"/>
      <c r="BT795" s="161"/>
      <c r="BU795" s="161"/>
      <c r="BV795" s="161"/>
      <c r="BW795" s="161"/>
      <c r="BX795" s="161"/>
      <c r="BY795" s="161"/>
      <c r="BZ795" s="161"/>
      <c r="CA795" s="161"/>
      <c r="CB795" s="161"/>
      <c r="CC795" s="161"/>
      <c r="CD795" s="161"/>
      <c r="CE795" s="161"/>
      <c r="CF795" s="161"/>
      <c r="CG795" s="161"/>
      <c r="CH795" s="161"/>
      <c r="CI795" s="161"/>
      <c r="CJ795" s="161"/>
      <c r="CK795" s="161"/>
      <c r="CL795" s="161"/>
      <c r="CM795" s="161"/>
      <c r="CN795" s="161"/>
      <c r="CO795" s="161"/>
      <c r="CP795" s="161"/>
      <c r="CQ795" s="161"/>
      <c r="CR795" s="161"/>
      <c r="CS795" s="161"/>
      <c r="CT795" s="161"/>
      <c r="CU795" s="161"/>
      <c r="CV795" s="161"/>
      <c r="CW795" s="161"/>
      <c r="CX795" s="161"/>
      <c r="CY795" s="161"/>
      <c r="CZ795" s="161"/>
      <c r="DA795" s="161"/>
      <c r="DB795" s="161"/>
      <c r="DC795" s="161"/>
      <c r="DD795" s="161"/>
      <c r="DE795" s="161"/>
      <c r="DF795" s="161"/>
      <c r="DG795" s="161"/>
      <c r="DH795" s="161"/>
      <c r="DI795" s="161"/>
      <c r="DJ795" s="161"/>
      <c r="DK795" s="161"/>
      <c r="DL795" s="161"/>
      <c r="DM795" s="161"/>
      <c r="DN795" s="161"/>
      <c r="DO795" s="161"/>
      <c r="DP795" s="161"/>
      <c r="DQ795" s="161"/>
      <c r="DR795" s="161"/>
      <c r="DS795" s="161"/>
      <c r="DT795" s="161"/>
      <c r="DU795" s="161"/>
      <c r="DV795" s="161"/>
      <c r="DW795" s="161"/>
    </row>
    <row r="796" spans="1:127" ht="12.75" customHeight="1" x14ac:dyDescent="0.25">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c r="AA796" s="161"/>
      <c r="AB796" s="161"/>
      <c r="AC796" s="161"/>
      <c r="AD796" s="161"/>
      <c r="AE796" s="161"/>
      <c r="AF796" s="161"/>
      <c r="AG796" s="161"/>
      <c r="AH796" s="161"/>
      <c r="AI796" s="161"/>
      <c r="AJ796" s="161"/>
      <c r="AK796" s="161"/>
      <c r="AL796" s="161"/>
      <c r="AM796" s="161"/>
      <c r="AN796" s="161"/>
      <c r="AO796" s="161"/>
      <c r="AP796" s="161"/>
      <c r="AQ796" s="161"/>
      <c r="AR796"/>
      <c r="AS796" s="161"/>
      <c r="AT796" s="161"/>
      <c r="AU796" s="161"/>
      <c r="AV796" s="161"/>
      <c r="AW796" s="161"/>
      <c r="AX796" s="161"/>
      <c r="AY796" s="161"/>
      <c r="AZ796" s="161"/>
      <c r="BA796" s="161"/>
      <c r="BB796" s="161"/>
      <c r="BC796" s="161"/>
      <c r="BD796" s="161"/>
      <c r="BE796" s="161"/>
      <c r="BF796" s="161"/>
      <c r="BG796" s="161"/>
      <c r="BH796" s="161"/>
      <c r="BI796" s="161"/>
      <c r="BJ796" s="161"/>
      <c r="BK796" s="161"/>
      <c r="BL796" s="161"/>
      <c r="BM796" s="161"/>
      <c r="BN796" s="161"/>
      <c r="BO796" s="161"/>
      <c r="BP796" s="161"/>
      <c r="BQ796" s="161"/>
      <c r="BR796" s="161"/>
      <c r="BS796" s="161"/>
      <c r="BT796" s="161"/>
      <c r="BU796" s="161"/>
      <c r="BV796" s="161"/>
      <c r="BW796" s="161"/>
      <c r="BX796" s="161"/>
      <c r="BY796" s="161"/>
      <c r="BZ796" s="161"/>
      <c r="CA796" s="161"/>
      <c r="CB796" s="161"/>
      <c r="CC796" s="161"/>
      <c r="CD796" s="161"/>
      <c r="CE796" s="161"/>
      <c r="CF796" s="161"/>
      <c r="CG796" s="161"/>
      <c r="CH796" s="161"/>
      <c r="CI796" s="161"/>
      <c r="CJ796" s="161"/>
      <c r="CK796" s="161"/>
      <c r="CL796" s="161"/>
      <c r="CM796" s="161"/>
      <c r="CN796" s="161"/>
      <c r="CO796" s="161"/>
      <c r="CP796" s="161"/>
      <c r="CQ796" s="161"/>
      <c r="CR796" s="161"/>
      <c r="CS796" s="161"/>
      <c r="CT796" s="161"/>
      <c r="CU796" s="161"/>
      <c r="CV796" s="161"/>
      <c r="CW796" s="161"/>
      <c r="CX796" s="161"/>
      <c r="CY796" s="161"/>
      <c r="CZ796" s="161"/>
      <c r="DA796" s="161"/>
      <c r="DB796" s="161"/>
      <c r="DC796" s="161"/>
      <c r="DD796" s="161"/>
      <c r="DE796" s="161"/>
      <c r="DF796" s="161"/>
      <c r="DG796" s="161"/>
      <c r="DH796" s="161"/>
      <c r="DI796" s="161"/>
      <c r="DJ796" s="161"/>
      <c r="DK796" s="161"/>
      <c r="DL796" s="161"/>
      <c r="DM796" s="161"/>
      <c r="DN796" s="161"/>
      <c r="DO796" s="161"/>
      <c r="DP796" s="161"/>
      <c r="DQ796" s="161"/>
      <c r="DR796" s="161"/>
      <c r="DS796" s="161"/>
      <c r="DT796" s="161"/>
      <c r="DU796" s="161"/>
      <c r="DV796" s="161"/>
      <c r="DW796" s="161"/>
    </row>
    <row r="797" spans="1:127" ht="12.75" customHeight="1" x14ac:dyDescent="0.25">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c r="AA797" s="161"/>
      <c r="AB797" s="161"/>
      <c r="AC797" s="161"/>
      <c r="AD797" s="161"/>
      <c r="AE797" s="161"/>
      <c r="AF797" s="161"/>
      <c r="AG797" s="161"/>
      <c r="AH797" s="161"/>
      <c r="AI797" s="161"/>
      <c r="AJ797" s="161"/>
      <c r="AK797" s="161"/>
      <c r="AL797" s="161"/>
      <c r="AM797" s="161"/>
      <c r="AN797" s="161"/>
      <c r="AO797" s="161"/>
      <c r="AP797" s="161"/>
      <c r="AQ797" s="161"/>
      <c r="AR797"/>
      <c r="AS797" s="161"/>
      <c r="AT797" s="161"/>
      <c r="AU797" s="161"/>
      <c r="AV797" s="161"/>
      <c r="AW797" s="161"/>
      <c r="AX797" s="161"/>
      <c r="AY797" s="161"/>
      <c r="AZ797" s="161"/>
      <c r="BA797" s="161"/>
      <c r="BB797" s="161"/>
      <c r="BC797" s="161"/>
      <c r="BD797" s="161"/>
      <c r="BE797" s="161"/>
      <c r="BF797" s="161"/>
      <c r="BG797" s="161"/>
      <c r="BH797" s="161"/>
      <c r="BI797" s="161"/>
      <c r="BJ797" s="161"/>
      <c r="BK797" s="161"/>
      <c r="BL797" s="161"/>
      <c r="BM797" s="161"/>
      <c r="BN797" s="161"/>
      <c r="BO797" s="161"/>
      <c r="BP797" s="161"/>
      <c r="BQ797" s="161"/>
      <c r="BR797" s="161"/>
      <c r="BS797" s="161"/>
      <c r="BT797" s="161"/>
      <c r="BU797" s="161"/>
      <c r="BV797" s="161"/>
      <c r="BW797" s="161"/>
      <c r="BX797" s="161"/>
      <c r="BY797" s="161"/>
      <c r="BZ797" s="161"/>
      <c r="CA797" s="161"/>
      <c r="CB797" s="161"/>
      <c r="CC797" s="161"/>
      <c r="CD797" s="161"/>
      <c r="CE797" s="161"/>
      <c r="CF797" s="161"/>
      <c r="CG797" s="161"/>
      <c r="CH797" s="161"/>
      <c r="CI797" s="161"/>
      <c r="CJ797" s="161"/>
      <c r="CK797" s="161"/>
      <c r="CL797" s="161"/>
      <c r="CM797" s="161"/>
      <c r="CN797" s="161"/>
      <c r="CO797" s="161"/>
      <c r="CP797" s="161"/>
      <c r="CQ797" s="161"/>
      <c r="CR797" s="161"/>
      <c r="CS797" s="161"/>
      <c r="CT797" s="161"/>
      <c r="CU797" s="161"/>
      <c r="CV797" s="161"/>
      <c r="CW797" s="161"/>
      <c r="CX797" s="161"/>
      <c r="CY797" s="161"/>
      <c r="CZ797" s="161"/>
      <c r="DA797" s="161"/>
      <c r="DB797" s="161"/>
      <c r="DC797" s="161"/>
      <c r="DD797" s="161"/>
      <c r="DE797" s="161"/>
      <c r="DF797" s="161"/>
      <c r="DG797" s="161"/>
      <c r="DH797" s="161"/>
      <c r="DI797" s="161"/>
      <c r="DJ797" s="161"/>
      <c r="DK797" s="161"/>
      <c r="DL797" s="161"/>
      <c r="DM797" s="161"/>
      <c r="DN797" s="161"/>
      <c r="DO797" s="161"/>
      <c r="DP797" s="161"/>
      <c r="DQ797" s="161"/>
      <c r="DR797" s="161"/>
      <c r="DS797" s="161"/>
      <c r="DT797" s="161"/>
      <c r="DU797" s="161"/>
      <c r="DV797" s="161"/>
      <c r="DW797" s="161"/>
    </row>
    <row r="798" spans="1:127" ht="12.75" customHeight="1" x14ac:dyDescent="0.25">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c r="AA798" s="161"/>
      <c r="AB798" s="161"/>
      <c r="AC798" s="161"/>
      <c r="AD798" s="161"/>
      <c r="AE798" s="161"/>
      <c r="AF798" s="161"/>
      <c r="AG798" s="161"/>
      <c r="AH798" s="161"/>
      <c r="AI798" s="161"/>
      <c r="AJ798" s="161"/>
      <c r="AK798" s="161"/>
      <c r="AL798" s="161"/>
      <c r="AM798" s="161"/>
      <c r="AN798" s="161"/>
      <c r="AO798" s="161"/>
      <c r="AP798" s="161"/>
      <c r="AQ798" s="161"/>
      <c r="AR798"/>
      <c r="AS798" s="161"/>
      <c r="AT798" s="161"/>
      <c r="AU798" s="161"/>
      <c r="AV798" s="161"/>
      <c r="AW798" s="161"/>
      <c r="AX798" s="161"/>
      <c r="AY798" s="161"/>
      <c r="AZ798" s="161"/>
      <c r="BA798" s="161"/>
      <c r="BB798" s="161"/>
      <c r="BC798" s="161"/>
      <c r="BD798" s="161"/>
      <c r="BE798" s="161"/>
      <c r="BF798" s="161"/>
      <c r="BG798" s="161"/>
      <c r="BH798" s="161"/>
      <c r="BI798" s="161"/>
      <c r="BJ798" s="161"/>
      <c r="BK798" s="161"/>
      <c r="BL798" s="161"/>
      <c r="BM798" s="161"/>
      <c r="BN798" s="161"/>
      <c r="BO798" s="161"/>
      <c r="BP798" s="161"/>
      <c r="BQ798" s="161"/>
      <c r="BR798" s="161"/>
      <c r="BS798" s="161"/>
      <c r="BT798" s="161"/>
      <c r="BU798" s="161"/>
      <c r="BV798" s="161"/>
      <c r="BW798" s="161"/>
      <c r="BX798" s="161"/>
      <c r="BY798" s="161"/>
      <c r="BZ798" s="161"/>
      <c r="CA798" s="161"/>
      <c r="CB798" s="161"/>
      <c r="CC798" s="161"/>
      <c r="CD798" s="161"/>
      <c r="CE798" s="161"/>
      <c r="CF798" s="161"/>
      <c r="CG798" s="161"/>
      <c r="CH798" s="161"/>
      <c r="CI798" s="161"/>
      <c r="CJ798" s="161"/>
      <c r="CK798" s="161"/>
      <c r="CL798" s="161"/>
      <c r="CM798" s="161"/>
      <c r="CN798" s="161"/>
      <c r="CO798" s="161"/>
      <c r="CP798" s="161"/>
      <c r="CQ798" s="161"/>
      <c r="CR798" s="161"/>
      <c r="CS798" s="161"/>
      <c r="CT798" s="161"/>
      <c r="CU798" s="161"/>
      <c r="CV798" s="161"/>
      <c r="CW798" s="161"/>
      <c r="CX798" s="161"/>
      <c r="CY798" s="161"/>
      <c r="CZ798" s="161"/>
      <c r="DA798" s="161"/>
      <c r="DB798" s="161"/>
      <c r="DC798" s="161"/>
      <c r="DD798" s="161"/>
      <c r="DE798" s="161"/>
      <c r="DF798" s="161"/>
      <c r="DG798" s="161"/>
      <c r="DH798" s="161"/>
      <c r="DI798" s="161"/>
      <c r="DJ798" s="161"/>
      <c r="DK798" s="161"/>
      <c r="DL798" s="161"/>
      <c r="DM798" s="161"/>
      <c r="DN798" s="161"/>
      <c r="DO798" s="161"/>
      <c r="DP798" s="161"/>
      <c r="DQ798" s="161"/>
      <c r="DR798" s="161"/>
      <c r="DS798" s="161"/>
      <c r="DT798" s="161"/>
      <c r="DU798" s="161"/>
      <c r="DV798" s="161"/>
      <c r="DW798" s="161"/>
    </row>
    <row r="799" spans="1:127" ht="12.75" customHeight="1" x14ac:dyDescent="0.25">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c r="AA799" s="161"/>
      <c r="AB799" s="161"/>
      <c r="AC799" s="161"/>
      <c r="AD799" s="161"/>
      <c r="AE799" s="161"/>
      <c r="AF799" s="161"/>
      <c r="AG799" s="161"/>
      <c r="AH799" s="161"/>
      <c r="AI799" s="161"/>
      <c r="AJ799" s="161"/>
      <c r="AK799" s="161"/>
      <c r="AL799" s="161"/>
      <c r="AM799" s="161"/>
      <c r="AN799" s="161"/>
      <c r="AO799" s="161"/>
      <c r="AP799" s="161"/>
      <c r="AQ799" s="161"/>
      <c r="AR799"/>
      <c r="AS799" s="161"/>
      <c r="AT799" s="161"/>
      <c r="AU799" s="161"/>
      <c r="AV799" s="161"/>
      <c r="AW799" s="161"/>
      <c r="AX799" s="161"/>
      <c r="AY799" s="161"/>
      <c r="AZ799" s="161"/>
      <c r="BA799" s="161"/>
      <c r="BB799" s="161"/>
      <c r="BC799" s="161"/>
      <c r="BD799" s="161"/>
      <c r="BE799" s="161"/>
      <c r="BF799" s="161"/>
      <c r="BG799" s="161"/>
      <c r="BH799" s="161"/>
      <c r="BI799" s="161"/>
      <c r="BJ799" s="161"/>
      <c r="BK799" s="161"/>
      <c r="BL799" s="161"/>
      <c r="BM799" s="161"/>
      <c r="BN799" s="161"/>
      <c r="BO799" s="161"/>
      <c r="BP799" s="161"/>
      <c r="BQ799" s="161"/>
      <c r="BR799" s="161"/>
      <c r="BS799" s="161"/>
      <c r="BT799" s="161"/>
      <c r="BU799" s="161"/>
      <c r="BV799" s="161"/>
      <c r="BW799" s="161"/>
      <c r="BX799" s="161"/>
      <c r="BY799" s="161"/>
      <c r="BZ799" s="161"/>
      <c r="CA799" s="161"/>
      <c r="CB799" s="161"/>
      <c r="CC799" s="161"/>
      <c r="CD799" s="161"/>
      <c r="CE799" s="161"/>
      <c r="CF799" s="161"/>
      <c r="CG799" s="161"/>
      <c r="CH799" s="161"/>
      <c r="CI799" s="161"/>
      <c r="CJ799" s="161"/>
      <c r="CK799" s="161"/>
      <c r="CL799" s="161"/>
      <c r="CM799" s="161"/>
      <c r="CN799" s="161"/>
      <c r="CO799" s="161"/>
      <c r="CP799" s="161"/>
      <c r="CQ799" s="161"/>
      <c r="CR799" s="161"/>
      <c r="CS799" s="161"/>
      <c r="CT799" s="161"/>
      <c r="CU799" s="161"/>
      <c r="CV799" s="161"/>
      <c r="CW799" s="161"/>
      <c r="CX799" s="161"/>
      <c r="CY799" s="161"/>
      <c r="CZ799" s="161"/>
      <c r="DA799" s="161"/>
      <c r="DB799" s="161"/>
      <c r="DC799" s="161"/>
      <c r="DD799" s="161"/>
      <c r="DE799" s="161"/>
      <c r="DF799" s="161"/>
      <c r="DG799" s="161"/>
      <c r="DH799" s="161"/>
      <c r="DI799" s="161"/>
      <c r="DJ799" s="161"/>
      <c r="DK799" s="161"/>
      <c r="DL799" s="161"/>
      <c r="DM799" s="161"/>
      <c r="DN799" s="161"/>
      <c r="DO799" s="161"/>
      <c r="DP799" s="161"/>
      <c r="DQ799" s="161"/>
      <c r="DR799" s="161"/>
      <c r="DS799" s="161"/>
      <c r="DT799" s="161"/>
      <c r="DU799" s="161"/>
      <c r="DV799" s="161"/>
      <c r="DW799" s="161"/>
    </row>
    <row r="800" spans="1:127" ht="12.75" customHeight="1" x14ac:dyDescent="0.25">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c r="AA800" s="161"/>
      <c r="AB800" s="161"/>
      <c r="AC800" s="161"/>
      <c r="AD800" s="161"/>
      <c r="AE800" s="161"/>
      <c r="AF800" s="161"/>
      <c r="AG800" s="161"/>
      <c r="AH800" s="161"/>
      <c r="AI800" s="161"/>
      <c r="AJ800" s="161"/>
      <c r="AK800" s="161"/>
      <c r="AL800" s="161"/>
      <c r="AM800" s="161"/>
      <c r="AN800" s="161"/>
      <c r="AO800" s="161"/>
      <c r="AP800" s="161"/>
      <c r="AQ800" s="161"/>
      <c r="AR800"/>
      <c r="AS800" s="161"/>
      <c r="AT800" s="161"/>
      <c r="AU800" s="161"/>
      <c r="AV800" s="161"/>
      <c r="AW800" s="161"/>
      <c r="AX800" s="161"/>
      <c r="AY800" s="161"/>
      <c r="AZ800" s="161"/>
      <c r="BA800" s="161"/>
      <c r="BB800" s="161"/>
      <c r="BC800" s="161"/>
      <c r="BD800" s="161"/>
      <c r="BE800" s="161"/>
      <c r="BF800" s="161"/>
      <c r="BG800" s="161"/>
      <c r="BH800" s="161"/>
      <c r="BI800" s="161"/>
      <c r="BJ800" s="161"/>
      <c r="BK800" s="161"/>
      <c r="BL800" s="161"/>
      <c r="BM800" s="161"/>
      <c r="BN800" s="161"/>
      <c r="BO800" s="161"/>
      <c r="BP800" s="161"/>
      <c r="BQ800" s="161"/>
      <c r="BR800" s="161"/>
      <c r="BS800" s="161"/>
      <c r="BT800" s="161"/>
      <c r="BU800" s="161"/>
      <c r="BV800" s="161"/>
      <c r="BW800" s="161"/>
      <c r="BX800" s="161"/>
      <c r="BY800" s="161"/>
      <c r="BZ800" s="161"/>
      <c r="CA800" s="161"/>
      <c r="CB800" s="161"/>
      <c r="CC800" s="161"/>
      <c r="CD800" s="161"/>
      <c r="CE800" s="161"/>
      <c r="CF800" s="161"/>
      <c r="CG800" s="161"/>
      <c r="CH800" s="161"/>
      <c r="CI800" s="161"/>
      <c r="CJ800" s="161"/>
      <c r="CK800" s="161"/>
      <c r="CL800" s="161"/>
      <c r="CM800" s="161"/>
      <c r="CN800" s="161"/>
      <c r="CO800" s="161"/>
      <c r="CP800" s="161"/>
      <c r="CQ800" s="161"/>
      <c r="CR800" s="161"/>
      <c r="CS800" s="161"/>
      <c r="CT800" s="161"/>
      <c r="CU800" s="161"/>
      <c r="CV800" s="161"/>
      <c r="CW800" s="161"/>
      <c r="CX800" s="161"/>
      <c r="CY800" s="161"/>
      <c r="CZ800" s="161"/>
      <c r="DA800" s="161"/>
      <c r="DB800" s="161"/>
      <c r="DC800" s="161"/>
      <c r="DD800" s="161"/>
      <c r="DE800" s="161"/>
      <c r="DF800" s="161"/>
      <c r="DG800" s="161"/>
      <c r="DH800" s="161"/>
      <c r="DI800" s="161"/>
      <c r="DJ800" s="161"/>
      <c r="DK800" s="161"/>
      <c r="DL800" s="161"/>
      <c r="DM800" s="161"/>
      <c r="DN800" s="161"/>
      <c r="DO800" s="161"/>
      <c r="DP800" s="161"/>
      <c r="DQ800" s="161"/>
      <c r="DR800" s="161"/>
      <c r="DS800" s="161"/>
      <c r="DT800" s="161"/>
      <c r="DU800" s="161"/>
      <c r="DV800" s="161"/>
      <c r="DW800" s="161"/>
    </row>
    <row r="801" spans="1:127" ht="12.75" customHeight="1" x14ac:dyDescent="0.25">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c r="AA801" s="161"/>
      <c r="AB801" s="161"/>
      <c r="AC801" s="161"/>
      <c r="AD801" s="161"/>
      <c r="AE801" s="161"/>
      <c r="AF801" s="161"/>
      <c r="AG801" s="161"/>
      <c r="AH801" s="161"/>
      <c r="AI801" s="161"/>
      <c r="AJ801" s="161"/>
      <c r="AK801" s="161"/>
      <c r="AL801" s="161"/>
      <c r="AM801" s="161"/>
      <c r="AN801" s="161"/>
      <c r="AO801" s="161"/>
      <c r="AP801" s="161"/>
      <c r="AQ801" s="161"/>
      <c r="AR801"/>
      <c r="AS801" s="161"/>
      <c r="AT801" s="161"/>
      <c r="AU801" s="161"/>
      <c r="AV801" s="161"/>
      <c r="AW801" s="161"/>
      <c r="AX801" s="161"/>
      <c r="AY801" s="161"/>
      <c r="AZ801" s="161"/>
      <c r="BA801" s="161"/>
      <c r="BB801" s="161"/>
      <c r="BC801" s="161"/>
      <c r="BD801" s="161"/>
      <c r="BE801" s="161"/>
      <c r="BF801" s="161"/>
      <c r="BG801" s="161"/>
      <c r="BH801" s="161"/>
      <c r="BI801" s="161"/>
      <c r="BJ801" s="161"/>
      <c r="BK801" s="161"/>
      <c r="BL801" s="161"/>
      <c r="BM801" s="161"/>
      <c r="BN801" s="161"/>
      <c r="BO801" s="161"/>
      <c r="BP801" s="161"/>
      <c r="BQ801" s="161"/>
      <c r="BR801" s="161"/>
      <c r="BS801" s="161"/>
      <c r="BT801" s="161"/>
      <c r="BU801" s="161"/>
      <c r="BV801" s="161"/>
      <c r="BW801" s="161"/>
      <c r="BX801" s="161"/>
      <c r="BY801" s="161"/>
      <c r="BZ801" s="161"/>
      <c r="CA801" s="161"/>
      <c r="CB801" s="161"/>
      <c r="CC801" s="161"/>
      <c r="CD801" s="161"/>
      <c r="CE801" s="161"/>
      <c r="CF801" s="161"/>
      <c r="CG801" s="161"/>
      <c r="CH801" s="161"/>
      <c r="CI801" s="161"/>
      <c r="CJ801" s="161"/>
      <c r="CK801" s="161"/>
      <c r="CL801" s="161"/>
      <c r="CM801" s="161"/>
      <c r="CN801" s="161"/>
      <c r="CO801" s="161"/>
      <c r="CP801" s="161"/>
      <c r="CQ801" s="161"/>
      <c r="CR801" s="161"/>
      <c r="CS801" s="161"/>
      <c r="CT801" s="161"/>
      <c r="CU801" s="161"/>
      <c r="CV801" s="161"/>
      <c r="CW801" s="161"/>
      <c r="CX801" s="161"/>
      <c r="CY801" s="161"/>
      <c r="CZ801" s="161"/>
      <c r="DA801" s="161"/>
      <c r="DB801" s="161"/>
      <c r="DC801" s="161"/>
      <c r="DD801" s="161"/>
      <c r="DE801" s="161"/>
      <c r="DF801" s="161"/>
      <c r="DG801" s="161"/>
      <c r="DH801" s="161"/>
      <c r="DI801" s="161"/>
      <c r="DJ801" s="161"/>
      <c r="DK801" s="161"/>
      <c r="DL801" s="161"/>
      <c r="DM801" s="161"/>
      <c r="DN801" s="161"/>
      <c r="DO801" s="161"/>
      <c r="DP801" s="161"/>
      <c r="DQ801" s="161"/>
      <c r="DR801" s="161"/>
      <c r="DS801" s="161"/>
      <c r="DT801" s="161"/>
      <c r="DU801" s="161"/>
      <c r="DV801" s="161"/>
      <c r="DW801" s="161"/>
    </row>
    <row r="802" spans="1:127" ht="12.75" customHeight="1" x14ac:dyDescent="0.25">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c r="AA802" s="161"/>
      <c r="AB802" s="161"/>
      <c r="AC802" s="161"/>
      <c r="AD802" s="161"/>
      <c r="AE802" s="161"/>
      <c r="AF802" s="161"/>
      <c r="AG802" s="161"/>
      <c r="AH802" s="161"/>
      <c r="AI802" s="161"/>
      <c r="AJ802" s="161"/>
      <c r="AK802" s="161"/>
      <c r="AL802" s="161"/>
      <c r="AM802" s="161"/>
      <c r="AN802" s="161"/>
      <c r="AO802" s="161"/>
      <c r="AP802" s="161"/>
      <c r="AQ802" s="161"/>
      <c r="AR802"/>
      <c r="AS802" s="161"/>
      <c r="AT802" s="161"/>
      <c r="AU802" s="161"/>
      <c r="AV802" s="161"/>
      <c r="AW802" s="161"/>
      <c r="AX802" s="161"/>
      <c r="AY802" s="161"/>
      <c r="AZ802" s="161"/>
      <c r="BA802" s="161"/>
      <c r="BB802" s="161"/>
      <c r="BC802" s="161"/>
      <c r="BD802" s="161"/>
      <c r="BE802" s="161"/>
      <c r="BF802" s="161"/>
      <c r="BG802" s="161"/>
      <c r="BH802" s="161"/>
      <c r="BI802" s="161"/>
      <c r="BJ802" s="161"/>
      <c r="BK802" s="161"/>
      <c r="BL802" s="161"/>
      <c r="BM802" s="161"/>
      <c r="BN802" s="161"/>
      <c r="BO802" s="161"/>
      <c r="BP802" s="161"/>
      <c r="BQ802" s="161"/>
      <c r="BR802" s="161"/>
      <c r="BS802" s="161"/>
      <c r="BT802" s="161"/>
      <c r="BU802" s="161"/>
      <c r="BV802" s="161"/>
      <c r="BW802" s="161"/>
      <c r="BX802" s="161"/>
      <c r="BY802" s="161"/>
      <c r="BZ802" s="161"/>
      <c r="CA802" s="161"/>
      <c r="CB802" s="161"/>
      <c r="CC802" s="161"/>
      <c r="CD802" s="161"/>
      <c r="CE802" s="161"/>
      <c r="CF802" s="161"/>
      <c r="CG802" s="161"/>
      <c r="CH802" s="161"/>
      <c r="CI802" s="161"/>
      <c r="CJ802" s="161"/>
      <c r="CK802" s="161"/>
      <c r="CL802" s="161"/>
      <c r="CM802" s="161"/>
      <c r="CN802" s="161"/>
      <c r="CO802" s="161"/>
      <c r="CP802" s="161"/>
      <c r="CQ802" s="161"/>
      <c r="CR802" s="161"/>
      <c r="CS802" s="161"/>
      <c r="CT802" s="161"/>
      <c r="CU802" s="161"/>
      <c r="CV802" s="161"/>
      <c r="CW802" s="161"/>
      <c r="CX802" s="161"/>
      <c r="CY802" s="161"/>
      <c r="CZ802" s="161"/>
      <c r="DA802" s="161"/>
      <c r="DB802" s="161"/>
      <c r="DC802" s="161"/>
      <c r="DD802" s="161"/>
      <c r="DE802" s="161"/>
      <c r="DF802" s="161"/>
      <c r="DG802" s="161"/>
      <c r="DH802" s="161"/>
      <c r="DI802" s="161"/>
      <c r="DJ802" s="161"/>
      <c r="DK802" s="161"/>
      <c r="DL802" s="161"/>
      <c r="DM802" s="161"/>
      <c r="DN802" s="161"/>
      <c r="DO802" s="161"/>
      <c r="DP802" s="161"/>
      <c r="DQ802" s="161"/>
      <c r="DR802" s="161"/>
      <c r="DS802" s="161"/>
      <c r="DT802" s="161"/>
      <c r="DU802" s="161"/>
      <c r="DV802" s="161"/>
      <c r="DW802" s="161"/>
    </row>
    <row r="803" spans="1:127" ht="12.75" customHeight="1" x14ac:dyDescent="0.25">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c r="AA803" s="161"/>
      <c r="AB803" s="161"/>
      <c r="AC803" s="161"/>
      <c r="AD803" s="161"/>
      <c r="AE803" s="161"/>
      <c r="AF803" s="161"/>
      <c r="AG803" s="161"/>
      <c r="AH803" s="161"/>
      <c r="AI803" s="161"/>
      <c r="AJ803" s="161"/>
      <c r="AK803" s="161"/>
      <c r="AL803" s="161"/>
      <c r="AM803" s="161"/>
      <c r="AN803" s="161"/>
      <c r="AO803" s="161"/>
      <c r="AP803" s="161"/>
      <c r="AQ803" s="161"/>
      <c r="AR803"/>
      <c r="AS803" s="161"/>
      <c r="AT803" s="161"/>
      <c r="AU803" s="161"/>
      <c r="AV803" s="161"/>
      <c r="AW803" s="161"/>
      <c r="AX803" s="161"/>
      <c r="AY803" s="161"/>
      <c r="AZ803" s="161"/>
      <c r="BA803" s="161"/>
      <c r="BB803" s="161"/>
      <c r="BC803" s="161"/>
      <c r="BD803" s="161"/>
      <c r="BE803" s="161"/>
      <c r="BF803" s="161"/>
      <c r="BG803" s="161"/>
      <c r="BH803" s="161"/>
      <c r="BI803" s="161"/>
      <c r="BJ803" s="161"/>
      <c r="BK803" s="161"/>
      <c r="BL803" s="161"/>
      <c r="BM803" s="161"/>
      <c r="BN803" s="161"/>
      <c r="BO803" s="161"/>
      <c r="BP803" s="161"/>
      <c r="BQ803" s="161"/>
      <c r="BR803" s="161"/>
      <c r="BS803" s="161"/>
      <c r="BT803" s="161"/>
      <c r="BU803" s="161"/>
      <c r="BV803" s="161"/>
      <c r="BW803" s="161"/>
      <c r="BX803" s="161"/>
      <c r="BY803" s="161"/>
      <c r="BZ803" s="161"/>
      <c r="CA803" s="161"/>
      <c r="CB803" s="161"/>
      <c r="CC803" s="161"/>
      <c r="CD803" s="161"/>
      <c r="CE803" s="161"/>
      <c r="CF803" s="161"/>
      <c r="CG803" s="161"/>
      <c r="CH803" s="161"/>
      <c r="CI803" s="161"/>
      <c r="CJ803" s="161"/>
      <c r="CK803" s="161"/>
      <c r="CL803" s="161"/>
      <c r="CM803" s="161"/>
      <c r="CN803" s="161"/>
      <c r="CO803" s="161"/>
      <c r="CP803" s="161"/>
      <c r="CQ803" s="161"/>
      <c r="CR803" s="161"/>
      <c r="CS803" s="161"/>
      <c r="CT803" s="161"/>
      <c r="CU803" s="161"/>
      <c r="CV803" s="161"/>
      <c r="CW803" s="161"/>
      <c r="CX803" s="161"/>
      <c r="CY803" s="161"/>
      <c r="CZ803" s="161"/>
      <c r="DA803" s="161"/>
      <c r="DB803" s="161"/>
      <c r="DC803" s="161"/>
      <c r="DD803" s="161"/>
      <c r="DE803" s="161"/>
      <c r="DF803" s="161"/>
      <c r="DG803" s="161"/>
      <c r="DH803" s="161"/>
      <c r="DI803" s="161"/>
      <c r="DJ803" s="161"/>
      <c r="DK803" s="161"/>
      <c r="DL803" s="161"/>
      <c r="DM803" s="161"/>
      <c r="DN803" s="161"/>
      <c r="DO803" s="161"/>
      <c r="DP803" s="161"/>
      <c r="DQ803" s="161"/>
      <c r="DR803" s="161"/>
      <c r="DS803" s="161"/>
      <c r="DT803" s="161"/>
      <c r="DU803" s="161"/>
      <c r="DV803" s="161"/>
      <c r="DW803" s="161"/>
    </row>
    <row r="804" spans="1:127" ht="12.75" customHeight="1" x14ac:dyDescent="0.25">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c r="AA804" s="161"/>
      <c r="AB804" s="161"/>
      <c r="AC804" s="161"/>
      <c r="AD804" s="161"/>
      <c r="AE804" s="161"/>
      <c r="AF804" s="161"/>
      <c r="AG804" s="161"/>
      <c r="AH804" s="161"/>
      <c r="AI804" s="161"/>
      <c r="AJ804" s="161"/>
      <c r="AK804" s="161"/>
      <c r="AL804" s="161"/>
      <c r="AM804" s="161"/>
      <c r="AN804" s="161"/>
      <c r="AO804" s="161"/>
      <c r="AP804" s="161"/>
      <c r="AQ804" s="161"/>
      <c r="AR804"/>
      <c r="AS804" s="161"/>
      <c r="AT804" s="161"/>
      <c r="AU804" s="161"/>
      <c r="AV804" s="161"/>
      <c r="AW804" s="161"/>
      <c r="AX804" s="161"/>
      <c r="AY804" s="161"/>
      <c r="AZ804" s="161"/>
      <c r="BA804" s="161"/>
      <c r="BB804" s="161"/>
      <c r="BC804" s="161"/>
      <c r="BD804" s="161"/>
      <c r="BE804" s="161"/>
      <c r="BF804" s="161"/>
      <c r="BG804" s="161"/>
      <c r="BH804" s="161"/>
      <c r="BI804" s="161"/>
      <c r="BJ804" s="161"/>
      <c r="BK804" s="161"/>
      <c r="BL804" s="161"/>
      <c r="BM804" s="161"/>
      <c r="BN804" s="161"/>
      <c r="BO804" s="161"/>
      <c r="BP804" s="161"/>
      <c r="BQ804" s="161"/>
      <c r="BR804" s="161"/>
      <c r="BS804" s="161"/>
      <c r="BT804" s="161"/>
      <c r="BU804" s="161"/>
      <c r="BV804" s="161"/>
      <c r="BW804" s="161"/>
      <c r="BX804" s="161"/>
      <c r="BY804" s="161"/>
      <c r="BZ804" s="161"/>
      <c r="CA804" s="161"/>
      <c r="CB804" s="161"/>
      <c r="CC804" s="161"/>
      <c r="CD804" s="161"/>
      <c r="CE804" s="161"/>
      <c r="CF804" s="161"/>
      <c r="CG804" s="161"/>
      <c r="CH804" s="161"/>
      <c r="CI804" s="161"/>
      <c r="CJ804" s="161"/>
      <c r="CK804" s="161"/>
      <c r="CL804" s="161"/>
      <c r="CM804" s="161"/>
      <c r="CN804" s="161"/>
      <c r="CO804" s="161"/>
      <c r="CP804" s="161"/>
      <c r="CQ804" s="161"/>
      <c r="CR804" s="161"/>
      <c r="CS804" s="161"/>
      <c r="CT804" s="161"/>
      <c r="CU804" s="161"/>
      <c r="CV804" s="161"/>
      <c r="CW804" s="161"/>
      <c r="CX804" s="161"/>
      <c r="CY804" s="161"/>
      <c r="CZ804" s="161"/>
      <c r="DA804" s="161"/>
      <c r="DB804" s="161"/>
      <c r="DC804" s="161"/>
      <c r="DD804" s="161"/>
      <c r="DE804" s="161"/>
      <c r="DF804" s="161"/>
      <c r="DG804" s="161"/>
      <c r="DH804" s="161"/>
      <c r="DI804" s="161"/>
      <c r="DJ804" s="161"/>
      <c r="DK804" s="161"/>
      <c r="DL804" s="161"/>
      <c r="DM804" s="161"/>
      <c r="DN804" s="161"/>
      <c r="DO804" s="161"/>
      <c r="DP804" s="161"/>
      <c r="DQ804" s="161"/>
      <c r="DR804" s="161"/>
      <c r="DS804" s="161"/>
      <c r="DT804" s="161"/>
      <c r="DU804" s="161"/>
      <c r="DV804" s="161"/>
      <c r="DW804" s="161"/>
    </row>
    <row r="805" spans="1:127" ht="12.75" customHeight="1" x14ac:dyDescent="0.25">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c r="AA805" s="161"/>
      <c r="AB805" s="161"/>
      <c r="AC805" s="161"/>
      <c r="AD805" s="161"/>
      <c r="AE805" s="161"/>
      <c r="AF805" s="161"/>
      <c r="AG805" s="161"/>
      <c r="AH805" s="161"/>
      <c r="AI805" s="161"/>
      <c r="AJ805" s="161"/>
      <c r="AK805" s="161"/>
      <c r="AL805" s="161"/>
      <c r="AM805" s="161"/>
      <c r="AN805" s="161"/>
      <c r="AO805" s="161"/>
      <c r="AP805" s="161"/>
      <c r="AQ805" s="161"/>
      <c r="AR805"/>
      <c r="AS805" s="161"/>
      <c r="AT805" s="161"/>
      <c r="AU805" s="161"/>
      <c r="AV805" s="161"/>
      <c r="AW805" s="161"/>
      <c r="AX805" s="161"/>
      <c r="AY805" s="161"/>
      <c r="AZ805" s="161"/>
      <c r="BA805" s="161"/>
      <c r="BB805" s="161"/>
      <c r="BC805" s="161"/>
      <c r="BD805" s="161"/>
      <c r="BE805" s="161"/>
      <c r="BF805" s="161"/>
      <c r="BG805" s="161"/>
      <c r="BH805" s="161"/>
      <c r="BI805" s="161"/>
      <c r="BJ805" s="161"/>
      <c r="BK805" s="161"/>
      <c r="BL805" s="161"/>
      <c r="BM805" s="161"/>
      <c r="BN805" s="161"/>
      <c r="BO805" s="161"/>
      <c r="BP805" s="161"/>
      <c r="BQ805" s="161"/>
      <c r="BR805" s="161"/>
      <c r="BS805" s="161"/>
      <c r="BT805" s="161"/>
      <c r="BU805" s="161"/>
      <c r="BV805" s="161"/>
      <c r="BW805" s="161"/>
      <c r="BX805" s="161"/>
      <c r="BY805" s="161"/>
      <c r="BZ805" s="161"/>
      <c r="CA805" s="161"/>
      <c r="CB805" s="161"/>
      <c r="CC805" s="161"/>
      <c r="CD805" s="161"/>
      <c r="CE805" s="161"/>
      <c r="CF805" s="161"/>
      <c r="CG805" s="161"/>
      <c r="CH805" s="161"/>
      <c r="CI805" s="161"/>
      <c r="CJ805" s="161"/>
      <c r="CK805" s="161"/>
      <c r="CL805" s="161"/>
      <c r="CM805" s="161"/>
      <c r="CN805" s="161"/>
      <c r="CO805" s="161"/>
      <c r="CP805" s="161"/>
      <c r="CQ805" s="161"/>
      <c r="CR805" s="161"/>
      <c r="CS805" s="161"/>
      <c r="CT805" s="161"/>
      <c r="CU805" s="161"/>
      <c r="CV805" s="161"/>
      <c r="CW805" s="161"/>
      <c r="CX805" s="161"/>
      <c r="CY805" s="161"/>
      <c r="CZ805" s="161"/>
      <c r="DA805" s="161"/>
      <c r="DB805" s="161"/>
      <c r="DC805" s="161"/>
      <c r="DD805" s="161"/>
      <c r="DE805" s="161"/>
      <c r="DF805" s="161"/>
      <c r="DG805" s="161"/>
      <c r="DH805" s="161"/>
      <c r="DI805" s="161"/>
      <c r="DJ805" s="161"/>
      <c r="DK805" s="161"/>
      <c r="DL805" s="161"/>
      <c r="DM805" s="161"/>
      <c r="DN805" s="161"/>
      <c r="DO805" s="161"/>
      <c r="DP805" s="161"/>
      <c r="DQ805" s="161"/>
      <c r="DR805" s="161"/>
      <c r="DS805" s="161"/>
      <c r="DT805" s="161"/>
      <c r="DU805" s="161"/>
      <c r="DV805" s="161"/>
      <c r="DW805" s="161"/>
    </row>
    <row r="806" spans="1:127" ht="12.75" customHeight="1" x14ac:dyDescent="0.25">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c r="AA806" s="161"/>
      <c r="AB806" s="161"/>
      <c r="AC806" s="161"/>
      <c r="AD806" s="161"/>
      <c r="AE806" s="161"/>
      <c r="AF806" s="161"/>
      <c r="AG806" s="161"/>
      <c r="AH806" s="161"/>
      <c r="AI806" s="161"/>
      <c r="AJ806" s="161"/>
      <c r="AK806" s="161"/>
      <c r="AL806" s="161"/>
      <c r="AM806" s="161"/>
      <c r="AN806" s="161"/>
      <c r="AO806" s="161"/>
      <c r="AP806" s="161"/>
      <c r="AQ806" s="161"/>
      <c r="AR806"/>
      <c r="AS806" s="161"/>
      <c r="AT806" s="161"/>
      <c r="AU806" s="161"/>
      <c r="AV806" s="161"/>
      <c r="AW806" s="161"/>
      <c r="AX806" s="161"/>
      <c r="AY806" s="161"/>
      <c r="AZ806" s="161"/>
      <c r="BA806" s="161"/>
      <c r="BB806" s="161"/>
      <c r="BC806" s="161"/>
      <c r="BD806" s="161"/>
      <c r="BE806" s="161"/>
      <c r="BF806" s="161"/>
      <c r="BG806" s="161"/>
      <c r="BH806" s="161"/>
      <c r="BI806" s="161"/>
      <c r="BJ806" s="161"/>
      <c r="BK806" s="161"/>
      <c r="BL806" s="161"/>
      <c r="BM806" s="161"/>
      <c r="BN806" s="161"/>
      <c r="BO806" s="161"/>
      <c r="BP806" s="161"/>
      <c r="BQ806" s="161"/>
      <c r="BR806" s="161"/>
      <c r="BS806" s="161"/>
      <c r="BT806" s="161"/>
      <c r="BU806" s="161"/>
      <c r="BV806" s="161"/>
      <c r="BW806" s="161"/>
      <c r="BX806" s="161"/>
      <c r="BY806" s="161"/>
      <c r="BZ806" s="161"/>
      <c r="CA806" s="161"/>
      <c r="CB806" s="161"/>
      <c r="CC806" s="161"/>
      <c r="CD806" s="161"/>
      <c r="CE806" s="161"/>
      <c r="CF806" s="161"/>
      <c r="CG806" s="161"/>
      <c r="CH806" s="161"/>
      <c r="CI806" s="161"/>
      <c r="CJ806" s="161"/>
      <c r="CK806" s="161"/>
      <c r="CL806" s="161"/>
      <c r="CM806" s="161"/>
      <c r="CN806" s="161"/>
      <c r="CO806" s="161"/>
      <c r="CP806" s="161"/>
      <c r="CQ806" s="161"/>
      <c r="CR806" s="161"/>
      <c r="CS806" s="161"/>
      <c r="CT806" s="161"/>
      <c r="CU806" s="161"/>
      <c r="CV806" s="161"/>
      <c r="CW806" s="161"/>
      <c r="CX806" s="161"/>
      <c r="CY806" s="161"/>
      <c r="CZ806" s="161"/>
      <c r="DA806" s="161"/>
      <c r="DB806" s="161"/>
      <c r="DC806" s="161"/>
      <c r="DD806" s="161"/>
      <c r="DE806" s="161"/>
      <c r="DF806" s="161"/>
      <c r="DG806" s="161"/>
      <c r="DH806" s="161"/>
      <c r="DI806" s="161"/>
      <c r="DJ806" s="161"/>
      <c r="DK806" s="161"/>
      <c r="DL806" s="161"/>
      <c r="DM806" s="161"/>
      <c r="DN806" s="161"/>
      <c r="DO806" s="161"/>
      <c r="DP806" s="161"/>
      <c r="DQ806" s="161"/>
      <c r="DR806" s="161"/>
      <c r="DS806" s="161"/>
      <c r="DT806" s="161"/>
      <c r="DU806" s="161"/>
      <c r="DV806" s="161"/>
      <c r="DW806" s="161"/>
    </row>
    <row r="807" spans="1:127" ht="12.75" customHeight="1" x14ac:dyDescent="0.25">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c r="AA807" s="161"/>
      <c r="AB807" s="161"/>
      <c r="AC807" s="161"/>
      <c r="AD807" s="161"/>
      <c r="AE807" s="161"/>
      <c r="AF807" s="161"/>
      <c r="AG807" s="161"/>
      <c r="AH807" s="161"/>
      <c r="AI807" s="161"/>
      <c r="AJ807" s="161"/>
      <c r="AK807" s="161"/>
      <c r="AL807" s="161"/>
      <c r="AM807" s="161"/>
      <c r="AN807" s="161"/>
      <c r="AO807" s="161"/>
      <c r="AP807" s="161"/>
      <c r="AQ807" s="161"/>
      <c r="AR807"/>
      <c r="AS807" s="161"/>
      <c r="AT807" s="161"/>
      <c r="AU807" s="161"/>
      <c r="AV807" s="161"/>
      <c r="AW807" s="161"/>
      <c r="AX807" s="161"/>
      <c r="AY807" s="161"/>
      <c r="AZ807" s="161"/>
      <c r="BA807" s="161"/>
      <c r="BB807" s="161"/>
      <c r="BC807" s="161"/>
      <c r="BD807" s="161"/>
      <c r="BE807" s="161"/>
      <c r="BF807" s="161"/>
      <c r="BG807" s="161"/>
      <c r="BH807" s="161"/>
      <c r="BI807" s="161"/>
      <c r="BJ807" s="161"/>
      <c r="BK807" s="161"/>
      <c r="BL807" s="161"/>
      <c r="BM807" s="161"/>
      <c r="BN807" s="161"/>
      <c r="BO807" s="161"/>
      <c r="BP807" s="161"/>
      <c r="BQ807" s="161"/>
      <c r="BR807" s="161"/>
      <c r="BS807" s="161"/>
      <c r="BT807" s="161"/>
      <c r="BU807" s="161"/>
      <c r="BV807" s="161"/>
      <c r="BW807" s="161"/>
      <c r="BX807" s="161"/>
      <c r="BY807" s="161"/>
      <c r="BZ807" s="161"/>
      <c r="CA807" s="161"/>
      <c r="CB807" s="161"/>
      <c r="CC807" s="161"/>
      <c r="CD807" s="161"/>
      <c r="CE807" s="161"/>
      <c r="CF807" s="161"/>
      <c r="CG807" s="161"/>
      <c r="CH807" s="161"/>
      <c r="CI807" s="161"/>
      <c r="CJ807" s="161"/>
      <c r="CK807" s="161"/>
      <c r="CL807" s="161"/>
      <c r="CM807" s="161"/>
      <c r="CN807" s="161"/>
      <c r="CO807" s="161"/>
      <c r="CP807" s="161"/>
      <c r="CQ807" s="161"/>
      <c r="CR807" s="161"/>
      <c r="CS807" s="161"/>
      <c r="CT807" s="161"/>
      <c r="CU807" s="161"/>
      <c r="CV807" s="161"/>
      <c r="CW807" s="161"/>
      <c r="CX807" s="161"/>
      <c r="CY807" s="161"/>
      <c r="CZ807" s="161"/>
      <c r="DA807" s="161"/>
      <c r="DB807" s="161"/>
      <c r="DC807" s="161"/>
      <c r="DD807" s="161"/>
      <c r="DE807" s="161"/>
      <c r="DF807" s="161"/>
      <c r="DG807" s="161"/>
      <c r="DH807" s="161"/>
      <c r="DI807" s="161"/>
      <c r="DJ807" s="161"/>
      <c r="DK807" s="161"/>
      <c r="DL807" s="161"/>
      <c r="DM807" s="161"/>
      <c r="DN807" s="161"/>
      <c r="DO807" s="161"/>
      <c r="DP807" s="161"/>
      <c r="DQ807" s="161"/>
      <c r="DR807" s="161"/>
      <c r="DS807" s="161"/>
      <c r="DT807" s="161"/>
      <c r="DU807" s="161"/>
      <c r="DV807" s="161"/>
      <c r="DW807" s="161"/>
    </row>
    <row r="808" spans="1:127" ht="12.75" customHeight="1" x14ac:dyDescent="0.25">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c r="AA808" s="161"/>
      <c r="AB808" s="161"/>
      <c r="AC808" s="161"/>
      <c r="AD808" s="161"/>
      <c r="AE808" s="161"/>
      <c r="AF808" s="161"/>
      <c r="AG808" s="161"/>
      <c r="AH808" s="161"/>
      <c r="AI808" s="161"/>
      <c r="AJ808" s="161"/>
      <c r="AK808" s="161"/>
      <c r="AL808" s="161"/>
      <c r="AM808" s="161"/>
      <c r="AN808" s="161"/>
      <c r="AO808" s="161"/>
      <c r="AP808" s="161"/>
      <c r="AQ808" s="161"/>
      <c r="AR808"/>
      <c r="AS808" s="161"/>
      <c r="AT808" s="161"/>
      <c r="AU808" s="161"/>
      <c r="AV808" s="161"/>
      <c r="AW808" s="161"/>
      <c r="AX808" s="161"/>
      <c r="AY808" s="161"/>
      <c r="AZ808" s="161"/>
      <c r="BA808" s="161"/>
      <c r="BB808" s="161"/>
      <c r="BC808" s="161"/>
      <c r="BD808" s="161"/>
      <c r="BE808" s="161"/>
      <c r="BF808" s="161"/>
      <c r="BG808" s="161"/>
      <c r="BH808" s="161"/>
      <c r="BI808" s="161"/>
      <c r="BJ808" s="161"/>
      <c r="BK808" s="161"/>
      <c r="BL808" s="161"/>
      <c r="BM808" s="161"/>
      <c r="BN808" s="161"/>
      <c r="BO808" s="161"/>
      <c r="BP808" s="161"/>
      <c r="BQ808" s="161"/>
      <c r="BR808" s="161"/>
      <c r="BS808" s="161"/>
      <c r="BT808" s="161"/>
      <c r="BU808" s="161"/>
      <c r="BV808" s="161"/>
      <c r="BW808" s="161"/>
      <c r="BX808" s="161"/>
      <c r="BY808" s="161"/>
      <c r="BZ808" s="161"/>
      <c r="CA808" s="161"/>
      <c r="CB808" s="161"/>
      <c r="CC808" s="161"/>
      <c r="CD808" s="161"/>
      <c r="CE808" s="161"/>
      <c r="CF808" s="161"/>
      <c r="CG808" s="161"/>
      <c r="CH808" s="161"/>
      <c r="CI808" s="161"/>
      <c r="CJ808" s="161"/>
      <c r="CK808" s="161"/>
      <c r="CL808" s="161"/>
      <c r="CM808" s="161"/>
      <c r="CN808" s="161"/>
      <c r="CO808" s="161"/>
      <c r="CP808" s="161"/>
      <c r="CQ808" s="161"/>
      <c r="CR808" s="161"/>
      <c r="CS808" s="161"/>
      <c r="CT808" s="161"/>
      <c r="CU808" s="161"/>
      <c r="CV808" s="161"/>
      <c r="CW808" s="161"/>
      <c r="CX808" s="161"/>
      <c r="CY808" s="161"/>
      <c r="CZ808" s="161"/>
      <c r="DA808" s="161"/>
      <c r="DB808" s="161"/>
      <c r="DC808" s="161"/>
      <c r="DD808" s="161"/>
      <c r="DE808" s="161"/>
      <c r="DF808" s="161"/>
      <c r="DG808" s="161"/>
      <c r="DH808" s="161"/>
      <c r="DI808" s="161"/>
      <c r="DJ808" s="161"/>
      <c r="DK808" s="161"/>
      <c r="DL808" s="161"/>
      <c r="DM808" s="161"/>
      <c r="DN808" s="161"/>
      <c r="DO808" s="161"/>
      <c r="DP808" s="161"/>
      <c r="DQ808" s="161"/>
      <c r="DR808" s="161"/>
      <c r="DS808" s="161"/>
      <c r="DT808" s="161"/>
      <c r="DU808" s="161"/>
      <c r="DV808" s="161"/>
      <c r="DW808" s="161"/>
    </row>
    <row r="809" spans="1:127" ht="12.75" customHeight="1" x14ac:dyDescent="0.25">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c r="AA809" s="161"/>
      <c r="AB809" s="161"/>
      <c r="AC809" s="161"/>
      <c r="AD809" s="161"/>
      <c r="AE809" s="161"/>
      <c r="AF809" s="161"/>
      <c r="AG809" s="161"/>
      <c r="AH809" s="161"/>
      <c r="AI809" s="161"/>
      <c r="AJ809" s="161"/>
      <c r="AK809" s="161"/>
      <c r="AL809" s="161"/>
      <c r="AM809" s="161"/>
      <c r="AN809" s="161"/>
      <c r="AO809" s="161"/>
      <c r="AP809" s="161"/>
      <c r="AQ809" s="161"/>
      <c r="AR809"/>
      <c r="AS809" s="161"/>
      <c r="AT809" s="161"/>
      <c r="AU809" s="161"/>
      <c r="AV809" s="161"/>
      <c r="AW809" s="161"/>
      <c r="AX809" s="161"/>
      <c r="AY809" s="161"/>
      <c r="AZ809" s="161"/>
      <c r="BA809" s="161"/>
      <c r="BB809" s="161"/>
      <c r="BC809" s="161"/>
      <c r="BD809" s="161"/>
      <c r="BE809" s="161"/>
      <c r="BF809" s="161"/>
      <c r="BG809" s="161"/>
      <c r="BH809" s="161"/>
      <c r="BI809" s="161"/>
      <c r="BJ809" s="161"/>
      <c r="BK809" s="161"/>
      <c r="BL809" s="161"/>
      <c r="BM809" s="161"/>
      <c r="BN809" s="161"/>
      <c r="BO809" s="161"/>
      <c r="BP809" s="161"/>
      <c r="BQ809" s="161"/>
      <c r="BR809" s="161"/>
      <c r="BS809" s="161"/>
      <c r="BT809" s="161"/>
      <c r="BU809" s="161"/>
      <c r="BV809" s="161"/>
      <c r="BW809" s="161"/>
      <c r="BX809" s="161"/>
      <c r="BY809" s="161"/>
      <c r="BZ809" s="161"/>
      <c r="CA809" s="161"/>
      <c r="CB809" s="161"/>
      <c r="CC809" s="161"/>
      <c r="CD809" s="161"/>
      <c r="CE809" s="161"/>
      <c r="CF809" s="161"/>
      <c r="CG809" s="161"/>
      <c r="CH809" s="161"/>
      <c r="CI809" s="161"/>
      <c r="CJ809" s="161"/>
      <c r="CK809" s="161"/>
      <c r="CL809" s="161"/>
      <c r="CM809" s="161"/>
      <c r="CN809" s="161"/>
      <c r="CO809" s="161"/>
      <c r="CP809" s="161"/>
      <c r="CQ809" s="161"/>
      <c r="CR809" s="161"/>
      <c r="CS809" s="161"/>
      <c r="CT809" s="161"/>
      <c r="CU809" s="161"/>
      <c r="CV809" s="161"/>
      <c r="CW809" s="161"/>
      <c r="CX809" s="161"/>
      <c r="CY809" s="161"/>
      <c r="CZ809" s="161"/>
      <c r="DA809" s="161"/>
      <c r="DB809" s="161"/>
      <c r="DC809" s="161"/>
      <c r="DD809" s="161"/>
      <c r="DE809" s="161"/>
      <c r="DF809" s="161"/>
      <c r="DG809" s="161"/>
      <c r="DH809" s="161"/>
      <c r="DI809" s="161"/>
      <c r="DJ809" s="161"/>
      <c r="DK809" s="161"/>
      <c r="DL809" s="161"/>
      <c r="DM809" s="161"/>
      <c r="DN809" s="161"/>
      <c r="DO809" s="161"/>
      <c r="DP809" s="161"/>
      <c r="DQ809" s="161"/>
      <c r="DR809" s="161"/>
      <c r="DS809" s="161"/>
      <c r="DT809" s="161"/>
      <c r="DU809" s="161"/>
      <c r="DV809" s="161"/>
      <c r="DW809" s="161"/>
    </row>
    <row r="810" spans="1:127" ht="12.75" customHeight="1" x14ac:dyDescent="0.25">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c r="AA810" s="161"/>
      <c r="AB810" s="161"/>
      <c r="AC810" s="161"/>
      <c r="AD810" s="161"/>
      <c r="AE810" s="161"/>
      <c r="AF810" s="161"/>
      <c r="AG810" s="161"/>
      <c r="AH810" s="161"/>
      <c r="AI810" s="161"/>
      <c r="AJ810" s="161"/>
      <c r="AK810" s="161"/>
      <c r="AL810" s="161"/>
      <c r="AM810" s="161"/>
      <c r="AN810" s="161"/>
      <c r="AO810" s="161"/>
      <c r="AP810" s="161"/>
      <c r="AQ810" s="161"/>
      <c r="AR810"/>
      <c r="AS810" s="161"/>
      <c r="AT810" s="161"/>
      <c r="AU810" s="161"/>
      <c r="AV810" s="161"/>
      <c r="AW810" s="161"/>
      <c r="AX810" s="161"/>
      <c r="AY810" s="161"/>
      <c r="AZ810" s="161"/>
      <c r="BA810" s="161"/>
      <c r="BB810" s="161"/>
      <c r="BC810" s="161"/>
      <c r="BD810" s="161"/>
      <c r="BE810" s="161"/>
      <c r="BF810" s="161"/>
      <c r="BG810" s="161"/>
      <c r="BH810" s="161"/>
      <c r="BI810" s="161"/>
      <c r="BJ810" s="161"/>
      <c r="BK810" s="161"/>
      <c r="BL810" s="161"/>
      <c r="BM810" s="161"/>
      <c r="BN810" s="161"/>
      <c r="BO810" s="161"/>
      <c r="BP810" s="161"/>
      <c r="BQ810" s="161"/>
      <c r="BR810" s="161"/>
      <c r="BS810" s="161"/>
      <c r="BT810" s="161"/>
      <c r="BU810" s="161"/>
      <c r="BV810" s="161"/>
      <c r="BW810" s="161"/>
      <c r="BX810" s="161"/>
      <c r="BY810" s="161"/>
      <c r="BZ810" s="161"/>
      <c r="CA810" s="161"/>
      <c r="CB810" s="161"/>
      <c r="CC810" s="161"/>
      <c r="CD810" s="161"/>
      <c r="CE810" s="161"/>
      <c r="CF810" s="161"/>
      <c r="CG810" s="161"/>
      <c r="CH810" s="161"/>
      <c r="CI810" s="161"/>
      <c r="CJ810" s="161"/>
      <c r="CK810" s="161"/>
      <c r="CL810" s="161"/>
      <c r="CM810" s="161"/>
      <c r="CN810" s="161"/>
      <c r="CO810" s="161"/>
      <c r="CP810" s="161"/>
      <c r="CQ810" s="161"/>
      <c r="CR810" s="161"/>
      <c r="CS810" s="161"/>
      <c r="CT810" s="161"/>
      <c r="CU810" s="161"/>
      <c r="CV810" s="161"/>
      <c r="CW810" s="161"/>
      <c r="CX810" s="161"/>
      <c r="CY810" s="161"/>
      <c r="CZ810" s="161"/>
      <c r="DA810" s="161"/>
      <c r="DB810" s="161"/>
      <c r="DC810" s="161"/>
      <c r="DD810" s="161"/>
      <c r="DE810" s="161"/>
      <c r="DF810" s="161"/>
      <c r="DG810" s="161"/>
      <c r="DH810" s="161"/>
      <c r="DI810" s="161"/>
      <c r="DJ810" s="161"/>
      <c r="DK810" s="161"/>
      <c r="DL810" s="161"/>
      <c r="DM810" s="161"/>
      <c r="DN810" s="161"/>
      <c r="DO810" s="161"/>
      <c r="DP810" s="161"/>
      <c r="DQ810" s="161"/>
      <c r="DR810" s="161"/>
      <c r="DS810" s="161"/>
      <c r="DT810" s="161"/>
      <c r="DU810" s="161"/>
      <c r="DV810" s="161"/>
      <c r="DW810" s="161"/>
    </row>
    <row r="811" spans="1:127" ht="12.75" customHeight="1" x14ac:dyDescent="0.25">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c r="AA811" s="161"/>
      <c r="AB811" s="161"/>
      <c r="AC811" s="161"/>
      <c r="AD811" s="161"/>
      <c r="AE811" s="161"/>
      <c r="AF811" s="161"/>
      <c r="AG811" s="161"/>
      <c r="AH811" s="161"/>
      <c r="AI811" s="161"/>
      <c r="AJ811" s="161"/>
      <c r="AK811" s="161"/>
      <c r="AL811" s="161"/>
      <c r="AM811" s="161"/>
      <c r="AN811" s="161"/>
      <c r="AO811" s="161"/>
      <c r="AP811" s="161"/>
      <c r="AQ811" s="161"/>
      <c r="AR811"/>
      <c r="AS811" s="161"/>
      <c r="AT811" s="161"/>
      <c r="AU811" s="161"/>
      <c r="AV811" s="161"/>
      <c r="AW811" s="161"/>
      <c r="AX811" s="161"/>
      <c r="AY811" s="161"/>
      <c r="AZ811" s="161"/>
      <c r="BA811" s="161"/>
      <c r="BB811" s="161"/>
      <c r="BC811" s="161"/>
      <c r="BD811" s="161"/>
      <c r="BE811" s="161"/>
      <c r="BF811" s="161"/>
      <c r="BG811" s="161"/>
      <c r="BH811" s="161"/>
      <c r="BI811" s="161"/>
      <c r="BJ811" s="161"/>
      <c r="BK811" s="161"/>
      <c r="BL811" s="161"/>
      <c r="BM811" s="161"/>
      <c r="BN811" s="161"/>
      <c r="BO811" s="161"/>
      <c r="BP811" s="161"/>
      <c r="BQ811" s="161"/>
      <c r="BR811" s="161"/>
      <c r="BS811" s="161"/>
      <c r="BT811" s="161"/>
      <c r="BU811" s="161"/>
      <c r="BV811" s="161"/>
      <c r="BW811" s="161"/>
      <c r="BX811" s="161"/>
      <c r="BY811" s="161"/>
      <c r="BZ811" s="161"/>
      <c r="CA811" s="161"/>
      <c r="CB811" s="161"/>
      <c r="CC811" s="161"/>
      <c r="CD811" s="161"/>
      <c r="CE811" s="161"/>
      <c r="CF811" s="161"/>
      <c r="CG811" s="161"/>
      <c r="CH811" s="161"/>
      <c r="CI811" s="161"/>
      <c r="CJ811" s="161"/>
      <c r="CK811" s="161"/>
      <c r="CL811" s="161"/>
      <c r="CM811" s="161"/>
      <c r="CN811" s="161"/>
      <c r="CO811" s="161"/>
      <c r="CP811" s="161"/>
      <c r="CQ811" s="161"/>
      <c r="CR811" s="161"/>
      <c r="CS811" s="161"/>
      <c r="CT811" s="161"/>
      <c r="CU811" s="161"/>
      <c r="CV811" s="161"/>
      <c r="CW811" s="161"/>
      <c r="CX811" s="161"/>
      <c r="CY811" s="161"/>
      <c r="CZ811" s="161"/>
      <c r="DA811" s="161"/>
      <c r="DB811" s="161"/>
      <c r="DC811" s="161"/>
      <c r="DD811" s="161"/>
      <c r="DE811" s="161"/>
      <c r="DF811" s="161"/>
      <c r="DG811" s="161"/>
      <c r="DH811" s="161"/>
      <c r="DI811" s="161"/>
      <c r="DJ811" s="161"/>
      <c r="DK811" s="161"/>
      <c r="DL811" s="161"/>
      <c r="DM811" s="161"/>
      <c r="DN811" s="161"/>
      <c r="DO811" s="161"/>
      <c r="DP811" s="161"/>
      <c r="DQ811" s="161"/>
      <c r="DR811" s="161"/>
      <c r="DS811" s="161"/>
      <c r="DT811" s="161"/>
      <c r="DU811" s="161"/>
      <c r="DV811" s="161"/>
      <c r="DW811" s="161"/>
    </row>
    <row r="812" spans="1:127" ht="12.75" customHeight="1" x14ac:dyDescent="0.25">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c r="AA812" s="161"/>
      <c r="AB812" s="161"/>
      <c r="AC812" s="161"/>
      <c r="AD812" s="161"/>
      <c r="AE812" s="161"/>
      <c r="AF812" s="161"/>
      <c r="AG812" s="161"/>
      <c r="AH812" s="161"/>
      <c r="AI812" s="161"/>
      <c r="AJ812" s="161"/>
      <c r="AK812" s="161"/>
      <c r="AL812" s="161"/>
      <c r="AM812" s="161"/>
      <c r="AN812" s="161"/>
      <c r="AO812" s="161"/>
      <c r="AP812" s="161"/>
      <c r="AQ812" s="161"/>
      <c r="AR812"/>
      <c r="AS812" s="161"/>
      <c r="AT812" s="161"/>
      <c r="AU812" s="161"/>
      <c r="AV812" s="161"/>
      <c r="AW812" s="161"/>
      <c r="AX812" s="161"/>
      <c r="AY812" s="161"/>
      <c r="AZ812" s="161"/>
      <c r="BA812" s="161"/>
      <c r="BB812" s="161"/>
      <c r="BC812" s="161"/>
      <c r="BD812" s="161"/>
      <c r="BE812" s="161"/>
      <c r="BF812" s="161"/>
      <c r="BG812" s="161"/>
      <c r="BH812" s="161"/>
      <c r="BI812" s="161"/>
      <c r="BJ812" s="161"/>
      <c r="BK812" s="161"/>
      <c r="BL812" s="161"/>
      <c r="BM812" s="161"/>
      <c r="BN812" s="161"/>
      <c r="BO812" s="161"/>
      <c r="BP812" s="161"/>
      <c r="BQ812" s="161"/>
      <c r="BR812" s="161"/>
      <c r="BS812" s="161"/>
      <c r="BT812" s="161"/>
      <c r="BU812" s="161"/>
      <c r="BV812" s="161"/>
      <c r="BW812" s="161"/>
      <c r="BX812" s="161"/>
      <c r="BY812" s="161"/>
      <c r="BZ812" s="161"/>
      <c r="CA812" s="161"/>
      <c r="CB812" s="161"/>
      <c r="CC812" s="161"/>
      <c r="CD812" s="161"/>
      <c r="CE812" s="161"/>
      <c r="CF812" s="161"/>
      <c r="CG812" s="161"/>
      <c r="CH812" s="161"/>
      <c r="CI812" s="161"/>
      <c r="CJ812" s="161"/>
      <c r="CK812" s="161"/>
      <c r="CL812" s="161"/>
      <c r="CM812" s="161"/>
      <c r="CN812" s="161"/>
      <c r="CO812" s="161"/>
      <c r="CP812" s="161"/>
      <c r="CQ812" s="161"/>
      <c r="CR812" s="161"/>
      <c r="CS812" s="161"/>
      <c r="CT812" s="161"/>
      <c r="CU812" s="161"/>
      <c r="CV812" s="161"/>
      <c r="CW812" s="161"/>
      <c r="CX812" s="161"/>
      <c r="CY812" s="161"/>
      <c r="CZ812" s="161"/>
      <c r="DA812" s="161"/>
      <c r="DB812" s="161"/>
      <c r="DC812" s="161"/>
      <c r="DD812" s="161"/>
      <c r="DE812" s="161"/>
      <c r="DF812" s="161"/>
      <c r="DG812" s="161"/>
      <c r="DH812" s="161"/>
      <c r="DI812" s="161"/>
      <c r="DJ812" s="161"/>
      <c r="DK812" s="161"/>
      <c r="DL812" s="161"/>
      <c r="DM812" s="161"/>
      <c r="DN812" s="161"/>
      <c r="DO812" s="161"/>
      <c r="DP812" s="161"/>
      <c r="DQ812" s="161"/>
      <c r="DR812" s="161"/>
      <c r="DS812" s="161"/>
      <c r="DT812" s="161"/>
      <c r="DU812" s="161"/>
      <c r="DV812" s="161"/>
      <c r="DW812" s="161"/>
    </row>
    <row r="813" spans="1:127" ht="12.75" customHeight="1" x14ac:dyDescent="0.25">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c r="AA813" s="161"/>
      <c r="AB813" s="161"/>
      <c r="AC813" s="161"/>
      <c r="AD813" s="161"/>
      <c r="AE813" s="161"/>
      <c r="AF813" s="161"/>
      <c r="AG813" s="161"/>
      <c r="AH813" s="161"/>
      <c r="AI813" s="161"/>
      <c r="AJ813" s="161"/>
      <c r="AK813" s="161"/>
      <c r="AL813" s="161"/>
      <c r="AM813" s="161"/>
      <c r="AN813" s="161"/>
      <c r="AO813" s="161"/>
      <c r="AP813" s="161"/>
      <c r="AQ813" s="161"/>
      <c r="AR813"/>
      <c r="AS813" s="161"/>
      <c r="AT813" s="161"/>
      <c r="AU813" s="161"/>
      <c r="AV813" s="161"/>
      <c r="AW813" s="161"/>
      <c r="AX813" s="161"/>
      <c r="AY813" s="161"/>
      <c r="AZ813" s="161"/>
      <c r="BA813" s="161"/>
      <c r="BB813" s="161"/>
      <c r="BC813" s="161"/>
      <c r="BD813" s="161"/>
      <c r="BE813" s="161"/>
      <c r="BF813" s="161"/>
      <c r="BG813" s="161"/>
      <c r="BH813" s="161"/>
      <c r="BI813" s="161"/>
      <c r="BJ813" s="161"/>
      <c r="BK813" s="161"/>
      <c r="BL813" s="161"/>
      <c r="BM813" s="161"/>
      <c r="BN813" s="161"/>
      <c r="BO813" s="161"/>
      <c r="BP813" s="161"/>
      <c r="BQ813" s="161"/>
      <c r="BR813" s="161"/>
      <c r="BS813" s="161"/>
      <c r="BT813" s="161"/>
      <c r="BU813" s="161"/>
      <c r="BV813" s="161"/>
      <c r="BW813" s="161"/>
      <c r="BX813" s="161"/>
      <c r="BY813" s="161"/>
      <c r="BZ813" s="161"/>
      <c r="CA813" s="161"/>
      <c r="CB813" s="161"/>
      <c r="CC813" s="161"/>
      <c r="CD813" s="161"/>
      <c r="CE813" s="161"/>
      <c r="CF813" s="161"/>
      <c r="CG813" s="161"/>
      <c r="CH813" s="161"/>
      <c r="CI813" s="161"/>
      <c r="CJ813" s="161"/>
      <c r="CK813" s="161"/>
      <c r="CL813" s="161"/>
      <c r="CM813" s="161"/>
      <c r="CN813" s="161"/>
      <c r="CO813" s="161"/>
      <c r="CP813" s="161"/>
      <c r="CQ813" s="161"/>
      <c r="CR813" s="161"/>
      <c r="CS813" s="161"/>
      <c r="CT813" s="161"/>
      <c r="CU813" s="161"/>
      <c r="CV813" s="161"/>
      <c r="CW813" s="161"/>
      <c r="CX813" s="161"/>
      <c r="CY813" s="161"/>
      <c r="CZ813" s="161"/>
      <c r="DA813" s="161"/>
      <c r="DB813" s="161"/>
      <c r="DC813" s="161"/>
      <c r="DD813" s="161"/>
      <c r="DE813" s="161"/>
      <c r="DF813" s="161"/>
      <c r="DG813" s="161"/>
      <c r="DH813" s="161"/>
      <c r="DI813" s="161"/>
      <c r="DJ813" s="161"/>
      <c r="DK813" s="161"/>
      <c r="DL813" s="161"/>
      <c r="DM813" s="161"/>
      <c r="DN813" s="161"/>
      <c r="DO813" s="161"/>
      <c r="DP813" s="161"/>
      <c r="DQ813" s="161"/>
      <c r="DR813" s="161"/>
      <c r="DS813" s="161"/>
      <c r="DT813" s="161"/>
      <c r="DU813" s="161"/>
      <c r="DV813" s="161"/>
      <c r="DW813" s="161"/>
    </row>
    <row r="814" spans="1:127" ht="12.75" customHeight="1" x14ac:dyDescent="0.25">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c r="AA814" s="161"/>
      <c r="AB814" s="161"/>
      <c r="AC814" s="161"/>
      <c r="AD814" s="161"/>
      <c r="AE814" s="161"/>
      <c r="AF814" s="161"/>
      <c r="AG814" s="161"/>
      <c r="AH814" s="161"/>
      <c r="AI814" s="161"/>
      <c r="AJ814" s="161"/>
      <c r="AK814" s="161"/>
      <c r="AL814" s="161"/>
      <c r="AM814" s="161"/>
      <c r="AN814" s="161"/>
      <c r="AO814" s="161"/>
      <c r="AP814" s="161"/>
      <c r="AQ814" s="161"/>
      <c r="AR814"/>
      <c r="AS814" s="161"/>
      <c r="AT814" s="161"/>
      <c r="AU814" s="161"/>
      <c r="AV814" s="161"/>
      <c r="AW814" s="161"/>
      <c r="AX814" s="161"/>
      <c r="AY814" s="161"/>
      <c r="AZ814" s="161"/>
      <c r="BA814" s="161"/>
      <c r="BB814" s="161"/>
      <c r="BC814" s="161"/>
      <c r="BD814" s="161"/>
      <c r="BE814" s="161"/>
      <c r="BF814" s="161"/>
      <c r="BG814" s="161"/>
      <c r="BH814" s="161"/>
      <c r="BI814" s="161"/>
      <c r="BJ814" s="161"/>
      <c r="BK814" s="161"/>
      <c r="BL814" s="161"/>
      <c r="BM814" s="161"/>
      <c r="BN814" s="161"/>
      <c r="BO814" s="161"/>
      <c r="BP814" s="161"/>
      <c r="BQ814" s="161"/>
      <c r="BR814" s="161"/>
      <c r="BS814" s="161"/>
      <c r="BT814" s="161"/>
      <c r="BU814" s="161"/>
      <c r="BV814" s="161"/>
      <c r="BW814" s="161"/>
      <c r="BX814" s="161"/>
      <c r="BY814" s="161"/>
      <c r="BZ814" s="161"/>
      <c r="CA814" s="161"/>
      <c r="CB814" s="161"/>
      <c r="CC814" s="161"/>
      <c r="CD814" s="161"/>
      <c r="CE814" s="161"/>
      <c r="CF814" s="161"/>
      <c r="CG814" s="161"/>
      <c r="CH814" s="161"/>
      <c r="CI814" s="161"/>
      <c r="CJ814" s="161"/>
      <c r="CK814" s="161"/>
      <c r="CL814" s="161"/>
      <c r="CM814" s="161"/>
      <c r="CN814" s="161"/>
      <c r="CO814" s="161"/>
      <c r="CP814" s="161"/>
      <c r="CQ814" s="161"/>
      <c r="CR814" s="161"/>
      <c r="CS814" s="161"/>
      <c r="CT814" s="161"/>
      <c r="CU814" s="161"/>
      <c r="CV814" s="161"/>
      <c r="CW814" s="161"/>
      <c r="CX814" s="161"/>
      <c r="CY814" s="161"/>
      <c r="CZ814" s="161"/>
      <c r="DA814" s="161"/>
      <c r="DB814" s="161"/>
      <c r="DC814" s="161"/>
      <c r="DD814" s="161"/>
      <c r="DE814" s="161"/>
      <c r="DF814" s="161"/>
      <c r="DG814" s="161"/>
      <c r="DH814" s="161"/>
      <c r="DI814" s="161"/>
      <c r="DJ814" s="161"/>
      <c r="DK814" s="161"/>
      <c r="DL814" s="161"/>
      <c r="DM814" s="161"/>
      <c r="DN814" s="161"/>
      <c r="DO814" s="161"/>
      <c r="DP814" s="161"/>
      <c r="DQ814" s="161"/>
      <c r="DR814" s="161"/>
      <c r="DS814" s="161"/>
      <c r="DT814" s="161"/>
      <c r="DU814" s="161"/>
      <c r="DV814" s="161"/>
      <c r="DW814" s="161"/>
    </row>
    <row r="815" spans="1:127" ht="12.75" customHeight="1" x14ac:dyDescent="0.25">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c r="AA815" s="161"/>
      <c r="AB815" s="161"/>
      <c r="AC815" s="161"/>
      <c r="AD815" s="161"/>
      <c r="AE815" s="161"/>
      <c r="AF815" s="161"/>
      <c r="AG815" s="161"/>
      <c r="AH815" s="161"/>
      <c r="AI815" s="161"/>
      <c r="AJ815" s="161"/>
      <c r="AK815" s="161"/>
      <c r="AL815" s="161"/>
      <c r="AM815" s="161"/>
      <c r="AN815" s="161"/>
      <c r="AO815" s="161"/>
      <c r="AP815" s="161"/>
      <c r="AQ815" s="161"/>
      <c r="AR815"/>
      <c r="AS815" s="161"/>
      <c r="AT815" s="161"/>
      <c r="AU815" s="161"/>
      <c r="AV815" s="161"/>
      <c r="AW815" s="161"/>
      <c r="AX815" s="161"/>
      <c r="AY815" s="161"/>
      <c r="AZ815" s="161"/>
      <c r="BA815" s="161"/>
      <c r="BB815" s="161"/>
      <c r="BC815" s="161"/>
      <c r="BD815" s="161"/>
      <c r="BE815" s="161"/>
      <c r="BF815" s="161"/>
      <c r="BG815" s="161"/>
      <c r="BH815" s="161"/>
      <c r="BI815" s="161"/>
      <c r="BJ815" s="161"/>
      <c r="BK815" s="161"/>
      <c r="BL815" s="161"/>
      <c r="BM815" s="161"/>
      <c r="BN815" s="161"/>
      <c r="BO815" s="161"/>
      <c r="BP815" s="161"/>
      <c r="BQ815" s="161"/>
      <c r="BR815" s="161"/>
      <c r="BS815" s="161"/>
      <c r="BT815" s="161"/>
      <c r="BU815" s="161"/>
      <c r="BV815" s="161"/>
      <c r="BW815" s="161"/>
      <c r="BX815" s="161"/>
      <c r="BY815" s="161"/>
      <c r="BZ815" s="161"/>
      <c r="CA815" s="161"/>
      <c r="CB815" s="161"/>
      <c r="CC815" s="161"/>
      <c r="CD815" s="161"/>
      <c r="CE815" s="161"/>
      <c r="CF815" s="161"/>
      <c r="CG815" s="161"/>
      <c r="CH815" s="161"/>
      <c r="CI815" s="161"/>
      <c r="CJ815" s="161"/>
      <c r="CK815" s="161"/>
      <c r="CL815" s="161"/>
      <c r="CM815" s="161"/>
      <c r="CN815" s="161"/>
      <c r="CO815" s="161"/>
      <c r="CP815" s="161"/>
      <c r="CQ815" s="161"/>
      <c r="CR815" s="161"/>
      <c r="CS815" s="161"/>
      <c r="CT815" s="161"/>
      <c r="CU815" s="161"/>
      <c r="CV815" s="161"/>
      <c r="CW815" s="161"/>
      <c r="CX815" s="161"/>
      <c r="CY815" s="161"/>
      <c r="CZ815" s="161"/>
      <c r="DA815" s="161"/>
      <c r="DB815" s="161"/>
      <c r="DC815" s="161"/>
      <c r="DD815" s="161"/>
      <c r="DE815" s="161"/>
      <c r="DF815" s="161"/>
      <c r="DG815" s="161"/>
      <c r="DH815" s="161"/>
      <c r="DI815" s="161"/>
      <c r="DJ815" s="161"/>
      <c r="DK815" s="161"/>
      <c r="DL815" s="161"/>
      <c r="DM815" s="161"/>
      <c r="DN815" s="161"/>
      <c r="DO815" s="161"/>
      <c r="DP815" s="161"/>
      <c r="DQ815" s="161"/>
      <c r="DR815" s="161"/>
      <c r="DS815" s="161"/>
      <c r="DT815" s="161"/>
      <c r="DU815" s="161"/>
      <c r="DV815" s="161"/>
      <c r="DW815" s="161"/>
    </row>
    <row r="816" spans="1:127" ht="12.75" customHeight="1" x14ac:dyDescent="0.25">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c r="AA816" s="161"/>
      <c r="AB816" s="161"/>
      <c r="AC816" s="161"/>
      <c r="AD816" s="161"/>
      <c r="AE816" s="161"/>
      <c r="AF816" s="161"/>
      <c r="AG816" s="161"/>
      <c r="AH816" s="161"/>
      <c r="AI816" s="161"/>
      <c r="AJ816" s="161"/>
      <c r="AK816" s="161"/>
      <c r="AL816" s="161"/>
      <c r="AM816" s="161"/>
      <c r="AN816" s="161"/>
      <c r="AO816" s="161"/>
      <c r="AP816" s="161"/>
      <c r="AQ816" s="161"/>
      <c r="AR816"/>
      <c r="AS816" s="161"/>
      <c r="AT816" s="161"/>
      <c r="AU816" s="161"/>
      <c r="AV816" s="161"/>
      <c r="AW816" s="161"/>
      <c r="AX816" s="161"/>
      <c r="AY816" s="161"/>
      <c r="AZ816" s="161"/>
      <c r="BA816" s="161"/>
      <c r="BB816" s="161"/>
      <c r="BC816" s="161"/>
      <c r="BD816" s="161"/>
      <c r="BE816" s="161"/>
      <c r="BF816" s="161"/>
      <c r="BG816" s="161"/>
      <c r="BH816" s="161"/>
      <c r="BI816" s="161"/>
      <c r="BJ816" s="161"/>
      <c r="BK816" s="161"/>
      <c r="BL816" s="161"/>
      <c r="BM816" s="161"/>
      <c r="BN816" s="161"/>
      <c r="BO816" s="161"/>
      <c r="BP816" s="161"/>
      <c r="BQ816" s="161"/>
      <c r="BR816" s="161"/>
      <c r="BS816" s="161"/>
      <c r="BT816" s="161"/>
      <c r="BU816" s="161"/>
      <c r="BV816" s="161"/>
      <c r="BW816" s="161"/>
      <c r="BX816" s="161"/>
      <c r="BY816" s="161"/>
      <c r="BZ816" s="161"/>
      <c r="CA816" s="161"/>
      <c r="CB816" s="161"/>
      <c r="CC816" s="161"/>
      <c r="CD816" s="161"/>
      <c r="CE816" s="161"/>
      <c r="CF816" s="161"/>
      <c r="CG816" s="161"/>
      <c r="CH816" s="161"/>
      <c r="CI816" s="161"/>
      <c r="CJ816" s="161"/>
      <c r="CK816" s="161"/>
      <c r="CL816" s="161"/>
      <c r="CM816" s="161"/>
      <c r="CN816" s="161"/>
      <c r="CO816" s="161"/>
      <c r="CP816" s="161"/>
      <c r="CQ816" s="161"/>
      <c r="CR816" s="161"/>
      <c r="CS816" s="161"/>
      <c r="CT816" s="161"/>
      <c r="CU816" s="161"/>
      <c r="CV816" s="161"/>
      <c r="CW816" s="161"/>
      <c r="CX816" s="161"/>
      <c r="CY816" s="161"/>
      <c r="CZ816" s="161"/>
      <c r="DA816" s="161"/>
      <c r="DB816" s="161"/>
      <c r="DC816" s="161"/>
      <c r="DD816" s="161"/>
      <c r="DE816" s="161"/>
      <c r="DF816" s="161"/>
      <c r="DG816" s="161"/>
      <c r="DH816" s="161"/>
      <c r="DI816" s="161"/>
      <c r="DJ816" s="161"/>
      <c r="DK816" s="161"/>
      <c r="DL816" s="161"/>
      <c r="DM816" s="161"/>
      <c r="DN816" s="161"/>
      <c r="DO816" s="161"/>
      <c r="DP816" s="161"/>
      <c r="DQ816" s="161"/>
      <c r="DR816" s="161"/>
      <c r="DS816" s="161"/>
      <c r="DT816" s="161"/>
      <c r="DU816" s="161"/>
      <c r="DV816" s="161"/>
      <c r="DW816" s="161"/>
    </row>
    <row r="817" spans="1:127" ht="12.75" customHeight="1" x14ac:dyDescent="0.25">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c r="AA817" s="161"/>
      <c r="AB817" s="161"/>
      <c r="AC817" s="161"/>
      <c r="AD817" s="161"/>
      <c r="AE817" s="161"/>
      <c r="AF817" s="161"/>
      <c r="AG817" s="161"/>
      <c r="AH817" s="161"/>
      <c r="AI817" s="161"/>
      <c r="AJ817" s="161"/>
      <c r="AK817" s="161"/>
      <c r="AL817" s="161"/>
      <c r="AM817" s="161"/>
      <c r="AN817" s="161"/>
      <c r="AO817" s="161"/>
      <c r="AP817" s="161"/>
      <c r="AQ817" s="161"/>
      <c r="AR817"/>
      <c r="AS817" s="161"/>
      <c r="AT817" s="161"/>
      <c r="AU817" s="161"/>
      <c r="AV817" s="161"/>
      <c r="AW817" s="161"/>
      <c r="AX817" s="161"/>
      <c r="AY817" s="161"/>
      <c r="AZ817" s="161"/>
      <c r="BA817" s="161"/>
      <c r="BB817" s="161"/>
      <c r="BC817" s="161"/>
      <c r="BD817" s="161"/>
      <c r="BE817" s="161"/>
      <c r="BF817" s="161"/>
      <c r="BG817" s="161"/>
      <c r="BH817" s="161"/>
      <c r="BI817" s="161"/>
      <c r="BJ817" s="161"/>
      <c r="BK817" s="161"/>
      <c r="BL817" s="161"/>
      <c r="BM817" s="161"/>
      <c r="BN817" s="161"/>
      <c r="BO817" s="161"/>
      <c r="BP817" s="161"/>
      <c r="BQ817" s="161"/>
      <c r="BR817" s="161"/>
      <c r="BS817" s="161"/>
      <c r="BT817" s="161"/>
      <c r="BU817" s="161"/>
      <c r="BV817" s="161"/>
      <c r="BW817" s="161"/>
      <c r="BX817" s="161"/>
      <c r="BY817" s="161"/>
      <c r="BZ817" s="161"/>
      <c r="CA817" s="161"/>
      <c r="CB817" s="161"/>
      <c r="CC817" s="161"/>
      <c r="CD817" s="161"/>
      <c r="CE817" s="161"/>
      <c r="CF817" s="161"/>
      <c r="CG817" s="161"/>
      <c r="CH817" s="161"/>
      <c r="CI817" s="161"/>
      <c r="CJ817" s="161"/>
      <c r="CK817" s="161"/>
      <c r="CL817" s="161"/>
      <c r="CM817" s="161"/>
      <c r="CN817" s="161"/>
      <c r="CO817" s="161"/>
      <c r="CP817" s="161"/>
      <c r="CQ817" s="161"/>
      <c r="CR817" s="161"/>
      <c r="CS817" s="161"/>
      <c r="CT817" s="161"/>
      <c r="CU817" s="161"/>
      <c r="CV817" s="161"/>
      <c r="CW817" s="161"/>
      <c r="CX817" s="161"/>
      <c r="CY817" s="161"/>
      <c r="CZ817" s="161"/>
      <c r="DA817" s="161"/>
      <c r="DB817" s="161"/>
      <c r="DC817" s="161"/>
      <c r="DD817" s="161"/>
      <c r="DE817" s="161"/>
      <c r="DF817" s="161"/>
      <c r="DG817" s="161"/>
      <c r="DH817" s="161"/>
      <c r="DI817" s="161"/>
      <c r="DJ817" s="161"/>
      <c r="DK817" s="161"/>
      <c r="DL817" s="161"/>
      <c r="DM817" s="161"/>
      <c r="DN817" s="161"/>
      <c r="DO817" s="161"/>
      <c r="DP817" s="161"/>
      <c r="DQ817" s="161"/>
      <c r="DR817" s="161"/>
      <c r="DS817" s="161"/>
      <c r="DT817" s="161"/>
      <c r="DU817" s="161"/>
      <c r="DV817" s="161"/>
      <c r="DW817" s="161"/>
    </row>
    <row r="818" spans="1:127" ht="12.75" customHeight="1" x14ac:dyDescent="0.25">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c r="AA818" s="161"/>
      <c r="AB818" s="161"/>
      <c r="AC818" s="161"/>
      <c r="AD818" s="161"/>
      <c r="AE818" s="161"/>
      <c r="AF818" s="161"/>
      <c r="AG818" s="161"/>
      <c r="AH818" s="161"/>
      <c r="AI818" s="161"/>
      <c r="AJ818" s="161"/>
      <c r="AK818" s="161"/>
      <c r="AL818" s="161"/>
      <c r="AM818" s="161"/>
      <c r="AN818" s="161"/>
      <c r="AO818" s="161"/>
      <c r="AP818" s="161"/>
      <c r="AQ818" s="161"/>
      <c r="AR818"/>
      <c r="AS818" s="161"/>
      <c r="AT818" s="161"/>
      <c r="AU818" s="161"/>
      <c r="AV818" s="161"/>
      <c r="AW818" s="161"/>
      <c r="AX818" s="161"/>
      <c r="AY818" s="161"/>
      <c r="AZ818" s="161"/>
      <c r="BA818" s="161"/>
      <c r="BB818" s="161"/>
      <c r="BC818" s="161"/>
      <c r="BD818" s="161"/>
      <c r="BE818" s="161"/>
      <c r="BF818" s="161"/>
      <c r="BG818" s="161"/>
      <c r="BH818" s="161"/>
      <c r="BI818" s="161"/>
      <c r="BJ818" s="161"/>
      <c r="BK818" s="161"/>
      <c r="BL818" s="161"/>
      <c r="BM818" s="161"/>
      <c r="BN818" s="161"/>
      <c r="BO818" s="161"/>
      <c r="BP818" s="161"/>
      <c r="BQ818" s="161"/>
      <c r="BR818" s="161"/>
      <c r="BS818" s="161"/>
      <c r="BT818" s="161"/>
      <c r="BU818" s="161"/>
      <c r="BV818" s="161"/>
      <c r="BW818" s="161"/>
      <c r="BX818" s="161"/>
      <c r="BY818" s="161"/>
      <c r="BZ818" s="161"/>
      <c r="CA818" s="161"/>
      <c r="CB818" s="161"/>
      <c r="CC818" s="161"/>
      <c r="CD818" s="161"/>
      <c r="CE818" s="161"/>
      <c r="CF818" s="161"/>
      <c r="CG818" s="161"/>
      <c r="CH818" s="161"/>
      <c r="CI818" s="161"/>
      <c r="CJ818" s="161"/>
      <c r="CK818" s="161"/>
      <c r="CL818" s="161"/>
      <c r="CM818" s="161"/>
      <c r="CN818" s="161"/>
      <c r="CO818" s="161"/>
      <c r="CP818" s="161"/>
      <c r="CQ818" s="161"/>
      <c r="CR818" s="161"/>
      <c r="CS818" s="161"/>
      <c r="CT818" s="161"/>
      <c r="CU818" s="161"/>
      <c r="CV818" s="161"/>
      <c r="CW818" s="161"/>
      <c r="CX818" s="161"/>
      <c r="CY818" s="161"/>
      <c r="CZ818" s="161"/>
      <c r="DA818" s="161"/>
      <c r="DB818" s="161"/>
      <c r="DC818" s="161"/>
      <c r="DD818" s="161"/>
      <c r="DE818" s="161"/>
      <c r="DF818" s="161"/>
      <c r="DG818" s="161"/>
      <c r="DH818" s="161"/>
      <c r="DI818" s="161"/>
      <c r="DJ818" s="161"/>
      <c r="DK818" s="161"/>
      <c r="DL818" s="161"/>
      <c r="DM818" s="161"/>
      <c r="DN818" s="161"/>
      <c r="DO818" s="161"/>
      <c r="DP818" s="161"/>
      <c r="DQ818" s="161"/>
      <c r="DR818" s="161"/>
      <c r="DS818" s="161"/>
      <c r="DT818" s="161"/>
      <c r="DU818" s="161"/>
      <c r="DV818" s="161"/>
      <c r="DW818" s="161"/>
    </row>
    <row r="819" spans="1:127" ht="12.75" customHeight="1" x14ac:dyDescent="0.25">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c r="AA819" s="161"/>
      <c r="AB819" s="161"/>
      <c r="AC819" s="161"/>
      <c r="AD819" s="161"/>
      <c r="AE819" s="161"/>
      <c r="AF819" s="161"/>
      <c r="AG819" s="161"/>
      <c r="AH819" s="161"/>
      <c r="AI819" s="161"/>
      <c r="AJ819" s="161"/>
      <c r="AK819" s="161"/>
      <c r="AL819" s="161"/>
      <c r="AM819" s="161"/>
      <c r="AN819" s="161"/>
      <c r="AO819" s="161"/>
      <c r="AP819" s="161"/>
      <c r="AQ819" s="161"/>
      <c r="AR819"/>
      <c r="AS819" s="161"/>
      <c r="AT819" s="161"/>
      <c r="AU819" s="161"/>
      <c r="AV819" s="161"/>
      <c r="AW819" s="161"/>
      <c r="AX819" s="161"/>
      <c r="AY819" s="161"/>
      <c r="AZ819" s="161"/>
      <c r="BA819" s="161"/>
      <c r="BB819" s="161"/>
      <c r="BC819" s="161"/>
      <c r="BD819" s="161"/>
      <c r="BE819" s="161"/>
      <c r="BF819" s="161"/>
      <c r="BG819" s="161"/>
      <c r="BH819" s="161"/>
      <c r="BI819" s="161"/>
      <c r="BJ819" s="161"/>
      <c r="BK819" s="161"/>
      <c r="BL819" s="161"/>
      <c r="BM819" s="161"/>
      <c r="BN819" s="161"/>
      <c r="BO819" s="161"/>
      <c r="BP819" s="161"/>
      <c r="BQ819" s="161"/>
      <c r="BR819" s="161"/>
      <c r="BS819" s="161"/>
      <c r="BT819" s="161"/>
      <c r="BU819" s="161"/>
      <c r="BV819" s="161"/>
      <c r="BW819" s="161"/>
      <c r="BX819" s="161"/>
      <c r="BY819" s="161"/>
      <c r="BZ819" s="161"/>
      <c r="CA819" s="161"/>
      <c r="CB819" s="161"/>
      <c r="CC819" s="161"/>
      <c r="CD819" s="161"/>
      <c r="CE819" s="161"/>
      <c r="CF819" s="161"/>
      <c r="CG819" s="161"/>
      <c r="CH819" s="161"/>
      <c r="CI819" s="161"/>
      <c r="CJ819" s="161"/>
      <c r="CK819" s="161"/>
      <c r="CL819" s="161"/>
      <c r="CM819" s="161"/>
      <c r="CN819" s="161"/>
      <c r="CO819" s="161"/>
      <c r="CP819" s="161"/>
      <c r="CQ819" s="161"/>
      <c r="CR819" s="161"/>
      <c r="CS819" s="161"/>
      <c r="CT819" s="161"/>
      <c r="CU819" s="161"/>
      <c r="CV819" s="161"/>
      <c r="CW819" s="161"/>
      <c r="CX819" s="161"/>
      <c r="CY819" s="161"/>
      <c r="CZ819" s="161"/>
      <c r="DA819" s="161"/>
      <c r="DB819" s="161"/>
      <c r="DC819" s="161"/>
      <c r="DD819" s="161"/>
      <c r="DE819" s="161"/>
      <c r="DF819" s="161"/>
      <c r="DG819" s="161"/>
      <c r="DH819" s="161"/>
      <c r="DI819" s="161"/>
      <c r="DJ819" s="161"/>
      <c r="DK819" s="161"/>
      <c r="DL819" s="161"/>
      <c r="DM819" s="161"/>
      <c r="DN819" s="161"/>
      <c r="DO819" s="161"/>
      <c r="DP819" s="161"/>
      <c r="DQ819" s="161"/>
      <c r="DR819" s="161"/>
      <c r="DS819" s="161"/>
      <c r="DT819" s="161"/>
      <c r="DU819" s="161"/>
      <c r="DV819" s="161"/>
      <c r="DW819" s="161"/>
    </row>
    <row r="820" spans="1:127" ht="12.75" customHeight="1" x14ac:dyDescent="0.25">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c r="AA820" s="161"/>
      <c r="AB820" s="161"/>
      <c r="AC820" s="161"/>
      <c r="AD820" s="161"/>
      <c r="AE820" s="161"/>
      <c r="AF820" s="161"/>
      <c r="AG820" s="161"/>
      <c r="AH820" s="161"/>
      <c r="AI820" s="161"/>
      <c r="AJ820" s="161"/>
      <c r="AK820" s="161"/>
      <c r="AL820" s="161"/>
      <c r="AM820" s="161"/>
      <c r="AN820" s="161"/>
      <c r="AO820" s="161"/>
      <c r="AP820" s="161"/>
      <c r="AQ820" s="161"/>
      <c r="AR820"/>
      <c r="AS820" s="161"/>
      <c r="AT820" s="161"/>
      <c r="AU820" s="161"/>
      <c r="AV820" s="161"/>
      <c r="AW820" s="161"/>
      <c r="AX820" s="161"/>
      <c r="AY820" s="161"/>
      <c r="AZ820" s="161"/>
      <c r="BA820" s="161"/>
      <c r="BB820" s="161"/>
      <c r="BC820" s="161"/>
      <c r="BD820" s="161"/>
      <c r="BE820" s="161"/>
      <c r="BF820" s="161"/>
      <c r="BG820" s="161"/>
      <c r="BH820" s="161"/>
      <c r="BI820" s="161"/>
      <c r="BJ820" s="161"/>
      <c r="BK820" s="161"/>
      <c r="BL820" s="161"/>
      <c r="BM820" s="161"/>
      <c r="BN820" s="161"/>
      <c r="BO820" s="161"/>
      <c r="BP820" s="161"/>
      <c r="BQ820" s="161"/>
      <c r="BR820" s="161"/>
      <c r="BS820" s="161"/>
      <c r="BT820" s="161"/>
      <c r="BU820" s="161"/>
      <c r="BV820" s="161"/>
      <c r="BW820" s="161"/>
      <c r="BX820" s="161"/>
      <c r="BY820" s="161"/>
      <c r="BZ820" s="161"/>
      <c r="CA820" s="161"/>
      <c r="CB820" s="161"/>
      <c r="CC820" s="161"/>
      <c r="CD820" s="161"/>
      <c r="CE820" s="161"/>
      <c r="CF820" s="161"/>
      <c r="CG820" s="161"/>
      <c r="CH820" s="161"/>
      <c r="CI820" s="161"/>
      <c r="CJ820" s="161"/>
      <c r="CK820" s="161"/>
      <c r="CL820" s="161"/>
      <c r="CM820" s="161"/>
      <c r="CN820" s="161"/>
      <c r="CO820" s="161"/>
      <c r="CP820" s="161"/>
      <c r="CQ820" s="161"/>
      <c r="CR820" s="161"/>
      <c r="CS820" s="161"/>
      <c r="CT820" s="161"/>
      <c r="CU820" s="161"/>
      <c r="CV820" s="161"/>
      <c r="CW820" s="161"/>
      <c r="CX820" s="161"/>
      <c r="CY820" s="161"/>
      <c r="CZ820" s="161"/>
      <c r="DA820" s="161"/>
      <c r="DB820" s="161"/>
      <c r="DC820" s="161"/>
      <c r="DD820" s="161"/>
      <c r="DE820" s="161"/>
      <c r="DF820" s="161"/>
      <c r="DG820" s="161"/>
      <c r="DH820" s="161"/>
      <c r="DI820" s="161"/>
      <c r="DJ820" s="161"/>
      <c r="DK820" s="161"/>
      <c r="DL820" s="161"/>
      <c r="DM820" s="161"/>
      <c r="DN820" s="161"/>
      <c r="DO820" s="161"/>
      <c r="DP820" s="161"/>
      <c r="DQ820" s="161"/>
      <c r="DR820" s="161"/>
      <c r="DS820" s="161"/>
      <c r="DT820" s="161"/>
      <c r="DU820" s="161"/>
      <c r="DV820" s="161"/>
      <c r="DW820" s="161"/>
    </row>
    <row r="821" spans="1:127" ht="12.75" customHeight="1" x14ac:dyDescent="0.25">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c r="AA821" s="161"/>
      <c r="AB821" s="161"/>
      <c r="AC821" s="161"/>
      <c r="AD821" s="161"/>
      <c r="AE821" s="161"/>
      <c r="AF821" s="161"/>
      <c r="AG821" s="161"/>
      <c r="AH821" s="161"/>
      <c r="AI821" s="161"/>
      <c r="AJ821" s="161"/>
      <c r="AK821" s="161"/>
      <c r="AL821" s="161"/>
      <c r="AM821" s="161"/>
      <c r="AN821" s="161"/>
      <c r="AO821" s="161"/>
      <c r="AP821" s="161"/>
      <c r="AQ821" s="161"/>
      <c r="AR821"/>
      <c r="AS821" s="161"/>
      <c r="AT821" s="161"/>
      <c r="AU821" s="161"/>
      <c r="AV821" s="161"/>
      <c r="AW821" s="161"/>
      <c r="AX821" s="161"/>
      <c r="AY821" s="161"/>
      <c r="AZ821" s="161"/>
      <c r="BA821" s="161"/>
      <c r="BB821" s="161"/>
      <c r="BC821" s="161"/>
      <c r="BD821" s="161"/>
      <c r="BE821" s="161"/>
      <c r="BF821" s="161"/>
      <c r="BG821" s="161"/>
      <c r="BH821" s="161"/>
      <c r="BI821" s="161"/>
      <c r="BJ821" s="161"/>
      <c r="BK821" s="161"/>
      <c r="BL821" s="161"/>
      <c r="BM821" s="161"/>
      <c r="BN821" s="161"/>
      <c r="BO821" s="161"/>
      <c r="BP821" s="161"/>
      <c r="BQ821" s="161"/>
      <c r="BR821" s="161"/>
      <c r="BS821" s="161"/>
      <c r="BT821" s="161"/>
      <c r="BU821" s="161"/>
      <c r="BV821" s="161"/>
      <c r="BW821" s="161"/>
      <c r="BX821" s="161"/>
      <c r="BY821" s="161"/>
      <c r="BZ821" s="161"/>
      <c r="CA821" s="161"/>
      <c r="CB821" s="161"/>
      <c r="CC821" s="161"/>
      <c r="CD821" s="161"/>
      <c r="CE821" s="161"/>
      <c r="CF821" s="161"/>
      <c r="CG821" s="161"/>
      <c r="CH821" s="161"/>
      <c r="CI821" s="161"/>
      <c r="CJ821" s="161"/>
      <c r="CK821" s="161"/>
      <c r="CL821" s="161"/>
      <c r="CM821" s="161"/>
      <c r="CN821" s="161"/>
      <c r="CO821" s="161"/>
      <c r="CP821" s="161"/>
      <c r="CQ821" s="161"/>
      <c r="CR821" s="161"/>
      <c r="CS821" s="161"/>
      <c r="CT821" s="161"/>
      <c r="CU821" s="161"/>
      <c r="CV821" s="161"/>
      <c r="CW821" s="161"/>
      <c r="CX821" s="161"/>
      <c r="CY821" s="161"/>
      <c r="CZ821" s="161"/>
      <c r="DA821" s="161"/>
      <c r="DB821" s="161"/>
      <c r="DC821" s="161"/>
      <c r="DD821" s="161"/>
      <c r="DE821" s="161"/>
      <c r="DF821" s="161"/>
      <c r="DG821" s="161"/>
      <c r="DH821" s="161"/>
      <c r="DI821" s="161"/>
      <c r="DJ821" s="161"/>
      <c r="DK821" s="161"/>
      <c r="DL821" s="161"/>
      <c r="DM821" s="161"/>
      <c r="DN821" s="161"/>
      <c r="DO821" s="161"/>
      <c r="DP821" s="161"/>
      <c r="DQ821" s="161"/>
      <c r="DR821" s="161"/>
      <c r="DS821" s="161"/>
      <c r="DT821" s="161"/>
      <c r="DU821" s="161"/>
      <c r="DV821" s="161"/>
      <c r="DW821" s="161"/>
    </row>
    <row r="822" spans="1:127" ht="12.75" customHeight="1" x14ac:dyDescent="0.25">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c r="AA822" s="161"/>
      <c r="AB822" s="161"/>
      <c r="AC822" s="161"/>
      <c r="AD822" s="161"/>
      <c r="AE822" s="161"/>
      <c r="AF822" s="161"/>
      <c r="AG822" s="161"/>
      <c r="AH822" s="161"/>
      <c r="AI822" s="161"/>
      <c r="AJ822" s="161"/>
      <c r="AK822" s="161"/>
      <c r="AL822" s="161"/>
      <c r="AM822" s="161"/>
      <c r="AN822" s="161"/>
      <c r="AO822" s="161"/>
      <c r="AP822" s="161"/>
      <c r="AQ822" s="161"/>
      <c r="AR822"/>
      <c r="AS822" s="161"/>
      <c r="AT822" s="161"/>
      <c r="AU822" s="161"/>
      <c r="AV822" s="161"/>
      <c r="AW822" s="161"/>
      <c r="AX822" s="161"/>
      <c r="AY822" s="161"/>
      <c r="AZ822" s="161"/>
      <c r="BA822" s="161"/>
      <c r="BB822" s="161"/>
      <c r="BC822" s="161"/>
      <c r="BD822" s="161"/>
      <c r="BE822" s="161"/>
      <c r="BF822" s="161"/>
      <c r="BG822" s="161"/>
      <c r="BH822" s="161"/>
      <c r="BI822" s="161"/>
      <c r="BJ822" s="161"/>
      <c r="BK822" s="161"/>
      <c r="BL822" s="161"/>
      <c r="BM822" s="161"/>
      <c r="BN822" s="161"/>
      <c r="BO822" s="161"/>
      <c r="BP822" s="161"/>
      <c r="BQ822" s="161"/>
      <c r="BR822" s="161"/>
      <c r="BS822" s="161"/>
      <c r="BT822" s="161"/>
      <c r="BU822" s="161"/>
      <c r="BV822" s="161"/>
      <c r="BW822" s="161"/>
      <c r="BX822" s="161"/>
      <c r="BY822" s="161"/>
      <c r="BZ822" s="161"/>
      <c r="CA822" s="161"/>
      <c r="CB822" s="161"/>
      <c r="CC822" s="161"/>
      <c r="CD822" s="161"/>
      <c r="CE822" s="161"/>
      <c r="CF822" s="161"/>
      <c r="CG822" s="161"/>
      <c r="CH822" s="161"/>
      <c r="CI822" s="161"/>
      <c r="CJ822" s="161"/>
      <c r="CK822" s="161"/>
      <c r="CL822" s="161"/>
      <c r="CM822" s="161"/>
      <c r="CN822" s="161"/>
      <c r="CO822" s="161"/>
      <c r="CP822" s="161"/>
      <c r="CQ822" s="161"/>
      <c r="CR822" s="161"/>
      <c r="CS822" s="161"/>
      <c r="CT822" s="161"/>
      <c r="CU822" s="161"/>
      <c r="CV822" s="161"/>
      <c r="CW822" s="161"/>
      <c r="CX822" s="161"/>
      <c r="CY822" s="161"/>
      <c r="CZ822" s="161"/>
      <c r="DA822" s="161"/>
      <c r="DB822" s="161"/>
      <c r="DC822" s="161"/>
      <c r="DD822" s="161"/>
      <c r="DE822" s="161"/>
      <c r="DF822" s="161"/>
      <c r="DG822" s="161"/>
      <c r="DH822" s="161"/>
      <c r="DI822" s="161"/>
      <c r="DJ822" s="161"/>
      <c r="DK822" s="161"/>
      <c r="DL822" s="161"/>
      <c r="DM822" s="161"/>
      <c r="DN822" s="161"/>
      <c r="DO822" s="161"/>
      <c r="DP822" s="161"/>
      <c r="DQ822" s="161"/>
      <c r="DR822" s="161"/>
      <c r="DS822" s="161"/>
      <c r="DT822" s="161"/>
      <c r="DU822" s="161"/>
      <c r="DV822" s="161"/>
      <c r="DW822" s="161"/>
    </row>
    <row r="823" spans="1:127" ht="12.75" customHeight="1" x14ac:dyDescent="0.25">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c r="AA823" s="161"/>
      <c r="AB823" s="161"/>
      <c r="AC823" s="161"/>
      <c r="AD823" s="161"/>
      <c r="AE823" s="161"/>
      <c r="AF823" s="161"/>
      <c r="AG823" s="161"/>
      <c r="AH823" s="161"/>
      <c r="AI823" s="161"/>
      <c r="AJ823" s="161"/>
      <c r="AK823" s="161"/>
      <c r="AL823" s="161"/>
      <c r="AM823" s="161"/>
      <c r="AN823" s="161"/>
      <c r="AO823" s="161"/>
      <c r="AP823" s="161"/>
      <c r="AQ823" s="161"/>
      <c r="AR823"/>
      <c r="AS823" s="161"/>
      <c r="AT823" s="161"/>
      <c r="AU823" s="161"/>
      <c r="AV823" s="161"/>
      <c r="AW823" s="161"/>
      <c r="AX823" s="161"/>
      <c r="AY823" s="161"/>
      <c r="AZ823" s="161"/>
      <c r="BA823" s="161"/>
      <c r="BB823" s="161"/>
      <c r="BC823" s="161"/>
      <c r="BD823" s="161"/>
      <c r="BE823" s="161"/>
      <c r="BF823" s="161"/>
      <c r="BG823" s="161"/>
      <c r="BH823" s="161"/>
      <c r="BI823" s="161"/>
      <c r="BJ823" s="161"/>
      <c r="BK823" s="161"/>
      <c r="BL823" s="161"/>
      <c r="BM823" s="161"/>
      <c r="BN823" s="161"/>
      <c r="BO823" s="161"/>
      <c r="BP823" s="161"/>
      <c r="BQ823" s="161"/>
      <c r="BR823" s="161"/>
      <c r="BS823" s="161"/>
      <c r="BT823" s="161"/>
      <c r="BU823" s="161"/>
      <c r="BV823" s="161"/>
      <c r="BW823" s="161"/>
      <c r="BX823" s="161"/>
      <c r="BY823" s="161"/>
      <c r="BZ823" s="161"/>
      <c r="CA823" s="161"/>
      <c r="CB823" s="161"/>
      <c r="CC823" s="161"/>
      <c r="CD823" s="161"/>
      <c r="CE823" s="161"/>
      <c r="CF823" s="161"/>
      <c r="CG823" s="161"/>
      <c r="CH823" s="161"/>
      <c r="CI823" s="161"/>
      <c r="CJ823" s="161"/>
      <c r="CK823" s="161"/>
      <c r="CL823" s="161"/>
      <c r="CM823" s="161"/>
      <c r="CN823" s="161"/>
      <c r="CO823" s="161"/>
      <c r="CP823" s="161"/>
      <c r="CQ823" s="161"/>
      <c r="CR823" s="161"/>
      <c r="CS823" s="161"/>
      <c r="CT823" s="161"/>
      <c r="CU823" s="161"/>
      <c r="CV823" s="161"/>
      <c r="CW823" s="161"/>
      <c r="CX823" s="161"/>
      <c r="CY823" s="161"/>
      <c r="CZ823" s="161"/>
      <c r="DA823" s="161"/>
      <c r="DB823" s="161"/>
      <c r="DC823" s="161"/>
      <c r="DD823" s="161"/>
      <c r="DE823" s="161"/>
      <c r="DF823" s="161"/>
      <c r="DG823" s="161"/>
      <c r="DH823" s="161"/>
      <c r="DI823" s="161"/>
      <c r="DJ823" s="161"/>
      <c r="DK823" s="161"/>
      <c r="DL823" s="161"/>
      <c r="DM823" s="161"/>
      <c r="DN823" s="161"/>
      <c r="DO823" s="161"/>
      <c r="DP823" s="161"/>
      <c r="DQ823" s="161"/>
      <c r="DR823" s="161"/>
      <c r="DS823" s="161"/>
      <c r="DT823" s="161"/>
      <c r="DU823" s="161"/>
      <c r="DV823" s="161"/>
      <c r="DW823" s="161"/>
    </row>
    <row r="824" spans="1:127" ht="12.75" customHeight="1" x14ac:dyDescent="0.25">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c r="AA824" s="161"/>
      <c r="AB824" s="161"/>
      <c r="AC824" s="161"/>
      <c r="AD824" s="161"/>
      <c r="AE824" s="161"/>
      <c r="AF824" s="161"/>
      <c r="AG824" s="161"/>
      <c r="AH824" s="161"/>
      <c r="AI824" s="161"/>
      <c r="AJ824" s="161"/>
      <c r="AK824" s="161"/>
      <c r="AL824" s="161"/>
      <c r="AM824" s="161"/>
      <c r="AN824" s="161"/>
      <c r="AO824" s="161"/>
      <c r="AP824" s="161"/>
      <c r="AQ824" s="161"/>
      <c r="AR824"/>
      <c r="AS824" s="161"/>
      <c r="AT824" s="161"/>
      <c r="AU824" s="161"/>
      <c r="AV824" s="161"/>
      <c r="AW824" s="161"/>
      <c r="AX824" s="161"/>
      <c r="AY824" s="161"/>
      <c r="AZ824" s="161"/>
      <c r="BA824" s="161"/>
      <c r="BB824" s="161"/>
      <c r="BC824" s="161"/>
      <c r="BD824" s="161"/>
      <c r="BE824" s="161"/>
      <c r="BF824" s="161"/>
      <c r="BG824" s="161"/>
      <c r="BH824" s="161"/>
      <c r="BI824" s="161"/>
      <c r="BJ824" s="161"/>
      <c r="BK824" s="161"/>
      <c r="BL824" s="161"/>
      <c r="BM824" s="161"/>
      <c r="BN824" s="161"/>
      <c r="BO824" s="161"/>
      <c r="BP824" s="161"/>
      <c r="BQ824" s="161"/>
      <c r="BR824" s="161"/>
      <c r="BS824" s="161"/>
      <c r="BT824" s="161"/>
      <c r="BU824" s="161"/>
      <c r="BV824" s="161"/>
      <c r="BW824" s="161"/>
      <c r="BX824" s="161"/>
      <c r="BY824" s="161"/>
      <c r="BZ824" s="161"/>
      <c r="CA824" s="161"/>
      <c r="CB824" s="161"/>
      <c r="CC824" s="161"/>
      <c r="CD824" s="161"/>
      <c r="CE824" s="161"/>
      <c r="CF824" s="161"/>
      <c r="CG824" s="161"/>
      <c r="CH824" s="161"/>
      <c r="CI824" s="161"/>
      <c r="CJ824" s="161"/>
      <c r="CK824" s="161"/>
      <c r="CL824" s="161"/>
      <c r="CM824" s="161"/>
      <c r="CN824" s="161"/>
      <c r="CO824" s="161"/>
      <c r="CP824" s="161"/>
      <c r="CQ824" s="161"/>
      <c r="CR824" s="161"/>
      <c r="CS824" s="161"/>
      <c r="CT824" s="161"/>
      <c r="CU824" s="161"/>
      <c r="CV824" s="161"/>
      <c r="CW824" s="161"/>
      <c r="CX824" s="161"/>
      <c r="CY824" s="161"/>
      <c r="CZ824" s="161"/>
      <c r="DA824" s="161"/>
      <c r="DB824" s="161"/>
      <c r="DC824" s="161"/>
      <c r="DD824" s="161"/>
      <c r="DE824" s="161"/>
      <c r="DF824" s="161"/>
      <c r="DG824" s="161"/>
      <c r="DH824" s="161"/>
      <c r="DI824" s="161"/>
      <c r="DJ824" s="161"/>
      <c r="DK824" s="161"/>
      <c r="DL824" s="161"/>
      <c r="DM824" s="161"/>
      <c r="DN824" s="161"/>
      <c r="DO824" s="161"/>
      <c r="DP824" s="161"/>
      <c r="DQ824" s="161"/>
      <c r="DR824" s="161"/>
      <c r="DS824" s="161"/>
      <c r="DT824" s="161"/>
      <c r="DU824" s="161"/>
      <c r="DV824" s="161"/>
      <c r="DW824" s="161"/>
    </row>
    <row r="825" spans="1:127" ht="12.75" customHeight="1" x14ac:dyDescent="0.25">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c r="AA825" s="161"/>
      <c r="AB825" s="161"/>
      <c r="AC825" s="161"/>
      <c r="AD825" s="161"/>
      <c r="AE825" s="161"/>
      <c r="AF825" s="161"/>
      <c r="AG825" s="161"/>
      <c r="AH825" s="161"/>
      <c r="AI825" s="161"/>
      <c r="AJ825" s="161"/>
      <c r="AK825" s="161"/>
      <c r="AL825" s="161"/>
      <c r="AM825" s="161"/>
      <c r="AN825" s="161"/>
      <c r="AO825" s="161"/>
      <c r="AP825" s="161"/>
      <c r="AQ825" s="161"/>
      <c r="AR825"/>
      <c r="AS825" s="161"/>
      <c r="AT825" s="161"/>
      <c r="AU825" s="161"/>
      <c r="AV825" s="161"/>
      <c r="AW825" s="161"/>
      <c r="AX825" s="161"/>
      <c r="AY825" s="161"/>
      <c r="AZ825" s="161"/>
      <c r="BA825" s="161"/>
      <c r="BB825" s="161"/>
      <c r="BC825" s="161"/>
      <c r="BD825" s="161"/>
      <c r="BE825" s="161"/>
      <c r="BF825" s="161"/>
      <c r="BG825" s="161"/>
      <c r="BH825" s="161"/>
      <c r="BI825" s="161"/>
      <c r="BJ825" s="161"/>
      <c r="BK825" s="161"/>
      <c r="BL825" s="161"/>
      <c r="BM825" s="161"/>
      <c r="BN825" s="161"/>
      <c r="BO825" s="161"/>
      <c r="BP825" s="161"/>
      <c r="BQ825" s="161"/>
      <c r="BR825" s="161"/>
      <c r="BS825" s="161"/>
      <c r="BT825" s="161"/>
      <c r="BU825" s="161"/>
      <c r="BV825" s="161"/>
      <c r="BW825" s="161"/>
      <c r="BX825" s="161"/>
      <c r="BY825" s="161"/>
      <c r="BZ825" s="161"/>
      <c r="CA825" s="161"/>
      <c r="CB825" s="161"/>
      <c r="CC825" s="161"/>
      <c r="CD825" s="161"/>
      <c r="CE825" s="161"/>
      <c r="CF825" s="161"/>
      <c r="CG825" s="161"/>
      <c r="CH825" s="161"/>
      <c r="CI825" s="161"/>
      <c r="CJ825" s="161"/>
      <c r="CK825" s="161"/>
      <c r="CL825" s="161"/>
      <c r="CM825" s="161"/>
      <c r="CN825" s="161"/>
      <c r="CO825" s="161"/>
      <c r="CP825" s="161"/>
      <c r="CQ825" s="161"/>
      <c r="CR825" s="161"/>
      <c r="CS825" s="161"/>
      <c r="CT825" s="161"/>
      <c r="CU825" s="161"/>
      <c r="CV825" s="161"/>
      <c r="CW825" s="161"/>
      <c r="CX825" s="161"/>
      <c r="CY825" s="161"/>
      <c r="CZ825" s="161"/>
      <c r="DA825" s="161"/>
      <c r="DB825" s="161"/>
      <c r="DC825" s="161"/>
      <c r="DD825" s="161"/>
      <c r="DE825" s="161"/>
      <c r="DF825" s="161"/>
      <c r="DG825" s="161"/>
      <c r="DH825" s="161"/>
      <c r="DI825" s="161"/>
      <c r="DJ825" s="161"/>
      <c r="DK825" s="161"/>
      <c r="DL825" s="161"/>
      <c r="DM825" s="161"/>
      <c r="DN825" s="161"/>
      <c r="DO825" s="161"/>
      <c r="DP825" s="161"/>
      <c r="DQ825" s="161"/>
      <c r="DR825" s="161"/>
      <c r="DS825" s="161"/>
      <c r="DT825" s="161"/>
      <c r="DU825" s="161"/>
      <c r="DV825" s="161"/>
      <c r="DW825" s="161"/>
    </row>
    <row r="826" spans="1:127" ht="12.75" customHeight="1" x14ac:dyDescent="0.25">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c r="AA826" s="161"/>
      <c r="AB826" s="161"/>
      <c r="AC826" s="161"/>
      <c r="AD826" s="161"/>
      <c r="AE826" s="161"/>
      <c r="AF826" s="161"/>
      <c r="AG826" s="161"/>
      <c r="AH826" s="161"/>
      <c r="AI826" s="161"/>
      <c r="AJ826" s="161"/>
      <c r="AK826" s="161"/>
      <c r="AL826" s="161"/>
      <c r="AM826" s="161"/>
      <c r="AN826" s="161"/>
      <c r="AO826" s="161"/>
      <c r="AP826" s="161"/>
      <c r="AQ826" s="161"/>
      <c r="AR826"/>
      <c r="AS826" s="161"/>
      <c r="AT826" s="161"/>
      <c r="AU826" s="161"/>
      <c r="AV826" s="161"/>
      <c r="AW826" s="161"/>
      <c r="AX826" s="161"/>
      <c r="AY826" s="161"/>
      <c r="AZ826" s="161"/>
      <c r="BA826" s="161"/>
      <c r="BB826" s="161"/>
      <c r="BC826" s="161"/>
      <c r="BD826" s="161"/>
      <c r="BE826" s="161"/>
      <c r="BF826" s="161"/>
      <c r="BG826" s="161"/>
      <c r="BH826" s="161"/>
      <c r="BI826" s="161"/>
      <c r="BJ826" s="161"/>
      <c r="BK826" s="161"/>
      <c r="BL826" s="161"/>
      <c r="BM826" s="161"/>
      <c r="BN826" s="161"/>
      <c r="BO826" s="161"/>
      <c r="BP826" s="161"/>
      <c r="BQ826" s="161"/>
      <c r="BR826" s="161"/>
      <c r="BS826" s="161"/>
      <c r="BT826" s="161"/>
      <c r="BU826" s="161"/>
      <c r="BV826" s="161"/>
      <c r="BW826" s="161"/>
      <c r="BX826" s="161"/>
      <c r="BY826" s="161"/>
      <c r="BZ826" s="161"/>
      <c r="CA826" s="161"/>
      <c r="CB826" s="161"/>
      <c r="CC826" s="161"/>
      <c r="CD826" s="161"/>
      <c r="CE826" s="161"/>
      <c r="CF826" s="161"/>
      <c r="CG826" s="161"/>
      <c r="CH826" s="161"/>
      <c r="CI826" s="161"/>
      <c r="CJ826" s="161"/>
      <c r="CK826" s="161"/>
      <c r="CL826" s="161"/>
      <c r="CM826" s="161"/>
      <c r="CN826" s="161"/>
      <c r="CO826" s="161"/>
      <c r="CP826" s="161"/>
      <c r="CQ826" s="161"/>
      <c r="CR826" s="161"/>
      <c r="CS826" s="161"/>
      <c r="CT826" s="161"/>
      <c r="CU826" s="161"/>
      <c r="CV826" s="161"/>
      <c r="CW826" s="161"/>
      <c r="CX826" s="161"/>
      <c r="CY826" s="161"/>
      <c r="CZ826" s="161"/>
      <c r="DA826" s="161"/>
      <c r="DB826" s="161"/>
      <c r="DC826" s="161"/>
      <c r="DD826" s="161"/>
      <c r="DE826" s="161"/>
      <c r="DF826" s="161"/>
      <c r="DG826" s="161"/>
      <c r="DH826" s="161"/>
      <c r="DI826" s="161"/>
      <c r="DJ826" s="161"/>
      <c r="DK826" s="161"/>
      <c r="DL826" s="161"/>
      <c r="DM826" s="161"/>
      <c r="DN826" s="161"/>
      <c r="DO826" s="161"/>
      <c r="DP826" s="161"/>
      <c r="DQ826" s="161"/>
      <c r="DR826" s="161"/>
      <c r="DS826" s="161"/>
      <c r="DT826" s="161"/>
      <c r="DU826" s="161"/>
      <c r="DV826" s="161"/>
      <c r="DW826" s="161"/>
    </row>
    <row r="827" spans="1:127" ht="12.75" customHeight="1" x14ac:dyDescent="0.25">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c r="AA827" s="161"/>
      <c r="AB827" s="161"/>
      <c r="AC827" s="161"/>
      <c r="AD827" s="161"/>
      <c r="AE827" s="161"/>
      <c r="AF827" s="161"/>
      <c r="AG827" s="161"/>
      <c r="AH827" s="161"/>
      <c r="AI827" s="161"/>
      <c r="AJ827" s="161"/>
      <c r="AK827" s="161"/>
      <c r="AL827" s="161"/>
      <c r="AM827" s="161"/>
      <c r="AN827" s="161"/>
      <c r="AO827" s="161"/>
      <c r="AP827" s="161"/>
      <c r="AQ827" s="161"/>
      <c r="AR827"/>
      <c r="AS827" s="161"/>
      <c r="AT827" s="161"/>
      <c r="AU827" s="161"/>
      <c r="AV827" s="161"/>
      <c r="AW827" s="161"/>
      <c r="AX827" s="161"/>
      <c r="AY827" s="161"/>
      <c r="AZ827" s="161"/>
      <c r="BA827" s="161"/>
      <c r="BB827" s="161"/>
      <c r="BC827" s="161"/>
      <c r="BD827" s="161"/>
      <c r="BE827" s="161"/>
      <c r="BF827" s="161"/>
      <c r="BG827" s="161"/>
      <c r="BH827" s="161"/>
      <c r="BI827" s="161"/>
      <c r="BJ827" s="161"/>
      <c r="BK827" s="161"/>
      <c r="BL827" s="161"/>
      <c r="BM827" s="161"/>
      <c r="BN827" s="161"/>
      <c r="BO827" s="161"/>
      <c r="BP827" s="161"/>
      <c r="BQ827" s="161"/>
      <c r="BR827" s="161"/>
      <c r="BS827" s="161"/>
      <c r="BT827" s="161"/>
      <c r="BU827" s="161"/>
      <c r="BV827" s="161"/>
      <c r="BW827" s="161"/>
      <c r="BX827" s="161"/>
      <c r="BY827" s="161"/>
      <c r="BZ827" s="161"/>
      <c r="CA827" s="161"/>
      <c r="CB827" s="161"/>
      <c r="CC827" s="161"/>
      <c r="CD827" s="161"/>
      <c r="CE827" s="161"/>
      <c r="CF827" s="161"/>
      <c r="CG827" s="161"/>
      <c r="CH827" s="161"/>
      <c r="CI827" s="161"/>
      <c r="CJ827" s="161"/>
      <c r="CK827" s="161"/>
      <c r="CL827" s="161"/>
      <c r="CM827" s="161"/>
      <c r="CN827" s="161"/>
      <c r="CO827" s="161"/>
      <c r="CP827" s="161"/>
      <c r="CQ827" s="161"/>
      <c r="CR827" s="161"/>
      <c r="CS827" s="161"/>
      <c r="CT827" s="161"/>
      <c r="CU827" s="161"/>
      <c r="CV827" s="161"/>
      <c r="CW827" s="161"/>
      <c r="CX827" s="161"/>
      <c r="CY827" s="161"/>
      <c r="CZ827" s="161"/>
      <c r="DA827" s="161"/>
      <c r="DB827" s="161"/>
      <c r="DC827" s="161"/>
      <c r="DD827" s="161"/>
      <c r="DE827" s="161"/>
      <c r="DF827" s="161"/>
      <c r="DG827" s="161"/>
      <c r="DH827" s="161"/>
      <c r="DI827" s="161"/>
      <c r="DJ827" s="161"/>
      <c r="DK827" s="161"/>
      <c r="DL827" s="161"/>
      <c r="DM827" s="161"/>
      <c r="DN827" s="161"/>
      <c r="DO827" s="161"/>
      <c r="DP827" s="161"/>
      <c r="DQ827" s="161"/>
      <c r="DR827" s="161"/>
      <c r="DS827" s="161"/>
      <c r="DT827" s="161"/>
      <c r="DU827" s="161"/>
      <c r="DV827" s="161"/>
      <c r="DW827" s="161"/>
    </row>
    <row r="828" spans="1:127" ht="12.75" customHeight="1" x14ac:dyDescent="0.25">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c r="AA828" s="161"/>
      <c r="AB828" s="161"/>
      <c r="AC828" s="161"/>
      <c r="AD828" s="161"/>
      <c r="AE828" s="161"/>
      <c r="AF828" s="161"/>
      <c r="AG828" s="161"/>
      <c r="AH828" s="161"/>
      <c r="AI828" s="161"/>
      <c r="AJ828" s="161"/>
      <c r="AK828" s="161"/>
      <c r="AL828" s="161"/>
      <c r="AM828" s="161"/>
      <c r="AN828" s="161"/>
      <c r="AO828" s="161"/>
      <c r="AP828" s="161"/>
      <c r="AQ828" s="161"/>
      <c r="AR828"/>
      <c r="AS828" s="161"/>
      <c r="AT828" s="161"/>
      <c r="AU828" s="161"/>
      <c r="AV828" s="161"/>
      <c r="AW828" s="161"/>
      <c r="AX828" s="161"/>
      <c r="AY828" s="161"/>
      <c r="AZ828" s="161"/>
      <c r="BA828" s="161"/>
      <c r="BB828" s="161"/>
      <c r="BC828" s="161"/>
      <c r="BD828" s="161"/>
      <c r="BE828" s="161"/>
      <c r="BF828" s="161"/>
      <c r="BG828" s="161"/>
      <c r="BH828" s="161"/>
      <c r="BI828" s="161"/>
      <c r="BJ828" s="161"/>
      <c r="BK828" s="161"/>
      <c r="BL828" s="161"/>
      <c r="BM828" s="161"/>
      <c r="BN828" s="161"/>
      <c r="BO828" s="161"/>
      <c r="BP828" s="161"/>
      <c r="BQ828" s="161"/>
      <c r="BR828" s="161"/>
      <c r="BS828" s="161"/>
      <c r="BT828" s="161"/>
      <c r="BU828" s="161"/>
      <c r="BV828" s="161"/>
      <c r="BW828" s="161"/>
      <c r="BX828" s="161"/>
      <c r="BY828" s="161"/>
      <c r="BZ828" s="161"/>
      <c r="CA828" s="161"/>
      <c r="CB828" s="161"/>
      <c r="CC828" s="161"/>
      <c r="CD828" s="161"/>
      <c r="CE828" s="161"/>
      <c r="CF828" s="161"/>
      <c r="CG828" s="161"/>
      <c r="CH828" s="161"/>
      <c r="CI828" s="161"/>
      <c r="CJ828" s="161"/>
      <c r="CK828" s="161"/>
      <c r="CL828" s="161"/>
      <c r="CM828" s="161"/>
      <c r="CN828" s="161"/>
      <c r="CO828" s="161"/>
      <c r="CP828" s="161"/>
      <c r="CQ828" s="161"/>
      <c r="CR828" s="161"/>
      <c r="CS828" s="161"/>
      <c r="CT828" s="161"/>
      <c r="CU828" s="161"/>
      <c r="CV828" s="161"/>
      <c r="CW828" s="161"/>
      <c r="CX828" s="161"/>
      <c r="CY828" s="161"/>
      <c r="CZ828" s="161"/>
      <c r="DA828" s="161"/>
      <c r="DB828" s="161"/>
      <c r="DC828" s="161"/>
      <c r="DD828" s="161"/>
      <c r="DE828" s="161"/>
      <c r="DF828" s="161"/>
      <c r="DG828" s="161"/>
      <c r="DH828" s="161"/>
      <c r="DI828" s="161"/>
      <c r="DJ828" s="161"/>
      <c r="DK828" s="161"/>
      <c r="DL828" s="161"/>
      <c r="DM828" s="161"/>
      <c r="DN828" s="161"/>
      <c r="DO828" s="161"/>
      <c r="DP828" s="161"/>
      <c r="DQ828" s="161"/>
      <c r="DR828" s="161"/>
      <c r="DS828" s="161"/>
      <c r="DT828" s="161"/>
      <c r="DU828" s="161"/>
      <c r="DV828" s="161"/>
      <c r="DW828" s="161"/>
    </row>
    <row r="829" spans="1:127" ht="12.75" customHeight="1" x14ac:dyDescent="0.25">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c r="AA829" s="161"/>
      <c r="AB829" s="161"/>
      <c r="AC829" s="161"/>
      <c r="AD829" s="161"/>
      <c r="AE829" s="161"/>
      <c r="AF829" s="161"/>
      <c r="AG829" s="161"/>
      <c r="AH829" s="161"/>
      <c r="AI829" s="161"/>
      <c r="AJ829" s="161"/>
      <c r="AK829" s="161"/>
      <c r="AL829" s="161"/>
      <c r="AM829" s="161"/>
      <c r="AN829" s="161"/>
      <c r="AO829" s="161"/>
      <c r="AP829" s="161"/>
      <c r="AQ829" s="161"/>
      <c r="AR829"/>
      <c r="AS829" s="161"/>
      <c r="AT829" s="161"/>
      <c r="AU829" s="161"/>
      <c r="AV829" s="161"/>
      <c r="AW829" s="161"/>
      <c r="AX829" s="161"/>
      <c r="AY829" s="161"/>
      <c r="AZ829" s="161"/>
      <c r="BA829" s="161"/>
      <c r="BB829" s="161"/>
      <c r="BC829" s="161"/>
      <c r="BD829" s="161"/>
      <c r="BE829" s="161"/>
      <c r="BF829" s="161"/>
      <c r="BG829" s="161"/>
      <c r="BH829" s="161"/>
      <c r="BI829" s="161"/>
      <c r="BJ829" s="161"/>
      <c r="BK829" s="161"/>
      <c r="BL829" s="161"/>
      <c r="BM829" s="161"/>
      <c r="BN829" s="161"/>
      <c r="BO829" s="161"/>
      <c r="BP829" s="161"/>
      <c r="BQ829" s="161"/>
      <c r="BR829" s="161"/>
      <c r="BS829" s="161"/>
      <c r="BT829" s="161"/>
      <c r="BU829" s="161"/>
      <c r="BV829" s="161"/>
      <c r="BW829" s="161"/>
      <c r="BX829" s="161"/>
      <c r="BY829" s="161"/>
      <c r="BZ829" s="161"/>
      <c r="CA829" s="161"/>
      <c r="CB829" s="161"/>
      <c r="CC829" s="161"/>
      <c r="CD829" s="161"/>
      <c r="CE829" s="161"/>
      <c r="CF829" s="161"/>
      <c r="CG829" s="161"/>
      <c r="CH829" s="161"/>
      <c r="CI829" s="161"/>
      <c r="CJ829" s="161"/>
      <c r="CK829" s="161"/>
      <c r="CL829" s="161"/>
      <c r="CM829" s="161"/>
      <c r="CN829" s="161"/>
      <c r="CO829" s="161"/>
      <c r="CP829" s="161"/>
      <c r="CQ829" s="161"/>
      <c r="CR829" s="161"/>
      <c r="CS829" s="161"/>
      <c r="CT829" s="161"/>
      <c r="CU829" s="161"/>
      <c r="CV829" s="161"/>
      <c r="CW829" s="161"/>
      <c r="CX829" s="161"/>
      <c r="CY829" s="161"/>
      <c r="CZ829" s="161"/>
      <c r="DA829" s="161"/>
      <c r="DB829" s="161"/>
      <c r="DC829" s="161"/>
      <c r="DD829" s="161"/>
      <c r="DE829" s="161"/>
      <c r="DF829" s="161"/>
      <c r="DG829" s="161"/>
      <c r="DH829" s="161"/>
      <c r="DI829" s="161"/>
      <c r="DJ829" s="161"/>
      <c r="DK829" s="161"/>
      <c r="DL829" s="161"/>
      <c r="DM829" s="161"/>
      <c r="DN829" s="161"/>
      <c r="DO829" s="161"/>
      <c r="DP829" s="161"/>
      <c r="DQ829" s="161"/>
      <c r="DR829" s="161"/>
      <c r="DS829" s="161"/>
      <c r="DT829" s="161"/>
      <c r="DU829" s="161"/>
      <c r="DV829" s="161"/>
      <c r="DW829" s="161"/>
    </row>
    <row r="830" spans="1:127" ht="12.75" customHeight="1" x14ac:dyDescent="0.25">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c r="AA830" s="161"/>
      <c r="AB830" s="161"/>
      <c r="AC830" s="161"/>
      <c r="AD830" s="161"/>
      <c r="AE830" s="161"/>
      <c r="AF830" s="161"/>
      <c r="AG830" s="161"/>
      <c r="AH830" s="161"/>
      <c r="AI830" s="161"/>
      <c r="AJ830" s="161"/>
      <c r="AK830" s="161"/>
      <c r="AL830" s="161"/>
      <c r="AM830" s="161"/>
      <c r="AN830" s="161"/>
      <c r="AO830" s="161"/>
      <c r="AP830" s="161"/>
      <c r="AQ830" s="161"/>
      <c r="AR830"/>
      <c r="AS830" s="161"/>
      <c r="AT830" s="161"/>
      <c r="AU830" s="161"/>
      <c r="AV830" s="161"/>
      <c r="AW830" s="161"/>
      <c r="AX830" s="161"/>
      <c r="AY830" s="161"/>
      <c r="AZ830" s="161"/>
      <c r="BA830" s="161"/>
      <c r="BB830" s="161"/>
      <c r="BC830" s="161"/>
      <c r="BD830" s="161"/>
      <c r="BE830" s="161"/>
      <c r="BF830" s="161"/>
      <c r="BG830" s="161"/>
      <c r="BH830" s="161"/>
      <c r="BI830" s="161"/>
      <c r="BJ830" s="161"/>
      <c r="BK830" s="161"/>
      <c r="BL830" s="161"/>
      <c r="BM830" s="161"/>
      <c r="BN830" s="161"/>
      <c r="BO830" s="161"/>
      <c r="BP830" s="161"/>
      <c r="BQ830" s="161"/>
      <c r="BR830" s="161"/>
      <c r="BS830" s="161"/>
      <c r="BT830" s="161"/>
      <c r="BU830" s="161"/>
      <c r="BV830" s="161"/>
      <c r="BW830" s="161"/>
      <c r="BX830" s="161"/>
      <c r="BY830" s="161"/>
      <c r="BZ830" s="161"/>
      <c r="CA830" s="161"/>
      <c r="CB830" s="161"/>
      <c r="CC830" s="161"/>
      <c r="CD830" s="161"/>
      <c r="CE830" s="161"/>
      <c r="CF830" s="161"/>
      <c r="CG830" s="161"/>
      <c r="CH830" s="161"/>
      <c r="CI830" s="161"/>
      <c r="CJ830" s="161"/>
      <c r="CK830" s="161"/>
      <c r="CL830" s="161"/>
      <c r="CM830" s="161"/>
      <c r="CN830" s="161"/>
      <c r="CO830" s="161"/>
      <c r="CP830" s="161"/>
      <c r="CQ830" s="161"/>
      <c r="CR830" s="161"/>
      <c r="CS830" s="161"/>
      <c r="CT830" s="161"/>
      <c r="CU830" s="161"/>
      <c r="CV830" s="161"/>
      <c r="CW830" s="161"/>
      <c r="CX830" s="161"/>
      <c r="CY830" s="161"/>
      <c r="CZ830" s="161"/>
      <c r="DA830" s="161"/>
      <c r="DB830" s="161"/>
      <c r="DC830" s="161"/>
      <c r="DD830" s="161"/>
      <c r="DE830" s="161"/>
      <c r="DF830" s="161"/>
      <c r="DG830" s="161"/>
      <c r="DH830" s="161"/>
      <c r="DI830" s="161"/>
      <c r="DJ830" s="161"/>
      <c r="DK830" s="161"/>
      <c r="DL830" s="161"/>
      <c r="DM830" s="161"/>
      <c r="DN830" s="161"/>
      <c r="DO830" s="161"/>
      <c r="DP830" s="161"/>
      <c r="DQ830" s="161"/>
      <c r="DR830" s="161"/>
      <c r="DS830" s="161"/>
      <c r="DT830" s="161"/>
      <c r="DU830" s="161"/>
      <c r="DV830" s="161"/>
      <c r="DW830" s="161"/>
    </row>
    <row r="831" spans="1:127" ht="12.75" customHeight="1" x14ac:dyDescent="0.25">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c r="AA831" s="161"/>
      <c r="AB831" s="161"/>
      <c r="AC831" s="161"/>
      <c r="AD831" s="161"/>
      <c r="AE831" s="161"/>
      <c r="AF831" s="161"/>
      <c r="AG831" s="161"/>
      <c r="AH831" s="161"/>
      <c r="AI831" s="161"/>
      <c r="AJ831" s="161"/>
      <c r="AK831" s="161"/>
      <c r="AL831" s="161"/>
      <c r="AM831" s="161"/>
      <c r="AN831" s="161"/>
      <c r="AO831" s="161"/>
      <c r="AP831" s="161"/>
      <c r="AQ831" s="161"/>
      <c r="AR831"/>
      <c r="AS831" s="161"/>
      <c r="AT831" s="161"/>
      <c r="AU831" s="161"/>
      <c r="AV831" s="161"/>
      <c r="AW831" s="161"/>
      <c r="AX831" s="161"/>
      <c r="AY831" s="161"/>
      <c r="AZ831" s="161"/>
      <c r="BA831" s="161"/>
      <c r="BB831" s="161"/>
      <c r="BC831" s="161"/>
      <c r="BD831" s="161"/>
      <c r="BE831" s="161"/>
      <c r="BF831" s="161"/>
      <c r="BG831" s="161"/>
      <c r="BH831" s="161"/>
      <c r="BI831" s="161"/>
      <c r="BJ831" s="161"/>
      <c r="BK831" s="161"/>
      <c r="BL831" s="161"/>
      <c r="BM831" s="161"/>
      <c r="BN831" s="161"/>
      <c r="BO831" s="161"/>
      <c r="BP831" s="161"/>
      <c r="BQ831" s="161"/>
      <c r="BR831" s="161"/>
      <c r="BS831" s="161"/>
      <c r="BT831" s="161"/>
      <c r="BU831" s="161"/>
      <c r="BV831" s="161"/>
      <c r="BW831" s="161"/>
      <c r="BX831" s="161"/>
      <c r="BY831" s="161"/>
      <c r="BZ831" s="161"/>
      <c r="CA831" s="161"/>
      <c r="CB831" s="161"/>
      <c r="CC831" s="161"/>
      <c r="CD831" s="161"/>
      <c r="CE831" s="161"/>
      <c r="CF831" s="161"/>
      <c r="CG831" s="161"/>
      <c r="CH831" s="161"/>
      <c r="CI831" s="161"/>
      <c r="CJ831" s="161"/>
      <c r="CK831" s="161"/>
      <c r="CL831" s="161"/>
      <c r="CM831" s="161"/>
      <c r="CN831" s="161"/>
      <c r="CO831" s="161"/>
      <c r="CP831" s="161"/>
      <c r="CQ831" s="161"/>
      <c r="CR831" s="161"/>
      <c r="CS831" s="161"/>
      <c r="CT831" s="161"/>
      <c r="CU831" s="161"/>
      <c r="CV831" s="161"/>
      <c r="CW831" s="161"/>
      <c r="CX831" s="161"/>
      <c r="CY831" s="161"/>
      <c r="CZ831" s="161"/>
      <c r="DA831" s="161"/>
      <c r="DB831" s="161"/>
      <c r="DC831" s="161"/>
      <c r="DD831" s="161"/>
      <c r="DE831" s="161"/>
      <c r="DF831" s="161"/>
      <c r="DG831" s="161"/>
      <c r="DH831" s="161"/>
      <c r="DI831" s="161"/>
      <c r="DJ831" s="161"/>
      <c r="DK831" s="161"/>
      <c r="DL831" s="161"/>
      <c r="DM831" s="161"/>
      <c r="DN831" s="161"/>
      <c r="DO831" s="161"/>
      <c r="DP831" s="161"/>
      <c r="DQ831" s="161"/>
      <c r="DR831" s="161"/>
      <c r="DS831" s="161"/>
      <c r="DT831" s="161"/>
      <c r="DU831" s="161"/>
      <c r="DV831" s="161"/>
      <c r="DW831" s="161"/>
    </row>
    <row r="832" spans="1:127" ht="12.75" customHeight="1" x14ac:dyDescent="0.25">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c r="AA832" s="161"/>
      <c r="AB832" s="161"/>
      <c r="AC832" s="161"/>
      <c r="AD832" s="161"/>
      <c r="AE832" s="161"/>
      <c r="AF832" s="161"/>
      <c r="AG832" s="161"/>
      <c r="AH832" s="161"/>
      <c r="AI832" s="161"/>
      <c r="AJ832" s="161"/>
      <c r="AK832" s="161"/>
      <c r="AL832" s="161"/>
      <c r="AM832" s="161"/>
      <c r="AN832" s="161"/>
      <c r="AO832" s="161"/>
      <c r="AP832" s="161"/>
      <c r="AQ832" s="161"/>
      <c r="AR832"/>
      <c r="AS832" s="161"/>
      <c r="AT832" s="161"/>
      <c r="AU832" s="161"/>
      <c r="AV832" s="161"/>
      <c r="AW832" s="161"/>
      <c r="AX832" s="161"/>
      <c r="AY832" s="161"/>
      <c r="AZ832" s="161"/>
      <c r="BA832" s="161"/>
      <c r="BB832" s="161"/>
      <c r="BC832" s="161"/>
      <c r="BD832" s="161"/>
      <c r="BE832" s="161"/>
      <c r="BF832" s="161"/>
      <c r="BG832" s="161"/>
      <c r="BH832" s="161"/>
      <c r="BI832" s="161"/>
      <c r="BJ832" s="161"/>
      <c r="BK832" s="161"/>
      <c r="BL832" s="161"/>
      <c r="BM832" s="161"/>
      <c r="BN832" s="161"/>
      <c r="BO832" s="161"/>
      <c r="BP832" s="161"/>
      <c r="BQ832" s="161"/>
      <c r="BR832" s="161"/>
      <c r="BS832" s="161"/>
      <c r="BT832" s="161"/>
      <c r="BU832" s="161"/>
      <c r="BV832" s="161"/>
      <c r="BW832" s="161"/>
      <c r="BX832" s="161"/>
      <c r="BY832" s="161"/>
      <c r="BZ832" s="161"/>
      <c r="CA832" s="161"/>
      <c r="CB832" s="161"/>
      <c r="CC832" s="161"/>
      <c r="CD832" s="161"/>
      <c r="CE832" s="161"/>
      <c r="CF832" s="161"/>
      <c r="CG832" s="161"/>
      <c r="CH832" s="161"/>
      <c r="CI832" s="161"/>
      <c r="CJ832" s="161"/>
      <c r="CK832" s="161"/>
      <c r="CL832" s="161"/>
      <c r="CM832" s="161"/>
      <c r="CN832" s="161"/>
      <c r="CO832" s="161"/>
      <c r="CP832" s="161"/>
      <c r="CQ832" s="161"/>
      <c r="CR832" s="161"/>
      <c r="CS832" s="161"/>
      <c r="CT832" s="161"/>
      <c r="CU832" s="161"/>
      <c r="CV832" s="161"/>
      <c r="CW832" s="161"/>
      <c r="CX832" s="161"/>
      <c r="CY832" s="161"/>
      <c r="CZ832" s="161"/>
      <c r="DA832" s="161"/>
      <c r="DB832" s="161"/>
      <c r="DC832" s="161"/>
      <c r="DD832" s="161"/>
      <c r="DE832" s="161"/>
      <c r="DF832" s="161"/>
      <c r="DG832" s="161"/>
      <c r="DH832" s="161"/>
      <c r="DI832" s="161"/>
      <c r="DJ832" s="161"/>
      <c r="DK832" s="161"/>
      <c r="DL832" s="161"/>
      <c r="DM832" s="161"/>
      <c r="DN832" s="161"/>
      <c r="DO832" s="161"/>
      <c r="DP832" s="161"/>
      <c r="DQ832" s="161"/>
      <c r="DR832" s="161"/>
      <c r="DS832" s="161"/>
      <c r="DT832" s="161"/>
      <c r="DU832" s="161"/>
      <c r="DV832" s="161"/>
      <c r="DW832" s="161"/>
    </row>
    <row r="833" spans="1:127" ht="12.75" customHeight="1" x14ac:dyDescent="0.25">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c r="AA833" s="161"/>
      <c r="AB833" s="161"/>
      <c r="AC833" s="161"/>
      <c r="AD833" s="161"/>
      <c r="AE833" s="161"/>
      <c r="AF833" s="161"/>
      <c r="AG833" s="161"/>
      <c r="AH833" s="161"/>
      <c r="AI833" s="161"/>
      <c r="AJ833" s="161"/>
      <c r="AK833" s="161"/>
      <c r="AL833" s="161"/>
      <c r="AM833" s="161"/>
      <c r="AN833" s="161"/>
      <c r="AO833" s="161"/>
      <c r="AP833" s="161"/>
      <c r="AQ833" s="161"/>
      <c r="AR833"/>
      <c r="AS833" s="161"/>
      <c r="AT833" s="161"/>
      <c r="AU833" s="161"/>
      <c r="AV833" s="161"/>
      <c r="AW833" s="161"/>
      <c r="AX833" s="161"/>
      <c r="AY833" s="161"/>
      <c r="AZ833" s="161"/>
      <c r="BA833" s="161"/>
      <c r="BB833" s="161"/>
      <c r="BC833" s="161"/>
      <c r="BD833" s="161"/>
      <c r="BE833" s="161"/>
      <c r="BF833" s="161"/>
      <c r="BG833" s="161"/>
      <c r="BH833" s="161"/>
      <c r="BI833" s="161"/>
      <c r="BJ833" s="161"/>
      <c r="BK833" s="161"/>
      <c r="BL833" s="161"/>
      <c r="BM833" s="161"/>
      <c r="BN833" s="161"/>
      <c r="BO833" s="161"/>
      <c r="BP833" s="161"/>
      <c r="BQ833" s="161"/>
      <c r="BR833" s="161"/>
      <c r="BS833" s="161"/>
      <c r="BT833" s="161"/>
      <c r="BU833" s="161"/>
      <c r="BV833" s="161"/>
      <c r="BW833" s="161"/>
      <c r="BX833" s="161"/>
      <c r="BY833" s="161"/>
      <c r="BZ833" s="161"/>
      <c r="CA833" s="161"/>
      <c r="CB833" s="161"/>
      <c r="CC833" s="161"/>
      <c r="CD833" s="161"/>
      <c r="CE833" s="161"/>
      <c r="CF833" s="161"/>
      <c r="CG833" s="161"/>
      <c r="CH833" s="161"/>
      <c r="CI833" s="161"/>
      <c r="CJ833" s="161"/>
      <c r="CK833" s="161"/>
      <c r="CL833" s="161"/>
      <c r="CM833" s="161"/>
      <c r="CN833" s="161"/>
      <c r="CO833" s="161"/>
      <c r="CP833" s="161"/>
      <c r="CQ833" s="161"/>
      <c r="CR833" s="161"/>
      <c r="CS833" s="161"/>
      <c r="CT833" s="161"/>
      <c r="CU833" s="161"/>
      <c r="CV833" s="161"/>
      <c r="CW833" s="161"/>
      <c r="CX833" s="161"/>
      <c r="CY833" s="161"/>
      <c r="CZ833" s="161"/>
      <c r="DA833" s="161"/>
      <c r="DB833" s="161"/>
      <c r="DC833" s="161"/>
      <c r="DD833" s="161"/>
      <c r="DE833" s="161"/>
      <c r="DF833" s="161"/>
      <c r="DG833" s="161"/>
      <c r="DH833" s="161"/>
      <c r="DI833" s="161"/>
      <c r="DJ833" s="161"/>
      <c r="DK833" s="161"/>
      <c r="DL833" s="161"/>
      <c r="DM833" s="161"/>
      <c r="DN833" s="161"/>
      <c r="DO833" s="161"/>
      <c r="DP833" s="161"/>
      <c r="DQ833" s="161"/>
      <c r="DR833" s="161"/>
      <c r="DS833" s="161"/>
      <c r="DT833" s="161"/>
      <c r="DU833" s="161"/>
      <c r="DV833" s="161"/>
      <c r="DW833" s="161"/>
    </row>
    <row r="834" spans="1:127" ht="12.75" customHeight="1" x14ac:dyDescent="0.25">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c r="AA834" s="161"/>
      <c r="AB834" s="161"/>
      <c r="AC834" s="161"/>
      <c r="AD834" s="161"/>
      <c r="AE834" s="161"/>
      <c r="AF834" s="161"/>
      <c r="AG834" s="161"/>
      <c r="AH834" s="161"/>
      <c r="AI834" s="161"/>
      <c r="AJ834" s="161"/>
      <c r="AK834" s="161"/>
      <c r="AL834" s="161"/>
      <c r="AM834" s="161"/>
      <c r="AN834" s="161"/>
      <c r="AO834" s="161"/>
      <c r="AP834" s="161"/>
      <c r="AQ834" s="161"/>
      <c r="AR834"/>
      <c r="AS834" s="161"/>
      <c r="AT834" s="161"/>
      <c r="AU834" s="161"/>
      <c r="AV834" s="161"/>
      <c r="AW834" s="161"/>
      <c r="AX834" s="161"/>
      <c r="AY834" s="161"/>
      <c r="AZ834" s="161"/>
      <c r="BA834" s="161"/>
      <c r="BB834" s="161"/>
      <c r="BC834" s="161"/>
      <c r="BD834" s="161"/>
      <c r="BE834" s="161"/>
      <c r="BF834" s="161"/>
      <c r="BG834" s="161"/>
      <c r="BH834" s="161"/>
      <c r="BI834" s="161"/>
      <c r="BJ834" s="161"/>
      <c r="BK834" s="161"/>
      <c r="BL834" s="161"/>
      <c r="BM834" s="161"/>
      <c r="BN834" s="161"/>
      <c r="BO834" s="161"/>
      <c r="BP834" s="161"/>
      <c r="BQ834" s="161"/>
      <c r="BR834" s="161"/>
      <c r="BS834" s="161"/>
      <c r="BT834" s="161"/>
      <c r="BU834" s="161"/>
      <c r="BV834" s="161"/>
      <c r="BW834" s="161"/>
      <c r="BX834" s="161"/>
      <c r="BY834" s="161"/>
      <c r="BZ834" s="161"/>
      <c r="CA834" s="161"/>
      <c r="CB834" s="161"/>
      <c r="CC834" s="161"/>
      <c r="CD834" s="161"/>
      <c r="CE834" s="161"/>
      <c r="CF834" s="161"/>
      <c r="CG834" s="161"/>
      <c r="CH834" s="161"/>
      <c r="CI834" s="161"/>
      <c r="CJ834" s="161"/>
      <c r="CK834" s="161"/>
      <c r="CL834" s="161"/>
      <c r="CM834" s="161"/>
      <c r="CN834" s="161"/>
      <c r="CO834" s="161"/>
      <c r="CP834" s="161"/>
      <c r="CQ834" s="161"/>
      <c r="CR834" s="161"/>
      <c r="CS834" s="161"/>
      <c r="CT834" s="161"/>
      <c r="CU834" s="161"/>
      <c r="CV834" s="161"/>
      <c r="CW834" s="161"/>
      <c r="CX834" s="161"/>
      <c r="CY834" s="161"/>
      <c r="CZ834" s="161"/>
      <c r="DA834" s="161"/>
      <c r="DB834" s="161"/>
      <c r="DC834" s="161"/>
      <c r="DD834" s="161"/>
      <c r="DE834" s="161"/>
      <c r="DF834" s="161"/>
      <c r="DG834" s="161"/>
      <c r="DH834" s="161"/>
      <c r="DI834" s="161"/>
      <c r="DJ834" s="161"/>
      <c r="DK834" s="161"/>
      <c r="DL834" s="161"/>
      <c r="DM834" s="161"/>
      <c r="DN834" s="161"/>
      <c r="DO834" s="161"/>
      <c r="DP834" s="161"/>
      <c r="DQ834" s="161"/>
      <c r="DR834" s="161"/>
      <c r="DS834" s="161"/>
      <c r="DT834" s="161"/>
      <c r="DU834" s="161"/>
      <c r="DV834" s="161"/>
      <c r="DW834" s="161"/>
    </row>
    <row r="835" spans="1:127" ht="12.75" customHeight="1" x14ac:dyDescent="0.25">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c r="AA835" s="161"/>
      <c r="AB835" s="161"/>
      <c r="AC835" s="161"/>
      <c r="AD835" s="161"/>
      <c r="AE835" s="161"/>
      <c r="AF835" s="161"/>
      <c r="AG835" s="161"/>
      <c r="AH835" s="161"/>
      <c r="AI835" s="161"/>
      <c r="AJ835" s="161"/>
      <c r="AK835" s="161"/>
      <c r="AL835" s="161"/>
      <c r="AM835" s="161"/>
      <c r="AN835" s="161"/>
      <c r="AO835" s="161"/>
      <c r="AP835" s="161"/>
      <c r="AQ835" s="161"/>
      <c r="AR835"/>
      <c r="AS835" s="161"/>
      <c r="AT835" s="161"/>
      <c r="AU835" s="161"/>
      <c r="AV835" s="161"/>
      <c r="AW835" s="161"/>
      <c r="AX835" s="161"/>
      <c r="AY835" s="161"/>
      <c r="AZ835" s="161"/>
      <c r="BA835" s="161"/>
      <c r="BB835" s="161"/>
      <c r="BC835" s="161"/>
      <c r="BD835" s="161"/>
      <c r="BE835" s="161"/>
      <c r="BF835" s="161"/>
      <c r="BG835" s="161"/>
      <c r="BH835" s="161"/>
      <c r="BI835" s="161"/>
      <c r="BJ835" s="161"/>
      <c r="BK835" s="161"/>
      <c r="BL835" s="161"/>
      <c r="BM835" s="161"/>
      <c r="BN835" s="161"/>
      <c r="BO835" s="161"/>
      <c r="BP835" s="161"/>
      <c r="BQ835" s="161"/>
      <c r="BR835" s="161"/>
      <c r="BS835" s="161"/>
      <c r="BT835" s="161"/>
      <c r="BU835" s="161"/>
      <c r="BV835" s="161"/>
      <c r="BW835" s="161"/>
      <c r="BX835" s="161"/>
      <c r="BY835" s="161"/>
      <c r="BZ835" s="161"/>
      <c r="CA835" s="161"/>
      <c r="CB835" s="161"/>
      <c r="CC835" s="161"/>
      <c r="CD835" s="161"/>
      <c r="CE835" s="161"/>
      <c r="CF835" s="161"/>
      <c r="CG835" s="161"/>
      <c r="CH835" s="161"/>
      <c r="CI835" s="161"/>
      <c r="CJ835" s="161"/>
      <c r="CK835" s="161"/>
      <c r="CL835" s="161"/>
      <c r="CM835" s="161"/>
      <c r="CN835" s="161"/>
      <c r="CO835" s="161"/>
      <c r="CP835" s="161"/>
      <c r="CQ835" s="161"/>
      <c r="CR835" s="161"/>
      <c r="CS835" s="161"/>
      <c r="CT835" s="161"/>
      <c r="CU835" s="161"/>
      <c r="CV835" s="161"/>
      <c r="CW835" s="161"/>
      <c r="CX835" s="161"/>
      <c r="CY835" s="161"/>
      <c r="CZ835" s="161"/>
      <c r="DA835" s="161"/>
      <c r="DB835" s="161"/>
      <c r="DC835" s="161"/>
      <c r="DD835" s="161"/>
      <c r="DE835" s="161"/>
      <c r="DF835" s="161"/>
      <c r="DG835" s="161"/>
      <c r="DH835" s="161"/>
      <c r="DI835" s="161"/>
      <c r="DJ835" s="161"/>
      <c r="DK835" s="161"/>
      <c r="DL835" s="161"/>
      <c r="DM835" s="161"/>
      <c r="DN835" s="161"/>
      <c r="DO835" s="161"/>
      <c r="DP835" s="161"/>
      <c r="DQ835" s="161"/>
      <c r="DR835" s="161"/>
      <c r="DS835" s="161"/>
      <c r="DT835" s="161"/>
      <c r="DU835" s="161"/>
      <c r="DV835" s="161"/>
      <c r="DW835" s="161"/>
    </row>
    <row r="836" spans="1:127" ht="12.75" customHeight="1" x14ac:dyDescent="0.25">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c r="AA836" s="161"/>
      <c r="AB836" s="161"/>
      <c r="AC836" s="161"/>
      <c r="AD836" s="161"/>
      <c r="AE836" s="161"/>
      <c r="AF836" s="161"/>
      <c r="AG836" s="161"/>
      <c r="AH836" s="161"/>
      <c r="AI836" s="161"/>
      <c r="AJ836" s="161"/>
      <c r="AK836" s="161"/>
      <c r="AL836" s="161"/>
      <c r="AM836" s="161"/>
      <c r="AN836" s="161"/>
      <c r="AO836" s="161"/>
      <c r="AP836" s="161"/>
      <c r="AQ836" s="161"/>
      <c r="AR836"/>
      <c r="AS836" s="161"/>
      <c r="AT836" s="161"/>
      <c r="AU836" s="161"/>
      <c r="AV836" s="161"/>
      <c r="AW836" s="161"/>
      <c r="AX836" s="161"/>
      <c r="AY836" s="161"/>
      <c r="AZ836" s="161"/>
      <c r="BA836" s="161"/>
      <c r="BB836" s="161"/>
      <c r="BC836" s="161"/>
      <c r="BD836" s="161"/>
      <c r="BE836" s="161"/>
      <c r="BF836" s="161"/>
      <c r="BG836" s="161"/>
      <c r="BH836" s="161"/>
      <c r="BI836" s="161"/>
      <c r="BJ836" s="161"/>
      <c r="BK836" s="161"/>
      <c r="BL836" s="161"/>
      <c r="BM836" s="161"/>
      <c r="BN836" s="161"/>
      <c r="BO836" s="161"/>
      <c r="BP836" s="161"/>
      <c r="BQ836" s="161"/>
      <c r="BR836" s="161"/>
      <c r="BS836" s="161"/>
      <c r="BT836" s="161"/>
      <c r="BU836" s="161"/>
      <c r="BV836" s="161"/>
      <c r="BW836" s="161"/>
      <c r="BX836" s="161"/>
      <c r="BY836" s="161"/>
      <c r="BZ836" s="161"/>
      <c r="CA836" s="161"/>
      <c r="CB836" s="161"/>
      <c r="CC836" s="161"/>
      <c r="CD836" s="161"/>
      <c r="CE836" s="161"/>
      <c r="CF836" s="161"/>
      <c r="CG836" s="161"/>
      <c r="CH836" s="161"/>
      <c r="CI836" s="161"/>
      <c r="CJ836" s="161"/>
      <c r="CK836" s="161"/>
      <c r="CL836" s="161"/>
      <c r="CM836" s="161"/>
      <c r="CN836" s="161"/>
      <c r="CO836" s="161"/>
      <c r="CP836" s="161"/>
      <c r="CQ836" s="161"/>
      <c r="CR836" s="161"/>
      <c r="CS836" s="161"/>
      <c r="CT836" s="161"/>
      <c r="CU836" s="161"/>
      <c r="CV836" s="161"/>
      <c r="CW836" s="161"/>
      <c r="CX836" s="161"/>
      <c r="CY836" s="161"/>
      <c r="CZ836" s="161"/>
      <c r="DA836" s="161"/>
      <c r="DB836" s="161"/>
      <c r="DC836" s="161"/>
      <c r="DD836" s="161"/>
      <c r="DE836" s="161"/>
      <c r="DF836" s="161"/>
      <c r="DG836" s="161"/>
      <c r="DH836" s="161"/>
      <c r="DI836" s="161"/>
      <c r="DJ836" s="161"/>
      <c r="DK836" s="161"/>
      <c r="DL836" s="161"/>
      <c r="DM836" s="161"/>
      <c r="DN836" s="161"/>
      <c r="DO836" s="161"/>
      <c r="DP836" s="161"/>
      <c r="DQ836" s="161"/>
      <c r="DR836" s="161"/>
      <c r="DS836" s="161"/>
      <c r="DT836" s="161"/>
      <c r="DU836" s="161"/>
      <c r="DV836" s="161"/>
      <c r="DW836" s="161"/>
    </row>
    <row r="837" spans="1:127" ht="12.75" customHeight="1" x14ac:dyDescent="0.25">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c r="AA837" s="161"/>
      <c r="AB837" s="161"/>
      <c r="AC837" s="161"/>
      <c r="AD837" s="161"/>
      <c r="AE837" s="161"/>
      <c r="AF837" s="161"/>
      <c r="AG837" s="161"/>
      <c r="AH837" s="161"/>
      <c r="AI837" s="161"/>
      <c r="AJ837" s="161"/>
      <c r="AK837" s="161"/>
      <c r="AL837" s="161"/>
      <c r="AM837" s="161"/>
      <c r="AN837" s="161"/>
      <c r="AO837" s="161"/>
      <c r="AP837" s="161"/>
      <c r="AQ837" s="161"/>
      <c r="AR837"/>
      <c r="AS837" s="161"/>
      <c r="AT837" s="161"/>
      <c r="AU837" s="161"/>
      <c r="AV837" s="161"/>
      <c r="AW837" s="161"/>
      <c r="AX837" s="161"/>
      <c r="AY837" s="161"/>
      <c r="AZ837" s="161"/>
      <c r="BA837" s="161"/>
      <c r="BB837" s="161"/>
      <c r="BC837" s="161"/>
      <c r="BD837" s="161"/>
      <c r="BE837" s="161"/>
      <c r="BF837" s="161"/>
      <c r="BG837" s="161"/>
      <c r="BH837" s="161"/>
      <c r="BI837" s="161"/>
      <c r="BJ837" s="161"/>
      <c r="BK837" s="161"/>
      <c r="BL837" s="161"/>
      <c r="BM837" s="161"/>
      <c r="BN837" s="161"/>
      <c r="BO837" s="161"/>
      <c r="BP837" s="161"/>
      <c r="BQ837" s="161"/>
      <c r="BR837" s="161"/>
      <c r="BS837" s="161"/>
      <c r="BT837" s="161"/>
      <c r="BU837" s="161"/>
      <c r="BV837" s="161"/>
      <c r="BW837" s="161"/>
      <c r="BX837" s="161"/>
      <c r="BY837" s="161"/>
      <c r="BZ837" s="161"/>
      <c r="CA837" s="161"/>
      <c r="CB837" s="161"/>
      <c r="CC837" s="161"/>
      <c r="CD837" s="161"/>
      <c r="CE837" s="161"/>
      <c r="CF837" s="161"/>
      <c r="CG837" s="161"/>
      <c r="CH837" s="161"/>
      <c r="CI837" s="161"/>
      <c r="CJ837" s="161"/>
      <c r="CK837" s="161"/>
      <c r="CL837" s="161"/>
      <c r="CM837" s="161"/>
      <c r="CN837" s="161"/>
      <c r="CO837" s="161"/>
      <c r="CP837" s="161"/>
      <c r="CQ837" s="161"/>
      <c r="CR837" s="161"/>
      <c r="CS837" s="161"/>
      <c r="CT837" s="161"/>
      <c r="CU837" s="161"/>
      <c r="CV837" s="161"/>
      <c r="CW837" s="161"/>
      <c r="CX837" s="161"/>
      <c r="CY837" s="161"/>
      <c r="CZ837" s="161"/>
      <c r="DA837" s="161"/>
      <c r="DB837" s="161"/>
      <c r="DC837" s="161"/>
      <c r="DD837" s="161"/>
      <c r="DE837" s="161"/>
      <c r="DF837" s="161"/>
      <c r="DG837" s="161"/>
      <c r="DH837" s="161"/>
      <c r="DI837" s="161"/>
      <c r="DJ837" s="161"/>
      <c r="DK837" s="161"/>
      <c r="DL837" s="161"/>
      <c r="DM837" s="161"/>
      <c r="DN837" s="161"/>
      <c r="DO837" s="161"/>
      <c r="DP837" s="161"/>
      <c r="DQ837" s="161"/>
      <c r="DR837" s="161"/>
      <c r="DS837" s="161"/>
      <c r="DT837" s="161"/>
      <c r="DU837" s="161"/>
      <c r="DV837" s="161"/>
      <c r="DW837" s="161"/>
    </row>
    <row r="838" spans="1:127" ht="12.75" customHeight="1" x14ac:dyDescent="0.25">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c r="AA838" s="161"/>
      <c r="AB838" s="161"/>
      <c r="AC838" s="161"/>
      <c r="AD838" s="161"/>
      <c r="AE838" s="161"/>
      <c r="AF838" s="161"/>
      <c r="AG838" s="161"/>
      <c r="AH838" s="161"/>
      <c r="AI838" s="161"/>
      <c r="AJ838" s="161"/>
      <c r="AK838" s="161"/>
      <c r="AL838" s="161"/>
      <c r="AM838" s="161"/>
      <c r="AN838" s="161"/>
      <c r="AO838" s="161"/>
      <c r="AP838" s="161"/>
      <c r="AQ838" s="161"/>
      <c r="AR838"/>
      <c r="AS838" s="161"/>
      <c r="AT838" s="161"/>
      <c r="AU838" s="161"/>
      <c r="AV838" s="161"/>
      <c r="AW838" s="161"/>
      <c r="AX838" s="161"/>
      <c r="AY838" s="161"/>
      <c r="AZ838" s="161"/>
      <c r="BA838" s="161"/>
      <c r="BB838" s="161"/>
      <c r="BC838" s="161"/>
      <c r="BD838" s="161"/>
      <c r="BE838" s="161"/>
      <c r="BF838" s="161"/>
      <c r="BG838" s="161"/>
      <c r="BH838" s="161"/>
      <c r="BI838" s="161"/>
      <c r="BJ838" s="161"/>
      <c r="BK838" s="161"/>
      <c r="BL838" s="161"/>
      <c r="BM838" s="161"/>
      <c r="BN838" s="161"/>
      <c r="BO838" s="161"/>
      <c r="BP838" s="161"/>
      <c r="BQ838" s="161"/>
      <c r="BR838" s="161"/>
      <c r="BS838" s="161"/>
      <c r="BT838" s="161"/>
      <c r="BU838" s="161"/>
      <c r="BV838" s="161"/>
      <c r="BW838" s="161"/>
      <c r="BX838" s="161"/>
      <c r="BY838" s="161"/>
      <c r="BZ838" s="161"/>
      <c r="CA838" s="161"/>
      <c r="CB838" s="161"/>
      <c r="CC838" s="161"/>
      <c r="CD838" s="161"/>
      <c r="CE838" s="161"/>
      <c r="CF838" s="161"/>
      <c r="CG838" s="161"/>
      <c r="CH838" s="161"/>
      <c r="CI838" s="161"/>
      <c r="CJ838" s="161"/>
      <c r="CK838" s="161"/>
      <c r="CL838" s="161"/>
      <c r="CM838" s="161"/>
      <c r="CN838" s="161"/>
      <c r="CO838" s="161"/>
      <c r="CP838" s="161"/>
      <c r="CQ838" s="161"/>
      <c r="CR838" s="161"/>
      <c r="CS838" s="161"/>
      <c r="CT838" s="161"/>
      <c r="CU838" s="161"/>
      <c r="CV838" s="161"/>
      <c r="CW838" s="161"/>
      <c r="CX838" s="161"/>
      <c r="CY838" s="161"/>
      <c r="CZ838" s="161"/>
      <c r="DA838" s="161"/>
      <c r="DB838" s="161"/>
      <c r="DC838" s="161"/>
      <c r="DD838" s="161"/>
      <c r="DE838" s="161"/>
      <c r="DF838" s="161"/>
      <c r="DG838" s="161"/>
      <c r="DH838" s="161"/>
      <c r="DI838" s="161"/>
      <c r="DJ838" s="161"/>
      <c r="DK838" s="161"/>
      <c r="DL838" s="161"/>
      <c r="DM838" s="161"/>
      <c r="DN838" s="161"/>
      <c r="DO838" s="161"/>
      <c r="DP838" s="161"/>
      <c r="DQ838" s="161"/>
      <c r="DR838" s="161"/>
      <c r="DS838" s="161"/>
      <c r="DT838" s="161"/>
      <c r="DU838" s="161"/>
      <c r="DV838" s="161"/>
      <c r="DW838" s="161"/>
    </row>
    <row r="839" spans="1:127" ht="12.75" customHeight="1" x14ac:dyDescent="0.25">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c r="AA839" s="161"/>
      <c r="AB839" s="161"/>
      <c r="AC839" s="161"/>
      <c r="AD839" s="161"/>
      <c r="AE839" s="161"/>
      <c r="AF839" s="161"/>
      <c r="AG839" s="161"/>
      <c r="AH839" s="161"/>
      <c r="AI839" s="161"/>
      <c r="AJ839" s="161"/>
      <c r="AK839" s="161"/>
      <c r="AL839" s="161"/>
      <c r="AM839" s="161"/>
      <c r="AN839" s="161"/>
      <c r="AO839" s="161"/>
      <c r="AP839" s="161"/>
      <c r="AQ839" s="161"/>
      <c r="AR839"/>
      <c r="AS839" s="161"/>
      <c r="AT839" s="161"/>
      <c r="AU839" s="161"/>
      <c r="AV839" s="161"/>
      <c r="AW839" s="161"/>
      <c r="AX839" s="161"/>
      <c r="AY839" s="161"/>
      <c r="AZ839" s="161"/>
      <c r="BA839" s="161"/>
      <c r="BB839" s="161"/>
      <c r="BC839" s="161"/>
      <c r="BD839" s="161"/>
      <c r="BE839" s="161"/>
      <c r="BF839" s="161"/>
      <c r="BG839" s="161"/>
      <c r="BH839" s="161"/>
      <c r="BI839" s="161"/>
      <c r="BJ839" s="161"/>
      <c r="BK839" s="161"/>
      <c r="BL839" s="161"/>
      <c r="BM839" s="161"/>
      <c r="BN839" s="161"/>
      <c r="BO839" s="161"/>
      <c r="BP839" s="161"/>
      <c r="BQ839" s="161"/>
      <c r="BR839" s="161"/>
      <c r="BS839" s="161"/>
      <c r="BT839" s="161"/>
      <c r="BU839" s="161"/>
      <c r="BV839" s="161"/>
      <c r="BW839" s="161"/>
      <c r="BX839" s="161"/>
      <c r="BY839" s="161"/>
      <c r="BZ839" s="161"/>
      <c r="CA839" s="161"/>
      <c r="CB839" s="161"/>
      <c r="CC839" s="161"/>
      <c r="CD839" s="161"/>
      <c r="CE839" s="161"/>
      <c r="CF839" s="161"/>
      <c r="CG839" s="161"/>
      <c r="CH839" s="161"/>
      <c r="CI839" s="161"/>
      <c r="CJ839" s="161"/>
      <c r="CK839" s="161"/>
      <c r="CL839" s="161"/>
      <c r="CM839" s="161"/>
      <c r="CN839" s="161"/>
      <c r="CO839" s="161"/>
      <c r="CP839" s="161"/>
      <c r="CQ839" s="161"/>
      <c r="CR839" s="161"/>
      <c r="CS839" s="161"/>
      <c r="CT839" s="161"/>
      <c r="CU839" s="161"/>
      <c r="CV839" s="161"/>
      <c r="CW839" s="161"/>
      <c r="CX839" s="161"/>
      <c r="CY839" s="161"/>
      <c r="CZ839" s="161"/>
      <c r="DA839" s="161"/>
      <c r="DB839" s="161"/>
      <c r="DC839" s="161"/>
      <c r="DD839" s="161"/>
      <c r="DE839" s="161"/>
      <c r="DF839" s="161"/>
      <c r="DG839" s="161"/>
      <c r="DH839" s="161"/>
      <c r="DI839" s="161"/>
      <c r="DJ839" s="161"/>
      <c r="DK839" s="161"/>
      <c r="DL839" s="161"/>
      <c r="DM839" s="161"/>
      <c r="DN839" s="161"/>
      <c r="DO839" s="161"/>
      <c r="DP839" s="161"/>
      <c r="DQ839" s="161"/>
      <c r="DR839" s="161"/>
      <c r="DS839" s="161"/>
      <c r="DT839" s="161"/>
      <c r="DU839" s="161"/>
      <c r="DV839" s="161"/>
      <c r="DW839" s="161"/>
    </row>
    <row r="840" spans="1:127" ht="12.75" customHeight="1" x14ac:dyDescent="0.25">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c r="AA840" s="161"/>
      <c r="AB840" s="161"/>
      <c r="AC840" s="161"/>
      <c r="AD840" s="161"/>
      <c r="AE840" s="161"/>
      <c r="AF840" s="161"/>
      <c r="AG840" s="161"/>
      <c r="AH840" s="161"/>
      <c r="AI840" s="161"/>
      <c r="AJ840" s="161"/>
      <c r="AK840" s="161"/>
      <c r="AL840" s="161"/>
      <c r="AM840" s="161"/>
      <c r="AN840" s="161"/>
      <c r="AO840" s="161"/>
      <c r="AP840" s="161"/>
      <c r="AQ840" s="161"/>
      <c r="AR840"/>
      <c r="AS840" s="161"/>
      <c r="AT840" s="161"/>
      <c r="AU840" s="161"/>
      <c r="AV840" s="161"/>
      <c r="AW840" s="161"/>
      <c r="AX840" s="161"/>
      <c r="AY840" s="161"/>
      <c r="AZ840" s="161"/>
      <c r="BA840" s="161"/>
      <c r="BB840" s="161"/>
      <c r="BC840" s="161"/>
      <c r="BD840" s="161"/>
      <c r="BE840" s="161"/>
      <c r="BF840" s="161"/>
      <c r="BG840" s="161"/>
      <c r="BH840" s="161"/>
      <c r="BI840" s="161"/>
      <c r="BJ840" s="161"/>
      <c r="BK840" s="161"/>
      <c r="BL840" s="161"/>
      <c r="BM840" s="161"/>
      <c r="BN840" s="161"/>
      <c r="BO840" s="161"/>
      <c r="BP840" s="161"/>
      <c r="BQ840" s="161"/>
      <c r="BR840" s="161"/>
      <c r="BS840" s="161"/>
      <c r="BT840" s="161"/>
      <c r="BU840" s="161"/>
      <c r="BV840" s="161"/>
      <c r="BW840" s="161"/>
      <c r="BX840" s="161"/>
      <c r="BY840" s="161"/>
      <c r="BZ840" s="161"/>
      <c r="CA840" s="161"/>
      <c r="CB840" s="161"/>
      <c r="CC840" s="161"/>
      <c r="CD840" s="161"/>
      <c r="CE840" s="161"/>
      <c r="CF840" s="161"/>
      <c r="CG840" s="161"/>
      <c r="CH840" s="161"/>
      <c r="CI840" s="161"/>
      <c r="CJ840" s="161"/>
      <c r="CK840" s="161"/>
      <c r="CL840" s="161"/>
      <c r="CM840" s="161"/>
      <c r="CN840" s="161"/>
      <c r="CO840" s="161"/>
      <c r="CP840" s="161"/>
      <c r="CQ840" s="161"/>
      <c r="CR840" s="161"/>
      <c r="CS840" s="161"/>
      <c r="CT840" s="161"/>
      <c r="CU840" s="161"/>
      <c r="CV840" s="161"/>
      <c r="CW840" s="161"/>
      <c r="CX840" s="161"/>
      <c r="CY840" s="161"/>
      <c r="CZ840" s="161"/>
      <c r="DA840" s="161"/>
      <c r="DB840" s="161"/>
      <c r="DC840" s="161"/>
      <c r="DD840" s="161"/>
      <c r="DE840" s="161"/>
      <c r="DF840" s="161"/>
      <c r="DG840" s="161"/>
      <c r="DH840" s="161"/>
      <c r="DI840" s="161"/>
      <c r="DJ840" s="161"/>
      <c r="DK840" s="161"/>
      <c r="DL840" s="161"/>
      <c r="DM840" s="161"/>
      <c r="DN840" s="161"/>
      <c r="DO840" s="161"/>
      <c r="DP840" s="161"/>
      <c r="DQ840" s="161"/>
      <c r="DR840" s="161"/>
      <c r="DS840" s="161"/>
      <c r="DT840" s="161"/>
      <c r="DU840" s="161"/>
      <c r="DV840" s="161"/>
      <c r="DW840" s="161"/>
    </row>
    <row r="841" spans="1:127" ht="12.75" customHeight="1" x14ac:dyDescent="0.25">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c r="AA841" s="161"/>
      <c r="AB841" s="161"/>
      <c r="AC841" s="161"/>
      <c r="AD841" s="161"/>
      <c r="AE841" s="161"/>
      <c r="AF841" s="161"/>
      <c r="AG841" s="161"/>
      <c r="AH841" s="161"/>
      <c r="AI841" s="161"/>
      <c r="AJ841" s="161"/>
      <c r="AK841" s="161"/>
      <c r="AL841" s="161"/>
      <c r="AM841" s="161"/>
      <c r="AN841" s="161"/>
      <c r="AO841" s="161"/>
      <c r="AP841" s="161"/>
      <c r="AQ841" s="161"/>
      <c r="AR841"/>
      <c r="AS841" s="161"/>
      <c r="AT841" s="161"/>
      <c r="AU841" s="161"/>
      <c r="AV841" s="161"/>
      <c r="AW841" s="161"/>
      <c r="AX841" s="161"/>
      <c r="AY841" s="161"/>
      <c r="AZ841" s="161"/>
      <c r="BA841" s="161"/>
      <c r="BB841" s="161"/>
      <c r="BC841" s="161"/>
      <c r="BD841" s="161"/>
      <c r="BE841" s="161"/>
      <c r="BF841" s="161"/>
      <c r="BG841" s="161"/>
      <c r="BH841" s="161"/>
      <c r="BI841" s="161"/>
      <c r="BJ841" s="161"/>
      <c r="BK841" s="161"/>
      <c r="BL841" s="161"/>
      <c r="BM841" s="161"/>
      <c r="BN841" s="161"/>
      <c r="BO841" s="161"/>
      <c r="BP841" s="161"/>
      <c r="BQ841" s="161"/>
      <c r="BR841" s="161"/>
      <c r="BS841" s="161"/>
      <c r="BT841" s="161"/>
      <c r="BU841" s="161"/>
      <c r="BV841" s="161"/>
      <c r="BW841" s="161"/>
      <c r="BX841" s="161"/>
      <c r="BY841" s="161"/>
      <c r="BZ841" s="161"/>
      <c r="CA841" s="161"/>
      <c r="CB841" s="161"/>
      <c r="CC841" s="161"/>
      <c r="CD841" s="161"/>
      <c r="CE841" s="161"/>
      <c r="CF841" s="161"/>
      <c r="CG841" s="161"/>
      <c r="CH841" s="161"/>
      <c r="CI841" s="161"/>
      <c r="CJ841" s="161"/>
      <c r="CK841" s="161"/>
      <c r="CL841" s="161"/>
      <c r="CM841" s="161"/>
      <c r="CN841" s="161"/>
      <c r="CO841" s="161"/>
      <c r="CP841" s="161"/>
      <c r="CQ841" s="161"/>
      <c r="CR841" s="161"/>
      <c r="CS841" s="161"/>
      <c r="CT841" s="161"/>
      <c r="CU841" s="161"/>
      <c r="CV841" s="161"/>
      <c r="CW841" s="161"/>
      <c r="CX841" s="161"/>
      <c r="CY841" s="161"/>
      <c r="CZ841" s="161"/>
      <c r="DA841" s="161"/>
      <c r="DB841" s="161"/>
      <c r="DC841" s="161"/>
      <c r="DD841" s="161"/>
      <c r="DE841" s="161"/>
      <c r="DF841" s="161"/>
      <c r="DG841" s="161"/>
      <c r="DH841" s="161"/>
      <c r="DI841" s="161"/>
      <c r="DJ841" s="161"/>
      <c r="DK841" s="161"/>
      <c r="DL841" s="161"/>
      <c r="DM841" s="161"/>
      <c r="DN841" s="161"/>
      <c r="DO841" s="161"/>
      <c r="DP841" s="161"/>
      <c r="DQ841" s="161"/>
      <c r="DR841" s="161"/>
      <c r="DS841" s="161"/>
      <c r="DT841" s="161"/>
      <c r="DU841" s="161"/>
      <c r="DV841" s="161"/>
      <c r="DW841" s="161"/>
    </row>
    <row r="842" spans="1:127" ht="12.75" customHeight="1" x14ac:dyDescent="0.25">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c r="AA842" s="161"/>
      <c r="AB842" s="161"/>
      <c r="AC842" s="161"/>
      <c r="AD842" s="161"/>
      <c r="AE842" s="161"/>
      <c r="AF842" s="161"/>
      <c r="AG842" s="161"/>
      <c r="AH842" s="161"/>
      <c r="AI842" s="161"/>
      <c r="AJ842" s="161"/>
      <c r="AK842" s="161"/>
      <c r="AL842" s="161"/>
      <c r="AM842" s="161"/>
      <c r="AN842" s="161"/>
      <c r="AO842" s="161"/>
      <c r="AP842" s="161"/>
      <c r="AQ842" s="161"/>
      <c r="AR842"/>
      <c r="AS842" s="161"/>
      <c r="AT842" s="161"/>
      <c r="AU842" s="161"/>
      <c r="AV842" s="161"/>
      <c r="AW842" s="161"/>
      <c r="AX842" s="161"/>
      <c r="AY842" s="161"/>
      <c r="AZ842" s="161"/>
      <c r="BA842" s="161"/>
      <c r="BB842" s="161"/>
      <c r="BC842" s="161"/>
      <c r="BD842" s="161"/>
      <c r="BE842" s="161"/>
      <c r="BF842" s="161"/>
      <c r="BG842" s="161"/>
      <c r="BH842" s="161"/>
      <c r="BI842" s="161"/>
      <c r="BJ842" s="161"/>
      <c r="BK842" s="161"/>
      <c r="BL842" s="161"/>
      <c r="BM842" s="161"/>
      <c r="BN842" s="161"/>
      <c r="BO842" s="161"/>
      <c r="BP842" s="161"/>
      <c r="BQ842" s="161"/>
      <c r="BR842" s="161"/>
      <c r="BS842" s="161"/>
      <c r="BT842" s="161"/>
      <c r="BU842" s="161"/>
      <c r="BV842" s="161"/>
      <c r="BW842" s="161"/>
      <c r="BX842" s="161"/>
      <c r="BY842" s="161"/>
      <c r="BZ842" s="161"/>
      <c r="CA842" s="161"/>
      <c r="CB842" s="161"/>
      <c r="CC842" s="161"/>
      <c r="CD842" s="161"/>
      <c r="CE842" s="161"/>
      <c r="CF842" s="161"/>
      <c r="CG842" s="161"/>
      <c r="CH842" s="161"/>
      <c r="CI842" s="161"/>
      <c r="CJ842" s="161"/>
      <c r="CK842" s="161"/>
      <c r="CL842" s="161"/>
      <c r="CM842" s="161"/>
      <c r="CN842" s="161"/>
      <c r="CO842" s="161"/>
      <c r="CP842" s="161"/>
      <c r="CQ842" s="161"/>
      <c r="CR842" s="161"/>
      <c r="CS842" s="161"/>
      <c r="CT842" s="161"/>
      <c r="CU842" s="161"/>
      <c r="CV842" s="161"/>
      <c r="CW842" s="161"/>
      <c r="CX842" s="161"/>
      <c r="CY842" s="161"/>
      <c r="CZ842" s="161"/>
      <c r="DA842" s="161"/>
      <c r="DB842" s="161"/>
      <c r="DC842" s="161"/>
      <c r="DD842" s="161"/>
      <c r="DE842" s="161"/>
      <c r="DF842" s="161"/>
      <c r="DG842" s="161"/>
      <c r="DH842" s="161"/>
      <c r="DI842" s="161"/>
      <c r="DJ842" s="161"/>
      <c r="DK842" s="161"/>
      <c r="DL842" s="161"/>
      <c r="DM842" s="161"/>
      <c r="DN842" s="161"/>
      <c r="DO842" s="161"/>
      <c r="DP842" s="161"/>
      <c r="DQ842" s="161"/>
      <c r="DR842" s="161"/>
      <c r="DS842" s="161"/>
      <c r="DT842" s="161"/>
      <c r="DU842" s="161"/>
      <c r="DV842" s="161"/>
      <c r="DW842" s="161"/>
    </row>
    <row r="843" spans="1:127" ht="12.75" customHeight="1" x14ac:dyDescent="0.25">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c r="AA843" s="161"/>
      <c r="AB843" s="161"/>
      <c r="AC843" s="161"/>
      <c r="AD843" s="161"/>
      <c r="AE843" s="161"/>
      <c r="AF843" s="161"/>
      <c r="AG843" s="161"/>
      <c r="AH843" s="161"/>
      <c r="AI843" s="161"/>
      <c r="AJ843" s="161"/>
      <c r="AK843" s="161"/>
      <c r="AL843" s="161"/>
      <c r="AM843" s="161"/>
      <c r="AN843" s="161"/>
      <c r="AO843" s="161"/>
      <c r="AP843" s="161"/>
      <c r="AQ843" s="161"/>
      <c r="AR843"/>
      <c r="AS843" s="161"/>
      <c r="AT843" s="161"/>
      <c r="AU843" s="161"/>
      <c r="AV843" s="161"/>
      <c r="AW843" s="161"/>
      <c r="AX843" s="161"/>
      <c r="AY843" s="161"/>
      <c r="AZ843" s="161"/>
      <c r="BA843" s="161"/>
      <c r="BB843" s="161"/>
      <c r="BC843" s="161"/>
      <c r="BD843" s="161"/>
      <c r="BE843" s="161"/>
      <c r="BF843" s="161"/>
      <c r="BG843" s="161"/>
      <c r="BH843" s="161"/>
      <c r="BI843" s="161"/>
      <c r="BJ843" s="161"/>
      <c r="BK843" s="161"/>
      <c r="BL843" s="161"/>
      <c r="BM843" s="161"/>
      <c r="BN843" s="161"/>
      <c r="BO843" s="161"/>
      <c r="BP843" s="161"/>
      <c r="BQ843" s="161"/>
      <c r="BR843" s="161"/>
      <c r="BS843" s="161"/>
      <c r="BT843" s="161"/>
      <c r="BU843" s="161"/>
      <c r="BV843" s="161"/>
      <c r="BW843" s="161"/>
      <c r="BX843" s="161"/>
      <c r="BY843" s="161"/>
      <c r="BZ843" s="161"/>
      <c r="CA843" s="161"/>
      <c r="CB843" s="161"/>
      <c r="CC843" s="161"/>
      <c r="CD843" s="161"/>
      <c r="CE843" s="161"/>
      <c r="CF843" s="161"/>
      <c r="CG843" s="161"/>
      <c r="CH843" s="161"/>
      <c r="CI843" s="161"/>
      <c r="CJ843" s="161"/>
      <c r="CK843" s="161"/>
      <c r="CL843" s="161"/>
      <c r="CM843" s="161"/>
      <c r="CN843" s="161"/>
      <c r="CO843" s="161"/>
      <c r="CP843" s="161"/>
      <c r="CQ843" s="161"/>
      <c r="CR843" s="161"/>
      <c r="CS843" s="161"/>
      <c r="CT843" s="161"/>
      <c r="CU843" s="161"/>
      <c r="CV843" s="161"/>
      <c r="CW843" s="161"/>
      <c r="CX843" s="161"/>
      <c r="CY843" s="161"/>
      <c r="CZ843" s="161"/>
      <c r="DA843" s="161"/>
      <c r="DB843" s="161"/>
      <c r="DC843" s="161"/>
      <c r="DD843" s="161"/>
      <c r="DE843" s="161"/>
      <c r="DF843" s="161"/>
      <c r="DG843" s="161"/>
      <c r="DH843" s="161"/>
      <c r="DI843" s="161"/>
      <c r="DJ843" s="161"/>
      <c r="DK843" s="161"/>
      <c r="DL843" s="161"/>
      <c r="DM843" s="161"/>
      <c r="DN843" s="161"/>
      <c r="DO843" s="161"/>
      <c r="DP843" s="161"/>
      <c r="DQ843" s="161"/>
      <c r="DR843" s="161"/>
      <c r="DS843" s="161"/>
      <c r="DT843" s="161"/>
      <c r="DU843" s="161"/>
      <c r="DV843" s="161"/>
      <c r="DW843" s="161"/>
    </row>
    <row r="844" spans="1:127" ht="12.75" customHeight="1" x14ac:dyDescent="0.25">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c r="AA844" s="161"/>
      <c r="AB844" s="161"/>
      <c r="AC844" s="161"/>
      <c r="AD844" s="161"/>
      <c r="AE844" s="161"/>
      <c r="AF844" s="161"/>
      <c r="AG844" s="161"/>
      <c r="AH844" s="161"/>
      <c r="AI844" s="161"/>
      <c r="AJ844" s="161"/>
      <c r="AK844" s="161"/>
      <c r="AL844" s="161"/>
      <c r="AM844" s="161"/>
      <c r="AN844" s="161"/>
      <c r="AO844" s="161"/>
      <c r="AP844" s="161"/>
      <c r="AQ844" s="161"/>
      <c r="AR844"/>
      <c r="AS844" s="161"/>
      <c r="AT844" s="161"/>
      <c r="AU844" s="161"/>
      <c r="AV844" s="161"/>
      <c r="AW844" s="161"/>
      <c r="AX844" s="161"/>
      <c r="AY844" s="161"/>
      <c r="AZ844" s="161"/>
      <c r="BA844" s="161"/>
      <c r="BB844" s="161"/>
      <c r="BC844" s="161"/>
      <c r="BD844" s="161"/>
      <c r="BE844" s="161"/>
      <c r="BF844" s="161"/>
      <c r="BG844" s="161"/>
      <c r="BH844" s="161"/>
      <c r="BI844" s="161"/>
      <c r="BJ844" s="161"/>
      <c r="BK844" s="161"/>
      <c r="BL844" s="161"/>
      <c r="BM844" s="161"/>
      <c r="BN844" s="161"/>
      <c r="BO844" s="161"/>
      <c r="BP844" s="161"/>
      <c r="BQ844" s="161"/>
      <c r="BR844" s="161"/>
      <c r="BS844" s="161"/>
      <c r="BT844" s="161"/>
      <c r="BU844" s="161"/>
      <c r="BV844" s="161"/>
      <c r="BW844" s="161"/>
      <c r="BX844" s="161"/>
      <c r="BY844" s="161"/>
      <c r="BZ844" s="161"/>
      <c r="CA844" s="161"/>
      <c r="CB844" s="161"/>
      <c r="CC844" s="161"/>
      <c r="CD844" s="161"/>
      <c r="CE844" s="161"/>
      <c r="CF844" s="161"/>
      <c r="CG844" s="161"/>
      <c r="CH844" s="161"/>
      <c r="CI844" s="161"/>
      <c r="CJ844" s="161"/>
      <c r="CK844" s="161"/>
      <c r="CL844" s="161"/>
      <c r="CM844" s="161"/>
      <c r="CN844" s="161"/>
      <c r="CO844" s="161"/>
      <c r="CP844" s="161"/>
      <c r="CQ844" s="161"/>
      <c r="CR844" s="161"/>
      <c r="CS844" s="161"/>
      <c r="CT844" s="161"/>
      <c r="CU844" s="161"/>
      <c r="CV844" s="161"/>
      <c r="CW844" s="161"/>
      <c r="CX844" s="161"/>
      <c r="CY844" s="161"/>
      <c r="CZ844" s="161"/>
      <c r="DA844" s="161"/>
      <c r="DB844" s="161"/>
      <c r="DC844" s="161"/>
      <c r="DD844" s="161"/>
      <c r="DE844" s="161"/>
      <c r="DF844" s="161"/>
      <c r="DG844" s="161"/>
      <c r="DH844" s="161"/>
      <c r="DI844" s="161"/>
      <c r="DJ844" s="161"/>
      <c r="DK844" s="161"/>
      <c r="DL844" s="161"/>
      <c r="DM844" s="161"/>
      <c r="DN844" s="161"/>
      <c r="DO844" s="161"/>
      <c r="DP844" s="161"/>
      <c r="DQ844" s="161"/>
      <c r="DR844" s="161"/>
      <c r="DS844" s="161"/>
      <c r="DT844" s="161"/>
      <c r="DU844" s="161"/>
      <c r="DV844" s="161"/>
      <c r="DW844" s="161"/>
    </row>
    <row r="845" spans="1:127" ht="12.75" customHeight="1" x14ac:dyDescent="0.25">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c r="AA845" s="161"/>
      <c r="AB845" s="161"/>
      <c r="AC845" s="161"/>
      <c r="AD845" s="161"/>
      <c r="AE845" s="161"/>
      <c r="AF845" s="161"/>
      <c r="AG845" s="161"/>
      <c r="AH845" s="161"/>
      <c r="AI845" s="161"/>
      <c r="AJ845" s="161"/>
      <c r="AK845" s="161"/>
      <c r="AL845" s="161"/>
      <c r="AM845" s="161"/>
      <c r="AN845" s="161"/>
      <c r="AO845" s="161"/>
      <c r="AP845" s="161"/>
      <c r="AQ845" s="161"/>
      <c r="AR845"/>
      <c r="AS845" s="161"/>
      <c r="AT845" s="161"/>
      <c r="AU845" s="161"/>
      <c r="AV845" s="161"/>
      <c r="AW845" s="161"/>
      <c r="AX845" s="161"/>
      <c r="AY845" s="161"/>
      <c r="AZ845" s="161"/>
      <c r="BA845" s="161"/>
      <c r="BB845" s="161"/>
      <c r="BC845" s="161"/>
      <c r="BD845" s="161"/>
      <c r="BE845" s="161"/>
      <c r="BF845" s="161"/>
      <c r="BG845" s="161"/>
      <c r="BH845" s="161"/>
      <c r="BI845" s="161"/>
      <c r="BJ845" s="161"/>
      <c r="BK845" s="161"/>
      <c r="BL845" s="161"/>
      <c r="BM845" s="161"/>
      <c r="BN845" s="161"/>
      <c r="BO845" s="161"/>
      <c r="BP845" s="161"/>
      <c r="BQ845" s="161"/>
      <c r="BR845" s="161"/>
      <c r="BS845" s="161"/>
      <c r="BT845" s="161"/>
      <c r="BU845" s="161"/>
      <c r="BV845" s="161"/>
      <c r="BW845" s="161"/>
      <c r="BX845" s="161"/>
      <c r="BY845" s="161"/>
      <c r="BZ845" s="161"/>
      <c r="CA845" s="161"/>
      <c r="CB845" s="161"/>
      <c r="CC845" s="161"/>
      <c r="CD845" s="161"/>
      <c r="CE845" s="161"/>
      <c r="CF845" s="161"/>
      <c r="CG845" s="161"/>
      <c r="CH845" s="161"/>
      <c r="CI845" s="161"/>
      <c r="CJ845" s="161"/>
      <c r="CK845" s="161"/>
      <c r="CL845" s="161"/>
      <c r="CM845" s="161"/>
      <c r="CN845" s="161"/>
      <c r="CO845" s="161"/>
      <c r="CP845" s="161"/>
      <c r="CQ845" s="161"/>
      <c r="CR845" s="161"/>
      <c r="CS845" s="161"/>
      <c r="CT845" s="161"/>
      <c r="CU845" s="161"/>
      <c r="CV845" s="161"/>
      <c r="CW845" s="161"/>
      <c r="CX845" s="161"/>
      <c r="CY845" s="161"/>
      <c r="CZ845" s="161"/>
      <c r="DA845" s="161"/>
      <c r="DB845" s="161"/>
      <c r="DC845" s="161"/>
      <c r="DD845" s="161"/>
      <c r="DE845" s="161"/>
      <c r="DF845" s="161"/>
      <c r="DG845" s="161"/>
      <c r="DH845" s="161"/>
      <c r="DI845" s="161"/>
      <c r="DJ845" s="161"/>
      <c r="DK845" s="161"/>
      <c r="DL845" s="161"/>
      <c r="DM845" s="161"/>
      <c r="DN845" s="161"/>
      <c r="DO845" s="161"/>
      <c r="DP845" s="161"/>
      <c r="DQ845" s="161"/>
      <c r="DR845" s="161"/>
      <c r="DS845" s="161"/>
      <c r="DT845" s="161"/>
      <c r="DU845" s="161"/>
      <c r="DV845" s="161"/>
      <c r="DW845" s="161"/>
    </row>
    <row r="846" spans="1:127" ht="12.75" customHeight="1" x14ac:dyDescent="0.25">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c r="AA846" s="161"/>
      <c r="AB846" s="161"/>
      <c r="AC846" s="161"/>
      <c r="AD846" s="161"/>
      <c r="AE846" s="161"/>
      <c r="AF846" s="161"/>
      <c r="AG846" s="161"/>
      <c r="AH846" s="161"/>
      <c r="AI846" s="161"/>
      <c r="AJ846" s="161"/>
      <c r="AK846" s="161"/>
      <c r="AL846" s="161"/>
      <c r="AM846" s="161"/>
      <c r="AN846" s="161"/>
      <c r="AO846" s="161"/>
      <c r="AP846" s="161"/>
      <c r="AQ846" s="161"/>
      <c r="AR846"/>
      <c r="AS846" s="161"/>
      <c r="AT846" s="161"/>
      <c r="AU846" s="161"/>
      <c r="AV846" s="161"/>
      <c r="AW846" s="161"/>
      <c r="AX846" s="161"/>
      <c r="AY846" s="161"/>
      <c r="AZ846" s="161"/>
      <c r="BA846" s="161"/>
      <c r="BB846" s="161"/>
      <c r="BC846" s="161"/>
      <c r="BD846" s="161"/>
      <c r="BE846" s="161"/>
      <c r="BF846" s="161"/>
      <c r="BG846" s="161"/>
      <c r="BH846" s="161"/>
      <c r="BI846" s="161"/>
      <c r="BJ846" s="161"/>
      <c r="BK846" s="161"/>
      <c r="BL846" s="161"/>
      <c r="BM846" s="161"/>
      <c r="BN846" s="161"/>
      <c r="BO846" s="161"/>
      <c r="BP846" s="161"/>
      <c r="BQ846" s="161"/>
      <c r="BR846" s="161"/>
      <c r="BS846" s="161"/>
      <c r="BT846" s="161"/>
      <c r="BU846" s="161"/>
      <c r="BV846" s="161"/>
      <c r="BW846" s="161"/>
      <c r="BX846" s="161"/>
      <c r="BY846" s="161"/>
      <c r="BZ846" s="161"/>
      <c r="CA846" s="161"/>
      <c r="CB846" s="161"/>
      <c r="CC846" s="161"/>
      <c r="CD846" s="161"/>
      <c r="CE846" s="161"/>
      <c r="CF846" s="161"/>
      <c r="CG846" s="161"/>
      <c r="CH846" s="161"/>
      <c r="CI846" s="161"/>
      <c r="CJ846" s="161"/>
      <c r="CK846" s="161"/>
      <c r="CL846" s="161"/>
      <c r="CM846" s="161"/>
      <c r="CN846" s="161"/>
      <c r="CO846" s="161"/>
      <c r="CP846" s="161"/>
      <c r="CQ846" s="161"/>
      <c r="CR846" s="161"/>
      <c r="CS846" s="161"/>
      <c r="CT846" s="161"/>
      <c r="CU846" s="161"/>
      <c r="CV846" s="161"/>
      <c r="CW846" s="161"/>
      <c r="CX846" s="161"/>
      <c r="CY846" s="161"/>
      <c r="CZ846" s="161"/>
      <c r="DA846" s="161"/>
      <c r="DB846" s="161"/>
      <c r="DC846" s="161"/>
      <c r="DD846" s="161"/>
      <c r="DE846" s="161"/>
      <c r="DF846" s="161"/>
      <c r="DG846" s="161"/>
      <c r="DH846" s="161"/>
      <c r="DI846" s="161"/>
      <c r="DJ846" s="161"/>
      <c r="DK846" s="161"/>
      <c r="DL846" s="161"/>
      <c r="DM846" s="161"/>
      <c r="DN846" s="161"/>
      <c r="DO846" s="161"/>
      <c r="DP846" s="161"/>
      <c r="DQ846" s="161"/>
      <c r="DR846" s="161"/>
      <c r="DS846" s="161"/>
      <c r="DT846" s="161"/>
      <c r="DU846" s="161"/>
      <c r="DV846" s="161"/>
      <c r="DW846" s="161"/>
    </row>
    <row r="847" spans="1:127" ht="12.75" customHeight="1" x14ac:dyDescent="0.25">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c r="AA847" s="161"/>
      <c r="AB847" s="161"/>
      <c r="AC847" s="161"/>
      <c r="AD847" s="161"/>
      <c r="AE847" s="161"/>
      <c r="AF847" s="161"/>
      <c r="AG847" s="161"/>
      <c r="AH847" s="161"/>
      <c r="AI847" s="161"/>
      <c r="AJ847" s="161"/>
      <c r="AK847" s="161"/>
      <c r="AL847" s="161"/>
      <c r="AM847" s="161"/>
      <c r="AN847" s="161"/>
      <c r="AO847" s="161"/>
      <c r="AP847" s="161"/>
      <c r="AQ847" s="161"/>
      <c r="AR847"/>
      <c r="AS847" s="161"/>
      <c r="AT847" s="161"/>
      <c r="AU847" s="161"/>
      <c r="AV847" s="161"/>
      <c r="AW847" s="161"/>
      <c r="AX847" s="161"/>
      <c r="AY847" s="161"/>
      <c r="AZ847" s="161"/>
      <c r="BA847" s="161"/>
      <c r="BB847" s="161"/>
      <c r="BC847" s="161"/>
      <c r="BD847" s="161"/>
      <c r="BE847" s="161"/>
      <c r="BF847" s="161"/>
      <c r="BG847" s="161"/>
      <c r="BH847" s="161"/>
      <c r="BI847" s="161"/>
      <c r="BJ847" s="161"/>
      <c r="BK847" s="161"/>
      <c r="BL847" s="161"/>
      <c r="BM847" s="161"/>
      <c r="BN847" s="161"/>
      <c r="BO847" s="161"/>
      <c r="BP847" s="161"/>
      <c r="BQ847" s="161"/>
      <c r="BR847" s="161"/>
      <c r="BS847" s="161"/>
      <c r="BT847" s="161"/>
      <c r="BU847" s="161"/>
      <c r="BV847" s="161"/>
      <c r="BW847" s="161"/>
      <c r="BX847" s="161"/>
      <c r="BY847" s="161"/>
      <c r="BZ847" s="161"/>
      <c r="CA847" s="161"/>
      <c r="CB847" s="161"/>
      <c r="CC847" s="161"/>
      <c r="CD847" s="161"/>
      <c r="CE847" s="161"/>
      <c r="CF847" s="161"/>
      <c r="CG847" s="161"/>
      <c r="CH847" s="161"/>
      <c r="CI847" s="161"/>
      <c r="CJ847" s="161"/>
      <c r="CK847" s="161"/>
      <c r="CL847" s="161"/>
      <c r="CM847" s="161"/>
      <c r="CN847" s="161"/>
      <c r="CO847" s="161"/>
      <c r="CP847" s="161"/>
      <c r="CQ847" s="161"/>
      <c r="CR847" s="161"/>
      <c r="CS847" s="161"/>
      <c r="CT847" s="161"/>
      <c r="CU847" s="161"/>
      <c r="CV847" s="161"/>
      <c r="CW847" s="161"/>
      <c r="CX847" s="161"/>
      <c r="CY847" s="161"/>
      <c r="CZ847" s="161"/>
      <c r="DA847" s="161"/>
      <c r="DB847" s="161"/>
      <c r="DC847" s="161"/>
      <c r="DD847" s="161"/>
      <c r="DE847" s="161"/>
      <c r="DF847" s="161"/>
      <c r="DG847" s="161"/>
      <c r="DH847" s="161"/>
      <c r="DI847" s="161"/>
      <c r="DJ847" s="161"/>
      <c r="DK847" s="161"/>
      <c r="DL847" s="161"/>
      <c r="DM847" s="161"/>
      <c r="DN847" s="161"/>
      <c r="DO847" s="161"/>
      <c r="DP847" s="161"/>
      <c r="DQ847" s="161"/>
      <c r="DR847" s="161"/>
      <c r="DS847" s="161"/>
      <c r="DT847" s="161"/>
      <c r="DU847" s="161"/>
      <c r="DV847" s="161"/>
      <c r="DW847" s="161"/>
    </row>
    <row r="848" spans="1:127" ht="12.75" customHeight="1" x14ac:dyDescent="0.25">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c r="AA848" s="161"/>
      <c r="AB848" s="161"/>
      <c r="AC848" s="161"/>
      <c r="AD848" s="161"/>
      <c r="AE848" s="161"/>
      <c r="AF848" s="161"/>
      <c r="AG848" s="161"/>
      <c r="AH848" s="161"/>
      <c r="AI848" s="161"/>
      <c r="AJ848" s="161"/>
      <c r="AK848" s="161"/>
      <c r="AL848" s="161"/>
      <c r="AM848" s="161"/>
      <c r="AN848" s="161"/>
      <c r="AO848" s="161"/>
      <c r="AP848" s="161"/>
      <c r="AQ848" s="161"/>
      <c r="AR848"/>
      <c r="AS848" s="161"/>
      <c r="AT848" s="161"/>
      <c r="AU848" s="161"/>
      <c r="AV848" s="161"/>
      <c r="AW848" s="161"/>
      <c r="AX848" s="161"/>
      <c r="AY848" s="161"/>
      <c r="AZ848" s="161"/>
      <c r="BA848" s="161"/>
      <c r="BB848" s="161"/>
      <c r="BC848" s="161"/>
      <c r="BD848" s="161"/>
      <c r="BE848" s="161"/>
      <c r="BF848" s="161"/>
      <c r="BG848" s="161"/>
      <c r="BH848" s="161"/>
      <c r="BI848" s="161"/>
      <c r="BJ848" s="161"/>
      <c r="BK848" s="161"/>
      <c r="BL848" s="161"/>
      <c r="BM848" s="161"/>
      <c r="BN848" s="161"/>
      <c r="BO848" s="161"/>
      <c r="BP848" s="161"/>
      <c r="BQ848" s="161"/>
      <c r="BR848" s="161"/>
      <c r="BS848" s="161"/>
      <c r="BT848" s="161"/>
      <c r="BU848" s="161"/>
      <c r="BV848" s="161"/>
      <c r="BW848" s="161"/>
      <c r="BX848" s="161"/>
      <c r="BY848" s="161"/>
      <c r="BZ848" s="161"/>
      <c r="CA848" s="161"/>
      <c r="CB848" s="161"/>
      <c r="CC848" s="161"/>
      <c r="CD848" s="161"/>
      <c r="CE848" s="161"/>
      <c r="CF848" s="161"/>
      <c r="CG848" s="161"/>
      <c r="CH848" s="161"/>
      <c r="CI848" s="161"/>
      <c r="CJ848" s="161"/>
      <c r="CK848" s="161"/>
      <c r="CL848" s="161"/>
      <c r="CM848" s="161"/>
      <c r="CN848" s="161"/>
      <c r="CO848" s="161"/>
      <c r="CP848" s="161"/>
      <c r="CQ848" s="161"/>
      <c r="CR848" s="161"/>
      <c r="CS848" s="161"/>
      <c r="CT848" s="161"/>
      <c r="CU848" s="161"/>
      <c r="CV848" s="161"/>
      <c r="CW848" s="161"/>
      <c r="CX848" s="161"/>
      <c r="CY848" s="161"/>
      <c r="CZ848" s="161"/>
      <c r="DA848" s="161"/>
      <c r="DB848" s="161"/>
      <c r="DC848" s="161"/>
      <c r="DD848" s="161"/>
      <c r="DE848" s="161"/>
      <c r="DF848" s="161"/>
      <c r="DG848" s="161"/>
      <c r="DH848" s="161"/>
      <c r="DI848" s="161"/>
      <c r="DJ848" s="161"/>
      <c r="DK848" s="161"/>
      <c r="DL848" s="161"/>
      <c r="DM848" s="161"/>
      <c r="DN848" s="161"/>
      <c r="DO848" s="161"/>
      <c r="DP848" s="161"/>
      <c r="DQ848" s="161"/>
      <c r="DR848" s="161"/>
      <c r="DS848" s="161"/>
      <c r="DT848" s="161"/>
      <c r="DU848" s="161"/>
      <c r="DV848" s="161"/>
      <c r="DW848" s="161"/>
    </row>
    <row r="849" spans="1:127" ht="12.75" customHeight="1" x14ac:dyDescent="0.25">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c r="AA849" s="161"/>
      <c r="AB849" s="161"/>
      <c r="AC849" s="161"/>
      <c r="AD849" s="161"/>
      <c r="AE849" s="161"/>
      <c r="AF849" s="161"/>
      <c r="AG849" s="161"/>
      <c r="AH849" s="161"/>
      <c r="AI849" s="161"/>
      <c r="AJ849" s="161"/>
      <c r="AK849" s="161"/>
      <c r="AL849" s="161"/>
      <c r="AM849" s="161"/>
      <c r="AN849" s="161"/>
      <c r="AO849" s="161"/>
      <c r="AP849" s="161"/>
      <c r="AQ849" s="161"/>
      <c r="AR849"/>
      <c r="AS849" s="161"/>
      <c r="AT849" s="161"/>
      <c r="AU849" s="161"/>
      <c r="AV849" s="161"/>
      <c r="AW849" s="161"/>
      <c r="AX849" s="161"/>
      <c r="AY849" s="161"/>
      <c r="AZ849" s="161"/>
      <c r="BA849" s="161"/>
      <c r="BB849" s="161"/>
      <c r="BC849" s="161"/>
      <c r="BD849" s="161"/>
      <c r="BE849" s="161"/>
      <c r="BF849" s="161"/>
      <c r="BG849" s="161"/>
      <c r="BH849" s="161"/>
      <c r="BI849" s="161"/>
      <c r="BJ849" s="161"/>
      <c r="BK849" s="161"/>
      <c r="BL849" s="161"/>
      <c r="BM849" s="161"/>
      <c r="BN849" s="161"/>
      <c r="BO849" s="161"/>
      <c r="BP849" s="161"/>
      <c r="BQ849" s="161"/>
      <c r="BR849" s="161"/>
      <c r="BS849" s="161"/>
      <c r="BT849" s="161"/>
      <c r="BU849" s="161"/>
      <c r="BV849" s="161"/>
      <c r="BW849" s="161"/>
      <c r="BX849" s="161"/>
      <c r="BY849" s="161"/>
      <c r="BZ849" s="161"/>
      <c r="CA849" s="161"/>
      <c r="CB849" s="161"/>
      <c r="CC849" s="161"/>
      <c r="CD849" s="161"/>
      <c r="CE849" s="161"/>
      <c r="CF849" s="161"/>
      <c r="CG849" s="161"/>
      <c r="CH849" s="161"/>
      <c r="CI849" s="161"/>
      <c r="CJ849" s="161"/>
      <c r="CK849" s="161"/>
      <c r="CL849" s="161"/>
      <c r="CM849" s="161"/>
      <c r="CN849" s="161"/>
      <c r="CO849" s="161"/>
      <c r="CP849" s="161"/>
      <c r="CQ849" s="161"/>
      <c r="CR849" s="161"/>
      <c r="CS849" s="161"/>
      <c r="CT849" s="161"/>
      <c r="CU849" s="161"/>
      <c r="CV849" s="161"/>
      <c r="CW849" s="161"/>
      <c r="CX849" s="161"/>
      <c r="CY849" s="161"/>
      <c r="CZ849" s="161"/>
      <c r="DA849" s="161"/>
      <c r="DB849" s="161"/>
      <c r="DC849" s="161"/>
      <c r="DD849" s="161"/>
      <c r="DE849" s="161"/>
      <c r="DF849" s="161"/>
      <c r="DG849" s="161"/>
      <c r="DH849" s="161"/>
      <c r="DI849" s="161"/>
      <c r="DJ849" s="161"/>
      <c r="DK849" s="161"/>
      <c r="DL849" s="161"/>
      <c r="DM849" s="161"/>
      <c r="DN849" s="161"/>
      <c r="DO849" s="161"/>
      <c r="DP849" s="161"/>
      <c r="DQ849" s="161"/>
      <c r="DR849" s="161"/>
      <c r="DS849" s="161"/>
      <c r="DT849" s="161"/>
      <c r="DU849" s="161"/>
      <c r="DV849" s="161"/>
      <c r="DW849" s="161"/>
    </row>
    <row r="850" spans="1:127" ht="12.75" customHeight="1" x14ac:dyDescent="0.25">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c r="AA850" s="161"/>
      <c r="AB850" s="161"/>
      <c r="AC850" s="161"/>
      <c r="AD850" s="161"/>
      <c r="AE850" s="161"/>
      <c r="AF850" s="161"/>
      <c r="AG850" s="161"/>
      <c r="AH850" s="161"/>
      <c r="AI850" s="161"/>
      <c r="AJ850" s="161"/>
      <c r="AK850" s="161"/>
      <c r="AL850" s="161"/>
      <c r="AM850" s="161"/>
      <c r="AN850" s="161"/>
      <c r="AO850" s="161"/>
      <c r="AP850" s="161"/>
      <c r="AQ850" s="161"/>
      <c r="AR850"/>
      <c r="AS850" s="161"/>
      <c r="AT850" s="161"/>
      <c r="AU850" s="161"/>
      <c r="AV850" s="161"/>
      <c r="AW850" s="161"/>
      <c r="AX850" s="161"/>
      <c r="AY850" s="161"/>
      <c r="AZ850" s="161"/>
      <c r="BA850" s="161"/>
      <c r="BB850" s="161"/>
      <c r="BC850" s="161"/>
      <c r="BD850" s="161"/>
      <c r="BE850" s="161"/>
      <c r="BF850" s="161"/>
      <c r="BG850" s="161"/>
      <c r="BH850" s="161"/>
      <c r="BI850" s="161"/>
      <c r="BJ850" s="161"/>
      <c r="BK850" s="161"/>
      <c r="BL850" s="161"/>
      <c r="BM850" s="161"/>
      <c r="BN850" s="161"/>
      <c r="BO850" s="161"/>
      <c r="BP850" s="161"/>
      <c r="BQ850" s="161"/>
      <c r="BR850" s="161"/>
      <c r="BS850" s="161"/>
      <c r="BT850" s="161"/>
      <c r="BU850" s="161"/>
      <c r="BV850" s="161"/>
      <c r="BW850" s="161"/>
      <c r="BX850" s="161"/>
      <c r="BY850" s="161"/>
      <c r="BZ850" s="161"/>
      <c r="CA850" s="161"/>
      <c r="CB850" s="161"/>
      <c r="CC850" s="161"/>
      <c r="CD850" s="161"/>
      <c r="CE850" s="161"/>
      <c r="CF850" s="161"/>
      <c r="CG850" s="161"/>
      <c r="CH850" s="161"/>
      <c r="CI850" s="161"/>
      <c r="CJ850" s="161"/>
      <c r="CK850" s="161"/>
      <c r="CL850" s="161"/>
      <c r="CM850" s="161"/>
      <c r="CN850" s="161"/>
      <c r="CO850" s="161"/>
      <c r="CP850" s="161"/>
      <c r="CQ850" s="161"/>
      <c r="CR850" s="161"/>
      <c r="CS850" s="161"/>
      <c r="CT850" s="161"/>
      <c r="CU850" s="161"/>
      <c r="CV850" s="161"/>
      <c r="CW850" s="161"/>
      <c r="CX850" s="161"/>
      <c r="CY850" s="161"/>
      <c r="CZ850" s="161"/>
      <c r="DA850" s="161"/>
      <c r="DB850" s="161"/>
      <c r="DC850" s="161"/>
      <c r="DD850" s="161"/>
      <c r="DE850" s="161"/>
      <c r="DF850" s="161"/>
      <c r="DG850" s="161"/>
      <c r="DH850" s="161"/>
      <c r="DI850" s="161"/>
      <c r="DJ850" s="161"/>
      <c r="DK850" s="161"/>
      <c r="DL850" s="161"/>
      <c r="DM850" s="161"/>
      <c r="DN850" s="161"/>
      <c r="DO850" s="161"/>
      <c r="DP850" s="161"/>
      <c r="DQ850" s="161"/>
      <c r="DR850" s="161"/>
      <c r="DS850" s="161"/>
      <c r="DT850" s="161"/>
      <c r="DU850" s="161"/>
      <c r="DV850" s="161"/>
      <c r="DW850" s="161"/>
    </row>
    <row r="851" spans="1:127" ht="12.75" customHeight="1" x14ac:dyDescent="0.25">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c r="AA851" s="161"/>
      <c r="AB851" s="161"/>
      <c r="AC851" s="161"/>
      <c r="AD851" s="161"/>
      <c r="AE851" s="161"/>
      <c r="AF851" s="161"/>
      <c r="AG851" s="161"/>
      <c r="AH851" s="161"/>
      <c r="AI851" s="161"/>
      <c r="AJ851" s="161"/>
      <c r="AK851" s="161"/>
      <c r="AL851" s="161"/>
      <c r="AM851" s="161"/>
      <c r="AN851" s="161"/>
      <c r="AO851" s="161"/>
      <c r="AP851" s="161"/>
      <c r="AQ851" s="161"/>
      <c r="AR851"/>
      <c r="AS851" s="161"/>
      <c r="AT851" s="161"/>
      <c r="AU851" s="161"/>
      <c r="AV851" s="161"/>
      <c r="AW851" s="161"/>
      <c r="AX851" s="161"/>
      <c r="AY851" s="161"/>
      <c r="AZ851" s="161"/>
      <c r="BA851" s="161"/>
      <c r="BB851" s="161"/>
      <c r="BC851" s="161"/>
      <c r="BD851" s="161"/>
      <c r="BE851" s="161"/>
      <c r="BF851" s="161"/>
      <c r="BG851" s="161"/>
      <c r="BH851" s="161"/>
      <c r="BI851" s="161"/>
      <c r="BJ851" s="161"/>
      <c r="BK851" s="161"/>
      <c r="BL851" s="161"/>
      <c r="BM851" s="161"/>
      <c r="BN851" s="161"/>
      <c r="BO851" s="161"/>
      <c r="BP851" s="161"/>
      <c r="BQ851" s="161"/>
      <c r="BR851" s="161"/>
      <c r="BS851" s="161"/>
      <c r="BT851" s="161"/>
      <c r="BU851" s="161"/>
      <c r="BV851" s="161"/>
      <c r="BW851" s="161"/>
      <c r="BX851" s="161"/>
      <c r="BY851" s="161"/>
      <c r="BZ851" s="161"/>
      <c r="CA851" s="161"/>
      <c r="CB851" s="161"/>
      <c r="CC851" s="161"/>
      <c r="CD851" s="161"/>
      <c r="CE851" s="161"/>
      <c r="CF851" s="161"/>
      <c r="CG851" s="161"/>
      <c r="CH851" s="161"/>
      <c r="CI851" s="161"/>
      <c r="CJ851" s="161"/>
      <c r="CK851" s="161"/>
      <c r="CL851" s="161"/>
      <c r="CM851" s="161"/>
      <c r="CN851" s="161"/>
      <c r="CO851" s="161"/>
      <c r="CP851" s="161"/>
      <c r="CQ851" s="161"/>
      <c r="CR851" s="161"/>
      <c r="CS851" s="161"/>
      <c r="CT851" s="161"/>
      <c r="CU851" s="161"/>
      <c r="CV851" s="161"/>
      <c r="CW851" s="161"/>
      <c r="CX851" s="161"/>
      <c r="CY851" s="161"/>
      <c r="CZ851" s="161"/>
      <c r="DA851" s="161"/>
      <c r="DB851" s="161"/>
      <c r="DC851" s="161"/>
      <c r="DD851" s="161"/>
      <c r="DE851" s="161"/>
      <c r="DF851" s="161"/>
      <c r="DG851" s="161"/>
      <c r="DH851" s="161"/>
      <c r="DI851" s="161"/>
      <c r="DJ851" s="161"/>
      <c r="DK851" s="161"/>
      <c r="DL851" s="161"/>
      <c r="DM851" s="161"/>
      <c r="DN851" s="161"/>
      <c r="DO851" s="161"/>
      <c r="DP851" s="161"/>
      <c r="DQ851" s="161"/>
      <c r="DR851" s="161"/>
      <c r="DS851" s="161"/>
      <c r="DT851" s="161"/>
      <c r="DU851" s="161"/>
      <c r="DV851" s="161"/>
      <c r="DW851" s="161"/>
    </row>
    <row r="852" spans="1:127" ht="12.75" customHeight="1" x14ac:dyDescent="0.25">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c r="AA852" s="161"/>
      <c r="AB852" s="161"/>
      <c r="AC852" s="161"/>
      <c r="AD852" s="161"/>
      <c r="AE852" s="161"/>
      <c r="AF852" s="161"/>
      <c r="AG852" s="161"/>
      <c r="AH852" s="161"/>
      <c r="AI852" s="161"/>
      <c r="AJ852" s="161"/>
      <c r="AK852" s="161"/>
      <c r="AL852" s="161"/>
      <c r="AM852" s="161"/>
      <c r="AN852" s="161"/>
      <c r="AO852" s="161"/>
      <c r="AP852" s="161"/>
      <c r="AQ852" s="161"/>
      <c r="AR852"/>
      <c r="AS852" s="161"/>
      <c r="AT852" s="161"/>
      <c r="AU852" s="161"/>
      <c r="AV852" s="161"/>
      <c r="AW852" s="161"/>
      <c r="AX852" s="161"/>
      <c r="AY852" s="161"/>
      <c r="AZ852" s="161"/>
      <c r="BA852" s="161"/>
      <c r="BB852" s="161"/>
      <c r="BC852" s="161"/>
      <c r="BD852" s="161"/>
      <c r="BE852" s="161"/>
      <c r="BF852" s="161"/>
      <c r="BG852" s="161"/>
      <c r="BH852" s="161"/>
      <c r="BI852" s="161"/>
      <c r="BJ852" s="161"/>
      <c r="BK852" s="161"/>
      <c r="BL852" s="161"/>
      <c r="BM852" s="161"/>
      <c r="BN852" s="161"/>
      <c r="BO852" s="161"/>
      <c r="BP852" s="161"/>
      <c r="BQ852" s="161"/>
      <c r="BR852" s="161"/>
      <c r="BS852" s="161"/>
      <c r="BT852" s="161"/>
      <c r="BU852" s="161"/>
      <c r="BV852" s="161"/>
      <c r="BW852" s="161"/>
      <c r="BX852" s="161"/>
      <c r="BY852" s="161"/>
      <c r="BZ852" s="161"/>
      <c r="CA852" s="161"/>
      <c r="CB852" s="161"/>
      <c r="CC852" s="161"/>
      <c r="CD852" s="161"/>
      <c r="CE852" s="161"/>
      <c r="CF852" s="161"/>
      <c r="CG852" s="161"/>
      <c r="CH852" s="161"/>
      <c r="CI852" s="161"/>
      <c r="CJ852" s="161"/>
      <c r="CK852" s="161"/>
      <c r="CL852" s="161"/>
      <c r="CM852" s="161"/>
      <c r="CN852" s="161"/>
      <c r="CO852" s="161"/>
      <c r="CP852" s="161"/>
      <c r="CQ852" s="161"/>
      <c r="CR852" s="161"/>
      <c r="CS852" s="161"/>
      <c r="CT852" s="161"/>
      <c r="CU852" s="161"/>
      <c r="CV852" s="161"/>
      <c r="CW852" s="161"/>
      <c r="CX852" s="161"/>
      <c r="CY852" s="161"/>
      <c r="CZ852" s="161"/>
      <c r="DA852" s="161"/>
      <c r="DB852" s="161"/>
      <c r="DC852" s="161"/>
      <c r="DD852" s="161"/>
      <c r="DE852" s="161"/>
      <c r="DF852" s="161"/>
      <c r="DG852" s="161"/>
      <c r="DH852" s="161"/>
      <c r="DI852" s="161"/>
      <c r="DJ852" s="161"/>
      <c r="DK852" s="161"/>
      <c r="DL852" s="161"/>
      <c r="DM852" s="161"/>
      <c r="DN852" s="161"/>
      <c r="DO852" s="161"/>
      <c r="DP852" s="161"/>
      <c r="DQ852" s="161"/>
      <c r="DR852" s="161"/>
      <c r="DS852" s="161"/>
      <c r="DT852" s="161"/>
      <c r="DU852" s="161"/>
      <c r="DV852" s="161"/>
      <c r="DW852" s="161"/>
    </row>
    <row r="853" spans="1:127" ht="12.75" customHeight="1" x14ac:dyDescent="0.25">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c r="AA853" s="161"/>
      <c r="AB853" s="161"/>
      <c r="AC853" s="161"/>
      <c r="AD853" s="161"/>
      <c r="AE853" s="161"/>
      <c r="AF853" s="161"/>
      <c r="AG853" s="161"/>
      <c r="AH853" s="161"/>
      <c r="AI853" s="161"/>
      <c r="AJ853" s="161"/>
      <c r="AK853" s="161"/>
      <c r="AL853" s="161"/>
      <c r="AM853" s="161"/>
      <c r="AN853" s="161"/>
      <c r="AO853" s="161"/>
      <c r="AP853" s="161"/>
      <c r="AQ853" s="161"/>
      <c r="AR853"/>
      <c r="AS853" s="161"/>
      <c r="AT853" s="161"/>
      <c r="AU853" s="161"/>
      <c r="AV853" s="161"/>
      <c r="AW853" s="161"/>
      <c r="AX853" s="161"/>
      <c r="AY853" s="161"/>
      <c r="AZ853" s="161"/>
      <c r="BA853" s="161"/>
      <c r="BB853" s="161"/>
      <c r="BC853" s="161"/>
      <c r="BD853" s="161"/>
      <c r="BE853" s="161"/>
      <c r="BF853" s="161"/>
      <c r="BG853" s="161"/>
      <c r="BH853" s="161"/>
      <c r="BI853" s="161"/>
      <c r="BJ853" s="161"/>
      <c r="BK853" s="161"/>
      <c r="BL853" s="161"/>
      <c r="BM853" s="161"/>
      <c r="BN853" s="161"/>
      <c r="BO853" s="161"/>
      <c r="BP853" s="161"/>
      <c r="BQ853" s="161"/>
      <c r="BR853" s="161"/>
      <c r="BS853" s="161"/>
      <c r="BT853" s="161"/>
      <c r="BU853" s="161"/>
      <c r="BV853" s="161"/>
      <c r="BW853" s="161"/>
      <c r="BX853" s="161"/>
      <c r="BY853" s="161"/>
      <c r="BZ853" s="161"/>
      <c r="CA853" s="161"/>
      <c r="CB853" s="161"/>
      <c r="CC853" s="161"/>
      <c r="CD853" s="161"/>
      <c r="CE853" s="161"/>
      <c r="CF853" s="161"/>
      <c r="CG853" s="161"/>
      <c r="CH853" s="161"/>
      <c r="CI853" s="161"/>
      <c r="CJ853" s="161"/>
      <c r="CK853" s="161"/>
      <c r="CL853" s="161"/>
      <c r="CM853" s="161"/>
      <c r="CN853" s="161"/>
      <c r="CO853" s="161"/>
      <c r="CP853" s="161"/>
      <c r="CQ853" s="161"/>
      <c r="CR853" s="161"/>
      <c r="CS853" s="161"/>
      <c r="CT853" s="161"/>
      <c r="CU853" s="161"/>
      <c r="CV853" s="161"/>
      <c r="CW853" s="161"/>
      <c r="CX853" s="161"/>
      <c r="CY853" s="161"/>
      <c r="CZ853" s="161"/>
      <c r="DA853" s="161"/>
      <c r="DB853" s="161"/>
      <c r="DC853" s="161"/>
      <c r="DD853" s="161"/>
      <c r="DE853" s="161"/>
      <c r="DF853" s="161"/>
      <c r="DG853" s="161"/>
      <c r="DH853" s="161"/>
      <c r="DI853" s="161"/>
      <c r="DJ853" s="161"/>
      <c r="DK853" s="161"/>
      <c r="DL853" s="161"/>
      <c r="DM853" s="161"/>
      <c r="DN853" s="161"/>
      <c r="DO853" s="161"/>
      <c r="DP853" s="161"/>
      <c r="DQ853" s="161"/>
      <c r="DR853" s="161"/>
      <c r="DS853" s="161"/>
      <c r="DT853" s="161"/>
      <c r="DU853" s="161"/>
      <c r="DV853" s="161"/>
      <c r="DW853" s="161"/>
    </row>
    <row r="854" spans="1:127" ht="12.75" customHeight="1" x14ac:dyDescent="0.25">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c r="AA854" s="161"/>
      <c r="AB854" s="161"/>
      <c r="AC854" s="161"/>
      <c r="AD854" s="161"/>
      <c r="AE854" s="161"/>
      <c r="AF854" s="161"/>
      <c r="AG854" s="161"/>
      <c r="AH854" s="161"/>
      <c r="AI854" s="161"/>
      <c r="AJ854" s="161"/>
      <c r="AK854" s="161"/>
      <c r="AL854" s="161"/>
      <c r="AM854" s="161"/>
      <c r="AN854" s="161"/>
      <c r="AO854" s="161"/>
      <c r="AP854" s="161"/>
      <c r="AQ854" s="161"/>
      <c r="AR854"/>
      <c r="AS854" s="161"/>
      <c r="AT854" s="161"/>
      <c r="AU854" s="161"/>
      <c r="AV854" s="161"/>
      <c r="AW854" s="161"/>
      <c r="AX854" s="161"/>
      <c r="AY854" s="161"/>
      <c r="AZ854" s="161"/>
      <c r="BA854" s="161"/>
      <c r="BB854" s="161"/>
      <c r="BC854" s="161"/>
      <c r="BD854" s="161"/>
      <c r="BE854" s="161"/>
      <c r="BF854" s="161"/>
      <c r="BG854" s="161"/>
      <c r="BH854" s="161"/>
      <c r="BI854" s="161"/>
      <c r="BJ854" s="161"/>
      <c r="BK854" s="161"/>
      <c r="BL854" s="161"/>
      <c r="BM854" s="161"/>
      <c r="BN854" s="161"/>
      <c r="BO854" s="161"/>
      <c r="BP854" s="161"/>
      <c r="BQ854" s="161"/>
      <c r="BR854" s="161"/>
      <c r="BS854" s="161"/>
      <c r="BT854" s="161"/>
      <c r="BU854" s="161"/>
      <c r="BV854" s="161"/>
      <c r="BW854" s="161"/>
      <c r="BX854" s="161"/>
      <c r="BY854" s="161"/>
      <c r="BZ854" s="161"/>
      <c r="CA854" s="161"/>
      <c r="CB854" s="161"/>
      <c r="CC854" s="161"/>
      <c r="CD854" s="161"/>
      <c r="CE854" s="161"/>
      <c r="CF854" s="161"/>
      <c r="CG854" s="161"/>
      <c r="CH854" s="161"/>
      <c r="CI854" s="161"/>
      <c r="CJ854" s="161"/>
      <c r="CK854" s="161"/>
      <c r="CL854" s="161"/>
      <c r="CM854" s="161"/>
      <c r="CN854" s="161"/>
      <c r="CO854" s="161"/>
      <c r="CP854" s="161"/>
      <c r="CQ854" s="161"/>
      <c r="CR854" s="161"/>
      <c r="CS854" s="161"/>
      <c r="CT854" s="161"/>
      <c r="CU854" s="161"/>
      <c r="CV854" s="161"/>
      <c r="CW854" s="161"/>
      <c r="CX854" s="161"/>
      <c r="CY854" s="161"/>
      <c r="CZ854" s="161"/>
      <c r="DA854" s="161"/>
      <c r="DB854" s="161"/>
      <c r="DC854" s="161"/>
      <c r="DD854" s="161"/>
      <c r="DE854" s="161"/>
      <c r="DF854" s="161"/>
      <c r="DG854" s="161"/>
      <c r="DH854" s="161"/>
      <c r="DI854" s="161"/>
      <c r="DJ854" s="161"/>
      <c r="DK854" s="161"/>
      <c r="DL854" s="161"/>
      <c r="DM854" s="161"/>
      <c r="DN854" s="161"/>
      <c r="DO854" s="161"/>
      <c r="DP854" s="161"/>
      <c r="DQ854" s="161"/>
      <c r="DR854" s="161"/>
      <c r="DS854" s="161"/>
      <c r="DT854" s="161"/>
      <c r="DU854" s="161"/>
      <c r="DV854" s="161"/>
      <c r="DW854" s="161"/>
    </row>
    <row r="855" spans="1:127" ht="12.75" customHeight="1" x14ac:dyDescent="0.25">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c r="AA855" s="161"/>
      <c r="AB855" s="161"/>
      <c r="AC855" s="161"/>
      <c r="AD855" s="161"/>
      <c r="AE855" s="161"/>
      <c r="AF855" s="161"/>
      <c r="AG855" s="161"/>
      <c r="AH855" s="161"/>
      <c r="AI855" s="161"/>
      <c r="AJ855" s="161"/>
      <c r="AK855" s="161"/>
      <c r="AL855" s="161"/>
      <c r="AM855" s="161"/>
      <c r="AN855" s="161"/>
      <c r="AO855" s="161"/>
      <c r="AP855" s="161"/>
      <c r="AQ855" s="161"/>
      <c r="AR855"/>
      <c r="AS855" s="161"/>
      <c r="AT855" s="161"/>
      <c r="AU855" s="161"/>
      <c r="AV855" s="161"/>
      <c r="AW855" s="161"/>
      <c r="AX855" s="161"/>
      <c r="AY855" s="161"/>
      <c r="AZ855" s="161"/>
      <c r="BA855" s="161"/>
      <c r="BB855" s="161"/>
      <c r="BC855" s="161"/>
      <c r="BD855" s="161"/>
      <c r="BE855" s="161"/>
      <c r="BF855" s="161"/>
      <c r="BG855" s="161"/>
      <c r="BH855" s="161"/>
      <c r="BI855" s="161"/>
      <c r="BJ855" s="161"/>
      <c r="BK855" s="161"/>
      <c r="BL855" s="161"/>
      <c r="BM855" s="161"/>
      <c r="BN855" s="161"/>
      <c r="BO855" s="161"/>
      <c r="BP855" s="161"/>
      <c r="BQ855" s="161"/>
      <c r="BR855" s="161"/>
      <c r="BS855" s="161"/>
      <c r="BT855" s="161"/>
      <c r="BU855" s="161"/>
      <c r="BV855" s="161"/>
      <c r="BW855" s="161"/>
      <c r="BX855" s="161"/>
      <c r="BY855" s="161"/>
      <c r="BZ855" s="161"/>
      <c r="CA855" s="161"/>
      <c r="CB855" s="161"/>
      <c r="CC855" s="161"/>
      <c r="CD855" s="161"/>
      <c r="CE855" s="161"/>
      <c r="CF855" s="161"/>
      <c r="CG855" s="161"/>
      <c r="CH855" s="161"/>
      <c r="CI855" s="161"/>
      <c r="CJ855" s="161"/>
      <c r="CK855" s="161"/>
      <c r="CL855" s="161"/>
      <c r="CM855" s="161"/>
      <c r="CN855" s="161"/>
      <c r="CO855" s="161"/>
      <c r="CP855" s="161"/>
      <c r="CQ855" s="161"/>
      <c r="CR855" s="161"/>
      <c r="CS855" s="161"/>
      <c r="CT855" s="161"/>
      <c r="CU855" s="161"/>
      <c r="CV855" s="161"/>
      <c r="CW855" s="161"/>
      <c r="CX855" s="161"/>
      <c r="CY855" s="161"/>
      <c r="CZ855" s="161"/>
      <c r="DA855" s="161"/>
      <c r="DB855" s="161"/>
      <c r="DC855" s="161"/>
      <c r="DD855" s="161"/>
      <c r="DE855" s="161"/>
      <c r="DF855" s="161"/>
      <c r="DG855" s="161"/>
      <c r="DH855" s="161"/>
      <c r="DI855" s="161"/>
      <c r="DJ855" s="161"/>
      <c r="DK855" s="161"/>
      <c r="DL855" s="161"/>
      <c r="DM855" s="161"/>
      <c r="DN855" s="161"/>
      <c r="DO855" s="161"/>
      <c r="DP855" s="161"/>
      <c r="DQ855" s="161"/>
      <c r="DR855" s="161"/>
      <c r="DS855" s="161"/>
      <c r="DT855" s="161"/>
      <c r="DU855" s="161"/>
      <c r="DV855" s="161"/>
      <c r="DW855" s="161"/>
    </row>
    <row r="856" spans="1:127" ht="12.75" customHeight="1" x14ac:dyDescent="0.25">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c r="AA856" s="161"/>
      <c r="AB856" s="161"/>
      <c r="AC856" s="161"/>
      <c r="AD856" s="161"/>
      <c r="AE856" s="161"/>
      <c r="AF856" s="161"/>
      <c r="AG856" s="161"/>
      <c r="AH856" s="161"/>
      <c r="AI856" s="161"/>
      <c r="AJ856" s="161"/>
      <c r="AK856" s="161"/>
      <c r="AL856" s="161"/>
      <c r="AM856" s="161"/>
      <c r="AN856" s="161"/>
      <c r="AO856" s="161"/>
      <c r="AP856" s="161"/>
      <c r="AQ856" s="161"/>
      <c r="AR856"/>
      <c r="AS856" s="161"/>
      <c r="AT856" s="161"/>
      <c r="AU856" s="161"/>
      <c r="AV856" s="161"/>
      <c r="AW856" s="161"/>
      <c r="AX856" s="161"/>
      <c r="AY856" s="161"/>
      <c r="AZ856" s="161"/>
      <c r="BA856" s="161"/>
      <c r="BB856" s="161"/>
      <c r="BC856" s="161"/>
      <c r="BD856" s="161"/>
      <c r="BE856" s="161"/>
      <c r="BF856" s="161"/>
      <c r="BG856" s="161"/>
      <c r="BH856" s="161"/>
      <c r="BI856" s="161"/>
      <c r="BJ856" s="161"/>
      <c r="BK856" s="161"/>
      <c r="BL856" s="161"/>
      <c r="BM856" s="161"/>
      <c r="BN856" s="161"/>
      <c r="BO856" s="161"/>
      <c r="BP856" s="161"/>
      <c r="BQ856" s="161"/>
      <c r="BR856" s="161"/>
      <c r="BS856" s="161"/>
      <c r="BT856" s="161"/>
      <c r="BU856" s="161"/>
      <c r="BV856" s="161"/>
      <c r="BW856" s="161"/>
      <c r="BX856" s="161"/>
      <c r="BY856" s="161"/>
      <c r="BZ856" s="161"/>
      <c r="CA856" s="161"/>
      <c r="CB856" s="161"/>
      <c r="CC856" s="161"/>
      <c r="CD856" s="161"/>
      <c r="CE856" s="161"/>
      <c r="CF856" s="161"/>
      <c r="CG856" s="161"/>
      <c r="CH856" s="161"/>
      <c r="CI856" s="161"/>
      <c r="CJ856" s="161"/>
      <c r="CK856" s="161"/>
      <c r="CL856" s="161"/>
      <c r="CM856" s="161"/>
      <c r="CN856" s="161"/>
      <c r="CO856" s="161"/>
      <c r="CP856" s="161"/>
      <c r="CQ856" s="161"/>
      <c r="CR856" s="161"/>
      <c r="CS856" s="161"/>
      <c r="CT856" s="161"/>
      <c r="CU856" s="161"/>
      <c r="CV856" s="161"/>
      <c r="CW856" s="161"/>
      <c r="CX856" s="161"/>
      <c r="CY856" s="161"/>
      <c r="CZ856" s="161"/>
      <c r="DA856" s="161"/>
      <c r="DB856" s="161"/>
      <c r="DC856" s="161"/>
      <c r="DD856" s="161"/>
      <c r="DE856" s="161"/>
      <c r="DF856" s="161"/>
      <c r="DG856" s="161"/>
      <c r="DH856" s="161"/>
      <c r="DI856" s="161"/>
      <c r="DJ856" s="161"/>
      <c r="DK856" s="161"/>
      <c r="DL856" s="161"/>
      <c r="DM856" s="161"/>
      <c r="DN856" s="161"/>
      <c r="DO856" s="161"/>
      <c r="DP856" s="161"/>
      <c r="DQ856" s="161"/>
      <c r="DR856" s="161"/>
      <c r="DS856" s="161"/>
      <c r="DT856" s="161"/>
      <c r="DU856" s="161"/>
      <c r="DV856" s="161"/>
      <c r="DW856" s="161"/>
    </row>
    <row r="857" spans="1:127" ht="12.75" customHeight="1" x14ac:dyDescent="0.25">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c r="AA857" s="161"/>
      <c r="AB857" s="161"/>
      <c r="AC857" s="161"/>
      <c r="AD857" s="161"/>
      <c r="AE857" s="161"/>
      <c r="AF857" s="161"/>
      <c r="AG857" s="161"/>
      <c r="AH857" s="161"/>
      <c r="AI857" s="161"/>
      <c r="AJ857" s="161"/>
      <c r="AK857" s="161"/>
      <c r="AL857" s="161"/>
      <c r="AM857" s="161"/>
      <c r="AN857" s="161"/>
      <c r="AO857" s="161"/>
      <c r="AP857" s="161"/>
      <c r="AQ857" s="161"/>
      <c r="AR857"/>
      <c r="AS857" s="161"/>
      <c r="AT857" s="161"/>
      <c r="AU857" s="161"/>
      <c r="AV857" s="161"/>
      <c r="AW857" s="161"/>
      <c r="AX857" s="161"/>
      <c r="AY857" s="161"/>
      <c r="AZ857" s="161"/>
      <c r="BA857" s="161"/>
      <c r="BB857" s="161"/>
      <c r="BC857" s="161"/>
      <c r="BD857" s="161"/>
      <c r="BE857" s="161"/>
      <c r="BF857" s="161"/>
      <c r="BG857" s="161"/>
      <c r="BH857" s="161"/>
      <c r="BI857" s="161"/>
      <c r="BJ857" s="161"/>
      <c r="BK857" s="161"/>
      <c r="BL857" s="161"/>
      <c r="BM857" s="161"/>
      <c r="BN857" s="161"/>
      <c r="BO857" s="161"/>
      <c r="BP857" s="161"/>
      <c r="BQ857" s="161"/>
      <c r="BR857" s="161"/>
      <c r="BS857" s="161"/>
      <c r="BT857" s="161"/>
      <c r="BU857" s="161"/>
      <c r="BV857" s="161"/>
      <c r="BW857" s="161"/>
      <c r="BX857" s="161"/>
      <c r="BY857" s="161"/>
      <c r="BZ857" s="161"/>
      <c r="CA857" s="161"/>
      <c r="CB857" s="161"/>
      <c r="CC857" s="161"/>
      <c r="CD857" s="161"/>
      <c r="CE857" s="161"/>
      <c r="CF857" s="161"/>
      <c r="CG857" s="161"/>
      <c r="CH857" s="161"/>
      <c r="CI857" s="161"/>
      <c r="CJ857" s="161"/>
      <c r="CK857" s="161"/>
      <c r="CL857" s="161"/>
      <c r="CM857" s="161"/>
      <c r="CN857" s="161"/>
      <c r="CO857" s="161"/>
      <c r="CP857" s="161"/>
      <c r="CQ857" s="161"/>
      <c r="CR857" s="161"/>
      <c r="CS857" s="161"/>
      <c r="CT857" s="161"/>
      <c r="CU857" s="161"/>
      <c r="CV857" s="161"/>
      <c r="CW857" s="161"/>
      <c r="CX857" s="161"/>
      <c r="CY857" s="161"/>
      <c r="CZ857" s="161"/>
      <c r="DA857" s="161"/>
      <c r="DB857" s="161"/>
      <c r="DC857" s="161"/>
      <c r="DD857" s="161"/>
      <c r="DE857" s="161"/>
      <c r="DF857" s="161"/>
      <c r="DG857" s="161"/>
      <c r="DH857" s="161"/>
      <c r="DI857" s="161"/>
      <c r="DJ857" s="161"/>
      <c r="DK857" s="161"/>
      <c r="DL857" s="161"/>
      <c r="DM857" s="161"/>
      <c r="DN857" s="161"/>
      <c r="DO857" s="161"/>
      <c r="DP857" s="161"/>
      <c r="DQ857" s="161"/>
      <c r="DR857" s="161"/>
      <c r="DS857" s="161"/>
      <c r="DT857" s="161"/>
      <c r="DU857" s="161"/>
      <c r="DV857" s="161"/>
      <c r="DW857" s="161"/>
    </row>
    <row r="858" spans="1:127" ht="12.75" customHeight="1" x14ac:dyDescent="0.25">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c r="AA858" s="161"/>
      <c r="AB858" s="161"/>
      <c r="AC858" s="161"/>
      <c r="AD858" s="161"/>
      <c r="AE858" s="161"/>
      <c r="AF858" s="161"/>
      <c r="AG858" s="161"/>
      <c r="AH858" s="161"/>
      <c r="AI858" s="161"/>
      <c r="AJ858" s="161"/>
      <c r="AK858" s="161"/>
      <c r="AL858" s="161"/>
      <c r="AM858" s="161"/>
      <c r="AN858" s="161"/>
      <c r="AO858" s="161"/>
      <c r="AP858" s="161"/>
      <c r="AQ858" s="161"/>
      <c r="AR858"/>
      <c r="AS858" s="161"/>
      <c r="AT858" s="161"/>
      <c r="AU858" s="161"/>
      <c r="AV858" s="161"/>
      <c r="AW858" s="161"/>
      <c r="AX858" s="161"/>
      <c r="AY858" s="161"/>
      <c r="AZ858" s="161"/>
      <c r="BA858" s="161"/>
      <c r="BB858" s="161"/>
      <c r="BC858" s="161"/>
      <c r="BD858" s="161"/>
      <c r="BE858" s="161"/>
      <c r="BF858" s="161"/>
      <c r="BG858" s="161"/>
      <c r="BH858" s="161"/>
      <c r="BI858" s="161"/>
      <c r="BJ858" s="161"/>
      <c r="BK858" s="161"/>
      <c r="BL858" s="161"/>
      <c r="BM858" s="161"/>
      <c r="BN858" s="161"/>
      <c r="BO858" s="161"/>
      <c r="BP858" s="161"/>
      <c r="BQ858" s="161"/>
      <c r="BR858" s="161"/>
      <c r="BS858" s="161"/>
      <c r="BT858" s="161"/>
      <c r="BU858" s="161"/>
      <c r="BV858" s="161"/>
      <c r="BW858" s="161"/>
      <c r="BX858" s="161"/>
      <c r="BY858" s="161"/>
      <c r="BZ858" s="161"/>
      <c r="CA858" s="161"/>
      <c r="CB858" s="161"/>
      <c r="CC858" s="161"/>
      <c r="CD858" s="161"/>
      <c r="CE858" s="161"/>
      <c r="CF858" s="161"/>
      <c r="CG858" s="161"/>
      <c r="CH858" s="161"/>
      <c r="CI858" s="161"/>
      <c r="CJ858" s="161"/>
      <c r="CK858" s="161"/>
      <c r="CL858" s="161"/>
      <c r="CM858" s="161"/>
      <c r="CN858" s="161"/>
      <c r="CO858" s="161"/>
      <c r="CP858" s="161"/>
      <c r="CQ858" s="161"/>
      <c r="CR858" s="161"/>
      <c r="CS858" s="161"/>
      <c r="CT858" s="161"/>
      <c r="CU858" s="161"/>
      <c r="CV858" s="161"/>
      <c r="CW858" s="161"/>
      <c r="CX858" s="161"/>
      <c r="CY858" s="161"/>
      <c r="CZ858" s="161"/>
      <c r="DA858" s="161"/>
      <c r="DB858" s="161"/>
      <c r="DC858" s="161"/>
      <c r="DD858" s="161"/>
      <c r="DE858" s="161"/>
      <c r="DF858" s="161"/>
      <c r="DG858" s="161"/>
      <c r="DH858" s="161"/>
      <c r="DI858" s="161"/>
      <c r="DJ858" s="161"/>
      <c r="DK858" s="161"/>
      <c r="DL858" s="161"/>
      <c r="DM858" s="161"/>
      <c r="DN858" s="161"/>
      <c r="DO858" s="161"/>
      <c r="DP858" s="161"/>
      <c r="DQ858" s="161"/>
      <c r="DR858" s="161"/>
      <c r="DS858" s="161"/>
      <c r="DT858" s="161"/>
      <c r="DU858" s="161"/>
      <c r="DV858" s="161"/>
      <c r="DW858" s="161"/>
    </row>
    <row r="859" spans="1:127" ht="12.75" customHeight="1" x14ac:dyDescent="0.25">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c r="AA859" s="161"/>
      <c r="AB859" s="161"/>
      <c r="AC859" s="161"/>
      <c r="AD859" s="161"/>
      <c r="AE859" s="161"/>
      <c r="AF859" s="161"/>
      <c r="AG859" s="161"/>
      <c r="AH859" s="161"/>
      <c r="AI859" s="161"/>
      <c r="AJ859" s="161"/>
      <c r="AK859" s="161"/>
      <c r="AL859" s="161"/>
      <c r="AM859" s="161"/>
      <c r="AN859" s="161"/>
      <c r="AO859" s="161"/>
      <c r="AP859" s="161"/>
      <c r="AQ859" s="161"/>
      <c r="AR859"/>
      <c r="AS859" s="161"/>
      <c r="AT859" s="161"/>
      <c r="AU859" s="161"/>
      <c r="AV859" s="161"/>
      <c r="AW859" s="161"/>
      <c r="AX859" s="161"/>
      <c r="AY859" s="161"/>
      <c r="AZ859" s="161"/>
      <c r="BA859" s="161"/>
      <c r="BB859" s="161"/>
      <c r="BC859" s="161"/>
      <c r="BD859" s="161"/>
      <c r="BE859" s="161"/>
      <c r="BF859" s="161"/>
      <c r="BG859" s="161"/>
      <c r="BH859" s="161"/>
      <c r="BI859" s="161"/>
      <c r="BJ859" s="161"/>
      <c r="BK859" s="161"/>
      <c r="BL859" s="161"/>
      <c r="BM859" s="161"/>
      <c r="BN859" s="161"/>
      <c r="BO859" s="161"/>
      <c r="BP859" s="161"/>
      <c r="BQ859" s="161"/>
      <c r="BR859" s="161"/>
      <c r="BS859" s="161"/>
      <c r="BT859" s="161"/>
      <c r="BU859" s="161"/>
      <c r="BV859" s="161"/>
      <c r="BW859" s="161"/>
      <c r="BX859" s="161"/>
      <c r="BY859" s="161"/>
      <c r="BZ859" s="161"/>
      <c r="CA859" s="161"/>
      <c r="CB859" s="161"/>
      <c r="CC859" s="161"/>
      <c r="CD859" s="161"/>
      <c r="CE859" s="161"/>
      <c r="CF859" s="161"/>
      <c r="CG859" s="161"/>
      <c r="CH859" s="161"/>
      <c r="CI859" s="161"/>
      <c r="CJ859" s="161"/>
      <c r="CK859" s="161"/>
      <c r="CL859" s="161"/>
      <c r="CM859" s="161"/>
      <c r="CN859" s="161"/>
      <c r="CO859" s="161"/>
      <c r="CP859" s="161"/>
      <c r="CQ859" s="161"/>
      <c r="CR859" s="161"/>
      <c r="CS859" s="161"/>
      <c r="CT859" s="161"/>
      <c r="CU859" s="161"/>
      <c r="CV859" s="161"/>
      <c r="CW859" s="161"/>
      <c r="CX859" s="161"/>
      <c r="CY859" s="161"/>
      <c r="CZ859" s="161"/>
      <c r="DA859" s="161"/>
      <c r="DB859" s="161"/>
      <c r="DC859" s="161"/>
      <c r="DD859" s="161"/>
      <c r="DE859" s="161"/>
      <c r="DF859" s="161"/>
      <c r="DG859" s="161"/>
      <c r="DH859" s="161"/>
      <c r="DI859" s="161"/>
      <c r="DJ859" s="161"/>
      <c r="DK859" s="161"/>
      <c r="DL859" s="161"/>
      <c r="DM859" s="161"/>
      <c r="DN859" s="161"/>
      <c r="DO859" s="161"/>
      <c r="DP859" s="161"/>
      <c r="DQ859" s="161"/>
      <c r="DR859" s="161"/>
      <c r="DS859" s="161"/>
      <c r="DT859" s="161"/>
      <c r="DU859" s="161"/>
      <c r="DV859" s="161"/>
      <c r="DW859" s="161"/>
    </row>
    <row r="860" spans="1:127" ht="12.75" customHeight="1" x14ac:dyDescent="0.25">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c r="AA860" s="161"/>
      <c r="AB860" s="161"/>
      <c r="AC860" s="161"/>
      <c r="AD860" s="161"/>
      <c r="AE860" s="161"/>
      <c r="AF860" s="161"/>
      <c r="AG860" s="161"/>
      <c r="AH860" s="161"/>
      <c r="AI860" s="161"/>
      <c r="AJ860" s="161"/>
      <c r="AK860" s="161"/>
      <c r="AL860" s="161"/>
      <c r="AM860" s="161"/>
      <c r="AN860" s="161"/>
      <c r="AO860" s="161"/>
      <c r="AP860" s="161"/>
      <c r="AQ860" s="161"/>
      <c r="AR860"/>
      <c r="AS860" s="161"/>
      <c r="AT860" s="161"/>
      <c r="AU860" s="161"/>
      <c r="AV860" s="161"/>
      <c r="AW860" s="161"/>
      <c r="AX860" s="161"/>
      <c r="AY860" s="161"/>
      <c r="AZ860" s="161"/>
      <c r="BA860" s="161"/>
      <c r="BB860" s="161"/>
      <c r="BC860" s="161"/>
      <c r="BD860" s="161"/>
      <c r="BE860" s="161"/>
      <c r="BF860" s="161"/>
      <c r="BG860" s="161"/>
      <c r="BH860" s="161"/>
      <c r="BI860" s="161"/>
      <c r="BJ860" s="161"/>
      <c r="BK860" s="161"/>
      <c r="BL860" s="161"/>
      <c r="BM860" s="161"/>
      <c r="BN860" s="161"/>
      <c r="BO860" s="161"/>
      <c r="BP860" s="161"/>
      <c r="BQ860" s="161"/>
      <c r="BR860" s="161"/>
      <c r="BS860" s="161"/>
      <c r="BT860" s="161"/>
      <c r="BU860" s="161"/>
      <c r="BV860" s="161"/>
      <c r="BW860" s="161"/>
      <c r="BX860" s="161"/>
      <c r="BY860" s="161"/>
      <c r="BZ860" s="161"/>
      <c r="CA860" s="161"/>
      <c r="CB860" s="161"/>
      <c r="CC860" s="161"/>
      <c r="CD860" s="161"/>
      <c r="CE860" s="161"/>
      <c r="CF860" s="161"/>
      <c r="CG860" s="161"/>
      <c r="CH860" s="161"/>
      <c r="CI860" s="161"/>
      <c r="CJ860" s="161"/>
      <c r="CK860" s="161"/>
      <c r="CL860" s="161"/>
      <c r="CM860" s="161"/>
      <c r="CN860" s="161"/>
      <c r="CO860" s="161"/>
      <c r="CP860" s="161"/>
      <c r="CQ860" s="161"/>
      <c r="CR860" s="161"/>
      <c r="CS860" s="161"/>
      <c r="CT860" s="161"/>
      <c r="CU860" s="161"/>
      <c r="CV860" s="161"/>
      <c r="CW860" s="161"/>
      <c r="CX860" s="161"/>
      <c r="CY860" s="161"/>
      <c r="CZ860" s="161"/>
      <c r="DA860" s="161"/>
      <c r="DB860" s="161"/>
      <c r="DC860" s="161"/>
      <c r="DD860" s="161"/>
      <c r="DE860" s="161"/>
      <c r="DF860" s="161"/>
      <c r="DG860" s="161"/>
      <c r="DH860" s="161"/>
      <c r="DI860" s="161"/>
      <c r="DJ860" s="161"/>
      <c r="DK860" s="161"/>
      <c r="DL860" s="161"/>
      <c r="DM860" s="161"/>
      <c r="DN860" s="161"/>
      <c r="DO860" s="161"/>
      <c r="DP860" s="161"/>
      <c r="DQ860" s="161"/>
      <c r="DR860" s="161"/>
      <c r="DS860" s="161"/>
      <c r="DT860" s="161"/>
      <c r="DU860" s="161"/>
      <c r="DV860" s="161"/>
      <c r="DW860" s="161"/>
    </row>
    <row r="861" spans="1:127" ht="12.75" customHeight="1" x14ac:dyDescent="0.25">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c r="AA861" s="161"/>
      <c r="AB861" s="161"/>
      <c r="AC861" s="161"/>
      <c r="AD861" s="161"/>
      <c r="AE861" s="161"/>
      <c r="AF861" s="161"/>
      <c r="AG861" s="161"/>
      <c r="AH861" s="161"/>
      <c r="AI861" s="161"/>
      <c r="AJ861" s="161"/>
      <c r="AK861" s="161"/>
      <c r="AL861" s="161"/>
      <c r="AM861" s="161"/>
      <c r="AN861" s="161"/>
      <c r="AO861" s="161"/>
      <c r="AP861" s="161"/>
      <c r="AQ861" s="161"/>
      <c r="AR861"/>
      <c r="AS861" s="161"/>
      <c r="AT861" s="161"/>
      <c r="AU861" s="161"/>
      <c r="AV861" s="161"/>
      <c r="AW861" s="161"/>
      <c r="AX861" s="161"/>
      <c r="AY861" s="161"/>
      <c r="AZ861" s="161"/>
      <c r="BA861" s="161"/>
      <c r="BB861" s="161"/>
      <c r="BC861" s="161"/>
      <c r="BD861" s="161"/>
      <c r="BE861" s="161"/>
      <c r="BF861" s="161"/>
      <c r="BG861" s="161"/>
      <c r="BH861" s="161"/>
      <c r="BI861" s="161"/>
      <c r="BJ861" s="161"/>
      <c r="BK861" s="161"/>
      <c r="BL861" s="161"/>
      <c r="BM861" s="161"/>
      <c r="BN861" s="161"/>
      <c r="BO861" s="161"/>
      <c r="BP861" s="161"/>
      <c r="BQ861" s="161"/>
      <c r="BR861" s="161"/>
      <c r="BS861" s="161"/>
      <c r="BT861" s="161"/>
      <c r="BU861" s="161"/>
      <c r="BV861" s="161"/>
      <c r="BW861" s="161"/>
      <c r="BX861" s="161"/>
      <c r="BY861" s="161"/>
      <c r="BZ861" s="161"/>
      <c r="CA861" s="161"/>
      <c r="CB861" s="161"/>
      <c r="CC861" s="161"/>
      <c r="CD861" s="161"/>
      <c r="CE861" s="161"/>
      <c r="CF861" s="161"/>
      <c r="CG861" s="161"/>
      <c r="CH861" s="161"/>
      <c r="CI861" s="161"/>
      <c r="CJ861" s="161"/>
      <c r="CK861" s="161"/>
      <c r="CL861" s="161"/>
      <c r="CM861" s="161"/>
      <c r="CN861" s="161"/>
      <c r="CO861" s="161"/>
      <c r="CP861" s="161"/>
      <c r="CQ861" s="161"/>
      <c r="CR861" s="161"/>
      <c r="CS861" s="161"/>
      <c r="CT861" s="161"/>
      <c r="CU861" s="161"/>
      <c r="CV861" s="161"/>
      <c r="CW861" s="161"/>
      <c r="CX861" s="161"/>
      <c r="CY861" s="161"/>
      <c r="CZ861" s="161"/>
      <c r="DA861" s="161"/>
      <c r="DB861" s="161"/>
      <c r="DC861" s="161"/>
      <c r="DD861" s="161"/>
      <c r="DE861" s="161"/>
      <c r="DF861" s="161"/>
      <c r="DG861" s="161"/>
      <c r="DH861" s="161"/>
      <c r="DI861" s="161"/>
      <c r="DJ861" s="161"/>
      <c r="DK861" s="161"/>
      <c r="DL861" s="161"/>
      <c r="DM861" s="161"/>
      <c r="DN861" s="161"/>
      <c r="DO861" s="161"/>
      <c r="DP861" s="161"/>
      <c r="DQ861" s="161"/>
      <c r="DR861" s="161"/>
      <c r="DS861" s="161"/>
      <c r="DT861" s="161"/>
      <c r="DU861" s="161"/>
      <c r="DV861" s="161"/>
      <c r="DW861" s="161"/>
    </row>
    <row r="862" spans="1:127" ht="12.75" customHeight="1" x14ac:dyDescent="0.25">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c r="AA862" s="161"/>
      <c r="AB862" s="161"/>
      <c r="AC862" s="161"/>
      <c r="AD862" s="161"/>
      <c r="AE862" s="161"/>
      <c r="AF862" s="161"/>
      <c r="AG862" s="161"/>
      <c r="AH862" s="161"/>
      <c r="AI862" s="161"/>
      <c r="AJ862" s="161"/>
      <c r="AK862" s="161"/>
      <c r="AL862" s="161"/>
      <c r="AM862" s="161"/>
      <c r="AN862" s="161"/>
      <c r="AO862" s="161"/>
      <c r="AP862" s="161"/>
      <c r="AQ862" s="161"/>
      <c r="AR862"/>
      <c r="AS862" s="161"/>
      <c r="AT862" s="161"/>
      <c r="AU862" s="161"/>
      <c r="AV862" s="161"/>
      <c r="AW862" s="161"/>
      <c r="AX862" s="161"/>
      <c r="AY862" s="161"/>
      <c r="AZ862" s="161"/>
      <c r="BA862" s="161"/>
      <c r="BB862" s="161"/>
      <c r="BC862" s="161"/>
      <c r="BD862" s="161"/>
      <c r="BE862" s="161"/>
      <c r="BF862" s="161"/>
      <c r="BG862" s="161"/>
      <c r="BH862" s="161"/>
      <c r="BI862" s="161"/>
      <c r="BJ862" s="161"/>
      <c r="BK862" s="161"/>
      <c r="BL862" s="161"/>
      <c r="BM862" s="161"/>
      <c r="BN862" s="161"/>
      <c r="BO862" s="161"/>
      <c r="BP862" s="161"/>
      <c r="BQ862" s="161"/>
      <c r="BR862" s="161"/>
      <c r="BS862" s="161"/>
      <c r="BT862" s="161"/>
      <c r="BU862" s="161"/>
      <c r="BV862" s="161"/>
      <c r="BW862" s="161"/>
      <c r="BX862" s="161"/>
      <c r="BY862" s="161"/>
      <c r="BZ862" s="161"/>
      <c r="CA862" s="161"/>
      <c r="CB862" s="161"/>
      <c r="CC862" s="161"/>
      <c r="CD862" s="161"/>
      <c r="CE862" s="161"/>
      <c r="CF862" s="161"/>
      <c r="CG862" s="161"/>
      <c r="CH862" s="161"/>
      <c r="CI862" s="161"/>
      <c r="CJ862" s="161"/>
      <c r="CK862" s="161"/>
      <c r="CL862" s="161"/>
      <c r="CM862" s="161"/>
      <c r="CN862" s="161"/>
      <c r="CO862" s="161"/>
      <c r="CP862" s="161"/>
      <c r="CQ862" s="161"/>
      <c r="CR862" s="161"/>
      <c r="CS862" s="161"/>
      <c r="CT862" s="161"/>
      <c r="CU862" s="161"/>
      <c r="CV862" s="161"/>
      <c r="CW862" s="161"/>
      <c r="CX862" s="161"/>
      <c r="CY862" s="161"/>
      <c r="CZ862" s="161"/>
      <c r="DA862" s="161"/>
      <c r="DB862" s="161"/>
      <c r="DC862" s="161"/>
      <c r="DD862" s="161"/>
      <c r="DE862" s="161"/>
      <c r="DF862" s="161"/>
      <c r="DG862" s="161"/>
      <c r="DH862" s="161"/>
      <c r="DI862" s="161"/>
      <c r="DJ862" s="161"/>
      <c r="DK862" s="161"/>
      <c r="DL862" s="161"/>
      <c r="DM862" s="161"/>
      <c r="DN862" s="161"/>
      <c r="DO862" s="161"/>
      <c r="DP862" s="161"/>
      <c r="DQ862" s="161"/>
      <c r="DR862" s="161"/>
      <c r="DS862" s="161"/>
      <c r="DT862" s="161"/>
      <c r="DU862" s="161"/>
      <c r="DV862" s="161"/>
      <c r="DW862" s="161"/>
    </row>
    <row r="863" spans="1:127" ht="12.75" customHeight="1" x14ac:dyDescent="0.25">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c r="AA863" s="161"/>
      <c r="AB863" s="161"/>
      <c r="AC863" s="161"/>
      <c r="AD863" s="161"/>
      <c r="AE863" s="161"/>
      <c r="AF863" s="161"/>
      <c r="AG863" s="161"/>
      <c r="AH863" s="161"/>
      <c r="AI863" s="161"/>
      <c r="AJ863" s="161"/>
      <c r="AK863" s="161"/>
      <c r="AL863" s="161"/>
      <c r="AM863" s="161"/>
      <c r="AN863" s="161"/>
      <c r="AO863" s="161"/>
      <c r="AP863" s="161"/>
      <c r="AQ863" s="161"/>
      <c r="AR863"/>
      <c r="AS863" s="161"/>
      <c r="AT863" s="161"/>
      <c r="AU863" s="161"/>
      <c r="AV863" s="161"/>
      <c r="AW863" s="161"/>
      <c r="AX863" s="161"/>
      <c r="AY863" s="161"/>
      <c r="AZ863" s="161"/>
      <c r="BA863" s="161"/>
      <c r="BB863" s="161"/>
      <c r="BC863" s="161"/>
      <c r="BD863" s="161"/>
      <c r="BE863" s="161"/>
      <c r="BF863" s="161"/>
      <c r="BG863" s="161"/>
      <c r="BH863" s="161"/>
      <c r="BI863" s="161"/>
      <c r="BJ863" s="161"/>
      <c r="BK863" s="161"/>
      <c r="BL863" s="161"/>
      <c r="BM863" s="161"/>
      <c r="BN863" s="161"/>
      <c r="BO863" s="161"/>
      <c r="BP863" s="161"/>
      <c r="BQ863" s="161"/>
      <c r="BR863" s="161"/>
      <c r="BS863" s="161"/>
      <c r="BT863" s="161"/>
      <c r="BU863" s="161"/>
      <c r="BV863" s="161"/>
      <c r="BW863" s="161"/>
      <c r="BX863" s="161"/>
      <c r="BY863" s="161"/>
      <c r="BZ863" s="161"/>
      <c r="CA863" s="161"/>
      <c r="CB863" s="161"/>
      <c r="CC863" s="161"/>
      <c r="CD863" s="161"/>
      <c r="CE863" s="161"/>
      <c r="CF863" s="161"/>
      <c r="CG863" s="161"/>
      <c r="CH863" s="161"/>
      <c r="CI863" s="161"/>
      <c r="CJ863" s="161"/>
      <c r="CK863" s="161"/>
      <c r="CL863" s="161"/>
      <c r="CM863" s="161"/>
      <c r="CN863" s="161"/>
      <c r="CO863" s="161"/>
      <c r="CP863" s="161"/>
      <c r="CQ863" s="161"/>
      <c r="CR863" s="161"/>
      <c r="CS863" s="161"/>
      <c r="CT863" s="161"/>
      <c r="CU863" s="161"/>
      <c r="CV863" s="161"/>
      <c r="CW863" s="161"/>
      <c r="CX863" s="161"/>
      <c r="CY863" s="161"/>
      <c r="CZ863" s="161"/>
      <c r="DA863" s="161"/>
      <c r="DB863" s="161"/>
      <c r="DC863" s="161"/>
      <c r="DD863" s="161"/>
      <c r="DE863" s="161"/>
      <c r="DF863" s="161"/>
      <c r="DG863" s="161"/>
      <c r="DH863" s="161"/>
      <c r="DI863" s="161"/>
      <c r="DJ863" s="161"/>
      <c r="DK863" s="161"/>
      <c r="DL863" s="161"/>
      <c r="DM863" s="161"/>
      <c r="DN863" s="161"/>
      <c r="DO863" s="161"/>
      <c r="DP863" s="161"/>
      <c r="DQ863" s="161"/>
      <c r="DR863" s="161"/>
      <c r="DS863" s="161"/>
      <c r="DT863" s="161"/>
      <c r="DU863" s="161"/>
      <c r="DV863" s="161"/>
      <c r="DW863" s="161"/>
    </row>
    <row r="864" spans="1:127" ht="12.75" customHeight="1" x14ac:dyDescent="0.25">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c r="AA864" s="161"/>
      <c r="AB864" s="161"/>
      <c r="AC864" s="161"/>
      <c r="AD864" s="161"/>
      <c r="AE864" s="161"/>
      <c r="AF864" s="161"/>
      <c r="AG864" s="161"/>
      <c r="AH864" s="161"/>
      <c r="AI864" s="161"/>
      <c r="AJ864" s="161"/>
      <c r="AK864" s="161"/>
      <c r="AL864" s="161"/>
      <c r="AM864" s="161"/>
      <c r="AN864" s="161"/>
      <c r="AO864" s="161"/>
      <c r="AP864" s="161"/>
      <c r="AQ864" s="161"/>
      <c r="AR864"/>
      <c r="AS864" s="161"/>
      <c r="AT864" s="161"/>
      <c r="AU864" s="161"/>
      <c r="AV864" s="161"/>
      <c r="AW864" s="161"/>
      <c r="AX864" s="161"/>
      <c r="AY864" s="161"/>
      <c r="AZ864" s="161"/>
      <c r="BA864" s="161"/>
      <c r="BB864" s="161"/>
      <c r="BC864" s="161"/>
      <c r="BD864" s="161"/>
      <c r="BE864" s="161"/>
      <c r="BF864" s="161"/>
      <c r="BG864" s="161"/>
      <c r="BH864" s="161"/>
      <c r="BI864" s="161"/>
      <c r="BJ864" s="161"/>
      <c r="BK864" s="161"/>
      <c r="BL864" s="161"/>
      <c r="BM864" s="161"/>
      <c r="BN864" s="161"/>
      <c r="BO864" s="161"/>
      <c r="BP864" s="161"/>
      <c r="BQ864" s="161"/>
      <c r="BR864" s="161"/>
      <c r="BS864" s="161"/>
      <c r="BT864" s="161"/>
      <c r="BU864" s="161"/>
      <c r="BV864" s="161"/>
      <c r="BW864" s="161"/>
      <c r="BX864" s="161"/>
      <c r="BY864" s="161"/>
      <c r="BZ864" s="161"/>
      <c r="CA864" s="161"/>
      <c r="CB864" s="161"/>
      <c r="CC864" s="161"/>
      <c r="CD864" s="161"/>
      <c r="CE864" s="161"/>
      <c r="CF864" s="161"/>
      <c r="CG864" s="161"/>
      <c r="CH864" s="161"/>
      <c r="CI864" s="161"/>
      <c r="CJ864" s="161"/>
      <c r="CK864" s="161"/>
      <c r="CL864" s="161"/>
      <c r="CM864" s="161"/>
      <c r="CN864" s="161"/>
      <c r="CO864" s="161"/>
      <c r="CP864" s="161"/>
      <c r="CQ864" s="161"/>
      <c r="CR864" s="161"/>
      <c r="CS864" s="161"/>
      <c r="CT864" s="161"/>
      <c r="CU864" s="161"/>
      <c r="CV864" s="161"/>
      <c r="CW864" s="161"/>
      <c r="CX864" s="161"/>
      <c r="CY864" s="161"/>
      <c r="CZ864" s="161"/>
      <c r="DA864" s="161"/>
      <c r="DB864" s="161"/>
      <c r="DC864" s="161"/>
      <c r="DD864" s="161"/>
      <c r="DE864" s="161"/>
      <c r="DF864" s="161"/>
      <c r="DG864" s="161"/>
      <c r="DH864" s="161"/>
      <c r="DI864" s="161"/>
      <c r="DJ864" s="161"/>
      <c r="DK864" s="161"/>
      <c r="DL864" s="161"/>
      <c r="DM864" s="161"/>
      <c r="DN864" s="161"/>
      <c r="DO864" s="161"/>
      <c r="DP864" s="161"/>
      <c r="DQ864" s="161"/>
      <c r="DR864" s="161"/>
      <c r="DS864" s="161"/>
      <c r="DT864" s="161"/>
      <c r="DU864" s="161"/>
      <c r="DV864" s="161"/>
      <c r="DW864" s="161"/>
    </row>
    <row r="865" spans="1:127" ht="12.75" customHeight="1" x14ac:dyDescent="0.25">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c r="AA865" s="161"/>
      <c r="AB865" s="161"/>
      <c r="AC865" s="161"/>
      <c r="AD865" s="161"/>
      <c r="AE865" s="161"/>
      <c r="AF865" s="161"/>
      <c r="AG865" s="161"/>
      <c r="AH865" s="161"/>
      <c r="AI865" s="161"/>
      <c r="AJ865" s="161"/>
      <c r="AK865" s="161"/>
      <c r="AL865" s="161"/>
      <c r="AM865" s="161"/>
      <c r="AN865" s="161"/>
      <c r="AO865" s="161"/>
      <c r="AP865" s="161"/>
      <c r="AQ865" s="161"/>
      <c r="AR865"/>
      <c r="AS865" s="161"/>
      <c r="AT865" s="161"/>
      <c r="AU865" s="161"/>
      <c r="AV865" s="161"/>
      <c r="AW865" s="161"/>
      <c r="AX865" s="161"/>
      <c r="AY865" s="161"/>
      <c r="AZ865" s="161"/>
      <c r="BA865" s="161"/>
      <c r="BB865" s="161"/>
      <c r="BC865" s="161"/>
      <c r="BD865" s="161"/>
      <c r="BE865" s="161"/>
      <c r="BF865" s="161"/>
      <c r="BG865" s="161"/>
      <c r="BH865" s="161"/>
      <c r="BI865" s="161"/>
      <c r="BJ865" s="161"/>
      <c r="BK865" s="161"/>
      <c r="BL865" s="161"/>
      <c r="BM865" s="161"/>
      <c r="BN865" s="161"/>
      <c r="BO865" s="161"/>
      <c r="BP865" s="161"/>
      <c r="BQ865" s="161"/>
      <c r="BR865" s="161"/>
      <c r="BS865" s="161"/>
      <c r="BT865" s="161"/>
      <c r="BU865" s="161"/>
      <c r="BV865" s="161"/>
      <c r="BW865" s="161"/>
      <c r="BX865" s="161"/>
      <c r="BY865" s="161"/>
      <c r="BZ865" s="161"/>
      <c r="CA865" s="161"/>
      <c r="CB865" s="161"/>
      <c r="CC865" s="161"/>
      <c r="CD865" s="161"/>
      <c r="CE865" s="161"/>
      <c r="CF865" s="161"/>
      <c r="CG865" s="161"/>
      <c r="CH865" s="161"/>
      <c r="CI865" s="161"/>
      <c r="CJ865" s="161"/>
      <c r="CK865" s="161"/>
      <c r="CL865" s="161"/>
      <c r="CM865" s="161"/>
      <c r="CN865" s="161"/>
      <c r="CO865" s="161"/>
      <c r="CP865" s="161"/>
      <c r="CQ865" s="161"/>
      <c r="CR865" s="161"/>
      <c r="CS865" s="161"/>
      <c r="CT865" s="161"/>
      <c r="CU865" s="161"/>
      <c r="CV865" s="161"/>
      <c r="CW865" s="161"/>
      <c r="CX865" s="161"/>
      <c r="CY865" s="161"/>
      <c r="CZ865" s="161"/>
      <c r="DA865" s="161"/>
      <c r="DB865" s="161"/>
      <c r="DC865" s="161"/>
      <c r="DD865" s="161"/>
      <c r="DE865" s="161"/>
      <c r="DF865" s="161"/>
      <c r="DG865" s="161"/>
      <c r="DH865" s="161"/>
      <c r="DI865" s="161"/>
      <c r="DJ865" s="161"/>
      <c r="DK865" s="161"/>
      <c r="DL865" s="161"/>
      <c r="DM865" s="161"/>
      <c r="DN865" s="161"/>
      <c r="DO865" s="161"/>
      <c r="DP865" s="161"/>
      <c r="DQ865" s="161"/>
      <c r="DR865" s="161"/>
      <c r="DS865" s="161"/>
      <c r="DT865" s="161"/>
      <c r="DU865" s="161"/>
      <c r="DV865" s="161"/>
      <c r="DW865" s="161"/>
    </row>
    <row r="866" spans="1:127" ht="12.75" customHeight="1" x14ac:dyDescent="0.25">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c r="AA866" s="161"/>
      <c r="AB866" s="161"/>
      <c r="AC866" s="161"/>
      <c r="AD866" s="161"/>
      <c r="AE866" s="161"/>
      <c r="AF866" s="161"/>
      <c r="AG866" s="161"/>
      <c r="AH866" s="161"/>
      <c r="AI866" s="161"/>
      <c r="AJ866" s="161"/>
      <c r="AK866" s="161"/>
      <c r="AL866" s="161"/>
      <c r="AM866" s="161"/>
      <c r="AN866" s="161"/>
      <c r="AO866" s="161"/>
      <c r="AP866" s="161"/>
      <c r="AQ866" s="161"/>
      <c r="AR866"/>
      <c r="AS866" s="161"/>
      <c r="AT866" s="161"/>
      <c r="AU866" s="161"/>
      <c r="AV866" s="161"/>
      <c r="AW866" s="161"/>
      <c r="AX866" s="161"/>
      <c r="AY866" s="161"/>
      <c r="AZ866" s="161"/>
      <c r="BA866" s="161"/>
      <c r="BB866" s="161"/>
      <c r="BC866" s="161"/>
      <c r="BD866" s="161"/>
      <c r="BE866" s="161"/>
      <c r="BF866" s="161"/>
      <c r="BG866" s="161"/>
      <c r="BH866" s="161"/>
      <c r="BI866" s="161"/>
      <c r="BJ866" s="161"/>
      <c r="BK866" s="161"/>
      <c r="BL866" s="161"/>
      <c r="BM866" s="161"/>
      <c r="BN866" s="161"/>
      <c r="BO866" s="161"/>
      <c r="BP866" s="161"/>
      <c r="BQ866" s="161"/>
      <c r="BR866" s="161"/>
      <c r="BS866" s="161"/>
      <c r="BT866" s="161"/>
      <c r="BU866" s="161"/>
      <c r="BV866" s="161"/>
      <c r="BW866" s="161"/>
      <c r="BX866" s="161"/>
      <c r="BY866" s="161"/>
      <c r="BZ866" s="161"/>
      <c r="CA866" s="161"/>
      <c r="CB866" s="161"/>
      <c r="CC866" s="161"/>
      <c r="CD866" s="161"/>
      <c r="CE866" s="161"/>
      <c r="CF866" s="161"/>
      <c r="CG866" s="161"/>
      <c r="CH866" s="161"/>
      <c r="CI866" s="161"/>
      <c r="CJ866" s="161"/>
      <c r="CK866" s="161"/>
      <c r="CL866" s="161"/>
      <c r="CM866" s="161"/>
      <c r="CN866" s="161"/>
      <c r="CO866" s="161"/>
      <c r="CP866" s="161"/>
      <c r="CQ866" s="161"/>
      <c r="CR866" s="161"/>
      <c r="CS866" s="161"/>
      <c r="CT866" s="161"/>
      <c r="CU866" s="161"/>
      <c r="CV866" s="161"/>
      <c r="CW866" s="161"/>
      <c r="CX866" s="161"/>
      <c r="CY866" s="161"/>
      <c r="CZ866" s="161"/>
      <c r="DA866" s="161"/>
      <c r="DB866" s="161"/>
      <c r="DC866" s="161"/>
      <c r="DD866" s="161"/>
      <c r="DE866" s="161"/>
      <c r="DF866" s="161"/>
      <c r="DG866" s="161"/>
      <c r="DH866" s="161"/>
      <c r="DI866" s="161"/>
      <c r="DJ866" s="161"/>
      <c r="DK866" s="161"/>
      <c r="DL866" s="161"/>
      <c r="DM866" s="161"/>
      <c r="DN866" s="161"/>
      <c r="DO866" s="161"/>
      <c r="DP866" s="161"/>
      <c r="DQ866" s="161"/>
      <c r="DR866" s="161"/>
      <c r="DS866" s="161"/>
      <c r="DT866" s="161"/>
      <c r="DU866" s="161"/>
      <c r="DV866" s="161"/>
      <c r="DW866" s="161"/>
    </row>
    <row r="867" spans="1:127" ht="12.75" customHeight="1" x14ac:dyDescent="0.25">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c r="AA867" s="161"/>
      <c r="AB867" s="161"/>
      <c r="AC867" s="161"/>
      <c r="AD867" s="161"/>
      <c r="AE867" s="161"/>
      <c r="AF867" s="161"/>
      <c r="AG867" s="161"/>
      <c r="AH867" s="161"/>
      <c r="AI867" s="161"/>
      <c r="AJ867" s="161"/>
      <c r="AK867" s="161"/>
      <c r="AL867" s="161"/>
      <c r="AM867" s="161"/>
      <c r="AN867" s="161"/>
      <c r="AO867" s="161"/>
      <c r="AP867" s="161"/>
      <c r="AQ867" s="161"/>
      <c r="AR867"/>
      <c r="AS867" s="161"/>
      <c r="AT867" s="161"/>
      <c r="AU867" s="161"/>
      <c r="AV867" s="161"/>
      <c r="AW867" s="161"/>
      <c r="AX867" s="161"/>
      <c r="AY867" s="161"/>
      <c r="AZ867" s="161"/>
      <c r="BA867" s="161"/>
      <c r="BB867" s="161"/>
      <c r="BC867" s="161"/>
      <c r="BD867" s="161"/>
      <c r="BE867" s="161"/>
      <c r="BF867" s="161"/>
      <c r="BG867" s="161"/>
      <c r="BH867" s="161"/>
      <c r="BI867" s="161"/>
      <c r="BJ867" s="161"/>
      <c r="BK867" s="161"/>
      <c r="BL867" s="161"/>
      <c r="BM867" s="161"/>
      <c r="BN867" s="161"/>
      <c r="BO867" s="161"/>
      <c r="BP867" s="161"/>
      <c r="BQ867" s="161"/>
      <c r="BR867" s="161"/>
      <c r="BS867" s="161"/>
      <c r="BT867" s="161"/>
      <c r="BU867" s="161"/>
      <c r="BV867" s="161"/>
      <c r="BW867" s="161"/>
      <c r="BX867" s="161"/>
      <c r="BY867" s="161"/>
      <c r="BZ867" s="161"/>
      <c r="CA867" s="161"/>
      <c r="CB867" s="161"/>
      <c r="CC867" s="161"/>
      <c r="CD867" s="161"/>
      <c r="CE867" s="161"/>
      <c r="CF867" s="161"/>
      <c r="CG867" s="161"/>
      <c r="CH867" s="161"/>
      <c r="CI867" s="161"/>
      <c r="CJ867" s="161"/>
      <c r="CK867" s="161"/>
      <c r="CL867" s="161"/>
      <c r="CM867" s="161"/>
      <c r="CN867" s="161"/>
      <c r="CO867" s="161"/>
      <c r="CP867" s="161"/>
      <c r="CQ867" s="161"/>
      <c r="CR867" s="161"/>
      <c r="CS867" s="161"/>
      <c r="CT867" s="161"/>
      <c r="CU867" s="161"/>
      <c r="CV867" s="161"/>
      <c r="CW867" s="161"/>
      <c r="CX867" s="161"/>
      <c r="CY867" s="161"/>
      <c r="CZ867" s="161"/>
      <c r="DA867" s="161"/>
      <c r="DB867" s="161"/>
      <c r="DC867" s="161"/>
      <c r="DD867" s="161"/>
      <c r="DE867" s="161"/>
      <c r="DF867" s="161"/>
      <c r="DG867" s="161"/>
      <c r="DH867" s="161"/>
      <c r="DI867" s="161"/>
      <c r="DJ867" s="161"/>
      <c r="DK867" s="161"/>
      <c r="DL867" s="161"/>
      <c r="DM867" s="161"/>
      <c r="DN867" s="161"/>
      <c r="DO867" s="161"/>
      <c r="DP867" s="161"/>
      <c r="DQ867" s="161"/>
      <c r="DR867" s="161"/>
      <c r="DS867" s="161"/>
      <c r="DT867" s="161"/>
      <c r="DU867" s="161"/>
      <c r="DV867" s="161"/>
      <c r="DW867" s="161"/>
    </row>
    <row r="868" spans="1:127" ht="12.75" customHeight="1" x14ac:dyDescent="0.25">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c r="AA868" s="161"/>
      <c r="AB868" s="161"/>
      <c r="AC868" s="161"/>
      <c r="AD868" s="161"/>
      <c r="AE868" s="161"/>
      <c r="AF868" s="161"/>
      <c r="AG868" s="161"/>
      <c r="AH868" s="161"/>
      <c r="AI868" s="161"/>
      <c r="AJ868" s="161"/>
      <c r="AK868" s="161"/>
      <c r="AL868" s="161"/>
      <c r="AM868" s="161"/>
      <c r="AN868" s="161"/>
      <c r="AO868" s="161"/>
      <c r="AP868" s="161"/>
      <c r="AQ868" s="161"/>
      <c r="AR868"/>
      <c r="AS868" s="161"/>
      <c r="AT868" s="161"/>
      <c r="AU868" s="161"/>
      <c r="AV868" s="161"/>
      <c r="AW868" s="161"/>
      <c r="AX868" s="161"/>
      <c r="AY868" s="161"/>
      <c r="AZ868" s="161"/>
      <c r="BA868" s="161"/>
      <c r="BB868" s="161"/>
      <c r="BC868" s="161"/>
      <c r="BD868" s="161"/>
      <c r="BE868" s="161"/>
      <c r="BF868" s="161"/>
      <c r="BG868" s="161"/>
      <c r="BH868" s="161"/>
      <c r="BI868" s="161"/>
      <c r="BJ868" s="161"/>
      <c r="BK868" s="161"/>
      <c r="BL868" s="161"/>
      <c r="BM868" s="161"/>
      <c r="BN868" s="161"/>
      <c r="BO868" s="161"/>
      <c r="BP868" s="161"/>
      <c r="BQ868" s="161"/>
      <c r="BR868" s="161"/>
      <c r="BS868" s="161"/>
      <c r="BT868" s="161"/>
      <c r="BU868" s="161"/>
      <c r="BV868" s="161"/>
      <c r="BW868" s="161"/>
      <c r="BX868" s="161"/>
      <c r="BY868" s="161"/>
      <c r="BZ868" s="161"/>
      <c r="CA868" s="161"/>
      <c r="CB868" s="161"/>
      <c r="CC868" s="161"/>
      <c r="CD868" s="161"/>
      <c r="CE868" s="161"/>
      <c r="CF868" s="161"/>
      <c r="CG868" s="161"/>
      <c r="CH868" s="161"/>
      <c r="CI868" s="161"/>
      <c r="CJ868" s="161"/>
      <c r="CK868" s="161"/>
      <c r="CL868" s="161"/>
      <c r="CM868" s="161"/>
      <c r="CN868" s="161"/>
      <c r="CO868" s="161"/>
      <c r="CP868" s="161"/>
      <c r="CQ868" s="161"/>
      <c r="CR868" s="161"/>
      <c r="CS868" s="161"/>
      <c r="CT868" s="161"/>
      <c r="CU868" s="161"/>
      <c r="CV868" s="161"/>
      <c r="CW868" s="161"/>
      <c r="CX868" s="161"/>
      <c r="CY868" s="161"/>
      <c r="CZ868" s="161"/>
      <c r="DA868" s="161"/>
      <c r="DB868" s="161"/>
      <c r="DC868" s="161"/>
      <c r="DD868" s="161"/>
      <c r="DE868" s="161"/>
      <c r="DF868" s="161"/>
      <c r="DG868" s="161"/>
      <c r="DH868" s="161"/>
      <c r="DI868" s="161"/>
      <c r="DJ868" s="161"/>
      <c r="DK868" s="161"/>
      <c r="DL868" s="161"/>
      <c r="DM868" s="161"/>
      <c r="DN868" s="161"/>
      <c r="DO868" s="161"/>
      <c r="DP868" s="161"/>
      <c r="DQ868" s="161"/>
      <c r="DR868" s="161"/>
      <c r="DS868" s="161"/>
      <c r="DT868" s="161"/>
      <c r="DU868" s="161"/>
      <c r="DV868" s="161"/>
      <c r="DW868" s="161"/>
    </row>
    <row r="869" spans="1:127" ht="12.75" customHeight="1" x14ac:dyDescent="0.25">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c r="AA869" s="161"/>
      <c r="AB869" s="161"/>
      <c r="AC869" s="161"/>
      <c r="AD869" s="161"/>
      <c r="AE869" s="161"/>
      <c r="AF869" s="161"/>
      <c r="AG869" s="161"/>
      <c r="AH869" s="161"/>
      <c r="AI869" s="161"/>
      <c r="AJ869" s="161"/>
      <c r="AK869" s="161"/>
      <c r="AL869" s="161"/>
      <c r="AM869" s="161"/>
      <c r="AN869" s="161"/>
      <c r="AO869" s="161"/>
      <c r="AP869" s="161"/>
      <c r="AQ869" s="161"/>
      <c r="AR869"/>
      <c r="AS869" s="161"/>
      <c r="AT869" s="161"/>
      <c r="AU869" s="161"/>
      <c r="AV869" s="161"/>
      <c r="AW869" s="161"/>
      <c r="AX869" s="161"/>
      <c r="AY869" s="161"/>
      <c r="AZ869" s="161"/>
      <c r="BA869" s="161"/>
      <c r="BB869" s="161"/>
      <c r="BC869" s="161"/>
      <c r="BD869" s="161"/>
      <c r="BE869" s="161"/>
      <c r="BF869" s="161"/>
      <c r="BG869" s="161"/>
      <c r="BH869" s="161"/>
      <c r="BI869" s="161"/>
      <c r="BJ869" s="161"/>
      <c r="BK869" s="161"/>
      <c r="BL869" s="161"/>
      <c r="BM869" s="161"/>
      <c r="BN869" s="161"/>
      <c r="BO869" s="161"/>
      <c r="BP869" s="161"/>
      <c r="BQ869" s="161"/>
      <c r="BR869" s="161"/>
      <c r="BS869" s="161"/>
      <c r="BT869" s="161"/>
      <c r="BU869" s="161"/>
      <c r="BV869" s="161"/>
      <c r="BW869" s="161"/>
      <c r="BX869" s="161"/>
      <c r="BY869" s="161"/>
      <c r="BZ869" s="161"/>
      <c r="CA869" s="161"/>
      <c r="CB869" s="161"/>
      <c r="CC869" s="161"/>
      <c r="CD869" s="161"/>
      <c r="CE869" s="161"/>
      <c r="CF869" s="161"/>
      <c r="CG869" s="161"/>
      <c r="CH869" s="161"/>
      <c r="CI869" s="161"/>
      <c r="CJ869" s="161"/>
      <c r="CK869" s="161"/>
      <c r="CL869" s="161"/>
      <c r="CM869" s="161"/>
      <c r="CN869" s="161"/>
      <c r="CO869" s="161"/>
      <c r="CP869" s="161"/>
      <c r="CQ869" s="161"/>
      <c r="CR869" s="161"/>
      <c r="CS869" s="161"/>
      <c r="CT869" s="161"/>
      <c r="CU869" s="161"/>
      <c r="CV869" s="161"/>
      <c r="CW869" s="161"/>
      <c r="CX869" s="161"/>
      <c r="CY869" s="161"/>
      <c r="CZ869" s="161"/>
      <c r="DA869" s="161"/>
      <c r="DB869" s="161"/>
      <c r="DC869" s="161"/>
      <c r="DD869" s="161"/>
      <c r="DE869" s="161"/>
      <c r="DF869" s="161"/>
      <c r="DG869" s="161"/>
      <c r="DH869" s="161"/>
      <c r="DI869" s="161"/>
      <c r="DJ869" s="161"/>
      <c r="DK869" s="161"/>
      <c r="DL869" s="161"/>
      <c r="DM869" s="161"/>
      <c r="DN869" s="161"/>
      <c r="DO869" s="161"/>
      <c r="DP869" s="161"/>
      <c r="DQ869" s="161"/>
      <c r="DR869" s="161"/>
      <c r="DS869" s="161"/>
      <c r="DT869" s="161"/>
      <c r="DU869" s="161"/>
      <c r="DV869" s="161"/>
      <c r="DW869" s="161"/>
    </row>
    <row r="870" spans="1:127" ht="12.75" customHeight="1" x14ac:dyDescent="0.25">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c r="AA870" s="161"/>
      <c r="AB870" s="161"/>
      <c r="AC870" s="161"/>
      <c r="AD870" s="161"/>
      <c r="AE870" s="161"/>
      <c r="AF870" s="161"/>
      <c r="AG870" s="161"/>
      <c r="AH870" s="161"/>
      <c r="AI870" s="161"/>
      <c r="AJ870" s="161"/>
      <c r="AK870" s="161"/>
      <c r="AL870" s="161"/>
      <c r="AM870" s="161"/>
      <c r="AN870" s="161"/>
      <c r="AO870" s="161"/>
      <c r="AP870" s="161"/>
      <c r="AQ870" s="161"/>
      <c r="AR870"/>
      <c r="AS870" s="161"/>
      <c r="AT870" s="161"/>
      <c r="AU870" s="161"/>
      <c r="AV870" s="161"/>
      <c r="AW870" s="161"/>
      <c r="AX870" s="161"/>
      <c r="AY870" s="161"/>
      <c r="AZ870" s="161"/>
      <c r="BA870" s="161"/>
      <c r="BB870" s="161"/>
      <c r="BC870" s="161"/>
      <c r="BD870" s="161"/>
      <c r="BE870" s="161"/>
      <c r="BF870" s="161"/>
      <c r="BG870" s="161"/>
      <c r="BH870" s="161"/>
      <c r="BI870" s="161"/>
      <c r="BJ870" s="161"/>
      <c r="BK870" s="161"/>
      <c r="BL870" s="161"/>
      <c r="BM870" s="161"/>
      <c r="BN870" s="161"/>
      <c r="BO870" s="161"/>
      <c r="BP870" s="161"/>
      <c r="BQ870" s="161"/>
      <c r="BR870" s="161"/>
      <c r="BS870" s="161"/>
      <c r="BT870" s="161"/>
      <c r="BU870" s="161"/>
      <c r="BV870" s="161"/>
      <c r="BW870" s="161"/>
      <c r="BX870" s="161"/>
      <c r="BY870" s="161"/>
      <c r="BZ870" s="161"/>
      <c r="CA870" s="161"/>
      <c r="CB870" s="161"/>
      <c r="CC870" s="161"/>
      <c r="CD870" s="161"/>
      <c r="CE870" s="161"/>
      <c r="CF870" s="161"/>
      <c r="CG870" s="161"/>
      <c r="CH870" s="161"/>
      <c r="CI870" s="161"/>
      <c r="CJ870" s="161"/>
      <c r="CK870" s="161"/>
      <c r="CL870" s="161"/>
      <c r="CM870" s="161"/>
      <c r="CN870" s="161"/>
      <c r="CO870" s="161"/>
      <c r="CP870" s="161"/>
      <c r="CQ870" s="161"/>
      <c r="CR870" s="161"/>
      <c r="CS870" s="161"/>
      <c r="CT870" s="161"/>
      <c r="CU870" s="161"/>
      <c r="CV870" s="161"/>
      <c r="CW870" s="161"/>
      <c r="CX870" s="161"/>
      <c r="CY870" s="161"/>
      <c r="CZ870" s="161"/>
      <c r="DA870" s="161"/>
      <c r="DB870" s="161"/>
      <c r="DC870" s="161"/>
      <c r="DD870" s="161"/>
      <c r="DE870" s="161"/>
      <c r="DF870" s="161"/>
      <c r="DG870" s="161"/>
      <c r="DH870" s="161"/>
      <c r="DI870" s="161"/>
      <c r="DJ870" s="161"/>
      <c r="DK870" s="161"/>
      <c r="DL870" s="161"/>
      <c r="DM870" s="161"/>
      <c r="DN870" s="161"/>
      <c r="DO870" s="161"/>
      <c r="DP870" s="161"/>
      <c r="DQ870" s="161"/>
      <c r="DR870" s="161"/>
      <c r="DS870" s="161"/>
      <c r="DT870" s="161"/>
      <c r="DU870" s="161"/>
      <c r="DV870" s="161"/>
      <c r="DW870" s="161"/>
    </row>
    <row r="871" spans="1:127" ht="12.75" customHeight="1" x14ac:dyDescent="0.25">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c r="AA871" s="161"/>
      <c r="AB871" s="161"/>
      <c r="AC871" s="161"/>
      <c r="AD871" s="161"/>
      <c r="AE871" s="161"/>
      <c r="AF871" s="161"/>
      <c r="AG871" s="161"/>
      <c r="AH871" s="161"/>
      <c r="AI871" s="161"/>
      <c r="AJ871" s="161"/>
      <c r="AK871" s="161"/>
      <c r="AL871" s="161"/>
      <c r="AM871" s="161"/>
      <c r="AN871" s="161"/>
      <c r="AO871" s="161"/>
      <c r="AP871" s="161"/>
      <c r="AQ871" s="161"/>
      <c r="AR871"/>
      <c r="AS871" s="161"/>
      <c r="AT871" s="161"/>
      <c r="AU871" s="161"/>
      <c r="AV871" s="161"/>
      <c r="AW871" s="161"/>
      <c r="AX871" s="161"/>
      <c r="AY871" s="161"/>
      <c r="AZ871" s="161"/>
      <c r="BA871" s="161"/>
      <c r="BB871" s="161"/>
      <c r="BC871" s="161"/>
      <c r="BD871" s="161"/>
      <c r="BE871" s="161"/>
      <c r="BF871" s="161"/>
      <c r="BG871" s="161"/>
      <c r="BH871" s="161"/>
      <c r="BI871" s="161"/>
      <c r="BJ871" s="161"/>
      <c r="BK871" s="161"/>
      <c r="BL871" s="161"/>
      <c r="BM871" s="161"/>
      <c r="BN871" s="161"/>
      <c r="BO871" s="161"/>
      <c r="BP871" s="161"/>
      <c r="BQ871" s="161"/>
      <c r="BR871" s="161"/>
      <c r="BS871" s="161"/>
      <c r="BT871" s="161"/>
      <c r="BU871" s="161"/>
      <c r="BV871" s="161"/>
      <c r="BW871" s="161"/>
      <c r="BX871" s="161"/>
      <c r="BY871" s="161"/>
      <c r="BZ871" s="161"/>
      <c r="CA871" s="161"/>
      <c r="CB871" s="161"/>
      <c r="CC871" s="161"/>
      <c r="CD871" s="161"/>
      <c r="CE871" s="161"/>
      <c r="CF871" s="161"/>
      <c r="CG871" s="161"/>
      <c r="CH871" s="161"/>
      <c r="CI871" s="161"/>
      <c r="CJ871" s="161"/>
      <c r="CK871" s="161"/>
      <c r="CL871" s="161"/>
      <c r="CM871" s="161"/>
      <c r="CN871" s="161"/>
      <c r="CO871" s="161"/>
      <c r="CP871" s="161"/>
      <c r="CQ871" s="161"/>
      <c r="CR871" s="161"/>
      <c r="CS871" s="161"/>
      <c r="CT871" s="161"/>
      <c r="CU871" s="161"/>
      <c r="CV871" s="161"/>
      <c r="CW871" s="161"/>
      <c r="CX871" s="161"/>
      <c r="CY871" s="161"/>
      <c r="CZ871" s="161"/>
      <c r="DA871" s="161"/>
      <c r="DB871" s="161"/>
      <c r="DC871" s="161"/>
      <c r="DD871" s="161"/>
      <c r="DE871" s="161"/>
      <c r="DF871" s="161"/>
      <c r="DG871" s="161"/>
      <c r="DH871" s="161"/>
      <c r="DI871" s="161"/>
      <c r="DJ871" s="161"/>
      <c r="DK871" s="161"/>
      <c r="DL871" s="161"/>
      <c r="DM871" s="161"/>
      <c r="DN871" s="161"/>
      <c r="DO871" s="161"/>
      <c r="DP871" s="161"/>
      <c r="DQ871" s="161"/>
      <c r="DR871" s="161"/>
      <c r="DS871" s="161"/>
      <c r="DT871" s="161"/>
      <c r="DU871" s="161"/>
      <c r="DV871" s="161"/>
      <c r="DW871" s="161"/>
    </row>
    <row r="872" spans="1:127" ht="12.75" customHeight="1" x14ac:dyDescent="0.25">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c r="AA872" s="161"/>
      <c r="AB872" s="161"/>
      <c r="AC872" s="161"/>
      <c r="AD872" s="161"/>
      <c r="AE872" s="161"/>
      <c r="AF872" s="161"/>
      <c r="AG872" s="161"/>
      <c r="AH872" s="161"/>
      <c r="AI872" s="161"/>
      <c r="AJ872" s="161"/>
      <c r="AK872" s="161"/>
      <c r="AL872" s="161"/>
      <c r="AM872" s="161"/>
      <c r="AN872" s="161"/>
      <c r="AO872" s="161"/>
      <c r="AP872" s="161"/>
      <c r="AQ872" s="161"/>
      <c r="AR872"/>
      <c r="AS872" s="161"/>
      <c r="AT872" s="161"/>
      <c r="AU872" s="161"/>
      <c r="AV872" s="161"/>
      <c r="AW872" s="161"/>
      <c r="AX872" s="161"/>
      <c r="AY872" s="161"/>
      <c r="AZ872" s="161"/>
      <c r="BA872" s="161"/>
      <c r="BB872" s="161"/>
      <c r="BC872" s="161"/>
      <c r="BD872" s="161"/>
      <c r="BE872" s="161"/>
      <c r="BF872" s="161"/>
      <c r="BG872" s="161"/>
      <c r="BH872" s="161"/>
      <c r="BI872" s="161"/>
      <c r="BJ872" s="161"/>
      <c r="BK872" s="161"/>
      <c r="BL872" s="161"/>
      <c r="BM872" s="161"/>
      <c r="BN872" s="161"/>
      <c r="BO872" s="161"/>
      <c r="BP872" s="161"/>
      <c r="BQ872" s="161"/>
      <c r="BR872" s="161"/>
      <c r="BS872" s="161"/>
      <c r="BT872" s="161"/>
      <c r="BU872" s="161"/>
      <c r="BV872" s="161"/>
      <c r="BW872" s="161"/>
      <c r="BX872" s="161"/>
      <c r="BY872" s="161"/>
      <c r="BZ872" s="161"/>
      <c r="CA872" s="161"/>
      <c r="CB872" s="161"/>
      <c r="CC872" s="161"/>
      <c r="CD872" s="161"/>
      <c r="CE872" s="161"/>
      <c r="CF872" s="161"/>
      <c r="CG872" s="161"/>
      <c r="CH872" s="161"/>
      <c r="CI872" s="161"/>
      <c r="CJ872" s="161"/>
      <c r="CK872" s="161"/>
      <c r="CL872" s="161"/>
      <c r="CM872" s="161"/>
      <c r="CN872" s="161"/>
      <c r="CO872" s="161"/>
      <c r="CP872" s="161"/>
      <c r="CQ872" s="161"/>
      <c r="CR872" s="161"/>
      <c r="CS872" s="161"/>
      <c r="CT872" s="161"/>
      <c r="CU872" s="161"/>
      <c r="CV872" s="161"/>
      <c r="CW872" s="161"/>
      <c r="CX872" s="161"/>
      <c r="CY872" s="161"/>
      <c r="CZ872" s="161"/>
      <c r="DA872" s="161"/>
      <c r="DB872" s="161"/>
      <c r="DC872" s="161"/>
      <c r="DD872" s="161"/>
      <c r="DE872" s="161"/>
      <c r="DF872" s="161"/>
      <c r="DG872" s="161"/>
      <c r="DH872" s="161"/>
      <c r="DI872" s="161"/>
      <c r="DJ872" s="161"/>
      <c r="DK872" s="161"/>
      <c r="DL872" s="161"/>
      <c r="DM872" s="161"/>
      <c r="DN872" s="161"/>
      <c r="DO872" s="161"/>
      <c r="DP872" s="161"/>
      <c r="DQ872" s="161"/>
      <c r="DR872" s="161"/>
      <c r="DS872" s="161"/>
      <c r="DT872" s="161"/>
      <c r="DU872" s="161"/>
      <c r="DV872" s="161"/>
      <c r="DW872" s="161"/>
    </row>
    <row r="873" spans="1:127" ht="12.75" customHeight="1" x14ac:dyDescent="0.25">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c r="AA873" s="161"/>
      <c r="AB873" s="161"/>
      <c r="AC873" s="161"/>
      <c r="AD873" s="161"/>
      <c r="AE873" s="161"/>
      <c r="AF873" s="161"/>
      <c r="AG873" s="161"/>
      <c r="AH873" s="161"/>
      <c r="AI873" s="161"/>
      <c r="AJ873" s="161"/>
      <c r="AK873" s="161"/>
      <c r="AL873" s="161"/>
      <c r="AM873" s="161"/>
      <c r="AN873" s="161"/>
      <c r="AO873" s="161"/>
      <c r="AP873" s="161"/>
      <c r="AQ873" s="161"/>
      <c r="AR873"/>
      <c r="AS873" s="161"/>
      <c r="AT873" s="161"/>
      <c r="AU873" s="161"/>
      <c r="AV873" s="161"/>
      <c r="AW873" s="161"/>
      <c r="AX873" s="161"/>
      <c r="AY873" s="161"/>
      <c r="AZ873" s="161"/>
      <c r="BA873" s="161"/>
      <c r="BB873" s="161"/>
      <c r="BC873" s="161"/>
      <c r="BD873" s="161"/>
      <c r="BE873" s="161"/>
      <c r="BF873" s="161"/>
      <c r="BG873" s="161"/>
      <c r="BH873" s="161"/>
      <c r="BI873" s="161"/>
      <c r="BJ873" s="161"/>
      <c r="BK873" s="161"/>
      <c r="BL873" s="161"/>
      <c r="BM873" s="161"/>
      <c r="BN873" s="161"/>
      <c r="BO873" s="161"/>
      <c r="BP873" s="161"/>
      <c r="BQ873" s="161"/>
      <c r="BR873" s="161"/>
      <c r="BS873" s="161"/>
      <c r="BT873" s="161"/>
      <c r="BU873" s="161"/>
      <c r="BV873" s="161"/>
      <c r="BW873" s="161"/>
      <c r="BX873" s="161"/>
      <c r="BY873" s="161"/>
      <c r="BZ873" s="161"/>
      <c r="CA873" s="161"/>
      <c r="CB873" s="161"/>
      <c r="CC873" s="161"/>
      <c r="CD873" s="161"/>
      <c r="CE873" s="161"/>
      <c r="CF873" s="161"/>
      <c r="CG873" s="161"/>
      <c r="CH873" s="161"/>
      <c r="CI873" s="161"/>
      <c r="CJ873" s="161"/>
      <c r="CK873" s="161"/>
      <c r="CL873" s="161"/>
      <c r="CM873" s="161"/>
      <c r="CN873" s="161"/>
      <c r="CO873" s="161"/>
      <c r="CP873" s="161"/>
      <c r="CQ873" s="161"/>
      <c r="CR873" s="161"/>
      <c r="CS873" s="161"/>
      <c r="CT873" s="161"/>
      <c r="CU873" s="161"/>
      <c r="CV873" s="161"/>
      <c r="CW873" s="161"/>
      <c r="CX873" s="161"/>
      <c r="CY873" s="161"/>
      <c r="CZ873" s="161"/>
      <c r="DA873" s="161"/>
      <c r="DB873" s="161"/>
      <c r="DC873" s="161"/>
      <c r="DD873" s="161"/>
      <c r="DE873" s="161"/>
      <c r="DF873" s="161"/>
      <c r="DG873" s="161"/>
      <c r="DH873" s="161"/>
      <c r="DI873" s="161"/>
      <c r="DJ873" s="161"/>
      <c r="DK873" s="161"/>
      <c r="DL873" s="161"/>
      <c r="DM873" s="161"/>
      <c r="DN873" s="161"/>
      <c r="DO873" s="161"/>
      <c r="DP873" s="161"/>
      <c r="DQ873" s="161"/>
      <c r="DR873" s="161"/>
      <c r="DS873" s="161"/>
      <c r="DT873" s="161"/>
      <c r="DU873" s="161"/>
      <c r="DV873" s="161"/>
      <c r="DW873" s="161"/>
    </row>
    <row r="874" spans="1:127" ht="12.75" customHeight="1" x14ac:dyDescent="0.25">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c r="AA874" s="161"/>
      <c r="AB874" s="161"/>
      <c r="AC874" s="161"/>
      <c r="AD874" s="161"/>
      <c r="AE874" s="161"/>
      <c r="AF874" s="161"/>
      <c r="AG874" s="161"/>
      <c r="AH874" s="161"/>
      <c r="AI874" s="161"/>
      <c r="AJ874" s="161"/>
      <c r="AK874" s="161"/>
      <c r="AL874" s="161"/>
      <c r="AM874" s="161"/>
      <c r="AN874" s="161"/>
      <c r="AO874" s="161"/>
      <c r="AP874" s="161"/>
      <c r="AQ874" s="161"/>
      <c r="AR874"/>
      <c r="AS874" s="161"/>
      <c r="AT874" s="161"/>
      <c r="AU874" s="161"/>
      <c r="AV874" s="161"/>
      <c r="AW874" s="161"/>
      <c r="AX874" s="161"/>
      <c r="AY874" s="161"/>
      <c r="AZ874" s="161"/>
      <c r="BA874" s="161"/>
      <c r="BB874" s="161"/>
      <c r="BC874" s="161"/>
      <c r="BD874" s="161"/>
      <c r="BE874" s="161"/>
      <c r="BF874" s="161"/>
      <c r="BG874" s="161"/>
      <c r="BH874" s="161"/>
      <c r="BI874" s="161"/>
      <c r="BJ874" s="161"/>
      <c r="BK874" s="161"/>
      <c r="BL874" s="161"/>
      <c r="BM874" s="161"/>
      <c r="BN874" s="161"/>
      <c r="BO874" s="161"/>
      <c r="BP874" s="161"/>
      <c r="BQ874" s="161"/>
      <c r="BR874" s="161"/>
      <c r="BS874" s="161"/>
      <c r="BT874" s="161"/>
      <c r="BU874" s="161"/>
      <c r="BV874" s="161"/>
      <c r="BW874" s="161"/>
      <c r="BX874" s="161"/>
      <c r="BY874" s="161"/>
      <c r="BZ874" s="161"/>
      <c r="CA874" s="161"/>
      <c r="CB874" s="161"/>
      <c r="CC874" s="161"/>
      <c r="CD874" s="161"/>
      <c r="CE874" s="161"/>
      <c r="CF874" s="161"/>
      <c r="CG874" s="161"/>
      <c r="CH874" s="161"/>
      <c r="CI874" s="161"/>
      <c r="CJ874" s="161"/>
      <c r="CK874" s="161"/>
      <c r="CL874" s="161"/>
      <c r="CM874" s="161"/>
      <c r="CN874" s="161"/>
      <c r="CO874" s="161"/>
      <c r="CP874" s="161"/>
      <c r="CQ874" s="161"/>
      <c r="CR874" s="161"/>
      <c r="CS874" s="161"/>
      <c r="CT874" s="161"/>
      <c r="CU874" s="161"/>
      <c r="CV874" s="161"/>
      <c r="CW874" s="161"/>
      <c r="CX874" s="161"/>
      <c r="CY874" s="161"/>
      <c r="CZ874" s="161"/>
      <c r="DA874" s="161"/>
      <c r="DB874" s="161"/>
      <c r="DC874" s="161"/>
      <c r="DD874" s="161"/>
      <c r="DE874" s="161"/>
      <c r="DF874" s="161"/>
      <c r="DG874" s="161"/>
      <c r="DH874" s="161"/>
      <c r="DI874" s="161"/>
      <c r="DJ874" s="161"/>
      <c r="DK874" s="161"/>
      <c r="DL874" s="161"/>
      <c r="DM874" s="161"/>
      <c r="DN874" s="161"/>
      <c r="DO874" s="161"/>
      <c r="DP874" s="161"/>
      <c r="DQ874" s="161"/>
      <c r="DR874" s="161"/>
      <c r="DS874" s="161"/>
      <c r="DT874" s="161"/>
      <c r="DU874" s="161"/>
      <c r="DV874" s="161"/>
      <c r="DW874" s="161"/>
    </row>
    <row r="875" spans="1:127" ht="12.75" customHeight="1" x14ac:dyDescent="0.25">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c r="AA875" s="161"/>
      <c r="AB875" s="161"/>
      <c r="AC875" s="161"/>
      <c r="AD875" s="161"/>
      <c r="AE875" s="161"/>
      <c r="AF875" s="161"/>
      <c r="AG875" s="161"/>
      <c r="AH875" s="161"/>
      <c r="AI875" s="161"/>
      <c r="AJ875" s="161"/>
      <c r="AK875" s="161"/>
      <c r="AL875" s="161"/>
      <c r="AM875" s="161"/>
      <c r="AN875" s="161"/>
      <c r="AO875" s="161"/>
      <c r="AP875" s="161"/>
      <c r="AQ875" s="161"/>
      <c r="AR875"/>
      <c r="AS875" s="161"/>
      <c r="AT875" s="161"/>
      <c r="AU875" s="161"/>
      <c r="AV875" s="161"/>
      <c r="AW875" s="161"/>
      <c r="AX875" s="161"/>
      <c r="AY875" s="161"/>
      <c r="AZ875" s="161"/>
      <c r="BA875" s="161"/>
      <c r="BB875" s="161"/>
      <c r="BC875" s="161"/>
      <c r="BD875" s="161"/>
      <c r="BE875" s="161"/>
      <c r="BF875" s="161"/>
      <c r="BG875" s="161"/>
      <c r="BH875" s="161"/>
      <c r="BI875" s="161"/>
      <c r="BJ875" s="161"/>
      <c r="BK875" s="161"/>
      <c r="BL875" s="161"/>
      <c r="BM875" s="161"/>
      <c r="BN875" s="161"/>
      <c r="BO875" s="161"/>
      <c r="BP875" s="161"/>
      <c r="BQ875" s="161"/>
      <c r="BR875" s="161"/>
      <c r="BS875" s="161"/>
      <c r="BT875" s="161"/>
      <c r="BU875" s="161"/>
      <c r="BV875" s="161"/>
      <c r="BW875" s="161"/>
      <c r="BX875" s="161"/>
      <c r="BY875" s="161"/>
      <c r="BZ875" s="161"/>
      <c r="CA875" s="161"/>
      <c r="CB875" s="161"/>
      <c r="CC875" s="161"/>
      <c r="CD875" s="161"/>
      <c r="CE875" s="161"/>
      <c r="CF875" s="161"/>
      <c r="CG875" s="161"/>
      <c r="CH875" s="161"/>
      <c r="CI875" s="161"/>
      <c r="CJ875" s="161"/>
      <c r="CK875" s="161"/>
      <c r="CL875" s="161"/>
      <c r="CM875" s="161"/>
      <c r="CN875" s="161"/>
      <c r="CO875" s="161"/>
      <c r="CP875" s="161"/>
      <c r="CQ875" s="161"/>
      <c r="CR875" s="161"/>
      <c r="CS875" s="161"/>
      <c r="CT875" s="161"/>
      <c r="CU875" s="161"/>
      <c r="CV875" s="161"/>
      <c r="CW875" s="161"/>
      <c r="CX875" s="161"/>
      <c r="CY875" s="161"/>
      <c r="CZ875" s="161"/>
      <c r="DA875" s="161"/>
      <c r="DB875" s="161"/>
      <c r="DC875" s="161"/>
      <c r="DD875" s="161"/>
      <c r="DE875" s="161"/>
      <c r="DF875" s="161"/>
      <c r="DG875" s="161"/>
      <c r="DH875" s="161"/>
      <c r="DI875" s="161"/>
      <c r="DJ875" s="161"/>
      <c r="DK875" s="161"/>
      <c r="DL875" s="161"/>
      <c r="DM875" s="161"/>
      <c r="DN875" s="161"/>
      <c r="DO875" s="161"/>
      <c r="DP875" s="161"/>
      <c r="DQ875" s="161"/>
      <c r="DR875" s="161"/>
      <c r="DS875" s="161"/>
      <c r="DT875" s="161"/>
      <c r="DU875" s="161"/>
      <c r="DV875" s="161"/>
      <c r="DW875" s="161"/>
    </row>
    <row r="876" spans="1:127" ht="12.75" customHeight="1" x14ac:dyDescent="0.25">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c r="AA876" s="161"/>
      <c r="AB876" s="161"/>
      <c r="AC876" s="161"/>
      <c r="AD876" s="161"/>
      <c r="AE876" s="161"/>
      <c r="AF876" s="161"/>
      <c r="AG876" s="161"/>
      <c r="AH876" s="161"/>
      <c r="AI876" s="161"/>
      <c r="AJ876" s="161"/>
      <c r="AK876" s="161"/>
      <c r="AL876" s="161"/>
      <c r="AM876" s="161"/>
      <c r="AN876" s="161"/>
      <c r="AO876" s="161"/>
      <c r="AP876" s="161"/>
      <c r="AQ876" s="161"/>
      <c r="AR876"/>
      <c r="AS876" s="161"/>
      <c r="AT876" s="161"/>
      <c r="AU876" s="161"/>
      <c r="AV876" s="161"/>
      <c r="AW876" s="161"/>
      <c r="AX876" s="161"/>
      <c r="AY876" s="161"/>
      <c r="AZ876" s="161"/>
      <c r="BA876" s="161"/>
      <c r="BB876" s="161"/>
      <c r="BC876" s="161"/>
      <c r="BD876" s="161"/>
      <c r="BE876" s="161"/>
      <c r="BF876" s="161"/>
      <c r="BG876" s="161"/>
      <c r="BH876" s="161"/>
      <c r="BI876" s="161"/>
      <c r="BJ876" s="161"/>
      <c r="BK876" s="161"/>
      <c r="BL876" s="161"/>
      <c r="BM876" s="161"/>
      <c r="BN876" s="161"/>
      <c r="BO876" s="161"/>
      <c r="BP876" s="161"/>
      <c r="BQ876" s="161"/>
      <c r="BR876" s="161"/>
      <c r="BS876" s="161"/>
      <c r="BT876" s="161"/>
      <c r="BU876" s="161"/>
      <c r="BV876" s="161"/>
      <c r="BW876" s="161"/>
      <c r="BX876" s="161"/>
      <c r="BY876" s="161"/>
      <c r="BZ876" s="161"/>
      <c r="CA876" s="161"/>
      <c r="CB876" s="161"/>
      <c r="CC876" s="161"/>
      <c r="CD876" s="161"/>
      <c r="CE876" s="161"/>
      <c r="CF876" s="161"/>
      <c r="CG876" s="161"/>
      <c r="CH876" s="161"/>
      <c r="CI876" s="161"/>
      <c r="CJ876" s="161"/>
      <c r="CK876" s="161"/>
      <c r="CL876" s="161"/>
      <c r="CM876" s="161"/>
      <c r="CN876" s="161"/>
      <c r="CO876" s="161"/>
      <c r="CP876" s="161"/>
      <c r="CQ876" s="161"/>
      <c r="CR876" s="161"/>
      <c r="CS876" s="161"/>
      <c r="CT876" s="161"/>
      <c r="CU876" s="161"/>
      <c r="CV876" s="161"/>
      <c r="CW876" s="161"/>
      <c r="CX876" s="161"/>
      <c r="CY876" s="161"/>
      <c r="CZ876" s="161"/>
      <c r="DA876" s="161"/>
      <c r="DB876" s="161"/>
      <c r="DC876" s="161"/>
      <c r="DD876" s="161"/>
      <c r="DE876" s="161"/>
      <c r="DF876" s="161"/>
      <c r="DG876" s="161"/>
      <c r="DH876" s="161"/>
      <c r="DI876" s="161"/>
      <c r="DJ876" s="161"/>
      <c r="DK876" s="161"/>
      <c r="DL876" s="161"/>
      <c r="DM876" s="161"/>
      <c r="DN876" s="161"/>
      <c r="DO876" s="161"/>
      <c r="DP876" s="161"/>
      <c r="DQ876" s="161"/>
      <c r="DR876" s="161"/>
      <c r="DS876" s="161"/>
      <c r="DT876" s="161"/>
      <c r="DU876" s="161"/>
      <c r="DV876" s="161"/>
      <c r="DW876" s="161"/>
    </row>
    <row r="877" spans="1:127" ht="12.75" customHeight="1" x14ac:dyDescent="0.25">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c r="AA877" s="161"/>
      <c r="AB877" s="161"/>
      <c r="AC877" s="161"/>
      <c r="AD877" s="161"/>
      <c r="AE877" s="161"/>
      <c r="AF877" s="161"/>
      <c r="AG877" s="161"/>
      <c r="AH877" s="161"/>
      <c r="AI877" s="161"/>
      <c r="AJ877" s="161"/>
      <c r="AK877" s="161"/>
      <c r="AL877" s="161"/>
      <c r="AM877" s="161"/>
      <c r="AN877" s="161"/>
      <c r="AO877" s="161"/>
      <c r="AP877" s="161"/>
      <c r="AQ877" s="161"/>
      <c r="AR877"/>
      <c r="AS877" s="161"/>
      <c r="AT877" s="161"/>
      <c r="AU877" s="161"/>
      <c r="AV877" s="161"/>
      <c r="AW877" s="161"/>
      <c r="AX877" s="161"/>
      <c r="AY877" s="161"/>
      <c r="AZ877" s="161"/>
      <c r="BA877" s="161"/>
      <c r="BB877" s="161"/>
      <c r="BC877" s="161"/>
      <c r="BD877" s="161"/>
      <c r="BE877" s="161"/>
      <c r="BF877" s="161"/>
      <c r="BG877" s="161"/>
      <c r="BH877" s="161"/>
      <c r="BI877" s="161"/>
      <c r="BJ877" s="161"/>
      <c r="BK877" s="161"/>
      <c r="BL877" s="161"/>
      <c r="BM877" s="161"/>
      <c r="BN877" s="161"/>
      <c r="BO877" s="161"/>
      <c r="BP877" s="161"/>
      <c r="BQ877" s="161"/>
      <c r="BR877" s="161"/>
      <c r="BS877" s="161"/>
      <c r="BT877" s="161"/>
      <c r="BU877" s="161"/>
      <c r="BV877" s="161"/>
      <c r="BW877" s="161"/>
      <c r="BX877" s="161"/>
      <c r="BY877" s="161"/>
      <c r="BZ877" s="161"/>
      <c r="CA877" s="161"/>
      <c r="CB877" s="161"/>
      <c r="CC877" s="161"/>
      <c r="CD877" s="161"/>
      <c r="CE877" s="161"/>
      <c r="CF877" s="161"/>
      <c r="CG877" s="161"/>
      <c r="CH877" s="161"/>
      <c r="CI877" s="161"/>
      <c r="CJ877" s="161"/>
      <c r="CK877" s="161"/>
      <c r="CL877" s="161"/>
      <c r="CM877" s="161"/>
      <c r="CN877" s="161"/>
      <c r="CO877" s="161"/>
      <c r="CP877" s="161"/>
      <c r="CQ877" s="161"/>
      <c r="CR877" s="161"/>
      <c r="CS877" s="161"/>
      <c r="CT877" s="161"/>
      <c r="CU877" s="161"/>
      <c r="CV877" s="161"/>
      <c r="CW877" s="161"/>
      <c r="CX877" s="161"/>
      <c r="CY877" s="161"/>
      <c r="CZ877" s="161"/>
      <c r="DA877" s="161"/>
      <c r="DB877" s="161"/>
      <c r="DC877" s="161"/>
      <c r="DD877" s="161"/>
      <c r="DE877" s="161"/>
      <c r="DF877" s="161"/>
      <c r="DG877" s="161"/>
      <c r="DH877" s="161"/>
      <c r="DI877" s="161"/>
      <c r="DJ877" s="161"/>
      <c r="DK877" s="161"/>
      <c r="DL877" s="161"/>
      <c r="DM877" s="161"/>
      <c r="DN877" s="161"/>
      <c r="DO877" s="161"/>
      <c r="DP877" s="161"/>
      <c r="DQ877" s="161"/>
      <c r="DR877" s="161"/>
      <c r="DS877" s="161"/>
      <c r="DT877" s="161"/>
      <c r="DU877" s="161"/>
      <c r="DV877" s="161"/>
      <c r="DW877" s="161"/>
    </row>
    <row r="878" spans="1:127" ht="12.75" customHeight="1" x14ac:dyDescent="0.25">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c r="AA878" s="161"/>
      <c r="AB878" s="161"/>
      <c r="AC878" s="161"/>
      <c r="AD878" s="161"/>
      <c r="AE878" s="161"/>
      <c r="AF878" s="161"/>
      <c r="AG878" s="161"/>
      <c r="AH878" s="161"/>
      <c r="AI878" s="161"/>
      <c r="AJ878" s="161"/>
      <c r="AK878" s="161"/>
      <c r="AL878" s="161"/>
      <c r="AM878" s="161"/>
      <c r="AN878" s="161"/>
      <c r="AO878" s="161"/>
      <c r="AP878" s="161"/>
      <c r="AQ878" s="161"/>
      <c r="AR878"/>
      <c r="AS878" s="161"/>
      <c r="AT878" s="161"/>
      <c r="AU878" s="161"/>
      <c r="AV878" s="161"/>
      <c r="AW878" s="161"/>
      <c r="AX878" s="161"/>
      <c r="AY878" s="161"/>
      <c r="AZ878" s="161"/>
      <c r="BA878" s="161"/>
      <c r="BB878" s="161"/>
      <c r="BC878" s="161"/>
      <c r="BD878" s="161"/>
      <c r="BE878" s="161"/>
      <c r="BF878" s="161"/>
      <c r="BG878" s="161"/>
      <c r="BH878" s="161"/>
      <c r="BI878" s="161"/>
      <c r="BJ878" s="161"/>
      <c r="BK878" s="161"/>
      <c r="BL878" s="161"/>
      <c r="BM878" s="161"/>
      <c r="BN878" s="161"/>
      <c r="BO878" s="161"/>
      <c r="BP878" s="161"/>
      <c r="BQ878" s="161"/>
      <c r="BR878" s="161"/>
      <c r="BS878" s="161"/>
      <c r="BT878" s="161"/>
      <c r="BU878" s="161"/>
      <c r="BV878" s="161"/>
      <c r="BW878" s="161"/>
      <c r="BX878" s="161"/>
      <c r="BY878" s="161"/>
      <c r="BZ878" s="161"/>
      <c r="CA878" s="161"/>
      <c r="CB878" s="161"/>
      <c r="CC878" s="161"/>
      <c r="CD878" s="161"/>
      <c r="CE878" s="161"/>
      <c r="CF878" s="161"/>
      <c r="CG878" s="161"/>
      <c r="CH878" s="161"/>
      <c r="CI878" s="161"/>
      <c r="CJ878" s="161"/>
      <c r="CK878" s="161"/>
      <c r="CL878" s="161"/>
      <c r="CM878" s="161"/>
      <c r="CN878" s="161"/>
      <c r="CO878" s="161"/>
      <c r="CP878" s="161"/>
      <c r="CQ878" s="161"/>
      <c r="CR878" s="161"/>
      <c r="CS878" s="161"/>
      <c r="CT878" s="161"/>
      <c r="CU878" s="161"/>
      <c r="CV878" s="161"/>
      <c r="CW878" s="161"/>
      <c r="CX878" s="161"/>
      <c r="CY878" s="161"/>
      <c r="CZ878" s="161"/>
      <c r="DA878" s="161"/>
      <c r="DB878" s="161"/>
      <c r="DC878" s="161"/>
      <c r="DD878" s="161"/>
      <c r="DE878" s="161"/>
      <c r="DF878" s="161"/>
      <c r="DG878" s="161"/>
      <c r="DH878" s="161"/>
      <c r="DI878" s="161"/>
      <c r="DJ878" s="161"/>
      <c r="DK878" s="161"/>
      <c r="DL878" s="161"/>
      <c r="DM878" s="161"/>
      <c r="DN878" s="161"/>
      <c r="DO878" s="161"/>
      <c r="DP878" s="161"/>
      <c r="DQ878" s="161"/>
      <c r="DR878" s="161"/>
      <c r="DS878" s="161"/>
      <c r="DT878" s="161"/>
      <c r="DU878" s="161"/>
      <c r="DV878" s="161"/>
      <c r="DW878" s="161"/>
    </row>
    <row r="879" spans="1:127" ht="12.75" customHeight="1" x14ac:dyDescent="0.25">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c r="AA879" s="161"/>
      <c r="AB879" s="161"/>
      <c r="AC879" s="161"/>
      <c r="AD879" s="161"/>
      <c r="AE879" s="161"/>
      <c r="AF879" s="161"/>
      <c r="AG879" s="161"/>
      <c r="AH879" s="161"/>
      <c r="AI879" s="161"/>
      <c r="AJ879" s="161"/>
      <c r="AK879" s="161"/>
      <c r="AL879" s="161"/>
      <c r="AM879" s="161"/>
      <c r="AN879" s="161"/>
      <c r="AO879" s="161"/>
      <c r="AP879" s="161"/>
      <c r="AQ879" s="161"/>
      <c r="AR879"/>
      <c r="AS879" s="161"/>
      <c r="AT879" s="161"/>
      <c r="AU879" s="161"/>
      <c r="AV879" s="161"/>
      <c r="AW879" s="161"/>
      <c r="AX879" s="161"/>
      <c r="AY879" s="161"/>
      <c r="AZ879" s="161"/>
      <c r="BA879" s="161"/>
      <c r="BB879" s="161"/>
      <c r="BC879" s="161"/>
      <c r="BD879" s="161"/>
      <c r="BE879" s="161"/>
      <c r="BF879" s="161"/>
      <c r="BG879" s="161"/>
      <c r="BH879" s="161"/>
      <c r="BI879" s="161"/>
      <c r="BJ879" s="161"/>
      <c r="BK879" s="161"/>
      <c r="BL879" s="161"/>
      <c r="BM879" s="161"/>
      <c r="BN879" s="161"/>
      <c r="BO879" s="161"/>
      <c r="BP879" s="161"/>
      <c r="BQ879" s="161"/>
      <c r="BR879" s="161"/>
      <c r="BS879" s="161"/>
      <c r="BT879" s="161"/>
      <c r="BU879" s="161"/>
      <c r="BV879" s="161"/>
      <c r="BW879" s="161"/>
      <c r="BX879" s="161"/>
      <c r="BY879" s="161"/>
      <c r="BZ879" s="161"/>
      <c r="CA879" s="161"/>
      <c r="CB879" s="161"/>
      <c r="CC879" s="161"/>
      <c r="CD879" s="161"/>
      <c r="CE879" s="161"/>
      <c r="CF879" s="161"/>
      <c r="CG879" s="161"/>
      <c r="CH879" s="161"/>
      <c r="CI879" s="161"/>
      <c r="CJ879" s="161"/>
      <c r="CK879" s="161"/>
      <c r="CL879" s="161"/>
      <c r="CM879" s="161"/>
      <c r="CN879" s="161"/>
      <c r="CO879" s="161"/>
      <c r="CP879" s="161"/>
      <c r="CQ879" s="161"/>
      <c r="CR879" s="161"/>
      <c r="CS879" s="161"/>
      <c r="CT879" s="161"/>
      <c r="CU879" s="161"/>
      <c r="CV879" s="161"/>
      <c r="CW879" s="161"/>
      <c r="CX879" s="161"/>
      <c r="CY879" s="161"/>
      <c r="CZ879" s="161"/>
      <c r="DA879" s="161"/>
      <c r="DB879" s="161"/>
      <c r="DC879" s="161"/>
      <c r="DD879" s="161"/>
      <c r="DE879" s="161"/>
      <c r="DF879" s="161"/>
      <c r="DG879" s="161"/>
      <c r="DH879" s="161"/>
      <c r="DI879" s="161"/>
      <c r="DJ879" s="161"/>
      <c r="DK879" s="161"/>
      <c r="DL879" s="161"/>
      <c r="DM879" s="161"/>
      <c r="DN879" s="161"/>
      <c r="DO879" s="161"/>
      <c r="DP879" s="161"/>
      <c r="DQ879" s="161"/>
      <c r="DR879" s="161"/>
      <c r="DS879" s="161"/>
      <c r="DT879" s="161"/>
      <c r="DU879" s="161"/>
      <c r="DV879" s="161"/>
      <c r="DW879" s="161"/>
    </row>
    <row r="880" spans="1:127" ht="12.75" customHeight="1" x14ac:dyDescent="0.25">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c r="AA880" s="161"/>
      <c r="AB880" s="161"/>
      <c r="AC880" s="161"/>
      <c r="AD880" s="161"/>
      <c r="AE880" s="161"/>
      <c r="AF880" s="161"/>
      <c r="AG880" s="161"/>
      <c r="AH880" s="161"/>
      <c r="AI880" s="161"/>
      <c r="AJ880" s="161"/>
      <c r="AK880" s="161"/>
      <c r="AL880" s="161"/>
      <c r="AM880" s="161"/>
      <c r="AN880" s="161"/>
      <c r="AO880" s="161"/>
      <c r="AP880" s="161"/>
      <c r="AQ880" s="161"/>
      <c r="AR880"/>
      <c r="AS880" s="161"/>
      <c r="AT880" s="161"/>
      <c r="AU880" s="161"/>
      <c r="AV880" s="161"/>
      <c r="AW880" s="161"/>
      <c r="AX880" s="161"/>
      <c r="AY880" s="161"/>
      <c r="AZ880" s="161"/>
      <c r="BA880" s="161"/>
      <c r="BB880" s="161"/>
      <c r="BC880" s="161"/>
      <c r="BD880" s="161"/>
      <c r="BE880" s="161"/>
      <c r="BF880" s="161"/>
      <c r="BG880" s="161"/>
      <c r="BH880" s="161"/>
      <c r="BI880" s="161"/>
      <c r="BJ880" s="161"/>
      <c r="BK880" s="161"/>
      <c r="BL880" s="161"/>
      <c r="BM880" s="161"/>
      <c r="BN880" s="161"/>
      <c r="BO880" s="161"/>
      <c r="BP880" s="161"/>
      <c r="BQ880" s="161"/>
      <c r="BR880" s="161"/>
      <c r="BS880" s="161"/>
      <c r="BT880" s="161"/>
      <c r="BU880" s="161"/>
      <c r="BV880" s="161"/>
      <c r="BW880" s="161"/>
      <c r="BX880" s="161"/>
      <c r="BY880" s="161"/>
      <c r="BZ880" s="161"/>
      <c r="CA880" s="161"/>
      <c r="CB880" s="161"/>
      <c r="CC880" s="161"/>
      <c r="CD880" s="161"/>
      <c r="CE880" s="161"/>
      <c r="CF880" s="161"/>
      <c r="CG880" s="161"/>
      <c r="CH880" s="161"/>
      <c r="CI880" s="161"/>
      <c r="CJ880" s="161"/>
      <c r="CK880" s="161"/>
      <c r="CL880" s="161"/>
      <c r="CM880" s="161"/>
      <c r="CN880" s="161"/>
      <c r="CO880" s="161"/>
      <c r="CP880" s="161"/>
      <c r="CQ880" s="161"/>
      <c r="CR880" s="161"/>
      <c r="CS880" s="161"/>
      <c r="CT880" s="161"/>
      <c r="CU880" s="161"/>
      <c r="CV880" s="161"/>
      <c r="CW880" s="161"/>
      <c r="CX880" s="161"/>
      <c r="CY880" s="161"/>
      <c r="CZ880" s="161"/>
      <c r="DA880" s="161"/>
      <c r="DB880" s="161"/>
      <c r="DC880" s="161"/>
      <c r="DD880" s="161"/>
      <c r="DE880" s="161"/>
      <c r="DF880" s="161"/>
      <c r="DG880" s="161"/>
      <c r="DH880" s="161"/>
      <c r="DI880" s="161"/>
      <c r="DJ880" s="161"/>
      <c r="DK880" s="161"/>
      <c r="DL880" s="161"/>
      <c r="DM880" s="161"/>
      <c r="DN880" s="161"/>
      <c r="DO880" s="161"/>
      <c r="DP880" s="161"/>
      <c r="DQ880" s="161"/>
      <c r="DR880" s="161"/>
      <c r="DS880" s="161"/>
      <c r="DT880" s="161"/>
      <c r="DU880" s="161"/>
      <c r="DV880" s="161"/>
      <c r="DW880" s="161"/>
    </row>
    <row r="881" spans="1:127" ht="12.75" customHeight="1" x14ac:dyDescent="0.25">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c r="AA881" s="161"/>
      <c r="AB881" s="161"/>
      <c r="AC881" s="161"/>
      <c r="AD881" s="161"/>
      <c r="AE881" s="161"/>
      <c r="AF881" s="161"/>
      <c r="AG881" s="161"/>
      <c r="AH881" s="161"/>
      <c r="AI881" s="161"/>
      <c r="AJ881" s="161"/>
      <c r="AK881" s="161"/>
      <c r="AL881" s="161"/>
      <c r="AM881" s="161"/>
      <c r="AN881" s="161"/>
      <c r="AO881" s="161"/>
      <c r="AP881" s="161"/>
      <c r="AQ881" s="161"/>
      <c r="AR881"/>
      <c r="AS881" s="161"/>
      <c r="AT881" s="161"/>
      <c r="AU881" s="161"/>
      <c r="AV881" s="161"/>
      <c r="AW881" s="161"/>
      <c r="AX881" s="161"/>
      <c r="AY881" s="161"/>
      <c r="AZ881" s="161"/>
      <c r="BA881" s="161"/>
      <c r="BB881" s="161"/>
      <c r="BC881" s="161"/>
      <c r="BD881" s="161"/>
      <c r="BE881" s="161"/>
      <c r="BF881" s="161"/>
      <c r="BG881" s="161"/>
      <c r="BH881" s="161"/>
      <c r="BI881" s="161"/>
      <c r="BJ881" s="161"/>
      <c r="BK881" s="161"/>
      <c r="BL881" s="161"/>
      <c r="BM881" s="161"/>
      <c r="BN881" s="161"/>
      <c r="BO881" s="161"/>
      <c r="BP881" s="161"/>
      <c r="BQ881" s="161"/>
      <c r="BR881" s="161"/>
      <c r="BS881" s="161"/>
      <c r="BT881" s="161"/>
      <c r="BU881" s="161"/>
      <c r="BV881" s="161"/>
      <c r="BW881" s="161"/>
      <c r="BX881" s="161"/>
      <c r="BY881" s="161"/>
      <c r="BZ881" s="161"/>
      <c r="CA881" s="161"/>
      <c r="CB881" s="161"/>
      <c r="CC881" s="161"/>
      <c r="CD881" s="161"/>
      <c r="CE881" s="161"/>
      <c r="CF881" s="161"/>
      <c r="CG881" s="161"/>
      <c r="CH881" s="161"/>
      <c r="CI881" s="161"/>
      <c r="CJ881" s="161"/>
      <c r="CK881" s="161"/>
      <c r="CL881" s="161"/>
      <c r="CM881" s="161"/>
      <c r="CN881" s="161"/>
      <c r="CO881" s="161"/>
      <c r="CP881" s="161"/>
      <c r="CQ881" s="161"/>
      <c r="CR881" s="161"/>
      <c r="CS881" s="161"/>
      <c r="CT881" s="161"/>
      <c r="CU881" s="161"/>
      <c r="CV881" s="161"/>
      <c r="CW881" s="161"/>
      <c r="CX881" s="161"/>
      <c r="CY881" s="161"/>
      <c r="CZ881" s="161"/>
      <c r="DA881" s="161"/>
      <c r="DB881" s="161"/>
      <c r="DC881" s="161"/>
      <c r="DD881" s="161"/>
      <c r="DE881" s="161"/>
      <c r="DF881" s="161"/>
      <c r="DG881" s="161"/>
      <c r="DH881" s="161"/>
      <c r="DI881" s="161"/>
      <c r="DJ881" s="161"/>
      <c r="DK881" s="161"/>
      <c r="DL881" s="161"/>
      <c r="DM881" s="161"/>
      <c r="DN881" s="161"/>
      <c r="DO881" s="161"/>
      <c r="DP881" s="161"/>
      <c r="DQ881" s="161"/>
      <c r="DR881" s="161"/>
      <c r="DS881" s="161"/>
      <c r="DT881" s="161"/>
      <c r="DU881" s="161"/>
      <c r="DV881" s="161"/>
      <c r="DW881" s="161"/>
    </row>
    <row r="882" spans="1:127" ht="12.75" customHeight="1" x14ac:dyDescent="0.25">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c r="AA882" s="161"/>
      <c r="AB882" s="161"/>
      <c r="AC882" s="161"/>
      <c r="AD882" s="161"/>
      <c r="AE882" s="161"/>
      <c r="AF882" s="161"/>
      <c r="AG882" s="161"/>
      <c r="AH882" s="161"/>
      <c r="AI882" s="161"/>
      <c r="AJ882" s="161"/>
      <c r="AK882" s="161"/>
      <c r="AL882" s="161"/>
      <c r="AM882" s="161"/>
      <c r="AN882" s="161"/>
      <c r="AO882" s="161"/>
      <c r="AP882" s="161"/>
      <c r="AQ882" s="161"/>
      <c r="AR882"/>
      <c r="AS882" s="161"/>
      <c r="AT882" s="161"/>
      <c r="AU882" s="161"/>
      <c r="AV882" s="161"/>
      <c r="AW882" s="161"/>
      <c r="AX882" s="161"/>
      <c r="AY882" s="161"/>
      <c r="AZ882" s="161"/>
      <c r="BA882" s="161"/>
      <c r="BB882" s="161"/>
      <c r="BC882" s="161"/>
      <c r="BD882" s="161"/>
      <c r="BE882" s="161"/>
      <c r="BF882" s="161"/>
      <c r="BG882" s="161"/>
      <c r="BH882" s="161"/>
      <c r="BI882" s="161"/>
      <c r="BJ882" s="161"/>
      <c r="BK882" s="161"/>
      <c r="BL882" s="161"/>
      <c r="BM882" s="161"/>
      <c r="BN882" s="161"/>
      <c r="BO882" s="161"/>
      <c r="BP882" s="161"/>
      <c r="BQ882" s="161"/>
      <c r="BR882" s="161"/>
      <c r="BS882" s="161"/>
      <c r="BT882" s="161"/>
      <c r="BU882" s="161"/>
      <c r="BV882" s="161"/>
      <c r="BW882" s="161"/>
      <c r="BX882" s="161"/>
      <c r="BY882" s="161"/>
      <c r="BZ882" s="161"/>
      <c r="CA882" s="161"/>
      <c r="CB882" s="161"/>
      <c r="CC882" s="161"/>
      <c r="CD882" s="161"/>
      <c r="CE882" s="161"/>
      <c r="CF882" s="161"/>
      <c r="CG882" s="161"/>
      <c r="CH882" s="161"/>
      <c r="CI882" s="161"/>
      <c r="CJ882" s="161"/>
      <c r="CK882" s="161"/>
      <c r="CL882" s="161"/>
      <c r="CM882" s="161"/>
      <c r="CN882" s="161"/>
      <c r="CO882" s="161"/>
      <c r="CP882" s="161"/>
      <c r="CQ882" s="161"/>
      <c r="CR882" s="161"/>
      <c r="CS882" s="161"/>
      <c r="CT882" s="161"/>
      <c r="CU882" s="161"/>
      <c r="CV882" s="161"/>
      <c r="CW882" s="161"/>
      <c r="CX882" s="161"/>
      <c r="CY882" s="161"/>
      <c r="CZ882" s="161"/>
      <c r="DA882" s="161"/>
      <c r="DB882" s="161"/>
      <c r="DC882" s="161"/>
      <c r="DD882" s="161"/>
      <c r="DE882" s="161"/>
      <c r="DF882" s="161"/>
      <c r="DG882" s="161"/>
      <c r="DH882" s="161"/>
      <c r="DI882" s="161"/>
      <c r="DJ882" s="161"/>
      <c r="DK882" s="161"/>
      <c r="DL882" s="161"/>
      <c r="DM882" s="161"/>
      <c r="DN882" s="161"/>
      <c r="DO882" s="161"/>
      <c r="DP882" s="161"/>
      <c r="DQ882" s="161"/>
      <c r="DR882" s="161"/>
      <c r="DS882" s="161"/>
      <c r="DT882" s="161"/>
      <c r="DU882" s="161"/>
      <c r="DV882" s="161"/>
      <c r="DW882" s="161"/>
    </row>
    <row r="883" spans="1:127" ht="12.75" customHeight="1" x14ac:dyDescent="0.25">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c r="AA883" s="161"/>
      <c r="AB883" s="161"/>
      <c r="AC883" s="161"/>
      <c r="AD883" s="161"/>
      <c r="AE883" s="161"/>
      <c r="AF883" s="161"/>
      <c r="AG883" s="161"/>
      <c r="AH883" s="161"/>
      <c r="AI883" s="161"/>
      <c r="AJ883" s="161"/>
      <c r="AK883" s="161"/>
      <c r="AL883" s="161"/>
      <c r="AM883" s="161"/>
      <c r="AN883" s="161"/>
      <c r="AO883" s="161"/>
      <c r="AP883" s="161"/>
      <c r="AQ883" s="161"/>
      <c r="AR883"/>
      <c r="AS883" s="161"/>
      <c r="AT883" s="161"/>
      <c r="AU883" s="161"/>
      <c r="AV883" s="161"/>
      <c r="AW883" s="161"/>
      <c r="AX883" s="161"/>
      <c r="AY883" s="161"/>
      <c r="AZ883" s="161"/>
      <c r="BA883" s="161"/>
      <c r="BB883" s="161"/>
      <c r="BC883" s="161"/>
      <c r="BD883" s="161"/>
      <c r="BE883" s="161"/>
      <c r="BF883" s="161"/>
      <c r="BG883" s="161"/>
      <c r="BH883" s="161"/>
      <c r="BI883" s="161"/>
      <c r="BJ883" s="161"/>
      <c r="BK883" s="161"/>
      <c r="BL883" s="161"/>
      <c r="BM883" s="161"/>
      <c r="BN883" s="161"/>
      <c r="BO883" s="161"/>
      <c r="BP883" s="161"/>
      <c r="BQ883" s="161"/>
      <c r="BR883" s="161"/>
      <c r="BS883" s="161"/>
      <c r="BT883" s="161"/>
      <c r="BU883" s="161"/>
      <c r="BV883" s="161"/>
      <c r="BW883" s="161"/>
      <c r="BX883" s="161"/>
      <c r="BY883" s="161"/>
      <c r="BZ883" s="161"/>
      <c r="CA883" s="161"/>
      <c r="CB883" s="161"/>
      <c r="CC883" s="161"/>
      <c r="CD883" s="161"/>
      <c r="CE883" s="161"/>
      <c r="CF883" s="161"/>
      <c r="CG883" s="161"/>
      <c r="CH883" s="161"/>
      <c r="CI883" s="161"/>
      <c r="CJ883" s="161"/>
      <c r="CK883" s="161"/>
      <c r="CL883" s="161"/>
      <c r="CM883" s="161"/>
      <c r="CN883" s="161"/>
      <c r="CO883" s="161"/>
      <c r="CP883" s="161"/>
      <c r="CQ883" s="161"/>
      <c r="CR883" s="161"/>
      <c r="CS883" s="161"/>
      <c r="CT883" s="161"/>
      <c r="CU883" s="161"/>
      <c r="CV883" s="161"/>
      <c r="CW883" s="161"/>
      <c r="CX883" s="161"/>
      <c r="CY883" s="161"/>
      <c r="CZ883" s="161"/>
      <c r="DA883" s="161"/>
      <c r="DB883" s="161"/>
      <c r="DC883" s="161"/>
      <c r="DD883" s="161"/>
      <c r="DE883" s="161"/>
      <c r="DF883" s="161"/>
      <c r="DG883" s="161"/>
      <c r="DH883" s="161"/>
      <c r="DI883" s="161"/>
      <c r="DJ883" s="161"/>
      <c r="DK883" s="161"/>
      <c r="DL883" s="161"/>
      <c r="DM883" s="161"/>
      <c r="DN883" s="161"/>
      <c r="DO883" s="161"/>
      <c r="DP883" s="161"/>
      <c r="DQ883" s="161"/>
      <c r="DR883" s="161"/>
      <c r="DS883" s="161"/>
      <c r="DT883" s="161"/>
      <c r="DU883" s="161"/>
      <c r="DV883" s="161"/>
      <c r="DW883" s="161"/>
    </row>
    <row r="884" spans="1:127" ht="12.75" customHeight="1" x14ac:dyDescent="0.25">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c r="AA884" s="161"/>
      <c r="AB884" s="161"/>
      <c r="AC884" s="161"/>
      <c r="AD884" s="161"/>
      <c r="AE884" s="161"/>
      <c r="AF884" s="161"/>
      <c r="AG884" s="161"/>
      <c r="AH884" s="161"/>
      <c r="AI884" s="161"/>
      <c r="AJ884" s="161"/>
      <c r="AK884" s="161"/>
      <c r="AL884" s="161"/>
      <c r="AM884" s="161"/>
      <c r="AN884" s="161"/>
      <c r="AO884" s="161"/>
      <c r="AP884" s="161"/>
      <c r="AQ884" s="161"/>
      <c r="AR884"/>
      <c r="AS884" s="161"/>
      <c r="AT884" s="161"/>
      <c r="AU884" s="161"/>
      <c r="AV884" s="161"/>
      <c r="AW884" s="161"/>
      <c r="AX884" s="161"/>
      <c r="AY884" s="161"/>
      <c r="AZ884" s="161"/>
      <c r="BA884" s="161"/>
      <c r="BB884" s="161"/>
      <c r="BC884" s="161"/>
      <c r="BD884" s="161"/>
      <c r="BE884" s="161"/>
      <c r="BF884" s="161"/>
      <c r="BG884" s="161"/>
      <c r="BH884" s="161"/>
      <c r="BI884" s="161"/>
      <c r="BJ884" s="161"/>
      <c r="BK884" s="161"/>
      <c r="BL884" s="161"/>
      <c r="BM884" s="161"/>
      <c r="BN884" s="161"/>
      <c r="BO884" s="161"/>
      <c r="BP884" s="161"/>
      <c r="BQ884" s="161"/>
      <c r="BR884" s="161"/>
      <c r="BS884" s="161"/>
      <c r="BT884" s="161"/>
      <c r="BU884" s="161"/>
      <c r="BV884" s="161"/>
      <c r="BW884" s="161"/>
      <c r="BX884" s="161"/>
      <c r="BY884" s="161"/>
      <c r="BZ884" s="161"/>
      <c r="CA884" s="161"/>
      <c r="CB884" s="161"/>
      <c r="CC884" s="161"/>
      <c r="CD884" s="161"/>
      <c r="CE884" s="161"/>
      <c r="CF884" s="161"/>
      <c r="CG884" s="161"/>
      <c r="CH884" s="161"/>
      <c r="CI884" s="161"/>
      <c r="CJ884" s="161"/>
      <c r="CK884" s="161"/>
      <c r="CL884" s="161"/>
      <c r="CM884" s="161"/>
      <c r="CN884" s="161"/>
      <c r="CO884" s="161"/>
      <c r="CP884" s="161"/>
      <c r="CQ884" s="161"/>
      <c r="CR884" s="161"/>
      <c r="CS884" s="161"/>
      <c r="CT884" s="161"/>
      <c r="CU884" s="161"/>
      <c r="CV884" s="161"/>
      <c r="CW884" s="161"/>
      <c r="CX884" s="161"/>
      <c r="CY884" s="161"/>
      <c r="CZ884" s="161"/>
      <c r="DA884" s="161"/>
      <c r="DB884" s="161"/>
      <c r="DC884" s="161"/>
      <c r="DD884" s="161"/>
      <c r="DE884" s="161"/>
      <c r="DF884" s="161"/>
      <c r="DG884" s="161"/>
      <c r="DH884" s="161"/>
      <c r="DI884" s="161"/>
      <c r="DJ884" s="161"/>
      <c r="DK884" s="161"/>
      <c r="DL884" s="161"/>
      <c r="DM884" s="161"/>
      <c r="DN884" s="161"/>
      <c r="DO884" s="161"/>
      <c r="DP884" s="161"/>
      <c r="DQ884" s="161"/>
      <c r="DR884" s="161"/>
      <c r="DS884" s="161"/>
      <c r="DT884" s="161"/>
      <c r="DU884" s="161"/>
      <c r="DV884" s="161"/>
      <c r="DW884" s="161"/>
    </row>
    <row r="885" spans="1:127" ht="12.75" customHeight="1" x14ac:dyDescent="0.25">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c r="AA885" s="161"/>
      <c r="AB885" s="161"/>
      <c r="AC885" s="161"/>
      <c r="AD885" s="161"/>
      <c r="AE885" s="161"/>
      <c r="AF885" s="161"/>
      <c r="AG885" s="161"/>
      <c r="AH885" s="161"/>
      <c r="AI885" s="161"/>
      <c r="AJ885" s="161"/>
      <c r="AK885" s="161"/>
      <c r="AL885" s="161"/>
      <c r="AM885" s="161"/>
      <c r="AN885" s="161"/>
      <c r="AO885" s="161"/>
      <c r="AP885" s="161"/>
      <c r="AQ885" s="161"/>
      <c r="AR885"/>
      <c r="AS885" s="161"/>
      <c r="AT885" s="161"/>
      <c r="AU885" s="161"/>
      <c r="AV885" s="161"/>
      <c r="AW885" s="161"/>
      <c r="AX885" s="161"/>
      <c r="AY885" s="161"/>
      <c r="AZ885" s="161"/>
      <c r="BA885" s="161"/>
      <c r="BB885" s="161"/>
      <c r="BC885" s="161"/>
      <c r="BD885" s="161"/>
      <c r="BE885" s="161"/>
      <c r="BF885" s="161"/>
      <c r="BG885" s="161"/>
      <c r="BH885" s="161"/>
      <c r="BI885" s="161"/>
      <c r="BJ885" s="161"/>
      <c r="BK885" s="161"/>
      <c r="BL885" s="161"/>
      <c r="BM885" s="161"/>
      <c r="BN885" s="161"/>
      <c r="BO885" s="161"/>
      <c r="BP885" s="161"/>
      <c r="BQ885" s="161"/>
      <c r="BR885" s="161"/>
      <c r="BS885" s="161"/>
      <c r="BT885" s="161"/>
      <c r="BU885" s="161"/>
      <c r="BV885" s="161"/>
      <c r="BW885" s="161"/>
      <c r="BX885" s="161"/>
      <c r="BY885" s="161"/>
      <c r="BZ885" s="161"/>
      <c r="CA885" s="161"/>
      <c r="CB885" s="161"/>
      <c r="CC885" s="161"/>
      <c r="CD885" s="161"/>
      <c r="CE885" s="161"/>
      <c r="CF885" s="161"/>
      <c r="CG885" s="161"/>
      <c r="CH885" s="161"/>
      <c r="CI885" s="161"/>
      <c r="CJ885" s="161"/>
      <c r="CK885" s="161"/>
      <c r="CL885" s="161"/>
      <c r="CM885" s="161"/>
      <c r="CN885" s="161"/>
      <c r="CO885" s="161"/>
      <c r="CP885" s="161"/>
      <c r="CQ885" s="161"/>
      <c r="CR885" s="161"/>
      <c r="CS885" s="161"/>
      <c r="CT885" s="161"/>
      <c r="CU885" s="161"/>
      <c r="CV885" s="161"/>
      <c r="CW885" s="161"/>
      <c r="CX885" s="161"/>
      <c r="CY885" s="161"/>
      <c r="CZ885" s="161"/>
      <c r="DA885" s="161"/>
      <c r="DB885" s="161"/>
      <c r="DC885" s="161"/>
      <c r="DD885" s="161"/>
      <c r="DE885" s="161"/>
      <c r="DF885" s="161"/>
      <c r="DG885" s="161"/>
      <c r="DH885" s="161"/>
      <c r="DI885" s="161"/>
      <c r="DJ885" s="161"/>
      <c r="DK885" s="161"/>
      <c r="DL885" s="161"/>
      <c r="DM885" s="161"/>
      <c r="DN885" s="161"/>
      <c r="DO885" s="161"/>
      <c r="DP885" s="161"/>
      <c r="DQ885" s="161"/>
      <c r="DR885" s="161"/>
      <c r="DS885" s="161"/>
      <c r="DT885" s="161"/>
      <c r="DU885" s="161"/>
      <c r="DV885" s="161"/>
      <c r="DW885" s="161"/>
    </row>
    <row r="886" spans="1:127" ht="12.75" customHeight="1" x14ac:dyDescent="0.25">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c r="AA886" s="161"/>
      <c r="AB886" s="161"/>
      <c r="AC886" s="161"/>
      <c r="AD886" s="161"/>
      <c r="AE886" s="161"/>
      <c r="AF886" s="161"/>
      <c r="AG886" s="161"/>
      <c r="AH886" s="161"/>
      <c r="AI886" s="161"/>
      <c r="AJ886" s="161"/>
      <c r="AK886" s="161"/>
      <c r="AL886" s="161"/>
      <c r="AM886" s="161"/>
      <c r="AN886" s="161"/>
      <c r="AO886" s="161"/>
      <c r="AP886" s="161"/>
      <c r="AQ886" s="161"/>
      <c r="AR886"/>
      <c r="AS886" s="161"/>
      <c r="AT886" s="161"/>
      <c r="AU886" s="161"/>
      <c r="AV886" s="161"/>
      <c r="AW886" s="161"/>
      <c r="AX886" s="161"/>
      <c r="AY886" s="161"/>
      <c r="AZ886" s="161"/>
      <c r="BA886" s="161"/>
      <c r="BB886" s="161"/>
      <c r="BC886" s="161"/>
      <c r="BD886" s="161"/>
      <c r="BE886" s="161"/>
      <c r="BF886" s="161"/>
      <c r="BG886" s="161"/>
      <c r="BH886" s="161"/>
      <c r="BI886" s="161"/>
      <c r="BJ886" s="161"/>
      <c r="BK886" s="161"/>
      <c r="BL886" s="161"/>
      <c r="BM886" s="161"/>
      <c r="BN886" s="161"/>
      <c r="BO886" s="161"/>
      <c r="BP886" s="161"/>
      <c r="BQ886" s="161"/>
      <c r="BR886" s="161"/>
      <c r="BS886" s="161"/>
      <c r="BT886" s="161"/>
      <c r="BU886" s="161"/>
      <c r="BV886" s="161"/>
      <c r="BW886" s="161"/>
      <c r="BX886" s="161"/>
      <c r="BY886" s="161"/>
      <c r="BZ886" s="161"/>
      <c r="CA886" s="161"/>
      <c r="CB886" s="161"/>
      <c r="CC886" s="161"/>
      <c r="CD886" s="161"/>
      <c r="CE886" s="161"/>
      <c r="CF886" s="161"/>
      <c r="CG886" s="161"/>
      <c r="CH886" s="161"/>
      <c r="CI886" s="161"/>
      <c r="CJ886" s="161"/>
      <c r="CK886" s="161"/>
      <c r="CL886" s="161"/>
      <c r="CM886" s="161"/>
      <c r="CN886" s="161"/>
      <c r="CO886" s="161"/>
      <c r="CP886" s="161"/>
      <c r="CQ886" s="161"/>
      <c r="CR886" s="161"/>
      <c r="CS886" s="161"/>
      <c r="CT886" s="161"/>
      <c r="CU886" s="161"/>
      <c r="CV886" s="161"/>
      <c r="CW886" s="161"/>
      <c r="CX886" s="161"/>
      <c r="CY886" s="161"/>
      <c r="CZ886" s="161"/>
      <c r="DA886" s="161"/>
      <c r="DB886" s="161"/>
      <c r="DC886" s="161"/>
      <c r="DD886" s="161"/>
      <c r="DE886" s="161"/>
      <c r="DF886" s="161"/>
      <c r="DG886" s="161"/>
      <c r="DH886" s="161"/>
      <c r="DI886" s="161"/>
      <c r="DJ886" s="161"/>
      <c r="DK886" s="161"/>
      <c r="DL886" s="161"/>
      <c r="DM886" s="161"/>
      <c r="DN886" s="161"/>
      <c r="DO886" s="161"/>
      <c r="DP886" s="161"/>
      <c r="DQ886" s="161"/>
      <c r="DR886" s="161"/>
      <c r="DS886" s="161"/>
      <c r="DT886" s="161"/>
      <c r="DU886" s="161"/>
      <c r="DV886" s="161"/>
      <c r="DW886" s="161"/>
    </row>
    <row r="887" spans="1:127" ht="12.75" customHeight="1" x14ac:dyDescent="0.25">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c r="AA887" s="161"/>
      <c r="AB887" s="161"/>
      <c r="AC887" s="161"/>
      <c r="AD887" s="161"/>
      <c r="AE887" s="161"/>
      <c r="AF887" s="161"/>
      <c r="AG887" s="161"/>
      <c r="AH887" s="161"/>
      <c r="AI887" s="161"/>
      <c r="AJ887" s="161"/>
      <c r="AK887" s="161"/>
      <c r="AL887" s="161"/>
      <c r="AM887" s="161"/>
      <c r="AN887" s="161"/>
      <c r="AO887" s="161"/>
      <c r="AP887" s="161"/>
      <c r="AQ887" s="161"/>
      <c r="AR887"/>
      <c r="AS887" s="161"/>
      <c r="AT887" s="161"/>
      <c r="AU887" s="161"/>
      <c r="AV887" s="161"/>
      <c r="AW887" s="161"/>
      <c r="AX887" s="161"/>
      <c r="AY887" s="161"/>
      <c r="AZ887" s="161"/>
      <c r="BA887" s="161"/>
      <c r="BB887" s="161"/>
      <c r="BC887" s="161"/>
      <c r="BD887" s="161"/>
      <c r="BE887" s="161"/>
      <c r="BF887" s="161"/>
      <c r="BG887" s="161"/>
      <c r="BH887" s="161"/>
      <c r="BI887" s="161"/>
      <c r="BJ887" s="161"/>
      <c r="BK887" s="161"/>
      <c r="BL887" s="161"/>
      <c r="BM887" s="161"/>
      <c r="BN887" s="161"/>
      <c r="BO887" s="161"/>
      <c r="BP887" s="161"/>
      <c r="BQ887" s="161"/>
      <c r="BR887" s="161"/>
      <c r="BS887" s="161"/>
      <c r="BT887" s="161"/>
      <c r="BU887" s="161"/>
      <c r="BV887" s="161"/>
      <c r="BW887" s="161"/>
      <c r="BX887" s="161"/>
      <c r="BY887" s="161"/>
      <c r="BZ887" s="161"/>
      <c r="CA887" s="161"/>
      <c r="CB887" s="161"/>
      <c r="CC887" s="161"/>
      <c r="CD887" s="161"/>
      <c r="CE887" s="161"/>
      <c r="CF887" s="161"/>
      <c r="CG887" s="161"/>
      <c r="CH887" s="161"/>
      <c r="CI887" s="161"/>
      <c r="CJ887" s="161"/>
      <c r="CK887" s="161"/>
      <c r="CL887" s="161"/>
      <c r="CM887" s="161"/>
      <c r="CN887" s="161"/>
      <c r="CO887" s="161"/>
      <c r="CP887" s="161"/>
      <c r="CQ887" s="161"/>
      <c r="CR887" s="161"/>
      <c r="CS887" s="161"/>
      <c r="CT887" s="161"/>
      <c r="CU887" s="161"/>
      <c r="CV887" s="161"/>
      <c r="CW887" s="161"/>
      <c r="CX887" s="161"/>
      <c r="CY887" s="161"/>
      <c r="CZ887" s="161"/>
      <c r="DA887" s="161"/>
      <c r="DB887" s="161"/>
      <c r="DC887" s="161"/>
      <c r="DD887" s="161"/>
      <c r="DE887" s="161"/>
      <c r="DF887" s="161"/>
      <c r="DG887" s="161"/>
      <c r="DH887" s="161"/>
      <c r="DI887" s="161"/>
      <c r="DJ887" s="161"/>
      <c r="DK887" s="161"/>
      <c r="DL887" s="161"/>
      <c r="DM887" s="161"/>
      <c r="DN887" s="161"/>
      <c r="DO887" s="161"/>
      <c r="DP887" s="161"/>
      <c r="DQ887" s="161"/>
      <c r="DR887" s="161"/>
      <c r="DS887" s="161"/>
      <c r="DT887" s="161"/>
      <c r="DU887" s="161"/>
      <c r="DV887" s="161"/>
      <c r="DW887" s="161"/>
    </row>
    <row r="888" spans="1:127" ht="12.75" customHeight="1" x14ac:dyDescent="0.25">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c r="AA888" s="161"/>
      <c r="AB888" s="161"/>
      <c r="AC888" s="161"/>
      <c r="AD888" s="161"/>
      <c r="AE888" s="161"/>
      <c r="AF888" s="161"/>
      <c r="AG888" s="161"/>
      <c r="AH888" s="161"/>
      <c r="AI888" s="161"/>
      <c r="AJ888" s="161"/>
      <c r="AK888" s="161"/>
      <c r="AL888" s="161"/>
      <c r="AM888" s="161"/>
      <c r="AN888" s="161"/>
      <c r="AO888" s="161"/>
      <c r="AP888" s="161"/>
      <c r="AQ888" s="161"/>
      <c r="AR888"/>
      <c r="AS888" s="161"/>
      <c r="AT888" s="161"/>
      <c r="AU888" s="161"/>
      <c r="AV888" s="161"/>
      <c r="AW888" s="161"/>
      <c r="AX888" s="161"/>
      <c r="AY888" s="161"/>
      <c r="AZ888" s="161"/>
      <c r="BA888" s="161"/>
      <c r="BB888" s="161"/>
      <c r="BC888" s="161"/>
      <c r="BD888" s="161"/>
      <c r="BE888" s="161"/>
      <c r="BF888" s="161"/>
      <c r="BG888" s="161"/>
      <c r="BH888" s="161"/>
      <c r="BI888" s="161"/>
      <c r="BJ888" s="161"/>
      <c r="BK888" s="161"/>
      <c r="BL888" s="161"/>
      <c r="BM888" s="161"/>
      <c r="BN888" s="161"/>
      <c r="BO888" s="161"/>
      <c r="BP888" s="161"/>
      <c r="BQ888" s="161"/>
      <c r="BR888" s="161"/>
      <c r="BS888" s="161"/>
      <c r="BT888" s="161"/>
      <c r="BU888" s="161"/>
      <c r="BV888" s="161"/>
      <c r="BW888" s="161"/>
      <c r="BX888" s="161"/>
      <c r="BY888" s="161"/>
      <c r="BZ888" s="161"/>
      <c r="CA888" s="161"/>
      <c r="CB888" s="161"/>
      <c r="CC888" s="161"/>
      <c r="CD888" s="161"/>
      <c r="CE888" s="161"/>
      <c r="CF888" s="161"/>
      <c r="CG888" s="161"/>
      <c r="CH888" s="161"/>
      <c r="CI888" s="161"/>
      <c r="CJ888" s="161"/>
      <c r="CK888" s="161"/>
      <c r="CL888" s="161"/>
      <c r="CM888" s="161"/>
      <c r="CN888" s="161"/>
      <c r="CO888" s="161"/>
      <c r="CP888" s="161"/>
      <c r="CQ888" s="161"/>
      <c r="CR888" s="161"/>
      <c r="CS888" s="161"/>
      <c r="CT888" s="161"/>
      <c r="CU888" s="161"/>
      <c r="CV888" s="161"/>
      <c r="CW888" s="161"/>
      <c r="CX888" s="161"/>
      <c r="CY888" s="161"/>
      <c r="CZ888" s="161"/>
      <c r="DA888" s="161"/>
      <c r="DB888" s="161"/>
      <c r="DC888" s="161"/>
      <c r="DD888" s="161"/>
      <c r="DE888" s="161"/>
      <c r="DF888" s="161"/>
      <c r="DG888" s="161"/>
      <c r="DH888" s="161"/>
      <c r="DI888" s="161"/>
      <c r="DJ888" s="161"/>
      <c r="DK888" s="161"/>
      <c r="DL888" s="161"/>
      <c r="DM888" s="161"/>
      <c r="DN888" s="161"/>
      <c r="DO888" s="161"/>
      <c r="DP888" s="161"/>
      <c r="DQ888" s="161"/>
      <c r="DR888" s="161"/>
      <c r="DS888" s="161"/>
      <c r="DT888" s="161"/>
      <c r="DU888" s="161"/>
      <c r="DV888" s="161"/>
      <c r="DW888" s="161"/>
    </row>
    <row r="889" spans="1:127" ht="12.75" customHeight="1" x14ac:dyDescent="0.25">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c r="AA889" s="161"/>
      <c r="AB889" s="161"/>
      <c r="AC889" s="161"/>
      <c r="AD889" s="161"/>
      <c r="AE889" s="161"/>
      <c r="AF889" s="161"/>
      <c r="AG889" s="161"/>
      <c r="AH889" s="161"/>
      <c r="AI889" s="161"/>
      <c r="AJ889" s="161"/>
      <c r="AK889" s="161"/>
      <c r="AL889" s="161"/>
      <c r="AM889" s="161"/>
      <c r="AN889" s="161"/>
      <c r="AO889" s="161"/>
      <c r="AP889" s="161"/>
      <c r="AQ889" s="161"/>
      <c r="AR889"/>
      <c r="AS889" s="161"/>
      <c r="AT889" s="161"/>
      <c r="AU889" s="161"/>
      <c r="AV889" s="161"/>
      <c r="AW889" s="161"/>
      <c r="AX889" s="161"/>
      <c r="AY889" s="161"/>
      <c r="AZ889" s="161"/>
      <c r="BA889" s="161"/>
      <c r="BB889" s="161"/>
      <c r="BC889" s="161"/>
      <c r="BD889" s="161"/>
      <c r="BE889" s="161"/>
      <c r="BF889" s="161"/>
      <c r="BG889" s="161"/>
      <c r="BH889" s="161"/>
      <c r="BI889" s="161"/>
      <c r="BJ889" s="161"/>
      <c r="BK889" s="161"/>
      <c r="BL889" s="161"/>
      <c r="BM889" s="161"/>
      <c r="BN889" s="161"/>
      <c r="BO889" s="161"/>
      <c r="BP889" s="161"/>
      <c r="BQ889" s="161"/>
      <c r="BR889" s="161"/>
      <c r="BS889" s="161"/>
      <c r="BT889" s="161"/>
      <c r="BU889" s="161"/>
      <c r="BV889" s="161"/>
      <c r="BW889" s="161"/>
      <c r="BX889" s="161"/>
      <c r="BY889" s="161"/>
      <c r="BZ889" s="161"/>
      <c r="CA889" s="161"/>
      <c r="CB889" s="161"/>
      <c r="CC889" s="161"/>
      <c r="CD889" s="161"/>
      <c r="CE889" s="161"/>
      <c r="CF889" s="161"/>
      <c r="CG889" s="161"/>
      <c r="CH889" s="161"/>
      <c r="CI889" s="161"/>
      <c r="CJ889" s="161"/>
      <c r="CK889" s="161"/>
      <c r="CL889" s="161"/>
      <c r="CM889" s="161"/>
      <c r="CN889" s="161"/>
      <c r="CO889" s="161"/>
      <c r="CP889" s="161"/>
      <c r="CQ889" s="161"/>
      <c r="CR889" s="161"/>
      <c r="CS889" s="161"/>
      <c r="CT889" s="161"/>
      <c r="CU889" s="161"/>
      <c r="CV889" s="161"/>
      <c r="CW889" s="161"/>
      <c r="CX889" s="161"/>
      <c r="CY889" s="161"/>
      <c r="CZ889" s="161"/>
      <c r="DA889" s="161"/>
      <c r="DB889" s="161"/>
      <c r="DC889" s="161"/>
      <c r="DD889" s="161"/>
      <c r="DE889" s="161"/>
      <c r="DF889" s="161"/>
      <c r="DG889" s="161"/>
      <c r="DH889" s="161"/>
      <c r="DI889" s="161"/>
      <c r="DJ889" s="161"/>
      <c r="DK889" s="161"/>
      <c r="DL889" s="161"/>
      <c r="DM889" s="161"/>
      <c r="DN889" s="161"/>
      <c r="DO889" s="161"/>
      <c r="DP889" s="161"/>
      <c r="DQ889" s="161"/>
      <c r="DR889" s="161"/>
      <c r="DS889" s="161"/>
      <c r="DT889" s="161"/>
      <c r="DU889" s="161"/>
      <c r="DV889" s="161"/>
      <c r="DW889" s="161"/>
    </row>
    <row r="890" spans="1:127" ht="12.75" customHeight="1" x14ac:dyDescent="0.25">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c r="AA890" s="161"/>
      <c r="AB890" s="161"/>
      <c r="AC890" s="161"/>
      <c r="AD890" s="161"/>
      <c r="AE890" s="161"/>
      <c r="AF890" s="161"/>
      <c r="AG890" s="161"/>
      <c r="AH890" s="161"/>
      <c r="AI890" s="161"/>
      <c r="AJ890" s="161"/>
      <c r="AK890" s="161"/>
      <c r="AL890" s="161"/>
      <c r="AM890" s="161"/>
      <c r="AN890" s="161"/>
      <c r="AO890" s="161"/>
      <c r="AP890" s="161"/>
      <c r="AQ890" s="161"/>
      <c r="AR890"/>
      <c r="AS890" s="161"/>
      <c r="AT890" s="161"/>
      <c r="AU890" s="161"/>
      <c r="AV890" s="161"/>
      <c r="AW890" s="161"/>
      <c r="AX890" s="161"/>
      <c r="AY890" s="161"/>
      <c r="AZ890" s="161"/>
      <c r="BA890" s="161"/>
      <c r="BB890" s="161"/>
      <c r="BC890" s="161"/>
      <c r="BD890" s="161"/>
      <c r="BE890" s="161"/>
      <c r="BF890" s="161"/>
      <c r="BG890" s="161"/>
      <c r="BH890" s="161"/>
      <c r="BI890" s="161"/>
      <c r="BJ890" s="161"/>
      <c r="BK890" s="161"/>
      <c r="BL890" s="161"/>
      <c r="BM890" s="161"/>
      <c r="BN890" s="161"/>
      <c r="BO890" s="161"/>
      <c r="BP890" s="161"/>
      <c r="BQ890" s="161"/>
      <c r="BR890" s="161"/>
      <c r="BS890" s="161"/>
      <c r="BT890" s="161"/>
      <c r="BU890" s="161"/>
      <c r="BV890" s="161"/>
      <c r="BW890" s="161"/>
      <c r="BX890" s="161"/>
      <c r="BY890" s="161"/>
      <c r="BZ890" s="161"/>
      <c r="CA890" s="161"/>
      <c r="CB890" s="161"/>
      <c r="CC890" s="161"/>
      <c r="CD890" s="161"/>
      <c r="CE890" s="161"/>
      <c r="CF890" s="161"/>
      <c r="CG890" s="161"/>
      <c r="CH890" s="161"/>
      <c r="CI890" s="161"/>
      <c r="CJ890" s="161"/>
      <c r="CK890" s="161"/>
      <c r="CL890" s="161"/>
      <c r="CM890" s="161"/>
      <c r="CN890" s="161"/>
      <c r="CO890" s="161"/>
      <c r="CP890" s="161"/>
      <c r="CQ890" s="161"/>
      <c r="CR890" s="161"/>
      <c r="CS890" s="161"/>
      <c r="CT890" s="161"/>
      <c r="CU890" s="161"/>
      <c r="CV890" s="161"/>
      <c r="CW890" s="161"/>
      <c r="CX890" s="161"/>
      <c r="CY890" s="161"/>
      <c r="CZ890" s="161"/>
      <c r="DA890" s="161"/>
      <c r="DB890" s="161"/>
      <c r="DC890" s="161"/>
      <c r="DD890" s="161"/>
      <c r="DE890" s="161"/>
      <c r="DF890" s="161"/>
      <c r="DG890" s="161"/>
      <c r="DH890" s="161"/>
      <c r="DI890" s="161"/>
      <c r="DJ890" s="161"/>
      <c r="DK890" s="161"/>
      <c r="DL890" s="161"/>
      <c r="DM890" s="161"/>
      <c r="DN890" s="161"/>
      <c r="DO890" s="161"/>
      <c r="DP890" s="161"/>
      <c r="DQ890" s="161"/>
      <c r="DR890" s="161"/>
      <c r="DS890" s="161"/>
      <c r="DT890" s="161"/>
      <c r="DU890" s="161"/>
      <c r="DV890" s="161"/>
      <c r="DW890" s="161"/>
    </row>
    <row r="891" spans="1:127" ht="12.75" customHeight="1" x14ac:dyDescent="0.25">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c r="AA891" s="161"/>
      <c r="AB891" s="161"/>
      <c r="AC891" s="161"/>
      <c r="AD891" s="161"/>
      <c r="AE891" s="161"/>
      <c r="AF891" s="161"/>
      <c r="AG891" s="161"/>
      <c r="AH891" s="161"/>
      <c r="AI891" s="161"/>
      <c r="AJ891" s="161"/>
      <c r="AK891" s="161"/>
      <c r="AL891" s="161"/>
      <c r="AM891" s="161"/>
      <c r="AN891" s="161"/>
      <c r="AO891" s="161"/>
      <c r="AP891" s="161"/>
      <c r="AQ891" s="161"/>
      <c r="AR891"/>
      <c r="AS891" s="161"/>
      <c r="AT891" s="161"/>
      <c r="AU891" s="161"/>
      <c r="AV891" s="161"/>
      <c r="AW891" s="161"/>
      <c r="AX891" s="161"/>
      <c r="AY891" s="161"/>
      <c r="AZ891" s="161"/>
      <c r="BA891" s="161"/>
      <c r="BB891" s="161"/>
      <c r="BC891" s="161"/>
      <c r="BD891" s="161"/>
      <c r="BE891" s="161"/>
      <c r="BF891" s="161"/>
      <c r="BG891" s="161"/>
      <c r="BH891" s="161"/>
      <c r="BI891" s="161"/>
      <c r="BJ891" s="161"/>
      <c r="BK891" s="161"/>
      <c r="BL891" s="161"/>
      <c r="BM891" s="161"/>
      <c r="BN891" s="161"/>
      <c r="BO891" s="161"/>
      <c r="BP891" s="161"/>
      <c r="BQ891" s="161"/>
      <c r="BR891" s="161"/>
      <c r="BS891" s="161"/>
      <c r="BT891" s="161"/>
      <c r="BU891" s="161"/>
      <c r="BV891" s="161"/>
      <c r="BW891" s="161"/>
      <c r="BX891" s="161"/>
      <c r="BY891" s="161"/>
      <c r="BZ891" s="161"/>
      <c r="CA891" s="161"/>
      <c r="CB891" s="161"/>
      <c r="CC891" s="161"/>
      <c r="CD891" s="161"/>
      <c r="CE891" s="161"/>
      <c r="CF891" s="161"/>
      <c r="CG891" s="161"/>
      <c r="CH891" s="161"/>
      <c r="CI891" s="161"/>
      <c r="CJ891" s="161"/>
      <c r="CK891" s="161"/>
      <c r="CL891" s="161"/>
      <c r="CM891" s="161"/>
      <c r="CN891" s="161"/>
      <c r="CO891" s="161"/>
      <c r="CP891" s="161"/>
      <c r="CQ891" s="161"/>
      <c r="CR891" s="161"/>
      <c r="CS891" s="161"/>
      <c r="CT891" s="161"/>
      <c r="CU891" s="161"/>
      <c r="CV891" s="161"/>
      <c r="CW891" s="161"/>
      <c r="CX891" s="161"/>
      <c r="CY891" s="161"/>
      <c r="CZ891" s="161"/>
      <c r="DA891" s="161"/>
      <c r="DB891" s="161"/>
      <c r="DC891" s="161"/>
      <c r="DD891" s="161"/>
      <c r="DE891" s="161"/>
      <c r="DF891" s="161"/>
      <c r="DG891" s="161"/>
      <c r="DH891" s="161"/>
      <c r="DI891" s="161"/>
      <c r="DJ891" s="161"/>
      <c r="DK891" s="161"/>
      <c r="DL891" s="161"/>
      <c r="DM891" s="161"/>
      <c r="DN891" s="161"/>
      <c r="DO891" s="161"/>
      <c r="DP891" s="161"/>
      <c r="DQ891" s="161"/>
      <c r="DR891" s="161"/>
      <c r="DS891" s="161"/>
      <c r="DT891" s="161"/>
      <c r="DU891" s="161"/>
      <c r="DV891" s="161"/>
      <c r="DW891" s="161"/>
    </row>
    <row r="892" spans="1:127" ht="12.75" customHeight="1" x14ac:dyDescent="0.25">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c r="AA892" s="161"/>
      <c r="AB892" s="161"/>
      <c r="AC892" s="161"/>
      <c r="AD892" s="161"/>
      <c r="AE892" s="161"/>
      <c r="AF892" s="161"/>
      <c r="AG892" s="161"/>
      <c r="AH892" s="161"/>
      <c r="AI892" s="161"/>
      <c r="AJ892" s="161"/>
      <c r="AK892" s="161"/>
      <c r="AL892" s="161"/>
      <c r="AM892" s="161"/>
      <c r="AN892" s="161"/>
      <c r="AO892" s="161"/>
      <c r="AP892" s="161"/>
      <c r="AQ892" s="161"/>
      <c r="AR892"/>
      <c r="AS892" s="161"/>
      <c r="AT892" s="161"/>
      <c r="AU892" s="161"/>
      <c r="AV892" s="161"/>
      <c r="AW892" s="161"/>
      <c r="AX892" s="161"/>
      <c r="AY892" s="161"/>
      <c r="AZ892" s="161"/>
      <c r="BA892" s="161"/>
      <c r="BB892" s="161"/>
      <c r="BC892" s="161"/>
      <c r="BD892" s="161"/>
      <c r="BE892" s="161"/>
      <c r="BF892" s="161"/>
      <c r="BG892" s="161"/>
      <c r="BH892" s="161"/>
      <c r="BI892" s="161"/>
      <c r="BJ892" s="161"/>
      <c r="BK892" s="161"/>
      <c r="BL892" s="161"/>
      <c r="BM892" s="161"/>
      <c r="BN892" s="161"/>
      <c r="BO892" s="161"/>
      <c r="BP892" s="161"/>
      <c r="BQ892" s="161"/>
      <c r="BR892" s="161"/>
      <c r="BS892" s="161"/>
      <c r="BT892" s="161"/>
      <c r="BU892" s="161"/>
      <c r="BV892" s="161"/>
      <c r="BW892" s="161"/>
      <c r="BX892" s="161"/>
      <c r="BY892" s="161"/>
      <c r="BZ892" s="161"/>
      <c r="CA892" s="161"/>
      <c r="CB892" s="161"/>
      <c r="CC892" s="161"/>
      <c r="CD892" s="161"/>
      <c r="CE892" s="161"/>
      <c r="CF892" s="161"/>
      <c r="CG892" s="161"/>
      <c r="CH892" s="161"/>
      <c r="CI892" s="161"/>
      <c r="CJ892" s="161"/>
      <c r="CK892" s="161"/>
      <c r="CL892" s="161"/>
      <c r="CM892" s="161"/>
      <c r="CN892" s="161"/>
      <c r="CO892" s="161"/>
      <c r="CP892" s="161"/>
      <c r="CQ892" s="161"/>
      <c r="CR892" s="161"/>
      <c r="CS892" s="161"/>
      <c r="CT892" s="161"/>
      <c r="CU892" s="161"/>
      <c r="CV892" s="161"/>
      <c r="CW892" s="161"/>
      <c r="CX892" s="161"/>
      <c r="CY892" s="161"/>
      <c r="CZ892" s="161"/>
      <c r="DA892" s="161"/>
      <c r="DB892" s="161"/>
      <c r="DC892" s="161"/>
      <c r="DD892" s="161"/>
      <c r="DE892" s="161"/>
      <c r="DF892" s="161"/>
      <c r="DG892" s="161"/>
      <c r="DH892" s="161"/>
      <c r="DI892" s="161"/>
      <c r="DJ892" s="161"/>
      <c r="DK892" s="161"/>
      <c r="DL892" s="161"/>
      <c r="DM892" s="161"/>
      <c r="DN892" s="161"/>
      <c r="DO892" s="161"/>
      <c r="DP892" s="161"/>
      <c r="DQ892" s="161"/>
      <c r="DR892" s="161"/>
      <c r="DS892" s="161"/>
      <c r="DT892" s="161"/>
      <c r="DU892" s="161"/>
      <c r="DV892" s="161"/>
      <c r="DW892" s="161"/>
    </row>
    <row r="893" spans="1:127" ht="12.75" customHeight="1" x14ac:dyDescent="0.25">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c r="AA893" s="161"/>
      <c r="AB893" s="161"/>
      <c r="AC893" s="161"/>
      <c r="AD893" s="161"/>
      <c r="AE893" s="161"/>
      <c r="AF893" s="161"/>
      <c r="AG893" s="161"/>
      <c r="AH893" s="161"/>
      <c r="AI893" s="161"/>
      <c r="AJ893" s="161"/>
      <c r="AK893" s="161"/>
      <c r="AL893" s="161"/>
      <c r="AM893" s="161"/>
      <c r="AN893" s="161"/>
      <c r="AO893" s="161"/>
      <c r="AP893" s="161"/>
      <c r="AQ893" s="161"/>
      <c r="AR893"/>
      <c r="AS893" s="161"/>
      <c r="AT893" s="161"/>
      <c r="AU893" s="161"/>
      <c r="AV893" s="161"/>
      <c r="AW893" s="161"/>
      <c r="AX893" s="161"/>
      <c r="AY893" s="161"/>
      <c r="AZ893" s="161"/>
      <c r="BA893" s="161"/>
      <c r="BB893" s="161"/>
      <c r="BC893" s="161"/>
      <c r="BD893" s="161"/>
      <c r="BE893" s="161"/>
      <c r="BF893" s="161"/>
      <c r="BG893" s="161"/>
      <c r="BH893" s="161"/>
      <c r="BI893" s="161"/>
      <c r="BJ893" s="161"/>
      <c r="BK893" s="161"/>
      <c r="BL893" s="161"/>
      <c r="BM893" s="161"/>
      <c r="BN893" s="161"/>
      <c r="BO893" s="161"/>
      <c r="BP893" s="161"/>
      <c r="BQ893" s="161"/>
      <c r="BR893" s="161"/>
      <c r="BS893" s="161"/>
      <c r="BT893" s="161"/>
      <c r="BU893" s="161"/>
      <c r="BV893" s="161"/>
      <c r="BW893" s="161"/>
      <c r="BX893" s="161"/>
      <c r="BY893" s="161"/>
      <c r="BZ893" s="161"/>
      <c r="CA893" s="161"/>
      <c r="CB893" s="161"/>
      <c r="CC893" s="161"/>
      <c r="CD893" s="161"/>
      <c r="CE893" s="161"/>
      <c r="CF893" s="161"/>
      <c r="CG893" s="161"/>
      <c r="CH893" s="161"/>
      <c r="CI893" s="161"/>
      <c r="CJ893" s="161"/>
      <c r="CK893" s="161"/>
      <c r="CL893" s="161"/>
      <c r="CM893" s="161"/>
      <c r="CN893" s="161"/>
      <c r="CO893" s="161"/>
      <c r="CP893" s="161"/>
      <c r="CQ893" s="161"/>
      <c r="CR893" s="161"/>
      <c r="CS893" s="161"/>
      <c r="CT893" s="161"/>
      <c r="CU893" s="161"/>
      <c r="CV893" s="161"/>
      <c r="CW893" s="161"/>
      <c r="CX893" s="161"/>
      <c r="CY893" s="161"/>
      <c r="CZ893" s="161"/>
      <c r="DA893" s="161"/>
      <c r="DB893" s="161"/>
      <c r="DC893" s="161"/>
      <c r="DD893" s="161"/>
      <c r="DE893" s="161"/>
      <c r="DF893" s="161"/>
      <c r="DG893" s="161"/>
      <c r="DH893" s="161"/>
      <c r="DI893" s="161"/>
      <c r="DJ893" s="161"/>
      <c r="DK893" s="161"/>
      <c r="DL893" s="161"/>
      <c r="DM893" s="161"/>
      <c r="DN893" s="161"/>
      <c r="DO893" s="161"/>
      <c r="DP893" s="161"/>
      <c r="DQ893" s="161"/>
      <c r="DR893" s="161"/>
      <c r="DS893" s="161"/>
      <c r="DT893" s="161"/>
      <c r="DU893" s="161"/>
      <c r="DV893" s="161"/>
      <c r="DW893" s="161"/>
    </row>
    <row r="894" spans="1:127" ht="12.75" customHeight="1" x14ac:dyDescent="0.25">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c r="AA894" s="161"/>
      <c r="AB894" s="161"/>
      <c r="AC894" s="161"/>
      <c r="AD894" s="161"/>
      <c r="AE894" s="161"/>
      <c r="AF894" s="161"/>
      <c r="AG894" s="161"/>
      <c r="AH894" s="161"/>
      <c r="AI894" s="161"/>
      <c r="AJ894" s="161"/>
      <c r="AK894" s="161"/>
      <c r="AL894" s="161"/>
      <c r="AM894" s="161"/>
      <c r="AN894" s="161"/>
      <c r="AO894" s="161"/>
      <c r="AP894" s="161"/>
      <c r="AQ894" s="161"/>
      <c r="AR894"/>
      <c r="AS894" s="161"/>
      <c r="AT894" s="161"/>
      <c r="AU894" s="161"/>
      <c r="AV894" s="161"/>
      <c r="AW894" s="161"/>
      <c r="AX894" s="161"/>
      <c r="AY894" s="161"/>
      <c r="AZ894" s="161"/>
      <c r="BA894" s="161"/>
      <c r="BB894" s="161"/>
      <c r="BC894" s="161"/>
      <c r="BD894" s="161"/>
      <c r="BE894" s="161"/>
      <c r="BF894" s="161"/>
      <c r="BG894" s="161"/>
      <c r="BH894" s="161"/>
      <c r="BI894" s="161"/>
      <c r="BJ894" s="161"/>
      <c r="BK894" s="161"/>
      <c r="BL894" s="161"/>
      <c r="BM894" s="161"/>
      <c r="BN894" s="161"/>
      <c r="BO894" s="161"/>
      <c r="BP894" s="161"/>
      <c r="BQ894" s="161"/>
      <c r="BR894" s="161"/>
      <c r="BS894" s="161"/>
      <c r="BT894" s="161"/>
      <c r="BU894" s="161"/>
      <c r="BV894" s="161"/>
      <c r="BW894" s="161"/>
      <c r="BX894" s="161"/>
      <c r="BY894" s="161"/>
      <c r="BZ894" s="161"/>
      <c r="CA894" s="161"/>
      <c r="CB894" s="161"/>
      <c r="CC894" s="161"/>
      <c r="CD894" s="161"/>
      <c r="CE894" s="161"/>
      <c r="CF894" s="161"/>
      <c r="CG894" s="161"/>
      <c r="CH894" s="161"/>
      <c r="CI894" s="161"/>
      <c r="CJ894" s="161"/>
      <c r="CK894" s="161"/>
      <c r="CL894" s="161"/>
      <c r="CM894" s="161"/>
      <c r="CN894" s="161"/>
      <c r="CO894" s="161"/>
      <c r="CP894" s="161"/>
      <c r="CQ894" s="161"/>
      <c r="CR894" s="161"/>
      <c r="CS894" s="161"/>
      <c r="CT894" s="161"/>
      <c r="CU894" s="161"/>
      <c r="CV894" s="161"/>
      <c r="CW894" s="161"/>
      <c r="CX894" s="161"/>
      <c r="CY894" s="161"/>
      <c r="CZ894" s="161"/>
      <c r="DA894" s="161"/>
      <c r="DB894" s="161"/>
      <c r="DC894" s="161"/>
      <c r="DD894" s="161"/>
      <c r="DE894" s="161"/>
      <c r="DF894" s="161"/>
      <c r="DG894" s="161"/>
      <c r="DH894" s="161"/>
      <c r="DI894" s="161"/>
      <c r="DJ894" s="161"/>
      <c r="DK894" s="161"/>
      <c r="DL894" s="161"/>
      <c r="DM894" s="161"/>
      <c r="DN894" s="161"/>
      <c r="DO894" s="161"/>
      <c r="DP894" s="161"/>
      <c r="DQ894" s="161"/>
      <c r="DR894" s="161"/>
      <c r="DS894" s="161"/>
      <c r="DT894" s="161"/>
      <c r="DU894" s="161"/>
      <c r="DV894" s="161"/>
      <c r="DW894" s="161"/>
    </row>
    <row r="895" spans="1:127" ht="12.75" customHeight="1" x14ac:dyDescent="0.25">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c r="AA895" s="161"/>
      <c r="AB895" s="161"/>
      <c r="AC895" s="161"/>
      <c r="AD895" s="161"/>
      <c r="AE895" s="161"/>
      <c r="AF895" s="161"/>
      <c r="AG895" s="161"/>
      <c r="AH895" s="161"/>
      <c r="AI895" s="161"/>
      <c r="AJ895" s="161"/>
      <c r="AK895" s="161"/>
      <c r="AL895" s="161"/>
      <c r="AM895" s="161"/>
      <c r="AN895" s="161"/>
      <c r="AO895" s="161"/>
      <c r="AP895" s="161"/>
      <c r="AQ895" s="161"/>
      <c r="AR895"/>
      <c r="AS895" s="161"/>
      <c r="AT895" s="161"/>
      <c r="AU895" s="161"/>
      <c r="AV895" s="161"/>
      <c r="AW895" s="161"/>
      <c r="AX895" s="161"/>
      <c r="AY895" s="161"/>
      <c r="AZ895" s="161"/>
      <c r="BA895" s="161"/>
      <c r="BB895" s="161"/>
      <c r="BC895" s="161"/>
      <c r="BD895" s="161"/>
      <c r="BE895" s="161"/>
      <c r="BF895" s="161"/>
      <c r="BG895" s="161"/>
      <c r="BH895" s="161"/>
      <c r="BI895" s="161"/>
      <c r="BJ895" s="161"/>
      <c r="BK895" s="161"/>
      <c r="BL895" s="161"/>
      <c r="BM895" s="161"/>
      <c r="BN895" s="161"/>
      <c r="BO895" s="161"/>
      <c r="BP895" s="161"/>
      <c r="BQ895" s="161"/>
      <c r="BR895" s="161"/>
      <c r="BS895" s="161"/>
      <c r="BT895" s="161"/>
      <c r="BU895" s="161"/>
      <c r="BV895" s="161"/>
      <c r="BW895" s="161"/>
      <c r="BX895" s="161"/>
      <c r="BY895" s="161"/>
      <c r="BZ895" s="161"/>
      <c r="CA895" s="161"/>
      <c r="CB895" s="161"/>
      <c r="CC895" s="161"/>
      <c r="CD895" s="161"/>
      <c r="CE895" s="161"/>
      <c r="CF895" s="161"/>
      <c r="CG895" s="161"/>
      <c r="CH895" s="161"/>
      <c r="CI895" s="161"/>
      <c r="CJ895" s="161"/>
      <c r="CK895" s="161"/>
      <c r="CL895" s="161"/>
      <c r="CM895" s="161"/>
      <c r="CN895" s="161"/>
      <c r="CO895" s="161"/>
      <c r="CP895" s="161"/>
      <c r="CQ895" s="161"/>
      <c r="CR895" s="161"/>
      <c r="CS895" s="161"/>
      <c r="CT895" s="161"/>
      <c r="CU895" s="161"/>
      <c r="CV895" s="161"/>
      <c r="CW895" s="161"/>
      <c r="CX895" s="161"/>
      <c r="CY895" s="161"/>
      <c r="CZ895" s="161"/>
      <c r="DA895" s="161"/>
      <c r="DB895" s="161"/>
      <c r="DC895" s="161"/>
      <c r="DD895" s="161"/>
      <c r="DE895" s="161"/>
      <c r="DF895" s="161"/>
      <c r="DG895" s="161"/>
      <c r="DH895" s="161"/>
      <c r="DI895" s="161"/>
      <c r="DJ895" s="161"/>
      <c r="DK895" s="161"/>
      <c r="DL895" s="161"/>
      <c r="DM895" s="161"/>
      <c r="DN895" s="161"/>
      <c r="DO895" s="161"/>
      <c r="DP895" s="161"/>
      <c r="DQ895" s="161"/>
      <c r="DR895" s="161"/>
      <c r="DS895" s="161"/>
      <c r="DT895" s="161"/>
      <c r="DU895" s="161"/>
      <c r="DV895" s="161"/>
      <c r="DW895" s="161"/>
    </row>
    <row r="896" spans="1:127" ht="12.75" customHeight="1" x14ac:dyDescent="0.25">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c r="AA896" s="161"/>
      <c r="AB896" s="161"/>
      <c r="AC896" s="161"/>
      <c r="AD896" s="161"/>
      <c r="AE896" s="161"/>
      <c r="AF896" s="161"/>
      <c r="AG896" s="161"/>
      <c r="AH896" s="161"/>
      <c r="AI896" s="161"/>
      <c r="AJ896" s="161"/>
      <c r="AK896" s="161"/>
      <c r="AL896" s="161"/>
      <c r="AM896" s="161"/>
      <c r="AN896" s="161"/>
      <c r="AO896" s="161"/>
      <c r="AP896" s="161"/>
      <c r="AQ896" s="161"/>
      <c r="AR896"/>
      <c r="AS896" s="161"/>
      <c r="AT896" s="161"/>
      <c r="AU896" s="161"/>
      <c r="AV896" s="161"/>
      <c r="AW896" s="161"/>
      <c r="AX896" s="161"/>
      <c r="AY896" s="161"/>
      <c r="AZ896" s="161"/>
      <c r="BA896" s="161"/>
      <c r="BB896" s="161"/>
      <c r="BC896" s="161"/>
      <c r="BD896" s="161"/>
      <c r="BE896" s="161"/>
      <c r="BF896" s="161"/>
      <c r="BG896" s="161"/>
      <c r="BH896" s="161"/>
      <c r="BI896" s="161"/>
      <c r="BJ896" s="161"/>
      <c r="BK896" s="161"/>
      <c r="BL896" s="161"/>
      <c r="BM896" s="161"/>
      <c r="BN896" s="161"/>
      <c r="BO896" s="161"/>
      <c r="BP896" s="161"/>
      <c r="BQ896" s="161"/>
      <c r="BR896" s="161"/>
      <c r="BS896" s="161"/>
      <c r="BT896" s="161"/>
      <c r="BU896" s="161"/>
      <c r="BV896" s="161"/>
      <c r="BW896" s="161"/>
      <c r="BX896" s="161"/>
      <c r="BY896" s="161"/>
      <c r="BZ896" s="161"/>
      <c r="CA896" s="161"/>
      <c r="CB896" s="161"/>
      <c r="CC896" s="161"/>
      <c r="CD896" s="161"/>
      <c r="CE896" s="161"/>
      <c r="CF896" s="161"/>
      <c r="CG896" s="161"/>
      <c r="CH896" s="161"/>
      <c r="CI896" s="161"/>
      <c r="CJ896" s="161"/>
      <c r="CK896" s="161"/>
      <c r="CL896" s="161"/>
      <c r="CM896" s="161"/>
      <c r="CN896" s="161"/>
      <c r="CO896" s="161"/>
      <c r="CP896" s="161"/>
      <c r="CQ896" s="161"/>
      <c r="CR896" s="161"/>
      <c r="CS896" s="161"/>
      <c r="CT896" s="161"/>
      <c r="CU896" s="161"/>
      <c r="CV896" s="161"/>
      <c r="CW896" s="161"/>
      <c r="CX896" s="161"/>
      <c r="CY896" s="161"/>
      <c r="CZ896" s="161"/>
      <c r="DA896" s="161"/>
      <c r="DB896" s="161"/>
      <c r="DC896" s="161"/>
      <c r="DD896" s="161"/>
      <c r="DE896" s="161"/>
      <c r="DF896" s="161"/>
      <c r="DG896" s="161"/>
      <c r="DH896" s="161"/>
      <c r="DI896" s="161"/>
      <c r="DJ896" s="161"/>
      <c r="DK896" s="161"/>
      <c r="DL896" s="161"/>
      <c r="DM896" s="161"/>
      <c r="DN896" s="161"/>
      <c r="DO896" s="161"/>
      <c r="DP896" s="161"/>
      <c r="DQ896" s="161"/>
      <c r="DR896" s="161"/>
      <c r="DS896" s="161"/>
      <c r="DT896" s="161"/>
      <c r="DU896" s="161"/>
      <c r="DV896" s="161"/>
      <c r="DW896" s="161"/>
    </row>
    <row r="897" spans="1:127" ht="12.75" customHeight="1" x14ac:dyDescent="0.25">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c r="AA897" s="161"/>
      <c r="AB897" s="161"/>
      <c r="AC897" s="161"/>
      <c r="AD897" s="161"/>
      <c r="AE897" s="161"/>
      <c r="AF897" s="161"/>
      <c r="AG897" s="161"/>
      <c r="AH897" s="161"/>
      <c r="AI897" s="161"/>
      <c r="AJ897" s="161"/>
      <c r="AK897" s="161"/>
      <c r="AL897" s="161"/>
      <c r="AM897" s="161"/>
      <c r="AN897" s="161"/>
      <c r="AO897" s="161"/>
      <c r="AP897" s="161"/>
      <c r="AQ897" s="161"/>
      <c r="AR897"/>
      <c r="AS897" s="161"/>
      <c r="AT897" s="161"/>
      <c r="AU897" s="161"/>
      <c r="AV897" s="161"/>
      <c r="AW897" s="161"/>
      <c r="AX897" s="161"/>
      <c r="AY897" s="161"/>
      <c r="AZ897" s="161"/>
      <c r="BA897" s="161"/>
      <c r="BB897" s="161"/>
      <c r="BC897" s="161"/>
      <c r="BD897" s="161"/>
      <c r="BE897" s="161"/>
      <c r="BF897" s="161"/>
      <c r="BG897" s="161"/>
      <c r="BH897" s="161"/>
      <c r="BI897" s="161"/>
      <c r="BJ897" s="161"/>
      <c r="BK897" s="161"/>
      <c r="BL897" s="161"/>
      <c r="BM897" s="161"/>
      <c r="BN897" s="161"/>
      <c r="BO897" s="161"/>
      <c r="BP897" s="161"/>
      <c r="BQ897" s="161"/>
      <c r="BR897" s="161"/>
      <c r="BS897" s="161"/>
      <c r="BT897" s="161"/>
      <c r="BU897" s="161"/>
      <c r="BV897" s="161"/>
      <c r="BW897" s="161"/>
      <c r="BX897" s="161"/>
      <c r="BY897" s="161"/>
      <c r="BZ897" s="161"/>
      <c r="CA897" s="161"/>
      <c r="CB897" s="161"/>
      <c r="CC897" s="161"/>
      <c r="CD897" s="161"/>
      <c r="CE897" s="161"/>
      <c r="CF897" s="161"/>
      <c r="CG897" s="161"/>
      <c r="CH897" s="161"/>
      <c r="CI897" s="161"/>
      <c r="CJ897" s="161"/>
      <c r="CK897" s="161"/>
      <c r="CL897" s="161"/>
      <c r="CM897" s="161"/>
      <c r="CN897" s="161"/>
      <c r="CO897" s="161"/>
      <c r="CP897" s="161"/>
      <c r="CQ897" s="161"/>
      <c r="CR897" s="161"/>
      <c r="CS897" s="161"/>
      <c r="CT897" s="161"/>
      <c r="CU897" s="161"/>
      <c r="CV897" s="161"/>
      <c r="CW897" s="161"/>
      <c r="CX897" s="161"/>
      <c r="CY897" s="161"/>
      <c r="CZ897" s="161"/>
      <c r="DA897" s="161"/>
      <c r="DB897" s="161"/>
      <c r="DC897" s="161"/>
      <c r="DD897" s="161"/>
      <c r="DE897" s="161"/>
      <c r="DF897" s="161"/>
      <c r="DG897" s="161"/>
      <c r="DH897" s="161"/>
      <c r="DI897" s="161"/>
      <c r="DJ897" s="161"/>
      <c r="DK897" s="161"/>
      <c r="DL897" s="161"/>
      <c r="DM897" s="161"/>
      <c r="DN897" s="161"/>
      <c r="DO897" s="161"/>
      <c r="DP897" s="161"/>
      <c r="DQ897" s="161"/>
      <c r="DR897" s="161"/>
      <c r="DS897" s="161"/>
      <c r="DT897" s="161"/>
      <c r="DU897" s="161"/>
      <c r="DV897" s="161"/>
      <c r="DW897" s="161"/>
    </row>
    <row r="898" spans="1:127" ht="12.75" customHeight="1" x14ac:dyDescent="0.25">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c r="AA898" s="161"/>
      <c r="AB898" s="161"/>
      <c r="AC898" s="161"/>
      <c r="AD898" s="161"/>
      <c r="AE898" s="161"/>
      <c r="AF898" s="161"/>
      <c r="AG898" s="161"/>
      <c r="AH898" s="161"/>
      <c r="AI898" s="161"/>
      <c r="AJ898" s="161"/>
      <c r="AK898" s="161"/>
      <c r="AL898" s="161"/>
      <c r="AM898" s="161"/>
      <c r="AN898" s="161"/>
      <c r="AO898" s="161"/>
      <c r="AP898" s="161"/>
      <c r="AQ898" s="161"/>
      <c r="AR898"/>
      <c r="AS898" s="161"/>
      <c r="AT898" s="161"/>
      <c r="AU898" s="161"/>
      <c r="AV898" s="161"/>
      <c r="AW898" s="161"/>
      <c r="AX898" s="161"/>
      <c r="AY898" s="161"/>
      <c r="AZ898" s="161"/>
      <c r="BA898" s="161"/>
      <c r="BB898" s="161"/>
      <c r="BC898" s="161"/>
      <c r="BD898" s="161"/>
      <c r="BE898" s="161"/>
      <c r="BF898" s="161"/>
      <c r="BG898" s="161"/>
      <c r="BH898" s="161"/>
      <c r="BI898" s="161"/>
      <c r="BJ898" s="161"/>
      <c r="BK898" s="161"/>
      <c r="BL898" s="161"/>
      <c r="BM898" s="161"/>
      <c r="BN898" s="161"/>
      <c r="BO898" s="161"/>
      <c r="BP898" s="161"/>
      <c r="BQ898" s="161"/>
      <c r="BR898" s="161"/>
      <c r="BS898" s="161"/>
      <c r="BT898" s="161"/>
      <c r="BU898" s="161"/>
      <c r="BV898" s="161"/>
      <c r="BW898" s="161"/>
      <c r="BX898" s="161"/>
      <c r="BY898" s="161"/>
      <c r="BZ898" s="161"/>
      <c r="CA898" s="161"/>
      <c r="CB898" s="161"/>
      <c r="CC898" s="161"/>
      <c r="CD898" s="161"/>
      <c r="CE898" s="161"/>
      <c r="CF898" s="161"/>
      <c r="CG898" s="161"/>
      <c r="CH898" s="161"/>
      <c r="CI898" s="161"/>
      <c r="CJ898" s="161"/>
      <c r="CK898" s="161"/>
      <c r="CL898" s="161"/>
      <c r="CM898" s="161"/>
      <c r="CN898" s="161"/>
      <c r="CO898" s="161"/>
      <c r="CP898" s="161"/>
      <c r="CQ898" s="161"/>
      <c r="CR898" s="161"/>
      <c r="CS898" s="161"/>
      <c r="CT898" s="161"/>
      <c r="CU898" s="161"/>
      <c r="CV898" s="161"/>
      <c r="CW898" s="161"/>
      <c r="CX898" s="161"/>
      <c r="CY898" s="161"/>
      <c r="CZ898" s="161"/>
      <c r="DA898" s="161"/>
      <c r="DB898" s="161"/>
      <c r="DC898" s="161"/>
      <c r="DD898" s="161"/>
      <c r="DE898" s="161"/>
      <c r="DF898" s="161"/>
      <c r="DG898" s="161"/>
      <c r="DH898" s="161"/>
      <c r="DI898" s="161"/>
      <c r="DJ898" s="161"/>
      <c r="DK898" s="161"/>
      <c r="DL898" s="161"/>
      <c r="DM898" s="161"/>
      <c r="DN898" s="161"/>
      <c r="DO898" s="161"/>
      <c r="DP898" s="161"/>
      <c r="DQ898" s="161"/>
      <c r="DR898" s="161"/>
      <c r="DS898" s="161"/>
      <c r="DT898" s="161"/>
      <c r="DU898" s="161"/>
      <c r="DV898" s="161"/>
      <c r="DW898" s="161"/>
    </row>
    <row r="899" spans="1:127" ht="12.75" customHeight="1" x14ac:dyDescent="0.25">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c r="AA899" s="161"/>
      <c r="AB899" s="161"/>
      <c r="AC899" s="161"/>
      <c r="AD899" s="161"/>
      <c r="AE899" s="161"/>
      <c r="AF899" s="161"/>
      <c r="AG899" s="161"/>
      <c r="AH899" s="161"/>
      <c r="AI899" s="161"/>
      <c r="AJ899" s="161"/>
      <c r="AK899" s="161"/>
      <c r="AL899" s="161"/>
      <c r="AM899" s="161"/>
      <c r="AN899" s="161"/>
      <c r="AO899" s="161"/>
      <c r="AP899" s="161"/>
      <c r="AQ899" s="161"/>
      <c r="AR899"/>
      <c r="AS899" s="161"/>
      <c r="AT899" s="161"/>
      <c r="AU899" s="161"/>
      <c r="AV899" s="161"/>
      <c r="AW899" s="161"/>
      <c r="AX899" s="161"/>
      <c r="AY899" s="161"/>
      <c r="AZ899" s="161"/>
      <c r="BA899" s="161"/>
      <c r="BB899" s="161"/>
      <c r="BC899" s="161"/>
      <c r="BD899" s="161"/>
      <c r="BE899" s="161"/>
      <c r="BF899" s="161"/>
      <c r="BG899" s="161"/>
      <c r="BH899" s="161"/>
      <c r="BI899" s="161"/>
      <c r="BJ899" s="161"/>
      <c r="BK899" s="161"/>
      <c r="BL899" s="161"/>
      <c r="BM899" s="161"/>
      <c r="BN899" s="161"/>
      <c r="BO899" s="161"/>
      <c r="BP899" s="161"/>
      <c r="BQ899" s="161"/>
      <c r="BR899" s="161"/>
      <c r="BS899" s="161"/>
      <c r="BT899" s="161"/>
      <c r="BU899" s="161"/>
      <c r="BV899" s="161"/>
      <c r="BW899" s="161"/>
      <c r="BX899" s="161"/>
      <c r="BY899" s="161"/>
      <c r="BZ899" s="161"/>
      <c r="CA899" s="161"/>
      <c r="CB899" s="161"/>
      <c r="CC899" s="161"/>
      <c r="CD899" s="161"/>
      <c r="CE899" s="161"/>
      <c r="CF899" s="161"/>
      <c r="CG899" s="161"/>
      <c r="CH899" s="161"/>
      <c r="CI899" s="161"/>
      <c r="CJ899" s="161"/>
      <c r="CK899" s="161"/>
      <c r="CL899" s="161"/>
      <c r="CM899" s="161"/>
      <c r="CN899" s="161"/>
      <c r="CO899" s="161"/>
      <c r="CP899" s="161"/>
      <c r="CQ899" s="161"/>
      <c r="CR899" s="161"/>
      <c r="CS899" s="161"/>
      <c r="CT899" s="161"/>
      <c r="CU899" s="161"/>
      <c r="CV899" s="161"/>
      <c r="CW899" s="161"/>
      <c r="CX899" s="161"/>
      <c r="CY899" s="161"/>
      <c r="CZ899" s="161"/>
      <c r="DA899" s="161"/>
      <c r="DB899" s="161"/>
      <c r="DC899" s="161"/>
      <c r="DD899" s="161"/>
      <c r="DE899" s="161"/>
      <c r="DF899" s="161"/>
      <c r="DG899" s="161"/>
      <c r="DH899" s="161"/>
      <c r="DI899" s="161"/>
      <c r="DJ899" s="161"/>
      <c r="DK899" s="161"/>
      <c r="DL899" s="161"/>
      <c r="DM899" s="161"/>
      <c r="DN899" s="161"/>
      <c r="DO899" s="161"/>
      <c r="DP899" s="161"/>
      <c r="DQ899" s="161"/>
      <c r="DR899" s="161"/>
      <c r="DS899" s="161"/>
      <c r="DT899" s="161"/>
      <c r="DU899" s="161"/>
      <c r="DV899" s="161"/>
      <c r="DW899" s="161"/>
    </row>
    <row r="900" spans="1:127" ht="12.75" customHeight="1" x14ac:dyDescent="0.25">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c r="AA900" s="161"/>
      <c r="AB900" s="161"/>
      <c r="AC900" s="161"/>
      <c r="AD900" s="161"/>
      <c r="AE900" s="161"/>
      <c r="AF900" s="161"/>
      <c r="AG900" s="161"/>
      <c r="AH900" s="161"/>
      <c r="AI900" s="161"/>
      <c r="AJ900" s="161"/>
      <c r="AK900" s="161"/>
      <c r="AL900" s="161"/>
      <c r="AM900" s="161"/>
      <c r="AN900" s="161"/>
      <c r="AO900" s="161"/>
      <c r="AP900" s="161"/>
      <c r="AQ900" s="161"/>
      <c r="AR900"/>
      <c r="AS900" s="161"/>
      <c r="AT900" s="161"/>
      <c r="AU900" s="161"/>
      <c r="AV900" s="161"/>
      <c r="AW900" s="161"/>
      <c r="AX900" s="161"/>
      <c r="AY900" s="161"/>
      <c r="AZ900" s="161"/>
      <c r="BA900" s="161"/>
      <c r="BB900" s="161"/>
      <c r="BC900" s="161"/>
      <c r="BD900" s="161"/>
      <c r="BE900" s="161"/>
      <c r="BF900" s="161"/>
      <c r="BG900" s="161"/>
      <c r="BH900" s="161"/>
      <c r="BI900" s="161"/>
      <c r="BJ900" s="161"/>
      <c r="BK900" s="161"/>
      <c r="BL900" s="161"/>
      <c r="BM900" s="161"/>
      <c r="BN900" s="161"/>
      <c r="BO900" s="161"/>
      <c r="BP900" s="161"/>
      <c r="BQ900" s="161"/>
      <c r="BR900" s="161"/>
      <c r="BS900" s="161"/>
      <c r="BT900" s="161"/>
      <c r="BU900" s="161"/>
      <c r="BV900" s="161"/>
      <c r="BW900" s="161"/>
      <c r="BX900" s="161"/>
      <c r="BY900" s="161"/>
      <c r="BZ900" s="161"/>
      <c r="CA900" s="161"/>
      <c r="CB900" s="161"/>
      <c r="CC900" s="161"/>
      <c r="CD900" s="161"/>
      <c r="CE900" s="161"/>
      <c r="CF900" s="161"/>
      <c r="CG900" s="161"/>
      <c r="CH900" s="161"/>
      <c r="CI900" s="161"/>
      <c r="CJ900" s="161"/>
      <c r="CK900" s="161"/>
      <c r="CL900" s="161"/>
      <c r="CM900" s="161"/>
      <c r="CN900" s="161"/>
      <c r="CO900" s="161"/>
      <c r="CP900" s="161"/>
      <c r="CQ900" s="161"/>
      <c r="CR900" s="161"/>
      <c r="CS900" s="161"/>
      <c r="CT900" s="161"/>
      <c r="CU900" s="161"/>
      <c r="CV900" s="161"/>
      <c r="CW900" s="161"/>
      <c r="CX900" s="161"/>
      <c r="CY900" s="161"/>
      <c r="CZ900" s="161"/>
      <c r="DA900" s="161"/>
      <c r="DB900" s="161"/>
      <c r="DC900" s="161"/>
      <c r="DD900" s="161"/>
      <c r="DE900" s="161"/>
      <c r="DF900" s="161"/>
      <c r="DG900" s="161"/>
      <c r="DH900" s="161"/>
      <c r="DI900" s="161"/>
      <c r="DJ900" s="161"/>
      <c r="DK900" s="161"/>
      <c r="DL900" s="161"/>
      <c r="DM900" s="161"/>
      <c r="DN900" s="161"/>
      <c r="DO900" s="161"/>
      <c r="DP900" s="161"/>
      <c r="DQ900" s="161"/>
      <c r="DR900" s="161"/>
      <c r="DS900" s="161"/>
      <c r="DT900" s="161"/>
      <c r="DU900" s="161"/>
      <c r="DV900" s="161"/>
      <c r="DW900" s="161"/>
    </row>
    <row r="901" spans="1:127" ht="12.75" customHeight="1" x14ac:dyDescent="0.25">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c r="AA901" s="161"/>
      <c r="AB901" s="161"/>
      <c r="AC901" s="161"/>
      <c r="AD901" s="161"/>
      <c r="AE901" s="161"/>
      <c r="AF901" s="161"/>
      <c r="AG901" s="161"/>
      <c r="AH901" s="161"/>
      <c r="AI901" s="161"/>
      <c r="AJ901" s="161"/>
      <c r="AK901" s="161"/>
      <c r="AL901" s="161"/>
      <c r="AM901" s="161"/>
      <c r="AN901" s="161"/>
      <c r="AO901" s="161"/>
      <c r="AP901" s="161"/>
      <c r="AQ901" s="161"/>
      <c r="AR901"/>
      <c r="AS901" s="161"/>
      <c r="AT901" s="161"/>
      <c r="AU901" s="161"/>
      <c r="AV901" s="161"/>
      <c r="AW901" s="161"/>
      <c r="AX901" s="161"/>
      <c r="AY901" s="161"/>
      <c r="AZ901" s="161"/>
      <c r="BA901" s="161"/>
      <c r="BB901" s="161"/>
      <c r="BC901" s="161"/>
      <c r="BD901" s="161"/>
      <c r="BE901" s="161"/>
      <c r="BF901" s="161"/>
      <c r="BG901" s="161"/>
      <c r="BH901" s="161"/>
      <c r="BI901" s="161"/>
      <c r="BJ901" s="161"/>
      <c r="BK901" s="161"/>
      <c r="BL901" s="161"/>
      <c r="BM901" s="161"/>
      <c r="BN901" s="161"/>
      <c r="BO901" s="161"/>
      <c r="BP901" s="161"/>
      <c r="BQ901" s="161"/>
      <c r="BR901" s="161"/>
      <c r="BS901" s="161"/>
      <c r="BT901" s="161"/>
      <c r="BU901" s="161"/>
      <c r="BV901" s="161"/>
      <c r="BW901" s="161"/>
      <c r="BX901" s="161"/>
      <c r="BY901" s="161"/>
      <c r="BZ901" s="161"/>
      <c r="CA901" s="161"/>
      <c r="CB901" s="161"/>
      <c r="CC901" s="161"/>
      <c r="CD901" s="161"/>
      <c r="CE901" s="161"/>
      <c r="CF901" s="161"/>
      <c r="CG901" s="161"/>
      <c r="CH901" s="161"/>
      <c r="CI901" s="161"/>
      <c r="CJ901" s="161"/>
      <c r="CK901" s="161"/>
      <c r="CL901" s="161"/>
      <c r="CM901" s="161"/>
      <c r="CN901" s="161"/>
      <c r="CO901" s="161"/>
      <c r="CP901" s="161"/>
      <c r="CQ901" s="161"/>
      <c r="CR901" s="161"/>
      <c r="CS901" s="161"/>
      <c r="CT901" s="161"/>
      <c r="CU901" s="161"/>
      <c r="CV901" s="161"/>
      <c r="CW901" s="161"/>
      <c r="CX901" s="161"/>
      <c r="CY901" s="161"/>
      <c r="CZ901" s="161"/>
      <c r="DA901" s="161"/>
      <c r="DB901" s="161"/>
      <c r="DC901" s="161"/>
      <c r="DD901" s="161"/>
      <c r="DE901" s="161"/>
      <c r="DF901" s="161"/>
      <c r="DG901" s="161"/>
      <c r="DH901" s="161"/>
      <c r="DI901" s="161"/>
      <c r="DJ901" s="161"/>
      <c r="DK901" s="161"/>
      <c r="DL901" s="161"/>
      <c r="DM901" s="161"/>
      <c r="DN901" s="161"/>
      <c r="DO901" s="161"/>
      <c r="DP901" s="161"/>
      <c r="DQ901" s="161"/>
      <c r="DR901" s="161"/>
      <c r="DS901" s="161"/>
      <c r="DT901" s="161"/>
      <c r="DU901" s="161"/>
      <c r="DV901" s="161"/>
      <c r="DW901" s="161"/>
    </row>
    <row r="902" spans="1:127" ht="12.75" customHeight="1" x14ac:dyDescent="0.25">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c r="AA902" s="161"/>
      <c r="AB902" s="161"/>
      <c r="AC902" s="161"/>
      <c r="AD902" s="161"/>
      <c r="AE902" s="161"/>
      <c r="AF902" s="161"/>
      <c r="AG902" s="161"/>
      <c r="AH902" s="161"/>
      <c r="AI902" s="161"/>
      <c r="AJ902" s="161"/>
      <c r="AK902" s="161"/>
      <c r="AL902" s="161"/>
      <c r="AM902" s="161"/>
      <c r="AN902" s="161"/>
      <c r="AO902" s="161"/>
      <c r="AP902" s="161"/>
      <c r="AQ902" s="161"/>
      <c r="AR902"/>
      <c r="AS902" s="161"/>
      <c r="AT902" s="161"/>
      <c r="AU902" s="161"/>
      <c r="AV902" s="161"/>
      <c r="AW902" s="161"/>
      <c r="AX902" s="161"/>
      <c r="AY902" s="161"/>
      <c r="AZ902" s="161"/>
      <c r="BA902" s="161"/>
      <c r="BB902" s="161"/>
      <c r="BC902" s="161"/>
      <c r="BD902" s="161"/>
      <c r="BE902" s="161"/>
      <c r="BF902" s="161"/>
      <c r="BG902" s="161"/>
      <c r="BH902" s="161"/>
      <c r="BI902" s="161"/>
      <c r="BJ902" s="161"/>
      <c r="BK902" s="161"/>
      <c r="BL902" s="161"/>
      <c r="BM902" s="161"/>
      <c r="BN902" s="161"/>
      <c r="BO902" s="161"/>
      <c r="BP902" s="161"/>
      <c r="BQ902" s="161"/>
      <c r="BR902" s="161"/>
      <c r="BS902" s="161"/>
      <c r="BT902" s="161"/>
      <c r="BU902" s="161"/>
      <c r="BV902" s="161"/>
      <c r="BW902" s="161"/>
      <c r="BX902" s="161"/>
      <c r="BY902" s="161"/>
      <c r="BZ902" s="161"/>
      <c r="CA902" s="161"/>
      <c r="CB902" s="161"/>
      <c r="CC902" s="161"/>
      <c r="CD902" s="161"/>
      <c r="CE902" s="161"/>
      <c r="CF902" s="161"/>
      <c r="CG902" s="161"/>
      <c r="CH902" s="161"/>
      <c r="CI902" s="161"/>
      <c r="CJ902" s="161"/>
      <c r="CK902" s="161"/>
      <c r="CL902" s="161"/>
      <c r="CM902" s="161"/>
      <c r="CN902" s="161"/>
      <c r="CO902" s="161"/>
      <c r="CP902" s="161"/>
      <c r="CQ902" s="161"/>
      <c r="CR902" s="161"/>
      <c r="CS902" s="161"/>
      <c r="CT902" s="161"/>
      <c r="CU902" s="161"/>
      <c r="CV902" s="161"/>
      <c r="CW902" s="161"/>
      <c r="CX902" s="161"/>
      <c r="CY902" s="161"/>
      <c r="CZ902" s="161"/>
      <c r="DA902" s="161"/>
      <c r="DB902" s="161"/>
      <c r="DC902" s="161"/>
      <c r="DD902" s="161"/>
      <c r="DE902" s="161"/>
      <c r="DF902" s="161"/>
      <c r="DG902" s="161"/>
      <c r="DH902" s="161"/>
      <c r="DI902" s="161"/>
      <c r="DJ902" s="161"/>
      <c r="DK902" s="161"/>
      <c r="DL902" s="161"/>
      <c r="DM902" s="161"/>
      <c r="DN902" s="161"/>
      <c r="DO902" s="161"/>
      <c r="DP902" s="161"/>
      <c r="DQ902" s="161"/>
      <c r="DR902" s="161"/>
      <c r="DS902" s="161"/>
      <c r="DT902" s="161"/>
      <c r="DU902" s="161"/>
      <c r="DV902" s="161"/>
      <c r="DW902" s="161"/>
    </row>
    <row r="903" spans="1:127" ht="12.75" customHeight="1" x14ac:dyDescent="0.25">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c r="AA903" s="161"/>
      <c r="AB903" s="161"/>
      <c r="AC903" s="161"/>
      <c r="AD903" s="161"/>
      <c r="AE903" s="161"/>
      <c r="AF903" s="161"/>
      <c r="AG903" s="161"/>
      <c r="AH903" s="161"/>
      <c r="AI903" s="161"/>
      <c r="AJ903" s="161"/>
      <c r="AK903" s="161"/>
      <c r="AL903" s="161"/>
      <c r="AM903" s="161"/>
      <c r="AN903" s="161"/>
      <c r="AO903" s="161"/>
      <c r="AP903" s="161"/>
      <c r="AQ903" s="161"/>
      <c r="AR903"/>
      <c r="AS903" s="161"/>
      <c r="AT903" s="161"/>
      <c r="AU903" s="161"/>
      <c r="AV903" s="161"/>
      <c r="AW903" s="161"/>
      <c r="AX903" s="161"/>
      <c r="AY903" s="161"/>
      <c r="AZ903" s="161"/>
      <c r="BA903" s="161"/>
      <c r="BB903" s="161"/>
      <c r="BC903" s="161"/>
      <c r="BD903" s="161"/>
      <c r="BE903" s="161"/>
      <c r="BF903" s="161"/>
      <c r="BG903" s="161"/>
      <c r="BH903" s="161"/>
      <c r="BI903" s="161"/>
      <c r="BJ903" s="161"/>
      <c r="BK903" s="161"/>
      <c r="BL903" s="161"/>
      <c r="BM903" s="161"/>
      <c r="BN903" s="161"/>
      <c r="BO903" s="161"/>
      <c r="BP903" s="161"/>
      <c r="BQ903" s="161"/>
      <c r="BR903" s="161"/>
      <c r="BS903" s="161"/>
      <c r="BT903" s="161"/>
      <c r="BU903" s="161"/>
      <c r="BV903" s="161"/>
      <c r="BW903" s="161"/>
      <c r="BX903" s="161"/>
      <c r="BY903" s="161"/>
      <c r="BZ903" s="161"/>
      <c r="CA903" s="161"/>
      <c r="CB903" s="161"/>
      <c r="CC903" s="161"/>
      <c r="CD903" s="161"/>
      <c r="CE903" s="161"/>
      <c r="CF903" s="161"/>
      <c r="CG903" s="161"/>
      <c r="CH903" s="161"/>
      <c r="CI903" s="161"/>
      <c r="CJ903" s="161"/>
      <c r="CK903" s="161"/>
      <c r="CL903" s="161"/>
      <c r="CM903" s="161"/>
      <c r="CN903" s="161"/>
      <c r="CO903" s="161"/>
      <c r="CP903" s="161"/>
      <c r="CQ903" s="161"/>
      <c r="CR903" s="161"/>
      <c r="CS903" s="161"/>
      <c r="CT903" s="161"/>
      <c r="CU903" s="161"/>
      <c r="CV903" s="161"/>
      <c r="CW903" s="161"/>
      <c r="CX903" s="161"/>
      <c r="CY903" s="161"/>
      <c r="CZ903" s="161"/>
      <c r="DA903" s="161"/>
      <c r="DB903" s="161"/>
      <c r="DC903" s="161"/>
      <c r="DD903" s="161"/>
      <c r="DE903" s="161"/>
      <c r="DF903" s="161"/>
      <c r="DG903" s="161"/>
      <c r="DH903" s="161"/>
      <c r="DI903" s="161"/>
      <c r="DJ903" s="161"/>
      <c r="DK903" s="161"/>
      <c r="DL903" s="161"/>
      <c r="DM903" s="161"/>
      <c r="DN903" s="161"/>
      <c r="DO903" s="161"/>
      <c r="DP903" s="161"/>
      <c r="DQ903" s="161"/>
      <c r="DR903" s="161"/>
      <c r="DS903" s="161"/>
      <c r="DT903" s="161"/>
      <c r="DU903" s="161"/>
      <c r="DV903" s="161"/>
      <c r="DW903" s="161"/>
    </row>
    <row r="904" spans="1:127" ht="12.75" customHeight="1" x14ac:dyDescent="0.25">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c r="AA904" s="161"/>
      <c r="AB904" s="161"/>
      <c r="AC904" s="161"/>
      <c r="AD904" s="161"/>
      <c r="AE904" s="161"/>
      <c r="AF904" s="161"/>
      <c r="AG904" s="161"/>
      <c r="AH904" s="161"/>
      <c r="AI904" s="161"/>
      <c r="AJ904" s="161"/>
      <c r="AK904" s="161"/>
      <c r="AL904" s="161"/>
      <c r="AM904" s="161"/>
      <c r="AN904" s="161"/>
      <c r="AO904" s="161"/>
      <c r="AP904" s="161"/>
      <c r="AQ904" s="161"/>
      <c r="AR904"/>
      <c r="AS904" s="161"/>
      <c r="AT904" s="161"/>
      <c r="AU904" s="161"/>
      <c r="AV904" s="161"/>
      <c r="AW904" s="161"/>
      <c r="AX904" s="161"/>
      <c r="AY904" s="161"/>
      <c r="AZ904" s="161"/>
      <c r="BA904" s="161"/>
      <c r="BB904" s="161"/>
      <c r="BC904" s="161"/>
      <c r="BD904" s="161"/>
      <c r="BE904" s="161"/>
      <c r="BF904" s="161"/>
      <c r="BG904" s="161"/>
      <c r="BH904" s="161"/>
      <c r="BI904" s="161"/>
      <c r="BJ904" s="161"/>
      <c r="BK904" s="161"/>
      <c r="BL904" s="161"/>
      <c r="BM904" s="161"/>
      <c r="BN904" s="161"/>
      <c r="BO904" s="161"/>
      <c r="BP904" s="161"/>
      <c r="BQ904" s="161"/>
      <c r="BR904" s="161"/>
      <c r="BS904" s="161"/>
      <c r="BT904" s="161"/>
      <c r="BU904" s="161"/>
      <c r="BV904" s="161"/>
      <c r="BW904" s="161"/>
      <c r="BX904" s="161"/>
      <c r="BY904" s="161"/>
      <c r="BZ904" s="161"/>
      <c r="CA904" s="161"/>
      <c r="CB904" s="161"/>
      <c r="CC904" s="161"/>
      <c r="CD904" s="161"/>
      <c r="CE904" s="161"/>
      <c r="CF904" s="161"/>
      <c r="CG904" s="161"/>
      <c r="CH904" s="161"/>
      <c r="CI904" s="161"/>
      <c r="CJ904" s="161"/>
      <c r="CK904" s="161"/>
      <c r="CL904" s="161"/>
      <c r="CM904" s="161"/>
      <c r="CN904" s="161"/>
      <c r="CO904" s="161"/>
      <c r="CP904" s="161"/>
      <c r="CQ904" s="161"/>
      <c r="CR904" s="161"/>
      <c r="CS904" s="161"/>
      <c r="CT904" s="161"/>
      <c r="CU904" s="161"/>
      <c r="CV904" s="161"/>
      <c r="CW904" s="161"/>
      <c r="CX904" s="161"/>
      <c r="CY904" s="161"/>
      <c r="CZ904" s="161"/>
      <c r="DA904" s="161"/>
      <c r="DB904" s="161"/>
      <c r="DC904" s="161"/>
      <c r="DD904" s="161"/>
      <c r="DE904" s="161"/>
      <c r="DF904" s="161"/>
      <c r="DG904" s="161"/>
      <c r="DH904" s="161"/>
      <c r="DI904" s="161"/>
      <c r="DJ904" s="161"/>
      <c r="DK904" s="161"/>
      <c r="DL904" s="161"/>
      <c r="DM904" s="161"/>
      <c r="DN904" s="161"/>
      <c r="DO904" s="161"/>
      <c r="DP904" s="161"/>
      <c r="DQ904" s="161"/>
      <c r="DR904" s="161"/>
      <c r="DS904" s="161"/>
      <c r="DT904" s="161"/>
      <c r="DU904" s="161"/>
      <c r="DV904" s="161"/>
      <c r="DW904" s="161"/>
    </row>
    <row r="905" spans="1:127" ht="12.75" customHeight="1" x14ac:dyDescent="0.25">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c r="AA905" s="161"/>
      <c r="AB905" s="161"/>
      <c r="AC905" s="161"/>
      <c r="AD905" s="161"/>
      <c r="AE905" s="161"/>
      <c r="AF905" s="161"/>
      <c r="AG905" s="161"/>
      <c r="AH905" s="161"/>
      <c r="AI905" s="161"/>
      <c r="AJ905" s="161"/>
      <c r="AK905" s="161"/>
      <c r="AL905" s="161"/>
      <c r="AM905" s="161"/>
      <c r="AN905" s="161"/>
      <c r="AO905" s="161"/>
      <c r="AP905" s="161"/>
      <c r="AQ905" s="161"/>
      <c r="AR905"/>
      <c r="AS905" s="161"/>
      <c r="AT905" s="161"/>
      <c r="AU905" s="161"/>
      <c r="AV905" s="161"/>
      <c r="AW905" s="161"/>
      <c r="AX905" s="161"/>
      <c r="AY905" s="161"/>
      <c r="AZ905" s="161"/>
      <c r="BA905" s="161"/>
      <c r="BB905" s="161"/>
      <c r="BC905" s="161"/>
      <c r="BD905" s="161"/>
      <c r="BE905" s="161"/>
      <c r="BF905" s="161"/>
      <c r="BG905" s="161"/>
      <c r="BH905" s="161"/>
      <c r="BI905" s="161"/>
      <c r="BJ905" s="161"/>
      <c r="BK905" s="161"/>
      <c r="BL905" s="161"/>
      <c r="BM905" s="161"/>
      <c r="BN905" s="161"/>
      <c r="BO905" s="161"/>
      <c r="BP905" s="161"/>
      <c r="BQ905" s="161"/>
      <c r="BR905" s="161"/>
      <c r="BS905" s="161"/>
      <c r="BT905" s="161"/>
      <c r="BU905" s="161"/>
      <c r="BV905" s="161"/>
      <c r="BW905" s="161"/>
      <c r="BX905" s="161"/>
      <c r="BY905" s="161"/>
      <c r="BZ905" s="161"/>
      <c r="CA905" s="161"/>
      <c r="CB905" s="161"/>
      <c r="CC905" s="161"/>
      <c r="CD905" s="161"/>
      <c r="CE905" s="161"/>
      <c r="CF905" s="161"/>
      <c r="CG905" s="161"/>
      <c r="CH905" s="161"/>
      <c r="CI905" s="161"/>
      <c r="CJ905" s="161"/>
      <c r="CK905" s="161"/>
      <c r="CL905" s="161"/>
      <c r="CM905" s="161"/>
      <c r="CN905" s="161"/>
      <c r="CO905" s="161"/>
      <c r="CP905" s="161"/>
      <c r="CQ905" s="161"/>
      <c r="CR905" s="161"/>
      <c r="CS905" s="161"/>
      <c r="CT905" s="161"/>
      <c r="CU905" s="161"/>
      <c r="CV905" s="161"/>
      <c r="CW905" s="161"/>
      <c r="CX905" s="161"/>
      <c r="CY905" s="161"/>
      <c r="CZ905" s="161"/>
      <c r="DA905" s="161"/>
      <c r="DB905" s="161"/>
      <c r="DC905" s="161"/>
      <c r="DD905" s="161"/>
      <c r="DE905" s="161"/>
      <c r="DF905" s="161"/>
      <c r="DG905" s="161"/>
      <c r="DH905" s="161"/>
      <c r="DI905" s="161"/>
      <c r="DJ905" s="161"/>
      <c r="DK905" s="161"/>
      <c r="DL905" s="161"/>
      <c r="DM905" s="161"/>
      <c r="DN905" s="161"/>
      <c r="DO905" s="161"/>
      <c r="DP905" s="161"/>
      <c r="DQ905" s="161"/>
      <c r="DR905" s="161"/>
      <c r="DS905" s="161"/>
      <c r="DT905" s="161"/>
      <c r="DU905" s="161"/>
      <c r="DV905" s="161"/>
      <c r="DW905" s="161"/>
    </row>
    <row r="906" spans="1:127" ht="12.75" customHeight="1" x14ac:dyDescent="0.25">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c r="AA906" s="161"/>
      <c r="AB906" s="161"/>
      <c r="AC906" s="161"/>
      <c r="AD906" s="161"/>
      <c r="AE906" s="161"/>
      <c r="AF906" s="161"/>
      <c r="AG906" s="161"/>
      <c r="AH906" s="161"/>
      <c r="AI906" s="161"/>
      <c r="AJ906" s="161"/>
      <c r="AK906" s="161"/>
      <c r="AL906" s="161"/>
      <c r="AM906" s="161"/>
      <c r="AN906" s="161"/>
      <c r="AO906" s="161"/>
      <c r="AP906" s="161"/>
      <c r="AQ906" s="161"/>
      <c r="AR906"/>
      <c r="AS906" s="161"/>
      <c r="AT906" s="161"/>
      <c r="AU906" s="161"/>
      <c r="AV906" s="161"/>
      <c r="AW906" s="161"/>
      <c r="AX906" s="161"/>
      <c r="AY906" s="161"/>
      <c r="AZ906" s="161"/>
      <c r="BA906" s="161"/>
      <c r="BB906" s="161"/>
      <c r="BC906" s="161"/>
      <c r="BD906" s="161"/>
      <c r="BE906" s="161"/>
      <c r="BF906" s="161"/>
      <c r="BG906" s="161"/>
      <c r="BH906" s="161"/>
      <c r="BI906" s="161"/>
      <c r="BJ906" s="161"/>
      <c r="BK906" s="161"/>
      <c r="BL906" s="161"/>
      <c r="BM906" s="161"/>
      <c r="BN906" s="161"/>
      <c r="BO906" s="161"/>
      <c r="BP906" s="161"/>
      <c r="BQ906" s="161"/>
      <c r="BR906" s="161"/>
      <c r="BS906" s="161"/>
      <c r="BT906" s="161"/>
      <c r="BU906" s="161"/>
      <c r="BV906" s="161"/>
      <c r="BW906" s="161"/>
      <c r="BX906" s="161"/>
      <c r="BY906" s="161"/>
      <c r="BZ906" s="161"/>
      <c r="CA906" s="161"/>
      <c r="CB906" s="161"/>
      <c r="CC906" s="161"/>
      <c r="CD906" s="161"/>
      <c r="CE906" s="161"/>
      <c r="CF906" s="161"/>
      <c r="CG906" s="161"/>
      <c r="CH906" s="161"/>
      <c r="CI906" s="161"/>
      <c r="CJ906" s="161"/>
      <c r="CK906" s="161"/>
      <c r="CL906" s="161"/>
      <c r="CM906" s="161"/>
      <c r="CN906" s="161"/>
      <c r="CO906" s="161"/>
      <c r="CP906" s="161"/>
      <c r="CQ906" s="161"/>
      <c r="CR906" s="161"/>
      <c r="CS906" s="161"/>
      <c r="CT906" s="161"/>
      <c r="CU906" s="161"/>
      <c r="CV906" s="161"/>
      <c r="CW906" s="161"/>
      <c r="CX906" s="161"/>
      <c r="CY906" s="161"/>
      <c r="CZ906" s="161"/>
      <c r="DA906" s="161"/>
      <c r="DB906" s="161"/>
      <c r="DC906" s="161"/>
      <c r="DD906" s="161"/>
      <c r="DE906" s="161"/>
      <c r="DF906" s="161"/>
      <c r="DG906" s="161"/>
      <c r="DH906" s="161"/>
      <c r="DI906" s="161"/>
      <c r="DJ906" s="161"/>
      <c r="DK906" s="161"/>
      <c r="DL906" s="161"/>
      <c r="DM906" s="161"/>
      <c r="DN906" s="161"/>
      <c r="DO906" s="161"/>
      <c r="DP906" s="161"/>
      <c r="DQ906" s="161"/>
      <c r="DR906" s="161"/>
      <c r="DS906" s="161"/>
      <c r="DT906" s="161"/>
      <c r="DU906" s="161"/>
      <c r="DV906" s="161"/>
      <c r="DW906" s="161"/>
    </row>
    <row r="907" spans="1:127" ht="12.75" customHeight="1" x14ac:dyDescent="0.25">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c r="AA907" s="161"/>
      <c r="AB907" s="161"/>
      <c r="AC907" s="161"/>
      <c r="AD907" s="161"/>
      <c r="AE907" s="161"/>
      <c r="AF907" s="161"/>
      <c r="AG907" s="161"/>
      <c r="AH907" s="161"/>
      <c r="AI907" s="161"/>
      <c r="AJ907" s="161"/>
      <c r="AK907" s="161"/>
      <c r="AL907" s="161"/>
      <c r="AM907" s="161"/>
      <c r="AN907" s="161"/>
      <c r="AO907" s="161"/>
      <c r="AP907" s="161"/>
      <c r="AQ907" s="161"/>
      <c r="AR907"/>
      <c r="AS907" s="161"/>
      <c r="AT907" s="161"/>
      <c r="AU907" s="161"/>
      <c r="AV907" s="161"/>
      <c r="AW907" s="161"/>
      <c r="AX907" s="161"/>
      <c r="AY907" s="161"/>
      <c r="AZ907" s="161"/>
      <c r="BA907" s="161"/>
      <c r="BB907" s="161"/>
      <c r="BC907" s="161"/>
      <c r="BD907" s="161"/>
      <c r="BE907" s="161"/>
      <c r="BF907" s="161"/>
      <c r="BG907" s="161"/>
      <c r="BH907" s="161"/>
      <c r="BI907" s="161"/>
      <c r="BJ907" s="161"/>
      <c r="BK907" s="161"/>
      <c r="BL907" s="161"/>
      <c r="BM907" s="161"/>
      <c r="BN907" s="161"/>
      <c r="BO907" s="161"/>
      <c r="BP907" s="161"/>
      <c r="BQ907" s="161"/>
      <c r="BR907" s="161"/>
      <c r="BS907" s="161"/>
      <c r="BT907" s="161"/>
      <c r="BU907" s="161"/>
      <c r="BV907" s="161"/>
      <c r="BW907" s="161"/>
      <c r="BX907" s="161"/>
      <c r="BY907" s="161"/>
      <c r="BZ907" s="161"/>
      <c r="CA907" s="161"/>
      <c r="CB907" s="161"/>
      <c r="CC907" s="161"/>
      <c r="CD907" s="161"/>
      <c r="CE907" s="161"/>
      <c r="CF907" s="161"/>
      <c r="CG907" s="161"/>
      <c r="CH907" s="161"/>
      <c r="CI907" s="161"/>
      <c r="CJ907" s="161"/>
      <c r="CK907" s="161"/>
      <c r="CL907" s="161"/>
      <c r="CM907" s="161"/>
      <c r="CN907" s="161"/>
      <c r="CO907" s="161"/>
      <c r="CP907" s="161"/>
      <c r="CQ907" s="161"/>
      <c r="CR907" s="161"/>
      <c r="CS907" s="161"/>
      <c r="CT907" s="161"/>
      <c r="CU907" s="161"/>
      <c r="CV907" s="161"/>
      <c r="CW907" s="161"/>
      <c r="CX907" s="161"/>
      <c r="CY907" s="161"/>
      <c r="CZ907" s="161"/>
      <c r="DA907" s="161"/>
      <c r="DB907" s="161"/>
      <c r="DC907" s="161"/>
      <c r="DD907" s="161"/>
      <c r="DE907" s="161"/>
      <c r="DF907" s="161"/>
      <c r="DG907" s="161"/>
      <c r="DH907" s="161"/>
      <c r="DI907" s="161"/>
      <c r="DJ907" s="161"/>
      <c r="DK907" s="161"/>
      <c r="DL907" s="161"/>
      <c r="DM907" s="161"/>
      <c r="DN907" s="161"/>
      <c r="DO907" s="161"/>
      <c r="DP907" s="161"/>
      <c r="DQ907" s="161"/>
      <c r="DR907" s="161"/>
      <c r="DS907" s="161"/>
      <c r="DT907" s="161"/>
      <c r="DU907" s="161"/>
      <c r="DV907" s="161"/>
      <c r="DW907" s="161"/>
    </row>
    <row r="908" spans="1:127" ht="12.75" customHeight="1" x14ac:dyDescent="0.25">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c r="AA908" s="161"/>
      <c r="AB908" s="161"/>
      <c r="AC908" s="161"/>
      <c r="AD908" s="161"/>
      <c r="AE908" s="161"/>
      <c r="AF908" s="161"/>
      <c r="AG908" s="161"/>
      <c r="AH908" s="161"/>
      <c r="AI908" s="161"/>
      <c r="AJ908" s="161"/>
      <c r="AK908" s="161"/>
      <c r="AL908" s="161"/>
      <c r="AM908" s="161"/>
      <c r="AN908" s="161"/>
      <c r="AO908" s="161"/>
      <c r="AP908" s="161"/>
      <c r="AQ908" s="161"/>
      <c r="AR908"/>
      <c r="AS908" s="161"/>
      <c r="AT908" s="161"/>
      <c r="AU908" s="161"/>
      <c r="AV908" s="161"/>
      <c r="AW908" s="161"/>
      <c r="AX908" s="161"/>
      <c r="AY908" s="161"/>
      <c r="AZ908" s="161"/>
      <c r="BA908" s="161"/>
      <c r="BB908" s="161"/>
      <c r="BC908" s="161"/>
      <c r="BD908" s="161"/>
      <c r="BE908" s="161"/>
      <c r="BF908" s="161"/>
      <c r="BG908" s="161"/>
      <c r="BH908" s="161"/>
      <c r="BI908" s="161"/>
      <c r="BJ908" s="161"/>
      <c r="BK908" s="161"/>
      <c r="BL908" s="161"/>
      <c r="BM908" s="161"/>
      <c r="BN908" s="161"/>
      <c r="BO908" s="161"/>
      <c r="BP908" s="161"/>
      <c r="BQ908" s="161"/>
      <c r="BR908" s="161"/>
      <c r="BS908" s="161"/>
      <c r="BT908" s="161"/>
      <c r="BU908" s="161"/>
      <c r="BV908" s="161"/>
      <c r="BW908" s="161"/>
      <c r="BX908" s="161"/>
      <c r="BY908" s="161"/>
      <c r="BZ908" s="161"/>
      <c r="CA908" s="161"/>
      <c r="CB908" s="161"/>
      <c r="CC908" s="161"/>
      <c r="CD908" s="161"/>
      <c r="CE908" s="161"/>
      <c r="CF908" s="161"/>
      <c r="CG908" s="161"/>
      <c r="CH908" s="161"/>
      <c r="CI908" s="161"/>
      <c r="CJ908" s="161"/>
      <c r="CK908" s="161"/>
      <c r="CL908" s="161"/>
      <c r="CM908" s="161"/>
      <c r="CN908" s="161"/>
      <c r="CO908" s="161"/>
      <c r="CP908" s="161"/>
      <c r="CQ908" s="161"/>
      <c r="CR908" s="161"/>
      <c r="CS908" s="161"/>
      <c r="CT908" s="161"/>
      <c r="CU908" s="161"/>
      <c r="CV908" s="161"/>
      <c r="CW908" s="161"/>
      <c r="CX908" s="161"/>
      <c r="CY908" s="161"/>
      <c r="CZ908" s="161"/>
      <c r="DA908" s="161"/>
      <c r="DB908" s="161"/>
      <c r="DC908" s="161"/>
      <c r="DD908" s="161"/>
      <c r="DE908" s="161"/>
      <c r="DF908" s="161"/>
      <c r="DG908" s="161"/>
      <c r="DH908" s="161"/>
      <c r="DI908" s="161"/>
      <c r="DJ908" s="161"/>
      <c r="DK908" s="161"/>
      <c r="DL908" s="161"/>
      <c r="DM908" s="161"/>
      <c r="DN908" s="161"/>
      <c r="DO908" s="161"/>
      <c r="DP908" s="161"/>
      <c r="DQ908" s="161"/>
      <c r="DR908" s="161"/>
      <c r="DS908" s="161"/>
      <c r="DT908" s="161"/>
      <c r="DU908" s="161"/>
      <c r="DV908" s="161"/>
      <c r="DW908" s="161"/>
    </row>
    <row r="909" spans="1:127" ht="12.75" customHeight="1" x14ac:dyDescent="0.25">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c r="AA909" s="161"/>
      <c r="AB909" s="161"/>
      <c r="AC909" s="161"/>
      <c r="AD909" s="161"/>
      <c r="AE909" s="161"/>
      <c r="AF909" s="161"/>
      <c r="AG909" s="161"/>
      <c r="AH909" s="161"/>
      <c r="AI909" s="161"/>
      <c r="AJ909" s="161"/>
      <c r="AK909" s="161"/>
      <c r="AL909" s="161"/>
      <c r="AM909" s="161"/>
      <c r="AN909" s="161"/>
      <c r="AO909" s="161"/>
      <c r="AP909" s="161"/>
      <c r="AQ909" s="161"/>
      <c r="AR909"/>
      <c r="AS909" s="161"/>
      <c r="AT909" s="161"/>
      <c r="AU909" s="161"/>
      <c r="AV909" s="161"/>
      <c r="AW909" s="161"/>
      <c r="AX909" s="161"/>
      <c r="AY909" s="161"/>
      <c r="AZ909" s="161"/>
      <c r="BA909" s="161"/>
      <c r="BB909" s="161"/>
      <c r="BC909" s="161"/>
      <c r="BD909" s="161"/>
      <c r="BE909" s="161"/>
      <c r="BF909" s="161"/>
      <c r="BG909" s="161"/>
      <c r="BH909" s="161"/>
      <c r="BI909" s="161"/>
      <c r="BJ909" s="161"/>
      <c r="BK909" s="161"/>
      <c r="BL909" s="161"/>
      <c r="BM909" s="161"/>
      <c r="BN909" s="161"/>
      <c r="BO909" s="161"/>
      <c r="BP909" s="161"/>
      <c r="BQ909" s="161"/>
      <c r="BR909" s="161"/>
      <c r="BS909" s="161"/>
      <c r="BT909" s="161"/>
      <c r="BU909" s="161"/>
      <c r="BV909" s="161"/>
      <c r="BW909" s="161"/>
      <c r="BX909" s="161"/>
      <c r="BY909" s="161"/>
      <c r="BZ909" s="161"/>
      <c r="CA909" s="161"/>
      <c r="CB909" s="161"/>
      <c r="CC909" s="161"/>
      <c r="CD909" s="161"/>
      <c r="CE909" s="161"/>
      <c r="CF909" s="161"/>
      <c r="CG909" s="161"/>
      <c r="CH909" s="161"/>
      <c r="CI909" s="161"/>
      <c r="CJ909" s="161"/>
      <c r="CK909" s="161"/>
      <c r="CL909" s="161"/>
      <c r="CM909" s="161"/>
      <c r="CN909" s="161"/>
      <c r="CO909" s="161"/>
      <c r="CP909" s="161"/>
      <c r="CQ909" s="161"/>
      <c r="CR909" s="161"/>
      <c r="CS909" s="161"/>
      <c r="CT909" s="161"/>
      <c r="CU909" s="161"/>
      <c r="CV909" s="161"/>
      <c r="CW909" s="161"/>
      <c r="CX909" s="161"/>
      <c r="CY909" s="161"/>
      <c r="CZ909" s="161"/>
      <c r="DA909" s="161"/>
      <c r="DB909" s="161"/>
      <c r="DC909" s="161"/>
      <c r="DD909" s="161"/>
      <c r="DE909" s="161"/>
      <c r="DF909" s="161"/>
      <c r="DG909" s="161"/>
      <c r="DH909" s="161"/>
      <c r="DI909" s="161"/>
      <c r="DJ909" s="161"/>
      <c r="DK909" s="161"/>
      <c r="DL909" s="161"/>
      <c r="DM909" s="161"/>
      <c r="DN909" s="161"/>
      <c r="DO909" s="161"/>
      <c r="DP909" s="161"/>
      <c r="DQ909" s="161"/>
      <c r="DR909" s="161"/>
      <c r="DS909" s="161"/>
      <c r="DT909" s="161"/>
      <c r="DU909" s="161"/>
      <c r="DV909" s="161"/>
      <c r="DW909" s="161"/>
    </row>
    <row r="910" spans="1:127" ht="12.75" customHeight="1" x14ac:dyDescent="0.25">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c r="AA910" s="161"/>
      <c r="AB910" s="161"/>
      <c r="AC910" s="161"/>
      <c r="AD910" s="161"/>
      <c r="AE910" s="161"/>
      <c r="AF910" s="161"/>
      <c r="AG910" s="161"/>
      <c r="AH910" s="161"/>
      <c r="AI910" s="161"/>
      <c r="AJ910" s="161"/>
      <c r="AK910" s="161"/>
      <c r="AL910" s="161"/>
      <c r="AM910" s="161"/>
      <c r="AN910" s="161"/>
      <c r="AO910" s="161"/>
      <c r="AP910" s="161"/>
      <c r="AQ910" s="161"/>
      <c r="AR910"/>
      <c r="AS910" s="161"/>
      <c r="AT910" s="161"/>
      <c r="AU910" s="161"/>
      <c r="AV910" s="161"/>
      <c r="AW910" s="161"/>
      <c r="AX910" s="161"/>
      <c r="AY910" s="161"/>
      <c r="AZ910" s="161"/>
      <c r="BA910" s="161"/>
      <c r="BB910" s="161"/>
      <c r="BC910" s="161"/>
      <c r="BD910" s="161"/>
      <c r="BE910" s="161"/>
      <c r="BF910" s="161"/>
      <c r="BG910" s="161"/>
      <c r="BH910" s="161"/>
      <c r="BI910" s="161"/>
      <c r="BJ910" s="161"/>
      <c r="BK910" s="161"/>
      <c r="BL910" s="161"/>
      <c r="BM910" s="161"/>
      <c r="BN910" s="161"/>
      <c r="BO910" s="161"/>
      <c r="BP910" s="161"/>
      <c r="BQ910" s="161"/>
      <c r="BR910" s="161"/>
      <c r="BS910" s="161"/>
      <c r="BT910" s="161"/>
      <c r="BU910" s="161"/>
      <c r="BV910" s="161"/>
      <c r="BW910" s="161"/>
      <c r="BX910" s="161"/>
      <c r="BY910" s="161"/>
      <c r="BZ910" s="161"/>
      <c r="CA910" s="161"/>
      <c r="CB910" s="161"/>
      <c r="CC910" s="161"/>
      <c r="CD910" s="161"/>
      <c r="CE910" s="161"/>
      <c r="CF910" s="161"/>
      <c r="CG910" s="161"/>
      <c r="CH910" s="161"/>
      <c r="CI910" s="161"/>
      <c r="CJ910" s="161"/>
      <c r="CK910" s="161"/>
      <c r="CL910" s="161"/>
      <c r="CM910" s="161"/>
      <c r="CN910" s="161"/>
      <c r="CO910" s="161"/>
      <c r="CP910" s="161"/>
      <c r="CQ910" s="161"/>
      <c r="CR910" s="161"/>
      <c r="CS910" s="161"/>
      <c r="CT910" s="161"/>
      <c r="CU910" s="161"/>
      <c r="CV910" s="161"/>
      <c r="CW910" s="161"/>
      <c r="CX910" s="161"/>
      <c r="CY910" s="161"/>
      <c r="CZ910" s="161"/>
      <c r="DA910" s="161"/>
      <c r="DB910" s="161"/>
      <c r="DC910" s="161"/>
      <c r="DD910" s="161"/>
      <c r="DE910" s="161"/>
      <c r="DF910" s="161"/>
      <c r="DG910" s="161"/>
      <c r="DH910" s="161"/>
      <c r="DI910" s="161"/>
      <c r="DJ910" s="161"/>
      <c r="DK910" s="161"/>
      <c r="DL910" s="161"/>
      <c r="DM910" s="161"/>
      <c r="DN910" s="161"/>
      <c r="DO910" s="161"/>
      <c r="DP910" s="161"/>
      <c r="DQ910" s="161"/>
      <c r="DR910" s="161"/>
      <c r="DS910" s="161"/>
      <c r="DT910" s="161"/>
      <c r="DU910" s="161"/>
      <c r="DV910" s="161"/>
      <c r="DW910" s="161"/>
    </row>
    <row r="911" spans="1:127" ht="12.75" customHeight="1" x14ac:dyDescent="0.25">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c r="AA911" s="161"/>
      <c r="AB911" s="161"/>
      <c r="AC911" s="161"/>
      <c r="AD911" s="161"/>
      <c r="AE911" s="161"/>
      <c r="AF911" s="161"/>
      <c r="AG911" s="161"/>
      <c r="AH911" s="161"/>
      <c r="AI911" s="161"/>
      <c r="AJ911" s="161"/>
      <c r="AK911" s="161"/>
      <c r="AL911" s="161"/>
      <c r="AM911" s="161"/>
      <c r="AN911" s="161"/>
      <c r="AO911" s="161"/>
      <c r="AP911" s="161"/>
      <c r="AQ911" s="161"/>
      <c r="AR911"/>
      <c r="AS911" s="161"/>
      <c r="AT911" s="161"/>
      <c r="AU911" s="161"/>
      <c r="AV911" s="161"/>
      <c r="AW911" s="161"/>
      <c r="AX911" s="161"/>
      <c r="AY911" s="161"/>
      <c r="AZ911" s="161"/>
      <c r="BA911" s="161"/>
      <c r="BB911" s="161"/>
      <c r="BC911" s="161"/>
      <c r="BD911" s="161"/>
      <c r="BE911" s="161"/>
      <c r="BF911" s="161"/>
      <c r="BG911" s="161"/>
      <c r="BH911" s="161"/>
      <c r="BI911" s="161"/>
      <c r="BJ911" s="161"/>
      <c r="BK911" s="161"/>
      <c r="BL911" s="161"/>
      <c r="BM911" s="161"/>
      <c r="BN911" s="161"/>
      <c r="BO911" s="161"/>
      <c r="BP911" s="161"/>
      <c r="BQ911" s="161"/>
      <c r="BR911" s="161"/>
      <c r="BS911" s="161"/>
      <c r="BT911" s="161"/>
      <c r="BU911" s="161"/>
      <c r="BV911" s="161"/>
      <c r="BW911" s="161"/>
      <c r="BX911" s="161"/>
      <c r="BY911" s="161"/>
      <c r="BZ911" s="161"/>
      <c r="CA911" s="161"/>
      <c r="CB911" s="161"/>
      <c r="CC911" s="161"/>
      <c r="CD911" s="161"/>
      <c r="CE911" s="161"/>
      <c r="CF911" s="161"/>
      <c r="CG911" s="161"/>
      <c r="CH911" s="161"/>
      <c r="CI911" s="161"/>
      <c r="CJ911" s="161"/>
      <c r="CK911" s="161"/>
      <c r="CL911" s="161"/>
      <c r="CM911" s="161"/>
      <c r="CN911" s="161"/>
      <c r="CO911" s="161"/>
      <c r="CP911" s="161"/>
      <c r="CQ911" s="161"/>
      <c r="CR911" s="161"/>
      <c r="CS911" s="161"/>
      <c r="CT911" s="161"/>
      <c r="CU911" s="161"/>
      <c r="CV911" s="161"/>
      <c r="CW911" s="161"/>
      <c r="CX911" s="161"/>
      <c r="CY911" s="161"/>
      <c r="CZ911" s="161"/>
      <c r="DA911" s="161"/>
      <c r="DB911" s="161"/>
      <c r="DC911" s="161"/>
      <c r="DD911" s="161"/>
      <c r="DE911" s="161"/>
      <c r="DF911" s="161"/>
      <c r="DG911" s="161"/>
      <c r="DH911" s="161"/>
      <c r="DI911" s="161"/>
      <c r="DJ911" s="161"/>
      <c r="DK911" s="161"/>
      <c r="DL911" s="161"/>
      <c r="DM911" s="161"/>
      <c r="DN911" s="161"/>
      <c r="DO911" s="161"/>
      <c r="DP911" s="161"/>
      <c r="DQ911" s="161"/>
      <c r="DR911" s="161"/>
      <c r="DS911" s="161"/>
      <c r="DT911" s="161"/>
      <c r="DU911" s="161"/>
      <c r="DV911" s="161"/>
      <c r="DW911" s="161"/>
    </row>
    <row r="912" spans="1:127" ht="12.75" customHeight="1" x14ac:dyDescent="0.25">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c r="AA912" s="161"/>
      <c r="AB912" s="161"/>
      <c r="AC912" s="161"/>
      <c r="AD912" s="161"/>
      <c r="AE912" s="161"/>
      <c r="AF912" s="161"/>
      <c r="AG912" s="161"/>
      <c r="AH912" s="161"/>
      <c r="AI912" s="161"/>
      <c r="AJ912" s="161"/>
      <c r="AK912" s="161"/>
      <c r="AL912" s="161"/>
      <c r="AM912" s="161"/>
      <c r="AN912" s="161"/>
      <c r="AO912" s="161"/>
      <c r="AP912" s="161"/>
      <c r="AQ912" s="161"/>
      <c r="AR912"/>
      <c r="AS912" s="161"/>
      <c r="AT912" s="161"/>
      <c r="AU912" s="161"/>
      <c r="AV912" s="161"/>
      <c r="AW912" s="161"/>
      <c r="AX912" s="161"/>
      <c r="AY912" s="161"/>
      <c r="AZ912" s="161"/>
      <c r="BA912" s="161"/>
      <c r="BB912" s="161"/>
      <c r="BC912" s="161"/>
      <c r="BD912" s="161"/>
      <c r="BE912" s="161"/>
      <c r="BF912" s="161"/>
      <c r="BG912" s="161"/>
      <c r="BH912" s="161"/>
      <c r="BI912" s="161"/>
      <c r="BJ912" s="161"/>
      <c r="BK912" s="161"/>
      <c r="BL912" s="161"/>
      <c r="BM912" s="161"/>
      <c r="BN912" s="161"/>
      <c r="BO912" s="161"/>
      <c r="BP912" s="161"/>
      <c r="BQ912" s="161"/>
      <c r="BR912" s="161"/>
      <c r="BS912" s="161"/>
      <c r="BT912" s="161"/>
      <c r="BU912" s="161"/>
      <c r="BV912" s="161"/>
      <c r="BW912" s="161"/>
      <c r="BX912" s="161"/>
      <c r="BY912" s="161"/>
      <c r="BZ912" s="161"/>
      <c r="CA912" s="161"/>
      <c r="CB912" s="161"/>
      <c r="CC912" s="161"/>
      <c r="CD912" s="161"/>
      <c r="CE912" s="161"/>
      <c r="CF912" s="161"/>
      <c r="CG912" s="161"/>
      <c r="CH912" s="161"/>
      <c r="CI912" s="161"/>
      <c r="CJ912" s="161"/>
      <c r="CK912" s="161"/>
      <c r="CL912" s="161"/>
      <c r="CM912" s="161"/>
      <c r="CN912" s="161"/>
      <c r="CO912" s="161"/>
      <c r="CP912" s="161"/>
      <c r="CQ912" s="161"/>
      <c r="CR912" s="161"/>
      <c r="CS912" s="161"/>
      <c r="CT912" s="161"/>
      <c r="CU912" s="161"/>
      <c r="CV912" s="161"/>
      <c r="CW912" s="161"/>
      <c r="CX912" s="161"/>
      <c r="CY912" s="161"/>
      <c r="CZ912" s="161"/>
      <c r="DA912" s="161"/>
      <c r="DB912" s="161"/>
      <c r="DC912" s="161"/>
      <c r="DD912" s="161"/>
      <c r="DE912" s="161"/>
      <c r="DF912" s="161"/>
      <c r="DG912" s="161"/>
      <c r="DH912" s="161"/>
      <c r="DI912" s="161"/>
      <c r="DJ912" s="161"/>
      <c r="DK912" s="161"/>
      <c r="DL912" s="161"/>
      <c r="DM912" s="161"/>
      <c r="DN912" s="161"/>
      <c r="DO912" s="161"/>
      <c r="DP912" s="161"/>
      <c r="DQ912" s="161"/>
      <c r="DR912" s="161"/>
      <c r="DS912" s="161"/>
      <c r="DT912" s="161"/>
      <c r="DU912" s="161"/>
      <c r="DV912" s="161"/>
      <c r="DW912" s="161"/>
    </row>
    <row r="913" spans="1:127" ht="12.75" customHeight="1" x14ac:dyDescent="0.25">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c r="AA913" s="161"/>
      <c r="AB913" s="161"/>
      <c r="AC913" s="161"/>
      <c r="AD913" s="161"/>
      <c r="AE913" s="161"/>
      <c r="AF913" s="161"/>
      <c r="AG913" s="161"/>
      <c r="AH913" s="161"/>
      <c r="AI913" s="161"/>
      <c r="AJ913" s="161"/>
      <c r="AK913" s="161"/>
      <c r="AL913" s="161"/>
      <c r="AM913" s="161"/>
      <c r="AN913" s="161"/>
      <c r="AO913" s="161"/>
      <c r="AP913" s="161"/>
      <c r="AQ913" s="161"/>
      <c r="AR913"/>
      <c r="AS913" s="161"/>
      <c r="AT913" s="161"/>
      <c r="AU913" s="161"/>
      <c r="AV913" s="161"/>
      <c r="AW913" s="161"/>
      <c r="AX913" s="161"/>
      <c r="AY913" s="161"/>
      <c r="AZ913" s="161"/>
      <c r="BA913" s="161"/>
      <c r="BB913" s="161"/>
      <c r="BC913" s="161"/>
      <c r="BD913" s="161"/>
      <c r="BE913" s="161"/>
      <c r="BF913" s="161"/>
      <c r="BG913" s="161"/>
      <c r="BH913" s="161"/>
      <c r="BI913" s="161"/>
      <c r="BJ913" s="161"/>
      <c r="BK913" s="161"/>
      <c r="BL913" s="161"/>
      <c r="BM913" s="161"/>
      <c r="BN913" s="161"/>
      <c r="BO913" s="161"/>
      <c r="BP913" s="161"/>
      <c r="BQ913" s="161"/>
      <c r="BR913" s="161"/>
      <c r="BS913" s="161"/>
      <c r="BT913" s="161"/>
      <c r="BU913" s="161"/>
      <c r="BV913" s="161"/>
      <c r="BW913" s="161"/>
      <c r="BX913" s="161"/>
      <c r="BY913" s="161"/>
      <c r="BZ913" s="161"/>
      <c r="CA913" s="161"/>
      <c r="CB913" s="161"/>
      <c r="CC913" s="161"/>
      <c r="CD913" s="161"/>
      <c r="CE913" s="161"/>
      <c r="CF913" s="161"/>
      <c r="CG913" s="161"/>
      <c r="CH913" s="161"/>
      <c r="CI913" s="161"/>
      <c r="CJ913" s="161"/>
      <c r="CK913" s="161"/>
      <c r="CL913" s="161"/>
      <c r="CM913" s="161"/>
      <c r="CN913" s="161"/>
      <c r="CO913" s="161"/>
      <c r="CP913" s="161"/>
      <c r="CQ913" s="161"/>
      <c r="CR913" s="161"/>
      <c r="CS913" s="161"/>
      <c r="CT913" s="161"/>
      <c r="CU913" s="161"/>
      <c r="CV913" s="161"/>
      <c r="CW913" s="161"/>
      <c r="CX913" s="161"/>
      <c r="CY913" s="161"/>
      <c r="CZ913" s="161"/>
      <c r="DA913" s="161"/>
      <c r="DB913" s="161"/>
      <c r="DC913" s="161"/>
      <c r="DD913" s="161"/>
      <c r="DE913" s="161"/>
      <c r="DF913" s="161"/>
      <c r="DG913" s="161"/>
      <c r="DH913" s="161"/>
      <c r="DI913" s="161"/>
      <c r="DJ913" s="161"/>
      <c r="DK913" s="161"/>
      <c r="DL913" s="161"/>
      <c r="DM913" s="161"/>
      <c r="DN913" s="161"/>
      <c r="DO913" s="161"/>
      <c r="DP913" s="161"/>
      <c r="DQ913" s="161"/>
      <c r="DR913" s="161"/>
      <c r="DS913" s="161"/>
      <c r="DT913" s="161"/>
      <c r="DU913" s="161"/>
      <c r="DV913" s="161"/>
      <c r="DW913" s="161"/>
    </row>
    <row r="914" spans="1:127" ht="12.75" customHeight="1" x14ac:dyDescent="0.25">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c r="AA914" s="161"/>
      <c r="AB914" s="161"/>
      <c r="AC914" s="161"/>
      <c r="AD914" s="161"/>
      <c r="AE914" s="161"/>
      <c r="AF914" s="161"/>
      <c r="AG914" s="161"/>
      <c r="AH914" s="161"/>
      <c r="AI914" s="161"/>
      <c r="AJ914" s="161"/>
      <c r="AK914" s="161"/>
      <c r="AL914" s="161"/>
      <c r="AM914" s="161"/>
      <c r="AN914" s="161"/>
      <c r="AO914" s="161"/>
      <c r="AP914" s="161"/>
      <c r="AQ914" s="161"/>
      <c r="AR914"/>
      <c r="AS914" s="161"/>
      <c r="AT914" s="161"/>
      <c r="AU914" s="161"/>
      <c r="AV914" s="161"/>
      <c r="AW914" s="161"/>
      <c r="AX914" s="161"/>
      <c r="AY914" s="161"/>
      <c r="AZ914" s="161"/>
      <c r="BA914" s="161"/>
      <c r="BB914" s="161"/>
      <c r="BC914" s="161"/>
      <c r="BD914" s="161"/>
      <c r="BE914" s="161"/>
      <c r="BF914" s="161"/>
      <c r="BG914" s="161"/>
      <c r="BH914" s="161"/>
      <c r="BI914" s="161"/>
      <c r="BJ914" s="161"/>
      <c r="BK914" s="161"/>
      <c r="BL914" s="161"/>
      <c r="BM914" s="161"/>
      <c r="BN914" s="161"/>
      <c r="BO914" s="161"/>
      <c r="BP914" s="161"/>
      <c r="BQ914" s="161"/>
      <c r="BR914" s="161"/>
      <c r="BS914" s="161"/>
      <c r="BT914" s="161"/>
      <c r="BU914" s="161"/>
      <c r="BV914" s="161"/>
      <c r="BW914" s="161"/>
      <c r="BX914" s="161"/>
      <c r="BY914" s="161"/>
      <c r="BZ914" s="161"/>
      <c r="CA914" s="161"/>
      <c r="CB914" s="161"/>
      <c r="CC914" s="161"/>
      <c r="CD914" s="161"/>
      <c r="CE914" s="161"/>
      <c r="CF914" s="161"/>
      <c r="CG914" s="161"/>
      <c r="CH914" s="161"/>
      <c r="CI914" s="161"/>
      <c r="CJ914" s="161"/>
      <c r="CK914" s="161"/>
      <c r="CL914" s="161"/>
      <c r="CM914" s="161"/>
      <c r="CN914" s="161"/>
      <c r="CO914" s="161"/>
      <c r="CP914" s="161"/>
      <c r="CQ914" s="161"/>
      <c r="CR914" s="161"/>
      <c r="CS914" s="161"/>
      <c r="CT914" s="161"/>
      <c r="CU914" s="161"/>
      <c r="CV914" s="161"/>
      <c r="CW914" s="161"/>
      <c r="CX914" s="161"/>
      <c r="CY914" s="161"/>
      <c r="CZ914" s="161"/>
      <c r="DA914" s="161"/>
      <c r="DB914" s="161"/>
      <c r="DC914" s="161"/>
      <c r="DD914" s="161"/>
      <c r="DE914" s="161"/>
      <c r="DF914" s="161"/>
      <c r="DG914" s="161"/>
      <c r="DH914" s="161"/>
      <c r="DI914" s="161"/>
      <c r="DJ914" s="161"/>
      <c r="DK914" s="161"/>
      <c r="DL914" s="161"/>
      <c r="DM914" s="161"/>
      <c r="DN914" s="161"/>
      <c r="DO914" s="161"/>
      <c r="DP914" s="161"/>
      <c r="DQ914" s="161"/>
      <c r="DR914" s="161"/>
      <c r="DS914" s="161"/>
      <c r="DT914" s="161"/>
      <c r="DU914" s="161"/>
      <c r="DV914" s="161"/>
      <c r="DW914" s="161"/>
    </row>
    <row r="915" spans="1:127" ht="12.75" customHeight="1" x14ac:dyDescent="0.25">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c r="AA915" s="161"/>
      <c r="AB915" s="161"/>
      <c r="AC915" s="161"/>
      <c r="AD915" s="161"/>
      <c r="AE915" s="161"/>
      <c r="AF915" s="161"/>
      <c r="AG915" s="161"/>
      <c r="AH915" s="161"/>
      <c r="AI915" s="161"/>
      <c r="AJ915" s="161"/>
      <c r="AK915" s="161"/>
      <c r="AL915" s="161"/>
      <c r="AM915" s="161"/>
      <c r="AN915" s="161"/>
      <c r="AO915" s="161"/>
      <c r="AP915" s="161"/>
      <c r="AQ915" s="161"/>
      <c r="AR915"/>
      <c r="AS915" s="161"/>
      <c r="AT915" s="161"/>
      <c r="AU915" s="161"/>
      <c r="AV915" s="161"/>
      <c r="AW915" s="161"/>
      <c r="AX915" s="161"/>
      <c r="AY915" s="161"/>
      <c r="AZ915" s="161"/>
      <c r="BA915" s="161"/>
      <c r="BB915" s="161"/>
      <c r="BC915" s="161"/>
      <c r="BD915" s="161"/>
      <c r="BE915" s="161"/>
      <c r="BF915" s="161"/>
      <c r="BG915" s="161"/>
      <c r="BH915" s="161"/>
      <c r="BI915" s="161"/>
      <c r="BJ915" s="161"/>
      <c r="BK915" s="161"/>
      <c r="BL915" s="161"/>
      <c r="BM915" s="161"/>
      <c r="BN915" s="161"/>
      <c r="BO915" s="161"/>
      <c r="BP915" s="161"/>
      <c r="BQ915" s="161"/>
      <c r="BR915" s="161"/>
      <c r="BS915" s="161"/>
      <c r="BT915" s="161"/>
      <c r="BU915" s="161"/>
      <c r="BV915" s="161"/>
      <c r="BW915" s="161"/>
      <c r="BX915" s="161"/>
      <c r="BY915" s="161"/>
      <c r="BZ915" s="161"/>
      <c r="CA915" s="161"/>
      <c r="CB915" s="161"/>
      <c r="CC915" s="161"/>
      <c r="CD915" s="161"/>
      <c r="CE915" s="161"/>
      <c r="CF915" s="161"/>
      <c r="CG915" s="161"/>
      <c r="CH915" s="161"/>
      <c r="CI915" s="161"/>
      <c r="CJ915" s="161"/>
      <c r="CK915" s="161"/>
      <c r="CL915" s="161"/>
      <c r="CM915" s="161"/>
      <c r="CN915" s="161"/>
      <c r="CO915" s="161"/>
      <c r="CP915" s="161"/>
      <c r="CQ915" s="161"/>
      <c r="CR915" s="161"/>
      <c r="CS915" s="161"/>
      <c r="CT915" s="161"/>
      <c r="CU915" s="161"/>
      <c r="CV915" s="161"/>
      <c r="CW915" s="161"/>
      <c r="CX915" s="161"/>
      <c r="CY915" s="161"/>
      <c r="CZ915" s="161"/>
      <c r="DA915" s="161"/>
      <c r="DB915" s="161"/>
      <c r="DC915" s="161"/>
      <c r="DD915" s="161"/>
      <c r="DE915" s="161"/>
      <c r="DF915" s="161"/>
      <c r="DG915" s="161"/>
      <c r="DH915" s="161"/>
      <c r="DI915" s="161"/>
      <c r="DJ915" s="161"/>
      <c r="DK915" s="161"/>
      <c r="DL915" s="161"/>
      <c r="DM915" s="161"/>
      <c r="DN915" s="161"/>
      <c r="DO915" s="161"/>
      <c r="DP915" s="161"/>
      <c r="DQ915" s="161"/>
      <c r="DR915" s="161"/>
      <c r="DS915" s="161"/>
      <c r="DT915" s="161"/>
      <c r="DU915" s="161"/>
      <c r="DV915" s="161"/>
      <c r="DW915" s="161"/>
    </row>
    <row r="916" spans="1:127" ht="12.75" customHeight="1" x14ac:dyDescent="0.25">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c r="AA916" s="161"/>
      <c r="AB916" s="161"/>
      <c r="AC916" s="161"/>
      <c r="AD916" s="161"/>
      <c r="AE916" s="161"/>
      <c r="AF916" s="161"/>
      <c r="AG916" s="161"/>
      <c r="AH916" s="161"/>
      <c r="AI916" s="161"/>
      <c r="AJ916" s="161"/>
      <c r="AK916" s="161"/>
      <c r="AL916" s="161"/>
      <c r="AM916" s="161"/>
      <c r="AN916" s="161"/>
      <c r="AO916" s="161"/>
      <c r="AP916" s="161"/>
      <c r="AQ916" s="161"/>
      <c r="AR916"/>
      <c r="AS916" s="161"/>
      <c r="AT916" s="161"/>
      <c r="AU916" s="161"/>
      <c r="AV916" s="161"/>
      <c r="AW916" s="161"/>
      <c r="AX916" s="161"/>
      <c r="AY916" s="161"/>
      <c r="AZ916" s="161"/>
      <c r="BA916" s="161"/>
      <c r="BB916" s="161"/>
      <c r="BC916" s="161"/>
      <c r="BD916" s="161"/>
      <c r="BE916" s="161"/>
      <c r="BF916" s="161"/>
      <c r="BG916" s="161"/>
      <c r="BH916" s="161"/>
      <c r="BI916" s="161"/>
      <c r="BJ916" s="161"/>
      <c r="BK916" s="161"/>
      <c r="BL916" s="161"/>
      <c r="BM916" s="161"/>
      <c r="BN916" s="161"/>
      <c r="BO916" s="161"/>
      <c r="BP916" s="161"/>
      <c r="BQ916" s="161"/>
      <c r="BR916" s="161"/>
      <c r="BS916" s="161"/>
      <c r="BT916" s="161"/>
      <c r="BU916" s="161"/>
      <c r="BV916" s="161"/>
      <c r="BW916" s="161"/>
      <c r="BX916" s="161"/>
      <c r="BY916" s="161"/>
      <c r="BZ916" s="161"/>
      <c r="CA916" s="161"/>
      <c r="CB916" s="161"/>
      <c r="CC916" s="161"/>
      <c r="CD916" s="161"/>
      <c r="CE916" s="161"/>
      <c r="CF916" s="161"/>
      <c r="CG916" s="161"/>
      <c r="CH916" s="161"/>
      <c r="CI916" s="161"/>
      <c r="CJ916" s="161"/>
      <c r="CK916" s="161"/>
      <c r="CL916" s="161"/>
      <c r="CM916" s="161"/>
      <c r="CN916" s="161"/>
      <c r="CO916" s="161"/>
      <c r="CP916" s="161"/>
      <c r="CQ916" s="161"/>
      <c r="CR916" s="161"/>
      <c r="CS916" s="161"/>
      <c r="CT916" s="161"/>
      <c r="CU916" s="161"/>
      <c r="CV916" s="161"/>
      <c r="CW916" s="161"/>
      <c r="CX916" s="161"/>
      <c r="CY916" s="161"/>
      <c r="CZ916" s="161"/>
      <c r="DA916" s="161"/>
      <c r="DB916" s="161"/>
      <c r="DC916" s="161"/>
      <c r="DD916" s="161"/>
      <c r="DE916" s="161"/>
      <c r="DF916" s="161"/>
      <c r="DG916" s="161"/>
      <c r="DH916" s="161"/>
      <c r="DI916" s="161"/>
      <c r="DJ916" s="161"/>
      <c r="DK916" s="161"/>
      <c r="DL916" s="161"/>
      <c r="DM916" s="161"/>
      <c r="DN916" s="161"/>
      <c r="DO916" s="161"/>
      <c r="DP916" s="161"/>
      <c r="DQ916" s="161"/>
      <c r="DR916" s="161"/>
      <c r="DS916" s="161"/>
      <c r="DT916" s="161"/>
      <c r="DU916" s="161"/>
      <c r="DV916" s="161"/>
      <c r="DW916" s="161"/>
    </row>
    <row r="917" spans="1:127" ht="12.75" customHeight="1" x14ac:dyDescent="0.25">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c r="AA917" s="161"/>
      <c r="AB917" s="161"/>
      <c r="AC917" s="161"/>
      <c r="AD917" s="161"/>
      <c r="AE917" s="161"/>
      <c r="AF917" s="161"/>
      <c r="AG917" s="161"/>
      <c r="AH917" s="161"/>
      <c r="AI917" s="161"/>
      <c r="AJ917" s="161"/>
      <c r="AK917" s="161"/>
      <c r="AL917" s="161"/>
      <c r="AM917" s="161"/>
      <c r="AN917" s="161"/>
      <c r="AO917" s="161"/>
      <c r="AP917" s="161"/>
      <c r="AQ917" s="161"/>
      <c r="AR917"/>
      <c r="AS917" s="161"/>
      <c r="AT917" s="161"/>
      <c r="AU917" s="161"/>
      <c r="AV917" s="161"/>
      <c r="AW917" s="161"/>
      <c r="AX917" s="161"/>
      <c r="AY917" s="161"/>
      <c r="AZ917" s="161"/>
      <c r="BA917" s="161"/>
      <c r="BB917" s="161"/>
      <c r="BC917" s="161"/>
      <c r="BD917" s="161"/>
      <c r="BE917" s="161"/>
      <c r="BF917" s="161"/>
      <c r="BG917" s="161"/>
      <c r="BH917" s="161"/>
      <c r="BI917" s="161"/>
      <c r="BJ917" s="161"/>
      <c r="BK917" s="161"/>
      <c r="BL917" s="161"/>
      <c r="BM917" s="161"/>
      <c r="BN917" s="161"/>
      <c r="BO917" s="161"/>
      <c r="BP917" s="161"/>
      <c r="BQ917" s="161"/>
      <c r="BR917" s="161"/>
      <c r="BS917" s="161"/>
      <c r="BT917" s="161"/>
      <c r="BU917" s="161"/>
      <c r="BV917" s="161"/>
      <c r="BW917" s="161"/>
      <c r="BX917" s="161"/>
      <c r="BY917" s="161"/>
      <c r="BZ917" s="161"/>
      <c r="CA917" s="161"/>
      <c r="CB917" s="161"/>
      <c r="CC917" s="161"/>
      <c r="CD917" s="161"/>
      <c r="CE917" s="161"/>
      <c r="CF917" s="161"/>
      <c r="CG917" s="161"/>
      <c r="CH917" s="161"/>
      <c r="CI917" s="161"/>
      <c r="CJ917" s="161"/>
      <c r="CK917" s="161"/>
      <c r="CL917" s="161"/>
      <c r="CM917" s="161"/>
      <c r="CN917" s="161"/>
      <c r="CO917" s="161"/>
      <c r="CP917" s="161"/>
      <c r="CQ917" s="161"/>
      <c r="CR917" s="161"/>
      <c r="CS917" s="161"/>
      <c r="CT917" s="161"/>
      <c r="CU917" s="161"/>
      <c r="CV917" s="161"/>
      <c r="CW917" s="161"/>
      <c r="CX917" s="161"/>
      <c r="CY917" s="161"/>
      <c r="CZ917" s="161"/>
      <c r="DA917" s="161"/>
      <c r="DB917" s="161"/>
      <c r="DC917" s="161"/>
      <c r="DD917" s="161"/>
      <c r="DE917" s="161"/>
      <c r="DF917" s="161"/>
      <c r="DG917" s="161"/>
      <c r="DH917" s="161"/>
      <c r="DI917" s="161"/>
      <c r="DJ917" s="161"/>
      <c r="DK917" s="161"/>
      <c r="DL917" s="161"/>
      <c r="DM917" s="161"/>
      <c r="DN917" s="161"/>
      <c r="DO917" s="161"/>
      <c r="DP917" s="161"/>
      <c r="DQ917" s="161"/>
      <c r="DR917" s="161"/>
      <c r="DS917" s="161"/>
      <c r="DT917" s="161"/>
      <c r="DU917" s="161"/>
      <c r="DV917" s="161"/>
      <c r="DW917" s="161"/>
    </row>
    <row r="918" spans="1:127" ht="12.75" customHeight="1" x14ac:dyDescent="0.25">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c r="AA918" s="161"/>
      <c r="AB918" s="161"/>
      <c r="AC918" s="161"/>
      <c r="AD918" s="161"/>
      <c r="AE918" s="161"/>
      <c r="AF918" s="161"/>
      <c r="AG918" s="161"/>
      <c r="AH918" s="161"/>
      <c r="AI918" s="161"/>
      <c r="AJ918" s="161"/>
      <c r="AK918" s="161"/>
      <c r="AL918" s="161"/>
      <c r="AM918" s="161"/>
      <c r="AN918" s="161"/>
      <c r="AO918" s="161"/>
      <c r="AP918" s="161"/>
      <c r="AQ918" s="161"/>
      <c r="AR918"/>
      <c r="AS918" s="161"/>
      <c r="AT918" s="161"/>
      <c r="AU918" s="161"/>
      <c r="AV918" s="161"/>
      <c r="AW918" s="161"/>
      <c r="AX918" s="161"/>
      <c r="AY918" s="161"/>
      <c r="AZ918" s="161"/>
      <c r="BA918" s="161"/>
      <c r="BB918" s="161"/>
      <c r="BC918" s="161"/>
      <c r="BD918" s="161"/>
      <c r="BE918" s="161"/>
      <c r="BF918" s="161"/>
      <c r="BG918" s="161"/>
      <c r="BH918" s="161"/>
      <c r="BI918" s="161"/>
      <c r="BJ918" s="161"/>
      <c r="BK918" s="161"/>
      <c r="BL918" s="161"/>
      <c r="BM918" s="161"/>
      <c r="BN918" s="161"/>
      <c r="BO918" s="161"/>
      <c r="BP918" s="161"/>
      <c r="BQ918" s="161"/>
      <c r="BR918" s="161"/>
      <c r="BS918" s="161"/>
      <c r="BT918" s="161"/>
      <c r="BU918" s="161"/>
      <c r="BV918" s="161"/>
      <c r="BW918" s="161"/>
      <c r="BX918" s="161"/>
      <c r="BY918" s="161"/>
      <c r="BZ918" s="161"/>
      <c r="CA918" s="161"/>
      <c r="CB918" s="161"/>
      <c r="CC918" s="161"/>
      <c r="CD918" s="161"/>
      <c r="CE918" s="161"/>
      <c r="CF918" s="161"/>
      <c r="CG918" s="161"/>
      <c r="CH918" s="161"/>
      <c r="CI918" s="161"/>
      <c r="CJ918" s="161"/>
      <c r="CK918" s="161"/>
      <c r="CL918" s="161"/>
      <c r="CM918" s="161"/>
      <c r="CN918" s="161"/>
      <c r="CO918" s="161"/>
      <c r="CP918" s="161"/>
      <c r="CQ918" s="161"/>
      <c r="CR918" s="161"/>
      <c r="CS918" s="161"/>
      <c r="CT918" s="161"/>
      <c r="CU918" s="161"/>
      <c r="CV918" s="161"/>
      <c r="CW918" s="161"/>
      <c r="CX918" s="161"/>
      <c r="CY918" s="161"/>
      <c r="CZ918" s="161"/>
      <c r="DA918" s="161"/>
      <c r="DB918" s="161"/>
      <c r="DC918" s="161"/>
      <c r="DD918" s="161"/>
      <c r="DE918" s="161"/>
      <c r="DF918" s="161"/>
      <c r="DG918" s="161"/>
      <c r="DH918" s="161"/>
      <c r="DI918" s="161"/>
      <c r="DJ918" s="161"/>
      <c r="DK918" s="161"/>
      <c r="DL918" s="161"/>
      <c r="DM918" s="161"/>
      <c r="DN918" s="161"/>
      <c r="DO918" s="161"/>
      <c r="DP918" s="161"/>
      <c r="DQ918" s="161"/>
      <c r="DR918" s="161"/>
      <c r="DS918" s="161"/>
      <c r="DT918" s="161"/>
      <c r="DU918" s="161"/>
      <c r="DV918" s="161"/>
      <c r="DW918" s="161"/>
    </row>
    <row r="919" spans="1:127" ht="12.75" customHeight="1" x14ac:dyDescent="0.25">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c r="AA919" s="161"/>
      <c r="AB919" s="161"/>
      <c r="AC919" s="161"/>
      <c r="AD919" s="161"/>
      <c r="AE919" s="161"/>
      <c r="AF919" s="161"/>
      <c r="AG919" s="161"/>
      <c r="AH919" s="161"/>
      <c r="AI919" s="161"/>
      <c r="AJ919" s="161"/>
      <c r="AK919" s="161"/>
      <c r="AL919" s="161"/>
      <c r="AM919" s="161"/>
      <c r="AN919" s="161"/>
      <c r="AO919" s="161"/>
      <c r="AP919" s="161"/>
      <c r="AQ919" s="161"/>
      <c r="AR919"/>
      <c r="AS919" s="161"/>
      <c r="AT919" s="161"/>
      <c r="AU919" s="161"/>
      <c r="AV919" s="161"/>
      <c r="AW919" s="161"/>
      <c r="AX919" s="161"/>
      <c r="AY919" s="161"/>
      <c r="AZ919" s="161"/>
      <c r="BA919" s="161"/>
      <c r="BB919" s="161"/>
      <c r="BC919" s="161"/>
      <c r="BD919" s="161"/>
      <c r="BE919" s="161"/>
      <c r="BF919" s="161"/>
      <c r="BG919" s="161"/>
      <c r="BH919" s="161"/>
      <c r="BI919" s="161"/>
      <c r="BJ919" s="161"/>
      <c r="BK919" s="161"/>
      <c r="BL919" s="161"/>
      <c r="BM919" s="161"/>
      <c r="BN919" s="161"/>
      <c r="BO919" s="161"/>
      <c r="BP919" s="161"/>
      <c r="BQ919" s="161"/>
      <c r="BR919" s="161"/>
      <c r="BS919" s="161"/>
      <c r="BT919" s="161"/>
      <c r="BU919" s="161"/>
      <c r="BV919" s="161"/>
      <c r="BW919" s="161"/>
      <c r="BX919" s="161"/>
      <c r="BY919" s="161"/>
      <c r="BZ919" s="161"/>
      <c r="CA919" s="161"/>
      <c r="CB919" s="161"/>
      <c r="CC919" s="161"/>
      <c r="CD919" s="161"/>
      <c r="CE919" s="161"/>
      <c r="CF919" s="161"/>
      <c r="CG919" s="161"/>
      <c r="CH919" s="161"/>
      <c r="CI919" s="161"/>
      <c r="CJ919" s="161"/>
      <c r="CK919" s="161"/>
      <c r="CL919" s="161"/>
      <c r="CM919" s="161"/>
      <c r="CN919" s="161"/>
      <c r="CO919" s="161"/>
      <c r="CP919" s="161"/>
      <c r="CQ919" s="161"/>
      <c r="CR919" s="161"/>
      <c r="CS919" s="161"/>
      <c r="CT919" s="161"/>
      <c r="CU919" s="161"/>
      <c r="CV919" s="161"/>
      <c r="CW919" s="161"/>
      <c r="CX919" s="161"/>
      <c r="CY919" s="161"/>
      <c r="CZ919" s="161"/>
      <c r="DA919" s="161"/>
      <c r="DB919" s="161"/>
      <c r="DC919" s="161"/>
      <c r="DD919" s="161"/>
      <c r="DE919" s="161"/>
      <c r="DF919" s="161"/>
      <c r="DG919" s="161"/>
      <c r="DH919" s="161"/>
      <c r="DI919" s="161"/>
      <c r="DJ919" s="161"/>
      <c r="DK919" s="161"/>
      <c r="DL919" s="161"/>
      <c r="DM919" s="161"/>
      <c r="DN919" s="161"/>
      <c r="DO919" s="161"/>
      <c r="DP919" s="161"/>
      <c r="DQ919" s="161"/>
      <c r="DR919" s="161"/>
      <c r="DS919" s="161"/>
      <c r="DT919" s="161"/>
      <c r="DU919" s="161"/>
      <c r="DV919" s="161"/>
      <c r="DW919" s="161"/>
    </row>
    <row r="920" spans="1:127" ht="12.75" customHeight="1" x14ac:dyDescent="0.25">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c r="AA920" s="161"/>
      <c r="AB920" s="161"/>
      <c r="AC920" s="161"/>
      <c r="AD920" s="161"/>
      <c r="AE920" s="161"/>
      <c r="AF920" s="161"/>
      <c r="AG920" s="161"/>
      <c r="AH920" s="161"/>
      <c r="AI920" s="161"/>
      <c r="AJ920" s="161"/>
      <c r="AK920" s="161"/>
      <c r="AL920" s="161"/>
      <c r="AM920" s="161"/>
      <c r="AN920" s="161"/>
      <c r="AO920" s="161"/>
      <c r="AP920" s="161"/>
      <c r="AQ920" s="161"/>
      <c r="AR920"/>
      <c r="AS920" s="161"/>
      <c r="AT920" s="161"/>
      <c r="AU920" s="161"/>
      <c r="AV920" s="161"/>
      <c r="AW920" s="161"/>
      <c r="AX920" s="161"/>
      <c r="AY920" s="161"/>
      <c r="AZ920" s="161"/>
      <c r="BA920" s="161"/>
      <c r="BB920" s="161"/>
      <c r="BC920" s="161"/>
      <c r="BD920" s="161"/>
      <c r="BE920" s="161"/>
      <c r="BF920" s="161"/>
      <c r="BG920" s="161"/>
      <c r="BH920" s="161"/>
      <c r="BI920" s="161"/>
      <c r="BJ920" s="161"/>
      <c r="BK920" s="161"/>
      <c r="BL920" s="161"/>
      <c r="BM920" s="161"/>
      <c r="BN920" s="161"/>
      <c r="BO920" s="161"/>
      <c r="BP920" s="161"/>
      <c r="BQ920" s="161"/>
      <c r="BR920" s="161"/>
      <c r="BS920" s="161"/>
      <c r="BT920" s="161"/>
      <c r="BU920" s="161"/>
      <c r="BV920" s="161"/>
      <c r="BW920" s="161"/>
      <c r="BX920" s="161"/>
      <c r="BY920" s="161"/>
      <c r="BZ920" s="161"/>
      <c r="CA920" s="161"/>
      <c r="CB920" s="161"/>
      <c r="CC920" s="161"/>
      <c r="CD920" s="161"/>
      <c r="CE920" s="161"/>
      <c r="CF920" s="161"/>
      <c r="CG920" s="161"/>
      <c r="CH920" s="161"/>
      <c r="CI920" s="161"/>
      <c r="CJ920" s="161"/>
      <c r="CK920" s="161"/>
      <c r="CL920" s="161"/>
      <c r="CM920" s="161"/>
      <c r="CN920" s="161"/>
      <c r="CO920" s="161"/>
      <c r="CP920" s="161"/>
      <c r="CQ920" s="161"/>
      <c r="CR920" s="161"/>
      <c r="CS920" s="161"/>
      <c r="CT920" s="161"/>
      <c r="CU920" s="161"/>
      <c r="CV920" s="161"/>
      <c r="CW920" s="161"/>
      <c r="CX920" s="161"/>
      <c r="CY920" s="161"/>
      <c r="CZ920" s="161"/>
      <c r="DA920" s="161"/>
      <c r="DB920" s="161"/>
      <c r="DC920" s="161"/>
      <c r="DD920" s="161"/>
      <c r="DE920" s="161"/>
      <c r="DF920" s="161"/>
      <c r="DG920" s="161"/>
      <c r="DH920" s="161"/>
      <c r="DI920" s="161"/>
      <c r="DJ920" s="161"/>
      <c r="DK920" s="161"/>
      <c r="DL920" s="161"/>
      <c r="DM920" s="161"/>
      <c r="DN920" s="161"/>
      <c r="DO920" s="161"/>
      <c r="DP920" s="161"/>
      <c r="DQ920" s="161"/>
      <c r="DR920" s="161"/>
      <c r="DS920" s="161"/>
      <c r="DT920" s="161"/>
      <c r="DU920" s="161"/>
      <c r="DV920" s="161"/>
      <c r="DW920" s="161"/>
    </row>
    <row r="921" spans="1:127" ht="12.75" customHeight="1" x14ac:dyDescent="0.25">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c r="AA921" s="161"/>
      <c r="AB921" s="161"/>
      <c r="AC921" s="161"/>
      <c r="AD921" s="161"/>
      <c r="AE921" s="161"/>
      <c r="AF921" s="161"/>
      <c r="AG921" s="161"/>
      <c r="AH921" s="161"/>
      <c r="AI921" s="161"/>
      <c r="AJ921" s="161"/>
      <c r="AK921" s="161"/>
      <c r="AL921" s="161"/>
      <c r="AM921" s="161"/>
      <c r="AN921" s="161"/>
      <c r="AO921" s="161"/>
      <c r="AP921" s="161"/>
      <c r="AQ921" s="161"/>
      <c r="AR921"/>
      <c r="AS921" s="161"/>
      <c r="AT921" s="161"/>
      <c r="AU921" s="161"/>
      <c r="AV921" s="161"/>
      <c r="AW921" s="161"/>
      <c r="AX921" s="161"/>
      <c r="AY921" s="161"/>
      <c r="AZ921" s="161"/>
      <c r="BA921" s="161"/>
      <c r="BB921" s="161"/>
      <c r="BC921" s="161"/>
      <c r="BD921" s="161"/>
      <c r="BE921" s="161"/>
      <c r="BF921" s="161"/>
      <c r="BG921" s="161"/>
      <c r="BH921" s="161"/>
      <c r="BI921" s="161"/>
      <c r="BJ921" s="161"/>
      <c r="BK921" s="161"/>
      <c r="BL921" s="161"/>
      <c r="BM921" s="161"/>
      <c r="BN921" s="161"/>
      <c r="BO921" s="161"/>
      <c r="BP921" s="161"/>
      <c r="BQ921" s="161"/>
      <c r="BR921" s="161"/>
      <c r="BS921" s="161"/>
      <c r="BT921" s="161"/>
      <c r="BU921" s="161"/>
      <c r="BV921" s="161"/>
      <c r="BW921" s="161"/>
      <c r="BX921" s="161"/>
      <c r="BY921" s="161"/>
      <c r="BZ921" s="161"/>
      <c r="CA921" s="161"/>
      <c r="CB921" s="161"/>
      <c r="CC921" s="161"/>
      <c r="CD921" s="161"/>
      <c r="CE921" s="161"/>
      <c r="CF921" s="161"/>
      <c r="CG921" s="161"/>
      <c r="CH921" s="161"/>
      <c r="CI921" s="161"/>
      <c r="CJ921" s="161"/>
      <c r="CK921" s="161"/>
      <c r="CL921" s="161"/>
      <c r="CM921" s="161"/>
      <c r="CN921" s="161"/>
      <c r="CO921" s="161"/>
      <c r="CP921" s="161"/>
      <c r="CQ921" s="161"/>
      <c r="CR921" s="161"/>
      <c r="CS921" s="161"/>
      <c r="CT921" s="161"/>
      <c r="CU921" s="161"/>
      <c r="CV921" s="161"/>
      <c r="CW921" s="161"/>
      <c r="CX921" s="161"/>
      <c r="CY921" s="161"/>
      <c r="CZ921" s="161"/>
      <c r="DA921" s="161"/>
      <c r="DB921" s="161"/>
      <c r="DC921" s="161"/>
      <c r="DD921" s="161"/>
      <c r="DE921" s="161"/>
      <c r="DF921" s="161"/>
      <c r="DG921" s="161"/>
      <c r="DH921" s="161"/>
      <c r="DI921" s="161"/>
      <c r="DJ921" s="161"/>
      <c r="DK921" s="161"/>
      <c r="DL921" s="161"/>
      <c r="DM921" s="161"/>
      <c r="DN921" s="161"/>
      <c r="DO921" s="161"/>
      <c r="DP921" s="161"/>
      <c r="DQ921" s="161"/>
      <c r="DR921" s="161"/>
      <c r="DS921" s="161"/>
      <c r="DT921" s="161"/>
      <c r="DU921" s="161"/>
      <c r="DV921" s="161"/>
      <c r="DW921" s="161"/>
    </row>
    <row r="922" spans="1:127" ht="12.75" customHeight="1" x14ac:dyDescent="0.25">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c r="AA922" s="161"/>
      <c r="AB922" s="161"/>
      <c r="AC922" s="161"/>
      <c r="AD922" s="161"/>
      <c r="AE922" s="161"/>
      <c r="AF922" s="161"/>
      <c r="AG922" s="161"/>
      <c r="AH922" s="161"/>
      <c r="AI922" s="161"/>
      <c r="AJ922" s="161"/>
      <c r="AK922" s="161"/>
      <c r="AL922" s="161"/>
      <c r="AM922" s="161"/>
      <c r="AN922" s="161"/>
      <c r="AO922" s="161"/>
      <c r="AP922" s="161"/>
      <c r="AQ922" s="161"/>
      <c r="AR922"/>
      <c r="AS922" s="161"/>
      <c r="AT922" s="161"/>
      <c r="AU922" s="161"/>
      <c r="AV922" s="161"/>
      <c r="AW922" s="161"/>
      <c r="AX922" s="161"/>
      <c r="AY922" s="161"/>
      <c r="AZ922" s="161"/>
      <c r="BA922" s="161"/>
      <c r="BB922" s="161"/>
      <c r="BC922" s="161"/>
      <c r="BD922" s="161"/>
      <c r="BE922" s="161"/>
      <c r="BF922" s="161"/>
      <c r="BG922" s="161"/>
      <c r="BH922" s="161"/>
      <c r="BI922" s="161"/>
      <c r="BJ922" s="161"/>
      <c r="BK922" s="161"/>
      <c r="BL922" s="161"/>
      <c r="BM922" s="161"/>
      <c r="BN922" s="161"/>
      <c r="BO922" s="161"/>
      <c r="BP922" s="161"/>
      <c r="BQ922" s="161"/>
      <c r="BR922" s="161"/>
      <c r="BS922" s="161"/>
      <c r="BT922" s="161"/>
      <c r="BU922" s="161"/>
      <c r="BV922" s="161"/>
      <c r="BW922" s="161"/>
      <c r="BX922" s="161"/>
      <c r="BY922" s="161"/>
      <c r="BZ922" s="161"/>
      <c r="CA922" s="161"/>
      <c r="CB922" s="161"/>
      <c r="CC922" s="161"/>
      <c r="CD922" s="161"/>
      <c r="CE922" s="161"/>
      <c r="CF922" s="161"/>
      <c r="CG922" s="161"/>
      <c r="CH922" s="161"/>
      <c r="CI922" s="161"/>
      <c r="CJ922" s="161"/>
      <c r="CK922" s="161"/>
      <c r="CL922" s="161"/>
      <c r="CM922" s="161"/>
      <c r="CN922" s="161"/>
      <c r="CO922" s="161"/>
      <c r="CP922" s="161"/>
      <c r="CQ922" s="161"/>
      <c r="CR922" s="161"/>
      <c r="CS922" s="161"/>
      <c r="CT922" s="161"/>
      <c r="CU922" s="161"/>
      <c r="CV922" s="161"/>
      <c r="CW922" s="161"/>
      <c r="CX922" s="161"/>
      <c r="CY922" s="161"/>
      <c r="CZ922" s="161"/>
      <c r="DA922" s="161"/>
      <c r="DB922" s="161"/>
      <c r="DC922" s="161"/>
      <c r="DD922" s="161"/>
      <c r="DE922" s="161"/>
      <c r="DF922" s="161"/>
      <c r="DG922" s="161"/>
      <c r="DH922" s="161"/>
      <c r="DI922" s="161"/>
      <c r="DJ922" s="161"/>
      <c r="DK922" s="161"/>
      <c r="DL922" s="161"/>
      <c r="DM922" s="161"/>
      <c r="DN922" s="161"/>
      <c r="DO922" s="161"/>
      <c r="DP922" s="161"/>
      <c r="DQ922" s="161"/>
      <c r="DR922" s="161"/>
      <c r="DS922" s="161"/>
      <c r="DT922" s="161"/>
      <c r="DU922" s="161"/>
      <c r="DV922" s="161"/>
      <c r="DW922" s="161"/>
    </row>
    <row r="923" spans="1:127" ht="12.75" customHeight="1" x14ac:dyDescent="0.25">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c r="AA923" s="161"/>
      <c r="AB923" s="161"/>
      <c r="AC923" s="161"/>
      <c r="AD923" s="161"/>
      <c r="AE923" s="161"/>
      <c r="AF923" s="161"/>
      <c r="AG923" s="161"/>
      <c r="AH923" s="161"/>
      <c r="AI923" s="161"/>
      <c r="AJ923" s="161"/>
      <c r="AK923" s="161"/>
      <c r="AL923" s="161"/>
      <c r="AM923" s="161"/>
      <c r="AN923" s="161"/>
      <c r="AO923" s="161"/>
      <c r="AP923" s="161"/>
      <c r="AQ923" s="161"/>
      <c r="AR923"/>
      <c r="AS923" s="161"/>
      <c r="AT923" s="161"/>
      <c r="AU923" s="161"/>
      <c r="AV923" s="161"/>
      <c r="AW923" s="161"/>
      <c r="AX923" s="161"/>
      <c r="AY923" s="161"/>
      <c r="AZ923" s="161"/>
      <c r="BA923" s="161"/>
      <c r="BB923" s="161"/>
      <c r="BC923" s="161"/>
      <c r="BD923" s="161"/>
      <c r="BE923" s="161"/>
      <c r="BF923" s="161"/>
      <c r="BG923" s="161"/>
      <c r="BH923" s="161"/>
      <c r="BI923" s="161"/>
      <c r="BJ923" s="161"/>
      <c r="BK923" s="161"/>
      <c r="BL923" s="161"/>
      <c r="BM923" s="161"/>
      <c r="BN923" s="161"/>
      <c r="BO923" s="161"/>
      <c r="BP923" s="161"/>
      <c r="BQ923" s="161"/>
      <c r="BR923" s="161"/>
      <c r="BS923" s="161"/>
      <c r="BT923" s="161"/>
      <c r="BU923" s="161"/>
      <c r="BV923" s="161"/>
      <c r="BW923" s="161"/>
      <c r="BX923" s="161"/>
      <c r="BY923" s="161"/>
      <c r="BZ923" s="161"/>
      <c r="CA923" s="161"/>
      <c r="CB923" s="161"/>
      <c r="CC923" s="161"/>
      <c r="CD923" s="161"/>
      <c r="CE923" s="161"/>
      <c r="CF923" s="161"/>
      <c r="CG923" s="161"/>
      <c r="CH923" s="161"/>
      <c r="CI923" s="161"/>
      <c r="CJ923" s="161"/>
      <c r="CK923" s="161"/>
      <c r="CL923" s="161"/>
      <c r="CM923" s="161"/>
      <c r="CN923" s="161"/>
      <c r="CO923" s="161"/>
      <c r="CP923" s="161"/>
      <c r="CQ923" s="161"/>
      <c r="CR923" s="161"/>
      <c r="CS923" s="161"/>
      <c r="CT923" s="161"/>
      <c r="CU923" s="161"/>
      <c r="CV923" s="161"/>
      <c r="CW923" s="161"/>
      <c r="CX923" s="161"/>
      <c r="CY923" s="161"/>
      <c r="CZ923" s="161"/>
      <c r="DA923" s="161"/>
      <c r="DB923" s="161"/>
      <c r="DC923" s="161"/>
      <c r="DD923" s="161"/>
      <c r="DE923" s="161"/>
      <c r="DF923" s="161"/>
      <c r="DG923" s="161"/>
      <c r="DH923" s="161"/>
      <c r="DI923" s="161"/>
      <c r="DJ923" s="161"/>
      <c r="DK923" s="161"/>
      <c r="DL923" s="161"/>
      <c r="DM923" s="161"/>
      <c r="DN923" s="161"/>
      <c r="DO923" s="161"/>
      <c r="DP923" s="161"/>
      <c r="DQ923" s="161"/>
      <c r="DR923" s="161"/>
      <c r="DS923" s="161"/>
      <c r="DT923" s="161"/>
      <c r="DU923" s="161"/>
      <c r="DV923" s="161"/>
      <c r="DW923" s="161"/>
    </row>
    <row r="924" spans="1:127" ht="12.75" customHeight="1" x14ac:dyDescent="0.25">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c r="AA924" s="161"/>
      <c r="AB924" s="161"/>
      <c r="AC924" s="161"/>
      <c r="AD924" s="161"/>
      <c r="AE924" s="161"/>
      <c r="AF924" s="161"/>
      <c r="AG924" s="161"/>
      <c r="AH924" s="161"/>
      <c r="AI924" s="161"/>
      <c r="AJ924" s="161"/>
      <c r="AK924" s="161"/>
      <c r="AL924" s="161"/>
      <c r="AM924" s="161"/>
      <c r="AN924" s="161"/>
      <c r="AO924" s="161"/>
      <c r="AP924" s="161"/>
      <c r="AQ924" s="161"/>
      <c r="AR924"/>
      <c r="AS924" s="161"/>
      <c r="AT924" s="161"/>
      <c r="AU924" s="161"/>
      <c r="AV924" s="161"/>
      <c r="AW924" s="161"/>
      <c r="AX924" s="161"/>
      <c r="AY924" s="161"/>
      <c r="AZ924" s="161"/>
      <c r="BA924" s="161"/>
      <c r="BB924" s="161"/>
      <c r="BC924" s="161"/>
      <c r="BD924" s="161"/>
      <c r="BE924" s="161"/>
      <c r="BF924" s="161"/>
      <c r="BG924" s="161"/>
      <c r="BH924" s="161"/>
      <c r="BI924" s="161"/>
      <c r="BJ924" s="161"/>
      <c r="BK924" s="161"/>
      <c r="BL924" s="161"/>
      <c r="BM924" s="161"/>
      <c r="BN924" s="161"/>
      <c r="BO924" s="161"/>
      <c r="BP924" s="161"/>
      <c r="BQ924" s="161"/>
      <c r="BR924" s="161"/>
      <c r="BS924" s="161"/>
      <c r="BT924" s="161"/>
      <c r="BU924" s="161"/>
      <c r="BV924" s="161"/>
      <c r="BW924" s="161"/>
      <c r="BX924" s="161"/>
      <c r="BY924" s="161"/>
      <c r="BZ924" s="161"/>
      <c r="CA924" s="161"/>
      <c r="CB924" s="161"/>
      <c r="CC924" s="161"/>
      <c r="CD924" s="161"/>
      <c r="CE924" s="161"/>
      <c r="CF924" s="161"/>
      <c r="CG924" s="161"/>
      <c r="CH924" s="161"/>
      <c r="CI924" s="161"/>
      <c r="CJ924" s="161"/>
      <c r="CK924" s="161"/>
      <c r="CL924" s="161"/>
      <c r="CM924" s="161"/>
      <c r="CN924" s="161"/>
      <c r="CO924" s="161"/>
      <c r="CP924" s="161"/>
      <c r="CQ924" s="161"/>
      <c r="CR924" s="161"/>
      <c r="CS924" s="161"/>
      <c r="CT924" s="161"/>
      <c r="CU924" s="161"/>
      <c r="CV924" s="161"/>
      <c r="CW924" s="161"/>
      <c r="CX924" s="161"/>
      <c r="CY924" s="161"/>
      <c r="CZ924" s="161"/>
      <c r="DA924" s="161"/>
      <c r="DB924" s="161"/>
      <c r="DC924" s="161"/>
      <c r="DD924" s="161"/>
      <c r="DE924" s="161"/>
      <c r="DF924" s="161"/>
      <c r="DG924" s="161"/>
      <c r="DH924" s="161"/>
      <c r="DI924" s="161"/>
      <c r="DJ924" s="161"/>
      <c r="DK924" s="161"/>
      <c r="DL924" s="161"/>
      <c r="DM924" s="161"/>
      <c r="DN924" s="161"/>
      <c r="DO924" s="161"/>
      <c r="DP924" s="161"/>
      <c r="DQ924" s="161"/>
      <c r="DR924" s="161"/>
      <c r="DS924" s="161"/>
      <c r="DT924" s="161"/>
      <c r="DU924" s="161"/>
      <c r="DV924" s="161"/>
      <c r="DW924" s="161"/>
    </row>
    <row r="925" spans="1:127" ht="12.75" customHeight="1" x14ac:dyDescent="0.25">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c r="AA925" s="161"/>
      <c r="AB925" s="161"/>
      <c r="AC925" s="161"/>
      <c r="AD925" s="161"/>
      <c r="AE925" s="161"/>
      <c r="AF925" s="161"/>
      <c r="AG925" s="161"/>
      <c r="AH925" s="161"/>
      <c r="AI925" s="161"/>
      <c r="AJ925" s="161"/>
      <c r="AK925" s="161"/>
      <c r="AL925" s="161"/>
      <c r="AM925" s="161"/>
      <c r="AN925" s="161"/>
      <c r="AO925" s="161"/>
      <c r="AP925" s="161"/>
      <c r="AQ925" s="161"/>
      <c r="AR925"/>
      <c r="AS925" s="161"/>
      <c r="AT925" s="161"/>
      <c r="AU925" s="161"/>
      <c r="AV925" s="161"/>
      <c r="AW925" s="161"/>
      <c r="AX925" s="161"/>
      <c r="AY925" s="161"/>
      <c r="AZ925" s="161"/>
      <c r="BA925" s="161"/>
      <c r="BB925" s="161"/>
      <c r="BC925" s="161"/>
      <c r="BD925" s="161"/>
      <c r="BE925" s="161"/>
      <c r="BF925" s="161"/>
      <c r="BG925" s="161"/>
      <c r="BH925" s="161"/>
      <c r="BI925" s="161"/>
      <c r="BJ925" s="161"/>
      <c r="BK925" s="161"/>
      <c r="BL925" s="161"/>
      <c r="BM925" s="161"/>
      <c r="BN925" s="161"/>
      <c r="BO925" s="161"/>
      <c r="BP925" s="161"/>
      <c r="BQ925" s="161"/>
      <c r="BR925" s="161"/>
      <c r="BS925" s="161"/>
      <c r="BT925" s="161"/>
      <c r="BU925" s="161"/>
      <c r="BV925" s="161"/>
      <c r="BW925" s="161"/>
      <c r="BX925" s="161"/>
      <c r="BY925" s="161"/>
      <c r="BZ925" s="161"/>
      <c r="CA925" s="161"/>
      <c r="CB925" s="161"/>
      <c r="CC925" s="161"/>
      <c r="CD925" s="161"/>
      <c r="CE925" s="161"/>
      <c r="CF925" s="161"/>
      <c r="CG925" s="161"/>
      <c r="CH925" s="161"/>
      <c r="CI925" s="161"/>
      <c r="CJ925" s="161"/>
      <c r="CK925" s="161"/>
      <c r="CL925" s="161"/>
      <c r="CM925" s="161"/>
      <c r="CN925" s="161"/>
      <c r="CO925" s="161"/>
      <c r="CP925" s="161"/>
      <c r="CQ925" s="161"/>
      <c r="CR925" s="161"/>
      <c r="CS925" s="161"/>
      <c r="CT925" s="161"/>
      <c r="CU925" s="161"/>
      <c r="CV925" s="161"/>
      <c r="CW925" s="161"/>
      <c r="CX925" s="161"/>
      <c r="CY925" s="161"/>
      <c r="CZ925" s="161"/>
      <c r="DA925" s="161"/>
      <c r="DB925" s="161"/>
      <c r="DC925" s="161"/>
      <c r="DD925" s="161"/>
      <c r="DE925" s="161"/>
      <c r="DF925" s="161"/>
      <c r="DG925" s="161"/>
      <c r="DH925" s="161"/>
      <c r="DI925" s="161"/>
      <c r="DJ925" s="161"/>
      <c r="DK925" s="161"/>
      <c r="DL925" s="161"/>
      <c r="DM925" s="161"/>
      <c r="DN925" s="161"/>
      <c r="DO925" s="161"/>
      <c r="DP925" s="161"/>
      <c r="DQ925" s="161"/>
      <c r="DR925" s="161"/>
      <c r="DS925" s="161"/>
      <c r="DT925" s="161"/>
      <c r="DU925" s="161"/>
      <c r="DV925" s="161"/>
      <c r="DW925" s="161"/>
    </row>
    <row r="926" spans="1:127" ht="12.75" customHeight="1" x14ac:dyDescent="0.25">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c r="AA926" s="161"/>
      <c r="AB926" s="161"/>
      <c r="AC926" s="161"/>
      <c r="AD926" s="161"/>
      <c r="AE926" s="161"/>
      <c r="AF926" s="161"/>
      <c r="AG926" s="161"/>
      <c r="AH926" s="161"/>
      <c r="AI926" s="161"/>
      <c r="AJ926" s="161"/>
      <c r="AK926" s="161"/>
      <c r="AL926" s="161"/>
      <c r="AM926" s="161"/>
      <c r="AN926" s="161"/>
      <c r="AO926" s="161"/>
      <c r="AP926" s="161"/>
      <c r="AQ926" s="161"/>
      <c r="AR926"/>
      <c r="AS926" s="161"/>
      <c r="AT926" s="161"/>
      <c r="AU926" s="161"/>
      <c r="AV926" s="161"/>
      <c r="AW926" s="161"/>
      <c r="AX926" s="161"/>
      <c r="AY926" s="161"/>
      <c r="AZ926" s="161"/>
      <c r="BA926" s="161"/>
      <c r="BB926" s="161"/>
      <c r="BC926" s="161"/>
      <c r="BD926" s="161"/>
      <c r="BE926" s="161"/>
      <c r="BF926" s="161"/>
      <c r="BG926" s="161"/>
      <c r="BH926" s="161"/>
      <c r="BI926" s="161"/>
      <c r="BJ926" s="161"/>
      <c r="BK926" s="161"/>
      <c r="BL926" s="161"/>
      <c r="BM926" s="161"/>
      <c r="BN926" s="161"/>
      <c r="BO926" s="161"/>
      <c r="BP926" s="161"/>
      <c r="BQ926" s="161"/>
      <c r="BR926" s="161"/>
      <c r="BS926" s="161"/>
      <c r="BT926" s="161"/>
      <c r="BU926" s="161"/>
      <c r="BV926" s="161"/>
      <c r="BW926" s="161"/>
      <c r="BX926" s="161"/>
      <c r="BY926" s="161"/>
      <c r="BZ926" s="161"/>
      <c r="CA926" s="161"/>
      <c r="CB926" s="161"/>
      <c r="CC926" s="161"/>
      <c r="CD926" s="161"/>
      <c r="CE926" s="161"/>
      <c r="CF926" s="161"/>
      <c r="CG926" s="161"/>
      <c r="CH926" s="161"/>
      <c r="CI926" s="161"/>
      <c r="CJ926" s="161"/>
      <c r="CK926" s="161"/>
      <c r="CL926" s="161"/>
      <c r="CM926" s="161"/>
      <c r="CN926" s="161"/>
      <c r="CO926" s="161"/>
      <c r="CP926" s="161"/>
      <c r="CQ926" s="161"/>
      <c r="CR926" s="161"/>
      <c r="CS926" s="161"/>
      <c r="CT926" s="161"/>
      <c r="CU926" s="161"/>
      <c r="CV926" s="161"/>
      <c r="CW926" s="161"/>
      <c r="CX926" s="161"/>
      <c r="CY926" s="161"/>
      <c r="CZ926" s="161"/>
      <c r="DA926" s="161"/>
      <c r="DB926" s="161"/>
      <c r="DC926" s="161"/>
      <c r="DD926" s="161"/>
      <c r="DE926" s="161"/>
      <c r="DF926" s="161"/>
      <c r="DG926" s="161"/>
      <c r="DH926" s="161"/>
      <c r="DI926" s="161"/>
      <c r="DJ926" s="161"/>
      <c r="DK926" s="161"/>
      <c r="DL926" s="161"/>
      <c r="DM926" s="161"/>
      <c r="DN926" s="161"/>
      <c r="DO926" s="161"/>
      <c r="DP926" s="161"/>
      <c r="DQ926" s="161"/>
      <c r="DR926" s="161"/>
      <c r="DS926" s="161"/>
      <c r="DT926" s="161"/>
      <c r="DU926" s="161"/>
      <c r="DV926" s="161"/>
      <c r="DW926" s="161"/>
    </row>
    <row r="927" spans="1:127" ht="12.75" customHeight="1" x14ac:dyDescent="0.25">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c r="AA927" s="161"/>
      <c r="AB927" s="161"/>
      <c r="AC927" s="161"/>
      <c r="AD927" s="161"/>
      <c r="AE927" s="161"/>
      <c r="AF927" s="161"/>
      <c r="AG927" s="161"/>
      <c r="AH927" s="161"/>
      <c r="AI927" s="161"/>
      <c r="AJ927" s="161"/>
      <c r="AK927" s="161"/>
      <c r="AL927" s="161"/>
      <c r="AM927" s="161"/>
      <c r="AN927" s="161"/>
      <c r="AO927" s="161"/>
      <c r="AP927" s="161"/>
      <c r="AQ927" s="161"/>
      <c r="AR927"/>
      <c r="AS927" s="161"/>
      <c r="AT927" s="161"/>
      <c r="AU927" s="161"/>
      <c r="AV927" s="161"/>
      <c r="AW927" s="161"/>
      <c r="AX927" s="161"/>
      <c r="AY927" s="161"/>
      <c r="AZ927" s="161"/>
      <c r="BA927" s="161"/>
      <c r="BB927" s="161"/>
      <c r="BC927" s="161"/>
      <c r="BD927" s="161"/>
      <c r="BE927" s="161"/>
      <c r="BF927" s="161"/>
      <c r="BG927" s="161"/>
      <c r="BH927" s="161"/>
      <c r="BI927" s="161"/>
      <c r="BJ927" s="161"/>
      <c r="BK927" s="161"/>
      <c r="BL927" s="161"/>
      <c r="BM927" s="161"/>
      <c r="BN927" s="161"/>
      <c r="BO927" s="161"/>
      <c r="BP927" s="161"/>
      <c r="BQ927" s="161"/>
      <c r="BR927" s="161"/>
      <c r="BS927" s="161"/>
      <c r="BT927" s="161"/>
      <c r="BU927" s="161"/>
      <c r="BV927" s="161"/>
      <c r="BW927" s="161"/>
      <c r="BX927" s="161"/>
      <c r="BY927" s="161"/>
      <c r="BZ927" s="161"/>
      <c r="CA927" s="161"/>
      <c r="CB927" s="161"/>
      <c r="CC927" s="161"/>
      <c r="CD927" s="161"/>
      <c r="CE927" s="161"/>
      <c r="CF927" s="161"/>
      <c r="CG927" s="161"/>
      <c r="CH927" s="161"/>
      <c r="CI927" s="161"/>
      <c r="CJ927" s="161"/>
      <c r="CK927" s="161"/>
      <c r="CL927" s="161"/>
      <c r="CM927" s="161"/>
      <c r="CN927" s="161"/>
      <c r="CO927" s="161"/>
      <c r="CP927" s="161"/>
      <c r="CQ927" s="161"/>
      <c r="CR927" s="161"/>
      <c r="CS927" s="161"/>
      <c r="CT927" s="161"/>
      <c r="CU927" s="161"/>
      <c r="CV927" s="161"/>
      <c r="CW927" s="161"/>
      <c r="CX927" s="161"/>
      <c r="CY927" s="161"/>
      <c r="CZ927" s="161"/>
      <c r="DA927" s="161"/>
      <c r="DB927" s="161"/>
      <c r="DC927" s="161"/>
      <c r="DD927" s="161"/>
      <c r="DE927" s="161"/>
      <c r="DF927" s="161"/>
      <c r="DG927" s="161"/>
      <c r="DH927" s="161"/>
      <c r="DI927" s="161"/>
      <c r="DJ927" s="161"/>
      <c r="DK927" s="161"/>
      <c r="DL927" s="161"/>
      <c r="DM927" s="161"/>
      <c r="DN927" s="161"/>
      <c r="DO927" s="161"/>
      <c r="DP927" s="161"/>
      <c r="DQ927" s="161"/>
      <c r="DR927" s="161"/>
      <c r="DS927" s="161"/>
      <c r="DT927" s="161"/>
      <c r="DU927" s="161"/>
      <c r="DV927" s="161"/>
      <c r="DW927" s="161"/>
    </row>
    <row r="928" spans="1:127" ht="12.75" customHeight="1" x14ac:dyDescent="0.25">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c r="AA928" s="161"/>
      <c r="AB928" s="161"/>
      <c r="AC928" s="161"/>
      <c r="AD928" s="161"/>
      <c r="AE928" s="161"/>
      <c r="AF928" s="161"/>
      <c r="AG928" s="161"/>
      <c r="AH928" s="161"/>
      <c r="AI928" s="161"/>
      <c r="AJ928" s="161"/>
      <c r="AK928" s="161"/>
      <c r="AL928" s="161"/>
      <c r="AM928" s="161"/>
      <c r="AN928" s="161"/>
      <c r="AO928" s="161"/>
      <c r="AP928" s="161"/>
      <c r="AQ928" s="161"/>
      <c r="AR928"/>
      <c r="AS928" s="161"/>
      <c r="AT928" s="161"/>
      <c r="AU928" s="161"/>
      <c r="AV928" s="161"/>
      <c r="AW928" s="161"/>
      <c r="AX928" s="161"/>
      <c r="AY928" s="161"/>
      <c r="AZ928" s="161"/>
      <c r="BA928" s="161"/>
      <c r="BB928" s="161"/>
      <c r="BC928" s="161"/>
      <c r="BD928" s="161"/>
      <c r="BE928" s="161"/>
      <c r="BF928" s="161"/>
      <c r="BG928" s="161"/>
      <c r="BH928" s="161"/>
      <c r="BI928" s="161"/>
      <c r="BJ928" s="161"/>
      <c r="BK928" s="161"/>
      <c r="BL928" s="161"/>
      <c r="BM928" s="161"/>
      <c r="BN928" s="161"/>
      <c r="BO928" s="161"/>
      <c r="BP928" s="161"/>
      <c r="BQ928" s="161"/>
      <c r="BR928" s="161"/>
      <c r="BS928" s="161"/>
      <c r="BT928" s="161"/>
      <c r="BU928" s="161"/>
      <c r="BV928" s="161"/>
      <c r="BW928" s="161"/>
      <c r="BX928" s="161"/>
      <c r="BY928" s="161"/>
      <c r="BZ928" s="161"/>
      <c r="CA928" s="161"/>
      <c r="CB928" s="161"/>
      <c r="CC928" s="161"/>
      <c r="CD928" s="161"/>
      <c r="CE928" s="161"/>
      <c r="CF928" s="161"/>
      <c r="CG928" s="161"/>
      <c r="CH928" s="161"/>
      <c r="CI928" s="161"/>
      <c r="CJ928" s="161"/>
      <c r="CK928" s="161"/>
      <c r="CL928" s="161"/>
      <c r="CM928" s="161"/>
      <c r="CN928" s="161"/>
      <c r="CO928" s="161"/>
      <c r="CP928" s="161"/>
      <c r="CQ928" s="161"/>
      <c r="CR928" s="161"/>
      <c r="CS928" s="161"/>
      <c r="CT928" s="161"/>
      <c r="CU928" s="161"/>
      <c r="CV928" s="161"/>
      <c r="CW928" s="161"/>
      <c r="CX928" s="161"/>
      <c r="CY928" s="161"/>
      <c r="CZ928" s="161"/>
      <c r="DA928" s="161"/>
      <c r="DB928" s="161"/>
      <c r="DC928" s="161"/>
      <c r="DD928" s="161"/>
      <c r="DE928" s="161"/>
      <c r="DF928" s="161"/>
      <c r="DG928" s="161"/>
      <c r="DH928" s="161"/>
      <c r="DI928" s="161"/>
      <c r="DJ928" s="161"/>
      <c r="DK928" s="161"/>
      <c r="DL928" s="161"/>
      <c r="DM928" s="161"/>
      <c r="DN928" s="161"/>
      <c r="DO928" s="161"/>
      <c r="DP928" s="161"/>
      <c r="DQ928" s="161"/>
      <c r="DR928" s="161"/>
      <c r="DS928" s="161"/>
      <c r="DT928" s="161"/>
      <c r="DU928" s="161"/>
      <c r="DV928" s="161"/>
      <c r="DW928" s="161"/>
    </row>
    <row r="929" spans="1:127" ht="12.75" customHeight="1" x14ac:dyDescent="0.25">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c r="AA929" s="161"/>
      <c r="AB929" s="161"/>
      <c r="AC929" s="161"/>
      <c r="AD929" s="161"/>
      <c r="AE929" s="161"/>
      <c r="AF929" s="161"/>
      <c r="AG929" s="161"/>
      <c r="AH929" s="161"/>
      <c r="AI929" s="161"/>
      <c r="AJ929" s="161"/>
      <c r="AK929" s="161"/>
      <c r="AL929" s="161"/>
      <c r="AM929" s="161"/>
      <c r="AN929" s="161"/>
      <c r="AO929" s="161"/>
      <c r="AP929" s="161"/>
      <c r="AQ929" s="161"/>
      <c r="AR929"/>
      <c r="AS929" s="161"/>
      <c r="AT929" s="161"/>
      <c r="AU929" s="161"/>
      <c r="AV929" s="161"/>
      <c r="AW929" s="161"/>
      <c r="AX929" s="161"/>
      <c r="AY929" s="161"/>
      <c r="AZ929" s="161"/>
      <c r="BA929" s="161"/>
      <c r="BB929" s="161"/>
      <c r="BC929" s="161"/>
      <c r="BD929" s="161"/>
      <c r="BE929" s="161"/>
      <c r="BF929" s="161"/>
      <c r="BG929" s="161"/>
      <c r="BH929" s="161"/>
      <c r="BI929" s="161"/>
      <c r="BJ929" s="161"/>
      <c r="BK929" s="161"/>
      <c r="BL929" s="161"/>
      <c r="BM929" s="161"/>
      <c r="BN929" s="161"/>
      <c r="BO929" s="161"/>
      <c r="BP929" s="161"/>
      <c r="BQ929" s="161"/>
      <c r="BR929" s="161"/>
      <c r="BS929" s="161"/>
      <c r="BT929" s="161"/>
      <c r="BU929" s="161"/>
      <c r="BV929" s="161"/>
      <c r="BW929" s="161"/>
      <c r="BX929" s="161"/>
      <c r="BY929" s="161"/>
      <c r="BZ929" s="161"/>
      <c r="CA929" s="161"/>
      <c r="CB929" s="161"/>
      <c r="CC929" s="161"/>
      <c r="CD929" s="161"/>
      <c r="CE929" s="161"/>
      <c r="CF929" s="161"/>
      <c r="CG929" s="161"/>
      <c r="CH929" s="161"/>
      <c r="CI929" s="161"/>
      <c r="CJ929" s="161"/>
      <c r="CK929" s="161"/>
      <c r="CL929" s="161"/>
      <c r="CM929" s="161"/>
      <c r="CN929" s="161"/>
      <c r="CO929" s="161"/>
      <c r="CP929" s="161"/>
      <c r="CQ929" s="161"/>
      <c r="CR929" s="161"/>
      <c r="CS929" s="161"/>
      <c r="CT929" s="161"/>
      <c r="CU929" s="161"/>
      <c r="CV929" s="161"/>
      <c r="CW929" s="161"/>
      <c r="CX929" s="161"/>
      <c r="CY929" s="161"/>
      <c r="CZ929" s="161"/>
      <c r="DA929" s="161"/>
      <c r="DB929" s="161"/>
      <c r="DC929" s="161"/>
      <c r="DD929" s="161"/>
      <c r="DE929" s="161"/>
      <c r="DF929" s="161"/>
      <c r="DG929" s="161"/>
      <c r="DH929" s="161"/>
      <c r="DI929" s="161"/>
      <c r="DJ929" s="161"/>
      <c r="DK929" s="161"/>
      <c r="DL929" s="161"/>
      <c r="DM929" s="161"/>
      <c r="DN929" s="161"/>
      <c r="DO929" s="161"/>
      <c r="DP929" s="161"/>
      <c r="DQ929" s="161"/>
      <c r="DR929" s="161"/>
      <c r="DS929" s="161"/>
      <c r="DT929" s="161"/>
      <c r="DU929" s="161"/>
      <c r="DV929" s="161"/>
      <c r="DW929" s="161"/>
    </row>
    <row r="930" spans="1:127" ht="12.75" customHeight="1" x14ac:dyDescent="0.25">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c r="AA930" s="161"/>
      <c r="AB930" s="161"/>
      <c r="AC930" s="161"/>
      <c r="AD930" s="161"/>
      <c r="AE930" s="161"/>
      <c r="AF930" s="161"/>
      <c r="AG930" s="161"/>
      <c r="AH930" s="161"/>
      <c r="AI930" s="161"/>
      <c r="AJ930" s="161"/>
      <c r="AK930" s="161"/>
      <c r="AL930" s="161"/>
      <c r="AM930" s="161"/>
      <c r="AN930" s="161"/>
      <c r="AO930" s="161"/>
      <c r="AP930" s="161"/>
      <c r="AQ930" s="161"/>
      <c r="AR930"/>
      <c r="AS930" s="161"/>
      <c r="AT930" s="161"/>
      <c r="AU930" s="161"/>
      <c r="AV930" s="161"/>
      <c r="AW930" s="161"/>
      <c r="AX930" s="161"/>
      <c r="AY930" s="161"/>
      <c r="AZ930" s="161"/>
      <c r="BA930" s="161"/>
      <c r="BB930" s="161"/>
      <c r="BC930" s="161"/>
      <c r="BD930" s="161"/>
      <c r="BE930" s="161"/>
      <c r="BF930" s="161"/>
      <c r="BG930" s="161"/>
      <c r="BH930" s="161"/>
      <c r="BI930" s="161"/>
      <c r="BJ930" s="161"/>
      <c r="BK930" s="161"/>
      <c r="BL930" s="161"/>
      <c r="BM930" s="161"/>
      <c r="BN930" s="161"/>
      <c r="BO930" s="161"/>
      <c r="BP930" s="161"/>
      <c r="BQ930" s="161"/>
      <c r="BR930" s="161"/>
      <c r="BS930" s="161"/>
      <c r="BT930" s="161"/>
      <c r="BU930" s="161"/>
      <c r="BV930" s="161"/>
      <c r="BW930" s="161"/>
      <c r="BX930" s="161"/>
      <c r="BY930" s="161"/>
      <c r="BZ930" s="161"/>
      <c r="CA930" s="161"/>
      <c r="CB930" s="161"/>
      <c r="CC930" s="161"/>
      <c r="CD930" s="161"/>
      <c r="CE930" s="161"/>
      <c r="CF930" s="161"/>
      <c r="CG930" s="161"/>
      <c r="CH930" s="161"/>
      <c r="CI930" s="161"/>
      <c r="CJ930" s="161"/>
      <c r="CK930" s="161"/>
      <c r="CL930" s="161"/>
      <c r="CM930" s="161"/>
      <c r="CN930" s="161"/>
      <c r="CO930" s="161"/>
      <c r="CP930" s="161"/>
      <c r="CQ930" s="161"/>
      <c r="CR930" s="161"/>
      <c r="CS930" s="161"/>
      <c r="CT930" s="161"/>
      <c r="CU930" s="161"/>
      <c r="CV930" s="161"/>
      <c r="CW930" s="161"/>
      <c r="CX930" s="161"/>
      <c r="CY930" s="161"/>
      <c r="CZ930" s="161"/>
      <c r="DA930" s="161"/>
      <c r="DB930" s="161"/>
      <c r="DC930" s="161"/>
      <c r="DD930" s="161"/>
      <c r="DE930" s="161"/>
      <c r="DF930" s="161"/>
      <c r="DG930" s="161"/>
      <c r="DH930" s="161"/>
      <c r="DI930" s="161"/>
      <c r="DJ930" s="161"/>
      <c r="DK930" s="161"/>
      <c r="DL930" s="161"/>
      <c r="DM930" s="161"/>
      <c r="DN930" s="161"/>
      <c r="DO930" s="161"/>
      <c r="DP930" s="161"/>
      <c r="DQ930" s="161"/>
      <c r="DR930" s="161"/>
      <c r="DS930" s="161"/>
      <c r="DT930" s="161"/>
      <c r="DU930" s="161"/>
      <c r="DV930" s="161"/>
      <c r="DW930" s="161"/>
    </row>
    <row r="931" spans="1:127" ht="12.75" customHeight="1" x14ac:dyDescent="0.25">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c r="AA931" s="161"/>
      <c r="AB931" s="161"/>
      <c r="AC931" s="161"/>
      <c r="AD931" s="161"/>
      <c r="AE931" s="161"/>
      <c r="AF931" s="161"/>
      <c r="AG931" s="161"/>
      <c r="AH931" s="161"/>
      <c r="AI931" s="161"/>
      <c r="AJ931" s="161"/>
      <c r="AK931" s="161"/>
      <c r="AL931" s="161"/>
      <c r="AM931" s="161"/>
      <c r="AN931" s="161"/>
      <c r="AO931" s="161"/>
      <c r="AP931" s="161"/>
      <c r="AQ931" s="161"/>
      <c r="AR931"/>
      <c r="AS931" s="161"/>
      <c r="AT931" s="161"/>
      <c r="AU931" s="161"/>
      <c r="AV931" s="161"/>
      <c r="AW931" s="161"/>
      <c r="AX931" s="161"/>
      <c r="AY931" s="161"/>
      <c r="AZ931" s="161"/>
      <c r="BA931" s="161"/>
      <c r="BB931" s="161"/>
      <c r="BC931" s="161"/>
      <c r="BD931" s="161"/>
      <c r="BE931" s="161"/>
      <c r="BF931" s="161"/>
      <c r="BG931" s="161"/>
      <c r="BH931" s="161"/>
      <c r="BI931" s="161"/>
      <c r="BJ931" s="161"/>
      <c r="BK931" s="161"/>
      <c r="BL931" s="161"/>
      <c r="BM931" s="161"/>
      <c r="BN931" s="161"/>
      <c r="BO931" s="161"/>
      <c r="BP931" s="161"/>
      <c r="BQ931" s="161"/>
      <c r="BR931" s="161"/>
      <c r="BS931" s="161"/>
      <c r="BT931" s="161"/>
      <c r="BU931" s="161"/>
      <c r="BV931" s="161"/>
      <c r="BW931" s="161"/>
      <c r="BX931" s="161"/>
      <c r="BY931" s="161"/>
      <c r="BZ931" s="161"/>
      <c r="CA931" s="161"/>
      <c r="CB931" s="161"/>
      <c r="CC931" s="161"/>
      <c r="CD931" s="161"/>
      <c r="CE931" s="161"/>
      <c r="CF931" s="161"/>
      <c r="CG931" s="161"/>
      <c r="CH931" s="161"/>
      <c r="CI931" s="161"/>
      <c r="CJ931" s="161"/>
      <c r="CK931" s="161"/>
      <c r="CL931" s="161"/>
      <c r="CM931" s="161"/>
      <c r="CN931" s="161"/>
      <c r="CO931" s="161"/>
      <c r="CP931" s="161"/>
      <c r="CQ931" s="161"/>
      <c r="CR931" s="161"/>
      <c r="CS931" s="161"/>
      <c r="CT931" s="161"/>
      <c r="CU931" s="161"/>
      <c r="CV931" s="161"/>
      <c r="CW931" s="161"/>
      <c r="CX931" s="161"/>
      <c r="CY931" s="161"/>
      <c r="CZ931" s="161"/>
      <c r="DA931" s="161"/>
      <c r="DB931" s="161"/>
      <c r="DC931" s="161"/>
      <c r="DD931" s="161"/>
      <c r="DE931" s="161"/>
      <c r="DF931" s="161"/>
      <c r="DG931" s="161"/>
      <c r="DH931" s="161"/>
      <c r="DI931" s="161"/>
      <c r="DJ931" s="161"/>
      <c r="DK931" s="161"/>
      <c r="DL931" s="161"/>
      <c r="DM931" s="161"/>
      <c r="DN931" s="161"/>
      <c r="DO931" s="161"/>
      <c r="DP931" s="161"/>
      <c r="DQ931" s="161"/>
      <c r="DR931" s="161"/>
      <c r="DS931" s="161"/>
      <c r="DT931" s="161"/>
      <c r="DU931" s="161"/>
      <c r="DV931" s="161"/>
      <c r="DW931" s="161"/>
    </row>
    <row r="932" spans="1:127" ht="12.75" customHeight="1" x14ac:dyDescent="0.25">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c r="AA932" s="161"/>
      <c r="AB932" s="161"/>
      <c r="AC932" s="161"/>
      <c r="AD932" s="161"/>
      <c r="AE932" s="161"/>
      <c r="AF932" s="161"/>
      <c r="AG932" s="161"/>
      <c r="AH932" s="161"/>
      <c r="AI932" s="161"/>
      <c r="AJ932" s="161"/>
      <c r="AK932" s="161"/>
      <c r="AL932" s="161"/>
      <c r="AM932" s="161"/>
      <c r="AN932" s="161"/>
      <c r="AO932" s="161"/>
      <c r="AP932" s="161"/>
      <c r="AQ932" s="161"/>
      <c r="AR932"/>
      <c r="AS932" s="161"/>
      <c r="AT932" s="161"/>
      <c r="AU932" s="161"/>
      <c r="AV932" s="161"/>
      <c r="AW932" s="161"/>
      <c r="AX932" s="161"/>
      <c r="AY932" s="161"/>
      <c r="AZ932" s="161"/>
      <c r="BA932" s="161"/>
      <c r="BB932" s="161"/>
      <c r="BC932" s="161"/>
      <c r="BD932" s="161"/>
      <c r="BE932" s="161"/>
      <c r="BF932" s="161"/>
      <c r="BG932" s="161"/>
      <c r="BH932" s="161"/>
      <c r="BI932" s="161"/>
      <c r="BJ932" s="161"/>
      <c r="BK932" s="161"/>
      <c r="BL932" s="161"/>
      <c r="BM932" s="161"/>
      <c r="BN932" s="161"/>
      <c r="BO932" s="161"/>
      <c r="BP932" s="161"/>
      <c r="BQ932" s="161"/>
      <c r="BR932" s="161"/>
      <c r="BS932" s="161"/>
      <c r="BT932" s="161"/>
      <c r="BU932" s="161"/>
      <c r="BV932" s="161"/>
      <c r="BW932" s="161"/>
      <c r="BX932" s="161"/>
      <c r="BY932" s="161"/>
      <c r="BZ932" s="161"/>
      <c r="CA932" s="161"/>
      <c r="CB932" s="161"/>
      <c r="CC932" s="161"/>
      <c r="CD932" s="161"/>
      <c r="CE932" s="161"/>
      <c r="CF932" s="161"/>
      <c r="CG932" s="161"/>
      <c r="CH932" s="161"/>
      <c r="CI932" s="161"/>
      <c r="CJ932" s="161"/>
      <c r="CK932" s="161"/>
      <c r="CL932" s="161"/>
      <c r="CM932" s="161"/>
      <c r="CN932" s="161"/>
      <c r="CO932" s="161"/>
      <c r="CP932" s="161"/>
      <c r="CQ932" s="161"/>
      <c r="CR932" s="161"/>
      <c r="CS932" s="161"/>
      <c r="CT932" s="161"/>
      <c r="CU932" s="161"/>
      <c r="CV932" s="161"/>
      <c r="CW932" s="161"/>
      <c r="CX932" s="161"/>
      <c r="CY932" s="161"/>
      <c r="CZ932" s="161"/>
      <c r="DA932" s="161"/>
      <c r="DB932" s="161"/>
      <c r="DC932" s="161"/>
      <c r="DD932" s="161"/>
      <c r="DE932" s="161"/>
      <c r="DF932" s="161"/>
      <c r="DG932" s="161"/>
      <c r="DH932" s="161"/>
      <c r="DI932" s="161"/>
      <c r="DJ932" s="161"/>
      <c r="DK932" s="161"/>
      <c r="DL932" s="161"/>
      <c r="DM932" s="161"/>
      <c r="DN932" s="161"/>
      <c r="DO932" s="161"/>
      <c r="DP932" s="161"/>
      <c r="DQ932" s="161"/>
      <c r="DR932" s="161"/>
      <c r="DS932" s="161"/>
      <c r="DT932" s="161"/>
      <c r="DU932" s="161"/>
      <c r="DV932" s="161"/>
      <c r="DW932" s="161"/>
    </row>
    <row r="933" spans="1:127" ht="12.75" customHeight="1" x14ac:dyDescent="0.25">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c r="AA933" s="161"/>
      <c r="AB933" s="161"/>
      <c r="AC933" s="161"/>
      <c r="AD933" s="161"/>
      <c r="AE933" s="161"/>
      <c r="AF933" s="161"/>
      <c r="AG933" s="161"/>
      <c r="AH933" s="161"/>
      <c r="AI933" s="161"/>
      <c r="AJ933" s="161"/>
      <c r="AK933" s="161"/>
      <c r="AL933" s="161"/>
      <c r="AM933" s="161"/>
      <c r="AN933" s="161"/>
      <c r="AO933" s="161"/>
      <c r="AP933" s="161"/>
      <c r="AQ933" s="161"/>
      <c r="AR933"/>
      <c r="AS933" s="161"/>
      <c r="AT933" s="161"/>
      <c r="AU933" s="161"/>
      <c r="AV933" s="161"/>
      <c r="AW933" s="161"/>
      <c r="AX933" s="161"/>
      <c r="AY933" s="161"/>
      <c r="AZ933" s="161"/>
      <c r="BA933" s="161"/>
      <c r="BB933" s="161"/>
      <c r="BC933" s="161"/>
      <c r="BD933" s="161"/>
      <c r="BE933" s="161"/>
      <c r="BF933" s="161"/>
      <c r="BG933" s="161"/>
      <c r="BH933" s="161"/>
      <c r="BI933" s="161"/>
      <c r="BJ933" s="161"/>
      <c r="BK933" s="161"/>
      <c r="BL933" s="161"/>
      <c r="BM933" s="161"/>
      <c r="BN933" s="161"/>
      <c r="BO933" s="161"/>
      <c r="BP933" s="161"/>
      <c r="BQ933" s="161"/>
      <c r="BR933" s="161"/>
      <c r="BS933" s="161"/>
      <c r="BT933" s="161"/>
      <c r="BU933" s="161"/>
      <c r="BV933" s="161"/>
      <c r="BW933" s="161"/>
      <c r="BX933" s="161"/>
      <c r="BY933" s="161"/>
      <c r="BZ933" s="161"/>
      <c r="CA933" s="161"/>
      <c r="CB933" s="161"/>
      <c r="CC933" s="161"/>
      <c r="CD933" s="161"/>
      <c r="CE933" s="161"/>
      <c r="CF933" s="161"/>
      <c r="CG933" s="161"/>
      <c r="CH933" s="161"/>
      <c r="CI933" s="161"/>
      <c r="CJ933" s="161"/>
      <c r="CK933" s="161"/>
      <c r="CL933" s="161"/>
      <c r="CM933" s="161"/>
      <c r="CN933" s="161"/>
      <c r="CO933" s="161"/>
      <c r="CP933" s="161"/>
      <c r="CQ933" s="161"/>
      <c r="CR933" s="161"/>
      <c r="CS933" s="161"/>
      <c r="CT933" s="161"/>
      <c r="CU933" s="161"/>
      <c r="CV933" s="161"/>
      <c r="CW933" s="161"/>
      <c r="CX933" s="161"/>
      <c r="CY933" s="161"/>
      <c r="CZ933" s="161"/>
      <c r="DA933" s="161"/>
      <c r="DB933" s="161"/>
      <c r="DC933" s="161"/>
      <c r="DD933" s="161"/>
      <c r="DE933" s="161"/>
      <c r="DF933" s="161"/>
      <c r="DG933" s="161"/>
      <c r="DH933" s="161"/>
      <c r="DI933" s="161"/>
      <c r="DJ933" s="161"/>
      <c r="DK933" s="161"/>
      <c r="DL933" s="161"/>
      <c r="DM933" s="161"/>
      <c r="DN933" s="161"/>
      <c r="DO933" s="161"/>
      <c r="DP933" s="161"/>
      <c r="DQ933" s="161"/>
      <c r="DR933" s="161"/>
      <c r="DS933" s="161"/>
      <c r="DT933" s="161"/>
      <c r="DU933" s="161"/>
      <c r="DV933" s="161"/>
      <c r="DW933" s="161"/>
    </row>
    <row r="934" spans="1:127" ht="12.75" customHeight="1" x14ac:dyDescent="0.25">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c r="AA934" s="161"/>
      <c r="AB934" s="161"/>
      <c r="AC934" s="161"/>
      <c r="AD934" s="161"/>
      <c r="AE934" s="161"/>
      <c r="AF934" s="161"/>
      <c r="AG934" s="161"/>
      <c r="AH934" s="161"/>
      <c r="AI934" s="161"/>
      <c r="AJ934" s="161"/>
      <c r="AK934" s="161"/>
      <c r="AL934" s="161"/>
      <c r="AM934" s="161"/>
      <c r="AN934" s="161"/>
      <c r="AO934" s="161"/>
      <c r="AP934" s="161"/>
      <c r="AQ934" s="161"/>
      <c r="AR934"/>
      <c r="AS934" s="161"/>
      <c r="AT934" s="161"/>
      <c r="AU934" s="161"/>
      <c r="AV934" s="161"/>
      <c r="AW934" s="161"/>
      <c r="AX934" s="161"/>
      <c r="AY934" s="161"/>
      <c r="AZ934" s="161"/>
      <c r="BA934" s="161"/>
      <c r="BB934" s="161"/>
      <c r="BC934" s="161"/>
      <c r="BD934" s="161"/>
      <c r="BE934" s="161"/>
      <c r="BF934" s="161"/>
      <c r="BG934" s="161"/>
      <c r="BH934" s="161"/>
      <c r="BI934" s="161"/>
      <c r="BJ934" s="161"/>
      <c r="BK934" s="161"/>
      <c r="BL934" s="161"/>
      <c r="BM934" s="161"/>
      <c r="BN934" s="161"/>
      <c r="BO934" s="161"/>
      <c r="BP934" s="161"/>
      <c r="BQ934" s="161"/>
      <c r="BR934" s="161"/>
      <c r="BS934" s="161"/>
      <c r="BT934" s="161"/>
      <c r="BU934" s="161"/>
      <c r="BV934" s="161"/>
      <c r="BW934" s="161"/>
      <c r="BX934" s="161"/>
      <c r="BY934" s="161"/>
      <c r="BZ934" s="161"/>
      <c r="CA934" s="161"/>
      <c r="CB934" s="161"/>
      <c r="CC934" s="161"/>
      <c r="CD934" s="161"/>
      <c r="CE934" s="161"/>
      <c r="CF934" s="161"/>
      <c r="CG934" s="161"/>
      <c r="CH934" s="161"/>
      <c r="CI934" s="161"/>
      <c r="CJ934" s="161"/>
      <c r="CK934" s="161"/>
      <c r="CL934" s="161"/>
      <c r="CM934" s="161"/>
      <c r="CN934" s="161"/>
      <c r="CO934" s="161"/>
      <c r="CP934" s="161"/>
      <c r="CQ934" s="161"/>
      <c r="CR934" s="161"/>
      <c r="CS934" s="161"/>
      <c r="CT934" s="161"/>
      <c r="CU934" s="161"/>
      <c r="CV934" s="161"/>
      <c r="CW934" s="161"/>
      <c r="CX934" s="161"/>
      <c r="CY934" s="161"/>
      <c r="CZ934" s="161"/>
      <c r="DA934" s="161"/>
      <c r="DB934" s="161"/>
      <c r="DC934" s="161"/>
      <c r="DD934" s="161"/>
      <c r="DE934" s="161"/>
      <c r="DF934" s="161"/>
      <c r="DG934" s="161"/>
      <c r="DH934" s="161"/>
      <c r="DI934" s="161"/>
      <c r="DJ934" s="161"/>
      <c r="DK934" s="161"/>
      <c r="DL934" s="161"/>
      <c r="DM934" s="161"/>
      <c r="DN934" s="161"/>
      <c r="DO934" s="161"/>
      <c r="DP934" s="161"/>
      <c r="DQ934" s="161"/>
      <c r="DR934" s="161"/>
      <c r="DS934" s="161"/>
      <c r="DT934" s="161"/>
      <c r="DU934" s="161"/>
      <c r="DV934" s="161"/>
      <c r="DW934" s="161"/>
    </row>
    <row r="935" spans="1:127" ht="12.75" customHeight="1" x14ac:dyDescent="0.25">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c r="AA935" s="161"/>
      <c r="AB935" s="161"/>
      <c r="AC935" s="161"/>
      <c r="AD935" s="161"/>
      <c r="AE935" s="161"/>
      <c r="AF935" s="161"/>
      <c r="AG935" s="161"/>
      <c r="AH935" s="161"/>
      <c r="AI935" s="161"/>
      <c r="AJ935" s="161"/>
      <c r="AK935" s="161"/>
      <c r="AL935" s="161"/>
      <c r="AM935" s="161"/>
      <c r="AN935" s="161"/>
      <c r="AO935" s="161"/>
      <c r="AP935" s="161"/>
      <c r="AQ935" s="161"/>
      <c r="AR935"/>
      <c r="AS935" s="161"/>
      <c r="AT935" s="161"/>
      <c r="AU935" s="161"/>
      <c r="AV935" s="161"/>
      <c r="AW935" s="161"/>
      <c r="AX935" s="161"/>
      <c r="AY935" s="161"/>
      <c r="AZ935" s="161"/>
      <c r="BA935" s="161"/>
      <c r="BB935" s="161"/>
      <c r="BC935" s="161"/>
      <c r="BD935" s="161"/>
      <c r="BE935" s="161"/>
      <c r="BF935" s="161"/>
      <c r="BG935" s="161"/>
      <c r="BH935" s="161"/>
      <c r="BI935" s="161"/>
      <c r="BJ935" s="161"/>
      <c r="BK935" s="161"/>
      <c r="BL935" s="161"/>
      <c r="BM935" s="161"/>
      <c r="BN935" s="161"/>
      <c r="BO935" s="161"/>
      <c r="BP935" s="161"/>
      <c r="BQ935" s="161"/>
      <c r="BR935" s="161"/>
      <c r="BS935" s="161"/>
      <c r="BT935" s="161"/>
      <c r="BU935" s="161"/>
      <c r="BV935" s="161"/>
      <c r="BW935" s="161"/>
      <c r="BX935" s="161"/>
      <c r="BY935" s="161"/>
      <c r="BZ935" s="161"/>
      <c r="CA935" s="161"/>
      <c r="CB935" s="161"/>
      <c r="CC935" s="161"/>
      <c r="CD935" s="161"/>
      <c r="CE935" s="161"/>
      <c r="CF935" s="161"/>
      <c r="CG935" s="161"/>
      <c r="CH935" s="161"/>
      <c r="CI935" s="161"/>
      <c r="CJ935" s="161"/>
      <c r="CK935" s="161"/>
      <c r="CL935" s="161"/>
      <c r="CM935" s="161"/>
      <c r="CN935" s="161"/>
      <c r="CO935" s="161"/>
      <c r="CP935" s="161"/>
      <c r="CQ935" s="161"/>
      <c r="CR935" s="161"/>
      <c r="CS935" s="161"/>
      <c r="CT935" s="161"/>
      <c r="CU935" s="161"/>
      <c r="CV935" s="161"/>
      <c r="CW935" s="161"/>
      <c r="CX935" s="161"/>
      <c r="CY935" s="161"/>
      <c r="CZ935" s="161"/>
      <c r="DA935" s="161"/>
      <c r="DB935" s="161"/>
      <c r="DC935" s="161"/>
      <c r="DD935" s="161"/>
      <c r="DE935" s="161"/>
      <c r="DF935" s="161"/>
      <c r="DG935" s="161"/>
      <c r="DH935" s="161"/>
      <c r="DI935" s="161"/>
      <c r="DJ935" s="161"/>
      <c r="DK935" s="161"/>
      <c r="DL935" s="161"/>
      <c r="DM935" s="161"/>
      <c r="DN935" s="161"/>
      <c r="DO935" s="161"/>
      <c r="DP935" s="161"/>
      <c r="DQ935" s="161"/>
      <c r="DR935" s="161"/>
      <c r="DS935" s="161"/>
      <c r="DT935" s="161"/>
      <c r="DU935" s="161"/>
      <c r="DV935" s="161"/>
      <c r="DW935" s="161"/>
    </row>
    <row r="936" spans="1:127" ht="12.75" customHeight="1" x14ac:dyDescent="0.25">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c r="AA936" s="161"/>
      <c r="AB936" s="161"/>
      <c r="AC936" s="161"/>
      <c r="AD936" s="161"/>
      <c r="AE936" s="161"/>
      <c r="AF936" s="161"/>
      <c r="AG936" s="161"/>
      <c r="AH936" s="161"/>
      <c r="AI936" s="161"/>
      <c r="AJ936" s="161"/>
      <c r="AK936" s="161"/>
      <c r="AL936" s="161"/>
      <c r="AM936" s="161"/>
      <c r="AN936" s="161"/>
      <c r="AO936" s="161"/>
      <c r="AP936" s="161"/>
      <c r="AQ936" s="161"/>
      <c r="AR936"/>
      <c r="AS936" s="161"/>
      <c r="AT936" s="161"/>
      <c r="AU936" s="161"/>
      <c r="AV936" s="161"/>
      <c r="AW936" s="161"/>
      <c r="AX936" s="161"/>
      <c r="AY936" s="161"/>
      <c r="AZ936" s="161"/>
      <c r="BA936" s="161"/>
      <c r="BB936" s="161"/>
      <c r="BC936" s="161"/>
      <c r="BD936" s="161"/>
      <c r="BE936" s="161"/>
      <c r="BF936" s="161"/>
      <c r="BG936" s="161"/>
      <c r="BH936" s="161"/>
      <c r="BI936" s="161"/>
      <c r="BJ936" s="161"/>
      <c r="BK936" s="161"/>
      <c r="BL936" s="161"/>
      <c r="BM936" s="161"/>
      <c r="BN936" s="161"/>
      <c r="BO936" s="161"/>
      <c r="BP936" s="161"/>
      <c r="BQ936" s="161"/>
      <c r="BR936" s="161"/>
      <c r="BS936" s="161"/>
      <c r="BT936" s="161"/>
      <c r="BU936" s="161"/>
      <c r="BV936" s="161"/>
      <c r="BW936" s="161"/>
      <c r="BX936" s="161"/>
      <c r="BY936" s="161"/>
      <c r="BZ936" s="161"/>
      <c r="CA936" s="161"/>
      <c r="CB936" s="161"/>
      <c r="CC936" s="161"/>
      <c r="CD936" s="161"/>
      <c r="CE936" s="161"/>
      <c r="CF936" s="161"/>
      <c r="CG936" s="161"/>
      <c r="CH936" s="161"/>
      <c r="CI936" s="161"/>
      <c r="CJ936" s="161"/>
      <c r="CK936" s="161"/>
      <c r="CL936" s="161"/>
      <c r="CM936" s="161"/>
      <c r="CN936" s="161"/>
      <c r="CO936" s="161"/>
      <c r="CP936" s="161"/>
      <c r="CQ936" s="161"/>
      <c r="CR936" s="161"/>
      <c r="CS936" s="161"/>
      <c r="CT936" s="161"/>
      <c r="CU936" s="161"/>
      <c r="CV936" s="161"/>
      <c r="CW936" s="161"/>
      <c r="CX936" s="161"/>
      <c r="CY936" s="161"/>
      <c r="CZ936" s="161"/>
      <c r="DA936" s="161"/>
      <c r="DB936" s="161"/>
      <c r="DC936" s="161"/>
      <c r="DD936" s="161"/>
      <c r="DE936" s="161"/>
      <c r="DF936" s="161"/>
      <c r="DG936" s="161"/>
      <c r="DH936" s="161"/>
      <c r="DI936" s="161"/>
      <c r="DJ936" s="161"/>
      <c r="DK936" s="161"/>
      <c r="DL936" s="161"/>
      <c r="DM936" s="161"/>
      <c r="DN936" s="161"/>
      <c r="DO936" s="161"/>
      <c r="DP936" s="161"/>
      <c r="DQ936" s="161"/>
      <c r="DR936" s="161"/>
      <c r="DS936" s="161"/>
      <c r="DT936" s="161"/>
      <c r="DU936" s="161"/>
      <c r="DV936" s="161"/>
      <c r="DW936" s="161"/>
    </row>
    <row r="937" spans="1:127" ht="12.75" customHeight="1" x14ac:dyDescent="0.25">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c r="AA937" s="161"/>
      <c r="AB937" s="161"/>
      <c r="AC937" s="161"/>
      <c r="AD937" s="161"/>
      <c r="AE937" s="161"/>
      <c r="AF937" s="161"/>
      <c r="AG937" s="161"/>
      <c r="AH937" s="161"/>
      <c r="AI937" s="161"/>
      <c r="AJ937" s="161"/>
      <c r="AK937" s="161"/>
      <c r="AL937" s="161"/>
      <c r="AM937" s="161"/>
      <c r="AN937" s="161"/>
      <c r="AO937" s="161"/>
      <c r="AP937" s="161"/>
      <c r="AQ937" s="161"/>
      <c r="AR937"/>
      <c r="AS937" s="161"/>
      <c r="AT937" s="161"/>
      <c r="AU937" s="161"/>
      <c r="AV937" s="161"/>
      <c r="AW937" s="161"/>
      <c r="AX937" s="161"/>
      <c r="AY937" s="161"/>
      <c r="AZ937" s="161"/>
      <c r="BA937" s="161"/>
      <c r="BB937" s="161"/>
      <c r="BC937" s="161"/>
      <c r="BD937" s="161"/>
      <c r="BE937" s="161"/>
      <c r="BF937" s="161"/>
      <c r="BG937" s="161"/>
      <c r="BH937" s="161"/>
      <c r="BI937" s="161"/>
      <c r="BJ937" s="161"/>
      <c r="BK937" s="161"/>
      <c r="BL937" s="161"/>
      <c r="BM937" s="161"/>
      <c r="BN937" s="161"/>
      <c r="BO937" s="161"/>
      <c r="BP937" s="161"/>
      <c r="BQ937" s="161"/>
      <c r="BR937" s="161"/>
      <c r="BS937" s="161"/>
      <c r="BT937" s="161"/>
      <c r="BU937" s="161"/>
      <c r="BV937" s="161"/>
      <c r="BW937" s="161"/>
      <c r="BX937" s="161"/>
      <c r="BY937" s="161"/>
      <c r="BZ937" s="161"/>
      <c r="CA937" s="161"/>
      <c r="CB937" s="161"/>
      <c r="CC937" s="161"/>
      <c r="CD937" s="161"/>
      <c r="CE937" s="161"/>
      <c r="CF937" s="161"/>
      <c r="CG937" s="161"/>
      <c r="CH937" s="161"/>
      <c r="CI937" s="161"/>
      <c r="CJ937" s="161"/>
      <c r="CK937" s="161"/>
      <c r="CL937" s="161"/>
      <c r="CM937" s="161"/>
      <c r="CN937" s="161"/>
      <c r="CO937" s="161"/>
      <c r="CP937" s="161"/>
      <c r="CQ937" s="161"/>
      <c r="CR937" s="161"/>
      <c r="CS937" s="161"/>
      <c r="CT937" s="161"/>
      <c r="CU937" s="161"/>
      <c r="CV937" s="161"/>
      <c r="CW937" s="161"/>
      <c r="CX937" s="161"/>
      <c r="CY937" s="161"/>
      <c r="CZ937" s="161"/>
      <c r="DA937" s="161"/>
      <c r="DB937" s="161"/>
      <c r="DC937" s="161"/>
      <c r="DD937" s="161"/>
      <c r="DE937" s="161"/>
      <c r="DF937" s="161"/>
      <c r="DG937" s="161"/>
      <c r="DH937" s="161"/>
      <c r="DI937" s="161"/>
      <c r="DJ937" s="161"/>
      <c r="DK937" s="161"/>
      <c r="DL937" s="161"/>
      <c r="DM937" s="161"/>
      <c r="DN937" s="161"/>
      <c r="DO937" s="161"/>
      <c r="DP937" s="161"/>
      <c r="DQ937" s="161"/>
      <c r="DR937" s="161"/>
      <c r="DS937" s="161"/>
      <c r="DT937" s="161"/>
      <c r="DU937" s="161"/>
      <c r="DV937" s="161"/>
      <c r="DW937" s="161"/>
    </row>
    <row r="938" spans="1:127" ht="12.75" customHeight="1" x14ac:dyDescent="0.25">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c r="AA938" s="161"/>
      <c r="AB938" s="161"/>
      <c r="AC938" s="161"/>
      <c r="AD938" s="161"/>
      <c r="AE938" s="161"/>
      <c r="AF938" s="161"/>
      <c r="AG938" s="161"/>
      <c r="AH938" s="161"/>
      <c r="AI938" s="161"/>
      <c r="AJ938" s="161"/>
      <c r="AK938" s="161"/>
      <c r="AL938" s="161"/>
      <c r="AM938" s="161"/>
      <c r="AN938" s="161"/>
      <c r="AO938" s="161"/>
      <c r="AP938" s="161"/>
      <c r="AQ938" s="161"/>
      <c r="AR938"/>
      <c r="AS938" s="161"/>
      <c r="AT938" s="161"/>
      <c r="AU938" s="161"/>
      <c r="AV938" s="161"/>
      <c r="AW938" s="161"/>
      <c r="AX938" s="161"/>
      <c r="AY938" s="161"/>
      <c r="AZ938" s="161"/>
      <c r="BA938" s="161"/>
      <c r="BB938" s="161"/>
      <c r="BC938" s="161"/>
      <c r="BD938" s="161"/>
      <c r="BE938" s="161"/>
      <c r="BF938" s="161"/>
      <c r="BG938" s="161"/>
      <c r="BH938" s="161"/>
      <c r="BI938" s="161"/>
      <c r="BJ938" s="161"/>
      <c r="BK938" s="161"/>
      <c r="BL938" s="161"/>
      <c r="BM938" s="161"/>
      <c r="BN938" s="161"/>
      <c r="BO938" s="161"/>
      <c r="BP938" s="161"/>
      <c r="BQ938" s="161"/>
      <c r="BR938" s="161"/>
      <c r="BS938" s="161"/>
      <c r="BT938" s="161"/>
      <c r="BU938" s="161"/>
      <c r="BV938" s="161"/>
      <c r="BW938" s="161"/>
      <c r="BX938" s="161"/>
      <c r="BY938" s="161"/>
      <c r="BZ938" s="161"/>
      <c r="CA938" s="161"/>
      <c r="CB938" s="161"/>
      <c r="CC938" s="161"/>
      <c r="CD938" s="161"/>
      <c r="CE938" s="161"/>
      <c r="CF938" s="161"/>
      <c r="CG938" s="161"/>
      <c r="CH938" s="161"/>
      <c r="CI938" s="161"/>
      <c r="CJ938" s="161"/>
      <c r="CK938" s="161"/>
      <c r="CL938" s="161"/>
      <c r="CM938" s="161"/>
      <c r="CN938" s="161"/>
      <c r="CO938" s="161"/>
      <c r="CP938" s="161"/>
      <c r="CQ938" s="161"/>
      <c r="CR938" s="161"/>
      <c r="CS938" s="161"/>
      <c r="CT938" s="161"/>
      <c r="CU938" s="161"/>
      <c r="CV938" s="161"/>
      <c r="CW938" s="161"/>
      <c r="CX938" s="161"/>
      <c r="CY938" s="161"/>
      <c r="CZ938" s="161"/>
      <c r="DA938" s="161"/>
      <c r="DB938" s="161"/>
      <c r="DC938" s="161"/>
      <c r="DD938" s="161"/>
      <c r="DE938" s="161"/>
      <c r="DF938" s="161"/>
      <c r="DG938" s="161"/>
      <c r="DH938" s="161"/>
      <c r="DI938" s="161"/>
      <c r="DJ938" s="161"/>
      <c r="DK938" s="161"/>
      <c r="DL938" s="161"/>
      <c r="DM938" s="161"/>
      <c r="DN938" s="161"/>
      <c r="DO938" s="161"/>
      <c r="DP938" s="161"/>
      <c r="DQ938" s="161"/>
      <c r="DR938" s="161"/>
      <c r="DS938" s="161"/>
      <c r="DT938" s="161"/>
      <c r="DU938" s="161"/>
      <c r="DV938" s="161"/>
      <c r="DW938" s="161"/>
    </row>
    <row r="939" spans="1:127" ht="12.75" customHeight="1" x14ac:dyDescent="0.25">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c r="AA939" s="161"/>
      <c r="AB939" s="161"/>
      <c r="AC939" s="161"/>
      <c r="AD939" s="161"/>
      <c r="AE939" s="161"/>
      <c r="AF939" s="161"/>
      <c r="AG939" s="161"/>
      <c r="AH939" s="161"/>
      <c r="AI939" s="161"/>
      <c r="AJ939" s="161"/>
      <c r="AK939" s="161"/>
      <c r="AL939" s="161"/>
      <c r="AM939" s="161"/>
      <c r="AN939" s="161"/>
      <c r="AO939" s="161"/>
      <c r="AP939" s="161"/>
      <c r="AQ939" s="161"/>
      <c r="AR939"/>
      <c r="AS939" s="161"/>
      <c r="AT939" s="161"/>
      <c r="AU939" s="161"/>
      <c r="AV939" s="161"/>
      <c r="AW939" s="161"/>
      <c r="AX939" s="161"/>
      <c r="AY939" s="161"/>
      <c r="AZ939" s="161"/>
      <c r="BA939" s="161"/>
      <c r="BB939" s="161"/>
      <c r="BC939" s="161"/>
      <c r="BD939" s="161"/>
      <c r="BE939" s="161"/>
      <c r="BF939" s="161"/>
      <c r="BG939" s="161"/>
      <c r="BH939" s="161"/>
      <c r="BI939" s="161"/>
      <c r="BJ939" s="161"/>
      <c r="BK939" s="161"/>
      <c r="BL939" s="161"/>
      <c r="BM939" s="161"/>
      <c r="BN939" s="161"/>
      <c r="BO939" s="161"/>
      <c r="BP939" s="161"/>
      <c r="BQ939" s="161"/>
      <c r="BR939" s="161"/>
      <c r="BS939" s="161"/>
      <c r="BT939" s="161"/>
      <c r="BU939" s="161"/>
      <c r="BV939" s="161"/>
      <c r="BW939" s="161"/>
      <c r="BX939" s="161"/>
      <c r="BY939" s="161"/>
      <c r="BZ939" s="161"/>
      <c r="CA939" s="161"/>
      <c r="CB939" s="161"/>
      <c r="CC939" s="161"/>
      <c r="CD939" s="161"/>
      <c r="CE939" s="161"/>
      <c r="CF939" s="161"/>
      <c r="CG939" s="161"/>
      <c r="CH939" s="161"/>
      <c r="CI939" s="161"/>
      <c r="CJ939" s="161"/>
      <c r="CK939" s="161"/>
      <c r="CL939" s="161"/>
      <c r="CM939" s="161"/>
      <c r="CN939" s="161"/>
      <c r="CO939" s="161"/>
      <c r="CP939" s="161"/>
      <c r="CQ939" s="161"/>
      <c r="CR939" s="161"/>
      <c r="CS939" s="161"/>
      <c r="CT939" s="161"/>
      <c r="CU939" s="161"/>
      <c r="CV939" s="161"/>
      <c r="CW939" s="161"/>
      <c r="CX939" s="161"/>
      <c r="CY939" s="161"/>
      <c r="CZ939" s="161"/>
      <c r="DA939" s="161"/>
      <c r="DB939" s="161"/>
      <c r="DC939" s="161"/>
      <c r="DD939" s="161"/>
      <c r="DE939" s="161"/>
      <c r="DF939" s="161"/>
      <c r="DG939" s="161"/>
      <c r="DH939" s="161"/>
      <c r="DI939" s="161"/>
      <c r="DJ939" s="161"/>
      <c r="DK939" s="161"/>
      <c r="DL939" s="161"/>
      <c r="DM939" s="161"/>
      <c r="DN939" s="161"/>
      <c r="DO939" s="161"/>
      <c r="DP939" s="161"/>
      <c r="DQ939" s="161"/>
      <c r="DR939" s="161"/>
      <c r="DS939" s="161"/>
      <c r="DT939" s="161"/>
      <c r="DU939" s="161"/>
      <c r="DV939" s="161"/>
      <c r="DW939" s="161"/>
    </row>
    <row r="940" spans="1:127" ht="12.75" customHeight="1" x14ac:dyDescent="0.25">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c r="AA940" s="161"/>
      <c r="AB940" s="161"/>
      <c r="AC940" s="161"/>
      <c r="AD940" s="161"/>
      <c r="AE940" s="161"/>
      <c r="AF940" s="161"/>
      <c r="AG940" s="161"/>
      <c r="AH940" s="161"/>
      <c r="AI940" s="161"/>
      <c r="AJ940" s="161"/>
      <c r="AK940" s="161"/>
      <c r="AL940" s="161"/>
      <c r="AM940" s="161"/>
      <c r="AN940" s="161"/>
      <c r="AO940" s="161"/>
      <c r="AP940" s="161"/>
      <c r="AQ940" s="161"/>
      <c r="AR940"/>
      <c r="AS940" s="161"/>
      <c r="AT940" s="161"/>
      <c r="AU940" s="161"/>
      <c r="AV940" s="161"/>
      <c r="AW940" s="161"/>
      <c r="AX940" s="161"/>
      <c r="AY940" s="161"/>
      <c r="AZ940" s="161"/>
      <c r="BA940" s="161"/>
      <c r="BB940" s="161"/>
      <c r="BC940" s="161"/>
      <c r="BD940" s="161"/>
      <c r="BE940" s="161"/>
      <c r="BF940" s="161"/>
      <c r="BG940" s="161"/>
      <c r="BH940" s="161"/>
      <c r="BI940" s="161"/>
      <c r="BJ940" s="161"/>
      <c r="BK940" s="161"/>
      <c r="BL940" s="161"/>
      <c r="BM940" s="161"/>
      <c r="BN940" s="161"/>
      <c r="BO940" s="161"/>
      <c r="BP940" s="161"/>
      <c r="BQ940" s="161"/>
      <c r="BR940" s="161"/>
      <c r="BS940" s="161"/>
      <c r="BT940" s="161"/>
      <c r="BU940" s="161"/>
      <c r="BV940" s="161"/>
      <c r="BW940" s="161"/>
      <c r="BX940" s="161"/>
      <c r="BY940" s="161"/>
      <c r="BZ940" s="161"/>
      <c r="CA940" s="161"/>
      <c r="CB940" s="161"/>
      <c r="CC940" s="161"/>
      <c r="CD940" s="161"/>
      <c r="CE940" s="161"/>
      <c r="CF940" s="161"/>
      <c r="CG940" s="161"/>
      <c r="CH940" s="161"/>
      <c r="CI940" s="161"/>
      <c r="CJ940" s="161"/>
      <c r="CK940" s="161"/>
      <c r="CL940" s="161"/>
      <c r="CM940" s="161"/>
      <c r="CN940" s="161"/>
      <c r="CO940" s="161"/>
      <c r="CP940" s="161"/>
      <c r="CQ940" s="161"/>
      <c r="CR940" s="161"/>
      <c r="CS940" s="161"/>
      <c r="CT940" s="161"/>
      <c r="CU940" s="161"/>
      <c r="CV940" s="161"/>
      <c r="CW940" s="161"/>
      <c r="CX940" s="161"/>
      <c r="CY940" s="161"/>
      <c r="CZ940" s="161"/>
      <c r="DA940" s="161"/>
      <c r="DB940" s="161"/>
      <c r="DC940" s="161"/>
      <c r="DD940" s="161"/>
      <c r="DE940" s="161"/>
      <c r="DF940" s="161"/>
      <c r="DG940" s="161"/>
      <c r="DH940" s="161"/>
      <c r="DI940" s="161"/>
      <c r="DJ940" s="161"/>
      <c r="DK940" s="161"/>
      <c r="DL940" s="161"/>
      <c r="DM940" s="161"/>
      <c r="DN940" s="161"/>
      <c r="DO940" s="161"/>
      <c r="DP940" s="161"/>
      <c r="DQ940" s="161"/>
      <c r="DR940" s="161"/>
      <c r="DS940" s="161"/>
      <c r="DT940" s="161"/>
      <c r="DU940" s="161"/>
      <c r="DV940" s="161"/>
      <c r="DW940" s="161"/>
    </row>
    <row r="941" spans="1:127" ht="12.75" customHeight="1" x14ac:dyDescent="0.25">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c r="AA941" s="161"/>
      <c r="AB941" s="161"/>
      <c r="AC941" s="161"/>
      <c r="AD941" s="161"/>
      <c r="AE941" s="161"/>
      <c r="AF941" s="161"/>
      <c r="AG941" s="161"/>
      <c r="AH941" s="161"/>
      <c r="AI941" s="161"/>
      <c r="AJ941" s="161"/>
      <c r="AK941" s="161"/>
      <c r="AL941" s="161"/>
      <c r="AM941" s="161"/>
      <c r="AN941" s="161"/>
      <c r="AO941" s="161"/>
      <c r="AP941" s="161"/>
      <c r="AQ941" s="161"/>
      <c r="AR941"/>
      <c r="AS941" s="161"/>
      <c r="AT941" s="161"/>
      <c r="AU941" s="161"/>
      <c r="AV941" s="161"/>
      <c r="AW941" s="161"/>
      <c r="AX941" s="161"/>
      <c r="AY941" s="161"/>
      <c r="AZ941" s="161"/>
      <c r="BA941" s="161"/>
      <c r="BB941" s="161"/>
      <c r="BC941" s="161"/>
      <c r="BD941" s="161"/>
      <c r="BE941" s="161"/>
      <c r="BF941" s="161"/>
      <c r="BG941" s="161"/>
      <c r="BH941" s="161"/>
      <c r="BI941" s="161"/>
      <c r="BJ941" s="161"/>
      <c r="BK941" s="161"/>
      <c r="BL941" s="161"/>
      <c r="BM941" s="161"/>
      <c r="BN941" s="161"/>
      <c r="BO941" s="161"/>
      <c r="BP941" s="161"/>
      <c r="BQ941" s="161"/>
      <c r="BR941" s="161"/>
      <c r="BS941" s="161"/>
      <c r="BT941" s="161"/>
      <c r="BU941" s="161"/>
      <c r="BV941" s="161"/>
      <c r="BW941" s="161"/>
      <c r="BX941" s="161"/>
      <c r="BY941" s="161"/>
      <c r="BZ941" s="161"/>
      <c r="CA941" s="161"/>
      <c r="CB941" s="161"/>
      <c r="CC941" s="161"/>
      <c r="CD941" s="161"/>
      <c r="CE941" s="161"/>
      <c r="CF941" s="161"/>
      <c r="CG941" s="161"/>
      <c r="CH941" s="161"/>
      <c r="CI941" s="161"/>
      <c r="CJ941" s="161"/>
      <c r="CK941" s="161"/>
      <c r="CL941" s="161"/>
      <c r="CM941" s="161"/>
      <c r="CN941" s="161"/>
      <c r="CO941" s="161"/>
      <c r="CP941" s="161"/>
      <c r="CQ941" s="161"/>
      <c r="CR941" s="161"/>
      <c r="CS941" s="161"/>
      <c r="CT941" s="161"/>
      <c r="CU941" s="161"/>
      <c r="CV941" s="161"/>
      <c r="CW941" s="161"/>
      <c r="CX941" s="161"/>
      <c r="CY941" s="161"/>
      <c r="CZ941" s="161"/>
      <c r="DA941" s="161"/>
      <c r="DB941" s="161"/>
      <c r="DC941" s="161"/>
      <c r="DD941" s="161"/>
      <c r="DE941" s="161"/>
      <c r="DF941" s="161"/>
      <c r="DG941" s="161"/>
      <c r="DH941" s="161"/>
      <c r="DI941" s="161"/>
      <c r="DJ941" s="161"/>
      <c r="DK941" s="161"/>
      <c r="DL941" s="161"/>
      <c r="DM941" s="161"/>
      <c r="DN941" s="161"/>
      <c r="DO941" s="161"/>
      <c r="DP941" s="161"/>
      <c r="DQ941" s="161"/>
      <c r="DR941" s="161"/>
      <c r="DS941" s="161"/>
      <c r="DT941" s="161"/>
      <c r="DU941" s="161"/>
      <c r="DV941" s="161"/>
      <c r="DW941" s="161"/>
    </row>
    <row r="942" spans="1:127" ht="12.75" customHeight="1" x14ac:dyDescent="0.25">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c r="AA942" s="161"/>
      <c r="AB942" s="161"/>
      <c r="AC942" s="161"/>
      <c r="AD942" s="161"/>
      <c r="AE942" s="161"/>
      <c r="AF942" s="161"/>
      <c r="AG942" s="161"/>
      <c r="AH942" s="161"/>
      <c r="AI942" s="161"/>
      <c r="AJ942" s="161"/>
      <c r="AK942" s="161"/>
      <c r="AL942" s="161"/>
      <c r="AM942" s="161"/>
      <c r="AN942" s="161"/>
      <c r="AO942" s="161"/>
      <c r="AP942" s="161"/>
      <c r="AQ942" s="161"/>
      <c r="AR942"/>
      <c r="AS942" s="161"/>
      <c r="AT942" s="161"/>
      <c r="AU942" s="161"/>
      <c r="AV942" s="161"/>
      <c r="AW942" s="161"/>
      <c r="AX942" s="161"/>
      <c r="AY942" s="161"/>
      <c r="AZ942" s="161"/>
      <c r="BA942" s="161"/>
      <c r="BB942" s="161"/>
      <c r="BC942" s="161"/>
      <c r="BD942" s="161"/>
      <c r="BE942" s="161"/>
      <c r="BF942" s="161"/>
      <c r="BG942" s="161"/>
      <c r="BH942" s="161"/>
      <c r="BI942" s="161"/>
      <c r="BJ942" s="161"/>
      <c r="BK942" s="161"/>
      <c r="BL942" s="161"/>
      <c r="BM942" s="161"/>
      <c r="BN942" s="161"/>
      <c r="BO942" s="161"/>
      <c r="BP942" s="161"/>
      <c r="BQ942" s="161"/>
      <c r="BR942" s="161"/>
      <c r="BS942" s="161"/>
      <c r="BT942" s="161"/>
      <c r="BU942" s="161"/>
      <c r="BV942" s="161"/>
      <c r="BW942" s="161"/>
      <c r="BX942" s="161"/>
      <c r="BY942" s="161"/>
      <c r="BZ942" s="161"/>
      <c r="CA942" s="161"/>
      <c r="CB942" s="161"/>
      <c r="CC942" s="161"/>
      <c r="CD942" s="161"/>
      <c r="CE942" s="161"/>
      <c r="CF942" s="161"/>
      <c r="CG942" s="161"/>
      <c r="CH942" s="161"/>
      <c r="CI942" s="161"/>
      <c r="CJ942" s="161"/>
      <c r="CK942" s="161"/>
      <c r="CL942" s="161"/>
      <c r="CM942" s="161"/>
      <c r="CN942" s="161"/>
      <c r="CO942" s="161"/>
      <c r="CP942" s="161"/>
      <c r="CQ942" s="161"/>
      <c r="CR942" s="161"/>
      <c r="CS942" s="161"/>
      <c r="CT942" s="161"/>
      <c r="CU942" s="161"/>
      <c r="CV942" s="161"/>
      <c r="CW942" s="161"/>
      <c r="CX942" s="161"/>
      <c r="CY942" s="161"/>
      <c r="CZ942" s="161"/>
      <c r="DA942" s="161"/>
      <c r="DB942" s="161"/>
      <c r="DC942" s="161"/>
      <c r="DD942" s="161"/>
      <c r="DE942" s="161"/>
      <c r="DF942" s="161"/>
      <c r="DG942" s="161"/>
      <c r="DH942" s="161"/>
      <c r="DI942" s="161"/>
      <c r="DJ942" s="161"/>
      <c r="DK942" s="161"/>
      <c r="DL942" s="161"/>
      <c r="DM942" s="161"/>
      <c r="DN942" s="161"/>
      <c r="DO942" s="161"/>
      <c r="DP942" s="161"/>
      <c r="DQ942" s="161"/>
      <c r="DR942" s="161"/>
      <c r="DS942" s="161"/>
      <c r="DT942" s="161"/>
      <c r="DU942" s="161"/>
      <c r="DV942" s="161"/>
      <c r="DW942" s="161"/>
    </row>
    <row r="943" spans="1:127" ht="12.75" customHeight="1" x14ac:dyDescent="0.25">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c r="AA943" s="161"/>
      <c r="AB943" s="161"/>
      <c r="AC943" s="161"/>
      <c r="AD943" s="161"/>
      <c r="AE943" s="161"/>
      <c r="AF943" s="161"/>
      <c r="AG943" s="161"/>
      <c r="AH943" s="161"/>
      <c r="AI943" s="161"/>
      <c r="AJ943" s="161"/>
      <c r="AK943" s="161"/>
      <c r="AL943" s="161"/>
      <c r="AM943" s="161"/>
      <c r="AN943" s="161"/>
      <c r="AO943" s="161"/>
      <c r="AP943" s="161"/>
      <c r="AQ943" s="161"/>
      <c r="AR943"/>
      <c r="AS943" s="161"/>
      <c r="AT943" s="161"/>
      <c r="AU943" s="161"/>
      <c r="AV943" s="161"/>
      <c r="AW943" s="161"/>
      <c r="AX943" s="161"/>
      <c r="AY943" s="161"/>
      <c r="AZ943" s="161"/>
      <c r="BA943" s="161"/>
      <c r="BB943" s="161"/>
      <c r="BC943" s="161"/>
      <c r="BD943" s="161"/>
      <c r="BE943" s="161"/>
      <c r="BF943" s="161"/>
      <c r="BG943" s="161"/>
      <c r="BH943" s="161"/>
      <c r="BI943" s="161"/>
      <c r="BJ943" s="161"/>
      <c r="BK943" s="161"/>
      <c r="BL943" s="161"/>
      <c r="BM943" s="161"/>
      <c r="BN943" s="161"/>
      <c r="BO943" s="161"/>
      <c r="BP943" s="161"/>
      <c r="BQ943" s="161"/>
      <c r="BR943" s="161"/>
      <c r="BS943" s="161"/>
      <c r="BT943" s="161"/>
      <c r="BU943" s="161"/>
      <c r="BV943" s="161"/>
      <c r="BW943" s="161"/>
      <c r="BX943" s="161"/>
      <c r="BY943" s="161"/>
      <c r="BZ943" s="161"/>
      <c r="CA943" s="161"/>
      <c r="CB943" s="161"/>
      <c r="CC943" s="161"/>
      <c r="CD943" s="161"/>
      <c r="CE943" s="161"/>
      <c r="CF943" s="161"/>
      <c r="CG943" s="161"/>
      <c r="CH943" s="161"/>
      <c r="CI943" s="161"/>
      <c r="CJ943" s="161"/>
      <c r="CK943" s="161"/>
      <c r="CL943" s="161"/>
      <c r="CM943" s="161"/>
      <c r="CN943" s="161"/>
      <c r="CO943" s="161"/>
      <c r="CP943" s="161"/>
      <c r="CQ943" s="161"/>
      <c r="CR943" s="161"/>
      <c r="CS943" s="161"/>
      <c r="CT943" s="161"/>
      <c r="CU943" s="161"/>
      <c r="CV943" s="161"/>
      <c r="CW943" s="161"/>
      <c r="CX943" s="161"/>
      <c r="CY943" s="161"/>
      <c r="CZ943" s="161"/>
      <c r="DA943" s="161"/>
      <c r="DB943" s="161"/>
      <c r="DC943" s="161"/>
      <c r="DD943" s="161"/>
      <c r="DE943" s="161"/>
      <c r="DF943" s="161"/>
      <c r="DG943" s="161"/>
      <c r="DH943" s="161"/>
      <c r="DI943" s="161"/>
      <c r="DJ943" s="161"/>
      <c r="DK943" s="161"/>
      <c r="DL943" s="161"/>
      <c r="DM943" s="161"/>
      <c r="DN943" s="161"/>
      <c r="DO943" s="161"/>
      <c r="DP943" s="161"/>
      <c r="DQ943" s="161"/>
      <c r="DR943" s="161"/>
      <c r="DS943" s="161"/>
      <c r="DT943" s="161"/>
      <c r="DU943" s="161"/>
      <c r="DV943" s="161"/>
      <c r="DW943" s="161"/>
    </row>
    <row r="944" spans="1:127" ht="12.75" customHeight="1" x14ac:dyDescent="0.25">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c r="AA944" s="161"/>
      <c r="AB944" s="161"/>
      <c r="AC944" s="161"/>
      <c r="AD944" s="161"/>
      <c r="AE944" s="161"/>
      <c r="AF944" s="161"/>
      <c r="AG944" s="161"/>
      <c r="AH944" s="161"/>
      <c r="AI944" s="161"/>
      <c r="AJ944" s="161"/>
      <c r="AK944" s="161"/>
      <c r="AL944" s="161"/>
      <c r="AM944" s="161"/>
      <c r="AN944" s="161"/>
      <c r="AO944" s="161"/>
      <c r="AP944" s="161"/>
      <c r="AQ944" s="161"/>
      <c r="AR944"/>
      <c r="AS944" s="161"/>
      <c r="AT944" s="161"/>
      <c r="AU944" s="161"/>
      <c r="AV944" s="161"/>
      <c r="AW944" s="161"/>
      <c r="AX944" s="161"/>
      <c r="AY944" s="161"/>
      <c r="AZ944" s="161"/>
      <c r="BA944" s="161"/>
      <c r="BB944" s="161"/>
      <c r="BC944" s="161"/>
      <c r="BD944" s="161"/>
      <c r="BE944" s="161"/>
      <c r="BF944" s="161"/>
      <c r="BG944" s="161"/>
      <c r="BH944" s="161"/>
      <c r="BI944" s="161"/>
      <c r="BJ944" s="161"/>
      <c r="BK944" s="161"/>
      <c r="BL944" s="161"/>
      <c r="BM944" s="161"/>
      <c r="BN944" s="161"/>
      <c r="BO944" s="161"/>
      <c r="BP944" s="161"/>
      <c r="BQ944" s="161"/>
      <c r="BR944" s="161"/>
      <c r="BS944" s="161"/>
      <c r="BT944" s="161"/>
      <c r="BU944" s="161"/>
      <c r="BV944" s="161"/>
      <c r="BW944" s="161"/>
      <c r="BX944" s="161"/>
      <c r="BY944" s="161"/>
      <c r="BZ944" s="161"/>
      <c r="CA944" s="161"/>
      <c r="CB944" s="161"/>
      <c r="CC944" s="161"/>
      <c r="CD944" s="161"/>
      <c r="CE944" s="161"/>
      <c r="CF944" s="161"/>
      <c r="CG944" s="161"/>
      <c r="CH944" s="161"/>
      <c r="CI944" s="161"/>
      <c r="CJ944" s="161"/>
      <c r="CK944" s="161"/>
      <c r="CL944" s="161"/>
      <c r="CM944" s="161"/>
      <c r="CN944" s="161"/>
      <c r="CO944" s="161"/>
      <c r="CP944" s="161"/>
      <c r="CQ944" s="161"/>
      <c r="CR944" s="161"/>
      <c r="CS944" s="161"/>
      <c r="CT944" s="161"/>
      <c r="CU944" s="161"/>
      <c r="CV944" s="161"/>
      <c r="CW944" s="161"/>
      <c r="CX944" s="161"/>
      <c r="CY944" s="161"/>
      <c r="CZ944" s="161"/>
      <c r="DA944" s="161"/>
      <c r="DB944" s="161"/>
      <c r="DC944" s="161"/>
      <c r="DD944" s="161"/>
      <c r="DE944" s="161"/>
      <c r="DF944" s="161"/>
      <c r="DG944" s="161"/>
      <c r="DH944" s="161"/>
      <c r="DI944" s="161"/>
      <c r="DJ944" s="161"/>
      <c r="DK944" s="161"/>
      <c r="DL944" s="161"/>
      <c r="DM944" s="161"/>
      <c r="DN944" s="161"/>
      <c r="DO944" s="161"/>
      <c r="DP944" s="161"/>
      <c r="DQ944" s="161"/>
      <c r="DR944" s="161"/>
      <c r="DS944" s="161"/>
      <c r="DT944" s="161"/>
      <c r="DU944" s="161"/>
      <c r="DV944" s="161"/>
      <c r="DW944" s="161"/>
    </row>
    <row r="945" spans="1:127" ht="12.75" customHeight="1" x14ac:dyDescent="0.25">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c r="AA945" s="161"/>
      <c r="AB945" s="161"/>
      <c r="AC945" s="161"/>
      <c r="AD945" s="161"/>
      <c r="AE945" s="161"/>
      <c r="AF945" s="161"/>
      <c r="AG945" s="161"/>
      <c r="AH945" s="161"/>
      <c r="AI945" s="161"/>
      <c r="AJ945" s="161"/>
      <c r="AK945" s="161"/>
      <c r="AL945" s="161"/>
      <c r="AM945" s="161"/>
      <c r="AN945" s="161"/>
      <c r="AO945" s="161"/>
      <c r="AP945" s="161"/>
      <c r="AQ945" s="161"/>
      <c r="AR945"/>
      <c r="AS945" s="161"/>
      <c r="AT945" s="161"/>
      <c r="AU945" s="161"/>
      <c r="AV945" s="161"/>
      <c r="AW945" s="161"/>
      <c r="AX945" s="161"/>
      <c r="AY945" s="161"/>
      <c r="AZ945" s="161"/>
      <c r="BA945" s="161"/>
      <c r="BB945" s="161"/>
      <c r="BC945" s="161"/>
      <c r="BD945" s="161"/>
      <c r="BE945" s="161"/>
      <c r="BF945" s="161"/>
      <c r="BG945" s="161"/>
      <c r="BH945" s="161"/>
      <c r="BI945" s="161"/>
      <c r="BJ945" s="161"/>
      <c r="BK945" s="161"/>
      <c r="BL945" s="161"/>
      <c r="BM945" s="161"/>
      <c r="BN945" s="161"/>
      <c r="BO945" s="161"/>
      <c r="BP945" s="161"/>
      <c r="BQ945" s="161"/>
      <c r="BR945" s="161"/>
      <c r="BS945" s="161"/>
      <c r="BT945" s="161"/>
      <c r="BU945" s="161"/>
      <c r="BV945" s="161"/>
      <c r="BW945" s="161"/>
      <c r="BX945" s="161"/>
      <c r="BY945" s="161"/>
      <c r="BZ945" s="161"/>
      <c r="CA945" s="161"/>
      <c r="CB945" s="161"/>
      <c r="CC945" s="161"/>
      <c r="CD945" s="161"/>
      <c r="CE945" s="161"/>
      <c r="CF945" s="161"/>
      <c r="CG945" s="161"/>
      <c r="CH945" s="161"/>
      <c r="CI945" s="161"/>
      <c r="CJ945" s="161"/>
      <c r="CK945" s="161"/>
      <c r="CL945" s="161"/>
      <c r="CM945" s="161"/>
      <c r="CN945" s="161"/>
      <c r="CO945" s="161"/>
      <c r="CP945" s="161"/>
      <c r="CQ945" s="161"/>
      <c r="CR945" s="161"/>
      <c r="CS945" s="161"/>
      <c r="CT945" s="161"/>
      <c r="CU945" s="161"/>
      <c r="CV945" s="161"/>
      <c r="CW945" s="161"/>
      <c r="CX945" s="161"/>
      <c r="CY945" s="161"/>
      <c r="CZ945" s="161"/>
      <c r="DA945" s="161"/>
      <c r="DB945" s="161"/>
      <c r="DC945" s="161"/>
      <c r="DD945" s="161"/>
      <c r="DE945" s="161"/>
      <c r="DF945" s="161"/>
      <c r="DG945" s="161"/>
      <c r="DH945" s="161"/>
      <c r="DI945" s="161"/>
      <c r="DJ945" s="161"/>
      <c r="DK945" s="161"/>
      <c r="DL945" s="161"/>
      <c r="DM945" s="161"/>
      <c r="DN945" s="161"/>
      <c r="DO945" s="161"/>
      <c r="DP945" s="161"/>
      <c r="DQ945" s="161"/>
      <c r="DR945" s="161"/>
      <c r="DS945" s="161"/>
      <c r="DT945" s="161"/>
      <c r="DU945" s="161"/>
      <c r="DV945" s="161"/>
      <c r="DW945" s="161"/>
    </row>
    <row r="946" spans="1:127" ht="12.75" customHeight="1" x14ac:dyDescent="0.25">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c r="AA946" s="161"/>
      <c r="AB946" s="161"/>
      <c r="AC946" s="161"/>
      <c r="AD946" s="161"/>
      <c r="AE946" s="161"/>
      <c r="AF946" s="161"/>
      <c r="AG946" s="161"/>
      <c r="AH946" s="161"/>
      <c r="AI946" s="161"/>
      <c r="AJ946" s="161"/>
      <c r="AK946" s="161"/>
      <c r="AL946" s="161"/>
      <c r="AM946" s="161"/>
      <c r="AN946" s="161"/>
      <c r="AO946" s="161"/>
      <c r="AP946" s="161"/>
      <c r="AQ946" s="161"/>
      <c r="AR946"/>
      <c r="AS946" s="161"/>
      <c r="AT946" s="161"/>
      <c r="AU946" s="161"/>
      <c r="AV946" s="161"/>
      <c r="AW946" s="161"/>
      <c r="AX946" s="161"/>
      <c r="AY946" s="161"/>
      <c r="AZ946" s="161"/>
      <c r="BA946" s="161"/>
      <c r="BB946" s="161"/>
      <c r="BC946" s="161"/>
      <c r="BD946" s="161"/>
      <c r="BE946" s="161"/>
      <c r="BF946" s="161"/>
      <c r="BG946" s="161"/>
      <c r="BH946" s="161"/>
      <c r="BI946" s="161"/>
      <c r="BJ946" s="161"/>
      <c r="BK946" s="161"/>
      <c r="BL946" s="161"/>
      <c r="BM946" s="161"/>
      <c r="BN946" s="161"/>
      <c r="BO946" s="161"/>
      <c r="BP946" s="161"/>
      <c r="BQ946" s="161"/>
      <c r="BR946" s="161"/>
      <c r="BS946" s="161"/>
      <c r="BT946" s="161"/>
      <c r="BU946" s="161"/>
      <c r="BV946" s="161"/>
      <c r="BW946" s="161"/>
      <c r="BX946" s="161"/>
      <c r="BY946" s="161"/>
      <c r="BZ946" s="161"/>
      <c r="CA946" s="161"/>
      <c r="CB946" s="161"/>
      <c r="CC946" s="161"/>
      <c r="CD946" s="161"/>
      <c r="CE946" s="161"/>
      <c r="CF946" s="161"/>
      <c r="CG946" s="161"/>
      <c r="CH946" s="161"/>
      <c r="CI946" s="161"/>
      <c r="CJ946" s="161"/>
      <c r="CK946" s="161"/>
      <c r="CL946" s="161"/>
      <c r="CM946" s="161"/>
      <c r="CN946" s="161"/>
      <c r="CO946" s="161"/>
      <c r="CP946" s="161"/>
      <c r="CQ946" s="161"/>
      <c r="CR946" s="161"/>
      <c r="CS946" s="161"/>
      <c r="CT946" s="161"/>
      <c r="CU946" s="161"/>
      <c r="CV946" s="161"/>
      <c r="CW946" s="161"/>
      <c r="CX946" s="161"/>
      <c r="CY946" s="161"/>
      <c r="CZ946" s="161"/>
      <c r="DA946" s="161"/>
      <c r="DB946" s="161"/>
      <c r="DC946" s="161"/>
      <c r="DD946" s="161"/>
      <c r="DE946" s="161"/>
      <c r="DF946" s="161"/>
      <c r="DG946" s="161"/>
      <c r="DH946" s="161"/>
      <c r="DI946" s="161"/>
      <c r="DJ946" s="161"/>
      <c r="DK946" s="161"/>
      <c r="DL946" s="161"/>
      <c r="DM946" s="161"/>
      <c r="DN946" s="161"/>
      <c r="DO946" s="161"/>
      <c r="DP946" s="161"/>
      <c r="DQ946" s="161"/>
      <c r="DR946" s="161"/>
      <c r="DS946" s="161"/>
      <c r="DT946" s="161"/>
      <c r="DU946" s="161"/>
      <c r="DV946" s="161"/>
      <c r="DW946" s="161"/>
    </row>
    <row r="947" spans="1:127" ht="12.75" customHeight="1" x14ac:dyDescent="0.25">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c r="AA947" s="161"/>
      <c r="AB947" s="161"/>
      <c r="AC947" s="161"/>
      <c r="AD947" s="161"/>
      <c r="AE947" s="161"/>
      <c r="AF947" s="161"/>
      <c r="AG947" s="161"/>
      <c r="AH947" s="161"/>
      <c r="AI947" s="161"/>
      <c r="AJ947" s="161"/>
      <c r="AK947" s="161"/>
      <c r="AL947" s="161"/>
      <c r="AM947" s="161"/>
      <c r="AN947" s="161"/>
      <c r="AO947" s="161"/>
      <c r="AP947" s="161"/>
      <c r="AQ947" s="161"/>
      <c r="AR947"/>
      <c r="AS947" s="161"/>
      <c r="AT947" s="161"/>
      <c r="AU947" s="161"/>
      <c r="AV947" s="161"/>
      <c r="AW947" s="161"/>
      <c r="AX947" s="161"/>
      <c r="AY947" s="161"/>
      <c r="AZ947" s="161"/>
      <c r="BA947" s="161"/>
      <c r="BB947" s="161"/>
      <c r="BC947" s="161"/>
      <c r="BD947" s="161"/>
      <c r="BE947" s="161"/>
      <c r="BF947" s="161"/>
      <c r="BG947" s="161"/>
      <c r="BH947" s="161"/>
      <c r="BI947" s="161"/>
      <c r="BJ947" s="161"/>
      <c r="BK947" s="161"/>
      <c r="BL947" s="161"/>
      <c r="BM947" s="161"/>
      <c r="BN947" s="161"/>
      <c r="BO947" s="161"/>
      <c r="BP947" s="161"/>
      <c r="BQ947" s="161"/>
      <c r="BR947" s="161"/>
      <c r="BS947" s="161"/>
      <c r="BT947" s="161"/>
      <c r="BU947" s="161"/>
      <c r="BV947" s="161"/>
      <c r="BW947" s="161"/>
      <c r="BX947" s="161"/>
      <c r="BY947" s="161"/>
      <c r="BZ947" s="161"/>
      <c r="CA947" s="161"/>
      <c r="CB947" s="161"/>
      <c r="CC947" s="161"/>
      <c r="CD947" s="161"/>
      <c r="CE947" s="161"/>
      <c r="CF947" s="161"/>
      <c r="CG947" s="161"/>
      <c r="CH947" s="161"/>
      <c r="CI947" s="161"/>
      <c r="CJ947" s="161"/>
      <c r="CK947" s="161"/>
      <c r="CL947" s="161"/>
      <c r="CM947" s="161"/>
      <c r="CN947" s="161"/>
      <c r="CO947" s="161"/>
      <c r="CP947" s="161"/>
      <c r="CQ947" s="161"/>
      <c r="CR947" s="161"/>
      <c r="CS947" s="161"/>
      <c r="CT947" s="161"/>
      <c r="CU947" s="161"/>
      <c r="CV947" s="161"/>
      <c r="CW947" s="161"/>
      <c r="CX947" s="161"/>
      <c r="CY947" s="161"/>
      <c r="CZ947" s="161"/>
      <c r="DA947" s="161"/>
      <c r="DB947" s="161"/>
      <c r="DC947" s="161"/>
      <c r="DD947" s="161"/>
      <c r="DE947" s="161"/>
      <c r="DF947" s="161"/>
      <c r="DG947" s="161"/>
      <c r="DH947" s="161"/>
      <c r="DI947" s="161"/>
      <c r="DJ947" s="161"/>
      <c r="DK947" s="161"/>
      <c r="DL947" s="161"/>
      <c r="DM947" s="161"/>
      <c r="DN947" s="161"/>
      <c r="DO947" s="161"/>
      <c r="DP947" s="161"/>
      <c r="DQ947" s="161"/>
      <c r="DR947" s="161"/>
      <c r="DS947" s="161"/>
      <c r="DT947" s="161"/>
      <c r="DU947" s="161"/>
      <c r="DV947" s="161"/>
      <c r="DW947" s="161"/>
    </row>
    <row r="948" spans="1:127" ht="12.75" customHeight="1" x14ac:dyDescent="0.25">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c r="AA948" s="161"/>
      <c r="AB948" s="161"/>
      <c r="AC948" s="161"/>
      <c r="AD948" s="161"/>
      <c r="AE948" s="161"/>
      <c r="AF948" s="161"/>
      <c r="AG948" s="161"/>
      <c r="AH948" s="161"/>
      <c r="AI948" s="161"/>
      <c r="AJ948" s="161"/>
      <c r="AK948" s="161"/>
      <c r="AL948" s="161"/>
      <c r="AM948" s="161"/>
      <c r="AN948" s="161"/>
      <c r="AO948" s="161"/>
      <c r="AP948" s="161"/>
      <c r="AQ948" s="161"/>
      <c r="AR948"/>
      <c r="AS948" s="161"/>
      <c r="AT948" s="161"/>
      <c r="AU948" s="161"/>
      <c r="AV948" s="161"/>
      <c r="AW948" s="161"/>
      <c r="AX948" s="161"/>
      <c r="AY948" s="161"/>
      <c r="AZ948" s="161"/>
      <c r="BA948" s="161"/>
      <c r="BB948" s="161"/>
      <c r="BC948" s="161"/>
      <c r="BD948" s="161"/>
      <c r="BE948" s="161"/>
      <c r="BF948" s="161"/>
      <c r="BG948" s="161"/>
      <c r="BH948" s="161"/>
      <c r="BI948" s="161"/>
      <c r="BJ948" s="161"/>
      <c r="BK948" s="161"/>
      <c r="BL948" s="161"/>
      <c r="BM948" s="161"/>
      <c r="BN948" s="161"/>
      <c r="BO948" s="161"/>
      <c r="BP948" s="161"/>
      <c r="BQ948" s="161"/>
      <c r="BR948" s="161"/>
      <c r="BS948" s="161"/>
      <c r="BT948" s="161"/>
      <c r="BU948" s="161"/>
      <c r="BV948" s="161"/>
      <c r="BW948" s="161"/>
      <c r="BX948" s="161"/>
      <c r="BY948" s="161"/>
      <c r="BZ948" s="161"/>
      <c r="CA948" s="161"/>
      <c r="CB948" s="161"/>
      <c r="CC948" s="161"/>
      <c r="CD948" s="161"/>
      <c r="CE948" s="161"/>
      <c r="CF948" s="161"/>
      <c r="CG948" s="161"/>
      <c r="CH948" s="161"/>
      <c r="CI948" s="161"/>
      <c r="CJ948" s="161"/>
      <c r="CK948" s="161"/>
      <c r="CL948" s="161"/>
      <c r="CM948" s="161"/>
      <c r="CN948" s="161"/>
      <c r="CO948" s="161"/>
      <c r="CP948" s="161"/>
      <c r="CQ948" s="161"/>
      <c r="CR948" s="161"/>
      <c r="CS948" s="161"/>
      <c r="CT948" s="161"/>
      <c r="CU948" s="161"/>
      <c r="CV948" s="161"/>
      <c r="CW948" s="161"/>
      <c r="CX948" s="161"/>
      <c r="CY948" s="161"/>
      <c r="CZ948" s="161"/>
      <c r="DA948" s="161"/>
      <c r="DB948" s="161"/>
      <c r="DC948" s="161"/>
      <c r="DD948" s="161"/>
      <c r="DE948" s="161"/>
      <c r="DF948" s="161"/>
      <c r="DG948" s="161"/>
      <c r="DH948" s="161"/>
      <c r="DI948" s="161"/>
      <c r="DJ948" s="161"/>
      <c r="DK948" s="161"/>
      <c r="DL948" s="161"/>
      <c r="DM948" s="161"/>
      <c r="DN948" s="161"/>
      <c r="DO948" s="161"/>
      <c r="DP948" s="161"/>
      <c r="DQ948" s="161"/>
      <c r="DR948" s="161"/>
      <c r="DS948" s="161"/>
      <c r="DT948" s="161"/>
      <c r="DU948" s="161"/>
      <c r="DV948" s="161"/>
      <c r="DW948" s="161"/>
    </row>
    <row r="949" spans="1:127" ht="12.75" customHeight="1" x14ac:dyDescent="0.25">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c r="AA949" s="161"/>
      <c r="AB949" s="161"/>
      <c r="AC949" s="161"/>
      <c r="AD949" s="161"/>
      <c r="AE949" s="161"/>
      <c r="AF949" s="161"/>
      <c r="AG949" s="161"/>
      <c r="AH949" s="161"/>
      <c r="AI949" s="161"/>
      <c r="AJ949" s="161"/>
      <c r="AK949" s="161"/>
      <c r="AL949" s="161"/>
      <c r="AM949" s="161"/>
      <c r="AN949" s="161"/>
      <c r="AO949" s="161"/>
      <c r="AP949" s="161"/>
      <c r="AQ949" s="161"/>
      <c r="AR949"/>
      <c r="AS949" s="161"/>
      <c r="AT949" s="161"/>
      <c r="AU949" s="161"/>
      <c r="AV949" s="161"/>
      <c r="AW949" s="161"/>
      <c r="AX949" s="161"/>
      <c r="AY949" s="161"/>
      <c r="AZ949" s="161"/>
      <c r="BA949" s="161"/>
      <c r="BB949" s="161"/>
      <c r="BC949" s="161"/>
      <c r="BD949" s="161"/>
      <c r="BE949" s="161"/>
      <c r="BF949" s="161"/>
      <c r="BG949" s="161"/>
      <c r="BH949" s="161"/>
      <c r="BI949" s="161"/>
      <c r="BJ949" s="161"/>
      <c r="BK949" s="161"/>
      <c r="BL949" s="161"/>
      <c r="BM949" s="161"/>
      <c r="BN949" s="161"/>
      <c r="BO949" s="161"/>
      <c r="BP949" s="161"/>
      <c r="BQ949" s="161"/>
      <c r="BR949" s="161"/>
      <c r="BS949" s="161"/>
      <c r="BT949" s="161"/>
      <c r="BU949" s="161"/>
      <c r="BV949" s="161"/>
      <c r="BW949" s="161"/>
      <c r="BX949" s="161"/>
      <c r="BY949" s="161"/>
      <c r="BZ949" s="161"/>
      <c r="CA949" s="161"/>
      <c r="CB949" s="161"/>
      <c r="CC949" s="161"/>
      <c r="CD949" s="161"/>
      <c r="CE949" s="161"/>
      <c r="CF949" s="161"/>
      <c r="CG949" s="161"/>
      <c r="CH949" s="161"/>
      <c r="CI949" s="161"/>
      <c r="CJ949" s="161"/>
      <c r="CK949" s="161"/>
      <c r="CL949" s="161"/>
      <c r="CM949" s="161"/>
      <c r="CN949" s="161"/>
      <c r="CO949" s="161"/>
      <c r="CP949" s="161"/>
      <c r="CQ949" s="161"/>
      <c r="CR949" s="161"/>
      <c r="CS949" s="161"/>
      <c r="CT949" s="161"/>
      <c r="CU949" s="161"/>
      <c r="CV949" s="161"/>
      <c r="CW949" s="161"/>
      <c r="CX949" s="161"/>
      <c r="CY949" s="161"/>
      <c r="CZ949" s="161"/>
      <c r="DA949" s="161"/>
      <c r="DB949" s="161"/>
      <c r="DC949" s="161"/>
      <c r="DD949" s="161"/>
      <c r="DE949" s="161"/>
      <c r="DF949" s="161"/>
      <c r="DG949" s="161"/>
      <c r="DH949" s="161"/>
      <c r="DI949" s="161"/>
      <c r="DJ949" s="161"/>
      <c r="DK949" s="161"/>
      <c r="DL949" s="161"/>
      <c r="DM949" s="161"/>
      <c r="DN949" s="161"/>
      <c r="DO949" s="161"/>
      <c r="DP949" s="161"/>
      <c r="DQ949" s="161"/>
      <c r="DR949" s="161"/>
      <c r="DS949" s="161"/>
      <c r="DT949" s="161"/>
      <c r="DU949" s="161"/>
      <c r="DV949" s="161"/>
      <c r="DW949" s="161"/>
    </row>
    <row r="950" spans="1:127" ht="12.75" customHeight="1" x14ac:dyDescent="0.25">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c r="AA950" s="161"/>
      <c r="AB950" s="161"/>
      <c r="AC950" s="161"/>
      <c r="AD950" s="161"/>
      <c r="AE950" s="161"/>
      <c r="AF950" s="161"/>
      <c r="AG950" s="161"/>
      <c r="AH950" s="161"/>
      <c r="AI950" s="161"/>
      <c r="AJ950" s="161"/>
      <c r="AK950" s="161"/>
      <c r="AL950" s="161"/>
      <c r="AM950" s="161"/>
      <c r="AN950" s="161"/>
      <c r="AO950" s="161"/>
      <c r="AP950" s="161"/>
      <c r="AQ950" s="161"/>
      <c r="AR950"/>
      <c r="AS950" s="161"/>
      <c r="AT950" s="161"/>
      <c r="AU950" s="161"/>
      <c r="AV950" s="161"/>
      <c r="AW950" s="161"/>
      <c r="AX950" s="161"/>
      <c r="AY950" s="161"/>
      <c r="AZ950" s="161"/>
      <c r="BA950" s="161"/>
      <c r="BB950" s="161"/>
      <c r="BC950" s="161"/>
      <c r="BD950" s="161"/>
      <c r="BE950" s="161"/>
      <c r="BF950" s="161"/>
      <c r="BG950" s="161"/>
      <c r="BH950" s="161"/>
      <c r="BI950" s="161"/>
      <c r="BJ950" s="161"/>
      <c r="BK950" s="161"/>
      <c r="BL950" s="161"/>
      <c r="BM950" s="161"/>
      <c r="BN950" s="161"/>
      <c r="BO950" s="161"/>
      <c r="BP950" s="161"/>
      <c r="BQ950" s="161"/>
      <c r="BR950" s="161"/>
      <c r="BS950" s="161"/>
      <c r="BT950" s="161"/>
      <c r="BU950" s="161"/>
      <c r="BV950" s="161"/>
      <c r="BW950" s="161"/>
      <c r="BX950" s="161"/>
      <c r="BY950" s="161"/>
      <c r="BZ950" s="161"/>
      <c r="CA950" s="161"/>
      <c r="CB950" s="161"/>
      <c r="CC950" s="161"/>
      <c r="CD950" s="161"/>
      <c r="CE950" s="161"/>
      <c r="CF950" s="161"/>
      <c r="CG950" s="161"/>
      <c r="CH950" s="161"/>
      <c r="CI950" s="161"/>
      <c r="CJ950" s="161"/>
      <c r="CK950" s="161"/>
      <c r="CL950" s="161"/>
      <c r="CM950" s="161"/>
      <c r="CN950" s="161"/>
      <c r="CO950" s="161"/>
      <c r="CP950" s="161"/>
      <c r="CQ950" s="161"/>
      <c r="CR950" s="161"/>
      <c r="CS950" s="161"/>
      <c r="CT950" s="161"/>
      <c r="CU950" s="161"/>
      <c r="CV950" s="161"/>
      <c r="CW950" s="161"/>
      <c r="CX950" s="161"/>
      <c r="CY950" s="161"/>
      <c r="CZ950" s="161"/>
      <c r="DA950" s="161"/>
      <c r="DB950" s="161"/>
      <c r="DC950" s="161"/>
      <c r="DD950" s="161"/>
      <c r="DE950" s="161"/>
      <c r="DF950" s="161"/>
      <c r="DG950" s="161"/>
      <c r="DH950" s="161"/>
      <c r="DI950" s="161"/>
      <c r="DJ950" s="161"/>
      <c r="DK950" s="161"/>
      <c r="DL950" s="161"/>
      <c r="DM950" s="161"/>
      <c r="DN950" s="161"/>
      <c r="DO950" s="161"/>
      <c r="DP950" s="161"/>
      <c r="DQ950" s="161"/>
      <c r="DR950" s="161"/>
      <c r="DS950" s="161"/>
      <c r="DT950" s="161"/>
      <c r="DU950" s="161"/>
      <c r="DV950" s="161"/>
      <c r="DW950" s="161"/>
    </row>
    <row r="951" spans="1:127" ht="12.75" customHeight="1" x14ac:dyDescent="0.25">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c r="AA951" s="161"/>
      <c r="AB951" s="161"/>
      <c r="AC951" s="161"/>
      <c r="AD951" s="161"/>
      <c r="AE951" s="161"/>
      <c r="AF951" s="161"/>
      <c r="AG951" s="161"/>
      <c r="AH951" s="161"/>
      <c r="AI951" s="161"/>
      <c r="AJ951" s="161"/>
      <c r="AK951" s="161"/>
      <c r="AL951" s="161"/>
      <c r="AM951" s="161"/>
      <c r="AN951" s="161"/>
      <c r="AO951" s="161"/>
      <c r="AP951" s="161"/>
      <c r="AQ951" s="161"/>
      <c r="AR951"/>
      <c r="AS951" s="161"/>
      <c r="AT951" s="161"/>
      <c r="AU951" s="161"/>
      <c r="AV951" s="161"/>
      <c r="AW951" s="161"/>
      <c r="AX951" s="161"/>
      <c r="AY951" s="161"/>
      <c r="AZ951" s="161"/>
      <c r="BA951" s="161"/>
      <c r="BB951" s="161"/>
      <c r="BC951" s="161"/>
      <c r="BD951" s="161"/>
      <c r="BE951" s="161"/>
      <c r="BF951" s="161"/>
      <c r="BG951" s="161"/>
      <c r="BH951" s="161"/>
      <c r="BI951" s="161"/>
      <c r="BJ951" s="161"/>
      <c r="BK951" s="161"/>
      <c r="BL951" s="161"/>
      <c r="BM951" s="161"/>
      <c r="BN951" s="161"/>
      <c r="BO951" s="161"/>
      <c r="BP951" s="161"/>
      <c r="BQ951" s="161"/>
      <c r="BR951" s="161"/>
      <c r="BS951" s="161"/>
      <c r="BT951" s="161"/>
      <c r="BU951" s="161"/>
      <c r="BV951" s="161"/>
      <c r="BW951" s="161"/>
      <c r="BX951" s="161"/>
      <c r="BY951" s="161"/>
      <c r="BZ951" s="161"/>
      <c r="CA951" s="161"/>
      <c r="CB951" s="161"/>
      <c r="CC951" s="161"/>
      <c r="CD951" s="161"/>
      <c r="CE951" s="161"/>
      <c r="CF951" s="161"/>
      <c r="CG951" s="161"/>
      <c r="CH951" s="161"/>
      <c r="CI951" s="161"/>
      <c r="CJ951" s="161"/>
      <c r="CK951" s="161"/>
      <c r="CL951" s="161"/>
      <c r="CM951" s="161"/>
      <c r="CN951" s="161"/>
      <c r="CO951" s="161"/>
      <c r="CP951" s="161"/>
      <c r="CQ951" s="161"/>
      <c r="CR951" s="161"/>
      <c r="CS951" s="161"/>
      <c r="CT951" s="161"/>
      <c r="CU951" s="161"/>
      <c r="CV951" s="161"/>
      <c r="CW951" s="161"/>
      <c r="CX951" s="161"/>
      <c r="CY951" s="161"/>
      <c r="CZ951" s="161"/>
      <c r="DA951" s="161"/>
      <c r="DB951" s="161"/>
      <c r="DC951" s="161"/>
      <c r="DD951" s="161"/>
      <c r="DE951" s="161"/>
      <c r="DF951" s="161"/>
      <c r="DG951" s="161"/>
      <c r="DH951" s="161"/>
      <c r="DI951" s="161"/>
      <c r="DJ951" s="161"/>
      <c r="DK951" s="161"/>
      <c r="DL951" s="161"/>
      <c r="DM951" s="161"/>
      <c r="DN951" s="161"/>
      <c r="DO951" s="161"/>
      <c r="DP951" s="161"/>
      <c r="DQ951" s="161"/>
      <c r="DR951" s="161"/>
      <c r="DS951" s="161"/>
      <c r="DT951" s="161"/>
      <c r="DU951" s="161"/>
      <c r="DV951" s="161"/>
      <c r="DW951" s="161"/>
    </row>
    <row r="952" spans="1:127" ht="12.75" customHeight="1" x14ac:dyDescent="0.25">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c r="AA952" s="161"/>
      <c r="AB952" s="161"/>
      <c r="AC952" s="161"/>
      <c r="AD952" s="161"/>
      <c r="AE952" s="161"/>
      <c r="AF952" s="161"/>
      <c r="AG952" s="161"/>
      <c r="AH952" s="161"/>
      <c r="AI952" s="161"/>
      <c r="AJ952" s="161"/>
      <c r="AK952" s="161"/>
      <c r="AL952" s="161"/>
      <c r="AM952" s="161"/>
      <c r="AN952" s="161"/>
      <c r="AO952" s="161"/>
      <c r="AP952" s="161"/>
      <c r="AQ952" s="161"/>
      <c r="AR952"/>
      <c r="AS952" s="161"/>
      <c r="AT952" s="161"/>
      <c r="AU952" s="161"/>
      <c r="AV952" s="161"/>
      <c r="AW952" s="161"/>
      <c r="AX952" s="161"/>
      <c r="AY952" s="161"/>
      <c r="AZ952" s="161"/>
      <c r="BA952" s="161"/>
      <c r="BB952" s="161"/>
      <c r="BC952" s="161"/>
      <c r="BD952" s="161"/>
      <c r="BE952" s="161"/>
      <c r="BF952" s="161"/>
      <c r="BG952" s="161"/>
      <c r="BH952" s="161"/>
      <c r="BI952" s="161"/>
      <c r="BJ952" s="161"/>
      <c r="BK952" s="161"/>
      <c r="BL952" s="161"/>
      <c r="BM952" s="161"/>
      <c r="BN952" s="161"/>
      <c r="BO952" s="161"/>
      <c r="BP952" s="161"/>
      <c r="BQ952" s="161"/>
      <c r="BR952" s="161"/>
      <c r="BS952" s="161"/>
      <c r="BT952" s="161"/>
      <c r="BU952" s="161"/>
      <c r="BV952" s="161"/>
      <c r="BW952" s="161"/>
      <c r="BX952" s="161"/>
      <c r="BY952" s="161"/>
      <c r="BZ952" s="161"/>
      <c r="CA952" s="161"/>
      <c r="CB952" s="161"/>
      <c r="CC952" s="161"/>
      <c r="CD952" s="161"/>
      <c r="CE952" s="161"/>
      <c r="CF952" s="161"/>
      <c r="CG952" s="161"/>
      <c r="CH952" s="161"/>
      <c r="CI952" s="161"/>
      <c r="CJ952" s="161"/>
      <c r="CK952" s="161"/>
      <c r="CL952" s="161"/>
      <c r="CM952" s="161"/>
      <c r="CN952" s="161"/>
      <c r="CO952" s="161"/>
      <c r="CP952" s="161"/>
      <c r="CQ952" s="161"/>
      <c r="CR952" s="161"/>
      <c r="CS952" s="161"/>
      <c r="CT952" s="161"/>
      <c r="CU952" s="161"/>
      <c r="CV952" s="161"/>
      <c r="CW952" s="161"/>
      <c r="CX952" s="161"/>
      <c r="CY952" s="161"/>
      <c r="CZ952" s="161"/>
      <c r="DA952" s="161"/>
      <c r="DB952" s="161"/>
      <c r="DC952" s="161"/>
      <c r="DD952" s="161"/>
      <c r="DE952" s="161"/>
      <c r="DF952" s="161"/>
      <c r="DG952" s="161"/>
      <c r="DH952" s="161"/>
      <c r="DI952" s="161"/>
      <c r="DJ952" s="161"/>
      <c r="DK952" s="161"/>
      <c r="DL952" s="161"/>
      <c r="DM952" s="161"/>
      <c r="DN952" s="161"/>
      <c r="DO952" s="161"/>
      <c r="DP952" s="161"/>
      <c r="DQ952" s="161"/>
      <c r="DR952" s="161"/>
      <c r="DS952" s="161"/>
      <c r="DT952" s="161"/>
      <c r="DU952" s="161"/>
      <c r="DV952" s="161"/>
      <c r="DW952" s="161"/>
    </row>
    <row r="953" spans="1:127" ht="12.75" customHeight="1" x14ac:dyDescent="0.25">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c r="AA953" s="161"/>
      <c r="AB953" s="161"/>
      <c r="AC953" s="161"/>
      <c r="AD953" s="161"/>
      <c r="AE953" s="161"/>
      <c r="AF953" s="161"/>
      <c r="AG953" s="161"/>
      <c r="AH953" s="161"/>
      <c r="AI953" s="161"/>
      <c r="AJ953" s="161"/>
      <c r="AK953" s="161"/>
      <c r="AL953" s="161"/>
      <c r="AM953" s="161"/>
      <c r="AN953" s="161"/>
      <c r="AO953" s="161"/>
      <c r="AP953" s="161"/>
      <c r="AQ953" s="161"/>
      <c r="AR953"/>
      <c r="AS953" s="161"/>
      <c r="AT953" s="161"/>
      <c r="AU953" s="161"/>
      <c r="AV953" s="161"/>
      <c r="AW953" s="161"/>
      <c r="AX953" s="161"/>
      <c r="AY953" s="161"/>
      <c r="AZ953" s="161"/>
      <c r="BA953" s="161"/>
      <c r="BB953" s="161"/>
      <c r="BC953" s="161"/>
      <c r="BD953" s="161"/>
      <c r="BE953" s="161"/>
      <c r="BF953" s="161"/>
      <c r="BG953" s="161"/>
      <c r="BH953" s="161"/>
      <c r="BI953" s="161"/>
      <c r="BJ953" s="161"/>
      <c r="BK953" s="161"/>
      <c r="BL953" s="161"/>
      <c r="BM953" s="161"/>
      <c r="BN953" s="161"/>
      <c r="BO953" s="161"/>
      <c r="BP953" s="161"/>
      <c r="BQ953" s="161"/>
      <c r="BR953" s="161"/>
      <c r="BS953" s="161"/>
      <c r="BT953" s="161"/>
      <c r="BU953" s="161"/>
      <c r="BV953" s="161"/>
      <c r="BW953" s="161"/>
      <c r="BX953" s="161"/>
      <c r="BY953" s="161"/>
      <c r="BZ953" s="161"/>
      <c r="CA953" s="161"/>
      <c r="CB953" s="161"/>
      <c r="CC953" s="161"/>
      <c r="CD953" s="161"/>
      <c r="CE953" s="161"/>
      <c r="CF953" s="161"/>
      <c r="CG953" s="161"/>
      <c r="CH953" s="161"/>
      <c r="CI953" s="161"/>
      <c r="CJ953" s="161"/>
      <c r="CK953" s="161"/>
      <c r="CL953" s="161"/>
      <c r="CM953" s="161"/>
      <c r="CN953" s="161"/>
      <c r="CO953" s="161"/>
      <c r="CP953" s="161"/>
      <c r="CQ953" s="161"/>
      <c r="CR953" s="161"/>
      <c r="CS953" s="161"/>
      <c r="CT953" s="161"/>
      <c r="CU953" s="161"/>
      <c r="CV953" s="161"/>
      <c r="CW953" s="161"/>
      <c r="CX953" s="161"/>
      <c r="CY953" s="161"/>
      <c r="CZ953" s="161"/>
      <c r="DA953" s="161"/>
      <c r="DB953" s="161"/>
      <c r="DC953" s="161"/>
      <c r="DD953" s="161"/>
      <c r="DE953" s="161"/>
      <c r="DF953" s="161"/>
      <c r="DG953" s="161"/>
      <c r="DH953" s="161"/>
      <c r="DI953" s="161"/>
      <c r="DJ953" s="161"/>
      <c r="DK953" s="161"/>
      <c r="DL953" s="161"/>
      <c r="DM953" s="161"/>
      <c r="DN953" s="161"/>
      <c r="DO953" s="161"/>
      <c r="DP953" s="161"/>
      <c r="DQ953" s="161"/>
      <c r="DR953" s="161"/>
      <c r="DS953" s="161"/>
      <c r="DT953" s="161"/>
      <c r="DU953" s="161"/>
      <c r="DV953" s="161"/>
      <c r="DW953" s="161"/>
    </row>
    <row r="954" spans="1:127" ht="12.75" customHeight="1" x14ac:dyDescent="0.25">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c r="AA954" s="161"/>
      <c r="AB954" s="161"/>
      <c r="AC954" s="161"/>
      <c r="AD954" s="161"/>
      <c r="AE954" s="161"/>
      <c r="AF954" s="161"/>
      <c r="AG954" s="161"/>
      <c r="AH954" s="161"/>
      <c r="AI954" s="161"/>
      <c r="AJ954" s="161"/>
      <c r="AK954" s="161"/>
      <c r="AL954" s="161"/>
      <c r="AM954" s="161"/>
      <c r="AN954" s="161"/>
      <c r="AO954" s="161"/>
      <c r="AP954" s="161"/>
      <c r="AQ954" s="161"/>
      <c r="AR954"/>
      <c r="AS954" s="161"/>
      <c r="AT954" s="161"/>
      <c r="AU954" s="161"/>
      <c r="AV954" s="161"/>
      <c r="AW954" s="161"/>
      <c r="AX954" s="161"/>
      <c r="AY954" s="161"/>
      <c r="AZ954" s="161"/>
      <c r="BA954" s="161"/>
      <c r="BB954" s="161"/>
      <c r="BC954" s="161"/>
      <c r="BD954" s="161"/>
      <c r="BE954" s="161"/>
      <c r="BF954" s="161"/>
      <c r="BG954" s="161"/>
      <c r="BH954" s="161"/>
      <c r="BI954" s="161"/>
      <c r="BJ954" s="161"/>
      <c r="BK954" s="161"/>
      <c r="BL954" s="161"/>
      <c r="BM954" s="161"/>
      <c r="BN954" s="161"/>
      <c r="BO954" s="161"/>
      <c r="BP954" s="161"/>
      <c r="BQ954" s="161"/>
      <c r="BR954" s="161"/>
      <c r="BS954" s="161"/>
      <c r="BT954" s="161"/>
      <c r="BU954" s="161"/>
      <c r="BV954" s="161"/>
      <c r="BW954" s="161"/>
      <c r="BX954" s="161"/>
      <c r="BY954" s="161"/>
      <c r="BZ954" s="161"/>
      <c r="CA954" s="161"/>
      <c r="CB954" s="161"/>
      <c r="CC954" s="161"/>
      <c r="CD954" s="161"/>
      <c r="CE954" s="161"/>
      <c r="CF954" s="161"/>
      <c r="CG954" s="161"/>
      <c r="CH954" s="161"/>
      <c r="CI954" s="161"/>
      <c r="CJ954" s="161"/>
      <c r="CK954" s="161"/>
      <c r="CL954" s="161"/>
      <c r="CM954" s="161"/>
      <c r="CN954" s="161"/>
      <c r="CO954" s="161"/>
      <c r="CP954" s="161"/>
      <c r="CQ954" s="161"/>
      <c r="CR954" s="161"/>
      <c r="CS954" s="161"/>
      <c r="CT954" s="161"/>
      <c r="CU954" s="161"/>
      <c r="CV954" s="161"/>
      <c r="CW954" s="161"/>
      <c r="CX954" s="161"/>
      <c r="CY954" s="161"/>
      <c r="CZ954" s="161"/>
      <c r="DA954" s="161"/>
      <c r="DB954" s="161"/>
      <c r="DC954" s="161"/>
      <c r="DD954" s="161"/>
      <c r="DE954" s="161"/>
      <c r="DF954" s="161"/>
      <c r="DG954" s="161"/>
      <c r="DH954" s="161"/>
      <c r="DI954" s="161"/>
      <c r="DJ954" s="161"/>
      <c r="DK954" s="161"/>
      <c r="DL954" s="161"/>
      <c r="DM954" s="161"/>
      <c r="DN954" s="161"/>
      <c r="DO954" s="161"/>
      <c r="DP954" s="161"/>
      <c r="DQ954" s="161"/>
      <c r="DR954" s="161"/>
      <c r="DS954" s="161"/>
      <c r="DT954" s="161"/>
      <c r="DU954" s="161"/>
      <c r="DV954" s="161"/>
      <c r="DW954" s="161"/>
    </row>
    <row r="955" spans="1:127" ht="12.75" customHeight="1" x14ac:dyDescent="0.25">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c r="AA955" s="161"/>
      <c r="AB955" s="161"/>
      <c r="AC955" s="161"/>
      <c r="AD955" s="161"/>
      <c r="AE955" s="161"/>
      <c r="AF955" s="161"/>
      <c r="AG955" s="161"/>
      <c r="AH955" s="161"/>
      <c r="AI955" s="161"/>
      <c r="AJ955" s="161"/>
      <c r="AK955" s="161"/>
      <c r="AL955" s="161"/>
      <c r="AM955" s="161"/>
      <c r="AN955" s="161"/>
      <c r="AO955" s="161"/>
      <c r="AP955" s="161"/>
      <c r="AQ955" s="161"/>
      <c r="AR955"/>
      <c r="AS955" s="161"/>
      <c r="AT955" s="161"/>
      <c r="AU955" s="161"/>
      <c r="AV955" s="161"/>
      <c r="AW955" s="161"/>
      <c r="AX955" s="161"/>
      <c r="AY955" s="161"/>
      <c r="AZ955" s="161"/>
      <c r="BA955" s="161"/>
      <c r="BB955" s="161"/>
      <c r="BC955" s="161"/>
      <c r="BD955" s="161"/>
      <c r="BE955" s="161"/>
      <c r="BF955" s="161"/>
      <c r="BG955" s="161"/>
      <c r="BH955" s="161"/>
      <c r="BI955" s="161"/>
      <c r="BJ955" s="161"/>
      <c r="BK955" s="161"/>
      <c r="BL955" s="161"/>
      <c r="BM955" s="161"/>
      <c r="BN955" s="161"/>
      <c r="BO955" s="161"/>
      <c r="BP955" s="161"/>
      <c r="BQ955" s="161"/>
      <c r="BR955" s="161"/>
      <c r="BS955" s="161"/>
      <c r="BT955" s="161"/>
      <c r="BU955" s="161"/>
      <c r="BV955" s="161"/>
      <c r="BW955" s="161"/>
      <c r="BX955" s="161"/>
      <c r="BY955" s="161"/>
      <c r="BZ955" s="161"/>
      <c r="CA955" s="161"/>
      <c r="CB955" s="161"/>
      <c r="CC955" s="161"/>
      <c r="CD955" s="161"/>
      <c r="CE955" s="161"/>
      <c r="CF955" s="161"/>
      <c r="CG955" s="161"/>
      <c r="CH955" s="161"/>
      <c r="CI955" s="161"/>
      <c r="CJ955" s="161"/>
      <c r="CK955" s="161"/>
      <c r="CL955" s="161"/>
      <c r="CM955" s="161"/>
      <c r="CN955" s="161"/>
      <c r="CO955" s="161"/>
      <c r="CP955" s="161"/>
      <c r="CQ955" s="161"/>
      <c r="CR955" s="161"/>
      <c r="CS955" s="161"/>
      <c r="CT955" s="161"/>
      <c r="CU955" s="161"/>
      <c r="CV955" s="161"/>
      <c r="CW955" s="161"/>
      <c r="CX955" s="161"/>
      <c r="CY955" s="161"/>
      <c r="CZ955" s="161"/>
      <c r="DA955" s="161"/>
      <c r="DB955" s="161"/>
      <c r="DC955" s="161"/>
      <c r="DD955" s="161"/>
      <c r="DE955" s="161"/>
      <c r="DF955" s="161"/>
      <c r="DG955" s="161"/>
      <c r="DH955" s="161"/>
      <c r="DI955" s="161"/>
      <c r="DJ955" s="161"/>
      <c r="DK955" s="161"/>
      <c r="DL955" s="161"/>
      <c r="DM955" s="161"/>
      <c r="DN955" s="161"/>
      <c r="DO955" s="161"/>
      <c r="DP955" s="161"/>
      <c r="DQ955" s="161"/>
      <c r="DR955" s="161"/>
      <c r="DS955" s="161"/>
      <c r="DT955" s="161"/>
      <c r="DU955" s="161"/>
      <c r="DV955" s="161"/>
      <c r="DW955" s="161"/>
    </row>
    <row r="956" spans="1:127" ht="12.75" customHeight="1" x14ac:dyDescent="0.25">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c r="AA956" s="161"/>
      <c r="AB956" s="161"/>
      <c r="AC956" s="161"/>
      <c r="AD956" s="161"/>
      <c r="AE956" s="161"/>
      <c r="AF956" s="161"/>
      <c r="AG956" s="161"/>
      <c r="AH956" s="161"/>
      <c r="AI956" s="161"/>
      <c r="AJ956" s="161"/>
      <c r="AK956" s="161"/>
      <c r="AL956" s="161"/>
      <c r="AM956" s="161"/>
      <c r="AN956" s="161"/>
      <c r="AO956" s="161"/>
      <c r="AP956" s="161"/>
      <c r="AQ956" s="161"/>
      <c r="AR956"/>
      <c r="AS956" s="161"/>
      <c r="AT956" s="161"/>
      <c r="AU956" s="161"/>
      <c r="AV956" s="161"/>
      <c r="AW956" s="161"/>
      <c r="AX956" s="161"/>
      <c r="AY956" s="161"/>
      <c r="AZ956" s="161"/>
      <c r="BA956" s="161"/>
      <c r="BB956" s="161"/>
      <c r="BC956" s="161"/>
      <c r="BD956" s="161"/>
      <c r="BE956" s="161"/>
      <c r="BF956" s="161"/>
      <c r="BG956" s="161"/>
      <c r="BH956" s="161"/>
      <c r="BI956" s="161"/>
      <c r="BJ956" s="161"/>
      <c r="BK956" s="161"/>
      <c r="BL956" s="161"/>
      <c r="BM956" s="161"/>
      <c r="BN956" s="161"/>
      <c r="BO956" s="161"/>
      <c r="BP956" s="161"/>
      <c r="BQ956" s="161"/>
      <c r="BR956" s="161"/>
      <c r="BS956" s="161"/>
      <c r="BT956" s="161"/>
      <c r="BU956" s="161"/>
      <c r="BV956" s="161"/>
      <c r="BW956" s="161"/>
      <c r="BX956" s="161"/>
      <c r="BY956" s="161"/>
      <c r="BZ956" s="161"/>
      <c r="CA956" s="161"/>
      <c r="CB956" s="161"/>
      <c r="CC956" s="161"/>
      <c r="CD956" s="161"/>
      <c r="CE956" s="161"/>
      <c r="CF956" s="161"/>
      <c r="CG956" s="161"/>
      <c r="CH956" s="161"/>
      <c r="CI956" s="161"/>
      <c r="CJ956" s="161"/>
      <c r="CK956" s="161"/>
      <c r="CL956" s="161"/>
      <c r="CM956" s="161"/>
      <c r="CN956" s="161"/>
      <c r="CO956" s="161"/>
      <c r="CP956" s="161"/>
      <c r="CQ956" s="161"/>
      <c r="CR956" s="161"/>
      <c r="CS956" s="161"/>
      <c r="CT956" s="161"/>
      <c r="CU956" s="161"/>
      <c r="CV956" s="161"/>
      <c r="CW956" s="161"/>
      <c r="CX956" s="161"/>
      <c r="CY956" s="161"/>
      <c r="CZ956" s="161"/>
      <c r="DA956" s="161"/>
      <c r="DB956" s="161"/>
      <c r="DC956" s="161"/>
      <c r="DD956" s="161"/>
      <c r="DE956" s="161"/>
      <c r="DF956" s="161"/>
      <c r="DG956" s="161"/>
      <c r="DH956" s="161"/>
      <c r="DI956" s="161"/>
      <c r="DJ956" s="161"/>
      <c r="DK956" s="161"/>
      <c r="DL956" s="161"/>
      <c r="DM956" s="161"/>
      <c r="DN956" s="161"/>
      <c r="DO956" s="161"/>
      <c r="DP956" s="161"/>
      <c r="DQ956" s="161"/>
      <c r="DR956" s="161"/>
      <c r="DS956" s="161"/>
      <c r="DT956" s="161"/>
      <c r="DU956" s="161"/>
      <c r="DV956" s="161"/>
      <c r="DW956" s="161"/>
    </row>
    <row r="957" spans="1:127" ht="12.75" customHeight="1" x14ac:dyDescent="0.25">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c r="AA957" s="161"/>
      <c r="AB957" s="161"/>
      <c r="AC957" s="161"/>
      <c r="AD957" s="161"/>
      <c r="AE957" s="161"/>
      <c r="AF957" s="161"/>
      <c r="AG957" s="161"/>
      <c r="AH957" s="161"/>
      <c r="AI957" s="161"/>
      <c r="AJ957" s="161"/>
      <c r="AK957" s="161"/>
      <c r="AL957" s="161"/>
      <c r="AM957" s="161"/>
      <c r="AN957" s="161"/>
      <c r="AO957" s="161"/>
      <c r="AP957" s="161"/>
      <c r="AQ957" s="161"/>
      <c r="AR957"/>
      <c r="AS957" s="161"/>
      <c r="AT957" s="161"/>
      <c r="AU957" s="161"/>
      <c r="AV957" s="161"/>
      <c r="AW957" s="161"/>
      <c r="AX957" s="161"/>
      <c r="AY957" s="161"/>
      <c r="AZ957" s="161"/>
      <c r="BA957" s="161"/>
      <c r="BB957" s="161"/>
      <c r="BC957" s="161"/>
      <c r="BD957" s="161"/>
      <c r="BE957" s="161"/>
      <c r="BF957" s="161"/>
      <c r="BG957" s="161"/>
      <c r="BH957" s="161"/>
      <c r="BI957" s="161"/>
      <c r="BJ957" s="161"/>
      <c r="BK957" s="161"/>
      <c r="BL957" s="161"/>
      <c r="BM957" s="161"/>
      <c r="BN957" s="161"/>
      <c r="BO957" s="161"/>
      <c r="BP957" s="161"/>
      <c r="BQ957" s="161"/>
      <c r="BR957" s="161"/>
      <c r="BS957" s="161"/>
      <c r="BT957" s="161"/>
      <c r="BU957" s="161"/>
      <c r="BV957" s="161"/>
      <c r="BW957" s="161"/>
      <c r="BX957" s="161"/>
      <c r="BY957" s="161"/>
      <c r="BZ957" s="161"/>
      <c r="CA957" s="161"/>
      <c r="CB957" s="161"/>
      <c r="CC957" s="161"/>
      <c r="CD957" s="161"/>
      <c r="CE957" s="161"/>
      <c r="CF957" s="161"/>
      <c r="CG957" s="161"/>
      <c r="CH957" s="161"/>
      <c r="CI957" s="161"/>
      <c r="CJ957" s="161"/>
      <c r="CK957" s="161"/>
      <c r="CL957" s="161"/>
      <c r="CM957" s="161"/>
      <c r="CN957" s="161"/>
      <c r="CO957" s="161"/>
      <c r="CP957" s="161"/>
      <c r="CQ957" s="161"/>
      <c r="CR957" s="161"/>
      <c r="CS957" s="161"/>
      <c r="CT957" s="161"/>
      <c r="CU957" s="161"/>
      <c r="CV957" s="161"/>
      <c r="CW957" s="161"/>
      <c r="CX957" s="161"/>
      <c r="CY957" s="161"/>
      <c r="CZ957" s="161"/>
      <c r="DA957" s="161"/>
      <c r="DB957" s="161"/>
      <c r="DC957" s="161"/>
      <c r="DD957" s="161"/>
      <c r="DE957" s="161"/>
      <c r="DF957" s="161"/>
      <c r="DG957" s="161"/>
      <c r="DH957" s="161"/>
      <c r="DI957" s="161"/>
      <c r="DJ957" s="161"/>
      <c r="DK957" s="161"/>
      <c r="DL957" s="161"/>
      <c r="DM957" s="161"/>
      <c r="DN957" s="161"/>
      <c r="DO957" s="161"/>
      <c r="DP957" s="161"/>
      <c r="DQ957" s="161"/>
      <c r="DR957" s="161"/>
      <c r="DS957" s="161"/>
      <c r="DT957" s="161"/>
      <c r="DU957" s="161"/>
      <c r="DV957" s="161"/>
      <c r="DW957" s="161"/>
    </row>
    <row r="958" spans="1:127" ht="12.75" customHeight="1" x14ac:dyDescent="0.25">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c r="AA958" s="161"/>
      <c r="AB958" s="161"/>
      <c r="AC958" s="161"/>
      <c r="AD958" s="161"/>
      <c r="AE958" s="161"/>
      <c r="AF958" s="161"/>
      <c r="AG958" s="161"/>
      <c r="AH958" s="161"/>
      <c r="AI958" s="161"/>
      <c r="AJ958" s="161"/>
      <c r="AK958" s="161"/>
      <c r="AL958" s="161"/>
      <c r="AM958" s="161"/>
      <c r="AN958" s="161"/>
      <c r="AO958" s="161"/>
      <c r="AP958" s="161"/>
      <c r="AQ958" s="161"/>
      <c r="AR958"/>
      <c r="AS958" s="161"/>
      <c r="AT958" s="161"/>
      <c r="AU958" s="161"/>
      <c r="AV958" s="161"/>
      <c r="AW958" s="161"/>
      <c r="AX958" s="161"/>
      <c r="AY958" s="161"/>
      <c r="AZ958" s="161"/>
      <c r="BA958" s="161"/>
      <c r="BB958" s="161"/>
      <c r="BC958" s="161"/>
      <c r="BD958" s="161"/>
      <c r="BE958" s="161"/>
      <c r="BF958" s="161"/>
      <c r="BG958" s="161"/>
      <c r="BH958" s="161"/>
      <c r="BI958" s="161"/>
      <c r="BJ958" s="161"/>
      <c r="BK958" s="161"/>
      <c r="BL958" s="161"/>
      <c r="BM958" s="161"/>
      <c r="BN958" s="161"/>
      <c r="BO958" s="161"/>
      <c r="BP958" s="161"/>
      <c r="BQ958" s="161"/>
      <c r="BR958" s="161"/>
      <c r="BS958" s="161"/>
      <c r="BT958" s="161"/>
      <c r="BU958" s="161"/>
      <c r="BV958" s="161"/>
      <c r="BW958" s="161"/>
      <c r="BX958" s="161"/>
      <c r="BY958" s="161"/>
      <c r="BZ958" s="161"/>
      <c r="CA958" s="161"/>
      <c r="CB958" s="161"/>
      <c r="CC958" s="161"/>
      <c r="CD958" s="161"/>
      <c r="CE958" s="161"/>
      <c r="CF958" s="161"/>
      <c r="CG958" s="161"/>
      <c r="CH958" s="161"/>
      <c r="CI958" s="161"/>
      <c r="CJ958" s="161"/>
      <c r="CK958" s="161"/>
      <c r="CL958" s="161"/>
      <c r="CM958" s="161"/>
      <c r="CN958" s="161"/>
      <c r="CO958" s="161"/>
      <c r="CP958" s="161"/>
      <c r="CQ958" s="161"/>
      <c r="CR958" s="161"/>
      <c r="CS958" s="161"/>
      <c r="CT958" s="161"/>
      <c r="CU958" s="161"/>
      <c r="CV958" s="161"/>
      <c r="CW958" s="161"/>
      <c r="CX958" s="161"/>
      <c r="CY958" s="161"/>
      <c r="CZ958" s="161"/>
      <c r="DA958" s="161"/>
      <c r="DB958" s="161"/>
      <c r="DC958" s="161"/>
      <c r="DD958" s="161"/>
      <c r="DE958" s="161"/>
      <c r="DF958" s="161"/>
      <c r="DG958" s="161"/>
      <c r="DH958" s="161"/>
      <c r="DI958" s="161"/>
      <c r="DJ958" s="161"/>
      <c r="DK958" s="161"/>
      <c r="DL958" s="161"/>
      <c r="DM958" s="161"/>
      <c r="DN958" s="161"/>
      <c r="DO958" s="161"/>
      <c r="DP958" s="161"/>
      <c r="DQ958" s="161"/>
      <c r="DR958" s="161"/>
      <c r="DS958" s="161"/>
      <c r="DT958" s="161"/>
      <c r="DU958" s="161"/>
      <c r="DV958" s="161"/>
      <c r="DW958" s="161"/>
    </row>
    <row r="959" spans="1:127" ht="12.75" customHeight="1" x14ac:dyDescent="0.25">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c r="AA959" s="161"/>
      <c r="AB959" s="161"/>
      <c r="AC959" s="161"/>
      <c r="AD959" s="161"/>
      <c r="AE959" s="161"/>
      <c r="AF959" s="161"/>
      <c r="AG959" s="161"/>
      <c r="AH959" s="161"/>
      <c r="AI959" s="161"/>
      <c r="AJ959" s="161"/>
      <c r="AK959" s="161"/>
      <c r="AL959" s="161"/>
      <c r="AM959" s="161"/>
      <c r="AN959" s="161"/>
      <c r="AO959" s="161"/>
      <c r="AP959" s="161"/>
      <c r="AQ959" s="161"/>
      <c r="AR959"/>
      <c r="AS959" s="161"/>
      <c r="AT959" s="161"/>
      <c r="AU959" s="161"/>
      <c r="AV959" s="161"/>
      <c r="AW959" s="161"/>
      <c r="AX959" s="161"/>
      <c r="AY959" s="161"/>
      <c r="AZ959" s="161"/>
      <c r="BA959" s="161"/>
      <c r="BB959" s="161"/>
      <c r="BC959" s="161"/>
      <c r="BD959" s="161"/>
      <c r="BE959" s="161"/>
      <c r="BF959" s="161"/>
      <c r="BG959" s="161"/>
      <c r="BH959" s="161"/>
      <c r="BI959" s="161"/>
      <c r="BJ959" s="161"/>
      <c r="BK959" s="161"/>
      <c r="BL959" s="161"/>
      <c r="BM959" s="161"/>
      <c r="BN959" s="161"/>
      <c r="BO959" s="161"/>
      <c r="BP959" s="161"/>
      <c r="BQ959" s="161"/>
      <c r="BR959" s="161"/>
      <c r="BS959" s="161"/>
      <c r="BT959" s="161"/>
      <c r="BU959" s="161"/>
      <c r="BV959" s="161"/>
      <c r="BW959" s="161"/>
      <c r="BX959" s="161"/>
      <c r="BY959" s="161"/>
      <c r="BZ959" s="161"/>
      <c r="CA959" s="161"/>
      <c r="CB959" s="161"/>
      <c r="CC959" s="161"/>
      <c r="CD959" s="161"/>
      <c r="CE959" s="161"/>
      <c r="CF959" s="161"/>
      <c r="CG959" s="161"/>
      <c r="CH959" s="161"/>
      <c r="CI959" s="161"/>
      <c r="CJ959" s="161"/>
      <c r="CK959" s="161"/>
      <c r="CL959" s="161"/>
      <c r="CM959" s="161"/>
      <c r="CN959" s="161"/>
      <c r="CO959" s="161"/>
      <c r="CP959" s="161"/>
      <c r="CQ959" s="161"/>
      <c r="CR959" s="161"/>
      <c r="CS959" s="161"/>
      <c r="CT959" s="161"/>
      <c r="CU959" s="161"/>
      <c r="CV959" s="161"/>
      <c r="CW959" s="161"/>
      <c r="CX959" s="161"/>
      <c r="CY959" s="161"/>
      <c r="CZ959" s="161"/>
      <c r="DA959" s="161"/>
      <c r="DB959" s="161"/>
      <c r="DC959" s="161"/>
      <c r="DD959" s="161"/>
      <c r="DE959" s="161"/>
      <c r="DF959" s="161"/>
      <c r="DG959" s="161"/>
      <c r="DH959" s="161"/>
      <c r="DI959" s="161"/>
      <c r="DJ959" s="161"/>
      <c r="DK959" s="161"/>
      <c r="DL959" s="161"/>
      <c r="DM959" s="161"/>
      <c r="DN959" s="161"/>
      <c r="DO959" s="161"/>
      <c r="DP959" s="161"/>
      <c r="DQ959" s="161"/>
      <c r="DR959" s="161"/>
      <c r="DS959" s="161"/>
      <c r="DT959" s="161"/>
      <c r="DU959" s="161"/>
      <c r="DV959" s="161"/>
      <c r="DW959" s="161"/>
    </row>
    <row r="960" spans="1:127" ht="12.75" customHeight="1" x14ac:dyDescent="0.25">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c r="AA960" s="161"/>
      <c r="AB960" s="161"/>
      <c r="AC960" s="161"/>
      <c r="AD960" s="161"/>
      <c r="AE960" s="161"/>
      <c r="AF960" s="161"/>
      <c r="AG960" s="161"/>
      <c r="AH960" s="161"/>
      <c r="AI960" s="161"/>
      <c r="AJ960" s="161"/>
      <c r="AK960" s="161"/>
      <c r="AL960" s="161"/>
      <c r="AM960" s="161"/>
      <c r="AN960" s="161"/>
      <c r="AO960" s="161"/>
      <c r="AP960" s="161"/>
      <c r="AQ960" s="161"/>
      <c r="AR960"/>
      <c r="AS960" s="161"/>
      <c r="AT960" s="161"/>
      <c r="AU960" s="161"/>
      <c r="AV960" s="161"/>
      <c r="AW960" s="161"/>
      <c r="AX960" s="161"/>
      <c r="AY960" s="161"/>
      <c r="AZ960" s="161"/>
      <c r="BA960" s="161"/>
      <c r="BB960" s="161"/>
      <c r="BC960" s="161"/>
      <c r="BD960" s="161"/>
      <c r="BE960" s="161"/>
      <c r="BF960" s="161"/>
      <c r="BG960" s="161"/>
      <c r="BH960" s="161"/>
      <c r="BI960" s="161"/>
      <c r="BJ960" s="161"/>
      <c r="BK960" s="161"/>
      <c r="BL960" s="161"/>
      <c r="BM960" s="161"/>
      <c r="BN960" s="161"/>
      <c r="BO960" s="161"/>
      <c r="BP960" s="161"/>
      <c r="BQ960" s="161"/>
      <c r="BR960" s="161"/>
      <c r="BS960" s="161"/>
      <c r="BT960" s="161"/>
      <c r="BU960" s="161"/>
      <c r="BV960" s="161"/>
      <c r="BW960" s="161"/>
      <c r="BX960" s="161"/>
      <c r="BY960" s="161"/>
      <c r="BZ960" s="161"/>
      <c r="CA960" s="161"/>
      <c r="CB960" s="161"/>
      <c r="CC960" s="161"/>
      <c r="CD960" s="161"/>
      <c r="CE960" s="161"/>
      <c r="CF960" s="161"/>
      <c r="CG960" s="161"/>
      <c r="CH960" s="161"/>
      <c r="CI960" s="161"/>
      <c r="CJ960" s="161"/>
      <c r="CK960" s="161"/>
      <c r="CL960" s="161"/>
      <c r="CM960" s="161"/>
      <c r="CN960" s="161"/>
      <c r="CO960" s="161"/>
      <c r="CP960" s="161"/>
      <c r="CQ960" s="161"/>
      <c r="CR960" s="161"/>
      <c r="CS960" s="161"/>
      <c r="CT960" s="161"/>
      <c r="CU960" s="161"/>
      <c r="CV960" s="161"/>
      <c r="CW960" s="161"/>
      <c r="CX960" s="161"/>
      <c r="CY960" s="161"/>
      <c r="CZ960" s="161"/>
      <c r="DA960" s="161"/>
      <c r="DB960" s="161"/>
      <c r="DC960" s="161"/>
      <c r="DD960" s="161"/>
      <c r="DE960" s="161"/>
      <c r="DF960" s="161"/>
      <c r="DG960" s="161"/>
      <c r="DH960" s="161"/>
      <c r="DI960" s="161"/>
      <c r="DJ960" s="161"/>
      <c r="DK960" s="161"/>
      <c r="DL960" s="161"/>
      <c r="DM960" s="161"/>
      <c r="DN960" s="161"/>
      <c r="DO960" s="161"/>
      <c r="DP960" s="161"/>
      <c r="DQ960" s="161"/>
      <c r="DR960" s="161"/>
      <c r="DS960" s="161"/>
      <c r="DT960" s="161"/>
      <c r="DU960" s="161"/>
      <c r="DV960" s="161"/>
      <c r="DW960" s="161"/>
    </row>
    <row r="961" spans="1:127" ht="12.75" customHeight="1" x14ac:dyDescent="0.25">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c r="AA961" s="161"/>
      <c r="AB961" s="161"/>
      <c r="AC961" s="161"/>
      <c r="AD961" s="161"/>
      <c r="AE961" s="161"/>
      <c r="AF961" s="161"/>
      <c r="AG961" s="161"/>
      <c r="AH961" s="161"/>
      <c r="AI961" s="161"/>
      <c r="AJ961" s="161"/>
      <c r="AK961" s="161"/>
      <c r="AL961" s="161"/>
      <c r="AM961" s="161"/>
      <c r="AN961" s="161"/>
      <c r="AO961" s="161"/>
      <c r="AP961" s="161"/>
      <c r="AQ961" s="161"/>
      <c r="AR961"/>
      <c r="AS961" s="161"/>
      <c r="AT961" s="161"/>
      <c r="AU961" s="161"/>
      <c r="AV961" s="161"/>
      <c r="AW961" s="161"/>
      <c r="AX961" s="161"/>
      <c r="AY961" s="161"/>
      <c r="AZ961" s="161"/>
      <c r="BA961" s="161"/>
      <c r="BB961" s="161"/>
      <c r="BC961" s="161"/>
      <c r="BD961" s="161"/>
      <c r="BE961" s="161"/>
      <c r="BF961" s="161"/>
      <c r="BG961" s="161"/>
      <c r="BH961" s="161"/>
      <c r="BI961" s="161"/>
      <c r="BJ961" s="161"/>
      <c r="BK961" s="161"/>
      <c r="BL961" s="161"/>
      <c r="BM961" s="161"/>
      <c r="BN961" s="161"/>
      <c r="BO961" s="161"/>
      <c r="BP961" s="161"/>
      <c r="BQ961" s="161"/>
      <c r="BR961" s="161"/>
      <c r="BS961" s="161"/>
      <c r="BT961" s="161"/>
      <c r="BU961" s="161"/>
      <c r="BV961" s="161"/>
      <c r="BW961" s="161"/>
      <c r="BX961" s="161"/>
      <c r="BY961" s="161"/>
      <c r="BZ961" s="161"/>
      <c r="CA961" s="161"/>
      <c r="CB961" s="161"/>
      <c r="CC961" s="161"/>
      <c r="CD961" s="161"/>
      <c r="CE961" s="161"/>
      <c r="CF961" s="161"/>
      <c r="CG961" s="161"/>
      <c r="CH961" s="161"/>
      <c r="CI961" s="161"/>
      <c r="CJ961" s="161"/>
      <c r="CK961" s="161"/>
      <c r="CL961" s="161"/>
      <c r="CM961" s="161"/>
      <c r="CN961" s="161"/>
      <c r="CO961" s="161"/>
      <c r="CP961" s="161"/>
      <c r="CQ961" s="161"/>
      <c r="CR961" s="161"/>
      <c r="CS961" s="161"/>
      <c r="CT961" s="161"/>
      <c r="CU961" s="161"/>
      <c r="CV961" s="161"/>
      <c r="CW961" s="161"/>
      <c r="CX961" s="161"/>
      <c r="CY961" s="161"/>
      <c r="CZ961" s="161"/>
      <c r="DA961" s="161"/>
      <c r="DB961" s="161"/>
      <c r="DC961" s="161"/>
      <c r="DD961" s="161"/>
      <c r="DE961" s="161"/>
      <c r="DF961" s="161"/>
      <c r="DG961" s="161"/>
      <c r="DH961" s="161"/>
      <c r="DI961" s="161"/>
      <c r="DJ961" s="161"/>
      <c r="DK961" s="161"/>
      <c r="DL961" s="161"/>
      <c r="DM961" s="161"/>
      <c r="DN961" s="161"/>
      <c r="DO961" s="161"/>
      <c r="DP961" s="161"/>
      <c r="DQ961" s="161"/>
      <c r="DR961" s="161"/>
      <c r="DS961" s="161"/>
      <c r="DT961" s="161"/>
      <c r="DU961" s="161"/>
      <c r="DV961" s="161"/>
      <c r="DW961" s="161"/>
    </row>
    <row r="962" spans="1:127" ht="12.75" customHeight="1" x14ac:dyDescent="0.25">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c r="AA962" s="161"/>
      <c r="AB962" s="161"/>
      <c r="AC962" s="161"/>
      <c r="AD962" s="161"/>
      <c r="AE962" s="161"/>
      <c r="AF962" s="161"/>
      <c r="AG962" s="161"/>
      <c r="AH962" s="161"/>
      <c r="AI962" s="161"/>
      <c r="AJ962" s="161"/>
      <c r="AK962" s="161"/>
      <c r="AL962" s="161"/>
      <c r="AM962" s="161"/>
      <c r="AN962" s="161"/>
      <c r="AO962" s="161"/>
      <c r="AP962" s="161"/>
      <c r="AQ962" s="161"/>
      <c r="AR962"/>
      <c r="AS962" s="161"/>
      <c r="AT962" s="161"/>
      <c r="AU962" s="161"/>
      <c r="AV962" s="161"/>
      <c r="AW962" s="161"/>
      <c r="AX962" s="161"/>
      <c r="AY962" s="161"/>
      <c r="AZ962" s="161"/>
      <c r="BA962" s="161"/>
      <c r="BB962" s="161"/>
      <c r="BC962" s="161"/>
      <c r="BD962" s="161"/>
      <c r="BE962" s="161"/>
      <c r="BF962" s="161"/>
      <c r="BG962" s="161"/>
      <c r="BH962" s="161"/>
      <c r="BI962" s="161"/>
      <c r="BJ962" s="161"/>
      <c r="BK962" s="161"/>
      <c r="BL962" s="161"/>
      <c r="BM962" s="161"/>
      <c r="BN962" s="161"/>
      <c r="BO962" s="161"/>
      <c r="BP962" s="161"/>
      <c r="BQ962" s="161"/>
      <c r="BR962" s="161"/>
      <c r="BS962" s="161"/>
      <c r="BT962" s="161"/>
      <c r="BU962" s="161"/>
      <c r="BV962" s="161"/>
      <c r="BW962" s="161"/>
      <c r="BX962" s="161"/>
      <c r="BY962" s="161"/>
      <c r="BZ962" s="161"/>
      <c r="CA962" s="161"/>
      <c r="CB962" s="161"/>
      <c r="CC962" s="161"/>
      <c r="CD962" s="161"/>
      <c r="CE962" s="161"/>
      <c r="CF962" s="161"/>
      <c r="CG962" s="161"/>
      <c r="CH962" s="161"/>
      <c r="CI962" s="161"/>
      <c r="CJ962" s="161"/>
      <c r="CK962" s="161"/>
      <c r="CL962" s="161"/>
      <c r="CM962" s="161"/>
      <c r="CN962" s="161"/>
      <c r="CO962" s="161"/>
      <c r="CP962" s="161"/>
      <c r="CQ962" s="161"/>
      <c r="CR962" s="161"/>
      <c r="CS962" s="161"/>
      <c r="CT962" s="161"/>
      <c r="CU962" s="161"/>
      <c r="CV962" s="161"/>
      <c r="CW962" s="161"/>
      <c r="CX962" s="161"/>
      <c r="CY962" s="161"/>
      <c r="CZ962" s="161"/>
      <c r="DA962" s="161"/>
      <c r="DB962" s="161"/>
      <c r="DC962" s="161"/>
      <c r="DD962" s="161"/>
      <c r="DE962" s="161"/>
      <c r="DF962" s="161"/>
      <c r="DG962" s="161"/>
      <c r="DH962" s="161"/>
      <c r="DI962" s="161"/>
      <c r="DJ962" s="161"/>
      <c r="DK962" s="161"/>
      <c r="DL962" s="161"/>
      <c r="DM962" s="161"/>
      <c r="DN962" s="161"/>
      <c r="DO962" s="161"/>
      <c r="DP962" s="161"/>
      <c r="DQ962" s="161"/>
      <c r="DR962" s="161"/>
      <c r="DS962" s="161"/>
      <c r="DT962" s="161"/>
      <c r="DU962" s="161"/>
      <c r="DV962" s="161"/>
      <c r="DW962" s="161"/>
    </row>
    <row r="963" spans="1:127" ht="12.75" customHeight="1" x14ac:dyDescent="0.25">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c r="AA963" s="161"/>
      <c r="AB963" s="161"/>
      <c r="AC963" s="161"/>
      <c r="AD963" s="161"/>
      <c r="AE963" s="161"/>
      <c r="AF963" s="161"/>
      <c r="AG963" s="161"/>
      <c r="AH963" s="161"/>
      <c r="AI963" s="161"/>
      <c r="AJ963" s="161"/>
      <c r="AK963" s="161"/>
      <c r="AL963" s="161"/>
      <c r="AM963" s="161"/>
      <c r="AN963" s="161"/>
      <c r="AO963" s="161"/>
      <c r="AP963" s="161"/>
      <c r="AQ963" s="161"/>
      <c r="AR963"/>
      <c r="AS963" s="161"/>
      <c r="AT963" s="161"/>
      <c r="AU963" s="161"/>
      <c r="AV963" s="161"/>
      <c r="AW963" s="161"/>
      <c r="AX963" s="161"/>
      <c r="AY963" s="161"/>
      <c r="AZ963" s="161"/>
      <c r="BA963" s="161"/>
      <c r="BB963" s="161"/>
      <c r="BC963" s="161"/>
      <c r="BD963" s="161"/>
      <c r="BE963" s="161"/>
      <c r="BF963" s="161"/>
      <c r="BG963" s="161"/>
      <c r="BH963" s="161"/>
      <c r="BI963" s="161"/>
      <c r="BJ963" s="161"/>
      <c r="BK963" s="161"/>
      <c r="BL963" s="161"/>
      <c r="BM963" s="161"/>
      <c r="BN963" s="161"/>
      <c r="BO963" s="161"/>
      <c r="BP963" s="161"/>
      <c r="BQ963" s="161"/>
      <c r="BR963" s="161"/>
      <c r="BS963" s="161"/>
      <c r="BT963" s="161"/>
      <c r="BU963" s="161"/>
      <c r="BV963" s="161"/>
      <c r="BW963" s="161"/>
      <c r="BX963" s="161"/>
      <c r="BY963" s="161"/>
      <c r="BZ963" s="161"/>
      <c r="CA963" s="161"/>
      <c r="CB963" s="161"/>
      <c r="CC963" s="161"/>
      <c r="CD963" s="161"/>
      <c r="CE963" s="161"/>
      <c r="CF963" s="161"/>
      <c r="CG963" s="161"/>
      <c r="CH963" s="161"/>
      <c r="CI963" s="161"/>
      <c r="CJ963" s="161"/>
      <c r="CK963" s="161"/>
      <c r="CL963" s="161"/>
      <c r="CM963" s="161"/>
      <c r="CN963" s="161"/>
      <c r="CO963" s="161"/>
      <c r="CP963" s="161"/>
      <c r="CQ963" s="161"/>
      <c r="CR963" s="161"/>
      <c r="CS963" s="161"/>
      <c r="CT963" s="161"/>
      <c r="CU963" s="161"/>
      <c r="CV963" s="161"/>
      <c r="CW963" s="161"/>
      <c r="CX963" s="161"/>
      <c r="CY963" s="161"/>
      <c r="CZ963" s="161"/>
      <c r="DA963" s="161"/>
      <c r="DB963" s="161"/>
      <c r="DC963" s="161"/>
      <c r="DD963" s="161"/>
      <c r="DE963" s="161"/>
      <c r="DF963" s="161"/>
      <c r="DG963" s="161"/>
      <c r="DH963" s="161"/>
      <c r="DI963" s="161"/>
      <c r="DJ963" s="161"/>
      <c r="DK963" s="161"/>
      <c r="DL963" s="161"/>
      <c r="DM963" s="161"/>
      <c r="DN963" s="161"/>
      <c r="DO963" s="161"/>
      <c r="DP963" s="161"/>
      <c r="DQ963" s="161"/>
      <c r="DR963" s="161"/>
      <c r="DS963" s="161"/>
      <c r="DT963" s="161"/>
      <c r="DU963" s="161"/>
      <c r="DV963" s="161"/>
      <c r="DW963" s="161"/>
    </row>
    <row r="964" spans="1:127" ht="12.75" customHeight="1" x14ac:dyDescent="0.25">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c r="AA964" s="161"/>
      <c r="AB964" s="161"/>
      <c r="AC964" s="161"/>
      <c r="AD964" s="161"/>
      <c r="AE964" s="161"/>
      <c r="AF964" s="161"/>
      <c r="AG964" s="161"/>
      <c r="AH964" s="161"/>
      <c r="AI964" s="161"/>
      <c r="AJ964" s="161"/>
      <c r="AK964" s="161"/>
      <c r="AL964" s="161"/>
      <c r="AM964" s="161"/>
      <c r="AN964" s="161"/>
      <c r="AO964" s="161"/>
      <c r="AP964" s="161"/>
      <c r="AQ964" s="161"/>
      <c r="AR964"/>
      <c r="AS964" s="161"/>
      <c r="AT964" s="161"/>
      <c r="AU964" s="161"/>
      <c r="AV964" s="161"/>
      <c r="AW964" s="161"/>
      <c r="AX964" s="161"/>
      <c r="AY964" s="161"/>
      <c r="AZ964" s="161"/>
      <c r="BA964" s="161"/>
      <c r="BB964" s="161"/>
      <c r="BC964" s="161"/>
      <c r="BD964" s="161"/>
      <c r="BE964" s="161"/>
      <c r="BF964" s="161"/>
      <c r="BG964" s="161"/>
      <c r="BH964" s="161"/>
      <c r="BI964" s="161"/>
      <c r="BJ964" s="161"/>
      <c r="BK964" s="161"/>
      <c r="BL964" s="161"/>
      <c r="BM964" s="161"/>
      <c r="BN964" s="161"/>
      <c r="BO964" s="161"/>
      <c r="BP964" s="161"/>
      <c r="BQ964" s="161"/>
      <c r="BR964" s="161"/>
      <c r="BS964" s="161"/>
      <c r="BT964" s="161"/>
      <c r="BU964" s="161"/>
      <c r="BV964" s="161"/>
      <c r="BW964" s="161"/>
      <c r="BX964" s="161"/>
      <c r="BY964" s="161"/>
      <c r="BZ964" s="161"/>
      <c r="CA964" s="161"/>
      <c r="CB964" s="161"/>
      <c r="CC964" s="161"/>
      <c r="CD964" s="161"/>
      <c r="CE964" s="161"/>
      <c r="CF964" s="161"/>
      <c r="CG964" s="161"/>
      <c r="CH964" s="161"/>
      <c r="CI964" s="161"/>
      <c r="CJ964" s="161"/>
      <c r="CK964" s="161"/>
      <c r="CL964" s="161"/>
      <c r="CM964" s="161"/>
      <c r="CN964" s="161"/>
      <c r="CO964" s="161"/>
      <c r="CP964" s="161"/>
      <c r="CQ964" s="161"/>
      <c r="CR964" s="161"/>
      <c r="CS964" s="161"/>
      <c r="CT964" s="161"/>
      <c r="CU964" s="161"/>
      <c r="CV964" s="161"/>
      <c r="CW964" s="161"/>
      <c r="CX964" s="161"/>
      <c r="CY964" s="161"/>
      <c r="CZ964" s="161"/>
      <c r="DA964" s="161"/>
      <c r="DB964" s="161"/>
      <c r="DC964" s="161"/>
      <c r="DD964" s="161"/>
      <c r="DE964" s="161"/>
      <c r="DF964" s="161"/>
      <c r="DG964" s="161"/>
      <c r="DH964" s="161"/>
      <c r="DI964" s="161"/>
      <c r="DJ964" s="161"/>
      <c r="DK964" s="161"/>
      <c r="DL964" s="161"/>
      <c r="DM964" s="161"/>
      <c r="DN964" s="161"/>
      <c r="DO964" s="161"/>
      <c r="DP964" s="161"/>
      <c r="DQ964" s="161"/>
      <c r="DR964" s="161"/>
      <c r="DS964" s="161"/>
      <c r="DT964" s="161"/>
      <c r="DU964" s="161"/>
      <c r="DV964" s="161"/>
      <c r="DW964" s="161"/>
    </row>
    <row r="965" spans="1:127" ht="12.75" customHeight="1" x14ac:dyDescent="0.25">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c r="AA965" s="161"/>
      <c r="AB965" s="161"/>
      <c r="AC965" s="161"/>
      <c r="AD965" s="161"/>
      <c r="AE965" s="161"/>
      <c r="AF965" s="161"/>
      <c r="AG965" s="161"/>
      <c r="AH965" s="161"/>
      <c r="AI965" s="161"/>
      <c r="AJ965" s="161"/>
      <c r="AK965" s="161"/>
      <c r="AL965" s="161"/>
      <c r="AM965" s="161"/>
      <c r="AN965" s="161"/>
      <c r="AO965" s="161"/>
      <c r="AP965" s="161"/>
      <c r="AQ965" s="161"/>
      <c r="AR965"/>
      <c r="AS965" s="161"/>
      <c r="AT965" s="161"/>
      <c r="AU965" s="161"/>
      <c r="AV965" s="161"/>
      <c r="AW965" s="161"/>
      <c r="AX965" s="161"/>
      <c r="AY965" s="161"/>
      <c r="AZ965" s="161"/>
      <c r="BA965" s="161"/>
      <c r="BB965" s="161"/>
      <c r="BC965" s="161"/>
      <c r="BD965" s="161"/>
      <c r="BE965" s="161"/>
      <c r="BF965" s="161"/>
      <c r="BG965" s="161"/>
      <c r="BH965" s="161"/>
      <c r="BI965" s="161"/>
      <c r="BJ965" s="161"/>
      <c r="BK965" s="161"/>
      <c r="BL965" s="161"/>
      <c r="BM965" s="161"/>
      <c r="BN965" s="161"/>
      <c r="BO965" s="161"/>
      <c r="BP965" s="161"/>
      <c r="BQ965" s="161"/>
      <c r="BR965" s="161"/>
      <c r="BS965" s="161"/>
      <c r="BT965" s="161"/>
      <c r="BU965" s="161"/>
      <c r="BV965" s="161"/>
      <c r="BW965" s="161"/>
      <c r="BX965" s="161"/>
      <c r="BY965" s="161"/>
      <c r="BZ965" s="161"/>
      <c r="CA965" s="161"/>
      <c r="CB965" s="161"/>
      <c r="CC965" s="161"/>
      <c r="CD965" s="161"/>
      <c r="CE965" s="161"/>
      <c r="CF965" s="161"/>
      <c r="CG965" s="161"/>
      <c r="CH965" s="161"/>
      <c r="CI965" s="161"/>
      <c r="CJ965" s="161"/>
      <c r="CK965" s="161"/>
      <c r="CL965" s="161"/>
      <c r="CM965" s="161"/>
      <c r="CN965" s="161"/>
      <c r="CO965" s="161"/>
      <c r="CP965" s="161"/>
      <c r="CQ965" s="161"/>
      <c r="CR965" s="161"/>
      <c r="CS965" s="161"/>
      <c r="CT965" s="161"/>
      <c r="CU965" s="161"/>
      <c r="CV965" s="161"/>
      <c r="CW965" s="161"/>
      <c r="CX965" s="161"/>
      <c r="CY965" s="161"/>
      <c r="CZ965" s="161"/>
      <c r="DA965" s="161"/>
      <c r="DB965" s="161"/>
      <c r="DC965" s="161"/>
      <c r="DD965" s="161"/>
      <c r="DE965" s="161"/>
      <c r="DF965" s="161"/>
      <c r="DG965" s="161"/>
      <c r="DH965" s="161"/>
      <c r="DI965" s="161"/>
      <c r="DJ965" s="161"/>
      <c r="DK965" s="161"/>
      <c r="DL965" s="161"/>
      <c r="DM965" s="161"/>
      <c r="DN965" s="161"/>
      <c r="DO965" s="161"/>
      <c r="DP965" s="161"/>
      <c r="DQ965" s="161"/>
      <c r="DR965" s="161"/>
      <c r="DS965" s="161"/>
      <c r="DT965" s="161"/>
      <c r="DU965" s="161"/>
      <c r="DV965" s="161"/>
      <c r="DW965" s="161"/>
    </row>
    <row r="966" spans="1:127" ht="12.75" customHeight="1" x14ac:dyDescent="0.25">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c r="AA966" s="161"/>
      <c r="AB966" s="161"/>
      <c r="AC966" s="161"/>
      <c r="AD966" s="161"/>
      <c r="AE966" s="161"/>
      <c r="AF966" s="161"/>
      <c r="AG966" s="161"/>
      <c r="AH966" s="161"/>
      <c r="AI966" s="161"/>
      <c r="AJ966" s="161"/>
      <c r="AK966" s="161"/>
      <c r="AL966" s="161"/>
      <c r="AM966" s="161"/>
      <c r="AN966" s="161"/>
      <c r="AO966" s="161"/>
      <c r="AP966" s="161"/>
      <c r="AQ966" s="161"/>
      <c r="AR966"/>
      <c r="AS966" s="161"/>
      <c r="AT966" s="161"/>
      <c r="AU966" s="161"/>
      <c r="AV966" s="161"/>
      <c r="AW966" s="161"/>
      <c r="AX966" s="161"/>
      <c r="AY966" s="161"/>
      <c r="AZ966" s="161"/>
      <c r="BA966" s="161"/>
      <c r="BB966" s="161"/>
      <c r="BC966" s="161"/>
      <c r="BD966" s="161"/>
      <c r="BE966" s="161"/>
      <c r="BF966" s="161"/>
      <c r="BG966" s="161"/>
      <c r="BH966" s="161"/>
      <c r="BI966" s="161"/>
      <c r="BJ966" s="161"/>
      <c r="BK966" s="161"/>
      <c r="BL966" s="161"/>
      <c r="BM966" s="161"/>
      <c r="BN966" s="161"/>
      <c r="BO966" s="161"/>
      <c r="BP966" s="161"/>
      <c r="BQ966" s="161"/>
      <c r="BR966" s="161"/>
      <c r="BS966" s="161"/>
      <c r="BT966" s="161"/>
      <c r="BU966" s="161"/>
      <c r="BV966" s="161"/>
      <c r="BW966" s="161"/>
      <c r="BX966" s="161"/>
      <c r="BY966" s="161"/>
      <c r="BZ966" s="161"/>
      <c r="CA966" s="161"/>
      <c r="CB966" s="161"/>
      <c r="CC966" s="161"/>
      <c r="CD966" s="161"/>
      <c r="CE966" s="161"/>
      <c r="CF966" s="161"/>
      <c r="CG966" s="161"/>
      <c r="CH966" s="161"/>
      <c r="CI966" s="161"/>
      <c r="CJ966" s="161"/>
      <c r="CK966" s="161"/>
      <c r="CL966" s="161"/>
      <c r="CM966" s="161"/>
      <c r="CN966" s="161"/>
      <c r="CO966" s="161"/>
      <c r="CP966" s="161"/>
      <c r="CQ966" s="161"/>
      <c r="CR966" s="161"/>
      <c r="CS966" s="161"/>
      <c r="CT966" s="161"/>
      <c r="CU966" s="161"/>
      <c r="CV966" s="161"/>
      <c r="CW966" s="161"/>
      <c r="CX966" s="161"/>
      <c r="CY966" s="161"/>
      <c r="CZ966" s="161"/>
      <c r="DA966" s="161"/>
      <c r="DB966" s="161"/>
      <c r="DC966" s="161"/>
      <c r="DD966" s="161"/>
      <c r="DE966" s="161"/>
      <c r="DF966" s="161"/>
      <c r="DG966" s="161"/>
      <c r="DH966" s="161"/>
      <c r="DI966" s="161"/>
      <c r="DJ966" s="161"/>
      <c r="DK966" s="161"/>
      <c r="DL966" s="161"/>
      <c r="DM966" s="161"/>
      <c r="DN966" s="161"/>
      <c r="DO966" s="161"/>
      <c r="DP966" s="161"/>
      <c r="DQ966" s="161"/>
      <c r="DR966" s="161"/>
      <c r="DS966" s="161"/>
      <c r="DT966" s="161"/>
      <c r="DU966" s="161"/>
      <c r="DV966" s="161"/>
      <c r="DW966" s="161"/>
    </row>
    <row r="967" spans="1:127" ht="12.75" customHeight="1" x14ac:dyDescent="0.25">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c r="AA967" s="161"/>
      <c r="AB967" s="161"/>
      <c r="AC967" s="161"/>
      <c r="AD967" s="161"/>
      <c r="AE967" s="161"/>
      <c r="AF967" s="161"/>
      <c r="AG967" s="161"/>
      <c r="AH967" s="161"/>
      <c r="AI967" s="161"/>
      <c r="AJ967" s="161"/>
      <c r="AK967" s="161"/>
      <c r="AL967" s="161"/>
      <c r="AM967" s="161"/>
      <c r="AN967" s="161"/>
      <c r="AO967" s="161"/>
      <c r="AP967" s="161"/>
      <c r="AQ967" s="161"/>
      <c r="AR967"/>
      <c r="AS967" s="161"/>
      <c r="AT967" s="161"/>
      <c r="AU967" s="161"/>
      <c r="AV967" s="161"/>
      <c r="AW967" s="161"/>
      <c r="AX967" s="161"/>
      <c r="AY967" s="161"/>
      <c r="AZ967" s="161"/>
      <c r="BA967" s="161"/>
      <c r="BB967" s="161"/>
      <c r="BC967" s="161"/>
      <c r="BD967" s="161"/>
      <c r="BE967" s="161"/>
      <c r="BF967" s="161"/>
      <c r="BG967" s="161"/>
      <c r="BH967" s="161"/>
      <c r="BI967" s="161"/>
      <c r="BJ967" s="161"/>
      <c r="BK967" s="161"/>
      <c r="BL967" s="161"/>
      <c r="BM967" s="161"/>
      <c r="BN967" s="161"/>
      <c r="BO967" s="161"/>
      <c r="BP967" s="161"/>
      <c r="BQ967" s="161"/>
      <c r="BR967" s="161"/>
      <c r="BS967" s="161"/>
      <c r="BT967" s="161"/>
      <c r="BU967" s="161"/>
      <c r="BV967" s="161"/>
      <c r="BW967" s="161"/>
      <c r="BX967" s="161"/>
      <c r="BY967" s="161"/>
      <c r="BZ967" s="161"/>
      <c r="CA967" s="161"/>
      <c r="CB967" s="161"/>
      <c r="CC967" s="161"/>
      <c r="CD967" s="161"/>
      <c r="CE967" s="161"/>
      <c r="CF967" s="161"/>
      <c r="CG967" s="161"/>
      <c r="CH967" s="161"/>
      <c r="CI967" s="161"/>
      <c r="CJ967" s="161"/>
      <c r="CK967" s="161"/>
      <c r="CL967" s="161"/>
      <c r="CM967" s="161"/>
      <c r="CN967" s="161"/>
      <c r="CO967" s="161"/>
      <c r="CP967" s="161"/>
      <c r="CQ967" s="161"/>
      <c r="CR967" s="161"/>
      <c r="CS967" s="161"/>
      <c r="CT967" s="161"/>
      <c r="CU967" s="161"/>
      <c r="CV967" s="161"/>
      <c r="CW967" s="161"/>
      <c r="CX967" s="161"/>
      <c r="CY967" s="161"/>
      <c r="CZ967" s="161"/>
      <c r="DA967" s="161"/>
      <c r="DB967" s="161"/>
      <c r="DC967" s="161"/>
      <c r="DD967" s="161"/>
      <c r="DE967" s="161"/>
      <c r="DF967" s="161"/>
      <c r="DG967" s="161"/>
      <c r="DH967" s="161"/>
      <c r="DI967" s="161"/>
      <c r="DJ967" s="161"/>
      <c r="DK967" s="161"/>
      <c r="DL967" s="161"/>
      <c r="DM967" s="161"/>
      <c r="DN967" s="161"/>
      <c r="DO967" s="161"/>
      <c r="DP967" s="161"/>
      <c r="DQ967" s="161"/>
      <c r="DR967" s="161"/>
      <c r="DS967" s="161"/>
      <c r="DT967" s="161"/>
      <c r="DU967" s="161"/>
      <c r="DV967" s="161"/>
      <c r="DW967" s="161"/>
    </row>
    <row r="968" spans="1:127" ht="12.75" customHeight="1" x14ac:dyDescent="0.25">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c r="AA968" s="161"/>
      <c r="AB968" s="161"/>
      <c r="AC968" s="161"/>
      <c r="AD968" s="161"/>
      <c r="AE968" s="161"/>
      <c r="AF968" s="161"/>
      <c r="AG968" s="161"/>
      <c r="AH968" s="161"/>
      <c r="AI968" s="161"/>
      <c r="AJ968" s="161"/>
      <c r="AK968" s="161"/>
      <c r="AL968" s="161"/>
      <c r="AM968" s="161"/>
      <c r="AN968" s="161"/>
      <c r="AO968" s="161"/>
      <c r="AP968" s="161"/>
      <c r="AQ968" s="161"/>
      <c r="AR968"/>
      <c r="AS968" s="161"/>
      <c r="AT968" s="161"/>
      <c r="AU968" s="161"/>
      <c r="AV968" s="161"/>
      <c r="AW968" s="161"/>
      <c r="AX968" s="161"/>
      <c r="AY968" s="161"/>
      <c r="AZ968" s="161"/>
      <c r="BA968" s="161"/>
      <c r="BB968" s="161"/>
      <c r="BC968" s="161"/>
      <c r="BD968" s="161"/>
      <c r="BE968" s="161"/>
      <c r="BF968" s="161"/>
      <c r="BG968" s="161"/>
      <c r="BH968" s="161"/>
      <c r="BI968" s="161"/>
      <c r="BJ968" s="161"/>
      <c r="BK968" s="161"/>
      <c r="BL968" s="161"/>
      <c r="BM968" s="161"/>
      <c r="BN968" s="161"/>
      <c r="BO968" s="161"/>
      <c r="BP968" s="161"/>
      <c r="BQ968" s="161"/>
      <c r="BR968" s="161"/>
      <c r="BS968" s="161"/>
      <c r="BT968" s="161"/>
      <c r="BU968" s="161"/>
      <c r="BV968" s="161"/>
      <c r="BW968" s="161"/>
      <c r="BX968" s="161"/>
      <c r="BY968" s="161"/>
      <c r="BZ968" s="161"/>
      <c r="CA968" s="161"/>
      <c r="CB968" s="161"/>
      <c r="CC968" s="161"/>
      <c r="CD968" s="161"/>
      <c r="CE968" s="161"/>
      <c r="CF968" s="161"/>
      <c r="CG968" s="161"/>
      <c r="CH968" s="161"/>
      <c r="CI968" s="161"/>
      <c r="CJ968" s="161"/>
      <c r="CK968" s="161"/>
      <c r="CL968" s="161"/>
      <c r="CM968" s="161"/>
      <c r="CN968" s="161"/>
      <c r="CO968" s="161"/>
      <c r="CP968" s="161"/>
      <c r="CQ968" s="161"/>
      <c r="CR968" s="161"/>
      <c r="CS968" s="161"/>
      <c r="CT968" s="161"/>
      <c r="CU968" s="161"/>
      <c r="CV968" s="161"/>
      <c r="CW968" s="161"/>
      <c r="CX968" s="161"/>
      <c r="CY968" s="161"/>
      <c r="CZ968" s="161"/>
      <c r="DA968" s="161"/>
      <c r="DB968" s="161"/>
      <c r="DC968" s="161"/>
      <c r="DD968" s="161"/>
      <c r="DE968" s="161"/>
      <c r="DF968" s="161"/>
      <c r="DG968" s="161"/>
      <c r="DH968" s="161"/>
      <c r="DI968" s="161"/>
      <c r="DJ968" s="161"/>
      <c r="DK968" s="161"/>
      <c r="DL968" s="161"/>
      <c r="DM968" s="161"/>
      <c r="DN968" s="161"/>
      <c r="DO968" s="161"/>
      <c r="DP968" s="161"/>
      <c r="DQ968" s="161"/>
      <c r="DR968" s="161"/>
      <c r="DS968" s="161"/>
      <c r="DT968" s="161"/>
      <c r="DU968" s="161"/>
      <c r="DV968" s="161"/>
      <c r="DW968" s="161"/>
    </row>
    <row r="969" spans="1:127" ht="12.75" customHeight="1" x14ac:dyDescent="0.25">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c r="AA969" s="161"/>
      <c r="AB969" s="161"/>
      <c r="AC969" s="161"/>
      <c r="AD969" s="161"/>
      <c r="AE969" s="161"/>
      <c r="AF969" s="161"/>
      <c r="AG969" s="161"/>
      <c r="AH969" s="161"/>
      <c r="AI969" s="161"/>
      <c r="AJ969" s="161"/>
      <c r="AK969" s="161"/>
      <c r="AL969" s="161"/>
      <c r="AM969" s="161"/>
      <c r="AN969" s="161"/>
      <c r="AO969" s="161"/>
      <c r="AP969" s="161"/>
      <c r="AQ969" s="161"/>
      <c r="AR969"/>
      <c r="AS969" s="161"/>
      <c r="AT969" s="161"/>
      <c r="AU969" s="161"/>
      <c r="AV969" s="161"/>
      <c r="AW969" s="161"/>
      <c r="AX969" s="161"/>
      <c r="AY969" s="161"/>
      <c r="AZ969" s="161"/>
      <c r="BA969" s="161"/>
      <c r="BB969" s="161"/>
      <c r="BC969" s="161"/>
      <c r="BD969" s="161"/>
      <c r="BE969" s="161"/>
      <c r="BF969" s="161"/>
      <c r="BG969" s="161"/>
      <c r="BH969" s="161"/>
      <c r="BI969" s="161"/>
      <c r="BJ969" s="161"/>
      <c r="BK969" s="161"/>
      <c r="BL969" s="161"/>
      <c r="BM969" s="161"/>
      <c r="BN969" s="161"/>
      <c r="BO969" s="161"/>
      <c r="BP969" s="161"/>
      <c r="BQ969" s="161"/>
      <c r="BR969" s="161"/>
      <c r="BS969" s="161"/>
      <c r="BT969" s="161"/>
      <c r="BU969" s="161"/>
      <c r="BV969" s="161"/>
      <c r="BW969" s="161"/>
      <c r="BX969" s="161"/>
      <c r="BY969" s="161"/>
      <c r="BZ969" s="161"/>
      <c r="CA969" s="161"/>
      <c r="CB969" s="161"/>
      <c r="CC969" s="161"/>
      <c r="CD969" s="161"/>
      <c r="CE969" s="161"/>
      <c r="CF969" s="161"/>
      <c r="CG969" s="161"/>
      <c r="CH969" s="161"/>
      <c r="CI969" s="161"/>
      <c r="CJ969" s="161"/>
      <c r="CK969" s="161"/>
      <c r="CL969" s="161"/>
      <c r="CM969" s="161"/>
      <c r="CN969" s="161"/>
      <c r="CO969" s="161"/>
      <c r="CP969" s="161"/>
      <c r="CQ969" s="161"/>
      <c r="CR969" s="161"/>
      <c r="CS969" s="161"/>
      <c r="CT969" s="161"/>
      <c r="CU969" s="161"/>
      <c r="CV969" s="161"/>
      <c r="CW969" s="161"/>
      <c r="CX969" s="161"/>
      <c r="CY969" s="161"/>
      <c r="CZ969" s="161"/>
      <c r="DA969" s="161"/>
      <c r="DB969" s="161"/>
      <c r="DC969" s="161"/>
      <c r="DD969" s="161"/>
      <c r="DE969" s="161"/>
      <c r="DF969" s="161"/>
      <c r="DG969" s="161"/>
      <c r="DH969" s="161"/>
      <c r="DI969" s="161"/>
      <c r="DJ969" s="161"/>
      <c r="DK969" s="161"/>
      <c r="DL969" s="161"/>
      <c r="DM969" s="161"/>
      <c r="DN969" s="161"/>
      <c r="DO969" s="161"/>
      <c r="DP969" s="161"/>
      <c r="DQ969" s="161"/>
      <c r="DR969" s="161"/>
      <c r="DS969" s="161"/>
      <c r="DT969" s="161"/>
      <c r="DU969" s="161"/>
      <c r="DV969" s="161"/>
      <c r="DW969" s="161"/>
    </row>
    <row r="970" spans="1:127" ht="12.75" customHeight="1" x14ac:dyDescent="0.25">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c r="AA970" s="161"/>
      <c r="AB970" s="161"/>
      <c r="AC970" s="161"/>
      <c r="AD970" s="161"/>
      <c r="AE970" s="161"/>
      <c r="AF970" s="161"/>
      <c r="AG970" s="161"/>
      <c r="AH970" s="161"/>
      <c r="AI970" s="161"/>
      <c r="AJ970" s="161"/>
      <c r="AK970" s="161"/>
      <c r="AL970" s="161"/>
      <c r="AM970" s="161"/>
      <c r="AN970" s="161"/>
      <c r="AO970" s="161"/>
      <c r="AP970" s="161"/>
      <c r="AQ970" s="161"/>
      <c r="AR970"/>
      <c r="AS970" s="161"/>
      <c r="AT970" s="161"/>
      <c r="AU970" s="161"/>
      <c r="AV970" s="161"/>
      <c r="AW970" s="161"/>
      <c r="AX970" s="161"/>
      <c r="AY970" s="161"/>
      <c r="AZ970" s="161"/>
      <c r="BA970" s="161"/>
      <c r="BB970" s="161"/>
      <c r="BC970" s="161"/>
      <c r="BD970" s="161"/>
      <c r="BE970" s="161"/>
      <c r="BF970" s="161"/>
      <c r="BG970" s="161"/>
      <c r="BH970" s="161"/>
      <c r="BI970" s="161"/>
      <c r="BJ970" s="161"/>
      <c r="BK970" s="161"/>
      <c r="BL970" s="161"/>
      <c r="BM970" s="161"/>
      <c r="BN970" s="161"/>
      <c r="BO970" s="161"/>
      <c r="BP970" s="161"/>
      <c r="BQ970" s="161"/>
      <c r="BR970" s="161"/>
      <c r="BS970" s="161"/>
      <c r="BT970" s="161"/>
      <c r="BU970" s="161"/>
      <c r="BV970" s="161"/>
      <c r="BW970" s="161"/>
      <c r="BX970" s="161"/>
      <c r="BY970" s="161"/>
      <c r="BZ970" s="161"/>
      <c r="CA970" s="161"/>
      <c r="CB970" s="161"/>
      <c r="CC970" s="161"/>
      <c r="CD970" s="161"/>
      <c r="CE970" s="161"/>
      <c r="CF970" s="161"/>
      <c r="CG970" s="161"/>
      <c r="CH970" s="161"/>
      <c r="CI970" s="161"/>
      <c r="CJ970" s="161"/>
      <c r="CK970" s="161"/>
      <c r="CL970" s="161"/>
      <c r="CM970" s="161"/>
      <c r="CN970" s="161"/>
      <c r="CO970" s="161"/>
      <c r="CP970" s="161"/>
      <c r="CQ970" s="161"/>
      <c r="CR970" s="161"/>
      <c r="CS970" s="161"/>
      <c r="CT970" s="161"/>
      <c r="CU970" s="161"/>
      <c r="CV970" s="161"/>
      <c r="CW970" s="161"/>
      <c r="CX970" s="161"/>
      <c r="CY970" s="161"/>
      <c r="CZ970" s="161"/>
      <c r="DA970" s="161"/>
      <c r="DB970" s="161"/>
      <c r="DC970" s="161"/>
      <c r="DD970" s="161"/>
      <c r="DE970" s="161"/>
      <c r="DF970" s="161"/>
      <c r="DG970" s="161"/>
      <c r="DH970" s="161"/>
      <c r="DI970" s="161"/>
      <c r="DJ970" s="161"/>
      <c r="DK970" s="161"/>
      <c r="DL970" s="161"/>
      <c r="DM970" s="161"/>
      <c r="DN970" s="161"/>
      <c r="DO970" s="161"/>
      <c r="DP970" s="161"/>
      <c r="DQ970" s="161"/>
      <c r="DR970" s="161"/>
      <c r="DS970" s="161"/>
      <c r="DT970" s="161"/>
      <c r="DU970" s="161"/>
      <c r="DV970" s="161"/>
      <c r="DW970" s="161"/>
    </row>
    <row r="971" spans="1:127" ht="12.75" customHeight="1" x14ac:dyDescent="0.25">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c r="AA971" s="161"/>
      <c r="AB971" s="161"/>
      <c r="AC971" s="161"/>
      <c r="AD971" s="161"/>
      <c r="AE971" s="161"/>
      <c r="AF971" s="161"/>
      <c r="AG971" s="161"/>
      <c r="AH971" s="161"/>
      <c r="AI971" s="161"/>
      <c r="AJ971" s="161"/>
      <c r="AK971" s="161"/>
      <c r="AL971" s="161"/>
      <c r="AM971" s="161"/>
      <c r="AN971" s="161"/>
      <c r="AO971" s="161"/>
      <c r="AP971" s="161"/>
      <c r="AQ971" s="161"/>
      <c r="AR971"/>
      <c r="AS971" s="161"/>
      <c r="AT971" s="161"/>
      <c r="AU971" s="161"/>
      <c r="AV971" s="161"/>
      <c r="AW971" s="161"/>
      <c r="AX971" s="161"/>
      <c r="AY971" s="161"/>
      <c r="AZ971" s="161"/>
      <c r="BA971" s="161"/>
      <c r="BB971" s="161"/>
      <c r="BC971" s="161"/>
      <c r="BD971" s="161"/>
      <c r="BE971" s="161"/>
      <c r="BF971" s="161"/>
      <c r="BG971" s="161"/>
      <c r="BH971" s="161"/>
      <c r="BI971" s="161"/>
      <c r="BJ971" s="161"/>
      <c r="BK971" s="161"/>
      <c r="BL971" s="161"/>
      <c r="BM971" s="161"/>
      <c r="BN971" s="161"/>
      <c r="BO971" s="161"/>
      <c r="BP971" s="161"/>
      <c r="BQ971" s="161"/>
      <c r="BR971" s="161"/>
      <c r="BS971" s="161"/>
      <c r="BT971" s="161"/>
      <c r="BU971" s="161"/>
      <c r="BV971" s="161"/>
      <c r="BW971" s="161"/>
      <c r="BX971" s="161"/>
      <c r="BY971" s="161"/>
      <c r="BZ971" s="161"/>
      <c r="CA971" s="161"/>
      <c r="CB971" s="161"/>
      <c r="CC971" s="161"/>
      <c r="CD971" s="161"/>
      <c r="CE971" s="161"/>
      <c r="CF971" s="161"/>
      <c r="CG971" s="161"/>
      <c r="CH971" s="161"/>
      <c r="CI971" s="161"/>
      <c r="CJ971" s="161"/>
      <c r="CK971" s="161"/>
      <c r="CL971" s="161"/>
      <c r="CM971" s="161"/>
      <c r="CN971" s="161"/>
      <c r="CO971" s="161"/>
      <c r="CP971" s="161"/>
      <c r="CQ971" s="161"/>
      <c r="CR971" s="161"/>
      <c r="CS971" s="161"/>
      <c r="CT971" s="161"/>
      <c r="CU971" s="161"/>
      <c r="CV971" s="161"/>
      <c r="CW971" s="161"/>
      <c r="CX971" s="161"/>
      <c r="CY971" s="161"/>
      <c r="CZ971" s="161"/>
      <c r="DA971" s="161"/>
      <c r="DB971" s="161"/>
      <c r="DC971" s="161"/>
      <c r="DD971" s="161"/>
      <c r="DE971" s="161"/>
      <c r="DF971" s="161"/>
      <c r="DG971" s="161"/>
      <c r="DH971" s="161"/>
      <c r="DI971" s="161"/>
      <c r="DJ971" s="161"/>
      <c r="DK971" s="161"/>
      <c r="DL971" s="161"/>
      <c r="DM971" s="161"/>
      <c r="DN971" s="161"/>
      <c r="DO971" s="161"/>
      <c r="DP971" s="161"/>
      <c r="DQ971" s="161"/>
      <c r="DR971" s="161"/>
      <c r="DS971" s="161"/>
      <c r="DT971" s="161"/>
      <c r="DU971" s="161"/>
      <c r="DV971" s="161"/>
      <c r="DW971" s="161"/>
    </row>
    <row r="972" spans="1:127" ht="12.75" customHeight="1" x14ac:dyDescent="0.25">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c r="AA972" s="161"/>
      <c r="AB972" s="161"/>
      <c r="AC972" s="161"/>
      <c r="AD972" s="161"/>
      <c r="AE972" s="161"/>
      <c r="AF972" s="161"/>
      <c r="AG972" s="161"/>
      <c r="AH972" s="161"/>
      <c r="AI972" s="161"/>
      <c r="AJ972" s="161"/>
      <c r="AK972" s="161"/>
      <c r="AL972" s="161"/>
      <c r="AM972" s="161"/>
      <c r="AN972" s="161"/>
      <c r="AO972" s="161"/>
      <c r="AP972" s="161"/>
      <c r="AQ972" s="161"/>
      <c r="AR972"/>
      <c r="AS972" s="161"/>
      <c r="AT972" s="161"/>
      <c r="AU972" s="161"/>
      <c r="AV972" s="161"/>
      <c r="AW972" s="161"/>
      <c r="AX972" s="161"/>
      <c r="AY972" s="161"/>
      <c r="AZ972" s="161"/>
      <c r="BA972" s="161"/>
      <c r="BB972" s="161"/>
      <c r="BC972" s="161"/>
      <c r="BD972" s="161"/>
      <c r="BE972" s="161"/>
      <c r="BF972" s="161"/>
      <c r="BG972" s="161"/>
      <c r="BH972" s="161"/>
      <c r="BI972" s="161"/>
      <c r="BJ972" s="161"/>
      <c r="BK972" s="161"/>
      <c r="BL972" s="161"/>
      <c r="BM972" s="161"/>
      <c r="BN972" s="161"/>
      <c r="BO972" s="161"/>
      <c r="BP972" s="161"/>
      <c r="BQ972" s="161"/>
      <c r="BR972" s="161"/>
      <c r="BS972" s="161"/>
      <c r="BT972" s="161"/>
      <c r="BU972" s="161"/>
      <c r="BV972" s="161"/>
      <c r="BW972" s="161"/>
      <c r="BX972" s="161"/>
      <c r="BY972" s="161"/>
      <c r="BZ972" s="161"/>
      <c r="CA972" s="161"/>
      <c r="CB972" s="161"/>
      <c r="CC972" s="161"/>
      <c r="CD972" s="161"/>
      <c r="CE972" s="161"/>
      <c r="CF972" s="161"/>
      <c r="CG972" s="161"/>
      <c r="CH972" s="161"/>
      <c r="CI972" s="161"/>
      <c r="CJ972" s="161"/>
      <c r="CK972" s="161"/>
      <c r="CL972" s="161"/>
      <c r="CM972" s="161"/>
      <c r="CN972" s="161"/>
      <c r="CO972" s="161"/>
      <c r="CP972" s="161"/>
      <c r="CQ972" s="161"/>
      <c r="CR972" s="161"/>
      <c r="CS972" s="161"/>
      <c r="CT972" s="161"/>
      <c r="CU972" s="161"/>
      <c r="CV972" s="161"/>
      <c r="CW972" s="161"/>
      <c r="CX972" s="161"/>
      <c r="CY972" s="161"/>
      <c r="CZ972" s="161"/>
      <c r="DA972" s="161"/>
      <c r="DB972" s="161"/>
      <c r="DC972" s="161"/>
      <c r="DD972" s="161"/>
      <c r="DE972" s="161"/>
      <c r="DF972" s="161"/>
      <c r="DG972" s="161"/>
      <c r="DH972" s="161"/>
      <c r="DI972" s="161"/>
      <c r="DJ972" s="161"/>
      <c r="DK972" s="161"/>
      <c r="DL972" s="161"/>
      <c r="DM972" s="161"/>
      <c r="DN972" s="161"/>
      <c r="DO972" s="161"/>
      <c r="DP972" s="161"/>
      <c r="DQ972" s="161"/>
      <c r="DR972" s="161"/>
      <c r="DS972" s="161"/>
      <c r="DT972" s="161"/>
      <c r="DU972" s="161"/>
      <c r="DV972" s="161"/>
      <c r="DW972" s="161"/>
    </row>
    <row r="973" spans="1:127" ht="12.75" customHeight="1" x14ac:dyDescent="0.25">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c r="AA973" s="161"/>
      <c r="AB973" s="161"/>
      <c r="AC973" s="161"/>
      <c r="AD973" s="161"/>
      <c r="AE973" s="161"/>
      <c r="AF973" s="161"/>
      <c r="AG973" s="161"/>
      <c r="AH973" s="161"/>
      <c r="AI973" s="161"/>
      <c r="AJ973" s="161"/>
      <c r="AK973" s="161"/>
      <c r="AL973" s="161"/>
      <c r="AM973" s="161"/>
      <c r="AN973" s="161"/>
      <c r="AO973" s="161"/>
      <c r="AP973" s="161"/>
      <c r="AQ973" s="161"/>
      <c r="AR973"/>
      <c r="AS973" s="161"/>
      <c r="AT973" s="161"/>
      <c r="AU973" s="161"/>
      <c r="AV973" s="161"/>
      <c r="AW973" s="161"/>
      <c r="AX973" s="161"/>
      <c r="AY973" s="161"/>
      <c r="AZ973" s="161"/>
      <c r="BA973" s="161"/>
      <c r="BB973" s="161"/>
      <c r="BC973" s="161"/>
      <c r="BD973" s="161"/>
      <c r="BE973" s="161"/>
      <c r="BF973" s="161"/>
      <c r="BG973" s="161"/>
      <c r="BH973" s="161"/>
      <c r="BI973" s="161"/>
      <c r="BJ973" s="161"/>
      <c r="BK973" s="161"/>
      <c r="BL973" s="161"/>
      <c r="BM973" s="161"/>
      <c r="BN973" s="161"/>
      <c r="BO973" s="161"/>
      <c r="BP973" s="161"/>
      <c r="BQ973" s="161"/>
      <c r="BR973" s="161"/>
      <c r="BS973" s="161"/>
      <c r="BT973" s="161"/>
      <c r="BU973" s="161"/>
      <c r="BV973" s="161"/>
      <c r="BW973" s="161"/>
      <c r="BX973" s="161"/>
      <c r="BY973" s="161"/>
      <c r="BZ973" s="161"/>
      <c r="CA973" s="161"/>
      <c r="CB973" s="161"/>
      <c r="CC973" s="161"/>
      <c r="CD973" s="161"/>
      <c r="CE973" s="161"/>
      <c r="CF973" s="161"/>
      <c r="CG973" s="161"/>
      <c r="CH973" s="161"/>
      <c r="CI973" s="161"/>
      <c r="CJ973" s="161"/>
      <c r="CK973" s="161"/>
      <c r="CL973" s="161"/>
      <c r="CM973" s="161"/>
      <c r="CN973" s="161"/>
      <c r="CO973" s="161"/>
      <c r="CP973" s="161"/>
      <c r="CQ973" s="161"/>
      <c r="CR973" s="161"/>
      <c r="CS973" s="161"/>
      <c r="CT973" s="161"/>
      <c r="CU973" s="161"/>
      <c r="CV973" s="161"/>
      <c r="CW973" s="161"/>
      <c r="CX973" s="161"/>
      <c r="CY973" s="161"/>
      <c r="CZ973" s="161"/>
      <c r="DA973" s="161"/>
      <c r="DB973" s="161"/>
      <c r="DC973" s="161"/>
      <c r="DD973" s="161"/>
      <c r="DE973" s="161"/>
      <c r="DF973" s="161"/>
      <c r="DG973" s="161"/>
      <c r="DH973" s="161"/>
      <c r="DI973" s="161"/>
      <c r="DJ973" s="161"/>
      <c r="DK973" s="161"/>
      <c r="DL973" s="161"/>
      <c r="DM973" s="161"/>
      <c r="DN973" s="161"/>
      <c r="DO973" s="161"/>
      <c r="DP973" s="161"/>
      <c r="DQ973" s="161"/>
      <c r="DR973" s="161"/>
      <c r="DS973" s="161"/>
      <c r="DT973" s="161"/>
      <c r="DU973" s="161"/>
      <c r="DV973" s="161"/>
      <c r="DW973" s="161"/>
    </row>
    <row r="974" spans="1:127" ht="12.75" customHeight="1" x14ac:dyDescent="0.25">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c r="AA974" s="161"/>
      <c r="AB974" s="161"/>
      <c r="AC974" s="161"/>
      <c r="AD974" s="161"/>
      <c r="AE974" s="161"/>
      <c r="AF974" s="161"/>
      <c r="AG974" s="161"/>
      <c r="AH974" s="161"/>
      <c r="AI974" s="161"/>
      <c r="AJ974" s="161"/>
      <c r="AK974" s="161"/>
      <c r="AL974" s="161"/>
      <c r="AM974" s="161"/>
      <c r="AN974" s="161"/>
      <c r="AO974" s="161"/>
      <c r="AP974" s="161"/>
      <c r="AQ974" s="161"/>
      <c r="AR974"/>
      <c r="AS974" s="161"/>
      <c r="AT974" s="161"/>
      <c r="AU974" s="161"/>
      <c r="AV974" s="161"/>
      <c r="AW974" s="161"/>
      <c r="AX974" s="161"/>
      <c r="AY974" s="161"/>
      <c r="AZ974" s="161"/>
      <c r="BA974" s="161"/>
      <c r="BB974" s="161"/>
      <c r="BC974" s="161"/>
      <c r="BD974" s="161"/>
      <c r="BE974" s="161"/>
      <c r="BF974" s="161"/>
      <c r="BG974" s="161"/>
      <c r="BH974" s="161"/>
      <c r="BI974" s="161"/>
      <c r="BJ974" s="161"/>
      <c r="BK974" s="161"/>
      <c r="BL974" s="161"/>
      <c r="BM974" s="161"/>
      <c r="BN974" s="161"/>
      <c r="BO974" s="161"/>
      <c r="BP974" s="161"/>
      <c r="BQ974" s="161"/>
      <c r="BR974" s="161"/>
      <c r="BS974" s="161"/>
      <c r="BT974" s="161"/>
      <c r="BU974" s="161"/>
      <c r="BV974" s="161"/>
      <c r="BW974" s="161"/>
      <c r="BX974" s="161"/>
      <c r="BY974" s="161"/>
      <c r="BZ974" s="161"/>
      <c r="CA974" s="161"/>
      <c r="CB974" s="161"/>
      <c r="CC974" s="161"/>
      <c r="CD974" s="161"/>
      <c r="CE974" s="161"/>
      <c r="CF974" s="161"/>
      <c r="CG974" s="161"/>
      <c r="CH974" s="161"/>
      <c r="CI974" s="161"/>
      <c r="CJ974" s="161"/>
      <c r="CK974" s="161"/>
      <c r="CL974" s="161"/>
      <c r="CM974" s="161"/>
      <c r="CN974" s="161"/>
      <c r="CO974" s="161"/>
      <c r="CP974" s="161"/>
      <c r="CQ974" s="161"/>
      <c r="CR974" s="161"/>
      <c r="CS974" s="161"/>
      <c r="CT974" s="161"/>
      <c r="CU974" s="161"/>
      <c r="CV974" s="161"/>
      <c r="CW974" s="161"/>
      <c r="CX974" s="161"/>
      <c r="CY974" s="161"/>
      <c r="CZ974" s="161"/>
      <c r="DA974" s="161"/>
      <c r="DB974" s="161"/>
      <c r="DC974" s="161"/>
      <c r="DD974" s="161"/>
      <c r="DE974" s="161"/>
      <c r="DF974" s="161"/>
      <c r="DG974" s="161"/>
      <c r="DH974" s="161"/>
      <c r="DI974" s="161"/>
      <c r="DJ974" s="161"/>
      <c r="DK974" s="161"/>
      <c r="DL974" s="161"/>
      <c r="DM974" s="161"/>
      <c r="DN974" s="161"/>
      <c r="DO974" s="161"/>
      <c r="DP974" s="161"/>
      <c r="DQ974" s="161"/>
      <c r="DR974" s="161"/>
      <c r="DS974" s="161"/>
      <c r="DT974" s="161"/>
      <c r="DU974" s="161"/>
      <c r="DV974" s="161"/>
      <c r="DW974" s="161"/>
    </row>
    <row r="975" spans="1:127" ht="12.75" customHeight="1" x14ac:dyDescent="0.25">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c r="AA975" s="161"/>
      <c r="AB975" s="161"/>
      <c r="AC975" s="161"/>
      <c r="AD975" s="161"/>
      <c r="AE975" s="161"/>
      <c r="AF975" s="161"/>
      <c r="AG975" s="161"/>
      <c r="AH975" s="161"/>
      <c r="AI975" s="161"/>
      <c r="AJ975" s="161"/>
      <c r="AK975" s="161"/>
      <c r="AL975" s="161"/>
      <c r="AM975" s="161"/>
      <c r="AN975" s="161"/>
      <c r="AO975" s="161"/>
      <c r="AP975" s="161"/>
      <c r="AQ975" s="161"/>
      <c r="AR975"/>
      <c r="AS975" s="161"/>
      <c r="AT975" s="161"/>
      <c r="AU975" s="161"/>
      <c r="AV975" s="161"/>
      <c r="AW975" s="161"/>
      <c r="AX975" s="161"/>
      <c r="AY975" s="161"/>
      <c r="AZ975" s="161"/>
      <c r="BA975" s="161"/>
      <c r="BB975" s="161"/>
      <c r="BC975" s="161"/>
      <c r="BD975" s="161"/>
      <c r="BE975" s="161"/>
      <c r="BF975" s="161"/>
      <c r="BG975" s="161"/>
      <c r="BH975" s="161"/>
      <c r="BI975" s="161"/>
      <c r="BJ975" s="161"/>
      <c r="BK975" s="161"/>
      <c r="BL975" s="161"/>
      <c r="BM975" s="161"/>
      <c r="BN975" s="161"/>
      <c r="BO975" s="161"/>
      <c r="BP975" s="161"/>
      <c r="BQ975" s="161"/>
      <c r="BR975" s="161"/>
      <c r="BS975" s="161"/>
      <c r="BT975" s="161"/>
      <c r="BU975" s="161"/>
      <c r="BV975" s="161"/>
      <c r="BW975" s="161"/>
      <c r="BX975" s="161"/>
      <c r="BY975" s="161"/>
      <c r="BZ975" s="161"/>
      <c r="CA975" s="161"/>
      <c r="CB975" s="161"/>
      <c r="CC975" s="161"/>
      <c r="CD975" s="161"/>
      <c r="CE975" s="161"/>
      <c r="CF975" s="161"/>
      <c r="CG975" s="161"/>
      <c r="CH975" s="161"/>
      <c r="CI975" s="161"/>
      <c r="CJ975" s="161"/>
      <c r="CK975" s="161"/>
      <c r="CL975" s="161"/>
      <c r="CM975" s="161"/>
      <c r="CN975" s="161"/>
      <c r="CO975" s="161"/>
      <c r="CP975" s="161"/>
      <c r="CQ975" s="161"/>
      <c r="CR975" s="161"/>
      <c r="CS975" s="161"/>
      <c r="CT975" s="161"/>
      <c r="CU975" s="161"/>
      <c r="CV975" s="161"/>
      <c r="CW975" s="161"/>
      <c r="CX975" s="161"/>
      <c r="CY975" s="161"/>
      <c r="CZ975" s="161"/>
      <c r="DA975" s="161"/>
      <c r="DB975" s="161"/>
      <c r="DC975" s="161"/>
      <c r="DD975" s="161"/>
      <c r="DE975" s="161"/>
      <c r="DF975" s="161"/>
      <c r="DG975" s="161"/>
      <c r="DH975" s="161"/>
      <c r="DI975" s="161"/>
      <c r="DJ975" s="161"/>
      <c r="DK975" s="161"/>
      <c r="DL975" s="161"/>
      <c r="DM975" s="161"/>
      <c r="DN975" s="161"/>
      <c r="DO975" s="161"/>
      <c r="DP975" s="161"/>
      <c r="DQ975" s="161"/>
      <c r="DR975" s="161"/>
      <c r="DS975" s="161"/>
      <c r="DT975" s="161"/>
      <c r="DU975" s="161"/>
      <c r="DV975" s="161"/>
      <c r="DW975" s="161"/>
    </row>
    <row r="976" spans="1:127" ht="12.75" customHeight="1" x14ac:dyDescent="0.25">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c r="AA976" s="161"/>
      <c r="AB976" s="161"/>
      <c r="AC976" s="161"/>
      <c r="AD976" s="161"/>
      <c r="AE976" s="161"/>
      <c r="AF976" s="161"/>
      <c r="AG976" s="161"/>
      <c r="AH976" s="161"/>
      <c r="AI976" s="161"/>
      <c r="AJ976" s="161"/>
      <c r="AK976" s="161"/>
      <c r="AL976" s="161"/>
      <c r="AM976" s="161"/>
      <c r="AN976" s="161"/>
      <c r="AO976" s="161"/>
      <c r="AP976" s="161"/>
      <c r="AQ976" s="161"/>
      <c r="AR976"/>
      <c r="AS976" s="161"/>
      <c r="AT976" s="161"/>
      <c r="AU976" s="161"/>
      <c r="AV976" s="161"/>
      <c r="AW976" s="161"/>
      <c r="AX976" s="161"/>
      <c r="AY976" s="161"/>
      <c r="AZ976" s="161"/>
      <c r="BA976" s="161"/>
      <c r="BB976" s="161"/>
      <c r="BC976" s="161"/>
      <c r="BD976" s="161"/>
      <c r="BE976" s="161"/>
      <c r="BF976" s="161"/>
      <c r="BG976" s="161"/>
      <c r="BH976" s="161"/>
      <c r="BI976" s="161"/>
      <c r="BJ976" s="161"/>
      <c r="BK976" s="161"/>
      <c r="BL976" s="161"/>
      <c r="BM976" s="161"/>
      <c r="BN976" s="161"/>
      <c r="BO976" s="161"/>
      <c r="BP976" s="161"/>
      <c r="BQ976" s="161"/>
      <c r="BR976" s="161"/>
      <c r="BS976" s="161"/>
      <c r="BT976" s="161"/>
      <c r="BU976" s="161"/>
      <c r="BV976" s="161"/>
      <c r="BW976" s="161"/>
      <c r="BX976" s="161"/>
      <c r="BY976" s="161"/>
      <c r="BZ976" s="161"/>
      <c r="CA976" s="161"/>
      <c r="CB976" s="161"/>
      <c r="CC976" s="161"/>
      <c r="CD976" s="161"/>
      <c r="CE976" s="161"/>
      <c r="CF976" s="161"/>
      <c r="CG976" s="161"/>
      <c r="CH976" s="161"/>
      <c r="CI976" s="161"/>
      <c r="CJ976" s="161"/>
      <c r="CK976" s="161"/>
      <c r="CL976" s="161"/>
      <c r="CM976" s="161"/>
      <c r="CN976" s="161"/>
      <c r="CO976" s="161"/>
      <c r="CP976" s="161"/>
      <c r="CQ976" s="161"/>
      <c r="CR976" s="161"/>
      <c r="CS976" s="161"/>
      <c r="CT976" s="161"/>
      <c r="CU976" s="161"/>
      <c r="CV976" s="161"/>
      <c r="CW976" s="161"/>
      <c r="CX976" s="161"/>
      <c r="CY976" s="161"/>
      <c r="CZ976" s="161"/>
      <c r="DA976" s="161"/>
      <c r="DB976" s="161"/>
      <c r="DC976" s="161"/>
      <c r="DD976" s="161"/>
      <c r="DE976" s="161"/>
      <c r="DF976" s="161"/>
      <c r="DG976" s="161"/>
      <c r="DH976" s="161"/>
      <c r="DI976" s="161"/>
      <c r="DJ976" s="161"/>
      <c r="DK976" s="161"/>
      <c r="DL976" s="161"/>
      <c r="DM976" s="161"/>
      <c r="DN976" s="161"/>
      <c r="DO976" s="161"/>
      <c r="DP976" s="161"/>
      <c r="DQ976" s="161"/>
      <c r="DR976" s="161"/>
      <c r="DS976" s="161"/>
      <c r="DT976" s="161"/>
      <c r="DU976" s="161"/>
      <c r="DV976" s="161"/>
      <c r="DW976" s="161"/>
    </row>
    <row r="977" spans="1:127" ht="12.75" customHeight="1" x14ac:dyDescent="0.25">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c r="AA977" s="161"/>
      <c r="AB977" s="161"/>
      <c r="AC977" s="161"/>
      <c r="AD977" s="161"/>
      <c r="AE977" s="161"/>
      <c r="AF977" s="161"/>
      <c r="AG977" s="161"/>
      <c r="AH977" s="161"/>
      <c r="AI977" s="161"/>
      <c r="AJ977" s="161"/>
      <c r="AK977" s="161"/>
      <c r="AL977" s="161"/>
      <c r="AM977" s="161"/>
      <c r="AN977" s="161"/>
      <c r="AO977" s="161"/>
      <c r="AP977" s="161"/>
      <c r="AQ977" s="161"/>
      <c r="AR977"/>
      <c r="AS977" s="161"/>
      <c r="AT977" s="161"/>
      <c r="AU977" s="161"/>
      <c r="AV977" s="161"/>
      <c r="AW977" s="161"/>
      <c r="AX977" s="161"/>
      <c r="AY977" s="161"/>
      <c r="AZ977" s="161"/>
      <c r="BA977" s="161"/>
      <c r="BB977" s="161"/>
      <c r="BC977" s="161"/>
      <c r="BD977" s="161"/>
      <c r="BE977" s="161"/>
      <c r="BF977" s="161"/>
      <c r="BG977" s="161"/>
      <c r="BH977" s="161"/>
      <c r="BI977" s="161"/>
      <c r="BJ977" s="161"/>
      <c r="BK977" s="161"/>
      <c r="BL977" s="161"/>
      <c r="BM977" s="161"/>
      <c r="BN977" s="161"/>
      <c r="BO977" s="161"/>
      <c r="BP977" s="161"/>
      <c r="BQ977" s="161"/>
      <c r="BR977" s="161"/>
      <c r="BS977" s="161"/>
      <c r="BT977" s="161"/>
      <c r="BU977" s="161"/>
      <c r="BV977" s="161"/>
      <c r="BW977" s="161"/>
      <c r="BX977" s="161"/>
      <c r="BY977" s="161"/>
      <c r="BZ977" s="161"/>
      <c r="CA977" s="161"/>
      <c r="CB977" s="161"/>
      <c r="CC977" s="161"/>
      <c r="CD977" s="161"/>
      <c r="CE977" s="161"/>
      <c r="CF977" s="161"/>
      <c r="CG977" s="161"/>
      <c r="CH977" s="161"/>
      <c r="CI977" s="161"/>
      <c r="CJ977" s="161"/>
      <c r="CK977" s="161"/>
      <c r="CL977" s="161"/>
      <c r="CM977" s="161"/>
      <c r="CN977" s="161"/>
      <c r="CO977" s="161"/>
      <c r="CP977" s="161"/>
      <c r="CQ977" s="161"/>
      <c r="CR977" s="161"/>
      <c r="CS977" s="161"/>
      <c r="CT977" s="161"/>
      <c r="CU977" s="161"/>
      <c r="CV977" s="161"/>
      <c r="CW977" s="161"/>
      <c r="CX977" s="161"/>
      <c r="CY977" s="161"/>
      <c r="CZ977" s="161"/>
      <c r="DA977" s="161"/>
      <c r="DB977" s="161"/>
      <c r="DC977" s="161"/>
      <c r="DD977" s="161"/>
      <c r="DE977" s="161"/>
      <c r="DF977" s="161"/>
      <c r="DG977" s="161"/>
      <c r="DH977" s="161"/>
      <c r="DI977" s="161"/>
      <c r="DJ977" s="161"/>
      <c r="DK977" s="161"/>
      <c r="DL977" s="161"/>
      <c r="DM977" s="161"/>
      <c r="DN977" s="161"/>
      <c r="DO977" s="161"/>
      <c r="DP977" s="161"/>
      <c r="DQ977" s="161"/>
      <c r="DR977" s="161"/>
      <c r="DS977" s="161"/>
      <c r="DT977" s="161"/>
      <c r="DU977" s="161"/>
      <c r="DV977" s="161"/>
      <c r="DW977" s="161"/>
    </row>
    <row r="978" spans="1:127" ht="12.75" customHeight="1" x14ac:dyDescent="0.25">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c r="AA978" s="161"/>
      <c r="AB978" s="161"/>
      <c r="AC978" s="161"/>
      <c r="AD978" s="161"/>
      <c r="AE978" s="161"/>
      <c r="AF978" s="161"/>
      <c r="AG978" s="161"/>
      <c r="AH978" s="161"/>
      <c r="AI978" s="161"/>
      <c r="AJ978" s="161"/>
      <c r="AK978" s="161"/>
      <c r="AL978" s="161"/>
      <c r="AM978" s="161"/>
      <c r="AN978" s="161"/>
      <c r="AO978" s="161"/>
      <c r="AP978" s="161"/>
      <c r="AQ978" s="161"/>
      <c r="AR978"/>
      <c r="AS978" s="161"/>
      <c r="AT978" s="161"/>
      <c r="AU978" s="161"/>
      <c r="AV978" s="161"/>
      <c r="AW978" s="161"/>
      <c r="AX978" s="161"/>
      <c r="AY978" s="161"/>
      <c r="AZ978" s="161"/>
      <c r="BA978" s="161"/>
      <c r="BB978" s="161"/>
      <c r="BC978" s="161"/>
      <c r="BD978" s="161"/>
      <c r="BE978" s="161"/>
      <c r="BF978" s="161"/>
      <c r="BG978" s="161"/>
      <c r="BH978" s="161"/>
      <c r="BI978" s="161"/>
      <c r="BJ978" s="161"/>
      <c r="BK978" s="161"/>
      <c r="BL978" s="161"/>
      <c r="BM978" s="161"/>
      <c r="BN978" s="161"/>
      <c r="BO978" s="161"/>
      <c r="BP978" s="161"/>
      <c r="BQ978" s="161"/>
      <c r="BR978" s="161"/>
      <c r="BS978" s="161"/>
      <c r="BT978" s="161"/>
      <c r="BU978" s="161"/>
      <c r="BV978" s="161"/>
      <c r="BW978" s="161"/>
      <c r="BX978" s="161"/>
      <c r="BY978" s="161"/>
      <c r="BZ978" s="161"/>
      <c r="CA978" s="161"/>
      <c r="CB978" s="161"/>
      <c r="CC978" s="161"/>
      <c r="CD978" s="161"/>
      <c r="CE978" s="161"/>
      <c r="CF978" s="161"/>
      <c r="CG978" s="161"/>
      <c r="CH978" s="161"/>
      <c r="CI978" s="161"/>
      <c r="CJ978" s="161"/>
      <c r="CK978" s="161"/>
      <c r="CL978" s="161"/>
      <c r="CM978" s="161"/>
      <c r="CN978" s="161"/>
      <c r="CO978" s="161"/>
      <c r="CP978" s="161"/>
      <c r="CQ978" s="161"/>
      <c r="CR978" s="161"/>
      <c r="CS978" s="161"/>
      <c r="CT978" s="161"/>
      <c r="CU978" s="161"/>
      <c r="CV978" s="161"/>
      <c r="CW978" s="161"/>
      <c r="CX978" s="161"/>
      <c r="CY978" s="161"/>
      <c r="CZ978" s="161"/>
      <c r="DA978" s="161"/>
      <c r="DB978" s="161"/>
      <c r="DC978" s="161"/>
      <c r="DD978" s="161"/>
      <c r="DE978" s="161"/>
      <c r="DF978" s="161"/>
      <c r="DG978" s="161"/>
      <c r="DH978" s="161"/>
      <c r="DI978" s="161"/>
      <c r="DJ978" s="161"/>
      <c r="DK978" s="161"/>
      <c r="DL978" s="161"/>
      <c r="DM978" s="161"/>
      <c r="DN978" s="161"/>
      <c r="DO978" s="161"/>
      <c r="DP978" s="161"/>
      <c r="DQ978" s="161"/>
      <c r="DR978" s="161"/>
      <c r="DS978" s="161"/>
      <c r="DT978" s="161"/>
      <c r="DU978" s="161"/>
      <c r="DV978" s="161"/>
      <c r="DW978" s="161"/>
    </row>
    <row r="979" spans="1:127" ht="12.75" customHeight="1" x14ac:dyDescent="0.25">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c r="AA979" s="161"/>
      <c r="AB979" s="161"/>
      <c r="AC979" s="161"/>
      <c r="AD979" s="161"/>
      <c r="AE979" s="161"/>
      <c r="AF979" s="161"/>
      <c r="AG979" s="161"/>
      <c r="AH979" s="161"/>
      <c r="AI979" s="161"/>
      <c r="AJ979" s="161"/>
      <c r="AK979" s="161"/>
      <c r="AL979" s="161"/>
      <c r="AM979" s="161"/>
      <c r="AN979" s="161"/>
      <c r="AO979" s="161"/>
      <c r="AP979" s="161"/>
      <c r="AQ979" s="161"/>
      <c r="AR979"/>
      <c r="AS979" s="161"/>
      <c r="AT979" s="161"/>
      <c r="AU979" s="161"/>
      <c r="AV979" s="161"/>
      <c r="AW979" s="161"/>
      <c r="AX979" s="161"/>
      <c r="AY979" s="161"/>
      <c r="AZ979" s="161"/>
      <c r="BA979" s="161"/>
      <c r="BB979" s="161"/>
      <c r="BC979" s="161"/>
      <c r="BD979" s="161"/>
      <c r="BE979" s="161"/>
      <c r="BF979" s="161"/>
      <c r="BG979" s="161"/>
      <c r="BH979" s="161"/>
      <c r="BI979" s="161"/>
      <c r="BJ979" s="161"/>
      <c r="BK979" s="161"/>
      <c r="BL979" s="161"/>
      <c r="BM979" s="161"/>
      <c r="BN979" s="161"/>
      <c r="BO979" s="161"/>
      <c r="BP979" s="161"/>
      <c r="BQ979" s="161"/>
      <c r="BR979" s="161"/>
      <c r="BS979" s="161"/>
      <c r="BT979" s="161"/>
      <c r="BU979" s="161"/>
      <c r="BV979" s="161"/>
      <c r="BW979" s="161"/>
      <c r="BX979" s="161"/>
      <c r="BY979" s="161"/>
      <c r="BZ979" s="161"/>
      <c r="CA979" s="161"/>
      <c r="CB979" s="161"/>
      <c r="CC979" s="161"/>
      <c r="CD979" s="161"/>
      <c r="CE979" s="161"/>
      <c r="CF979" s="161"/>
      <c r="CG979" s="161"/>
      <c r="CH979" s="161"/>
      <c r="CI979" s="161"/>
      <c r="CJ979" s="161"/>
      <c r="CK979" s="161"/>
      <c r="CL979" s="161"/>
      <c r="CM979" s="161"/>
      <c r="CN979" s="161"/>
      <c r="CO979" s="161"/>
      <c r="CP979" s="161"/>
      <c r="CQ979" s="161"/>
      <c r="CR979" s="161"/>
      <c r="CS979" s="161"/>
      <c r="CT979" s="161"/>
      <c r="CU979" s="161"/>
      <c r="CV979" s="161"/>
      <c r="CW979" s="161"/>
      <c r="CX979" s="161"/>
      <c r="CY979" s="161"/>
      <c r="CZ979" s="161"/>
      <c r="DA979" s="161"/>
      <c r="DB979" s="161"/>
      <c r="DC979" s="161"/>
      <c r="DD979" s="161"/>
      <c r="DE979" s="161"/>
      <c r="DF979" s="161"/>
      <c r="DG979" s="161"/>
      <c r="DH979" s="161"/>
      <c r="DI979" s="161"/>
      <c r="DJ979" s="161"/>
      <c r="DK979" s="161"/>
      <c r="DL979" s="161"/>
      <c r="DM979" s="161"/>
      <c r="DN979" s="161"/>
      <c r="DO979" s="161"/>
      <c r="DP979" s="161"/>
      <c r="DQ979" s="161"/>
      <c r="DR979" s="161"/>
      <c r="DS979" s="161"/>
      <c r="DT979" s="161"/>
      <c r="DU979" s="161"/>
      <c r="DV979" s="161"/>
      <c r="DW979" s="161"/>
    </row>
    <row r="980" spans="1:127" ht="12.75" customHeight="1" x14ac:dyDescent="0.25">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c r="AA980" s="161"/>
      <c r="AB980" s="161"/>
      <c r="AC980" s="161"/>
      <c r="AD980" s="161"/>
      <c r="AE980" s="161"/>
      <c r="AF980" s="161"/>
      <c r="AG980" s="161"/>
      <c r="AH980" s="161"/>
      <c r="AI980" s="161"/>
      <c r="AJ980" s="161"/>
      <c r="AK980" s="161"/>
      <c r="AL980" s="161"/>
      <c r="AM980" s="161"/>
      <c r="AN980" s="161"/>
      <c r="AO980" s="161"/>
      <c r="AP980" s="161"/>
      <c r="AQ980" s="161"/>
      <c r="AR980"/>
      <c r="AS980" s="161"/>
      <c r="AT980" s="161"/>
      <c r="AU980" s="161"/>
      <c r="AV980" s="161"/>
      <c r="AW980" s="161"/>
      <c r="AX980" s="161"/>
      <c r="AY980" s="161"/>
      <c r="AZ980" s="161"/>
      <c r="BA980" s="161"/>
      <c r="BB980" s="161"/>
      <c r="BC980" s="161"/>
      <c r="BD980" s="161"/>
      <c r="BE980" s="161"/>
      <c r="BF980" s="161"/>
      <c r="BG980" s="161"/>
      <c r="BH980" s="161"/>
      <c r="BI980" s="161"/>
      <c r="BJ980" s="161"/>
      <c r="BK980" s="161"/>
      <c r="BL980" s="161"/>
      <c r="BM980" s="161"/>
      <c r="BN980" s="161"/>
      <c r="BO980" s="161"/>
      <c r="BP980" s="161"/>
      <c r="BQ980" s="161"/>
      <c r="BR980" s="161"/>
      <c r="BS980" s="161"/>
      <c r="BT980" s="161"/>
      <c r="BU980" s="161"/>
      <c r="BV980" s="161"/>
      <c r="BW980" s="161"/>
      <c r="BX980" s="161"/>
      <c r="BY980" s="161"/>
      <c r="BZ980" s="161"/>
      <c r="CA980" s="161"/>
      <c r="CB980" s="161"/>
      <c r="CC980" s="161"/>
      <c r="CD980" s="161"/>
      <c r="CE980" s="161"/>
      <c r="CF980" s="161"/>
      <c r="CG980" s="161"/>
      <c r="CH980" s="161"/>
      <c r="CI980" s="161"/>
      <c r="CJ980" s="161"/>
      <c r="CK980" s="161"/>
      <c r="CL980" s="161"/>
      <c r="CM980" s="161"/>
      <c r="CN980" s="161"/>
      <c r="CO980" s="161"/>
      <c r="CP980" s="161"/>
      <c r="CQ980" s="161"/>
      <c r="CR980" s="161"/>
      <c r="CS980" s="161"/>
      <c r="CT980" s="161"/>
      <c r="CU980" s="161"/>
      <c r="CV980" s="161"/>
      <c r="CW980" s="161"/>
      <c r="CX980" s="161"/>
      <c r="CY980" s="161"/>
      <c r="CZ980" s="161"/>
      <c r="DA980" s="161"/>
      <c r="DB980" s="161"/>
      <c r="DC980" s="161"/>
      <c r="DD980" s="161"/>
      <c r="DE980" s="161"/>
      <c r="DF980" s="161"/>
      <c r="DG980" s="161"/>
      <c r="DH980" s="161"/>
      <c r="DI980" s="161"/>
      <c r="DJ980" s="161"/>
      <c r="DK980" s="161"/>
      <c r="DL980" s="161"/>
      <c r="DM980" s="161"/>
      <c r="DN980" s="161"/>
      <c r="DO980" s="161"/>
      <c r="DP980" s="161"/>
      <c r="DQ980" s="161"/>
      <c r="DR980" s="161"/>
      <c r="DS980" s="161"/>
      <c r="DT980" s="161"/>
      <c r="DU980" s="161"/>
      <c r="DV980" s="161"/>
      <c r="DW980" s="161"/>
    </row>
    <row r="981" spans="1:127" ht="12.75" customHeight="1" x14ac:dyDescent="0.25">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c r="AA981" s="161"/>
      <c r="AB981" s="161"/>
      <c r="AC981" s="161"/>
      <c r="AD981" s="161"/>
      <c r="AE981" s="161"/>
      <c r="AF981" s="161"/>
      <c r="AG981" s="161"/>
      <c r="AH981" s="161"/>
      <c r="AI981" s="161"/>
      <c r="AJ981" s="161"/>
      <c r="AK981" s="161"/>
      <c r="AL981" s="161"/>
      <c r="AM981" s="161"/>
      <c r="AN981" s="161"/>
      <c r="AO981" s="161"/>
      <c r="AP981" s="161"/>
      <c r="AQ981" s="161"/>
      <c r="AR981"/>
      <c r="AS981" s="161"/>
      <c r="AT981" s="161"/>
      <c r="AU981" s="161"/>
      <c r="AV981" s="161"/>
      <c r="AW981" s="161"/>
      <c r="AX981" s="161"/>
      <c r="AY981" s="161"/>
      <c r="AZ981" s="161"/>
      <c r="BA981" s="161"/>
      <c r="BB981" s="161"/>
      <c r="BC981" s="161"/>
      <c r="BD981" s="161"/>
      <c r="BE981" s="161"/>
      <c r="BF981" s="161"/>
      <c r="BG981" s="161"/>
      <c r="BH981" s="161"/>
      <c r="BI981" s="161"/>
      <c r="BJ981" s="161"/>
      <c r="BK981" s="161"/>
      <c r="BL981" s="161"/>
      <c r="BM981" s="161"/>
      <c r="BN981" s="161"/>
      <c r="BO981" s="161"/>
      <c r="BP981" s="161"/>
      <c r="BQ981" s="161"/>
      <c r="BR981" s="161"/>
      <c r="BS981" s="161"/>
      <c r="BT981" s="161"/>
      <c r="BU981" s="161"/>
      <c r="BV981" s="161"/>
      <c r="BW981" s="161"/>
      <c r="BX981" s="161"/>
      <c r="BY981" s="161"/>
      <c r="BZ981" s="161"/>
      <c r="CA981" s="161"/>
      <c r="CB981" s="161"/>
      <c r="CC981" s="161"/>
      <c r="CD981" s="161"/>
      <c r="CE981" s="161"/>
      <c r="CF981" s="161"/>
      <c r="CG981" s="161"/>
      <c r="CH981" s="161"/>
      <c r="CI981" s="161"/>
      <c r="CJ981" s="161"/>
      <c r="CK981" s="161"/>
      <c r="CL981" s="161"/>
      <c r="CM981" s="161"/>
      <c r="CN981" s="161"/>
      <c r="CO981" s="161"/>
      <c r="CP981" s="161"/>
      <c r="CQ981" s="161"/>
      <c r="CR981" s="161"/>
      <c r="CS981" s="161"/>
      <c r="CT981" s="161"/>
      <c r="CU981" s="161"/>
      <c r="CV981" s="161"/>
      <c r="CW981" s="161"/>
      <c r="CX981" s="161"/>
      <c r="CY981" s="161"/>
      <c r="CZ981" s="161"/>
      <c r="DA981" s="161"/>
      <c r="DB981" s="161"/>
      <c r="DC981" s="161"/>
      <c r="DD981" s="161"/>
      <c r="DE981" s="161"/>
      <c r="DF981" s="161"/>
      <c r="DG981" s="161"/>
      <c r="DH981" s="161"/>
      <c r="DI981" s="161"/>
      <c r="DJ981" s="161"/>
      <c r="DK981" s="161"/>
      <c r="DL981" s="161"/>
      <c r="DM981" s="161"/>
      <c r="DN981" s="161"/>
      <c r="DO981" s="161"/>
      <c r="DP981" s="161"/>
      <c r="DQ981" s="161"/>
      <c r="DR981" s="161"/>
      <c r="DS981" s="161"/>
      <c r="DT981" s="161"/>
      <c r="DU981" s="161"/>
      <c r="DV981" s="161"/>
      <c r="DW981" s="161"/>
    </row>
    <row r="982" spans="1:127" ht="12.75" customHeight="1" x14ac:dyDescent="0.25">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c r="AA982" s="161"/>
      <c r="AB982" s="161"/>
      <c r="AC982" s="161"/>
      <c r="AD982" s="161"/>
      <c r="AE982" s="161"/>
      <c r="AF982" s="161"/>
      <c r="AG982" s="161"/>
      <c r="AH982" s="161"/>
      <c r="AI982" s="161"/>
      <c r="AJ982" s="161"/>
      <c r="AK982" s="161"/>
      <c r="AL982" s="161"/>
      <c r="AM982" s="161"/>
      <c r="AN982" s="161"/>
      <c r="AO982" s="161"/>
      <c r="AP982" s="161"/>
      <c r="AQ982" s="161"/>
      <c r="AR982"/>
      <c r="AS982" s="161"/>
      <c r="AT982" s="161"/>
      <c r="AU982" s="161"/>
      <c r="AV982" s="161"/>
      <c r="AW982" s="161"/>
      <c r="AX982" s="161"/>
      <c r="AY982" s="161"/>
      <c r="AZ982" s="161"/>
      <c r="BA982" s="161"/>
      <c r="BB982" s="161"/>
      <c r="BC982" s="161"/>
      <c r="BD982" s="161"/>
      <c r="BE982" s="161"/>
      <c r="BF982" s="161"/>
      <c r="BG982" s="161"/>
      <c r="BH982" s="161"/>
      <c r="BI982" s="161"/>
      <c r="BJ982" s="161"/>
      <c r="BK982" s="161"/>
      <c r="BL982" s="161"/>
      <c r="BM982" s="161"/>
      <c r="BN982" s="161"/>
      <c r="BO982" s="161"/>
      <c r="BP982" s="161"/>
      <c r="BQ982" s="161"/>
      <c r="BR982" s="161"/>
      <c r="BS982" s="161"/>
      <c r="BT982" s="161"/>
      <c r="BU982" s="161"/>
      <c r="BV982" s="161"/>
      <c r="BW982" s="161"/>
      <c r="BX982" s="161"/>
      <c r="BY982" s="161"/>
      <c r="BZ982" s="161"/>
      <c r="CA982" s="161"/>
      <c r="CB982" s="161"/>
      <c r="CC982" s="161"/>
      <c r="CD982" s="161"/>
      <c r="CE982" s="161"/>
      <c r="CF982" s="161"/>
      <c r="CG982" s="161"/>
      <c r="CH982" s="161"/>
      <c r="CI982" s="161"/>
      <c r="CJ982" s="161"/>
      <c r="CK982" s="161"/>
      <c r="CL982" s="161"/>
      <c r="CM982" s="161"/>
      <c r="CN982" s="161"/>
      <c r="CO982" s="161"/>
      <c r="CP982" s="161"/>
      <c r="CQ982" s="161"/>
      <c r="CR982" s="161"/>
      <c r="CS982" s="161"/>
      <c r="CT982" s="161"/>
      <c r="CU982" s="161"/>
      <c r="CV982" s="161"/>
      <c r="CW982" s="161"/>
      <c r="CX982" s="161"/>
      <c r="CY982" s="161"/>
      <c r="CZ982" s="161"/>
      <c r="DA982" s="161"/>
      <c r="DB982" s="161"/>
      <c r="DC982" s="161"/>
      <c r="DD982" s="161"/>
      <c r="DE982" s="161"/>
      <c r="DF982" s="161"/>
      <c r="DG982" s="161"/>
      <c r="DH982" s="161"/>
      <c r="DI982" s="161"/>
      <c r="DJ982" s="161"/>
      <c r="DK982" s="161"/>
      <c r="DL982" s="161"/>
      <c r="DM982" s="161"/>
      <c r="DN982" s="161"/>
      <c r="DO982" s="161"/>
      <c r="DP982" s="161"/>
      <c r="DQ982" s="161"/>
      <c r="DR982" s="161"/>
      <c r="DS982" s="161"/>
      <c r="DT982" s="161"/>
      <c r="DU982" s="161"/>
      <c r="DV982" s="161"/>
      <c r="DW982" s="161"/>
    </row>
    <row r="983" spans="1:127" ht="12.75" customHeight="1" x14ac:dyDescent="0.25">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c r="AA983" s="161"/>
      <c r="AB983" s="161"/>
      <c r="AC983" s="161"/>
      <c r="AD983" s="161"/>
      <c r="AE983" s="161"/>
      <c r="AF983" s="161"/>
      <c r="AG983" s="161"/>
      <c r="AH983" s="161"/>
      <c r="AI983" s="161"/>
      <c r="AJ983" s="161"/>
      <c r="AK983" s="161"/>
      <c r="AL983" s="161"/>
      <c r="AM983" s="161"/>
      <c r="AN983" s="161"/>
      <c r="AO983" s="161"/>
      <c r="AP983" s="161"/>
      <c r="AQ983" s="161"/>
      <c r="AR983"/>
      <c r="AS983" s="161"/>
      <c r="AT983" s="161"/>
      <c r="AU983" s="161"/>
      <c r="AV983" s="161"/>
      <c r="AW983" s="161"/>
      <c r="AX983" s="161"/>
      <c r="AY983" s="161"/>
      <c r="AZ983" s="161"/>
      <c r="BA983" s="161"/>
      <c r="BB983" s="161"/>
      <c r="BC983" s="161"/>
      <c r="BD983" s="161"/>
      <c r="BE983" s="161"/>
      <c r="BF983" s="161"/>
      <c r="BG983" s="161"/>
      <c r="BH983" s="161"/>
      <c r="BI983" s="161"/>
      <c r="BJ983" s="161"/>
      <c r="BK983" s="161"/>
      <c r="BL983" s="161"/>
      <c r="BM983" s="161"/>
      <c r="BN983" s="161"/>
      <c r="BO983" s="161"/>
      <c r="BP983" s="161"/>
      <c r="BQ983" s="161"/>
      <c r="BR983" s="161"/>
      <c r="BS983" s="161"/>
      <c r="BT983" s="161"/>
      <c r="BU983" s="161"/>
      <c r="BV983" s="161"/>
      <c r="BW983" s="161"/>
      <c r="BX983" s="161"/>
      <c r="BY983" s="161"/>
      <c r="BZ983" s="161"/>
      <c r="CA983" s="161"/>
      <c r="CB983" s="161"/>
      <c r="CC983" s="161"/>
      <c r="CD983" s="161"/>
      <c r="CE983" s="161"/>
      <c r="CF983" s="161"/>
      <c r="CG983" s="161"/>
      <c r="CH983" s="161"/>
      <c r="CI983" s="161"/>
      <c r="CJ983" s="161"/>
      <c r="CK983" s="161"/>
      <c r="CL983" s="161"/>
      <c r="CM983" s="161"/>
      <c r="CN983" s="161"/>
      <c r="CO983" s="161"/>
      <c r="CP983" s="161"/>
      <c r="CQ983" s="161"/>
      <c r="CR983" s="161"/>
      <c r="CS983" s="161"/>
      <c r="CT983" s="161"/>
      <c r="CU983" s="161"/>
      <c r="CV983" s="161"/>
      <c r="CW983" s="161"/>
      <c r="CX983" s="161"/>
      <c r="CY983" s="161"/>
      <c r="CZ983" s="161"/>
      <c r="DA983" s="161"/>
      <c r="DB983" s="161"/>
      <c r="DC983" s="161"/>
      <c r="DD983" s="161"/>
      <c r="DE983" s="161"/>
      <c r="DF983" s="161"/>
      <c r="DG983" s="161"/>
      <c r="DH983" s="161"/>
      <c r="DI983" s="161"/>
      <c r="DJ983" s="161"/>
      <c r="DK983" s="161"/>
      <c r="DL983" s="161"/>
      <c r="DM983" s="161"/>
      <c r="DN983" s="161"/>
      <c r="DO983" s="161"/>
      <c r="DP983" s="161"/>
      <c r="DQ983" s="161"/>
      <c r="DR983" s="161"/>
      <c r="DS983" s="161"/>
      <c r="DT983" s="161"/>
      <c r="DU983" s="161"/>
      <c r="DV983" s="161"/>
      <c r="DW983" s="161"/>
    </row>
    <row r="984" spans="1:127" ht="12.75" customHeight="1" x14ac:dyDescent="0.25">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c r="AA984" s="161"/>
      <c r="AB984" s="161"/>
      <c r="AC984" s="161"/>
      <c r="AD984" s="161"/>
      <c r="AE984" s="161"/>
      <c r="AF984" s="161"/>
      <c r="AG984" s="161"/>
      <c r="AH984" s="161"/>
      <c r="AI984" s="161"/>
      <c r="AJ984" s="161"/>
      <c r="AK984" s="161"/>
      <c r="AL984" s="161"/>
      <c r="AM984" s="161"/>
      <c r="AN984" s="161"/>
      <c r="AO984" s="161"/>
      <c r="AP984" s="161"/>
      <c r="AQ984" s="161"/>
      <c r="AR984"/>
      <c r="AS984" s="161"/>
      <c r="AT984" s="161"/>
      <c r="AU984" s="161"/>
      <c r="AV984" s="161"/>
      <c r="AW984" s="161"/>
      <c r="AX984" s="161"/>
      <c r="AY984" s="161"/>
      <c r="AZ984" s="161"/>
      <c r="BA984" s="161"/>
      <c r="BB984" s="161"/>
      <c r="BC984" s="161"/>
      <c r="BD984" s="161"/>
      <c r="BE984" s="161"/>
      <c r="BF984" s="161"/>
      <c r="BG984" s="161"/>
      <c r="BH984" s="161"/>
      <c r="BI984" s="161"/>
      <c r="BJ984" s="161"/>
      <c r="BK984" s="161"/>
      <c r="BL984" s="161"/>
      <c r="BM984" s="161"/>
      <c r="BN984" s="161"/>
      <c r="BO984" s="161"/>
      <c r="BP984" s="161"/>
      <c r="BQ984" s="161"/>
      <c r="BR984" s="161"/>
      <c r="BS984" s="161"/>
      <c r="BT984" s="161"/>
      <c r="BU984" s="161"/>
      <c r="BV984" s="161"/>
      <c r="BW984" s="161"/>
      <c r="BX984" s="161"/>
      <c r="BY984" s="161"/>
      <c r="BZ984" s="161"/>
      <c r="CA984" s="161"/>
      <c r="CB984" s="161"/>
      <c r="CC984" s="161"/>
      <c r="CD984" s="161"/>
      <c r="CE984" s="161"/>
      <c r="CF984" s="161"/>
      <c r="CG984" s="161"/>
      <c r="CH984" s="161"/>
      <c r="CI984" s="161"/>
      <c r="CJ984" s="161"/>
      <c r="CK984" s="161"/>
      <c r="CL984" s="161"/>
      <c r="CM984" s="161"/>
      <c r="CN984" s="161"/>
      <c r="CO984" s="161"/>
      <c r="CP984" s="161"/>
      <c r="CQ984" s="161"/>
      <c r="CR984" s="161"/>
      <c r="CS984" s="161"/>
      <c r="CT984" s="161"/>
      <c r="CU984" s="161"/>
      <c r="CV984" s="161"/>
      <c r="CW984" s="161"/>
      <c r="CX984" s="161"/>
      <c r="CY984" s="161"/>
      <c r="CZ984" s="161"/>
      <c r="DA984" s="161"/>
      <c r="DB984" s="161"/>
      <c r="DC984" s="161"/>
      <c r="DD984" s="161"/>
      <c r="DE984" s="161"/>
      <c r="DF984" s="161"/>
      <c r="DG984" s="161"/>
      <c r="DH984" s="161"/>
      <c r="DI984" s="161"/>
      <c r="DJ984" s="161"/>
      <c r="DK984" s="161"/>
      <c r="DL984" s="161"/>
      <c r="DM984" s="161"/>
      <c r="DN984" s="161"/>
      <c r="DO984" s="161"/>
      <c r="DP984" s="161"/>
      <c r="DQ984" s="161"/>
      <c r="DR984" s="161"/>
      <c r="DS984" s="161"/>
      <c r="DT984" s="161"/>
      <c r="DU984" s="161"/>
      <c r="DV984" s="161"/>
      <c r="DW984" s="161"/>
    </row>
    <row r="985" spans="1:127" ht="12.75" customHeight="1" x14ac:dyDescent="0.25">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c r="AA985" s="161"/>
      <c r="AB985" s="161"/>
      <c r="AC985" s="161"/>
      <c r="AD985" s="161"/>
      <c r="AE985" s="161"/>
      <c r="AF985" s="161"/>
      <c r="AG985" s="161"/>
      <c r="AH985" s="161"/>
      <c r="AI985" s="161"/>
      <c r="AJ985" s="161"/>
      <c r="AK985" s="161"/>
      <c r="AL985" s="161"/>
      <c r="AM985" s="161"/>
      <c r="AN985" s="161"/>
      <c r="AO985" s="161"/>
      <c r="AP985" s="161"/>
      <c r="AQ985" s="161"/>
      <c r="AR985"/>
      <c r="AS985" s="161"/>
      <c r="AT985" s="161"/>
      <c r="AU985" s="161"/>
      <c r="AV985" s="161"/>
      <c r="AW985" s="161"/>
      <c r="AX985" s="161"/>
      <c r="AY985" s="161"/>
      <c r="AZ985" s="161"/>
      <c r="BA985" s="161"/>
      <c r="BB985" s="161"/>
      <c r="BC985" s="161"/>
      <c r="BD985" s="161"/>
      <c r="BE985" s="161"/>
      <c r="BF985" s="161"/>
      <c r="BG985" s="161"/>
      <c r="BH985" s="161"/>
      <c r="BI985" s="161"/>
      <c r="BJ985" s="161"/>
      <c r="BK985" s="161"/>
      <c r="BL985" s="161"/>
      <c r="BM985" s="161"/>
      <c r="BN985" s="161"/>
      <c r="BO985" s="161"/>
      <c r="BP985" s="161"/>
      <c r="BQ985" s="161"/>
      <c r="BR985" s="161"/>
      <c r="BS985" s="161"/>
      <c r="BT985" s="161"/>
      <c r="BU985" s="161"/>
      <c r="BV985" s="161"/>
      <c r="BW985" s="161"/>
      <c r="BX985" s="161"/>
      <c r="BY985" s="161"/>
      <c r="BZ985" s="161"/>
      <c r="CA985" s="161"/>
      <c r="CB985" s="161"/>
      <c r="CC985" s="161"/>
      <c r="CD985" s="161"/>
      <c r="CE985" s="161"/>
      <c r="CF985" s="161"/>
      <c r="CG985" s="161"/>
      <c r="CH985" s="161"/>
      <c r="CI985" s="161"/>
      <c r="CJ985" s="161"/>
      <c r="CK985" s="161"/>
      <c r="CL985" s="161"/>
      <c r="CM985" s="161"/>
      <c r="CN985" s="161"/>
      <c r="CO985" s="161"/>
      <c r="CP985" s="161"/>
      <c r="CQ985" s="161"/>
      <c r="CR985" s="161"/>
      <c r="CS985" s="161"/>
      <c r="CT985" s="161"/>
      <c r="CU985" s="161"/>
      <c r="CV985" s="161"/>
      <c r="CW985" s="161"/>
      <c r="CX985" s="161"/>
      <c r="CY985" s="161"/>
      <c r="CZ985" s="161"/>
      <c r="DA985" s="161"/>
      <c r="DB985" s="161"/>
      <c r="DC985" s="161"/>
      <c r="DD985" s="161"/>
      <c r="DE985" s="161"/>
      <c r="DF985" s="161"/>
      <c r="DG985" s="161"/>
      <c r="DH985" s="161"/>
      <c r="DI985" s="161"/>
      <c r="DJ985" s="161"/>
      <c r="DK985" s="161"/>
      <c r="DL985" s="161"/>
      <c r="DM985" s="161"/>
      <c r="DN985" s="161"/>
      <c r="DO985" s="161"/>
      <c r="DP985" s="161"/>
      <c r="DQ985" s="161"/>
      <c r="DR985" s="161"/>
      <c r="DS985" s="161"/>
      <c r="DT985" s="161"/>
      <c r="DU985" s="161"/>
      <c r="DV985" s="161"/>
      <c r="DW985" s="161"/>
    </row>
    <row r="986" spans="1:127" ht="12.75" customHeight="1" x14ac:dyDescent="0.25">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c r="AA986" s="161"/>
      <c r="AB986" s="161"/>
      <c r="AC986" s="161"/>
      <c r="AD986" s="161"/>
      <c r="AE986" s="161"/>
      <c r="AF986" s="161"/>
      <c r="AG986" s="161"/>
      <c r="AH986" s="161"/>
      <c r="AI986" s="161"/>
      <c r="AJ986" s="161"/>
      <c r="AK986" s="161"/>
      <c r="AL986" s="161"/>
      <c r="AM986" s="161"/>
      <c r="AN986" s="161"/>
      <c r="AO986" s="161"/>
      <c r="AP986" s="161"/>
      <c r="AQ986" s="161"/>
      <c r="AR986"/>
      <c r="AS986" s="161"/>
      <c r="AT986" s="161"/>
      <c r="AU986" s="161"/>
      <c r="AV986" s="161"/>
      <c r="AW986" s="161"/>
      <c r="AX986" s="161"/>
      <c r="AY986" s="161"/>
      <c r="AZ986" s="161"/>
      <c r="BA986" s="161"/>
      <c r="BB986" s="161"/>
      <c r="BC986" s="161"/>
      <c r="BD986" s="161"/>
      <c r="BE986" s="161"/>
      <c r="BF986" s="161"/>
      <c r="BG986" s="161"/>
      <c r="BH986" s="161"/>
      <c r="BI986" s="161"/>
      <c r="BJ986" s="161"/>
      <c r="BK986" s="161"/>
      <c r="BL986" s="161"/>
      <c r="BM986" s="161"/>
      <c r="BN986" s="161"/>
      <c r="BO986" s="161"/>
      <c r="BP986" s="161"/>
      <c r="BQ986" s="161"/>
      <c r="BR986" s="161"/>
      <c r="BS986" s="161"/>
      <c r="BT986" s="161"/>
      <c r="BU986" s="161"/>
      <c r="BV986" s="161"/>
      <c r="BW986" s="161"/>
      <c r="BX986" s="161"/>
      <c r="BY986" s="161"/>
      <c r="BZ986" s="161"/>
      <c r="CA986" s="161"/>
      <c r="CB986" s="161"/>
      <c r="CC986" s="161"/>
      <c r="CD986" s="161"/>
      <c r="CE986" s="161"/>
      <c r="CF986" s="161"/>
      <c r="CG986" s="161"/>
      <c r="CH986" s="161"/>
      <c r="CI986" s="161"/>
      <c r="CJ986" s="161"/>
      <c r="CK986" s="161"/>
      <c r="CL986" s="161"/>
      <c r="CM986" s="161"/>
      <c r="CN986" s="161"/>
      <c r="CO986" s="161"/>
      <c r="CP986" s="161"/>
      <c r="CQ986" s="161"/>
      <c r="CR986" s="161"/>
      <c r="CS986" s="161"/>
      <c r="CT986" s="161"/>
      <c r="CU986" s="161"/>
      <c r="CV986" s="161"/>
      <c r="CW986" s="161"/>
      <c r="CX986" s="161"/>
      <c r="CY986" s="161"/>
      <c r="CZ986" s="161"/>
      <c r="DA986" s="161"/>
      <c r="DB986" s="161"/>
      <c r="DC986" s="161"/>
      <c r="DD986" s="161"/>
      <c r="DE986" s="161"/>
      <c r="DF986" s="161"/>
      <c r="DG986" s="161"/>
      <c r="DH986" s="161"/>
      <c r="DI986" s="161"/>
      <c r="DJ986" s="161"/>
      <c r="DK986" s="161"/>
      <c r="DL986" s="161"/>
      <c r="DM986" s="161"/>
      <c r="DN986" s="161"/>
      <c r="DO986" s="161"/>
      <c r="DP986" s="161"/>
      <c r="DQ986" s="161"/>
      <c r="DR986" s="161"/>
      <c r="DS986" s="161"/>
      <c r="DT986" s="161"/>
      <c r="DU986" s="161"/>
      <c r="DV986" s="161"/>
      <c r="DW986" s="161"/>
    </row>
    <row r="987" spans="1:127" ht="12.75" customHeight="1" x14ac:dyDescent="0.25">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c r="AA987" s="161"/>
      <c r="AB987" s="161"/>
      <c r="AC987" s="161"/>
      <c r="AD987" s="161"/>
      <c r="AE987" s="161"/>
      <c r="AF987" s="161"/>
      <c r="AG987" s="161"/>
      <c r="AH987" s="161"/>
      <c r="AI987" s="161"/>
      <c r="AJ987" s="161"/>
      <c r="AK987" s="161"/>
      <c r="AL987" s="161"/>
      <c r="AM987" s="161"/>
      <c r="AN987" s="161"/>
      <c r="AO987" s="161"/>
      <c r="AP987" s="161"/>
      <c r="AQ987" s="161"/>
      <c r="AR987"/>
      <c r="AS987" s="161"/>
      <c r="AT987" s="161"/>
      <c r="AU987" s="161"/>
      <c r="AV987" s="161"/>
      <c r="AW987" s="161"/>
      <c r="AX987" s="161"/>
      <c r="AY987" s="161"/>
      <c r="AZ987" s="161"/>
      <c r="BA987" s="161"/>
      <c r="BB987" s="161"/>
      <c r="BC987" s="161"/>
      <c r="BD987" s="161"/>
      <c r="BE987" s="161"/>
      <c r="BF987" s="161"/>
      <c r="BG987" s="161"/>
      <c r="BH987" s="161"/>
      <c r="BI987" s="161"/>
      <c r="BJ987" s="161"/>
      <c r="BK987" s="161"/>
      <c r="BL987" s="161"/>
      <c r="BM987" s="161"/>
      <c r="BN987" s="161"/>
      <c r="BO987" s="161"/>
      <c r="BP987" s="161"/>
      <c r="BQ987" s="161"/>
      <c r="BR987" s="161"/>
      <c r="BS987" s="161"/>
      <c r="BT987" s="161"/>
      <c r="BU987" s="161"/>
      <c r="BV987" s="161"/>
      <c r="BW987" s="161"/>
      <c r="BX987" s="161"/>
      <c r="BY987" s="161"/>
      <c r="BZ987" s="161"/>
      <c r="CA987" s="161"/>
      <c r="CB987" s="161"/>
      <c r="CC987" s="161"/>
      <c r="CD987" s="161"/>
      <c r="CE987" s="161"/>
      <c r="CF987" s="161"/>
      <c r="CG987" s="161"/>
      <c r="CH987" s="161"/>
      <c r="CI987" s="161"/>
      <c r="CJ987" s="161"/>
      <c r="CK987" s="161"/>
      <c r="CL987" s="161"/>
      <c r="CM987" s="161"/>
      <c r="CN987" s="161"/>
      <c r="CO987" s="161"/>
      <c r="CP987" s="161"/>
      <c r="CQ987" s="161"/>
      <c r="CR987" s="161"/>
      <c r="CS987" s="161"/>
      <c r="CT987" s="161"/>
      <c r="CU987" s="161"/>
      <c r="CV987" s="161"/>
      <c r="CW987" s="161"/>
      <c r="CX987" s="161"/>
      <c r="CY987" s="161"/>
      <c r="CZ987" s="161"/>
      <c r="DA987" s="161"/>
      <c r="DB987" s="161"/>
      <c r="DC987" s="161"/>
      <c r="DD987" s="161"/>
      <c r="DE987" s="161"/>
      <c r="DF987" s="161"/>
      <c r="DG987" s="161"/>
      <c r="DH987" s="161"/>
      <c r="DI987" s="161"/>
      <c r="DJ987" s="161"/>
      <c r="DK987" s="161"/>
      <c r="DL987" s="161"/>
      <c r="DM987" s="161"/>
      <c r="DN987" s="161"/>
      <c r="DO987" s="161"/>
      <c r="DP987" s="161"/>
      <c r="DQ987" s="161"/>
      <c r="DR987" s="161"/>
      <c r="DS987" s="161"/>
      <c r="DT987" s="161"/>
      <c r="DU987" s="161"/>
      <c r="DV987" s="161"/>
      <c r="DW987" s="161"/>
    </row>
    <row r="988" spans="1:127" ht="12.75" customHeight="1" x14ac:dyDescent="0.25">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c r="AA988" s="161"/>
      <c r="AB988" s="161"/>
      <c r="AC988" s="161"/>
      <c r="AD988" s="161"/>
      <c r="AE988" s="161"/>
      <c r="AF988" s="161"/>
      <c r="AG988" s="161"/>
      <c r="AH988" s="161"/>
      <c r="AI988" s="161"/>
      <c r="AJ988" s="161"/>
      <c r="AK988" s="161"/>
      <c r="AL988" s="161"/>
      <c r="AM988" s="161"/>
      <c r="AN988" s="161"/>
      <c r="AO988" s="161"/>
      <c r="AP988" s="161"/>
      <c r="AQ988" s="161"/>
      <c r="AR988"/>
      <c r="AS988" s="161"/>
      <c r="AT988" s="161"/>
      <c r="AU988" s="161"/>
      <c r="AV988" s="161"/>
      <c r="AW988" s="161"/>
      <c r="AX988" s="161"/>
      <c r="AY988" s="161"/>
      <c r="AZ988" s="161"/>
      <c r="BA988" s="161"/>
      <c r="BB988" s="161"/>
      <c r="BC988" s="161"/>
      <c r="BD988" s="161"/>
      <c r="BE988" s="161"/>
      <c r="BF988" s="161"/>
      <c r="BG988" s="161"/>
      <c r="BH988" s="161"/>
      <c r="BI988" s="161"/>
      <c r="BJ988" s="161"/>
      <c r="BK988" s="161"/>
      <c r="BL988" s="161"/>
      <c r="BM988" s="161"/>
      <c r="BN988" s="161"/>
      <c r="BO988" s="161"/>
      <c r="BP988" s="161"/>
      <c r="BQ988" s="161"/>
      <c r="BR988" s="161"/>
      <c r="BS988" s="161"/>
      <c r="BT988" s="161"/>
      <c r="BU988" s="161"/>
      <c r="BV988" s="161"/>
      <c r="BW988" s="161"/>
      <c r="BX988" s="161"/>
      <c r="BY988" s="161"/>
      <c r="BZ988" s="161"/>
      <c r="CA988" s="161"/>
      <c r="CB988" s="161"/>
      <c r="CC988" s="161"/>
      <c r="CD988" s="161"/>
      <c r="CE988" s="161"/>
      <c r="CF988" s="161"/>
      <c r="CG988" s="161"/>
      <c r="CH988" s="161"/>
      <c r="CI988" s="161"/>
      <c r="CJ988" s="161"/>
      <c r="CK988" s="161"/>
      <c r="CL988" s="161"/>
      <c r="CM988" s="161"/>
      <c r="CN988" s="161"/>
      <c r="CO988" s="161"/>
      <c r="CP988" s="161"/>
      <c r="CQ988" s="161"/>
      <c r="CR988" s="161"/>
      <c r="CS988" s="161"/>
      <c r="CT988" s="161"/>
      <c r="CU988" s="161"/>
      <c r="CV988" s="161"/>
      <c r="CW988" s="161"/>
      <c r="CX988" s="161"/>
      <c r="CY988" s="161"/>
      <c r="CZ988" s="161"/>
      <c r="DA988" s="161"/>
      <c r="DB988" s="161"/>
      <c r="DC988" s="161"/>
      <c r="DD988" s="161"/>
      <c r="DE988" s="161"/>
      <c r="DF988" s="161"/>
      <c r="DG988" s="161"/>
      <c r="DH988" s="161"/>
      <c r="DI988" s="161"/>
      <c r="DJ988" s="161"/>
      <c r="DK988" s="161"/>
      <c r="DL988" s="161"/>
      <c r="DM988" s="161"/>
      <c r="DN988" s="161"/>
      <c r="DO988" s="161"/>
      <c r="DP988" s="161"/>
      <c r="DQ988" s="161"/>
      <c r="DR988" s="161"/>
      <c r="DS988" s="161"/>
      <c r="DT988" s="161"/>
      <c r="DU988" s="161"/>
      <c r="DV988" s="161"/>
      <c r="DW988" s="161"/>
    </row>
    <row r="989" spans="1:127" ht="12.75" customHeight="1" x14ac:dyDescent="0.25">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c r="AA989" s="161"/>
      <c r="AB989" s="161"/>
      <c r="AC989" s="161"/>
      <c r="AD989" s="161"/>
      <c r="AE989" s="161"/>
      <c r="AF989" s="161"/>
      <c r="AG989" s="161"/>
      <c r="AH989" s="161"/>
      <c r="AI989" s="161"/>
      <c r="AJ989" s="161"/>
      <c r="AK989" s="161"/>
      <c r="AL989" s="161"/>
      <c r="AM989" s="161"/>
      <c r="AN989" s="161"/>
      <c r="AO989" s="161"/>
      <c r="AP989" s="161"/>
      <c r="AQ989" s="161"/>
      <c r="AR989"/>
      <c r="AS989" s="161"/>
      <c r="AT989" s="161"/>
      <c r="AU989" s="161"/>
      <c r="AV989" s="161"/>
      <c r="AW989" s="161"/>
      <c r="AX989" s="161"/>
      <c r="AY989" s="161"/>
      <c r="AZ989" s="161"/>
      <c r="BA989" s="161"/>
      <c r="BB989" s="161"/>
      <c r="BC989" s="161"/>
      <c r="BD989" s="161"/>
      <c r="BE989" s="161"/>
      <c r="BF989" s="161"/>
      <c r="BG989" s="161"/>
      <c r="BH989" s="161"/>
      <c r="BI989" s="161"/>
      <c r="BJ989" s="161"/>
      <c r="BK989" s="161"/>
      <c r="BL989" s="161"/>
      <c r="BM989" s="161"/>
      <c r="BN989" s="161"/>
      <c r="BO989" s="161"/>
      <c r="BP989" s="161"/>
      <c r="BQ989" s="161"/>
      <c r="BR989" s="161"/>
      <c r="BS989" s="161"/>
      <c r="BT989" s="161"/>
      <c r="BU989" s="161"/>
      <c r="BV989" s="161"/>
      <c r="BW989" s="161"/>
      <c r="BX989" s="161"/>
      <c r="BY989" s="161"/>
      <c r="BZ989" s="161"/>
      <c r="CA989" s="161"/>
      <c r="CB989" s="161"/>
      <c r="CC989" s="161"/>
      <c r="CD989" s="161"/>
      <c r="CE989" s="161"/>
      <c r="CF989" s="161"/>
      <c r="CG989" s="161"/>
      <c r="CH989" s="161"/>
      <c r="CI989" s="161"/>
      <c r="CJ989" s="161"/>
      <c r="CK989" s="161"/>
      <c r="CL989" s="161"/>
      <c r="CM989" s="161"/>
      <c r="CN989" s="161"/>
      <c r="CO989" s="161"/>
      <c r="CP989" s="161"/>
      <c r="CQ989" s="161"/>
      <c r="CR989" s="161"/>
      <c r="CS989" s="161"/>
      <c r="CT989" s="161"/>
      <c r="CU989" s="161"/>
      <c r="CV989" s="161"/>
      <c r="CW989" s="161"/>
      <c r="CX989" s="161"/>
      <c r="CY989" s="161"/>
      <c r="CZ989" s="161"/>
      <c r="DA989" s="161"/>
      <c r="DB989" s="161"/>
      <c r="DC989" s="161"/>
      <c r="DD989" s="161"/>
      <c r="DE989" s="161"/>
      <c r="DF989" s="161"/>
      <c r="DG989" s="161"/>
      <c r="DH989" s="161"/>
      <c r="DI989" s="161"/>
      <c r="DJ989" s="161"/>
      <c r="DK989" s="161"/>
      <c r="DL989" s="161"/>
      <c r="DM989" s="161"/>
      <c r="DN989" s="161"/>
      <c r="DO989" s="161"/>
      <c r="DP989" s="161"/>
      <c r="DQ989" s="161"/>
      <c r="DR989" s="161"/>
      <c r="DS989" s="161"/>
      <c r="DT989" s="161"/>
      <c r="DU989" s="161"/>
      <c r="DV989" s="161"/>
      <c r="DW989" s="161"/>
    </row>
    <row r="990" spans="1:127" ht="12.75" customHeight="1" x14ac:dyDescent="0.25">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c r="AA990" s="161"/>
      <c r="AB990" s="161"/>
      <c r="AC990" s="161"/>
      <c r="AD990" s="161"/>
      <c r="AE990" s="161"/>
      <c r="AF990" s="161"/>
      <c r="AG990" s="161"/>
      <c r="AH990" s="161"/>
      <c r="AI990" s="161"/>
      <c r="AJ990" s="161"/>
      <c r="AK990" s="161"/>
      <c r="AL990" s="161"/>
      <c r="AM990" s="161"/>
      <c r="AN990" s="161"/>
      <c r="AO990" s="161"/>
      <c r="AP990" s="161"/>
      <c r="AQ990" s="161"/>
      <c r="AR990"/>
      <c r="AS990" s="161"/>
      <c r="AT990" s="161"/>
      <c r="AU990" s="161"/>
      <c r="AV990" s="161"/>
      <c r="AW990" s="161"/>
      <c r="AX990" s="161"/>
      <c r="AY990" s="161"/>
      <c r="AZ990" s="161"/>
      <c r="BA990" s="161"/>
      <c r="BB990" s="161"/>
      <c r="BC990" s="161"/>
      <c r="BD990" s="161"/>
      <c r="BE990" s="161"/>
      <c r="BF990" s="161"/>
      <c r="BG990" s="161"/>
      <c r="BH990" s="161"/>
      <c r="BI990" s="161"/>
      <c r="BJ990" s="161"/>
      <c r="BK990" s="161"/>
      <c r="BL990" s="161"/>
      <c r="BM990" s="161"/>
      <c r="BN990" s="161"/>
      <c r="BO990" s="161"/>
      <c r="BP990" s="161"/>
      <c r="BQ990" s="161"/>
      <c r="BR990" s="161"/>
      <c r="BS990" s="161"/>
      <c r="BT990" s="161"/>
      <c r="BU990" s="161"/>
      <c r="BV990" s="161"/>
      <c r="BW990" s="161"/>
      <c r="BX990" s="161"/>
      <c r="BY990" s="161"/>
      <c r="BZ990" s="161"/>
      <c r="CA990" s="161"/>
      <c r="CB990" s="161"/>
      <c r="CC990" s="161"/>
      <c r="CD990" s="161"/>
      <c r="CE990" s="161"/>
      <c r="CF990" s="161"/>
      <c r="CG990" s="161"/>
      <c r="CH990" s="161"/>
      <c r="CI990" s="161"/>
      <c r="CJ990" s="161"/>
      <c r="CK990" s="161"/>
      <c r="CL990" s="161"/>
      <c r="CM990" s="161"/>
      <c r="CN990" s="161"/>
      <c r="CO990" s="161"/>
      <c r="CP990" s="161"/>
      <c r="CQ990" s="161"/>
      <c r="CR990" s="161"/>
      <c r="CS990" s="161"/>
      <c r="CT990" s="161"/>
      <c r="CU990" s="161"/>
      <c r="CV990" s="161"/>
      <c r="CW990" s="161"/>
      <c r="CX990" s="161"/>
      <c r="CY990" s="161"/>
      <c r="CZ990" s="161"/>
      <c r="DA990" s="161"/>
      <c r="DB990" s="161"/>
      <c r="DC990" s="161"/>
      <c r="DD990" s="161"/>
      <c r="DE990" s="161"/>
      <c r="DF990" s="161"/>
      <c r="DG990" s="161"/>
      <c r="DH990" s="161"/>
      <c r="DI990" s="161"/>
      <c r="DJ990" s="161"/>
      <c r="DK990" s="161"/>
      <c r="DL990" s="161"/>
      <c r="DM990" s="161"/>
      <c r="DN990" s="161"/>
      <c r="DO990" s="161"/>
      <c r="DP990" s="161"/>
      <c r="DQ990" s="161"/>
      <c r="DR990" s="161"/>
      <c r="DS990" s="161"/>
      <c r="DT990" s="161"/>
      <c r="DU990" s="161"/>
      <c r="DV990" s="161"/>
      <c r="DW990" s="161"/>
    </row>
    <row r="991" spans="1:127" ht="12.75" customHeight="1" x14ac:dyDescent="0.25">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c r="AA991" s="161"/>
      <c r="AB991" s="161"/>
      <c r="AC991" s="161"/>
      <c r="AD991" s="161"/>
      <c r="AE991" s="161"/>
      <c r="AF991" s="161"/>
      <c r="AG991" s="161"/>
      <c r="AH991" s="161"/>
      <c r="AI991" s="161"/>
      <c r="AJ991" s="161"/>
      <c r="AK991" s="161"/>
      <c r="AL991" s="161"/>
      <c r="AM991" s="161"/>
      <c r="AN991" s="161"/>
      <c r="AO991" s="161"/>
      <c r="AP991" s="161"/>
      <c r="AQ991" s="161"/>
      <c r="AR991"/>
      <c r="AS991" s="161"/>
      <c r="AT991" s="161"/>
      <c r="AU991" s="161"/>
      <c r="AV991" s="161"/>
      <c r="AW991" s="161"/>
      <c r="AX991" s="161"/>
      <c r="AY991" s="161"/>
      <c r="AZ991" s="161"/>
      <c r="BA991" s="161"/>
      <c r="BB991" s="161"/>
      <c r="BC991" s="161"/>
      <c r="BD991" s="161"/>
      <c r="BE991" s="161"/>
      <c r="BF991" s="161"/>
      <c r="BG991" s="161"/>
      <c r="BH991" s="161"/>
      <c r="BI991" s="161"/>
      <c r="BJ991" s="161"/>
      <c r="BK991" s="161"/>
      <c r="BL991" s="161"/>
      <c r="BM991" s="161"/>
      <c r="BN991" s="161"/>
      <c r="BO991" s="161"/>
      <c r="BP991" s="161"/>
      <c r="BQ991" s="161"/>
      <c r="BR991" s="161"/>
      <c r="BS991" s="161"/>
      <c r="BT991" s="161"/>
      <c r="BU991" s="161"/>
      <c r="BV991" s="161"/>
      <c r="BW991" s="161"/>
      <c r="BX991" s="161"/>
      <c r="BY991" s="161"/>
      <c r="BZ991" s="161"/>
      <c r="CA991" s="161"/>
      <c r="CB991" s="161"/>
      <c r="CC991" s="161"/>
      <c r="CD991" s="161"/>
      <c r="CE991" s="161"/>
      <c r="CF991" s="161"/>
      <c r="CG991" s="161"/>
      <c r="CH991" s="161"/>
      <c r="CI991" s="161"/>
      <c r="CJ991" s="161"/>
      <c r="CK991" s="161"/>
      <c r="CL991" s="161"/>
      <c r="CM991" s="161"/>
      <c r="CN991" s="161"/>
      <c r="CO991" s="161"/>
      <c r="CP991" s="161"/>
      <c r="CQ991" s="161"/>
      <c r="CR991" s="161"/>
      <c r="CS991" s="161"/>
      <c r="CT991" s="161"/>
      <c r="CU991" s="161"/>
      <c r="CV991" s="161"/>
      <c r="CW991" s="161"/>
      <c r="CX991" s="161"/>
      <c r="CY991" s="161"/>
      <c r="CZ991" s="161"/>
      <c r="DA991" s="161"/>
      <c r="DB991" s="161"/>
      <c r="DC991" s="161"/>
      <c r="DD991" s="161"/>
      <c r="DE991" s="161"/>
      <c r="DF991" s="161"/>
      <c r="DG991" s="161"/>
      <c r="DH991" s="161"/>
      <c r="DI991" s="161"/>
      <c r="DJ991" s="161"/>
      <c r="DK991" s="161"/>
      <c r="DL991" s="161"/>
      <c r="DM991" s="161"/>
      <c r="DN991" s="161"/>
      <c r="DO991" s="161"/>
      <c r="DP991" s="161"/>
      <c r="DQ991" s="161"/>
      <c r="DR991" s="161"/>
      <c r="DS991" s="161"/>
      <c r="DT991" s="161"/>
      <c r="DU991" s="161"/>
      <c r="DV991" s="161"/>
      <c r="DW991" s="161"/>
    </row>
    <row r="992" spans="1:127" ht="12.75" customHeight="1" x14ac:dyDescent="0.25">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c r="AA992" s="161"/>
      <c r="AB992" s="161"/>
      <c r="AC992" s="161"/>
      <c r="AD992" s="161"/>
      <c r="AE992" s="161"/>
      <c r="AF992" s="161"/>
      <c r="AG992" s="161"/>
      <c r="AH992" s="161"/>
      <c r="AI992" s="161"/>
      <c r="AJ992" s="161"/>
      <c r="AK992" s="161"/>
      <c r="AL992" s="161"/>
      <c r="AM992" s="161"/>
      <c r="AN992" s="161"/>
      <c r="AO992" s="161"/>
      <c r="AP992" s="161"/>
      <c r="AQ992" s="161"/>
      <c r="AR992"/>
      <c r="AS992" s="161"/>
      <c r="AT992" s="161"/>
      <c r="AU992" s="161"/>
      <c r="AV992" s="161"/>
      <c r="AW992" s="161"/>
      <c r="AX992" s="161"/>
      <c r="AY992" s="161"/>
      <c r="AZ992" s="161"/>
      <c r="BA992" s="161"/>
      <c r="BB992" s="161"/>
      <c r="BC992" s="161"/>
      <c r="BD992" s="161"/>
      <c r="BE992" s="161"/>
      <c r="BF992" s="161"/>
      <c r="BG992" s="161"/>
      <c r="BH992" s="161"/>
      <c r="BI992" s="161"/>
      <c r="BJ992" s="161"/>
      <c r="BK992" s="161"/>
      <c r="BL992" s="161"/>
      <c r="BM992" s="161"/>
      <c r="BN992" s="161"/>
      <c r="BO992" s="161"/>
      <c r="BP992" s="161"/>
      <c r="BQ992" s="161"/>
      <c r="BR992" s="161"/>
      <c r="BS992" s="161"/>
      <c r="BT992" s="161"/>
      <c r="BU992" s="161"/>
      <c r="BV992" s="161"/>
      <c r="BW992" s="161"/>
      <c r="BX992" s="161"/>
      <c r="BY992" s="161"/>
      <c r="BZ992" s="161"/>
      <c r="CA992" s="161"/>
      <c r="CB992" s="161"/>
      <c r="CC992" s="161"/>
      <c r="CD992" s="161"/>
      <c r="CE992" s="161"/>
      <c r="CF992" s="161"/>
      <c r="CG992" s="161"/>
      <c r="CH992" s="161"/>
      <c r="CI992" s="161"/>
      <c r="CJ992" s="161"/>
      <c r="CK992" s="161"/>
      <c r="CL992" s="161"/>
      <c r="CM992" s="161"/>
      <c r="CN992" s="161"/>
      <c r="CO992" s="161"/>
      <c r="CP992" s="161"/>
      <c r="CQ992" s="161"/>
      <c r="CR992" s="161"/>
      <c r="CS992" s="161"/>
      <c r="CT992" s="161"/>
      <c r="CU992" s="161"/>
      <c r="CV992" s="161"/>
      <c r="CW992" s="161"/>
      <c r="CX992" s="161"/>
      <c r="CY992" s="161"/>
      <c r="CZ992" s="161"/>
      <c r="DA992" s="161"/>
      <c r="DB992" s="161"/>
      <c r="DC992" s="161"/>
      <c r="DD992" s="161"/>
      <c r="DE992" s="161"/>
      <c r="DF992" s="161"/>
      <c r="DG992" s="161"/>
      <c r="DH992" s="161"/>
      <c r="DI992" s="161"/>
      <c r="DJ992" s="161"/>
      <c r="DK992" s="161"/>
      <c r="DL992" s="161"/>
      <c r="DM992" s="161"/>
      <c r="DN992" s="161"/>
      <c r="DO992" s="161"/>
      <c r="DP992" s="161"/>
      <c r="DQ992" s="161"/>
      <c r="DR992" s="161"/>
      <c r="DS992" s="161"/>
      <c r="DT992" s="161"/>
      <c r="DU992" s="161"/>
      <c r="DV992" s="161"/>
      <c r="DW992" s="161"/>
    </row>
    <row r="993" spans="1:127" ht="12.75" customHeight="1" x14ac:dyDescent="0.25">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c r="AA993" s="161"/>
      <c r="AB993" s="161"/>
      <c r="AC993" s="161"/>
      <c r="AD993" s="161"/>
      <c r="AE993" s="161"/>
      <c r="AF993" s="161"/>
      <c r="AG993" s="161"/>
      <c r="AH993" s="161"/>
      <c r="AI993" s="161"/>
      <c r="AJ993" s="161"/>
      <c r="AK993" s="161"/>
      <c r="AL993" s="161"/>
      <c r="AM993" s="161"/>
      <c r="AN993" s="161"/>
      <c r="AO993" s="161"/>
      <c r="AP993" s="161"/>
      <c r="AQ993" s="161"/>
      <c r="AR993"/>
      <c r="AS993" s="161"/>
      <c r="AT993" s="161"/>
      <c r="AU993" s="161"/>
      <c r="AV993" s="161"/>
      <c r="AW993" s="161"/>
      <c r="AX993" s="161"/>
      <c r="AY993" s="161"/>
      <c r="AZ993" s="161"/>
      <c r="BA993" s="161"/>
      <c r="BB993" s="161"/>
      <c r="BC993" s="161"/>
      <c r="BD993" s="161"/>
      <c r="BE993" s="161"/>
      <c r="BF993" s="161"/>
      <c r="BG993" s="161"/>
      <c r="BH993" s="161"/>
      <c r="BI993" s="161"/>
      <c r="BJ993" s="161"/>
      <c r="BK993" s="161"/>
      <c r="BL993" s="161"/>
      <c r="BM993" s="161"/>
      <c r="BN993" s="161"/>
      <c r="BO993" s="161"/>
      <c r="BP993" s="161"/>
      <c r="BQ993" s="161"/>
      <c r="BR993" s="161"/>
      <c r="BS993" s="161"/>
      <c r="BT993" s="161"/>
      <c r="BU993" s="161"/>
      <c r="BV993" s="161"/>
      <c r="BW993" s="161"/>
      <c r="BX993" s="161"/>
      <c r="BY993" s="161"/>
      <c r="BZ993" s="161"/>
      <c r="CA993" s="161"/>
      <c r="CB993" s="161"/>
      <c r="CC993" s="161"/>
      <c r="CD993" s="161"/>
      <c r="CE993" s="161"/>
      <c r="CF993" s="161"/>
      <c r="CG993" s="161"/>
      <c r="CH993" s="161"/>
      <c r="CI993" s="161"/>
      <c r="CJ993" s="161"/>
      <c r="CK993" s="161"/>
      <c r="CL993" s="161"/>
      <c r="CM993" s="161"/>
      <c r="CN993" s="161"/>
      <c r="CO993" s="161"/>
      <c r="CP993" s="161"/>
      <c r="CQ993" s="161"/>
      <c r="CR993" s="161"/>
      <c r="CS993" s="161"/>
      <c r="CT993" s="161"/>
      <c r="CU993" s="161"/>
      <c r="CV993" s="161"/>
      <c r="CW993" s="161"/>
      <c r="CX993" s="161"/>
      <c r="CY993" s="161"/>
      <c r="CZ993" s="161"/>
      <c r="DA993" s="161"/>
      <c r="DB993" s="161"/>
      <c r="DC993" s="161"/>
      <c r="DD993" s="161"/>
      <c r="DE993" s="161"/>
      <c r="DF993" s="161"/>
      <c r="DG993" s="161"/>
      <c r="DH993" s="161"/>
      <c r="DI993" s="161"/>
      <c r="DJ993" s="161"/>
      <c r="DK993" s="161"/>
      <c r="DL993" s="161"/>
      <c r="DM993" s="161"/>
      <c r="DN993" s="161"/>
      <c r="DO993" s="161"/>
      <c r="DP993" s="161"/>
      <c r="DQ993" s="161"/>
      <c r="DR993" s="161"/>
      <c r="DS993" s="161"/>
      <c r="DT993" s="161"/>
      <c r="DU993" s="161"/>
      <c r="DV993" s="161"/>
      <c r="DW993" s="161"/>
    </row>
    <row r="994" spans="1:127" ht="12.75" customHeight="1" x14ac:dyDescent="0.25">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c r="AA994" s="161"/>
      <c r="AB994" s="161"/>
      <c r="AC994" s="161"/>
      <c r="AD994" s="161"/>
      <c r="AE994" s="161"/>
      <c r="AF994" s="161"/>
      <c r="AG994" s="161"/>
      <c r="AH994" s="161"/>
      <c r="AI994" s="161"/>
      <c r="AJ994" s="161"/>
      <c r="AK994" s="161"/>
      <c r="AL994" s="161"/>
      <c r="AM994" s="161"/>
      <c r="AN994" s="161"/>
      <c r="AO994" s="161"/>
      <c r="AP994" s="161"/>
      <c r="AQ994" s="161"/>
      <c r="AR994"/>
      <c r="AS994" s="161"/>
      <c r="AT994" s="161"/>
      <c r="AU994" s="161"/>
      <c r="AV994" s="161"/>
      <c r="AW994" s="161"/>
      <c r="AX994" s="161"/>
      <c r="AY994" s="161"/>
      <c r="AZ994" s="161"/>
      <c r="BA994" s="161"/>
      <c r="BB994" s="161"/>
      <c r="BC994" s="161"/>
      <c r="BD994" s="161"/>
      <c r="BE994" s="161"/>
      <c r="BF994" s="161"/>
      <c r="BG994" s="161"/>
      <c r="BH994" s="161"/>
      <c r="BI994" s="161"/>
      <c r="BJ994" s="161"/>
      <c r="BK994" s="161"/>
      <c r="BL994" s="161"/>
      <c r="BM994" s="161"/>
      <c r="BN994" s="161"/>
      <c r="BO994" s="161"/>
      <c r="BP994" s="161"/>
      <c r="BQ994" s="161"/>
      <c r="BR994" s="161"/>
      <c r="BS994" s="161"/>
      <c r="BT994" s="161"/>
      <c r="BU994" s="161"/>
      <c r="BV994" s="161"/>
      <c r="BW994" s="161"/>
      <c r="BX994" s="161"/>
      <c r="BY994" s="161"/>
      <c r="BZ994" s="161"/>
      <c r="CA994" s="161"/>
      <c r="CB994" s="161"/>
      <c r="CC994" s="161"/>
      <c r="CD994" s="161"/>
      <c r="CE994" s="161"/>
      <c r="CF994" s="161"/>
      <c r="CG994" s="161"/>
      <c r="CH994" s="161"/>
      <c r="CI994" s="161"/>
      <c r="CJ994" s="161"/>
      <c r="CK994" s="161"/>
      <c r="CL994" s="161"/>
      <c r="CM994" s="161"/>
      <c r="CN994" s="161"/>
      <c r="CO994" s="161"/>
      <c r="CP994" s="161"/>
      <c r="CQ994" s="161"/>
      <c r="CR994" s="161"/>
      <c r="CS994" s="161"/>
      <c r="CT994" s="161"/>
      <c r="CU994" s="161"/>
      <c r="CV994" s="161"/>
      <c r="CW994" s="161"/>
      <c r="CX994" s="161"/>
      <c r="CY994" s="161"/>
      <c r="CZ994" s="161"/>
      <c r="DA994" s="161"/>
      <c r="DB994" s="161"/>
      <c r="DC994" s="161"/>
      <c r="DD994" s="161"/>
      <c r="DE994" s="161"/>
      <c r="DF994" s="161"/>
      <c r="DG994" s="161"/>
      <c r="DH994" s="161"/>
      <c r="DI994" s="161"/>
      <c r="DJ994" s="161"/>
      <c r="DK994" s="161"/>
      <c r="DL994" s="161"/>
      <c r="DM994" s="161"/>
      <c r="DN994" s="161"/>
      <c r="DO994" s="161"/>
      <c r="DP994" s="161"/>
      <c r="DQ994" s="161"/>
      <c r="DR994" s="161"/>
      <c r="DS994" s="161"/>
      <c r="DT994" s="161"/>
      <c r="DU994" s="161"/>
      <c r="DV994" s="161"/>
      <c r="DW994" s="161"/>
    </row>
    <row r="995" spans="1:127" ht="12.75" customHeight="1" x14ac:dyDescent="0.25">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c r="AA995" s="161"/>
      <c r="AB995" s="161"/>
      <c r="AC995" s="161"/>
      <c r="AD995" s="161"/>
      <c r="AE995" s="161"/>
      <c r="AF995" s="161"/>
      <c r="AG995" s="161"/>
      <c r="AH995" s="161"/>
      <c r="AI995" s="161"/>
      <c r="AJ995" s="161"/>
      <c r="AK995" s="161"/>
      <c r="AL995" s="161"/>
      <c r="AM995" s="161"/>
      <c r="AN995" s="161"/>
      <c r="AO995" s="161"/>
      <c r="AP995" s="161"/>
      <c r="AQ995" s="161"/>
      <c r="AR995"/>
      <c r="AS995" s="161"/>
      <c r="AT995" s="161"/>
      <c r="AU995" s="161"/>
      <c r="AV995" s="161"/>
      <c r="AW995" s="161"/>
      <c r="AX995" s="161"/>
      <c r="AY995" s="161"/>
      <c r="AZ995" s="161"/>
      <c r="BA995" s="161"/>
      <c r="BB995" s="161"/>
      <c r="BC995" s="161"/>
      <c r="BD995" s="161"/>
      <c r="BE995" s="161"/>
      <c r="BF995" s="161"/>
      <c r="BG995" s="161"/>
      <c r="BH995" s="161"/>
      <c r="BI995" s="161"/>
      <c r="BJ995" s="161"/>
      <c r="BK995" s="161"/>
      <c r="BL995" s="161"/>
      <c r="BM995" s="161"/>
      <c r="BN995" s="161"/>
      <c r="BO995" s="161"/>
      <c r="BP995" s="161"/>
      <c r="BQ995" s="161"/>
      <c r="BR995" s="161"/>
      <c r="BS995" s="161"/>
      <c r="BT995" s="161"/>
      <c r="BU995" s="161"/>
      <c r="BV995" s="161"/>
      <c r="BW995" s="161"/>
      <c r="BX995" s="161"/>
      <c r="BY995" s="161"/>
      <c r="BZ995" s="161"/>
      <c r="CA995" s="161"/>
      <c r="CB995" s="161"/>
      <c r="CC995" s="161"/>
      <c r="CD995" s="161"/>
      <c r="CE995" s="161"/>
      <c r="CF995" s="161"/>
      <c r="CG995" s="161"/>
      <c r="CH995" s="161"/>
      <c r="CI995" s="161"/>
      <c r="CJ995" s="161"/>
      <c r="CK995" s="161"/>
      <c r="CL995" s="161"/>
      <c r="CM995" s="161"/>
      <c r="CN995" s="161"/>
      <c r="CO995" s="161"/>
      <c r="CP995" s="161"/>
      <c r="CQ995" s="161"/>
      <c r="CR995" s="161"/>
      <c r="CS995" s="161"/>
      <c r="CT995" s="161"/>
      <c r="CU995" s="161"/>
      <c r="CV995" s="161"/>
      <c r="CW995" s="161"/>
      <c r="CX995" s="161"/>
      <c r="CY995" s="161"/>
      <c r="CZ995" s="161"/>
      <c r="DA995" s="161"/>
      <c r="DB995" s="161"/>
      <c r="DC995" s="161"/>
      <c r="DD995" s="161"/>
      <c r="DE995" s="161"/>
      <c r="DF995" s="161"/>
      <c r="DG995" s="161"/>
      <c r="DH995" s="161"/>
      <c r="DI995" s="161"/>
      <c r="DJ995" s="161"/>
      <c r="DK995" s="161"/>
      <c r="DL995" s="161"/>
      <c r="DM995" s="161"/>
      <c r="DN995" s="161"/>
      <c r="DO995" s="161"/>
      <c r="DP995" s="161"/>
      <c r="DQ995" s="161"/>
      <c r="DR995" s="161"/>
      <c r="DS995" s="161"/>
      <c r="DT995" s="161"/>
      <c r="DU995" s="161"/>
      <c r="DV995" s="161"/>
      <c r="DW995" s="161"/>
    </row>
    <row r="996" spans="1:127" ht="12.75" customHeight="1" x14ac:dyDescent="0.25">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c r="AA996" s="161"/>
      <c r="AB996" s="161"/>
      <c r="AC996" s="161"/>
      <c r="AD996" s="161"/>
      <c r="AE996" s="161"/>
      <c r="AF996" s="161"/>
      <c r="AG996" s="161"/>
      <c r="AH996" s="161"/>
      <c r="AI996" s="161"/>
      <c r="AJ996" s="161"/>
      <c r="AK996" s="161"/>
      <c r="AL996" s="161"/>
      <c r="AM996" s="161"/>
      <c r="AN996" s="161"/>
      <c r="AO996" s="161"/>
      <c r="AP996" s="161"/>
      <c r="AQ996" s="161"/>
      <c r="AR996"/>
      <c r="AS996" s="161"/>
      <c r="AT996" s="161"/>
      <c r="AU996" s="161"/>
      <c r="AV996" s="161"/>
      <c r="AW996" s="161"/>
      <c r="AX996" s="161"/>
      <c r="AY996" s="161"/>
      <c r="AZ996" s="161"/>
      <c r="BA996" s="161"/>
      <c r="BB996" s="161"/>
      <c r="BC996" s="161"/>
      <c r="BD996" s="161"/>
      <c r="BE996" s="161"/>
      <c r="BF996" s="161"/>
      <c r="BG996" s="161"/>
      <c r="BH996" s="161"/>
      <c r="BI996" s="161"/>
      <c r="BJ996" s="161"/>
      <c r="BK996" s="161"/>
      <c r="BL996" s="161"/>
      <c r="BM996" s="161"/>
      <c r="BN996" s="161"/>
      <c r="BO996" s="161"/>
      <c r="BP996" s="161"/>
      <c r="BQ996" s="161"/>
      <c r="BR996" s="161"/>
      <c r="BS996" s="161"/>
      <c r="BT996" s="161"/>
      <c r="BU996" s="161"/>
      <c r="BV996" s="161"/>
      <c r="BW996" s="161"/>
      <c r="BX996" s="161"/>
      <c r="BY996" s="161"/>
      <c r="BZ996" s="161"/>
      <c r="CA996" s="161"/>
      <c r="CB996" s="161"/>
      <c r="CC996" s="161"/>
      <c r="CD996" s="161"/>
      <c r="CE996" s="161"/>
      <c r="CF996" s="161"/>
      <c r="CG996" s="161"/>
      <c r="CH996" s="161"/>
      <c r="CI996" s="161"/>
      <c r="CJ996" s="161"/>
      <c r="CK996" s="161"/>
      <c r="CL996" s="161"/>
      <c r="CM996" s="161"/>
      <c r="CN996" s="161"/>
      <c r="CO996" s="161"/>
      <c r="CP996" s="161"/>
      <c r="CQ996" s="161"/>
      <c r="CR996" s="161"/>
      <c r="CS996" s="161"/>
      <c r="CT996" s="161"/>
      <c r="CU996" s="161"/>
      <c r="CV996" s="161"/>
      <c r="CW996" s="161"/>
      <c r="CX996" s="161"/>
      <c r="CY996" s="161"/>
      <c r="CZ996" s="161"/>
      <c r="DA996" s="161"/>
      <c r="DB996" s="161"/>
      <c r="DC996" s="161"/>
      <c r="DD996" s="161"/>
      <c r="DE996" s="161"/>
      <c r="DF996" s="161"/>
      <c r="DG996" s="161"/>
      <c r="DH996" s="161"/>
      <c r="DI996" s="161"/>
      <c r="DJ996" s="161"/>
      <c r="DK996" s="161"/>
      <c r="DL996" s="161"/>
      <c r="DM996" s="161"/>
      <c r="DN996" s="161"/>
      <c r="DO996" s="161"/>
      <c r="DP996" s="161"/>
      <c r="DQ996" s="161"/>
      <c r="DR996" s="161"/>
      <c r="DS996" s="161"/>
      <c r="DT996" s="161"/>
      <c r="DU996" s="161"/>
      <c r="DV996" s="161"/>
      <c r="DW996" s="161"/>
    </row>
    <row r="997" spans="1:127" ht="12.75" customHeight="1" x14ac:dyDescent="0.25">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c r="AA997" s="161"/>
      <c r="AB997" s="161"/>
      <c r="AC997" s="161"/>
      <c r="AD997" s="161"/>
      <c r="AE997" s="161"/>
      <c r="AF997" s="161"/>
      <c r="AG997" s="161"/>
      <c r="AH997" s="161"/>
      <c r="AI997" s="161"/>
      <c r="AJ997" s="161"/>
      <c r="AK997" s="161"/>
      <c r="AL997" s="161"/>
      <c r="AM997" s="161"/>
      <c r="AN997" s="161"/>
      <c r="AO997" s="161"/>
      <c r="AP997" s="161"/>
      <c r="AQ997" s="161"/>
      <c r="AR997"/>
      <c r="AS997" s="161"/>
      <c r="AT997" s="161"/>
      <c r="AU997" s="161"/>
      <c r="AV997" s="161"/>
      <c r="AW997" s="161"/>
      <c r="AX997" s="161"/>
      <c r="AY997" s="161"/>
      <c r="AZ997" s="161"/>
      <c r="BA997" s="161"/>
      <c r="BB997" s="161"/>
      <c r="BC997" s="161"/>
      <c r="BD997" s="161"/>
      <c r="BE997" s="161"/>
      <c r="BF997" s="161"/>
      <c r="BG997" s="161"/>
      <c r="BH997" s="161"/>
      <c r="BI997" s="161"/>
      <c r="BJ997" s="161"/>
      <c r="BK997" s="161"/>
      <c r="BL997" s="161"/>
      <c r="BM997" s="161"/>
      <c r="BN997" s="161"/>
      <c r="BO997" s="161"/>
      <c r="BP997" s="161"/>
      <c r="BQ997" s="161"/>
      <c r="BR997" s="161"/>
      <c r="BS997" s="161"/>
      <c r="BT997" s="161"/>
      <c r="BU997" s="161"/>
      <c r="BV997" s="161"/>
      <c r="BW997" s="161"/>
      <c r="BX997" s="161"/>
      <c r="BY997" s="161"/>
      <c r="BZ997" s="161"/>
      <c r="CA997" s="161"/>
      <c r="CB997" s="161"/>
      <c r="CC997" s="161"/>
      <c r="CD997" s="161"/>
      <c r="CE997" s="161"/>
      <c r="CF997" s="161"/>
      <c r="CG997" s="161"/>
      <c r="CH997" s="161"/>
      <c r="CI997" s="161"/>
      <c r="CJ997" s="161"/>
      <c r="CK997" s="161"/>
      <c r="CL997" s="161"/>
      <c r="CM997" s="161"/>
      <c r="CN997" s="161"/>
      <c r="CO997" s="161"/>
      <c r="CP997" s="161"/>
      <c r="CQ997" s="161"/>
      <c r="CR997" s="161"/>
      <c r="CS997" s="161"/>
      <c r="CT997" s="161"/>
      <c r="CU997" s="161"/>
      <c r="CV997" s="161"/>
      <c r="CW997" s="161"/>
      <c r="CX997" s="161"/>
      <c r="CY997" s="161"/>
      <c r="CZ997" s="161"/>
      <c r="DA997" s="161"/>
      <c r="DB997" s="161"/>
      <c r="DC997" s="161"/>
      <c r="DD997" s="161"/>
      <c r="DE997" s="161"/>
      <c r="DF997" s="161"/>
      <c r="DG997" s="161"/>
      <c r="DH997" s="161"/>
      <c r="DI997" s="161"/>
      <c r="DJ997" s="161"/>
      <c r="DK997" s="161"/>
      <c r="DL997" s="161"/>
      <c r="DM997" s="161"/>
      <c r="DN997" s="161"/>
      <c r="DO997" s="161"/>
      <c r="DP997" s="161"/>
      <c r="DQ997" s="161"/>
      <c r="DR997" s="161"/>
      <c r="DS997" s="161"/>
      <c r="DT997" s="161"/>
      <c r="DU997" s="161"/>
      <c r="DV997" s="161"/>
      <c r="DW997" s="161"/>
    </row>
    <row r="998" spans="1:127" ht="12.75" customHeight="1" x14ac:dyDescent="0.25">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c r="AA998" s="161"/>
      <c r="AB998" s="161"/>
      <c r="AC998" s="161"/>
      <c r="AD998" s="161"/>
      <c r="AE998" s="161"/>
      <c r="AF998" s="161"/>
      <c r="AG998" s="161"/>
      <c r="AH998" s="161"/>
      <c r="AI998" s="161"/>
      <c r="AJ998" s="161"/>
      <c r="AK998" s="161"/>
      <c r="AL998" s="161"/>
      <c r="AM998" s="161"/>
      <c r="AN998" s="161"/>
      <c r="AO998" s="161"/>
      <c r="AP998" s="161"/>
      <c r="AQ998" s="161"/>
      <c r="AR998"/>
      <c r="AS998" s="161"/>
      <c r="AT998" s="161"/>
      <c r="AU998" s="161"/>
      <c r="AV998" s="161"/>
      <c r="AW998" s="161"/>
      <c r="AX998" s="161"/>
      <c r="AY998" s="161"/>
      <c r="AZ998" s="161"/>
      <c r="BA998" s="161"/>
      <c r="BB998" s="161"/>
      <c r="BC998" s="161"/>
      <c r="BD998" s="161"/>
      <c r="BE998" s="161"/>
      <c r="BF998" s="161"/>
      <c r="BG998" s="161"/>
      <c r="BH998" s="161"/>
      <c r="BI998" s="161"/>
      <c r="BJ998" s="161"/>
      <c r="BK998" s="161"/>
      <c r="BL998" s="161"/>
      <c r="BM998" s="161"/>
      <c r="BN998" s="161"/>
      <c r="BO998" s="161"/>
      <c r="BP998" s="161"/>
      <c r="BQ998" s="161"/>
      <c r="BR998" s="161"/>
      <c r="BS998" s="161"/>
      <c r="BT998" s="161"/>
      <c r="BU998" s="161"/>
      <c r="BV998" s="161"/>
      <c r="BW998" s="161"/>
      <c r="BX998" s="161"/>
      <c r="BY998" s="161"/>
      <c r="BZ998" s="161"/>
      <c r="CA998" s="161"/>
      <c r="CB998" s="161"/>
      <c r="CC998" s="161"/>
      <c r="CD998" s="161"/>
      <c r="CE998" s="161"/>
      <c r="CF998" s="161"/>
      <c r="CG998" s="161"/>
      <c r="CH998" s="161"/>
      <c r="CI998" s="161"/>
      <c r="CJ998" s="161"/>
      <c r="CK998" s="161"/>
      <c r="CL998" s="161"/>
      <c r="CM998" s="161"/>
      <c r="CN998" s="161"/>
      <c r="CO998" s="161"/>
      <c r="CP998" s="161"/>
      <c r="CQ998" s="161"/>
      <c r="CR998" s="161"/>
      <c r="CS998" s="161"/>
      <c r="CT998" s="161"/>
      <c r="CU998" s="161"/>
      <c r="CV998" s="161"/>
      <c r="CW998" s="161"/>
      <c r="CX998" s="161"/>
      <c r="CY998" s="161"/>
      <c r="CZ998" s="161"/>
      <c r="DA998" s="161"/>
      <c r="DB998" s="161"/>
      <c r="DC998" s="161"/>
      <c r="DD998" s="161"/>
      <c r="DE998" s="161"/>
      <c r="DF998" s="161"/>
      <c r="DG998" s="161"/>
      <c r="DH998" s="161"/>
      <c r="DI998" s="161"/>
      <c r="DJ998" s="161"/>
      <c r="DK998" s="161"/>
      <c r="DL998" s="161"/>
      <c r="DM998" s="161"/>
      <c r="DN998" s="161"/>
      <c r="DO998" s="161"/>
      <c r="DP998" s="161"/>
      <c r="DQ998" s="161"/>
      <c r="DR998" s="161"/>
      <c r="DS998" s="161"/>
      <c r="DT998" s="161"/>
      <c r="DU998" s="161"/>
      <c r="DV998" s="161"/>
      <c r="DW998" s="161"/>
    </row>
    <row r="999" spans="1:127" ht="12.75" customHeight="1" x14ac:dyDescent="0.25">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c r="AA999" s="161"/>
      <c r="AB999" s="161"/>
      <c r="AC999" s="161"/>
      <c r="AD999" s="161"/>
      <c r="AE999" s="161"/>
      <c r="AF999" s="161"/>
      <c r="AG999" s="161"/>
      <c r="AH999" s="161"/>
      <c r="AI999" s="161"/>
      <c r="AJ999" s="161"/>
      <c r="AK999" s="161"/>
      <c r="AL999" s="161"/>
      <c r="AM999" s="161"/>
      <c r="AN999" s="161"/>
      <c r="AO999" s="161"/>
      <c r="AP999" s="161"/>
      <c r="AQ999" s="161"/>
      <c r="AR999"/>
      <c r="AS999" s="161"/>
      <c r="AT999" s="161"/>
      <c r="AU999" s="161"/>
      <c r="AV999" s="161"/>
      <c r="AW999" s="161"/>
      <c r="AX999" s="161"/>
      <c r="AY999" s="161"/>
      <c r="AZ999" s="161"/>
      <c r="BA999" s="161"/>
      <c r="BB999" s="161"/>
      <c r="BC999" s="161"/>
      <c r="BD999" s="161"/>
      <c r="BE999" s="161"/>
      <c r="BF999" s="161"/>
      <c r="BG999" s="161"/>
      <c r="BH999" s="161"/>
      <c r="BI999" s="161"/>
      <c r="BJ999" s="161"/>
      <c r="BK999" s="161"/>
      <c r="BL999" s="161"/>
      <c r="BM999" s="161"/>
      <c r="BN999" s="161"/>
      <c r="BO999" s="161"/>
      <c r="BP999" s="161"/>
      <c r="BQ999" s="161"/>
      <c r="BR999" s="161"/>
      <c r="BS999" s="161"/>
      <c r="BT999" s="161"/>
      <c r="BU999" s="161"/>
      <c r="BV999" s="161"/>
      <c r="BW999" s="161"/>
      <c r="BX999" s="161"/>
      <c r="BY999" s="161"/>
      <c r="BZ999" s="161"/>
      <c r="CA999" s="161"/>
      <c r="CB999" s="161"/>
      <c r="CC999" s="161"/>
      <c r="CD999" s="161"/>
      <c r="CE999" s="161"/>
      <c r="CF999" s="161"/>
      <c r="CG999" s="161"/>
      <c r="CH999" s="161"/>
      <c r="CI999" s="161"/>
      <c r="CJ999" s="161"/>
      <c r="CK999" s="161"/>
      <c r="CL999" s="161"/>
      <c r="CM999" s="161"/>
      <c r="CN999" s="161"/>
      <c r="CO999" s="161"/>
      <c r="CP999" s="161"/>
      <c r="CQ999" s="161"/>
      <c r="CR999" s="161"/>
      <c r="CS999" s="161"/>
      <c r="CT999" s="161"/>
      <c r="CU999" s="161"/>
      <c r="CV999" s="161"/>
      <c r="CW999" s="161"/>
      <c r="CX999" s="161"/>
      <c r="CY999" s="161"/>
      <c r="CZ999" s="161"/>
      <c r="DA999" s="161"/>
      <c r="DB999" s="161"/>
      <c r="DC999" s="161"/>
      <c r="DD999" s="161"/>
      <c r="DE999" s="161"/>
      <c r="DF999" s="161"/>
      <c r="DG999" s="161"/>
      <c r="DH999" s="161"/>
      <c r="DI999" s="161"/>
      <c r="DJ999" s="161"/>
      <c r="DK999" s="161"/>
      <c r="DL999" s="161"/>
      <c r="DM999" s="161"/>
      <c r="DN999" s="161"/>
      <c r="DO999" s="161"/>
      <c r="DP999" s="161"/>
      <c r="DQ999" s="161"/>
      <c r="DR999" s="161"/>
      <c r="DS999" s="161"/>
      <c r="DT999" s="161"/>
      <c r="DU999" s="161"/>
      <c r="DV999" s="161"/>
      <c r="DW999" s="161"/>
    </row>
    <row r="1000" spans="1:127" ht="12.75" customHeight="1" x14ac:dyDescent="0.25">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c r="AA1000" s="161"/>
      <c r="AB1000" s="161"/>
      <c r="AC1000" s="161"/>
      <c r="AD1000" s="161"/>
      <c r="AE1000" s="161"/>
      <c r="AF1000" s="161"/>
      <c r="AG1000" s="161"/>
      <c r="AH1000" s="161"/>
      <c r="AI1000" s="161"/>
      <c r="AJ1000" s="161"/>
      <c r="AK1000" s="161"/>
      <c r="AL1000" s="161"/>
      <c r="AM1000" s="161"/>
      <c r="AN1000" s="161"/>
      <c r="AO1000" s="161"/>
      <c r="AP1000" s="161"/>
      <c r="AQ1000" s="161"/>
      <c r="AR1000"/>
      <c r="AS1000" s="161"/>
      <c r="AT1000" s="161"/>
      <c r="AU1000" s="161"/>
      <c r="AV1000" s="161"/>
      <c r="AW1000" s="161"/>
      <c r="AX1000" s="161"/>
      <c r="AY1000" s="161"/>
      <c r="AZ1000" s="161"/>
      <c r="BA1000" s="161"/>
      <c r="BB1000" s="161"/>
      <c r="BC1000" s="161"/>
      <c r="BD1000" s="161"/>
      <c r="BE1000" s="161"/>
      <c r="BF1000" s="161"/>
      <c r="BG1000" s="161"/>
      <c r="BH1000" s="161"/>
      <c r="BI1000" s="161"/>
      <c r="BJ1000" s="161"/>
      <c r="BK1000" s="161"/>
      <c r="BL1000" s="161"/>
      <c r="BM1000" s="161"/>
      <c r="BN1000" s="161"/>
      <c r="BO1000" s="161"/>
      <c r="BP1000" s="161"/>
      <c r="BQ1000" s="161"/>
      <c r="BR1000" s="161"/>
      <c r="BS1000" s="161"/>
      <c r="BT1000" s="161"/>
      <c r="BU1000" s="161"/>
      <c r="BV1000" s="161"/>
      <c r="BW1000" s="161"/>
      <c r="BX1000" s="161"/>
      <c r="BY1000" s="161"/>
      <c r="BZ1000" s="161"/>
      <c r="CA1000" s="161"/>
      <c r="CB1000" s="161"/>
      <c r="CC1000" s="161"/>
      <c r="CD1000" s="161"/>
      <c r="CE1000" s="161"/>
      <c r="CF1000" s="161"/>
      <c r="CG1000" s="161"/>
      <c r="CH1000" s="161"/>
      <c r="CI1000" s="161"/>
      <c r="CJ1000" s="161"/>
      <c r="CK1000" s="161"/>
      <c r="CL1000" s="161"/>
      <c r="CM1000" s="161"/>
      <c r="CN1000" s="161"/>
      <c r="CO1000" s="161"/>
      <c r="CP1000" s="161"/>
      <c r="CQ1000" s="161"/>
      <c r="CR1000" s="161"/>
      <c r="CS1000" s="161"/>
      <c r="CT1000" s="161"/>
      <c r="CU1000" s="161"/>
      <c r="CV1000" s="161"/>
      <c r="CW1000" s="161"/>
      <c r="CX1000" s="161"/>
      <c r="CY1000" s="161"/>
      <c r="CZ1000" s="161"/>
      <c r="DA1000" s="161"/>
      <c r="DB1000" s="161"/>
      <c r="DC1000" s="161"/>
      <c r="DD1000" s="161"/>
      <c r="DE1000" s="161"/>
      <c r="DF1000" s="161"/>
      <c r="DG1000" s="161"/>
      <c r="DH1000" s="161"/>
      <c r="DI1000" s="161"/>
      <c r="DJ1000" s="161"/>
      <c r="DK1000" s="161"/>
      <c r="DL1000" s="161"/>
      <c r="DM1000" s="161"/>
      <c r="DN1000" s="161"/>
      <c r="DO1000" s="161"/>
      <c r="DP1000" s="161"/>
      <c r="DQ1000" s="161"/>
      <c r="DR1000" s="161"/>
      <c r="DS1000" s="161"/>
      <c r="DT1000" s="161"/>
      <c r="DU1000" s="161"/>
      <c r="DV1000" s="161"/>
      <c r="DW1000" s="161"/>
    </row>
    <row r="1001" spans="1:127" ht="12.75" customHeight="1" x14ac:dyDescent="0.25">
      <c r="A1001" s="161"/>
      <c r="B1001" s="161"/>
      <c r="C1001" s="161"/>
      <c r="D1001" s="161"/>
      <c r="E1001" s="161"/>
      <c r="F1001" s="161"/>
      <c r="G1001" s="161"/>
      <c r="H1001" s="161"/>
      <c r="I1001" s="161"/>
      <c r="J1001" s="161"/>
      <c r="K1001" s="161"/>
      <c r="L1001" s="161"/>
      <c r="M1001" s="161"/>
      <c r="N1001" s="161"/>
      <c r="O1001" s="161"/>
      <c r="P1001" s="161"/>
      <c r="Q1001" s="161"/>
      <c r="R1001" s="161"/>
      <c r="S1001" s="161"/>
      <c r="T1001" s="161"/>
      <c r="U1001" s="161"/>
      <c r="V1001" s="161"/>
      <c r="W1001" s="161"/>
      <c r="X1001" s="161"/>
      <c r="Y1001" s="161"/>
      <c r="Z1001" s="161"/>
      <c r="AA1001" s="161"/>
      <c r="AB1001" s="161"/>
      <c r="AC1001" s="161"/>
      <c r="AD1001" s="161"/>
      <c r="AE1001" s="161"/>
      <c r="AF1001" s="161"/>
      <c r="AG1001" s="161"/>
      <c r="AH1001" s="161"/>
      <c r="AI1001" s="161"/>
      <c r="AJ1001" s="161"/>
      <c r="AK1001" s="161"/>
      <c r="AL1001" s="161"/>
      <c r="AM1001" s="161"/>
      <c r="AN1001" s="161"/>
      <c r="AO1001" s="161"/>
      <c r="AP1001" s="161"/>
      <c r="AQ1001" s="161"/>
      <c r="AR1001"/>
      <c r="AS1001" s="161"/>
      <c r="AT1001" s="161"/>
      <c r="AU1001" s="161"/>
      <c r="AV1001" s="161"/>
      <c r="AW1001" s="161"/>
      <c r="AX1001" s="161"/>
      <c r="AY1001" s="161"/>
      <c r="AZ1001" s="161"/>
      <c r="BA1001" s="161"/>
      <c r="BB1001" s="161"/>
      <c r="BC1001" s="161"/>
      <c r="BD1001" s="161"/>
      <c r="BE1001" s="161"/>
      <c r="BF1001" s="161"/>
      <c r="BG1001" s="161"/>
      <c r="BH1001" s="161"/>
      <c r="BI1001" s="161"/>
      <c r="BJ1001" s="161"/>
      <c r="BK1001" s="161"/>
      <c r="BL1001" s="161"/>
      <c r="BM1001" s="161"/>
      <c r="BN1001" s="161"/>
      <c r="BO1001" s="161"/>
      <c r="BP1001" s="161"/>
      <c r="BQ1001" s="161"/>
      <c r="BR1001" s="161"/>
      <c r="BS1001" s="161"/>
      <c r="BT1001" s="161"/>
      <c r="BU1001" s="161"/>
      <c r="BV1001" s="161"/>
      <c r="BW1001" s="161"/>
      <c r="BX1001" s="161"/>
      <c r="BY1001" s="161"/>
      <c r="BZ1001" s="161"/>
      <c r="CA1001" s="161"/>
      <c r="CB1001" s="161"/>
      <c r="CC1001" s="161"/>
      <c r="CD1001" s="161"/>
      <c r="CE1001" s="161"/>
      <c r="CF1001" s="161"/>
      <c r="CG1001" s="161"/>
      <c r="CH1001" s="161"/>
      <c r="CI1001" s="161"/>
      <c r="CJ1001" s="161"/>
      <c r="CK1001" s="161"/>
      <c r="CL1001" s="161"/>
      <c r="CM1001" s="161"/>
      <c r="CN1001" s="161"/>
      <c r="CO1001" s="161"/>
      <c r="CP1001" s="161"/>
      <c r="CQ1001" s="161"/>
      <c r="CR1001" s="161"/>
      <c r="CS1001" s="161"/>
      <c r="CT1001" s="161"/>
      <c r="CU1001" s="161"/>
      <c r="CV1001" s="161"/>
      <c r="CW1001" s="161"/>
      <c r="CX1001" s="161"/>
      <c r="CY1001" s="161"/>
      <c r="CZ1001" s="161"/>
      <c r="DA1001" s="161"/>
      <c r="DB1001" s="161"/>
      <c r="DC1001" s="161"/>
      <c r="DD1001" s="161"/>
      <c r="DE1001" s="161"/>
      <c r="DF1001" s="161"/>
      <c r="DG1001" s="161"/>
      <c r="DH1001" s="161"/>
      <c r="DI1001" s="161"/>
      <c r="DJ1001" s="161"/>
      <c r="DK1001" s="161"/>
      <c r="DL1001" s="161"/>
      <c r="DM1001" s="161"/>
      <c r="DN1001" s="161"/>
      <c r="DO1001" s="161"/>
      <c r="DP1001" s="161"/>
      <c r="DQ1001" s="161"/>
      <c r="DR1001" s="161"/>
      <c r="DS1001" s="161"/>
      <c r="DT1001" s="161"/>
      <c r="DU1001" s="161"/>
      <c r="DV1001" s="161"/>
      <c r="DW1001" s="161"/>
    </row>
    <row r="1002" spans="1:127" ht="12.75" customHeight="1" x14ac:dyDescent="0.25">
      <c r="A1002" s="161"/>
      <c r="B1002" s="161"/>
      <c r="C1002" s="161"/>
      <c r="D1002" s="161"/>
      <c r="E1002" s="161"/>
      <c r="F1002" s="161"/>
      <c r="G1002" s="161"/>
      <c r="H1002" s="161"/>
      <c r="I1002" s="161"/>
      <c r="J1002" s="161"/>
      <c r="K1002" s="161"/>
      <c r="L1002" s="161"/>
      <c r="M1002" s="161"/>
      <c r="N1002" s="161"/>
      <c r="O1002" s="161"/>
      <c r="P1002" s="161"/>
      <c r="Q1002" s="161"/>
      <c r="R1002" s="161"/>
      <c r="S1002" s="161"/>
      <c r="T1002" s="161"/>
      <c r="U1002" s="161"/>
      <c r="V1002" s="161"/>
      <c r="W1002" s="161"/>
      <c r="X1002" s="161"/>
      <c r="Y1002" s="161"/>
      <c r="Z1002" s="161"/>
      <c r="AA1002" s="161"/>
      <c r="AB1002" s="161"/>
      <c r="AC1002" s="161"/>
      <c r="AD1002" s="161"/>
      <c r="AE1002" s="161"/>
      <c r="AF1002" s="161"/>
      <c r="AG1002" s="161"/>
      <c r="AH1002" s="161"/>
      <c r="AI1002" s="161"/>
      <c r="AJ1002" s="161"/>
      <c r="AK1002" s="161"/>
      <c r="AL1002" s="161"/>
      <c r="AM1002" s="161"/>
      <c r="AN1002" s="161"/>
      <c r="AO1002" s="161"/>
      <c r="AP1002" s="161"/>
      <c r="AQ1002" s="161"/>
      <c r="AR1002"/>
      <c r="AS1002" s="161"/>
      <c r="AT1002" s="161"/>
      <c r="AU1002" s="161"/>
      <c r="AV1002" s="161"/>
      <c r="AW1002" s="161"/>
      <c r="AX1002" s="161"/>
      <c r="AY1002" s="161"/>
      <c r="AZ1002" s="161"/>
      <c r="BA1002" s="161"/>
      <c r="BB1002" s="161"/>
      <c r="BC1002" s="161"/>
      <c r="BD1002" s="161"/>
      <c r="BE1002" s="161"/>
      <c r="BF1002" s="161"/>
      <c r="BG1002" s="161"/>
      <c r="BH1002" s="161"/>
      <c r="BI1002" s="161"/>
      <c r="BJ1002" s="161"/>
      <c r="BK1002" s="161"/>
      <c r="BL1002" s="161"/>
      <c r="BM1002" s="161"/>
      <c r="BN1002" s="161"/>
      <c r="BO1002" s="161"/>
      <c r="BP1002" s="161"/>
      <c r="BQ1002" s="161"/>
      <c r="BR1002" s="161"/>
      <c r="BS1002" s="161"/>
      <c r="BT1002" s="161"/>
      <c r="BU1002" s="161"/>
      <c r="BV1002" s="161"/>
      <c r="BW1002" s="161"/>
      <c r="BX1002" s="161"/>
      <c r="BY1002" s="161"/>
      <c r="BZ1002" s="161"/>
      <c r="CA1002" s="161"/>
      <c r="CB1002" s="161"/>
      <c r="CC1002" s="161"/>
      <c r="CD1002" s="161"/>
      <c r="CE1002" s="161"/>
      <c r="CF1002" s="161"/>
      <c r="CG1002" s="161"/>
      <c r="CH1002" s="161"/>
      <c r="CI1002" s="161"/>
      <c r="CJ1002" s="161"/>
      <c r="CK1002" s="161"/>
      <c r="CL1002" s="161"/>
      <c r="CM1002" s="161"/>
      <c r="CN1002" s="161"/>
      <c r="CO1002" s="161"/>
      <c r="CP1002" s="161"/>
      <c r="CQ1002" s="161"/>
      <c r="CR1002" s="161"/>
      <c r="CS1002" s="161"/>
      <c r="CT1002" s="161"/>
      <c r="CU1002" s="161"/>
      <c r="CV1002" s="161"/>
      <c r="CW1002" s="161"/>
      <c r="CX1002" s="161"/>
      <c r="CY1002" s="161"/>
      <c r="CZ1002" s="161"/>
      <c r="DA1002" s="161"/>
      <c r="DB1002" s="161"/>
      <c r="DC1002" s="161"/>
      <c r="DD1002" s="161"/>
      <c r="DE1002" s="161"/>
      <c r="DF1002" s="161"/>
      <c r="DG1002" s="161"/>
      <c r="DH1002" s="161"/>
      <c r="DI1002" s="161"/>
      <c r="DJ1002" s="161"/>
      <c r="DK1002" s="161"/>
      <c r="DL1002" s="161"/>
      <c r="DM1002" s="161"/>
      <c r="DN1002" s="161"/>
      <c r="DO1002" s="161"/>
      <c r="DP1002" s="161"/>
      <c r="DQ1002" s="161"/>
      <c r="DR1002" s="161"/>
      <c r="DS1002" s="161"/>
      <c r="DT1002" s="161"/>
      <c r="DU1002" s="161"/>
      <c r="DV1002" s="161"/>
      <c r="DW1002" s="161"/>
    </row>
    <row r="1003" spans="1:127" ht="12.75" customHeight="1" x14ac:dyDescent="0.25">
      <c r="A1003" s="161"/>
      <c r="B1003" s="161"/>
      <c r="C1003" s="161"/>
      <c r="D1003" s="161"/>
      <c r="E1003" s="161"/>
      <c r="F1003" s="161"/>
      <c r="G1003" s="161"/>
      <c r="H1003" s="161"/>
      <c r="I1003" s="161"/>
      <c r="J1003" s="161"/>
      <c r="K1003" s="161"/>
      <c r="L1003" s="161"/>
      <c r="M1003" s="161"/>
      <c r="N1003" s="161"/>
      <c r="O1003" s="161"/>
      <c r="P1003" s="161"/>
      <c r="Q1003" s="161"/>
      <c r="R1003" s="161"/>
      <c r="S1003" s="161"/>
      <c r="T1003" s="161"/>
      <c r="U1003" s="161"/>
      <c r="V1003" s="161"/>
      <c r="W1003" s="161"/>
      <c r="X1003" s="161"/>
      <c r="Y1003" s="161"/>
      <c r="Z1003" s="161"/>
      <c r="AA1003" s="161"/>
      <c r="AB1003" s="161"/>
      <c r="AC1003" s="161"/>
      <c r="AD1003" s="161"/>
      <c r="AE1003" s="161"/>
      <c r="AF1003" s="161"/>
      <c r="AG1003" s="161"/>
      <c r="AH1003" s="161"/>
      <c r="AI1003" s="161"/>
      <c r="AJ1003" s="161"/>
      <c r="AK1003" s="161"/>
      <c r="AL1003" s="161"/>
      <c r="AM1003" s="161"/>
      <c r="AN1003" s="161"/>
      <c r="AO1003" s="161"/>
      <c r="AP1003" s="161"/>
      <c r="AQ1003" s="161"/>
      <c r="AR1003"/>
      <c r="AS1003" s="161"/>
      <c r="AT1003" s="161"/>
      <c r="AU1003" s="161"/>
      <c r="AV1003" s="161"/>
      <c r="AW1003" s="161"/>
      <c r="AX1003" s="161"/>
      <c r="AY1003" s="161"/>
      <c r="AZ1003" s="161"/>
      <c r="BA1003" s="161"/>
      <c r="BB1003" s="161"/>
      <c r="BC1003" s="161"/>
      <c r="BD1003" s="161"/>
      <c r="BE1003" s="161"/>
      <c r="BF1003" s="161"/>
      <c r="BG1003" s="161"/>
      <c r="BH1003" s="161"/>
      <c r="BI1003" s="161"/>
      <c r="BJ1003" s="161"/>
      <c r="BK1003" s="161"/>
      <c r="BL1003" s="161"/>
      <c r="BM1003" s="161"/>
      <c r="BN1003" s="161"/>
      <c r="BO1003" s="161"/>
      <c r="BP1003" s="161"/>
      <c r="BQ1003" s="161"/>
      <c r="BR1003" s="161"/>
      <c r="BS1003" s="161"/>
      <c r="BT1003" s="161"/>
      <c r="BU1003" s="161"/>
      <c r="BV1003" s="161"/>
      <c r="BW1003" s="161"/>
      <c r="BX1003" s="161"/>
      <c r="BY1003" s="161"/>
      <c r="BZ1003" s="161"/>
      <c r="CA1003" s="161"/>
      <c r="CB1003" s="161"/>
      <c r="CC1003" s="161"/>
      <c r="CD1003" s="161"/>
      <c r="CE1003" s="161"/>
      <c r="CF1003" s="161"/>
      <c r="CG1003" s="161"/>
      <c r="CH1003" s="161"/>
      <c r="CI1003" s="161"/>
      <c r="CJ1003" s="161"/>
      <c r="CK1003" s="161"/>
      <c r="CL1003" s="161"/>
      <c r="CM1003" s="161"/>
      <c r="CN1003" s="161"/>
      <c r="CO1003" s="161"/>
      <c r="CP1003" s="161"/>
      <c r="CQ1003" s="161"/>
      <c r="CR1003" s="161"/>
      <c r="CS1003" s="161"/>
      <c r="CT1003" s="161"/>
      <c r="CU1003" s="161"/>
      <c r="CV1003" s="161"/>
      <c r="CW1003" s="161"/>
      <c r="CX1003" s="161"/>
      <c r="CY1003" s="161"/>
      <c r="CZ1003" s="161"/>
      <c r="DA1003" s="161"/>
      <c r="DB1003" s="161"/>
      <c r="DC1003" s="161"/>
      <c r="DD1003" s="161"/>
      <c r="DE1003" s="161"/>
      <c r="DF1003" s="161"/>
      <c r="DG1003" s="161"/>
      <c r="DH1003" s="161"/>
      <c r="DI1003" s="161"/>
      <c r="DJ1003" s="161"/>
      <c r="DK1003" s="161"/>
      <c r="DL1003" s="161"/>
      <c r="DM1003" s="161"/>
      <c r="DN1003" s="161"/>
      <c r="DO1003" s="161"/>
      <c r="DP1003" s="161"/>
      <c r="DQ1003" s="161"/>
      <c r="DR1003" s="161"/>
      <c r="DS1003" s="161"/>
      <c r="DT1003" s="161"/>
      <c r="DU1003" s="161"/>
      <c r="DV1003" s="161"/>
      <c r="DW1003" s="161"/>
    </row>
    <row r="1004" spans="1:127" ht="12.75" customHeight="1" x14ac:dyDescent="0.25">
      <c r="A1004" s="161"/>
      <c r="B1004" s="161"/>
      <c r="C1004" s="161"/>
      <c r="D1004" s="161"/>
      <c r="E1004" s="161"/>
      <c r="F1004" s="161"/>
      <c r="G1004" s="161"/>
      <c r="H1004" s="161"/>
      <c r="I1004" s="161"/>
      <c r="J1004" s="161"/>
      <c r="K1004" s="161"/>
      <c r="L1004" s="161"/>
      <c r="M1004" s="161"/>
      <c r="N1004" s="161"/>
      <c r="O1004" s="161"/>
      <c r="P1004" s="161"/>
      <c r="Q1004" s="161"/>
      <c r="R1004" s="161"/>
      <c r="S1004" s="161"/>
      <c r="T1004" s="161"/>
      <c r="U1004" s="161"/>
      <c r="V1004" s="161"/>
      <c r="W1004" s="161"/>
      <c r="X1004" s="161"/>
      <c r="Y1004" s="161"/>
      <c r="Z1004" s="161"/>
      <c r="AA1004" s="161"/>
      <c r="AB1004" s="161"/>
      <c r="AC1004" s="161"/>
      <c r="AD1004" s="161"/>
      <c r="AE1004" s="161"/>
      <c r="AF1004" s="161"/>
      <c r="AG1004" s="161"/>
      <c r="AH1004" s="161"/>
      <c r="AI1004" s="161"/>
      <c r="AJ1004" s="161"/>
      <c r="AK1004" s="161"/>
      <c r="AL1004" s="161"/>
      <c r="AM1004" s="161"/>
      <c r="AN1004" s="161"/>
      <c r="AO1004" s="161"/>
      <c r="AP1004" s="161"/>
      <c r="AQ1004" s="161"/>
      <c r="AR1004"/>
      <c r="AS1004" s="161"/>
      <c r="AT1004" s="161"/>
      <c r="AU1004" s="161"/>
      <c r="AV1004" s="161"/>
      <c r="AW1004" s="161"/>
      <c r="AX1004" s="161"/>
      <c r="AY1004" s="161"/>
      <c r="AZ1004" s="161"/>
      <c r="BA1004" s="161"/>
      <c r="BB1004" s="161"/>
      <c r="BC1004" s="161"/>
      <c r="BD1004" s="161"/>
      <c r="BE1004" s="161"/>
      <c r="BF1004" s="161"/>
      <c r="BG1004" s="161"/>
      <c r="BH1004" s="161"/>
      <c r="BI1004" s="161"/>
      <c r="BJ1004" s="161"/>
      <c r="BK1004" s="161"/>
      <c r="BL1004" s="161"/>
      <c r="BM1004" s="161"/>
      <c r="BN1004" s="161"/>
      <c r="BO1004" s="161"/>
      <c r="BP1004" s="161"/>
      <c r="BQ1004" s="161"/>
      <c r="BR1004" s="161"/>
      <c r="BS1004" s="161"/>
      <c r="BT1004" s="161"/>
      <c r="BU1004" s="161"/>
      <c r="BV1004" s="161"/>
      <c r="BW1004" s="161"/>
      <c r="BX1004" s="161"/>
      <c r="BY1004" s="161"/>
      <c r="BZ1004" s="161"/>
      <c r="CA1004" s="161"/>
      <c r="CB1004" s="161"/>
      <c r="CC1004" s="161"/>
      <c r="CD1004" s="161"/>
      <c r="CE1004" s="161"/>
      <c r="CF1004" s="161"/>
      <c r="CG1004" s="161"/>
      <c r="CH1004" s="161"/>
      <c r="CI1004" s="161"/>
      <c r="CJ1004" s="161"/>
      <c r="CK1004" s="161"/>
      <c r="CL1004" s="161"/>
      <c r="CM1004" s="161"/>
      <c r="CN1004" s="161"/>
      <c r="CO1004" s="161"/>
      <c r="CP1004" s="161"/>
      <c r="CQ1004" s="161"/>
      <c r="CR1004" s="161"/>
      <c r="CS1004" s="161"/>
      <c r="CT1004" s="161"/>
      <c r="CU1004" s="161"/>
      <c r="CV1004" s="161"/>
      <c r="CW1004" s="161"/>
      <c r="CX1004" s="161"/>
      <c r="CY1004" s="161"/>
      <c r="CZ1004" s="161"/>
      <c r="DA1004" s="161"/>
      <c r="DB1004" s="161"/>
      <c r="DC1004" s="161"/>
      <c r="DD1004" s="161"/>
      <c r="DE1004" s="161"/>
      <c r="DF1004" s="161"/>
      <c r="DG1004" s="161"/>
      <c r="DH1004" s="161"/>
      <c r="DI1004" s="161"/>
      <c r="DJ1004" s="161"/>
      <c r="DK1004" s="161"/>
      <c r="DL1004" s="161"/>
      <c r="DM1004" s="161"/>
      <c r="DN1004" s="161"/>
      <c r="DO1004" s="161"/>
      <c r="DP1004" s="161"/>
      <c r="DQ1004" s="161"/>
      <c r="DR1004" s="161"/>
      <c r="DS1004" s="161"/>
      <c r="DT1004" s="161"/>
      <c r="DU1004" s="161"/>
      <c r="DV1004" s="161"/>
      <c r="DW1004" s="161"/>
    </row>
    <row r="1005" spans="1:127" ht="12.75" customHeight="1" x14ac:dyDescent="0.25">
      <c r="A1005" s="161"/>
      <c r="B1005" s="161"/>
      <c r="C1005" s="161"/>
      <c r="D1005" s="161"/>
      <c r="E1005" s="161"/>
      <c r="F1005" s="161"/>
      <c r="G1005" s="161"/>
      <c r="H1005" s="161"/>
      <c r="I1005" s="161"/>
      <c r="J1005" s="161"/>
      <c r="K1005" s="161"/>
      <c r="L1005" s="161"/>
      <c r="M1005" s="161"/>
      <c r="N1005" s="161"/>
      <c r="O1005" s="161"/>
      <c r="P1005" s="161"/>
      <c r="Q1005" s="161"/>
      <c r="R1005" s="161"/>
      <c r="S1005" s="161"/>
      <c r="T1005" s="161"/>
      <c r="U1005" s="161"/>
      <c r="V1005" s="161"/>
      <c r="W1005" s="161"/>
      <c r="X1005" s="161"/>
      <c r="Y1005" s="161"/>
      <c r="Z1005" s="161"/>
      <c r="AA1005" s="161"/>
      <c r="AB1005" s="161"/>
      <c r="AC1005" s="161"/>
      <c r="AD1005" s="161"/>
      <c r="AE1005" s="161"/>
      <c r="AF1005" s="161"/>
      <c r="AG1005" s="161"/>
      <c r="AH1005" s="161"/>
      <c r="AI1005" s="161"/>
      <c r="AJ1005" s="161"/>
      <c r="AK1005" s="161"/>
      <c r="AL1005" s="161"/>
      <c r="AM1005" s="161"/>
      <c r="AN1005" s="161"/>
      <c r="AO1005" s="161"/>
      <c r="AP1005" s="161"/>
      <c r="AQ1005" s="161"/>
      <c r="AR1005"/>
      <c r="AS1005" s="161"/>
      <c r="AT1005" s="161"/>
      <c r="AU1005" s="161"/>
      <c r="AV1005" s="161"/>
      <c r="AW1005" s="161"/>
      <c r="AX1005" s="161"/>
      <c r="AY1005" s="161"/>
      <c r="AZ1005" s="161"/>
      <c r="BA1005" s="161"/>
      <c r="BB1005" s="161"/>
      <c r="BC1005" s="161"/>
      <c r="BD1005" s="161"/>
      <c r="BE1005" s="161"/>
      <c r="BF1005" s="161"/>
      <c r="BG1005" s="161"/>
      <c r="BH1005" s="161"/>
      <c r="BI1005" s="161"/>
      <c r="BJ1005" s="161"/>
      <c r="BK1005" s="161"/>
      <c r="BL1005" s="161"/>
      <c r="BM1005" s="161"/>
      <c r="BN1005" s="161"/>
      <c r="BO1005" s="161"/>
      <c r="BP1005" s="161"/>
      <c r="BQ1005" s="161"/>
      <c r="BR1005" s="161"/>
      <c r="BS1005" s="161"/>
      <c r="BT1005" s="161"/>
      <c r="BU1005" s="161"/>
      <c r="BV1005" s="161"/>
      <c r="BW1005" s="161"/>
      <c r="BX1005" s="161"/>
      <c r="BY1005" s="161"/>
      <c r="BZ1005" s="161"/>
      <c r="CA1005" s="161"/>
      <c r="CB1005" s="161"/>
      <c r="CC1005" s="161"/>
      <c r="CD1005" s="161"/>
      <c r="CE1005" s="161"/>
      <c r="CF1005" s="161"/>
      <c r="CG1005" s="161"/>
      <c r="CH1005" s="161"/>
      <c r="CI1005" s="161"/>
      <c r="CJ1005" s="161"/>
      <c r="CK1005" s="161"/>
      <c r="CL1005" s="161"/>
      <c r="CM1005" s="161"/>
      <c r="CN1005" s="161"/>
      <c r="CO1005" s="161"/>
      <c r="CP1005" s="161"/>
      <c r="CQ1005" s="161"/>
      <c r="CR1005" s="161"/>
      <c r="CS1005" s="161"/>
      <c r="CT1005" s="161"/>
      <c r="CU1005" s="161"/>
      <c r="CV1005" s="161"/>
      <c r="CW1005" s="161"/>
      <c r="CX1005" s="161"/>
      <c r="CY1005" s="161"/>
      <c r="CZ1005" s="161"/>
      <c r="DA1005" s="161"/>
      <c r="DB1005" s="161"/>
      <c r="DC1005" s="161"/>
      <c r="DD1005" s="161"/>
      <c r="DE1005" s="161"/>
      <c r="DF1005" s="161"/>
      <c r="DG1005" s="161"/>
      <c r="DH1005" s="161"/>
      <c r="DI1005" s="161"/>
      <c r="DJ1005" s="161"/>
      <c r="DK1005" s="161"/>
      <c r="DL1005" s="161"/>
      <c r="DM1005" s="161"/>
      <c r="DN1005" s="161"/>
      <c r="DO1005" s="161"/>
      <c r="DP1005" s="161"/>
      <c r="DQ1005" s="161"/>
      <c r="DR1005" s="161"/>
      <c r="DS1005" s="161"/>
      <c r="DT1005" s="161"/>
      <c r="DU1005" s="161"/>
      <c r="DV1005" s="161"/>
      <c r="DW1005" s="161"/>
    </row>
    <row r="1006" spans="1:127" ht="12.75" customHeight="1" x14ac:dyDescent="0.25">
      <c r="A1006" s="161"/>
      <c r="B1006" s="161"/>
      <c r="C1006" s="161"/>
      <c r="D1006" s="161"/>
      <c r="E1006" s="161"/>
      <c r="F1006" s="161"/>
      <c r="G1006" s="161"/>
      <c r="H1006" s="161"/>
      <c r="I1006" s="161"/>
      <c r="J1006" s="161"/>
      <c r="K1006" s="161"/>
      <c r="L1006" s="161"/>
      <c r="M1006" s="161"/>
      <c r="N1006" s="161"/>
      <c r="O1006" s="161"/>
      <c r="P1006" s="161"/>
      <c r="Q1006" s="161"/>
      <c r="R1006" s="161"/>
      <c r="S1006" s="161"/>
      <c r="T1006" s="161"/>
      <c r="U1006" s="161"/>
      <c r="V1006" s="161"/>
      <c r="W1006" s="161"/>
      <c r="X1006" s="161"/>
      <c r="Y1006" s="161"/>
      <c r="Z1006" s="161"/>
      <c r="AA1006" s="161"/>
      <c r="AB1006" s="161"/>
      <c r="AC1006" s="161"/>
      <c r="AD1006" s="161"/>
      <c r="AE1006" s="161"/>
      <c r="AF1006" s="161"/>
      <c r="AG1006" s="161"/>
      <c r="AH1006" s="161"/>
      <c r="AI1006" s="161"/>
      <c r="AJ1006" s="161"/>
      <c r="AK1006" s="161"/>
      <c r="AL1006" s="161"/>
      <c r="AM1006" s="161"/>
      <c r="AN1006" s="161"/>
      <c r="AO1006" s="161"/>
      <c r="AP1006" s="161"/>
      <c r="AQ1006" s="161"/>
      <c r="AR1006"/>
      <c r="AS1006" s="161"/>
      <c r="AT1006" s="161"/>
      <c r="AU1006" s="161"/>
      <c r="AV1006" s="161"/>
      <c r="AW1006" s="161"/>
      <c r="AX1006" s="161"/>
      <c r="AY1006" s="161"/>
      <c r="AZ1006" s="161"/>
      <c r="BA1006" s="161"/>
      <c r="BB1006" s="161"/>
      <c r="BC1006" s="161"/>
      <c r="BD1006" s="161"/>
      <c r="BE1006" s="161"/>
      <c r="BF1006" s="161"/>
      <c r="BG1006" s="161"/>
      <c r="BH1006" s="161"/>
      <c r="BI1006" s="161"/>
      <c r="BJ1006" s="161"/>
      <c r="BK1006" s="161"/>
      <c r="BL1006" s="161"/>
      <c r="BM1006" s="161"/>
      <c r="BN1006" s="161"/>
      <c r="BO1006" s="161"/>
      <c r="BP1006" s="161"/>
      <c r="BQ1006" s="161"/>
      <c r="BR1006" s="161"/>
      <c r="BS1006" s="161"/>
      <c r="BT1006" s="161"/>
      <c r="BU1006" s="161"/>
      <c r="BV1006" s="161"/>
      <c r="BW1006" s="161"/>
      <c r="BX1006" s="161"/>
      <c r="BY1006" s="161"/>
      <c r="BZ1006" s="161"/>
      <c r="CA1006" s="161"/>
      <c r="CB1006" s="161"/>
      <c r="CC1006" s="161"/>
      <c r="CD1006" s="161"/>
      <c r="CE1006" s="161"/>
      <c r="CF1006" s="161"/>
      <c r="CG1006" s="161"/>
      <c r="CH1006" s="161"/>
      <c r="CI1006" s="161"/>
      <c r="CJ1006" s="161"/>
      <c r="CK1006" s="161"/>
      <c r="CL1006" s="161"/>
      <c r="CM1006" s="161"/>
      <c r="CN1006" s="161"/>
      <c r="CO1006" s="161"/>
      <c r="CP1006" s="161"/>
      <c r="CQ1006" s="161"/>
      <c r="CR1006" s="161"/>
      <c r="CS1006" s="161"/>
      <c r="CT1006" s="161"/>
      <c r="CU1006" s="161"/>
      <c r="CV1006" s="161"/>
      <c r="CW1006" s="161"/>
      <c r="CX1006" s="161"/>
      <c r="CY1006" s="161"/>
      <c r="CZ1006" s="161"/>
      <c r="DA1006" s="161"/>
      <c r="DB1006" s="161"/>
      <c r="DC1006" s="161"/>
      <c r="DD1006" s="161"/>
      <c r="DE1006" s="161"/>
      <c r="DF1006" s="161"/>
      <c r="DG1006" s="161"/>
      <c r="DH1006" s="161"/>
      <c r="DI1006" s="161"/>
      <c r="DJ1006" s="161"/>
      <c r="DK1006" s="161"/>
      <c r="DL1006" s="161"/>
      <c r="DM1006" s="161"/>
      <c r="DN1006" s="161"/>
      <c r="DO1006" s="161"/>
      <c r="DP1006" s="161"/>
      <c r="DQ1006" s="161"/>
      <c r="DR1006" s="161"/>
      <c r="DS1006" s="161"/>
      <c r="DT1006" s="161"/>
      <c r="DU1006" s="161"/>
      <c r="DV1006" s="161"/>
      <c r="DW1006" s="161"/>
    </row>
    <row r="1007" spans="1:127" ht="12.75" customHeight="1" x14ac:dyDescent="0.25">
      <c r="A1007" s="161"/>
      <c r="B1007" s="161"/>
      <c r="C1007" s="161"/>
      <c r="D1007" s="161"/>
      <c r="E1007" s="161"/>
      <c r="F1007" s="161"/>
      <c r="G1007" s="161"/>
      <c r="H1007" s="161"/>
      <c r="I1007" s="161"/>
      <c r="J1007" s="161"/>
      <c r="K1007" s="161"/>
      <c r="L1007" s="161"/>
      <c r="M1007" s="161"/>
      <c r="N1007" s="161"/>
      <c r="O1007" s="161"/>
      <c r="P1007" s="161"/>
      <c r="Q1007" s="161"/>
      <c r="R1007" s="161"/>
      <c r="S1007" s="161"/>
      <c r="T1007" s="161"/>
      <c r="U1007" s="161"/>
      <c r="V1007" s="161"/>
      <c r="W1007" s="161"/>
      <c r="X1007" s="161"/>
      <c r="Y1007" s="161"/>
      <c r="Z1007" s="161"/>
      <c r="AA1007" s="161"/>
      <c r="AB1007" s="161"/>
      <c r="AC1007" s="161"/>
      <c r="AD1007" s="161"/>
      <c r="AE1007" s="161"/>
      <c r="AF1007" s="161"/>
      <c r="AG1007" s="161"/>
      <c r="AH1007" s="161"/>
      <c r="AI1007" s="161"/>
      <c r="AJ1007" s="161"/>
      <c r="AK1007" s="161"/>
      <c r="AL1007" s="161"/>
      <c r="AM1007" s="161"/>
      <c r="AN1007" s="161"/>
      <c r="AO1007" s="161"/>
      <c r="AP1007" s="161"/>
      <c r="AQ1007" s="161"/>
      <c r="AR1007"/>
      <c r="AS1007" s="161"/>
      <c r="AT1007" s="161"/>
      <c r="AU1007" s="161"/>
      <c r="AV1007" s="161"/>
      <c r="AW1007" s="161"/>
      <c r="AX1007" s="161"/>
      <c r="AY1007" s="161"/>
      <c r="AZ1007" s="161"/>
      <c r="BA1007" s="161"/>
      <c r="BB1007" s="161"/>
      <c r="BC1007" s="161"/>
      <c r="BD1007" s="161"/>
      <c r="BE1007" s="161"/>
      <c r="BF1007" s="161"/>
      <c r="BG1007" s="161"/>
      <c r="BH1007" s="161"/>
      <c r="BI1007" s="161"/>
      <c r="BJ1007" s="161"/>
      <c r="BK1007" s="161"/>
      <c r="BL1007" s="161"/>
      <c r="BM1007" s="161"/>
      <c r="BN1007" s="161"/>
      <c r="BO1007" s="161"/>
      <c r="BP1007" s="161"/>
      <c r="BQ1007" s="161"/>
      <c r="BR1007" s="161"/>
      <c r="BS1007" s="161"/>
      <c r="BT1007" s="161"/>
      <c r="BU1007" s="161"/>
      <c r="BV1007" s="161"/>
      <c r="BW1007" s="161"/>
      <c r="BX1007" s="161"/>
      <c r="BY1007" s="161"/>
      <c r="BZ1007" s="161"/>
      <c r="CA1007" s="161"/>
      <c r="CB1007" s="161"/>
      <c r="CC1007" s="161"/>
      <c r="CD1007" s="161"/>
      <c r="CE1007" s="161"/>
      <c r="CF1007" s="161"/>
      <c r="CG1007" s="161"/>
      <c r="CH1007" s="161"/>
      <c r="CI1007" s="161"/>
      <c r="CJ1007" s="161"/>
      <c r="CK1007" s="161"/>
      <c r="CL1007" s="161"/>
      <c r="CM1007" s="161"/>
      <c r="CN1007" s="161"/>
      <c r="CO1007" s="161"/>
      <c r="CP1007" s="161"/>
      <c r="CQ1007" s="161"/>
      <c r="CR1007" s="161"/>
      <c r="CS1007" s="161"/>
      <c r="CT1007" s="161"/>
      <c r="CU1007" s="161"/>
      <c r="CV1007" s="161"/>
      <c r="CW1007" s="161"/>
      <c r="CX1007" s="161"/>
      <c r="CY1007" s="161"/>
      <c r="CZ1007" s="161"/>
      <c r="DA1007" s="161"/>
      <c r="DB1007" s="161"/>
      <c r="DC1007" s="161"/>
      <c r="DD1007" s="161"/>
      <c r="DE1007" s="161"/>
      <c r="DF1007" s="161"/>
      <c r="DG1007" s="161"/>
      <c r="DH1007" s="161"/>
      <c r="DI1007" s="161"/>
      <c r="DJ1007" s="161"/>
      <c r="DK1007" s="161"/>
      <c r="DL1007" s="161"/>
      <c r="DM1007" s="161"/>
      <c r="DN1007" s="161"/>
      <c r="DO1007" s="161"/>
      <c r="DP1007" s="161"/>
      <c r="DQ1007" s="161"/>
      <c r="DR1007" s="161"/>
      <c r="DS1007" s="161"/>
      <c r="DT1007" s="161"/>
      <c r="DU1007" s="161"/>
      <c r="DV1007" s="161"/>
      <c r="DW1007" s="161"/>
    </row>
    <row r="1008" spans="1:127" ht="12.75" customHeight="1" x14ac:dyDescent="0.25">
      <c r="A1008" s="161"/>
      <c r="B1008" s="161"/>
      <c r="C1008" s="161"/>
      <c r="D1008" s="161"/>
      <c r="E1008" s="161"/>
      <c r="F1008" s="161"/>
      <c r="G1008" s="161"/>
      <c r="H1008" s="161"/>
      <c r="I1008" s="161"/>
      <c r="J1008" s="161"/>
      <c r="K1008" s="161"/>
      <c r="L1008" s="161"/>
      <c r="M1008" s="161"/>
      <c r="N1008" s="161"/>
      <c r="O1008" s="161"/>
      <c r="P1008" s="161"/>
      <c r="Q1008" s="161"/>
      <c r="R1008" s="161"/>
      <c r="S1008" s="161"/>
      <c r="T1008" s="161"/>
      <c r="U1008" s="161"/>
      <c r="V1008" s="161"/>
      <c r="W1008" s="161"/>
      <c r="X1008" s="161"/>
      <c r="Y1008" s="161"/>
      <c r="Z1008" s="161"/>
      <c r="AA1008" s="161"/>
      <c r="AB1008" s="161"/>
      <c r="AC1008" s="161"/>
      <c r="AD1008" s="161"/>
      <c r="AE1008" s="161"/>
      <c r="AF1008" s="161"/>
      <c r="AG1008" s="161"/>
      <c r="AH1008" s="161"/>
      <c r="AI1008" s="161"/>
      <c r="AJ1008" s="161"/>
      <c r="AK1008" s="161"/>
      <c r="AL1008" s="161"/>
      <c r="AM1008" s="161"/>
      <c r="AN1008" s="161"/>
      <c r="AO1008" s="161"/>
      <c r="AP1008" s="161"/>
      <c r="AQ1008" s="161"/>
      <c r="AR1008"/>
      <c r="AS1008" s="161"/>
      <c r="AT1008" s="161"/>
      <c r="AU1008" s="161"/>
      <c r="AV1008" s="161"/>
      <c r="AW1008" s="161"/>
      <c r="AX1008" s="161"/>
      <c r="AY1008" s="161"/>
      <c r="AZ1008" s="161"/>
      <c r="BA1008" s="161"/>
      <c r="BB1008" s="161"/>
      <c r="BC1008" s="161"/>
      <c r="BD1008" s="161"/>
      <c r="BE1008" s="161"/>
      <c r="BF1008" s="161"/>
      <c r="BG1008" s="161"/>
      <c r="BH1008" s="161"/>
      <c r="BI1008" s="161"/>
      <c r="BJ1008" s="161"/>
      <c r="BK1008" s="161"/>
      <c r="BL1008" s="161"/>
      <c r="BM1008" s="161"/>
      <c r="BN1008" s="161"/>
      <c r="BO1008" s="161"/>
      <c r="BP1008" s="161"/>
      <c r="BQ1008" s="161"/>
      <c r="BR1008" s="161"/>
      <c r="BS1008" s="161"/>
      <c r="BT1008" s="161"/>
      <c r="BU1008" s="161"/>
      <c r="BV1008" s="161"/>
      <c r="BW1008" s="161"/>
      <c r="BX1008" s="161"/>
      <c r="BY1008" s="161"/>
      <c r="BZ1008" s="161"/>
      <c r="CA1008" s="161"/>
      <c r="CB1008" s="161"/>
      <c r="CC1008" s="161"/>
      <c r="CD1008" s="161"/>
      <c r="CE1008" s="161"/>
      <c r="CF1008" s="161"/>
      <c r="CG1008" s="161"/>
      <c r="CH1008" s="161"/>
      <c r="CI1008" s="161"/>
      <c r="CJ1008" s="161"/>
      <c r="CK1008" s="161"/>
      <c r="CL1008" s="161"/>
      <c r="CM1008" s="161"/>
      <c r="CN1008" s="161"/>
      <c r="CO1008" s="161"/>
      <c r="CP1008" s="161"/>
      <c r="CQ1008" s="161"/>
      <c r="CR1008" s="161"/>
      <c r="CS1008" s="161"/>
      <c r="CT1008" s="161"/>
      <c r="CU1008" s="161"/>
      <c r="CV1008" s="161"/>
      <c r="CW1008" s="161"/>
      <c r="CX1008" s="161"/>
      <c r="CY1008" s="161"/>
      <c r="CZ1008" s="161"/>
      <c r="DA1008" s="161"/>
      <c r="DB1008" s="161"/>
      <c r="DC1008" s="161"/>
      <c r="DD1008" s="161"/>
      <c r="DE1008" s="161"/>
      <c r="DF1008" s="161"/>
      <c r="DG1008" s="161"/>
      <c r="DH1008" s="161"/>
      <c r="DI1008" s="161"/>
      <c r="DJ1008" s="161"/>
      <c r="DK1008" s="161"/>
      <c r="DL1008" s="161"/>
      <c r="DM1008" s="161"/>
      <c r="DN1008" s="161"/>
      <c r="DO1008" s="161"/>
      <c r="DP1008" s="161"/>
      <c r="DQ1008" s="161"/>
      <c r="DR1008" s="161"/>
      <c r="DS1008" s="161"/>
      <c r="DT1008" s="161"/>
      <c r="DU1008" s="161"/>
      <c r="DV1008" s="161"/>
      <c r="DW1008" s="161"/>
    </row>
    <row r="1009" spans="1:127" ht="12.75" customHeight="1" x14ac:dyDescent="0.25">
      <c r="A1009" s="161"/>
      <c r="B1009" s="161"/>
      <c r="C1009" s="161"/>
      <c r="D1009" s="161"/>
      <c r="E1009" s="161"/>
      <c r="F1009" s="161"/>
      <c r="G1009" s="161"/>
      <c r="H1009" s="161"/>
      <c r="I1009" s="161"/>
      <c r="J1009" s="161"/>
      <c r="K1009" s="161"/>
      <c r="L1009" s="161"/>
      <c r="M1009" s="161"/>
      <c r="N1009" s="161"/>
      <c r="O1009" s="161"/>
      <c r="P1009" s="161"/>
      <c r="Q1009" s="161"/>
      <c r="R1009" s="161"/>
      <c r="S1009" s="161"/>
      <c r="T1009" s="161"/>
      <c r="U1009" s="161"/>
      <c r="V1009" s="161"/>
      <c r="W1009" s="161"/>
      <c r="X1009" s="161"/>
      <c r="Y1009" s="161"/>
      <c r="Z1009" s="161"/>
      <c r="AA1009" s="161"/>
      <c r="AB1009" s="161"/>
      <c r="AC1009" s="161"/>
      <c r="AD1009" s="161"/>
      <c r="AE1009" s="161"/>
      <c r="AF1009" s="161"/>
      <c r="AG1009" s="161"/>
      <c r="AH1009" s="161"/>
      <c r="AI1009" s="161"/>
      <c r="AJ1009" s="161"/>
      <c r="AK1009" s="161"/>
      <c r="AL1009" s="161"/>
      <c r="AM1009" s="161"/>
      <c r="AN1009" s="161"/>
      <c r="AO1009" s="161"/>
      <c r="AP1009" s="161"/>
      <c r="AQ1009" s="161"/>
      <c r="AR1009"/>
      <c r="AS1009" s="161"/>
      <c r="AT1009" s="161"/>
      <c r="AU1009" s="161"/>
      <c r="AV1009" s="161"/>
      <c r="AW1009" s="161"/>
      <c r="AX1009" s="161"/>
      <c r="AY1009" s="161"/>
      <c r="AZ1009" s="161"/>
      <c r="BA1009" s="161"/>
      <c r="BB1009" s="161"/>
      <c r="BC1009" s="161"/>
      <c r="BD1009" s="161"/>
      <c r="BE1009" s="161"/>
      <c r="BF1009" s="161"/>
      <c r="BG1009" s="161"/>
      <c r="BH1009" s="161"/>
      <c r="BI1009" s="161"/>
      <c r="BJ1009" s="161"/>
      <c r="BK1009" s="161"/>
      <c r="BL1009" s="161"/>
      <c r="BM1009" s="161"/>
      <c r="BN1009" s="161"/>
      <c r="BO1009" s="161"/>
      <c r="BP1009" s="161"/>
      <c r="BQ1009" s="161"/>
      <c r="BR1009" s="161"/>
      <c r="BS1009" s="161"/>
      <c r="BT1009" s="161"/>
      <c r="BU1009" s="161"/>
      <c r="BV1009" s="161"/>
      <c r="BW1009" s="161"/>
      <c r="BX1009" s="161"/>
      <c r="BY1009" s="161"/>
      <c r="BZ1009" s="161"/>
      <c r="CA1009" s="161"/>
      <c r="CB1009" s="161"/>
      <c r="CC1009" s="161"/>
      <c r="CD1009" s="161"/>
      <c r="CE1009" s="161"/>
      <c r="CF1009" s="161"/>
      <c r="CG1009" s="161"/>
      <c r="CH1009" s="161"/>
      <c r="CI1009" s="161"/>
      <c r="CJ1009" s="161"/>
      <c r="CK1009" s="161"/>
      <c r="CL1009" s="161"/>
      <c r="CM1009" s="161"/>
      <c r="CN1009" s="161"/>
      <c r="CO1009" s="161"/>
      <c r="CP1009" s="161"/>
      <c r="CQ1009" s="161"/>
      <c r="CR1009" s="161"/>
      <c r="CS1009" s="161"/>
      <c r="CT1009" s="161"/>
      <c r="CU1009" s="161"/>
      <c r="CV1009" s="161"/>
      <c r="CW1009" s="161"/>
      <c r="CX1009" s="161"/>
      <c r="CY1009" s="161"/>
      <c r="CZ1009" s="161"/>
      <c r="DA1009" s="161"/>
      <c r="DB1009" s="161"/>
      <c r="DC1009" s="161"/>
      <c r="DD1009" s="161"/>
      <c r="DE1009" s="161"/>
      <c r="DF1009" s="161"/>
      <c r="DG1009" s="161"/>
      <c r="DH1009" s="161"/>
      <c r="DI1009" s="161"/>
      <c r="DJ1009" s="161"/>
      <c r="DK1009" s="161"/>
      <c r="DL1009" s="161"/>
      <c r="DM1009" s="161"/>
      <c r="DN1009" s="161"/>
      <c r="DO1009" s="161"/>
      <c r="DP1009" s="161"/>
      <c r="DQ1009" s="161"/>
      <c r="DR1009" s="161"/>
      <c r="DS1009" s="161"/>
      <c r="DT1009" s="161"/>
      <c r="DU1009" s="161"/>
      <c r="DV1009" s="161"/>
      <c r="DW1009" s="161"/>
    </row>
    <row r="1010" spans="1:127" ht="12.75" customHeight="1" x14ac:dyDescent="0.25">
      <c r="A1010" s="161"/>
      <c r="B1010" s="161"/>
      <c r="C1010" s="161"/>
      <c r="D1010" s="161"/>
      <c r="E1010" s="161"/>
      <c r="F1010" s="161"/>
      <c r="G1010" s="161"/>
      <c r="H1010" s="161"/>
      <c r="I1010" s="161"/>
      <c r="J1010" s="161"/>
      <c r="K1010" s="161"/>
      <c r="L1010" s="161"/>
      <c r="M1010" s="161"/>
      <c r="N1010" s="161"/>
      <c r="O1010" s="161"/>
      <c r="P1010" s="161"/>
      <c r="Q1010" s="161"/>
      <c r="R1010" s="161"/>
      <c r="S1010" s="161"/>
      <c r="T1010" s="161"/>
      <c r="U1010" s="161"/>
      <c r="V1010" s="161"/>
      <c r="W1010" s="161"/>
      <c r="X1010" s="161"/>
      <c r="Y1010" s="161"/>
      <c r="Z1010" s="161"/>
      <c r="AA1010" s="161"/>
      <c r="AB1010" s="161"/>
      <c r="AC1010" s="161"/>
      <c r="AD1010" s="161"/>
      <c r="AE1010" s="161"/>
      <c r="AF1010" s="161"/>
      <c r="AG1010" s="161"/>
      <c r="AH1010" s="161"/>
      <c r="AI1010" s="161"/>
      <c r="AJ1010" s="161"/>
      <c r="AK1010" s="161"/>
      <c r="AL1010" s="161"/>
      <c r="AM1010" s="161"/>
      <c r="AN1010" s="161"/>
      <c r="AO1010" s="161"/>
      <c r="AP1010" s="161"/>
      <c r="AQ1010" s="161"/>
      <c r="AR1010"/>
      <c r="AS1010" s="161"/>
      <c r="AT1010" s="161"/>
      <c r="AU1010" s="161"/>
      <c r="AV1010" s="161"/>
      <c r="AW1010" s="161"/>
      <c r="AX1010" s="161"/>
      <c r="AY1010" s="161"/>
      <c r="AZ1010" s="161"/>
      <c r="BA1010" s="161"/>
      <c r="BB1010" s="161"/>
      <c r="BC1010" s="161"/>
      <c r="BD1010" s="161"/>
      <c r="BE1010" s="161"/>
      <c r="BF1010" s="161"/>
      <c r="BG1010" s="161"/>
      <c r="BH1010" s="161"/>
      <c r="BI1010" s="161"/>
      <c r="BJ1010" s="161"/>
      <c r="BK1010" s="161"/>
      <c r="BL1010" s="161"/>
      <c r="BM1010" s="161"/>
      <c r="BN1010" s="161"/>
      <c r="BO1010" s="161"/>
      <c r="BP1010" s="161"/>
      <c r="BQ1010" s="161"/>
      <c r="BR1010" s="161"/>
      <c r="BS1010" s="161"/>
      <c r="BT1010" s="161"/>
      <c r="BU1010" s="161"/>
      <c r="BV1010" s="161"/>
      <c r="BW1010" s="161"/>
      <c r="BX1010" s="161"/>
      <c r="BY1010" s="161"/>
      <c r="BZ1010" s="161"/>
      <c r="CA1010" s="161"/>
      <c r="CB1010" s="161"/>
      <c r="CC1010" s="161"/>
      <c r="CD1010" s="161"/>
      <c r="CE1010" s="161"/>
      <c r="CF1010" s="161"/>
      <c r="CG1010" s="161"/>
      <c r="CH1010" s="161"/>
      <c r="CI1010" s="161"/>
      <c r="CJ1010" s="161"/>
      <c r="CK1010" s="161"/>
      <c r="CL1010" s="161"/>
      <c r="CM1010" s="161"/>
      <c r="CN1010" s="161"/>
      <c r="CO1010" s="161"/>
      <c r="CP1010" s="161"/>
      <c r="CQ1010" s="161"/>
      <c r="CR1010" s="161"/>
      <c r="CS1010" s="161"/>
      <c r="CT1010" s="161"/>
      <c r="CU1010" s="161"/>
      <c r="CV1010" s="161"/>
      <c r="CW1010" s="161"/>
      <c r="CX1010" s="161"/>
      <c r="CY1010" s="161"/>
      <c r="CZ1010" s="161"/>
      <c r="DA1010" s="161"/>
      <c r="DB1010" s="161"/>
      <c r="DC1010" s="161"/>
      <c r="DD1010" s="161"/>
      <c r="DE1010" s="161"/>
      <c r="DF1010" s="161"/>
      <c r="DG1010" s="161"/>
      <c r="DH1010" s="161"/>
      <c r="DI1010" s="161"/>
      <c r="DJ1010" s="161"/>
      <c r="DK1010" s="161"/>
      <c r="DL1010" s="161"/>
      <c r="DM1010" s="161"/>
      <c r="DN1010" s="161"/>
      <c r="DO1010" s="161"/>
      <c r="DP1010" s="161"/>
      <c r="DQ1010" s="161"/>
      <c r="DR1010" s="161"/>
      <c r="DS1010" s="161"/>
      <c r="DT1010" s="161"/>
      <c r="DU1010" s="161"/>
      <c r="DV1010" s="161"/>
      <c r="DW1010" s="161"/>
    </row>
    <row r="1011" spans="1:127" ht="12.75" customHeight="1" x14ac:dyDescent="0.25">
      <c r="A1011" s="161"/>
      <c r="B1011" s="161"/>
      <c r="C1011" s="161"/>
      <c r="D1011" s="161"/>
      <c r="E1011" s="161"/>
      <c r="F1011" s="161"/>
      <c r="G1011" s="161"/>
      <c r="H1011" s="161"/>
      <c r="I1011" s="161"/>
      <c r="J1011" s="161"/>
      <c r="K1011" s="161"/>
      <c r="L1011" s="161"/>
      <c r="M1011" s="161"/>
      <c r="N1011" s="161"/>
      <c r="O1011" s="161"/>
      <c r="P1011" s="161"/>
      <c r="Q1011" s="161"/>
      <c r="R1011" s="161"/>
      <c r="S1011" s="161"/>
      <c r="T1011" s="161"/>
      <c r="U1011" s="161"/>
      <c r="V1011" s="161"/>
      <c r="W1011" s="161"/>
      <c r="X1011" s="161"/>
      <c r="Y1011" s="161"/>
      <c r="Z1011" s="161"/>
      <c r="AA1011" s="161"/>
      <c r="AB1011" s="161"/>
      <c r="AC1011" s="161"/>
      <c r="AD1011" s="161"/>
      <c r="AE1011" s="161"/>
      <c r="AF1011" s="161"/>
      <c r="AG1011" s="161"/>
      <c r="AH1011" s="161"/>
      <c r="AI1011" s="161"/>
      <c r="AJ1011" s="161"/>
      <c r="AK1011" s="161"/>
      <c r="AL1011" s="161"/>
      <c r="AM1011" s="161"/>
      <c r="AN1011" s="161"/>
      <c r="AO1011" s="161"/>
      <c r="AP1011" s="161"/>
      <c r="AQ1011" s="161"/>
      <c r="AR1011"/>
      <c r="AS1011" s="161"/>
      <c r="AT1011" s="161"/>
      <c r="AU1011" s="161"/>
      <c r="AV1011" s="161"/>
      <c r="AW1011" s="161"/>
      <c r="AX1011" s="161"/>
      <c r="AY1011" s="161"/>
      <c r="AZ1011" s="161"/>
      <c r="BA1011" s="161"/>
      <c r="BB1011" s="161"/>
      <c r="BC1011" s="161"/>
      <c r="BD1011" s="161"/>
      <c r="BE1011" s="161"/>
      <c r="BF1011" s="161"/>
      <c r="BG1011" s="161"/>
      <c r="BH1011" s="161"/>
      <c r="BI1011" s="161"/>
      <c r="BJ1011" s="161"/>
      <c r="BK1011" s="161"/>
      <c r="BL1011" s="161"/>
      <c r="BM1011" s="161"/>
      <c r="BN1011" s="161"/>
      <c r="BO1011" s="161"/>
      <c r="BP1011" s="161"/>
      <c r="BQ1011" s="161"/>
      <c r="BR1011" s="161"/>
      <c r="BS1011" s="161"/>
      <c r="BT1011" s="161"/>
      <c r="BU1011" s="161"/>
      <c r="BV1011" s="161"/>
      <c r="BW1011" s="161"/>
      <c r="BX1011" s="161"/>
      <c r="BY1011" s="161"/>
      <c r="BZ1011" s="161"/>
      <c r="CA1011" s="161"/>
      <c r="CB1011" s="161"/>
      <c r="CC1011" s="161"/>
      <c r="CD1011" s="161"/>
      <c r="CE1011" s="161"/>
      <c r="CF1011" s="161"/>
      <c r="CG1011" s="161"/>
      <c r="CH1011" s="161"/>
      <c r="CI1011" s="161"/>
      <c r="CJ1011" s="161"/>
      <c r="CK1011" s="161"/>
      <c r="CL1011" s="161"/>
      <c r="CM1011" s="161"/>
      <c r="CN1011" s="161"/>
      <c r="CO1011" s="161"/>
      <c r="CP1011" s="161"/>
      <c r="CQ1011" s="161"/>
      <c r="CR1011" s="161"/>
      <c r="CS1011" s="161"/>
      <c r="CT1011" s="161"/>
      <c r="CU1011" s="161"/>
      <c r="CV1011" s="161"/>
      <c r="CW1011" s="161"/>
      <c r="CX1011" s="161"/>
      <c r="CY1011" s="161"/>
      <c r="CZ1011" s="161"/>
      <c r="DA1011" s="161"/>
      <c r="DB1011" s="161"/>
      <c r="DC1011" s="161"/>
      <c r="DD1011" s="161"/>
      <c r="DE1011" s="161"/>
      <c r="DF1011" s="161"/>
      <c r="DG1011" s="161"/>
      <c r="DH1011" s="161"/>
      <c r="DI1011" s="161"/>
      <c r="DJ1011" s="161"/>
      <c r="DK1011" s="161"/>
      <c r="DL1011" s="161"/>
      <c r="DM1011" s="161"/>
      <c r="DN1011" s="161"/>
      <c r="DO1011" s="161"/>
      <c r="DP1011" s="161"/>
      <c r="DQ1011" s="161"/>
      <c r="DR1011" s="161"/>
      <c r="DS1011" s="161"/>
      <c r="DT1011" s="161"/>
      <c r="DU1011" s="161"/>
      <c r="DV1011" s="161"/>
      <c r="DW1011" s="161"/>
    </row>
    <row r="1012" spans="1:127" ht="12.75" customHeight="1" x14ac:dyDescent="0.25">
      <c r="A1012" s="161"/>
      <c r="B1012" s="161"/>
      <c r="C1012" s="161"/>
      <c r="D1012" s="161"/>
      <c r="E1012" s="161"/>
      <c r="F1012" s="161"/>
      <c r="G1012" s="161"/>
      <c r="H1012" s="161"/>
      <c r="I1012" s="161"/>
      <c r="J1012" s="161"/>
      <c r="K1012" s="161"/>
      <c r="L1012" s="161"/>
      <c r="M1012" s="161"/>
      <c r="N1012" s="161"/>
      <c r="O1012" s="161"/>
      <c r="P1012" s="161"/>
      <c r="Q1012" s="161"/>
      <c r="R1012" s="161"/>
      <c r="S1012" s="161"/>
      <c r="T1012" s="161"/>
      <c r="U1012" s="161"/>
      <c r="V1012" s="161"/>
      <c r="W1012" s="161"/>
      <c r="X1012" s="161"/>
      <c r="Y1012" s="161"/>
      <c r="Z1012" s="161"/>
      <c r="AA1012" s="161"/>
      <c r="AB1012" s="161"/>
      <c r="AC1012" s="161"/>
      <c r="AD1012" s="161"/>
      <c r="AE1012" s="161"/>
      <c r="AF1012" s="161"/>
      <c r="AG1012" s="161"/>
      <c r="AH1012" s="161"/>
      <c r="AI1012" s="161"/>
      <c r="AJ1012" s="161"/>
      <c r="AK1012" s="161"/>
      <c r="AL1012" s="161"/>
      <c r="AM1012" s="161"/>
      <c r="AN1012" s="161"/>
      <c r="AO1012" s="161"/>
      <c r="AP1012" s="161"/>
      <c r="AQ1012" s="161"/>
      <c r="AR1012"/>
      <c r="AS1012" s="161"/>
      <c r="AT1012" s="161"/>
      <c r="AU1012" s="161"/>
      <c r="AV1012" s="161"/>
      <c r="AW1012" s="161"/>
      <c r="AX1012" s="161"/>
      <c r="AY1012" s="161"/>
      <c r="AZ1012" s="161"/>
      <c r="BA1012" s="161"/>
      <c r="BB1012" s="161"/>
      <c r="BC1012" s="161"/>
      <c r="BD1012" s="161"/>
      <c r="BE1012" s="161"/>
      <c r="BF1012" s="161"/>
      <c r="BG1012" s="161"/>
      <c r="BH1012" s="161"/>
      <c r="BI1012" s="161"/>
      <c r="BJ1012" s="161"/>
      <c r="BK1012" s="161"/>
      <c r="BL1012" s="161"/>
      <c r="BM1012" s="161"/>
      <c r="BN1012" s="161"/>
      <c r="BO1012" s="161"/>
      <c r="BP1012" s="161"/>
      <c r="BQ1012" s="161"/>
      <c r="BR1012" s="161"/>
      <c r="BS1012" s="161"/>
      <c r="BT1012" s="161"/>
      <c r="BU1012" s="161"/>
      <c r="BV1012" s="161"/>
      <c r="BW1012" s="161"/>
      <c r="BX1012" s="161"/>
      <c r="BY1012" s="161"/>
      <c r="BZ1012" s="161"/>
      <c r="CA1012" s="161"/>
      <c r="CB1012" s="161"/>
      <c r="CC1012" s="161"/>
      <c r="CD1012" s="161"/>
      <c r="CE1012" s="161"/>
      <c r="CF1012" s="161"/>
      <c r="CG1012" s="161"/>
      <c r="CH1012" s="161"/>
      <c r="CI1012" s="161"/>
      <c r="CJ1012" s="161"/>
      <c r="CK1012" s="161"/>
      <c r="CL1012" s="161"/>
      <c r="CM1012" s="161"/>
      <c r="CN1012" s="161"/>
      <c r="CO1012" s="161"/>
      <c r="CP1012" s="161"/>
      <c r="CQ1012" s="161"/>
      <c r="CR1012" s="161"/>
      <c r="CS1012" s="161"/>
      <c r="CT1012" s="161"/>
      <c r="CU1012" s="161"/>
      <c r="CV1012" s="161"/>
      <c r="CW1012" s="161"/>
      <c r="CX1012" s="161"/>
      <c r="CY1012" s="161"/>
      <c r="CZ1012" s="161"/>
      <c r="DA1012" s="161"/>
      <c r="DB1012" s="161"/>
      <c r="DC1012" s="161"/>
      <c r="DD1012" s="161"/>
      <c r="DE1012" s="161"/>
      <c r="DF1012" s="161"/>
      <c r="DG1012" s="161"/>
      <c r="DH1012" s="161"/>
      <c r="DI1012" s="161"/>
      <c r="DJ1012" s="161"/>
      <c r="DK1012" s="161"/>
      <c r="DL1012" s="161"/>
      <c r="DM1012" s="161"/>
      <c r="DN1012" s="161"/>
      <c r="DO1012" s="161"/>
      <c r="DP1012" s="161"/>
      <c r="DQ1012" s="161"/>
      <c r="DR1012" s="161"/>
      <c r="DS1012" s="161"/>
      <c r="DT1012" s="161"/>
      <c r="DU1012" s="161"/>
      <c r="DV1012" s="161"/>
      <c r="DW1012" s="161"/>
    </row>
    <row r="1013" spans="1:127" ht="12.75" customHeight="1" x14ac:dyDescent="0.25">
      <c r="A1013" s="161"/>
      <c r="B1013" s="161"/>
      <c r="C1013" s="161"/>
      <c r="D1013" s="161"/>
      <c r="E1013" s="161"/>
      <c r="F1013" s="161"/>
      <c r="G1013" s="161"/>
      <c r="H1013" s="161"/>
      <c r="I1013" s="161"/>
      <c r="J1013" s="161"/>
      <c r="K1013" s="161"/>
      <c r="L1013" s="161"/>
      <c r="M1013" s="161"/>
      <c r="N1013" s="161"/>
      <c r="O1013" s="161"/>
      <c r="P1013" s="161"/>
      <c r="Q1013" s="161"/>
      <c r="R1013" s="161"/>
      <c r="S1013" s="161"/>
      <c r="T1013" s="161"/>
      <c r="U1013" s="161"/>
      <c r="V1013" s="161"/>
      <c r="W1013" s="161"/>
      <c r="X1013" s="161"/>
      <c r="Y1013" s="161"/>
      <c r="Z1013" s="161"/>
      <c r="AA1013" s="161"/>
      <c r="AB1013" s="161"/>
      <c r="AC1013" s="161"/>
      <c r="AD1013" s="161"/>
      <c r="AE1013" s="161"/>
      <c r="AF1013" s="161"/>
      <c r="AG1013" s="161"/>
      <c r="AH1013" s="161"/>
      <c r="AI1013" s="161"/>
      <c r="AJ1013" s="161"/>
      <c r="AK1013" s="161"/>
      <c r="AL1013" s="161"/>
      <c r="AM1013" s="161"/>
      <c r="AN1013" s="161"/>
      <c r="AO1013" s="161"/>
      <c r="AP1013" s="161"/>
      <c r="AQ1013" s="161"/>
      <c r="AR1013"/>
      <c r="AS1013" s="161"/>
      <c r="AT1013" s="161"/>
      <c r="AU1013" s="161"/>
      <c r="AV1013" s="161"/>
      <c r="AW1013" s="161"/>
      <c r="AX1013" s="161"/>
      <c r="AY1013" s="161"/>
      <c r="AZ1013" s="161"/>
      <c r="BA1013" s="161"/>
      <c r="BB1013" s="161"/>
      <c r="BC1013" s="161"/>
      <c r="BD1013" s="161"/>
      <c r="BE1013" s="161"/>
      <c r="BF1013" s="161"/>
      <c r="BG1013" s="161"/>
      <c r="BH1013" s="161"/>
      <c r="BI1013" s="161"/>
      <c r="BJ1013" s="161"/>
      <c r="BK1013" s="161"/>
      <c r="BL1013" s="161"/>
      <c r="BM1013" s="161"/>
      <c r="BN1013" s="161"/>
      <c r="BO1013" s="161"/>
      <c r="BP1013" s="161"/>
      <c r="BQ1013" s="161"/>
      <c r="BR1013" s="161"/>
      <c r="BS1013" s="161"/>
      <c r="BT1013" s="161"/>
      <c r="BU1013" s="161"/>
      <c r="BV1013" s="161"/>
      <c r="BW1013" s="161"/>
      <c r="BX1013" s="161"/>
      <c r="BY1013" s="161"/>
      <c r="BZ1013" s="161"/>
      <c r="CA1013" s="161"/>
      <c r="CB1013" s="161"/>
      <c r="CC1013" s="161"/>
      <c r="CD1013" s="161"/>
      <c r="CE1013" s="161"/>
      <c r="CF1013" s="161"/>
      <c r="CG1013" s="161"/>
      <c r="CH1013" s="161"/>
      <c r="CI1013" s="161"/>
      <c r="CJ1013" s="161"/>
      <c r="CK1013" s="161"/>
      <c r="CL1013" s="161"/>
      <c r="CM1013" s="161"/>
      <c r="CN1013" s="161"/>
      <c r="CO1013" s="161"/>
      <c r="CP1013" s="161"/>
      <c r="CQ1013" s="161"/>
      <c r="CR1013" s="161"/>
      <c r="CS1013" s="161"/>
      <c r="CT1013" s="161"/>
      <c r="CU1013" s="161"/>
      <c r="CV1013" s="161"/>
      <c r="CW1013" s="161"/>
      <c r="CX1013" s="161"/>
      <c r="CY1013" s="161"/>
      <c r="CZ1013" s="161"/>
      <c r="DA1013" s="161"/>
      <c r="DB1013" s="161"/>
      <c r="DC1013" s="161"/>
      <c r="DD1013" s="161"/>
      <c r="DE1013" s="161"/>
      <c r="DF1013" s="161"/>
      <c r="DG1013" s="161"/>
      <c r="DH1013" s="161"/>
      <c r="DI1013" s="161"/>
      <c r="DJ1013" s="161"/>
      <c r="DK1013" s="161"/>
      <c r="DL1013" s="161"/>
      <c r="DM1013" s="161"/>
      <c r="DN1013" s="161"/>
      <c r="DO1013" s="161"/>
      <c r="DP1013" s="161"/>
      <c r="DQ1013" s="161"/>
      <c r="DR1013" s="161"/>
      <c r="DS1013" s="161"/>
      <c r="DT1013" s="161"/>
      <c r="DU1013" s="161"/>
      <c r="DV1013" s="161"/>
      <c r="DW1013" s="161"/>
    </row>
    <row r="1014" spans="1:127" ht="12.75" customHeight="1" x14ac:dyDescent="0.25">
      <c r="A1014" s="161"/>
      <c r="B1014" s="161"/>
      <c r="C1014" s="161"/>
      <c r="D1014" s="161"/>
      <c r="E1014" s="161"/>
      <c r="F1014" s="161"/>
      <c r="G1014" s="161"/>
      <c r="H1014" s="161"/>
      <c r="I1014" s="161"/>
      <c r="J1014" s="161"/>
      <c r="K1014" s="161"/>
      <c r="L1014" s="161"/>
      <c r="M1014" s="161"/>
      <c r="N1014" s="161"/>
      <c r="O1014" s="161"/>
      <c r="P1014" s="161"/>
      <c r="Q1014" s="161"/>
      <c r="R1014" s="161"/>
      <c r="S1014" s="161"/>
      <c r="T1014" s="161"/>
      <c r="U1014" s="161"/>
      <c r="V1014" s="161"/>
      <c r="W1014" s="161"/>
      <c r="X1014" s="161"/>
      <c r="Y1014" s="161"/>
      <c r="Z1014" s="161"/>
      <c r="AA1014" s="161"/>
      <c r="AB1014" s="161"/>
      <c r="AC1014" s="161"/>
      <c r="AD1014" s="161"/>
      <c r="AE1014" s="161"/>
      <c r="AF1014" s="161"/>
      <c r="AG1014" s="161"/>
      <c r="AH1014" s="161"/>
      <c r="AI1014" s="161"/>
      <c r="AJ1014" s="161"/>
      <c r="AK1014" s="161"/>
      <c r="AL1014" s="161"/>
      <c r="AM1014" s="161"/>
      <c r="AN1014" s="161"/>
      <c r="AO1014" s="161"/>
      <c r="AP1014" s="161"/>
      <c r="AQ1014" s="161"/>
      <c r="AR1014"/>
      <c r="AS1014" s="161"/>
      <c r="AT1014" s="161"/>
      <c r="AU1014" s="161"/>
      <c r="AV1014" s="161"/>
      <c r="AW1014" s="161"/>
      <c r="AX1014" s="161"/>
      <c r="AY1014" s="161"/>
      <c r="AZ1014" s="161"/>
      <c r="BA1014" s="161"/>
      <c r="BB1014" s="161"/>
      <c r="BC1014" s="161"/>
      <c r="BD1014" s="161"/>
      <c r="BE1014" s="161"/>
      <c r="BF1014" s="161"/>
      <c r="BG1014" s="161"/>
      <c r="BH1014" s="161"/>
      <c r="BI1014" s="161"/>
      <c r="BJ1014" s="161"/>
      <c r="BK1014" s="161"/>
      <c r="BL1014" s="161"/>
      <c r="BM1014" s="161"/>
      <c r="BN1014" s="161"/>
      <c r="BO1014" s="161"/>
      <c r="BP1014" s="161"/>
      <c r="BQ1014" s="161"/>
      <c r="BR1014" s="161"/>
      <c r="BS1014" s="161"/>
      <c r="BT1014" s="161"/>
      <c r="BU1014" s="161"/>
      <c r="BV1014" s="161"/>
      <c r="BW1014" s="161"/>
      <c r="BX1014" s="161"/>
      <c r="BY1014" s="161"/>
      <c r="BZ1014" s="161"/>
      <c r="CA1014" s="161"/>
      <c r="CB1014" s="161"/>
      <c r="CC1014" s="161"/>
      <c r="CD1014" s="161"/>
      <c r="CE1014" s="161"/>
      <c r="CF1014" s="161"/>
      <c r="CG1014" s="161"/>
      <c r="CH1014" s="161"/>
      <c r="CI1014" s="161"/>
      <c r="CJ1014" s="161"/>
      <c r="CK1014" s="161"/>
      <c r="CL1014" s="161"/>
      <c r="CM1014" s="161"/>
      <c r="CN1014" s="161"/>
      <c r="CO1014" s="161"/>
      <c r="CP1014" s="161"/>
      <c r="CQ1014" s="161"/>
      <c r="CR1014" s="161"/>
      <c r="CS1014" s="161"/>
      <c r="CT1014" s="161"/>
      <c r="CU1014" s="161"/>
      <c r="CV1014" s="161"/>
      <c r="CW1014" s="161"/>
      <c r="CX1014" s="161"/>
      <c r="CY1014" s="161"/>
      <c r="CZ1014" s="161"/>
      <c r="DA1014" s="161"/>
      <c r="DB1014" s="161"/>
      <c r="DC1014" s="161"/>
      <c r="DD1014" s="161"/>
      <c r="DE1014" s="161"/>
      <c r="DF1014" s="161"/>
      <c r="DG1014" s="161"/>
      <c r="DH1014" s="161"/>
      <c r="DI1014" s="161"/>
      <c r="DJ1014" s="161"/>
      <c r="DK1014" s="161"/>
      <c r="DL1014" s="161"/>
      <c r="DM1014" s="161"/>
      <c r="DN1014" s="161"/>
      <c r="DO1014" s="161"/>
      <c r="DP1014" s="161"/>
      <c r="DQ1014" s="161"/>
      <c r="DR1014" s="161"/>
      <c r="DS1014" s="161"/>
      <c r="DT1014" s="161"/>
      <c r="DU1014" s="161"/>
      <c r="DV1014" s="161"/>
      <c r="DW1014" s="161"/>
    </row>
    <row r="1015" spans="1:127" ht="12.75" customHeight="1" x14ac:dyDescent="0.25">
      <c r="A1015" s="161"/>
      <c r="B1015" s="161"/>
      <c r="C1015" s="161"/>
      <c r="D1015" s="161"/>
      <c r="E1015" s="161"/>
      <c r="F1015" s="161"/>
      <c r="G1015" s="161"/>
      <c r="H1015" s="161"/>
      <c r="I1015" s="161"/>
      <c r="J1015" s="161"/>
      <c r="K1015" s="161"/>
      <c r="L1015" s="161"/>
      <c r="M1015" s="161"/>
      <c r="N1015" s="161"/>
      <c r="O1015" s="161"/>
      <c r="P1015" s="161"/>
      <c r="Q1015" s="161"/>
      <c r="R1015" s="161"/>
      <c r="S1015" s="161"/>
      <c r="T1015" s="161"/>
      <c r="U1015" s="161"/>
      <c r="V1015" s="161"/>
      <c r="W1015" s="161"/>
      <c r="X1015" s="161"/>
      <c r="Y1015" s="161"/>
      <c r="Z1015" s="161"/>
      <c r="AA1015" s="161"/>
      <c r="AB1015" s="161"/>
      <c r="AC1015" s="161"/>
      <c r="AD1015" s="161"/>
      <c r="AE1015" s="161"/>
      <c r="AF1015" s="161"/>
      <c r="AG1015" s="161"/>
      <c r="AH1015" s="161"/>
      <c r="AI1015" s="161"/>
      <c r="AJ1015" s="161"/>
      <c r="AK1015" s="161"/>
      <c r="AL1015" s="161"/>
      <c r="AM1015" s="161"/>
      <c r="AN1015" s="161"/>
      <c r="AO1015" s="161"/>
      <c r="AP1015" s="161"/>
      <c r="AQ1015" s="161"/>
      <c r="AR1015"/>
      <c r="AS1015" s="161"/>
      <c r="AT1015" s="161"/>
      <c r="AU1015" s="161"/>
      <c r="AV1015" s="161"/>
      <c r="AW1015" s="161"/>
      <c r="AX1015" s="161"/>
      <c r="AY1015" s="161"/>
      <c r="AZ1015" s="161"/>
      <c r="BA1015" s="161"/>
      <c r="BB1015" s="161"/>
      <c r="BC1015" s="161"/>
      <c r="BD1015" s="161"/>
      <c r="BE1015" s="161"/>
      <c r="BF1015" s="161"/>
      <c r="BG1015" s="161"/>
      <c r="BH1015" s="161"/>
      <c r="BI1015" s="161"/>
      <c r="BJ1015" s="161"/>
      <c r="BK1015" s="161"/>
      <c r="BL1015" s="161"/>
      <c r="BM1015" s="161"/>
      <c r="BN1015" s="161"/>
      <c r="BO1015" s="161"/>
      <c r="BP1015" s="161"/>
      <c r="BQ1015" s="161"/>
      <c r="BR1015" s="161"/>
      <c r="BS1015" s="161"/>
      <c r="BT1015" s="161"/>
      <c r="BU1015" s="161"/>
      <c r="BV1015" s="161"/>
      <c r="BW1015" s="161"/>
      <c r="BX1015" s="161"/>
      <c r="BY1015" s="161"/>
      <c r="BZ1015" s="161"/>
      <c r="CA1015" s="161"/>
      <c r="CB1015" s="161"/>
      <c r="CC1015" s="161"/>
      <c r="CD1015" s="161"/>
      <c r="CE1015" s="161"/>
      <c r="CF1015" s="161"/>
      <c r="CG1015" s="161"/>
      <c r="CH1015" s="161"/>
      <c r="CI1015" s="161"/>
      <c r="CJ1015" s="161"/>
      <c r="CK1015" s="161"/>
      <c r="CL1015" s="161"/>
      <c r="CM1015" s="161"/>
      <c r="CN1015" s="161"/>
      <c r="CO1015" s="161"/>
      <c r="CP1015" s="161"/>
      <c r="CQ1015" s="161"/>
      <c r="CR1015" s="161"/>
      <c r="CS1015" s="161"/>
      <c r="CT1015" s="161"/>
      <c r="CU1015" s="161"/>
      <c r="CV1015" s="161"/>
      <c r="CW1015" s="161"/>
      <c r="CX1015" s="161"/>
      <c r="CY1015" s="161"/>
      <c r="CZ1015" s="161"/>
      <c r="DA1015" s="161"/>
      <c r="DB1015" s="161"/>
      <c r="DC1015" s="161"/>
      <c r="DD1015" s="161"/>
      <c r="DE1015" s="161"/>
      <c r="DF1015" s="161"/>
      <c r="DG1015" s="161"/>
      <c r="DH1015" s="161"/>
      <c r="DI1015" s="161"/>
      <c r="DJ1015" s="161"/>
      <c r="DK1015" s="161"/>
      <c r="DL1015" s="161"/>
      <c r="DM1015" s="161"/>
      <c r="DN1015" s="161"/>
      <c r="DO1015" s="161"/>
      <c r="DP1015" s="161"/>
      <c r="DQ1015" s="161"/>
      <c r="DR1015" s="161"/>
      <c r="DS1015" s="161"/>
      <c r="DT1015" s="161"/>
      <c r="DU1015" s="161"/>
      <c r="DV1015" s="161"/>
      <c r="DW1015" s="161"/>
    </row>
    <row r="1016" spans="1:127" ht="12.75" customHeight="1" x14ac:dyDescent="0.25">
      <c r="A1016" s="161"/>
      <c r="B1016" s="161"/>
      <c r="C1016" s="161"/>
      <c r="D1016" s="161"/>
      <c r="E1016" s="161"/>
      <c r="F1016" s="161"/>
      <c r="G1016" s="161"/>
      <c r="H1016" s="161"/>
      <c r="I1016" s="161"/>
      <c r="J1016" s="161"/>
      <c r="K1016" s="161"/>
      <c r="L1016" s="161"/>
      <c r="M1016" s="161"/>
      <c r="N1016" s="161"/>
      <c r="O1016" s="161"/>
      <c r="P1016" s="161"/>
      <c r="Q1016" s="161"/>
      <c r="R1016" s="161"/>
      <c r="S1016" s="161"/>
      <c r="T1016" s="161"/>
      <c r="U1016" s="161"/>
      <c r="V1016" s="161"/>
      <c r="W1016" s="161"/>
      <c r="X1016" s="161"/>
      <c r="Y1016" s="161"/>
      <c r="Z1016" s="161"/>
      <c r="AA1016" s="161"/>
      <c r="AB1016" s="161"/>
      <c r="AC1016" s="161"/>
      <c r="AD1016" s="161"/>
      <c r="AE1016" s="161"/>
      <c r="AF1016" s="161"/>
      <c r="AG1016" s="161"/>
      <c r="AH1016" s="161"/>
      <c r="AI1016" s="161"/>
      <c r="AJ1016" s="161"/>
      <c r="AK1016" s="161"/>
      <c r="AL1016" s="161"/>
      <c r="AM1016" s="161"/>
      <c r="AN1016" s="161"/>
      <c r="AO1016" s="161"/>
      <c r="AP1016" s="161"/>
      <c r="AQ1016" s="161"/>
      <c r="AR1016"/>
      <c r="AS1016" s="161"/>
      <c r="AT1016" s="161"/>
      <c r="AU1016" s="161"/>
      <c r="AV1016" s="161"/>
      <c r="AW1016" s="161"/>
      <c r="AX1016" s="161"/>
      <c r="AY1016" s="161"/>
      <c r="AZ1016" s="161"/>
      <c r="BA1016" s="161"/>
      <c r="BB1016" s="161"/>
      <c r="BC1016" s="161"/>
      <c r="BD1016" s="161"/>
      <c r="BE1016" s="161"/>
      <c r="BF1016" s="161"/>
      <c r="BG1016" s="161"/>
      <c r="BH1016" s="161"/>
      <c r="BI1016" s="161"/>
      <c r="BJ1016" s="161"/>
      <c r="BK1016" s="161"/>
      <c r="BL1016" s="161"/>
      <c r="BM1016" s="161"/>
      <c r="BN1016" s="161"/>
      <c r="BO1016" s="161"/>
      <c r="BP1016" s="161"/>
      <c r="BQ1016" s="161"/>
      <c r="BR1016" s="161"/>
      <c r="BS1016" s="161"/>
      <c r="BT1016" s="161"/>
      <c r="BU1016" s="161"/>
      <c r="BV1016" s="161"/>
      <c r="BW1016" s="161"/>
      <c r="BX1016" s="161"/>
      <c r="BY1016" s="161"/>
      <c r="BZ1016" s="161"/>
      <c r="CA1016" s="161"/>
      <c r="CB1016" s="161"/>
      <c r="CC1016" s="161"/>
      <c r="CD1016" s="161"/>
      <c r="CE1016" s="161"/>
      <c r="CF1016" s="161"/>
      <c r="CG1016" s="161"/>
      <c r="CH1016" s="161"/>
      <c r="CI1016" s="161"/>
      <c r="CJ1016" s="161"/>
      <c r="CK1016" s="161"/>
      <c r="CL1016" s="161"/>
      <c r="CM1016" s="161"/>
      <c r="CN1016" s="161"/>
      <c r="CO1016" s="161"/>
      <c r="CP1016" s="161"/>
      <c r="CQ1016" s="161"/>
      <c r="CR1016" s="161"/>
      <c r="CS1016" s="161"/>
      <c r="CT1016" s="161"/>
      <c r="CU1016" s="161"/>
      <c r="CV1016" s="161"/>
      <c r="CW1016" s="161"/>
      <c r="CX1016" s="161"/>
      <c r="CY1016" s="161"/>
      <c r="CZ1016" s="161"/>
      <c r="DA1016" s="161"/>
      <c r="DB1016" s="161"/>
      <c r="DC1016" s="161"/>
      <c r="DD1016" s="161"/>
      <c r="DE1016" s="161"/>
      <c r="DF1016" s="161"/>
      <c r="DG1016" s="161"/>
      <c r="DH1016" s="161"/>
      <c r="DI1016" s="161"/>
      <c r="DJ1016" s="161"/>
      <c r="DK1016" s="161"/>
      <c r="DL1016" s="161"/>
      <c r="DM1016" s="161"/>
      <c r="DN1016" s="161"/>
      <c r="DO1016" s="161"/>
      <c r="DP1016" s="161"/>
      <c r="DQ1016" s="161"/>
      <c r="DR1016" s="161"/>
      <c r="DS1016" s="161"/>
      <c r="DT1016" s="161"/>
      <c r="DU1016" s="161"/>
      <c r="DV1016" s="161"/>
      <c r="DW1016" s="161"/>
    </row>
    <row r="1017" spans="1:127" ht="12.75" customHeight="1" x14ac:dyDescent="0.25">
      <c r="A1017" s="161"/>
      <c r="B1017" s="161"/>
      <c r="C1017" s="161"/>
      <c r="D1017" s="161"/>
      <c r="E1017" s="161"/>
      <c r="F1017" s="161"/>
      <c r="G1017" s="161"/>
      <c r="H1017" s="161"/>
      <c r="I1017" s="161"/>
      <c r="J1017" s="161"/>
      <c r="K1017" s="161"/>
      <c r="L1017" s="161"/>
      <c r="M1017" s="161"/>
      <c r="N1017" s="161"/>
      <c r="O1017" s="161"/>
      <c r="P1017" s="161"/>
      <c r="Q1017" s="161"/>
      <c r="R1017" s="161"/>
      <c r="S1017" s="161"/>
      <c r="T1017" s="161"/>
      <c r="U1017" s="161"/>
      <c r="V1017" s="161"/>
      <c r="W1017" s="161"/>
      <c r="X1017" s="161"/>
      <c r="Y1017" s="161"/>
      <c r="Z1017" s="161"/>
      <c r="AA1017" s="161"/>
      <c r="AB1017" s="161"/>
      <c r="AC1017" s="161"/>
      <c r="AD1017" s="161"/>
      <c r="AE1017" s="161"/>
      <c r="AF1017" s="161"/>
      <c r="AG1017" s="161"/>
      <c r="AH1017" s="161"/>
      <c r="AI1017" s="161"/>
      <c r="AJ1017" s="161"/>
      <c r="AK1017" s="161"/>
      <c r="AL1017" s="161"/>
      <c r="AM1017" s="161"/>
      <c r="AN1017" s="161"/>
      <c r="AO1017" s="161"/>
      <c r="AP1017" s="161"/>
      <c r="AQ1017" s="161"/>
      <c r="AR1017"/>
      <c r="AS1017" s="161"/>
      <c r="AT1017" s="161"/>
      <c r="AU1017" s="161"/>
      <c r="AV1017" s="161"/>
      <c r="AW1017" s="161"/>
      <c r="AX1017" s="161"/>
      <c r="AY1017" s="161"/>
      <c r="AZ1017" s="161"/>
      <c r="BA1017" s="161"/>
      <c r="BB1017" s="161"/>
      <c r="BC1017" s="161"/>
      <c r="BD1017" s="161"/>
      <c r="BE1017" s="161"/>
      <c r="BF1017" s="161"/>
      <c r="BG1017" s="161"/>
      <c r="BH1017" s="161"/>
      <c r="BI1017" s="161"/>
      <c r="BJ1017" s="161"/>
      <c r="BK1017" s="161"/>
      <c r="BL1017" s="161"/>
      <c r="BM1017" s="161"/>
      <c r="BN1017" s="161"/>
      <c r="BO1017" s="161"/>
      <c r="BP1017" s="161"/>
      <c r="BQ1017" s="161"/>
      <c r="BR1017" s="161"/>
      <c r="BS1017" s="161"/>
      <c r="BT1017" s="161"/>
      <c r="BU1017" s="161"/>
      <c r="BV1017" s="161"/>
      <c r="BW1017" s="161"/>
      <c r="BX1017" s="161"/>
      <c r="BY1017" s="161"/>
      <c r="BZ1017" s="161"/>
      <c r="CA1017" s="161"/>
      <c r="CB1017" s="161"/>
      <c r="CC1017" s="161"/>
      <c r="CD1017" s="161"/>
      <c r="CE1017" s="161"/>
      <c r="CF1017" s="161"/>
      <c r="CG1017" s="161"/>
      <c r="CH1017" s="161"/>
      <c r="CI1017" s="161"/>
      <c r="CJ1017" s="161"/>
      <c r="CK1017" s="161"/>
      <c r="CL1017" s="161"/>
      <c r="CM1017" s="161"/>
      <c r="CN1017" s="161"/>
      <c r="CO1017" s="161"/>
      <c r="CP1017" s="161"/>
      <c r="CQ1017" s="161"/>
      <c r="CR1017" s="161"/>
      <c r="CS1017" s="161"/>
      <c r="CT1017" s="161"/>
      <c r="CU1017" s="161"/>
      <c r="CV1017" s="161"/>
      <c r="CW1017" s="161"/>
      <c r="CX1017" s="161"/>
      <c r="CY1017" s="161"/>
      <c r="CZ1017" s="161"/>
      <c r="DA1017" s="161"/>
      <c r="DB1017" s="161"/>
      <c r="DC1017" s="161"/>
      <c r="DD1017" s="161"/>
      <c r="DE1017" s="161"/>
      <c r="DF1017" s="161"/>
      <c r="DG1017" s="161"/>
      <c r="DH1017" s="161"/>
      <c r="DI1017" s="161"/>
      <c r="DJ1017" s="161"/>
      <c r="DK1017" s="161"/>
      <c r="DL1017" s="161"/>
      <c r="DM1017" s="161"/>
      <c r="DN1017" s="161"/>
      <c r="DO1017" s="161"/>
      <c r="DP1017" s="161"/>
      <c r="DQ1017" s="161"/>
      <c r="DR1017" s="161"/>
      <c r="DS1017" s="161"/>
      <c r="DT1017" s="161"/>
      <c r="DU1017" s="161"/>
      <c r="DV1017" s="161"/>
      <c r="DW1017" s="161"/>
    </row>
    <row r="1018" spans="1:127" ht="12.75" customHeight="1" x14ac:dyDescent="0.25">
      <c r="A1018" s="161"/>
      <c r="B1018" s="161"/>
      <c r="C1018" s="161"/>
      <c r="D1018" s="161"/>
      <c r="E1018" s="161"/>
      <c r="F1018" s="161"/>
      <c r="G1018" s="161"/>
      <c r="H1018" s="161"/>
      <c r="I1018" s="161"/>
      <c r="J1018" s="161"/>
      <c r="K1018" s="161"/>
      <c r="L1018" s="161"/>
      <c r="M1018" s="161"/>
      <c r="N1018" s="161"/>
      <c r="O1018" s="161"/>
      <c r="P1018" s="161"/>
      <c r="Q1018" s="161"/>
      <c r="R1018" s="161"/>
      <c r="S1018" s="161"/>
      <c r="T1018" s="161"/>
      <c r="U1018" s="161"/>
      <c r="V1018" s="161"/>
      <c r="W1018" s="161"/>
      <c r="X1018" s="161"/>
      <c r="Y1018" s="161"/>
      <c r="Z1018" s="161"/>
      <c r="AA1018" s="161"/>
      <c r="AB1018" s="161"/>
      <c r="AC1018" s="161"/>
      <c r="AD1018" s="161"/>
      <c r="AE1018" s="161"/>
      <c r="AF1018" s="161"/>
      <c r="AG1018" s="161"/>
      <c r="AH1018" s="161"/>
      <c r="AI1018" s="161"/>
      <c r="AJ1018" s="161"/>
      <c r="AK1018" s="161"/>
      <c r="AL1018" s="161"/>
      <c r="AM1018" s="161"/>
      <c r="AN1018" s="161"/>
      <c r="AO1018" s="161"/>
      <c r="AP1018" s="161"/>
      <c r="AQ1018" s="161"/>
      <c r="AR1018"/>
      <c r="AS1018" s="161"/>
      <c r="AT1018" s="161"/>
      <c r="AU1018" s="161"/>
      <c r="AV1018" s="161"/>
      <c r="AW1018" s="161"/>
      <c r="AX1018" s="161"/>
      <c r="AY1018" s="161"/>
      <c r="AZ1018" s="161"/>
      <c r="BA1018" s="161"/>
      <c r="BB1018" s="161"/>
      <c r="BC1018" s="161"/>
      <c r="BD1018" s="161"/>
      <c r="BE1018" s="161"/>
      <c r="BF1018" s="161"/>
      <c r="BG1018" s="161"/>
      <c r="BH1018" s="161"/>
      <c r="BI1018" s="161"/>
      <c r="BJ1018" s="161"/>
      <c r="BK1018" s="161"/>
      <c r="BL1018" s="161"/>
      <c r="BM1018" s="161"/>
      <c r="BN1018" s="161"/>
      <c r="BO1018" s="161"/>
      <c r="BP1018" s="161"/>
      <c r="BQ1018" s="161"/>
      <c r="BR1018" s="161"/>
      <c r="BS1018" s="161"/>
      <c r="BT1018" s="161"/>
      <c r="BU1018" s="161"/>
      <c r="BV1018" s="161"/>
      <c r="BW1018" s="161"/>
      <c r="BX1018" s="161"/>
      <c r="BY1018" s="161"/>
      <c r="BZ1018" s="161"/>
      <c r="CA1018" s="161"/>
      <c r="CB1018" s="161"/>
      <c r="CC1018" s="161"/>
      <c r="CD1018" s="161"/>
      <c r="CE1018" s="161"/>
      <c r="CF1018" s="161"/>
      <c r="CG1018" s="161"/>
      <c r="CH1018" s="161"/>
      <c r="CI1018" s="161"/>
      <c r="CJ1018" s="161"/>
      <c r="CK1018" s="161"/>
      <c r="CL1018" s="161"/>
      <c r="CM1018" s="161"/>
      <c r="CN1018" s="161"/>
      <c r="CO1018" s="161"/>
      <c r="CP1018" s="161"/>
      <c r="CQ1018" s="161"/>
      <c r="CR1018" s="161"/>
      <c r="CS1018" s="161"/>
      <c r="CT1018" s="161"/>
      <c r="CU1018" s="161"/>
      <c r="CV1018" s="161"/>
      <c r="CW1018" s="161"/>
      <c r="CX1018" s="161"/>
      <c r="CY1018" s="161"/>
      <c r="CZ1018" s="161"/>
      <c r="DA1018" s="161"/>
      <c r="DB1018" s="161"/>
      <c r="DC1018" s="161"/>
      <c r="DD1018" s="161"/>
      <c r="DE1018" s="161"/>
      <c r="DF1018" s="161"/>
      <c r="DG1018" s="161"/>
      <c r="DH1018" s="161"/>
      <c r="DI1018" s="161"/>
      <c r="DJ1018" s="161"/>
      <c r="DK1018" s="161"/>
      <c r="DL1018" s="161"/>
      <c r="DM1018" s="161"/>
      <c r="DN1018" s="161"/>
      <c r="DO1018" s="161"/>
      <c r="DP1018" s="161"/>
      <c r="DQ1018" s="161"/>
      <c r="DR1018" s="161"/>
      <c r="DS1018" s="161"/>
      <c r="DT1018" s="161"/>
      <c r="DU1018" s="161"/>
      <c r="DV1018" s="161"/>
      <c r="DW1018" s="161"/>
    </row>
    <row r="1019" spans="1:127" ht="12.75" customHeight="1" x14ac:dyDescent="0.25">
      <c r="A1019" s="161"/>
      <c r="B1019" s="161"/>
      <c r="C1019" s="161"/>
      <c r="D1019" s="161"/>
      <c r="E1019" s="161"/>
      <c r="F1019" s="161"/>
      <c r="G1019" s="161"/>
      <c r="H1019" s="161"/>
      <c r="I1019" s="161"/>
      <c r="J1019" s="161"/>
      <c r="K1019" s="161"/>
      <c r="L1019" s="161"/>
      <c r="M1019" s="161"/>
      <c r="N1019" s="161"/>
      <c r="O1019" s="161"/>
      <c r="P1019" s="161"/>
      <c r="Q1019" s="161"/>
      <c r="R1019" s="161"/>
      <c r="S1019" s="161"/>
      <c r="T1019" s="161"/>
      <c r="U1019" s="161"/>
      <c r="V1019" s="161"/>
      <c r="W1019" s="161"/>
      <c r="X1019" s="161"/>
      <c r="Y1019" s="161"/>
      <c r="Z1019" s="161"/>
      <c r="AA1019" s="161"/>
      <c r="AB1019" s="161"/>
      <c r="AC1019" s="161"/>
      <c r="AD1019" s="161"/>
      <c r="AE1019" s="161"/>
      <c r="AF1019" s="161"/>
      <c r="AG1019" s="161"/>
      <c r="AH1019" s="161"/>
      <c r="AI1019" s="161"/>
      <c r="AJ1019" s="161"/>
      <c r="AK1019" s="161"/>
      <c r="AL1019" s="161"/>
      <c r="AM1019" s="161"/>
      <c r="AN1019" s="161"/>
      <c r="AO1019" s="161"/>
      <c r="AP1019" s="161"/>
      <c r="AQ1019" s="161"/>
      <c r="AR1019"/>
      <c r="AS1019" s="161"/>
      <c r="AT1019" s="161"/>
      <c r="AU1019" s="161"/>
      <c r="AV1019" s="161"/>
      <c r="AW1019" s="161"/>
      <c r="AX1019" s="161"/>
      <c r="AY1019" s="161"/>
      <c r="AZ1019" s="161"/>
      <c r="BA1019" s="161"/>
      <c r="BB1019" s="161"/>
      <c r="BC1019" s="161"/>
      <c r="BD1019" s="161"/>
      <c r="BE1019" s="161"/>
      <c r="BF1019" s="161"/>
      <c r="BG1019" s="161"/>
      <c r="BH1019" s="161"/>
      <c r="BI1019" s="161"/>
      <c r="BJ1019" s="161"/>
      <c r="BK1019" s="161"/>
      <c r="BL1019" s="161"/>
      <c r="BM1019" s="161"/>
      <c r="BN1019" s="161"/>
      <c r="BO1019" s="161"/>
      <c r="BP1019" s="161"/>
      <c r="BQ1019" s="161"/>
      <c r="BR1019" s="161"/>
      <c r="BS1019" s="161"/>
      <c r="BT1019" s="161"/>
      <c r="BU1019" s="161"/>
      <c r="BV1019" s="161"/>
      <c r="BW1019" s="161"/>
      <c r="BX1019" s="161"/>
      <c r="BY1019" s="161"/>
      <c r="BZ1019" s="161"/>
      <c r="CA1019" s="161"/>
      <c r="CB1019" s="161"/>
      <c r="CC1019" s="161"/>
      <c r="CD1019" s="161"/>
      <c r="CE1019" s="161"/>
      <c r="CF1019" s="161"/>
      <c r="CG1019" s="161"/>
      <c r="CH1019" s="161"/>
      <c r="CI1019" s="161"/>
      <c r="CJ1019" s="161"/>
      <c r="CK1019" s="161"/>
      <c r="CL1019" s="161"/>
      <c r="CM1019" s="161"/>
      <c r="CN1019" s="161"/>
      <c r="CO1019" s="161"/>
      <c r="CP1019" s="161"/>
      <c r="CQ1019" s="161"/>
      <c r="CR1019" s="161"/>
      <c r="CS1019" s="161"/>
      <c r="CT1019" s="161"/>
      <c r="CU1019" s="161"/>
      <c r="CV1019" s="161"/>
      <c r="CW1019" s="161"/>
      <c r="CX1019" s="161"/>
      <c r="CY1019" s="161"/>
      <c r="CZ1019" s="161"/>
      <c r="DA1019" s="161"/>
      <c r="DB1019" s="161"/>
      <c r="DC1019" s="161"/>
      <c r="DD1019" s="161"/>
      <c r="DE1019" s="161"/>
      <c r="DF1019" s="161"/>
      <c r="DG1019" s="161"/>
      <c r="DH1019" s="161"/>
      <c r="DI1019" s="161"/>
      <c r="DJ1019" s="161"/>
      <c r="DK1019" s="161"/>
      <c r="DL1019" s="161"/>
      <c r="DM1019" s="161"/>
      <c r="DN1019" s="161"/>
      <c r="DO1019" s="161"/>
      <c r="DP1019" s="161"/>
      <c r="DQ1019" s="161"/>
      <c r="DR1019" s="161"/>
      <c r="DS1019" s="161"/>
      <c r="DT1019" s="161"/>
      <c r="DU1019" s="161"/>
      <c r="DV1019" s="161"/>
      <c r="DW1019" s="161"/>
    </row>
    <row r="1020" spans="1:127" ht="12.75" customHeight="1" x14ac:dyDescent="0.25">
      <c r="A1020" s="161"/>
      <c r="B1020" s="161"/>
      <c r="C1020" s="161"/>
      <c r="D1020" s="161"/>
      <c r="E1020" s="161"/>
      <c r="F1020" s="161"/>
      <c r="G1020" s="161"/>
      <c r="H1020" s="161"/>
      <c r="I1020" s="161"/>
      <c r="J1020" s="161"/>
      <c r="K1020" s="161"/>
      <c r="L1020" s="161"/>
      <c r="M1020" s="161"/>
      <c r="N1020" s="161"/>
      <c r="O1020" s="161"/>
      <c r="P1020" s="161"/>
      <c r="Q1020" s="161"/>
      <c r="R1020" s="161"/>
      <c r="S1020" s="161"/>
      <c r="T1020" s="161"/>
      <c r="U1020" s="161"/>
      <c r="V1020" s="161"/>
      <c r="W1020" s="161"/>
      <c r="X1020" s="161"/>
      <c r="Y1020" s="161"/>
      <c r="Z1020" s="161"/>
      <c r="AA1020" s="161"/>
      <c r="AB1020" s="161"/>
      <c r="AC1020" s="161"/>
      <c r="AD1020" s="161"/>
      <c r="AE1020" s="161"/>
      <c r="AF1020" s="161"/>
      <c r="AG1020" s="161"/>
      <c r="AH1020" s="161"/>
      <c r="AI1020" s="161"/>
      <c r="AJ1020" s="161"/>
      <c r="AK1020" s="161"/>
      <c r="AL1020" s="161"/>
      <c r="AM1020" s="161"/>
      <c r="AN1020" s="161"/>
      <c r="AO1020" s="161"/>
      <c r="AP1020" s="161"/>
      <c r="AQ1020" s="161"/>
      <c r="AR1020"/>
      <c r="AS1020" s="161"/>
      <c r="AT1020" s="161"/>
      <c r="AU1020" s="161"/>
      <c r="AV1020" s="161"/>
      <c r="AW1020" s="161"/>
      <c r="AX1020" s="161"/>
      <c r="AY1020" s="161"/>
      <c r="AZ1020" s="161"/>
      <c r="BA1020" s="161"/>
      <c r="BB1020" s="161"/>
      <c r="BC1020" s="161"/>
      <c r="BD1020" s="161"/>
      <c r="BE1020" s="161"/>
      <c r="BF1020" s="161"/>
      <c r="BG1020" s="161"/>
      <c r="BH1020" s="161"/>
      <c r="BI1020" s="161"/>
      <c r="BJ1020" s="161"/>
      <c r="BK1020" s="161"/>
      <c r="BL1020" s="161"/>
      <c r="BM1020" s="161"/>
      <c r="BN1020" s="161"/>
      <c r="BO1020" s="161"/>
      <c r="BP1020" s="161"/>
      <c r="BQ1020" s="161"/>
      <c r="BR1020" s="161"/>
      <c r="BS1020" s="161"/>
      <c r="BT1020" s="161"/>
      <c r="BU1020" s="161"/>
      <c r="BV1020" s="161"/>
      <c r="BW1020" s="161"/>
      <c r="BX1020" s="161"/>
      <c r="BY1020" s="161"/>
      <c r="BZ1020" s="161"/>
      <c r="CA1020" s="161"/>
      <c r="CB1020" s="161"/>
      <c r="CC1020" s="161"/>
      <c r="CD1020" s="161"/>
      <c r="CE1020" s="161"/>
      <c r="CF1020" s="161"/>
      <c r="CG1020" s="161"/>
      <c r="CH1020" s="161"/>
      <c r="CI1020" s="161"/>
      <c r="CJ1020" s="161"/>
      <c r="CK1020" s="161"/>
      <c r="CL1020" s="161"/>
      <c r="CM1020" s="161"/>
      <c r="CN1020" s="161"/>
      <c r="CO1020" s="161"/>
      <c r="CP1020" s="161"/>
      <c r="CQ1020" s="161"/>
      <c r="CR1020" s="161"/>
      <c r="CS1020" s="161"/>
      <c r="CT1020" s="161"/>
      <c r="CU1020" s="161"/>
      <c r="CV1020" s="161"/>
      <c r="CW1020" s="161"/>
      <c r="CX1020" s="161"/>
      <c r="CY1020" s="161"/>
      <c r="CZ1020" s="161"/>
      <c r="DA1020" s="161"/>
      <c r="DB1020" s="161"/>
      <c r="DC1020" s="161"/>
      <c r="DD1020" s="161"/>
      <c r="DE1020" s="161"/>
      <c r="DF1020" s="161"/>
      <c r="DG1020" s="161"/>
      <c r="DH1020" s="161"/>
      <c r="DI1020" s="161"/>
      <c r="DJ1020" s="161"/>
      <c r="DK1020" s="161"/>
      <c r="DL1020" s="161"/>
      <c r="DM1020" s="161"/>
      <c r="DN1020" s="161"/>
      <c r="DO1020" s="161"/>
      <c r="DP1020" s="161"/>
      <c r="DQ1020" s="161"/>
      <c r="DR1020" s="161"/>
      <c r="DS1020" s="161"/>
      <c r="DT1020" s="161"/>
      <c r="DU1020" s="161"/>
      <c r="DV1020" s="161"/>
      <c r="DW1020" s="161"/>
    </row>
    <row r="1021" spans="1:127" ht="12.75" customHeight="1" x14ac:dyDescent="0.25">
      <c r="A1021" s="161"/>
      <c r="B1021" s="161"/>
      <c r="C1021" s="161"/>
      <c r="D1021" s="161"/>
      <c r="E1021" s="161"/>
      <c r="F1021" s="161"/>
      <c r="G1021" s="161"/>
      <c r="H1021" s="161"/>
      <c r="I1021" s="161"/>
      <c r="J1021" s="161"/>
      <c r="K1021" s="161"/>
      <c r="L1021" s="161"/>
      <c r="M1021" s="161"/>
      <c r="N1021" s="161"/>
      <c r="O1021" s="161"/>
      <c r="P1021" s="161"/>
      <c r="Q1021" s="161"/>
      <c r="R1021" s="161"/>
      <c r="S1021" s="161"/>
      <c r="T1021" s="161"/>
      <c r="U1021" s="161"/>
      <c r="V1021" s="161"/>
      <c r="W1021" s="161"/>
      <c r="X1021" s="161"/>
      <c r="Y1021" s="161"/>
      <c r="Z1021" s="161"/>
      <c r="AA1021" s="161"/>
      <c r="AB1021" s="161"/>
      <c r="AC1021" s="161"/>
      <c r="AD1021" s="161"/>
      <c r="AE1021" s="161"/>
      <c r="AF1021" s="161"/>
      <c r="AG1021" s="161"/>
      <c r="AH1021" s="161"/>
      <c r="AI1021" s="161"/>
      <c r="AJ1021" s="161"/>
      <c r="AK1021" s="161"/>
      <c r="AL1021" s="161"/>
      <c r="AM1021" s="161"/>
      <c r="AN1021" s="161"/>
      <c r="AO1021" s="161"/>
      <c r="AP1021" s="161"/>
      <c r="AQ1021" s="161"/>
      <c r="AR1021"/>
      <c r="AS1021" s="161"/>
      <c r="AT1021" s="161"/>
      <c r="AU1021" s="161"/>
      <c r="AV1021" s="161"/>
      <c r="AW1021" s="161"/>
      <c r="AX1021" s="161"/>
      <c r="AY1021" s="161"/>
      <c r="AZ1021" s="161"/>
      <c r="BA1021" s="161"/>
      <c r="BB1021" s="161"/>
      <c r="BC1021" s="161"/>
      <c r="BD1021" s="161"/>
      <c r="BE1021" s="161"/>
      <c r="BF1021" s="161"/>
      <c r="BG1021" s="161"/>
      <c r="BH1021" s="161"/>
      <c r="BI1021" s="161"/>
      <c r="BJ1021" s="161"/>
      <c r="BK1021" s="161"/>
      <c r="BL1021" s="161"/>
      <c r="BM1021" s="161"/>
      <c r="BN1021" s="161"/>
      <c r="BO1021" s="161"/>
      <c r="BP1021" s="161"/>
      <c r="BQ1021" s="161"/>
      <c r="BR1021" s="161"/>
      <c r="BS1021" s="161"/>
      <c r="BT1021" s="161"/>
      <c r="BU1021" s="161"/>
      <c r="BV1021" s="161"/>
      <c r="BW1021" s="161"/>
      <c r="BX1021" s="161"/>
      <c r="BY1021" s="161"/>
      <c r="BZ1021" s="161"/>
      <c r="CA1021" s="161"/>
      <c r="CB1021" s="161"/>
      <c r="CC1021" s="161"/>
      <c r="CD1021" s="161"/>
      <c r="CE1021" s="161"/>
      <c r="CF1021" s="161"/>
      <c r="CG1021" s="161"/>
      <c r="CH1021" s="161"/>
      <c r="CI1021" s="161"/>
      <c r="CJ1021" s="161"/>
      <c r="CK1021" s="161"/>
      <c r="CL1021" s="161"/>
      <c r="CM1021" s="161"/>
      <c r="CN1021" s="161"/>
      <c r="CO1021" s="161"/>
      <c r="CP1021" s="161"/>
      <c r="CQ1021" s="161"/>
      <c r="CR1021" s="161"/>
      <c r="CS1021" s="161"/>
      <c r="CT1021" s="161"/>
      <c r="CU1021" s="161"/>
      <c r="CV1021" s="161"/>
      <c r="CW1021" s="161"/>
      <c r="CX1021" s="161"/>
      <c r="CY1021" s="161"/>
      <c r="CZ1021" s="161"/>
      <c r="DA1021" s="161"/>
      <c r="DB1021" s="161"/>
      <c r="DC1021" s="161"/>
      <c r="DD1021" s="161"/>
      <c r="DE1021" s="161"/>
      <c r="DF1021" s="161"/>
      <c r="DG1021" s="161"/>
      <c r="DH1021" s="161"/>
      <c r="DI1021" s="161"/>
      <c r="DJ1021" s="161"/>
      <c r="DK1021" s="161"/>
      <c r="DL1021" s="161"/>
      <c r="DM1021" s="161"/>
      <c r="DN1021" s="161"/>
      <c r="DO1021" s="161"/>
      <c r="DP1021" s="161"/>
      <c r="DQ1021" s="161"/>
      <c r="DR1021" s="161"/>
      <c r="DS1021" s="161"/>
      <c r="DT1021" s="161"/>
      <c r="DU1021" s="161"/>
      <c r="DV1021" s="161"/>
      <c r="DW1021" s="161"/>
    </row>
    <row r="1022" spans="1:127" ht="12.75" customHeight="1" x14ac:dyDescent="0.25">
      <c r="A1022" s="161"/>
      <c r="B1022" s="161"/>
      <c r="C1022" s="161"/>
      <c r="D1022" s="161"/>
      <c r="E1022" s="161"/>
      <c r="F1022" s="161"/>
      <c r="G1022" s="161"/>
      <c r="H1022" s="161"/>
      <c r="I1022" s="161"/>
      <c r="J1022" s="161"/>
      <c r="K1022" s="161"/>
      <c r="L1022" s="161"/>
      <c r="M1022" s="161"/>
      <c r="N1022" s="161"/>
      <c r="O1022" s="161"/>
      <c r="P1022" s="161"/>
      <c r="Q1022" s="161"/>
      <c r="R1022" s="161"/>
      <c r="S1022" s="161"/>
      <c r="T1022" s="161"/>
      <c r="U1022" s="161"/>
      <c r="V1022" s="161"/>
      <c r="W1022" s="161"/>
      <c r="X1022" s="161"/>
      <c r="Y1022" s="161"/>
      <c r="Z1022" s="161"/>
      <c r="AA1022" s="161"/>
      <c r="AB1022" s="161"/>
      <c r="AC1022" s="161"/>
      <c r="AD1022" s="161"/>
      <c r="AE1022" s="161"/>
      <c r="AF1022" s="161"/>
      <c r="AG1022" s="161"/>
      <c r="AH1022" s="161"/>
      <c r="AI1022" s="161"/>
      <c r="AJ1022" s="161"/>
      <c r="AK1022" s="161"/>
      <c r="AL1022" s="161"/>
      <c r="AM1022" s="161"/>
      <c r="AN1022" s="161"/>
      <c r="AO1022" s="161"/>
      <c r="AP1022" s="161"/>
      <c r="AQ1022" s="161"/>
      <c r="AR1022"/>
      <c r="AS1022" s="161"/>
      <c r="AT1022" s="161"/>
      <c r="AU1022" s="161"/>
      <c r="AV1022" s="161"/>
      <c r="AW1022" s="161"/>
      <c r="AX1022" s="161"/>
      <c r="AY1022" s="161"/>
      <c r="AZ1022" s="161"/>
      <c r="BA1022" s="161"/>
      <c r="BB1022" s="161"/>
      <c r="BC1022" s="161"/>
      <c r="BD1022" s="161"/>
      <c r="BE1022" s="161"/>
      <c r="BF1022" s="161"/>
      <c r="BG1022" s="161"/>
      <c r="BH1022" s="161"/>
      <c r="BI1022" s="161"/>
      <c r="BJ1022" s="161"/>
      <c r="BK1022" s="161"/>
      <c r="BL1022" s="161"/>
      <c r="BM1022" s="161"/>
      <c r="BN1022" s="161"/>
      <c r="BO1022" s="161"/>
      <c r="BP1022" s="161"/>
      <c r="BQ1022" s="161"/>
      <c r="BR1022" s="161"/>
      <c r="BS1022" s="161"/>
      <c r="BT1022" s="161"/>
      <c r="BU1022" s="161"/>
      <c r="BV1022" s="161"/>
      <c r="BW1022" s="161"/>
      <c r="BX1022" s="161"/>
      <c r="BY1022" s="161"/>
      <c r="BZ1022" s="161"/>
      <c r="CA1022" s="161"/>
      <c r="CB1022" s="161"/>
      <c r="CC1022" s="161"/>
      <c r="CD1022" s="161"/>
      <c r="CE1022" s="161"/>
      <c r="CF1022" s="161"/>
      <c r="CG1022" s="161"/>
      <c r="CH1022" s="161"/>
      <c r="CI1022" s="161"/>
      <c r="CJ1022" s="161"/>
      <c r="CK1022" s="161"/>
      <c r="CL1022" s="161"/>
      <c r="CM1022" s="161"/>
      <c r="CN1022" s="161"/>
      <c r="CO1022" s="161"/>
      <c r="CP1022" s="161"/>
      <c r="CQ1022" s="161"/>
      <c r="CR1022" s="161"/>
      <c r="CS1022" s="161"/>
      <c r="CT1022" s="161"/>
      <c r="CU1022" s="161"/>
      <c r="CV1022" s="161"/>
      <c r="CW1022" s="161"/>
      <c r="CX1022" s="161"/>
      <c r="CY1022" s="161"/>
      <c r="CZ1022" s="161"/>
      <c r="DA1022" s="161"/>
      <c r="DB1022" s="161"/>
      <c r="DC1022" s="161"/>
      <c r="DD1022" s="161"/>
      <c r="DE1022" s="161"/>
      <c r="DF1022" s="161"/>
      <c r="DG1022" s="161"/>
      <c r="DH1022" s="161"/>
      <c r="DI1022" s="161"/>
      <c r="DJ1022" s="161"/>
      <c r="DK1022" s="161"/>
      <c r="DL1022" s="161"/>
      <c r="DM1022" s="161"/>
      <c r="DN1022" s="161"/>
      <c r="DO1022" s="161"/>
      <c r="DP1022" s="161"/>
      <c r="DQ1022" s="161"/>
      <c r="DR1022" s="161"/>
      <c r="DS1022" s="161"/>
      <c r="DT1022" s="161"/>
      <c r="DU1022" s="161"/>
      <c r="DV1022" s="161"/>
      <c r="DW1022" s="161"/>
    </row>
    <row r="1023" spans="1:127" ht="12.75" customHeight="1" x14ac:dyDescent="0.25">
      <c r="A1023" s="161"/>
      <c r="B1023" s="161"/>
      <c r="C1023" s="161"/>
      <c r="D1023" s="161"/>
      <c r="E1023" s="161"/>
      <c r="F1023" s="161"/>
      <c r="G1023" s="161"/>
      <c r="H1023" s="161"/>
      <c r="I1023" s="161"/>
      <c r="J1023" s="161"/>
      <c r="K1023" s="161"/>
      <c r="L1023" s="161"/>
      <c r="M1023" s="161"/>
      <c r="N1023" s="161"/>
      <c r="O1023" s="161"/>
      <c r="P1023" s="161"/>
      <c r="Q1023" s="161"/>
      <c r="R1023" s="161"/>
      <c r="S1023" s="161"/>
      <c r="T1023" s="161"/>
      <c r="U1023" s="161"/>
      <c r="V1023" s="161"/>
      <c r="W1023" s="161"/>
      <c r="X1023" s="161"/>
      <c r="Y1023" s="161"/>
      <c r="Z1023" s="161"/>
      <c r="AA1023" s="161"/>
      <c r="AB1023" s="161"/>
      <c r="AC1023" s="161"/>
      <c r="AD1023" s="161"/>
      <c r="AE1023" s="161"/>
      <c r="AF1023" s="161"/>
      <c r="AG1023" s="161"/>
      <c r="AH1023" s="161"/>
      <c r="AI1023" s="161"/>
      <c r="AJ1023" s="161"/>
      <c r="AK1023" s="161"/>
      <c r="AL1023" s="161"/>
      <c r="AM1023" s="161"/>
      <c r="AN1023" s="161"/>
      <c r="AO1023" s="161"/>
      <c r="AP1023" s="161"/>
      <c r="AQ1023" s="161"/>
      <c r="AR1023"/>
      <c r="AS1023" s="161"/>
      <c r="AT1023" s="161"/>
      <c r="AU1023" s="161"/>
      <c r="AV1023" s="161"/>
      <c r="AW1023" s="161"/>
      <c r="AX1023" s="161"/>
      <c r="AY1023" s="161"/>
      <c r="AZ1023" s="161"/>
      <c r="BA1023" s="161"/>
      <c r="BB1023" s="161"/>
      <c r="BC1023" s="161"/>
      <c r="BD1023" s="161"/>
      <c r="BE1023" s="161"/>
      <c r="BF1023" s="161"/>
      <c r="BG1023" s="161"/>
      <c r="BH1023" s="161"/>
      <c r="BI1023" s="161"/>
      <c r="BJ1023" s="161"/>
      <c r="BK1023" s="161"/>
      <c r="BL1023" s="161"/>
      <c r="BM1023" s="161"/>
      <c r="BN1023" s="161"/>
      <c r="BO1023" s="161"/>
      <c r="BP1023" s="161"/>
      <c r="BQ1023" s="161"/>
      <c r="BR1023" s="161"/>
      <c r="BS1023" s="161"/>
      <c r="BT1023" s="161"/>
      <c r="BU1023" s="161"/>
      <c r="BV1023" s="161"/>
      <c r="BW1023" s="161"/>
      <c r="BX1023" s="161"/>
      <c r="BY1023" s="161"/>
      <c r="BZ1023" s="161"/>
      <c r="CA1023" s="161"/>
      <c r="CB1023" s="161"/>
      <c r="CC1023" s="161"/>
      <c r="CD1023" s="161"/>
      <c r="CE1023" s="161"/>
      <c r="CF1023" s="161"/>
      <c r="CG1023" s="161"/>
      <c r="CH1023" s="161"/>
      <c r="CI1023" s="161"/>
      <c r="CJ1023" s="161"/>
      <c r="CK1023" s="161"/>
      <c r="CL1023" s="161"/>
      <c r="CM1023" s="161"/>
      <c r="CN1023" s="161"/>
      <c r="CO1023" s="161"/>
      <c r="CP1023" s="161"/>
      <c r="CQ1023" s="161"/>
      <c r="CR1023" s="161"/>
      <c r="CS1023" s="161"/>
      <c r="CT1023" s="161"/>
      <c r="CU1023" s="161"/>
      <c r="CV1023" s="161"/>
      <c r="CW1023" s="161"/>
      <c r="CX1023" s="161"/>
      <c r="CY1023" s="161"/>
      <c r="CZ1023" s="161"/>
      <c r="DA1023" s="161"/>
      <c r="DB1023" s="161"/>
      <c r="DC1023" s="161"/>
      <c r="DD1023" s="161"/>
      <c r="DE1023" s="161"/>
      <c r="DF1023" s="161"/>
      <c r="DG1023" s="161"/>
      <c r="DH1023" s="161"/>
      <c r="DI1023" s="161"/>
      <c r="DJ1023" s="161"/>
      <c r="DK1023" s="161"/>
      <c r="DL1023" s="161"/>
      <c r="DM1023" s="161"/>
      <c r="DN1023" s="161"/>
      <c r="DO1023" s="161"/>
      <c r="DP1023" s="161"/>
      <c r="DQ1023" s="161"/>
      <c r="DR1023" s="161"/>
      <c r="DS1023" s="161"/>
      <c r="DT1023" s="161"/>
      <c r="DU1023" s="161"/>
      <c r="DV1023" s="161"/>
      <c r="DW1023" s="161"/>
    </row>
    <row r="1024" spans="1:127" ht="12.75" customHeight="1" x14ac:dyDescent="0.25">
      <c r="A1024" s="161"/>
      <c r="B1024" s="161"/>
      <c r="C1024" s="161"/>
      <c r="D1024" s="161"/>
      <c r="E1024" s="161"/>
      <c r="F1024" s="161"/>
      <c r="G1024" s="161"/>
      <c r="H1024" s="161"/>
      <c r="I1024" s="161"/>
      <c r="J1024" s="161"/>
      <c r="K1024" s="161"/>
      <c r="L1024" s="161"/>
      <c r="M1024" s="161"/>
      <c r="N1024" s="161"/>
      <c r="O1024" s="161"/>
      <c r="P1024" s="161"/>
      <c r="Q1024" s="161"/>
      <c r="R1024" s="161"/>
      <c r="S1024" s="161"/>
      <c r="T1024" s="161"/>
      <c r="U1024" s="161"/>
      <c r="V1024" s="161"/>
      <c r="W1024" s="161"/>
      <c r="X1024" s="161"/>
      <c r="Y1024" s="161"/>
      <c r="Z1024" s="161"/>
      <c r="AA1024" s="161"/>
      <c r="AB1024" s="161"/>
      <c r="AC1024" s="161"/>
      <c r="AD1024" s="161"/>
      <c r="AE1024" s="161"/>
      <c r="AF1024" s="161"/>
      <c r="AG1024" s="161"/>
      <c r="AH1024" s="161"/>
      <c r="AI1024" s="161"/>
      <c r="AJ1024" s="161"/>
      <c r="AK1024" s="161"/>
      <c r="AL1024" s="161"/>
      <c r="AM1024" s="161"/>
      <c r="AN1024" s="161"/>
      <c r="AO1024" s="161"/>
      <c r="AP1024" s="161"/>
      <c r="AQ1024" s="161"/>
      <c r="AR1024"/>
      <c r="AS1024" s="161"/>
      <c r="AT1024" s="161"/>
      <c r="AU1024" s="161"/>
      <c r="AV1024" s="161"/>
      <c r="AW1024" s="161"/>
      <c r="AX1024" s="161"/>
      <c r="AY1024" s="161"/>
      <c r="AZ1024" s="161"/>
      <c r="BA1024" s="161"/>
      <c r="BB1024" s="161"/>
      <c r="BC1024" s="161"/>
      <c r="BD1024" s="161"/>
      <c r="BE1024" s="161"/>
      <c r="BF1024" s="161"/>
      <c r="BG1024" s="161"/>
      <c r="BH1024" s="161"/>
      <c r="BI1024" s="161"/>
      <c r="BJ1024" s="161"/>
      <c r="BK1024" s="161"/>
      <c r="BL1024" s="161"/>
      <c r="BM1024" s="161"/>
      <c r="BN1024" s="161"/>
      <c r="BO1024" s="161"/>
      <c r="BP1024" s="161"/>
      <c r="BQ1024" s="161"/>
      <c r="BR1024" s="161"/>
      <c r="BS1024" s="161"/>
      <c r="BT1024" s="161"/>
      <c r="BU1024" s="161"/>
      <c r="BV1024" s="161"/>
      <c r="BW1024" s="161"/>
      <c r="BX1024" s="161"/>
      <c r="BY1024" s="161"/>
      <c r="BZ1024" s="161"/>
      <c r="CA1024" s="161"/>
      <c r="CB1024" s="161"/>
      <c r="CC1024" s="161"/>
      <c r="CD1024" s="161"/>
      <c r="CE1024" s="161"/>
      <c r="CF1024" s="161"/>
      <c r="CG1024" s="161"/>
      <c r="CH1024" s="161"/>
      <c r="CI1024" s="161"/>
      <c r="CJ1024" s="161"/>
      <c r="CK1024" s="161"/>
      <c r="CL1024" s="161"/>
      <c r="CM1024" s="161"/>
      <c r="CN1024" s="161"/>
      <c r="CO1024" s="161"/>
      <c r="CP1024" s="161"/>
      <c r="CQ1024" s="161"/>
      <c r="CR1024" s="161"/>
      <c r="CS1024" s="161"/>
      <c r="CT1024" s="161"/>
      <c r="CU1024" s="161"/>
      <c r="CV1024" s="161"/>
      <c r="CW1024" s="161"/>
      <c r="CX1024" s="161"/>
      <c r="CY1024" s="161"/>
      <c r="CZ1024" s="161"/>
      <c r="DA1024" s="161"/>
      <c r="DB1024" s="161"/>
      <c r="DC1024" s="161"/>
      <c r="DD1024" s="161"/>
      <c r="DE1024" s="161"/>
      <c r="DF1024" s="161"/>
      <c r="DG1024" s="161"/>
      <c r="DH1024" s="161"/>
      <c r="DI1024" s="161"/>
      <c r="DJ1024" s="161"/>
      <c r="DK1024" s="161"/>
      <c r="DL1024" s="161"/>
      <c r="DM1024" s="161"/>
      <c r="DN1024" s="161"/>
      <c r="DO1024" s="161"/>
      <c r="DP1024" s="161"/>
      <c r="DQ1024" s="161"/>
      <c r="DR1024" s="161"/>
      <c r="DS1024" s="161"/>
      <c r="DT1024" s="161"/>
      <c r="DU1024" s="161"/>
      <c r="DV1024" s="161"/>
      <c r="DW1024" s="161"/>
    </row>
    <row r="1025" spans="1:127" ht="12.75" customHeight="1" x14ac:dyDescent="0.25">
      <c r="A1025" s="161"/>
      <c r="B1025" s="161"/>
      <c r="C1025" s="161"/>
      <c r="D1025" s="161"/>
      <c r="E1025" s="161"/>
      <c r="F1025" s="161"/>
      <c r="G1025" s="161"/>
      <c r="H1025" s="161"/>
      <c r="I1025" s="161"/>
      <c r="J1025" s="161"/>
      <c r="K1025" s="161"/>
      <c r="L1025" s="161"/>
      <c r="M1025" s="161"/>
      <c r="N1025" s="161"/>
      <c r="O1025" s="161"/>
      <c r="P1025" s="161"/>
      <c r="Q1025" s="161"/>
      <c r="R1025" s="161"/>
      <c r="S1025" s="161"/>
      <c r="T1025" s="161"/>
      <c r="U1025" s="161"/>
      <c r="V1025" s="161"/>
      <c r="W1025" s="161"/>
      <c r="X1025" s="161"/>
      <c r="Y1025" s="161"/>
      <c r="Z1025" s="161"/>
      <c r="AA1025" s="161"/>
      <c r="AB1025" s="161"/>
      <c r="AC1025" s="161"/>
      <c r="AD1025" s="161"/>
      <c r="AE1025" s="161"/>
      <c r="AF1025" s="161"/>
      <c r="AG1025" s="161"/>
      <c r="AH1025" s="161"/>
      <c r="AI1025" s="161"/>
      <c r="AJ1025" s="161"/>
      <c r="AK1025" s="161"/>
      <c r="AL1025" s="161"/>
      <c r="AM1025" s="161"/>
      <c r="AN1025" s="161"/>
      <c r="AO1025" s="161"/>
      <c r="AP1025" s="161"/>
      <c r="AQ1025" s="161"/>
      <c r="AR1025"/>
      <c r="AS1025" s="161"/>
      <c r="AT1025" s="161"/>
      <c r="AU1025" s="161"/>
      <c r="AV1025" s="161"/>
      <c r="AW1025" s="161"/>
      <c r="AX1025" s="161"/>
      <c r="AY1025" s="161"/>
      <c r="AZ1025" s="161"/>
      <c r="BA1025" s="161"/>
      <c r="BB1025" s="161"/>
      <c r="BC1025" s="161"/>
      <c r="BD1025" s="161"/>
      <c r="BE1025" s="161"/>
      <c r="BF1025" s="161"/>
      <c r="BG1025" s="161"/>
      <c r="BH1025" s="161"/>
      <c r="BI1025" s="161"/>
      <c r="BJ1025" s="161"/>
      <c r="BK1025" s="161"/>
      <c r="BL1025" s="161"/>
      <c r="BM1025" s="161"/>
      <c r="BN1025" s="161"/>
      <c r="BO1025" s="161"/>
      <c r="BP1025" s="161"/>
      <c r="BQ1025" s="161"/>
      <c r="BR1025" s="161"/>
      <c r="BS1025" s="161"/>
      <c r="BT1025" s="161"/>
      <c r="BU1025" s="161"/>
      <c r="BV1025" s="161"/>
      <c r="BW1025" s="161"/>
      <c r="BX1025" s="161"/>
      <c r="BY1025" s="161"/>
      <c r="BZ1025" s="161"/>
      <c r="CA1025" s="161"/>
      <c r="CB1025" s="161"/>
      <c r="CC1025" s="161"/>
      <c r="CD1025" s="161"/>
      <c r="CE1025" s="161"/>
      <c r="CF1025" s="161"/>
      <c r="CG1025" s="161"/>
      <c r="CH1025" s="161"/>
      <c r="CI1025" s="161"/>
      <c r="CJ1025" s="161"/>
      <c r="CK1025" s="161"/>
      <c r="CL1025" s="161"/>
      <c r="CM1025" s="161"/>
      <c r="CN1025" s="161"/>
      <c r="CO1025" s="161"/>
      <c r="CP1025" s="161"/>
      <c r="CQ1025" s="161"/>
      <c r="CR1025" s="161"/>
      <c r="CS1025" s="161"/>
      <c r="CT1025" s="161"/>
      <c r="CU1025" s="161"/>
      <c r="CV1025" s="161"/>
      <c r="CW1025" s="161"/>
      <c r="CX1025" s="161"/>
      <c r="CY1025" s="161"/>
      <c r="CZ1025" s="161"/>
      <c r="DA1025" s="161"/>
      <c r="DB1025" s="161"/>
      <c r="DC1025" s="161"/>
      <c r="DD1025" s="161"/>
      <c r="DE1025" s="161"/>
      <c r="DF1025" s="161"/>
      <c r="DG1025" s="161"/>
      <c r="DH1025" s="161"/>
      <c r="DI1025" s="161"/>
      <c r="DJ1025" s="161"/>
      <c r="DK1025" s="161"/>
      <c r="DL1025" s="161"/>
      <c r="DM1025" s="161"/>
      <c r="DN1025" s="161"/>
      <c r="DO1025" s="161"/>
      <c r="DP1025" s="161"/>
      <c r="DQ1025" s="161"/>
      <c r="DR1025" s="161"/>
      <c r="DS1025" s="161"/>
      <c r="DT1025" s="161"/>
      <c r="DU1025" s="161"/>
      <c r="DV1025" s="161"/>
      <c r="DW1025" s="161"/>
    </row>
    <row r="1026" spans="1:127" ht="12.75" customHeight="1" x14ac:dyDescent="0.25">
      <c r="A1026" s="161"/>
      <c r="B1026" s="161"/>
      <c r="C1026" s="161"/>
      <c r="D1026" s="161"/>
      <c r="E1026" s="161"/>
      <c r="F1026" s="161"/>
      <c r="G1026" s="161"/>
      <c r="H1026" s="161"/>
      <c r="I1026" s="161"/>
      <c r="J1026" s="161"/>
      <c r="K1026" s="161"/>
      <c r="L1026" s="161"/>
      <c r="M1026" s="161"/>
      <c r="N1026" s="161"/>
      <c r="O1026" s="161"/>
      <c r="P1026" s="161"/>
      <c r="Q1026" s="161"/>
      <c r="R1026" s="161"/>
      <c r="S1026" s="161"/>
      <c r="T1026" s="161"/>
      <c r="U1026" s="161"/>
      <c r="V1026" s="161"/>
      <c r="W1026" s="161"/>
      <c r="X1026" s="161"/>
      <c r="Y1026" s="161"/>
      <c r="Z1026" s="161"/>
      <c r="AA1026" s="161"/>
      <c r="AB1026" s="161"/>
      <c r="AC1026" s="161"/>
      <c r="AD1026" s="161"/>
      <c r="AE1026" s="161"/>
      <c r="AF1026" s="161"/>
      <c r="AG1026" s="161"/>
      <c r="AH1026" s="161"/>
      <c r="AI1026" s="161"/>
      <c r="AJ1026" s="161"/>
      <c r="AK1026" s="161"/>
      <c r="AL1026" s="161"/>
      <c r="AM1026" s="161"/>
      <c r="AN1026" s="161"/>
      <c r="AO1026" s="161"/>
      <c r="AP1026" s="161"/>
      <c r="AQ1026" s="161"/>
      <c r="AR1026"/>
      <c r="AS1026" s="161"/>
      <c r="AT1026" s="161"/>
      <c r="AU1026" s="161"/>
      <c r="AV1026" s="161"/>
      <c r="AW1026" s="161"/>
      <c r="AX1026" s="161"/>
      <c r="AY1026" s="161"/>
      <c r="AZ1026" s="161"/>
      <c r="BA1026" s="161"/>
      <c r="BB1026" s="161"/>
      <c r="BC1026" s="161"/>
      <c r="BD1026" s="161"/>
      <c r="BE1026" s="161"/>
      <c r="BF1026" s="161"/>
      <c r="BG1026" s="161"/>
      <c r="BH1026" s="161"/>
      <c r="BI1026" s="161"/>
      <c r="BJ1026" s="161"/>
      <c r="BK1026" s="161"/>
      <c r="BL1026" s="161"/>
      <c r="BM1026" s="161"/>
      <c r="BN1026" s="161"/>
      <c r="BO1026" s="161"/>
      <c r="BP1026" s="161"/>
      <c r="BQ1026" s="161"/>
      <c r="BR1026" s="161"/>
      <c r="BS1026" s="161"/>
      <c r="BT1026" s="161"/>
      <c r="BU1026" s="161"/>
      <c r="BV1026" s="161"/>
      <c r="BW1026" s="161"/>
      <c r="BX1026" s="161"/>
      <c r="BY1026" s="161"/>
      <c r="BZ1026" s="161"/>
      <c r="CA1026" s="161"/>
      <c r="CB1026" s="161"/>
      <c r="CC1026" s="161"/>
      <c r="CD1026" s="161"/>
      <c r="CE1026" s="161"/>
      <c r="CF1026" s="161"/>
      <c r="CG1026" s="161"/>
      <c r="CH1026" s="161"/>
      <c r="CI1026" s="161"/>
      <c r="CJ1026" s="161"/>
      <c r="CK1026" s="161"/>
      <c r="CL1026" s="161"/>
      <c r="CM1026" s="161"/>
      <c r="CN1026" s="161"/>
      <c r="CO1026" s="161"/>
      <c r="CP1026" s="161"/>
      <c r="CQ1026" s="161"/>
      <c r="CR1026" s="161"/>
      <c r="CS1026" s="161"/>
      <c r="CT1026" s="161"/>
      <c r="CU1026" s="161"/>
      <c r="CV1026" s="161"/>
      <c r="CW1026" s="161"/>
      <c r="CX1026" s="161"/>
      <c r="CY1026" s="161"/>
      <c r="CZ1026" s="161"/>
      <c r="DA1026" s="161"/>
      <c r="DB1026" s="161"/>
      <c r="DC1026" s="161"/>
      <c r="DD1026" s="161"/>
      <c r="DE1026" s="161"/>
      <c r="DF1026" s="161"/>
      <c r="DG1026" s="161"/>
      <c r="DH1026" s="161"/>
      <c r="DI1026" s="161"/>
      <c r="DJ1026" s="161"/>
      <c r="DK1026" s="161"/>
      <c r="DL1026" s="161"/>
      <c r="DM1026" s="161"/>
      <c r="DN1026" s="161"/>
      <c r="DO1026" s="161"/>
      <c r="DP1026" s="161"/>
      <c r="DQ1026" s="161"/>
      <c r="DR1026" s="161"/>
      <c r="DS1026" s="161"/>
      <c r="DT1026" s="161"/>
      <c r="DU1026" s="161"/>
      <c r="DV1026" s="161"/>
      <c r="DW1026" s="161"/>
    </row>
    <row r="1027" spans="1:127" ht="12.75" customHeight="1" x14ac:dyDescent="0.25">
      <c r="A1027" s="161"/>
      <c r="B1027" s="161"/>
      <c r="C1027" s="161"/>
      <c r="D1027" s="161"/>
      <c r="E1027" s="161"/>
      <c r="F1027" s="161"/>
      <c r="G1027" s="161"/>
      <c r="H1027" s="161"/>
      <c r="I1027" s="161"/>
      <c r="J1027" s="161"/>
      <c r="K1027" s="161"/>
      <c r="L1027" s="161"/>
      <c r="M1027" s="161"/>
      <c r="N1027" s="161"/>
      <c r="O1027" s="161"/>
      <c r="P1027" s="161"/>
      <c r="Q1027" s="161"/>
      <c r="R1027" s="161"/>
      <c r="S1027" s="161"/>
      <c r="T1027" s="161"/>
      <c r="U1027" s="161"/>
      <c r="V1027" s="161"/>
      <c r="W1027" s="161"/>
      <c r="X1027" s="161"/>
      <c r="Y1027" s="161"/>
      <c r="Z1027" s="161"/>
      <c r="AA1027" s="161"/>
      <c r="AB1027" s="161"/>
      <c r="AC1027" s="161"/>
      <c r="AD1027" s="161"/>
      <c r="AE1027" s="161"/>
      <c r="AF1027" s="161"/>
      <c r="AG1027" s="161"/>
      <c r="AH1027" s="161"/>
      <c r="AI1027" s="161"/>
      <c r="AJ1027" s="161"/>
      <c r="AK1027" s="161"/>
      <c r="AL1027" s="161"/>
      <c r="AM1027" s="161"/>
      <c r="AN1027" s="161"/>
      <c r="AO1027" s="161"/>
      <c r="AP1027" s="161"/>
      <c r="AQ1027" s="161"/>
      <c r="AR1027"/>
      <c r="AS1027" s="161"/>
      <c r="AT1027" s="161"/>
      <c r="AU1027" s="161"/>
      <c r="AV1027" s="161"/>
      <c r="AW1027" s="161"/>
      <c r="AX1027" s="161"/>
      <c r="AY1027" s="161"/>
      <c r="AZ1027" s="161"/>
      <c r="BA1027" s="161"/>
      <c r="BB1027" s="161"/>
      <c r="BC1027" s="161"/>
      <c r="BD1027" s="161"/>
      <c r="BE1027" s="161"/>
      <c r="BF1027" s="161"/>
      <c r="BG1027" s="161"/>
      <c r="BH1027" s="161"/>
      <c r="BI1027" s="161"/>
      <c r="BJ1027" s="161"/>
      <c r="BK1027" s="161"/>
      <c r="BL1027" s="161"/>
      <c r="BM1027" s="161"/>
      <c r="BN1027" s="161"/>
      <c r="BO1027" s="161"/>
      <c r="BP1027" s="161"/>
      <c r="BQ1027" s="161"/>
      <c r="BR1027" s="161"/>
      <c r="BS1027" s="161"/>
      <c r="BT1027" s="161"/>
      <c r="BU1027" s="161"/>
      <c r="BV1027" s="161"/>
      <c r="BW1027" s="161"/>
      <c r="BX1027" s="161"/>
      <c r="BY1027" s="161"/>
      <c r="BZ1027" s="161"/>
      <c r="CA1027" s="161"/>
      <c r="CB1027" s="161"/>
      <c r="CC1027" s="161"/>
      <c r="CD1027" s="161"/>
      <c r="CE1027" s="161"/>
      <c r="CF1027" s="161"/>
      <c r="CG1027" s="161"/>
      <c r="CH1027" s="161"/>
      <c r="CI1027" s="161"/>
      <c r="CJ1027" s="161"/>
      <c r="CK1027" s="161"/>
      <c r="CL1027" s="161"/>
      <c r="CM1027" s="161"/>
      <c r="CN1027" s="161"/>
      <c r="CO1027" s="161"/>
      <c r="CP1027" s="161"/>
      <c r="CQ1027" s="161"/>
      <c r="CR1027" s="161"/>
      <c r="CS1027" s="161"/>
      <c r="CT1027" s="161"/>
      <c r="CU1027" s="161"/>
      <c r="CV1027" s="161"/>
      <c r="CW1027" s="161"/>
      <c r="CX1027" s="161"/>
      <c r="CY1027" s="161"/>
      <c r="CZ1027" s="161"/>
      <c r="DA1027" s="161"/>
      <c r="DB1027" s="161"/>
      <c r="DC1027" s="161"/>
      <c r="DD1027" s="161"/>
      <c r="DE1027" s="161"/>
      <c r="DF1027" s="161"/>
      <c r="DG1027" s="161"/>
      <c r="DH1027" s="161"/>
      <c r="DI1027" s="161"/>
      <c r="DJ1027" s="161"/>
      <c r="DK1027" s="161"/>
      <c r="DL1027" s="161"/>
      <c r="DM1027" s="161"/>
      <c r="DN1027" s="161"/>
      <c r="DO1027" s="161"/>
      <c r="DP1027" s="161"/>
      <c r="DQ1027" s="161"/>
      <c r="DR1027" s="161"/>
      <c r="DS1027" s="161"/>
      <c r="DT1027" s="161"/>
      <c r="DU1027" s="161"/>
      <c r="DV1027" s="161"/>
      <c r="DW1027" s="161"/>
    </row>
    <row r="1028" spans="1:127" ht="12.75" customHeight="1" x14ac:dyDescent="0.25">
      <c r="A1028" s="161"/>
      <c r="B1028" s="161"/>
      <c r="C1028" s="161"/>
      <c r="D1028" s="161"/>
      <c r="E1028" s="161"/>
      <c r="F1028" s="161"/>
      <c r="G1028" s="161"/>
      <c r="H1028" s="161"/>
      <c r="I1028" s="161"/>
      <c r="J1028" s="161"/>
      <c r="K1028" s="161"/>
      <c r="L1028" s="161"/>
      <c r="M1028" s="161"/>
      <c r="N1028" s="161"/>
      <c r="O1028" s="161"/>
      <c r="P1028" s="161"/>
      <c r="Q1028" s="161"/>
      <c r="R1028" s="161"/>
      <c r="S1028" s="161"/>
      <c r="T1028" s="161"/>
      <c r="U1028" s="161"/>
      <c r="V1028" s="161"/>
      <c r="W1028" s="161"/>
      <c r="X1028" s="161"/>
      <c r="Y1028" s="161"/>
      <c r="Z1028" s="161"/>
      <c r="AA1028" s="161"/>
      <c r="AB1028" s="161"/>
      <c r="AC1028" s="161"/>
      <c r="AD1028" s="161"/>
      <c r="AE1028" s="161"/>
      <c r="AF1028" s="161"/>
      <c r="AG1028" s="161"/>
      <c r="AH1028" s="161"/>
      <c r="AI1028" s="161"/>
      <c r="AJ1028" s="161"/>
      <c r="AK1028" s="161"/>
      <c r="AL1028" s="161"/>
      <c r="AM1028" s="161"/>
      <c r="AN1028" s="161"/>
      <c r="AO1028" s="161"/>
      <c r="AP1028" s="161"/>
      <c r="AQ1028" s="161"/>
      <c r="AR1028"/>
      <c r="AS1028" s="161"/>
      <c r="AT1028" s="161"/>
      <c r="AU1028" s="161"/>
      <c r="AV1028" s="161"/>
      <c r="AW1028" s="161"/>
      <c r="AX1028" s="161"/>
      <c r="AY1028" s="161"/>
      <c r="AZ1028" s="161"/>
      <c r="BA1028" s="161"/>
      <c r="BB1028" s="161"/>
      <c r="BC1028" s="161"/>
      <c r="BD1028" s="161"/>
      <c r="BE1028" s="161"/>
      <c r="BF1028" s="161"/>
      <c r="BG1028" s="161"/>
      <c r="BH1028" s="161"/>
      <c r="BI1028" s="161"/>
      <c r="BJ1028" s="161"/>
      <c r="BK1028" s="161"/>
      <c r="BL1028" s="161"/>
      <c r="BM1028" s="161"/>
      <c r="BN1028" s="161"/>
      <c r="BO1028" s="161"/>
      <c r="BP1028" s="161"/>
      <c r="BQ1028" s="161"/>
      <c r="BR1028" s="161"/>
      <c r="BS1028" s="161"/>
      <c r="BT1028" s="161"/>
      <c r="BU1028" s="161"/>
      <c r="BV1028" s="161"/>
      <c r="BW1028" s="161"/>
      <c r="BX1028" s="161"/>
      <c r="BY1028" s="161"/>
      <c r="BZ1028" s="161"/>
      <c r="CA1028" s="161"/>
      <c r="CB1028" s="161"/>
      <c r="CC1028" s="161"/>
      <c r="CD1028" s="161"/>
      <c r="CE1028" s="161"/>
      <c r="CF1028" s="161"/>
      <c r="CG1028" s="161"/>
      <c r="CH1028" s="161"/>
      <c r="CI1028" s="161"/>
      <c r="CJ1028" s="161"/>
      <c r="CK1028" s="161"/>
      <c r="CL1028" s="161"/>
      <c r="CM1028" s="161"/>
      <c r="CN1028" s="161"/>
      <c r="CO1028" s="161"/>
      <c r="CP1028" s="161"/>
      <c r="CQ1028" s="161"/>
      <c r="CR1028" s="161"/>
      <c r="CS1028" s="161"/>
      <c r="CT1028" s="161"/>
      <c r="CU1028" s="161"/>
      <c r="CV1028" s="161"/>
      <c r="CW1028" s="161"/>
      <c r="CX1028" s="161"/>
      <c r="CY1028" s="161"/>
      <c r="CZ1028" s="161"/>
      <c r="DA1028" s="161"/>
      <c r="DB1028" s="161"/>
      <c r="DC1028" s="161"/>
      <c r="DD1028" s="161"/>
      <c r="DE1028" s="161"/>
      <c r="DF1028" s="161"/>
      <c r="DG1028" s="161"/>
      <c r="DH1028" s="161"/>
      <c r="DI1028" s="161"/>
      <c r="DJ1028" s="161"/>
      <c r="DK1028" s="161"/>
      <c r="DL1028" s="161"/>
      <c r="DM1028" s="161"/>
      <c r="DN1028" s="161"/>
      <c r="DO1028" s="161"/>
      <c r="DP1028" s="161"/>
      <c r="DQ1028" s="161"/>
      <c r="DR1028" s="161"/>
      <c r="DS1028" s="161"/>
      <c r="DT1028" s="161"/>
      <c r="DU1028" s="161"/>
      <c r="DV1028" s="161"/>
      <c r="DW1028" s="161"/>
    </row>
    <row r="1029" spans="1:127" ht="12.75" customHeight="1" x14ac:dyDescent="0.25">
      <c r="A1029" s="161"/>
      <c r="B1029" s="161"/>
      <c r="C1029" s="161"/>
      <c r="D1029" s="161"/>
      <c r="E1029" s="161"/>
      <c r="F1029" s="161"/>
      <c r="G1029" s="161"/>
      <c r="H1029" s="161"/>
      <c r="I1029" s="161"/>
      <c r="J1029" s="161"/>
      <c r="K1029" s="161"/>
      <c r="L1029" s="161"/>
      <c r="M1029" s="161"/>
      <c r="N1029" s="161"/>
      <c r="O1029" s="161"/>
      <c r="P1029" s="161"/>
      <c r="Q1029" s="161"/>
      <c r="R1029" s="161"/>
      <c r="S1029" s="161"/>
      <c r="T1029" s="161"/>
      <c r="U1029" s="161"/>
      <c r="V1029" s="161"/>
      <c r="W1029" s="161"/>
      <c r="X1029" s="161"/>
      <c r="Y1029" s="161"/>
      <c r="Z1029" s="161"/>
      <c r="AA1029" s="161"/>
      <c r="AB1029" s="161"/>
      <c r="AC1029" s="161"/>
      <c r="AD1029" s="161"/>
      <c r="AE1029" s="161"/>
      <c r="AF1029" s="161"/>
      <c r="AG1029" s="161"/>
      <c r="AH1029" s="161"/>
      <c r="AI1029" s="161"/>
      <c r="AJ1029" s="161"/>
      <c r="AK1029" s="161"/>
      <c r="AL1029" s="161"/>
      <c r="AM1029" s="161"/>
      <c r="AN1029" s="161"/>
      <c r="AO1029" s="161"/>
      <c r="AP1029" s="161"/>
      <c r="AQ1029" s="161"/>
      <c r="AR1029"/>
      <c r="AS1029" s="161"/>
      <c r="AT1029" s="161"/>
      <c r="AU1029" s="161"/>
      <c r="AV1029" s="161"/>
      <c r="AW1029" s="161"/>
      <c r="AX1029" s="161"/>
      <c r="AY1029" s="161"/>
      <c r="AZ1029" s="161"/>
      <c r="BA1029" s="161"/>
      <c r="BB1029" s="161"/>
      <c r="BC1029" s="161"/>
      <c r="BD1029" s="161"/>
      <c r="BE1029" s="161"/>
      <c r="BF1029" s="161"/>
      <c r="BG1029" s="161"/>
      <c r="BH1029" s="161"/>
      <c r="BI1029" s="161"/>
      <c r="BJ1029" s="161"/>
      <c r="BK1029" s="161"/>
      <c r="BL1029" s="161"/>
      <c r="BM1029" s="161"/>
      <c r="BN1029" s="161"/>
      <c r="BO1029" s="161"/>
      <c r="BP1029" s="161"/>
      <c r="BQ1029" s="161"/>
      <c r="BR1029" s="161"/>
      <c r="BS1029" s="161"/>
      <c r="BT1029" s="161"/>
      <c r="BU1029" s="161"/>
      <c r="BV1029" s="161"/>
      <c r="BW1029" s="161"/>
      <c r="BX1029" s="161"/>
      <c r="BY1029" s="161"/>
      <c r="BZ1029" s="161"/>
      <c r="CA1029" s="161"/>
      <c r="CB1029" s="161"/>
      <c r="CC1029" s="161"/>
      <c r="CD1029" s="161"/>
      <c r="CE1029" s="161"/>
      <c r="CF1029" s="161"/>
      <c r="CG1029" s="161"/>
      <c r="CH1029" s="161"/>
      <c r="CI1029" s="161"/>
      <c r="CJ1029" s="161"/>
      <c r="CK1029" s="161"/>
      <c r="CL1029" s="161"/>
      <c r="CM1029" s="161"/>
      <c r="CN1029" s="161"/>
      <c r="CO1029" s="161"/>
      <c r="CP1029" s="161"/>
      <c r="CQ1029" s="161"/>
      <c r="CR1029" s="161"/>
      <c r="CS1029" s="161"/>
      <c r="CT1029" s="161"/>
      <c r="CU1029" s="161"/>
      <c r="CV1029" s="161"/>
      <c r="CW1029" s="161"/>
      <c r="CX1029" s="161"/>
      <c r="CY1029" s="161"/>
      <c r="CZ1029" s="161"/>
      <c r="DA1029" s="161"/>
      <c r="DB1029" s="161"/>
      <c r="DC1029" s="161"/>
      <c r="DD1029" s="161"/>
      <c r="DE1029" s="161"/>
      <c r="DF1029" s="161"/>
      <c r="DG1029" s="161"/>
      <c r="DH1029" s="161"/>
      <c r="DI1029" s="161"/>
      <c r="DJ1029" s="161"/>
      <c r="DK1029" s="161"/>
      <c r="DL1029" s="161"/>
      <c r="DM1029" s="161"/>
      <c r="DN1029" s="161"/>
      <c r="DO1029" s="161"/>
      <c r="DP1029" s="161"/>
      <c r="DQ1029" s="161"/>
      <c r="DR1029" s="161"/>
      <c r="DS1029" s="161"/>
      <c r="DT1029" s="161"/>
      <c r="DU1029" s="161"/>
      <c r="DV1029" s="161"/>
      <c r="DW1029" s="161"/>
    </row>
    <row r="1030" spans="1:127" ht="12.75" customHeight="1" x14ac:dyDescent="0.25">
      <c r="A1030" s="161"/>
      <c r="B1030" s="161"/>
      <c r="C1030" s="161"/>
      <c r="D1030" s="161"/>
      <c r="E1030" s="161"/>
      <c r="F1030" s="161"/>
      <c r="G1030" s="161"/>
      <c r="H1030" s="161"/>
      <c r="I1030" s="161"/>
      <c r="J1030" s="161"/>
      <c r="K1030" s="161"/>
      <c r="L1030" s="161"/>
      <c r="M1030" s="161"/>
      <c r="N1030" s="161"/>
      <c r="O1030" s="161"/>
      <c r="P1030" s="161"/>
      <c r="Q1030" s="161"/>
      <c r="R1030" s="161"/>
      <c r="S1030" s="161"/>
      <c r="T1030" s="161"/>
      <c r="U1030" s="161"/>
      <c r="V1030" s="161"/>
      <c r="W1030" s="161"/>
      <c r="X1030" s="161"/>
      <c r="Y1030" s="161"/>
      <c r="Z1030" s="161"/>
      <c r="AA1030" s="161"/>
      <c r="AB1030" s="161"/>
      <c r="AC1030" s="161"/>
      <c r="AD1030" s="161"/>
      <c r="AE1030" s="161"/>
      <c r="AF1030" s="161"/>
      <c r="AG1030" s="161"/>
      <c r="AH1030" s="161"/>
      <c r="AI1030" s="161"/>
      <c r="AJ1030" s="161"/>
      <c r="AK1030" s="161"/>
      <c r="AL1030" s="161"/>
      <c r="AM1030" s="161"/>
      <c r="AN1030" s="161"/>
      <c r="AO1030" s="161"/>
      <c r="AP1030" s="161"/>
      <c r="AQ1030" s="161"/>
      <c r="AR1030"/>
      <c r="AS1030" s="161"/>
      <c r="AT1030" s="161"/>
      <c r="AU1030" s="161"/>
      <c r="AV1030" s="161"/>
      <c r="AW1030" s="161"/>
      <c r="AX1030" s="161"/>
      <c r="AY1030" s="161"/>
      <c r="AZ1030" s="161"/>
      <c r="BA1030" s="161"/>
      <c r="BB1030" s="161"/>
      <c r="BC1030" s="161"/>
      <c r="BD1030" s="161"/>
      <c r="BE1030" s="161"/>
      <c r="BF1030" s="161"/>
      <c r="BG1030" s="161"/>
      <c r="BH1030" s="161"/>
      <c r="BI1030" s="161"/>
      <c r="BJ1030" s="161"/>
      <c r="BK1030" s="161"/>
      <c r="BL1030" s="161"/>
      <c r="BM1030" s="161"/>
      <c r="BN1030" s="161"/>
      <c r="BO1030" s="161"/>
      <c r="BP1030" s="161"/>
      <c r="BQ1030" s="161"/>
      <c r="BR1030" s="161"/>
      <c r="BS1030" s="161"/>
      <c r="BT1030" s="161"/>
      <c r="BU1030" s="161"/>
      <c r="BV1030" s="161"/>
      <c r="BW1030" s="161"/>
      <c r="BX1030" s="161"/>
      <c r="BY1030" s="161"/>
      <c r="BZ1030" s="161"/>
      <c r="CA1030" s="161"/>
      <c r="CB1030" s="161"/>
      <c r="CC1030" s="161"/>
      <c r="CD1030" s="161"/>
      <c r="CE1030" s="161"/>
      <c r="CF1030" s="161"/>
      <c r="CG1030" s="161"/>
      <c r="CH1030" s="161"/>
      <c r="CI1030" s="161"/>
      <c r="CJ1030" s="161"/>
      <c r="CK1030" s="161"/>
      <c r="CL1030" s="161"/>
      <c r="CM1030" s="161"/>
      <c r="CN1030" s="161"/>
      <c r="CO1030" s="161"/>
      <c r="CP1030" s="161"/>
      <c r="CQ1030" s="161"/>
      <c r="CR1030" s="161"/>
      <c r="CS1030" s="161"/>
      <c r="CT1030" s="161"/>
      <c r="CU1030" s="161"/>
      <c r="CV1030" s="161"/>
      <c r="CW1030" s="161"/>
      <c r="CX1030" s="161"/>
      <c r="CY1030" s="161"/>
      <c r="CZ1030" s="161"/>
      <c r="DA1030" s="161"/>
      <c r="DB1030" s="161"/>
      <c r="DC1030" s="161"/>
      <c r="DD1030" s="161"/>
      <c r="DE1030" s="161"/>
      <c r="DF1030" s="161"/>
      <c r="DG1030" s="161"/>
      <c r="DH1030" s="161"/>
      <c r="DI1030" s="161"/>
      <c r="DJ1030" s="161"/>
      <c r="DK1030" s="161"/>
      <c r="DL1030" s="161"/>
      <c r="DM1030" s="161"/>
      <c r="DN1030" s="161"/>
      <c r="DO1030" s="161"/>
      <c r="DP1030" s="161"/>
      <c r="DQ1030" s="161"/>
      <c r="DR1030" s="161"/>
      <c r="DS1030" s="161"/>
      <c r="DT1030" s="161"/>
      <c r="DU1030" s="161"/>
      <c r="DV1030" s="161"/>
      <c r="DW1030" s="161"/>
    </row>
    <row r="1031" spans="1:127" ht="12.75" customHeight="1" x14ac:dyDescent="0.25">
      <c r="A1031" s="161"/>
      <c r="B1031" s="161"/>
      <c r="C1031" s="161"/>
      <c r="D1031" s="161"/>
      <c r="E1031" s="161"/>
      <c r="F1031" s="161"/>
      <c r="G1031" s="161"/>
      <c r="H1031" s="161"/>
      <c r="I1031" s="161"/>
      <c r="J1031" s="161"/>
      <c r="K1031" s="161"/>
      <c r="L1031" s="161"/>
      <c r="M1031" s="161"/>
      <c r="N1031" s="161"/>
      <c r="O1031" s="161"/>
      <c r="P1031" s="161"/>
      <c r="Q1031" s="161"/>
      <c r="R1031" s="161"/>
      <c r="S1031" s="161"/>
      <c r="T1031" s="161"/>
      <c r="U1031" s="161"/>
      <c r="V1031" s="161"/>
      <c r="W1031" s="161"/>
      <c r="X1031" s="161"/>
      <c r="Y1031" s="161"/>
      <c r="Z1031" s="161"/>
      <c r="AA1031" s="161"/>
      <c r="AB1031" s="161"/>
      <c r="AC1031" s="161"/>
      <c r="AD1031" s="161"/>
      <c r="AE1031" s="161"/>
      <c r="AF1031" s="161"/>
      <c r="AG1031" s="161"/>
      <c r="AH1031" s="161"/>
      <c r="AI1031" s="161"/>
      <c r="AJ1031" s="161"/>
      <c r="AK1031" s="161"/>
      <c r="AL1031" s="161"/>
      <c r="AM1031" s="161"/>
      <c r="AN1031" s="161"/>
      <c r="AO1031" s="161"/>
      <c r="AP1031" s="161"/>
      <c r="AQ1031" s="161"/>
      <c r="AR1031"/>
      <c r="AS1031" s="161"/>
      <c r="AT1031" s="161"/>
      <c r="AU1031" s="161"/>
      <c r="AV1031" s="161"/>
      <c r="AW1031" s="161"/>
      <c r="AX1031" s="161"/>
      <c r="AY1031" s="161"/>
      <c r="AZ1031" s="161"/>
      <c r="BA1031" s="161"/>
      <c r="BB1031" s="161"/>
      <c r="BC1031" s="161"/>
      <c r="BD1031" s="161"/>
      <c r="BE1031" s="161"/>
      <c r="BF1031" s="161"/>
      <c r="BG1031" s="161"/>
      <c r="BH1031" s="161"/>
      <c r="BI1031" s="161"/>
      <c r="BJ1031" s="161"/>
      <c r="BK1031" s="161"/>
      <c r="BL1031" s="161"/>
      <c r="BM1031" s="161"/>
      <c r="BN1031" s="161"/>
      <c r="BO1031" s="161"/>
      <c r="BP1031" s="161"/>
      <c r="BQ1031" s="161"/>
      <c r="BR1031" s="161"/>
      <c r="BS1031" s="161"/>
      <c r="BT1031" s="161"/>
      <c r="BU1031" s="161"/>
      <c r="BV1031" s="161"/>
      <c r="BW1031" s="161"/>
      <c r="BX1031" s="161"/>
      <c r="BY1031" s="161"/>
      <c r="BZ1031" s="161"/>
      <c r="CA1031" s="161"/>
      <c r="CB1031" s="161"/>
      <c r="CC1031" s="161"/>
      <c r="CD1031" s="161"/>
      <c r="CE1031" s="161"/>
      <c r="CF1031" s="161"/>
      <c r="CG1031" s="161"/>
      <c r="CH1031" s="161"/>
      <c r="CI1031" s="161"/>
      <c r="CJ1031" s="161"/>
      <c r="CK1031" s="161"/>
      <c r="CL1031" s="161"/>
      <c r="CM1031" s="161"/>
      <c r="CN1031" s="161"/>
      <c r="CO1031" s="161"/>
      <c r="CP1031" s="161"/>
      <c r="CQ1031" s="161"/>
      <c r="CR1031" s="161"/>
      <c r="CS1031" s="161"/>
      <c r="CT1031" s="161"/>
      <c r="CU1031" s="161"/>
      <c r="CV1031" s="161"/>
      <c r="CW1031" s="161"/>
      <c r="CX1031" s="161"/>
      <c r="CY1031" s="161"/>
      <c r="CZ1031" s="161"/>
      <c r="DA1031" s="161"/>
      <c r="DB1031" s="161"/>
      <c r="DC1031" s="161"/>
      <c r="DD1031" s="161"/>
      <c r="DE1031" s="161"/>
      <c r="DF1031" s="161"/>
      <c r="DG1031" s="161"/>
      <c r="DH1031" s="161"/>
      <c r="DI1031" s="161"/>
      <c r="DJ1031" s="161"/>
      <c r="DK1031" s="161"/>
      <c r="DL1031" s="161"/>
      <c r="DM1031" s="161"/>
      <c r="DN1031" s="161"/>
      <c r="DO1031" s="161"/>
      <c r="DP1031" s="161"/>
      <c r="DQ1031" s="161"/>
      <c r="DR1031" s="161"/>
      <c r="DS1031" s="161"/>
      <c r="DT1031" s="161"/>
      <c r="DU1031" s="161"/>
      <c r="DV1031" s="161"/>
      <c r="DW1031" s="161"/>
    </row>
    <row r="1032" spans="1:127" ht="12.75" customHeight="1" x14ac:dyDescent="0.25">
      <c r="A1032" s="161"/>
      <c r="B1032" s="161"/>
      <c r="C1032" s="161"/>
      <c r="D1032" s="161"/>
      <c r="E1032" s="161"/>
      <c r="F1032" s="161"/>
      <c r="G1032" s="161"/>
      <c r="H1032" s="161"/>
      <c r="I1032" s="161"/>
      <c r="J1032" s="161"/>
      <c r="K1032" s="161"/>
      <c r="L1032" s="161"/>
      <c r="M1032" s="161"/>
      <c r="N1032" s="161"/>
      <c r="O1032" s="161"/>
      <c r="P1032" s="161"/>
      <c r="Q1032" s="161"/>
      <c r="R1032" s="161"/>
      <c r="S1032" s="161"/>
      <c r="T1032" s="161"/>
      <c r="U1032" s="161"/>
      <c r="V1032" s="161"/>
      <c r="W1032" s="161"/>
      <c r="X1032" s="161"/>
      <c r="Y1032" s="161"/>
      <c r="Z1032" s="161"/>
      <c r="AA1032" s="161"/>
      <c r="AB1032" s="161"/>
      <c r="AC1032" s="161"/>
      <c r="AD1032" s="161"/>
      <c r="AE1032" s="161"/>
      <c r="AF1032" s="161"/>
      <c r="AG1032" s="161"/>
      <c r="AH1032" s="161"/>
      <c r="AI1032" s="161"/>
      <c r="AJ1032" s="161"/>
      <c r="AK1032" s="161"/>
      <c r="AL1032" s="161"/>
      <c r="AM1032" s="161"/>
      <c r="AN1032" s="161"/>
      <c r="AO1032" s="161"/>
      <c r="AP1032" s="161"/>
      <c r="AQ1032" s="161"/>
      <c r="AR1032"/>
      <c r="AS1032" s="161"/>
      <c r="AT1032" s="161"/>
      <c r="AU1032" s="161"/>
      <c r="AV1032" s="161"/>
      <c r="AW1032" s="161"/>
      <c r="AX1032" s="161"/>
      <c r="AY1032" s="161"/>
      <c r="AZ1032" s="161"/>
      <c r="BA1032" s="161"/>
      <c r="BB1032" s="161"/>
      <c r="BC1032" s="161"/>
      <c r="BD1032" s="161"/>
      <c r="BE1032" s="161"/>
      <c r="BF1032" s="161"/>
      <c r="BG1032" s="161"/>
      <c r="BH1032" s="161"/>
      <c r="BI1032" s="161"/>
      <c r="BJ1032" s="161"/>
      <c r="BK1032" s="161"/>
      <c r="BL1032" s="161"/>
      <c r="BM1032" s="161"/>
      <c r="BN1032" s="161"/>
      <c r="BO1032" s="161"/>
      <c r="BP1032" s="161"/>
      <c r="BQ1032" s="161"/>
      <c r="BR1032" s="161"/>
      <c r="BS1032" s="161"/>
      <c r="BT1032" s="161"/>
      <c r="BU1032" s="161"/>
      <c r="BV1032" s="161"/>
      <c r="BW1032" s="161"/>
      <c r="BX1032" s="161"/>
      <c r="BY1032" s="161"/>
      <c r="BZ1032" s="161"/>
      <c r="CA1032" s="161"/>
      <c r="CB1032" s="161"/>
      <c r="CC1032" s="161"/>
      <c r="CD1032" s="161"/>
      <c r="CE1032" s="161"/>
      <c r="CF1032" s="161"/>
      <c r="CG1032" s="161"/>
      <c r="CH1032" s="161"/>
      <c r="CI1032" s="161"/>
      <c r="CJ1032" s="161"/>
      <c r="CK1032" s="161"/>
      <c r="CL1032" s="161"/>
      <c r="CM1032" s="161"/>
      <c r="CN1032" s="161"/>
      <c r="CO1032" s="161"/>
      <c r="CP1032" s="161"/>
      <c r="CQ1032" s="161"/>
      <c r="CR1032" s="161"/>
      <c r="CS1032" s="161"/>
      <c r="CT1032" s="161"/>
      <c r="CU1032" s="161"/>
      <c r="CV1032" s="161"/>
      <c r="CW1032" s="161"/>
      <c r="CX1032" s="161"/>
      <c r="CY1032" s="161"/>
      <c r="CZ1032" s="161"/>
      <c r="DA1032" s="161"/>
      <c r="DB1032" s="161"/>
      <c r="DC1032" s="161"/>
      <c r="DD1032" s="161"/>
      <c r="DE1032" s="161"/>
      <c r="DF1032" s="161"/>
      <c r="DG1032" s="161"/>
      <c r="DH1032" s="161"/>
      <c r="DI1032" s="161"/>
      <c r="DJ1032" s="161"/>
      <c r="DK1032" s="161"/>
      <c r="DL1032" s="161"/>
      <c r="DM1032" s="161"/>
      <c r="DN1032" s="161"/>
      <c r="DO1032" s="161"/>
      <c r="DP1032" s="161"/>
      <c r="DQ1032" s="161"/>
      <c r="DR1032" s="161"/>
      <c r="DS1032" s="161"/>
      <c r="DT1032" s="161"/>
      <c r="DU1032" s="161"/>
      <c r="DV1032" s="161"/>
      <c r="DW1032" s="161"/>
    </row>
    <row r="1033" spans="1:127" ht="12.75" customHeight="1" x14ac:dyDescent="0.25">
      <c r="A1033" s="161"/>
      <c r="B1033" s="161"/>
      <c r="C1033" s="161"/>
      <c r="D1033" s="161"/>
      <c r="E1033" s="161"/>
      <c r="F1033" s="161"/>
      <c r="G1033" s="161"/>
      <c r="H1033" s="161"/>
      <c r="I1033" s="161"/>
      <c r="J1033" s="161"/>
      <c r="K1033" s="161"/>
      <c r="L1033" s="161"/>
      <c r="M1033" s="161"/>
      <c r="N1033" s="161"/>
      <c r="O1033" s="161"/>
      <c r="P1033" s="161"/>
      <c r="Q1033" s="161"/>
      <c r="R1033" s="161"/>
      <c r="S1033" s="161"/>
      <c r="T1033" s="161"/>
      <c r="U1033" s="161"/>
      <c r="V1033" s="161"/>
      <c r="W1033" s="161"/>
      <c r="X1033" s="161"/>
      <c r="Y1033" s="161"/>
      <c r="Z1033" s="161"/>
      <c r="AA1033" s="161"/>
      <c r="AB1033" s="161"/>
      <c r="AC1033" s="161"/>
      <c r="AD1033" s="161"/>
      <c r="AE1033" s="161"/>
      <c r="AF1033" s="161"/>
      <c r="AG1033" s="161"/>
      <c r="AH1033" s="161"/>
      <c r="AI1033" s="161"/>
      <c r="AJ1033" s="161"/>
      <c r="AK1033" s="161"/>
      <c r="AL1033" s="161"/>
      <c r="AM1033" s="161"/>
      <c r="AN1033" s="161"/>
      <c r="AO1033" s="161"/>
      <c r="AP1033" s="161"/>
      <c r="AQ1033" s="161"/>
      <c r="AR1033"/>
      <c r="AS1033" s="161"/>
      <c r="AT1033" s="161"/>
      <c r="AU1033" s="161"/>
      <c r="AV1033" s="161"/>
      <c r="AW1033" s="161"/>
      <c r="AX1033" s="161"/>
      <c r="AY1033" s="161"/>
      <c r="AZ1033" s="161"/>
      <c r="BA1033" s="161"/>
      <c r="BB1033" s="161"/>
      <c r="BC1033" s="161"/>
      <c r="BD1033" s="161"/>
      <c r="BE1033" s="161"/>
      <c r="BF1033" s="161"/>
      <c r="BG1033" s="161"/>
      <c r="BH1033" s="161"/>
      <c r="BI1033" s="161"/>
      <c r="BJ1033" s="161"/>
      <c r="BK1033" s="161"/>
      <c r="BL1033" s="161"/>
      <c r="BM1033" s="161"/>
      <c r="BN1033" s="161"/>
      <c r="BO1033" s="161"/>
      <c r="BP1033" s="161"/>
      <c r="BQ1033" s="161"/>
      <c r="BR1033" s="161"/>
      <c r="BS1033" s="161"/>
      <c r="BT1033" s="161"/>
      <c r="BU1033" s="161"/>
      <c r="BV1033" s="161"/>
      <c r="BW1033" s="161"/>
      <c r="BX1033" s="161"/>
      <c r="BY1033" s="161"/>
      <c r="BZ1033" s="161"/>
      <c r="CA1033" s="161"/>
      <c r="CB1033" s="161"/>
      <c r="CC1033" s="161"/>
      <c r="CD1033" s="161"/>
      <c r="CE1033" s="161"/>
      <c r="CF1033" s="161"/>
      <c r="CG1033" s="161"/>
      <c r="CH1033" s="161"/>
      <c r="CI1033" s="161"/>
      <c r="CJ1033" s="161"/>
      <c r="CK1033" s="161"/>
      <c r="CL1033" s="161"/>
      <c r="CM1033" s="161"/>
      <c r="CN1033" s="161"/>
      <c r="CO1033" s="161"/>
      <c r="CP1033" s="161"/>
      <c r="CQ1033" s="161"/>
      <c r="CR1033" s="161"/>
      <c r="CS1033" s="161"/>
      <c r="CT1033" s="161"/>
      <c r="CU1033" s="161"/>
      <c r="CV1033" s="161"/>
      <c r="CW1033" s="161"/>
      <c r="CX1033" s="161"/>
      <c r="CY1033" s="161"/>
      <c r="CZ1033" s="161"/>
      <c r="DA1033" s="161"/>
      <c r="DB1033" s="161"/>
      <c r="DC1033" s="161"/>
      <c r="DD1033" s="161"/>
      <c r="DE1033" s="161"/>
      <c r="DF1033" s="161"/>
      <c r="DG1033" s="161"/>
      <c r="DH1033" s="161"/>
      <c r="DI1033" s="161"/>
      <c r="DJ1033" s="161"/>
      <c r="DK1033" s="161"/>
      <c r="DL1033" s="161"/>
      <c r="DM1033" s="161"/>
      <c r="DN1033" s="161"/>
      <c r="DO1033" s="161"/>
      <c r="DP1033" s="161"/>
      <c r="DQ1033" s="161"/>
      <c r="DR1033" s="161"/>
      <c r="DS1033" s="161"/>
      <c r="DT1033" s="161"/>
      <c r="DU1033" s="161"/>
      <c r="DV1033" s="161"/>
      <c r="DW1033" s="161"/>
    </row>
    <row r="1034" spans="1:127" ht="12.75" customHeight="1" x14ac:dyDescent="0.25">
      <c r="A1034" s="161"/>
      <c r="B1034" s="161"/>
      <c r="C1034" s="161"/>
      <c r="D1034" s="161"/>
      <c r="E1034" s="161"/>
      <c r="F1034" s="161"/>
      <c r="G1034" s="161"/>
      <c r="H1034" s="161"/>
      <c r="I1034" s="161"/>
      <c r="J1034" s="161"/>
      <c r="K1034" s="161"/>
      <c r="L1034" s="161"/>
      <c r="M1034" s="161"/>
      <c r="N1034" s="161"/>
      <c r="O1034" s="161"/>
      <c r="P1034" s="161"/>
      <c r="Q1034" s="161"/>
      <c r="R1034" s="161"/>
      <c r="S1034" s="161"/>
      <c r="T1034" s="161"/>
      <c r="U1034" s="161"/>
      <c r="V1034" s="161"/>
      <c r="W1034" s="161"/>
      <c r="X1034" s="161"/>
      <c r="Y1034" s="161"/>
      <c r="Z1034" s="161"/>
      <c r="AA1034" s="161"/>
      <c r="AB1034" s="161"/>
      <c r="AC1034" s="161"/>
      <c r="AD1034" s="161"/>
      <c r="AE1034" s="161"/>
      <c r="AF1034" s="161"/>
      <c r="AG1034" s="161"/>
      <c r="AH1034" s="161"/>
      <c r="AI1034" s="161"/>
      <c r="AJ1034" s="161"/>
      <c r="AK1034" s="161"/>
      <c r="AL1034" s="161"/>
      <c r="AM1034" s="161"/>
      <c r="AN1034" s="161"/>
      <c r="AO1034" s="161"/>
      <c r="AP1034" s="161"/>
      <c r="AQ1034" s="161"/>
      <c r="AR1034"/>
      <c r="AS1034" s="161"/>
      <c r="AT1034" s="161"/>
      <c r="AU1034" s="161"/>
      <c r="AV1034" s="161"/>
      <c r="AW1034" s="161"/>
      <c r="AX1034" s="161"/>
      <c r="AY1034" s="161"/>
      <c r="AZ1034" s="161"/>
      <c r="BA1034" s="161"/>
      <c r="BB1034" s="161"/>
      <c r="BC1034" s="161"/>
      <c r="BD1034" s="161"/>
      <c r="BE1034" s="161"/>
      <c r="BF1034" s="161"/>
      <c r="BG1034" s="161"/>
      <c r="BH1034" s="161"/>
      <c r="BI1034" s="161"/>
      <c r="BJ1034" s="161"/>
      <c r="BK1034" s="161"/>
      <c r="BL1034" s="161"/>
      <c r="BM1034" s="161"/>
      <c r="BN1034" s="161"/>
      <c r="BO1034" s="161"/>
      <c r="BP1034" s="161"/>
      <c r="BQ1034" s="161"/>
      <c r="BR1034" s="161"/>
      <c r="BS1034" s="161"/>
      <c r="BT1034" s="161"/>
      <c r="BU1034" s="161"/>
      <c r="BV1034" s="161"/>
      <c r="BW1034" s="161"/>
      <c r="BX1034" s="161"/>
      <c r="BY1034" s="161"/>
      <c r="BZ1034" s="161"/>
      <c r="CA1034" s="161"/>
      <c r="CB1034" s="161"/>
      <c r="CC1034" s="161"/>
      <c r="CD1034" s="161"/>
      <c r="CE1034" s="161"/>
      <c r="CF1034" s="161"/>
      <c r="CG1034" s="161"/>
      <c r="CH1034" s="161"/>
      <c r="CI1034" s="161"/>
      <c r="CJ1034" s="161"/>
      <c r="CK1034" s="161"/>
      <c r="CL1034" s="161"/>
      <c r="CM1034" s="161"/>
      <c r="CN1034" s="161"/>
      <c r="CO1034" s="161"/>
      <c r="CP1034" s="161"/>
      <c r="CQ1034" s="161"/>
      <c r="CR1034" s="161"/>
      <c r="CS1034" s="161"/>
      <c r="CT1034" s="161"/>
      <c r="CU1034" s="161"/>
      <c r="CV1034" s="161"/>
      <c r="CW1034" s="161"/>
      <c r="CX1034" s="161"/>
      <c r="CY1034" s="161"/>
      <c r="CZ1034" s="161"/>
      <c r="DA1034" s="161"/>
      <c r="DB1034" s="161"/>
      <c r="DC1034" s="161"/>
      <c r="DD1034" s="161"/>
      <c r="DE1034" s="161"/>
      <c r="DF1034" s="161"/>
      <c r="DG1034" s="161"/>
      <c r="DH1034" s="161"/>
      <c r="DI1034" s="161"/>
      <c r="DJ1034" s="161"/>
      <c r="DK1034" s="161"/>
      <c r="DL1034" s="161"/>
      <c r="DM1034" s="161"/>
      <c r="DN1034" s="161"/>
      <c r="DO1034" s="161"/>
      <c r="DP1034" s="161"/>
      <c r="DQ1034" s="161"/>
      <c r="DR1034" s="161"/>
      <c r="DS1034" s="161"/>
      <c r="DT1034" s="161"/>
      <c r="DU1034" s="161"/>
      <c r="DV1034" s="161"/>
      <c r="DW1034" s="161"/>
    </row>
    <row r="1035" spans="1:127" ht="12.75" customHeight="1" x14ac:dyDescent="0.25">
      <c r="A1035" s="161"/>
      <c r="B1035" s="161"/>
      <c r="C1035" s="161"/>
      <c r="D1035" s="161"/>
      <c r="E1035" s="161"/>
      <c r="F1035" s="161"/>
      <c r="G1035" s="161"/>
      <c r="H1035" s="161"/>
      <c r="I1035" s="161"/>
      <c r="J1035" s="161"/>
      <c r="K1035" s="161"/>
      <c r="L1035" s="161"/>
      <c r="M1035" s="161"/>
      <c r="N1035" s="161"/>
      <c r="O1035" s="161"/>
      <c r="P1035" s="161"/>
      <c r="Q1035" s="161"/>
      <c r="R1035" s="161"/>
      <c r="S1035" s="161"/>
      <c r="T1035" s="161"/>
      <c r="U1035" s="161"/>
      <c r="V1035" s="161"/>
      <c r="W1035" s="161"/>
      <c r="X1035" s="161"/>
      <c r="Y1035" s="161"/>
      <c r="Z1035" s="161"/>
      <c r="AA1035" s="161"/>
      <c r="AB1035" s="161"/>
      <c r="AC1035" s="161"/>
      <c r="AD1035" s="161"/>
      <c r="AE1035" s="161"/>
      <c r="AF1035" s="161"/>
      <c r="AG1035" s="161"/>
      <c r="AH1035" s="161"/>
      <c r="AI1035" s="161"/>
      <c r="AJ1035" s="161"/>
      <c r="AK1035" s="161"/>
      <c r="AL1035" s="161"/>
      <c r="AM1035" s="161"/>
      <c r="AN1035" s="161"/>
      <c r="AO1035" s="161"/>
      <c r="AP1035" s="161"/>
      <c r="AQ1035" s="161"/>
      <c r="AR1035"/>
      <c r="AS1035" s="161"/>
      <c r="AT1035" s="161"/>
      <c r="AU1035" s="161"/>
      <c r="AV1035" s="161"/>
      <c r="AW1035" s="161"/>
      <c r="AX1035" s="161"/>
      <c r="AY1035" s="161"/>
      <c r="AZ1035" s="161"/>
      <c r="BA1035" s="161"/>
      <c r="BB1035" s="161"/>
      <c r="BC1035" s="161"/>
      <c r="BD1035" s="161"/>
      <c r="BE1035" s="161"/>
      <c r="BF1035" s="161"/>
      <c r="BG1035" s="161"/>
      <c r="BH1035" s="161"/>
      <c r="BI1035" s="161"/>
      <c r="BJ1035" s="161"/>
      <c r="BK1035" s="161"/>
      <c r="BL1035" s="161"/>
      <c r="BM1035" s="161"/>
      <c r="BN1035" s="161"/>
      <c r="BO1035" s="161"/>
      <c r="BP1035" s="161"/>
      <c r="BQ1035" s="161"/>
      <c r="BR1035" s="161"/>
      <c r="BS1035" s="161"/>
      <c r="BT1035" s="161"/>
      <c r="BU1035" s="161"/>
      <c r="BV1035" s="161"/>
      <c r="BW1035" s="161"/>
      <c r="BX1035" s="161"/>
      <c r="BY1035" s="161"/>
      <c r="BZ1035" s="161"/>
      <c r="CA1035" s="161"/>
      <c r="CB1035" s="161"/>
      <c r="CC1035" s="161"/>
      <c r="CD1035" s="161"/>
      <c r="CE1035" s="161"/>
      <c r="CF1035" s="161"/>
      <c r="CG1035" s="161"/>
      <c r="CH1035" s="161"/>
      <c r="CI1035" s="161"/>
      <c r="CJ1035" s="161"/>
      <c r="CK1035" s="161"/>
      <c r="CL1035" s="161"/>
      <c r="CM1035" s="161"/>
      <c r="CN1035" s="161"/>
      <c r="CO1035" s="161"/>
      <c r="CP1035" s="161"/>
      <c r="CQ1035" s="161"/>
      <c r="CR1035" s="161"/>
      <c r="CS1035" s="161"/>
      <c r="CT1035" s="161"/>
      <c r="CU1035" s="161"/>
      <c r="CV1035" s="161"/>
      <c r="CW1035" s="161"/>
      <c r="CX1035" s="161"/>
      <c r="CY1035" s="161"/>
      <c r="CZ1035" s="161"/>
      <c r="DA1035" s="161"/>
      <c r="DB1035" s="161"/>
      <c r="DC1035" s="161"/>
      <c r="DD1035" s="161"/>
      <c r="DE1035" s="161"/>
      <c r="DF1035" s="161"/>
      <c r="DG1035" s="161"/>
      <c r="DH1035" s="161"/>
      <c r="DI1035" s="161"/>
      <c r="DJ1035" s="161"/>
      <c r="DK1035" s="161"/>
      <c r="DL1035" s="161"/>
      <c r="DM1035" s="161"/>
      <c r="DN1035" s="161"/>
      <c r="DO1035" s="161"/>
      <c r="DP1035" s="161"/>
      <c r="DQ1035" s="161"/>
      <c r="DR1035" s="161"/>
      <c r="DS1035" s="161"/>
      <c r="DT1035" s="161"/>
      <c r="DU1035" s="161"/>
      <c r="DV1035" s="161"/>
      <c r="DW1035" s="161"/>
    </row>
    <row r="1036" spans="1:127" ht="12.75" customHeight="1" x14ac:dyDescent="0.25">
      <c r="A1036" s="161"/>
      <c r="B1036" s="161"/>
      <c r="C1036" s="161"/>
      <c r="D1036" s="161"/>
      <c r="E1036" s="161"/>
      <c r="F1036" s="161"/>
      <c r="G1036" s="161"/>
      <c r="H1036" s="161"/>
      <c r="I1036" s="161"/>
      <c r="J1036" s="161"/>
      <c r="K1036" s="161"/>
      <c r="L1036" s="161"/>
      <c r="M1036" s="161"/>
      <c r="N1036" s="161"/>
      <c r="O1036" s="161"/>
      <c r="P1036" s="161"/>
      <c r="Q1036" s="161"/>
      <c r="R1036" s="161"/>
      <c r="S1036" s="161"/>
      <c r="T1036" s="161"/>
      <c r="U1036" s="161"/>
      <c r="V1036" s="161"/>
      <c r="W1036" s="161"/>
      <c r="X1036" s="161"/>
      <c r="Y1036" s="161"/>
      <c r="Z1036" s="161"/>
      <c r="AA1036" s="161"/>
      <c r="AB1036" s="161"/>
      <c r="AC1036" s="161"/>
      <c r="AD1036" s="161"/>
      <c r="AE1036" s="161"/>
      <c r="AF1036" s="161"/>
      <c r="AG1036" s="161"/>
      <c r="AH1036" s="161"/>
      <c r="AI1036" s="161"/>
      <c r="AJ1036" s="161"/>
      <c r="AK1036" s="161"/>
      <c r="AL1036" s="161"/>
      <c r="AM1036" s="161"/>
      <c r="AN1036" s="161"/>
      <c r="AO1036" s="161"/>
      <c r="AP1036" s="161"/>
      <c r="AQ1036" s="161"/>
      <c r="AR1036"/>
      <c r="AS1036" s="161"/>
      <c r="AT1036" s="161"/>
      <c r="AU1036" s="161"/>
      <c r="AV1036" s="161"/>
      <c r="AW1036" s="161"/>
      <c r="AX1036" s="161"/>
      <c r="AY1036" s="161"/>
      <c r="AZ1036" s="161"/>
      <c r="BA1036" s="161"/>
      <c r="BB1036" s="161"/>
      <c r="BC1036" s="161"/>
      <c r="BD1036" s="161"/>
      <c r="BE1036" s="161"/>
      <c r="BF1036" s="161"/>
      <c r="BG1036" s="161"/>
      <c r="BH1036" s="161"/>
      <c r="BI1036" s="161"/>
      <c r="BJ1036" s="161"/>
      <c r="BK1036" s="161"/>
      <c r="BL1036" s="161"/>
      <c r="BM1036" s="161"/>
      <c r="BN1036" s="161"/>
      <c r="BO1036" s="161"/>
      <c r="BP1036" s="161"/>
      <c r="BQ1036" s="161"/>
      <c r="BR1036" s="161"/>
      <c r="BS1036" s="161"/>
      <c r="BT1036" s="161"/>
      <c r="BU1036" s="161"/>
      <c r="BV1036" s="161"/>
      <c r="BW1036" s="161"/>
      <c r="BX1036" s="161"/>
      <c r="BY1036" s="161"/>
      <c r="BZ1036" s="161"/>
      <c r="CA1036" s="161"/>
      <c r="CB1036" s="161"/>
      <c r="CC1036" s="161"/>
      <c r="CD1036" s="161"/>
      <c r="CE1036" s="161"/>
      <c r="CF1036" s="161"/>
      <c r="CG1036" s="161"/>
      <c r="CH1036" s="161"/>
      <c r="CI1036" s="161"/>
      <c r="CJ1036" s="161"/>
      <c r="CK1036" s="161"/>
      <c r="CL1036" s="161"/>
      <c r="CM1036" s="161"/>
      <c r="CN1036" s="161"/>
      <c r="CO1036" s="161"/>
      <c r="CP1036" s="161"/>
      <c r="CQ1036" s="161"/>
      <c r="CR1036" s="161"/>
      <c r="CS1036" s="161"/>
      <c r="CT1036" s="161"/>
      <c r="CU1036" s="161"/>
      <c r="CV1036" s="161"/>
      <c r="CW1036" s="161"/>
      <c r="CX1036" s="161"/>
      <c r="CY1036" s="161"/>
      <c r="CZ1036" s="161"/>
      <c r="DA1036" s="161"/>
      <c r="DB1036" s="161"/>
      <c r="DC1036" s="161"/>
      <c r="DD1036" s="161"/>
      <c r="DE1036" s="161"/>
      <c r="DF1036" s="161"/>
      <c r="DG1036" s="161"/>
      <c r="DH1036" s="161"/>
      <c r="DI1036" s="161"/>
      <c r="DJ1036" s="161"/>
      <c r="DK1036" s="161"/>
      <c r="DL1036" s="161"/>
      <c r="DM1036" s="161"/>
      <c r="DN1036" s="161"/>
      <c r="DO1036" s="161"/>
      <c r="DP1036" s="161"/>
      <c r="DQ1036" s="161"/>
      <c r="DR1036" s="161"/>
      <c r="DS1036" s="161"/>
      <c r="DT1036" s="161"/>
      <c r="DU1036" s="161"/>
      <c r="DV1036" s="161"/>
      <c r="DW1036" s="161"/>
    </row>
    <row r="1037" spans="1:127" ht="12.75" customHeight="1" x14ac:dyDescent="0.25">
      <c r="A1037" s="161"/>
      <c r="B1037" s="161"/>
      <c r="C1037" s="161"/>
      <c r="D1037" s="161"/>
      <c r="E1037" s="161"/>
      <c r="F1037" s="161"/>
      <c r="G1037" s="161"/>
      <c r="H1037" s="161"/>
      <c r="I1037" s="161"/>
      <c r="J1037" s="161"/>
      <c r="K1037" s="161"/>
      <c r="L1037" s="161"/>
      <c r="M1037" s="161"/>
      <c r="N1037" s="161"/>
      <c r="O1037" s="161"/>
      <c r="P1037" s="161"/>
      <c r="Q1037" s="161"/>
      <c r="R1037" s="161"/>
      <c r="S1037" s="161"/>
      <c r="T1037" s="161"/>
      <c r="U1037" s="161"/>
      <c r="V1037" s="161"/>
      <c r="W1037" s="161"/>
      <c r="X1037" s="161"/>
      <c r="Y1037" s="161"/>
      <c r="Z1037" s="161"/>
      <c r="AA1037" s="161"/>
      <c r="AB1037" s="161"/>
      <c r="AC1037" s="161"/>
      <c r="AD1037" s="161"/>
      <c r="AE1037" s="161"/>
      <c r="AF1037" s="161"/>
      <c r="AG1037" s="161"/>
      <c r="AH1037" s="161"/>
      <c r="AI1037" s="161"/>
      <c r="AJ1037" s="161"/>
      <c r="AK1037" s="161"/>
      <c r="AL1037" s="161"/>
      <c r="AM1037" s="161"/>
      <c r="AN1037" s="161"/>
      <c r="AO1037" s="161"/>
      <c r="AP1037" s="161"/>
      <c r="AQ1037" s="161"/>
      <c r="AR1037"/>
      <c r="AS1037" s="161"/>
      <c r="AT1037" s="161"/>
      <c r="AU1037" s="161"/>
      <c r="AV1037" s="161"/>
      <c r="AW1037" s="161"/>
      <c r="AX1037" s="161"/>
      <c r="AY1037" s="161"/>
      <c r="AZ1037" s="161"/>
      <c r="BA1037" s="161"/>
      <c r="BB1037" s="161"/>
      <c r="BC1037" s="161"/>
      <c r="BD1037" s="161"/>
      <c r="BE1037" s="161"/>
      <c r="BF1037" s="161"/>
      <c r="BG1037" s="161"/>
      <c r="BH1037" s="161"/>
      <c r="BI1037" s="161"/>
      <c r="BJ1037" s="161"/>
      <c r="BK1037" s="161"/>
      <c r="BL1037" s="161"/>
      <c r="BM1037" s="161"/>
      <c r="BN1037" s="161"/>
      <c r="BO1037" s="161"/>
      <c r="BP1037" s="161"/>
      <c r="BQ1037" s="161"/>
      <c r="BR1037" s="161"/>
      <c r="BS1037" s="161"/>
      <c r="BT1037" s="161"/>
      <c r="BU1037" s="161"/>
      <c r="BV1037" s="161"/>
      <c r="BW1037" s="161"/>
      <c r="BX1037" s="161"/>
      <c r="BY1037" s="161"/>
      <c r="BZ1037" s="161"/>
      <c r="CA1037" s="161"/>
      <c r="CB1037" s="161"/>
      <c r="CC1037" s="161"/>
      <c r="CD1037" s="161"/>
      <c r="CE1037" s="161"/>
      <c r="CF1037" s="161"/>
      <c r="CG1037" s="161"/>
      <c r="CH1037" s="161"/>
      <c r="CI1037" s="161"/>
      <c r="CJ1037" s="161"/>
      <c r="CK1037" s="161"/>
      <c r="CL1037" s="161"/>
      <c r="CM1037" s="161"/>
      <c r="CN1037" s="161"/>
      <c r="CO1037" s="161"/>
      <c r="CP1037" s="161"/>
      <c r="CQ1037" s="161"/>
      <c r="CR1037" s="161"/>
      <c r="CS1037" s="161"/>
      <c r="CT1037" s="161"/>
      <c r="CU1037" s="161"/>
      <c r="CV1037" s="161"/>
      <c r="CW1037" s="161"/>
      <c r="CX1037" s="161"/>
      <c r="CY1037" s="161"/>
      <c r="CZ1037" s="161"/>
      <c r="DA1037" s="161"/>
      <c r="DB1037" s="161"/>
      <c r="DC1037" s="161"/>
      <c r="DD1037" s="161"/>
      <c r="DE1037" s="161"/>
      <c r="DF1037" s="161"/>
      <c r="DG1037" s="161"/>
      <c r="DH1037" s="161"/>
      <c r="DI1037" s="161"/>
      <c r="DJ1037" s="161"/>
      <c r="DK1037" s="161"/>
      <c r="DL1037" s="161"/>
      <c r="DM1037" s="161"/>
      <c r="DN1037" s="161"/>
      <c r="DO1037" s="161"/>
      <c r="DP1037" s="161"/>
      <c r="DQ1037" s="161"/>
      <c r="DR1037" s="161"/>
      <c r="DS1037" s="161"/>
      <c r="DT1037" s="161"/>
      <c r="DU1037" s="161"/>
      <c r="DV1037" s="161"/>
      <c r="DW1037" s="161"/>
    </row>
    <row r="1038" spans="1:127" ht="12.75" customHeight="1" x14ac:dyDescent="0.25">
      <c r="A1038" s="161"/>
      <c r="B1038" s="161"/>
      <c r="C1038" s="161"/>
      <c r="D1038" s="161"/>
      <c r="E1038" s="161"/>
      <c r="F1038" s="161"/>
      <c r="G1038" s="161"/>
      <c r="H1038" s="161"/>
      <c r="I1038" s="161"/>
      <c r="J1038" s="161"/>
      <c r="K1038" s="161"/>
      <c r="L1038" s="161"/>
      <c r="M1038" s="161"/>
      <c r="N1038" s="161"/>
      <c r="O1038" s="161"/>
      <c r="P1038" s="161"/>
      <c r="Q1038" s="161"/>
      <c r="R1038" s="161"/>
      <c r="S1038" s="161"/>
      <c r="T1038" s="161"/>
      <c r="U1038" s="161"/>
      <c r="V1038" s="161"/>
      <c r="W1038" s="161"/>
      <c r="X1038" s="161"/>
      <c r="Y1038" s="161"/>
      <c r="Z1038" s="161"/>
      <c r="AA1038" s="161"/>
      <c r="AB1038" s="161"/>
      <c r="AC1038" s="161"/>
      <c r="AD1038" s="161"/>
      <c r="AE1038" s="161"/>
      <c r="AF1038" s="161"/>
      <c r="AG1038" s="161"/>
      <c r="AH1038" s="161"/>
      <c r="AI1038" s="161"/>
      <c r="AJ1038" s="161"/>
      <c r="AK1038" s="161"/>
      <c r="AL1038" s="161"/>
      <c r="AM1038" s="161"/>
      <c r="AN1038" s="161"/>
      <c r="AO1038" s="161"/>
      <c r="AP1038" s="161"/>
      <c r="AQ1038" s="161"/>
      <c r="AR1038"/>
      <c r="AS1038" s="161"/>
      <c r="AT1038" s="161"/>
      <c r="AU1038" s="161"/>
      <c r="AV1038" s="161"/>
      <c r="AW1038" s="161"/>
      <c r="AX1038" s="161"/>
      <c r="AY1038" s="161"/>
      <c r="AZ1038" s="161"/>
      <c r="BA1038" s="161"/>
      <c r="BB1038" s="161"/>
      <c r="BC1038" s="161"/>
      <c r="BD1038" s="161"/>
      <c r="BE1038" s="161"/>
      <c r="BF1038" s="161"/>
      <c r="BG1038" s="161"/>
      <c r="BH1038" s="161"/>
      <c r="BI1038" s="161"/>
      <c r="BJ1038" s="161"/>
      <c r="BK1038" s="161"/>
      <c r="BL1038" s="161"/>
      <c r="BM1038" s="161"/>
      <c r="BN1038" s="161"/>
      <c r="BO1038" s="161"/>
      <c r="BP1038" s="161"/>
      <c r="BQ1038" s="161"/>
      <c r="BR1038" s="161"/>
      <c r="BS1038" s="161"/>
      <c r="BT1038" s="161"/>
      <c r="BU1038" s="161"/>
      <c r="BV1038" s="161"/>
      <c r="BW1038" s="161"/>
      <c r="BX1038" s="161"/>
      <c r="BY1038" s="161"/>
      <c r="BZ1038" s="161"/>
      <c r="CA1038" s="161"/>
      <c r="CB1038" s="161"/>
      <c r="CC1038" s="161"/>
      <c r="CD1038" s="161"/>
      <c r="CE1038" s="161"/>
      <c r="CF1038" s="161"/>
      <c r="CG1038" s="161"/>
      <c r="CH1038" s="161"/>
      <c r="CI1038" s="161"/>
      <c r="CJ1038" s="161"/>
      <c r="CK1038" s="161"/>
      <c r="CL1038" s="161"/>
      <c r="CM1038" s="161"/>
      <c r="CN1038" s="161"/>
      <c r="CO1038" s="161"/>
      <c r="CP1038" s="161"/>
      <c r="CQ1038" s="161"/>
      <c r="CR1038" s="161"/>
      <c r="CS1038" s="161"/>
      <c r="CT1038" s="161"/>
      <c r="CU1038" s="161"/>
      <c r="CV1038" s="161"/>
      <c r="CW1038" s="161"/>
      <c r="CX1038" s="161"/>
      <c r="CY1038" s="161"/>
      <c r="CZ1038" s="161"/>
      <c r="DA1038" s="161"/>
      <c r="DB1038" s="161"/>
      <c r="DC1038" s="161"/>
      <c r="DD1038" s="161"/>
      <c r="DE1038" s="161"/>
      <c r="DF1038" s="161"/>
      <c r="DG1038" s="161"/>
      <c r="DH1038" s="161"/>
      <c r="DI1038" s="161"/>
      <c r="DJ1038" s="161"/>
      <c r="DK1038" s="161"/>
      <c r="DL1038" s="161"/>
      <c r="DM1038" s="161"/>
      <c r="DN1038" s="161"/>
      <c r="DO1038" s="161"/>
      <c r="DP1038" s="161"/>
      <c r="DQ1038" s="161"/>
      <c r="DR1038" s="161"/>
      <c r="DS1038" s="161"/>
      <c r="DT1038" s="161"/>
      <c r="DU1038" s="161"/>
      <c r="DV1038" s="161"/>
      <c r="DW1038" s="161"/>
    </row>
    <row r="1039" spans="1:127" ht="12.75" customHeight="1" x14ac:dyDescent="0.25">
      <c r="A1039" s="161"/>
      <c r="B1039" s="161"/>
      <c r="C1039" s="161"/>
      <c r="D1039" s="161"/>
      <c r="E1039" s="161"/>
      <c r="F1039" s="161"/>
      <c r="G1039" s="161"/>
      <c r="H1039" s="161"/>
      <c r="I1039" s="161"/>
      <c r="J1039" s="161"/>
      <c r="K1039" s="161"/>
      <c r="L1039" s="161"/>
      <c r="M1039" s="161"/>
      <c r="N1039" s="161"/>
      <c r="O1039" s="161"/>
      <c r="P1039" s="161"/>
      <c r="Q1039" s="161"/>
      <c r="R1039" s="161"/>
      <c r="S1039" s="161"/>
      <c r="T1039" s="161"/>
      <c r="U1039" s="161"/>
      <c r="V1039" s="161"/>
      <c r="W1039" s="161"/>
      <c r="X1039" s="161"/>
      <c r="Y1039" s="161"/>
      <c r="Z1039" s="161"/>
      <c r="AA1039" s="161"/>
      <c r="AB1039" s="161"/>
      <c r="AC1039" s="161"/>
      <c r="AD1039" s="161"/>
      <c r="AE1039" s="161"/>
      <c r="AF1039" s="161"/>
      <c r="AG1039" s="161"/>
      <c r="AH1039" s="161"/>
      <c r="AI1039" s="161"/>
      <c r="AJ1039" s="161"/>
      <c r="AK1039" s="161"/>
      <c r="AL1039" s="161"/>
      <c r="AM1039" s="161"/>
      <c r="AN1039" s="161"/>
      <c r="AO1039" s="161"/>
      <c r="AP1039" s="161"/>
      <c r="AQ1039" s="161"/>
      <c r="AR1039"/>
      <c r="AS1039" s="161"/>
      <c r="AT1039" s="161"/>
      <c r="AU1039" s="161"/>
      <c r="AV1039" s="161"/>
      <c r="AW1039" s="161"/>
      <c r="AX1039" s="161"/>
      <c r="AY1039" s="161"/>
      <c r="AZ1039" s="161"/>
      <c r="BA1039" s="161"/>
      <c r="BB1039" s="161"/>
      <c r="BC1039" s="161"/>
      <c r="BD1039" s="161"/>
      <c r="BE1039" s="161"/>
      <c r="BF1039" s="161"/>
      <c r="BG1039" s="161"/>
      <c r="BH1039" s="161"/>
      <c r="BI1039" s="161"/>
      <c r="BJ1039" s="161"/>
      <c r="BK1039" s="161"/>
      <c r="BL1039" s="161"/>
      <c r="BM1039" s="161"/>
      <c r="BN1039" s="161"/>
      <c r="BO1039" s="161"/>
      <c r="BP1039" s="161"/>
      <c r="BQ1039" s="161"/>
      <c r="BR1039" s="161"/>
      <c r="BS1039" s="161"/>
      <c r="BT1039" s="161"/>
      <c r="BU1039" s="161"/>
      <c r="BV1039" s="161"/>
      <c r="BW1039" s="161"/>
      <c r="BX1039" s="161"/>
      <c r="BY1039" s="161"/>
      <c r="BZ1039" s="161"/>
      <c r="CA1039" s="161"/>
      <c r="CB1039" s="161"/>
      <c r="CC1039" s="161"/>
      <c r="CD1039" s="161"/>
      <c r="CE1039" s="161"/>
      <c r="CF1039" s="161"/>
      <c r="CG1039" s="161"/>
      <c r="CH1039" s="161"/>
      <c r="CI1039" s="161"/>
      <c r="CJ1039" s="161"/>
      <c r="CK1039" s="161"/>
      <c r="CL1039" s="161"/>
      <c r="CM1039" s="161"/>
      <c r="CN1039" s="161"/>
      <c r="CO1039" s="161"/>
      <c r="CP1039" s="161"/>
      <c r="CQ1039" s="161"/>
      <c r="CR1039" s="161"/>
      <c r="CS1039" s="161"/>
      <c r="CT1039" s="161"/>
      <c r="CU1039" s="161"/>
      <c r="CV1039" s="161"/>
      <c r="CW1039" s="161"/>
      <c r="CX1039" s="161"/>
      <c r="CY1039" s="161"/>
      <c r="CZ1039" s="161"/>
      <c r="DA1039" s="161"/>
      <c r="DB1039" s="161"/>
      <c r="DC1039" s="161"/>
      <c r="DD1039" s="161"/>
      <c r="DE1039" s="161"/>
      <c r="DF1039" s="161"/>
      <c r="DG1039" s="161"/>
      <c r="DH1039" s="161"/>
      <c r="DI1039" s="161"/>
      <c r="DJ1039" s="161"/>
      <c r="DK1039" s="161"/>
      <c r="DL1039" s="161"/>
      <c r="DM1039" s="161"/>
      <c r="DN1039" s="161"/>
      <c r="DO1039" s="161"/>
      <c r="DP1039" s="161"/>
      <c r="DQ1039" s="161"/>
      <c r="DR1039" s="161"/>
      <c r="DS1039" s="161"/>
      <c r="DT1039" s="161"/>
      <c r="DU1039" s="161"/>
      <c r="DV1039" s="161"/>
      <c r="DW1039" s="161"/>
    </row>
    <row r="1040" spans="1:127" ht="12.75" customHeight="1" x14ac:dyDescent="0.25">
      <c r="A1040" s="161"/>
      <c r="B1040" s="161"/>
      <c r="C1040" s="161"/>
      <c r="D1040" s="161"/>
      <c r="E1040" s="161"/>
      <c r="F1040" s="161"/>
      <c r="G1040" s="161"/>
      <c r="H1040" s="161"/>
      <c r="I1040" s="161"/>
      <c r="J1040" s="161"/>
      <c r="K1040" s="161"/>
      <c r="L1040" s="161"/>
      <c r="M1040" s="161"/>
      <c r="N1040" s="161"/>
      <c r="O1040" s="161"/>
      <c r="P1040" s="161"/>
      <c r="Q1040" s="161"/>
      <c r="R1040" s="161"/>
      <c r="S1040" s="161"/>
      <c r="T1040" s="161"/>
      <c r="U1040" s="161"/>
      <c r="V1040" s="161"/>
      <c r="W1040" s="161"/>
      <c r="X1040" s="161"/>
      <c r="Y1040" s="161"/>
      <c r="Z1040" s="161"/>
      <c r="AA1040" s="161"/>
      <c r="AB1040" s="161"/>
      <c r="AC1040" s="161"/>
      <c r="AD1040" s="161"/>
      <c r="AE1040" s="161"/>
      <c r="AF1040" s="161"/>
      <c r="AG1040" s="161"/>
      <c r="AH1040" s="161"/>
      <c r="AI1040" s="161"/>
      <c r="AJ1040" s="161"/>
      <c r="AK1040" s="161"/>
      <c r="AL1040" s="161"/>
      <c r="AM1040" s="161"/>
      <c r="AN1040" s="161"/>
      <c r="AO1040" s="161"/>
      <c r="AP1040" s="161"/>
      <c r="AQ1040" s="161"/>
      <c r="AR1040"/>
      <c r="AS1040" s="161"/>
      <c r="AT1040" s="161"/>
      <c r="AU1040" s="161"/>
      <c r="AV1040" s="161"/>
      <c r="AW1040" s="161"/>
      <c r="AX1040" s="161"/>
      <c r="AY1040" s="161"/>
      <c r="AZ1040" s="161"/>
      <c r="BA1040" s="161"/>
      <c r="BB1040" s="161"/>
      <c r="BC1040" s="161"/>
      <c r="BD1040" s="161"/>
      <c r="BE1040" s="161"/>
      <c r="BF1040" s="161"/>
      <c r="BG1040" s="161"/>
      <c r="BH1040" s="161"/>
      <c r="BI1040" s="161"/>
      <c r="BJ1040" s="161"/>
      <c r="BK1040" s="161"/>
      <c r="BL1040" s="161"/>
      <c r="BM1040" s="161"/>
      <c r="BN1040" s="161"/>
      <c r="BO1040" s="161"/>
      <c r="BP1040" s="161"/>
      <c r="BQ1040" s="161"/>
      <c r="BR1040" s="161"/>
      <c r="BS1040" s="161"/>
      <c r="BT1040" s="161"/>
      <c r="BU1040" s="161"/>
      <c r="BV1040" s="161"/>
      <c r="BW1040" s="161"/>
      <c r="BX1040" s="161"/>
      <c r="BY1040" s="161"/>
      <c r="BZ1040" s="161"/>
      <c r="CA1040" s="161"/>
      <c r="CB1040" s="161"/>
      <c r="CC1040" s="161"/>
      <c r="CD1040" s="161"/>
      <c r="CE1040" s="161"/>
      <c r="CF1040" s="161"/>
      <c r="CG1040" s="161"/>
      <c r="CH1040" s="161"/>
      <c r="CI1040" s="161"/>
      <c r="CJ1040" s="161"/>
      <c r="CK1040" s="161"/>
      <c r="CL1040" s="161"/>
      <c r="CM1040" s="161"/>
      <c r="CN1040" s="161"/>
      <c r="CO1040" s="161"/>
      <c r="CP1040" s="161"/>
      <c r="CQ1040" s="161"/>
      <c r="CR1040" s="161"/>
      <c r="CS1040" s="161"/>
      <c r="CT1040" s="161"/>
      <c r="CU1040" s="161"/>
      <c r="CV1040" s="161"/>
      <c r="CW1040" s="161"/>
      <c r="CX1040" s="161"/>
      <c r="CY1040" s="161"/>
      <c r="CZ1040" s="161"/>
      <c r="DA1040" s="161"/>
      <c r="DB1040" s="161"/>
      <c r="DC1040" s="161"/>
      <c r="DD1040" s="161"/>
      <c r="DE1040" s="161"/>
      <c r="DF1040" s="161"/>
      <c r="DG1040" s="161"/>
      <c r="DH1040" s="161"/>
      <c r="DI1040" s="161"/>
      <c r="DJ1040" s="161"/>
      <c r="DK1040" s="161"/>
      <c r="DL1040" s="161"/>
      <c r="DM1040" s="161"/>
      <c r="DN1040" s="161"/>
      <c r="DO1040" s="161"/>
      <c r="DP1040" s="161"/>
      <c r="DQ1040" s="161"/>
      <c r="DR1040" s="161"/>
      <c r="DS1040" s="161"/>
      <c r="DT1040" s="161"/>
      <c r="DU1040" s="161"/>
      <c r="DV1040" s="161"/>
      <c r="DW1040" s="161"/>
    </row>
    <row r="1041" spans="1:127" ht="12.75" customHeight="1" x14ac:dyDescent="0.25">
      <c r="A1041" s="161"/>
      <c r="B1041" s="161"/>
      <c r="C1041" s="161"/>
      <c r="D1041" s="161"/>
      <c r="E1041" s="161"/>
      <c r="F1041" s="161"/>
      <c r="G1041" s="161"/>
      <c r="H1041" s="161"/>
      <c r="I1041" s="161"/>
      <c r="J1041" s="161"/>
      <c r="K1041" s="161"/>
      <c r="L1041" s="161"/>
      <c r="M1041" s="161"/>
      <c r="N1041" s="161"/>
      <c r="O1041" s="161"/>
      <c r="P1041" s="161"/>
      <c r="Q1041" s="161"/>
      <c r="R1041" s="161"/>
      <c r="S1041" s="161"/>
      <c r="T1041" s="161"/>
      <c r="U1041" s="161"/>
      <c r="V1041" s="161"/>
      <c r="W1041" s="161"/>
      <c r="X1041" s="161"/>
      <c r="Y1041" s="161"/>
      <c r="Z1041" s="161"/>
      <c r="AA1041" s="161"/>
      <c r="AB1041" s="161"/>
      <c r="AC1041" s="161"/>
      <c r="AD1041" s="161"/>
      <c r="AE1041" s="161"/>
      <c r="AF1041" s="161"/>
      <c r="AG1041" s="161"/>
      <c r="AH1041" s="161"/>
      <c r="AI1041" s="161"/>
      <c r="AJ1041" s="161"/>
      <c r="AK1041" s="161"/>
      <c r="AL1041" s="161"/>
      <c r="AM1041" s="161"/>
      <c r="AN1041" s="161"/>
      <c r="AO1041" s="161"/>
      <c r="AP1041" s="161"/>
      <c r="AQ1041" s="161"/>
      <c r="AR1041"/>
      <c r="AS1041" s="161"/>
      <c r="AT1041" s="161"/>
      <c r="AU1041" s="161"/>
      <c r="AV1041" s="161"/>
      <c r="AW1041" s="161"/>
      <c r="AX1041" s="161"/>
      <c r="AY1041" s="161"/>
      <c r="AZ1041" s="161"/>
      <c r="BA1041" s="161"/>
      <c r="BB1041" s="161"/>
      <c r="BC1041" s="161"/>
      <c r="BD1041" s="161"/>
      <c r="BE1041" s="161"/>
      <c r="BF1041" s="161"/>
      <c r="BG1041" s="161"/>
      <c r="BH1041" s="161"/>
      <c r="BI1041" s="161"/>
      <c r="BJ1041" s="161"/>
      <c r="BK1041" s="161"/>
      <c r="BL1041" s="161"/>
      <c r="BM1041" s="161"/>
      <c r="BN1041" s="161"/>
      <c r="BO1041" s="161"/>
      <c r="BP1041" s="161"/>
      <c r="BQ1041" s="161"/>
      <c r="BR1041" s="161"/>
      <c r="BS1041" s="161"/>
      <c r="BT1041" s="161"/>
      <c r="BU1041" s="161"/>
      <c r="BV1041" s="161"/>
      <c r="BW1041" s="161"/>
      <c r="BX1041" s="161"/>
      <c r="BY1041" s="161"/>
      <c r="BZ1041" s="161"/>
      <c r="CA1041" s="161"/>
      <c r="CB1041" s="161"/>
      <c r="CC1041" s="161"/>
      <c r="CD1041" s="161"/>
      <c r="CE1041" s="161"/>
      <c r="CF1041" s="161"/>
      <c r="CG1041" s="161"/>
      <c r="CH1041" s="161"/>
      <c r="CI1041" s="161"/>
      <c r="CJ1041" s="161"/>
      <c r="CK1041" s="161"/>
      <c r="CL1041" s="161"/>
      <c r="CM1041" s="161"/>
      <c r="CN1041" s="161"/>
      <c r="CO1041" s="161"/>
      <c r="CP1041" s="161"/>
      <c r="CQ1041" s="161"/>
      <c r="CR1041" s="161"/>
      <c r="CS1041" s="161"/>
      <c r="CT1041" s="161"/>
      <c r="CU1041" s="161"/>
      <c r="CV1041" s="161"/>
      <c r="CW1041" s="161"/>
      <c r="CX1041" s="161"/>
      <c r="CY1041" s="161"/>
      <c r="CZ1041" s="161"/>
      <c r="DA1041" s="161"/>
      <c r="DB1041" s="161"/>
      <c r="DC1041" s="161"/>
      <c r="DD1041" s="161"/>
      <c r="DE1041" s="161"/>
      <c r="DF1041" s="161"/>
      <c r="DG1041" s="161"/>
      <c r="DH1041" s="161"/>
      <c r="DI1041" s="161"/>
      <c r="DJ1041" s="161"/>
      <c r="DK1041" s="161"/>
      <c r="DL1041" s="161"/>
      <c r="DM1041" s="161"/>
      <c r="DN1041" s="161"/>
      <c r="DO1041" s="161"/>
      <c r="DP1041" s="161"/>
      <c r="DQ1041" s="161"/>
      <c r="DR1041" s="161"/>
      <c r="DS1041" s="161"/>
      <c r="DT1041" s="161"/>
      <c r="DU1041" s="161"/>
      <c r="DV1041" s="161"/>
      <c r="DW1041" s="161"/>
    </row>
    <row r="1042" spans="1:127" ht="12.75" customHeight="1" x14ac:dyDescent="0.25">
      <c r="A1042" s="161"/>
      <c r="B1042" s="161"/>
      <c r="C1042" s="161"/>
      <c r="D1042" s="161"/>
      <c r="E1042" s="161"/>
      <c r="F1042" s="161"/>
      <c r="G1042" s="161"/>
      <c r="H1042" s="161"/>
      <c r="I1042" s="161"/>
      <c r="J1042" s="161"/>
      <c r="K1042" s="161"/>
      <c r="L1042" s="161"/>
      <c r="M1042" s="161"/>
      <c r="N1042" s="161"/>
      <c r="O1042" s="161"/>
      <c r="P1042" s="161"/>
      <c r="Q1042" s="161"/>
      <c r="R1042" s="161"/>
      <c r="S1042" s="161"/>
      <c r="T1042" s="161"/>
      <c r="U1042" s="161"/>
      <c r="V1042" s="161"/>
      <c r="W1042" s="161"/>
      <c r="X1042" s="161"/>
      <c r="Y1042" s="161"/>
      <c r="Z1042" s="161"/>
      <c r="AA1042" s="161"/>
      <c r="AB1042" s="161"/>
      <c r="AC1042" s="161"/>
      <c r="AD1042" s="161"/>
      <c r="AE1042" s="161"/>
      <c r="AF1042" s="161"/>
      <c r="AG1042" s="161"/>
      <c r="AH1042" s="161"/>
      <c r="AI1042" s="161"/>
      <c r="AJ1042" s="161"/>
      <c r="AK1042" s="161"/>
      <c r="AL1042" s="161"/>
      <c r="AM1042" s="161"/>
      <c r="AN1042" s="161"/>
      <c r="AO1042" s="161"/>
      <c r="AP1042" s="161"/>
      <c r="AQ1042" s="161"/>
      <c r="AR1042"/>
      <c r="AS1042" s="161"/>
      <c r="AT1042" s="161"/>
      <c r="AU1042" s="161"/>
      <c r="AV1042" s="161"/>
      <c r="AW1042" s="161"/>
      <c r="AX1042" s="161"/>
      <c r="AY1042" s="161"/>
      <c r="AZ1042" s="161"/>
      <c r="BA1042" s="161"/>
      <c r="BB1042" s="161"/>
      <c r="BC1042" s="161"/>
      <c r="BD1042" s="161"/>
      <c r="BE1042" s="161"/>
      <c r="BF1042" s="161"/>
      <c r="BG1042" s="161"/>
      <c r="BH1042" s="161"/>
      <c r="BI1042" s="161"/>
      <c r="BJ1042" s="161"/>
      <c r="BK1042" s="161"/>
      <c r="BL1042" s="161"/>
      <c r="BM1042" s="161"/>
      <c r="BN1042" s="161"/>
      <c r="BO1042" s="161"/>
      <c r="BP1042" s="161"/>
      <c r="BQ1042" s="161"/>
      <c r="BR1042" s="161"/>
      <c r="BS1042" s="161"/>
      <c r="BT1042" s="161"/>
      <c r="BU1042" s="161"/>
      <c r="BV1042" s="161"/>
      <c r="BW1042" s="161"/>
      <c r="BX1042" s="161"/>
      <c r="BY1042" s="161"/>
      <c r="BZ1042" s="161"/>
      <c r="CA1042" s="161"/>
      <c r="CB1042" s="161"/>
      <c r="CC1042" s="161"/>
      <c r="CD1042" s="161"/>
      <c r="CE1042" s="161"/>
      <c r="CF1042" s="161"/>
      <c r="CG1042" s="161"/>
      <c r="CH1042" s="161"/>
      <c r="CI1042" s="161"/>
      <c r="CJ1042" s="161"/>
      <c r="CK1042" s="161"/>
      <c r="CL1042" s="161"/>
      <c r="CM1042" s="161"/>
      <c r="CN1042" s="161"/>
      <c r="CO1042" s="161"/>
      <c r="CP1042" s="161"/>
      <c r="CQ1042" s="161"/>
      <c r="CR1042" s="161"/>
      <c r="CS1042" s="161"/>
      <c r="CT1042" s="161"/>
      <c r="CU1042" s="161"/>
      <c r="CV1042" s="161"/>
      <c r="CW1042" s="161"/>
      <c r="CX1042" s="161"/>
      <c r="CY1042" s="161"/>
      <c r="CZ1042" s="161"/>
      <c r="DA1042" s="161"/>
      <c r="DB1042" s="161"/>
      <c r="DC1042" s="161"/>
      <c r="DD1042" s="161"/>
      <c r="DE1042" s="161"/>
      <c r="DF1042" s="161"/>
      <c r="DG1042" s="161"/>
      <c r="DH1042" s="161"/>
      <c r="DI1042" s="161"/>
      <c r="DJ1042" s="161"/>
      <c r="DK1042" s="161"/>
      <c r="DL1042" s="161"/>
      <c r="DM1042" s="161"/>
      <c r="DN1042" s="161"/>
      <c r="DO1042" s="161"/>
      <c r="DP1042" s="161"/>
      <c r="DQ1042" s="161"/>
      <c r="DR1042" s="161"/>
      <c r="DS1042" s="161"/>
      <c r="DT1042" s="161"/>
      <c r="DU1042" s="161"/>
      <c r="DV1042" s="161"/>
      <c r="DW1042" s="161"/>
    </row>
    <row r="1043" spans="1:127" ht="12.75" customHeight="1" x14ac:dyDescent="0.25">
      <c r="A1043" s="161"/>
      <c r="B1043" s="161"/>
      <c r="C1043" s="161"/>
      <c r="D1043" s="161"/>
      <c r="E1043" s="161"/>
      <c r="F1043" s="161"/>
      <c r="G1043" s="161"/>
      <c r="H1043" s="161"/>
      <c r="I1043" s="161"/>
      <c r="J1043" s="161"/>
      <c r="K1043" s="161"/>
      <c r="L1043" s="161"/>
      <c r="M1043" s="161"/>
      <c r="N1043" s="161"/>
      <c r="O1043" s="161"/>
      <c r="P1043" s="161"/>
      <c r="Q1043" s="161"/>
      <c r="R1043" s="161"/>
      <c r="S1043" s="161"/>
      <c r="T1043" s="161"/>
      <c r="U1043" s="161"/>
      <c r="V1043" s="161"/>
      <c r="W1043" s="161"/>
      <c r="X1043" s="161"/>
      <c r="Y1043" s="161"/>
      <c r="Z1043" s="161"/>
      <c r="AA1043" s="161"/>
      <c r="AB1043" s="161"/>
      <c r="AC1043" s="161"/>
      <c r="AD1043" s="161"/>
      <c r="AE1043" s="161"/>
      <c r="AF1043" s="161"/>
      <c r="AG1043" s="161"/>
      <c r="AH1043" s="161"/>
      <c r="AI1043" s="161"/>
      <c r="AJ1043" s="161"/>
      <c r="AK1043" s="161"/>
      <c r="AL1043" s="161"/>
      <c r="AM1043" s="161"/>
      <c r="AN1043" s="161"/>
      <c r="AO1043" s="161"/>
      <c r="AP1043" s="161"/>
      <c r="AQ1043" s="161"/>
      <c r="AR1043"/>
      <c r="AS1043" s="161"/>
      <c r="AT1043" s="161"/>
      <c r="AU1043" s="161"/>
      <c r="AV1043" s="161"/>
      <c r="AW1043" s="161"/>
      <c r="AX1043" s="161"/>
      <c r="AY1043" s="161"/>
      <c r="AZ1043" s="161"/>
      <c r="BA1043" s="161"/>
      <c r="BB1043" s="161"/>
      <c r="BC1043" s="161"/>
      <c r="BD1043" s="161"/>
      <c r="BE1043" s="161"/>
      <c r="BF1043" s="161"/>
      <c r="BG1043" s="161"/>
      <c r="BH1043" s="161"/>
      <c r="BI1043" s="161"/>
      <c r="BJ1043" s="161"/>
      <c r="BK1043" s="161"/>
      <c r="BL1043" s="161"/>
      <c r="BM1043" s="161"/>
      <c r="BN1043" s="161"/>
      <c r="BO1043" s="161"/>
      <c r="BP1043" s="161"/>
      <c r="BQ1043" s="161"/>
      <c r="BR1043" s="161"/>
      <c r="BS1043" s="161"/>
      <c r="BT1043" s="161"/>
      <c r="BU1043" s="161"/>
      <c r="BV1043" s="161"/>
      <c r="BW1043" s="161"/>
      <c r="BX1043" s="161"/>
      <c r="BY1043" s="161"/>
      <c r="BZ1043" s="161"/>
      <c r="CA1043" s="161"/>
      <c r="CB1043" s="161"/>
      <c r="CC1043" s="161"/>
      <c r="CD1043" s="161"/>
      <c r="CE1043" s="161"/>
      <c r="CF1043" s="161"/>
      <c r="CG1043" s="161"/>
      <c r="CH1043" s="161"/>
      <c r="CI1043" s="161"/>
      <c r="CJ1043" s="161"/>
      <c r="CK1043" s="161"/>
      <c r="CL1043" s="161"/>
      <c r="CM1043" s="161"/>
      <c r="CN1043" s="161"/>
      <c r="CO1043" s="161"/>
      <c r="CP1043" s="161"/>
      <c r="CQ1043" s="161"/>
      <c r="CR1043" s="161"/>
      <c r="CS1043" s="161"/>
      <c r="CT1043" s="161"/>
      <c r="CU1043" s="161"/>
      <c r="CV1043" s="161"/>
      <c r="CW1043" s="161"/>
      <c r="CX1043" s="161"/>
      <c r="CY1043" s="161"/>
      <c r="CZ1043" s="161"/>
      <c r="DA1043" s="161"/>
      <c r="DB1043" s="161"/>
      <c r="DC1043" s="161"/>
      <c r="DD1043" s="161"/>
      <c r="DE1043" s="161"/>
      <c r="DF1043" s="161"/>
      <c r="DG1043" s="161"/>
      <c r="DH1043" s="161"/>
      <c r="DI1043" s="161"/>
      <c r="DJ1043" s="161"/>
      <c r="DK1043" s="161"/>
      <c r="DL1043" s="161"/>
      <c r="DM1043" s="161"/>
      <c r="DN1043" s="161"/>
      <c r="DO1043" s="161"/>
      <c r="DP1043" s="161"/>
      <c r="DQ1043" s="161"/>
      <c r="DR1043" s="161"/>
      <c r="DS1043" s="161"/>
      <c r="DT1043" s="161"/>
      <c r="DU1043" s="161"/>
      <c r="DV1043" s="161"/>
      <c r="DW1043" s="161"/>
    </row>
    <row r="1044" spans="1:127" ht="12.75" customHeight="1" x14ac:dyDescent="0.25">
      <c r="A1044" s="161"/>
      <c r="B1044" s="161"/>
      <c r="C1044" s="161"/>
      <c r="D1044" s="161"/>
      <c r="E1044" s="161"/>
      <c r="F1044" s="161"/>
      <c r="G1044" s="161"/>
      <c r="H1044" s="161"/>
      <c r="I1044" s="161"/>
      <c r="J1044" s="161"/>
      <c r="K1044" s="161"/>
      <c r="L1044" s="161"/>
      <c r="M1044" s="161"/>
      <c r="N1044" s="161"/>
      <c r="O1044" s="161"/>
      <c r="P1044" s="161"/>
      <c r="Q1044" s="161"/>
      <c r="R1044" s="161"/>
      <c r="S1044" s="161"/>
      <c r="T1044" s="161"/>
      <c r="U1044" s="161"/>
      <c r="V1044" s="161"/>
      <c r="W1044" s="161"/>
      <c r="X1044" s="161"/>
      <c r="Y1044" s="161"/>
      <c r="Z1044" s="161"/>
      <c r="AA1044" s="161"/>
      <c r="AB1044" s="161"/>
      <c r="AC1044" s="161"/>
      <c r="AD1044" s="161"/>
      <c r="AE1044" s="161"/>
      <c r="AF1044" s="161"/>
      <c r="AG1044" s="161"/>
      <c r="AH1044" s="161"/>
      <c r="AI1044" s="161"/>
      <c r="AJ1044" s="161"/>
      <c r="AK1044" s="161"/>
      <c r="AL1044" s="161"/>
      <c r="AM1044" s="161"/>
      <c r="AN1044" s="161"/>
      <c r="AO1044" s="161"/>
      <c r="AP1044" s="161"/>
      <c r="AQ1044" s="161"/>
      <c r="AR1044"/>
      <c r="AS1044" s="161"/>
      <c r="AT1044" s="161"/>
      <c r="AU1044" s="161"/>
      <c r="AV1044" s="161"/>
      <c r="AW1044" s="161"/>
      <c r="AX1044" s="161"/>
      <c r="AY1044" s="161"/>
      <c r="AZ1044" s="161"/>
      <c r="BA1044" s="161"/>
      <c r="BB1044" s="161"/>
      <c r="BC1044" s="161"/>
      <c r="BD1044" s="161"/>
      <c r="BE1044" s="161"/>
      <c r="BF1044" s="161"/>
      <c r="BG1044" s="161"/>
      <c r="BH1044" s="161"/>
      <c r="BI1044" s="161"/>
      <c r="BJ1044" s="161"/>
      <c r="BK1044" s="161"/>
      <c r="BL1044" s="161"/>
      <c r="BM1044" s="161"/>
      <c r="BN1044" s="161"/>
      <c r="BO1044" s="161"/>
      <c r="BP1044" s="161"/>
      <c r="BQ1044" s="161"/>
      <c r="BR1044" s="161"/>
      <c r="BS1044" s="161"/>
      <c r="BT1044" s="161"/>
      <c r="BU1044" s="161"/>
      <c r="BV1044" s="161"/>
      <c r="BW1044" s="161"/>
      <c r="BX1044" s="161"/>
      <c r="BY1044" s="161"/>
      <c r="BZ1044" s="161"/>
      <c r="CA1044" s="161"/>
      <c r="CB1044" s="161"/>
      <c r="CC1044" s="161"/>
      <c r="CD1044" s="161"/>
      <c r="CE1044" s="161"/>
      <c r="CF1044" s="161"/>
      <c r="CG1044" s="161"/>
      <c r="CH1044" s="161"/>
      <c r="CI1044" s="161"/>
      <c r="CJ1044" s="161"/>
      <c r="CK1044" s="161"/>
      <c r="CL1044" s="161"/>
      <c r="CM1044" s="161"/>
      <c r="CN1044" s="161"/>
      <c r="CO1044" s="161"/>
      <c r="CP1044" s="161"/>
      <c r="CQ1044" s="161"/>
      <c r="CR1044" s="161"/>
      <c r="CS1044" s="161"/>
      <c r="CT1044" s="161"/>
      <c r="CU1044" s="161"/>
      <c r="CV1044" s="161"/>
      <c r="CW1044" s="161"/>
      <c r="CX1044" s="161"/>
      <c r="CY1044" s="161"/>
      <c r="CZ1044" s="161"/>
      <c r="DA1044" s="161"/>
      <c r="DB1044" s="161"/>
      <c r="DC1044" s="161"/>
      <c r="DD1044" s="161"/>
      <c r="DE1044" s="161"/>
      <c r="DF1044" s="161"/>
      <c r="DG1044" s="161"/>
      <c r="DH1044" s="161"/>
      <c r="DI1044" s="161"/>
      <c r="DJ1044" s="161"/>
      <c r="DK1044" s="161"/>
      <c r="DL1044" s="161"/>
      <c r="DM1044" s="161"/>
      <c r="DN1044" s="161"/>
      <c r="DO1044" s="161"/>
      <c r="DP1044" s="161"/>
      <c r="DQ1044" s="161"/>
      <c r="DR1044" s="161"/>
      <c r="DS1044" s="161"/>
      <c r="DT1044" s="161"/>
      <c r="DU1044" s="161"/>
      <c r="DV1044" s="161"/>
      <c r="DW1044" s="161"/>
    </row>
    <row r="1045" spans="1:127" ht="12.75" customHeight="1" x14ac:dyDescent="0.25">
      <c r="A1045" s="161"/>
      <c r="B1045" s="161"/>
      <c r="C1045" s="161"/>
      <c r="D1045" s="161"/>
      <c r="E1045" s="161"/>
      <c r="F1045" s="161"/>
      <c r="G1045" s="161"/>
      <c r="H1045" s="161"/>
      <c r="I1045" s="161"/>
      <c r="J1045" s="161"/>
      <c r="K1045" s="161"/>
      <c r="L1045" s="161"/>
      <c r="M1045" s="161"/>
      <c r="N1045" s="161"/>
      <c r="O1045" s="161"/>
      <c r="P1045" s="161"/>
      <c r="Q1045" s="161"/>
      <c r="R1045" s="161"/>
      <c r="S1045" s="161"/>
      <c r="T1045" s="161"/>
      <c r="U1045" s="161"/>
      <c r="V1045" s="161"/>
      <c r="W1045" s="161"/>
      <c r="X1045" s="161"/>
      <c r="Y1045" s="161"/>
      <c r="Z1045" s="161"/>
      <c r="AA1045" s="161"/>
      <c r="AB1045" s="161"/>
      <c r="AC1045" s="161"/>
      <c r="AD1045" s="161"/>
      <c r="AE1045" s="161"/>
      <c r="AF1045" s="161"/>
      <c r="AG1045" s="161"/>
      <c r="AH1045" s="161"/>
      <c r="AI1045" s="161"/>
      <c r="AJ1045" s="161"/>
      <c r="AK1045" s="161"/>
      <c r="AL1045" s="161"/>
      <c r="AM1045" s="161"/>
      <c r="AN1045" s="161"/>
      <c r="AO1045" s="161"/>
      <c r="AP1045" s="161"/>
      <c r="AQ1045" s="161"/>
      <c r="AR1045"/>
      <c r="AS1045" s="161"/>
      <c r="AT1045" s="161"/>
      <c r="AU1045" s="161"/>
      <c r="AV1045" s="161"/>
      <c r="AW1045" s="161"/>
      <c r="AX1045" s="161"/>
      <c r="AY1045" s="161"/>
      <c r="AZ1045" s="161"/>
      <c r="BA1045" s="161"/>
      <c r="BB1045" s="161"/>
      <c r="BC1045" s="161"/>
      <c r="BD1045" s="161"/>
      <c r="BE1045" s="161"/>
      <c r="BF1045" s="161"/>
      <c r="BG1045" s="161"/>
      <c r="BH1045" s="161"/>
      <c r="BI1045" s="161"/>
      <c r="BJ1045" s="161"/>
      <c r="BK1045" s="161"/>
      <c r="BL1045" s="161"/>
      <c r="BM1045" s="161"/>
      <c r="BN1045" s="161"/>
      <c r="BO1045" s="161"/>
      <c r="BP1045" s="161"/>
      <c r="BQ1045" s="161"/>
      <c r="BR1045" s="161"/>
      <c r="BS1045" s="161"/>
      <c r="BT1045" s="161"/>
      <c r="BU1045" s="161"/>
      <c r="BV1045" s="161"/>
      <c r="BW1045" s="161"/>
      <c r="BX1045" s="161"/>
      <c r="BY1045" s="161"/>
      <c r="BZ1045" s="161"/>
      <c r="CA1045" s="161"/>
      <c r="CB1045" s="161"/>
      <c r="CC1045" s="161"/>
      <c r="CD1045" s="161"/>
      <c r="CE1045" s="161"/>
      <c r="CF1045" s="161"/>
      <c r="CG1045" s="161"/>
      <c r="CH1045" s="161"/>
      <c r="CI1045" s="161"/>
      <c r="CJ1045" s="161"/>
      <c r="CK1045" s="161"/>
      <c r="CL1045" s="161"/>
      <c r="CM1045" s="161"/>
      <c r="CN1045" s="161"/>
      <c r="CO1045" s="161"/>
      <c r="CP1045" s="161"/>
      <c r="CQ1045" s="161"/>
      <c r="CR1045" s="161"/>
      <c r="CS1045" s="161"/>
      <c r="CT1045" s="161"/>
      <c r="CU1045" s="161"/>
      <c r="CV1045" s="161"/>
      <c r="CW1045" s="161"/>
      <c r="CX1045" s="161"/>
      <c r="CY1045" s="161"/>
      <c r="CZ1045" s="161"/>
      <c r="DA1045" s="161"/>
      <c r="DB1045" s="161"/>
      <c r="DC1045" s="161"/>
      <c r="DD1045" s="161"/>
      <c r="DE1045" s="161"/>
      <c r="DF1045" s="161"/>
      <c r="DG1045" s="161"/>
      <c r="DH1045" s="161"/>
      <c r="DI1045" s="161"/>
      <c r="DJ1045" s="161"/>
      <c r="DK1045" s="161"/>
      <c r="DL1045" s="161"/>
      <c r="DM1045" s="161"/>
      <c r="DN1045" s="161"/>
      <c r="DO1045" s="161"/>
      <c r="DP1045" s="161"/>
      <c r="DQ1045" s="161"/>
      <c r="DR1045" s="161"/>
      <c r="DS1045" s="161"/>
      <c r="DT1045" s="161"/>
      <c r="DU1045" s="161"/>
      <c r="DV1045" s="161"/>
      <c r="DW1045" s="161"/>
    </row>
    <row r="1046" spans="1:127" ht="12.75" customHeight="1" x14ac:dyDescent="0.25">
      <c r="A1046" s="161"/>
      <c r="B1046" s="161"/>
      <c r="C1046" s="161"/>
      <c r="D1046" s="161"/>
      <c r="E1046" s="161"/>
      <c r="F1046" s="161"/>
      <c r="G1046" s="161"/>
      <c r="H1046" s="161"/>
      <c r="I1046" s="161"/>
      <c r="J1046" s="161"/>
      <c r="K1046" s="161"/>
      <c r="L1046" s="161"/>
      <c r="M1046" s="161"/>
      <c r="N1046" s="161"/>
      <c r="O1046" s="161"/>
      <c r="P1046" s="161"/>
      <c r="Q1046" s="161"/>
      <c r="R1046" s="161"/>
      <c r="S1046" s="161"/>
      <c r="T1046" s="161"/>
      <c r="U1046" s="161"/>
      <c r="V1046" s="161"/>
      <c r="W1046" s="161"/>
      <c r="X1046" s="161"/>
      <c r="Y1046" s="161"/>
      <c r="Z1046" s="161"/>
      <c r="AA1046" s="161"/>
      <c r="AB1046" s="161"/>
      <c r="AC1046" s="161"/>
      <c r="AD1046" s="161"/>
      <c r="AE1046" s="161"/>
      <c r="AF1046" s="161"/>
      <c r="AG1046" s="161"/>
      <c r="AH1046" s="161"/>
      <c r="AI1046" s="161"/>
      <c r="AJ1046" s="161"/>
      <c r="AK1046" s="161"/>
      <c r="AL1046" s="161"/>
      <c r="AM1046" s="161"/>
      <c r="AN1046" s="161"/>
      <c r="AO1046" s="161"/>
      <c r="AP1046" s="161"/>
      <c r="AQ1046" s="161"/>
      <c r="AR1046"/>
      <c r="AS1046" s="161"/>
      <c r="AT1046" s="161"/>
      <c r="AU1046" s="161"/>
      <c r="AV1046" s="161"/>
      <c r="AW1046" s="161"/>
      <c r="AX1046" s="161"/>
      <c r="AY1046" s="161"/>
      <c r="AZ1046" s="161"/>
      <c r="BA1046" s="161"/>
      <c r="BB1046" s="161"/>
      <c r="BC1046" s="161"/>
      <c r="BD1046" s="161"/>
      <c r="BE1046" s="161"/>
      <c r="BF1046" s="161"/>
      <c r="BG1046" s="161"/>
      <c r="BH1046" s="161"/>
      <c r="BI1046" s="161"/>
      <c r="BJ1046" s="161"/>
      <c r="BK1046" s="161"/>
      <c r="BL1046" s="161"/>
      <c r="BM1046" s="161"/>
      <c r="BN1046" s="161"/>
      <c r="BO1046" s="161"/>
      <c r="BP1046" s="161"/>
      <c r="BQ1046" s="161"/>
      <c r="BR1046" s="161"/>
      <c r="BS1046" s="161"/>
      <c r="BT1046" s="161"/>
      <c r="BU1046" s="161"/>
      <c r="BV1046" s="161"/>
      <c r="BW1046" s="161"/>
      <c r="BX1046" s="161"/>
      <c r="BY1046" s="161"/>
      <c r="BZ1046" s="161"/>
      <c r="CA1046" s="161"/>
      <c r="CB1046" s="161"/>
      <c r="CC1046" s="161"/>
      <c r="CD1046" s="161"/>
      <c r="CE1046" s="161"/>
      <c r="CF1046" s="161"/>
      <c r="CG1046" s="161"/>
      <c r="CH1046" s="161"/>
      <c r="CI1046" s="161"/>
      <c r="CJ1046" s="161"/>
      <c r="CK1046" s="161"/>
      <c r="CL1046" s="161"/>
      <c r="CM1046" s="161"/>
      <c r="CN1046" s="161"/>
      <c r="CO1046" s="161"/>
      <c r="CP1046" s="161"/>
      <c r="CQ1046" s="161"/>
      <c r="CR1046" s="161"/>
      <c r="CS1046" s="161"/>
      <c r="CT1046" s="161"/>
      <c r="CU1046" s="161"/>
      <c r="CV1046" s="161"/>
      <c r="CW1046" s="161"/>
      <c r="CX1046" s="161"/>
      <c r="CY1046" s="161"/>
      <c r="CZ1046" s="161"/>
      <c r="DA1046" s="161"/>
      <c r="DB1046" s="161"/>
      <c r="DC1046" s="161"/>
      <c r="DD1046" s="161"/>
      <c r="DE1046" s="161"/>
      <c r="DF1046" s="161"/>
      <c r="DG1046" s="161"/>
      <c r="DH1046" s="161"/>
      <c r="DI1046" s="161"/>
      <c r="DJ1046" s="161"/>
      <c r="DK1046" s="161"/>
      <c r="DL1046" s="161"/>
      <c r="DM1046" s="161"/>
      <c r="DN1046" s="161"/>
      <c r="DO1046" s="161"/>
      <c r="DP1046" s="161"/>
      <c r="DQ1046" s="161"/>
      <c r="DR1046" s="161"/>
      <c r="DS1046" s="161"/>
      <c r="DT1046" s="161"/>
      <c r="DU1046" s="161"/>
      <c r="DV1046" s="161"/>
      <c r="DW1046" s="161"/>
    </row>
    <row r="1047" spans="1:127" ht="12.75" customHeight="1" x14ac:dyDescent="0.25">
      <c r="A1047" s="161"/>
      <c r="B1047" s="161"/>
      <c r="C1047" s="161"/>
      <c r="D1047" s="161"/>
      <c r="E1047" s="161"/>
      <c r="F1047" s="161"/>
      <c r="G1047" s="161"/>
      <c r="H1047" s="161"/>
      <c r="I1047" s="161"/>
      <c r="J1047" s="161"/>
      <c r="K1047" s="161"/>
      <c r="L1047" s="161"/>
      <c r="M1047" s="161"/>
      <c r="N1047" s="161"/>
      <c r="O1047" s="161"/>
      <c r="P1047" s="161"/>
      <c r="Q1047" s="161"/>
      <c r="R1047" s="161"/>
      <c r="S1047" s="161"/>
      <c r="T1047" s="161"/>
      <c r="U1047" s="161"/>
      <c r="V1047" s="161"/>
      <c r="W1047" s="161"/>
      <c r="X1047" s="161"/>
      <c r="Y1047" s="161"/>
      <c r="Z1047" s="161"/>
      <c r="AA1047" s="161"/>
      <c r="AB1047" s="161"/>
      <c r="AC1047" s="161"/>
      <c r="AD1047" s="161"/>
      <c r="AE1047" s="161"/>
      <c r="AF1047" s="161"/>
      <c r="AG1047" s="161"/>
      <c r="AH1047" s="161"/>
      <c r="AI1047" s="161"/>
      <c r="AJ1047" s="161"/>
      <c r="AK1047" s="161"/>
      <c r="AL1047" s="161"/>
      <c r="AM1047" s="161"/>
      <c r="AN1047" s="161"/>
      <c r="AO1047" s="161"/>
      <c r="AP1047" s="161"/>
      <c r="AQ1047" s="161"/>
      <c r="AR1047"/>
      <c r="AS1047" s="161"/>
      <c r="AT1047" s="161"/>
      <c r="AU1047" s="161"/>
      <c r="AV1047" s="161"/>
      <c r="AW1047" s="161"/>
      <c r="AX1047" s="161"/>
      <c r="AY1047" s="161"/>
      <c r="AZ1047" s="161"/>
      <c r="BA1047" s="161"/>
      <c r="BB1047" s="161"/>
      <c r="BC1047" s="161"/>
      <c r="BD1047" s="161"/>
      <c r="BE1047" s="161"/>
      <c r="BF1047" s="161"/>
      <c r="BG1047" s="161"/>
      <c r="BH1047" s="161"/>
      <c r="BI1047" s="161"/>
      <c r="BJ1047" s="161"/>
      <c r="BK1047" s="161"/>
      <c r="BL1047" s="161"/>
      <c r="BM1047" s="161"/>
      <c r="BN1047" s="161"/>
      <c r="BO1047" s="161"/>
      <c r="BP1047" s="161"/>
      <c r="BQ1047" s="161"/>
      <c r="BR1047" s="161"/>
      <c r="BS1047" s="161"/>
      <c r="BT1047" s="161"/>
      <c r="BU1047" s="161"/>
      <c r="BV1047" s="161"/>
      <c r="BW1047" s="161"/>
      <c r="BX1047" s="161"/>
      <c r="BY1047" s="161"/>
      <c r="BZ1047" s="161"/>
      <c r="CA1047" s="161"/>
      <c r="CB1047" s="161"/>
      <c r="CC1047" s="161"/>
      <c r="CD1047" s="161"/>
      <c r="CE1047" s="161"/>
      <c r="CF1047" s="161"/>
      <c r="CG1047" s="161"/>
      <c r="CH1047" s="161"/>
      <c r="CI1047" s="161"/>
      <c r="CJ1047" s="161"/>
      <c r="CK1047" s="161"/>
      <c r="CL1047" s="161"/>
      <c r="CM1047" s="161"/>
      <c r="CN1047" s="161"/>
      <c r="CO1047" s="161"/>
      <c r="CP1047" s="161"/>
      <c r="CQ1047" s="161"/>
      <c r="CR1047" s="161"/>
      <c r="CS1047" s="161"/>
      <c r="CT1047" s="161"/>
      <c r="CU1047" s="161"/>
      <c r="CV1047" s="161"/>
      <c r="CW1047" s="161"/>
      <c r="CX1047" s="161"/>
      <c r="CY1047" s="161"/>
      <c r="CZ1047" s="161"/>
      <c r="DA1047" s="161"/>
      <c r="DB1047" s="161"/>
      <c r="DC1047" s="161"/>
      <c r="DD1047" s="161"/>
      <c r="DE1047" s="161"/>
      <c r="DF1047" s="161"/>
      <c r="DG1047" s="161"/>
      <c r="DH1047" s="161"/>
      <c r="DI1047" s="161"/>
      <c r="DJ1047" s="161"/>
      <c r="DK1047" s="161"/>
      <c r="DL1047" s="161"/>
      <c r="DM1047" s="161"/>
      <c r="DN1047" s="161"/>
      <c r="DO1047" s="161"/>
      <c r="DP1047" s="161"/>
      <c r="DQ1047" s="161"/>
      <c r="DR1047" s="161"/>
      <c r="DS1047" s="161"/>
      <c r="DT1047" s="161"/>
      <c r="DU1047" s="161"/>
      <c r="DV1047" s="161"/>
      <c r="DW1047" s="161"/>
    </row>
    <row r="1048" spans="1:127" ht="12.75" customHeight="1" x14ac:dyDescent="0.25">
      <c r="A1048" s="161"/>
      <c r="B1048" s="161"/>
      <c r="C1048" s="161"/>
      <c r="D1048" s="161"/>
      <c r="E1048" s="161"/>
      <c r="F1048" s="161"/>
      <c r="G1048" s="161"/>
      <c r="H1048" s="161"/>
      <c r="I1048" s="161"/>
      <c r="J1048" s="161"/>
      <c r="K1048" s="161"/>
      <c r="L1048" s="161"/>
      <c r="M1048" s="161"/>
      <c r="N1048" s="161"/>
      <c r="O1048" s="161"/>
      <c r="P1048" s="161"/>
      <c r="Q1048" s="161"/>
      <c r="R1048" s="161"/>
      <c r="S1048" s="161"/>
      <c r="T1048" s="161"/>
      <c r="U1048" s="161"/>
      <c r="V1048" s="161"/>
      <c r="W1048" s="161"/>
      <c r="X1048" s="161"/>
      <c r="Y1048" s="161"/>
      <c r="Z1048" s="161"/>
      <c r="AA1048" s="161"/>
      <c r="AB1048" s="161"/>
      <c r="AC1048" s="161"/>
      <c r="AD1048" s="161"/>
      <c r="AE1048" s="161"/>
      <c r="AF1048" s="161"/>
      <c r="AG1048" s="161"/>
      <c r="AH1048" s="161"/>
      <c r="AI1048" s="161"/>
      <c r="AJ1048" s="161"/>
      <c r="AK1048" s="161"/>
      <c r="AL1048" s="161"/>
      <c r="AM1048" s="161"/>
      <c r="AN1048" s="161"/>
      <c r="AO1048" s="161"/>
      <c r="AP1048" s="161"/>
      <c r="AQ1048" s="161"/>
      <c r="AR1048"/>
      <c r="AS1048" s="161"/>
      <c r="AT1048" s="161"/>
      <c r="AU1048" s="161"/>
      <c r="AV1048" s="161"/>
      <c r="AW1048" s="161"/>
      <c r="AX1048" s="161"/>
      <c r="AY1048" s="161"/>
      <c r="AZ1048" s="161"/>
      <c r="BA1048" s="161"/>
      <c r="BB1048" s="161"/>
      <c r="BC1048" s="161"/>
      <c r="BD1048" s="161"/>
      <c r="BE1048" s="161"/>
      <c r="BF1048" s="161"/>
      <c r="BG1048" s="161"/>
      <c r="BH1048" s="161"/>
      <c r="BI1048" s="161"/>
      <c r="BJ1048" s="161"/>
      <c r="BK1048" s="161"/>
      <c r="BL1048" s="161"/>
      <c r="BM1048" s="161"/>
      <c r="BN1048" s="161"/>
      <c r="BO1048" s="161"/>
      <c r="BP1048" s="161"/>
      <c r="BQ1048" s="161"/>
      <c r="BR1048" s="161"/>
      <c r="BS1048" s="161"/>
      <c r="BT1048" s="161"/>
      <c r="BU1048" s="161"/>
      <c r="BV1048" s="161"/>
      <c r="BW1048" s="161"/>
      <c r="BX1048" s="161"/>
      <c r="BY1048" s="161"/>
      <c r="BZ1048" s="161"/>
      <c r="CA1048" s="161"/>
      <c r="CB1048" s="161"/>
      <c r="CC1048" s="161"/>
      <c r="CD1048" s="161"/>
      <c r="CE1048" s="161"/>
      <c r="CF1048" s="161"/>
      <c r="CG1048" s="161"/>
      <c r="CH1048" s="161"/>
      <c r="CI1048" s="161"/>
      <c r="CJ1048" s="161"/>
      <c r="CK1048" s="161"/>
      <c r="CL1048" s="161"/>
      <c r="CM1048" s="161"/>
      <c r="CN1048" s="161"/>
      <c r="CO1048" s="161"/>
      <c r="CP1048" s="161"/>
      <c r="CQ1048" s="161"/>
      <c r="CR1048" s="161"/>
      <c r="CS1048" s="161"/>
      <c r="CT1048" s="161"/>
      <c r="CU1048" s="161"/>
      <c r="CV1048" s="161"/>
      <c r="CW1048" s="161"/>
      <c r="CX1048" s="161"/>
      <c r="CY1048" s="161"/>
      <c r="CZ1048" s="161"/>
      <c r="DA1048" s="161"/>
      <c r="DB1048" s="161"/>
      <c r="DC1048" s="161"/>
      <c r="DD1048" s="161"/>
      <c r="DE1048" s="161"/>
      <c r="DF1048" s="161"/>
      <c r="DG1048" s="161"/>
      <c r="DH1048" s="161"/>
      <c r="DI1048" s="161"/>
      <c r="DJ1048" s="161"/>
      <c r="DK1048" s="161"/>
      <c r="DL1048" s="161"/>
      <c r="DM1048" s="161"/>
      <c r="DN1048" s="161"/>
      <c r="DO1048" s="161"/>
      <c r="DP1048" s="161"/>
      <c r="DQ1048" s="161"/>
      <c r="DR1048" s="161"/>
      <c r="DS1048" s="161"/>
      <c r="DT1048" s="161"/>
      <c r="DU1048" s="161"/>
      <c r="DV1048" s="161"/>
      <c r="DW1048" s="161"/>
    </row>
    <row r="1049" spans="1:127" ht="12.75" customHeight="1" x14ac:dyDescent="0.25">
      <c r="A1049" s="161"/>
      <c r="B1049" s="161"/>
      <c r="C1049" s="161"/>
      <c r="D1049" s="161"/>
      <c r="E1049" s="161"/>
      <c r="F1049" s="161"/>
      <c r="G1049" s="161"/>
      <c r="H1049" s="161"/>
      <c r="I1049" s="161"/>
      <c r="J1049" s="161"/>
      <c r="K1049" s="161"/>
      <c r="L1049" s="161"/>
      <c r="M1049" s="161"/>
      <c r="N1049" s="161"/>
      <c r="O1049" s="161"/>
      <c r="P1049" s="161"/>
      <c r="Q1049" s="161"/>
      <c r="R1049" s="161"/>
      <c r="S1049" s="161"/>
      <c r="T1049" s="161"/>
      <c r="U1049" s="161"/>
      <c r="V1049" s="161"/>
      <c r="W1049" s="161"/>
      <c r="X1049" s="161"/>
      <c r="Y1049" s="161"/>
      <c r="Z1049" s="161"/>
      <c r="AA1049" s="161"/>
      <c r="AB1049" s="161"/>
      <c r="AC1049" s="161"/>
      <c r="AD1049" s="161"/>
      <c r="AE1049" s="161"/>
      <c r="AF1049" s="161"/>
      <c r="AG1049" s="161"/>
      <c r="AH1049" s="161"/>
      <c r="AI1049" s="161"/>
      <c r="AJ1049" s="161"/>
      <c r="AK1049" s="161"/>
      <c r="AL1049" s="161"/>
      <c r="AM1049" s="161"/>
      <c r="AN1049" s="161"/>
      <c r="AO1049" s="161"/>
      <c r="AP1049" s="161"/>
      <c r="AQ1049" s="161"/>
      <c r="AR1049"/>
      <c r="AS1049" s="161"/>
      <c r="AT1049" s="161"/>
      <c r="AU1049" s="161"/>
      <c r="AV1049" s="161"/>
      <c r="AW1049" s="161"/>
      <c r="AX1049" s="161"/>
      <c r="AY1049" s="161"/>
      <c r="AZ1049" s="161"/>
      <c r="BA1049" s="161"/>
      <c r="BB1049" s="161"/>
      <c r="BC1049" s="161"/>
      <c r="BD1049" s="161"/>
      <c r="BE1049" s="161"/>
      <c r="BF1049" s="161"/>
      <c r="BG1049" s="161"/>
      <c r="BH1049" s="161"/>
      <c r="BI1049" s="161"/>
      <c r="BJ1049" s="161"/>
      <c r="BK1049" s="161"/>
      <c r="BL1049" s="161"/>
      <c r="BM1049" s="161"/>
      <c r="BN1049" s="161"/>
      <c r="BO1049" s="161"/>
      <c r="BP1049" s="161"/>
      <c r="BQ1049" s="161"/>
      <c r="BR1049" s="161"/>
      <c r="BS1049" s="161"/>
      <c r="BT1049" s="161"/>
      <c r="BU1049" s="161"/>
      <c r="BV1049" s="161"/>
      <c r="BW1049" s="161"/>
      <c r="BX1049" s="161"/>
      <c r="BY1049" s="161"/>
      <c r="BZ1049" s="161"/>
      <c r="CA1049" s="161"/>
      <c r="CB1049" s="161"/>
      <c r="CC1049" s="161"/>
      <c r="CD1049" s="161"/>
      <c r="CE1049" s="161"/>
      <c r="CF1049" s="161"/>
      <c r="CG1049" s="161"/>
      <c r="CH1049" s="161"/>
      <c r="CI1049" s="161"/>
      <c r="CJ1049" s="161"/>
      <c r="CK1049" s="161"/>
      <c r="CL1049" s="161"/>
      <c r="CM1049" s="161"/>
      <c r="CN1049" s="161"/>
      <c r="CO1049" s="161"/>
      <c r="CP1049" s="161"/>
      <c r="CQ1049" s="161"/>
      <c r="CR1049" s="161"/>
      <c r="CS1049" s="161"/>
      <c r="CT1049" s="161"/>
      <c r="CU1049" s="161"/>
      <c r="CV1049" s="161"/>
      <c r="CW1049" s="161"/>
      <c r="CX1049" s="161"/>
      <c r="CY1049" s="161"/>
      <c r="CZ1049" s="161"/>
      <c r="DA1049" s="161"/>
      <c r="DB1049" s="161"/>
      <c r="DC1049" s="161"/>
      <c r="DD1049" s="161"/>
      <c r="DE1049" s="161"/>
      <c r="DF1049" s="161"/>
      <c r="DG1049" s="161"/>
      <c r="DH1049" s="161"/>
      <c r="DI1049" s="161"/>
      <c r="DJ1049" s="161"/>
      <c r="DK1049" s="161"/>
      <c r="DL1049" s="161"/>
      <c r="DM1049" s="161"/>
      <c r="DN1049" s="161"/>
      <c r="DO1049" s="161"/>
      <c r="DP1049" s="161"/>
      <c r="DQ1049" s="161"/>
      <c r="DR1049" s="161"/>
      <c r="DS1049" s="161"/>
      <c r="DT1049" s="161"/>
      <c r="DU1049" s="161"/>
      <c r="DV1049" s="161"/>
      <c r="DW1049" s="161"/>
    </row>
    <row r="1050" spans="1:127" ht="12.75" customHeight="1" x14ac:dyDescent="0.25">
      <c r="A1050" s="161"/>
      <c r="B1050" s="161"/>
      <c r="C1050" s="161"/>
      <c r="D1050" s="161"/>
      <c r="E1050" s="161"/>
      <c r="F1050" s="161"/>
      <c r="G1050" s="161"/>
      <c r="H1050" s="161"/>
      <c r="I1050" s="161"/>
      <c r="J1050" s="161"/>
      <c r="K1050" s="161"/>
      <c r="L1050" s="161"/>
      <c r="M1050" s="161"/>
      <c r="N1050" s="161"/>
      <c r="O1050" s="161"/>
      <c r="P1050" s="161"/>
      <c r="Q1050" s="161"/>
      <c r="R1050" s="161"/>
      <c r="S1050" s="161"/>
      <c r="T1050" s="161"/>
      <c r="U1050" s="161"/>
      <c r="V1050" s="161"/>
      <c r="W1050" s="161"/>
      <c r="X1050" s="161"/>
      <c r="Y1050" s="161"/>
      <c r="Z1050" s="161"/>
      <c r="AA1050" s="161"/>
      <c r="AB1050" s="161"/>
      <c r="AC1050" s="161"/>
      <c r="AD1050" s="161"/>
      <c r="AE1050" s="161"/>
      <c r="AF1050" s="161"/>
      <c r="AG1050" s="161"/>
      <c r="AH1050" s="161"/>
      <c r="AI1050" s="161"/>
      <c r="AJ1050" s="161"/>
      <c r="AK1050" s="161"/>
      <c r="AL1050" s="161"/>
      <c r="AM1050" s="161"/>
      <c r="AN1050" s="161"/>
      <c r="AO1050" s="161"/>
      <c r="AP1050" s="161"/>
      <c r="AQ1050" s="161"/>
      <c r="AR1050"/>
      <c r="AS1050" s="161"/>
      <c r="AT1050" s="161"/>
      <c r="AU1050" s="161"/>
      <c r="AV1050" s="161"/>
      <c r="AW1050" s="161"/>
      <c r="AX1050" s="161"/>
      <c r="AY1050" s="161"/>
      <c r="AZ1050" s="161"/>
      <c r="BA1050" s="161"/>
      <c r="BB1050" s="161"/>
      <c r="BC1050" s="161"/>
      <c r="BD1050" s="161"/>
      <c r="BE1050" s="161"/>
      <c r="BF1050" s="161"/>
      <c r="BG1050" s="161"/>
      <c r="BH1050" s="161"/>
      <c r="BI1050" s="161"/>
      <c r="BJ1050" s="161"/>
      <c r="BK1050" s="161"/>
      <c r="BL1050" s="161"/>
      <c r="BM1050" s="161"/>
      <c r="BN1050" s="161"/>
      <c r="BO1050" s="161"/>
      <c r="BP1050" s="161"/>
      <c r="BQ1050" s="161"/>
      <c r="BR1050" s="161"/>
      <c r="BS1050" s="161"/>
      <c r="BT1050" s="161"/>
      <c r="BU1050" s="161"/>
      <c r="BV1050" s="161"/>
      <c r="BW1050" s="161"/>
      <c r="BX1050" s="161"/>
      <c r="BY1050" s="161"/>
      <c r="BZ1050" s="161"/>
      <c r="CA1050" s="161"/>
      <c r="CB1050" s="161"/>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1"/>
      <c r="CX1050" s="161"/>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1"/>
      <c r="DT1050" s="161"/>
      <c r="DU1050" s="161"/>
      <c r="DV1050" s="161"/>
      <c r="DW1050" s="161"/>
    </row>
    <row r="1051" spans="1:127" ht="12.75" customHeight="1" x14ac:dyDescent="0.25">
      <c r="A1051" s="161"/>
      <c r="B1051" s="161"/>
      <c r="C1051" s="161"/>
      <c r="D1051" s="161"/>
      <c r="E1051" s="161"/>
      <c r="F1051" s="161"/>
      <c r="G1051" s="161"/>
      <c r="H1051" s="161"/>
      <c r="I1051" s="161"/>
      <c r="J1051" s="161"/>
      <c r="K1051" s="161"/>
      <c r="L1051" s="161"/>
      <c r="M1051" s="161"/>
      <c r="N1051" s="161"/>
      <c r="O1051" s="161"/>
      <c r="P1051" s="161"/>
      <c r="Q1051" s="161"/>
      <c r="R1051" s="161"/>
      <c r="S1051" s="161"/>
      <c r="T1051" s="161"/>
      <c r="U1051" s="161"/>
      <c r="V1051" s="161"/>
      <c r="W1051" s="161"/>
      <c r="X1051" s="161"/>
      <c r="Y1051" s="161"/>
      <c r="Z1051" s="161"/>
      <c r="AA1051" s="161"/>
      <c r="AB1051" s="161"/>
      <c r="AC1051" s="161"/>
      <c r="AD1051" s="161"/>
      <c r="AE1051" s="161"/>
      <c r="AF1051" s="161"/>
      <c r="AG1051" s="161"/>
      <c r="AH1051" s="161"/>
      <c r="AI1051" s="161"/>
      <c r="AJ1051" s="161"/>
      <c r="AK1051" s="161"/>
      <c r="AL1051" s="161"/>
      <c r="AM1051" s="161"/>
      <c r="AN1051" s="161"/>
      <c r="AO1051" s="161"/>
      <c r="AP1051" s="161"/>
      <c r="AQ1051" s="161"/>
      <c r="AR1051"/>
      <c r="AS1051" s="161"/>
      <c r="AT1051" s="161"/>
      <c r="AU1051" s="161"/>
      <c r="AV1051" s="161"/>
      <c r="AW1051" s="161"/>
      <c r="AX1051" s="161"/>
      <c r="AY1051" s="161"/>
      <c r="AZ1051" s="161"/>
      <c r="BA1051" s="161"/>
      <c r="BB1051" s="161"/>
      <c r="BC1051" s="161"/>
      <c r="BD1051" s="161"/>
      <c r="BE1051" s="161"/>
      <c r="BF1051" s="161"/>
      <c r="BG1051" s="161"/>
      <c r="BH1051" s="161"/>
      <c r="BI1051" s="161"/>
      <c r="BJ1051" s="161"/>
      <c r="BK1051" s="161"/>
      <c r="BL1051" s="161"/>
      <c r="BM1051" s="161"/>
      <c r="BN1051" s="161"/>
      <c r="BO1051" s="161"/>
      <c r="BP1051" s="161"/>
      <c r="BQ1051" s="161"/>
      <c r="BR1051" s="161"/>
      <c r="BS1051" s="161"/>
      <c r="BT1051" s="161"/>
      <c r="BU1051" s="161"/>
      <c r="BV1051" s="161"/>
      <c r="BW1051" s="161"/>
      <c r="BX1051" s="161"/>
      <c r="BY1051" s="161"/>
      <c r="BZ1051" s="161"/>
      <c r="CA1051" s="161"/>
      <c r="CB1051" s="161"/>
      <c r="CC1051" s="161"/>
      <c r="CD1051" s="161"/>
      <c r="CE1051" s="161"/>
      <c r="CF1051" s="161"/>
      <c r="CG1051" s="161"/>
      <c r="CH1051" s="161"/>
      <c r="CI1051" s="161"/>
      <c r="CJ1051" s="161"/>
      <c r="CK1051" s="161"/>
      <c r="CL1051" s="161"/>
      <c r="CM1051" s="161"/>
      <c r="CN1051" s="161"/>
      <c r="CO1051" s="161"/>
      <c r="CP1051" s="161"/>
      <c r="CQ1051" s="161"/>
      <c r="CR1051" s="161"/>
      <c r="CS1051" s="161"/>
      <c r="CT1051" s="161"/>
      <c r="CU1051" s="161"/>
      <c r="CV1051" s="161"/>
      <c r="CW1051" s="161"/>
      <c r="CX1051" s="161"/>
      <c r="CY1051" s="161"/>
      <c r="CZ1051" s="161"/>
      <c r="DA1051" s="161"/>
      <c r="DB1051" s="161"/>
      <c r="DC1051" s="161"/>
      <c r="DD1051" s="161"/>
      <c r="DE1051" s="161"/>
      <c r="DF1051" s="161"/>
      <c r="DG1051" s="161"/>
      <c r="DH1051" s="161"/>
      <c r="DI1051" s="161"/>
      <c r="DJ1051" s="161"/>
      <c r="DK1051" s="161"/>
      <c r="DL1051" s="161"/>
      <c r="DM1051" s="161"/>
      <c r="DN1051" s="161"/>
      <c r="DO1051" s="161"/>
      <c r="DP1051" s="161"/>
      <c r="DQ1051" s="161"/>
      <c r="DR1051" s="161"/>
      <c r="DS1051" s="161"/>
      <c r="DT1051" s="161"/>
      <c r="DU1051" s="161"/>
      <c r="DV1051" s="161"/>
      <c r="DW1051" s="161"/>
    </row>
    <row r="1052" spans="1:127" ht="12.75" customHeight="1" x14ac:dyDescent="0.25">
      <c r="A1052" s="161"/>
      <c r="B1052" s="161"/>
      <c r="C1052" s="161"/>
      <c r="D1052" s="161"/>
      <c r="E1052" s="161"/>
      <c r="F1052" s="161"/>
      <c r="G1052" s="161"/>
      <c r="H1052" s="161"/>
      <c r="I1052" s="161"/>
      <c r="J1052" s="161"/>
      <c r="K1052" s="161"/>
      <c r="L1052" s="161"/>
      <c r="M1052" s="161"/>
      <c r="N1052" s="161"/>
      <c r="O1052" s="161"/>
      <c r="P1052" s="161"/>
      <c r="Q1052" s="161"/>
      <c r="R1052" s="161"/>
      <c r="S1052" s="161"/>
      <c r="T1052" s="161"/>
      <c r="U1052" s="161"/>
      <c r="V1052" s="161"/>
      <c r="W1052" s="161"/>
      <c r="X1052" s="161"/>
      <c r="Y1052" s="161"/>
      <c r="Z1052" s="161"/>
      <c r="AA1052" s="161"/>
      <c r="AB1052" s="161"/>
      <c r="AC1052" s="161"/>
      <c r="AD1052" s="161"/>
      <c r="AE1052" s="161"/>
      <c r="AF1052" s="161"/>
      <c r="AG1052" s="161"/>
      <c r="AH1052" s="161"/>
      <c r="AI1052" s="161"/>
      <c r="AJ1052" s="161"/>
      <c r="AK1052" s="161"/>
      <c r="AL1052" s="161"/>
      <c r="AM1052" s="161"/>
      <c r="AN1052" s="161"/>
      <c r="AO1052" s="161"/>
      <c r="AP1052" s="161"/>
      <c r="AQ1052" s="161"/>
      <c r="AR1052"/>
      <c r="AS1052" s="161"/>
      <c r="AT1052" s="161"/>
      <c r="AU1052" s="161"/>
      <c r="AV1052" s="161"/>
      <c r="AW1052" s="161"/>
      <c r="AX1052" s="161"/>
      <c r="AY1052" s="161"/>
      <c r="AZ1052" s="161"/>
      <c r="BA1052" s="161"/>
      <c r="BB1052" s="161"/>
      <c r="BC1052" s="161"/>
      <c r="BD1052" s="161"/>
      <c r="BE1052" s="161"/>
      <c r="BF1052" s="161"/>
      <c r="BG1052" s="161"/>
      <c r="BH1052" s="161"/>
      <c r="BI1052" s="161"/>
      <c r="BJ1052" s="161"/>
      <c r="BK1052" s="161"/>
      <c r="BL1052" s="161"/>
      <c r="BM1052" s="161"/>
      <c r="BN1052" s="161"/>
      <c r="BO1052" s="161"/>
      <c r="BP1052" s="161"/>
      <c r="BQ1052" s="161"/>
      <c r="BR1052" s="161"/>
      <c r="BS1052" s="161"/>
      <c r="BT1052" s="161"/>
      <c r="BU1052" s="161"/>
      <c r="BV1052" s="161"/>
      <c r="BW1052" s="161"/>
      <c r="BX1052" s="161"/>
      <c r="BY1052" s="161"/>
      <c r="BZ1052" s="161"/>
      <c r="CA1052" s="161"/>
      <c r="CB1052" s="161"/>
      <c r="CC1052" s="161"/>
      <c r="CD1052" s="161"/>
      <c r="CE1052" s="161"/>
      <c r="CF1052" s="161"/>
      <c r="CG1052" s="161"/>
      <c r="CH1052" s="161"/>
      <c r="CI1052" s="161"/>
      <c r="CJ1052" s="161"/>
      <c r="CK1052" s="161"/>
      <c r="CL1052" s="161"/>
      <c r="CM1052" s="161"/>
      <c r="CN1052" s="161"/>
      <c r="CO1052" s="161"/>
      <c r="CP1052" s="161"/>
      <c r="CQ1052" s="161"/>
      <c r="CR1052" s="161"/>
      <c r="CS1052" s="161"/>
      <c r="CT1052" s="161"/>
      <c r="CU1052" s="161"/>
      <c r="CV1052" s="161"/>
      <c r="CW1052" s="161"/>
      <c r="CX1052" s="161"/>
      <c r="CY1052" s="161"/>
      <c r="CZ1052" s="161"/>
      <c r="DA1052" s="161"/>
      <c r="DB1052" s="161"/>
      <c r="DC1052" s="161"/>
      <c r="DD1052" s="161"/>
      <c r="DE1052" s="161"/>
      <c r="DF1052" s="161"/>
      <c r="DG1052" s="161"/>
      <c r="DH1052" s="161"/>
      <c r="DI1052" s="161"/>
      <c r="DJ1052" s="161"/>
      <c r="DK1052" s="161"/>
      <c r="DL1052" s="161"/>
      <c r="DM1052" s="161"/>
      <c r="DN1052" s="161"/>
      <c r="DO1052" s="161"/>
      <c r="DP1052" s="161"/>
      <c r="DQ1052" s="161"/>
      <c r="DR1052" s="161"/>
      <c r="DS1052" s="161"/>
      <c r="DT1052" s="161"/>
      <c r="DU1052" s="161"/>
      <c r="DV1052" s="161"/>
      <c r="DW1052" s="161"/>
    </row>
    <row r="1053" spans="1:127" ht="12.75" customHeight="1" x14ac:dyDescent="0.25">
      <c r="A1053" s="161"/>
      <c r="B1053" s="161"/>
      <c r="C1053" s="161"/>
      <c r="D1053" s="161"/>
      <c r="E1053" s="161"/>
      <c r="F1053" s="161"/>
      <c r="G1053" s="161"/>
      <c r="H1053" s="161"/>
      <c r="I1053" s="161"/>
      <c r="J1053" s="161"/>
      <c r="K1053" s="161"/>
      <c r="L1053" s="161"/>
      <c r="M1053" s="161"/>
      <c r="N1053" s="161"/>
      <c r="O1053" s="161"/>
      <c r="P1053" s="161"/>
      <c r="Q1053" s="161"/>
      <c r="R1053" s="161"/>
      <c r="S1053" s="161"/>
      <c r="T1053" s="161"/>
      <c r="U1053" s="161"/>
      <c r="V1053" s="161"/>
      <c r="W1053" s="161"/>
      <c r="X1053" s="161"/>
      <c r="Y1053" s="161"/>
      <c r="Z1053" s="161"/>
      <c r="AA1053" s="161"/>
      <c r="AB1053" s="161"/>
      <c r="AC1053" s="161"/>
      <c r="AD1053" s="161"/>
      <c r="AE1053" s="161"/>
      <c r="AF1053" s="161"/>
      <c r="AG1053" s="161"/>
      <c r="AH1053" s="161"/>
      <c r="AI1053" s="161"/>
      <c r="AJ1053" s="161"/>
      <c r="AK1053" s="161"/>
      <c r="AL1053" s="161"/>
      <c r="AM1053" s="161"/>
      <c r="AN1053" s="161"/>
      <c r="AO1053" s="161"/>
      <c r="AP1053" s="161"/>
      <c r="AQ1053" s="161"/>
      <c r="AR1053"/>
      <c r="AS1053" s="161"/>
      <c r="AT1053" s="161"/>
      <c r="AU1053" s="161"/>
      <c r="AV1053" s="161"/>
      <c r="AW1053" s="161"/>
      <c r="AX1053" s="161"/>
      <c r="AY1053" s="161"/>
      <c r="AZ1053" s="161"/>
      <c r="BA1053" s="161"/>
      <c r="BB1053" s="161"/>
      <c r="BC1053" s="161"/>
      <c r="BD1053" s="161"/>
      <c r="BE1053" s="161"/>
      <c r="BF1053" s="161"/>
      <c r="BG1053" s="161"/>
      <c r="BH1053" s="161"/>
      <c r="BI1053" s="161"/>
      <c r="BJ1053" s="161"/>
      <c r="BK1053" s="161"/>
      <c r="BL1053" s="161"/>
      <c r="BM1053" s="161"/>
      <c r="BN1053" s="161"/>
      <c r="BO1053" s="161"/>
      <c r="BP1053" s="161"/>
      <c r="BQ1053" s="161"/>
      <c r="BR1053" s="161"/>
      <c r="BS1053" s="161"/>
      <c r="BT1053" s="161"/>
      <c r="BU1053" s="161"/>
      <c r="BV1053" s="161"/>
      <c r="BW1053" s="161"/>
      <c r="BX1053" s="161"/>
      <c r="BY1053" s="161"/>
      <c r="BZ1053" s="161"/>
      <c r="CA1053" s="161"/>
      <c r="CB1053" s="161"/>
      <c r="CC1053" s="161"/>
      <c r="CD1053" s="161"/>
      <c r="CE1053" s="161"/>
      <c r="CF1053" s="161"/>
      <c r="CG1053" s="161"/>
      <c r="CH1053" s="161"/>
      <c r="CI1053" s="161"/>
      <c r="CJ1053" s="161"/>
      <c r="CK1053" s="161"/>
      <c r="CL1053" s="161"/>
      <c r="CM1053" s="161"/>
      <c r="CN1053" s="161"/>
      <c r="CO1053" s="161"/>
      <c r="CP1053" s="161"/>
      <c r="CQ1053" s="161"/>
      <c r="CR1053" s="161"/>
      <c r="CS1053" s="161"/>
      <c r="CT1053" s="161"/>
      <c r="CU1053" s="161"/>
      <c r="CV1053" s="161"/>
      <c r="CW1053" s="161"/>
      <c r="CX1053" s="161"/>
      <c r="CY1053" s="161"/>
      <c r="CZ1053" s="161"/>
      <c r="DA1053" s="161"/>
      <c r="DB1053" s="161"/>
      <c r="DC1053" s="161"/>
      <c r="DD1053" s="161"/>
      <c r="DE1053" s="161"/>
      <c r="DF1053" s="161"/>
      <c r="DG1053" s="161"/>
      <c r="DH1053" s="161"/>
      <c r="DI1053" s="161"/>
      <c r="DJ1053" s="161"/>
      <c r="DK1053" s="161"/>
      <c r="DL1053" s="161"/>
      <c r="DM1053" s="161"/>
      <c r="DN1053" s="161"/>
      <c r="DO1053" s="161"/>
      <c r="DP1053" s="161"/>
      <c r="DQ1053" s="161"/>
      <c r="DR1053" s="161"/>
      <c r="DS1053" s="161"/>
      <c r="DT1053" s="161"/>
      <c r="DU1053" s="161"/>
      <c r="DV1053" s="161"/>
      <c r="DW1053" s="161"/>
    </row>
    <row r="1054" spans="1:127" ht="12.75" customHeight="1" x14ac:dyDescent="0.25">
      <c r="A1054" s="161"/>
      <c r="B1054" s="161"/>
      <c r="C1054" s="161"/>
      <c r="D1054" s="161"/>
      <c r="E1054" s="161"/>
      <c r="F1054" s="161"/>
      <c r="G1054" s="161"/>
      <c r="H1054" s="161"/>
      <c r="I1054" s="161"/>
      <c r="J1054" s="161"/>
      <c r="K1054" s="161"/>
      <c r="L1054" s="161"/>
      <c r="M1054" s="161"/>
      <c r="N1054" s="161"/>
      <c r="O1054" s="161"/>
      <c r="P1054" s="161"/>
      <c r="Q1054" s="161"/>
      <c r="R1054" s="161"/>
      <c r="S1054" s="161"/>
      <c r="T1054" s="161"/>
      <c r="U1054" s="161"/>
      <c r="V1054" s="161"/>
      <c r="W1054" s="161"/>
      <c r="X1054" s="161"/>
      <c r="Y1054" s="161"/>
      <c r="Z1054" s="161"/>
      <c r="AA1054" s="161"/>
      <c r="AB1054" s="161"/>
      <c r="AC1054" s="161"/>
      <c r="AD1054" s="161"/>
      <c r="AE1054" s="161"/>
      <c r="AF1054" s="161"/>
      <c r="AG1054" s="161"/>
      <c r="AH1054" s="161"/>
      <c r="AI1054" s="161"/>
      <c r="AJ1054" s="161"/>
      <c r="AK1054" s="161"/>
      <c r="AL1054" s="161"/>
      <c r="AM1054" s="161"/>
      <c r="AN1054" s="161"/>
      <c r="AO1054" s="161"/>
      <c r="AP1054" s="161"/>
      <c r="AQ1054" s="161"/>
      <c r="AR1054"/>
      <c r="AS1054" s="161"/>
      <c r="AT1054" s="161"/>
      <c r="AU1054" s="161"/>
      <c r="AV1054" s="161"/>
      <c r="AW1054" s="161"/>
      <c r="AX1054" s="161"/>
      <c r="AY1054" s="161"/>
      <c r="AZ1054" s="161"/>
      <c r="BA1054" s="161"/>
      <c r="BB1054" s="161"/>
      <c r="BC1054" s="161"/>
      <c r="BD1054" s="161"/>
      <c r="BE1054" s="161"/>
      <c r="BF1054" s="161"/>
      <c r="BG1054" s="161"/>
      <c r="BH1054" s="161"/>
      <c r="BI1054" s="161"/>
      <c r="BJ1054" s="161"/>
      <c r="BK1054" s="161"/>
      <c r="BL1054" s="161"/>
      <c r="BM1054" s="161"/>
      <c r="BN1054" s="161"/>
      <c r="BO1054" s="161"/>
      <c r="BP1054" s="161"/>
      <c r="BQ1054" s="161"/>
      <c r="BR1054" s="161"/>
      <c r="BS1054" s="161"/>
      <c r="BT1054" s="161"/>
      <c r="BU1054" s="161"/>
      <c r="BV1054" s="161"/>
      <c r="BW1054" s="161"/>
      <c r="BX1054" s="161"/>
      <c r="BY1054" s="161"/>
      <c r="BZ1054" s="161"/>
      <c r="CA1054" s="161"/>
      <c r="CB1054" s="161"/>
      <c r="CC1054" s="161"/>
      <c r="CD1054" s="161"/>
      <c r="CE1054" s="161"/>
      <c r="CF1054" s="161"/>
      <c r="CG1054" s="161"/>
      <c r="CH1054" s="161"/>
      <c r="CI1054" s="161"/>
      <c r="CJ1054" s="161"/>
      <c r="CK1054" s="161"/>
      <c r="CL1054" s="161"/>
      <c r="CM1054" s="161"/>
      <c r="CN1054" s="161"/>
      <c r="CO1054" s="161"/>
      <c r="CP1054" s="161"/>
      <c r="CQ1054" s="161"/>
      <c r="CR1054" s="161"/>
      <c r="CS1054" s="161"/>
      <c r="CT1054" s="161"/>
      <c r="CU1054" s="161"/>
      <c r="CV1054" s="161"/>
      <c r="CW1054" s="161"/>
      <c r="CX1054" s="161"/>
      <c r="CY1054" s="161"/>
      <c r="CZ1054" s="161"/>
      <c r="DA1054" s="161"/>
      <c r="DB1054" s="161"/>
      <c r="DC1054" s="161"/>
      <c r="DD1054" s="161"/>
      <c r="DE1054" s="161"/>
      <c r="DF1054" s="161"/>
      <c r="DG1054" s="161"/>
      <c r="DH1054" s="161"/>
      <c r="DI1054" s="161"/>
      <c r="DJ1054" s="161"/>
      <c r="DK1054" s="161"/>
      <c r="DL1054" s="161"/>
      <c r="DM1054" s="161"/>
      <c r="DN1054" s="161"/>
      <c r="DO1054" s="161"/>
      <c r="DP1054" s="161"/>
      <c r="DQ1054" s="161"/>
      <c r="DR1054" s="161"/>
      <c r="DS1054" s="161"/>
      <c r="DT1054" s="161"/>
      <c r="DU1054" s="161"/>
      <c r="DV1054" s="161"/>
      <c r="DW1054" s="161"/>
    </row>
    <row r="1055" spans="1:127" ht="12.75" customHeight="1" x14ac:dyDescent="0.25">
      <c r="A1055" s="161"/>
      <c r="B1055" s="161"/>
      <c r="C1055" s="161"/>
      <c r="D1055" s="161"/>
      <c r="E1055" s="161"/>
      <c r="F1055" s="161"/>
      <c r="G1055" s="161"/>
      <c r="H1055" s="161"/>
      <c r="I1055" s="161"/>
      <c r="J1055" s="161"/>
      <c r="K1055" s="161"/>
      <c r="L1055" s="161"/>
      <c r="M1055" s="161"/>
      <c r="N1055" s="161"/>
      <c r="O1055" s="161"/>
      <c r="P1055" s="161"/>
      <c r="Q1055" s="161"/>
      <c r="R1055" s="161"/>
      <c r="S1055" s="161"/>
      <c r="T1055" s="161"/>
      <c r="U1055" s="161"/>
      <c r="V1055" s="161"/>
      <c r="W1055" s="161"/>
      <c r="X1055" s="161"/>
      <c r="Y1055" s="161"/>
      <c r="Z1055" s="161"/>
      <c r="AA1055" s="161"/>
      <c r="AB1055" s="161"/>
      <c r="AC1055" s="161"/>
      <c r="AD1055" s="161"/>
      <c r="AE1055" s="161"/>
      <c r="AF1055" s="161"/>
      <c r="AG1055" s="161"/>
      <c r="AH1055" s="161"/>
      <c r="AI1055" s="161"/>
      <c r="AJ1055" s="161"/>
      <c r="AK1055" s="161"/>
      <c r="AL1055" s="161"/>
      <c r="AM1055" s="161"/>
      <c r="AN1055" s="161"/>
      <c r="AO1055" s="161"/>
      <c r="AP1055" s="161"/>
      <c r="AQ1055" s="161"/>
      <c r="AR1055"/>
      <c r="AS1055" s="161"/>
      <c r="AT1055" s="161"/>
      <c r="AU1055" s="161"/>
      <c r="AV1055" s="161"/>
      <c r="AW1055" s="161"/>
      <c r="AX1055" s="161"/>
      <c r="AY1055" s="161"/>
      <c r="AZ1055" s="161"/>
      <c r="BA1055" s="161"/>
      <c r="BB1055" s="161"/>
      <c r="BC1055" s="161"/>
      <c r="BD1055" s="161"/>
      <c r="BE1055" s="161"/>
      <c r="BF1055" s="161"/>
      <c r="BG1055" s="161"/>
      <c r="BH1055" s="161"/>
      <c r="BI1055" s="161"/>
      <c r="BJ1055" s="161"/>
      <c r="BK1055" s="161"/>
      <c r="BL1055" s="161"/>
      <c r="BM1055" s="161"/>
      <c r="BN1055" s="161"/>
      <c r="BO1055" s="161"/>
      <c r="BP1055" s="161"/>
      <c r="BQ1055" s="161"/>
      <c r="BR1055" s="161"/>
      <c r="BS1055" s="161"/>
      <c r="BT1055" s="161"/>
      <c r="BU1055" s="161"/>
      <c r="BV1055" s="161"/>
      <c r="BW1055" s="161"/>
      <c r="BX1055" s="161"/>
      <c r="BY1055" s="161"/>
      <c r="BZ1055" s="161"/>
      <c r="CA1055" s="161"/>
      <c r="CB1055" s="161"/>
      <c r="CC1055" s="161"/>
      <c r="CD1055" s="161"/>
      <c r="CE1055" s="161"/>
      <c r="CF1055" s="161"/>
      <c r="CG1055" s="161"/>
      <c r="CH1055" s="161"/>
      <c r="CI1055" s="161"/>
      <c r="CJ1055" s="161"/>
      <c r="CK1055" s="161"/>
      <c r="CL1055" s="161"/>
      <c r="CM1055" s="161"/>
      <c r="CN1055" s="161"/>
      <c r="CO1055" s="161"/>
      <c r="CP1055" s="161"/>
      <c r="CQ1055" s="161"/>
      <c r="CR1055" s="161"/>
      <c r="CS1055" s="161"/>
      <c r="CT1055" s="161"/>
      <c r="CU1055" s="161"/>
      <c r="CV1055" s="161"/>
      <c r="CW1055" s="161"/>
      <c r="CX1055" s="161"/>
      <c r="CY1055" s="161"/>
      <c r="CZ1055" s="161"/>
      <c r="DA1055" s="161"/>
      <c r="DB1055" s="161"/>
      <c r="DC1055" s="161"/>
      <c r="DD1055" s="161"/>
      <c r="DE1055" s="161"/>
      <c r="DF1055" s="161"/>
      <c r="DG1055" s="161"/>
      <c r="DH1055" s="161"/>
      <c r="DI1055" s="161"/>
      <c r="DJ1055" s="161"/>
      <c r="DK1055" s="161"/>
      <c r="DL1055" s="161"/>
      <c r="DM1055" s="161"/>
      <c r="DN1055" s="161"/>
      <c r="DO1055" s="161"/>
      <c r="DP1055" s="161"/>
      <c r="DQ1055" s="161"/>
      <c r="DR1055" s="161"/>
      <c r="DS1055" s="161"/>
      <c r="DT1055" s="161"/>
      <c r="DU1055" s="161"/>
      <c r="DV1055" s="161"/>
      <c r="DW1055" s="161"/>
    </row>
    <row r="1056" spans="1:127" ht="12.75" customHeight="1" x14ac:dyDescent="0.25">
      <c r="A1056" s="161"/>
      <c r="B1056" s="161"/>
      <c r="C1056" s="161"/>
      <c r="D1056" s="161"/>
      <c r="E1056" s="161"/>
      <c r="F1056" s="161"/>
      <c r="G1056" s="161"/>
      <c r="H1056" s="161"/>
      <c r="I1056" s="161"/>
      <c r="J1056" s="161"/>
      <c r="K1056" s="161"/>
      <c r="L1056" s="161"/>
      <c r="M1056" s="161"/>
      <c r="N1056" s="161"/>
      <c r="O1056" s="161"/>
      <c r="P1056" s="161"/>
      <c r="Q1056" s="161"/>
      <c r="R1056" s="161"/>
      <c r="S1056" s="161"/>
      <c r="T1056" s="161"/>
      <c r="U1056" s="161"/>
      <c r="V1056" s="161"/>
      <c r="W1056" s="161"/>
      <c r="X1056" s="161"/>
      <c r="Y1056" s="161"/>
      <c r="Z1056" s="161"/>
      <c r="AA1056" s="161"/>
      <c r="AB1056" s="161"/>
      <c r="AC1056" s="161"/>
      <c r="AD1056" s="161"/>
      <c r="AE1056" s="161"/>
      <c r="AF1056" s="161"/>
      <c r="AG1056" s="161"/>
      <c r="AH1056" s="161"/>
      <c r="AI1056" s="161"/>
      <c r="AJ1056" s="161"/>
      <c r="AK1056" s="161"/>
      <c r="AL1056" s="161"/>
      <c r="AM1056" s="161"/>
      <c r="AN1056" s="161"/>
      <c r="AO1056" s="161"/>
      <c r="AP1056" s="161"/>
      <c r="AQ1056" s="161"/>
      <c r="AR1056"/>
      <c r="AS1056" s="161"/>
      <c r="AT1056" s="161"/>
      <c r="AU1056" s="161"/>
      <c r="AV1056" s="161"/>
      <c r="AW1056" s="161"/>
      <c r="AX1056" s="161"/>
      <c r="AY1056" s="161"/>
      <c r="AZ1056" s="161"/>
      <c r="BA1056" s="161"/>
      <c r="BB1056" s="161"/>
      <c r="BC1056" s="161"/>
      <c r="BD1056" s="161"/>
      <c r="BE1056" s="161"/>
      <c r="BF1056" s="161"/>
      <c r="BG1056" s="161"/>
      <c r="BH1056" s="161"/>
      <c r="BI1056" s="161"/>
      <c r="BJ1056" s="161"/>
      <c r="BK1056" s="161"/>
      <c r="BL1056" s="161"/>
      <c r="BM1056" s="161"/>
      <c r="BN1056" s="161"/>
      <c r="BO1056" s="161"/>
      <c r="BP1056" s="161"/>
      <c r="BQ1056" s="161"/>
      <c r="BR1056" s="161"/>
      <c r="BS1056" s="161"/>
      <c r="BT1056" s="161"/>
      <c r="BU1056" s="161"/>
      <c r="BV1056" s="161"/>
      <c r="BW1056" s="161"/>
      <c r="BX1056" s="161"/>
      <c r="BY1056" s="161"/>
      <c r="BZ1056" s="161"/>
      <c r="CA1056" s="161"/>
      <c r="CB1056" s="161"/>
      <c r="CC1056" s="161"/>
      <c r="CD1056" s="161"/>
      <c r="CE1056" s="161"/>
      <c r="CF1056" s="161"/>
      <c r="CG1056" s="161"/>
      <c r="CH1056" s="161"/>
      <c r="CI1056" s="161"/>
      <c r="CJ1056" s="161"/>
      <c r="CK1056" s="161"/>
      <c r="CL1056" s="161"/>
      <c r="CM1056" s="161"/>
      <c r="CN1056" s="161"/>
      <c r="CO1056" s="161"/>
      <c r="CP1056" s="161"/>
      <c r="CQ1056" s="161"/>
      <c r="CR1056" s="161"/>
      <c r="CS1056" s="161"/>
      <c r="CT1056" s="161"/>
      <c r="CU1056" s="161"/>
      <c r="CV1056" s="161"/>
      <c r="CW1056" s="161"/>
      <c r="CX1056" s="161"/>
      <c r="CY1056" s="161"/>
      <c r="CZ1056" s="161"/>
      <c r="DA1056" s="161"/>
      <c r="DB1056" s="161"/>
      <c r="DC1056" s="161"/>
      <c r="DD1056" s="161"/>
      <c r="DE1056" s="161"/>
      <c r="DF1056" s="161"/>
      <c r="DG1056" s="161"/>
      <c r="DH1056" s="161"/>
      <c r="DI1056" s="161"/>
      <c r="DJ1056" s="161"/>
      <c r="DK1056" s="161"/>
      <c r="DL1056" s="161"/>
      <c r="DM1056" s="161"/>
      <c r="DN1056" s="161"/>
      <c r="DO1056" s="161"/>
      <c r="DP1056" s="161"/>
      <c r="DQ1056" s="161"/>
      <c r="DR1056" s="161"/>
      <c r="DS1056" s="161"/>
      <c r="DT1056" s="161"/>
      <c r="DU1056" s="161"/>
      <c r="DV1056" s="161"/>
      <c r="DW1056" s="161"/>
    </row>
    <row r="1057" spans="1:127" ht="12.75" customHeight="1" x14ac:dyDescent="0.25">
      <c r="A1057" s="161"/>
      <c r="B1057" s="161"/>
      <c r="C1057" s="161"/>
      <c r="D1057" s="161"/>
      <c r="E1057" s="161"/>
      <c r="F1057" s="161"/>
      <c r="G1057" s="161"/>
      <c r="H1057" s="161"/>
      <c r="I1057" s="161"/>
      <c r="J1057" s="161"/>
      <c r="K1057" s="161"/>
      <c r="L1057" s="161"/>
      <c r="M1057" s="161"/>
      <c r="N1057" s="161"/>
      <c r="O1057" s="161"/>
      <c r="P1057" s="161"/>
      <c r="Q1057" s="161"/>
      <c r="R1057" s="161"/>
      <c r="S1057" s="161"/>
      <c r="T1057" s="161"/>
      <c r="U1057" s="161"/>
      <c r="V1057" s="161"/>
      <c r="W1057" s="161"/>
      <c r="X1057" s="161"/>
      <c r="Y1057" s="161"/>
      <c r="Z1057" s="161"/>
      <c r="AA1057" s="161"/>
      <c r="AB1057" s="161"/>
      <c r="AC1057" s="161"/>
      <c r="AD1057" s="161"/>
      <c r="AE1057" s="161"/>
      <c r="AF1057" s="161"/>
      <c r="AG1057" s="161"/>
      <c r="AH1057" s="161"/>
      <c r="AI1057" s="161"/>
      <c r="AJ1057" s="161"/>
      <c r="AK1057" s="161"/>
      <c r="AL1057" s="161"/>
      <c r="AM1057" s="161"/>
      <c r="AN1057" s="161"/>
      <c r="AO1057" s="161"/>
      <c r="AP1057" s="161"/>
      <c r="AQ1057" s="161"/>
      <c r="AR1057"/>
      <c r="AS1057" s="161"/>
      <c r="AT1057" s="161"/>
      <c r="AU1057" s="161"/>
      <c r="AV1057" s="161"/>
      <c r="AW1057" s="161"/>
      <c r="AX1057" s="161"/>
      <c r="AY1057" s="161"/>
      <c r="AZ1057" s="161"/>
      <c r="BA1057" s="161"/>
      <c r="BB1057" s="161"/>
      <c r="BC1057" s="161"/>
      <c r="BD1057" s="161"/>
      <c r="BE1057" s="161"/>
      <c r="BF1057" s="161"/>
      <c r="BG1057" s="161"/>
      <c r="BH1057" s="161"/>
      <c r="BI1057" s="161"/>
      <c r="BJ1057" s="161"/>
      <c r="BK1057" s="161"/>
      <c r="BL1057" s="161"/>
      <c r="BM1057" s="161"/>
      <c r="BN1057" s="161"/>
      <c r="BO1057" s="161"/>
      <c r="BP1057" s="161"/>
      <c r="BQ1057" s="161"/>
      <c r="BR1057" s="161"/>
      <c r="BS1057" s="161"/>
      <c r="BT1057" s="161"/>
      <c r="BU1057" s="161"/>
      <c r="BV1057" s="161"/>
      <c r="BW1057" s="161"/>
      <c r="BX1057" s="161"/>
      <c r="BY1057" s="161"/>
      <c r="BZ1057" s="161"/>
      <c r="CA1057" s="161"/>
      <c r="CB1057" s="161"/>
      <c r="CC1057" s="161"/>
      <c r="CD1057" s="161"/>
      <c r="CE1057" s="161"/>
      <c r="CF1057" s="161"/>
      <c r="CG1057" s="161"/>
      <c r="CH1057" s="161"/>
      <c r="CI1057" s="161"/>
      <c r="CJ1057" s="161"/>
      <c r="CK1057" s="161"/>
      <c r="CL1057" s="161"/>
      <c r="CM1057" s="161"/>
      <c r="CN1057" s="161"/>
      <c r="CO1057" s="161"/>
      <c r="CP1057" s="161"/>
      <c r="CQ1057" s="161"/>
      <c r="CR1057" s="161"/>
      <c r="CS1057" s="161"/>
      <c r="CT1057" s="161"/>
      <c r="CU1057" s="161"/>
      <c r="CV1057" s="161"/>
      <c r="CW1057" s="161"/>
      <c r="CX1057" s="161"/>
      <c r="CY1057" s="161"/>
      <c r="CZ1057" s="161"/>
      <c r="DA1057" s="161"/>
      <c r="DB1057" s="161"/>
      <c r="DC1057" s="161"/>
      <c r="DD1057" s="161"/>
      <c r="DE1057" s="161"/>
      <c r="DF1057" s="161"/>
      <c r="DG1057" s="161"/>
      <c r="DH1057" s="161"/>
      <c r="DI1057" s="161"/>
      <c r="DJ1057" s="161"/>
      <c r="DK1057" s="161"/>
      <c r="DL1057" s="161"/>
      <c r="DM1057" s="161"/>
      <c r="DN1057" s="161"/>
      <c r="DO1057" s="161"/>
      <c r="DP1057" s="161"/>
      <c r="DQ1057" s="161"/>
      <c r="DR1057" s="161"/>
      <c r="DS1057" s="161"/>
      <c r="DT1057" s="161"/>
      <c r="DU1057" s="161"/>
      <c r="DV1057" s="161"/>
      <c r="DW1057" s="161"/>
    </row>
    <row r="1058" spans="1:127" ht="12.75" customHeight="1" x14ac:dyDescent="0.25">
      <c r="A1058" s="161"/>
      <c r="B1058" s="161"/>
      <c r="C1058" s="161"/>
      <c r="D1058" s="161"/>
      <c r="E1058" s="161"/>
      <c r="F1058" s="161"/>
      <c r="G1058" s="161"/>
      <c r="H1058" s="161"/>
      <c r="I1058" s="161"/>
      <c r="J1058" s="161"/>
      <c r="K1058" s="161"/>
      <c r="L1058" s="161"/>
      <c r="M1058" s="161"/>
      <c r="N1058" s="161"/>
      <c r="O1058" s="161"/>
      <c r="P1058" s="161"/>
      <c r="Q1058" s="161"/>
      <c r="R1058" s="161"/>
      <c r="S1058" s="161"/>
      <c r="T1058" s="161"/>
      <c r="U1058" s="161"/>
      <c r="V1058" s="161"/>
      <c r="W1058" s="161"/>
      <c r="X1058" s="161"/>
      <c r="Y1058" s="161"/>
      <c r="Z1058" s="161"/>
      <c r="AA1058" s="161"/>
      <c r="AB1058" s="161"/>
      <c r="AC1058" s="161"/>
      <c r="AD1058" s="161"/>
      <c r="AE1058" s="161"/>
      <c r="AF1058" s="161"/>
      <c r="AG1058" s="161"/>
      <c r="AH1058" s="161"/>
      <c r="AI1058" s="161"/>
      <c r="AJ1058" s="161"/>
      <c r="AK1058" s="161"/>
      <c r="AL1058" s="161"/>
      <c r="AM1058" s="161"/>
      <c r="AN1058" s="161"/>
      <c r="AO1058" s="161"/>
      <c r="AP1058" s="161"/>
      <c r="AQ1058" s="161"/>
      <c r="AR1058"/>
      <c r="AS1058" s="161"/>
      <c r="AT1058" s="161"/>
      <c r="AU1058" s="161"/>
      <c r="AV1058" s="161"/>
      <c r="AW1058" s="161"/>
      <c r="AX1058" s="161"/>
      <c r="AY1058" s="161"/>
      <c r="AZ1058" s="161"/>
      <c r="BA1058" s="161"/>
      <c r="BB1058" s="161"/>
      <c r="BC1058" s="161"/>
      <c r="BD1058" s="161"/>
      <c r="BE1058" s="161"/>
      <c r="BF1058" s="161"/>
      <c r="BG1058" s="161"/>
      <c r="BH1058" s="161"/>
      <c r="BI1058" s="161"/>
      <c r="BJ1058" s="161"/>
      <c r="BK1058" s="161"/>
      <c r="BL1058" s="161"/>
      <c r="BM1058" s="161"/>
      <c r="BN1058" s="161"/>
      <c r="BO1058" s="161"/>
      <c r="BP1058" s="161"/>
      <c r="BQ1058" s="161"/>
      <c r="BR1058" s="161"/>
      <c r="BS1058" s="161"/>
      <c r="BT1058" s="161"/>
      <c r="BU1058" s="161"/>
      <c r="BV1058" s="161"/>
      <c r="BW1058" s="161"/>
      <c r="BX1058" s="161"/>
      <c r="BY1058" s="161"/>
      <c r="BZ1058" s="161"/>
      <c r="CA1058" s="161"/>
      <c r="CB1058" s="161"/>
      <c r="CC1058" s="161"/>
      <c r="CD1058" s="161"/>
      <c r="CE1058" s="161"/>
      <c r="CF1058" s="161"/>
      <c r="CG1058" s="161"/>
      <c r="CH1058" s="161"/>
      <c r="CI1058" s="161"/>
      <c r="CJ1058" s="161"/>
      <c r="CK1058" s="161"/>
      <c r="CL1058" s="161"/>
      <c r="CM1058" s="161"/>
      <c r="CN1058" s="161"/>
      <c r="CO1058" s="161"/>
      <c r="CP1058" s="161"/>
      <c r="CQ1058" s="161"/>
      <c r="CR1058" s="161"/>
      <c r="CS1058" s="161"/>
      <c r="CT1058" s="161"/>
      <c r="CU1058" s="161"/>
      <c r="CV1058" s="161"/>
      <c r="CW1058" s="161"/>
      <c r="CX1058" s="161"/>
      <c r="CY1058" s="161"/>
      <c r="CZ1058" s="161"/>
      <c r="DA1058" s="161"/>
      <c r="DB1058" s="161"/>
      <c r="DC1058" s="161"/>
      <c r="DD1058" s="161"/>
      <c r="DE1058" s="161"/>
      <c r="DF1058" s="161"/>
      <c r="DG1058" s="161"/>
      <c r="DH1058" s="161"/>
      <c r="DI1058" s="161"/>
      <c r="DJ1058" s="161"/>
      <c r="DK1058" s="161"/>
      <c r="DL1058" s="161"/>
      <c r="DM1058" s="161"/>
      <c r="DN1058" s="161"/>
      <c r="DO1058" s="161"/>
      <c r="DP1058" s="161"/>
      <c r="DQ1058" s="161"/>
      <c r="DR1058" s="161"/>
      <c r="DS1058" s="161"/>
      <c r="DT1058" s="161"/>
      <c r="DU1058" s="161"/>
      <c r="DV1058" s="161"/>
      <c r="DW1058" s="161"/>
    </row>
    <row r="1059" spans="1:127" ht="12.75" customHeight="1" x14ac:dyDescent="0.25">
      <c r="A1059" s="161"/>
      <c r="B1059" s="161"/>
      <c r="C1059" s="161"/>
      <c r="D1059" s="161"/>
      <c r="E1059" s="161"/>
      <c r="F1059" s="161"/>
      <c r="G1059" s="161"/>
      <c r="H1059" s="161"/>
      <c r="I1059" s="161"/>
      <c r="J1059" s="161"/>
      <c r="K1059" s="161"/>
      <c r="L1059" s="161"/>
      <c r="M1059" s="161"/>
      <c r="N1059" s="161"/>
      <c r="O1059" s="161"/>
      <c r="P1059" s="161"/>
      <c r="Q1059" s="161"/>
      <c r="R1059" s="161"/>
      <c r="S1059" s="161"/>
      <c r="T1059" s="161"/>
      <c r="U1059" s="161"/>
      <c r="V1059" s="161"/>
      <c r="W1059" s="161"/>
      <c r="X1059" s="161"/>
      <c r="Y1059" s="161"/>
      <c r="Z1059" s="161"/>
      <c r="AA1059" s="161"/>
      <c r="AB1059" s="161"/>
      <c r="AC1059" s="161"/>
      <c r="AD1059" s="161"/>
      <c r="AE1059" s="161"/>
      <c r="AF1059" s="161"/>
      <c r="AG1059" s="161"/>
      <c r="AH1059" s="161"/>
      <c r="AI1059" s="161"/>
      <c r="AJ1059" s="161"/>
      <c r="AK1059" s="161"/>
      <c r="AL1059" s="161"/>
      <c r="AM1059" s="161"/>
      <c r="AN1059" s="161"/>
      <c r="AO1059" s="161"/>
      <c r="AP1059" s="161"/>
      <c r="AQ1059" s="161"/>
      <c r="AR1059"/>
      <c r="AS1059" s="161"/>
      <c r="AT1059" s="161"/>
      <c r="AU1059" s="161"/>
      <c r="AV1059" s="161"/>
      <c r="AW1059" s="161"/>
      <c r="AX1059" s="161"/>
      <c r="AY1059" s="161"/>
      <c r="AZ1059" s="161"/>
      <c r="BA1059" s="161"/>
      <c r="BB1059" s="161"/>
      <c r="BC1059" s="161"/>
      <c r="BD1059" s="161"/>
      <c r="BE1059" s="161"/>
      <c r="BF1059" s="161"/>
      <c r="BG1059" s="161"/>
      <c r="BH1059" s="161"/>
      <c r="BI1059" s="161"/>
      <c r="BJ1059" s="161"/>
      <c r="BK1059" s="161"/>
      <c r="BL1059" s="161"/>
      <c r="BM1059" s="161"/>
      <c r="BN1059" s="161"/>
      <c r="BO1059" s="161"/>
      <c r="BP1059" s="161"/>
      <c r="BQ1059" s="161"/>
      <c r="BR1059" s="161"/>
      <c r="BS1059" s="161"/>
      <c r="BT1059" s="161"/>
      <c r="BU1059" s="161"/>
      <c r="BV1059" s="161"/>
      <c r="BW1059" s="161"/>
      <c r="BX1059" s="161"/>
      <c r="BY1059" s="161"/>
      <c r="BZ1059" s="161"/>
      <c r="CA1059" s="161"/>
      <c r="CB1059" s="161"/>
      <c r="CC1059" s="161"/>
      <c r="CD1059" s="161"/>
      <c r="CE1059" s="161"/>
      <c r="CF1059" s="161"/>
      <c r="CG1059" s="161"/>
      <c r="CH1059" s="161"/>
      <c r="CI1059" s="161"/>
      <c r="CJ1059" s="161"/>
      <c r="CK1059" s="161"/>
      <c r="CL1059" s="161"/>
      <c r="CM1059" s="161"/>
      <c r="CN1059" s="161"/>
      <c r="CO1059" s="161"/>
      <c r="CP1059" s="161"/>
      <c r="CQ1059" s="161"/>
      <c r="CR1059" s="161"/>
      <c r="CS1059" s="161"/>
      <c r="CT1059" s="161"/>
      <c r="CU1059" s="161"/>
      <c r="CV1059" s="161"/>
      <c r="CW1059" s="161"/>
      <c r="CX1059" s="161"/>
      <c r="CY1059" s="161"/>
      <c r="CZ1059" s="161"/>
      <c r="DA1059" s="161"/>
      <c r="DB1059" s="161"/>
      <c r="DC1059" s="161"/>
      <c r="DD1059" s="161"/>
      <c r="DE1059" s="161"/>
      <c r="DF1059" s="161"/>
      <c r="DG1059" s="161"/>
      <c r="DH1059" s="161"/>
      <c r="DI1059" s="161"/>
      <c r="DJ1059" s="161"/>
      <c r="DK1059" s="161"/>
      <c r="DL1059" s="161"/>
      <c r="DM1059" s="161"/>
      <c r="DN1059" s="161"/>
      <c r="DO1059" s="161"/>
      <c r="DP1059" s="161"/>
      <c r="DQ1059" s="161"/>
      <c r="DR1059" s="161"/>
      <c r="DS1059" s="161"/>
      <c r="DT1059" s="161"/>
      <c r="DU1059" s="161"/>
      <c r="DV1059" s="161"/>
      <c r="DW1059" s="161"/>
    </row>
    <row r="1060" spans="1:127" ht="12.75" customHeight="1" x14ac:dyDescent="0.25">
      <c r="A1060" s="161"/>
      <c r="B1060" s="161"/>
      <c r="C1060" s="161"/>
      <c r="D1060" s="161"/>
      <c r="E1060" s="161"/>
      <c r="F1060" s="161"/>
      <c r="G1060" s="161"/>
      <c r="H1060" s="161"/>
      <c r="I1060" s="161"/>
      <c r="J1060" s="161"/>
      <c r="K1060" s="161"/>
      <c r="L1060" s="161"/>
      <c r="M1060" s="161"/>
      <c r="N1060" s="161"/>
      <c r="O1060" s="161"/>
      <c r="P1060" s="161"/>
      <c r="Q1060" s="161"/>
      <c r="R1060" s="161"/>
      <c r="S1060" s="161"/>
      <c r="T1060" s="161"/>
      <c r="U1060" s="161"/>
      <c r="V1060" s="161"/>
      <c r="W1060" s="161"/>
      <c r="X1060" s="161"/>
      <c r="Y1060" s="161"/>
      <c r="Z1060" s="161"/>
      <c r="AA1060" s="161"/>
      <c r="AB1060" s="161"/>
      <c r="AC1060" s="161"/>
      <c r="AD1060" s="161"/>
      <c r="AE1060" s="161"/>
      <c r="AF1060" s="161"/>
      <c r="AG1060" s="161"/>
      <c r="AH1060" s="161"/>
      <c r="AI1060" s="161"/>
      <c r="AJ1060" s="161"/>
      <c r="AK1060" s="161"/>
      <c r="AL1060" s="161"/>
      <c r="AM1060" s="161"/>
      <c r="AN1060" s="161"/>
      <c r="AO1060" s="161"/>
      <c r="AP1060" s="161"/>
      <c r="AQ1060" s="161"/>
      <c r="AR1060"/>
      <c r="AS1060" s="161"/>
      <c r="AT1060" s="161"/>
      <c r="AU1060" s="161"/>
      <c r="AV1060" s="161"/>
      <c r="AW1060" s="161"/>
      <c r="AX1060" s="161"/>
      <c r="AY1060" s="161"/>
      <c r="AZ1060" s="161"/>
      <c r="BA1060" s="161"/>
      <c r="BB1060" s="161"/>
      <c r="BC1060" s="161"/>
      <c r="BD1060" s="161"/>
      <c r="BE1060" s="161"/>
      <c r="BF1060" s="161"/>
      <c r="BG1060" s="161"/>
      <c r="BH1060" s="161"/>
      <c r="BI1060" s="161"/>
      <c r="BJ1060" s="161"/>
      <c r="BK1060" s="161"/>
      <c r="BL1060" s="161"/>
      <c r="BM1060" s="161"/>
      <c r="BN1060" s="161"/>
      <c r="BO1060" s="161"/>
      <c r="BP1060" s="161"/>
      <c r="BQ1060" s="161"/>
      <c r="BR1060" s="161"/>
      <c r="BS1060" s="161"/>
      <c r="BT1060" s="161"/>
      <c r="BU1060" s="161"/>
      <c r="BV1060" s="161"/>
      <c r="BW1060" s="161"/>
      <c r="BX1060" s="161"/>
      <c r="BY1060" s="161"/>
      <c r="BZ1060" s="161"/>
      <c r="CA1060" s="161"/>
      <c r="CB1060" s="161"/>
      <c r="CC1060" s="161"/>
      <c r="CD1060" s="161"/>
      <c r="CE1060" s="161"/>
      <c r="CF1060" s="161"/>
      <c r="CG1060" s="161"/>
      <c r="CH1060" s="161"/>
      <c r="CI1060" s="161"/>
      <c r="CJ1060" s="161"/>
      <c r="CK1060" s="161"/>
      <c r="CL1060" s="161"/>
      <c r="CM1060" s="161"/>
      <c r="CN1060" s="161"/>
      <c r="CO1060" s="161"/>
      <c r="CP1060" s="161"/>
      <c r="CQ1060" s="161"/>
      <c r="CR1060" s="161"/>
      <c r="CS1060" s="161"/>
      <c r="CT1060" s="161"/>
      <c r="CU1060" s="161"/>
      <c r="CV1060" s="161"/>
      <c r="CW1060" s="161"/>
      <c r="CX1060" s="161"/>
      <c r="CY1060" s="161"/>
      <c r="CZ1060" s="161"/>
      <c r="DA1060" s="161"/>
      <c r="DB1060" s="161"/>
      <c r="DC1060" s="161"/>
      <c r="DD1060" s="161"/>
      <c r="DE1060" s="161"/>
      <c r="DF1060" s="161"/>
      <c r="DG1060" s="161"/>
      <c r="DH1060" s="161"/>
      <c r="DI1060" s="161"/>
      <c r="DJ1060" s="161"/>
      <c r="DK1060" s="161"/>
      <c r="DL1060" s="161"/>
      <c r="DM1060" s="161"/>
      <c r="DN1060" s="161"/>
      <c r="DO1060" s="161"/>
      <c r="DP1060" s="161"/>
      <c r="DQ1060" s="161"/>
      <c r="DR1060" s="161"/>
      <c r="DS1060" s="161"/>
      <c r="DT1060" s="161"/>
      <c r="DU1060" s="161"/>
      <c r="DV1060" s="161"/>
      <c r="DW1060" s="161"/>
    </row>
    <row r="1061" spans="1:127" ht="12.75" customHeight="1" x14ac:dyDescent="0.25">
      <c r="A1061" s="161"/>
      <c r="B1061" s="161"/>
      <c r="C1061" s="161"/>
      <c r="D1061" s="161"/>
      <c r="E1061" s="161"/>
      <c r="F1061" s="161"/>
      <c r="G1061" s="161"/>
      <c r="H1061" s="161"/>
      <c r="I1061" s="161"/>
      <c r="J1061" s="161"/>
      <c r="K1061" s="161"/>
      <c r="L1061" s="161"/>
      <c r="M1061" s="161"/>
      <c r="N1061" s="161"/>
      <c r="O1061" s="161"/>
      <c r="P1061" s="161"/>
      <c r="Q1061" s="161"/>
      <c r="R1061" s="161"/>
      <c r="S1061" s="161"/>
      <c r="T1061" s="161"/>
      <c r="U1061" s="161"/>
      <c r="V1061" s="161"/>
      <c r="W1061" s="161"/>
      <c r="X1061" s="161"/>
      <c r="Y1061" s="161"/>
      <c r="Z1061" s="161"/>
      <c r="AA1061" s="161"/>
      <c r="AB1061" s="161"/>
      <c r="AC1061" s="161"/>
      <c r="AD1061" s="161"/>
      <c r="AE1061" s="161"/>
      <c r="AF1061" s="161"/>
      <c r="AG1061" s="161"/>
      <c r="AH1061" s="161"/>
      <c r="AI1061" s="161"/>
      <c r="AJ1061" s="161"/>
      <c r="AK1061" s="161"/>
      <c r="AL1061" s="161"/>
      <c r="AM1061" s="161"/>
      <c r="AN1061" s="161"/>
      <c r="AO1061" s="161"/>
      <c r="AP1061" s="161"/>
      <c r="AQ1061" s="161"/>
      <c r="AR1061"/>
      <c r="AS1061" s="161"/>
      <c r="AT1061" s="161"/>
      <c r="AU1061" s="161"/>
      <c r="AV1061" s="161"/>
      <c r="AW1061" s="161"/>
      <c r="AX1061" s="161"/>
      <c r="AY1061" s="161"/>
      <c r="AZ1061" s="161"/>
      <c r="BA1061" s="161"/>
      <c r="BB1061" s="161"/>
      <c r="BC1061" s="161"/>
      <c r="BD1061" s="161"/>
      <c r="BE1061" s="161"/>
      <c r="BF1061" s="161"/>
      <c r="BG1061" s="161"/>
      <c r="BH1061" s="161"/>
      <c r="BI1061" s="161"/>
      <c r="BJ1061" s="161"/>
      <c r="BK1061" s="161"/>
      <c r="BL1061" s="161"/>
      <c r="BM1061" s="161"/>
      <c r="BN1061" s="161"/>
      <c r="BO1061" s="161"/>
      <c r="BP1061" s="161"/>
      <c r="BQ1061" s="161"/>
      <c r="BR1061" s="161"/>
      <c r="BS1061" s="161"/>
      <c r="BT1061" s="161"/>
      <c r="BU1061" s="161"/>
      <c r="BV1061" s="161"/>
      <c r="BW1061" s="161"/>
      <c r="BX1061" s="161"/>
      <c r="BY1061" s="161"/>
      <c r="BZ1061" s="161"/>
      <c r="CA1061" s="161"/>
      <c r="CB1061" s="161"/>
      <c r="CC1061" s="161"/>
      <c r="CD1061" s="161"/>
      <c r="CE1061" s="161"/>
      <c r="CF1061" s="161"/>
      <c r="CG1061" s="161"/>
      <c r="CH1061" s="161"/>
      <c r="CI1061" s="161"/>
      <c r="CJ1061" s="161"/>
      <c r="CK1061" s="161"/>
      <c r="CL1061" s="161"/>
      <c r="CM1061" s="161"/>
      <c r="CN1061" s="161"/>
      <c r="CO1061" s="161"/>
      <c r="CP1061" s="161"/>
      <c r="CQ1061" s="161"/>
      <c r="CR1061" s="161"/>
      <c r="CS1061" s="161"/>
      <c r="CT1061" s="161"/>
      <c r="CU1061" s="161"/>
      <c r="CV1061" s="161"/>
      <c r="CW1061" s="161"/>
      <c r="CX1061" s="161"/>
      <c r="CY1061" s="161"/>
      <c r="CZ1061" s="161"/>
      <c r="DA1061" s="161"/>
      <c r="DB1061" s="161"/>
      <c r="DC1061" s="161"/>
      <c r="DD1061" s="161"/>
      <c r="DE1061" s="161"/>
      <c r="DF1061" s="161"/>
      <c r="DG1061" s="161"/>
      <c r="DH1061" s="161"/>
      <c r="DI1061" s="161"/>
      <c r="DJ1061" s="161"/>
      <c r="DK1061" s="161"/>
      <c r="DL1061" s="161"/>
      <c r="DM1061" s="161"/>
      <c r="DN1061" s="161"/>
      <c r="DO1061" s="161"/>
      <c r="DP1061" s="161"/>
      <c r="DQ1061" s="161"/>
      <c r="DR1061" s="161"/>
      <c r="DS1061" s="161"/>
      <c r="DT1061" s="161"/>
      <c r="DU1061" s="161"/>
      <c r="DV1061" s="161"/>
      <c r="DW1061" s="161"/>
    </row>
    <row r="1062" spans="1:127" ht="12.75" customHeight="1" x14ac:dyDescent="0.25">
      <c r="A1062" s="161"/>
      <c r="B1062" s="161"/>
      <c r="C1062" s="161"/>
      <c r="D1062" s="161"/>
      <c r="E1062" s="161"/>
      <c r="F1062" s="161"/>
      <c r="G1062" s="161"/>
      <c r="H1062" s="161"/>
      <c r="I1062" s="161"/>
      <c r="J1062" s="161"/>
      <c r="K1062" s="161"/>
      <c r="L1062" s="161"/>
      <c r="M1062" s="161"/>
      <c r="N1062" s="161"/>
      <c r="O1062" s="161"/>
      <c r="P1062" s="161"/>
      <c r="Q1062" s="161"/>
      <c r="R1062" s="161"/>
      <c r="S1062" s="161"/>
      <c r="T1062" s="161"/>
      <c r="U1062" s="161"/>
      <c r="V1062" s="161"/>
      <c r="W1062" s="161"/>
      <c r="X1062" s="161"/>
      <c r="Y1062" s="161"/>
      <c r="Z1062" s="161"/>
      <c r="AA1062" s="161"/>
      <c r="AB1062" s="161"/>
      <c r="AC1062" s="161"/>
      <c r="AD1062" s="161"/>
      <c r="AE1062" s="161"/>
      <c r="AF1062" s="161"/>
      <c r="AG1062" s="161"/>
      <c r="AH1062" s="161"/>
      <c r="AI1062" s="161"/>
      <c r="AJ1062" s="161"/>
      <c r="AK1062" s="161"/>
      <c r="AL1062" s="161"/>
      <c r="AM1062" s="161"/>
      <c r="AN1062" s="161"/>
      <c r="AO1062" s="161"/>
      <c r="AP1062" s="161"/>
      <c r="AQ1062" s="161"/>
      <c r="AR1062"/>
      <c r="AS1062" s="161"/>
      <c r="AT1062" s="161"/>
      <c r="AU1062" s="161"/>
      <c r="AV1062" s="161"/>
      <c r="AW1062" s="161"/>
      <c r="AX1062" s="161"/>
      <c r="AY1062" s="161"/>
      <c r="AZ1062" s="161"/>
      <c r="BA1062" s="161"/>
      <c r="BB1062" s="161"/>
      <c r="BC1062" s="161"/>
      <c r="BD1062" s="161"/>
      <c r="BE1062" s="161"/>
      <c r="BF1062" s="161"/>
      <c r="BG1062" s="161"/>
      <c r="BH1062" s="161"/>
      <c r="BI1062" s="161"/>
      <c r="BJ1062" s="161"/>
      <c r="BK1062" s="161"/>
      <c r="BL1062" s="161"/>
      <c r="BM1062" s="161"/>
      <c r="BN1062" s="161"/>
      <c r="BO1062" s="161"/>
      <c r="BP1062" s="161"/>
      <c r="BQ1062" s="161"/>
      <c r="BR1062" s="161"/>
      <c r="BS1062" s="161"/>
      <c r="BT1062" s="161"/>
      <c r="BU1062" s="161"/>
      <c r="BV1062" s="161"/>
      <c r="BW1062" s="161"/>
      <c r="BX1062" s="161"/>
      <c r="BY1062" s="161"/>
      <c r="BZ1062" s="161"/>
      <c r="CA1062" s="161"/>
      <c r="CB1062" s="161"/>
      <c r="CC1062" s="161"/>
      <c r="CD1062" s="161"/>
      <c r="CE1062" s="161"/>
      <c r="CF1062" s="161"/>
      <c r="CG1062" s="161"/>
      <c r="CH1062" s="161"/>
      <c r="CI1062" s="161"/>
      <c r="CJ1062" s="161"/>
      <c r="CK1062" s="161"/>
      <c r="CL1062" s="161"/>
      <c r="CM1062" s="161"/>
      <c r="CN1062" s="161"/>
      <c r="CO1062" s="161"/>
      <c r="CP1062" s="161"/>
      <c r="CQ1062" s="161"/>
      <c r="CR1062" s="161"/>
      <c r="CS1062" s="161"/>
      <c r="CT1062" s="161"/>
      <c r="CU1062" s="161"/>
      <c r="CV1062" s="161"/>
      <c r="CW1062" s="161"/>
      <c r="CX1062" s="161"/>
      <c r="CY1062" s="161"/>
      <c r="CZ1062" s="161"/>
      <c r="DA1062" s="161"/>
      <c r="DB1062" s="161"/>
      <c r="DC1062" s="161"/>
      <c r="DD1062" s="161"/>
      <c r="DE1062" s="161"/>
      <c r="DF1062" s="161"/>
      <c r="DG1062" s="161"/>
      <c r="DH1062" s="161"/>
      <c r="DI1062" s="161"/>
      <c r="DJ1062" s="161"/>
      <c r="DK1062" s="161"/>
      <c r="DL1062" s="161"/>
      <c r="DM1062" s="161"/>
      <c r="DN1062" s="161"/>
      <c r="DO1062" s="161"/>
      <c r="DP1062" s="161"/>
      <c r="DQ1062" s="161"/>
      <c r="DR1062" s="161"/>
      <c r="DS1062" s="161"/>
      <c r="DT1062" s="161"/>
      <c r="DU1062" s="161"/>
      <c r="DV1062" s="161"/>
      <c r="DW1062" s="161"/>
    </row>
    <row r="1063" spans="1:127" ht="12.75" customHeight="1" x14ac:dyDescent="0.25">
      <c r="A1063" s="161"/>
      <c r="B1063" s="161"/>
      <c r="C1063" s="161"/>
      <c r="D1063" s="161"/>
      <c r="E1063" s="161"/>
      <c r="F1063" s="161"/>
      <c r="G1063" s="161"/>
      <c r="H1063" s="161"/>
      <c r="I1063" s="161"/>
      <c r="J1063" s="161"/>
      <c r="K1063" s="161"/>
      <c r="L1063" s="161"/>
      <c r="M1063" s="161"/>
      <c r="N1063" s="161"/>
      <c r="O1063" s="161"/>
      <c r="P1063" s="161"/>
      <c r="Q1063" s="161"/>
      <c r="R1063" s="161"/>
      <c r="S1063" s="161"/>
      <c r="T1063" s="161"/>
      <c r="U1063" s="161"/>
      <c r="V1063" s="161"/>
      <c r="W1063" s="161"/>
      <c r="X1063" s="161"/>
      <c r="Y1063" s="161"/>
      <c r="Z1063" s="161"/>
      <c r="AA1063" s="161"/>
      <c r="AB1063" s="161"/>
      <c r="AC1063" s="161"/>
      <c r="AD1063" s="161"/>
      <c r="AE1063" s="161"/>
      <c r="AF1063" s="161"/>
      <c r="AG1063" s="161"/>
      <c r="AH1063" s="161"/>
      <c r="AI1063" s="161"/>
      <c r="AJ1063" s="161"/>
      <c r="AK1063" s="161"/>
      <c r="AL1063" s="161"/>
      <c r="AM1063" s="161"/>
      <c r="AN1063" s="161"/>
      <c r="AO1063" s="161"/>
      <c r="AP1063" s="161"/>
      <c r="AQ1063" s="161"/>
      <c r="AR1063"/>
      <c r="AS1063" s="161"/>
      <c r="AT1063" s="161"/>
      <c r="AU1063" s="161"/>
      <c r="AV1063" s="161"/>
      <c r="AW1063" s="161"/>
      <c r="AX1063" s="161"/>
      <c r="AY1063" s="161"/>
      <c r="AZ1063" s="161"/>
      <c r="BA1063" s="161"/>
      <c r="BB1063" s="161"/>
      <c r="BC1063" s="161"/>
      <c r="BD1063" s="161"/>
      <c r="BE1063" s="161"/>
      <c r="BF1063" s="161"/>
      <c r="BG1063" s="161"/>
      <c r="BH1063" s="161"/>
      <c r="BI1063" s="161"/>
      <c r="BJ1063" s="161"/>
      <c r="BK1063" s="161"/>
      <c r="BL1063" s="161"/>
      <c r="BM1063" s="161"/>
      <c r="BN1063" s="161"/>
      <c r="BO1063" s="161"/>
      <c r="BP1063" s="161"/>
      <c r="BQ1063" s="161"/>
      <c r="BR1063" s="161"/>
      <c r="BS1063" s="161"/>
      <c r="BT1063" s="161"/>
      <c r="BU1063" s="161"/>
      <c r="BV1063" s="161"/>
      <c r="BW1063" s="161"/>
      <c r="BX1063" s="161"/>
      <c r="BY1063" s="161"/>
      <c r="BZ1063" s="161"/>
      <c r="CA1063" s="161"/>
      <c r="CB1063" s="161"/>
      <c r="CC1063" s="161"/>
      <c r="CD1063" s="161"/>
      <c r="CE1063" s="161"/>
      <c r="CF1063" s="161"/>
      <c r="CG1063" s="161"/>
      <c r="CH1063" s="161"/>
      <c r="CI1063" s="161"/>
      <c r="CJ1063" s="161"/>
      <c r="CK1063" s="161"/>
      <c r="CL1063" s="161"/>
      <c r="CM1063" s="161"/>
      <c r="CN1063" s="161"/>
      <c r="CO1063" s="161"/>
      <c r="CP1063" s="161"/>
      <c r="CQ1063" s="161"/>
      <c r="CR1063" s="161"/>
      <c r="CS1063" s="161"/>
      <c r="CT1063" s="161"/>
      <c r="CU1063" s="161"/>
      <c r="CV1063" s="161"/>
      <c r="CW1063" s="161"/>
      <c r="CX1063" s="161"/>
      <c r="CY1063" s="161"/>
      <c r="CZ1063" s="161"/>
      <c r="DA1063" s="161"/>
      <c r="DB1063" s="161"/>
      <c r="DC1063" s="161"/>
      <c r="DD1063" s="161"/>
      <c r="DE1063" s="161"/>
      <c r="DF1063" s="161"/>
      <c r="DG1063" s="161"/>
      <c r="DH1063" s="161"/>
      <c r="DI1063" s="161"/>
      <c r="DJ1063" s="161"/>
      <c r="DK1063" s="161"/>
      <c r="DL1063" s="161"/>
      <c r="DM1063" s="161"/>
      <c r="DN1063" s="161"/>
      <c r="DO1063" s="161"/>
      <c r="DP1063" s="161"/>
      <c r="DQ1063" s="161"/>
      <c r="DR1063" s="161"/>
      <c r="DS1063" s="161"/>
      <c r="DT1063" s="161"/>
      <c r="DU1063" s="161"/>
      <c r="DV1063" s="161"/>
      <c r="DW1063" s="161"/>
    </row>
    <row r="1064" spans="1:127" ht="12.75" customHeight="1" x14ac:dyDescent="0.25">
      <c r="A1064" s="161"/>
      <c r="B1064" s="161"/>
      <c r="C1064" s="161"/>
      <c r="D1064" s="161"/>
      <c r="E1064" s="161"/>
      <c r="F1064" s="161"/>
      <c r="G1064" s="161"/>
      <c r="H1064" s="161"/>
      <c r="I1064" s="161"/>
      <c r="J1064" s="161"/>
      <c r="K1064" s="161"/>
      <c r="L1064" s="161"/>
      <c r="M1064" s="161"/>
      <c r="N1064" s="161"/>
      <c r="O1064" s="161"/>
      <c r="P1064" s="161"/>
      <c r="Q1064" s="161"/>
      <c r="R1064" s="161"/>
      <c r="S1064" s="161"/>
      <c r="T1064" s="161"/>
      <c r="U1064" s="161"/>
      <c r="V1064" s="161"/>
      <c r="W1064" s="161"/>
      <c r="X1064" s="161"/>
      <c r="Y1064" s="161"/>
      <c r="Z1064" s="161"/>
      <c r="AA1064" s="161"/>
      <c r="AB1064" s="161"/>
      <c r="AC1064" s="161"/>
      <c r="AD1064" s="161"/>
      <c r="AE1064" s="161"/>
      <c r="AF1064" s="161"/>
      <c r="AG1064" s="161"/>
      <c r="AH1064" s="161"/>
      <c r="AI1064" s="161"/>
      <c r="AJ1064" s="161"/>
      <c r="AK1064" s="161"/>
      <c r="AL1064" s="161"/>
      <c r="AM1064" s="161"/>
      <c r="AN1064" s="161"/>
      <c r="AO1064" s="161"/>
      <c r="AP1064" s="161"/>
      <c r="AQ1064" s="161"/>
      <c r="AR1064"/>
      <c r="AS1064" s="161"/>
      <c r="AT1064" s="161"/>
      <c r="AU1064" s="161"/>
      <c r="AV1064" s="161"/>
      <c r="AW1064" s="161"/>
      <c r="AX1064" s="161"/>
      <c r="AY1064" s="161"/>
      <c r="AZ1064" s="161"/>
      <c r="BA1064" s="161"/>
      <c r="BB1064" s="161"/>
      <c r="BC1064" s="161"/>
      <c r="BD1064" s="161"/>
      <c r="BE1064" s="161"/>
      <c r="BF1064" s="161"/>
      <c r="BG1064" s="161"/>
      <c r="BH1064" s="161"/>
      <c r="BI1064" s="161"/>
      <c r="BJ1064" s="161"/>
      <c r="BK1064" s="161"/>
      <c r="BL1064" s="161"/>
      <c r="BM1064" s="161"/>
      <c r="BN1064" s="161"/>
      <c r="BO1064" s="161"/>
      <c r="BP1064" s="161"/>
      <c r="BQ1064" s="161"/>
      <c r="BR1064" s="161"/>
      <c r="BS1064" s="161"/>
      <c r="BT1064" s="161"/>
      <c r="BU1064" s="161"/>
      <c r="BV1064" s="161"/>
      <c r="BW1064" s="161"/>
      <c r="BX1064" s="161"/>
      <c r="BY1064" s="161"/>
      <c r="BZ1064" s="161"/>
      <c r="CA1064" s="161"/>
      <c r="CB1064" s="161"/>
      <c r="CC1064" s="161"/>
      <c r="CD1064" s="161"/>
      <c r="CE1064" s="161"/>
      <c r="CF1064" s="161"/>
      <c r="CG1064" s="161"/>
      <c r="CH1064" s="161"/>
      <c r="CI1064" s="161"/>
      <c r="CJ1064" s="161"/>
      <c r="CK1064" s="161"/>
      <c r="CL1064" s="161"/>
      <c r="CM1064" s="161"/>
      <c r="CN1064" s="161"/>
      <c r="CO1064" s="161"/>
      <c r="CP1064" s="161"/>
      <c r="CQ1064" s="161"/>
      <c r="CR1064" s="161"/>
      <c r="CS1064" s="161"/>
      <c r="CT1064" s="161"/>
      <c r="CU1064" s="161"/>
      <c r="CV1064" s="161"/>
      <c r="CW1064" s="161"/>
      <c r="CX1064" s="161"/>
      <c r="CY1064" s="161"/>
      <c r="CZ1064" s="161"/>
      <c r="DA1064" s="161"/>
      <c r="DB1064" s="161"/>
      <c r="DC1064" s="161"/>
      <c r="DD1064" s="161"/>
      <c r="DE1064" s="161"/>
      <c r="DF1064" s="161"/>
      <c r="DG1064" s="161"/>
      <c r="DH1064" s="161"/>
      <c r="DI1064" s="161"/>
      <c r="DJ1064" s="161"/>
      <c r="DK1064" s="161"/>
      <c r="DL1064" s="161"/>
      <c r="DM1064" s="161"/>
      <c r="DN1064" s="161"/>
      <c r="DO1064" s="161"/>
      <c r="DP1064" s="161"/>
      <c r="DQ1064" s="161"/>
      <c r="DR1064" s="161"/>
      <c r="DS1064" s="161"/>
      <c r="DT1064" s="161"/>
      <c r="DU1064" s="161"/>
      <c r="DV1064" s="161"/>
      <c r="DW1064" s="161"/>
    </row>
    <row r="1065" spans="1:127" ht="12.75" customHeight="1" x14ac:dyDescent="0.25">
      <c r="A1065" s="161"/>
      <c r="B1065" s="161"/>
      <c r="C1065" s="161"/>
      <c r="D1065" s="161"/>
      <c r="E1065" s="161"/>
      <c r="F1065" s="161"/>
      <c r="G1065" s="161"/>
      <c r="H1065" s="161"/>
      <c r="I1065" s="161"/>
      <c r="J1065" s="161"/>
      <c r="K1065" s="161"/>
      <c r="L1065" s="161"/>
      <c r="M1065" s="161"/>
      <c r="N1065" s="161"/>
      <c r="O1065" s="161"/>
      <c r="P1065" s="161"/>
      <c r="Q1065" s="161"/>
      <c r="R1065" s="161"/>
      <c r="S1065" s="161"/>
      <c r="T1065" s="161"/>
      <c r="U1065" s="161"/>
      <c r="V1065" s="161"/>
      <c r="W1065" s="161"/>
      <c r="X1065" s="161"/>
      <c r="Y1065" s="161"/>
      <c r="Z1065" s="161"/>
      <c r="AA1065" s="161"/>
      <c r="AB1065" s="161"/>
      <c r="AC1065" s="161"/>
      <c r="AD1065" s="161"/>
      <c r="AE1065" s="161"/>
      <c r="AF1065" s="161"/>
      <c r="AG1065" s="161"/>
      <c r="AH1065" s="161"/>
      <c r="AI1065" s="161"/>
      <c r="AJ1065" s="161"/>
      <c r="AK1065" s="161"/>
      <c r="AL1065" s="161"/>
      <c r="AM1065" s="161"/>
      <c r="AN1065" s="161"/>
      <c r="AO1065" s="161"/>
      <c r="AP1065" s="161"/>
      <c r="AQ1065" s="161"/>
      <c r="AR1065"/>
      <c r="AS1065" s="161"/>
      <c r="AT1065" s="161"/>
      <c r="AU1065" s="161"/>
      <c r="AV1065" s="161"/>
      <c r="AW1065" s="161"/>
      <c r="AX1065" s="161"/>
      <c r="AY1065" s="161"/>
      <c r="AZ1065" s="161"/>
      <c r="BA1065" s="161"/>
      <c r="BB1065" s="161"/>
      <c r="BC1065" s="161"/>
      <c r="BD1065" s="161"/>
      <c r="BE1065" s="161"/>
      <c r="BF1065" s="161"/>
      <c r="BG1065" s="161"/>
      <c r="BH1065" s="161"/>
      <c r="BI1065" s="161"/>
      <c r="BJ1065" s="161"/>
      <c r="BK1065" s="161"/>
      <c r="BL1065" s="161"/>
      <c r="BM1065" s="161"/>
      <c r="BN1065" s="161"/>
      <c r="BO1065" s="161"/>
      <c r="BP1065" s="161"/>
      <c r="BQ1065" s="161"/>
      <c r="BR1065" s="161"/>
      <c r="BS1065" s="161"/>
      <c r="BT1065" s="161"/>
      <c r="BU1065" s="161"/>
      <c r="BV1065" s="161"/>
      <c r="BW1065" s="161"/>
      <c r="BX1065" s="161"/>
      <c r="BY1065" s="161"/>
      <c r="BZ1065" s="161"/>
      <c r="CA1065" s="161"/>
      <c r="CB1065" s="161"/>
      <c r="CC1065" s="161"/>
      <c r="CD1065" s="161"/>
      <c r="CE1065" s="161"/>
      <c r="CF1065" s="161"/>
      <c r="CG1065" s="161"/>
      <c r="CH1065" s="161"/>
      <c r="CI1065" s="161"/>
      <c r="CJ1065" s="161"/>
      <c r="CK1065" s="161"/>
      <c r="CL1065" s="161"/>
      <c r="CM1065" s="161"/>
      <c r="CN1065" s="161"/>
      <c r="CO1065" s="161"/>
      <c r="CP1065" s="161"/>
      <c r="CQ1065" s="161"/>
      <c r="CR1065" s="161"/>
      <c r="CS1065" s="161"/>
      <c r="CT1065" s="161"/>
      <c r="CU1065" s="161"/>
      <c r="CV1065" s="161"/>
      <c r="CW1065" s="161"/>
      <c r="CX1065" s="161"/>
      <c r="CY1065" s="161"/>
      <c r="CZ1065" s="161"/>
      <c r="DA1065" s="161"/>
      <c r="DB1065" s="161"/>
      <c r="DC1065" s="161"/>
      <c r="DD1065" s="161"/>
      <c r="DE1065" s="161"/>
      <c r="DF1065" s="161"/>
      <c r="DG1065" s="161"/>
      <c r="DH1065" s="161"/>
      <c r="DI1065" s="161"/>
      <c r="DJ1065" s="161"/>
      <c r="DK1065" s="161"/>
      <c r="DL1065" s="161"/>
      <c r="DM1065" s="161"/>
      <c r="DN1065" s="161"/>
      <c r="DO1065" s="161"/>
      <c r="DP1065" s="161"/>
      <c r="DQ1065" s="161"/>
      <c r="DR1065" s="161"/>
      <c r="DS1065" s="161"/>
      <c r="DT1065" s="161"/>
      <c r="DU1065" s="161"/>
      <c r="DV1065" s="161"/>
      <c r="DW1065" s="161"/>
    </row>
    <row r="1066" spans="1:127" ht="12.75" customHeight="1" x14ac:dyDescent="0.25">
      <c r="A1066" s="161"/>
      <c r="B1066" s="161"/>
      <c r="C1066" s="161"/>
      <c r="D1066" s="161"/>
      <c r="E1066" s="161"/>
      <c r="F1066" s="161"/>
      <c r="G1066" s="161"/>
      <c r="H1066" s="161"/>
      <c r="I1066" s="161"/>
      <c r="J1066" s="161"/>
      <c r="K1066" s="161"/>
      <c r="L1066" s="161"/>
      <c r="M1066" s="161"/>
      <c r="N1066" s="161"/>
      <c r="O1066" s="161"/>
      <c r="P1066" s="161"/>
      <c r="Q1066" s="161"/>
      <c r="R1066" s="161"/>
      <c r="S1066" s="161"/>
      <c r="T1066" s="161"/>
      <c r="U1066" s="161"/>
      <c r="V1066" s="161"/>
      <c r="W1066" s="161"/>
      <c r="X1066" s="161"/>
      <c r="Y1066" s="161"/>
      <c r="Z1066" s="161"/>
      <c r="AA1066" s="161"/>
      <c r="AB1066" s="161"/>
      <c r="AC1066" s="161"/>
      <c r="AD1066" s="161"/>
      <c r="AE1066" s="161"/>
      <c r="AF1066" s="161"/>
      <c r="AG1066" s="161"/>
      <c r="AH1066" s="161"/>
      <c r="AI1066" s="161"/>
      <c r="AJ1066" s="161"/>
      <c r="AK1066" s="161"/>
      <c r="AL1066" s="161"/>
      <c r="AM1066" s="161"/>
      <c r="AN1066" s="161"/>
      <c r="AO1066" s="161"/>
      <c r="AP1066" s="161"/>
      <c r="AQ1066" s="161"/>
      <c r="AR1066"/>
      <c r="AS1066" s="161"/>
      <c r="AT1066" s="161"/>
      <c r="AU1066" s="161"/>
      <c r="AV1066" s="161"/>
      <c r="AW1066" s="161"/>
      <c r="AX1066" s="161"/>
      <c r="AY1066" s="161"/>
      <c r="AZ1066" s="161"/>
      <c r="BA1066" s="161"/>
      <c r="BB1066" s="161"/>
      <c r="BC1066" s="161"/>
      <c r="BD1066" s="161"/>
      <c r="BE1066" s="161"/>
      <c r="BF1066" s="161"/>
      <c r="BG1066" s="161"/>
      <c r="BH1066" s="161"/>
      <c r="BI1066" s="161"/>
      <c r="BJ1066" s="161"/>
      <c r="BK1066" s="161"/>
      <c r="BL1066" s="161"/>
      <c r="BM1066" s="161"/>
      <c r="BN1066" s="161"/>
      <c r="BO1066" s="161"/>
      <c r="BP1066" s="161"/>
      <c r="BQ1066" s="161"/>
      <c r="BR1066" s="161"/>
      <c r="BS1066" s="161"/>
      <c r="BT1066" s="161"/>
      <c r="BU1066" s="161"/>
      <c r="BV1066" s="161"/>
      <c r="BW1066" s="161"/>
      <c r="BX1066" s="161"/>
      <c r="BY1066" s="161"/>
      <c r="BZ1066" s="161"/>
      <c r="CA1066" s="161"/>
      <c r="CB1066" s="161"/>
      <c r="CC1066" s="161"/>
      <c r="CD1066" s="161"/>
      <c r="CE1066" s="161"/>
      <c r="CF1066" s="161"/>
      <c r="CG1066" s="161"/>
      <c r="CH1066" s="161"/>
      <c r="CI1066" s="161"/>
      <c r="CJ1066" s="161"/>
      <c r="CK1066" s="161"/>
      <c r="CL1066" s="161"/>
      <c r="CM1066" s="161"/>
      <c r="CN1066" s="161"/>
      <c r="CO1066" s="161"/>
      <c r="CP1066" s="161"/>
      <c r="CQ1066" s="161"/>
      <c r="CR1066" s="161"/>
      <c r="CS1066" s="161"/>
      <c r="CT1066" s="161"/>
      <c r="CU1066" s="161"/>
      <c r="CV1066" s="161"/>
      <c r="CW1066" s="161"/>
      <c r="CX1066" s="161"/>
      <c r="CY1066" s="161"/>
      <c r="CZ1066" s="161"/>
      <c r="DA1066" s="161"/>
      <c r="DB1066" s="161"/>
      <c r="DC1066" s="161"/>
      <c r="DD1066" s="161"/>
      <c r="DE1066" s="161"/>
      <c r="DF1066" s="161"/>
      <c r="DG1066" s="161"/>
      <c r="DH1066" s="161"/>
      <c r="DI1066" s="161"/>
      <c r="DJ1066" s="161"/>
      <c r="DK1066" s="161"/>
      <c r="DL1066" s="161"/>
      <c r="DM1066" s="161"/>
      <c r="DN1066" s="161"/>
      <c r="DO1066" s="161"/>
      <c r="DP1066" s="161"/>
      <c r="DQ1066" s="161"/>
      <c r="DR1066" s="161"/>
      <c r="DS1066" s="161"/>
      <c r="DT1066" s="161"/>
      <c r="DU1066" s="161"/>
      <c r="DV1066" s="161"/>
      <c r="DW1066" s="161"/>
    </row>
    <row r="1067" spans="1:127" ht="12.75" customHeight="1" x14ac:dyDescent="0.25">
      <c r="A1067" s="161"/>
      <c r="B1067" s="161"/>
      <c r="C1067" s="161"/>
      <c r="D1067" s="161"/>
      <c r="E1067" s="161"/>
      <c r="F1067" s="161"/>
      <c r="G1067" s="161"/>
      <c r="H1067" s="161"/>
      <c r="I1067" s="161"/>
      <c r="J1067" s="161"/>
      <c r="K1067" s="161"/>
      <c r="L1067" s="161"/>
      <c r="M1067" s="161"/>
      <c r="N1067" s="161"/>
      <c r="O1067" s="161"/>
      <c r="P1067" s="161"/>
      <c r="Q1067" s="161"/>
      <c r="R1067" s="161"/>
      <c r="S1067" s="161"/>
      <c r="T1067" s="161"/>
      <c r="U1067" s="161"/>
      <c r="V1067" s="161"/>
      <c r="W1067" s="161"/>
      <c r="X1067" s="161"/>
      <c r="Y1067" s="161"/>
      <c r="Z1067" s="161"/>
      <c r="AA1067" s="161"/>
      <c r="AB1067" s="161"/>
      <c r="AC1067" s="161"/>
      <c r="AD1067" s="161"/>
      <c r="AE1067" s="161"/>
      <c r="AF1067" s="161"/>
      <c r="AG1067" s="161"/>
      <c r="AH1067" s="161"/>
      <c r="AI1067" s="161"/>
      <c r="AJ1067" s="161"/>
      <c r="AK1067" s="161"/>
      <c r="AL1067" s="161"/>
      <c r="AM1067" s="161"/>
      <c r="AN1067" s="161"/>
      <c r="AO1067" s="161"/>
      <c r="AP1067" s="161"/>
      <c r="AQ1067" s="161"/>
      <c r="AR1067"/>
      <c r="AS1067" s="161"/>
      <c r="AT1067" s="161"/>
      <c r="AU1067" s="161"/>
      <c r="AV1067" s="161"/>
      <c r="AW1067" s="161"/>
      <c r="AX1067" s="161"/>
      <c r="AY1067" s="161"/>
      <c r="AZ1067" s="161"/>
      <c r="BA1067" s="161"/>
      <c r="BB1067" s="161"/>
      <c r="BC1067" s="161"/>
      <c r="BD1067" s="161"/>
      <c r="BE1067" s="161"/>
      <c r="BF1067" s="161"/>
      <c r="BG1067" s="161"/>
      <c r="BH1067" s="161"/>
      <c r="BI1067" s="161"/>
      <c r="BJ1067" s="161"/>
      <c r="BK1067" s="161"/>
      <c r="BL1067" s="161"/>
      <c r="BM1067" s="161"/>
      <c r="BN1067" s="161"/>
      <c r="BO1067" s="161"/>
      <c r="BP1067" s="161"/>
      <c r="BQ1067" s="161"/>
      <c r="BR1067" s="161"/>
      <c r="BS1067" s="161"/>
      <c r="BT1067" s="161"/>
      <c r="BU1067" s="161"/>
      <c r="BV1067" s="161"/>
      <c r="BW1067" s="161"/>
      <c r="BX1067" s="161"/>
      <c r="BY1067" s="161"/>
      <c r="BZ1067" s="161"/>
      <c r="CA1067" s="161"/>
      <c r="CB1067" s="161"/>
      <c r="CC1067" s="161"/>
      <c r="CD1067" s="161"/>
      <c r="CE1067" s="161"/>
      <c r="CF1067" s="161"/>
      <c r="CG1067" s="161"/>
      <c r="CH1067" s="161"/>
      <c r="CI1067" s="161"/>
      <c r="CJ1067" s="161"/>
      <c r="CK1067" s="161"/>
      <c r="CL1067" s="161"/>
      <c r="CM1067" s="161"/>
      <c r="CN1067" s="161"/>
      <c r="CO1067" s="161"/>
      <c r="CP1067" s="161"/>
      <c r="CQ1067" s="161"/>
      <c r="CR1067" s="161"/>
      <c r="CS1067" s="161"/>
      <c r="CT1067" s="161"/>
      <c r="CU1067" s="161"/>
      <c r="CV1067" s="161"/>
      <c r="CW1067" s="161"/>
      <c r="CX1067" s="161"/>
      <c r="CY1067" s="161"/>
      <c r="CZ1067" s="161"/>
      <c r="DA1067" s="161"/>
      <c r="DB1067" s="161"/>
      <c r="DC1067" s="161"/>
      <c r="DD1067" s="161"/>
      <c r="DE1067" s="161"/>
      <c r="DF1067" s="161"/>
      <c r="DG1067" s="161"/>
      <c r="DH1067" s="161"/>
      <c r="DI1067" s="161"/>
      <c r="DJ1067" s="161"/>
      <c r="DK1067" s="161"/>
      <c r="DL1067" s="161"/>
      <c r="DM1067" s="161"/>
      <c r="DN1067" s="161"/>
      <c r="DO1067" s="161"/>
      <c r="DP1067" s="161"/>
      <c r="DQ1067" s="161"/>
      <c r="DR1067" s="161"/>
      <c r="DS1067" s="161"/>
      <c r="DT1067" s="161"/>
      <c r="DU1067" s="161"/>
      <c r="DV1067" s="161"/>
      <c r="DW1067" s="161"/>
    </row>
    <row r="1068" spans="1:127" ht="12.75" customHeight="1" x14ac:dyDescent="0.25">
      <c r="A1068" s="161"/>
      <c r="B1068" s="161"/>
      <c r="C1068" s="161"/>
      <c r="D1068" s="161"/>
      <c r="E1068" s="161"/>
      <c r="F1068" s="161"/>
      <c r="G1068" s="161"/>
      <c r="H1068" s="161"/>
      <c r="I1068" s="161"/>
      <c r="J1068" s="161"/>
      <c r="K1068" s="161"/>
      <c r="L1068" s="161"/>
      <c r="M1068" s="161"/>
      <c r="N1068" s="161"/>
      <c r="O1068" s="161"/>
      <c r="P1068" s="161"/>
      <c r="Q1068" s="161"/>
      <c r="R1068" s="161"/>
      <c r="S1068" s="161"/>
      <c r="T1068" s="161"/>
      <c r="U1068" s="161"/>
      <c r="V1068" s="161"/>
      <c r="W1068" s="161"/>
      <c r="X1068" s="161"/>
      <c r="Y1068" s="161"/>
      <c r="Z1068" s="161"/>
      <c r="AA1068" s="161"/>
      <c r="AB1068" s="161"/>
      <c r="AC1068" s="161"/>
      <c r="AD1068" s="161"/>
      <c r="AE1068" s="161"/>
      <c r="AF1068" s="161"/>
      <c r="AG1068" s="161"/>
      <c r="AH1068" s="161"/>
      <c r="AI1068" s="161"/>
      <c r="AJ1068" s="161"/>
      <c r="AK1068" s="161"/>
      <c r="AL1068" s="161"/>
      <c r="AM1068" s="161"/>
      <c r="AN1068" s="161"/>
      <c r="AO1068" s="161"/>
      <c r="AP1068" s="161"/>
      <c r="AQ1068" s="161"/>
      <c r="AR1068"/>
      <c r="AS1068" s="161"/>
      <c r="AT1068" s="161"/>
      <c r="AU1068" s="161"/>
      <c r="AV1068" s="161"/>
      <c r="AW1068" s="161"/>
      <c r="AX1068" s="161"/>
      <c r="AY1068" s="161"/>
      <c r="AZ1068" s="161"/>
      <c r="BA1068" s="161"/>
      <c r="BB1068" s="161"/>
      <c r="BC1068" s="161"/>
      <c r="BD1068" s="161"/>
      <c r="BE1068" s="161"/>
      <c r="BF1068" s="161"/>
      <c r="BG1068" s="161"/>
      <c r="BH1068" s="161"/>
      <c r="BI1068" s="161"/>
      <c r="BJ1068" s="161"/>
      <c r="BK1068" s="161"/>
      <c r="BL1068" s="161"/>
      <c r="BM1068" s="161"/>
      <c r="BN1068" s="161"/>
      <c r="BO1068" s="161"/>
      <c r="BP1068" s="161"/>
      <c r="BQ1068" s="161"/>
      <c r="BR1068" s="161"/>
      <c r="BS1068" s="161"/>
      <c r="BT1068" s="161"/>
      <c r="BU1068" s="161"/>
      <c r="BV1068" s="161"/>
      <c r="BW1068" s="161"/>
      <c r="BX1068" s="161"/>
      <c r="BY1068" s="161"/>
      <c r="BZ1068" s="161"/>
      <c r="CA1068" s="161"/>
      <c r="CB1068" s="161"/>
      <c r="CC1068" s="161"/>
      <c r="CD1068" s="161"/>
      <c r="CE1068" s="161"/>
      <c r="CF1068" s="161"/>
      <c r="CG1068" s="161"/>
      <c r="CH1068" s="161"/>
      <c r="CI1068" s="161"/>
      <c r="CJ1068" s="161"/>
      <c r="CK1068" s="161"/>
      <c r="CL1068" s="161"/>
      <c r="CM1068" s="161"/>
      <c r="CN1068" s="161"/>
      <c r="CO1068" s="161"/>
      <c r="CP1068" s="161"/>
      <c r="CQ1068" s="161"/>
      <c r="CR1068" s="161"/>
      <c r="CS1068" s="161"/>
      <c r="CT1068" s="161"/>
      <c r="CU1068" s="161"/>
      <c r="CV1068" s="161"/>
      <c r="CW1068" s="161"/>
      <c r="CX1068" s="161"/>
      <c r="CY1068" s="161"/>
      <c r="CZ1068" s="161"/>
      <c r="DA1068" s="161"/>
      <c r="DB1068" s="161"/>
      <c r="DC1068" s="161"/>
      <c r="DD1068" s="161"/>
      <c r="DE1068" s="161"/>
      <c r="DF1068" s="161"/>
      <c r="DG1068" s="161"/>
      <c r="DH1068" s="161"/>
      <c r="DI1068" s="161"/>
      <c r="DJ1068" s="161"/>
      <c r="DK1068" s="161"/>
      <c r="DL1068" s="161"/>
      <c r="DM1068" s="161"/>
      <c r="DN1068" s="161"/>
      <c r="DO1068" s="161"/>
      <c r="DP1068" s="161"/>
      <c r="DQ1068" s="161"/>
      <c r="DR1068" s="161"/>
      <c r="DS1068" s="161"/>
      <c r="DT1068" s="161"/>
      <c r="DU1068" s="161"/>
      <c r="DV1068" s="161"/>
      <c r="DW1068" s="161"/>
    </row>
    <row r="1069" spans="1:127" ht="12.75" customHeight="1" x14ac:dyDescent="0.25">
      <c r="A1069" s="161"/>
      <c r="B1069" s="161"/>
      <c r="C1069" s="161"/>
      <c r="D1069" s="161"/>
      <c r="E1069" s="161"/>
      <c r="F1069" s="161"/>
      <c r="G1069" s="161"/>
      <c r="H1069" s="161"/>
      <c r="I1069" s="161"/>
      <c r="J1069" s="161"/>
      <c r="K1069" s="161"/>
      <c r="L1069" s="161"/>
      <c r="M1069" s="161"/>
      <c r="N1069" s="161"/>
      <c r="O1069" s="161"/>
      <c r="P1069" s="161"/>
      <c r="Q1069" s="161"/>
      <c r="R1069" s="161"/>
      <c r="S1069" s="161"/>
      <c r="T1069" s="161"/>
      <c r="U1069" s="161"/>
      <c r="V1069" s="161"/>
      <c r="W1069" s="161"/>
      <c r="X1069" s="161"/>
      <c r="Y1069" s="161"/>
      <c r="Z1069" s="161"/>
      <c r="AA1069" s="161"/>
      <c r="AB1069" s="161"/>
      <c r="AC1069" s="161"/>
      <c r="AD1069" s="161"/>
      <c r="AE1069" s="161"/>
      <c r="AF1069" s="161"/>
      <c r="AG1069" s="161"/>
      <c r="AH1069" s="161"/>
      <c r="AI1069" s="161"/>
      <c r="AJ1069" s="161"/>
      <c r="AK1069" s="161"/>
      <c r="AL1069" s="161"/>
      <c r="AM1069" s="161"/>
      <c r="AN1069" s="161"/>
      <c r="AO1069" s="161"/>
      <c r="AP1069" s="161"/>
      <c r="AQ1069" s="161"/>
      <c r="AR1069"/>
      <c r="AS1069" s="161"/>
      <c r="AT1069" s="161"/>
      <c r="AU1069" s="161"/>
      <c r="AV1069" s="161"/>
      <c r="AW1069" s="161"/>
      <c r="AX1069" s="161"/>
      <c r="AY1069" s="161"/>
      <c r="AZ1069" s="161"/>
      <c r="BA1069" s="161"/>
      <c r="BB1069" s="161"/>
      <c r="BC1069" s="161"/>
      <c r="BD1069" s="161"/>
      <c r="BE1069" s="161"/>
      <c r="BF1069" s="161"/>
      <c r="BG1069" s="161"/>
      <c r="BH1069" s="161"/>
      <c r="BI1069" s="161"/>
      <c r="BJ1069" s="161"/>
      <c r="BK1069" s="161"/>
      <c r="BL1069" s="161"/>
      <c r="BM1069" s="161"/>
      <c r="BN1069" s="161"/>
      <c r="BO1069" s="161"/>
      <c r="BP1069" s="161"/>
      <c r="BQ1069" s="161"/>
      <c r="BR1069" s="161"/>
      <c r="BS1069" s="161"/>
      <c r="BT1069" s="161"/>
      <c r="BU1069" s="161"/>
      <c r="BV1069" s="161"/>
      <c r="BW1069" s="161"/>
      <c r="BX1069" s="161"/>
      <c r="BY1069" s="161"/>
      <c r="BZ1069" s="161"/>
      <c r="CA1069" s="161"/>
      <c r="CB1069" s="161"/>
      <c r="CC1069" s="161"/>
      <c r="CD1069" s="161"/>
      <c r="CE1069" s="161"/>
      <c r="CF1069" s="161"/>
      <c r="CG1069" s="161"/>
      <c r="CH1069" s="161"/>
      <c r="CI1069" s="161"/>
      <c r="CJ1069" s="161"/>
      <c r="CK1069" s="161"/>
      <c r="CL1069" s="161"/>
      <c r="CM1069" s="161"/>
      <c r="CN1069" s="161"/>
      <c r="CO1069" s="161"/>
      <c r="CP1069" s="161"/>
      <c r="CQ1069" s="161"/>
      <c r="CR1069" s="161"/>
      <c r="CS1069" s="161"/>
      <c r="CT1069" s="161"/>
      <c r="CU1069" s="161"/>
      <c r="CV1069" s="161"/>
      <c r="CW1069" s="161"/>
      <c r="CX1069" s="161"/>
      <c r="CY1069" s="161"/>
      <c r="CZ1069" s="161"/>
      <c r="DA1069" s="161"/>
      <c r="DB1069" s="161"/>
      <c r="DC1069" s="161"/>
      <c r="DD1069" s="161"/>
      <c r="DE1069" s="161"/>
      <c r="DF1069" s="161"/>
      <c r="DG1069" s="161"/>
      <c r="DH1069" s="161"/>
      <c r="DI1069" s="161"/>
      <c r="DJ1069" s="161"/>
      <c r="DK1069" s="161"/>
      <c r="DL1069" s="161"/>
      <c r="DM1069" s="161"/>
      <c r="DN1069" s="161"/>
      <c r="DO1069" s="161"/>
      <c r="DP1069" s="161"/>
      <c r="DQ1069" s="161"/>
      <c r="DR1069" s="161"/>
      <c r="DS1069" s="161"/>
      <c r="DT1069" s="161"/>
      <c r="DU1069" s="161"/>
      <c r="DV1069" s="161"/>
      <c r="DW1069" s="161"/>
    </row>
    <row r="1070" spans="1:127" ht="12.75" customHeight="1" x14ac:dyDescent="0.25">
      <c r="A1070" s="161"/>
      <c r="B1070" s="161"/>
      <c r="C1070" s="161"/>
      <c r="D1070" s="161"/>
      <c r="E1070" s="161"/>
      <c r="F1070" s="161"/>
      <c r="G1070" s="161"/>
      <c r="H1070" s="161"/>
      <c r="I1070" s="161"/>
      <c r="J1070" s="161"/>
      <c r="K1070" s="161"/>
      <c r="L1070" s="161"/>
      <c r="M1070" s="161"/>
      <c r="N1070" s="161"/>
      <c r="O1070" s="161"/>
      <c r="P1070" s="161"/>
      <c r="Q1070" s="161"/>
      <c r="R1070" s="161"/>
      <c r="S1070" s="161"/>
      <c r="T1070" s="161"/>
      <c r="U1070" s="161"/>
      <c r="V1070" s="161"/>
      <c r="W1070" s="161"/>
      <c r="X1070" s="161"/>
      <c r="Y1070" s="161"/>
      <c r="Z1070" s="161"/>
      <c r="AA1070" s="161"/>
      <c r="AB1070" s="161"/>
      <c r="AC1070" s="161"/>
      <c r="AD1070" s="161"/>
      <c r="AE1070" s="161"/>
      <c r="AF1070" s="161"/>
      <c r="AG1070" s="161"/>
      <c r="AH1070" s="161"/>
      <c r="AI1070" s="161"/>
      <c r="AJ1070" s="161"/>
      <c r="AK1070" s="161"/>
      <c r="AL1070" s="161"/>
      <c r="AM1070" s="161"/>
      <c r="AN1070" s="161"/>
      <c r="AO1070" s="161"/>
      <c r="AP1070" s="161"/>
      <c r="AQ1070" s="161"/>
      <c r="AR1070"/>
      <c r="AS1070" s="161"/>
      <c r="AT1070" s="161"/>
      <c r="AU1070" s="161"/>
      <c r="AV1070" s="161"/>
      <c r="AW1070" s="161"/>
      <c r="AX1070" s="161"/>
      <c r="AY1070" s="161"/>
      <c r="AZ1070" s="161"/>
      <c r="BA1070" s="161"/>
      <c r="BB1070" s="161"/>
      <c r="BC1070" s="161"/>
      <c r="BD1070" s="161"/>
      <c r="BE1070" s="161"/>
      <c r="BF1070" s="161"/>
      <c r="BG1070" s="161"/>
      <c r="BH1070" s="161"/>
      <c r="BI1070" s="161"/>
      <c r="BJ1070" s="161"/>
      <c r="BK1070" s="161"/>
      <c r="BL1070" s="161"/>
      <c r="BM1070" s="161"/>
      <c r="BN1070" s="161"/>
      <c r="BO1070" s="161"/>
      <c r="BP1070" s="161"/>
      <c r="BQ1070" s="161"/>
      <c r="BR1070" s="161"/>
      <c r="BS1070" s="161"/>
      <c r="BT1070" s="161"/>
      <c r="BU1070" s="161"/>
      <c r="BV1070" s="161"/>
      <c r="BW1070" s="161"/>
      <c r="BX1070" s="161"/>
      <c r="BY1070" s="161"/>
      <c r="BZ1070" s="161"/>
      <c r="CA1070" s="161"/>
      <c r="CB1070" s="161"/>
      <c r="CC1070" s="161"/>
      <c r="CD1070" s="161"/>
      <c r="CE1070" s="161"/>
      <c r="CF1070" s="161"/>
      <c r="CG1070" s="161"/>
      <c r="CH1070" s="161"/>
      <c r="CI1070" s="161"/>
      <c r="CJ1070" s="161"/>
      <c r="CK1070" s="161"/>
      <c r="CL1070" s="161"/>
      <c r="CM1070" s="161"/>
      <c r="CN1070" s="161"/>
      <c r="CO1070" s="161"/>
      <c r="CP1070" s="161"/>
      <c r="CQ1070" s="161"/>
      <c r="CR1070" s="161"/>
      <c r="CS1070" s="161"/>
      <c r="CT1070" s="161"/>
      <c r="CU1070" s="161"/>
      <c r="CV1070" s="161"/>
      <c r="CW1070" s="161"/>
      <c r="CX1070" s="161"/>
      <c r="CY1070" s="161"/>
      <c r="CZ1070" s="161"/>
      <c r="DA1070" s="161"/>
      <c r="DB1070" s="161"/>
      <c r="DC1070" s="161"/>
      <c r="DD1070" s="161"/>
      <c r="DE1070" s="161"/>
      <c r="DF1070" s="161"/>
      <c r="DG1070" s="161"/>
      <c r="DH1070" s="161"/>
      <c r="DI1070" s="161"/>
      <c r="DJ1070" s="161"/>
      <c r="DK1070" s="161"/>
      <c r="DL1070" s="161"/>
      <c r="DM1070" s="161"/>
      <c r="DN1070" s="161"/>
      <c r="DO1070" s="161"/>
      <c r="DP1070" s="161"/>
      <c r="DQ1070" s="161"/>
      <c r="DR1070" s="161"/>
      <c r="DS1070" s="161"/>
      <c r="DT1070" s="161"/>
      <c r="DU1070" s="161"/>
      <c r="DV1070" s="161"/>
      <c r="DW1070" s="161"/>
    </row>
    <row r="1071" spans="1:127" ht="12.75" customHeight="1" x14ac:dyDescent="0.25">
      <c r="A1071" s="161"/>
      <c r="B1071" s="161"/>
      <c r="C1071" s="161"/>
      <c r="D1071" s="161"/>
      <c r="E1071" s="161"/>
      <c r="F1071" s="161"/>
      <c r="G1071" s="161"/>
      <c r="H1071" s="161"/>
      <c r="I1071" s="161"/>
      <c r="J1071" s="161"/>
      <c r="K1071" s="161"/>
      <c r="L1071" s="161"/>
      <c r="M1071" s="161"/>
      <c r="N1071" s="161"/>
      <c r="O1071" s="161"/>
      <c r="P1071" s="161"/>
      <c r="Q1071" s="161"/>
      <c r="R1071" s="161"/>
      <c r="S1071" s="161"/>
      <c r="T1071" s="161"/>
      <c r="U1071" s="161"/>
      <c r="V1071" s="161"/>
      <c r="W1071" s="161"/>
      <c r="X1071" s="161"/>
      <c r="Y1071" s="161"/>
      <c r="Z1071" s="161"/>
      <c r="AA1071" s="161"/>
      <c r="AB1071" s="161"/>
      <c r="AC1071" s="161"/>
      <c r="AD1071" s="161"/>
      <c r="AE1071" s="161"/>
      <c r="AF1071" s="161"/>
      <c r="AG1071" s="161"/>
      <c r="AH1071" s="161"/>
      <c r="AI1071" s="161"/>
      <c r="AJ1071" s="161"/>
      <c r="AK1071" s="161"/>
      <c r="AL1071" s="161"/>
      <c r="AM1071" s="161"/>
      <c r="AN1071" s="161"/>
      <c r="AO1071" s="161"/>
      <c r="AP1071" s="161"/>
      <c r="AQ1071" s="161"/>
      <c r="AR1071"/>
      <c r="AS1071" s="161"/>
      <c r="AT1071" s="161"/>
      <c r="AU1071" s="161"/>
      <c r="AV1071" s="161"/>
      <c r="AW1071" s="161"/>
      <c r="AX1071" s="161"/>
      <c r="AY1071" s="161"/>
      <c r="AZ1071" s="161"/>
      <c r="BA1071" s="161"/>
      <c r="BB1071" s="161"/>
      <c r="BC1071" s="161"/>
      <c r="BD1071" s="161"/>
      <c r="BE1071" s="161"/>
      <c r="BF1071" s="161"/>
      <c r="BG1071" s="161"/>
      <c r="BH1071" s="161"/>
      <c r="BI1071" s="161"/>
      <c r="BJ1071" s="161"/>
      <c r="BK1071" s="161"/>
      <c r="BL1071" s="161"/>
      <c r="BM1071" s="161"/>
      <c r="BN1071" s="161"/>
      <c r="BO1071" s="161"/>
      <c r="BP1071" s="161"/>
      <c r="BQ1071" s="161"/>
      <c r="BR1071" s="161"/>
      <c r="BS1071" s="161"/>
      <c r="BT1071" s="161"/>
      <c r="BU1071" s="161"/>
      <c r="BV1071" s="161"/>
      <c r="BW1071" s="161"/>
      <c r="BX1071" s="161"/>
      <c r="BY1071" s="161"/>
      <c r="BZ1071" s="161"/>
      <c r="CA1071" s="161"/>
      <c r="CB1071" s="161"/>
      <c r="CC1071" s="161"/>
      <c r="CD1071" s="161"/>
      <c r="CE1071" s="161"/>
      <c r="CF1071" s="161"/>
      <c r="CG1071" s="161"/>
      <c r="CH1071" s="161"/>
      <c r="CI1071" s="161"/>
      <c r="CJ1071" s="161"/>
      <c r="CK1071" s="161"/>
      <c r="CL1071" s="161"/>
      <c r="CM1071" s="161"/>
      <c r="CN1071" s="161"/>
      <c r="CO1071" s="161"/>
      <c r="CP1071" s="161"/>
      <c r="CQ1071" s="161"/>
      <c r="CR1071" s="161"/>
      <c r="CS1071" s="161"/>
      <c r="CT1071" s="161"/>
      <c r="CU1071" s="161"/>
      <c r="CV1071" s="161"/>
      <c r="CW1071" s="161"/>
      <c r="CX1071" s="161"/>
      <c r="CY1071" s="161"/>
      <c r="CZ1071" s="161"/>
      <c r="DA1071" s="161"/>
      <c r="DB1071" s="161"/>
      <c r="DC1071" s="161"/>
      <c r="DD1071" s="161"/>
      <c r="DE1071" s="161"/>
      <c r="DF1071" s="161"/>
      <c r="DG1071" s="161"/>
      <c r="DH1071" s="161"/>
      <c r="DI1071" s="161"/>
      <c r="DJ1071" s="161"/>
      <c r="DK1071" s="161"/>
      <c r="DL1071" s="161"/>
      <c r="DM1071" s="161"/>
      <c r="DN1071" s="161"/>
      <c r="DO1071" s="161"/>
      <c r="DP1071" s="161"/>
      <c r="DQ1071" s="161"/>
      <c r="DR1071" s="161"/>
      <c r="DS1071" s="161"/>
      <c r="DT1071" s="161"/>
      <c r="DU1071" s="161"/>
      <c r="DV1071" s="161"/>
      <c r="DW1071" s="161"/>
    </row>
    <row r="1072" spans="1:127" ht="12.75" customHeight="1" x14ac:dyDescent="0.25">
      <c r="A1072" s="161"/>
      <c r="B1072" s="161"/>
      <c r="C1072" s="161"/>
      <c r="D1072" s="161"/>
      <c r="E1072" s="161"/>
      <c r="F1072" s="161"/>
      <c r="G1072" s="161"/>
      <c r="H1072" s="161"/>
      <c r="I1072" s="161"/>
      <c r="J1072" s="161"/>
      <c r="K1072" s="161"/>
      <c r="L1072" s="161"/>
      <c r="M1072" s="161"/>
      <c r="N1072" s="161"/>
      <c r="O1072" s="161"/>
      <c r="P1072" s="161"/>
      <c r="Q1072" s="161"/>
      <c r="R1072" s="161"/>
      <c r="S1072" s="161"/>
      <c r="T1072" s="161"/>
      <c r="U1072" s="161"/>
      <c r="V1072" s="161"/>
      <c r="W1072" s="161"/>
      <c r="X1072" s="161"/>
      <c r="Y1072" s="161"/>
      <c r="Z1072" s="161"/>
      <c r="AA1072" s="161"/>
      <c r="AB1072" s="161"/>
      <c r="AC1072" s="161"/>
      <c r="AD1072" s="161"/>
      <c r="AE1072" s="161"/>
      <c r="AF1072" s="161"/>
      <c r="AG1072" s="161"/>
      <c r="AH1072" s="161"/>
      <c r="AI1072" s="161"/>
      <c r="AJ1072" s="161"/>
      <c r="AK1072" s="161"/>
      <c r="AL1072" s="161"/>
      <c r="AM1072" s="161"/>
      <c r="AN1072" s="161"/>
      <c r="AO1072" s="161"/>
      <c r="AP1072" s="161"/>
      <c r="AQ1072" s="161"/>
      <c r="AR1072"/>
      <c r="AS1072" s="161"/>
      <c r="AT1072" s="161"/>
      <c r="AU1072" s="161"/>
      <c r="AV1072" s="161"/>
      <c r="AW1072" s="161"/>
      <c r="AX1072" s="161"/>
      <c r="AY1072" s="161"/>
      <c r="AZ1072" s="161"/>
      <c r="BA1072" s="161"/>
      <c r="BB1072" s="161"/>
      <c r="BC1072" s="161"/>
      <c r="BD1072" s="161"/>
      <c r="BE1072" s="161"/>
      <c r="BF1072" s="161"/>
      <c r="BG1072" s="161"/>
      <c r="BH1072" s="161"/>
      <c r="BI1072" s="161"/>
      <c r="BJ1072" s="161"/>
      <c r="BK1072" s="161"/>
      <c r="BL1072" s="161"/>
      <c r="BM1072" s="161"/>
      <c r="BN1072" s="161"/>
      <c r="BO1072" s="161"/>
      <c r="BP1072" s="161"/>
      <c r="BQ1072" s="161"/>
      <c r="BR1072" s="161"/>
      <c r="BS1072" s="161"/>
      <c r="BT1072" s="161"/>
      <c r="BU1072" s="161"/>
      <c r="BV1072" s="161"/>
      <c r="BW1072" s="161"/>
      <c r="BX1072" s="161"/>
      <c r="BY1072" s="161"/>
      <c r="BZ1072" s="161"/>
      <c r="CA1072" s="161"/>
      <c r="CB1072" s="161"/>
      <c r="CC1072" s="161"/>
      <c r="CD1072" s="161"/>
      <c r="CE1072" s="161"/>
      <c r="CF1072" s="161"/>
      <c r="CG1072" s="161"/>
      <c r="CH1072" s="161"/>
      <c r="CI1072" s="161"/>
      <c r="CJ1072" s="161"/>
      <c r="CK1072" s="161"/>
      <c r="CL1072" s="161"/>
      <c r="CM1072" s="161"/>
      <c r="CN1072" s="161"/>
      <c r="CO1072" s="161"/>
      <c r="CP1072" s="161"/>
      <c r="CQ1072" s="161"/>
      <c r="CR1072" s="161"/>
      <c r="CS1072" s="161"/>
      <c r="CT1072" s="161"/>
      <c r="CU1072" s="161"/>
      <c r="CV1072" s="161"/>
      <c r="CW1072" s="161"/>
      <c r="CX1072" s="161"/>
      <c r="CY1072" s="161"/>
      <c r="CZ1072" s="161"/>
      <c r="DA1072" s="161"/>
      <c r="DB1072" s="161"/>
      <c r="DC1072" s="161"/>
      <c r="DD1072" s="161"/>
      <c r="DE1072" s="161"/>
      <c r="DF1072" s="161"/>
      <c r="DG1072" s="161"/>
      <c r="DH1072" s="161"/>
      <c r="DI1072" s="161"/>
      <c r="DJ1072" s="161"/>
      <c r="DK1072" s="161"/>
      <c r="DL1072" s="161"/>
      <c r="DM1072" s="161"/>
      <c r="DN1072" s="161"/>
      <c r="DO1072" s="161"/>
      <c r="DP1072" s="161"/>
      <c r="DQ1072" s="161"/>
      <c r="DR1072" s="161"/>
      <c r="DS1072" s="161"/>
      <c r="DT1072" s="161"/>
      <c r="DU1072" s="161"/>
      <c r="DV1072" s="161"/>
      <c r="DW1072" s="161"/>
    </row>
    <row r="1073" spans="1:127" ht="12.75" customHeight="1" x14ac:dyDescent="0.25">
      <c r="A1073" s="161"/>
      <c r="B1073" s="161"/>
      <c r="C1073" s="161"/>
      <c r="D1073" s="161"/>
      <c r="E1073" s="161"/>
      <c r="F1073" s="161"/>
      <c r="G1073" s="161"/>
      <c r="H1073" s="161"/>
      <c r="I1073" s="161"/>
      <c r="J1073" s="161"/>
      <c r="K1073" s="161"/>
      <c r="L1073" s="161"/>
      <c r="M1073" s="161"/>
      <c r="N1073" s="161"/>
      <c r="O1073" s="161"/>
      <c r="P1073" s="161"/>
      <c r="Q1073" s="161"/>
      <c r="R1073" s="161"/>
      <c r="S1073" s="161"/>
      <c r="T1073" s="161"/>
      <c r="U1073" s="161"/>
      <c r="V1073" s="161"/>
      <c r="W1073" s="161"/>
      <c r="X1073" s="161"/>
      <c r="Y1073" s="161"/>
      <c r="Z1073" s="161"/>
      <c r="AA1073" s="161"/>
      <c r="AB1073" s="161"/>
      <c r="AC1073" s="161"/>
      <c r="AD1073" s="161"/>
      <c r="AE1073" s="161"/>
      <c r="AF1073" s="161"/>
      <c r="AG1073" s="161"/>
      <c r="AH1073" s="161"/>
      <c r="AI1073" s="161"/>
      <c r="AJ1073" s="161"/>
      <c r="AK1073" s="161"/>
      <c r="AL1073" s="161"/>
      <c r="AM1073" s="161"/>
      <c r="AN1073" s="161"/>
      <c r="AO1073" s="161"/>
      <c r="AP1073" s="161"/>
      <c r="AQ1073" s="161"/>
      <c r="AR1073"/>
      <c r="AS1073" s="161"/>
      <c r="AT1073" s="161"/>
      <c r="AU1073" s="161"/>
      <c r="AV1073" s="161"/>
      <c r="AW1073" s="161"/>
      <c r="AX1073" s="161"/>
      <c r="AY1073" s="161"/>
      <c r="AZ1073" s="161"/>
      <c r="BA1073" s="161"/>
      <c r="BB1073" s="161"/>
      <c r="BC1073" s="161"/>
      <c r="BD1073" s="161"/>
      <c r="BE1073" s="161"/>
      <c r="BF1073" s="161"/>
      <c r="BG1073" s="161"/>
      <c r="BH1073" s="161"/>
      <c r="BI1073" s="161"/>
      <c r="BJ1073" s="161"/>
      <c r="BK1073" s="161"/>
      <c r="BL1073" s="161"/>
      <c r="BM1073" s="161"/>
      <c r="BN1073" s="161"/>
      <c r="BO1073" s="161"/>
      <c r="BP1073" s="161"/>
      <c r="BQ1073" s="161"/>
      <c r="BR1073" s="161"/>
      <c r="BS1073" s="161"/>
      <c r="BT1073" s="161"/>
      <c r="BU1073" s="161"/>
      <c r="BV1073" s="161"/>
      <c r="BW1073" s="161"/>
      <c r="BX1073" s="161"/>
      <c r="BY1073" s="161"/>
      <c r="BZ1073" s="161"/>
      <c r="CA1073" s="161"/>
      <c r="CB1073" s="161"/>
      <c r="CC1073" s="161"/>
      <c r="CD1073" s="161"/>
      <c r="CE1073" s="161"/>
      <c r="CF1073" s="161"/>
      <c r="CG1073" s="161"/>
      <c r="CH1073" s="161"/>
      <c r="CI1073" s="161"/>
      <c r="CJ1073" s="161"/>
      <c r="CK1073" s="161"/>
      <c r="CL1073" s="161"/>
      <c r="CM1073" s="161"/>
      <c r="CN1073" s="161"/>
      <c r="CO1073" s="161"/>
      <c r="CP1073" s="161"/>
      <c r="CQ1073" s="161"/>
      <c r="CR1073" s="161"/>
      <c r="CS1073" s="161"/>
      <c r="CT1073" s="161"/>
      <c r="CU1073" s="161"/>
      <c r="CV1073" s="161"/>
      <c r="CW1073" s="161"/>
      <c r="CX1073" s="161"/>
      <c r="CY1073" s="161"/>
      <c r="CZ1073" s="161"/>
      <c r="DA1073" s="161"/>
      <c r="DB1073" s="161"/>
      <c r="DC1073" s="161"/>
      <c r="DD1073" s="161"/>
      <c r="DE1073" s="161"/>
      <c r="DF1073" s="161"/>
      <c r="DG1073" s="161"/>
      <c r="DH1073" s="161"/>
      <c r="DI1073" s="161"/>
      <c r="DJ1073" s="161"/>
      <c r="DK1073" s="161"/>
      <c r="DL1073" s="161"/>
      <c r="DM1073" s="161"/>
      <c r="DN1073" s="161"/>
      <c r="DO1073" s="161"/>
      <c r="DP1073" s="161"/>
      <c r="DQ1073" s="161"/>
      <c r="DR1073" s="161"/>
      <c r="DS1073" s="161"/>
      <c r="DT1073" s="161"/>
      <c r="DU1073" s="161"/>
      <c r="DV1073" s="161"/>
      <c r="DW1073" s="161"/>
    </row>
    <row r="1074" spans="1:127" ht="12.75" customHeight="1" x14ac:dyDescent="0.25">
      <c r="A1074" s="161"/>
      <c r="B1074" s="161"/>
      <c r="C1074" s="161"/>
      <c r="D1074" s="161"/>
      <c r="E1074" s="161"/>
      <c r="F1074" s="161"/>
      <c r="G1074" s="161"/>
      <c r="H1074" s="161"/>
      <c r="I1074" s="161"/>
      <c r="J1074" s="161"/>
      <c r="K1074" s="161"/>
      <c r="L1074" s="161"/>
      <c r="M1074" s="161"/>
      <c r="N1074" s="161"/>
      <c r="O1074" s="161"/>
      <c r="P1074" s="161"/>
      <c r="Q1074" s="161"/>
      <c r="R1074" s="161"/>
      <c r="S1074" s="161"/>
      <c r="T1074" s="161"/>
      <c r="U1074" s="161"/>
      <c r="V1074" s="161"/>
      <c r="W1074" s="161"/>
      <c r="X1074" s="161"/>
      <c r="Y1074" s="161"/>
      <c r="Z1074" s="161"/>
      <c r="AA1074" s="161"/>
      <c r="AB1074" s="161"/>
      <c r="AC1074" s="161"/>
      <c r="AD1074" s="161"/>
      <c r="AE1074" s="161"/>
      <c r="AF1074" s="161"/>
      <c r="AG1074" s="161"/>
      <c r="AH1074" s="161"/>
      <c r="AI1074" s="161"/>
      <c r="AJ1074" s="161"/>
      <c r="AK1074" s="161"/>
      <c r="AL1074" s="161"/>
      <c r="AM1074" s="161"/>
      <c r="AN1074" s="161"/>
      <c r="AO1074" s="161"/>
      <c r="AP1074" s="161"/>
      <c r="AQ1074" s="161"/>
      <c r="AR1074"/>
      <c r="AS1074" s="161"/>
      <c r="AT1074" s="161"/>
      <c r="AU1074" s="161"/>
      <c r="AV1074" s="161"/>
      <c r="AW1074" s="161"/>
      <c r="AX1074" s="161"/>
      <c r="AY1074" s="161"/>
      <c r="AZ1074" s="161"/>
      <c r="BA1074" s="161"/>
      <c r="BB1074" s="161"/>
      <c r="BC1074" s="161"/>
      <c r="BD1074" s="161"/>
      <c r="BE1074" s="161"/>
      <c r="BF1074" s="161"/>
      <c r="BG1074" s="161"/>
      <c r="BH1074" s="161"/>
      <c r="BI1074" s="161"/>
      <c r="BJ1074" s="161"/>
      <c r="BK1074" s="161"/>
      <c r="BL1074" s="161"/>
      <c r="BM1074" s="161"/>
      <c r="BN1074" s="161"/>
      <c r="BO1074" s="161"/>
      <c r="BP1074" s="161"/>
      <c r="BQ1074" s="161"/>
      <c r="BR1074" s="161"/>
      <c r="BS1074" s="161"/>
      <c r="BT1074" s="161"/>
      <c r="BU1074" s="161"/>
      <c r="BV1074" s="161"/>
      <c r="BW1074" s="161"/>
      <c r="BX1074" s="161"/>
      <c r="BY1074" s="161"/>
      <c r="BZ1074" s="161"/>
      <c r="CA1074" s="161"/>
      <c r="CB1074" s="161"/>
      <c r="CC1074" s="161"/>
      <c r="CD1074" s="161"/>
      <c r="CE1074" s="161"/>
      <c r="CF1074" s="161"/>
      <c r="CG1074" s="161"/>
      <c r="CH1074" s="161"/>
      <c r="CI1074" s="161"/>
      <c r="CJ1074" s="161"/>
      <c r="CK1074" s="161"/>
      <c r="CL1074" s="161"/>
      <c r="CM1074" s="161"/>
      <c r="CN1074" s="161"/>
      <c r="CO1074" s="161"/>
      <c r="CP1074" s="161"/>
      <c r="CQ1074" s="161"/>
      <c r="CR1074" s="161"/>
      <c r="CS1074" s="161"/>
      <c r="CT1074" s="161"/>
      <c r="CU1074" s="161"/>
      <c r="CV1074" s="161"/>
      <c r="CW1074" s="161"/>
      <c r="CX1074" s="161"/>
      <c r="CY1074" s="161"/>
      <c r="CZ1074" s="161"/>
      <c r="DA1074" s="161"/>
      <c r="DB1074" s="161"/>
      <c r="DC1074" s="161"/>
      <c r="DD1074" s="161"/>
      <c r="DE1074" s="161"/>
      <c r="DF1074" s="161"/>
      <c r="DG1074" s="161"/>
      <c r="DH1074" s="161"/>
      <c r="DI1074" s="161"/>
      <c r="DJ1074" s="161"/>
      <c r="DK1074" s="161"/>
      <c r="DL1074" s="161"/>
      <c r="DM1074" s="161"/>
      <c r="DN1074" s="161"/>
      <c r="DO1074" s="161"/>
      <c r="DP1074" s="161"/>
      <c r="DQ1074" s="161"/>
      <c r="DR1074" s="161"/>
      <c r="DS1074" s="161"/>
      <c r="DT1074" s="161"/>
      <c r="DU1074" s="161"/>
      <c r="DV1074" s="161"/>
      <c r="DW1074" s="161"/>
    </row>
    <row r="1075" spans="1:127" ht="12.75" customHeight="1" x14ac:dyDescent="0.25">
      <c r="A1075" s="161"/>
      <c r="B1075" s="161"/>
      <c r="C1075" s="161"/>
      <c r="D1075" s="161"/>
      <c r="E1075" s="161"/>
      <c r="F1075" s="161"/>
      <c r="G1075" s="161"/>
      <c r="H1075" s="161"/>
      <c r="I1075" s="161"/>
      <c r="J1075" s="161"/>
      <c r="K1075" s="161"/>
      <c r="L1075" s="161"/>
      <c r="M1075" s="161"/>
      <c r="N1075" s="161"/>
      <c r="O1075" s="161"/>
      <c r="P1075" s="161"/>
      <c r="Q1075" s="161"/>
      <c r="R1075" s="161"/>
      <c r="S1075" s="161"/>
      <c r="T1075" s="161"/>
      <c r="U1075" s="161"/>
      <c r="V1075" s="161"/>
      <c r="W1075" s="161"/>
      <c r="X1075" s="161"/>
      <c r="Y1075" s="161"/>
      <c r="Z1075" s="161"/>
      <c r="AA1075" s="161"/>
      <c r="AB1075" s="161"/>
      <c r="AC1075" s="161"/>
      <c r="AD1075" s="161"/>
      <c r="AE1075" s="161"/>
      <c r="AF1075" s="161"/>
      <c r="AG1075" s="161"/>
      <c r="AH1075" s="161"/>
      <c r="AI1075" s="161"/>
      <c r="AJ1075" s="161"/>
      <c r="AK1075" s="161"/>
      <c r="AL1075" s="161"/>
      <c r="AM1075" s="161"/>
      <c r="AN1075" s="161"/>
      <c r="AO1075" s="161"/>
      <c r="AP1075" s="161"/>
      <c r="AQ1075" s="161"/>
      <c r="AR1075"/>
      <c r="AS1075" s="161"/>
      <c r="AT1075" s="161"/>
      <c r="AU1075" s="161"/>
      <c r="AV1075" s="161"/>
      <c r="AW1075" s="161"/>
      <c r="AX1075" s="161"/>
      <c r="AY1075" s="161"/>
      <c r="AZ1075" s="161"/>
      <c r="BA1075" s="161"/>
      <c r="BB1075" s="161"/>
      <c r="BC1075" s="161"/>
      <c r="BD1075" s="161"/>
      <c r="BE1075" s="161"/>
      <c r="BF1075" s="161"/>
      <c r="BG1075" s="161"/>
      <c r="BH1075" s="161"/>
      <c r="BI1075" s="161"/>
      <c r="BJ1075" s="161"/>
      <c r="BK1075" s="161"/>
      <c r="BL1075" s="161"/>
      <c r="BM1075" s="161"/>
      <c r="BN1075" s="161"/>
      <c r="BO1075" s="161"/>
      <c r="BP1075" s="161"/>
      <c r="BQ1075" s="161"/>
      <c r="BR1075" s="161"/>
      <c r="BS1075" s="161"/>
      <c r="BT1075" s="161"/>
      <c r="BU1075" s="161"/>
      <c r="BV1075" s="161"/>
      <c r="BW1075" s="161"/>
      <c r="BX1075" s="161"/>
      <c r="BY1075" s="161"/>
      <c r="BZ1075" s="161"/>
      <c r="CA1075" s="161"/>
      <c r="CB1075" s="161"/>
      <c r="CC1075" s="161"/>
      <c r="CD1075" s="161"/>
      <c r="CE1075" s="161"/>
      <c r="CF1075" s="161"/>
      <c r="CG1075" s="161"/>
      <c r="CH1075" s="161"/>
      <c r="CI1075" s="161"/>
      <c r="CJ1075" s="161"/>
      <c r="CK1075" s="161"/>
      <c r="CL1075" s="161"/>
      <c r="CM1075" s="161"/>
      <c r="CN1075" s="161"/>
      <c r="CO1075" s="161"/>
      <c r="CP1075" s="161"/>
      <c r="CQ1075" s="161"/>
      <c r="CR1075" s="161"/>
      <c r="CS1075" s="161"/>
      <c r="CT1075" s="161"/>
      <c r="CU1075" s="161"/>
      <c r="CV1075" s="161"/>
      <c r="CW1075" s="161"/>
      <c r="CX1075" s="161"/>
      <c r="CY1075" s="161"/>
      <c r="CZ1075" s="161"/>
      <c r="DA1075" s="161"/>
      <c r="DB1075" s="161"/>
      <c r="DC1075" s="161"/>
      <c r="DD1075" s="161"/>
      <c r="DE1075" s="161"/>
      <c r="DF1075" s="161"/>
      <c r="DG1075" s="161"/>
      <c r="DH1075" s="161"/>
      <c r="DI1075" s="161"/>
      <c r="DJ1075" s="161"/>
      <c r="DK1075" s="161"/>
      <c r="DL1075" s="161"/>
      <c r="DM1075" s="161"/>
      <c r="DN1075" s="161"/>
      <c r="DO1075" s="161"/>
      <c r="DP1075" s="161"/>
      <c r="DQ1075" s="161"/>
      <c r="DR1075" s="161"/>
      <c r="DS1075" s="161"/>
      <c r="DT1075" s="161"/>
      <c r="DU1075" s="161"/>
      <c r="DV1075" s="161"/>
      <c r="DW1075" s="161"/>
    </row>
    <row r="1076" spans="1:127" ht="12.75" customHeight="1" x14ac:dyDescent="0.25">
      <c r="A1076" s="161"/>
      <c r="B1076" s="161"/>
      <c r="C1076" s="161"/>
      <c r="D1076" s="161"/>
      <c r="E1076" s="161"/>
      <c r="F1076" s="161"/>
      <c r="G1076" s="161"/>
      <c r="H1076" s="161"/>
      <c r="I1076" s="161"/>
      <c r="J1076" s="161"/>
      <c r="K1076" s="161"/>
      <c r="L1076" s="161"/>
      <c r="M1076" s="161"/>
      <c r="N1076" s="161"/>
      <c r="O1076" s="161"/>
      <c r="P1076" s="161"/>
      <c r="Q1076" s="161"/>
      <c r="R1076" s="161"/>
      <c r="S1076" s="161"/>
      <c r="T1076" s="161"/>
      <c r="U1076" s="161"/>
      <c r="V1076" s="161"/>
      <c r="W1076" s="161"/>
      <c r="X1076" s="161"/>
      <c r="Y1076" s="161"/>
      <c r="Z1076" s="161"/>
      <c r="AA1076" s="161"/>
      <c r="AB1076" s="161"/>
      <c r="AC1076" s="161"/>
      <c r="AD1076" s="161"/>
      <c r="AE1076" s="161"/>
      <c r="AF1076" s="161"/>
      <c r="AG1076" s="161"/>
      <c r="AH1076" s="161"/>
      <c r="AI1076" s="161"/>
      <c r="AJ1076" s="161"/>
      <c r="AK1076" s="161"/>
      <c r="AL1076" s="161"/>
      <c r="AM1076" s="161"/>
      <c r="AN1076" s="161"/>
      <c r="AO1076" s="161"/>
      <c r="AP1076" s="161"/>
      <c r="AQ1076" s="161"/>
      <c r="AR1076"/>
      <c r="AS1076" s="161"/>
      <c r="AT1076" s="161"/>
      <c r="AU1076" s="161"/>
      <c r="AV1076" s="161"/>
      <c r="AW1076" s="161"/>
      <c r="AX1076" s="161"/>
      <c r="AY1076" s="161"/>
      <c r="AZ1076" s="161"/>
      <c r="BA1076" s="161"/>
      <c r="BB1076" s="161"/>
      <c r="BC1076" s="161"/>
      <c r="BD1076" s="161"/>
      <c r="BE1076" s="161"/>
      <c r="BF1076" s="161"/>
      <c r="BG1076" s="161"/>
      <c r="BH1076" s="161"/>
      <c r="BI1076" s="161"/>
      <c r="BJ1076" s="161"/>
      <c r="BK1076" s="161"/>
      <c r="BL1076" s="161"/>
      <c r="BM1076" s="161"/>
      <c r="BN1076" s="161"/>
      <c r="BO1076" s="161"/>
      <c r="BP1076" s="161"/>
      <c r="BQ1076" s="161"/>
      <c r="BR1076" s="161"/>
      <c r="BS1076" s="161"/>
      <c r="BT1076" s="161"/>
      <c r="BU1076" s="161"/>
      <c r="BV1076" s="161"/>
      <c r="BW1076" s="161"/>
      <c r="BX1076" s="161"/>
      <c r="BY1076" s="161"/>
      <c r="BZ1076" s="161"/>
      <c r="CA1076" s="161"/>
      <c r="CB1076" s="161"/>
      <c r="CC1076" s="161"/>
      <c r="CD1076" s="161"/>
      <c r="CE1076" s="161"/>
      <c r="CF1076" s="161"/>
      <c r="CG1076" s="161"/>
      <c r="CH1076" s="161"/>
      <c r="CI1076" s="161"/>
      <c r="CJ1076" s="161"/>
      <c r="CK1076" s="161"/>
      <c r="CL1076" s="161"/>
      <c r="CM1076" s="161"/>
      <c r="CN1076" s="161"/>
      <c r="CO1076" s="161"/>
      <c r="CP1076" s="161"/>
      <c r="CQ1076" s="161"/>
      <c r="CR1076" s="161"/>
      <c r="CS1076" s="161"/>
      <c r="CT1076" s="161"/>
      <c r="CU1076" s="161"/>
      <c r="CV1076" s="161"/>
      <c r="CW1076" s="161"/>
      <c r="CX1076" s="161"/>
      <c r="CY1076" s="161"/>
      <c r="CZ1076" s="161"/>
      <c r="DA1076" s="161"/>
      <c r="DB1076" s="161"/>
      <c r="DC1076" s="161"/>
      <c r="DD1076" s="161"/>
      <c r="DE1076" s="161"/>
      <c r="DF1076" s="161"/>
      <c r="DG1076" s="161"/>
      <c r="DH1076" s="161"/>
      <c r="DI1076" s="161"/>
      <c r="DJ1076" s="161"/>
      <c r="DK1076" s="161"/>
      <c r="DL1076" s="161"/>
      <c r="DM1076" s="161"/>
      <c r="DN1076" s="161"/>
      <c r="DO1076" s="161"/>
      <c r="DP1076" s="161"/>
      <c r="DQ1076" s="161"/>
      <c r="DR1076" s="161"/>
      <c r="DS1076" s="161"/>
      <c r="DT1076" s="161"/>
      <c r="DU1076" s="161"/>
      <c r="DV1076" s="161"/>
      <c r="DW1076" s="161"/>
    </row>
    <row r="1077" spans="1:127" ht="12.75" customHeight="1" x14ac:dyDescent="0.25">
      <c r="A1077" s="161"/>
      <c r="B1077" s="161"/>
      <c r="C1077" s="161"/>
      <c r="D1077" s="161"/>
      <c r="E1077" s="161"/>
      <c r="F1077" s="161"/>
      <c r="G1077" s="161"/>
      <c r="H1077" s="161"/>
      <c r="I1077" s="161"/>
      <c r="J1077" s="161"/>
      <c r="K1077" s="161"/>
      <c r="L1077" s="161"/>
      <c r="M1077" s="161"/>
      <c r="N1077" s="161"/>
      <c r="O1077" s="161"/>
      <c r="P1077" s="161"/>
      <c r="Q1077" s="161"/>
      <c r="R1077" s="161"/>
      <c r="S1077" s="161"/>
      <c r="T1077" s="161"/>
      <c r="U1077" s="161"/>
      <c r="V1077" s="161"/>
      <c r="W1077" s="161"/>
      <c r="X1077" s="161"/>
      <c r="Y1077" s="161"/>
      <c r="Z1077" s="161"/>
      <c r="AA1077" s="161"/>
      <c r="AB1077" s="161"/>
      <c r="AC1077" s="161"/>
      <c r="AD1077" s="161"/>
      <c r="AE1077" s="161"/>
      <c r="AF1077" s="161"/>
      <c r="AG1077" s="161"/>
      <c r="AH1077" s="161"/>
      <c r="AI1077" s="161"/>
      <c r="AJ1077" s="161"/>
      <c r="AK1077" s="161"/>
      <c r="AL1077" s="161"/>
      <c r="AM1077" s="161"/>
      <c r="AN1077" s="161"/>
      <c r="AO1077" s="161"/>
      <c r="AP1077" s="161"/>
      <c r="AQ1077" s="161"/>
      <c r="AR1077"/>
      <c r="AS1077" s="161"/>
      <c r="AT1077" s="161"/>
      <c r="AU1077" s="161"/>
      <c r="AV1077" s="161"/>
      <c r="AW1077" s="161"/>
      <c r="AX1077" s="161"/>
      <c r="AY1077" s="161"/>
      <c r="AZ1077" s="161"/>
      <c r="BA1077" s="161"/>
      <c r="BB1077" s="161"/>
      <c r="BC1077" s="161"/>
      <c r="BD1077" s="161"/>
      <c r="BE1077" s="161"/>
      <c r="BF1077" s="161"/>
      <c r="BG1077" s="161"/>
      <c r="BH1077" s="161"/>
      <c r="BI1077" s="161"/>
      <c r="BJ1077" s="161"/>
      <c r="BK1077" s="161"/>
      <c r="BL1077" s="161"/>
      <c r="BM1077" s="161"/>
      <c r="BN1077" s="161"/>
      <c r="BO1077" s="161"/>
      <c r="BP1077" s="161"/>
      <c r="BQ1077" s="161"/>
      <c r="BR1077" s="161"/>
      <c r="BS1077" s="161"/>
      <c r="BT1077" s="161"/>
      <c r="BU1077" s="161"/>
      <c r="BV1077" s="161"/>
      <c r="BW1077" s="161"/>
      <c r="BX1077" s="161"/>
      <c r="BY1077" s="161"/>
      <c r="BZ1077" s="161"/>
      <c r="CA1077" s="161"/>
      <c r="CB1077" s="161"/>
      <c r="CC1077" s="161"/>
      <c r="CD1077" s="161"/>
      <c r="CE1077" s="161"/>
      <c r="CF1077" s="161"/>
      <c r="CG1077" s="161"/>
      <c r="CH1077" s="161"/>
      <c r="CI1077" s="161"/>
      <c r="CJ1077" s="161"/>
      <c r="CK1077" s="161"/>
      <c r="CL1077" s="161"/>
      <c r="CM1077" s="161"/>
      <c r="CN1077" s="161"/>
      <c r="CO1077" s="161"/>
      <c r="CP1077" s="161"/>
      <c r="CQ1077" s="161"/>
      <c r="CR1077" s="161"/>
      <c r="CS1077" s="161"/>
      <c r="CT1077" s="161"/>
      <c r="CU1077" s="161"/>
      <c r="CV1077" s="161"/>
      <c r="CW1077" s="161"/>
      <c r="CX1077" s="161"/>
      <c r="CY1077" s="161"/>
      <c r="CZ1077" s="161"/>
      <c r="DA1077" s="161"/>
      <c r="DB1077" s="161"/>
      <c r="DC1077" s="161"/>
      <c r="DD1077" s="161"/>
      <c r="DE1077" s="161"/>
      <c r="DF1077" s="161"/>
      <c r="DG1077" s="161"/>
      <c r="DH1077" s="161"/>
      <c r="DI1077" s="161"/>
      <c r="DJ1077" s="161"/>
      <c r="DK1077" s="161"/>
      <c r="DL1077" s="161"/>
      <c r="DM1077" s="161"/>
      <c r="DN1077" s="161"/>
      <c r="DO1077" s="161"/>
      <c r="DP1077" s="161"/>
      <c r="DQ1077" s="161"/>
      <c r="DR1077" s="161"/>
      <c r="DS1077" s="161"/>
      <c r="DT1077" s="161"/>
      <c r="DU1077" s="161"/>
      <c r="DV1077" s="161"/>
      <c r="DW1077" s="161"/>
    </row>
    <row r="1078" spans="1:127" ht="12.75" customHeight="1" x14ac:dyDescent="0.25">
      <c r="A1078" s="161"/>
      <c r="B1078" s="161"/>
      <c r="C1078" s="161"/>
      <c r="D1078" s="161"/>
      <c r="E1078" s="161"/>
      <c r="F1078" s="161"/>
      <c r="G1078" s="161"/>
      <c r="H1078" s="161"/>
      <c r="I1078" s="161"/>
      <c r="J1078" s="161"/>
      <c r="K1078" s="161"/>
      <c r="L1078" s="161"/>
      <c r="M1078" s="161"/>
      <c r="N1078" s="161"/>
      <c r="O1078" s="161"/>
      <c r="P1078" s="161"/>
      <c r="Q1078" s="161"/>
      <c r="R1078" s="161"/>
      <c r="S1078" s="161"/>
      <c r="T1078" s="161"/>
      <c r="U1078" s="161"/>
      <c r="V1078" s="161"/>
      <c r="W1078" s="161"/>
      <c r="X1078" s="161"/>
      <c r="Y1078" s="161"/>
      <c r="Z1078" s="161"/>
      <c r="AA1078" s="161"/>
      <c r="AB1078" s="161"/>
      <c r="AC1078" s="161"/>
      <c r="AD1078" s="161"/>
      <c r="AE1078" s="161"/>
      <c r="AF1078" s="161"/>
      <c r="AG1078" s="161"/>
      <c r="AH1078" s="161"/>
      <c r="AI1078" s="161"/>
      <c r="AJ1078" s="161"/>
      <c r="AK1078" s="161"/>
      <c r="AL1078" s="161"/>
      <c r="AM1078" s="161"/>
      <c r="AN1078" s="161"/>
      <c r="AO1078" s="161"/>
      <c r="AP1078" s="161"/>
      <c r="AQ1078" s="161"/>
      <c r="AR1078"/>
      <c r="AS1078" s="161"/>
      <c r="AT1078" s="161"/>
      <c r="AU1078" s="161"/>
      <c r="AV1078" s="161"/>
      <c r="AW1078" s="161"/>
      <c r="AX1078" s="161"/>
      <c r="AY1078" s="161"/>
      <c r="AZ1078" s="161"/>
      <c r="BA1078" s="161"/>
      <c r="BB1078" s="161"/>
      <c r="BC1078" s="161"/>
      <c r="BD1078" s="161"/>
      <c r="BE1078" s="161"/>
      <c r="BF1078" s="161"/>
      <c r="BG1078" s="161"/>
      <c r="BH1078" s="161"/>
      <c r="BI1078" s="161"/>
      <c r="BJ1078" s="161"/>
      <c r="BK1078" s="161"/>
      <c r="BL1078" s="161"/>
      <c r="BM1078" s="161"/>
      <c r="BN1078" s="161"/>
      <c r="BO1078" s="161"/>
      <c r="BP1078" s="161"/>
      <c r="BQ1078" s="161"/>
      <c r="BR1078" s="161"/>
      <c r="BS1078" s="161"/>
      <c r="BT1078" s="161"/>
      <c r="BU1078" s="161"/>
      <c r="BV1078" s="161"/>
      <c r="BW1078" s="161"/>
      <c r="BX1078" s="161"/>
      <c r="BY1078" s="161"/>
      <c r="BZ1078" s="161"/>
      <c r="CA1078" s="161"/>
      <c r="CB1078" s="161"/>
      <c r="CC1078" s="161"/>
      <c r="CD1078" s="161"/>
      <c r="CE1078" s="161"/>
      <c r="CF1078" s="161"/>
      <c r="CG1078" s="161"/>
      <c r="CH1078" s="161"/>
      <c r="CI1078" s="161"/>
      <c r="CJ1078" s="161"/>
      <c r="CK1078" s="161"/>
      <c r="CL1078" s="161"/>
      <c r="CM1078" s="161"/>
      <c r="CN1078" s="161"/>
      <c r="CO1078" s="161"/>
      <c r="CP1078" s="161"/>
      <c r="CQ1078" s="161"/>
      <c r="CR1078" s="161"/>
      <c r="CS1078" s="161"/>
      <c r="CT1078" s="161"/>
      <c r="CU1078" s="161"/>
      <c r="CV1078" s="161"/>
      <c r="CW1078" s="161"/>
      <c r="CX1078" s="161"/>
      <c r="CY1078" s="161"/>
      <c r="CZ1078" s="161"/>
      <c r="DA1078" s="161"/>
      <c r="DB1078" s="161"/>
      <c r="DC1078" s="161"/>
      <c r="DD1078" s="161"/>
      <c r="DE1078" s="161"/>
      <c r="DF1078" s="161"/>
      <c r="DG1078" s="161"/>
      <c r="DH1078" s="161"/>
      <c r="DI1078" s="161"/>
      <c r="DJ1078" s="161"/>
      <c r="DK1078" s="161"/>
      <c r="DL1078" s="161"/>
      <c r="DM1078" s="161"/>
      <c r="DN1078" s="161"/>
      <c r="DO1078" s="161"/>
      <c r="DP1078" s="161"/>
      <c r="DQ1078" s="161"/>
      <c r="DR1078" s="161"/>
      <c r="DS1078" s="161"/>
      <c r="DT1078" s="161"/>
      <c r="DU1078" s="161"/>
      <c r="DV1078" s="161"/>
      <c r="DW1078" s="161"/>
    </row>
    <row r="1079" spans="1:127" ht="12.75" customHeight="1" x14ac:dyDescent="0.25">
      <c r="A1079" s="161"/>
      <c r="B1079" s="161"/>
      <c r="C1079" s="161"/>
      <c r="D1079" s="161"/>
      <c r="E1079" s="161"/>
      <c r="F1079" s="161"/>
      <c r="G1079" s="161"/>
      <c r="H1079" s="161"/>
      <c r="I1079" s="161"/>
      <c r="J1079" s="161"/>
      <c r="K1079" s="161"/>
      <c r="L1079" s="161"/>
      <c r="M1079" s="161"/>
      <c r="N1079" s="161"/>
      <c r="O1079" s="161"/>
      <c r="P1079" s="161"/>
      <c r="Q1079" s="161"/>
      <c r="R1079" s="161"/>
      <c r="S1079" s="161"/>
      <c r="T1079" s="161"/>
      <c r="U1079" s="161"/>
      <c r="V1079" s="161"/>
      <c r="W1079" s="161"/>
      <c r="X1079" s="161"/>
      <c r="Y1079" s="161"/>
      <c r="Z1079" s="161"/>
      <c r="AA1079" s="161"/>
      <c r="AB1079" s="161"/>
      <c r="AC1079" s="161"/>
      <c r="AD1079" s="161"/>
      <c r="AE1079" s="161"/>
      <c r="AF1079" s="161"/>
      <c r="AG1079" s="161"/>
      <c r="AH1079" s="161"/>
      <c r="AI1079" s="161"/>
      <c r="AJ1079" s="161"/>
      <c r="AK1079" s="161"/>
      <c r="AL1079" s="161"/>
      <c r="AM1079" s="161"/>
      <c r="AN1079" s="161"/>
      <c r="AO1079" s="161"/>
      <c r="AP1079" s="161"/>
      <c r="AQ1079" s="161"/>
      <c r="AR1079"/>
      <c r="AS1079" s="161"/>
      <c r="AT1079" s="161"/>
      <c r="AU1079" s="161"/>
      <c r="AV1079" s="161"/>
      <c r="AW1079" s="161"/>
      <c r="AX1079" s="161"/>
      <c r="AY1079" s="161"/>
      <c r="AZ1079" s="161"/>
      <c r="BA1079" s="161"/>
      <c r="BB1079" s="161"/>
      <c r="BC1079" s="161"/>
      <c r="BD1079" s="161"/>
      <c r="BE1079" s="161"/>
      <c r="BF1079" s="161"/>
      <c r="BG1079" s="161"/>
      <c r="BH1079" s="161"/>
      <c r="BI1079" s="161"/>
      <c r="BJ1079" s="161"/>
      <c r="BK1079" s="161"/>
      <c r="BL1079" s="161"/>
      <c r="BM1079" s="161"/>
      <c r="BN1079" s="161"/>
      <c r="BO1079" s="161"/>
      <c r="BP1079" s="161"/>
      <c r="BQ1079" s="161"/>
      <c r="BR1079" s="161"/>
      <c r="BS1079" s="161"/>
      <c r="BT1079" s="161"/>
      <c r="BU1079" s="161"/>
      <c r="BV1079" s="161"/>
      <c r="BW1079" s="161"/>
      <c r="BX1079" s="161"/>
      <c r="BY1079" s="161"/>
      <c r="BZ1079" s="161"/>
      <c r="CA1079" s="161"/>
      <c r="CB1079" s="161"/>
      <c r="CC1079" s="161"/>
      <c r="CD1079" s="161"/>
      <c r="CE1079" s="161"/>
      <c r="CF1079" s="161"/>
      <c r="CG1079" s="161"/>
      <c r="CH1079" s="161"/>
      <c r="CI1079" s="161"/>
      <c r="CJ1079" s="161"/>
      <c r="CK1079" s="161"/>
      <c r="CL1079" s="161"/>
      <c r="CM1079" s="161"/>
      <c r="CN1079" s="161"/>
      <c r="CO1079" s="161"/>
      <c r="CP1079" s="161"/>
      <c r="CQ1079" s="161"/>
      <c r="CR1079" s="161"/>
      <c r="CS1079" s="161"/>
      <c r="CT1079" s="161"/>
      <c r="CU1079" s="161"/>
      <c r="CV1079" s="161"/>
      <c r="CW1079" s="161"/>
      <c r="CX1079" s="161"/>
      <c r="CY1079" s="161"/>
      <c r="CZ1079" s="161"/>
      <c r="DA1079" s="161"/>
      <c r="DB1079" s="161"/>
      <c r="DC1079" s="161"/>
      <c r="DD1079" s="161"/>
      <c r="DE1079" s="161"/>
      <c r="DF1079" s="161"/>
      <c r="DG1079" s="161"/>
      <c r="DH1079" s="161"/>
      <c r="DI1079" s="161"/>
      <c r="DJ1079" s="161"/>
      <c r="DK1079" s="161"/>
      <c r="DL1079" s="161"/>
      <c r="DM1079" s="161"/>
      <c r="DN1079" s="161"/>
      <c r="DO1079" s="161"/>
      <c r="DP1079" s="161"/>
      <c r="DQ1079" s="161"/>
      <c r="DR1079" s="161"/>
      <c r="DS1079" s="161"/>
      <c r="DT1079" s="161"/>
      <c r="DU1079" s="161"/>
      <c r="DV1079" s="161"/>
      <c r="DW1079" s="161"/>
    </row>
    <row r="1080" spans="1:127" ht="12.75" customHeight="1" x14ac:dyDescent="0.25">
      <c r="A1080" s="161"/>
      <c r="B1080" s="161"/>
      <c r="C1080" s="161"/>
      <c r="D1080" s="161"/>
      <c r="E1080" s="161"/>
      <c r="F1080" s="161"/>
      <c r="G1080" s="161"/>
      <c r="H1080" s="161"/>
      <c r="I1080" s="161"/>
      <c r="J1080" s="161"/>
      <c r="K1080" s="161"/>
      <c r="L1080" s="161"/>
      <c r="M1080" s="161"/>
      <c r="N1080" s="161"/>
      <c r="O1080" s="161"/>
      <c r="P1080" s="161"/>
      <c r="Q1080" s="161"/>
      <c r="R1080" s="161"/>
      <c r="S1080" s="161"/>
      <c r="T1080" s="161"/>
      <c r="U1080" s="161"/>
      <c r="V1080" s="161"/>
      <c r="W1080" s="161"/>
      <c r="X1080" s="161"/>
      <c r="Y1080" s="161"/>
      <c r="Z1080" s="161"/>
      <c r="AA1080" s="161"/>
      <c r="AB1080" s="161"/>
      <c r="AC1080" s="161"/>
      <c r="AD1080" s="161"/>
      <c r="AE1080" s="161"/>
      <c r="AF1080" s="161"/>
      <c r="AG1080" s="161"/>
      <c r="AH1080" s="161"/>
      <c r="AI1080" s="161"/>
      <c r="AJ1080" s="161"/>
      <c r="AK1080" s="161"/>
      <c r="AL1080" s="161"/>
      <c r="AM1080" s="161"/>
      <c r="AN1080" s="161"/>
      <c r="AO1080" s="161"/>
      <c r="AP1080" s="161"/>
      <c r="AQ1080" s="161"/>
      <c r="AR1080"/>
      <c r="AS1080" s="161"/>
      <c r="AT1080" s="161"/>
      <c r="AU1080" s="161"/>
      <c r="AV1080" s="161"/>
      <c r="AW1080" s="161"/>
      <c r="AX1080" s="161"/>
      <c r="AY1080" s="161"/>
      <c r="AZ1080" s="161"/>
      <c r="BA1080" s="161"/>
      <c r="BB1080" s="161"/>
      <c r="BC1080" s="161"/>
      <c r="BD1080" s="161"/>
      <c r="BE1080" s="161"/>
      <c r="BF1080" s="161"/>
      <c r="BG1080" s="161"/>
      <c r="BH1080" s="161"/>
      <c r="BI1080" s="161"/>
      <c r="BJ1080" s="161"/>
      <c r="BK1080" s="161"/>
      <c r="BL1080" s="161"/>
      <c r="BM1080" s="161"/>
      <c r="BN1080" s="161"/>
      <c r="BO1080" s="161"/>
      <c r="BP1080" s="161"/>
      <c r="BQ1080" s="161"/>
      <c r="BR1080" s="161"/>
      <c r="BS1080" s="161"/>
      <c r="BT1080" s="161"/>
      <c r="BU1080" s="161"/>
      <c r="BV1080" s="161"/>
      <c r="BW1080" s="161"/>
      <c r="BX1080" s="161"/>
      <c r="BY1080" s="161"/>
      <c r="BZ1080" s="161"/>
      <c r="CA1080" s="161"/>
      <c r="CB1080" s="161"/>
      <c r="CC1080" s="161"/>
      <c r="CD1080" s="161"/>
      <c r="CE1080" s="161"/>
      <c r="CF1080" s="161"/>
      <c r="CG1080" s="161"/>
      <c r="CH1080" s="161"/>
      <c r="CI1080" s="161"/>
      <c r="CJ1080" s="161"/>
      <c r="CK1080" s="161"/>
      <c r="CL1080" s="161"/>
      <c r="CM1080" s="161"/>
      <c r="CN1080" s="161"/>
      <c r="CO1080" s="161"/>
      <c r="CP1080" s="161"/>
      <c r="CQ1080" s="161"/>
      <c r="CR1080" s="161"/>
      <c r="CS1080" s="161"/>
      <c r="CT1080" s="161"/>
      <c r="CU1080" s="161"/>
      <c r="CV1080" s="161"/>
      <c r="CW1080" s="161"/>
      <c r="CX1080" s="161"/>
      <c r="CY1080" s="161"/>
      <c r="CZ1080" s="161"/>
      <c r="DA1080" s="161"/>
      <c r="DB1080" s="161"/>
      <c r="DC1080" s="161"/>
      <c r="DD1080" s="161"/>
      <c r="DE1080" s="161"/>
      <c r="DF1080" s="161"/>
      <c r="DG1080" s="161"/>
      <c r="DH1080" s="161"/>
      <c r="DI1080" s="161"/>
      <c r="DJ1080" s="161"/>
      <c r="DK1080" s="161"/>
      <c r="DL1080" s="161"/>
      <c r="DM1080" s="161"/>
      <c r="DN1080" s="161"/>
      <c r="DO1080" s="161"/>
      <c r="DP1080" s="161"/>
      <c r="DQ1080" s="161"/>
      <c r="DR1080" s="161"/>
      <c r="DS1080" s="161"/>
      <c r="DT1080" s="161"/>
      <c r="DU1080" s="161"/>
      <c r="DV1080" s="161"/>
      <c r="DW1080" s="161"/>
    </row>
    <row r="1081" spans="1:127" ht="12.75" customHeight="1" x14ac:dyDescent="0.25">
      <c r="A1081" s="161"/>
      <c r="B1081" s="161"/>
      <c r="C1081" s="161"/>
      <c r="D1081" s="161"/>
      <c r="E1081" s="161"/>
      <c r="F1081" s="161"/>
      <c r="G1081" s="161"/>
      <c r="H1081" s="161"/>
      <c r="I1081" s="161"/>
      <c r="J1081" s="161"/>
      <c r="K1081" s="161"/>
      <c r="L1081" s="161"/>
      <c r="M1081" s="161"/>
      <c r="N1081" s="161"/>
      <c r="O1081" s="161"/>
      <c r="P1081" s="161"/>
      <c r="Q1081" s="161"/>
      <c r="R1081" s="161"/>
      <c r="S1081" s="161"/>
      <c r="T1081" s="161"/>
      <c r="U1081" s="161"/>
      <c r="V1081" s="161"/>
      <c r="W1081" s="161"/>
      <c r="X1081" s="161"/>
      <c r="Y1081" s="161"/>
      <c r="Z1081" s="161"/>
      <c r="AA1081" s="161"/>
      <c r="AB1081" s="161"/>
      <c r="AC1081" s="161"/>
      <c r="AD1081" s="161"/>
      <c r="AE1081" s="161"/>
      <c r="AF1081" s="161"/>
      <c r="AG1081" s="161"/>
      <c r="AH1081" s="161"/>
      <c r="AI1081" s="161"/>
      <c r="AJ1081" s="161"/>
      <c r="AK1081" s="161"/>
      <c r="AL1081" s="161"/>
      <c r="AM1081" s="161"/>
      <c r="AN1081" s="161"/>
      <c r="AO1081" s="161"/>
      <c r="AP1081" s="161"/>
      <c r="AQ1081" s="161"/>
      <c r="AR1081"/>
      <c r="AS1081" s="161"/>
      <c r="AT1081" s="161"/>
      <c r="AU1081" s="161"/>
      <c r="AV1081" s="161"/>
      <c r="AW1081" s="161"/>
      <c r="AX1081" s="161"/>
      <c r="AY1081" s="161"/>
      <c r="AZ1081" s="161"/>
      <c r="BA1081" s="161"/>
      <c r="BB1081" s="161"/>
      <c r="BC1081" s="161"/>
      <c r="BD1081" s="161"/>
      <c r="BE1081" s="161"/>
      <c r="BF1081" s="161"/>
      <c r="BG1081" s="161"/>
      <c r="BH1081" s="161"/>
      <c r="BI1081" s="161"/>
      <c r="BJ1081" s="161"/>
      <c r="BK1081" s="161"/>
      <c r="BL1081" s="161"/>
      <c r="BM1081" s="161"/>
      <c r="BN1081" s="161"/>
      <c r="BO1081" s="161"/>
      <c r="BP1081" s="161"/>
      <c r="BQ1081" s="161"/>
      <c r="BR1081" s="161"/>
      <c r="BS1081" s="161"/>
      <c r="BT1081" s="161"/>
      <c r="BU1081" s="161"/>
      <c r="BV1081" s="161"/>
      <c r="BW1081" s="161"/>
      <c r="BX1081" s="161"/>
      <c r="BY1081" s="161"/>
      <c r="BZ1081" s="161"/>
      <c r="CA1081" s="161"/>
      <c r="CB1081" s="161"/>
      <c r="CC1081" s="161"/>
      <c r="CD1081" s="161"/>
      <c r="CE1081" s="161"/>
      <c r="CF1081" s="161"/>
      <c r="CG1081" s="161"/>
      <c r="CH1081" s="161"/>
      <c r="CI1081" s="161"/>
      <c r="CJ1081" s="161"/>
      <c r="CK1081" s="161"/>
      <c r="CL1081" s="161"/>
      <c r="CM1081" s="161"/>
      <c r="CN1081" s="161"/>
      <c r="CO1081" s="161"/>
      <c r="CP1081" s="161"/>
      <c r="CQ1081" s="161"/>
      <c r="CR1081" s="161"/>
      <c r="CS1081" s="161"/>
      <c r="CT1081" s="161"/>
      <c r="CU1081" s="161"/>
      <c r="CV1081" s="161"/>
      <c r="CW1081" s="161"/>
      <c r="CX1081" s="161"/>
      <c r="CY1081" s="161"/>
      <c r="CZ1081" s="161"/>
      <c r="DA1081" s="161"/>
      <c r="DB1081" s="161"/>
      <c r="DC1081" s="161"/>
      <c r="DD1081" s="161"/>
      <c r="DE1081" s="161"/>
      <c r="DF1081" s="161"/>
      <c r="DG1081" s="161"/>
      <c r="DH1081" s="161"/>
      <c r="DI1081" s="161"/>
      <c r="DJ1081" s="161"/>
      <c r="DK1081" s="161"/>
      <c r="DL1081" s="161"/>
      <c r="DM1081" s="161"/>
      <c r="DN1081" s="161"/>
      <c r="DO1081" s="161"/>
      <c r="DP1081" s="161"/>
      <c r="DQ1081" s="161"/>
      <c r="DR1081" s="161"/>
      <c r="DS1081" s="161"/>
      <c r="DT1081" s="161"/>
      <c r="DU1081" s="161"/>
      <c r="DV1081" s="161"/>
      <c r="DW1081" s="161"/>
    </row>
    <row r="1082" spans="1:127" ht="12.75" customHeight="1" x14ac:dyDescent="0.25">
      <c r="A1082" s="161"/>
      <c r="B1082" s="161"/>
      <c r="C1082" s="161"/>
      <c r="D1082" s="161"/>
      <c r="E1082" s="161"/>
      <c r="F1082" s="161"/>
      <c r="G1082" s="161"/>
      <c r="H1082" s="161"/>
      <c r="I1082" s="161"/>
      <c r="J1082" s="161"/>
      <c r="K1082" s="161"/>
      <c r="L1082" s="161"/>
      <c r="M1082" s="161"/>
      <c r="N1082" s="161"/>
      <c r="O1082" s="161"/>
      <c r="P1082" s="161"/>
      <c r="Q1082" s="161"/>
      <c r="R1082" s="161"/>
      <c r="S1082" s="161"/>
      <c r="T1082" s="161"/>
      <c r="U1082" s="161"/>
      <c r="V1082" s="161"/>
      <c r="W1082" s="161"/>
      <c r="X1082" s="161"/>
      <c r="Y1082" s="161"/>
      <c r="Z1082" s="161"/>
      <c r="AA1082" s="161"/>
      <c r="AB1082" s="161"/>
      <c r="AC1082" s="161"/>
      <c r="AD1082" s="161"/>
      <c r="AE1082" s="161"/>
      <c r="AF1082" s="161"/>
      <c r="AG1082" s="161"/>
      <c r="AH1082" s="161"/>
      <c r="AI1082" s="161"/>
      <c r="AJ1082" s="161"/>
      <c r="AK1082" s="161"/>
      <c r="AL1082" s="161"/>
      <c r="AM1082" s="161"/>
      <c r="AN1082" s="161"/>
      <c r="AO1082" s="161"/>
      <c r="AP1082" s="161"/>
      <c r="AQ1082" s="161"/>
      <c r="AR1082"/>
      <c r="AS1082" s="161"/>
      <c r="AT1082" s="161"/>
      <c r="AU1082" s="161"/>
      <c r="AV1082" s="161"/>
      <c r="AW1082" s="161"/>
      <c r="AX1082" s="161"/>
      <c r="AY1082" s="161"/>
      <c r="AZ1082" s="161"/>
      <c r="BA1082" s="161"/>
      <c r="BB1082" s="161"/>
      <c r="BC1082" s="161"/>
      <c r="BD1082" s="161"/>
      <c r="BE1082" s="161"/>
      <c r="BF1082" s="161"/>
      <c r="BG1082" s="161"/>
      <c r="BH1082" s="161"/>
      <c r="BI1082" s="161"/>
      <c r="BJ1082" s="161"/>
      <c r="BK1082" s="161"/>
      <c r="BL1082" s="161"/>
      <c r="BM1082" s="161"/>
      <c r="BN1082" s="161"/>
      <c r="BO1082" s="161"/>
      <c r="BP1082" s="161"/>
      <c r="BQ1082" s="161"/>
      <c r="BR1082" s="161"/>
      <c r="BS1082" s="161"/>
      <c r="BT1082" s="161"/>
      <c r="BU1082" s="161"/>
      <c r="BV1082" s="161"/>
      <c r="BW1082" s="161"/>
      <c r="BX1082" s="161"/>
      <c r="BY1082" s="161"/>
      <c r="BZ1082" s="161"/>
      <c r="CA1082" s="161"/>
      <c r="CB1082" s="161"/>
      <c r="CC1082" s="161"/>
      <c r="CD1082" s="161"/>
      <c r="CE1082" s="161"/>
      <c r="CF1082" s="161"/>
      <c r="CG1082" s="161"/>
      <c r="CH1082" s="161"/>
      <c r="CI1082" s="161"/>
      <c r="CJ1082" s="161"/>
      <c r="CK1082" s="161"/>
      <c r="CL1082" s="161"/>
      <c r="CM1082" s="161"/>
      <c r="CN1082" s="161"/>
      <c r="CO1082" s="161"/>
      <c r="CP1082" s="161"/>
      <c r="CQ1082" s="161"/>
      <c r="CR1082" s="161"/>
      <c r="CS1082" s="161"/>
      <c r="CT1082" s="161"/>
      <c r="CU1082" s="161"/>
      <c r="CV1082" s="161"/>
      <c r="CW1082" s="161"/>
      <c r="CX1082" s="161"/>
      <c r="CY1082" s="161"/>
      <c r="CZ1082" s="161"/>
      <c r="DA1082" s="161"/>
      <c r="DB1082" s="161"/>
      <c r="DC1082" s="161"/>
      <c r="DD1082" s="161"/>
      <c r="DE1082" s="161"/>
      <c r="DF1082" s="161"/>
      <c r="DG1082" s="161"/>
      <c r="DH1082" s="161"/>
      <c r="DI1082" s="161"/>
      <c r="DJ1082" s="161"/>
      <c r="DK1082" s="161"/>
      <c r="DL1082" s="161"/>
      <c r="DM1082" s="161"/>
      <c r="DN1082" s="161"/>
      <c r="DO1082" s="161"/>
      <c r="DP1082" s="161"/>
      <c r="DQ1082" s="161"/>
      <c r="DR1082" s="161"/>
      <c r="DS1082" s="161"/>
      <c r="DT1082" s="161"/>
      <c r="DU1082" s="161"/>
      <c r="DV1082" s="161"/>
      <c r="DW1082" s="161"/>
    </row>
    <row r="1083" spans="1:127" ht="12.75" customHeight="1" x14ac:dyDescent="0.25">
      <c r="A1083" s="161"/>
      <c r="B1083" s="161"/>
      <c r="C1083" s="161"/>
      <c r="D1083" s="161"/>
      <c r="E1083" s="161"/>
      <c r="F1083" s="161"/>
      <c r="G1083" s="161"/>
      <c r="H1083" s="161"/>
      <c r="I1083" s="161"/>
      <c r="J1083" s="161"/>
      <c r="K1083" s="161"/>
      <c r="L1083" s="161"/>
      <c r="M1083" s="161"/>
      <c r="N1083" s="161"/>
      <c r="O1083" s="161"/>
      <c r="P1083" s="161"/>
      <c r="Q1083" s="161"/>
      <c r="R1083" s="161"/>
      <c r="S1083" s="161"/>
      <c r="T1083" s="161"/>
      <c r="U1083" s="161"/>
      <c r="V1083" s="161"/>
      <c r="W1083" s="161"/>
      <c r="X1083" s="161"/>
      <c r="Y1083" s="161"/>
      <c r="Z1083" s="161"/>
      <c r="AA1083" s="161"/>
      <c r="AB1083" s="161"/>
      <c r="AC1083" s="161"/>
      <c r="AD1083" s="161"/>
      <c r="AE1083" s="161"/>
      <c r="AF1083" s="161"/>
      <c r="AG1083" s="161"/>
      <c r="AH1083" s="161"/>
      <c r="AI1083" s="161"/>
      <c r="AJ1083" s="161"/>
      <c r="AK1083" s="161"/>
      <c r="AL1083" s="161"/>
      <c r="AM1083" s="161"/>
      <c r="AN1083" s="161"/>
      <c r="AO1083" s="161"/>
      <c r="AP1083" s="161"/>
      <c r="AQ1083" s="161"/>
      <c r="AR1083"/>
      <c r="AS1083" s="161"/>
      <c r="AT1083" s="161"/>
      <c r="AU1083" s="161"/>
      <c r="AV1083" s="161"/>
      <c r="AW1083" s="161"/>
      <c r="AX1083" s="161"/>
      <c r="AY1083" s="161"/>
      <c r="AZ1083" s="161"/>
      <c r="BA1083" s="161"/>
      <c r="BB1083" s="161"/>
      <c r="BC1083" s="161"/>
      <c r="BD1083" s="161"/>
      <c r="BE1083" s="161"/>
      <c r="BF1083" s="161"/>
      <c r="BG1083" s="161"/>
      <c r="BH1083" s="161"/>
      <c r="BI1083" s="161"/>
      <c r="BJ1083" s="161"/>
      <c r="BK1083" s="161"/>
      <c r="BL1083" s="161"/>
      <c r="BM1083" s="161"/>
      <c r="BN1083" s="161"/>
      <c r="BO1083" s="161"/>
      <c r="BP1083" s="161"/>
      <c r="BQ1083" s="161"/>
      <c r="BR1083" s="161"/>
      <c r="BS1083" s="161"/>
      <c r="BT1083" s="161"/>
      <c r="BU1083" s="161"/>
      <c r="BV1083" s="161"/>
      <c r="BW1083" s="161"/>
      <c r="BX1083" s="161"/>
      <c r="BY1083" s="161"/>
      <c r="BZ1083" s="161"/>
      <c r="CA1083" s="161"/>
      <c r="CB1083" s="161"/>
      <c r="CC1083" s="161"/>
      <c r="CD1083" s="161"/>
      <c r="CE1083" s="161"/>
      <c r="CF1083" s="161"/>
      <c r="CG1083" s="161"/>
      <c r="CH1083" s="161"/>
      <c r="CI1083" s="161"/>
      <c r="CJ1083" s="161"/>
      <c r="CK1083" s="161"/>
      <c r="CL1083" s="161"/>
      <c r="CM1083" s="161"/>
      <c r="CN1083" s="161"/>
      <c r="CO1083" s="161"/>
      <c r="CP1083" s="161"/>
      <c r="CQ1083" s="161"/>
      <c r="CR1083" s="161"/>
      <c r="CS1083" s="161"/>
      <c r="CT1083" s="161"/>
      <c r="CU1083" s="161"/>
      <c r="CV1083" s="161"/>
      <c r="CW1083" s="161"/>
      <c r="CX1083" s="161"/>
      <c r="CY1083" s="161"/>
      <c r="CZ1083" s="161"/>
      <c r="DA1083" s="161"/>
      <c r="DB1083" s="161"/>
      <c r="DC1083" s="161"/>
      <c r="DD1083" s="161"/>
      <c r="DE1083" s="161"/>
      <c r="DF1083" s="161"/>
      <c r="DG1083" s="161"/>
      <c r="DH1083" s="161"/>
      <c r="DI1083" s="161"/>
      <c r="DJ1083" s="161"/>
      <c r="DK1083" s="161"/>
      <c r="DL1083" s="161"/>
      <c r="DM1083" s="161"/>
      <c r="DN1083" s="161"/>
      <c r="DO1083" s="161"/>
      <c r="DP1083" s="161"/>
      <c r="DQ1083" s="161"/>
      <c r="DR1083" s="161"/>
      <c r="DS1083" s="161"/>
      <c r="DT1083" s="161"/>
      <c r="DU1083" s="161"/>
      <c r="DV1083" s="161"/>
      <c r="DW1083" s="161"/>
    </row>
    <row r="1084" spans="1:127" ht="12.75" customHeight="1" x14ac:dyDescent="0.25">
      <c r="A1084" s="161"/>
      <c r="B1084" s="161"/>
      <c r="C1084" s="161"/>
      <c r="D1084" s="161"/>
      <c r="E1084" s="161"/>
      <c r="F1084" s="161"/>
      <c r="G1084" s="161"/>
      <c r="H1084" s="161"/>
      <c r="I1084" s="161"/>
      <c r="J1084" s="161"/>
      <c r="K1084" s="161"/>
      <c r="L1084" s="161"/>
      <c r="M1084" s="161"/>
      <c r="N1084" s="161"/>
      <c r="O1084" s="161"/>
      <c r="P1084" s="161"/>
      <c r="Q1084" s="161"/>
      <c r="R1084" s="161"/>
      <c r="S1084" s="161"/>
      <c r="T1084" s="161"/>
      <c r="U1084" s="161"/>
      <c r="V1084" s="161"/>
      <c r="W1084" s="161"/>
      <c r="X1084" s="161"/>
      <c r="Y1084" s="161"/>
      <c r="Z1084" s="161"/>
      <c r="AA1084" s="161"/>
      <c r="AB1084" s="161"/>
      <c r="AC1084" s="161"/>
      <c r="AD1084" s="161"/>
      <c r="AE1084" s="161"/>
      <c r="AF1084" s="161"/>
      <c r="AG1084" s="161"/>
      <c r="AH1084" s="161"/>
      <c r="AI1084" s="161"/>
      <c r="AJ1084" s="161"/>
      <c r="AK1084" s="161"/>
      <c r="AL1084" s="161"/>
      <c r="AM1084" s="161"/>
      <c r="AN1084" s="161"/>
      <c r="AO1084" s="161"/>
      <c r="AP1084" s="161"/>
      <c r="AQ1084" s="161"/>
      <c r="AR1084"/>
      <c r="AS1084" s="161"/>
      <c r="AT1084" s="161"/>
      <c r="AU1084" s="161"/>
      <c r="AV1084" s="161"/>
      <c r="AW1084" s="161"/>
      <c r="AX1084" s="161"/>
      <c r="AY1084" s="161"/>
      <c r="AZ1084" s="161"/>
      <c r="BA1084" s="161"/>
      <c r="BB1084" s="161"/>
      <c r="BC1084" s="161"/>
      <c r="BD1084" s="161"/>
      <c r="BE1084" s="161"/>
      <c r="BF1084" s="161"/>
      <c r="BG1084" s="161"/>
      <c r="BH1084" s="161"/>
      <c r="BI1084" s="161"/>
      <c r="BJ1084" s="161"/>
      <c r="BK1084" s="161"/>
      <c r="BL1084" s="161"/>
      <c r="BM1084" s="161"/>
      <c r="BN1084" s="161"/>
      <c r="BO1084" s="161"/>
      <c r="BP1084" s="161"/>
      <c r="BQ1084" s="161"/>
      <c r="BR1084" s="161"/>
      <c r="BS1084" s="161"/>
      <c r="BT1084" s="161"/>
      <c r="BU1084" s="161"/>
      <c r="BV1084" s="161"/>
      <c r="BW1084" s="161"/>
      <c r="BX1084" s="161"/>
      <c r="BY1084" s="161"/>
      <c r="BZ1084" s="161"/>
      <c r="CA1084" s="161"/>
      <c r="CB1084" s="161"/>
      <c r="CC1084" s="161"/>
      <c r="CD1084" s="161"/>
      <c r="CE1084" s="161"/>
      <c r="CF1084" s="161"/>
      <c r="CG1084" s="161"/>
      <c r="CH1084" s="161"/>
      <c r="CI1084" s="161"/>
      <c r="CJ1084" s="161"/>
      <c r="CK1084" s="161"/>
      <c r="CL1084" s="161"/>
      <c r="CM1084" s="161"/>
      <c r="CN1084" s="161"/>
      <c r="CO1084" s="161"/>
      <c r="CP1084" s="161"/>
      <c r="CQ1084" s="161"/>
      <c r="CR1084" s="161"/>
      <c r="CS1084" s="161"/>
      <c r="CT1084" s="161"/>
      <c r="CU1084" s="161"/>
      <c r="CV1084" s="161"/>
      <c r="CW1084" s="161"/>
      <c r="CX1084" s="161"/>
      <c r="CY1084" s="161"/>
      <c r="CZ1084" s="161"/>
      <c r="DA1084" s="161"/>
      <c r="DB1084" s="161"/>
      <c r="DC1084" s="161"/>
      <c r="DD1084" s="161"/>
      <c r="DE1084" s="161"/>
      <c r="DF1084" s="161"/>
      <c r="DG1084" s="161"/>
      <c r="DH1084" s="161"/>
      <c r="DI1084" s="161"/>
      <c r="DJ1084" s="161"/>
      <c r="DK1084" s="161"/>
      <c r="DL1084" s="161"/>
      <c r="DM1084" s="161"/>
      <c r="DN1084" s="161"/>
      <c r="DO1084" s="161"/>
      <c r="DP1084" s="161"/>
      <c r="DQ1084" s="161"/>
      <c r="DR1084" s="161"/>
      <c r="DS1084" s="161"/>
      <c r="DT1084" s="161"/>
      <c r="DU1084" s="161"/>
      <c r="DV1084" s="161"/>
      <c r="DW1084" s="161"/>
    </row>
    <row r="1085" spans="1:127" ht="12.75" customHeight="1" x14ac:dyDescent="0.25">
      <c r="A1085" s="161"/>
      <c r="B1085" s="161"/>
      <c r="C1085" s="161"/>
      <c r="D1085" s="161"/>
      <c r="E1085" s="161"/>
      <c r="F1085" s="161"/>
      <c r="G1085" s="161"/>
      <c r="H1085" s="161"/>
      <c r="I1085" s="161"/>
      <c r="J1085" s="161"/>
      <c r="K1085" s="161"/>
      <c r="L1085" s="161"/>
      <c r="M1085" s="161"/>
      <c r="N1085" s="161"/>
      <c r="O1085" s="161"/>
      <c r="P1085" s="161"/>
      <c r="Q1085" s="161"/>
      <c r="R1085" s="161"/>
      <c r="S1085" s="161"/>
      <c r="T1085" s="161"/>
      <c r="U1085" s="161"/>
      <c r="V1085" s="161"/>
      <c r="W1085" s="161"/>
      <c r="X1085" s="161"/>
      <c r="Y1085" s="161"/>
      <c r="Z1085" s="161"/>
      <c r="AA1085" s="161"/>
      <c r="AB1085" s="161"/>
      <c r="AC1085" s="161"/>
      <c r="AD1085" s="161"/>
      <c r="AE1085" s="161"/>
      <c r="AF1085" s="161"/>
      <c r="AG1085" s="161"/>
      <c r="AH1085" s="161"/>
      <c r="AI1085" s="161"/>
      <c r="AJ1085" s="161"/>
      <c r="AK1085" s="161"/>
      <c r="AL1085" s="161"/>
      <c r="AM1085" s="161"/>
      <c r="AN1085" s="161"/>
      <c r="AO1085" s="161"/>
      <c r="AP1085" s="161"/>
      <c r="AQ1085" s="161"/>
      <c r="AR1085"/>
      <c r="AS1085" s="161"/>
      <c r="AT1085" s="161"/>
      <c r="AU1085" s="161"/>
      <c r="AV1085" s="161"/>
      <c r="AW1085" s="161"/>
      <c r="AX1085" s="161"/>
      <c r="AY1085" s="161"/>
      <c r="AZ1085" s="161"/>
      <c r="BA1085" s="161"/>
      <c r="BB1085" s="161"/>
      <c r="BC1085" s="161"/>
      <c r="BD1085" s="161"/>
      <c r="BE1085" s="161"/>
      <c r="BF1085" s="161"/>
      <c r="BG1085" s="161"/>
      <c r="BH1085" s="161"/>
      <c r="BI1085" s="161"/>
      <c r="BJ1085" s="161"/>
      <c r="BK1085" s="161"/>
      <c r="BL1085" s="161"/>
      <c r="BM1085" s="161"/>
      <c r="BN1085" s="161"/>
      <c r="BO1085" s="161"/>
      <c r="BP1085" s="161"/>
      <c r="BQ1085" s="161"/>
      <c r="BR1085" s="161"/>
      <c r="BS1085" s="161"/>
      <c r="BT1085" s="161"/>
      <c r="BU1085" s="161"/>
      <c r="BV1085" s="161"/>
      <c r="BW1085" s="161"/>
      <c r="BX1085" s="161"/>
      <c r="BY1085" s="161"/>
      <c r="BZ1085" s="161"/>
      <c r="CA1085" s="161"/>
      <c r="CB1085" s="161"/>
      <c r="CC1085" s="161"/>
      <c r="CD1085" s="161"/>
      <c r="CE1085" s="161"/>
      <c r="CF1085" s="161"/>
      <c r="CG1085" s="161"/>
      <c r="CH1085" s="161"/>
      <c r="CI1085" s="161"/>
      <c r="CJ1085" s="161"/>
      <c r="CK1085" s="161"/>
      <c r="CL1085" s="161"/>
      <c r="CM1085" s="161"/>
      <c r="CN1085" s="161"/>
      <c r="CO1085" s="161"/>
      <c r="CP1085" s="161"/>
      <c r="CQ1085" s="161"/>
      <c r="CR1085" s="161"/>
      <c r="CS1085" s="161"/>
      <c r="CT1085" s="161"/>
      <c r="CU1085" s="161"/>
      <c r="CV1085" s="161"/>
      <c r="CW1085" s="161"/>
      <c r="CX1085" s="161"/>
      <c r="CY1085" s="161"/>
      <c r="CZ1085" s="161"/>
      <c r="DA1085" s="161"/>
      <c r="DB1085" s="161"/>
      <c r="DC1085" s="161"/>
      <c r="DD1085" s="161"/>
      <c r="DE1085" s="161"/>
      <c r="DF1085" s="161"/>
      <c r="DG1085" s="161"/>
      <c r="DH1085" s="161"/>
      <c r="DI1085" s="161"/>
      <c r="DJ1085" s="161"/>
      <c r="DK1085" s="161"/>
      <c r="DL1085" s="161"/>
      <c r="DM1085" s="161"/>
      <c r="DN1085" s="161"/>
      <c r="DO1085" s="161"/>
      <c r="DP1085" s="161"/>
      <c r="DQ1085" s="161"/>
      <c r="DR1085" s="161"/>
      <c r="DS1085" s="161"/>
      <c r="DT1085" s="161"/>
      <c r="DU1085" s="161"/>
      <c r="DV1085" s="161"/>
      <c r="DW1085" s="161"/>
    </row>
    <row r="1086" spans="1:127" ht="12.75" customHeight="1" x14ac:dyDescent="0.25">
      <c r="A1086" s="161"/>
      <c r="B1086" s="161"/>
      <c r="C1086" s="161"/>
      <c r="D1086" s="161"/>
      <c r="E1086" s="161"/>
      <c r="F1086" s="161"/>
      <c r="G1086" s="161"/>
      <c r="H1086" s="161"/>
      <c r="I1086" s="161"/>
      <c r="J1086" s="161"/>
      <c r="K1086" s="161"/>
      <c r="L1086" s="161"/>
      <c r="M1086" s="161"/>
      <c r="N1086" s="161"/>
      <c r="O1086" s="161"/>
      <c r="P1086" s="161"/>
      <c r="Q1086" s="161"/>
      <c r="R1086" s="161"/>
      <c r="S1086" s="161"/>
      <c r="T1086" s="161"/>
      <c r="U1086" s="161"/>
      <c r="V1086" s="161"/>
      <c r="W1086" s="161"/>
      <c r="X1086" s="161"/>
      <c r="Y1086" s="161"/>
      <c r="Z1086" s="161"/>
      <c r="AA1086" s="161"/>
      <c r="AB1086" s="161"/>
      <c r="AC1086" s="161"/>
      <c r="AD1086" s="161"/>
      <c r="AE1086" s="161"/>
      <c r="AF1086" s="161"/>
      <c r="AG1086" s="161"/>
      <c r="AH1086" s="161"/>
      <c r="AI1086" s="161"/>
      <c r="AJ1086" s="161"/>
      <c r="AK1086" s="161"/>
      <c r="AL1086" s="161"/>
      <c r="AM1086" s="161"/>
      <c r="AN1086" s="161"/>
      <c r="AO1086" s="161"/>
      <c r="AP1086" s="161"/>
      <c r="AQ1086" s="161"/>
      <c r="AR1086"/>
      <c r="AS1086" s="161"/>
      <c r="AT1086" s="161"/>
      <c r="AU1086" s="161"/>
      <c r="AV1086" s="161"/>
      <c r="AW1086" s="161"/>
      <c r="AX1086" s="161"/>
      <c r="AY1086" s="161"/>
      <c r="AZ1086" s="161"/>
      <c r="BA1086" s="161"/>
      <c r="BB1086" s="161"/>
      <c r="BC1086" s="161"/>
      <c r="BD1086" s="161"/>
      <c r="BE1086" s="161"/>
      <c r="BF1086" s="161"/>
      <c r="BG1086" s="161"/>
      <c r="BH1086" s="161"/>
      <c r="BI1086" s="161"/>
      <c r="BJ1086" s="161"/>
      <c r="BK1086" s="161"/>
      <c r="BL1086" s="161"/>
      <c r="BM1086" s="161"/>
      <c r="BN1086" s="161"/>
      <c r="BO1086" s="161"/>
      <c r="BP1086" s="161"/>
      <c r="BQ1086" s="161"/>
      <c r="BR1086" s="161"/>
      <c r="BS1086" s="161"/>
      <c r="BT1086" s="161"/>
      <c r="BU1086" s="161"/>
      <c r="BV1086" s="161"/>
      <c r="BW1086" s="161"/>
      <c r="BX1086" s="161"/>
      <c r="BY1086" s="161"/>
      <c r="BZ1086" s="161"/>
      <c r="CA1086" s="161"/>
      <c r="CB1086" s="161"/>
      <c r="CC1086" s="161"/>
      <c r="CD1086" s="161"/>
      <c r="CE1086" s="161"/>
      <c r="CF1086" s="161"/>
      <c r="CG1086" s="161"/>
      <c r="CH1086" s="161"/>
      <c r="CI1086" s="161"/>
      <c r="CJ1086" s="161"/>
      <c r="CK1086" s="161"/>
      <c r="CL1086" s="161"/>
      <c r="CM1086" s="161"/>
      <c r="CN1086" s="161"/>
      <c r="CO1086" s="161"/>
      <c r="CP1086" s="161"/>
      <c r="CQ1086" s="161"/>
      <c r="CR1086" s="161"/>
      <c r="CS1086" s="161"/>
      <c r="CT1086" s="161"/>
      <c r="CU1086" s="161"/>
      <c r="CV1086" s="161"/>
      <c r="CW1086" s="161"/>
      <c r="CX1086" s="161"/>
      <c r="CY1086" s="161"/>
      <c r="CZ1086" s="161"/>
      <c r="DA1086" s="161"/>
      <c r="DB1086" s="161"/>
      <c r="DC1086" s="161"/>
      <c r="DD1086" s="161"/>
      <c r="DE1086" s="161"/>
      <c r="DF1086" s="161"/>
      <c r="DG1086" s="161"/>
      <c r="DH1086" s="161"/>
      <c r="DI1086" s="161"/>
      <c r="DJ1086" s="161"/>
      <c r="DK1086" s="161"/>
      <c r="DL1086" s="161"/>
      <c r="DM1086" s="161"/>
      <c r="DN1086" s="161"/>
      <c r="DO1086" s="161"/>
      <c r="DP1086" s="161"/>
      <c r="DQ1086" s="161"/>
      <c r="DR1086" s="161"/>
      <c r="DS1086" s="161"/>
      <c r="DT1086" s="161"/>
      <c r="DU1086" s="161"/>
      <c r="DV1086" s="161"/>
      <c r="DW1086" s="161"/>
    </row>
    <row r="1087" spans="1:127" ht="12.75" customHeight="1" x14ac:dyDescent="0.25">
      <c r="A1087" s="161"/>
      <c r="B1087" s="161"/>
      <c r="C1087" s="161"/>
      <c r="D1087" s="161"/>
      <c r="E1087" s="161"/>
      <c r="F1087" s="161"/>
      <c r="G1087" s="161"/>
      <c r="H1087" s="161"/>
      <c r="I1087" s="161"/>
      <c r="J1087" s="161"/>
      <c r="K1087" s="161"/>
      <c r="L1087" s="161"/>
      <c r="M1087" s="161"/>
      <c r="N1087" s="161"/>
      <c r="O1087" s="161"/>
      <c r="P1087" s="161"/>
      <c r="Q1087" s="161"/>
      <c r="R1087" s="161"/>
      <c r="S1087" s="161"/>
      <c r="T1087" s="161"/>
      <c r="U1087" s="161"/>
      <c r="V1087" s="161"/>
      <c r="W1087" s="161"/>
      <c r="X1087" s="161"/>
      <c r="Y1087" s="161"/>
      <c r="Z1087" s="161"/>
      <c r="AA1087" s="161"/>
      <c r="AB1087" s="161"/>
      <c r="AC1087" s="161"/>
      <c r="AD1087" s="161"/>
      <c r="AE1087" s="161"/>
      <c r="AF1087" s="161"/>
      <c r="AG1087" s="161"/>
      <c r="AH1087" s="161"/>
      <c r="AI1087" s="161"/>
      <c r="AJ1087" s="161"/>
      <c r="AK1087" s="161"/>
      <c r="AL1087" s="161"/>
      <c r="AM1087" s="161"/>
      <c r="AN1087" s="161"/>
      <c r="AO1087" s="161"/>
      <c r="AP1087" s="161"/>
      <c r="AQ1087" s="161"/>
      <c r="AR1087"/>
      <c r="AS1087" s="161"/>
      <c r="AT1087" s="161"/>
      <c r="AU1087" s="161"/>
      <c r="AV1087" s="161"/>
      <c r="AW1087" s="161"/>
      <c r="AX1087" s="161"/>
      <c r="AY1087" s="161"/>
      <c r="AZ1087" s="161"/>
      <c r="BA1087" s="161"/>
      <c r="BB1087" s="161"/>
      <c r="BC1087" s="161"/>
      <c r="BD1087" s="161"/>
      <c r="BE1087" s="161"/>
      <c r="BF1087" s="161"/>
      <c r="BG1087" s="161"/>
      <c r="BH1087" s="161"/>
      <c r="BI1087" s="161"/>
      <c r="BJ1087" s="161"/>
      <c r="BK1087" s="161"/>
      <c r="BL1087" s="161"/>
      <c r="BM1087" s="161"/>
      <c r="BN1087" s="161"/>
      <c r="BO1087" s="161"/>
      <c r="BP1087" s="161"/>
      <c r="BQ1087" s="161"/>
      <c r="BR1087" s="161"/>
      <c r="BS1087" s="161"/>
      <c r="BT1087" s="161"/>
      <c r="BU1087" s="161"/>
      <c r="BV1087" s="161"/>
      <c r="BW1087" s="161"/>
      <c r="BX1087" s="161"/>
      <c r="BY1087" s="161"/>
      <c r="BZ1087" s="161"/>
      <c r="CA1087" s="161"/>
      <c r="CB1087" s="161"/>
      <c r="CC1087" s="161"/>
      <c r="CD1087" s="161"/>
      <c r="CE1087" s="161"/>
      <c r="CF1087" s="161"/>
      <c r="CG1087" s="161"/>
      <c r="CH1087" s="161"/>
      <c r="CI1087" s="161"/>
      <c r="CJ1087" s="161"/>
      <c r="CK1087" s="161"/>
      <c r="CL1087" s="161"/>
      <c r="CM1087" s="161"/>
      <c r="CN1087" s="161"/>
      <c r="CO1087" s="161"/>
      <c r="CP1087" s="161"/>
      <c r="CQ1087" s="161"/>
      <c r="CR1087" s="161"/>
      <c r="CS1087" s="161"/>
      <c r="CT1087" s="161"/>
      <c r="CU1087" s="161"/>
      <c r="CV1087" s="161"/>
      <c r="CW1087" s="161"/>
      <c r="CX1087" s="161"/>
      <c r="CY1087" s="161"/>
      <c r="CZ1087" s="161"/>
      <c r="DA1087" s="161"/>
      <c r="DB1087" s="161"/>
      <c r="DC1087" s="161"/>
      <c r="DD1087" s="161"/>
      <c r="DE1087" s="161"/>
      <c r="DF1087" s="161"/>
      <c r="DG1087" s="161"/>
      <c r="DH1087" s="161"/>
      <c r="DI1087" s="161"/>
      <c r="DJ1087" s="161"/>
      <c r="DK1087" s="161"/>
      <c r="DL1087" s="161"/>
      <c r="DM1087" s="161"/>
      <c r="DN1087" s="161"/>
      <c r="DO1087" s="161"/>
      <c r="DP1087" s="161"/>
      <c r="DQ1087" s="161"/>
      <c r="DR1087" s="161"/>
      <c r="DS1087" s="161"/>
      <c r="DT1087" s="161"/>
      <c r="DU1087" s="161"/>
      <c r="DV1087" s="161"/>
      <c r="DW1087" s="161"/>
    </row>
    <row r="1088" spans="1:127" ht="12.75" customHeight="1" x14ac:dyDescent="0.25">
      <c r="A1088" s="161"/>
      <c r="B1088" s="161"/>
      <c r="C1088" s="161"/>
      <c r="D1088" s="161"/>
      <c r="E1088" s="161"/>
      <c r="F1088" s="161"/>
      <c r="G1088" s="161"/>
      <c r="H1088" s="161"/>
      <c r="I1088" s="161"/>
      <c r="J1088" s="161"/>
      <c r="K1088" s="161"/>
      <c r="L1088" s="161"/>
      <c r="M1088" s="161"/>
      <c r="N1088" s="161"/>
      <c r="O1088" s="161"/>
      <c r="P1088" s="161"/>
      <c r="Q1088" s="161"/>
      <c r="R1088" s="161"/>
      <c r="S1088" s="161"/>
      <c r="T1088" s="161"/>
      <c r="U1088" s="161"/>
      <c r="V1088" s="161"/>
      <c r="W1088" s="161"/>
      <c r="X1088" s="161"/>
      <c r="Y1088" s="161"/>
      <c r="Z1088" s="161"/>
      <c r="AA1088" s="161"/>
      <c r="AB1088" s="161"/>
      <c r="AC1088" s="161"/>
      <c r="AD1088" s="161"/>
      <c r="AE1088" s="161"/>
      <c r="AF1088" s="161"/>
      <c r="AG1088" s="161"/>
      <c r="AH1088" s="161"/>
      <c r="AI1088" s="161"/>
      <c r="AJ1088" s="161"/>
      <c r="AK1088" s="161"/>
      <c r="AL1088" s="161"/>
      <c r="AM1088" s="161"/>
      <c r="AN1088" s="161"/>
      <c r="AO1088" s="161"/>
      <c r="AP1088" s="161"/>
      <c r="AQ1088" s="161"/>
      <c r="AR1088"/>
      <c r="AS1088" s="161"/>
      <c r="AT1088" s="161"/>
      <c r="AU1088" s="161"/>
      <c r="AV1088" s="161"/>
      <c r="AW1088" s="161"/>
      <c r="AX1088" s="161"/>
      <c r="AY1088" s="161"/>
      <c r="AZ1088" s="161"/>
      <c r="BA1088" s="161"/>
      <c r="BB1088" s="161"/>
      <c r="BC1088" s="161"/>
      <c r="BD1088" s="161"/>
      <c r="BE1088" s="161"/>
      <c r="BF1088" s="161"/>
      <c r="BG1088" s="161"/>
      <c r="BH1088" s="161"/>
      <c r="BI1088" s="161"/>
      <c r="BJ1088" s="161"/>
      <c r="BK1088" s="161"/>
      <c r="BL1088" s="161"/>
      <c r="BM1088" s="161"/>
      <c r="BN1088" s="161"/>
      <c r="BO1088" s="161"/>
      <c r="BP1088" s="161"/>
      <c r="BQ1088" s="161"/>
      <c r="BR1088" s="161"/>
      <c r="BS1088" s="161"/>
      <c r="BT1088" s="161"/>
      <c r="BU1088" s="161"/>
      <c r="BV1088" s="161"/>
      <c r="BW1088" s="161"/>
      <c r="BX1088" s="161"/>
      <c r="BY1088" s="161"/>
      <c r="BZ1088" s="161"/>
      <c r="CA1088" s="161"/>
      <c r="CB1088" s="161"/>
      <c r="CC1088" s="161"/>
      <c r="CD1088" s="161"/>
      <c r="CE1088" s="161"/>
      <c r="CF1088" s="161"/>
      <c r="CG1088" s="161"/>
      <c r="CH1088" s="161"/>
      <c r="CI1088" s="161"/>
      <c r="CJ1088" s="161"/>
      <c r="CK1088" s="161"/>
      <c r="CL1088" s="161"/>
      <c r="CM1088" s="161"/>
      <c r="CN1088" s="161"/>
      <c r="CO1088" s="161"/>
      <c r="CP1088" s="161"/>
      <c r="CQ1088" s="161"/>
      <c r="CR1088" s="161"/>
      <c r="CS1088" s="161"/>
      <c r="CT1088" s="161"/>
      <c r="CU1088" s="161"/>
      <c r="CV1088" s="161"/>
      <c r="CW1088" s="161"/>
      <c r="CX1088" s="161"/>
      <c r="CY1088" s="161"/>
      <c r="CZ1088" s="161"/>
      <c r="DA1088" s="161"/>
      <c r="DB1088" s="161"/>
      <c r="DC1088" s="161"/>
      <c r="DD1088" s="161"/>
      <c r="DE1088" s="161"/>
      <c r="DF1088" s="161"/>
      <c r="DG1088" s="161"/>
      <c r="DH1088" s="161"/>
      <c r="DI1088" s="161"/>
      <c r="DJ1088" s="161"/>
      <c r="DK1088" s="161"/>
      <c r="DL1088" s="161"/>
      <c r="DM1088" s="161"/>
      <c r="DN1088" s="161"/>
      <c r="DO1088" s="161"/>
      <c r="DP1088" s="161"/>
      <c r="DQ1088" s="161"/>
      <c r="DR1088" s="161"/>
      <c r="DS1088" s="161"/>
      <c r="DT1088" s="161"/>
      <c r="DU1088" s="161"/>
      <c r="DV1088" s="161"/>
      <c r="DW1088" s="161"/>
    </row>
    <row r="1089" spans="1:127" ht="12.75" customHeight="1" x14ac:dyDescent="0.25">
      <c r="A1089" s="161"/>
      <c r="B1089" s="161"/>
      <c r="C1089" s="161"/>
      <c r="D1089" s="161"/>
      <c r="E1089" s="161"/>
      <c r="F1089" s="161"/>
      <c r="G1089" s="161"/>
      <c r="H1089" s="161"/>
      <c r="I1089" s="161"/>
      <c r="J1089" s="161"/>
      <c r="K1089" s="161"/>
      <c r="L1089" s="161"/>
      <c r="M1089" s="161"/>
      <c r="N1089" s="161"/>
      <c r="O1089" s="161"/>
      <c r="P1089" s="161"/>
      <c r="Q1089" s="161"/>
      <c r="R1089" s="161"/>
      <c r="S1089" s="161"/>
      <c r="T1089" s="161"/>
      <c r="U1089" s="161"/>
      <c r="V1089" s="161"/>
      <c r="W1089" s="161"/>
      <c r="X1089" s="161"/>
      <c r="Y1089" s="161"/>
      <c r="Z1089" s="161"/>
      <c r="AA1089" s="161"/>
      <c r="AB1089" s="161"/>
      <c r="AC1089" s="161"/>
      <c r="AD1089" s="161"/>
      <c r="AE1089" s="161"/>
      <c r="AF1089" s="161"/>
      <c r="AG1089" s="161"/>
      <c r="AH1089" s="161"/>
      <c r="AI1089" s="161"/>
      <c r="AJ1089" s="161"/>
      <c r="AK1089" s="161"/>
      <c r="AL1089" s="161"/>
      <c r="AM1089" s="161"/>
      <c r="AN1089" s="161"/>
      <c r="AO1089" s="161"/>
      <c r="AP1089" s="161"/>
      <c r="AQ1089" s="161"/>
      <c r="AR1089"/>
      <c r="AS1089" s="161"/>
      <c r="AT1089" s="161"/>
      <c r="AU1089" s="161"/>
      <c r="AV1089" s="161"/>
      <c r="AW1089" s="161"/>
      <c r="AX1089" s="161"/>
      <c r="AY1089" s="161"/>
      <c r="AZ1089" s="161"/>
      <c r="BA1089" s="161"/>
      <c r="BB1089" s="161"/>
      <c r="BC1089" s="161"/>
      <c r="BD1089" s="161"/>
      <c r="BE1089" s="161"/>
      <c r="BF1089" s="161"/>
      <c r="BG1089" s="161"/>
      <c r="BH1089" s="161"/>
      <c r="BI1089" s="161"/>
      <c r="BJ1089" s="161"/>
      <c r="BK1089" s="161"/>
      <c r="BL1089" s="161"/>
      <c r="BM1089" s="161"/>
      <c r="BN1089" s="161"/>
      <c r="BO1089" s="161"/>
      <c r="BP1089" s="161"/>
      <c r="BQ1089" s="161"/>
      <c r="BR1089" s="161"/>
      <c r="BS1089" s="161"/>
      <c r="BT1089" s="161"/>
      <c r="BU1089" s="161"/>
      <c r="BV1089" s="161"/>
      <c r="BW1089" s="161"/>
      <c r="BX1089" s="161"/>
      <c r="BY1089" s="161"/>
      <c r="BZ1089" s="161"/>
      <c r="CA1089" s="161"/>
      <c r="CB1089" s="161"/>
      <c r="CC1089" s="161"/>
      <c r="CD1089" s="161"/>
      <c r="CE1089" s="161"/>
      <c r="CF1089" s="161"/>
      <c r="CG1089" s="161"/>
      <c r="CH1089" s="161"/>
      <c r="CI1089" s="161"/>
      <c r="CJ1089" s="161"/>
      <c r="CK1089" s="161"/>
      <c r="CL1089" s="161"/>
      <c r="CM1089" s="161"/>
      <c r="CN1089" s="161"/>
      <c r="CO1089" s="161"/>
      <c r="CP1089" s="161"/>
      <c r="CQ1089" s="161"/>
      <c r="CR1089" s="161"/>
      <c r="CS1089" s="161"/>
      <c r="CT1089" s="161"/>
      <c r="CU1089" s="161"/>
      <c r="CV1089" s="161"/>
      <c r="CW1089" s="161"/>
      <c r="CX1089" s="161"/>
      <c r="CY1089" s="161"/>
      <c r="CZ1089" s="161"/>
      <c r="DA1089" s="161"/>
      <c r="DB1089" s="161"/>
      <c r="DC1089" s="161"/>
      <c r="DD1089" s="161"/>
      <c r="DE1089" s="161"/>
      <c r="DF1089" s="161"/>
      <c r="DG1089" s="161"/>
      <c r="DH1089" s="161"/>
      <c r="DI1089" s="161"/>
      <c r="DJ1089" s="161"/>
      <c r="DK1089" s="161"/>
      <c r="DL1089" s="161"/>
      <c r="DM1089" s="161"/>
      <c r="DN1089" s="161"/>
      <c r="DO1089" s="161"/>
      <c r="DP1089" s="161"/>
      <c r="DQ1089" s="161"/>
      <c r="DR1089" s="161"/>
      <c r="DS1089" s="161"/>
      <c r="DT1089" s="161"/>
      <c r="DU1089" s="161"/>
      <c r="DV1089" s="161"/>
      <c r="DW1089" s="161"/>
    </row>
    <row r="1090" spans="1:127" ht="12.75" customHeight="1" x14ac:dyDescent="0.25">
      <c r="A1090" s="161"/>
      <c r="B1090" s="161"/>
      <c r="C1090" s="161"/>
      <c r="D1090" s="161"/>
      <c r="E1090" s="161"/>
      <c r="F1090" s="161"/>
      <c r="G1090" s="161"/>
      <c r="H1090" s="161"/>
      <c r="I1090" s="161"/>
      <c r="J1090" s="161"/>
      <c r="K1090" s="161"/>
      <c r="L1090" s="161"/>
      <c r="M1090" s="161"/>
      <c r="N1090" s="161"/>
      <c r="O1090" s="161"/>
      <c r="P1090" s="161"/>
      <c r="Q1090" s="161"/>
      <c r="R1090" s="161"/>
      <c r="S1090" s="161"/>
      <c r="T1090" s="161"/>
      <c r="U1090" s="161"/>
      <c r="V1090" s="161"/>
      <c r="W1090" s="161"/>
      <c r="X1090" s="161"/>
      <c r="Y1090" s="161"/>
      <c r="Z1090" s="161"/>
      <c r="AA1090" s="161"/>
      <c r="AB1090" s="161"/>
      <c r="AC1090" s="161"/>
      <c r="AD1090" s="161"/>
      <c r="AE1090" s="161"/>
      <c r="AF1090" s="161"/>
      <c r="AG1090" s="161"/>
      <c r="AH1090" s="161"/>
      <c r="AI1090" s="161"/>
      <c r="AJ1090" s="161"/>
      <c r="AK1090" s="161"/>
      <c r="AL1090" s="161"/>
      <c r="AM1090" s="161"/>
      <c r="AN1090" s="161"/>
      <c r="AO1090" s="161"/>
      <c r="AP1090" s="161"/>
      <c r="AQ1090" s="161"/>
      <c r="AR1090"/>
      <c r="AS1090" s="161"/>
      <c r="AT1090" s="161"/>
      <c r="AU1090" s="161"/>
      <c r="AV1090" s="161"/>
      <c r="AW1090" s="161"/>
      <c r="AX1090" s="161"/>
      <c r="AY1090" s="161"/>
      <c r="AZ1090" s="161"/>
      <c r="BA1090" s="161"/>
      <c r="BB1090" s="161"/>
      <c r="BC1090" s="161"/>
      <c r="BD1090" s="161"/>
      <c r="BE1090" s="161"/>
      <c r="BF1090" s="161"/>
      <c r="BG1090" s="161"/>
      <c r="BH1090" s="161"/>
      <c r="BI1090" s="161"/>
      <c r="BJ1090" s="161"/>
      <c r="BK1090" s="161"/>
      <c r="BL1090" s="161"/>
      <c r="BM1090" s="161"/>
      <c r="BN1090" s="161"/>
      <c r="BO1090" s="161"/>
      <c r="BP1090" s="161"/>
      <c r="BQ1090" s="161"/>
      <c r="BR1090" s="161"/>
      <c r="BS1090" s="161"/>
      <c r="BT1090" s="161"/>
      <c r="BU1090" s="161"/>
      <c r="BV1090" s="161"/>
      <c r="BW1090" s="161"/>
      <c r="BX1090" s="161"/>
      <c r="BY1090" s="161"/>
      <c r="BZ1090" s="161"/>
      <c r="CA1090" s="161"/>
      <c r="CB1090" s="161"/>
      <c r="CC1090" s="161"/>
      <c r="CD1090" s="161"/>
      <c r="CE1090" s="161"/>
      <c r="CF1090" s="161"/>
      <c r="CG1090" s="161"/>
      <c r="CH1090" s="161"/>
      <c r="CI1090" s="161"/>
      <c r="CJ1090" s="161"/>
      <c r="CK1090" s="161"/>
      <c r="CL1090" s="161"/>
      <c r="CM1090" s="161"/>
      <c r="CN1090" s="161"/>
      <c r="CO1090" s="161"/>
      <c r="CP1090" s="161"/>
      <c r="CQ1090" s="161"/>
      <c r="CR1090" s="161"/>
      <c r="CS1090" s="161"/>
      <c r="CT1090" s="161"/>
      <c r="CU1090" s="161"/>
      <c r="CV1090" s="161"/>
      <c r="CW1090" s="161"/>
      <c r="CX1090" s="161"/>
      <c r="CY1090" s="161"/>
      <c r="CZ1090" s="161"/>
      <c r="DA1090" s="161"/>
      <c r="DB1090" s="161"/>
      <c r="DC1090" s="161"/>
      <c r="DD1090" s="161"/>
      <c r="DE1090" s="161"/>
      <c r="DF1090" s="161"/>
      <c r="DG1090" s="161"/>
      <c r="DH1090" s="161"/>
      <c r="DI1090" s="161"/>
      <c r="DJ1090" s="161"/>
      <c r="DK1090" s="161"/>
      <c r="DL1090" s="161"/>
      <c r="DM1090" s="161"/>
      <c r="DN1090" s="161"/>
      <c r="DO1090" s="161"/>
      <c r="DP1090" s="161"/>
      <c r="DQ1090" s="161"/>
      <c r="DR1090" s="161"/>
      <c r="DS1090" s="161"/>
      <c r="DT1090" s="161"/>
      <c r="DU1090" s="161"/>
      <c r="DV1090" s="161"/>
      <c r="DW1090" s="161"/>
    </row>
    <row r="1091" spans="1:127" ht="12.75" customHeight="1" x14ac:dyDescent="0.25">
      <c r="A1091" s="161"/>
      <c r="B1091" s="161"/>
      <c r="C1091" s="161"/>
      <c r="D1091" s="161"/>
      <c r="E1091" s="161"/>
      <c r="F1091" s="161"/>
      <c r="G1091" s="161"/>
      <c r="H1091" s="161"/>
      <c r="I1091" s="161"/>
      <c r="J1091" s="161"/>
      <c r="K1091" s="161"/>
      <c r="L1091" s="161"/>
      <c r="M1091" s="161"/>
      <c r="N1091" s="161"/>
      <c r="O1091" s="161"/>
      <c r="P1091" s="161"/>
      <c r="Q1091" s="161"/>
      <c r="R1091" s="161"/>
      <c r="S1091" s="161"/>
      <c r="T1091" s="161"/>
      <c r="U1091" s="161"/>
      <c r="V1091" s="161"/>
      <c r="W1091" s="161"/>
      <c r="X1091" s="161"/>
      <c r="Y1091" s="161"/>
      <c r="Z1091" s="161"/>
      <c r="AA1091" s="161"/>
      <c r="AB1091" s="161"/>
      <c r="AC1091" s="161"/>
      <c r="AD1091" s="161"/>
      <c r="AE1091" s="161"/>
      <c r="AF1091" s="161"/>
      <c r="AG1091" s="161"/>
      <c r="AH1091" s="161"/>
      <c r="AI1091" s="161"/>
      <c r="AJ1091" s="161"/>
      <c r="AK1091" s="161"/>
      <c r="AL1091" s="161"/>
      <c r="AM1091" s="161"/>
      <c r="AN1091" s="161"/>
      <c r="AO1091" s="161"/>
      <c r="AP1091" s="161"/>
      <c r="AQ1091" s="161"/>
      <c r="AR1091"/>
      <c r="AS1091" s="161"/>
      <c r="AT1091" s="161"/>
      <c r="AU1091" s="161"/>
      <c r="AV1091" s="161"/>
      <c r="AW1091" s="161"/>
      <c r="AX1091" s="161"/>
      <c r="AY1091" s="161"/>
      <c r="AZ1091" s="161"/>
      <c r="BA1091" s="161"/>
      <c r="BB1091" s="161"/>
      <c r="BC1091" s="161"/>
      <c r="BD1091" s="161"/>
      <c r="BE1091" s="161"/>
      <c r="BF1091" s="161"/>
      <c r="BG1091" s="161"/>
      <c r="BH1091" s="161"/>
      <c r="BI1091" s="161"/>
      <c r="BJ1091" s="161"/>
      <c r="BK1091" s="161"/>
      <c r="BL1091" s="161"/>
      <c r="BM1091" s="161"/>
      <c r="BN1091" s="161"/>
      <c r="BO1091" s="161"/>
      <c r="BP1091" s="161"/>
      <c r="BQ1091" s="161"/>
      <c r="BR1091" s="161"/>
      <c r="BS1091" s="161"/>
      <c r="BT1091" s="161"/>
      <c r="BU1091" s="161"/>
      <c r="BV1091" s="161"/>
      <c r="BW1091" s="161"/>
      <c r="BX1091" s="161"/>
      <c r="BY1091" s="161"/>
      <c r="BZ1091" s="161"/>
      <c r="CA1091" s="161"/>
      <c r="CB1091" s="161"/>
      <c r="CC1091" s="161"/>
      <c r="CD1091" s="161"/>
      <c r="CE1091" s="161"/>
      <c r="CF1091" s="161"/>
      <c r="CG1091" s="161"/>
      <c r="CH1091" s="161"/>
      <c r="CI1091" s="161"/>
      <c r="CJ1091" s="161"/>
      <c r="CK1091" s="161"/>
      <c r="CL1091" s="161"/>
      <c r="CM1091" s="161"/>
      <c r="CN1091" s="161"/>
      <c r="CO1091" s="161"/>
      <c r="CP1091" s="161"/>
      <c r="CQ1091" s="161"/>
      <c r="CR1091" s="161"/>
      <c r="CS1091" s="161"/>
      <c r="CT1091" s="161"/>
      <c r="CU1091" s="161"/>
      <c r="CV1091" s="161"/>
      <c r="CW1091" s="161"/>
      <c r="CX1091" s="161"/>
      <c r="CY1091" s="161"/>
      <c r="CZ1091" s="161"/>
      <c r="DA1091" s="161"/>
      <c r="DB1091" s="161"/>
      <c r="DC1091" s="161"/>
      <c r="DD1091" s="161"/>
      <c r="DE1091" s="161"/>
      <c r="DF1091" s="161"/>
      <c r="DG1091" s="161"/>
      <c r="DH1091" s="161"/>
      <c r="DI1091" s="161"/>
      <c r="DJ1091" s="161"/>
      <c r="DK1091" s="161"/>
      <c r="DL1091" s="161"/>
      <c r="DM1091" s="161"/>
      <c r="DN1091" s="161"/>
      <c r="DO1091" s="161"/>
      <c r="DP1091" s="161"/>
      <c r="DQ1091" s="161"/>
      <c r="DR1091" s="161"/>
      <c r="DS1091" s="161"/>
      <c r="DT1091" s="161"/>
      <c r="DU1091" s="161"/>
      <c r="DV1091" s="161"/>
      <c r="DW1091" s="161"/>
    </row>
    <row r="1092" spans="1:127" ht="12.75" customHeight="1" x14ac:dyDescent="0.25">
      <c r="A1092" s="161"/>
      <c r="B1092" s="161"/>
      <c r="C1092" s="161"/>
      <c r="D1092" s="161"/>
      <c r="E1092" s="161"/>
      <c r="F1092" s="161"/>
      <c r="G1092" s="161"/>
      <c r="H1092" s="161"/>
      <c r="I1092" s="161"/>
      <c r="J1092" s="161"/>
      <c r="K1092" s="161"/>
      <c r="L1092" s="161"/>
      <c r="M1092" s="161"/>
      <c r="N1092" s="161"/>
      <c r="O1092" s="161"/>
      <c r="P1092" s="161"/>
      <c r="Q1092" s="161"/>
      <c r="R1092" s="161"/>
      <c r="S1092" s="161"/>
      <c r="T1092" s="161"/>
      <c r="U1092" s="161"/>
      <c r="V1092" s="161"/>
      <c r="W1092" s="161"/>
      <c r="X1092" s="161"/>
      <c r="Y1092" s="161"/>
      <c r="Z1092" s="161"/>
      <c r="AA1092" s="161"/>
      <c r="AB1092" s="161"/>
      <c r="AC1092" s="161"/>
      <c r="AD1092" s="161"/>
      <c r="AE1092" s="161"/>
      <c r="AF1092" s="161"/>
      <c r="AG1092" s="161"/>
      <c r="AH1092" s="161"/>
      <c r="AI1092" s="161"/>
      <c r="AJ1092" s="161"/>
      <c r="AK1092" s="161"/>
      <c r="AL1092" s="161"/>
      <c r="AM1092" s="161"/>
      <c r="AN1092" s="161"/>
      <c r="AO1092" s="161"/>
      <c r="AP1092" s="161"/>
      <c r="AQ1092" s="161"/>
      <c r="AR1092"/>
      <c r="AS1092" s="161"/>
      <c r="AT1092" s="161"/>
      <c r="AU1092" s="161"/>
      <c r="AV1092" s="161"/>
      <c r="AW1092" s="161"/>
      <c r="AX1092" s="161"/>
      <c r="AY1092" s="161"/>
      <c r="AZ1092" s="161"/>
      <c r="BA1092" s="161"/>
      <c r="BB1092" s="161"/>
      <c r="BC1092" s="161"/>
      <c r="BD1092" s="161"/>
      <c r="BE1092" s="161"/>
      <c r="BF1092" s="161"/>
      <c r="BG1092" s="161"/>
      <c r="BH1092" s="161"/>
      <c r="BI1092" s="161"/>
      <c r="BJ1092" s="161"/>
      <c r="BK1092" s="161"/>
      <c r="BL1092" s="161"/>
      <c r="BM1092" s="161"/>
      <c r="BN1092" s="161"/>
      <c r="BO1092" s="161"/>
      <c r="BP1092" s="161"/>
      <c r="BQ1092" s="161"/>
      <c r="BR1092" s="161"/>
      <c r="BS1092" s="161"/>
      <c r="BT1092" s="161"/>
      <c r="BU1092" s="161"/>
      <c r="BV1092" s="161"/>
      <c r="BW1092" s="161"/>
      <c r="BX1092" s="161"/>
      <c r="BY1092" s="161"/>
      <c r="BZ1092" s="161"/>
      <c r="CA1092" s="161"/>
      <c r="CB1092" s="161"/>
      <c r="CC1092" s="161"/>
      <c r="CD1092" s="161"/>
      <c r="CE1092" s="161"/>
      <c r="CF1092" s="161"/>
      <c r="CG1092" s="161"/>
      <c r="CH1092" s="161"/>
      <c r="CI1092" s="161"/>
      <c r="CJ1092" s="161"/>
      <c r="CK1092" s="161"/>
      <c r="CL1092" s="161"/>
      <c r="CM1092" s="161"/>
      <c r="CN1092" s="161"/>
      <c r="CO1092" s="161"/>
      <c r="CP1092" s="161"/>
      <c r="CQ1092" s="161"/>
      <c r="CR1092" s="161"/>
      <c r="CS1092" s="161"/>
      <c r="CT1092" s="161"/>
      <c r="CU1092" s="161"/>
      <c r="CV1092" s="161"/>
      <c r="CW1092" s="161"/>
      <c r="CX1092" s="161"/>
      <c r="CY1092" s="161"/>
      <c r="CZ1092" s="161"/>
      <c r="DA1092" s="161"/>
      <c r="DB1092" s="161"/>
      <c r="DC1092" s="161"/>
      <c r="DD1092" s="161"/>
      <c r="DE1092" s="161"/>
      <c r="DF1092" s="161"/>
      <c r="DG1092" s="161"/>
      <c r="DH1092" s="161"/>
      <c r="DI1092" s="161"/>
      <c r="DJ1092" s="161"/>
      <c r="DK1092" s="161"/>
      <c r="DL1092" s="161"/>
      <c r="DM1092" s="161"/>
      <c r="DN1092" s="161"/>
      <c r="DO1092" s="161"/>
      <c r="DP1092" s="161"/>
      <c r="DQ1092" s="161"/>
      <c r="DR1092" s="161"/>
      <c r="DS1092" s="161"/>
      <c r="DT1092" s="161"/>
      <c r="DU1092" s="161"/>
      <c r="DV1092" s="161"/>
      <c r="DW1092" s="161"/>
    </row>
    <row r="1093" spans="1:127" ht="12.75" customHeight="1" x14ac:dyDescent="0.25">
      <c r="A1093" s="161"/>
      <c r="B1093" s="161"/>
      <c r="C1093" s="161"/>
      <c r="D1093" s="161"/>
      <c r="E1093" s="161"/>
      <c r="F1093" s="161"/>
      <c r="G1093" s="161"/>
      <c r="H1093" s="161"/>
      <c r="I1093" s="161"/>
      <c r="J1093" s="161"/>
      <c r="K1093" s="161"/>
      <c r="L1093" s="161"/>
      <c r="M1093" s="161"/>
      <c r="N1093" s="161"/>
      <c r="O1093" s="161"/>
      <c r="P1093" s="161"/>
      <c r="Q1093" s="161"/>
      <c r="R1093" s="161"/>
      <c r="S1093" s="161"/>
      <c r="T1093" s="161"/>
      <c r="U1093" s="161"/>
      <c r="V1093" s="161"/>
      <c r="W1093" s="161"/>
      <c r="X1093" s="161"/>
      <c r="Y1093" s="161"/>
      <c r="Z1093" s="161"/>
      <c r="AA1093" s="161"/>
      <c r="AB1093" s="161"/>
      <c r="AC1093" s="161"/>
      <c r="AD1093" s="161"/>
      <c r="AE1093" s="161"/>
      <c r="AF1093" s="161"/>
      <c r="AG1093" s="161"/>
      <c r="AH1093" s="161"/>
      <c r="AI1093" s="161"/>
      <c r="AJ1093" s="161"/>
      <c r="AK1093" s="161"/>
      <c r="AL1093" s="161"/>
      <c r="AM1093" s="161"/>
      <c r="AN1093" s="161"/>
      <c r="AO1093" s="161"/>
      <c r="AP1093" s="161"/>
      <c r="AQ1093" s="161"/>
      <c r="AR1093"/>
      <c r="AS1093" s="161"/>
      <c r="AT1093" s="161"/>
      <c r="AU1093" s="161"/>
      <c r="AV1093" s="161"/>
      <c r="AW1093" s="161"/>
      <c r="AX1093" s="161"/>
      <c r="AY1093" s="161"/>
      <c r="AZ1093" s="161"/>
      <c r="BA1093" s="161"/>
      <c r="BB1093" s="161"/>
      <c r="BC1093" s="161"/>
      <c r="BD1093" s="161"/>
      <c r="BE1093" s="161"/>
      <c r="BF1093" s="161"/>
      <c r="BG1093" s="161"/>
      <c r="BH1093" s="161"/>
      <c r="BI1093" s="161"/>
      <c r="BJ1093" s="161"/>
      <c r="BK1093" s="161"/>
      <c r="BL1093" s="161"/>
      <c r="BM1093" s="161"/>
      <c r="BN1093" s="161"/>
      <c r="BO1093" s="161"/>
      <c r="BP1093" s="161"/>
      <c r="BQ1093" s="161"/>
      <c r="BR1093" s="161"/>
      <c r="BS1093" s="161"/>
      <c r="BT1093" s="161"/>
      <c r="BU1093" s="161"/>
      <c r="BV1093" s="161"/>
      <c r="BW1093" s="161"/>
      <c r="BX1093" s="161"/>
      <c r="BY1093" s="161"/>
      <c r="BZ1093" s="161"/>
      <c r="CA1093" s="161"/>
      <c r="CB1093" s="161"/>
      <c r="CC1093" s="161"/>
      <c r="CD1093" s="161"/>
      <c r="CE1093" s="161"/>
      <c r="CF1093" s="161"/>
      <c r="CG1093" s="161"/>
      <c r="CH1093" s="161"/>
      <c r="CI1093" s="161"/>
      <c r="CJ1093" s="161"/>
      <c r="CK1093" s="161"/>
      <c r="CL1093" s="161"/>
      <c r="CM1093" s="161"/>
      <c r="CN1093" s="161"/>
      <c r="CO1093" s="161"/>
      <c r="CP1093" s="161"/>
      <c r="CQ1093" s="161"/>
      <c r="CR1093" s="161"/>
      <c r="CS1093" s="161"/>
      <c r="CT1093" s="161"/>
      <c r="CU1093" s="161"/>
      <c r="CV1093" s="161"/>
      <c r="CW1093" s="161"/>
      <c r="CX1093" s="161"/>
      <c r="CY1093" s="161"/>
      <c r="CZ1093" s="161"/>
      <c r="DA1093" s="161"/>
      <c r="DB1093" s="161"/>
      <c r="DC1093" s="161"/>
      <c r="DD1093" s="161"/>
      <c r="DE1093" s="161"/>
      <c r="DF1093" s="161"/>
      <c r="DG1093" s="161"/>
      <c r="DH1093" s="161"/>
      <c r="DI1093" s="161"/>
      <c r="DJ1093" s="161"/>
      <c r="DK1093" s="161"/>
      <c r="DL1093" s="161"/>
      <c r="DM1093" s="161"/>
      <c r="DN1093" s="161"/>
      <c r="DO1093" s="161"/>
      <c r="DP1093" s="161"/>
      <c r="DQ1093" s="161"/>
      <c r="DR1093" s="161"/>
      <c r="DS1093" s="161"/>
      <c r="DT1093" s="161"/>
      <c r="DU1093" s="161"/>
      <c r="DV1093" s="161"/>
      <c r="DW1093" s="161"/>
    </row>
    <row r="1094" spans="1:127" ht="12.75" customHeight="1" x14ac:dyDescent="0.25">
      <c r="A1094" s="161"/>
      <c r="B1094" s="161"/>
      <c r="C1094" s="161"/>
      <c r="D1094" s="161"/>
      <c r="E1094" s="161"/>
      <c r="F1094" s="161"/>
      <c r="G1094" s="161"/>
      <c r="H1094" s="161"/>
      <c r="I1094" s="161"/>
      <c r="J1094" s="161"/>
      <c r="K1094" s="161"/>
      <c r="L1094" s="161"/>
      <c r="M1094" s="161"/>
      <c r="N1094" s="161"/>
      <c r="O1094" s="161"/>
      <c r="P1094" s="161"/>
      <c r="Q1094" s="161"/>
      <c r="R1094" s="161"/>
      <c r="S1094" s="161"/>
      <c r="T1094" s="161"/>
      <c r="U1094" s="161"/>
      <c r="V1094" s="161"/>
      <c r="W1094" s="161"/>
      <c r="X1094" s="161"/>
      <c r="Y1094" s="161"/>
      <c r="Z1094" s="161"/>
      <c r="AA1094" s="161"/>
      <c r="AB1094" s="161"/>
      <c r="AC1094" s="161"/>
      <c r="AD1094" s="161"/>
      <c r="AE1094" s="161"/>
      <c r="AF1094" s="161"/>
      <c r="AG1094" s="161"/>
      <c r="AH1094" s="161"/>
      <c r="AI1094" s="161"/>
      <c r="AJ1094" s="161"/>
      <c r="AK1094" s="161"/>
      <c r="AL1094" s="161"/>
      <c r="AM1094" s="161"/>
      <c r="AN1094" s="161"/>
      <c r="AO1094" s="161"/>
      <c r="AP1094" s="161"/>
      <c r="AQ1094" s="161"/>
      <c r="AR1094"/>
      <c r="AS1094" s="161"/>
      <c r="AT1094" s="161"/>
      <c r="AU1094" s="161"/>
      <c r="AV1094" s="161"/>
      <c r="AW1094" s="161"/>
      <c r="AX1094" s="161"/>
      <c r="AY1094" s="161"/>
      <c r="AZ1094" s="161"/>
      <c r="BA1094" s="161"/>
      <c r="BB1094" s="161"/>
      <c r="BC1094" s="161"/>
      <c r="BD1094" s="161"/>
      <c r="BE1094" s="161"/>
      <c r="BF1094" s="161"/>
      <c r="BG1094" s="161"/>
      <c r="BH1094" s="161"/>
      <c r="BI1094" s="161"/>
      <c r="BJ1094" s="161"/>
      <c r="BK1094" s="161"/>
      <c r="BL1094" s="161"/>
      <c r="BM1094" s="161"/>
      <c r="BN1094" s="161"/>
      <c r="BO1094" s="161"/>
      <c r="BP1094" s="161"/>
      <c r="BQ1094" s="161"/>
      <c r="BR1094" s="161"/>
      <c r="BS1094" s="161"/>
      <c r="BT1094" s="161"/>
      <c r="BU1094" s="161"/>
      <c r="BV1094" s="161"/>
      <c r="BW1094" s="161"/>
      <c r="BX1094" s="161"/>
      <c r="BY1094" s="161"/>
      <c r="BZ1094" s="161"/>
      <c r="CA1094" s="161"/>
      <c r="CB1094" s="161"/>
      <c r="CC1094" s="161"/>
      <c r="CD1094" s="161"/>
      <c r="CE1094" s="161"/>
      <c r="CF1094" s="161"/>
      <c r="CG1094" s="161"/>
      <c r="CH1094" s="161"/>
      <c r="CI1094" s="161"/>
      <c r="CJ1094" s="161"/>
      <c r="CK1094" s="161"/>
      <c r="CL1094" s="161"/>
      <c r="CM1094" s="161"/>
      <c r="CN1094" s="161"/>
      <c r="CO1094" s="161"/>
      <c r="CP1094" s="161"/>
      <c r="CQ1094" s="161"/>
      <c r="CR1094" s="161"/>
      <c r="CS1094" s="161"/>
      <c r="CT1094" s="161"/>
      <c r="CU1094" s="161"/>
      <c r="CV1094" s="161"/>
      <c r="CW1094" s="161"/>
      <c r="CX1094" s="161"/>
      <c r="CY1094" s="161"/>
      <c r="CZ1094" s="161"/>
      <c r="DA1094" s="161"/>
      <c r="DB1094" s="161"/>
      <c r="DC1094" s="161"/>
      <c r="DD1094" s="161"/>
      <c r="DE1094" s="161"/>
      <c r="DF1094" s="161"/>
      <c r="DG1094" s="161"/>
      <c r="DH1094" s="161"/>
      <c r="DI1094" s="161"/>
      <c r="DJ1094" s="161"/>
      <c r="DK1094" s="161"/>
      <c r="DL1094" s="161"/>
      <c r="DM1094" s="161"/>
      <c r="DN1094" s="161"/>
      <c r="DO1094" s="161"/>
      <c r="DP1094" s="161"/>
      <c r="DQ1094" s="161"/>
      <c r="DR1094" s="161"/>
      <c r="DS1094" s="161"/>
      <c r="DT1094" s="161"/>
      <c r="DU1094" s="161"/>
      <c r="DV1094" s="161"/>
      <c r="DW1094" s="161"/>
    </row>
    <row r="1095" spans="1:127" ht="12.75" customHeight="1" x14ac:dyDescent="0.25">
      <c r="A1095" s="161"/>
      <c r="B1095" s="161"/>
      <c r="C1095" s="161"/>
      <c r="D1095" s="161"/>
      <c r="E1095" s="161"/>
      <c r="F1095" s="161"/>
      <c r="G1095" s="161"/>
      <c r="H1095" s="161"/>
      <c r="I1095" s="161"/>
      <c r="J1095" s="161"/>
      <c r="K1095" s="161"/>
      <c r="L1095" s="161"/>
      <c r="M1095" s="161"/>
      <c r="N1095" s="161"/>
      <c r="O1095" s="161"/>
      <c r="P1095" s="161"/>
      <c r="Q1095" s="161"/>
      <c r="R1095" s="161"/>
      <c r="S1095" s="161"/>
      <c r="T1095" s="161"/>
      <c r="U1095" s="161"/>
      <c r="V1095" s="161"/>
      <c r="W1095" s="161"/>
      <c r="X1095" s="161"/>
      <c r="Y1095" s="161"/>
      <c r="Z1095" s="161"/>
      <c r="AA1095" s="161"/>
      <c r="AB1095" s="161"/>
      <c r="AC1095" s="161"/>
      <c r="AD1095" s="161"/>
      <c r="AE1095" s="161"/>
      <c r="AF1095" s="161"/>
      <c r="AG1095" s="161"/>
      <c r="AH1095" s="161"/>
      <c r="AI1095" s="161"/>
      <c r="AJ1095" s="161"/>
      <c r="AK1095" s="161"/>
      <c r="AL1095" s="161"/>
      <c r="AM1095" s="161"/>
      <c r="AN1095" s="161"/>
      <c r="AO1095" s="161"/>
      <c r="AP1095" s="161"/>
      <c r="AQ1095" s="161"/>
      <c r="AR1095"/>
      <c r="AS1095" s="161"/>
      <c r="AT1095" s="161"/>
      <c r="AU1095" s="161"/>
      <c r="AV1095" s="161"/>
      <c r="AW1095" s="161"/>
      <c r="AX1095" s="161"/>
      <c r="AY1095" s="161"/>
      <c r="AZ1095" s="161"/>
      <c r="BA1095" s="161"/>
      <c r="BB1095" s="161"/>
      <c r="BC1095" s="161"/>
      <c r="BD1095" s="161"/>
      <c r="BE1095" s="161"/>
      <c r="BF1095" s="161"/>
      <c r="BG1095" s="161"/>
      <c r="BH1095" s="161"/>
      <c r="BI1095" s="161"/>
      <c r="BJ1095" s="161"/>
      <c r="BK1095" s="161"/>
      <c r="BL1095" s="161"/>
      <c r="BM1095" s="161"/>
      <c r="BN1095" s="161"/>
      <c r="BO1095" s="161"/>
      <c r="BP1095" s="161"/>
      <c r="BQ1095" s="161"/>
      <c r="BR1095" s="161"/>
      <c r="BS1095" s="161"/>
      <c r="BT1095" s="161"/>
      <c r="BU1095" s="161"/>
      <c r="BV1095" s="161"/>
      <c r="BW1095" s="161"/>
      <c r="BX1095" s="161"/>
      <c r="BY1095" s="161"/>
      <c r="BZ1095" s="161"/>
      <c r="CA1095" s="161"/>
      <c r="CB1095" s="161"/>
      <c r="CC1095" s="161"/>
      <c r="CD1095" s="161"/>
      <c r="CE1095" s="161"/>
      <c r="CF1095" s="161"/>
      <c r="CG1095" s="161"/>
      <c r="CH1095" s="161"/>
      <c r="CI1095" s="161"/>
      <c r="CJ1095" s="161"/>
      <c r="CK1095" s="161"/>
      <c r="CL1095" s="161"/>
      <c r="CM1095" s="161"/>
      <c r="CN1095" s="161"/>
      <c r="CO1095" s="161"/>
      <c r="CP1095" s="161"/>
      <c r="CQ1095" s="161"/>
      <c r="CR1095" s="161"/>
      <c r="CS1095" s="161"/>
      <c r="CT1095" s="161"/>
      <c r="CU1095" s="161"/>
      <c r="CV1095" s="161"/>
      <c r="CW1095" s="161"/>
      <c r="CX1095" s="161"/>
      <c r="CY1095" s="161"/>
      <c r="CZ1095" s="161"/>
      <c r="DA1095" s="161"/>
      <c r="DB1095" s="161"/>
      <c r="DC1095" s="161"/>
      <c r="DD1095" s="161"/>
      <c r="DE1095" s="161"/>
      <c r="DF1095" s="161"/>
      <c r="DG1095" s="161"/>
      <c r="DH1095" s="161"/>
      <c r="DI1095" s="161"/>
      <c r="DJ1095" s="161"/>
      <c r="DK1095" s="161"/>
      <c r="DL1095" s="161"/>
      <c r="DM1095" s="161"/>
      <c r="DN1095" s="161"/>
      <c r="DO1095" s="161"/>
      <c r="DP1095" s="161"/>
      <c r="DQ1095" s="161"/>
      <c r="DR1095" s="161"/>
      <c r="DS1095" s="161"/>
      <c r="DT1095" s="161"/>
      <c r="DU1095" s="161"/>
      <c r="DV1095" s="161"/>
      <c r="DW1095" s="161"/>
    </row>
    <row r="1096" spans="1:127" ht="12.75" customHeight="1" x14ac:dyDescent="0.25">
      <c r="A1096" s="161"/>
      <c r="B1096" s="161"/>
      <c r="C1096" s="161"/>
      <c r="D1096" s="161"/>
      <c r="E1096" s="161"/>
      <c r="F1096" s="161"/>
      <c r="G1096" s="161"/>
      <c r="H1096" s="161"/>
      <c r="I1096" s="161"/>
      <c r="J1096" s="161"/>
      <c r="K1096" s="161"/>
      <c r="L1096" s="161"/>
      <c r="M1096" s="161"/>
      <c r="N1096" s="161"/>
      <c r="O1096" s="161"/>
      <c r="P1096" s="161"/>
      <c r="Q1096" s="161"/>
      <c r="R1096" s="161"/>
      <c r="S1096" s="161"/>
      <c r="T1096" s="161"/>
      <c r="U1096" s="161"/>
      <c r="V1096" s="161"/>
      <c r="W1096" s="161"/>
      <c r="X1096" s="161"/>
      <c r="Y1096" s="161"/>
      <c r="Z1096" s="161"/>
      <c r="AA1096" s="161"/>
      <c r="AB1096" s="161"/>
      <c r="AC1096" s="161"/>
      <c r="AD1096" s="161"/>
      <c r="AE1096" s="161"/>
      <c r="AF1096" s="161"/>
      <c r="AG1096" s="161"/>
      <c r="AH1096" s="161"/>
      <c r="AI1096" s="161"/>
      <c r="AJ1096" s="161"/>
      <c r="AK1096" s="161"/>
      <c r="AL1096" s="161"/>
      <c r="AM1096" s="161"/>
      <c r="AN1096" s="161"/>
      <c r="AO1096" s="161"/>
      <c r="AP1096" s="161"/>
      <c r="AQ1096" s="161"/>
      <c r="AR1096"/>
      <c r="AS1096" s="161"/>
      <c r="AT1096" s="161"/>
      <c r="AU1096" s="161"/>
      <c r="AV1096" s="161"/>
      <c r="AW1096" s="161"/>
      <c r="AX1096" s="161"/>
      <c r="AY1096" s="161"/>
      <c r="AZ1096" s="161"/>
      <c r="BA1096" s="161"/>
      <c r="BB1096" s="161"/>
      <c r="BC1096" s="161"/>
      <c r="BD1096" s="161"/>
      <c r="BE1096" s="161"/>
      <c r="BF1096" s="161"/>
      <c r="BG1096" s="161"/>
      <c r="BH1096" s="161"/>
      <c r="BI1096" s="161"/>
      <c r="BJ1096" s="161"/>
      <c r="BK1096" s="161"/>
      <c r="BL1096" s="161"/>
      <c r="BM1096" s="161"/>
      <c r="BN1096" s="161"/>
      <c r="BO1096" s="161"/>
      <c r="BP1096" s="161"/>
      <c r="BQ1096" s="161"/>
      <c r="BR1096" s="161"/>
      <c r="BS1096" s="161"/>
      <c r="BT1096" s="161"/>
      <c r="BU1096" s="161"/>
      <c r="BV1096" s="161"/>
      <c r="BW1096" s="161"/>
      <c r="BX1096" s="161"/>
      <c r="BY1096" s="161"/>
      <c r="BZ1096" s="161"/>
      <c r="CA1096" s="161"/>
      <c r="CB1096" s="161"/>
      <c r="CC1096" s="161"/>
      <c r="CD1096" s="161"/>
      <c r="CE1096" s="161"/>
      <c r="CF1096" s="161"/>
      <c r="CG1096" s="161"/>
      <c r="CH1096" s="161"/>
      <c r="CI1096" s="161"/>
      <c r="CJ1096" s="161"/>
      <c r="CK1096" s="161"/>
      <c r="CL1096" s="161"/>
      <c r="CM1096" s="161"/>
      <c r="CN1096" s="161"/>
      <c r="CO1096" s="161"/>
      <c r="CP1096" s="161"/>
      <c r="CQ1096" s="161"/>
      <c r="CR1096" s="161"/>
      <c r="CS1096" s="161"/>
      <c r="CT1096" s="161"/>
      <c r="CU1096" s="161"/>
      <c r="CV1096" s="161"/>
      <c r="CW1096" s="161"/>
      <c r="CX1096" s="161"/>
      <c r="CY1096" s="161"/>
      <c r="CZ1096" s="161"/>
      <c r="DA1096" s="161"/>
      <c r="DB1096" s="161"/>
      <c r="DC1096" s="161"/>
      <c r="DD1096" s="161"/>
      <c r="DE1096" s="161"/>
      <c r="DF1096" s="161"/>
      <c r="DG1096" s="161"/>
      <c r="DH1096" s="161"/>
      <c r="DI1096" s="161"/>
      <c r="DJ1096" s="161"/>
      <c r="DK1096" s="161"/>
      <c r="DL1096" s="161"/>
      <c r="DM1096" s="161"/>
      <c r="DN1096" s="161"/>
      <c r="DO1096" s="161"/>
      <c r="DP1096" s="161"/>
      <c r="DQ1096" s="161"/>
      <c r="DR1096" s="161"/>
      <c r="DS1096" s="161"/>
      <c r="DT1096" s="161"/>
      <c r="DU1096" s="161"/>
      <c r="DV1096" s="161"/>
      <c r="DW1096" s="161"/>
    </row>
    <row r="1097" spans="1:127" ht="12.75" customHeight="1" x14ac:dyDescent="0.25">
      <c r="A1097" s="161"/>
      <c r="B1097" s="161"/>
      <c r="C1097" s="161"/>
      <c r="D1097" s="161"/>
      <c r="E1097" s="161"/>
      <c r="F1097" s="161"/>
      <c r="G1097" s="161"/>
      <c r="H1097" s="161"/>
      <c r="I1097" s="161"/>
      <c r="J1097" s="161"/>
      <c r="K1097" s="161"/>
      <c r="L1097" s="161"/>
      <c r="M1097" s="161"/>
      <c r="N1097" s="161"/>
      <c r="O1097" s="161"/>
      <c r="P1097" s="161"/>
      <c r="Q1097" s="161"/>
      <c r="R1097" s="161"/>
      <c r="S1097" s="161"/>
      <c r="T1097" s="161"/>
      <c r="U1097" s="161"/>
      <c r="V1097" s="161"/>
      <c r="W1097" s="161"/>
      <c r="X1097" s="161"/>
      <c r="Y1097" s="161"/>
      <c r="Z1097" s="161"/>
      <c r="AA1097" s="161"/>
      <c r="AB1097" s="161"/>
      <c r="AC1097" s="161"/>
      <c r="AD1097" s="161"/>
      <c r="AE1097" s="161"/>
      <c r="AF1097" s="161"/>
      <c r="AG1097" s="161"/>
      <c r="AH1097" s="161"/>
      <c r="AI1097" s="161"/>
      <c r="AJ1097" s="161"/>
      <c r="AK1097" s="161"/>
      <c r="AL1097" s="161"/>
      <c r="AM1097" s="161"/>
      <c r="AN1097" s="161"/>
      <c r="AO1097" s="161"/>
      <c r="AP1097" s="161"/>
      <c r="AQ1097" s="161"/>
      <c r="AR1097"/>
      <c r="AS1097" s="161"/>
      <c r="AT1097" s="161"/>
      <c r="AU1097" s="161"/>
      <c r="AV1097" s="161"/>
      <c r="AW1097" s="161"/>
      <c r="AX1097" s="161"/>
      <c r="AY1097" s="161"/>
      <c r="AZ1097" s="161"/>
      <c r="BA1097" s="161"/>
      <c r="BB1097" s="161"/>
      <c r="BC1097" s="161"/>
      <c r="BD1097" s="161"/>
      <c r="BE1097" s="161"/>
      <c r="BF1097" s="161"/>
      <c r="BG1097" s="161"/>
      <c r="BH1097" s="161"/>
      <c r="BI1097" s="161"/>
      <c r="BJ1097" s="161"/>
      <c r="BK1097" s="161"/>
      <c r="BL1097" s="161"/>
      <c r="BM1097" s="161"/>
      <c r="BN1097" s="161"/>
      <c r="BO1097" s="161"/>
      <c r="BP1097" s="161"/>
      <c r="BQ1097" s="161"/>
      <c r="BR1097" s="161"/>
      <c r="BS1097" s="161"/>
      <c r="BT1097" s="161"/>
      <c r="BU1097" s="161"/>
      <c r="BV1097" s="161"/>
      <c r="BW1097" s="161"/>
      <c r="BX1097" s="161"/>
      <c r="BY1097" s="161"/>
      <c r="BZ1097" s="161"/>
      <c r="CA1097" s="161"/>
      <c r="CB1097" s="161"/>
      <c r="CC1097" s="161"/>
      <c r="CD1097" s="161"/>
      <c r="CE1097" s="161"/>
      <c r="CF1097" s="161"/>
      <c r="CG1097" s="161"/>
      <c r="CH1097" s="161"/>
      <c r="CI1097" s="161"/>
      <c r="CJ1097" s="161"/>
      <c r="CK1097" s="161"/>
      <c r="CL1097" s="161"/>
      <c r="CM1097" s="161"/>
      <c r="CN1097" s="161"/>
      <c r="CO1097" s="161"/>
      <c r="CP1097" s="161"/>
      <c r="CQ1097" s="161"/>
      <c r="CR1097" s="161"/>
      <c r="CS1097" s="161"/>
      <c r="CT1097" s="161"/>
      <c r="CU1097" s="161"/>
      <c r="CV1097" s="161"/>
      <c r="CW1097" s="161"/>
      <c r="CX1097" s="161"/>
      <c r="CY1097" s="161"/>
      <c r="CZ1097" s="161"/>
      <c r="DA1097" s="161"/>
      <c r="DB1097" s="161"/>
      <c r="DC1097" s="161"/>
      <c r="DD1097" s="161"/>
      <c r="DE1097" s="161"/>
      <c r="DF1097" s="161"/>
      <c r="DG1097" s="161"/>
      <c r="DH1097" s="161"/>
      <c r="DI1097" s="161"/>
      <c r="DJ1097" s="161"/>
      <c r="DK1097" s="161"/>
      <c r="DL1097" s="161"/>
      <c r="DM1097" s="161"/>
      <c r="DN1097" s="161"/>
      <c r="DO1097" s="161"/>
      <c r="DP1097" s="161"/>
      <c r="DQ1097" s="161"/>
      <c r="DR1097" s="161"/>
      <c r="DS1097" s="161"/>
      <c r="DT1097" s="161"/>
      <c r="DU1097" s="161"/>
      <c r="DV1097" s="161"/>
      <c r="DW1097" s="161"/>
    </row>
    <row r="1098" spans="1:127" ht="12.75" customHeight="1" x14ac:dyDescent="0.25">
      <c r="A1098" s="161"/>
      <c r="B1098" s="161"/>
      <c r="C1098" s="161"/>
      <c r="D1098" s="161"/>
      <c r="E1098" s="161"/>
      <c r="F1098" s="161"/>
      <c r="G1098" s="161"/>
      <c r="H1098" s="161"/>
      <c r="I1098" s="161"/>
      <c r="J1098" s="161"/>
      <c r="K1098" s="161"/>
      <c r="L1098" s="161"/>
      <c r="M1098" s="161"/>
      <c r="N1098" s="161"/>
      <c r="O1098" s="161"/>
      <c r="P1098" s="161"/>
      <c r="Q1098" s="161"/>
      <c r="R1098" s="161"/>
      <c r="S1098" s="161"/>
      <c r="T1098" s="161"/>
      <c r="U1098" s="161"/>
      <c r="V1098" s="161"/>
      <c r="W1098" s="161"/>
      <c r="X1098" s="161"/>
      <c r="Y1098" s="161"/>
      <c r="Z1098" s="161"/>
      <c r="AA1098" s="161"/>
      <c r="AB1098" s="161"/>
      <c r="AC1098" s="161"/>
      <c r="AD1098" s="161"/>
      <c r="AE1098" s="161"/>
      <c r="AF1098" s="161"/>
      <c r="AG1098" s="161"/>
      <c r="AH1098" s="161"/>
      <c r="AI1098" s="161"/>
      <c r="AJ1098" s="161"/>
      <c r="AK1098" s="161"/>
      <c r="AL1098" s="161"/>
      <c r="AM1098" s="161"/>
      <c r="AN1098" s="161"/>
      <c r="AO1098" s="161"/>
      <c r="AP1098" s="161"/>
      <c r="AQ1098" s="161"/>
      <c r="AR1098"/>
      <c r="AS1098" s="161"/>
      <c r="AT1098" s="161"/>
      <c r="AU1098" s="161"/>
      <c r="AV1098" s="161"/>
      <c r="AW1098" s="161"/>
      <c r="AX1098" s="161"/>
      <c r="AY1098" s="161"/>
      <c r="AZ1098" s="161"/>
      <c r="BA1098" s="161"/>
      <c r="BB1098" s="161"/>
      <c r="BC1098" s="161"/>
      <c r="BD1098" s="161"/>
      <c r="BE1098" s="161"/>
      <c r="BF1098" s="161"/>
      <c r="BG1098" s="161"/>
      <c r="BH1098" s="161"/>
      <c r="BI1098" s="161"/>
      <c r="BJ1098" s="161"/>
      <c r="BK1098" s="161"/>
      <c r="BL1098" s="161"/>
      <c r="BM1098" s="161"/>
      <c r="BN1098" s="161"/>
      <c r="BO1098" s="161"/>
      <c r="BP1098" s="161"/>
      <c r="BQ1098" s="161"/>
      <c r="BR1098" s="161"/>
      <c r="BS1098" s="161"/>
      <c r="BT1098" s="161"/>
      <c r="BU1098" s="161"/>
      <c r="BV1098" s="161"/>
      <c r="BW1098" s="161"/>
      <c r="BX1098" s="161"/>
      <c r="BY1098" s="161"/>
      <c r="BZ1098" s="161"/>
      <c r="CA1098" s="161"/>
      <c r="CB1098" s="161"/>
      <c r="CC1098" s="161"/>
      <c r="CD1098" s="161"/>
      <c r="CE1098" s="161"/>
      <c r="CF1098" s="161"/>
      <c r="CG1098" s="161"/>
      <c r="CH1098" s="161"/>
      <c r="CI1098" s="161"/>
      <c r="CJ1098" s="161"/>
      <c r="CK1098" s="161"/>
      <c r="CL1098" s="161"/>
      <c r="CM1098" s="161"/>
      <c r="CN1098" s="161"/>
      <c r="CO1098" s="161"/>
      <c r="CP1098" s="161"/>
      <c r="CQ1098" s="161"/>
      <c r="CR1098" s="161"/>
      <c r="CS1098" s="161"/>
      <c r="CT1098" s="161"/>
      <c r="CU1098" s="161"/>
      <c r="CV1098" s="161"/>
      <c r="CW1098" s="161"/>
      <c r="CX1098" s="161"/>
      <c r="CY1098" s="161"/>
      <c r="CZ1098" s="161"/>
      <c r="DA1098" s="161"/>
      <c r="DB1098" s="161"/>
      <c r="DC1098" s="161"/>
      <c r="DD1098" s="161"/>
      <c r="DE1098" s="161"/>
      <c r="DF1098" s="161"/>
      <c r="DG1098" s="161"/>
      <c r="DH1098" s="161"/>
      <c r="DI1098" s="161"/>
      <c r="DJ1098" s="161"/>
      <c r="DK1098" s="161"/>
      <c r="DL1098" s="161"/>
      <c r="DM1098" s="161"/>
      <c r="DN1098" s="161"/>
      <c r="DO1098" s="161"/>
      <c r="DP1098" s="161"/>
      <c r="DQ1098" s="161"/>
      <c r="DR1098" s="161"/>
      <c r="DS1098" s="161"/>
      <c r="DT1098" s="161"/>
      <c r="DU1098" s="161"/>
      <c r="DV1098" s="161"/>
      <c r="DW1098" s="161"/>
    </row>
    <row r="1099" spans="1:127" ht="12.75" customHeight="1" x14ac:dyDescent="0.25">
      <c r="A1099" s="161"/>
      <c r="B1099" s="161"/>
      <c r="C1099" s="161"/>
      <c r="D1099" s="161"/>
      <c r="E1099" s="161"/>
      <c r="F1099" s="161"/>
      <c r="G1099" s="161"/>
      <c r="H1099" s="161"/>
      <c r="I1099" s="161"/>
      <c r="J1099" s="161"/>
      <c r="K1099" s="161"/>
      <c r="L1099" s="161"/>
      <c r="M1099" s="161"/>
      <c r="N1099" s="161"/>
      <c r="O1099" s="161"/>
      <c r="P1099" s="161"/>
      <c r="Q1099" s="161"/>
      <c r="R1099" s="161"/>
      <c r="S1099" s="161"/>
      <c r="T1099" s="161"/>
      <c r="U1099" s="161"/>
      <c r="V1099" s="161"/>
      <c r="W1099" s="161"/>
      <c r="X1099" s="161"/>
      <c r="Y1099" s="161"/>
      <c r="Z1099" s="161"/>
      <c r="AA1099" s="161"/>
      <c r="AB1099" s="161"/>
      <c r="AC1099" s="161"/>
      <c r="AD1099" s="161"/>
      <c r="AE1099" s="161"/>
      <c r="AF1099" s="161"/>
      <c r="AG1099" s="161"/>
      <c r="AH1099" s="161"/>
      <c r="AI1099" s="161"/>
      <c r="AJ1099" s="161"/>
      <c r="AK1099" s="161"/>
      <c r="AL1099" s="161"/>
      <c r="AM1099" s="161"/>
      <c r="AN1099" s="161"/>
      <c r="AO1099" s="161"/>
      <c r="AP1099" s="161"/>
      <c r="AQ1099" s="161"/>
      <c r="AR1099"/>
      <c r="AS1099" s="161"/>
      <c r="AT1099" s="161"/>
      <c r="AU1099" s="161"/>
      <c r="AV1099" s="161"/>
      <c r="AW1099" s="161"/>
      <c r="AX1099" s="161"/>
      <c r="AY1099" s="161"/>
      <c r="AZ1099" s="161"/>
      <c r="BA1099" s="161"/>
      <c r="BB1099" s="161"/>
      <c r="BC1099" s="161"/>
      <c r="BD1099" s="161"/>
      <c r="BE1099" s="161"/>
      <c r="BF1099" s="161"/>
      <c r="BG1099" s="161"/>
      <c r="BH1099" s="161"/>
      <c r="BI1099" s="161"/>
      <c r="BJ1099" s="161"/>
      <c r="BK1099" s="161"/>
      <c r="BL1099" s="161"/>
      <c r="BM1099" s="161"/>
      <c r="BN1099" s="161"/>
      <c r="BO1099" s="161"/>
      <c r="BP1099" s="161"/>
      <c r="BQ1099" s="161"/>
      <c r="BR1099" s="161"/>
      <c r="BS1099" s="161"/>
      <c r="BT1099" s="161"/>
      <c r="BU1099" s="161"/>
      <c r="BV1099" s="161"/>
      <c r="BW1099" s="161"/>
      <c r="BX1099" s="161"/>
      <c r="BY1099" s="161"/>
      <c r="BZ1099" s="161"/>
      <c r="CA1099" s="161"/>
      <c r="CB1099" s="161"/>
      <c r="CC1099" s="161"/>
      <c r="CD1099" s="161"/>
      <c r="CE1099" s="161"/>
      <c r="CF1099" s="161"/>
      <c r="CG1099" s="161"/>
      <c r="CH1099" s="161"/>
      <c r="CI1099" s="161"/>
      <c r="CJ1099" s="161"/>
      <c r="CK1099" s="161"/>
      <c r="CL1099" s="161"/>
      <c r="CM1099" s="161"/>
      <c r="CN1099" s="161"/>
      <c r="CO1099" s="161"/>
      <c r="CP1099" s="161"/>
      <c r="CQ1099" s="161"/>
      <c r="CR1099" s="161"/>
      <c r="CS1099" s="161"/>
      <c r="CT1099" s="161"/>
      <c r="CU1099" s="161"/>
      <c r="CV1099" s="161"/>
      <c r="CW1099" s="161"/>
      <c r="CX1099" s="161"/>
      <c r="CY1099" s="161"/>
      <c r="CZ1099" s="161"/>
      <c r="DA1099" s="161"/>
      <c r="DB1099" s="161"/>
      <c r="DC1099" s="161"/>
      <c r="DD1099" s="161"/>
      <c r="DE1099" s="161"/>
      <c r="DF1099" s="161"/>
      <c r="DG1099" s="161"/>
      <c r="DH1099" s="161"/>
      <c r="DI1099" s="161"/>
      <c r="DJ1099" s="161"/>
      <c r="DK1099" s="161"/>
      <c r="DL1099" s="161"/>
      <c r="DM1099" s="161"/>
      <c r="DN1099" s="161"/>
      <c r="DO1099" s="161"/>
      <c r="DP1099" s="161"/>
      <c r="DQ1099" s="161"/>
      <c r="DR1099" s="161"/>
      <c r="DS1099" s="161"/>
      <c r="DT1099" s="161"/>
      <c r="DU1099" s="161"/>
      <c r="DV1099" s="161"/>
      <c r="DW1099" s="161"/>
    </row>
    <row r="1100" spans="1:127" ht="12.75" customHeight="1" x14ac:dyDescent="0.25">
      <c r="A1100" s="161"/>
      <c r="B1100" s="161"/>
      <c r="C1100" s="161"/>
      <c r="D1100" s="161"/>
      <c r="E1100" s="161"/>
      <c r="F1100" s="161"/>
      <c r="G1100" s="161"/>
      <c r="H1100" s="161"/>
      <c r="I1100" s="161"/>
      <c r="J1100" s="161"/>
      <c r="K1100" s="161"/>
      <c r="L1100" s="161"/>
      <c r="M1100" s="161"/>
      <c r="N1100" s="161"/>
      <c r="O1100" s="161"/>
      <c r="P1100" s="161"/>
      <c r="Q1100" s="161"/>
      <c r="R1100" s="161"/>
      <c r="S1100" s="161"/>
      <c r="T1100" s="161"/>
      <c r="U1100" s="161"/>
      <c r="V1100" s="161"/>
      <c r="W1100" s="161"/>
      <c r="X1100" s="161"/>
      <c r="Y1100" s="161"/>
      <c r="Z1100" s="161"/>
      <c r="AA1100" s="161"/>
      <c r="AB1100" s="161"/>
      <c r="AC1100" s="161"/>
      <c r="AD1100" s="161"/>
      <c r="AE1100" s="161"/>
      <c r="AF1100" s="161"/>
      <c r="AG1100" s="161"/>
      <c r="AH1100" s="161"/>
      <c r="AI1100" s="161"/>
      <c r="AJ1100" s="161"/>
      <c r="AK1100" s="161"/>
      <c r="AL1100" s="161"/>
      <c r="AM1100" s="161"/>
      <c r="AN1100" s="161"/>
      <c r="AO1100" s="161"/>
      <c r="AP1100" s="161"/>
      <c r="AQ1100" s="161"/>
      <c r="AR1100"/>
      <c r="AS1100" s="161"/>
      <c r="AT1100" s="161"/>
      <c r="AU1100" s="161"/>
      <c r="AV1100" s="161"/>
      <c r="AW1100" s="161"/>
      <c r="AX1100" s="161"/>
      <c r="AY1100" s="161"/>
      <c r="AZ1100" s="161"/>
      <c r="BA1100" s="161"/>
      <c r="BB1100" s="161"/>
      <c r="BC1100" s="161"/>
      <c r="BD1100" s="161"/>
      <c r="BE1100" s="161"/>
      <c r="BF1100" s="161"/>
      <c r="BG1100" s="161"/>
      <c r="BH1100" s="161"/>
      <c r="BI1100" s="161"/>
      <c r="BJ1100" s="161"/>
      <c r="BK1100" s="161"/>
      <c r="BL1100" s="161"/>
      <c r="BM1100" s="161"/>
      <c r="BN1100" s="161"/>
      <c r="BO1100" s="161"/>
      <c r="BP1100" s="161"/>
      <c r="BQ1100" s="161"/>
      <c r="BR1100" s="161"/>
      <c r="BS1100" s="161"/>
      <c r="BT1100" s="161"/>
      <c r="BU1100" s="161"/>
      <c r="BV1100" s="161"/>
      <c r="BW1100" s="161"/>
      <c r="BX1100" s="161"/>
      <c r="BY1100" s="161"/>
      <c r="BZ1100" s="161"/>
      <c r="CA1100" s="161"/>
      <c r="CB1100" s="161"/>
      <c r="CC1100" s="161"/>
      <c r="CD1100" s="161"/>
      <c r="CE1100" s="161"/>
      <c r="CF1100" s="161"/>
      <c r="CG1100" s="161"/>
      <c r="CH1100" s="161"/>
      <c r="CI1100" s="161"/>
      <c r="CJ1100" s="161"/>
      <c r="CK1100" s="161"/>
      <c r="CL1100" s="161"/>
      <c r="CM1100" s="161"/>
      <c r="CN1100" s="161"/>
      <c r="CO1100" s="161"/>
      <c r="CP1100" s="161"/>
      <c r="CQ1100" s="161"/>
      <c r="CR1100" s="161"/>
      <c r="CS1100" s="161"/>
      <c r="CT1100" s="161"/>
      <c r="CU1100" s="161"/>
      <c r="CV1100" s="161"/>
      <c r="CW1100" s="161"/>
      <c r="CX1100" s="161"/>
      <c r="CY1100" s="161"/>
      <c r="CZ1100" s="161"/>
      <c r="DA1100" s="161"/>
      <c r="DB1100" s="161"/>
      <c r="DC1100" s="161"/>
      <c r="DD1100" s="161"/>
      <c r="DE1100" s="161"/>
      <c r="DF1100" s="161"/>
      <c r="DG1100" s="161"/>
      <c r="DH1100" s="161"/>
      <c r="DI1100" s="161"/>
      <c r="DJ1100" s="161"/>
      <c r="DK1100" s="161"/>
      <c r="DL1100" s="161"/>
      <c r="DM1100" s="161"/>
      <c r="DN1100" s="161"/>
      <c r="DO1100" s="161"/>
      <c r="DP1100" s="161"/>
      <c r="DQ1100" s="161"/>
      <c r="DR1100" s="161"/>
      <c r="DS1100" s="161"/>
      <c r="DT1100" s="161"/>
      <c r="DU1100" s="161"/>
      <c r="DV1100" s="161"/>
      <c r="DW1100" s="161"/>
    </row>
    <row r="1101" spans="1:127" ht="12.75" customHeight="1" x14ac:dyDescent="0.25">
      <c r="A1101" s="161"/>
      <c r="B1101" s="161"/>
      <c r="C1101" s="161"/>
      <c r="D1101" s="161"/>
      <c r="E1101" s="161"/>
      <c r="F1101" s="161"/>
      <c r="G1101" s="161"/>
      <c r="H1101" s="161"/>
      <c r="I1101" s="161"/>
      <c r="J1101" s="161"/>
      <c r="K1101" s="161"/>
      <c r="L1101" s="161"/>
      <c r="M1101" s="161"/>
      <c r="N1101" s="161"/>
      <c r="O1101" s="161"/>
      <c r="P1101" s="161"/>
      <c r="Q1101" s="161"/>
      <c r="R1101" s="161"/>
      <c r="S1101" s="161"/>
      <c r="T1101" s="161"/>
      <c r="U1101" s="161"/>
      <c r="V1101" s="161"/>
      <c r="W1101" s="161"/>
      <c r="X1101" s="161"/>
      <c r="Y1101" s="161"/>
      <c r="Z1101" s="161"/>
      <c r="AA1101" s="161"/>
      <c r="AB1101" s="161"/>
      <c r="AC1101" s="161"/>
      <c r="AD1101" s="161"/>
      <c r="AE1101" s="161"/>
      <c r="AF1101" s="161"/>
      <c r="AG1101" s="161"/>
      <c r="AH1101" s="161"/>
      <c r="AI1101" s="161"/>
      <c r="AJ1101" s="161"/>
      <c r="AK1101" s="161"/>
      <c r="AL1101" s="161"/>
      <c r="AM1101" s="161"/>
      <c r="AN1101" s="161"/>
      <c r="AO1101" s="161"/>
      <c r="AP1101" s="161"/>
      <c r="AQ1101" s="161"/>
      <c r="AR1101"/>
      <c r="AS1101" s="161"/>
      <c r="AT1101" s="161"/>
      <c r="AU1101" s="161"/>
      <c r="AV1101" s="161"/>
      <c r="AW1101" s="161"/>
      <c r="AX1101" s="161"/>
      <c r="AY1101" s="161"/>
      <c r="AZ1101" s="161"/>
      <c r="BA1101" s="161"/>
      <c r="BB1101" s="161"/>
      <c r="BC1101" s="161"/>
      <c r="BD1101" s="161"/>
      <c r="BE1101" s="161"/>
      <c r="BF1101" s="161"/>
      <c r="BG1101" s="161"/>
      <c r="BH1101" s="161"/>
      <c r="BI1101" s="161"/>
      <c r="BJ1101" s="161"/>
      <c r="BK1101" s="161"/>
      <c r="BL1101" s="161"/>
      <c r="BM1101" s="161"/>
      <c r="BN1101" s="161"/>
      <c r="BO1101" s="161"/>
      <c r="BP1101" s="161"/>
      <c r="BQ1101" s="161"/>
      <c r="BR1101" s="161"/>
      <c r="BS1101" s="161"/>
      <c r="BT1101" s="161"/>
      <c r="BU1101" s="161"/>
      <c r="BV1101" s="161"/>
      <c r="BW1101" s="161"/>
      <c r="BX1101" s="161"/>
      <c r="BY1101" s="161"/>
      <c r="BZ1101" s="161"/>
      <c r="CA1101" s="161"/>
      <c r="CB1101" s="161"/>
      <c r="CC1101" s="161"/>
      <c r="CD1101" s="161"/>
      <c r="CE1101" s="161"/>
      <c r="CF1101" s="161"/>
      <c r="CG1101" s="161"/>
      <c r="CH1101" s="161"/>
      <c r="CI1101" s="161"/>
      <c r="CJ1101" s="161"/>
      <c r="CK1101" s="161"/>
      <c r="CL1101" s="161"/>
      <c r="CM1101" s="161"/>
      <c r="CN1101" s="161"/>
      <c r="CO1101" s="161"/>
      <c r="CP1101" s="161"/>
      <c r="CQ1101" s="161"/>
      <c r="CR1101" s="161"/>
      <c r="CS1101" s="161"/>
      <c r="CT1101" s="161"/>
      <c r="CU1101" s="161"/>
      <c r="CV1101" s="161"/>
      <c r="CW1101" s="161"/>
      <c r="CX1101" s="161"/>
      <c r="CY1101" s="161"/>
      <c r="CZ1101" s="161"/>
      <c r="DA1101" s="161"/>
      <c r="DB1101" s="161"/>
      <c r="DC1101" s="161"/>
      <c r="DD1101" s="161"/>
      <c r="DE1101" s="161"/>
      <c r="DF1101" s="161"/>
      <c r="DG1101" s="161"/>
      <c r="DH1101" s="161"/>
      <c r="DI1101" s="161"/>
      <c r="DJ1101" s="161"/>
      <c r="DK1101" s="161"/>
      <c r="DL1101" s="161"/>
      <c r="DM1101" s="161"/>
      <c r="DN1101" s="161"/>
      <c r="DO1101" s="161"/>
      <c r="DP1101" s="161"/>
      <c r="DQ1101" s="161"/>
      <c r="DR1101" s="161"/>
      <c r="DS1101" s="161"/>
      <c r="DT1101" s="161"/>
      <c r="DU1101" s="161"/>
      <c r="DV1101" s="161"/>
      <c r="DW1101" s="161"/>
    </row>
    <row r="1102" spans="1:127" ht="12.75" customHeight="1" x14ac:dyDescent="0.25">
      <c r="A1102" s="161"/>
      <c r="B1102" s="161"/>
      <c r="C1102" s="161"/>
      <c r="D1102" s="161"/>
      <c r="E1102" s="161"/>
      <c r="F1102" s="161"/>
      <c r="G1102" s="161"/>
      <c r="H1102" s="161"/>
      <c r="I1102" s="161"/>
      <c r="J1102" s="161"/>
      <c r="K1102" s="161"/>
      <c r="L1102" s="161"/>
      <c r="M1102" s="161"/>
      <c r="N1102" s="161"/>
      <c r="O1102" s="161"/>
      <c r="P1102" s="161"/>
      <c r="Q1102" s="161"/>
      <c r="R1102" s="161"/>
      <c r="S1102" s="161"/>
      <c r="T1102" s="161"/>
      <c r="U1102" s="161"/>
      <c r="V1102" s="161"/>
      <c r="W1102" s="161"/>
      <c r="X1102" s="161"/>
      <c r="Y1102" s="161"/>
      <c r="Z1102" s="161"/>
      <c r="AA1102" s="161"/>
      <c r="AB1102" s="161"/>
      <c r="AC1102" s="161"/>
      <c r="AD1102" s="161"/>
      <c r="AE1102" s="161"/>
      <c r="AF1102" s="161"/>
      <c r="AG1102" s="161"/>
      <c r="AH1102" s="161"/>
      <c r="AI1102" s="161"/>
      <c r="AJ1102" s="161"/>
      <c r="AK1102" s="161"/>
      <c r="AL1102" s="161"/>
      <c r="AM1102" s="161"/>
      <c r="AN1102" s="161"/>
      <c r="AO1102" s="161"/>
      <c r="AP1102" s="161"/>
      <c r="AQ1102" s="161"/>
      <c r="AR1102"/>
      <c r="AS1102" s="161"/>
      <c r="AT1102" s="161"/>
      <c r="AU1102" s="161"/>
      <c r="AV1102" s="161"/>
      <c r="AW1102" s="161"/>
      <c r="AX1102" s="161"/>
      <c r="AY1102" s="161"/>
      <c r="AZ1102" s="161"/>
      <c r="BA1102" s="161"/>
      <c r="BB1102" s="161"/>
      <c r="BC1102" s="161"/>
      <c r="BD1102" s="161"/>
      <c r="BE1102" s="161"/>
      <c r="BF1102" s="161"/>
      <c r="BG1102" s="161"/>
      <c r="BH1102" s="161"/>
      <c r="BI1102" s="161"/>
      <c r="BJ1102" s="161"/>
      <c r="BK1102" s="161"/>
      <c r="BL1102" s="161"/>
      <c r="BM1102" s="161"/>
      <c r="BN1102" s="161"/>
      <c r="BO1102" s="161"/>
      <c r="BP1102" s="161"/>
      <c r="BQ1102" s="161"/>
      <c r="BR1102" s="161"/>
      <c r="BS1102" s="161"/>
      <c r="BT1102" s="161"/>
      <c r="BU1102" s="161"/>
      <c r="BV1102" s="161"/>
      <c r="BW1102" s="161"/>
      <c r="BX1102" s="161"/>
      <c r="BY1102" s="161"/>
      <c r="BZ1102" s="161"/>
      <c r="CA1102" s="161"/>
      <c r="CB1102" s="161"/>
      <c r="CC1102" s="161"/>
      <c r="CD1102" s="161"/>
      <c r="CE1102" s="161"/>
      <c r="CF1102" s="161"/>
      <c r="CG1102" s="161"/>
      <c r="CH1102" s="161"/>
      <c r="CI1102" s="161"/>
      <c r="CJ1102" s="161"/>
      <c r="CK1102" s="161"/>
      <c r="CL1102" s="161"/>
      <c r="CM1102" s="161"/>
      <c r="CN1102" s="161"/>
      <c r="CO1102" s="161"/>
      <c r="CP1102" s="161"/>
      <c r="CQ1102" s="161"/>
      <c r="CR1102" s="161"/>
      <c r="CS1102" s="161"/>
      <c r="CT1102" s="161"/>
      <c r="CU1102" s="161"/>
      <c r="CV1102" s="161"/>
      <c r="CW1102" s="161"/>
      <c r="CX1102" s="161"/>
      <c r="CY1102" s="161"/>
      <c r="CZ1102" s="161"/>
      <c r="DA1102" s="161"/>
      <c r="DB1102" s="161"/>
      <c r="DC1102" s="161"/>
      <c r="DD1102" s="161"/>
      <c r="DE1102" s="161"/>
      <c r="DF1102" s="161"/>
      <c r="DG1102" s="161"/>
      <c r="DH1102" s="161"/>
      <c r="DI1102" s="161"/>
      <c r="DJ1102" s="161"/>
      <c r="DK1102" s="161"/>
      <c r="DL1102" s="161"/>
      <c r="DM1102" s="161"/>
      <c r="DN1102" s="161"/>
      <c r="DO1102" s="161"/>
      <c r="DP1102" s="161"/>
      <c r="DQ1102" s="161"/>
      <c r="DR1102" s="161"/>
      <c r="DS1102" s="161"/>
      <c r="DT1102" s="161"/>
      <c r="DU1102" s="161"/>
      <c r="DV1102" s="161"/>
      <c r="DW1102" s="161"/>
    </row>
    <row r="1103" spans="1:127" ht="12.75" customHeight="1" x14ac:dyDescent="0.25">
      <c r="A1103" s="161"/>
      <c r="B1103" s="161"/>
      <c r="C1103" s="161"/>
      <c r="D1103" s="161"/>
      <c r="E1103" s="161"/>
      <c r="F1103" s="161"/>
      <c r="G1103" s="161"/>
      <c r="H1103" s="161"/>
      <c r="I1103" s="161"/>
      <c r="J1103" s="161"/>
      <c r="K1103" s="161"/>
      <c r="L1103" s="161"/>
      <c r="M1103" s="161"/>
      <c r="N1103" s="161"/>
      <c r="O1103" s="161"/>
      <c r="P1103" s="161"/>
      <c r="Q1103" s="161"/>
      <c r="R1103" s="161"/>
      <c r="S1103" s="161"/>
      <c r="T1103" s="161"/>
      <c r="U1103" s="161"/>
      <c r="V1103" s="161"/>
      <c r="W1103" s="161"/>
      <c r="X1103" s="161"/>
      <c r="Y1103" s="161"/>
      <c r="Z1103" s="161"/>
      <c r="AA1103" s="161"/>
      <c r="AB1103" s="161"/>
      <c r="AC1103" s="161"/>
      <c r="AD1103" s="161"/>
      <c r="AE1103" s="161"/>
      <c r="AF1103" s="161"/>
      <c r="AG1103" s="161"/>
      <c r="AH1103" s="161"/>
      <c r="AI1103" s="161"/>
      <c r="AJ1103" s="161"/>
      <c r="AK1103" s="161"/>
      <c r="AL1103" s="161"/>
      <c r="AM1103" s="161"/>
      <c r="AN1103" s="161"/>
      <c r="AO1103" s="161"/>
      <c r="AP1103" s="161"/>
      <c r="AQ1103" s="161"/>
      <c r="AR1103"/>
      <c r="AS1103" s="161"/>
      <c r="AT1103" s="161"/>
      <c r="AU1103" s="161"/>
      <c r="AV1103" s="161"/>
      <c r="AW1103" s="161"/>
      <c r="AX1103" s="161"/>
      <c r="AY1103" s="161"/>
      <c r="AZ1103" s="161"/>
      <c r="BA1103" s="161"/>
      <c r="BB1103" s="161"/>
      <c r="BC1103" s="161"/>
      <c r="BD1103" s="161"/>
      <c r="BE1103" s="161"/>
      <c r="BF1103" s="161"/>
      <c r="BG1103" s="161"/>
      <c r="BH1103" s="161"/>
      <c r="BI1103" s="161"/>
      <c r="BJ1103" s="161"/>
      <c r="BK1103" s="161"/>
      <c r="BL1103" s="161"/>
      <c r="BM1103" s="161"/>
      <c r="BN1103" s="161"/>
      <c r="BO1103" s="161"/>
      <c r="BP1103" s="161"/>
      <c r="BQ1103" s="161"/>
      <c r="BR1103" s="161"/>
      <c r="BS1103" s="161"/>
      <c r="BT1103" s="161"/>
      <c r="BU1103" s="161"/>
      <c r="BV1103" s="161"/>
      <c r="BW1103" s="161"/>
      <c r="BX1103" s="161"/>
      <c r="BY1103" s="161"/>
      <c r="BZ1103" s="161"/>
      <c r="CA1103" s="161"/>
      <c r="CB1103" s="161"/>
      <c r="CC1103" s="161"/>
      <c r="CD1103" s="161"/>
      <c r="CE1103" s="161"/>
      <c r="CF1103" s="161"/>
      <c r="CG1103" s="161"/>
      <c r="CH1103" s="161"/>
      <c r="CI1103" s="161"/>
      <c r="CJ1103" s="161"/>
      <c r="CK1103" s="161"/>
      <c r="CL1103" s="161"/>
      <c r="CM1103" s="161"/>
      <c r="CN1103" s="161"/>
      <c r="CO1103" s="161"/>
      <c r="CP1103" s="161"/>
      <c r="CQ1103" s="161"/>
      <c r="CR1103" s="161"/>
      <c r="CS1103" s="161"/>
      <c r="CT1103" s="161"/>
      <c r="CU1103" s="161"/>
      <c r="CV1103" s="161"/>
      <c r="CW1103" s="161"/>
      <c r="CX1103" s="161"/>
      <c r="CY1103" s="161"/>
      <c r="CZ1103" s="161"/>
      <c r="DA1103" s="161"/>
      <c r="DB1103" s="161"/>
      <c r="DC1103" s="161"/>
      <c r="DD1103" s="161"/>
      <c r="DE1103" s="161"/>
      <c r="DF1103" s="161"/>
      <c r="DG1103" s="161"/>
      <c r="DH1103" s="161"/>
      <c r="DI1103" s="161"/>
      <c r="DJ1103" s="161"/>
      <c r="DK1103" s="161"/>
      <c r="DL1103" s="161"/>
      <c r="DM1103" s="161"/>
      <c r="DN1103" s="161"/>
      <c r="DO1103" s="161"/>
      <c r="DP1103" s="161"/>
      <c r="DQ1103" s="161"/>
      <c r="DR1103" s="161"/>
      <c r="DS1103" s="161"/>
      <c r="DT1103" s="161"/>
      <c r="DU1103" s="161"/>
      <c r="DV1103" s="161"/>
      <c r="DW1103" s="161"/>
    </row>
    <row r="1104" spans="1:127" ht="12.75" customHeight="1" x14ac:dyDescent="0.25">
      <c r="A1104" s="161"/>
      <c r="B1104" s="161"/>
      <c r="C1104" s="161"/>
      <c r="D1104" s="161"/>
      <c r="E1104" s="161"/>
      <c r="F1104" s="161"/>
      <c r="G1104" s="161"/>
      <c r="H1104" s="161"/>
      <c r="I1104" s="161"/>
      <c r="J1104" s="161"/>
      <c r="K1104" s="161"/>
      <c r="L1104" s="161"/>
      <c r="M1104" s="161"/>
      <c r="N1104" s="161"/>
      <c r="O1104" s="161"/>
      <c r="P1104" s="161"/>
      <c r="Q1104" s="161"/>
      <c r="R1104" s="161"/>
      <c r="S1104" s="161"/>
      <c r="T1104" s="161"/>
      <c r="U1104" s="161"/>
      <c r="V1104" s="161"/>
      <c r="W1104" s="161"/>
      <c r="X1104" s="161"/>
      <c r="Y1104" s="161"/>
      <c r="Z1104" s="161"/>
      <c r="AA1104" s="161"/>
      <c r="AB1104" s="161"/>
      <c r="AC1104" s="161"/>
      <c r="AD1104" s="161"/>
      <c r="AE1104" s="161"/>
      <c r="AF1104" s="161"/>
      <c r="AG1104" s="161"/>
      <c r="AH1104" s="161"/>
      <c r="AI1104" s="161"/>
      <c r="AJ1104" s="161"/>
      <c r="AK1104" s="161"/>
      <c r="AL1104" s="161"/>
      <c r="AM1104" s="161"/>
      <c r="AN1104" s="161"/>
      <c r="AO1104" s="161"/>
      <c r="AP1104" s="161"/>
      <c r="AQ1104" s="161"/>
      <c r="AR1104"/>
      <c r="AS1104" s="161"/>
      <c r="AT1104" s="161"/>
      <c r="AU1104" s="161"/>
      <c r="AV1104" s="161"/>
      <c r="AW1104" s="161"/>
      <c r="AX1104" s="161"/>
      <c r="AY1104" s="161"/>
      <c r="AZ1104" s="161"/>
      <c r="BA1104" s="161"/>
      <c r="BB1104" s="161"/>
      <c r="BC1104" s="161"/>
      <c r="BD1104" s="161"/>
      <c r="BE1104" s="161"/>
      <c r="BF1104" s="161"/>
      <c r="BG1104" s="161"/>
      <c r="BH1104" s="161"/>
      <c r="BI1104" s="161"/>
      <c r="BJ1104" s="161"/>
      <c r="BK1104" s="161"/>
      <c r="BL1104" s="161"/>
      <c r="BM1104" s="161"/>
      <c r="BN1104" s="161"/>
      <c r="BO1104" s="161"/>
      <c r="BP1104" s="161"/>
      <c r="BQ1104" s="161"/>
      <c r="BR1104" s="161"/>
      <c r="BS1104" s="161"/>
      <c r="BT1104" s="161"/>
      <c r="BU1104" s="161"/>
      <c r="BV1104" s="161"/>
      <c r="BW1104" s="161"/>
      <c r="BX1104" s="161"/>
      <c r="BY1104" s="161"/>
      <c r="BZ1104" s="161"/>
      <c r="CA1104" s="161"/>
      <c r="CB1104" s="161"/>
      <c r="CC1104" s="161"/>
      <c r="CD1104" s="161"/>
      <c r="CE1104" s="161"/>
      <c r="CF1104" s="161"/>
      <c r="CG1104" s="161"/>
      <c r="CH1104" s="161"/>
      <c r="CI1104" s="161"/>
      <c r="CJ1104" s="161"/>
      <c r="CK1104" s="161"/>
      <c r="CL1104" s="161"/>
      <c r="CM1104" s="161"/>
      <c r="CN1104" s="161"/>
      <c r="CO1104" s="161"/>
      <c r="CP1104" s="161"/>
      <c r="CQ1104" s="161"/>
      <c r="CR1104" s="161"/>
      <c r="CS1104" s="161"/>
      <c r="CT1104" s="161"/>
      <c r="CU1104" s="161"/>
      <c r="CV1104" s="161"/>
      <c r="CW1104" s="161"/>
      <c r="CX1104" s="161"/>
      <c r="CY1104" s="161"/>
      <c r="CZ1104" s="161"/>
      <c r="DA1104" s="161"/>
      <c r="DB1104" s="161"/>
      <c r="DC1104" s="161"/>
      <c r="DD1104" s="161"/>
      <c r="DE1104" s="161"/>
      <c r="DF1104" s="161"/>
      <c r="DG1104" s="161"/>
      <c r="DH1104" s="161"/>
      <c r="DI1104" s="161"/>
      <c r="DJ1104" s="161"/>
      <c r="DK1104" s="161"/>
      <c r="DL1104" s="161"/>
      <c r="DM1104" s="161"/>
      <c r="DN1104" s="161"/>
      <c r="DO1104" s="161"/>
      <c r="DP1104" s="161"/>
      <c r="DQ1104" s="161"/>
      <c r="DR1104" s="161"/>
      <c r="DS1104" s="161"/>
      <c r="DT1104" s="161"/>
      <c r="DU1104" s="161"/>
      <c r="DV1104" s="161"/>
      <c r="DW1104" s="161"/>
    </row>
    <row r="1105" spans="1:127" ht="12.75" customHeight="1" x14ac:dyDescent="0.25">
      <c r="A1105" s="161"/>
      <c r="B1105" s="161"/>
      <c r="C1105" s="161"/>
      <c r="D1105" s="161"/>
      <c r="E1105" s="161"/>
      <c r="F1105" s="161"/>
      <c r="G1105" s="161"/>
      <c r="H1105" s="161"/>
      <c r="I1105" s="161"/>
      <c r="J1105" s="161"/>
      <c r="K1105" s="161"/>
      <c r="L1105" s="161"/>
      <c r="M1105" s="161"/>
      <c r="N1105" s="161"/>
      <c r="O1105" s="161"/>
      <c r="P1105" s="161"/>
      <c r="Q1105" s="161"/>
      <c r="R1105" s="161"/>
      <c r="S1105" s="161"/>
      <c r="T1105" s="161"/>
      <c r="U1105" s="161"/>
      <c r="V1105" s="161"/>
      <c r="W1105" s="161"/>
      <c r="X1105" s="161"/>
      <c r="Y1105" s="161"/>
      <c r="Z1105" s="161"/>
      <c r="AA1105" s="161"/>
      <c r="AB1105" s="161"/>
      <c r="AC1105" s="161"/>
      <c r="AD1105" s="161"/>
      <c r="AE1105" s="161"/>
      <c r="AF1105" s="161"/>
      <c r="AG1105" s="161"/>
      <c r="AH1105" s="161"/>
      <c r="AI1105" s="161"/>
      <c r="AJ1105" s="161"/>
      <c r="AK1105" s="161"/>
      <c r="AL1105" s="161"/>
      <c r="AM1105" s="161"/>
      <c r="AN1105" s="161"/>
      <c r="AO1105" s="161"/>
      <c r="AP1105" s="161"/>
      <c r="AQ1105" s="161"/>
      <c r="AR1105"/>
      <c r="AS1105" s="161"/>
      <c r="AT1105" s="161"/>
      <c r="AU1105" s="161"/>
      <c r="AV1105" s="161"/>
      <c r="AW1105" s="161"/>
      <c r="AX1105" s="161"/>
      <c r="AY1105" s="161"/>
      <c r="AZ1105" s="161"/>
      <c r="BA1105" s="161"/>
      <c r="BB1105" s="161"/>
      <c r="BC1105" s="161"/>
      <c r="BD1105" s="161"/>
      <c r="BE1105" s="161"/>
      <c r="BF1105" s="161"/>
      <c r="BG1105" s="161"/>
      <c r="BH1105" s="161"/>
      <c r="BI1105" s="161"/>
      <c r="BJ1105" s="161"/>
      <c r="BK1105" s="161"/>
      <c r="BL1105" s="161"/>
      <c r="BM1105" s="161"/>
      <c r="BN1105" s="161"/>
      <c r="BO1105" s="161"/>
      <c r="BP1105" s="161"/>
      <c r="BQ1105" s="161"/>
      <c r="BR1105" s="161"/>
      <c r="BS1105" s="161"/>
      <c r="BT1105" s="161"/>
      <c r="BU1105" s="161"/>
      <c r="BV1105" s="161"/>
      <c r="BW1105" s="161"/>
      <c r="BX1105" s="161"/>
      <c r="BY1105" s="161"/>
      <c r="BZ1105" s="161"/>
      <c r="CA1105" s="161"/>
      <c r="CB1105" s="161"/>
      <c r="CC1105" s="161"/>
      <c r="CD1105" s="161"/>
      <c r="CE1105" s="161"/>
      <c r="CF1105" s="161"/>
      <c r="CG1105" s="161"/>
      <c r="CH1105" s="161"/>
      <c r="CI1105" s="161"/>
      <c r="CJ1105" s="161"/>
      <c r="CK1105" s="161"/>
      <c r="CL1105" s="161"/>
      <c r="CM1105" s="161"/>
      <c r="CN1105" s="161"/>
      <c r="CO1105" s="161"/>
      <c r="CP1105" s="161"/>
      <c r="CQ1105" s="161"/>
      <c r="CR1105" s="161"/>
      <c r="CS1105" s="161"/>
      <c r="CT1105" s="161"/>
      <c r="CU1105" s="161"/>
      <c r="CV1105" s="161"/>
      <c r="CW1105" s="161"/>
      <c r="CX1105" s="161"/>
      <c r="CY1105" s="161"/>
      <c r="CZ1105" s="161"/>
      <c r="DA1105" s="161"/>
      <c r="DB1105" s="161"/>
      <c r="DC1105" s="161"/>
      <c r="DD1105" s="161"/>
      <c r="DE1105" s="161"/>
      <c r="DF1105" s="161"/>
      <c r="DG1105" s="161"/>
      <c r="DH1105" s="161"/>
      <c r="DI1105" s="161"/>
      <c r="DJ1105" s="161"/>
      <c r="DK1105" s="161"/>
      <c r="DL1105" s="161"/>
      <c r="DM1105" s="161"/>
      <c r="DN1105" s="161"/>
      <c r="DO1105" s="161"/>
      <c r="DP1105" s="161"/>
      <c r="DQ1105" s="161"/>
      <c r="DR1105" s="161"/>
      <c r="DS1105" s="161"/>
      <c r="DT1105" s="161"/>
      <c r="DU1105" s="161"/>
      <c r="DV1105" s="161"/>
      <c r="DW1105" s="161"/>
    </row>
    <row r="1106" spans="1:127" ht="12.75" customHeight="1" x14ac:dyDescent="0.25">
      <c r="A1106" s="161"/>
      <c r="B1106" s="161"/>
      <c r="C1106" s="161"/>
      <c r="D1106" s="161"/>
      <c r="E1106" s="161"/>
      <c r="F1106" s="161"/>
      <c r="G1106" s="161"/>
      <c r="H1106" s="161"/>
      <c r="I1106" s="161"/>
      <c r="J1106" s="161"/>
      <c r="K1106" s="161"/>
      <c r="L1106" s="161"/>
      <c r="M1106" s="161"/>
      <c r="N1106" s="161"/>
      <c r="O1106" s="161"/>
      <c r="P1106" s="161"/>
      <c r="Q1106" s="161"/>
      <c r="R1106" s="161"/>
      <c r="S1106" s="161"/>
      <c r="T1106" s="161"/>
      <c r="U1106" s="161"/>
      <c r="V1106" s="161"/>
      <c r="W1106" s="161"/>
      <c r="X1106" s="161"/>
      <c r="Y1106" s="161"/>
      <c r="Z1106" s="161"/>
      <c r="AA1106" s="161"/>
      <c r="AB1106" s="161"/>
      <c r="AC1106" s="161"/>
      <c r="AD1106" s="161"/>
      <c r="AE1106" s="161"/>
      <c r="AF1106" s="161"/>
      <c r="AG1106" s="161"/>
      <c r="AH1106" s="161"/>
      <c r="AI1106" s="161"/>
      <c r="AJ1106" s="161"/>
      <c r="AK1106" s="161"/>
      <c r="AL1106" s="161"/>
      <c r="AM1106" s="161"/>
      <c r="AN1106" s="161"/>
      <c r="AO1106" s="161"/>
      <c r="AP1106" s="161"/>
      <c r="AQ1106" s="161"/>
      <c r="AR1106"/>
      <c r="AS1106" s="161"/>
      <c r="AT1106" s="161"/>
      <c r="AU1106" s="161"/>
      <c r="AV1106" s="161"/>
      <c r="AW1106" s="161"/>
      <c r="AX1106" s="161"/>
      <c r="AY1106" s="161"/>
      <c r="AZ1106" s="161"/>
      <c r="BA1106" s="161"/>
      <c r="BB1106" s="161"/>
      <c r="BC1106" s="161"/>
      <c r="BD1106" s="161"/>
      <c r="BE1106" s="161"/>
      <c r="BF1106" s="161"/>
      <c r="BG1106" s="161"/>
      <c r="BH1106" s="161"/>
      <c r="BI1106" s="161"/>
      <c r="BJ1106" s="161"/>
      <c r="BK1106" s="161"/>
      <c r="BL1106" s="161"/>
      <c r="BM1106" s="161"/>
      <c r="BN1106" s="161"/>
      <c r="BO1106" s="161"/>
      <c r="BP1106" s="161"/>
      <c r="BQ1106" s="161"/>
      <c r="BR1106" s="161"/>
      <c r="BS1106" s="161"/>
      <c r="BT1106" s="161"/>
      <c r="BU1106" s="161"/>
      <c r="BV1106" s="161"/>
      <c r="BW1106" s="161"/>
      <c r="BX1106" s="161"/>
      <c r="BY1106" s="161"/>
      <c r="BZ1106" s="161"/>
      <c r="CA1106" s="161"/>
      <c r="CB1106" s="161"/>
      <c r="CC1106" s="161"/>
      <c r="CD1106" s="161"/>
      <c r="CE1106" s="161"/>
      <c r="CF1106" s="161"/>
      <c r="CG1106" s="161"/>
      <c r="CH1106" s="161"/>
      <c r="CI1106" s="161"/>
      <c r="CJ1106" s="161"/>
      <c r="CK1106" s="161"/>
      <c r="CL1106" s="161"/>
      <c r="CM1106" s="161"/>
      <c r="CN1106" s="161"/>
      <c r="CO1106" s="161"/>
      <c r="CP1106" s="161"/>
      <c r="CQ1106" s="161"/>
      <c r="CR1106" s="161"/>
      <c r="CS1106" s="161"/>
      <c r="CT1106" s="161"/>
      <c r="CU1106" s="161"/>
      <c r="CV1106" s="161"/>
      <c r="CW1106" s="161"/>
      <c r="CX1106" s="161"/>
      <c r="CY1106" s="161"/>
      <c r="CZ1106" s="161"/>
      <c r="DA1106" s="161"/>
      <c r="DB1106" s="161"/>
      <c r="DC1106" s="161"/>
      <c r="DD1106" s="161"/>
      <c r="DE1106" s="161"/>
      <c r="DF1106" s="161"/>
      <c r="DG1106" s="161"/>
      <c r="DH1106" s="161"/>
      <c r="DI1106" s="161"/>
      <c r="DJ1106" s="161"/>
      <c r="DK1106" s="161"/>
      <c r="DL1106" s="161"/>
      <c r="DM1106" s="161"/>
      <c r="DN1106" s="161"/>
      <c r="DO1106" s="161"/>
      <c r="DP1106" s="161"/>
      <c r="DQ1106" s="161"/>
      <c r="DR1106" s="161"/>
      <c r="DS1106" s="161"/>
      <c r="DT1106" s="161"/>
      <c r="DU1106" s="161"/>
      <c r="DV1106" s="161"/>
      <c r="DW1106" s="161"/>
    </row>
    <row r="1107" spans="1:127" ht="12.75" customHeight="1" x14ac:dyDescent="0.25">
      <c r="A1107" s="161"/>
      <c r="B1107" s="161"/>
      <c r="C1107" s="161"/>
      <c r="D1107" s="161"/>
      <c r="E1107" s="161"/>
      <c r="F1107" s="161"/>
      <c r="G1107" s="161"/>
      <c r="H1107" s="161"/>
      <c r="I1107" s="161"/>
      <c r="J1107" s="161"/>
      <c r="K1107" s="161"/>
      <c r="L1107" s="161"/>
      <c r="M1107" s="161"/>
      <c r="N1107" s="161"/>
      <c r="O1107" s="161"/>
      <c r="P1107" s="161"/>
      <c r="Q1107" s="161"/>
      <c r="R1107" s="161"/>
      <c r="S1107" s="161"/>
      <c r="T1107" s="161"/>
      <c r="U1107" s="161"/>
      <c r="V1107" s="161"/>
      <c r="W1107" s="161"/>
      <c r="X1107" s="161"/>
      <c r="Y1107" s="161"/>
      <c r="Z1107" s="161"/>
      <c r="AA1107" s="161"/>
      <c r="AB1107" s="161"/>
      <c r="AC1107" s="161"/>
      <c r="AD1107" s="161"/>
      <c r="AE1107" s="161"/>
      <c r="AF1107" s="161"/>
      <c r="AG1107" s="161"/>
      <c r="AH1107" s="161"/>
      <c r="AI1107" s="161"/>
      <c r="AJ1107" s="161"/>
      <c r="AK1107" s="161"/>
      <c r="AL1107" s="161"/>
      <c r="AM1107" s="161"/>
      <c r="AN1107" s="161"/>
      <c r="AO1107" s="161"/>
      <c r="AP1107" s="161"/>
      <c r="AQ1107" s="161"/>
      <c r="AR1107"/>
      <c r="AS1107" s="161"/>
      <c r="AT1107" s="161"/>
      <c r="AU1107" s="161"/>
      <c r="AV1107" s="161"/>
      <c r="AW1107" s="161"/>
      <c r="AX1107" s="161"/>
      <c r="AY1107" s="161"/>
      <c r="AZ1107" s="161"/>
      <c r="BA1107" s="161"/>
      <c r="BB1107" s="161"/>
      <c r="BC1107" s="161"/>
      <c r="BD1107" s="161"/>
      <c r="BE1107" s="161"/>
      <c r="BF1107" s="161"/>
      <c r="BG1107" s="161"/>
      <c r="BH1107" s="161"/>
      <c r="BI1107" s="161"/>
      <c r="BJ1107" s="161"/>
      <c r="BK1107" s="161"/>
      <c r="BL1107" s="161"/>
      <c r="BM1107" s="161"/>
      <c r="BN1107" s="161"/>
      <c r="BO1107" s="161"/>
      <c r="BP1107" s="161"/>
      <c r="BQ1107" s="161"/>
      <c r="BR1107" s="161"/>
      <c r="BS1107" s="161"/>
      <c r="BT1107" s="161"/>
      <c r="BU1107" s="161"/>
      <c r="BV1107" s="161"/>
      <c r="BW1107" s="161"/>
      <c r="BX1107" s="161"/>
      <c r="BY1107" s="161"/>
      <c r="BZ1107" s="161"/>
      <c r="CA1107" s="161"/>
      <c r="CB1107" s="161"/>
      <c r="CC1107" s="161"/>
      <c r="CD1107" s="161"/>
      <c r="CE1107" s="161"/>
      <c r="CF1107" s="161"/>
      <c r="CG1107" s="161"/>
      <c r="CH1107" s="161"/>
      <c r="CI1107" s="161"/>
      <c r="CJ1107" s="161"/>
      <c r="CK1107" s="161"/>
      <c r="CL1107" s="161"/>
      <c r="CM1107" s="161"/>
      <c r="CN1107" s="161"/>
      <c r="CO1107" s="161"/>
      <c r="CP1107" s="161"/>
      <c r="CQ1107" s="161"/>
      <c r="CR1107" s="161"/>
      <c r="CS1107" s="161"/>
      <c r="CT1107" s="161"/>
      <c r="CU1107" s="161"/>
      <c r="CV1107" s="161"/>
      <c r="CW1107" s="161"/>
      <c r="CX1107" s="161"/>
      <c r="CY1107" s="161"/>
      <c r="CZ1107" s="161"/>
      <c r="DA1107" s="161"/>
      <c r="DB1107" s="161"/>
      <c r="DC1107" s="161"/>
      <c r="DD1107" s="161"/>
      <c r="DE1107" s="161"/>
      <c r="DF1107" s="161"/>
      <c r="DG1107" s="161"/>
      <c r="DH1107" s="161"/>
      <c r="DI1107" s="161"/>
      <c r="DJ1107" s="161"/>
      <c r="DK1107" s="161"/>
      <c r="DL1107" s="161"/>
      <c r="DM1107" s="161"/>
      <c r="DN1107" s="161"/>
      <c r="DO1107" s="161"/>
      <c r="DP1107" s="161"/>
      <c r="DQ1107" s="161"/>
      <c r="DR1107" s="161"/>
      <c r="DS1107" s="161"/>
      <c r="DT1107" s="161"/>
      <c r="DU1107" s="161"/>
      <c r="DV1107" s="161"/>
      <c r="DW1107" s="161"/>
    </row>
    <row r="1108" spans="1:127" ht="12.75" customHeight="1" x14ac:dyDescent="0.25">
      <c r="A1108" s="161"/>
      <c r="B1108" s="161"/>
      <c r="C1108" s="161"/>
      <c r="D1108" s="161"/>
      <c r="E1108" s="161"/>
      <c r="F1108" s="161"/>
      <c r="G1108" s="161"/>
      <c r="H1108" s="161"/>
      <c r="I1108" s="161"/>
      <c r="J1108" s="161"/>
      <c r="K1108" s="161"/>
      <c r="L1108" s="161"/>
      <c r="M1108" s="161"/>
      <c r="N1108" s="161"/>
      <c r="O1108" s="161"/>
      <c r="P1108" s="161"/>
      <c r="Q1108" s="161"/>
      <c r="R1108" s="161"/>
      <c r="S1108" s="161"/>
      <c r="T1108" s="161"/>
      <c r="U1108" s="161"/>
      <c r="V1108" s="161"/>
      <c r="W1108" s="161"/>
      <c r="X1108" s="161"/>
      <c r="Y1108" s="161"/>
      <c r="Z1108" s="161"/>
      <c r="AA1108" s="161"/>
      <c r="AB1108" s="161"/>
      <c r="AC1108" s="161"/>
      <c r="AD1108" s="161"/>
      <c r="AE1108" s="161"/>
      <c r="AF1108" s="161"/>
      <c r="AG1108" s="161"/>
      <c r="AH1108" s="161"/>
      <c r="AI1108" s="161"/>
      <c r="AJ1108" s="161"/>
      <c r="AK1108" s="161"/>
      <c r="AL1108" s="161"/>
      <c r="AM1108" s="161"/>
      <c r="AN1108" s="161"/>
      <c r="AO1108" s="161"/>
      <c r="AP1108" s="161"/>
      <c r="AQ1108" s="161"/>
      <c r="AR1108"/>
      <c r="AS1108" s="161"/>
      <c r="AT1108" s="161"/>
      <c r="AU1108" s="161"/>
      <c r="AV1108" s="161"/>
      <c r="AW1108" s="161"/>
      <c r="AX1108" s="161"/>
      <c r="AY1108" s="161"/>
      <c r="AZ1108" s="161"/>
      <c r="BA1108" s="161"/>
      <c r="BB1108" s="161"/>
      <c r="BC1108" s="161"/>
      <c r="BD1108" s="161"/>
      <c r="BE1108" s="161"/>
      <c r="BF1108" s="161"/>
      <c r="BG1108" s="161"/>
      <c r="BH1108" s="161"/>
      <c r="BI1108" s="161"/>
      <c r="BJ1108" s="161"/>
      <c r="BK1108" s="161"/>
      <c r="BL1108" s="161"/>
      <c r="BM1108" s="161"/>
      <c r="BN1108" s="161"/>
      <c r="BO1108" s="161"/>
      <c r="BP1108" s="161"/>
      <c r="BQ1108" s="161"/>
      <c r="BR1108" s="161"/>
      <c r="BS1108" s="161"/>
      <c r="BT1108" s="161"/>
      <c r="BU1108" s="161"/>
      <c r="BV1108" s="161"/>
      <c r="BW1108" s="161"/>
      <c r="BX1108" s="161"/>
      <c r="BY1108" s="161"/>
      <c r="BZ1108" s="161"/>
      <c r="CA1108" s="161"/>
      <c r="CB1108" s="161"/>
      <c r="CC1108" s="161"/>
      <c r="CD1108" s="161"/>
      <c r="CE1108" s="161"/>
      <c r="CF1108" s="161"/>
      <c r="CG1108" s="161"/>
      <c r="CH1108" s="161"/>
      <c r="CI1108" s="161"/>
      <c r="CJ1108" s="161"/>
      <c r="CK1108" s="161"/>
      <c r="CL1108" s="161"/>
      <c r="CM1108" s="161"/>
      <c r="CN1108" s="161"/>
      <c r="CO1108" s="161"/>
      <c r="CP1108" s="161"/>
      <c r="CQ1108" s="161"/>
      <c r="CR1108" s="161"/>
      <c r="CS1108" s="161"/>
      <c r="CT1108" s="161"/>
      <c r="CU1108" s="161"/>
      <c r="CV1108" s="161"/>
      <c r="CW1108" s="161"/>
      <c r="CX1108" s="161"/>
      <c r="CY1108" s="161"/>
      <c r="CZ1108" s="161"/>
      <c r="DA1108" s="161"/>
      <c r="DB1108" s="161"/>
      <c r="DC1108" s="161"/>
      <c r="DD1108" s="161"/>
      <c r="DE1108" s="161"/>
      <c r="DF1108" s="161"/>
      <c r="DG1108" s="161"/>
      <c r="DH1108" s="161"/>
      <c r="DI1108" s="161"/>
      <c r="DJ1108" s="161"/>
      <c r="DK1108" s="161"/>
      <c r="DL1108" s="161"/>
      <c r="DM1108" s="161"/>
      <c r="DN1108" s="161"/>
      <c r="DO1108" s="161"/>
      <c r="DP1108" s="161"/>
      <c r="DQ1108" s="161"/>
      <c r="DR1108" s="161"/>
      <c r="DS1108" s="161"/>
      <c r="DT1108" s="161"/>
      <c r="DU1108" s="161"/>
      <c r="DV1108" s="161"/>
      <c r="DW1108" s="161"/>
    </row>
    <row r="1109" spans="1:127" ht="12.75" customHeight="1" x14ac:dyDescent="0.25">
      <c r="A1109" s="161"/>
      <c r="B1109" s="161"/>
      <c r="C1109" s="161"/>
      <c r="D1109" s="161"/>
      <c r="E1109" s="161"/>
      <c r="F1109" s="161"/>
      <c r="G1109" s="161"/>
      <c r="H1109" s="161"/>
      <c r="I1109" s="161"/>
      <c r="J1109" s="161"/>
      <c r="K1109" s="161"/>
      <c r="L1109" s="161"/>
      <c r="M1109" s="161"/>
      <c r="N1109" s="161"/>
      <c r="O1109" s="161"/>
      <c r="P1109" s="161"/>
      <c r="Q1109" s="161"/>
      <c r="R1109" s="161"/>
      <c r="S1109" s="161"/>
      <c r="T1109" s="161"/>
      <c r="U1109" s="161"/>
      <c r="V1109" s="161"/>
      <c r="W1109" s="161"/>
      <c r="X1109" s="161"/>
      <c r="Y1109" s="161"/>
      <c r="Z1109" s="161"/>
      <c r="AA1109" s="161"/>
      <c r="AB1109" s="161"/>
      <c r="AC1109" s="161"/>
      <c r="AD1109" s="161"/>
      <c r="AE1109" s="161"/>
      <c r="AF1109" s="161"/>
      <c r="AG1109" s="161"/>
      <c r="AH1109" s="161"/>
      <c r="AI1109" s="161"/>
      <c r="AJ1109" s="161"/>
      <c r="AK1109" s="161"/>
      <c r="AL1109" s="161"/>
      <c r="AM1109" s="161"/>
      <c r="AN1109" s="161"/>
      <c r="AO1109" s="161"/>
      <c r="AP1109" s="161"/>
      <c r="AQ1109" s="161"/>
      <c r="AR1109"/>
      <c r="AS1109" s="161"/>
      <c r="AT1109" s="161"/>
      <c r="AU1109" s="161"/>
      <c r="AV1109" s="161"/>
      <c r="AW1109" s="161"/>
      <c r="AX1109" s="161"/>
      <c r="AY1109" s="161"/>
      <c r="AZ1109" s="161"/>
      <c r="BA1109" s="161"/>
      <c r="BB1109" s="161"/>
      <c r="BC1109" s="161"/>
      <c r="BD1109" s="161"/>
      <c r="BE1109" s="161"/>
      <c r="BF1109" s="161"/>
      <c r="BG1109" s="161"/>
      <c r="BH1109" s="161"/>
      <c r="BI1109" s="161"/>
      <c r="BJ1109" s="161"/>
      <c r="BK1109" s="161"/>
      <c r="BL1109" s="161"/>
      <c r="BM1109" s="161"/>
      <c r="BN1109" s="161"/>
      <c r="BO1109" s="161"/>
      <c r="BP1109" s="161"/>
      <c r="BQ1109" s="161"/>
      <c r="BR1109" s="161"/>
      <c r="BS1109" s="161"/>
      <c r="BT1109" s="161"/>
      <c r="BU1109" s="161"/>
      <c r="BV1109" s="161"/>
      <c r="BW1109" s="161"/>
      <c r="BX1109" s="161"/>
      <c r="BY1109" s="161"/>
      <c r="BZ1109" s="161"/>
      <c r="CA1109" s="161"/>
      <c r="CB1109" s="161"/>
      <c r="CC1109" s="161"/>
      <c r="CD1109" s="161"/>
      <c r="CE1109" s="161"/>
      <c r="CF1109" s="161"/>
      <c r="CG1109" s="161"/>
      <c r="CH1109" s="161"/>
      <c r="CI1109" s="161"/>
      <c r="CJ1109" s="161"/>
      <c r="CK1109" s="161"/>
      <c r="CL1109" s="161"/>
      <c r="CM1109" s="161"/>
      <c r="CN1109" s="161"/>
      <c r="CO1109" s="161"/>
      <c r="CP1109" s="161"/>
      <c r="CQ1109" s="161"/>
      <c r="CR1109" s="161"/>
      <c r="CS1109" s="161"/>
      <c r="CT1109" s="161"/>
      <c r="CU1109" s="161"/>
      <c r="CV1109" s="161"/>
      <c r="CW1109" s="161"/>
      <c r="CX1109" s="161"/>
      <c r="CY1109" s="161"/>
      <c r="CZ1109" s="161"/>
      <c r="DA1109" s="161"/>
      <c r="DB1109" s="161"/>
      <c r="DC1109" s="161"/>
      <c r="DD1109" s="161"/>
      <c r="DE1109" s="161"/>
      <c r="DF1109" s="161"/>
      <c r="DG1109" s="161"/>
      <c r="DH1109" s="161"/>
      <c r="DI1109" s="161"/>
      <c r="DJ1109" s="161"/>
      <c r="DK1109" s="161"/>
      <c r="DL1109" s="161"/>
      <c r="DM1109" s="161"/>
      <c r="DN1109" s="161"/>
      <c r="DO1109" s="161"/>
      <c r="DP1109" s="161"/>
      <c r="DQ1109" s="161"/>
      <c r="DR1109" s="161"/>
      <c r="DS1109" s="161"/>
      <c r="DT1109" s="161"/>
      <c r="DU1109" s="161"/>
      <c r="DV1109" s="161"/>
      <c r="DW1109" s="161"/>
    </row>
    <row r="1110" spans="1:127" ht="12.75" customHeight="1" x14ac:dyDescent="0.25">
      <c r="A1110" s="161"/>
      <c r="B1110" s="161"/>
      <c r="C1110" s="161"/>
      <c r="D1110" s="161"/>
      <c r="E1110" s="161"/>
      <c r="F1110" s="161"/>
      <c r="G1110" s="161"/>
      <c r="H1110" s="161"/>
      <c r="I1110" s="161"/>
      <c r="J1110" s="161"/>
      <c r="K1110" s="161"/>
      <c r="L1110" s="161"/>
      <c r="M1110" s="161"/>
      <c r="N1110" s="161"/>
      <c r="O1110" s="161"/>
      <c r="P1110" s="161"/>
      <c r="Q1110" s="161"/>
      <c r="R1110" s="161"/>
      <c r="S1110" s="161"/>
      <c r="T1110" s="161"/>
      <c r="U1110" s="161"/>
      <c r="V1110" s="161"/>
      <c r="W1110" s="161"/>
      <c r="X1110" s="161"/>
      <c r="Y1110" s="161"/>
      <c r="Z1110" s="161"/>
      <c r="AA1110" s="161"/>
      <c r="AB1110" s="161"/>
      <c r="AC1110" s="161"/>
      <c r="AD1110" s="161"/>
      <c r="AE1110" s="161"/>
      <c r="AF1110" s="161"/>
      <c r="AG1110" s="161"/>
      <c r="AH1110" s="161"/>
      <c r="AI1110" s="161"/>
      <c r="AJ1110" s="161"/>
      <c r="AK1110" s="161"/>
      <c r="AL1110" s="161"/>
      <c r="AM1110" s="161"/>
      <c r="AN1110" s="161"/>
      <c r="AO1110" s="161"/>
      <c r="AP1110" s="161"/>
      <c r="AQ1110" s="161"/>
      <c r="AR1110"/>
      <c r="AS1110" s="161"/>
      <c r="AT1110" s="161"/>
      <c r="AU1110" s="161"/>
      <c r="AV1110" s="161"/>
      <c r="AW1110" s="161"/>
      <c r="AX1110" s="161"/>
      <c r="AY1110" s="161"/>
      <c r="AZ1110" s="161"/>
      <c r="BA1110" s="161"/>
      <c r="BB1110" s="161"/>
      <c r="BC1110" s="161"/>
      <c r="BD1110" s="161"/>
      <c r="BE1110" s="161"/>
      <c r="BF1110" s="161"/>
      <c r="BG1110" s="161"/>
      <c r="BH1110" s="161"/>
      <c r="BI1110" s="161"/>
      <c r="BJ1110" s="161"/>
      <c r="BK1110" s="161"/>
      <c r="BL1110" s="161"/>
      <c r="BM1110" s="161"/>
      <c r="BN1110" s="161"/>
      <c r="BO1110" s="161"/>
      <c r="BP1110" s="161"/>
      <c r="BQ1110" s="161"/>
      <c r="BR1110" s="161"/>
      <c r="BS1110" s="161"/>
      <c r="BT1110" s="161"/>
      <c r="BU1110" s="161"/>
      <c r="BV1110" s="161"/>
      <c r="BW1110" s="161"/>
      <c r="BX1110" s="161"/>
      <c r="BY1110" s="161"/>
      <c r="BZ1110" s="161"/>
      <c r="CA1110" s="161"/>
      <c r="CB1110" s="161"/>
      <c r="CC1110" s="161"/>
      <c r="CD1110" s="161"/>
      <c r="CE1110" s="161"/>
      <c r="CF1110" s="161"/>
      <c r="CG1110" s="161"/>
      <c r="CH1110" s="161"/>
      <c r="CI1110" s="161"/>
      <c r="CJ1110" s="161"/>
      <c r="CK1110" s="161"/>
      <c r="CL1110" s="161"/>
      <c r="CM1110" s="161"/>
      <c r="CN1110" s="161"/>
      <c r="CO1110" s="161"/>
      <c r="CP1110" s="161"/>
      <c r="CQ1110" s="161"/>
      <c r="CR1110" s="161"/>
      <c r="CS1110" s="161"/>
      <c r="CT1110" s="161"/>
      <c r="CU1110" s="161"/>
      <c r="CV1110" s="161"/>
      <c r="CW1110" s="161"/>
      <c r="CX1110" s="161"/>
      <c r="CY1110" s="161"/>
      <c r="CZ1110" s="161"/>
      <c r="DA1110" s="161"/>
      <c r="DB1110" s="161"/>
      <c r="DC1110" s="161"/>
      <c r="DD1110" s="161"/>
      <c r="DE1110" s="161"/>
      <c r="DF1110" s="161"/>
      <c r="DG1110" s="161"/>
      <c r="DH1110" s="161"/>
      <c r="DI1110" s="161"/>
      <c r="DJ1110" s="161"/>
      <c r="DK1110" s="161"/>
      <c r="DL1110" s="161"/>
      <c r="DM1110" s="161"/>
      <c r="DN1110" s="161"/>
      <c r="DO1110" s="161"/>
      <c r="DP1110" s="161"/>
      <c r="DQ1110" s="161"/>
      <c r="DR1110" s="161"/>
      <c r="DS1110" s="161"/>
      <c r="DT1110" s="161"/>
      <c r="DU1110" s="161"/>
      <c r="DV1110" s="161"/>
      <c r="DW1110" s="161"/>
    </row>
    <row r="1111" spans="1:127" ht="12.75" customHeight="1" x14ac:dyDescent="0.25">
      <c r="A1111" s="161"/>
      <c r="B1111" s="161"/>
      <c r="C1111" s="161"/>
      <c r="D1111" s="161"/>
      <c r="E1111" s="161"/>
      <c r="F1111" s="161"/>
      <c r="G1111" s="161"/>
      <c r="H1111" s="161"/>
      <c r="I1111" s="161"/>
      <c r="J1111" s="161"/>
      <c r="K1111" s="161"/>
      <c r="L1111" s="161"/>
      <c r="M1111" s="161"/>
      <c r="N1111" s="161"/>
      <c r="O1111" s="161"/>
      <c r="P1111" s="161"/>
      <c r="Q1111" s="161"/>
      <c r="R1111" s="161"/>
      <c r="S1111" s="161"/>
      <c r="T1111" s="161"/>
      <c r="U1111" s="161"/>
      <c r="V1111" s="161"/>
      <c r="W1111" s="161"/>
      <c r="X1111" s="161"/>
      <c r="Y1111" s="161"/>
      <c r="Z1111" s="161"/>
      <c r="AA1111" s="161"/>
      <c r="AB1111" s="161"/>
      <c r="AC1111" s="161"/>
      <c r="AD1111" s="161"/>
      <c r="AE1111" s="161"/>
      <c r="AF1111" s="161"/>
      <c r="AG1111" s="161"/>
      <c r="AH1111" s="161"/>
      <c r="AI1111" s="161"/>
      <c r="AJ1111" s="161"/>
      <c r="AK1111" s="161"/>
      <c r="AL1111" s="161"/>
      <c r="AM1111" s="161"/>
      <c r="AN1111" s="161"/>
      <c r="AO1111" s="161"/>
      <c r="AP1111" s="161"/>
      <c r="AQ1111" s="161"/>
      <c r="AR1111"/>
      <c r="AS1111" s="161"/>
      <c r="AT1111" s="161"/>
      <c r="AU1111" s="161"/>
      <c r="AV1111" s="161"/>
      <c r="AW1111" s="161"/>
      <c r="AX1111" s="161"/>
      <c r="AY1111" s="161"/>
      <c r="AZ1111" s="161"/>
      <c r="BA1111" s="161"/>
      <c r="BB1111" s="161"/>
      <c r="BC1111" s="161"/>
      <c r="BD1111" s="161"/>
      <c r="BE1111" s="161"/>
      <c r="BF1111" s="161"/>
      <c r="BG1111" s="161"/>
      <c r="BH1111" s="161"/>
      <c r="BI1111" s="161"/>
      <c r="BJ1111" s="161"/>
      <c r="BK1111" s="161"/>
      <c r="BL1111" s="161"/>
      <c r="BM1111" s="161"/>
      <c r="BN1111" s="161"/>
      <c r="BO1111" s="161"/>
      <c r="BP1111" s="161"/>
      <c r="BQ1111" s="161"/>
      <c r="BR1111" s="161"/>
      <c r="BS1111" s="161"/>
      <c r="BT1111" s="161"/>
      <c r="BU1111" s="161"/>
      <c r="BV1111" s="161"/>
      <c r="BW1111" s="161"/>
      <c r="BX1111" s="161"/>
      <c r="BY1111" s="161"/>
      <c r="BZ1111" s="161"/>
      <c r="CA1111" s="161"/>
      <c r="CB1111" s="161"/>
      <c r="CC1111" s="161"/>
      <c r="CD1111" s="161"/>
      <c r="CE1111" s="161"/>
      <c r="CF1111" s="161"/>
      <c r="CG1111" s="161"/>
      <c r="CH1111" s="161"/>
      <c r="CI1111" s="161"/>
      <c r="CJ1111" s="161"/>
      <c r="CK1111" s="161"/>
      <c r="CL1111" s="161"/>
      <c r="CM1111" s="161"/>
      <c r="CN1111" s="161"/>
      <c r="CO1111" s="161"/>
      <c r="CP1111" s="161"/>
      <c r="CQ1111" s="161"/>
      <c r="CR1111" s="161"/>
      <c r="CS1111" s="161"/>
      <c r="CT1111" s="161"/>
      <c r="CU1111" s="161"/>
      <c r="CV1111" s="161"/>
      <c r="CW1111" s="161"/>
      <c r="CX1111" s="161"/>
      <c r="CY1111" s="161"/>
      <c r="CZ1111" s="161"/>
      <c r="DA1111" s="161"/>
      <c r="DB1111" s="161"/>
      <c r="DC1111" s="161"/>
      <c r="DD1111" s="161"/>
      <c r="DE1111" s="161"/>
      <c r="DF1111" s="161"/>
      <c r="DG1111" s="161"/>
      <c r="DH1111" s="161"/>
      <c r="DI1111" s="161"/>
      <c r="DJ1111" s="161"/>
      <c r="DK1111" s="161"/>
      <c r="DL1111" s="161"/>
      <c r="DM1111" s="161"/>
      <c r="DN1111" s="161"/>
      <c r="DO1111" s="161"/>
      <c r="DP1111" s="161"/>
      <c r="DQ1111" s="161"/>
      <c r="DR1111" s="161"/>
      <c r="DS1111" s="161"/>
      <c r="DT1111" s="161"/>
      <c r="DU1111" s="161"/>
      <c r="DV1111" s="161"/>
      <c r="DW1111" s="161"/>
    </row>
    <row r="1112" spans="1:127" ht="12.75" customHeight="1" x14ac:dyDescent="0.25">
      <c r="A1112" s="161"/>
      <c r="B1112" s="161"/>
      <c r="C1112" s="161"/>
      <c r="D1112" s="161"/>
      <c r="E1112" s="161"/>
      <c r="F1112" s="161"/>
      <c r="G1112" s="161"/>
      <c r="H1112" s="161"/>
      <c r="I1112" s="161"/>
      <c r="J1112" s="161"/>
      <c r="K1112" s="161"/>
      <c r="L1112" s="161"/>
      <c r="M1112" s="161"/>
      <c r="N1112" s="161"/>
      <c r="O1112" s="161"/>
      <c r="P1112" s="161"/>
      <c r="Q1112" s="161"/>
      <c r="R1112" s="161"/>
      <c r="S1112" s="161"/>
      <c r="T1112" s="161"/>
      <c r="U1112" s="161"/>
      <c r="V1112" s="161"/>
      <c r="W1112" s="161"/>
      <c r="X1112" s="161"/>
      <c r="Y1112" s="161"/>
      <c r="Z1112" s="161"/>
      <c r="AA1112" s="161"/>
      <c r="AB1112" s="161"/>
      <c r="AC1112" s="161"/>
      <c r="AD1112" s="161"/>
      <c r="AE1112" s="161"/>
      <c r="AF1112" s="161"/>
      <c r="AG1112" s="161"/>
      <c r="AH1112" s="161"/>
      <c r="AI1112" s="161"/>
      <c r="AJ1112" s="161"/>
      <c r="AK1112" s="161"/>
      <c r="AL1112" s="161"/>
      <c r="AM1112" s="161"/>
      <c r="AN1112" s="161"/>
      <c r="AO1112" s="161"/>
      <c r="AP1112" s="161"/>
      <c r="AQ1112" s="161"/>
      <c r="AR1112"/>
      <c r="AS1112" s="161"/>
      <c r="AT1112" s="161"/>
      <c r="AU1112" s="161"/>
      <c r="AV1112" s="161"/>
      <c r="AW1112" s="161"/>
      <c r="AX1112" s="161"/>
      <c r="AY1112" s="161"/>
      <c r="AZ1112" s="161"/>
      <c r="BA1112" s="161"/>
      <c r="BB1112" s="161"/>
      <c r="BC1112" s="161"/>
      <c r="BD1112" s="161"/>
      <c r="BE1112" s="161"/>
      <c r="BF1112" s="161"/>
      <c r="BG1112" s="161"/>
      <c r="BH1112" s="161"/>
      <c r="BI1112" s="161"/>
      <c r="BJ1112" s="161"/>
      <c r="BK1112" s="161"/>
      <c r="BL1112" s="161"/>
      <c r="BM1112" s="161"/>
      <c r="BN1112" s="161"/>
      <c r="BO1112" s="161"/>
      <c r="BP1112" s="161"/>
      <c r="BQ1112" s="161"/>
      <c r="BR1112" s="161"/>
      <c r="BS1112" s="161"/>
      <c r="BT1112" s="161"/>
      <c r="BU1112" s="161"/>
      <c r="BV1112" s="161"/>
      <c r="BW1112" s="161"/>
      <c r="BX1112" s="161"/>
      <c r="BY1112" s="161"/>
      <c r="BZ1112" s="161"/>
      <c r="CA1112" s="161"/>
      <c r="CB1112" s="161"/>
      <c r="CC1112" s="161"/>
      <c r="CD1112" s="161"/>
      <c r="CE1112" s="161"/>
      <c r="CF1112" s="161"/>
      <c r="CG1112" s="161"/>
      <c r="CH1112" s="161"/>
      <c r="CI1112" s="161"/>
      <c r="CJ1112" s="161"/>
      <c r="CK1112" s="161"/>
      <c r="CL1112" s="161"/>
      <c r="CM1112" s="161"/>
      <c r="CN1112" s="161"/>
      <c r="CO1112" s="161"/>
      <c r="CP1112" s="161"/>
      <c r="CQ1112" s="161"/>
      <c r="CR1112" s="161"/>
      <c r="CS1112" s="161"/>
      <c r="CT1112" s="161"/>
      <c r="CU1112" s="161"/>
      <c r="CV1112" s="161"/>
      <c r="CW1112" s="161"/>
      <c r="CX1112" s="161"/>
      <c r="CY1112" s="161"/>
      <c r="CZ1112" s="161"/>
      <c r="DA1112" s="161"/>
      <c r="DB1112" s="161"/>
      <c r="DC1112" s="161"/>
      <c r="DD1112" s="161"/>
      <c r="DE1112" s="161"/>
      <c r="DF1112" s="161"/>
      <c r="DG1112" s="161"/>
      <c r="DH1112" s="161"/>
      <c r="DI1112" s="161"/>
      <c r="DJ1112" s="161"/>
      <c r="DK1112" s="161"/>
      <c r="DL1112" s="161"/>
      <c r="DM1112" s="161"/>
      <c r="DN1112" s="161"/>
      <c r="DO1112" s="161"/>
      <c r="DP1112" s="161"/>
      <c r="DQ1112" s="161"/>
      <c r="DR1112" s="161"/>
      <c r="DS1112" s="161"/>
      <c r="DT1112" s="161"/>
      <c r="DU1112" s="161"/>
      <c r="DV1112" s="161"/>
      <c r="DW1112" s="161"/>
    </row>
    <row r="1113" spans="1:127" ht="12.75" customHeight="1" x14ac:dyDescent="0.25">
      <c r="A1113" s="161"/>
      <c r="B1113" s="161"/>
      <c r="C1113" s="161"/>
      <c r="D1113" s="161"/>
      <c r="E1113" s="161"/>
      <c r="F1113" s="161"/>
      <c r="G1113" s="161"/>
      <c r="H1113" s="161"/>
      <c r="I1113" s="161"/>
      <c r="J1113" s="161"/>
      <c r="K1113" s="161"/>
      <c r="L1113" s="161"/>
      <c r="M1113" s="161"/>
      <c r="N1113" s="161"/>
      <c r="O1113" s="161"/>
      <c r="P1113" s="161"/>
      <c r="Q1113" s="161"/>
      <c r="R1113" s="161"/>
      <c r="S1113" s="161"/>
      <c r="T1113" s="161"/>
      <c r="U1113" s="161"/>
      <c r="V1113" s="161"/>
      <c r="W1113" s="161"/>
      <c r="X1113" s="161"/>
      <c r="Y1113" s="161"/>
      <c r="Z1113" s="161"/>
      <c r="AA1113" s="161"/>
      <c r="AB1113" s="161"/>
      <c r="AC1113" s="161"/>
      <c r="AD1113" s="161"/>
      <c r="AE1113" s="161"/>
      <c r="AF1113" s="161"/>
      <c r="AG1113" s="161"/>
      <c r="AH1113" s="161"/>
      <c r="AI1113" s="161"/>
      <c r="AJ1113" s="161"/>
      <c r="AK1113" s="161"/>
      <c r="AL1113" s="161"/>
      <c r="AM1113" s="161"/>
      <c r="AN1113" s="161"/>
      <c r="AO1113" s="161"/>
      <c r="AP1113" s="161"/>
      <c r="AQ1113" s="161"/>
      <c r="AR1113"/>
      <c r="AS1113" s="161"/>
      <c r="AT1113" s="161"/>
      <c r="AU1113" s="161"/>
      <c r="AV1113" s="161"/>
      <c r="AW1113" s="161"/>
      <c r="AX1113" s="161"/>
      <c r="AY1113" s="161"/>
      <c r="AZ1113" s="161"/>
      <c r="BA1113" s="161"/>
      <c r="BB1113" s="161"/>
      <c r="BC1113" s="161"/>
      <c r="BD1113" s="161"/>
      <c r="BE1113" s="161"/>
      <c r="BF1113" s="161"/>
      <c r="BG1113" s="161"/>
      <c r="BH1113" s="161"/>
      <c r="BI1113" s="161"/>
      <c r="BJ1113" s="161"/>
      <c r="BK1113" s="161"/>
      <c r="BL1113" s="161"/>
      <c r="BM1113" s="161"/>
      <c r="BN1113" s="161"/>
      <c r="BO1113" s="161"/>
      <c r="BP1113" s="161"/>
      <c r="BQ1113" s="161"/>
      <c r="BR1113" s="161"/>
      <c r="BS1113" s="161"/>
      <c r="BT1113" s="161"/>
      <c r="BU1113" s="161"/>
      <c r="BV1113" s="161"/>
      <c r="BW1113" s="161"/>
      <c r="BX1113" s="161"/>
      <c r="BY1113" s="161"/>
      <c r="BZ1113" s="161"/>
      <c r="CA1113" s="161"/>
      <c r="CB1113" s="161"/>
      <c r="CC1113" s="161"/>
      <c r="CD1113" s="161"/>
      <c r="CE1113" s="161"/>
      <c r="CF1113" s="161"/>
      <c r="CG1113" s="161"/>
      <c r="CH1113" s="161"/>
      <c r="CI1113" s="161"/>
      <c r="CJ1113" s="161"/>
      <c r="CK1113" s="161"/>
      <c r="CL1113" s="161"/>
      <c r="CM1113" s="161"/>
      <c r="CN1113" s="161"/>
      <c r="CO1113" s="161"/>
      <c r="CP1113" s="161"/>
      <c r="CQ1113" s="161"/>
      <c r="CR1113" s="161"/>
      <c r="CS1113" s="161"/>
      <c r="CT1113" s="161"/>
      <c r="CU1113" s="161"/>
      <c r="CV1113" s="161"/>
      <c r="CW1113" s="161"/>
      <c r="CX1113" s="161"/>
      <c r="CY1113" s="161"/>
      <c r="CZ1113" s="161"/>
      <c r="DA1113" s="161"/>
      <c r="DB1113" s="161"/>
      <c r="DC1113" s="161"/>
      <c r="DD1113" s="161"/>
      <c r="DE1113" s="161"/>
      <c r="DF1113" s="161"/>
      <c r="DG1113" s="161"/>
      <c r="DH1113" s="161"/>
      <c r="DI1113" s="161"/>
      <c r="DJ1113" s="161"/>
      <c r="DK1113" s="161"/>
      <c r="DL1113" s="161"/>
      <c r="DM1113" s="161"/>
      <c r="DN1113" s="161"/>
      <c r="DO1113" s="161"/>
      <c r="DP1113" s="161"/>
      <c r="DQ1113" s="161"/>
      <c r="DR1113" s="161"/>
      <c r="DS1113" s="161"/>
      <c r="DT1113" s="161"/>
      <c r="DU1113" s="161"/>
      <c r="DV1113" s="161"/>
      <c r="DW1113" s="161"/>
    </row>
    <row r="1114" spans="1:127" ht="12.75" customHeight="1" x14ac:dyDescent="0.25">
      <c r="A1114" s="161"/>
      <c r="B1114" s="161"/>
      <c r="C1114" s="161"/>
      <c r="D1114" s="161"/>
      <c r="E1114" s="161"/>
      <c r="F1114" s="161"/>
      <c r="G1114" s="161"/>
      <c r="H1114" s="161"/>
      <c r="I1114" s="161"/>
      <c r="J1114" s="161"/>
      <c r="K1114" s="161"/>
      <c r="L1114" s="161"/>
      <c r="M1114" s="161"/>
      <c r="N1114" s="161"/>
      <c r="O1114" s="161"/>
      <c r="P1114" s="161"/>
      <c r="Q1114" s="161"/>
      <c r="R1114" s="161"/>
      <c r="S1114" s="161"/>
      <c r="T1114" s="161"/>
      <c r="U1114" s="161"/>
      <c r="V1114" s="161"/>
      <c r="W1114" s="161"/>
      <c r="X1114" s="161"/>
      <c r="Y1114" s="161"/>
      <c r="Z1114" s="161"/>
      <c r="AA1114" s="161"/>
      <c r="AB1114" s="161"/>
      <c r="AC1114" s="161"/>
      <c r="AD1114" s="161"/>
      <c r="AE1114" s="161"/>
      <c r="AF1114" s="161"/>
      <c r="AG1114" s="161"/>
      <c r="AH1114" s="161"/>
      <c r="AI1114" s="161"/>
      <c r="AJ1114" s="161"/>
      <c r="AK1114" s="161"/>
      <c r="AL1114" s="161"/>
      <c r="AM1114" s="161"/>
      <c r="AN1114" s="161"/>
      <c r="AO1114" s="161"/>
      <c r="AP1114" s="161"/>
      <c r="AQ1114" s="161"/>
      <c r="AR1114"/>
      <c r="AS1114" s="161"/>
      <c r="AT1114" s="161"/>
      <c r="AU1114" s="161"/>
      <c r="AV1114" s="161"/>
      <c r="AW1114" s="161"/>
      <c r="AX1114" s="161"/>
      <c r="AY1114" s="161"/>
      <c r="AZ1114" s="161"/>
      <c r="BA1114" s="161"/>
      <c r="BB1114" s="161"/>
      <c r="BC1114" s="161"/>
      <c r="BD1114" s="161"/>
      <c r="BE1114" s="161"/>
      <c r="BF1114" s="161"/>
      <c r="BG1114" s="161"/>
      <c r="BH1114" s="161"/>
      <c r="BI1114" s="161"/>
      <c r="BJ1114" s="161"/>
      <c r="BK1114" s="161"/>
      <c r="BL1114" s="161"/>
      <c r="BM1114" s="161"/>
      <c r="BN1114" s="161"/>
      <c r="BO1114" s="161"/>
      <c r="BP1114" s="161"/>
      <c r="BQ1114" s="161"/>
      <c r="BR1114" s="161"/>
      <c r="BS1114" s="161"/>
      <c r="BT1114" s="161"/>
      <c r="BU1114" s="161"/>
      <c r="BV1114" s="161"/>
      <c r="BW1114" s="161"/>
      <c r="BX1114" s="161"/>
      <c r="BY1114" s="161"/>
      <c r="BZ1114" s="161"/>
      <c r="CA1114" s="161"/>
      <c r="CB1114" s="161"/>
      <c r="CC1114" s="161"/>
      <c r="CD1114" s="161"/>
      <c r="CE1114" s="161"/>
      <c r="CF1114" s="161"/>
      <c r="CG1114" s="161"/>
      <c r="CH1114" s="161"/>
      <c r="CI1114" s="161"/>
      <c r="CJ1114" s="161"/>
      <c r="CK1114" s="161"/>
      <c r="CL1114" s="161"/>
      <c r="CM1114" s="161"/>
      <c r="CN1114" s="161"/>
      <c r="CO1114" s="161"/>
      <c r="CP1114" s="161"/>
      <c r="CQ1114" s="161"/>
      <c r="CR1114" s="161"/>
      <c r="CS1114" s="161"/>
      <c r="CT1114" s="161"/>
      <c r="CU1114" s="161"/>
      <c r="CV1114" s="161"/>
      <c r="CW1114" s="161"/>
      <c r="CX1114" s="161"/>
      <c r="CY1114" s="161"/>
      <c r="CZ1114" s="161"/>
      <c r="DA1114" s="161"/>
      <c r="DB1114" s="161"/>
      <c r="DC1114" s="161"/>
      <c r="DD1114" s="161"/>
      <c r="DE1114" s="161"/>
      <c r="DF1114" s="161"/>
      <c r="DG1114" s="161"/>
      <c r="DH1114" s="161"/>
      <c r="DI1114" s="161"/>
      <c r="DJ1114" s="161"/>
      <c r="DK1114" s="161"/>
      <c r="DL1114" s="161"/>
      <c r="DM1114" s="161"/>
      <c r="DN1114" s="161"/>
      <c r="DO1114" s="161"/>
      <c r="DP1114" s="161"/>
      <c r="DQ1114" s="161"/>
      <c r="DR1114" s="161"/>
      <c r="DS1114" s="161"/>
      <c r="DT1114" s="161"/>
      <c r="DU1114" s="161"/>
      <c r="DV1114" s="161"/>
      <c r="DW1114" s="161"/>
    </row>
    <row r="1115" spans="1:127" ht="12.75" customHeight="1" x14ac:dyDescent="0.25">
      <c r="A1115" s="161"/>
      <c r="B1115" s="161"/>
      <c r="C1115" s="161"/>
      <c r="D1115" s="161"/>
      <c r="E1115" s="161"/>
      <c r="F1115" s="161"/>
      <c r="G1115" s="161"/>
      <c r="H1115" s="161"/>
      <c r="I1115" s="161"/>
      <c r="J1115" s="161"/>
      <c r="K1115" s="161"/>
      <c r="L1115" s="161"/>
      <c r="M1115" s="161"/>
      <c r="N1115" s="161"/>
      <c r="O1115" s="161"/>
      <c r="P1115" s="161"/>
      <c r="Q1115" s="161"/>
      <c r="R1115" s="161"/>
      <c r="S1115" s="161"/>
      <c r="T1115" s="161"/>
      <c r="U1115" s="161"/>
      <c r="V1115" s="161"/>
      <c r="W1115" s="161"/>
      <c r="X1115" s="161"/>
      <c r="Y1115" s="161"/>
      <c r="Z1115" s="161"/>
      <c r="AA1115" s="161"/>
      <c r="AB1115" s="161"/>
      <c r="AC1115" s="161"/>
      <c r="AD1115" s="161"/>
      <c r="AE1115" s="161"/>
      <c r="AF1115" s="161"/>
      <c r="AG1115" s="161"/>
      <c r="AH1115" s="161"/>
      <c r="AI1115" s="161"/>
      <c r="AJ1115" s="161"/>
      <c r="AK1115" s="161"/>
      <c r="AL1115" s="161"/>
      <c r="AM1115" s="161"/>
      <c r="AN1115" s="161"/>
      <c r="AO1115" s="161"/>
      <c r="AP1115" s="161"/>
      <c r="AQ1115" s="161"/>
      <c r="AR1115"/>
      <c r="AS1115" s="161"/>
      <c r="AT1115" s="161"/>
      <c r="AU1115" s="161"/>
      <c r="AV1115" s="161"/>
      <c r="AW1115" s="161"/>
      <c r="AX1115" s="161"/>
      <c r="AY1115" s="161"/>
      <c r="AZ1115" s="161"/>
      <c r="BA1115" s="161"/>
      <c r="BB1115" s="161"/>
      <c r="BC1115" s="161"/>
      <c r="BD1115" s="161"/>
      <c r="BE1115" s="161"/>
      <c r="BF1115" s="161"/>
      <c r="BG1115" s="161"/>
      <c r="BH1115" s="161"/>
      <c r="BI1115" s="161"/>
      <c r="BJ1115" s="161"/>
      <c r="BK1115" s="161"/>
      <c r="BL1115" s="161"/>
      <c r="BM1115" s="161"/>
      <c r="BN1115" s="161"/>
      <c r="BO1115" s="161"/>
      <c r="BP1115" s="161"/>
      <c r="BQ1115" s="161"/>
      <c r="BR1115" s="161"/>
      <c r="BS1115" s="161"/>
      <c r="BT1115" s="161"/>
      <c r="BU1115" s="161"/>
      <c r="BV1115" s="161"/>
      <c r="BW1115" s="161"/>
      <c r="BX1115" s="161"/>
      <c r="BY1115" s="161"/>
      <c r="BZ1115" s="161"/>
      <c r="CA1115" s="161"/>
      <c r="CB1115" s="161"/>
      <c r="CC1115" s="161"/>
      <c r="CD1115" s="161"/>
      <c r="CE1115" s="161"/>
      <c r="CF1115" s="161"/>
      <c r="CG1115" s="161"/>
      <c r="CH1115" s="161"/>
      <c r="CI1115" s="161"/>
      <c r="CJ1115" s="161"/>
      <c r="CK1115" s="161"/>
      <c r="CL1115" s="161"/>
      <c r="CM1115" s="161"/>
      <c r="CN1115" s="161"/>
      <c r="CO1115" s="161"/>
      <c r="CP1115" s="161"/>
      <c r="CQ1115" s="161"/>
      <c r="CR1115" s="161"/>
      <c r="CS1115" s="161"/>
      <c r="CT1115" s="161"/>
      <c r="CU1115" s="161"/>
      <c r="CV1115" s="161"/>
      <c r="CW1115" s="161"/>
      <c r="CX1115" s="161"/>
      <c r="CY1115" s="161"/>
      <c r="CZ1115" s="161"/>
      <c r="DA1115" s="161"/>
      <c r="DB1115" s="161"/>
      <c r="DC1115" s="161"/>
      <c r="DD1115" s="161"/>
      <c r="DE1115" s="161"/>
      <c r="DF1115" s="161"/>
      <c r="DG1115" s="161"/>
      <c r="DH1115" s="161"/>
      <c r="DI1115" s="161"/>
      <c r="DJ1115" s="161"/>
      <c r="DK1115" s="161"/>
      <c r="DL1115" s="161"/>
      <c r="DM1115" s="161"/>
      <c r="DN1115" s="161"/>
      <c r="DO1115" s="161"/>
      <c r="DP1115" s="161"/>
      <c r="DQ1115" s="161"/>
      <c r="DR1115" s="161"/>
      <c r="DS1115" s="161"/>
      <c r="DT1115" s="161"/>
      <c r="DU1115" s="161"/>
      <c r="DV1115" s="161"/>
      <c r="DW1115" s="161"/>
    </row>
    <row r="1116" spans="1:127" ht="12.75" customHeight="1" x14ac:dyDescent="0.25">
      <c r="A1116" s="161"/>
      <c r="B1116" s="161"/>
      <c r="C1116" s="161"/>
      <c r="D1116" s="161"/>
      <c r="E1116" s="161"/>
      <c r="F1116" s="161"/>
      <c r="G1116" s="161"/>
      <c r="H1116" s="161"/>
      <c r="I1116" s="161"/>
      <c r="J1116" s="161"/>
      <c r="K1116" s="161"/>
      <c r="L1116" s="161"/>
      <c r="M1116" s="161"/>
      <c r="N1116" s="161"/>
      <c r="O1116" s="161"/>
      <c r="P1116" s="161"/>
      <c r="Q1116" s="161"/>
      <c r="R1116" s="161"/>
      <c r="S1116" s="161"/>
      <c r="T1116" s="161"/>
      <c r="U1116" s="161"/>
      <c r="V1116" s="161"/>
      <c r="W1116" s="161"/>
      <c r="X1116" s="161"/>
      <c r="Y1116" s="161"/>
      <c r="Z1116" s="161"/>
      <c r="AA1116" s="161"/>
      <c r="AB1116" s="161"/>
      <c r="AC1116" s="161"/>
      <c r="AD1116" s="161"/>
      <c r="AE1116" s="161"/>
      <c r="AF1116" s="161"/>
      <c r="AG1116" s="161"/>
      <c r="AH1116" s="161"/>
      <c r="AI1116" s="161"/>
      <c r="AJ1116" s="161"/>
      <c r="AK1116" s="161"/>
      <c r="AL1116" s="161"/>
      <c r="AM1116" s="161"/>
      <c r="AN1116" s="161"/>
      <c r="AO1116" s="161"/>
      <c r="AP1116" s="161"/>
      <c r="AQ1116" s="161"/>
      <c r="AR1116"/>
      <c r="AS1116" s="161"/>
      <c r="AT1116" s="161"/>
      <c r="AU1116" s="161"/>
      <c r="AV1116" s="161"/>
      <c r="AW1116" s="161"/>
      <c r="AX1116" s="161"/>
      <c r="AY1116" s="161"/>
      <c r="AZ1116" s="161"/>
      <c r="BA1116" s="161"/>
      <c r="BB1116" s="161"/>
      <c r="BC1116" s="161"/>
      <c r="BD1116" s="161"/>
      <c r="BE1116" s="161"/>
      <c r="BF1116" s="161"/>
      <c r="BG1116" s="161"/>
      <c r="BH1116" s="161"/>
      <c r="BI1116" s="161"/>
      <c r="BJ1116" s="161"/>
      <c r="BK1116" s="161"/>
      <c r="BL1116" s="161"/>
      <c r="BM1116" s="161"/>
      <c r="BN1116" s="161"/>
      <c r="BO1116" s="161"/>
      <c r="BP1116" s="161"/>
      <c r="BQ1116" s="161"/>
      <c r="BR1116" s="161"/>
      <c r="BS1116" s="161"/>
      <c r="BT1116" s="161"/>
      <c r="BU1116" s="161"/>
      <c r="BV1116" s="161"/>
      <c r="BW1116" s="161"/>
      <c r="BX1116" s="161"/>
      <c r="BY1116" s="161"/>
      <c r="BZ1116" s="161"/>
      <c r="CA1116" s="161"/>
      <c r="CB1116" s="161"/>
      <c r="CC1116" s="161"/>
      <c r="CD1116" s="161"/>
      <c r="CE1116" s="161"/>
      <c r="CF1116" s="161"/>
      <c r="CG1116" s="161"/>
      <c r="CH1116" s="161"/>
      <c r="CI1116" s="161"/>
      <c r="CJ1116" s="161"/>
      <c r="CK1116" s="161"/>
      <c r="CL1116" s="161"/>
      <c r="CM1116" s="161"/>
      <c r="CN1116" s="161"/>
      <c r="CO1116" s="161"/>
      <c r="CP1116" s="161"/>
      <c r="CQ1116" s="161"/>
      <c r="CR1116" s="161"/>
      <c r="CS1116" s="161"/>
      <c r="CT1116" s="161"/>
      <c r="CU1116" s="161"/>
      <c r="CV1116" s="161"/>
      <c r="CW1116" s="161"/>
      <c r="CX1116" s="161"/>
      <c r="CY1116" s="161"/>
      <c r="CZ1116" s="161"/>
      <c r="DA1116" s="161"/>
      <c r="DB1116" s="161"/>
      <c r="DC1116" s="161"/>
      <c r="DD1116" s="161"/>
      <c r="DE1116" s="161"/>
      <c r="DF1116" s="161"/>
      <c r="DG1116" s="161"/>
      <c r="DH1116" s="161"/>
      <c r="DI1116" s="161"/>
      <c r="DJ1116" s="161"/>
      <c r="DK1116" s="161"/>
      <c r="DL1116" s="161"/>
      <c r="DM1116" s="161"/>
      <c r="DN1116" s="161"/>
      <c r="DO1116" s="161"/>
      <c r="DP1116" s="161"/>
      <c r="DQ1116" s="161"/>
      <c r="DR1116" s="161"/>
      <c r="DS1116" s="161"/>
      <c r="DT1116" s="161"/>
      <c r="DU1116" s="161"/>
      <c r="DV1116" s="161"/>
      <c r="DW1116" s="161"/>
    </row>
    <row r="1117" spans="1:127" ht="12.75" customHeight="1" x14ac:dyDescent="0.25">
      <c r="A1117" s="161"/>
      <c r="B1117" s="161"/>
      <c r="C1117" s="161"/>
      <c r="D1117" s="161"/>
      <c r="E1117" s="161"/>
      <c r="F1117" s="161"/>
      <c r="G1117" s="161"/>
      <c r="H1117" s="161"/>
      <c r="I1117" s="161"/>
      <c r="J1117" s="161"/>
      <c r="K1117" s="161"/>
      <c r="L1117" s="161"/>
      <c r="M1117" s="161"/>
      <c r="N1117" s="161"/>
      <c r="O1117" s="161"/>
      <c r="P1117" s="161"/>
      <c r="Q1117" s="161"/>
      <c r="R1117" s="161"/>
      <c r="S1117" s="161"/>
      <c r="T1117" s="161"/>
      <c r="U1117" s="161"/>
      <c r="V1117" s="161"/>
      <c r="W1117" s="161"/>
      <c r="X1117" s="161"/>
      <c r="Y1117" s="161"/>
      <c r="Z1117" s="161"/>
      <c r="AA1117" s="161"/>
      <c r="AB1117" s="161"/>
      <c r="AC1117" s="161"/>
      <c r="AD1117" s="161"/>
      <c r="AE1117" s="161"/>
      <c r="AF1117" s="161"/>
      <c r="AG1117" s="161"/>
      <c r="AH1117" s="161"/>
      <c r="AI1117" s="161"/>
      <c r="AJ1117" s="161"/>
      <c r="AK1117" s="161"/>
      <c r="AL1117" s="161"/>
      <c r="AM1117" s="161"/>
      <c r="AN1117" s="161"/>
      <c r="AO1117" s="161"/>
      <c r="AP1117" s="161"/>
      <c r="AQ1117" s="161"/>
      <c r="AR1117"/>
      <c r="AS1117" s="161"/>
      <c r="AT1117" s="161"/>
      <c r="AU1117" s="161"/>
      <c r="AV1117" s="161"/>
      <c r="AW1117" s="161"/>
      <c r="AX1117" s="161"/>
      <c r="AY1117" s="161"/>
      <c r="AZ1117" s="161"/>
      <c r="BA1117" s="161"/>
      <c r="BB1117" s="161"/>
      <c r="BC1117" s="161"/>
      <c r="BD1117" s="161"/>
      <c r="BE1117" s="161"/>
      <c r="BF1117" s="161"/>
      <c r="BG1117" s="161"/>
      <c r="BH1117" s="161"/>
      <c r="BI1117" s="161"/>
      <c r="BJ1117" s="161"/>
      <c r="BK1117" s="161"/>
      <c r="BL1117" s="161"/>
      <c r="BM1117" s="161"/>
      <c r="BN1117" s="161"/>
      <c r="BO1117" s="161"/>
      <c r="BP1117" s="161"/>
      <c r="BQ1117" s="161"/>
      <c r="BR1117" s="161"/>
      <c r="BS1117" s="161"/>
      <c r="BT1117" s="161"/>
      <c r="BU1117" s="161"/>
      <c r="BV1117" s="161"/>
      <c r="BW1117" s="161"/>
      <c r="BX1117" s="161"/>
      <c r="BY1117" s="161"/>
      <c r="BZ1117" s="161"/>
      <c r="CA1117" s="161"/>
      <c r="CB1117" s="161"/>
      <c r="CC1117" s="161"/>
      <c r="CD1117" s="161"/>
      <c r="CE1117" s="161"/>
      <c r="CF1117" s="161"/>
      <c r="CG1117" s="161"/>
      <c r="CH1117" s="161"/>
      <c r="CI1117" s="161"/>
      <c r="CJ1117" s="161"/>
      <c r="CK1117" s="161"/>
      <c r="CL1117" s="161"/>
      <c r="CM1117" s="161"/>
      <c r="CN1117" s="161"/>
      <c r="CO1117" s="161"/>
      <c r="CP1117" s="161"/>
      <c r="CQ1117" s="161"/>
      <c r="CR1117" s="161"/>
      <c r="CS1117" s="161"/>
      <c r="CT1117" s="161"/>
      <c r="CU1117" s="161"/>
      <c r="CV1117" s="161"/>
      <c r="CW1117" s="161"/>
      <c r="CX1117" s="161"/>
      <c r="CY1117" s="161"/>
      <c r="CZ1117" s="161"/>
      <c r="DA1117" s="161"/>
      <c r="DB1117" s="161"/>
      <c r="DC1117" s="161"/>
      <c r="DD1117" s="161"/>
      <c r="DE1117" s="161"/>
      <c r="DF1117" s="161"/>
      <c r="DG1117" s="161"/>
      <c r="DH1117" s="161"/>
      <c r="DI1117" s="161"/>
      <c r="DJ1117" s="161"/>
      <c r="DK1117" s="161"/>
      <c r="DL1117" s="161"/>
      <c r="DM1117" s="161"/>
      <c r="DN1117" s="161"/>
      <c r="DO1117" s="161"/>
      <c r="DP1117" s="161"/>
      <c r="DQ1117" s="161"/>
      <c r="DR1117" s="161"/>
      <c r="DS1117" s="161"/>
      <c r="DT1117" s="161"/>
      <c r="DU1117" s="161"/>
      <c r="DV1117" s="161"/>
      <c r="DW1117" s="161"/>
    </row>
    <row r="1118" spans="1:127" ht="12.75" customHeight="1" x14ac:dyDescent="0.25">
      <c r="A1118" s="161"/>
      <c r="B1118" s="161"/>
      <c r="C1118" s="161"/>
      <c r="D1118" s="161"/>
      <c r="E1118" s="161"/>
      <c r="F1118" s="161"/>
      <c r="G1118" s="161"/>
      <c r="H1118" s="161"/>
      <c r="I1118" s="161"/>
      <c r="J1118" s="161"/>
      <c r="K1118" s="161"/>
      <c r="L1118" s="161"/>
      <c r="M1118" s="161"/>
      <c r="N1118" s="161"/>
      <c r="O1118" s="161"/>
      <c r="P1118" s="161"/>
      <c r="Q1118" s="161"/>
      <c r="R1118" s="161"/>
      <c r="S1118" s="161"/>
      <c r="T1118" s="161"/>
      <c r="U1118" s="161"/>
      <c r="V1118" s="161"/>
      <c r="W1118" s="161"/>
      <c r="X1118" s="161"/>
      <c r="Y1118" s="161"/>
      <c r="Z1118" s="161"/>
      <c r="AA1118" s="161"/>
      <c r="AB1118" s="161"/>
      <c r="AC1118" s="161"/>
      <c r="AD1118" s="161"/>
      <c r="AE1118" s="161"/>
      <c r="AF1118" s="161"/>
      <c r="AG1118" s="161"/>
      <c r="AH1118" s="161"/>
      <c r="AI1118" s="161"/>
      <c r="AJ1118" s="161"/>
      <c r="AK1118" s="161"/>
      <c r="AL1118" s="161"/>
      <c r="AM1118" s="161"/>
      <c r="AN1118" s="161"/>
      <c r="AO1118" s="161"/>
      <c r="AP1118" s="161"/>
      <c r="AQ1118" s="161"/>
      <c r="AR1118"/>
      <c r="AS1118" s="161"/>
      <c r="AT1118" s="161"/>
      <c r="AU1118" s="161"/>
      <c r="AV1118" s="161"/>
      <c r="AW1118" s="161"/>
      <c r="AX1118" s="161"/>
      <c r="AY1118" s="161"/>
      <c r="AZ1118" s="161"/>
      <c r="BA1118" s="161"/>
      <c r="BB1118" s="161"/>
      <c r="BC1118" s="161"/>
      <c r="BD1118" s="161"/>
      <c r="BE1118" s="161"/>
      <c r="BF1118" s="161"/>
      <c r="BG1118" s="161"/>
      <c r="BH1118" s="161"/>
      <c r="BI1118" s="161"/>
      <c r="BJ1118" s="161"/>
      <c r="BK1118" s="161"/>
      <c r="BL1118" s="161"/>
      <c r="BM1118" s="161"/>
      <c r="BN1118" s="161"/>
      <c r="BO1118" s="161"/>
      <c r="BP1118" s="161"/>
      <c r="BQ1118" s="161"/>
      <c r="BR1118" s="161"/>
      <c r="BS1118" s="161"/>
      <c r="BT1118" s="161"/>
      <c r="BU1118" s="161"/>
      <c r="BV1118" s="161"/>
      <c r="BW1118" s="161"/>
      <c r="BX1118" s="161"/>
      <c r="BY1118" s="161"/>
      <c r="BZ1118" s="161"/>
      <c r="CA1118" s="161"/>
      <c r="CB1118" s="161"/>
      <c r="CC1118" s="161"/>
      <c r="CD1118" s="161"/>
      <c r="CE1118" s="161"/>
      <c r="CF1118" s="161"/>
      <c r="CG1118" s="161"/>
      <c r="CH1118" s="161"/>
      <c r="CI1118" s="161"/>
      <c r="CJ1118" s="161"/>
      <c r="CK1118" s="161"/>
      <c r="CL1118" s="161"/>
      <c r="CM1118" s="161"/>
      <c r="CN1118" s="161"/>
      <c r="CO1118" s="161"/>
      <c r="CP1118" s="161"/>
      <c r="CQ1118" s="161"/>
      <c r="CR1118" s="161"/>
      <c r="CS1118" s="161"/>
      <c r="CT1118" s="161"/>
      <c r="CU1118" s="161"/>
      <c r="CV1118" s="161"/>
      <c r="CW1118" s="161"/>
      <c r="CX1118" s="161"/>
      <c r="CY1118" s="161"/>
      <c r="CZ1118" s="161"/>
      <c r="DA1118" s="161"/>
      <c r="DB1118" s="161"/>
      <c r="DC1118" s="161"/>
      <c r="DD1118" s="161"/>
      <c r="DE1118" s="161"/>
      <c r="DF1118" s="161"/>
      <c r="DG1118" s="161"/>
      <c r="DH1118" s="161"/>
      <c r="DI1118" s="161"/>
      <c r="DJ1118" s="161"/>
      <c r="DK1118" s="161"/>
      <c r="DL1118" s="161"/>
      <c r="DM1118" s="161"/>
      <c r="DN1118" s="161"/>
      <c r="DO1118" s="161"/>
      <c r="DP1118" s="161"/>
      <c r="DQ1118" s="161"/>
      <c r="DR1118" s="161"/>
      <c r="DS1118" s="161"/>
      <c r="DT1118" s="161"/>
      <c r="DU1118" s="161"/>
      <c r="DV1118" s="161"/>
      <c r="DW1118" s="161"/>
    </row>
    <row r="1119" spans="1:127" ht="12.75" customHeight="1" x14ac:dyDescent="0.25">
      <c r="A1119" s="161"/>
      <c r="B1119" s="161"/>
      <c r="C1119" s="161"/>
      <c r="D1119" s="161"/>
      <c r="E1119" s="161"/>
      <c r="F1119" s="161"/>
      <c r="G1119" s="161"/>
      <c r="H1119" s="161"/>
      <c r="I1119" s="161"/>
      <c r="J1119" s="161"/>
      <c r="K1119" s="161"/>
      <c r="L1119" s="161"/>
      <c r="M1119" s="161"/>
      <c r="N1119" s="161"/>
      <c r="O1119" s="161"/>
      <c r="P1119" s="161"/>
      <c r="Q1119" s="161"/>
      <c r="R1119" s="161"/>
      <c r="S1119" s="161"/>
      <c r="T1119" s="161"/>
      <c r="U1119" s="161"/>
      <c r="V1119" s="161"/>
      <c r="W1119" s="161"/>
      <c r="X1119" s="161"/>
      <c r="Y1119" s="161"/>
      <c r="Z1119" s="161"/>
      <c r="AA1119" s="161"/>
      <c r="AB1119" s="161"/>
      <c r="AC1119" s="161"/>
      <c r="AD1119" s="161"/>
      <c r="AE1119" s="161"/>
      <c r="AF1119" s="161"/>
      <c r="AG1119" s="161"/>
      <c r="AH1119" s="161"/>
      <c r="AI1119" s="161"/>
      <c r="AJ1119" s="161"/>
      <c r="AK1119" s="161"/>
      <c r="AL1119" s="161"/>
      <c r="AM1119" s="161"/>
      <c r="AN1119" s="161"/>
      <c r="AO1119" s="161"/>
      <c r="AP1119" s="161"/>
      <c r="AQ1119" s="161"/>
      <c r="AR1119"/>
      <c r="AS1119" s="161"/>
      <c r="AT1119" s="161"/>
      <c r="AU1119" s="161"/>
      <c r="AV1119" s="161"/>
      <c r="AW1119" s="161"/>
      <c r="AX1119" s="161"/>
      <c r="AY1119" s="161"/>
      <c r="AZ1119" s="161"/>
      <c r="BA1119" s="161"/>
      <c r="BB1119" s="161"/>
      <c r="BC1119" s="161"/>
      <c r="BD1119" s="161"/>
      <c r="BE1119" s="161"/>
      <c r="BF1119" s="161"/>
      <c r="BG1119" s="161"/>
      <c r="BH1119" s="161"/>
      <c r="BI1119" s="161"/>
      <c r="BJ1119" s="161"/>
      <c r="BK1119" s="161"/>
      <c r="BL1119" s="161"/>
      <c r="BM1119" s="161"/>
      <c r="BN1119" s="161"/>
      <c r="BO1119" s="161"/>
      <c r="BP1119" s="161"/>
      <c r="BQ1119" s="161"/>
      <c r="BR1119" s="161"/>
      <c r="BS1119" s="161"/>
      <c r="BT1119" s="161"/>
      <c r="BU1119" s="161"/>
      <c r="BV1119" s="161"/>
      <c r="BW1119" s="161"/>
      <c r="BX1119" s="161"/>
      <c r="BY1119" s="161"/>
      <c r="BZ1119" s="161"/>
      <c r="CA1119" s="161"/>
      <c r="CB1119" s="161"/>
      <c r="CC1119" s="161"/>
      <c r="CD1119" s="161"/>
      <c r="CE1119" s="161"/>
      <c r="CF1119" s="161"/>
      <c r="CG1119" s="161"/>
      <c r="CH1119" s="161"/>
      <c r="CI1119" s="161"/>
      <c r="CJ1119" s="161"/>
      <c r="CK1119" s="161"/>
      <c r="CL1119" s="161"/>
      <c r="CM1119" s="161"/>
      <c r="CN1119" s="161"/>
      <c r="CO1119" s="161"/>
      <c r="CP1119" s="161"/>
      <c r="CQ1119" s="161"/>
      <c r="CR1119" s="161"/>
      <c r="CS1119" s="161"/>
      <c r="CT1119" s="161"/>
      <c r="CU1119" s="161"/>
      <c r="CV1119" s="161"/>
      <c r="CW1119" s="161"/>
      <c r="CX1119" s="161"/>
      <c r="CY1119" s="161"/>
      <c r="CZ1119" s="161"/>
      <c r="DA1119" s="161"/>
      <c r="DB1119" s="161"/>
      <c r="DC1119" s="161"/>
      <c r="DD1119" s="161"/>
      <c r="DE1119" s="161"/>
      <c r="DF1119" s="161"/>
      <c r="DG1119" s="161"/>
      <c r="DH1119" s="161"/>
      <c r="DI1119" s="161"/>
      <c r="DJ1119" s="161"/>
      <c r="DK1119" s="161"/>
      <c r="DL1119" s="161"/>
      <c r="DM1119" s="161"/>
      <c r="DN1119" s="161"/>
      <c r="DO1119" s="161"/>
      <c r="DP1119" s="161"/>
      <c r="DQ1119" s="161"/>
      <c r="DR1119" s="161"/>
      <c r="DS1119" s="161"/>
      <c r="DT1119" s="161"/>
      <c r="DU1119" s="161"/>
      <c r="DV1119" s="161"/>
      <c r="DW1119" s="161"/>
    </row>
    <row r="1120" spans="1:127" ht="12.75" customHeight="1" x14ac:dyDescent="0.25">
      <c r="A1120" s="161"/>
      <c r="B1120" s="161"/>
      <c r="C1120" s="161"/>
      <c r="D1120" s="161"/>
      <c r="E1120" s="161"/>
      <c r="F1120" s="161"/>
      <c r="G1120" s="161"/>
      <c r="H1120" s="161"/>
      <c r="I1120" s="161"/>
      <c r="J1120" s="161"/>
      <c r="K1120" s="161"/>
      <c r="L1120" s="161"/>
      <c r="M1120" s="161"/>
      <c r="N1120" s="161"/>
      <c r="O1120" s="161"/>
      <c r="P1120" s="161"/>
      <c r="Q1120" s="161"/>
      <c r="R1120" s="161"/>
      <c r="S1120" s="161"/>
      <c r="T1120" s="161"/>
      <c r="U1120" s="161"/>
      <c r="V1120" s="161"/>
      <c r="W1120" s="161"/>
      <c r="X1120" s="161"/>
      <c r="Y1120" s="161"/>
      <c r="Z1120" s="161"/>
      <c r="AA1120" s="161"/>
      <c r="AB1120" s="161"/>
      <c r="AC1120" s="161"/>
      <c r="AD1120" s="161"/>
      <c r="AE1120" s="161"/>
      <c r="AF1120" s="161"/>
      <c r="AG1120" s="161"/>
      <c r="AH1120" s="161"/>
      <c r="AI1120" s="161"/>
      <c r="AJ1120" s="161"/>
      <c r="AK1120" s="161"/>
      <c r="AL1120" s="161"/>
      <c r="AM1120" s="161"/>
      <c r="AN1120" s="161"/>
      <c r="AO1120" s="161"/>
      <c r="AP1120" s="161"/>
      <c r="AQ1120" s="161"/>
      <c r="AR1120"/>
      <c r="AS1120" s="161"/>
      <c r="AT1120" s="161"/>
      <c r="AU1120" s="161"/>
      <c r="AV1120" s="161"/>
      <c r="AW1120" s="161"/>
      <c r="AX1120" s="161"/>
      <c r="AY1120" s="161"/>
      <c r="AZ1120" s="161"/>
      <c r="BA1120" s="161"/>
      <c r="BB1120" s="161"/>
      <c r="BC1120" s="161"/>
      <c r="BD1120" s="161"/>
      <c r="BE1120" s="161"/>
      <c r="BF1120" s="161"/>
      <c r="BG1120" s="161"/>
      <c r="BH1120" s="161"/>
      <c r="BI1120" s="161"/>
      <c r="BJ1120" s="161"/>
      <c r="BK1120" s="161"/>
      <c r="BL1120" s="161"/>
      <c r="BM1120" s="161"/>
      <c r="BN1120" s="161"/>
      <c r="BO1120" s="161"/>
      <c r="BP1120" s="161"/>
      <c r="BQ1120" s="161"/>
      <c r="BR1120" s="161"/>
      <c r="BS1120" s="161"/>
      <c r="BT1120" s="161"/>
      <c r="BU1120" s="161"/>
      <c r="BV1120" s="161"/>
      <c r="BW1120" s="161"/>
      <c r="BX1120" s="161"/>
      <c r="BY1120" s="161"/>
      <c r="BZ1120" s="161"/>
      <c r="CA1120" s="161"/>
      <c r="CB1120" s="161"/>
      <c r="CC1120" s="161"/>
      <c r="CD1120" s="161"/>
      <c r="CE1120" s="161"/>
      <c r="CF1120" s="161"/>
      <c r="CG1120" s="161"/>
      <c r="CH1120" s="161"/>
      <c r="CI1120" s="161"/>
      <c r="CJ1120" s="161"/>
      <c r="CK1120" s="161"/>
      <c r="CL1120" s="161"/>
      <c r="CM1120" s="161"/>
      <c r="CN1120" s="161"/>
      <c r="CO1120" s="161"/>
      <c r="CP1120" s="161"/>
      <c r="CQ1120" s="161"/>
      <c r="CR1120" s="161"/>
      <c r="CS1120" s="161"/>
      <c r="CT1120" s="161"/>
      <c r="CU1120" s="161"/>
      <c r="CV1120" s="161"/>
      <c r="CW1120" s="161"/>
      <c r="CX1120" s="161"/>
      <c r="CY1120" s="161"/>
      <c r="CZ1120" s="161"/>
      <c r="DA1120" s="161"/>
      <c r="DB1120" s="161"/>
      <c r="DC1120" s="161"/>
      <c r="DD1120" s="161"/>
      <c r="DE1120" s="161"/>
      <c r="DF1120" s="161"/>
      <c r="DG1120" s="161"/>
      <c r="DH1120" s="161"/>
      <c r="DI1120" s="161"/>
      <c r="DJ1120" s="161"/>
      <c r="DK1120" s="161"/>
      <c r="DL1120" s="161"/>
      <c r="DM1120" s="161"/>
      <c r="DN1120" s="161"/>
      <c r="DO1120" s="161"/>
      <c r="DP1120" s="161"/>
      <c r="DQ1120" s="161"/>
      <c r="DR1120" s="161"/>
      <c r="DS1120" s="161"/>
      <c r="DT1120" s="161"/>
      <c r="DU1120" s="161"/>
      <c r="DV1120" s="161"/>
      <c r="DW1120" s="161"/>
    </row>
    <row r="1121" spans="1:127" ht="12.75" customHeight="1" x14ac:dyDescent="0.25">
      <c r="A1121" s="161"/>
      <c r="B1121" s="161"/>
      <c r="C1121" s="161"/>
      <c r="D1121" s="161"/>
      <c r="E1121" s="161"/>
      <c r="F1121" s="161"/>
      <c r="G1121" s="161"/>
      <c r="H1121" s="161"/>
      <c r="I1121" s="161"/>
      <c r="J1121" s="161"/>
      <c r="K1121" s="161"/>
      <c r="L1121" s="161"/>
      <c r="M1121" s="161"/>
      <c r="N1121" s="161"/>
      <c r="O1121" s="161"/>
      <c r="P1121" s="161"/>
      <c r="Q1121" s="161"/>
      <c r="R1121" s="161"/>
      <c r="S1121" s="161"/>
      <c r="T1121" s="161"/>
      <c r="U1121" s="161"/>
      <c r="V1121" s="161"/>
      <c r="W1121" s="161"/>
      <c r="X1121" s="161"/>
      <c r="Y1121" s="161"/>
      <c r="Z1121" s="161"/>
      <c r="AA1121" s="161"/>
      <c r="AB1121" s="161"/>
      <c r="AC1121" s="161"/>
      <c r="AD1121" s="161"/>
      <c r="AE1121" s="161"/>
      <c r="AF1121" s="161"/>
      <c r="AG1121" s="161"/>
      <c r="AH1121" s="161"/>
      <c r="AI1121" s="161"/>
      <c r="AJ1121" s="161"/>
      <c r="AK1121" s="161"/>
      <c r="AL1121" s="161"/>
      <c r="AM1121" s="161"/>
      <c r="AN1121" s="161"/>
      <c r="AO1121" s="161"/>
      <c r="AP1121" s="161"/>
      <c r="AQ1121" s="161"/>
      <c r="AR1121"/>
      <c r="AS1121" s="161"/>
      <c r="AT1121" s="161"/>
      <c r="AU1121" s="161"/>
      <c r="AV1121" s="161"/>
      <c r="AW1121" s="161"/>
      <c r="AX1121" s="161"/>
      <c r="AY1121" s="161"/>
      <c r="AZ1121" s="161"/>
      <c r="BA1121" s="161"/>
      <c r="BB1121" s="161"/>
      <c r="BC1121" s="161"/>
      <c r="BD1121" s="161"/>
      <c r="BE1121" s="161"/>
      <c r="BF1121" s="161"/>
      <c r="BG1121" s="161"/>
      <c r="BH1121" s="161"/>
      <c r="BI1121" s="161"/>
      <c r="BJ1121" s="161"/>
      <c r="BK1121" s="161"/>
      <c r="BL1121" s="161"/>
      <c r="BM1121" s="161"/>
      <c r="BN1121" s="161"/>
      <c r="BO1121" s="161"/>
      <c r="BP1121" s="161"/>
      <c r="BQ1121" s="161"/>
      <c r="BR1121" s="161"/>
      <c r="BS1121" s="161"/>
      <c r="BT1121" s="161"/>
      <c r="BU1121" s="161"/>
      <c r="BV1121" s="161"/>
      <c r="BW1121" s="161"/>
      <c r="BX1121" s="161"/>
      <c r="BY1121" s="161"/>
      <c r="BZ1121" s="161"/>
      <c r="CA1121" s="161"/>
      <c r="CB1121" s="161"/>
      <c r="CC1121" s="161"/>
      <c r="CD1121" s="161"/>
      <c r="CE1121" s="161"/>
      <c r="CF1121" s="161"/>
      <c r="CG1121" s="161"/>
      <c r="CH1121" s="161"/>
      <c r="CI1121" s="161"/>
      <c r="CJ1121" s="161"/>
      <c r="CK1121" s="161"/>
      <c r="CL1121" s="161"/>
      <c r="CM1121" s="161"/>
      <c r="CN1121" s="161"/>
      <c r="CO1121" s="161"/>
      <c r="CP1121" s="161"/>
      <c r="CQ1121" s="161"/>
      <c r="CR1121" s="161"/>
      <c r="CS1121" s="161"/>
      <c r="CT1121" s="161"/>
      <c r="CU1121" s="161"/>
      <c r="CV1121" s="161"/>
      <c r="CW1121" s="161"/>
      <c r="CX1121" s="161"/>
      <c r="CY1121" s="161"/>
      <c r="CZ1121" s="161"/>
      <c r="DA1121" s="161"/>
      <c r="DB1121" s="161"/>
      <c r="DC1121" s="161"/>
      <c r="DD1121" s="161"/>
      <c r="DE1121" s="161"/>
      <c r="DF1121" s="161"/>
      <c r="DG1121" s="161"/>
      <c r="DH1121" s="161"/>
      <c r="DI1121" s="161"/>
      <c r="DJ1121" s="161"/>
      <c r="DK1121" s="161"/>
      <c r="DL1121" s="161"/>
      <c r="DM1121" s="161"/>
      <c r="DN1121" s="161"/>
      <c r="DO1121" s="161"/>
      <c r="DP1121" s="161"/>
      <c r="DQ1121" s="161"/>
      <c r="DR1121" s="161"/>
      <c r="DS1121" s="161"/>
      <c r="DT1121" s="161"/>
      <c r="DU1121" s="161"/>
      <c r="DV1121" s="161"/>
      <c r="DW1121" s="161"/>
    </row>
    <row r="1122" spans="1:127" ht="12.75" customHeight="1" x14ac:dyDescent="0.25">
      <c r="A1122" s="161"/>
      <c r="B1122" s="161"/>
      <c r="C1122" s="161"/>
      <c r="D1122" s="161"/>
      <c r="E1122" s="161"/>
      <c r="F1122" s="161"/>
      <c r="G1122" s="161"/>
      <c r="H1122" s="161"/>
      <c r="I1122" s="161"/>
      <c r="J1122" s="161"/>
      <c r="K1122" s="161"/>
      <c r="L1122" s="161"/>
      <c r="M1122" s="161"/>
      <c r="N1122" s="161"/>
      <c r="O1122" s="161"/>
      <c r="P1122" s="161"/>
      <c r="Q1122" s="161"/>
      <c r="R1122" s="161"/>
      <c r="S1122" s="161"/>
      <c r="T1122" s="161"/>
      <c r="U1122" s="161"/>
      <c r="V1122" s="161"/>
      <c r="W1122" s="161"/>
      <c r="X1122" s="161"/>
      <c r="Y1122" s="161"/>
      <c r="Z1122" s="161"/>
      <c r="AA1122" s="161"/>
      <c r="AB1122" s="161"/>
      <c r="AC1122" s="161"/>
      <c r="AD1122" s="161"/>
      <c r="AE1122" s="161"/>
      <c r="AF1122" s="161"/>
      <c r="AG1122" s="161"/>
      <c r="AH1122" s="161"/>
      <c r="AI1122" s="161"/>
      <c r="AJ1122" s="161"/>
      <c r="AK1122" s="161"/>
      <c r="AL1122" s="161"/>
      <c r="AM1122" s="161"/>
      <c r="AN1122" s="161"/>
      <c r="AO1122" s="161"/>
      <c r="AP1122" s="161"/>
      <c r="AQ1122" s="161"/>
      <c r="AR1122"/>
      <c r="AS1122" s="161"/>
      <c r="AT1122" s="161"/>
      <c r="AU1122" s="161"/>
      <c r="AV1122" s="161"/>
      <c r="AW1122" s="161"/>
      <c r="AX1122" s="161"/>
      <c r="AY1122" s="161"/>
      <c r="AZ1122" s="161"/>
      <c r="BA1122" s="161"/>
      <c r="BB1122" s="161"/>
      <c r="BC1122" s="161"/>
      <c r="BD1122" s="161"/>
      <c r="BE1122" s="161"/>
      <c r="BF1122" s="161"/>
      <c r="BG1122" s="161"/>
      <c r="BH1122" s="161"/>
      <c r="BI1122" s="161"/>
      <c r="BJ1122" s="161"/>
      <c r="BK1122" s="161"/>
      <c r="BL1122" s="161"/>
      <c r="BM1122" s="161"/>
      <c r="BN1122" s="161"/>
      <c r="BO1122" s="161"/>
      <c r="BP1122" s="161"/>
      <c r="BQ1122" s="161"/>
      <c r="BR1122" s="161"/>
      <c r="BS1122" s="161"/>
      <c r="BT1122" s="161"/>
      <c r="BU1122" s="161"/>
      <c r="BV1122" s="161"/>
      <c r="BW1122" s="161"/>
      <c r="BX1122" s="161"/>
      <c r="BY1122" s="161"/>
      <c r="BZ1122" s="161"/>
      <c r="CA1122" s="161"/>
      <c r="CB1122" s="161"/>
      <c r="CC1122" s="161"/>
      <c r="CD1122" s="161"/>
      <c r="CE1122" s="161"/>
      <c r="CF1122" s="161"/>
      <c r="CG1122" s="161"/>
      <c r="CH1122" s="161"/>
      <c r="CI1122" s="161"/>
      <c r="CJ1122" s="161"/>
      <c r="CK1122" s="161"/>
      <c r="CL1122" s="161"/>
      <c r="CM1122" s="161"/>
      <c r="CN1122" s="161"/>
      <c r="CO1122" s="161"/>
      <c r="CP1122" s="161"/>
      <c r="CQ1122" s="161"/>
      <c r="CR1122" s="161"/>
      <c r="CS1122" s="161"/>
      <c r="CT1122" s="161"/>
      <c r="CU1122" s="161"/>
      <c r="CV1122" s="161"/>
      <c r="CW1122" s="161"/>
      <c r="CX1122" s="161"/>
      <c r="CY1122" s="161"/>
      <c r="CZ1122" s="161"/>
      <c r="DA1122" s="161"/>
      <c r="DB1122" s="161"/>
      <c r="DC1122" s="161"/>
      <c r="DD1122" s="161"/>
      <c r="DE1122" s="161"/>
      <c r="DF1122" s="161"/>
      <c r="DG1122" s="161"/>
      <c r="DH1122" s="161"/>
      <c r="DI1122" s="161"/>
      <c r="DJ1122" s="161"/>
      <c r="DK1122" s="161"/>
      <c r="DL1122" s="161"/>
      <c r="DM1122" s="161"/>
      <c r="DN1122" s="161"/>
      <c r="DO1122" s="161"/>
      <c r="DP1122" s="161"/>
      <c r="DQ1122" s="161"/>
      <c r="DR1122" s="161"/>
      <c r="DS1122" s="161"/>
      <c r="DT1122" s="161"/>
      <c r="DU1122" s="161"/>
      <c r="DV1122" s="161"/>
      <c r="DW1122" s="161"/>
    </row>
    <row r="1123" spans="1:127" ht="12.75" customHeight="1" x14ac:dyDescent="0.25">
      <c r="A1123" s="161"/>
      <c r="B1123" s="161"/>
      <c r="C1123" s="161"/>
      <c r="D1123" s="161"/>
      <c r="E1123" s="161"/>
      <c r="F1123" s="161"/>
      <c r="G1123" s="161"/>
      <c r="H1123" s="161"/>
      <c r="I1123" s="161"/>
      <c r="J1123" s="161"/>
      <c r="K1123" s="161"/>
      <c r="L1123" s="161"/>
      <c r="M1123" s="161"/>
      <c r="N1123" s="161"/>
      <c r="O1123" s="161"/>
      <c r="P1123" s="161"/>
      <c r="Q1123" s="161"/>
      <c r="R1123" s="161"/>
      <c r="S1123" s="161"/>
      <c r="T1123" s="161"/>
      <c r="U1123" s="161"/>
      <c r="V1123" s="161"/>
      <c r="W1123" s="161"/>
      <c r="X1123" s="161"/>
      <c r="Y1123" s="161"/>
      <c r="Z1123" s="161"/>
      <c r="AA1123" s="161"/>
      <c r="AB1123" s="161"/>
      <c r="AC1123" s="161"/>
      <c r="AD1123" s="161"/>
      <c r="AE1123" s="161"/>
      <c r="AF1123" s="161"/>
      <c r="AG1123" s="161"/>
      <c r="AH1123" s="161"/>
      <c r="AI1123" s="161"/>
      <c r="AJ1123" s="161"/>
      <c r="AK1123" s="161"/>
      <c r="AL1123" s="161"/>
      <c r="AM1123" s="161"/>
      <c r="AN1123" s="161"/>
      <c r="AO1123" s="161"/>
      <c r="AP1123" s="161"/>
      <c r="AQ1123" s="161"/>
      <c r="AR1123"/>
      <c r="AS1123" s="161"/>
      <c r="AT1123" s="161"/>
      <c r="AU1123" s="161"/>
      <c r="AV1123" s="161"/>
      <c r="AW1123" s="161"/>
      <c r="AX1123" s="161"/>
      <c r="AY1123" s="161"/>
      <c r="AZ1123" s="161"/>
      <c r="BA1123" s="161"/>
      <c r="BB1123" s="161"/>
      <c r="BC1123" s="161"/>
      <c r="BD1123" s="161"/>
      <c r="BE1123" s="161"/>
      <c r="BF1123" s="161"/>
      <c r="BG1123" s="161"/>
      <c r="BH1123" s="161"/>
      <c r="BI1123" s="161"/>
      <c r="BJ1123" s="161"/>
      <c r="BK1123" s="161"/>
      <c r="BL1123" s="161"/>
      <c r="BM1123" s="161"/>
      <c r="BN1123" s="161"/>
      <c r="BO1123" s="161"/>
      <c r="BP1123" s="161"/>
      <c r="BQ1123" s="161"/>
      <c r="BR1123" s="161"/>
      <c r="BS1123" s="161"/>
      <c r="BT1123" s="161"/>
      <c r="BU1123" s="161"/>
      <c r="BV1123" s="161"/>
      <c r="BW1123" s="161"/>
      <c r="BX1123" s="161"/>
      <c r="BY1123" s="161"/>
      <c r="BZ1123" s="161"/>
      <c r="CA1123" s="161"/>
      <c r="CB1123" s="161"/>
      <c r="CC1123" s="161"/>
      <c r="CD1123" s="161"/>
      <c r="CE1123" s="161"/>
      <c r="CF1123" s="161"/>
      <c r="CG1123" s="161"/>
      <c r="CH1123" s="161"/>
      <c r="CI1123" s="161"/>
      <c r="CJ1123" s="161"/>
      <c r="CK1123" s="161"/>
      <c r="CL1123" s="161"/>
      <c r="CM1123" s="161"/>
      <c r="CN1123" s="161"/>
      <c r="CO1123" s="161"/>
      <c r="CP1123" s="161"/>
      <c r="CQ1123" s="161"/>
      <c r="CR1123" s="161"/>
      <c r="CS1123" s="161"/>
      <c r="CT1123" s="161"/>
      <c r="CU1123" s="161"/>
      <c r="CV1123" s="161"/>
      <c r="CW1123" s="161"/>
      <c r="CX1123" s="161"/>
      <c r="CY1123" s="161"/>
      <c r="CZ1123" s="161"/>
      <c r="DA1123" s="161"/>
      <c r="DB1123" s="161"/>
      <c r="DC1123" s="161"/>
      <c r="DD1123" s="161"/>
      <c r="DE1123" s="161"/>
      <c r="DF1123" s="161"/>
      <c r="DG1123" s="161"/>
      <c r="DH1123" s="161"/>
      <c r="DI1123" s="161"/>
      <c r="DJ1123" s="161"/>
      <c r="DK1123" s="161"/>
      <c r="DL1123" s="161"/>
      <c r="DM1123" s="161"/>
      <c r="DN1123" s="161"/>
      <c r="DO1123" s="161"/>
      <c r="DP1123" s="161"/>
      <c r="DQ1123" s="161"/>
      <c r="DR1123" s="161"/>
      <c r="DS1123" s="161"/>
      <c r="DT1123" s="161"/>
      <c r="DU1123" s="161"/>
      <c r="DV1123" s="161"/>
      <c r="DW1123" s="161"/>
    </row>
    <row r="1124" spans="1:127" ht="12.75" customHeight="1" x14ac:dyDescent="0.25">
      <c r="A1124" s="161"/>
      <c r="B1124" s="161"/>
      <c r="C1124" s="161"/>
      <c r="D1124" s="161"/>
      <c r="E1124" s="161"/>
      <c r="F1124" s="161"/>
      <c r="G1124" s="161"/>
      <c r="H1124" s="161"/>
      <c r="I1124" s="161"/>
      <c r="J1124" s="161"/>
      <c r="K1124" s="161"/>
      <c r="L1124" s="161"/>
      <c r="M1124" s="161"/>
      <c r="N1124" s="161"/>
      <c r="O1124" s="161"/>
      <c r="P1124" s="161"/>
      <c r="Q1124" s="161"/>
      <c r="R1124" s="161"/>
      <c r="S1124" s="161"/>
      <c r="T1124" s="161"/>
      <c r="U1124" s="161"/>
      <c r="V1124" s="161"/>
      <c r="W1124" s="161"/>
      <c r="X1124" s="161"/>
      <c r="Y1124" s="161"/>
      <c r="Z1124" s="161"/>
      <c r="AA1124" s="161"/>
      <c r="AB1124" s="161"/>
      <c r="AC1124" s="161"/>
      <c r="AD1124" s="161"/>
      <c r="AE1124" s="161"/>
      <c r="AF1124" s="161"/>
      <c r="AG1124" s="161"/>
      <c r="AH1124" s="161"/>
      <c r="AI1124" s="161"/>
      <c r="AJ1124" s="161"/>
      <c r="AK1124" s="161"/>
      <c r="AL1124" s="161"/>
      <c r="AM1124" s="161"/>
      <c r="AN1124" s="161"/>
      <c r="AO1124" s="161"/>
      <c r="AP1124" s="161"/>
      <c r="AQ1124" s="161"/>
      <c r="AR1124"/>
      <c r="AS1124" s="161"/>
      <c r="AT1124" s="161"/>
      <c r="AU1124" s="161"/>
      <c r="AV1124" s="161"/>
      <c r="AW1124" s="161"/>
      <c r="AX1124" s="161"/>
      <c r="AY1124" s="161"/>
      <c r="AZ1124" s="161"/>
      <c r="BA1124" s="161"/>
      <c r="BB1124" s="161"/>
      <c r="BC1124" s="161"/>
      <c r="BD1124" s="161"/>
      <c r="BE1124" s="161"/>
      <c r="BF1124" s="161"/>
      <c r="BG1124" s="161"/>
      <c r="BH1124" s="161"/>
      <c r="BI1124" s="161"/>
      <c r="BJ1124" s="161"/>
      <c r="BK1124" s="161"/>
      <c r="BL1124" s="161"/>
      <c r="BM1124" s="161"/>
      <c r="BN1124" s="161"/>
      <c r="BO1124" s="161"/>
      <c r="BP1124" s="161"/>
      <c r="BQ1124" s="161"/>
      <c r="BR1124" s="161"/>
      <c r="BS1124" s="161"/>
      <c r="BT1124" s="161"/>
      <c r="BU1124" s="161"/>
      <c r="BV1124" s="161"/>
      <c r="BW1124" s="161"/>
      <c r="BX1124" s="161"/>
      <c r="BY1124" s="161"/>
      <c r="BZ1124" s="161"/>
      <c r="CA1124" s="161"/>
      <c r="CB1124" s="161"/>
      <c r="CC1124" s="161"/>
      <c r="CD1124" s="161"/>
      <c r="CE1124" s="161"/>
      <c r="CF1124" s="161"/>
      <c r="CG1124" s="161"/>
      <c r="CH1124" s="161"/>
      <c r="CI1124" s="161"/>
      <c r="CJ1124" s="161"/>
      <c r="CK1124" s="161"/>
      <c r="CL1124" s="161"/>
      <c r="CM1124" s="161"/>
      <c r="CN1124" s="161"/>
      <c r="CO1124" s="161"/>
      <c r="CP1124" s="161"/>
      <c r="CQ1124" s="161"/>
      <c r="CR1124" s="161"/>
      <c r="CS1124" s="161"/>
      <c r="CT1124" s="161"/>
      <c r="CU1124" s="161"/>
      <c r="CV1124" s="161"/>
      <c r="CW1124" s="161"/>
      <c r="CX1124" s="161"/>
      <c r="CY1124" s="161"/>
      <c r="CZ1124" s="161"/>
      <c r="DA1124" s="161"/>
      <c r="DB1124" s="161"/>
      <c r="DC1124" s="161"/>
      <c r="DD1124" s="161"/>
      <c r="DE1124" s="161"/>
      <c r="DF1124" s="161"/>
      <c r="DG1124" s="161"/>
      <c r="DH1124" s="161"/>
      <c r="DI1124" s="161"/>
      <c r="DJ1124" s="161"/>
      <c r="DK1124" s="161"/>
      <c r="DL1124" s="161"/>
      <c r="DM1124" s="161"/>
      <c r="DN1124" s="161"/>
      <c r="DO1124" s="161"/>
      <c r="DP1124" s="161"/>
      <c r="DQ1124" s="161"/>
      <c r="DR1124" s="161"/>
      <c r="DS1124" s="161"/>
      <c r="DT1124" s="161"/>
      <c r="DU1124" s="161"/>
      <c r="DV1124" s="161"/>
      <c r="DW1124" s="161"/>
    </row>
    <row r="1125" spans="1:127" ht="12.75" customHeight="1" x14ac:dyDescent="0.25">
      <c r="A1125" s="161"/>
      <c r="B1125" s="161"/>
      <c r="C1125" s="161"/>
      <c r="D1125" s="161"/>
      <c r="E1125" s="161"/>
      <c r="F1125" s="161"/>
      <c r="G1125" s="161"/>
      <c r="H1125" s="161"/>
      <c r="I1125" s="161"/>
      <c r="J1125" s="161"/>
      <c r="K1125" s="161"/>
      <c r="L1125" s="161"/>
      <c r="M1125" s="161"/>
      <c r="N1125" s="161"/>
      <c r="O1125" s="161"/>
      <c r="P1125" s="161"/>
      <c r="Q1125" s="161"/>
      <c r="R1125" s="161"/>
      <c r="S1125" s="161"/>
      <c r="T1125" s="161"/>
      <c r="U1125" s="161"/>
      <c r="V1125" s="161"/>
      <c r="W1125" s="161"/>
      <c r="X1125" s="161"/>
      <c r="Y1125" s="161"/>
      <c r="Z1125" s="161"/>
      <c r="AA1125" s="161"/>
      <c r="AB1125" s="161"/>
      <c r="AC1125" s="161"/>
      <c r="AD1125" s="161"/>
      <c r="AE1125" s="161"/>
      <c r="AF1125" s="161"/>
      <c r="AG1125" s="161"/>
      <c r="AH1125" s="161"/>
      <c r="AI1125" s="161"/>
      <c r="AJ1125" s="161"/>
      <c r="AK1125" s="161"/>
      <c r="AL1125" s="161"/>
      <c r="AM1125" s="161"/>
      <c r="AN1125" s="161"/>
      <c r="AO1125" s="161"/>
      <c r="AP1125" s="161"/>
      <c r="AQ1125" s="161"/>
      <c r="AR1125"/>
      <c r="AS1125" s="161"/>
      <c r="AT1125" s="161"/>
      <c r="AU1125" s="161"/>
      <c r="AV1125" s="161"/>
      <c r="AW1125" s="161"/>
      <c r="AX1125" s="161"/>
      <c r="AY1125" s="161"/>
      <c r="AZ1125" s="161"/>
      <c r="BA1125" s="161"/>
      <c r="BB1125" s="161"/>
      <c r="BC1125" s="161"/>
      <c r="BD1125" s="161"/>
      <c r="BE1125" s="161"/>
      <c r="BF1125" s="161"/>
      <c r="BG1125" s="161"/>
      <c r="BH1125" s="161"/>
      <c r="BI1125" s="161"/>
      <c r="BJ1125" s="161"/>
      <c r="BK1125" s="161"/>
      <c r="BL1125" s="161"/>
      <c r="BM1125" s="161"/>
      <c r="BN1125" s="161"/>
      <c r="BO1125" s="161"/>
      <c r="BP1125" s="161"/>
      <c r="BQ1125" s="161"/>
      <c r="BR1125" s="161"/>
      <c r="BS1125" s="161"/>
      <c r="BT1125" s="161"/>
      <c r="BU1125" s="161"/>
      <c r="BV1125" s="161"/>
      <c r="BW1125" s="161"/>
      <c r="BX1125" s="161"/>
      <c r="BY1125" s="161"/>
      <c r="BZ1125" s="161"/>
      <c r="CA1125" s="161"/>
      <c r="CB1125" s="161"/>
      <c r="CC1125" s="161"/>
      <c r="CD1125" s="161"/>
      <c r="CE1125" s="161"/>
      <c r="CF1125" s="161"/>
      <c r="CG1125" s="161"/>
      <c r="CH1125" s="161"/>
      <c r="CI1125" s="161"/>
      <c r="CJ1125" s="161"/>
      <c r="CK1125" s="161"/>
      <c r="CL1125" s="161"/>
      <c r="CM1125" s="161"/>
      <c r="CN1125" s="161"/>
      <c r="CO1125" s="161"/>
      <c r="CP1125" s="161"/>
      <c r="CQ1125" s="161"/>
      <c r="CR1125" s="161"/>
      <c r="CS1125" s="161"/>
      <c r="CT1125" s="161"/>
      <c r="CU1125" s="161"/>
      <c r="CV1125" s="161"/>
      <c r="CW1125" s="161"/>
      <c r="CX1125" s="161"/>
      <c r="CY1125" s="161"/>
      <c r="CZ1125" s="161"/>
      <c r="DA1125" s="161"/>
      <c r="DB1125" s="161"/>
      <c r="DC1125" s="161"/>
      <c r="DD1125" s="161"/>
      <c r="DE1125" s="161"/>
      <c r="DF1125" s="161"/>
      <c r="DG1125" s="161"/>
      <c r="DH1125" s="161"/>
      <c r="DI1125" s="161"/>
      <c r="DJ1125" s="161"/>
      <c r="DK1125" s="161"/>
      <c r="DL1125" s="161"/>
      <c r="DM1125" s="161"/>
      <c r="DN1125" s="161"/>
      <c r="DO1125" s="161"/>
      <c r="DP1125" s="161"/>
      <c r="DQ1125" s="161"/>
      <c r="DR1125" s="161"/>
      <c r="DS1125" s="161"/>
      <c r="DT1125" s="161"/>
      <c r="DU1125" s="161"/>
      <c r="DV1125" s="161"/>
      <c r="DW1125" s="161"/>
    </row>
    <row r="1126" spans="1:127" ht="12.75" customHeight="1" x14ac:dyDescent="0.25">
      <c r="A1126" s="161"/>
      <c r="B1126" s="161"/>
      <c r="C1126" s="161"/>
      <c r="D1126" s="161"/>
      <c r="E1126" s="161"/>
      <c r="F1126" s="161"/>
      <c r="G1126" s="161"/>
      <c r="H1126" s="161"/>
      <c r="I1126" s="161"/>
      <c r="J1126" s="161"/>
      <c r="K1126" s="161"/>
      <c r="L1126" s="161"/>
      <c r="M1126" s="161"/>
      <c r="N1126" s="161"/>
      <c r="O1126" s="161"/>
      <c r="P1126" s="161"/>
      <c r="Q1126" s="161"/>
      <c r="R1126" s="161"/>
      <c r="S1126" s="161"/>
      <c r="T1126" s="161"/>
      <c r="U1126" s="161"/>
      <c r="V1126" s="161"/>
      <c r="W1126" s="161"/>
      <c r="X1126" s="161"/>
      <c r="Y1126" s="161"/>
      <c r="Z1126" s="161"/>
      <c r="AA1126" s="161"/>
      <c r="AB1126" s="161"/>
      <c r="AC1126" s="161"/>
      <c r="AD1126" s="161"/>
      <c r="AE1126" s="161"/>
      <c r="AF1126" s="161"/>
      <c r="AG1126" s="161"/>
      <c r="AH1126" s="161"/>
      <c r="AI1126" s="161"/>
      <c r="AJ1126" s="161"/>
      <c r="AK1126" s="161"/>
      <c r="AL1126" s="161"/>
      <c r="AM1126" s="161"/>
      <c r="AN1126" s="161"/>
      <c r="AO1126" s="161"/>
      <c r="AP1126" s="161"/>
      <c r="AQ1126" s="161"/>
      <c r="AR1126"/>
      <c r="AS1126" s="161"/>
      <c r="AT1126" s="161"/>
      <c r="AU1126" s="161"/>
      <c r="AV1126" s="161"/>
      <c r="AW1126" s="161"/>
      <c r="AX1126" s="161"/>
      <c r="AY1126" s="161"/>
      <c r="AZ1126" s="161"/>
      <c r="BA1126" s="161"/>
      <c r="BB1126" s="161"/>
      <c r="BC1126" s="161"/>
      <c r="BD1126" s="161"/>
      <c r="BE1126" s="161"/>
      <c r="BF1126" s="161"/>
      <c r="BG1126" s="161"/>
      <c r="BH1126" s="161"/>
      <c r="BI1126" s="161"/>
      <c r="BJ1126" s="161"/>
      <c r="BK1126" s="161"/>
      <c r="BL1126" s="161"/>
      <c r="BM1126" s="161"/>
      <c r="BN1126" s="161"/>
      <c r="BO1126" s="161"/>
      <c r="BP1126" s="161"/>
      <c r="BQ1126" s="161"/>
      <c r="BR1126" s="161"/>
      <c r="BS1126" s="161"/>
      <c r="BT1126" s="161"/>
      <c r="BU1126" s="161"/>
      <c r="BV1126" s="161"/>
      <c r="BW1126" s="161"/>
      <c r="BX1126" s="161"/>
      <c r="BY1126" s="161"/>
      <c r="BZ1126" s="161"/>
      <c r="CA1126" s="161"/>
      <c r="CB1126" s="161"/>
      <c r="CC1126" s="161"/>
      <c r="CD1126" s="161"/>
      <c r="CE1126" s="161"/>
      <c r="CF1126" s="161"/>
      <c r="CG1126" s="161"/>
      <c r="CH1126" s="161"/>
      <c r="CI1126" s="161"/>
      <c r="CJ1126" s="161"/>
      <c r="CK1126" s="161"/>
      <c r="CL1126" s="161"/>
      <c r="CM1126" s="161"/>
      <c r="CN1126" s="161"/>
      <c r="CO1126" s="161"/>
      <c r="CP1126" s="161"/>
      <c r="CQ1126" s="161"/>
      <c r="CR1126" s="161"/>
      <c r="CS1126" s="161"/>
      <c r="CT1126" s="161"/>
      <c r="CU1126" s="161"/>
      <c r="CV1126" s="161"/>
      <c r="CW1126" s="161"/>
      <c r="CX1126" s="161"/>
      <c r="CY1126" s="161"/>
      <c r="CZ1126" s="161"/>
      <c r="DA1126" s="161"/>
      <c r="DB1126" s="161"/>
      <c r="DC1126" s="161"/>
      <c r="DD1126" s="161"/>
      <c r="DE1126" s="161"/>
      <c r="DF1126" s="161"/>
      <c r="DG1126" s="161"/>
      <c r="DH1126" s="161"/>
      <c r="DI1126" s="161"/>
      <c r="DJ1126" s="161"/>
      <c r="DK1126" s="161"/>
      <c r="DL1126" s="161"/>
      <c r="DM1126" s="161"/>
      <c r="DN1126" s="161"/>
      <c r="DO1126" s="161"/>
      <c r="DP1126" s="161"/>
      <c r="DQ1126" s="161"/>
      <c r="DR1126" s="161"/>
      <c r="DS1126" s="161"/>
      <c r="DT1126" s="161"/>
      <c r="DU1126" s="161"/>
      <c r="DV1126" s="161"/>
      <c r="DW1126" s="161"/>
    </row>
    <row r="1127" spans="1:127" ht="12.75" customHeight="1" x14ac:dyDescent="0.25">
      <c r="A1127" s="161"/>
      <c r="B1127" s="161"/>
      <c r="C1127" s="161"/>
      <c r="D1127" s="161"/>
      <c r="E1127" s="161"/>
      <c r="F1127" s="161"/>
      <c r="G1127" s="161"/>
      <c r="H1127" s="161"/>
      <c r="I1127" s="161"/>
      <c r="J1127" s="161"/>
      <c r="K1127" s="161"/>
      <c r="L1127" s="161"/>
      <c r="M1127" s="161"/>
      <c r="N1127" s="161"/>
      <c r="O1127" s="161"/>
      <c r="P1127" s="161"/>
      <c r="Q1127" s="161"/>
      <c r="R1127" s="161"/>
      <c r="S1127" s="161"/>
      <c r="T1127" s="161"/>
      <c r="U1127" s="161"/>
      <c r="V1127" s="161"/>
      <c r="W1127" s="161"/>
      <c r="X1127" s="161"/>
      <c r="Y1127" s="161"/>
      <c r="Z1127" s="161"/>
      <c r="AA1127" s="161"/>
      <c r="AB1127" s="161"/>
      <c r="AC1127" s="161"/>
      <c r="AD1127" s="161"/>
      <c r="AE1127" s="161"/>
      <c r="AF1127" s="161"/>
      <c r="AG1127" s="161"/>
      <c r="AH1127" s="161"/>
      <c r="AI1127" s="161"/>
      <c r="AJ1127" s="161"/>
      <c r="AK1127" s="161"/>
      <c r="AL1127" s="161"/>
      <c r="AM1127" s="161"/>
      <c r="AN1127" s="161"/>
      <c r="AO1127" s="161"/>
      <c r="AP1127" s="161"/>
      <c r="AQ1127" s="161"/>
      <c r="AR1127"/>
      <c r="AS1127" s="161"/>
      <c r="AT1127" s="161"/>
      <c r="AU1127" s="161"/>
      <c r="AV1127" s="161"/>
      <c r="AW1127" s="161"/>
      <c r="AX1127" s="161"/>
      <c r="AY1127" s="161"/>
      <c r="AZ1127" s="161"/>
      <c r="BA1127" s="161"/>
      <c r="BB1127" s="161"/>
      <c r="BC1127" s="161"/>
      <c r="BD1127" s="161"/>
      <c r="BE1127" s="161"/>
      <c r="BF1127" s="161"/>
      <c r="BG1127" s="161"/>
      <c r="BH1127" s="161"/>
      <c r="BI1127" s="161"/>
      <c r="BJ1127" s="161"/>
      <c r="BK1127" s="161"/>
      <c r="BL1127" s="161"/>
      <c r="BM1127" s="161"/>
      <c r="BN1127" s="161"/>
      <c r="BO1127" s="161"/>
      <c r="BP1127" s="161"/>
      <c r="BQ1127" s="161"/>
      <c r="BR1127" s="161"/>
      <c r="BS1127" s="161"/>
      <c r="BT1127" s="161"/>
      <c r="BU1127" s="161"/>
      <c r="BV1127" s="161"/>
      <c r="BW1127" s="161"/>
      <c r="BX1127" s="161"/>
      <c r="BY1127" s="161"/>
      <c r="BZ1127" s="161"/>
      <c r="CA1127" s="161"/>
      <c r="CB1127" s="161"/>
      <c r="CC1127" s="161"/>
      <c r="CD1127" s="161"/>
      <c r="CE1127" s="161"/>
      <c r="CF1127" s="161"/>
      <c r="CG1127" s="161"/>
      <c r="CH1127" s="161"/>
      <c r="CI1127" s="161"/>
      <c r="CJ1127" s="161"/>
      <c r="CK1127" s="161"/>
      <c r="CL1127" s="161"/>
      <c r="CM1127" s="161"/>
      <c r="CN1127" s="161"/>
      <c r="CO1127" s="161"/>
      <c r="CP1127" s="161"/>
      <c r="CQ1127" s="161"/>
      <c r="CR1127" s="161"/>
      <c r="CS1127" s="161"/>
      <c r="CT1127" s="161"/>
      <c r="CU1127" s="161"/>
      <c r="CV1127" s="161"/>
      <c r="CW1127" s="161"/>
      <c r="CX1127" s="161"/>
      <c r="CY1127" s="161"/>
      <c r="CZ1127" s="161"/>
      <c r="DA1127" s="161"/>
      <c r="DB1127" s="161"/>
      <c r="DC1127" s="161"/>
      <c r="DD1127" s="161"/>
      <c r="DE1127" s="161"/>
      <c r="DF1127" s="161"/>
      <c r="DG1127" s="161"/>
      <c r="DH1127" s="161"/>
      <c r="DI1127" s="161"/>
      <c r="DJ1127" s="161"/>
      <c r="DK1127" s="161"/>
      <c r="DL1127" s="161"/>
      <c r="DM1127" s="161"/>
      <c r="DN1127" s="161"/>
      <c r="DO1127" s="161"/>
      <c r="DP1127" s="161"/>
      <c r="DQ1127" s="161"/>
      <c r="DR1127" s="161"/>
      <c r="DS1127" s="161"/>
      <c r="DT1127" s="161"/>
      <c r="DU1127" s="161"/>
      <c r="DV1127" s="161"/>
      <c r="DW1127" s="161"/>
    </row>
    <row r="1128" spans="1:127" ht="12.75" customHeight="1" x14ac:dyDescent="0.25">
      <c r="A1128" s="161"/>
      <c r="B1128" s="161"/>
      <c r="C1128" s="161"/>
      <c r="D1128" s="161"/>
      <c r="E1128" s="161"/>
      <c r="F1128" s="161"/>
      <c r="G1128" s="161"/>
      <c r="H1128" s="161"/>
      <c r="I1128" s="161"/>
      <c r="J1128" s="161"/>
      <c r="K1128" s="161"/>
      <c r="L1128" s="161"/>
      <c r="M1128" s="161"/>
      <c r="N1128" s="161"/>
      <c r="O1128" s="161"/>
      <c r="P1128" s="161"/>
      <c r="Q1128" s="161"/>
      <c r="R1128" s="161"/>
      <c r="S1128" s="161"/>
      <c r="T1128" s="161"/>
      <c r="U1128" s="161"/>
      <c r="V1128" s="161"/>
      <c r="W1128" s="161"/>
      <c r="X1128" s="161"/>
      <c r="Y1128" s="161"/>
      <c r="Z1128" s="161"/>
      <c r="AA1128" s="161"/>
      <c r="AB1128" s="161"/>
      <c r="AC1128" s="161"/>
      <c r="AD1128" s="161"/>
      <c r="AE1128" s="161"/>
      <c r="AF1128" s="161"/>
      <c r="AG1128" s="161"/>
      <c r="AH1128" s="161"/>
      <c r="AI1128" s="161"/>
      <c r="AJ1128" s="161"/>
      <c r="AK1128" s="161"/>
      <c r="AL1128" s="161"/>
      <c r="AM1128" s="161"/>
      <c r="AN1128" s="161"/>
      <c r="AO1128" s="161"/>
      <c r="AP1128" s="161"/>
      <c r="AQ1128" s="161"/>
      <c r="AR1128"/>
      <c r="AS1128" s="161"/>
      <c r="AT1128" s="161"/>
      <c r="AU1128" s="161"/>
      <c r="AV1128" s="161"/>
      <c r="AW1128" s="161"/>
      <c r="AX1128" s="161"/>
      <c r="AY1128" s="161"/>
      <c r="AZ1128" s="161"/>
      <c r="BA1128" s="161"/>
      <c r="BB1128" s="161"/>
      <c r="BC1128" s="161"/>
      <c r="BD1128" s="161"/>
      <c r="BE1128" s="161"/>
      <c r="BF1128" s="161"/>
      <c r="BG1128" s="161"/>
      <c r="BH1128" s="161"/>
      <c r="BI1128" s="161"/>
      <c r="BJ1128" s="161"/>
      <c r="BK1128" s="161"/>
      <c r="BL1128" s="161"/>
      <c r="BM1128" s="161"/>
      <c r="BN1128" s="161"/>
      <c r="BO1128" s="161"/>
      <c r="BP1128" s="161"/>
      <c r="BQ1128" s="161"/>
      <c r="BR1128" s="161"/>
      <c r="BS1128" s="161"/>
      <c r="BT1128" s="161"/>
      <c r="BU1128" s="161"/>
      <c r="BV1128" s="161"/>
      <c r="BW1128" s="161"/>
      <c r="BX1128" s="161"/>
      <c r="BY1128" s="161"/>
      <c r="BZ1128" s="161"/>
      <c r="CA1128" s="161"/>
      <c r="CB1128" s="161"/>
      <c r="CC1128" s="161"/>
      <c r="CD1128" s="161"/>
      <c r="CE1128" s="161"/>
      <c r="CF1128" s="161"/>
      <c r="CG1128" s="161"/>
      <c r="CH1128" s="161"/>
      <c r="CI1128" s="161"/>
      <c r="CJ1128" s="161"/>
      <c r="CK1128" s="161"/>
      <c r="CL1128" s="161"/>
      <c r="CM1128" s="161"/>
      <c r="CN1128" s="161"/>
      <c r="CO1128" s="161"/>
      <c r="CP1128" s="161"/>
      <c r="CQ1128" s="161"/>
      <c r="CR1128" s="161"/>
      <c r="CS1128" s="161"/>
      <c r="CT1128" s="161"/>
      <c r="CU1128" s="161"/>
      <c r="CV1128" s="161"/>
      <c r="CW1128" s="161"/>
      <c r="CX1128" s="161"/>
      <c r="CY1128" s="161"/>
      <c r="CZ1128" s="161"/>
      <c r="DA1128" s="161"/>
      <c r="DB1128" s="161"/>
      <c r="DC1128" s="161"/>
      <c r="DD1128" s="161"/>
      <c r="DE1128" s="161"/>
      <c r="DF1128" s="161"/>
      <c r="DG1128" s="161"/>
      <c r="DH1128" s="161"/>
      <c r="DI1128" s="161"/>
      <c r="DJ1128" s="161"/>
      <c r="DK1128" s="161"/>
      <c r="DL1128" s="161"/>
      <c r="DM1128" s="161"/>
      <c r="DN1128" s="161"/>
      <c r="DO1128" s="161"/>
      <c r="DP1128" s="161"/>
      <c r="DQ1128" s="161"/>
      <c r="DR1128" s="161"/>
      <c r="DS1128" s="161"/>
      <c r="DT1128" s="161"/>
      <c r="DU1128" s="161"/>
      <c r="DV1128" s="161"/>
      <c r="DW1128" s="161"/>
    </row>
    <row r="1129" spans="1:127" ht="12.75" customHeight="1" x14ac:dyDescent="0.25">
      <c r="A1129" s="161"/>
      <c r="B1129" s="161"/>
      <c r="C1129" s="161"/>
      <c r="D1129" s="161"/>
      <c r="E1129" s="161"/>
      <c r="F1129" s="161"/>
      <c r="G1129" s="161"/>
      <c r="H1129" s="161"/>
      <c r="I1129" s="161"/>
      <c r="J1129" s="161"/>
      <c r="K1129" s="161"/>
      <c r="L1129" s="161"/>
      <c r="M1129" s="161"/>
      <c r="N1129" s="161"/>
      <c r="O1129" s="161"/>
      <c r="P1129" s="161"/>
      <c r="Q1129" s="161"/>
      <c r="R1129" s="161"/>
      <c r="S1129" s="161"/>
      <c r="T1129" s="161"/>
      <c r="U1129" s="161"/>
      <c r="V1129" s="161"/>
      <c r="W1129" s="161"/>
      <c r="X1129" s="161"/>
      <c r="Y1129" s="161"/>
      <c r="Z1129" s="161"/>
      <c r="AA1129" s="161"/>
      <c r="AB1129" s="161"/>
      <c r="AC1129" s="161"/>
      <c r="AD1129" s="161"/>
      <c r="AE1129" s="161"/>
      <c r="AF1129" s="161"/>
      <c r="AG1129" s="161"/>
      <c r="AH1129" s="161"/>
      <c r="AI1129" s="161"/>
      <c r="AJ1129" s="161"/>
      <c r="AK1129" s="161"/>
      <c r="AL1129" s="161"/>
      <c r="AM1129" s="161"/>
      <c r="AN1129" s="161"/>
      <c r="AO1129" s="161"/>
      <c r="AP1129" s="161"/>
      <c r="AQ1129" s="161"/>
      <c r="AR1129"/>
      <c r="AS1129" s="161"/>
      <c r="AT1129" s="161"/>
      <c r="AU1129" s="161"/>
      <c r="AV1129" s="161"/>
      <c r="AW1129" s="161"/>
      <c r="AX1129" s="161"/>
      <c r="AY1129" s="161"/>
      <c r="AZ1129" s="161"/>
      <c r="BA1129" s="161"/>
      <c r="BB1129" s="161"/>
      <c r="BC1129" s="161"/>
      <c r="BD1129" s="161"/>
      <c r="BE1129" s="161"/>
      <c r="BF1129" s="161"/>
      <c r="BG1129" s="161"/>
      <c r="BH1129" s="161"/>
      <c r="BI1129" s="161"/>
      <c r="BJ1129" s="161"/>
      <c r="BK1129" s="161"/>
      <c r="BL1129" s="161"/>
      <c r="BM1129" s="161"/>
      <c r="BN1129" s="161"/>
      <c r="BO1129" s="161"/>
      <c r="BP1129" s="161"/>
      <c r="BQ1129" s="161"/>
      <c r="BR1129" s="161"/>
      <c r="BS1129" s="161"/>
      <c r="BT1129" s="161"/>
      <c r="BU1129" s="161"/>
      <c r="BV1129" s="161"/>
      <c r="BW1129" s="161"/>
      <c r="BX1129" s="161"/>
      <c r="BY1129" s="161"/>
      <c r="BZ1129" s="161"/>
      <c r="CA1129" s="161"/>
      <c r="CB1129" s="161"/>
      <c r="CC1129" s="161"/>
      <c r="CD1129" s="161"/>
      <c r="CE1129" s="161"/>
      <c r="CF1129" s="161"/>
      <c r="CG1129" s="161"/>
      <c r="CH1129" s="161"/>
      <c r="CI1129" s="161"/>
      <c r="CJ1129" s="161"/>
      <c r="CK1129" s="161"/>
      <c r="CL1129" s="161"/>
      <c r="CM1129" s="161"/>
      <c r="CN1129" s="161"/>
      <c r="CO1129" s="161"/>
      <c r="CP1129" s="161"/>
      <c r="CQ1129" s="161"/>
      <c r="CR1129" s="161"/>
      <c r="CS1129" s="161"/>
      <c r="CT1129" s="161"/>
      <c r="CU1129" s="161"/>
      <c r="CV1129" s="161"/>
      <c r="CW1129" s="161"/>
      <c r="CX1129" s="161"/>
      <c r="CY1129" s="161"/>
      <c r="CZ1129" s="161"/>
      <c r="DA1129" s="161"/>
      <c r="DB1129" s="161"/>
      <c r="DC1129" s="161"/>
      <c r="DD1129" s="161"/>
      <c r="DE1129" s="161"/>
      <c r="DF1129" s="161"/>
      <c r="DG1129" s="161"/>
      <c r="DH1129" s="161"/>
      <c r="DI1129" s="161"/>
      <c r="DJ1129" s="161"/>
      <c r="DK1129" s="161"/>
      <c r="DL1129" s="161"/>
      <c r="DM1129" s="161"/>
      <c r="DN1129" s="161"/>
      <c r="DO1129" s="161"/>
      <c r="DP1129" s="161"/>
      <c r="DQ1129" s="161"/>
      <c r="DR1129" s="161"/>
      <c r="DS1129" s="161"/>
      <c r="DT1129" s="161"/>
      <c r="DU1129" s="161"/>
      <c r="DV1129" s="161"/>
      <c r="DW1129" s="161"/>
    </row>
    <row r="1130" spans="1:127" ht="12.75" customHeight="1" x14ac:dyDescent="0.25">
      <c r="A1130" s="161"/>
      <c r="B1130" s="161"/>
      <c r="C1130" s="161"/>
      <c r="D1130" s="161"/>
      <c r="E1130" s="161"/>
      <c r="F1130" s="161"/>
      <c r="G1130" s="161"/>
      <c r="H1130" s="161"/>
      <c r="I1130" s="161"/>
      <c r="J1130" s="161"/>
      <c r="K1130" s="161"/>
      <c r="L1130" s="161"/>
      <c r="M1130" s="161"/>
      <c r="N1130" s="161"/>
      <c r="O1130" s="161"/>
      <c r="P1130" s="161"/>
      <c r="Q1130" s="161"/>
      <c r="R1130" s="161"/>
      <c r="S1130" s="161"/>
      <c r="T1130" s="161"/>
      <c r="U1130" s="161"/>
      <c r="V1130" s="161"/>
      <c r="W1130" s="161"/>
      <c r="X1130" s="161"/>
      <c r="Y1130" s="161"/>
      <c r="Z1130" s="161"/>
      <c r="AA1130" s="161"/>
      <c r="AB1130" s="161"/>
      <c r="AC1130" s="161"/>
      <c r="AD1130" s="161"/>
      <c r="AE1130" s="161"/>
      <c r="AF1130" s="161"/>
      <c r="AG1130" s="161"/>
      <c r="AH1130" s="161"/>
      <c r="AI1130" s="161"/>
      <c r="AJ1130" s="161"/>
      <c r="AK1130" s="161"/>
      <c r="AL1130" s="161"/>
      <c r="AM1130" s="161"/>
      <c r="AN1130" s="161"/>
      <c r="AO1130" s="161"/>
      <c r="AP1130" s="161"/>
      <c r="AQ1130" s="161"/>
      <c r="AR1130"/>
      <c r="AS1130" s="161"/>
      <c r="AT1130" s="161"/>
      <c r="AU1130" s="161"/>
      <c r="AV1130" s="161"/>
      <c r="AW1130" s="161"/>
      <c r="AX1130" s="161"/>
      <c r="AY1130" s="161"/>
      <c r="AZ1130" s="161"/>
      <c r="BA1130" s="161"/>
      <c r="BB1130" s="161"/>
      <c r="BC1130" s="161"/>
      <c r="BD1130" s="161"/>
      <c r="BE1130" s="161"/>
      <c r="BF1130" s="161"/>
      <c r="BG1130" s="161"/>
      <c r="BH1130" s="161"/>
      <c r="BI1130" s="161"/>
      <c r="BJ1130" s="161"/>
      <c r="BK1130" s="161"/>
      <c r="BL1130" s="161"/>
      <c r="BM1130" s="161"/>
      <c r="BN1130" s="161"/>
      <c r="BO1130" s="161"/>
      <c r="BP1130" s="161"/>
      <c r="BQ1130" s="161"/>
      <c r="BR1130" s="161"/>
      <c r="BS1130" s="161"/>
      <c r="BT1130" s="161"/>
      <c r="BU1130" s="161"/>
      <c r="BV1130" s="161"/>
      <c r="BW1130" s="161"/>
      <c r="BX1130" s="161"/>
      <c r="BY1130" s="161"/>
      <c r="BZ1130" s="161"/>
      <c r="CA1130" s="161"/>
      <c r="CB1130" s="161"/>
      <c r="CC1130" s="161"/>
      <c r="CD1130" s="161"/>
      <c r="CE1130" s="161"/>
      <c r="CF1130" s="161"/>
      <c r="CG1130" s="161"/>
      <c r="CH1130" s="161"/>
      <c r="CI1130" s="161"/>
      <c r="CJ1130" s="161"/>
      <c r="CK1130" s="161"/>
      <c r="CL1130" s="161"/>
      <c r="CM1130" s="161"/>
      <c r="CN1130" s="161"/>
      <c r="CO1130" s="161"/>
      <c r="CP1130" s="161"/>
      <c r="CQ1130" s="161"/>
      <c r="CR1130" s="161"/>
      <c r="CS1130" s="161"/>
      <c r="CT1130" s="161"/>
      <c r="CU1130" s="161"/>
      <c r="CV1130" s="161"/>
      <c r="CW1130" s="161"/>
      <c r="CX1130" s="161"/>
      <c r="CY1130" s="161"/>
      <c r="CZ1130" s="161"/>
      <c r="DA1130" s="161"/>
      <c r="DB1130" s="161"/>
      <c r="DC1130" s="161"/>
      <c r="DD1130" s="161"/>
      <c r="DE1130" s="161"/>
      <c r="DF1130" s="161"/>
      <c r="DG1130" s="161"/>
      <c r="DH1130" s="161"/>
      <c r="DI1130" s="161"/>
      <c r="DJ1130" s="161"/>
      <c r="DK1130" s="161"/>
      <c r="DL1130" s="161"/>
      <c r="DM1130" s="161"/>
      <c r="DN1130" s="161"/>
      <c r="DO1130" s="161"/>
      <c r="DP1130" s="161"/>
      <c r="DQ1130" s="161"/>
      <c r="DR1130" s="161"/>
      <c r="DS1130" s="161"/>
      <c r="DT1130" s="161"/>
      <c r="DU1130" s="161"/>
      <c r="DV1130" s="161"/>
      <c r="DW1130" s="161"/>
    </row>
    <row r="1131" spans="1:127" ht="12.75" customHeight="1" x14ac:dyDescent="0.25">
      <c r="A1131" s="161"/>
      <c r="B1131" s="161"/>
      <c r="C1131" s="161"/>
      <c r="D1131" s="161"/>
      <c r="E1131" s="161"/>
      <c r="F1131" s="161"/>
      <c r="G1131" s="161"/>
      <c r="H1131" s="161"/>
      <c r="I1131" s="161"/>
      <c r="J1131" s="161"/>
      <c r="K1131" s="161"/>
      <c r="L1131" s="161"/>
      <c r="M1131" s="161"/>
      <c r="N1131" s="161"/>
      <c r="O1131" s="161"/>
      <c r="P1131" s="161"/>
      <c r="Q1131" s="161"/>
      <c r="R1131" s="161"/>
      <c r="S1131" s="161"/>
      <c r="T1131" s="161"/>
      <c r="U1131" s="161"/>
      <c r="V1131" s="161"/>
      <c r="W1131" s="161"/>
      <c r="X1131" s="161"/>
      <c r="Y1131" s="161"/>
      <c r="Z1131" s="161"/>
      <c r="AA1131" s="161"/>
      <c r="AB1131" s="161"/>
      <c r="AC1131" s="161"/>
      <c r="AD1131" s="161"/>
      <c r="AE1131" s="161"/>
      <c r="AF1131" s="161"/>
      <c r="AG1131" s="161"/>
      <c r="AH1131" s="161"/>
      <c r="AI1131" s="161"/>
      <c r="AJ1131" s="161"/>
      <c r="AK1131" s="161"/>
      <c r="AL1131" s="161"/>
      <c r="AM1131" s="161"/>
      <c r="AN1131" s="161"/>
      <c r="AO1131" s="161"/>
      <c r="AP1131" s="161"/>
      <c r="AQ1131" s="161"/>
      <c r="AR1131"/>
      <c r="AS1131" s="161"/>
      <c r="AT1131" s="161"/>
      <c r="AU1131" s="161"/>
      <c r="AV1131" s="161"/>
      <c r="AW1131" s="161"/>
      <c r="AX1131" s="161"/>
      <c r="AY1131" s="161"/>
      <c r="AZ1131" s="161"/>
      <c r="BA1131" s="161"/>
      <c r="BB1131" s="161"/>
      <c r="BC1131" s="161"/>
      <c r="BD1131" s="161"/>
      <c r="BE1131" s="161"/>
      <c r="BF1131" s="161"/>
      <c r="BG1131" s="161"/>
      <c r="BH1131" s="161"/>
      <c r="BI1131" s="161"/>
      <c r="BJ1131" s="161"/>
      <c r="BK1131" s="161"/>
      <c r="BL1131" s="161"/>
      <c r="BM1131" s="161"/>
      <c r="BN1131" s="161"/>
      <c r="BO1131" s="161"/>
      <c r="BP1131" s="161"/>
      <c r="BQ1131" s="161"/>
      <c r="BR1131" s="161"/>
      <c r="BS1131" s="161"/>
      <c r="BT1131" s="161"/>
      <c r="BU1131" s="161"/>
      <c r="BV1131" s="161"/>
      <c r="BW1131" s="161"/>
      <c r="BX1131" s="161"/>
      <c r="BY1131" s="161"/>
      <c r="BZ1131" s="161"/>
      <c r="CA1131" s="161"/>
      <c r="CB1131" s="161"/>
      <c r="CC1131" s="161"/>
      <c r="CD1131" s="161"/>
      <c r="CE1131" s="161"/>
      <c r="CF1131" s="161"/>
      <c r="CG1131" s="161"/>
      <c r="CH1131" s="161"/>
      <c r="CI1131" s="161"/>
      <c r="CJ1131" s="161"/>
      <c r="CK1131" s="161"/>
      <c r="CL1131" s="161"/>
      <c r="CM1131" s="161"/>
      <c r="CN1131" s="161"/>
      <c r="CO1131" s="161"/>
      <c r="CP1131" s="161"/>
      <c r="CQ1131" s="161"/>
      <c r="CR1131" s="161"/>
      <c r="CS1131" s="161"/>
      <c r="CT1131" s="161"/>
      <c r="CU1131" s="161"/>
      <c r="CV1131" s="161"/>
      <c r="CW1131" s="161"/>
      <c r="CX1131" s="161"/>
      <c r="CY1131" s="161"/>
      <c r="CZ1131" s="161"/>
      <c r="DA1131" s="161"/>
      <c r="DB1131" s="161"/>
      <c r="DC1131" s="161"/>
      <c r="DD1131" s="161"/>
      <c r="DE1131" s="161"/>
      <c r="DF1131" s="161"/>
      <c r="DG1131" s="161"/>
      <c r="DH1131" s="161"/>
      <c r="DI1131" s="161"/>
      <c r="DJ1131" s="161"/>
      <c r="DK1131" s="161"/>
      <c r="DL1131" s="161"/>
      <c r="DM1131" s="161"/>
      <c r="DN1131" s="161"/>
      <c r="DO1131" s="161"/>
      <c r="DP1131" s="161"/>
      <c r="DQ1131" s="161"/>
      <c r="DR1131" s="161"/>
      <c r="DS1131" s="161"/>
      <c r="DT1131" s="161"/>
      <c r="DU1131" s="161"/>
      <c r="DV1131" s="161"/>
      <c r="DW1131" s="161"/>
    </row>
    <row r="1132" spans="1:127" ht="12.75" customHeight="1" x14ac:dyDescent="0.25">
      <c r="A1132" s="161"/>
      <c r="B1132" s="161"/>
      <c r="C1132" s="161"/>
      <c r="D1132" s="161"/>
      <c r="E1132" s="161"/>
      <c r="F1132" s="161"/>
      <c r="G1132" s="161"/>
      <c r="H1132" s="161"/>
      <c r="I1132" s="161"/>
      <c r="J1132" s="161"/>
      <c r="K1132" s="161"/>
      <c r="L1132" s="161"/>
      <c r="M1132" s="161"/>
      <c r="N1132" s="161"/>
      <c r="O1132" s="161"/>
      <c r="P1132" s="161"/>
      <c r="Q1132" s="161"/>
      <c r="R1132" s="161"/>
      <c r="S1132" s="161"/>
      <c r="T1132" s="161"/>
      <c r="U1132" s="161"/>
      <c r="V1132" s="161"/>
      <c r="W1132" s="161"/>
      <c r="X1132" s="161"/>
      <c r="Y1132" s="161"/>
      <c r="Z1132" s="161"/>
      <c r="AA1132" s="161"/>
      <c r="AB1132" s="161"/>
      <c r="AC1132" s="161"/>
      <c r="AD1132" s="161"/>
      <c r="AE1132" s="161"/>
      <c r="AF1132" s="161"/>
      <c r="AG1132" s="161"/>
      <c r="AH1132" s="161"/>
      <c r="AI1132" s="161"/>
      <c r="AJ1132" s="161"/>
      <c r="AK1132" s="161"/>
      <c r="AL1132" s="161"/>
      <c r="AM1132" s="161"/>
      <c r="AN1132" s="161"/>
      <c r="AO1132" s="161"/>
      <c r="AP1132" s="161"/>
      <c r="AQ1132" s="161"/>
      <c r="AR1132"/>
      <c r="AS1132" s="161"/>
      <c r="AT1132" s="161"/>
      <c r="AU1132" s="161"/>
      <c r="AV1132" s="161"/>
      <c r="AW1132" s="161"/>
      <c r="AX1132" s="161"/>
      <c r="AY1132" s="161"/>
      <c r="AZ1132" s="161"/>
      <c r="BA1132" s="161"/>
      <c r="BB1132" s="161"/>
      <c r="BC1132" s="161"/>
      <c r="BD1132" s="161"/>
      <c r="BE1132" s="161"/>
      <c r="BF1132" s="161"/>
      <c r="BG1132" s="161"/>
      <c r="BH1132" s="161"/>
      <c r="BI1132" s="161"/>
      <c r="BJ1132" s="161"/>
      <c r="BK1132" s="161"/>
      <c r="BL1132" s="161"/>
      <c r="BM1132" s="161"/>
      <c r="BN1132" s="161"/>
      <c r="BO1132" s="161"/>
      <c r="BP1132" s="161"/>
      <c r="BQ1132" s="161"/>
      <c r="BR1132" s="161"/>
      <c r="BS1132" s="161"/>
      <c r="BT1132" s="161"/>
      <c r="BU1132" s="161"/>
      <c r="BV1132" s="161"/>
      <c r="BW1132" s="161"/>
      <c r="BX1132" s="161"/>
      <c r="BY1132" s="161"/>
      <c r="BZ1132" s="161"/>
      <c r="CA1132" s="161"/>
      <c r="CB1132" s="161"/>
      <c r="CC1132" s="161"/>
      <c r="CD1132" s="161"/>
      <c r="CE1132" s="161"/>
      <c r="CF1132" s="161"/>
      <c r="CG1132" s="161"/>
      <c r="CH1132" s="161"/>
      <c r="CI1132" s="161"/>
      <c r="CJ1132" s="161"/>
      <c r="CK1132" s="161"/>
      <c r="CL1132" s="161"/>
      <c r="CM1132" s="161"/>
      <c r="CN1132" s="161"/>
      <c r="CO1132" s="161"/>
      <c r="CP1132" s="161"/>
      <c r="CQ1132" s="161"/>
      <c r="CR1132" s="161"/>
      <c r="CS1132" s="161"/>
      <c r="CT1132" s="161"/>
      <c r="CU1132" s="161"/>
      <c r="CV1132" s="161"/>
      <c r="CW1132" s="161"/>
      <c r="CX1132" s="161"/>
      <c r="CY1132" s="161"/>
      <c r="CZ1132" s="161"/>
      <c r="DA1132" s="161"/>
      <c r="DB1132" s="161"/>
      <c r="DC1132" s="161"/>
      <c r="DD1132" s="161"/>
      <c r="DE1132" s="161"/>
      <c r="DF1132" s="161"/>
      <c r="DG1132" s="161"/>
      <c r="DH1132" s="161"/>
      <c r="DI1132" s="161"/>
      <c r="DJ1132" s="161"/>
      <c r="DK1132" s="161"/>
      <c r="DL1132" s="161"/>
      <c r="DM1132" s="161"/>
      <c r="DN1132" s="161"/>
      <c r="DO1132" s="161"/>
      <c r="DP1132" s="161"/>
      <c r="DQ1132" s="161"/>
      <c r="DR1132" s="161"/>
      <c r="DS1132" s="161"/>
      <c r="DT1132" s="161"/>
      <c r="DU1132" s="161"/>
      <c r="DV1132" s="161"/>
      <c r="DW1132" s="161"/>
    </row>
    <row r="1133" spans="1:127" ht="12.75" customHeight="1" x14ac:dyDescent="0.25">
      <c r="A1133" s="161"/>
      <c r="B1133" s="161"/>
      <c r="C1133" s="161"/>
      <c r="D1133" s="161"/>
      <c r="E1133" s="161"/>
      <c r="F1133" s="161"/>
      <c r="G1133" s="161"/>
      <c r="H1133" s="161"/>
      <c r="I1133" s="161"/>
      <c r="J1133" s="161"/>
      <c r="K1133" s="161"/>
      <c r="L1133" s="161"/>
      <c r="M1133" s="161"/>
      <c r="N1133" s="161"/>
      <c r="O1133" s="161"/>
      <c r="P1133" s="161"/>
      <c r="Q1133" s="161"/>
      <c r="R1133" s="161"/>
      <c r="S1133" s="161"/>
      <c r="T1133" s="161"/>
      <c r="U1133" s="161"/>
      <c r="V1133" s="161"/>
      <c r="W1133" s="161"/>
      <c r="X1133" s="161"/>
      <c r="Y1133" s="161"/>
      <c r="Z1133" s="161"/>
      <c r="AA1133" s="161"/>
      <c r="AB1133" s="161"/>
      <c r="AC1133" s="161"/>
      <c r="AD1133" s="161"/>
      <c r="AE1133" s="161"/>
      <c r="AF1133" s="161"/>
      <c r="AG1133" s="161"/>
      <c r="AH1133" s="161"/>
      <c r="AI1133" s="161"/>
      <c r="AJ1133" s="161"/>
      <c r="AK1133" s="161"/>
      <c r="AL1133" s="161"/>
      <c r="AM1133" s="161"/>
      <c r="AN1133" s="161"/>
      <c r="AO1133" s="161"/>
      <c r="AP1133" s="161"/>
      <c r="AQ1133" s="161"/>
      <c r="AR1133"/>
      <c r="AS1133" s="161"/>
      <c r="AT1133" s="161"/>
      <c r="AU1133" s="161"/>
      <c r="AV1133" s="161"/>
      <c r="AW1133" s="161"/>
      <c r="AX1133" s="161"/>
      <c r="AY1133" s="161"/>
      <c r="AZ1133" s="161"/>
      <c r="BA1133" s="161"/>
      <c r="BB1133" s="161"/>
      <c r="BC1133" s="161"/>
      <c r="BD1133" s="161"/>
      <c r="BE1133" s="161"/>
      <c r="BF1133" s="161"/>
      <c r="BG1133" s="161"/>
      <c r="BH1133" s="161"/>
      <c r="BI1133" s="161"/>
      <c r="BJ1133" s="161"/>
      <c r="BK1133" s="161"/>
      <c r="BL1133" s="161"/>
      <c r="BM1133" s="161"/>
      <c r="BN1133" s="161"/>
      <c r="BO1133" s="161"/>
      <c r="BP1133" s="161"/>
      <c r="BQ1133" s="161"/>
      <c r="BR1133" s="161"/>
      <c r="BS1133" s="161"/>
      <c r="BT1133" s="161"/>
      <c r="BU1133" s="161"/>
      <c r="BV1133" s="161"/>
      <c r="BW1133" s="161"/>
      <c r="BX1133" s="161"/>
      <c r="BY1133" s="161"/>
      <c r="BZ1133" s="161"/>
      <c r="CA1133" s="161"/>
      <c r="CB1133" s="161"/>
      <c r="CC1133" s="161"/>
      <c r="CD1133" s="161"/>
      <c r="CE1133" s="161"/>
      <c r="CF1133" s="161"/>
      <c r="CG1133" s="161"/>
      <c r="CH1133" s="161"/>
      <c r="CI1133" s="161"/>
      <c r="CJ1133" s="161"/>
      <c r="CK1133" s="161"/>
      <c r="CL1133" s="161"/>
      <c r="CM1133" s="161"/>
      <c r="CN1133" s="161"/>
      <c r="CO1133" s="161"/>
      <c r="CP1133" s="161"/>
      <c r="CQ1133" s="161"/>
      <c r="CR1133" s="161"/>
      <c r="CS1133" s="161"/>
      <c r="CT1133" s="161"/>
      <c r="CU1133" s="161"/>
      <c r="CV1133" s="161"/>
      <c r="CW1133" s="161"/>
      <c r="CX1133" s="161"/>
      <c r="CY1133" s="161"/>
      <c r="CZ1133" s="161"/>
      <c r="DA1133" s="161"/>
      <c r="DB1133" s="161"/>
      <c r="DC1133" s="161"/>
      <c r="DD1133" s="161"/>
      <c r="DE1133" s="161"/>
      <c r="DF1133" s="161"/>
      <c r="DG1133" s="161"/>
      <c r="DH1133" s="161"/>
      <c r="DI1133" s="161"/>
      <c r="DJ1133" s="161"/>
      <c r="DK1133" s="161"/>
      <c r="DL1133" s="161"/>
      <c r="DM1133" s="161"/>
      <c r="DN1133" s="161"/>
      <c r="DO1133" s="161"/>
      <c r="DP1133" s="161"/>
      <c r="DQ1133" s="161"/>
      <c r="DR1133" s="161"/>
      <c r="DS1133" s="161"/>
      <c r="DT1133" s="161"/>
      <c r="DU1133" s="161"/>
      <c r="DV1133" s="161"/>
      <c r="DW1133" s="161"/>
    </row>
    <row r="1134" spans="1:127" ht="12.75" customHeight="1" x14ac:dyDescent="0.25">
      <c r="A1134" s="161"/>
      <c r="B1134" s="161"/>
      <c r="C1134" s="161"/>
      <c r="D1134" s="161"/>
      <c r="E1134" s="161"/>
      <c r="F1134" s="161"/>
      <c r="G1134" s="161"/>
      <c r="H1134" s="161"/>
      <c r="I1134" s="161"/>
      <c r="J1134" s="161"/>
      <c r="K1134" s="161"/>
      <c r="L1134" s="161"/>
      <c r="M1134" s="161"/>
      <c r="N1134" s="161"/>
      <c r="O1134" s="161"/>
      <c r="P1134" s="161"/>
      <c r="Q1134" s="161"/>
      <c r="R1134" s="161"/>
      <c r="S1134" s="161"/>
      <c r="T1134" s="161"/>
      <c r="U1134" s="161"/>
      <c r="V1134" s="161"/>
      <c r="W1134" s="161"/>
      <c r="X1134" s="161"/>
      <c r="Y1134" s="161"/>
      <c r="Z1134" s="161"/>
      <c r="AA1134" s="161"/>
      <c r="AB1134" s="161"/>
      <c r="AC1134" s="161"/>
      <c r="AD1134" s="161"/>
      <c r="AE1134" s="161"/>
      <c r="AF1134" s="161"/>
      <c r="AG1134" s="161"/>
      <c r="AH1134" s="161"/>
      <c r="AI1134" s="161"/>
      <c r="AJ1134" s="161"/>
      <c r="AK1134" s="161"/>
      <c r="AL1134" s="161"/>
      <c r="AM1134" s="161"/>
      <c r="AN1134" s="161"/>
      <c r="AO1134" s="161"/>
      <c r="AP1134" s="161"/>
      <c r="AQ1134" s="161"/>
      <c r="AR1134"/>
      <c r="AS1134" s="161"/>
      <c r="AT1134" s="161"/>
      <c r="AU1134" s="161"/>
      <c r="AV1134" s="161"/>
      <c r="AW1134" s="161"/>
      <c r="AX1134" s="161"/>
      <c r="AY1134" s="161"/>
      <c r="AZ1134" s="161"/>
      <c r="BA1134" s="161"/>
      <c r="BB1134" s="161"/>
      <c r="BC1134" s="161"/>
      <c r="BD1134" s="161"/>
      <c r="BE1134" s="161"/>
      <c r="BF1134" s="161"/>
      <c r="BG1134" s="161"/>
      <c r="BH1134" s="161"/>
      <c r="BI1134" s="161"/>
      <c r="BJ1134" s="161"/>
      <c r="BK1134" s="161"/>
      <c r="BL1134" s="161"/>
      <c r="BM1134" s="161"/>
      <c r="BN1134" s="161"/>
      <c r="BO1134" s="161"/>
      <c r="BP1134" s="161"/>
      <c r="BQ1134" s="161"/>
      <c r="BR1134" s="161"/>
      <c r="BS1134" s="161"/>
      <c r="BT1134" s="161"/>
      <c r="BU1134" s="161"/>
      <c r="BV1134" s="161"/>
      <c r="BW1134" s="161"/>
      <c r="BX1134" s="161"/>
      <c r="BY1134" s="161"/>
      <c r="BZ1134" s="161"/>
      <c r="CA1134" s="161"/>
      <c r="CB1134" s="161"/>
      <c r="CC1134" s="161"/>
      <c r="CD1134" s="161"/>
      <c r="CE1134" s="161"/>
      <c r="CF1134" s="161"/>
      <c r="CG1134" s="161"/>
      <c r="CH1134" s="161"/>
      <c r="CI1134" s="161"/>
      <c r="CJ1134" s="161"/>
      <c r="CK1134" s="161"/>
      <c r="CL1134" s="161"/>
      <c r="CM1134" s="161"/>
      <c r="CN1134" s="161"/>
      <c r="CO1134" s="161"/>
      <c r="CP1134" s="161"/>
      <c r="CQ1134" s="161"/>
      <c r="CR1134" s="161"/>
      <c r="CS1134" s="161"/>
      <c r="CT1134" s="161"/>
      <c r="CU1134" s="161"/>
      <c r="CV1134" s="161"/>
      <c r="CW1134" s="161"/>
      <c r="CX1134" s="161"/>
      <c r="CY1134" s="161"/>
      <c r="CZ1134" s="161"/>
      <c r="DA1134" s="161"/>
      <c r="DB1134" s="161"/>
      <c r="DC1134" s="161"/>
      <c r="DD1134" s="161"/>
      <c r="DE1134" s="161"/>
      <c r="DF1134" s="161"/>
      <c r="DG1134" s="161"/>
      <c r="DH1134" s="161"/>
      <c r="DI1134" s="161"/>
      <c r="DJ1134" s="161"/>
      <c r="DK1134" s="161"/>
      <c r="DL1134" s="161"/>
      <c r="DM1134" s="161"/>
      <c r="DN1134" s="161"/>
      <c r="DO1134" s="161"/>
      <c r="DP1134" s="161"/>
      <c r="DQ1134" s="161"/>
      <c r="DR1134" s="161"/>
      <c r="DS1134" s="161"/>
      <c r="DT1134" s="161"/>
      <c r="DU1134" s="161"/>
      <c r="DV1134" s="161"/>
      <c r="DW1134" s="161"/>
    </row>
    <row r="1135" spans="1:127" ht="12.75" customHeight="1" x14ac:dyDescent="0.25">
      <c r="A1135" s="161"/>
      <c r="B1135" s="161"/>
      <c r="C1135" s="161"/>
      <c r="D1135" s="161"/>
      <c r="E1135" s="161"/>
      <c r="F1135" s="161"/>
      <c r="G1135" s="161"/>
      <c r="H1135" s="161"/>
      <c r="I1135" s="161"/>
      <c r="J1135" s="161"/>
      <c r="K1135" s="161"/>
      <c r="L1135" s="161"/>
      <c r="M1135" s="161"/>
      <c r="N1135" s="161"/>
      <c r="O1135" s="161"/>
      <c r="P1135" s="161"/>
      <c r="Q1135" s="161"/>
      <c r="R1135" s="161"/>
      <c r="S1135" s="161"/>
      <c r="T1135" s="161"/>
      <c r="U1135" s="161"/>
      <c r="V1135" s="161"/>
      <c r="W1135" s="161"/>
      <c r="X1135" s="161"/>
      <c r="Y1135" s="161"/>
      <c r="Z1135" s="161"/>
      <c r="AA1135" s="161"/>
      <c r="AB1135" s="161"/>
      <c r="AC1135" s="161"/>
      <c r="AD1135" s="161"/>
      <c r="AE1135" s="161"/>
      <c r="AF1135" s="161"/>
      <c r="AG1135" s="161"/>
      <c r="AH1135" s="161"/>
      <c r="AI1135" s="161"/>
      <c r="AJ1135" s="161"/>
      <c r="AK1135" s="161"/>
      <c r="AL1135" s="161"/>
      <c r="AM1135" s="161"/>
      <c r="AN1135" s="161"/>
      <c r="AO1135" s="161"/>
      <c r="AP1135" s="161"/>
      <c r="AQ1135" s="161"/>
      <c r="AR1135"/>
      <c r="AS1135" s="161"/>
      <c r="AT1135" s="161"/>
      <c r="AU1135" s="161"/>
      <c r="AV1135" s="161"/>
      <c r="AW1135" s="161"/>
      <c r="AX1135" s="161"/>
      <c r="AY1135" s="161"/>
      <c r="AZ1135" s="161"/>
      <c r="BA1135" s="161"/>
      <c r="BB1135" s="161"/>
      <c r="BC1135" s="161"/>
      <c r="BD1135" s="161"/>
      <c r="BE1135" s="161"/>
      <c r="BF1135" s="161"/>
      <c r="BG1135" s="161"/>
      <c r="BH1135" s="161"/>
      <c r="BI1135" s="161"/>
      <c r="BJ1135" s="161"/>
      <c r="BK1135" s="161"/>
      <c r="BL1135" s="161"/>
      <c r="BM1135" s="161"/>
      <c r="BN1135" s="161"/>
      <c r="BO1135" s="161"/>
      <c r="BP1135" s="161"/>
      <c r="BQ1135" s="161"/>
      <c r="BR1135" s="161"/>
      <c r="BS1135" s="161"/>
      <c r="BT1135" s="161"/>
      <c r="BU1135" s="161"/>
      <c r="BV1135" s="161"/>
      <c r="BW1135" s="161"/>
      <c r="BX1135" s="161"/>
      <c r="BY1135" s="161"/>
      <c r="BZ1135" s="161"/>
      <c r="CA1135" s="161"/>
      <c r="CB1135" s="161"/>
      <c r="CC1135" s="161"/>
      <c r="CD1135" s="161"/>
      <c r="CE1135" s="161"/>
      <c r="CF1135" s="161"/>
      <c r="CG1135" s="161"/>
      <c r="CH1135" s="161"/>
      <c r="CI1135" s="161"/>
      <c r="CJ1135" s="161"/>
      <c r="CK1135" s="161"/>
      <c r="CL1135" s="161"/>
      <c r="CM1135" s="161"/>
      <c r="CN1135" s="161"/>
      <c r="CO1135" s="161"/>
      <c r="CP1135" s="161"/>
      <c r="CQ1135" s="161"/>
      <c r="CR1135" s="161"/>
      <c r="CS1135" s="161"/>
      <c r="CT1135" s="161"/>
      <c r="CU1135" s="161"/>
      <c r="CV1135" s="161"/>
      <c r="CW1135" s="161"/>
      <c r="CX1135" s="161"/>
      <c r="CY1135" s="161"/>
      <c r="CZ1135" s="161"/>
      <c r="DA1135" s="161"/>
      <c r="DB1135" s="161"/>
      <c r="DC1135" s="161"/>
      <c r="DD1135" s="161"/>
      <c r="DE1135" s="161"/>
      <c r="DF1135" s="161"/>
      <c r="DG1135" s="161"/>
      <c r="DH1135" s="161"/>
      <c r="DI1135" s="161"/>
      <c r="DJ1135" s="161"/>
      <c r="DK1135" s="161"/>
      <c r="DL1135" s="161"/>
      <c r="DM1135" s="161"/>
      <c r="DN1135" s="161"/>
      <c r="DO1135" s="161"/>
      <c r="DP1135" s="161"/>
      <c r="DQ1135" s="161"/>
      <c r="DR1135" s="161"/>
      <c r="DS1135" s="161"/>
      <c r="DT1135" s="161"/>
      <c r="DU1135" s="161"/>
      <c r="DV1135" s="161"/>
      <c r="DW1135" s="161"/>
    </row>
    <row r="1136" spans="1:127" ht="12.75" customHeight="1" x14ac:dyDescent="0.25">
      <c r="A1136" s="161"/>
      <c r="B1136" s="161"/>
      <c r="C1136" s="161"/>
      <c r="D1136" s="161"/>
      <c r="E1136" s="161"/>
      <c r="F1136" s="161"/>
      <c r="G1136" s="161"/>
      <c r="H1136" s="161"/>
      <c r="I1136" s="161"/>
      <c r="J1136" s="161"/>
      <c r="K1136" s="161"/>
      <c r="L1136" s="161"/>
      <c r="M1136" s="161"/>
      <c r="N1136" s="161"/>
      <c r="O1136" s="161"/>
      <c r="P1136" s="161"/>
      <c r="Q1136" s="161"/>
      <c r="R1136" s="161"/>
      <c r="S1136" s="161"/>
      <c r="T1136" s="161"/>
      <c r="U1136" s="161"/>
      <c r="V1136" s="161"/>
      <c r="W1136" s="161"/>
      <c r="X1136" s="161"/>
      <c r="Y1136" s="161"/>
      <c r="Z1136" s="161"/>
      <c r="AA1136" s="161"/>
      <c r="AB1136" s="161"/>
      <c r="AC1136" s="161"/>
      <c r="AD1136" s="161"/>
      <c r="AE1136" s="161"/>
      <c r="AF1136" s="161"/>
      <c r="AG1136" s="161"/>
      <c r="AH1136" s="161"/>
      <c r="AI1136" s="161"/>
      <c r="AJ1136" s="161"/>
      <c r="AK1136" s="161"/>
      <c r="AL1136" s="161"/>
      <c r="AM1136" s="161"/>
      <c r="AN1136" s="161"/>
      <c r="AO1136" s="161"/>
      <c r="AP1136" s="161"/>
      <c r="AQ1136" s="161"/>
      <c r="AR1136"/>
      <c r="AS1136" s="161"/>
      <c r="AT1136" s="161"/>
      <c r="AU1136" s="161"/>
      <c r="AV1136" s="161"/>
      <c r="AW1136" s="161"/>
      <c r="AX1136" s="161"/>
      <c r="AY1136" s="161"/>
      <c r="AZ1136" s="161"/>
      <c r="BA1136" s="161"/>
      <c r="BB1136" s="161"/>
      <c r="BC1136" s="161"/>
      <c r="BD1136" s="161"/>
      <c r="BE1136" s="161"/>
      <c r="BF1136" s="161"/>
      <c r="BG1136" s="161"/>
      <c r="BH1136" s="161"/>
      <c r="BI1136" s="161"/>
      <c r="BJ1136" s="161"/>
      <c r="BK1136" s="161"/>
      <c r="BL1136" s="161"/>
      <c r="BM1136" s="161"/>
      <c r="BN1136" s="161"/>
      <c r="BO1136" s="161"/>
      <c r="BP1136" s="161"/>
      <c r="BQ1136" s="161"/>
      <c r="BR1136" s="161"/>
      <c r="BS1136" s="161"/>
      <c r="BT1136" s="161"/>
      <c r="BU1136" s="161"/>
      <c r="BV1136" s="161"/>
      <c r="BW1136" s="161"/>
      <c r="BX1136" s="161"/>
      <c r="BY1136" s="161"/>
      <c r="BZ1136" s="161"/>
      <c r="CA1136" s="161"/>
      <c r="CB1136" s="161"/>
      <c r="CC1136" s="161"/>
      <c r="CD1136" s="161"/>
      <c r="CE1136" s="161"/>
      <c r="CF1136" s="161"/>
      <c r="CG1136" s="161"/>
      <c r="CH1136" s="161"/>
      <c r="CI1136" s="161"/>
      <c r="CJ1136" s="161"/>
      <c r="CK1136" s="161"/>
      <c r="CL1136" s="161"/>
      <c r="CM1136" s="161"/>
      <c r="CN1136" s="161"/>
      <c r="CO1136" s="161"/>
      <c r="CP1136" s="161"/>
      <c r="CQ1136" s="161"/>
      <c r="CR1136" s="161"/>
      <c r="CS1136" s="161"/>
      <c r="CT1136" s="161"/>
      <c r="CU1136" s="161"/>
      <c r="CV1136" s="161"/>
      <c r="CW1136" s="161"/>
      <c r="CX1136" s="161"/>
      <c r="CY1136" s="161"/>
      <c r="CZ1136" s="161"/>
      <c r="DA1136" s="161"/>
      <c r="DB1136" s="161"/>
      <c r="DC1136" s="161"/>
      <c r="DD1136" s="161"/>
      <c r="DE1136" s="161"/>
      <c r="DF1136" s="161"/>
      <c r="DG1136" s="161"/>
      <c r="DH1136" s="161"/>
      <c r="DI1136" s="161"/>
      <c r="DJ1136" s="161"/>
      <c r="DK1136" s="161"/>
      <c r="DL1136" s="161"/>
      <c r="DM1136" s="161"/>
      <c r="DN1136" s="161"/>
      <c r="DO1136" s="161"/>
      <c r="DP1136" s="161"/>
      <c r="DQ1136" s="161"/>
      <c r="DR1136" s="161"/>
      <c r="DS1136" s="161"/>
      <c r="DT1136" s="161"/>
      <c r="DU1136" s="161"/>
      <c r="DV1136" s="161"/>
      <c r="DW1136" s="161"/>
    </row>
    <row r="1137" spans="1:127" ht="12.75" customHeight="1" x14ac:dyDescent="0.25">
      <c r="A1137" s="161"/>
      <c r="B1137" s="161"/>
      <c r="C1137" s="161"/>
      <c r="D1137" s="161"/>
      <c r="E1137" s="161"/>
      <c r="F1137" s="161"/>
      <c r="G1137" s="161"/>
      <c r="H1137" s="161"/>
      <c r="I1137" s="161"/>
      <c r="J1137" s="161"/>
      <c r="K1137" s="161"/>
      <c r="L1137" s="161"/>
      <c r="M1137" s="161"/>
      <c r="N1137" s="161"/>
      <c r="O1137" s="161"/>
      <c r="P1137" s="161"/>
      <c r="Q1137" s="161"/>
      <c r="R1137" s="161"/>
      <c r="S1137" s="161"/>
      <c r="T1137" s="161"/>
      <c r="U1137" s="161"/>
      <c r="V1137" s="161"/>
      <c r="W1137" s="161"/>
      <c r="X1137" s="161"/>
      <c r="Y1137" s="161"/>
      <c r="Z1137" s="161"/>
      <c r="AA1137" s="161"/>
      <c r="AB1137" s="161"/>
      <c r="AC1137" s="161"/>
      <c r="AD1137" s="161"/>
      <c r="AE1137" s="161"/>
      <c r="AF1137" s="161"/>
      <c r="AG1137" s="161"/>
      <c r="AH1137" s="161"/>
      <c r="AI1137" s="161"/>
      <c r="AJ1137" s="161"/>
      <c r="AK1137" s="161"/>
      <c r="AL1137" s="161"/>
      <c r="AM1137" s="161"/>
      <c r="AN1137" s="161"/>
      <c r="AO1137" s="161"/>
      <c r="AP1137" s="161"/>
      <c r="AQ1137" s="161"/>
      <c r="AR1137"/>
      <c r="AS1137" s="161"/>
      <c r="AT1137" s="161"/>
      <c r="AU1137" s="161"/>
      <c r="AV1137" s="161"/>
      <c r="AW1137" s="161"/>
      <c r="AX1137" s="161"/>
      <c r="AY1137" s="161"/>
      <c r="AZ1137" s="161"/>
      <c r="BA1137" s="161"/>
      <c r="BB1137" s="161"/>
      <c r="BC1137" s="161"/>
      <c r="BD1137" s="161"/>
      <c r="BE1137" s="161"/>
      <c r="BF1137" s="161"/>
      <c r="BG1137" s="161"/>
      <c r="BH1137" s="161"/>
      <c r="BI1137" s="161"/>
      <c r="BJ1137" s="161"/>
      <c r="BK1137" s="161"/>
      <c r="BL1137" s="161"/>
      <c r="BM1137" s="161"/>
      <c r="BN1137" s="161"/>
      <c r="BO1137" s="161"/>
      <c r="BP1137" s="161"/>
      <c r="BQ1137" s="161"/>
      <c r="BR1137" s="161"/>
      <c r="BS1137" s="161"/>
      <c r="BT1137" s="161"/>
      <c r="BU1137" s="161"/>
      <c r="BV1137" s="161"/>
      <c r="BW1137" s="161"/>
      <c r="BX1137" s="161"/>
      <c r="BY1137" s="161"/>
      <c r="BZ1137" s="161"/>
      <c r="CA1137" s="161"/>
      <c r="CB1137" s="161"/>
      <c r="CC1137" s="161"/>
      <c r="CD1137" s="161"/>
      <c r="CE1137" s="161"/>
      <c r="CF1137" s="161"/>
      <c r="CG1137" s="161"/>
      <c r="CH1137" s="161"/>
      <c r="CI1137" s="161"/>
      <c r="CJ1137" s="161"/>
      <c r="CK1137" s="161"/>
      <c r="CL1137" s="161"/>
      <c r="CM1137" s="161"/>
      <c r="CN1137" s="161"/>
      <c r="CO1137" s="161"/>
      <c r="CP1137" s="161"/>
      <c r="CQ1137" s="161"/>
      <c r="CR1137" s="161"/>
      <c r="CS1137" s="161"/>
      <c r="CT1137" s="161"/>
      <c r="CU1137" s="161"/>
      <c r="CV1137" s="161"/>
      <c r="CW1137" s="161"/>
      <c r="CX1137" s="161"/>
      <c r="CY1137" s="161"/>
      <c r="CZ1137" s="161"/>
      <c r="DA1137" s="161"/>
      <c r="DB1137" s="161"/>
      <c r="DC1137" s="161"/>
      <c r="DD1137" s="161"/>
      <c r="DE1137" s="161"/>
      <c r="DF1137" s="161"/>
      <c r="DG1137" s="161"/>
      <c r="DH1137" s="161"/>
      <c r="DI1137" s="161"/>
      <c r="DJ1137" s="161"/>
      <c r="DK1137" s="161"/>
      <c r="DL1137" s="161"/>
      <c r="DM1137" s="161"/>
      <c r="DN1137" s="161"/>
      <c r="DO1137" s="161"/>
      <c r="DP1137" s="161"/>
      <c r="DQ1137" s="161"/>
      <c r="DR1137" s="161"/>
      <c r="DS1137" s="161"/>
      <c r="DT1137" s="161"/>
      <c r="DU1137" s="161"/>
      <c r="DV1137" s="161"/>
      <c r="DW1137" s="161"/>
    </row>
    <row r="1138" spans="1:127" ht="12.75" customHeight="1" x14ac:dyDescent="0.25">
      <c r="A1138" s="161"/>
      <c r="B1138" s="161"/>
      <c r="C1138" s="161"/>
      <c r="D1138" s="161"/>
      <c r="E1138" s="161"/>
      <c r="F1138" s="161"/>
      <c r="G1138" s="161"/>
      <c r="H1138" s="161"/>
      <c r="I1138" s="161"/>
      <c r="J1138" s="161"/>
      <c r="K1138" s="161"/>
      <c r="L1138" s="161"/>
      <c r="M1138" s="161"/>
      <c r="N1138" s="161"/>
      <c r="O1138" s="161"/>
      <c r="P1138" s="161"/>
      <c r="Q1138" s="161"/>
      <c r="R1138" s="161"/>
      <c r="S1138" s="161"/>
      <c r="T1138" s="161"/>
      <c r="U1138" s="161"/>
      <c r="V1138" s="161"/>
      <c r="W1138" s="161"/>
      <c r="X1138" s="161"/>
      <c r="Y1138" s="161"/>
      <c r="Z1138" s="161"/>
      <c r="AA1138" s="161"/>
      <c r="AB1138" s="161"/>
      <c r="AC1138" s="161"/>
      <c r="AD1138" s="161"/>
      <c r="AE1138" s="161"/>
      <c r="AF1138" s="161"/>
      <c r="AG1138" s="161"/>
      <c r="AH1138" s="161"/>
      <c r="AI1138" s="161"/>
      <c r="AJ1138" s="161"/>
      <c r="AK1138" s="161"/>
      <c r="AL1138" s="161"/>
      <c r="AM1138" s="161"/>
      <c r="AN1138" s="161"/>
      <c r="AO1138" s="161"/>
      <c r="AP1138" s="161"/>
      <c r="AQ1138" s="161"/>
      <c r="AR1138"/>
      <c r="AS1138" s="161"/>
      <c r="AT1138" s="161"/>
      <c r="AU1138" s="161"/>
      <c r="AV1138" s="161"/>
      <c r="AW1138" s="161"/>
      <c r="AX1138" s="161"/>
      <c r="AY1138" s="161"/>
      <c r="AZ1138" s="161"/>
      <c r="BA1138" s="161"/>
      <c r="BB1138" s="161"/>
      <c r="BC1138" s="161"/>
      <c r="BD1138" s="161"/>
      <c r="BE1138" s="161"/>
      <c r="BF1138" s="161"/>
      <c r="BG1138" s="161"/>
      <c r="BH1138" s="161"/>
      <c r="BI1138" s="161"/>
      <c r="BJ1138" s="161"/>
      <c r="BK1138" s="161"/>
      <c r="BL1138" s="161"/>
      <c r="BM1138" s="161"/>
      <c r="BN1138" s="161"/>
      <c r="BO1138" s="161"/>
      <c r="BP1138" s="161"/>
      <c r="BQ1138" s="161"/>
      <c r="BR1138" s="161"/>
      <c r="BS1138" s="161"/>
      <c r="BT1138" s="161"/>
      <c r="BU1138" s="161"/>
      <c r="BV1138" s="161"/>
      <c r="BW1138" s="161"/>
      <c r="BX1138" s="161"/>
      <c r="BY1138" s="161"/>
      <c r="BZ1138" s="161"/>
      <c r="CA1138" s="161"/>
      <c r="CB1138" s="161"/>
      <c r="CC1138" s="161"/>
      <c r="CD1138" s="161"/>
      <c r="CE1138" s="161"/>
      <c r="CF1138" s="161"/>
      <c r="CG1138" s="161"/>
      <c r="CH1138" s="161"/>
      <c r="CI1138" s="161"/>
      <c r="CJ1138" s="161"/>
      <c r="CK1138" s="161"/>
      <c r="CL1138" s="161"/>
      <c r="CM1138" s="161"/>
      <c r="CN1138" s="161"/>
      <c r="CO1138" s="161"/>
      <c r="CP1138" s="161"/>
      <c r="CQ1138" s="161"/>
      <c r="CR1138" s="161"/>
      <c r="CS1138" s="161"/>
      <c r="CT1138" s="161"/>
      <c r="CU1138" s="161"/>
      <c r="CV1138" s="161"/>
      <c r="CW1138" s="161"/>
      <c r="CX1138" s="161"/>
      <c r="CY1138" s="161"/>
      <c r="CZ1138" s="161"/>
      <c r="DA1138" s="161"/>
      <c r="DB1138" s="161"/>
      <c r="DC1138" s="161"/>
      <c r="DD1138" s="161"/>
      <c r="DE1138" s="161"/>
      <c r="DF1138" s="161"/>
      <c r="DG1138" s="161"/>
      <c r="DH1138" s="161"/>
      <c r="DI1138" s="161"/>
      <c r="DJ1138" s="161"/>
      <c r="DK1138" s="161"/>
      <c r="DL1138" s="161"/>
      <c r="DM1138" s="161"/>
      <c r="DN1138" s="161"/>
      <c r="DO1138" s="161"/>
      <c r="DP1138" s="161"/>
      <c r="DQ1138" s="161"/>
      <c r="DR1138" s="161"/>
      <c r="DS1138" s="161"/>
      <c r="DT1138" s="161"/>
      <c r="DU1138" s="161"/>
      <c r="DV1138" s="161"/>
      <c r="DW1138" s="161"/>
    </row>
    <row r="1139" spans="1:127" ht="12.75" customHeight="1" x14ac:dyDescent="0.25">
      <c r="A1139" s="161"/>
      <c r="B1139" s="161"/>
      <c r="C1139" s="161"/>
      <c r="D1139" s="161"/>
      <c r="E1139" s="161"/>
      <c r="F1139" s="161"/>
      <c r="G1139" s="161"/>
      <c r="H1139" s="161"/>
      <c r="I1139" s="161"/>
      <c r="J1139" s="161"/>
      <c r="K1139" s="161"/>
      <c r="L1139" s="161"/>
      <c r="M1139" s="161"/>
      <c r="N1139" s="161"/>
      <c r="O1139" s="161"/>
      <c r="P1139" s="161"/>
      <c r="Q1139" s="161"/>
      <c r="R1139" s="161"/>
      <c r="S1139" s="161"/>
      <c r="T1139" s="161"/>
      <c r="U1139" s="161"/>
      <c r="V1139" s="161"/>
      <c r="W1139" s="161"/>
      <c r="X1139" s="161"/>
      <c r="Y1139" s="161"/>
      <c r="Z1139" s="161"/>
      <c r="AA1139" s="161"/>
      <c r="AB1139" s="161"/>
      <c r="AC1139" s="161"/>
      <c r="AD1139" s="161"/>
      <c r="AE1139" s="161"/>
      <c r="AF1139" s="161"/>
      <c r="AG1139" s="161"/>
      <c r="AH1139" s="161"/>
      <c r="AI1139" s="161"/>
      <c r="AJ1139" s="161"/>
      <c r="AK1139" s="161"/>
      <c r="AL1139" s="161"/>
      <c r="AM1139" s="161"/>
      <c r="AN1139" s="161"/>
      <c r="AO1139" s="161"/>
      <c r="AP1139" s="161"/>
      <c r="AQ1139" s="161"/>
      <c r="AR1139"/>
      <c r="AS1139" s="161"/>
      <c r="AT1139" s="161"/>
      <c r="AU1139" s="161"/>
      <c r="AV1139" s="161"/>
      <c r="AW1139" s="161"/>
      <c r="AX1139" s="161"/>
      <c r="AY1139" s="161"/>
      <c r="AZ1139" s="161"/>
      <c r="BA1139" s="161"/>
      <c r="BB1139" s="161"/>
      <c r="BC1139" s="161"/>
      <c r="BD1139" s="161"/>
      <c r="BE1139" s="161"/>
      <c r="BF1139" s="161"/>
      <c r="BG1139" s="161"/>
      <c r="BH1139" s="161"/>
      <c r="BI1139" s="161"/>
      <c r="BJ1139" s="161"/>
      <c r="BK1139" s="161"/>
      <c r="BL1139" s="161"/>
      <c r="BM1139" s="161"/>
      <c r="BN1139" s="161"/>
      <c r="BO1139" s="161"/>
      <c r="BP1139" s="161"/>
      <c r="BQ1139" s="161"/>
      <c r="BR1139" s="161"/>
      <c r="BS1139" s="161"/>
      <c r="BT1139" s="161"/>
      <c r="BU1139" s="161"/>
      <c r="BV1139" s="161"/>
      <c r="BW1139" s="161"/>
      <c r="BX1139" s="161"/>
      <c r="BY1139" s="161"/>
      <c r="BZ1139" s="161"/>
      <c r="CA1139" s="161"/>
      <c r="CB1139" s="161"/>
      <c r="CC1139" s="161"/>
      <c r="CD1139" s="161"/>
      <c r="CE1139" s="161"/>
      <c r="CF1139" s="161"/>
      <c r="CG1139" s="161"/>
      <c r="CH1139" s="161"/>
      <c r="CI1139" s="161"/>
      <c r="CJ1139" s="161"/>
      <c r="CK1139" s="161"/>
      <c r="CL1139" s="161"/>
      <c r="CM1139" s="161"/>
      <c r="CN1139" s="161"/>
      <c r="CO1139" s="161"/>
      <c r="CP1139" s="161"/>
      <c r="CQ1139" s="161"/>
      <c r="CR1139" s="161"/>
      <c r="CS1139" s="161"/>
      <c r="CT1139" s="161"/>
      <c r="CU1139" s="161"/>
      <c r="CV1139" s="161"/>
      <c r="CW1139" s="161"/>
      <c r="CX1139" s="161"/>
      <c r="CY1139" s="161"/>
      <c r="CZ1139" s="161"/>
      <c r="DA1139" s="161"/>
      <c r="DB1139" s="161"/>
      <c r="DC1139" s="161"/>
      <c r="DD1139" s="161"/>
      <c r="DE1139" s="161"/>
      <c r="DF1139" s="161"/>
      <c r="DG1139" s="161"/>
      <c r="DH1139" s="161"/>
      <c r="DI1139" s="161"/>
      <c r="DJ1139" s="161"/>
      <c r="DK1139" s="161"/>
      <c r="DL1139" s="161"/>
      <c r="DM1139" s="161"/>
      <c r="DN1139" s="161"/>
      <c r="DO1139" s="161"/>
      <c r="DP1139" s="161"/>
      <c r="DQ1139" s="161"/>
      <c r="DR1139" s="161"/>
      <c r="DS1139" s="161"/>
      <c r="DT1139" s="161"/>
      <c r="DU1139" s="161"/>
      <c r="DV1139" s="161"/>
      <c r="DW1139" s="161"/>
    </row>
    <row r="1140" spans="1:127" ht="12.75" customHeight="1" x14ac:dyDescent="0.25">
      <c r="A1140" s="161"/>
      <c r="B1140" s="161"/>
      <c r="C1140" s="161"/>
      <c r="D1140" s="161"/>
      <c r="E1140" s="161"/>
      <c r="F1140" s="161"/>
      <c r="G1140" s="161"/>
      <c r="H1140" s="161"/>
      <c r="I1140" s="161"/>
      <c r="J1140" s="161"/>
      <c r="K1140" s="161"/>
      <c r="L1140" s="161"/>
      <c r="M1140" s="161"/>
      <c r="N1140" s="161"/>
      <c r="O1140" s="161"/>
      <c r="P1140" s="161"/>
      <c r="Q1140" s="161"/>
      <c r="R1140" s="161"/>
      <c r="S1140" s="161"/>
      <c r="T1140" s="161"/>
      <c r="U1140" s="161"/>
      <c r="V1140" s="161"/>
      <c r="W1140" s="161"/>
      <c r="X1140" s="161"/>
      <c r="Y1140" s="161"/>
      <c r="Z1140" s="161"/>
      <c r="AA1140" s="161"/>
      <c r="AB1140" s="161"/>
      <c r="AC1140" s="161"/>
      <c r="AD1140" s="161"/>
      <c r="AE1140" s="161"/>
      <c r="AF1140" s="161"/>
      <c r="AG1140" s="161"/>
      <c r="AH1140" s="161"/>
      <c r="AI1140" s="161"/>
      <c r="AJ1140" s="161"/>
      <c r="AK1140" s="161"/>
      <c r="AL1140" s="161"/>
      <c r="AM1140" s="161"/>
      <c r="AN1140" s="161"/>
      <c r="AO1140" s="161"/>
      <c r="AP1140" s="161"/>
      <c r="AQ1140" s="161"/>
      <c r="AR1140"/>
      <c r="AS1140" s="161"/>
      <c r="AT1140" s="161"/>
      <c r="AU1140" s="161"/>
      <c r="AV1140" s="161"/>
      <c r="AW1140" s="161"/>
      <c r="AX1140" s="161"/>
      <c r="AY1140" s="161"/>
      <c r="AZ1140" s="161"/>
      <c r="BA1140" s="161"/>
      <c r="BB1140" s="161"/>
      <c r="BC1140" s="161"/>
      <c r="BD1140" s="161"/>
      <c r="BE1140" s="161"/>
      <c r="BF1140" s="161"/>
      <c r="BG1140" s="161"/>
      <c r="BH1140" s="161"/>
      <c r="BI1140" s="161"/>
      <c r="BJ1140" s="161"/>
      <c r="BK1140" s="161"/>
      <c r="BL1140" s="161"/>
      <c r="BM1140" s="161"/>
      <c r="BN1140" s="161"/>
      <c r="BO1140" s="161"/>
      <c r="BP1140" s="161"/>
      <c r="BQ1140" s="161"/>
      <c r="BR1140" s="161"/>
      <c r="BS1140" s="161"/>
      <c r="BT1140" s="161"/>
      <c r="BU1140" s="161"/>
      <c r="BV1140" s="161"/>
      <c r="BW1140" s="161"/>
      <c r="BX1140" s="161"/>
      <c r="BY1140" s="161"/>
      <c r="BZ1140" s="161"/>
      <c r="CA1140" s="161"/>
      <c r="CB1140" s="161"/>
      <c r="CC1140" s="161"/>
      <c r="CD1140" s="161"/>
      <c r="CE1140" s="161"/>
      <c r="CF1140" s="161"/>
      <c r="CG1140" s="161"/>
      <c r="CH1140" s="161"/>
      <c r="CI1140" s="161"/>
      <c r="CJ1140" s="161"/>
      <c r="CK1140" s="161"/>
      <c r="CL1140" s="161"/>
      <c r="CM1140" s="161"/>
      <c r="CN1140" s="161"/>
      <c r="CO1140" s="161"/>
      <c r="CP1140" s="161"/>
      <c r="CQ1140" s="161"/>
      <c r="CR1140" s="161"/>
      <c r="CS1140" s="161"/>
      <c r="CT1140" s="161"/>
      <c r="CU1140" s="161"/>
      <c r="CV1140" s="161"/>
      <c r="CW1140" s="161"/>
      <c r="CX1140" s="161"/>
      <c r="CY1140" s="161"/>
      <c r="CZ1140" s="161"/>
      <c r="DA1140" s="161"/>
      <c r="DB1140" s="161"/>
      <c r="DC1140" s="161"/>
      <c r="DD1140" s="161"/>
      <c r="DE1140" s="161"/>
      <c r="DF1140" s="161"/>
      <c r="DG1140" s="161"/>
      <c r="DH1140" s="161"/>
      <c r="DI1140" s="161"/>
      <c r="DJ1140" s="161"/>
      <c r="DK1140" s="161"/>
      <c r="DL1140" s="161"/>
      <c r="DM1140" s="161"/>
      <c r="DN1140" s="161"/>
      <c r="DO1140" s="161"/>
      <c r="DP1140" s="161"/>
      <c r="DQ1140" s="161"/>
      <c r="DR1140" s="161"/>
      <c r="DS1140" s="161"/>
      <c r="DT1140" s="161"/>
      <c r="DU1140" s="161"/>
      <c r="DV1140" s="161"/>
      <c r="DW1140" s="161"/>
    </row>
    <row r="1141" spans="1:127" ht="12.75" customHeight="1" x14ac:dyDescent="0.25">
      <c r="A1141" s="161"/>
      <c r="B1141" s="161"/>
      <c r="C1141" s="161"/>
      <c r="D1141" s="161"/>
      <c r="E1141" s="161"/>
      <c r="F1141" s="161"/>
      <c r="G1141" s="161"/>
      <c r="H1141" s="161"/>
      <c r="I1141" s="161"/>
      <c r="J1141" s="161"/>
      <c r="K1141" s="161"/>
      <c r="L1141" s="161"/>
      <c r="M1141" s="161"/>
      <c r="N1141" s="161"/>
      <c r="O1141" s="161"/>
      <c r="P1141" s="161"/>
      <c r="Q1141" s="161"/>
      <c r="R1141" s="161"/>
      <c r="S1141" s="161"/>
      <c r="T1141" s="161"/>
      <c r="U1141" s="161"/>
      <c r="V1141" s="161"/>
      <c r="W1141" s="161"/>
      <c r="X1141" s="161"/>
      <c r="Y1141" s="161"/>
      <c r="Z1141" s="161"/>
      <c r="AA1141" s="161"/>
      <c r="AB1141" s="161"/>
      <c r="AC1141" s="161"/>
      <c r="AD1141" s="161"/>
      <c r="AE1141" s="161"/>
      <c r="AF1141" s="161"/>
      <c r="AG1141" s="161"/>
      <c r="AH1141" s="161"/>
      <c r="AI1141" s="161"/>
      <c r="AJ1141" s="161"/>
      <c r="AK1141" s="161"/>
      <c r="AL1141" s="161"/>
      <c r="AM1141" s="161"/>
      <c r="AN1141" s="161"/>
      <c r="AO1141" s="161"/>
      <c r="AP1141" s="161"/>
      <c r="AQ1141" s="161"/>
      <c r="AR1141"/>
      <c r="AS1141" s="161"/>
      <c r="AT1141" s="161"/>
      <c r="AU1141" s="161"/>
      <c r="AV1141" s="161"/>
      <c r="AW1141" s="161"/>
      <c r="AX1141" s="161"/>
      <c r="AY1141" s="161"/>
      <c r="AZ1141" s="161"/>
      <c r="BA1141" s="161"/>
      <c r="BB1141" s="161"/>
      <c r="BC1141" s="161"/>
      <c r="BD1141" s="161"/>
      <c r="BE1141" s="161"/>
      <c r="BF1141" s="161"/>
      <c r="BG1141" s="161"/>
      <c r="BH1141" s="161"/>
      <c r="BI1141" s="161"/>
      <c r="BJ1141" s="161"/>
      <c r="BK1141" s="161"/>
      <c r="BL1141" s="161"/>
      <c r="BM1141" s="161"/>
      <c r="BN1141" s="161"/>
      <c r="BO1141" s="161"/>
      <c r="BP1141" s="161"/>
      <c r="BQ1141" s="161"/>
      <c r="BR1141" s="161"/>
      <c r="BS1141" s="161"/>
      <c r="BT1141" s="161"/>
      <c r="BU1141" s="161"/>
      <c r="BV1141" s="161"/>
      <c r="BW1141" s="161"/>
      <c r="BX1141" s="161"/>
      <c r="BY1141" s="161"/>
      <c r="BZ1141" s="161"/>
      <c r="CA1141" s="161"/>
      <c r="CB1141" s="161"/>
      <c r="CC1141" s="161"/>
      <c r="CD1141" s="161"/>
      <c r="CE1141" s="161"/>
      <c r="CF1141" s="161"/>
      <c r="CG1141" s="161"/>
      <c r="CH1141" s="161"/>
      <c r="CI1141" s="161"/>
      <c r="CJ1141" s="161"/>
      <c r="CK1141" s="161"/>
      <c r="CL1141" s="161"/>
      <c r="CM1141" s="161"/>
      <c r="CN1141" s="161"/>
      <c r="CO1141" s="161"/>
      <c r="CP1141" s="161"/>
      <c r="CQ1141" s="161"/>
      <c r="CR1141" s="161"/>
      <c r="CS1141" s="161"/>
      <c r="CT1141" s="161"/>
      <c r="CU1141" s="161"/>
      <c r="CV1141" s="161"/>
      <c r="CW1141" s="161"/>
      <c r="CX1141" s="161"/>
      <c r="CY1141" s="161"/>
      <c r="CZ1141" s="161"/>
      <c r="DA1141" s="161"/>
      <c r="DB1141" s="161"/>
      <c r="DC1141" s="161"/>
      <c r="DD1141" s="161"/>
      <c r="DE1141" s="161"/>
      <c r="DF1141" s="161"/>
      <c r="DG1141" s="161"/>
      <c r="DH1141" s="161"/>
      <c r="DI1141" s="161"/>
      <c r="DJ1141" s="161"/>
      <c r="DK1141" s="161"/>
      <c r="DL1141" s="161"/>
      <c r="DM1141" s="161"/>
      <c r="DN1141" s="161"/>
      <c r="DO1141" s="161"/>
      <c r="DP1141" s="161"/>
      <c r="DQ1141" s="161"/>
      <c r="DR1141" s="161"/>
      <c r="DS1141" s="161"/>
      <c r="DT1141" s="161"/>
      <c r="DU1141" s="161"/>
      <c r="DV1141" s="161"/>
      <c r="DW1141" s="161"/>
    </row>
    <row r="1142" spans="1:127" ht="12.75" customHeight="1" x14ac:dyDescent="0.25">
      <c r="A1142" s="161"/>
      <c r="B1142" s="161"/>
      <c r="C1142" s="161"/>
      <c r="D1142" s="161"/>
      <c r="E1142" s="161"/>
      <c r="F1142" s="161"/>
      <c r="G1142" s="161"/>
      <c r="H1142" s="161"/>
      <c r="I1142" s="161"/>
      <c r="J1142" s="161"/>
      <c r="K1142" s="161"/>
      <c r="L1142" s="161"/>
      <c r="M1142" s="161"/>
      <c r="N1142" s="161"/>
      <c r="O1142" s="161"/>
      <c r="P1142" s="161"/>
      <c r="Q1142" s="161"/>
      <c r="R1142" s="161"/>
      <c r="S1142" s="161"/>
      <c r="T1142" s="161"/>
      <c r="U1142" s="161"/>
      <c r="V1142" s="161"/>
      <c r="W1142" s="161"/>
      <c r="X1142" s="161"/>
      <c r="Y1142" s="161"/>
      <c r="Z1142" s="161"/>
      <c r="AA1142" s="161"/>
      <c r="AB1142" s="161"/>
      <c r="AC1142" s="161"/>
      <c r="AD1142" s="161"/>
      <c r="AE1142" s="161"/>
      <c r="AF1142" s="161"/>
      <c r="AG1142" s="161"/>
      <c r="AH1142" s="161"/>
      <c r="AI1142" s="161"/>
      <c r="AJ1142" s="161"/>
      <c r="AK1142" s="161"/>
      <c r="AL1142" s="161"/>
      <c r="AM1142" s="161"/>
      <c r="AN1142" s="161"/>
      <c r="AO1142" s="161"/>
      <c r="AP1142" s="161"/>
      <c r="AQ1142" s="161"/>
      <c r="AR1142"/>
      <c r="AS1142" s="161"/>
      <c r="AT1142" s="161"/>
      <c r="AU1142" s="161"/>
      <c r="AV1142" s="161"/>
      <c r="AW1142" s="161"/>
      <c r="AX1142" s="161"/>
      <c r="AY1142" s="161"/>
      <c r="AZ1142" s="161"/>
      <c r="BA1142" s="161"/>
      <c r="BB1142" s="161"/>
      <c r="BC1142" s="161"/>
      <c r="BD1142" s="161"/>
      <c r="BE1142" s="161"/>
      <c r="BF1142" s="161"/>
      <c r="BG1142" s="161"/>
      <c r="BH1142" s="161"/>
      <c r="BI1142" s="161"/>
      <c r="BJ1142" s="161"/>
      <c r="BK1142" s="161"/>
      <c r="BL1142" s="161"/>
      <c r="BM1142" s="161"/>
      <c r="BN1142" s="161"/>
      <c r="BO1142" s="161"/>
      <c r="BP1142" s="161"/>
      <c r="BQ1142" s="161"/>
      <c r="BR1142" s="161"/>
      <c r="BS1142" s="161"/>
      <c r="BT1142" s="161"/>
      <c r="BU1142" s="161"/>
      <c r="BV1142" s="161"/>
      <c r="BW1142" s="161"/>
      <c r="BX1142" s="161"/>
      <c r="BY1142" s="161"/>
      <c r="BZ1142" s="161"/>
      <c r="CA1142" s="161"/>
      <c r="CB1142" s="161"/>
      <c r="CC1142" s="161"/>
      <c r="CD1142" s="161"/>
      <c r="CE1142" s="161"/>
      <c r="CF1142" s="161"/>
      <c r="CG1142" s="161"/>
      <c r="CH1142" s="161"/>
      <c r="CI1142" s="161"/>
      <c r="CJ1142" s="161"/>
      <c r="CK1142" s="161"/>
      <c r="CL1142" s="161"/>
      <c r="CM1142" s="161"/>
      <c r="CN1142" s="161"/>
      <c r="CO1142" s="161"/>
      <c r="CP1142" s="161"/>
      <c r="CQ1142" s="161"/>
      <c r="CR1142" s="161"/>
      <c r="CS1142" s="161"/>
      <c r="CT1142" s="161"/>
      <c r="CU1142" s="161"/>
      <c r="CV1142" s="161"/>
      <c r="CW1142" s="161"/>
      <c r="CX1142" s="161"/>
      <c r="CY1142" s="161"/>
      <c r="CZ1142" s="161"/>
      <c r="DA1142" s="161"/>
      <c r="DB1142" s="161"/>
      <c r="DC1142" s="161"/>
      <c r="DD1142" s="161"/>
      <c r="DE1142" s="161"/>
      <c r="DF1142" s="161"/>
      <c r="DG1142" s="161"/>
      <c r="DH1142" s="161"/>
      <c r="DI1142" s="161"/>
      <c r="DJ1142" s="161"/>
      <c r="DK1142" s="161"/>
      <c r="DL1142" s="161"/>
      <c r="DM1142" s="161"/>
      <c r="DN1142" s="161"/>
      <c r="DO1142" s="161"/>
      <c r="DP1142" s="161"/>
      <c r="DQ1142" s="161"/>
      <c r="DR1142" s="161"/>
      <c r="DS1142" s="161"/>
      <c r="DT1142" s="161"/>
      <c r="DU1142" s="161"/>
      <c r="DV1142" s="161"/>
      <c r="DW1142" s="161"/>
    </row>
    <row r="1143" spans="1:127" ht="12.75" customHeight="1" x14ac:dyDescent="0.25">
      <c r="A1143" s="161"/>
      <c r="B1143" s="161"/>
      <c r="C1143" s="161"/>
      <c r="D1143" s="161"/>
      <c r="E1143" s="161"/>
      <c r="F1143" s="161"/>
      <c r="G1143" s="161"/>
      <c r="H1143" s="161"/>
      <c r="I1143" s="161"/>
      <c r="J1143" s="161"/>
      <c r="K1143" s="161"/>
      <c r="L1143" s="161"/>
      <c r="M1143" s="161"/>
      <c r="N1143" s="161"/>
      <c r="O1143" s="161"/>
      <c r="P1143" s="161"/>
      <c r="Q1143" s="161"/>
      <c r="R1143" s="161"/>
      <c r="S1143" s="161"/>
      <c r="T1143" s="161"/>
      <c r="U1143" s="161"/>
      <c r="V1143" s="161"/>
      <c r="W1143" s="161"/>
      <c r="X1143" s="161"/>
      <c r="Y1143" s="161"/>
      <c r="Z1143" s="161"/>
      <c r="AA1143" s="161"/>
      <c r="AB1143" s="161"/>
      <c r="AC1143" s="161"/>
      <c r="AD1143" s="161"/>
      <c r="AE1143" s="161"/>
      <c r="AF1143" s="161"/>
      <c r="AG1143" s="161"/>
      <c r="AH1143" s="161"/>
      <c r="AI1143" s="161"/>
      <c r="AJ1143" s="161"/>
      <c r="AK1143" s="161"/>
      <c r="AL1143" s="161"/>
      <c r="AM1143" s="161"/>
      <c r="AN1143" s="161"/>
      <c r="AO1143" s="161"/>
      <c r="AP1143" s="161"/>
      <c r="AQ1143" s="161"/>
      <c r="AR1143"/>
      <c r="AS1143" s="161"/>
      <c r="AT1143" s="161"/>
      <c r="AU1143" s="161"/>
      <c r="AV1143" s="161"/>
      <c r="AW1143" s="161"/>
      <c r="AX1143" s="161"/>
      <c r="AY1143" s="161"/>
      <c r="AZ1143" s="161"/>
      <c r="BA1143" s="161"/>
      <c r="BB1143" s="161"/>
      <c r="BC1143" s="161"/>
      <c r="BD1143" s="161"/>
      <c r="BE1143" s="161"/>
      <c r="BF1143" s="161"/>
      <c r="BG1143" s="161"/>
      <c r="BH1143" s="161"/>
      <c r="BI1143" s="161"/>
      <c r="BJ1143" s="161"/>
      <c r="BK1143" s="161"/>
      <c r="BL1143" s="161"/>
      <c r="BM1143" s="161"/>
      <c r="BN1143" s="161"/>
      <c r="BO1143" s="161"/>
      <c r="BP1143" s="161"/>
      <c r="BQ1143" s="161"/>
      <c r="BR1143" s="161"/>
      <c r="BS1143" s="161"/>
      <c r="BT1143" s="161"/>
      <c r="BU1143" s="161"/>
      <c r="BV1143" s="161"/>
      <c r="BW1143" s="161"/>
      <c r="BX1143" s="161"/>
      <c r="BY1143" s="161"/>
      <c r="BZ1143" s="161"/>
      <c r="CA1143" s="161"/>
      <c r="CB1143" s="161"/>
      <c r="CC1143" s="161"/>
      <c r="CD1143" s="161"/>
      <c r="CE1143" s="161"/>
      <c r="CF1143" s="161"/>
      <c r="CG1143" s="161"/>
      <c r="CH1143" s="161"/>
      <c r="CI1143" s="161"/>
      <c r="CJ1143" s="161"/>
      <c r="CK1143" s="161"/>
      <c r="CL1143" s="161"/>
      <c r="CM1143" s="161"/>
      <c r="CN1143" s="161"/>
      <c r="CO1143" s="161"/>
      <c r="CP1143" s="161"/>
      <c r="CQ1143" s="161"/>
      <c r="CR1143" s="161"/>
      <c r="CS1143" s="161"/>
      <c r="CT1143" s="161"/>
      <c r="CU1143" s="161"/>
      <c r="CV1143" s="161"/>
      <c r="CW1143" s="161"/>
      <c r="CX1143" s="161"/>
      <c r="CY1143" s="161"/>
      <c r="CZ1143" s="161"/>
      <c r="DA1143" s="161"/>
      <c r="DB1143" s="161"/>
      <c r="DC1143" s="161"/>
      <c r="DD1143" s="161"/>
      <c r="DE1143" s="161"/>
      <c r="DF1143" s="161"/>
      <c r="DG1143" s="161"/>
      <c r="DH1143" s="161"/>
      <c r="DI1143" s="161"/>
      <c r="DJ1143" s="161"/>
      <c r="DK1143" s="161"/>
      <c r="DL1143" s="161"/>
      <c r="DM1143" s="161"/>
      <c r="DN1143" s="161"/>
      <c r="DO1143" s="161"/>
      <c r="DP1143" s="161"/>
      <c r="DQ1143" s="161"/>
      <c r="DR1143" s="161"/>
      <c r="DS1143" s="161"/>
      <c r="DT1143" s="161"/>
      <c r="DU1143" s="161"/>
      <c r="DV1143" s="161"/>
      <c r="DW1143" s="161"/>
    </row>
    <row r="1144" spans="1:127" ht="12.75" customHeight="1" x14ac:dyDescent="0.25">
      <c r="A1144" s="161"/>
      <c r="B1144" s="161"/>
      <c r="C1144" s="161"/>
      <c r="D1144" s="161"/>
      <c r="E1144" s="161"/>
      <c r="F1144" s="161"/>
      <c r="G1144" s="161"/>
      <c r="H1144" s="161"/>
      <c r="I1144" s="161"/>
      <c r="J1144" s="161"/>
      <c r="K1144" s="161"/>
      <c r="L1144" s="161"/>
      <c r="M1144" s="161"/>
      <c r="N1144" s="161"/>
      <c r="O1144" s="161"/>
      <c r="P1144" s="161"/>
      <c r="Q1144" s="161"/>
      <c r="R1144" s="161"/>
      <c r="S1144" s="161"/>
      <c r="T1144" s="161"/>
      <c r="U1144" s="161"/>
      <c r="V1144" s="161"/>
      <c r="W1144" s="161"/>
      <c r="X1144" s="161"/>
      <c r="Y1144" s="161"/>
      <c r="Z1144" s="161"/>
      <c r="AA1144" s="161"/>
      <c r="AB1144" s="161"/>
      <c r="AC1144" s="161"/>
      <c r="AD1144" s="161"/>
      <c r="AE1144" s="161"/>
      <c r="AF1144" s="161"/>
      <c r="AG1144" s="161"/>
      <c r="AH1144" s="161"/>
      <c r="AI1144" s="161"/>
      <c r="AJ1144" s="161"/>
      <c r="AK1144" s="161"/>
      <c r="AL1144" s="161"/>
      <c r="AM1144" s="161"/>
      <c r="AN1144" s="161"/>
      <c r="AO1144" s="161"/>
      <c r="AP1144" s="161"/>
      <c r="AQ1144" s="161"/>
      <c r="AR1144"/>
      <c r="AS1144" s="161"/>
      <c r="AT1144" s="161"/>
      <c r="AU1144" s="161"/>
      <c r="AV1144" s="161"/>
      <c r="AW1144" s="161"/>
      <c r="AX1144" s="161"/>
      <c r="AY1144" s="161"/>
      <c r="AZ1144" s="161"/>
      <c r="BA1144" s="161"/>
      <c r="BB1144" s="161"/>
      <c r="BC1144" s="161"/>
      <c r="BD1144" s="161"/>
      <c r="BE1144" s="161"/>
      <c r="BF1144" s="161"/>
      <c r="BG1144" s="161"/>
      <c r="BH1144" s="161"/>
      <c r="BI1144" s="161"/>
      <c r="BJ1144" s="161"/>
      <c r="BK1144" s="161"/>
      <c r="BL1144" s="161"/>
      <c r="BM1144" s="161"/>
      <c r="BN1144" s="161"/>
      <c r="BO1144" s="161"/>
      <c r="BP1144" s="161"/>
      <c r="BQ1144" s="161"/>
      <c r="BR1144" s="161"/>
      <c r="BS1144" s="161"/>
      <c r="BT1144" s="161"/>
      <c r="BU1144" s="161"/>
      <c r="BV1144" s="161"/>
      <c r="BW1144" s="161"/>
      <c r="BX1144" s="161"/>
      <c r="BY1144" s="161"/>
      <c r="BZ1144" s="161"/>
      <c r="CA1144" s="161"/>
      <c r="CB1144" s="161"/>
      <c r="CC1144" s="161"/>
      <c r="CD1144" s="161"/>
      <c r="CE1144" s="161"/>
      <c r="CF1144" s="161"/>
      <c r="CG1144" s="161"/>
      <c r="CH1144" s="161"/>
      <c r="CI1144" s="161"/>
      <c r="CJ1144" s="161"/>
      <c r="CK1144" s="161"/>
      <c r="CL1144" s="161"/>
      <c r="CM1144" s="161"/>
      <c r="CN1144" s="161"/>
      <c r="CO1144" s="161"/>
      <c r="CP1144" s="161"/>
      <c r="CQ1144" s="161"/>
      <c r="CR1144" s="161"/>
      <c r="CS1144" s="161"/>
      <c r="CT1144" s="161"/>
      <c r="CU1144" s="161"/>
      <c r="CV1144" s="161"/>
      <c r="CW1144" s="161"/>
      <c r="CX1144" s="161"/>
      <c r="CY1144" s="161"/>
      <c r="CZ1144" s="161"/>
      <c r="DA1144" s="161"/>
      <c r="DB1144" s="161"/>
      <c r="DC1144" s="161"/>
      <c r="DD1144" s="161"/>
      <c r="DE1144" s="161"/>
      <c r="DF1144" s="161"/>
      <c r="DG1144" s="161"/>
      <c r="DH1144" s="161"/>
      <c r="DI1144" s="161"/>
      <c r="DJ1144" s="161"/>
      <c r="DK1144" s="161"/>
      <c r="DL1144" s="161"/>
      <c r="DM1144" s="161"/>
      <c r="DN1144" s="161"/>
      <c r="DO1144" s="161"/>
      <c r="DP1144" s="161"/>
      <c r="DQ1144" s="161"/>
      <c r="DR1144" s="161"/>
      <c r="DS1144" s="161"/>
      <c r="DT1144" s="161"/>
      <c r="DU1144" s="161"/>
      <c r="DV1144" s="161"/>
      <c r="DW1144" s="161"/>
    </row>
    <row r="1145" spans="1:127" ht="12.75" customHeight="1" x14ac:dyDescent="0.25">
      <c r="A1145" s="161"/>
      <c r="B1145" s="161"/>
      <c r="C1145" s="161"/>
      <c r="D1145" s="161"/>
      <c r="E1145" s="161"/>
      <c r="F1145" s="161"/>
      <c r="G1145" s="161"/>
      <c r="H1145" s="161"/>
      <c r="I1145" s="161"/>
      <c r="J1145" s="161"/>
      <c r="K1145" s="161"/>
      <c r="L1145" s="161"/>
      <c r="M1145" s="161"/>
      <c r="N1145" s="161"/>
      <c r="O1145" s="161"/>
      <c r="P1145" s="161"/>
      <c r="Q1145" s="161"/>
      <c r="R1145" s="161"/>
      <c r="S1145" s="161"/>
      <c r="T1145" s="161"/>
      <c r="U1145" s="161"/>
      <c r="V1145" s="161"/>
      <c r="W1145" s="161"/>
      <c r="X1145" s="161"/>
      <c r="Y1145" s="161"/>
      <c r="Z1145" s="161"/>
      <c r="AA1145" s="161"/>
      <c r="AB1145" s="161"/>
      <c r="AC1145" s="161"/>
      <c r="AD1145" s="161"/>
      <c r="AE1145" s="161"/>
      <c r="AF1145" s="161"/>
      <c r="AG1145" s="161"/>
      <c r="AH1145" s="161"/>
      <c r="AI1145" s="161"/>
      <c r="AJ1145" s="161"/>
      <c r="AK1145" s="161"/>
      <c r="AL1145" s="161"/>
      <c r="AM1145" s="161"/>
      <c r="AN1145" s="161"/>
      <c r="AO1145" s="161"/>
      <c r="AP1145" s="161"/>
      <c r="AQ1145" s="161"/>
      <c r="AR1145"/>
      <c r="AS1145" s="161"/>
      <c r="AT1145" s="161"/>
      <c r="AU1145" s="161"/>
      <c r="AV1145" s="161"/>
      <c r="AW1145" s="161"/>
      <c r="AX1145" s="161"/>
      <c r="AY1145" s="161"/>
      <c r="AZ1145" s="161"/>
      <c r="BA1145" s="161"/>
      <c r="BB1145" s="161"/>
      <c r="BC1145" s="161"/>
      <c r="BD1145" s="161"/>
      <c r="BE1145" s="161"/>
      <c r="BF1145" s="161"/>
      <c r="BG1145" s="161"/>
      <c r="BH1145" s="161"/>
      <c r="BI1145" s="161"/>
      <c r="BJ1145" s="161"/>
      <c r="BK1145" s="161"/>
      <c r="BL1145" s="161"/>
      <c r="BM1145" s="161"/>
      <c r="BN1145" s="161"/>
      <c r="BO1145" s="161"/>
      <c r="BP1145" s="161"/>
      <c r="BQ1145" s="161"/>
      <c r="BR1145" s="161"/>
      <c r="BS1145" s="161"/>
      <c r="BT1145" s="161"/>
      <c r="BU1145" s="161"/>
      <c r="BV1145" s="161"/>
      <c r="BW1145" s="161"/>
      <c r="BX1145" s="161"/>
      <c r="BY1145" s="161"/>
      <c r="BZ1145" s="161"/>
      <c r="CA1145" s="161"/>
      <c r="CB1145" s="161"/>
      <c r="CC1145" s="161"/>
      <c r="CD1145" s="161"/>
      <c r="CE1145" s="161"/>
      <c r="CF1145" s="161"/>
      <c r="CG1145" s="161"/>
      <c r="CH1145" s="161"/>
      <c r="CI1145" s="161"/>
      <c r="CJ1145" s="161"/>
      <c r="CK1145" s="161"/>
      <c r="CL1145" s="161"/>
      <c r="CM1145" s="161"/>
      <c r="CN1145" s="161"/>
      <c r="CO1145" s="161"/>
      <c r="CP1145" s="161"/>
      <c r="CQ1145" s="161"/>
      <c r="CR1145" s="161"/>
      <c r="CS1145" s="161"/>
      <c r="CT1145" s="161"/>
      <c r="CU1145" s="161"/>
      <c r="CV1145" s="161"/>
      <c r="CW1145" s="161"/>
      <c r="CX1145" s="161"/>
      <c r="CY1145" s="161"/>
      <c r="CZ1145" s="161"/>
      <c r="DA1145" s="161"/>
      <c r="DB1145" s="161"/>
      <c r="DC1145" s="161"/>
      <c r="DD1145" s="161"/>
      <c r="DE1145" s="161"/>
      <c r="DF1145" s="161"/>
      <c r="DG1145" s="161"/>
      <c r="DH1145" s="161"/>
      <c r="DI1145" s="161"/>
      <c r="DJ1145" s="161"/>
      <c r="DK1145" s="161"/>
      <c r="DL1145" s="161"/>
      <c r="DM1145" s="161"/>
      <c r="DN1145" s="161"/>
      <c r="DO1145" s="161"/>
      <c r="DP1145" s="161"/>
      <c r="DQ1145" s="161"/>
      <c r="DR1145" s="161"/>
      <c r="DS1145" s="161"/>
      <c r="DT1145" s="161"/>
      <c r="DU1145" s="161"/>
      <c r="DV1145" s="161"/>
      <c r="DW1145" s="161"/>
    </row>
    <row r="1146" spans="1:127" ht="12.75" customHeight="1" x14ac:dyDescent="0.25">
      <c r="A1146" s="161"/>
      <c r="B1146" s="161"/>
      <c r="C1146" s="161"/>
      <c r="D1146" s="161"/>
      <c r="E1146" s="161"/>
      <c r="F1146" s="161"/>
      <c r="G1146" s="161"/>
      <c r="H1146" s="161"/>
      <c r="I1146" s="161"/>
      <c r="J1146" s="161"/>
      <c r="K1146" s="161"/>
      <c r="L1146" s="161"/>
      <c r="M1146" s="161"/>
      <c r="N1146" s="161"/>
      <c r="O1146" s="161"/>
      <c r="P1146" s="161"/>
      <c r="Q1146" s="161"/>
      <c r="R1146" s="161"/>
      <c r="S1146" s="161"/>
      <c r="T1146" s="161"/>
      <c r="U1146" s="161"/>
      <c r="V1146" s="161"/>
      <c r="W1146" s="161"/>
      <c r="X1146" s="161"/>
      <c r="Y1146" s="161"/>
      <c r="Z1146" s="161"/>
      <c r="AA1146" s="161"/>
      <c r="AB1146" s="161"/>
      <c r="AC1146" s="161"/>
      <c r="AD1146" s="161"/>
      <c r="AE1146" s="161"/>
      <c r="AF1146" s="161"/>
      <c r="AG1146" s="161"/>
      <c r="AH1146" s="161"/>
      <c r="AI1146" s="161"/>
      <c r="AJ1146" s="161"/>
      <c r="AK1146" s="161"/>
      <c r="AL1146" s="161"/>
      <c r="AM1146" s="161"/>
      <c r="AN1146" s="161"/>
      <c r="AO1146" s="161"/>
      <c r="AP1146" s="161"/>
      <c r="AQ1146" s="161"/>
      <c r="AR1146"/>
      <c r="AS1146" s="161"/>
      <c r="AT1146" s="161"/>
      <c r="AU1146" s="161"/>
      <c r="AV1146" s="161"/>
      <c r="AW1146" s="161"/>
      <c r="AX1146" s="161"/>
      <c r="AY1146" s="161"/>
      <c r="AZ1146" s="161"/>
      <c r="BA1146" s="161"/>
      <c r="BB1146" s="161"/>
      <c r="BC1146" s="161"/>
      <c r="BD1146" s="161"/>
      <c r="BE1146" s="161"/>
      <c r="BF1146" s="161"/>
      <c r="BG1146" s="161"/>
      <c r="BH1146" s="161"/>
      <c r="BI1146" s="161"/>
      <c r="BJ1146" s="161"/>
      <c r="BK1146" s="161"/>
      <c r="BL1146" s="161"/>
      <c r="BM1146" s="161"/>
      <c r="BN1146" s="161"/>
      <c r="BO1146" s="161"/>
      <c r="BP1146" s="161"/>
      <c r="BQ1146" s="161"/>
      <c r="BR1146" s="161"/>
      <c r="BS1146" s="161"/>
      <c r="BT1146" s="161"/>
      <c r="BU1146" s="161"/>
      <c r="BV1146" s="161"/>
      <c r="BW1146" s="161"/>
      <c r="BX1146" s="161"/>
      <c r="BY1146" s="161"/>
      <c r="BZ1146" s="161"/>
      <c r="CA1146" s="161"/>
      <c r="CB1146" s="161"/>
      <c r="CC1146" s="161"/>
      <c r="CD1146" s="161"/>
      <c r="CE1146" s="161"/>
      <c r="CF1146" s="161"/>
      <c r="CG1146" s="161"/>
      <c r="CH1146" s="161"/>
      <c r="CI1146" s="161"/>
      <c r="CJ1146" s="161"/>
      <c r="CK1146" s="161"/>
      <c r="CL1146" s="161"/>
      <c r="CM1146" s="161"/>
      <c r="CN1146" s="161"/>
      <c r="CO1146" s="161"/>
      <c r="CP1146" s="161"/>
      <c r="CQ1146" s="161"/>
      <c r="CR1146" s="161"/>
      <c r="CS1146" s="161"/>
      <c r="CT1146" s="161"/>
      <c r="CU1146" s="161"/>
      <c r="CV1146" s="161"/>
      <c r="CW1146" s="161"/>
      <c r="CX1146" s="161"/>
      <c r="CY1146" s="161"/>
      <c r="CZ1146" s="161"/>
      <c r="DA1146" s="161"/>
      <c r="DB1146" s="161"/>
      <c r="DC1146" s="161"/>
      <c r="DD1146" s="161"/>
      <c r="DE1146" s="161"/>
      <c r="DF1146" s="161"/>
      <c r="DG1146" s="161"/>
      <c r="DH1146" s="161"/>
      <c r="DI1146" s="161"/>
      <c r="DJ1146" s="161"/>
      <c r="DK1146" s="161"/>
      <c r="DL1146" s="161"/>
      <c r="DM1146" s="161"/>
      <c r="DN1146" s="161"/>
      <c r="DO1146" s="161"/>
      <c r="DP1146" s="161"/>
      <c r="DQ1146" s="161"/>
      <c r="DR1146" s="161"/>
      <c r="DS1146" s="161"/>
      <c r="DT1146" s="161"/>
      <c r="DU1146" s="161"/>
      <c r="DV1146" s="161"/>
      <c r="DW1146" s="161"/>
    </row>
    <row r="1147" spans="1:127" ht="12.75" customHeight="1" x14ac:dyDescent="0.25">
      <c r="A1147" s="161"/>
      <c r="B1147" s="161"/>
      <c r="C1147" s="161"/>
      <c r="D1147" s="161"/>
      <c r="E1147" s="161"/>
      <c r="F1147" s="161"/>
      <c r="G1147" s="161"/>
      <c r="H1147" s="161"/>
      <c r="I1147" s="161"/>
      <c r="J1147" s="161"/>
      <c r="K1147" s="161"/>
      <c r="L1147" s="161"/>
      <c r="M1147" s="161"/>
      <c r="N1147" s="161"/>
      <c r="O1147" s="161"/>
      <c r="P1147" s="161"/>
      <c r="Q1147" s="161"/>
      <c r="R1147" s="161"/>
      <c r="S1147" s="161"/>
      <c r="T1147" s="161"/>
      <c r="U1147" s="161"/>
      <c r="V1147" s="161"/>
      <c r="W1147" s="161"/>
      <c r="X1147" s="161"/>
      <c r="Y1147" s="161"/>
      <c r="Z1147" s="161"/>
      <c r="AA1147" s="161"/>
      <c r="AB1147" s="161"/>
      <c r="AC1147" s="161"/>
      <c r="AD1147" s="161"/>
      <c r="AE1147" s="161"/>
      <c r="AF1147" s="161"/>
      <c r="AG1147" s="161"/>
      <c r="AH1147" s="161"/>
      <c r="AI1147" s="161"/>
      <c r="AJ1147" s="161"/>
      <c r="AK1147" s="161"/>
      <c r="AL1147" s="161"/>
      <c r="AM1147" s="161"/>
      <c r="AN1147" s="161"/>
      <c r="AO1147" s="161"/>
      <c r="AP1147" s="161"/>
      <c r="AQ1147" s="161"/>
      <c r="AR1147"/>
      <c r="AS1147" s="161"/>
      <c r="AT1147" s="161"/>
      <c r="AU1147" s="161"/>
      <c r="AV1147" s="161"/>
      <c r="AW1147" s="161"/>
      <c r="AX1147" s="161"/>
      <c r="AY1147" s="161"/>
      <c r="AZ1147" s="161"/>
      <c r="BA1147" s="161"/>
      <c r="BB1147" s="161"/>
      <c r="BC1147" s="161"/>
      <c r="BD1147" s="161"/>
      <c r="BE1147" s="161"/>
      <c r="BF1147" s="161"/>
      <c r="BG1147" s="161"/>
      <c r="BH1147" s="161"/>
      <c r="BI1147" s="161"/>
      <c r="BJ1147" s="161"/>
      <c r="BK1147" s="161"/>
      <c r="BL1147" s="161"/>
      <c r="BM1147" s="161"/>
      <c r="BN1147" s="161"/>
      <c r="BO1147" s="161"/>
      <c r="BP1147" s="161"/>
      <c r="BQ1147" s="161"/>
      <c r="BR1147" s="161"/>
      <c r="BS1147" s="161"/>
      <c r="BT1147" s="161"/>
      <c r="BU1147" s="161"/>
      <c r="BV1147" s="161"/>
      <c r="BW1147" s="161"/>
      <c r="BX1147" s="161"/>
      <c r="BY1147" s="161"/>
      <c r="BZ1147" s="161"/>
      <c r="CA1147" s="161"/>
      <c r="CB1147" s="161"/>
      <c r="CC1147" s="161"/>
      <c r="CD1147" s="161"/>
      <c r="CE1147" s="161"/>
      <c r="CF1147" s="161"/>
      <c r="CG1147" s="161"/>
      <c r="CH1147" s="161"/>
      <c r="CI1147" s="161"/>
      <c r="CJ1147" s="161"/>
      <c r="CK1147" s="161"/>
      <c r="CL1147" s="161"/>
      <c r="CM1147" s="161"/>
      <c r="CN1147" s="161"/>
      <c r="CO1147" s="161"/>
      <c r="CP1147" s="161"/>
      <c r="CQ1147" s="161"/>
      <c r="CR1147" s="161"/>
      <c r="CS1147" s="161"/>
      <c r="CT1147" s="161"/>
      <c r="CU1147" s="161"/>
      <c r="CV1147" s="161"/>
      <c r="CW1147" s="161"/>
      <c r="CX1147" s="161"/>
      <c r="CY1147" s="161"/>
      <c r="CZ1147" s="161"/>
      <c r="DA1147" s="161"/>
      <c r="DB1147" s="161"/>
      <c r="DC1147" s="161"/>
      <c r="DD1147" s="161"/>
      <c r="DE1147" s="161"/>
      <c r="DF1147" s="161"/>
      <c r="DG1147" s="161"/>
      <c r="DH1147" s="161"/>
      <c r="DI1147" s="161"/>
      <c r="DJ1147" s="161"/>
      <c r="DK1147" s="161"/>
      <c r="DL1147" s="161"/>
      <c r="DM1147" s="161"/>
      <c r="DN1147" s="161"/>
      <c r="DO1147" s="161"/>
      <c r="DP1147" s="161"/>
      <c r="DQ1147" s="161"/>
      <c r="DR1147" s="161"/>
      <c r="DS1147" s="161"/>
      <c r="DT1147" s="161"/>
      <c r="DU1147" s="161"/>
      <c r="DV1147" s="161"/>
      <c r="DW1147" s="161"/>
    </row>
    <row r="1148" spans="1:127" ht="12.75" customHeight="1" x14ac:dyDescent="0.25">
      <c r="A1148" s="161"/>
      <c r="B1148" s="161"/>
      <c r="C1148" s="161"/>
      <c r="D1148" s="161"/>
      <c r="E1148" s="161"/>
      <c r="F1148" s="161"/>
      <c r="G1148" s="161"/>
      <c r="H1148" s="161"/>
      <c r="I1148" s="161"/>
      <c r="J1148" s="161"/>
      <c r="K1148" s="161"/>
      <c r="L1148" s="161"/>
      <c r="M1148" s="161"/>
      <c r="N1148" s="161"/>
      <c r="O1148" s="161"/>
      <c r="P1148" s="161"/>
      <c r="Q1148" s="161"/>
      <c r="R1148" s="161"/>
      <c r="S1148" s="161"/>
      <c r="T1148" s="161"/>
      <c r="U1148" s="161"/>
      <c r="V1148" s="161"/>
      <c r="W1148" s="161"/>
      <c r="X1148" s="161"/>
      <c r="Y1148" s="161"/>
      <c r="Z1148" s="161"/>
      <c r="AA1148" s="161"/>
      <c r="AB1148" s="161"/>
      <c r="AC1148" s="161"/>
      <c r="AD1148" s="161"/>
      <c r="AE1148" s="161"/>
      <c r="AF1148" s="161"/>
      <c r="AG1148" s="161"/>
      <c r="AH1148" s="161"/>
      <c r="AI1148" s="161"/>
      <c r="AJ1148" s="161"/>
      <c r="AK1148" s="161"/>
      <c r="AL1148" s="161"/>
      <c r="AM1148" s="161"/>
      <c r="AN1148" s="161"/>
      <c r="AO1148" s="161"/>
      <c r="AP1148" s="161"/>
      <c r="AQ1148" s="161"/>
      <c r="AR1148"/>
      <c r="AS1148" s="161"/>
      <c r="AT1148" s="161"/>
      <c r="AU1148" s="161"/>
      <c r="AV1148" s="161"/>
      <c r="AW1148" s="161"/>
      <c r="AX1148" s="161"/>
      <c r="AY1148" s="161"/>
      <c r="AZ1148" s="161"/>
      <c r="BA1148" s="161"/>
      <c r="BB1148" s="161"/>
      <c r="BC1148" s="161"/>
      <c r="BD1148" s="161"/>
      <c r="BE1148" s="161"/>
      <c r="BF1148" s="161"/>
      <c r="BG1148" s="161"/>
      <c r="BH1148" s="161"/>
      <c r="BI1148" s="161"/>
      <c r="BJ1148" s="161"/>
      <c r="BK1148" s="161"/>
      <c r="BL1148" s="161"/>
      <c r="BM1148" s="161"/>
      <c r="BN1148" s="161"/>
      <c r="BO1148" s="161"/>
      <c r="BP1148" s="161"/>
      <c r="BQ1148" s="161"/>
      <c r="BR1148" s="161"/>
      <c r="BS1148" s="161"/>
      <c r="BT1148" s="161"/>
      <c r="BU1148" s="161"/>
      <c r="BV1148" s="161"/>
      <c r="BW1148" s="161"/>
      <c r="BX1148" s="161"/>
      <c r="BY1148" s="161"/>
      <c r="BZ1148" s="161"/>
      <c r="CA1148" s="161"/>
      <c r="CB1148" s="161"/>
      <c r="CC1148" s="161"/>
      <c r="CD1148" s="161"/>
      <c r="CE1148" s="161"/>
      <c r="CF1148" s="161"/>
      <c r="CG1148" s="161"/>
      <c r="CH1148" s="161"/>
      <c r="CI1148" s="161"/>
      <c r="CJ1148" s="161"/>
      <c r="CK1148" s="161"/>
      <c r="CL1148" s="161"/>
      <c r="CM1148" s="161"/>
      <c r="CN1148" s="161"/>
      <c r="CO1148" s="161"/>
      <c r="CP1148" s="161"/>
      <c r="CQ1148" s="161"/>
      <c r="CR1148" s="161"/>
      <c r="CS1148" s="161"/>
      <c r="CT1148" s="161"/>
      <c r="CU1148" s="161"/>
      <c r="CV1148" s="161"/>
      <c r="CW1148" s="161"/>
      <c r="CX1148" s="161"/>
      <c r="CY1148" s="161"/>
      <c r="CZ1148" s="161"/>
      <c r="DA1148" s="161"/>
      <c r="DB1148" s="161"/>
      <c r="DC1148" s="161"/>
      <c r="DD1148" s="161"/>
      <c r="DE1148" s="161"/>
      <c r="DF1148" s="161"/>
      <c r="DG1148" s="161"/>
      <c r="DH1148" s="161"/>
      <c r="DI1148" s="161"/>
      <c r="DJ1148" s="161"/>
      <c r="DK1148" s="161"/>
      <c r="DL1148" s="161"/>
      <c r="DM1148" s="161"/>
      <c r="DN1148" s="161"/>
      <c r="DO1148" s="161"/>
      <c r="DP1148" s="161"/>
      <c r="DQ1148" s="161"/>
      <c r="DR1148" s="161"/>
      <c r="DS1148" s="161"/>
      <c r="DT1148" s="161"/>
      <c r="DU1148" s="161"/>
      <c r="DV1148" s="161"/>
      <c r="DW1148" s="161"/>
    </row>
    <row r="1149" spans="1:127" ht="12.75" customHeight="1" x14ac:dyDescent="0.25">
      <c r="A1149" s="161"/>
      <c r="B1149" s="161"/>
      <c r="C1149" s="161"/>
      <c r="D1149" s="161"/>
      <c r="E1149" s="161"/>
      <c r="F1149" s="161"/>
      <c r="G1149" s="161"/>
      <c r="H1149" s="161"/>
      <c r="I1149" s="161"/>
      <c r="J1149" s="161"/>
      <c r="K1149" s="161"/>
      <c r="L1149" s="161"/>
      <c r="M1149" s="161"/>
      <c r="N1149" s="161"/>
      <c r="O1149" s="161"/>
      <c r="P1149" s="161"/>
      <c r="Q1149" s="161"/>
      <c r="R1149" s="161"/>
      <c r="S1149" s="161"/>
      <c r="T1149" s="161"/>
      <c r="U1149" s="161"/>
      <c r="V1149" s="161"/>
      <c r="W1149" s="161"/>
      <c r="X1149" s="161"/>
      <c r="Y1149" s="161"/>
      <c r="Z1149" s="161"/>
      <c r="AA1149" s="161"/>
      <c r="AB1149" s="161"/>
      <c r="AC1149" s="161"/>
      <c r="AD1149" s="161"/>
      <c r="AE1149" s="161"/>
      <c r="AF1149" s="161"/>
      <c r="AG1149" s="161"/>
      <c r="AH1149" s="161"/>
      <c r="AI1149" s="161"/>
      <c r="AJ1149" s="161"/>
      <c r="AK1149" s="161"/>
      <c r="AL1149" s="161"/>
      <c r="AM1149" s="161"/>
      <c r="AN1149" s="161"/>
      <c r="AO1149" s="161"/>
      <c r="AP1149" s="161"/>
      <c r="AQ1149" s="161"/>
      <c r="AR1149"/>
      <c r="AS1149" s="161"/>
      <c r="AT1149" s="161"/>
      <c r="AU1149" s="161"/>
      <c r="AV1149" s="161"/>
      <c r="AW1149" s="161"/>
      <c r="AX1149" s="161"/>
      <c r="AY1149" s="161"/>
      <c r="AZ1149" s="161"/>
      <c r="BA1149" s="161"/>
      <c r="BB1149" s="161"/>
      <c r="BC1149" s="161"/>
      <c r="BD1149" s="161"/>
      <c r="BE1149" s="161"/>
      <c r="BF1149" s="161"/>
      <c r="BG1149" s="161"/>
      <c r="BH1149" s="161"/>
      <c r="BI1149" s="161"/>
      <c r="BJ1149" s="161"/>
      <c r="BK1149" s="161"/>
      <c r="BL1149" s="161"/>
      <c r="BM1149" s="161"/>
      <c r="BN1149" s="161"/>
      <c r="BO1149" s="161"/>
      <c r="BP1149" s="161"/>
      <c r="BQ1149" s="161"/>
      <c r="BR1149" s="161"/>
      <c r="BS1149" s="161"/>
      <c r="BT1149" s="161"/>
      <c r="BU1149" s="161"/>
      <c r="BV1149" s="161"/>
      <c r="BW1149" s="161"/>
      <c r="BX1149" s="161"/>
      <c r="BY1149" s="161"/>
      <c r="BZ1149" s="161"/>
      <c r="CA1149" s="161"/>
      <c r="CB1149" s="161"/>
      <c r="CC1149" s="161"/>
      <c r="CD1149" s="161"/>
      <c r="CE1149" s="161"/>
      <c r="CF1149" s="161"/>
      <c r="CG1149" s="161"/>
      <c r="CH1149" s="161"/>
      <c r="CI1149" s="161"/>
      <c r="CJ1149" s="161"/>
      <c r="CK1149" s="161"/>
      <c r="CL1149" s="161"/>
      <c r="CM1149" s="161"/>
      <c r="CN1149" s="161"/>
      <c r="CO1149" s="161"/>
      <c r="CP1149" s="161"/>
      <c r="CQ1149" s="161"/>
      <c r="CR1149" s="161"/>
      <c r="CS1149" s="161"/>
      <c r="CT1149" s="161"/>
      <c r="CU1149" s="161"/>
      <c r="CV1149" s="161"/>
      <c r="CW1149" s="161"/>
      <c r="CX1149" s="161"/>
      <c r="CY1149" s="161"/>
      <c r="CZ1149" s="161"/>
      <c r="DA1149" s="161"/>
      <c r="DB1149" s="161"/>
      <c r="DC1149" s="161"/>
      <c r="DD1149" s="161"/>
      <c r="DE1149" s="161"/>
      <c r="DF1149" s="161"/>
      <c r="DG1149" s="161"/>
      <c r="DH1149" s="161"/>
      <c r="DI1149" s="161"/>
      <c r="DJ1149" s="161"/>
      <c r="DK1149" s="161"/>
      <c r="DL1149" s="161"/>
      <c r="DM1149" s="161"/>
      <c r="DN1149" s="161"/>
      <c r="DO1149" s="161"/>
      <c r="DP1149" s="161"/>
      <c r="DQ1149" s="161"/>
      <c r="DR1149" s="161"/>
      <c r="DS1149" s="161"/>
      <c r="DT1149" s="161"/>
      <c r="DU1149" s="161"/>
      <c r="DV1149" s="161"/>
      <c r="DW1149" s="161"/>
    </row>
    <row r="1150" spans="1:127" ht="12.75" customHeight="1" x14ac:dyDescent="0.25">
      <c r="A1150" s="161"/>
      <c r="B1150" s="161"/>
      <c r="C1150" s="161"/>
      <c r="D1150" s="161"/>
      <c r="E1150" s="161"/>
      <c r="F1150" s="161"/>
      <c r="G1150" s="161"/>
      <c r="H1150" s="161"/>
      <c r="I1150" s="161"/>
      <c r="J1150" s="161"/>
      <c r="K1150" s="161"/>
      <c r="L1150" s="161"/>
      <c r="M1150" s="161"/>
      <c r="N1150" s="161"/>
      <c r="O1150" s="161"/>
      <c r="P1150" s="161"/>
      <c r="Q1150" s="161"/>
      <c r="R1150" s="161"/>
      <c r="S1150" s="161"/>
      <c r="T1150" s="161"/>
      <c r="U1150" s="161"/>
      <c r="V1150" s="161"/>
      <c r="W1150" s="161"/>
      <c r="X1150" s="161"/>
      <c r="Y1150" s="161"/>
      <c r="Z1150" s="161"/>
      <c r="AA1150" s="161"/>
      <c r="AB1150" s="161"/>
      <c r="AC1150" s="161"/>
      <c r="AD1150" s="161"/>
      <c r="AE1150" s="161"/>
      <c r="AF1150" s="161"/>
      <c r="AG1150" s="161"/>
      <c r="AH1150" s="161"/>
      <c r="AI1150" s="161"/>
      <c r="AJ1150" s="161"/>
      <c r="AK1150" s="161"/>
      <c r="AL1150" s="161"/>
      <c r="AM1150" s="161"/>
      <c r="AN1150" s="161"/>
      <c r="AO1150" s="161"/>
      <c r="AP1150" s="161"/>
      <c r="AQ1150" s="161"/>
      <c r="AR1150"/>
      <c r="AS1150" s="161"/>
      <c r="AT1150" s="161"/>
      <c r="AU1150" s="161"/>
      <c r="AV1150" s="161"/>
      <c r="AW1150" s="161"/>
      <c r="AX1150" s="161"/>
      <c r="AY1150" s="161"/>
      <c r="AZ1150" s="161"/>
      <c r="BA1150" s="161"/>
      <c r="BB1150" s="161"/>
      <c r="BC1150" s="161"/>
      <c r="BD1150" s="161"/>
      <c r="BE1150" s="161"/>
      <c r="BF1150" s="161"/>
      <c r="BG1150" s="161"/>
      <c r="BH1150" s="161"/>
      <c r="BI1150" s="161"/>
      <c r="BJ1150" s="161"/>
      <c r="BK1150" s="161"/>
      <c r="BL1150" s="161"/>
      <c r="BM1150" s="161"/>
      <c r="BN1150" s="161"/>
      <c r="BO1150" s="161"/>
      <c r="BP1150" s="161"/>
      <c r="BQ1150" s="161"/>
      <c r="BR1150" s="161"/>
      <c r="BS1150" s="161"/>
      <c r="BT1150" s="161"/>
      <c r="BU1150" s="161"/>
      <c r="BV1150" s="161"/>
      <c r="BW1150" s="161"/>
      <c r="BX1150" s="161"/>
      <c r="BY1150" s="161"/>
      <c r="BZ1150" s="161"/>
      <c r="CA1150" s="161"/>
      <c r="CB1150" s="161"/>
      <c r="CC1150" s="161"/>
      <c r="CD1150" s="161"/>
      <c r="CE1150" s="161"/>
      <c r="CF1150" s="161"/>
      <c r="CG1150" s="161"/>
      <c r="CH1150" s="161"/>
      <c r="CI1150" s="161"/>
      <c r="CJ1150" s="161"/>
      <c r="CK1150" s="161"/>
      <c r="CL1150" s="161"/>
      <c r="CM1150" s="161"/>
      <c r="CN1150" s="161"/>
      <c r="CO1150" s="161"/>
      <c r="CP1150" s="161"/>
      <c r="CQ1150" s="161"/>
      <c r="CR1150" s="161"/>
      <c r="CS1150" s="161"/>
      <c r="CT1150" s="161"/>
      <c r="CU1150" s="161"/>
      <c r="CV1150" s="161"/>
      <c r="CW1150" s="161"/>
      <c r="CX1150" s="161"/>
      <c r="CY1150" s="161"/>
      <c r="CZ1150" s="161"/>
      <c r="DA1150" s="161"/>
      <c r="DB1150" s="161"/>
      <c r="DC1150" s="161"/>
      <c r="DD1150" s="161"/>
      <c r="DE1150" s="161"/>
      <c r="DF1150" s="161"/>
      <c r="DG1150" s="161"/>
      <c r="DH1150" s="161"/>
      <c r="DI1150" s="161"/>
      <c r="DJ1150" s="161"/>
      <c r="DK1150" s="161"/>
      <c r="DL1150" s="161"/>
      <c r="DM1150" s="161"/>
      <c r="DN1150" s="161"/>
      <c r="DO1150" s="161"/>
      <c r="DP1150" s="161"/>
      <c r="DQ1150" s="161"/>
      <c r="DR1150" s="161"/>
      <c r="DS1150" s="161"/>
      <c r="DT1150" s="161"/>
      <c r="DU1150" s="161"/>
      <c r="DV1150" s="161"/>
      <c r="DW1150" s="161"/>
    </row>
    <row r="1151" spans="1:127" ht="12.75" customHeight="1" x14ac:dyDescent="0.25">
      <c r="A1151" s="161"/>
      <c r="B1151" s="161"/>
      <c r="C1151" s="161"/>
      <c r="D1151" s="161"/>
      <c r="E1151" s="161"/>
      <c r="F1151" s="161"/>
      <c r="G1151" s="161"/>
      <c r="H1151" s="161"/>
      <c r="I1151" s="161"/>
      <c r="J1151" s="161"/>
      <c r="K1151" s="161"/>
      <c r="L1151" s="161"/>
      <c r="M1151" s="161"/>
      <c r="N1151" s="161"/>
      <c r="O1151" s="161"/>
      <c r="P1151" s="161"/>
      <c r="Q1151" s="161"/>
      <c r="R1151" s="161"/>
      <c r="S1151" s="161"/>
      <c r="T1151" s="161"/>
      <c r="U1151" s="161"/>
      <c r="V1151" s="161"/>
      <c r="W1151" s="161"/>
      <c r="X1151" s="161"/>
      <c r="Y1151" s="161"/>
      <c r="Z1151" s="161"/>
      <c r="AA1151" s="161"/>
      <c r="AB1151" s="161"/>
      <c r="AC1151" s="161"/>
      <c r="AD1151" s="161"/>
      <c r="AE1151" s="161"/>
      <c r="AF1151" s="161"/>
      <c r="AG1151" s="161"/>
      <c r="AH1151" s="161"/>
      <c r="AI1151" s="161"/>
      <c r="AJ1151" s="161"/>
      <c r="AK1151" s="161"/>
      <c r="AL1151" s="161"/>
      <c r="AM1151" s="161"/>
      <c r="AN1151" s="161"/>
      <c r="AO1151" s="161"/>
      <c r="AP1151" s="161"/>
      <c r="AQ1151" s="161"/>
      <c r="AR1151"/>
      <c r="AS1151" s="161"/>
      <c r="AT1151" s="161"/>
      <c r="AU1151" s="161"/>
      <c r="AV1151" s="161"/>
      <c r="AW1151" s="161"/>
      <c r="AX1151" s="161"/>
      <c r="AY1151" s="161"/>
      <c r="AZ1151" s="161"/>
      <c r="BA1151" s="161"/>
      <c r="BB1151" s="161"/>
      <c r="BC1151" s="161"/>
      <c r="BD1151" s="161"/>
      <c r="BE1151" s="161"/>
      <c r="BF1151" s="161"/>
      <c r="BG1151" s="161"/>
      <c r="BH1151" s="161"/>
      <c r="BI1151" s="161"/>
      <c r="BJ1151" s="161"/>
      <c r="BK1151" s="161"/>
      <c r="BL1151" s="161"/>
      <c r="BM1151" s="161"/>
      <c r="BN1151" s="161"/>
      <c r="BO1151" s="161"/>
      <c r="BP1151" s="161"/>
      <c r="BQ1151" s="161"/>
      <c r="BR1151" s="161"/>
      <c r="BS1151" s="161"/>
      <c r="BT1151" s="161"/>
      <c r="BU1151" s="161"/>
      <c r="BV1151" s="161"/>
      <c r="BW1151" s="161"/>
      <c r="BX1151" s="161"/>
      <c r="BY1151" s="161"/>
      <c r="BZ1151" s="161"/>
      <c r="CA1151" s="161"/>
      <c r="CB1151" s="161"/>
      <c r="CC1151" s="161"/>
      <c r="CD1151" s="161"/>
      <c r="CE1151" s="161"/>
      <c r="CF1151" s="161"/>
      <c r="CG1151" s="161"/>
      <c r="CH1151" s="161"/>
      <c r="CI1151" s="161"/>
      <c r="CJ1151" s="161"/>
      <c r="CK1151" s="161"/>
      <c r="CL1151" s="161"/>
      <c r="CM1151" s="161"/>
      <c r="CN1151" s="161"/>
      <c r="CO1151" s="161"/>
      <c r="CP1151" s="161"/>
      <c r="CQ1151" s="161"/>
      <c r="CR1151" s="161"/>
      <c r="CS1151" s="161"/>
      <c r="CT1151" s="161"/>
      <c r="CU1151" s="161"/>
      <c r="CV1151" s="161"/>
      <c r="CW1151" s="161"/>
      <c r="CX1151" s="161"/>
      <c r="CY1151" s="161"/>
      <c r="CZ1151" s="161"/>
      <c r="DA1151" s="161"/>
      <c r="DB1151" s="161"/>
      <c r="DC1151" s="161"/>
      <c r="DD1151" s="161"/>
      <c r="DE1151" s="161"/>
      <c r="DF1151" s="161"/>
      <c r="DG1151" s="161"/>
      <c r="DH1151" s="161"/>
      <c r="DI1151" s="161"/>
      <c r="DJ1151" s="161"/>
      <c r="DK1151" s="161"/>
      <c r="DL1151" s="161"/>
      <c r="DM1151" s="161"/>
      <c r="DN1151" s="161"/>
      <c r="DO1151" s="161"/>
      <c r="DP1151" s="161"/>
      <c r="DQ1151" s="161"/>
      <c r="DR1151" s="161"/>
      <c r="DS1151" s="161"/>
      <c r="DT1151" s="161"/>
      <c r="DU1151" s="161"/>
      <c r="DV1151" s="161"/>
      <c r="DW1151" s="161"/>
    </row>
    <row r="1152" spans="1:127" ht="12.75" customHeight="1" x14ac:dyDescent="0.25">
      <c r="A1152" s="161"/>
      <c r="B1152" s="161"/>
      <c r="C1152" s="161"/>
      <c r="D1152" s="161"/>
      <c r="E1152" s="161"/>
      <c r="F1152" s="161"/>
      <c r="G1152" s="161"/>
      <c r="H1152" s="161"/>
      <c r="I1152" s="161"/>
      <c r="J1152" s="161"/>
      <c r="K1152" s="161"/>
      <c r="L1152" s="161"/>
      <c r="M1152" s="161"/>
      <c r="N1152" s="161"/>
      <c r="O1152" s="161"/>
      <c r="P1152" s="161"/>
      <c r="Q1152" s="161"/>
      <c r="R1152" s="161"/>
      <c r="S1152" s="161"/>
      <c r="T1152" s="161"/>
      <c r="U1152" s="161"/>
      <c r="V1152" s="161"/>
      <c r="W1152" s="161"/>
      <c r="X1152" s="161"/>
      <c r="Y1152" s="161"/>
      <c r="Z1152" s="161"/>
      <c r="AA1152" s="161"/>
      <c r="AB1152" s="161"/>
      <c r="AC1152" s="161"/>
      <c r="AD1152" s="161"/>
      <c r="AE1152" s="161"/>
      <c r="AF1152" s="161"/>
      <c r="AG1152" s="161"/>
      <c r="AH1152" s="161"/>
      <c r="AI1152" s="161"/>
      <c r="AJ1152" s="161"/>
      <c r="AK1152" s="161"/>
      <c r="AL1152" s="161"/>
      <c r="AM1152" s="161"/>
      <c r="AN1152" s="161"/>
      <c r="AO1152" s="161"/>
      <c r="AP1152" s="161"/>
      <c r="AQ1152" s="161"/>
      <c r="AR1152"/>
      <c r="AS1152" s="161"/>
      <c r="AT1152" s="161"/>
      <c r="AU1152" s="161"/>
      <c r="AV1152" s="161"/>
      <c r="AW1152" s="161"/>
      <c r="AX1152" s="161"/>
      <c r="AY1152" s="161"/>
      <c r="AZ1152" s="161"/>
      <c r="BA1152" s="161"/>
      <c r="BB1152" s="161"/>
      <c r="BC1152" s="161"/>
      <c r="BD1152" s="161"/>
      <c r="BE1152" s="161"/>
      <c r="BF1152" s="161"/>
      <c r="BG1152" s="161"/>
      <c r="BH1152" s="161"/>
      <c r="BI1152" s="161"/>
      <c r="BJ1152" s="161"/>
      <c r="BK1152" s="161"/>
      <c r="BL1152" s="161"/>
      <c r="BM1152" s="161"/>
      <c r="BN1152" s="161"/>
      <c r="BO1152" s="161"/>
      <c r="BP1152" s="161"/>
      <c r="BQ1152" s="161"/>
      <c r="BR1152" s="161"/>
      <c r="BS1152" s="161"/>
      <c r="BT1152" s="161"/>
      <c r="BU1152" s="161"/>
      <c r="BV1152" s="161"/>
      <c r="BW1152" s="161"/>
      <c r="BX1152" s="161"/>
      <c r="BY1152" s="161"/>
      <c r="BZ1152" s="161"/>
      <c r="CA1152" s="161"/>
      <c r="CB1152" s="161"/>
      <c r="CC1152" s="161"/>
      <c r="CD1152" s="161"/>
      <c r="CE1152" s="161"/>
      <c r="CF1152" s="161"/>
      <c r="CG1152" s="161"/>
      <c r="CH1152" s="161"/>
      <c r="CI1152" s="161"/>
      <c r="CJ1152" s="161"/>
      <c r="CK1152" s="161"/>
      <c r="CL1152" s="161"/>
      <c r="CM1152" s="161"/>
      <c r="CN1152" s="161"/>
      <c r="CO1152" s="161"/>
      <c r="CP1152" s="161"/>
      <c r="CQ1152" s="161"/>
      <c r="CR1152" s="161"/>
      <c r="CS1152" s="161"/>
      <c r="CT1152" s="161"/>
      <c r="CU1152" s="161"/>
      <c r="CV1152" s="161"/>
      <c r="CW1152" s="161"/>
      <c r="CX1152" s="161"/>
      <c r="CY1152" s="161"/>
      <c r="CZ1152" s="161"/>
      <c r="DA1152" s="161"/>
      <c r="DB1152" s="161"/>
      <c r="DC1152" s="161"/>
      <c r="DD1152" s="161"/>
      <c r="DE1152" s="161"/>
      <c r="DF1152" s="161"/>
      <c r="DG1152" s="161"/>
      <c r="DH1152" s="161"/>
      <c r="DI1152" s="161"/>
      <c r="DJ1152" s="161"/>
      <c r="DK1152" s="161"/>
      <c r="DL1152" s="161"/>
      <c r="DM1152" s="161"/>
      <c r="DN1152" s="161"/>
      <c r="DO1152" s="161"/>
      <c r="DP1152" s="161"/>
      <c r="DQ1152" s="161"/>
      <c r="DR1152" s="161"/>
      <c r="DS1152" s="161"/>
      <c r="DT1152" s="161"/>
      <c r="DU1152" s="161"/>
      <c r="DV1152" s="161"/>
      <c r="DW1152" s="161"/>
    </row>
    <row r="1153" spans="1:127" ht="12.75" customHeight="1" x14ac:dyDescent="0.25">
      <c r="A1153" s="161"/>
      <c r="B1153" s="161"/>
      <c r="C1153" s="161"/>
      <c r="D1153" s="161"/>
      <c r="E1153" s="161"/>
      <c r="F1153" s="161"/>
      <c r="G1153" s="161"/>
      <c r="H1153" s="161"/>
      <c r="I1153" s="161"/>
      <c r="J1153" s="161"/>
      <c r="K1153" s="161"/>
      <c r="L1153" s="161"/>
      <c r="M1153" s="161"/>
      <c r="N1153" s="161"/>
      <c r="O1153" s="161"/>
      <c r="P1153" s="161"/>
      <c r="Q1153" s="161"/>
      <c r="R1153" s="161"/>
      <c r="S1153" s="161"/>
      <c r="T1153" s="161"/>
      <c r="U1153" s="161"/>
      <c r="V1153" s="161"/>
      <c r="W1153" s="161"/>
      <c r="X1153" s="161"/>
      <c r="Y1153" s="161"/>
      <c r="Z1153" s="161"/>
      <c r="AA1153" s="161"/>
      <c r="AB1153" s="161"/>
      <c r="AC1153" s="161"/>
      <c r="AD1153" s="161"/>
      <c r="AE1153" s="161"/>
      <c r="AF1153" s="161"/>
      <c r="AG1153" s="161"/>
      <c r="AH1153" s="161"/>
      <c r="AI1153" s="161"/>
      <c r="AJ1153" s="161"/>
      <c r="AK1153" s="161"/>
      <c r="AL1153" s="161"/>
      <c r="AM1153" s="161"/>
      <c r="AN1153" s="161"/>
      <c r="AO1153" s="161"/>
      <c r="AP1153" s="161"/>
      <c r="AQ1153" s="161"/>
      <c r="AR1153"/>
      <c r="AS1153" s="161"/>
      <c r="AT1153" s="161"/>
      <c r="AU1153" s="161"/>
      <c r="AV1153" s="161"/>
      <c r="AW1153" s="161"/>
      <c r="AX1153" s="161"/>
      <c r="AY1153" s="161"/>
      <c r="AZ1153" s="161"/>
      <c r="BA1153" s="161"/>
      <c r="BB1153" s="161"/>
      <c r="BC1153" s="161"/>
      <c r="BD1153" s="161"/>
      <c r="BE1153" s="161"/>
      <c r="BF1153" s="161"/>
      <c r="BG1153" s="161"/>
      <c r="BH1153" s="161"/>
      <c r="BI1153" s="161"/>
      <c r="BJ1153" s="161"/>
      <c r="BK1153" s="161"/>
      <c r="BL1153" s="161"/>
      <c r="BM1153" s="161"/>
      <c r="BN1153" s="161"/>
      <c r="BO1153" s="161"/>
      <c r="BP1153" s="161"/>
      <c r="BQ1153" s="161"/>
      <c r="BR1153" s="161"/>
      <c r="BS1153" s="161"/>
      <c r="BT1153" s="161"/>
      <c r="BU1153" s="161"/>
      <c r="BV1153" s="161"/>
      <c r="BW1153" s="161"/>
      <c r="BX1153" s="161"/>
      <c r="BY1153" s="161"/>
      <c r="BZ1153" s="161"/>
      <c r="CA1153" s="161"/>
      <c r="CB1153" s="161"/>
      <c r="CC1153" s="161"/>
      <c r="CD1153" s="161"/>
      <c r="CE1153" s="161"/>
      <c r="CF1153" s="161"/>
      <c r="CG1153" s="161"/>
      <c r="CH1153" s="161"/>
      <c r="CI1153" s="161"/>
      <c r="CJ1153" s="161"/>
      <c r="CK1153" s="161"/>
      <c r="CL1153" s="161"/>
      <c r="CM1153" s="161"/>
      <c r="CN1153" s="161"/>
      <c r="CO1153" s="161"/>
      <c r="CP1153" s="161"/>
      <c r="CQ1153" s="161"/>
      <c r="CR1153" s="161"/>
      <c r="CS1153" s="161"/>
      <c r="CT1153" s="161"/>
      <c r="CU1153" s="161"/>
      <c r="CV1153" s="161"/>
      <c r="CW1153" s="161"/>
      <c r="CX1153" s="161"/>
      <c r="CY1153" s="161"/>
      <c r="CZ1153" s="161"/>
      <c r="DA1153" s="161"/>
      <c r="DB1153" s="161"/>
      <c r="DC1153" s="161"/>
      <c r="DD1153" s="161"/>
      <c r="DE1153" s="161"/>
      <c r="DF1153" s="161"/>
      <c r="DG1153" s="161"/>
      <c r="DH1153" s="161"/>
      <c r="DI1153" s="161"/>
      <c r="DJ1153" s="161"/>
      <c r="DK1153" s="161"/>
      <c r="DL1153" s="161"/>
      <c r="DM1153" s="161"/>
      <c r="DN1153" s="161"/>
      <c r="DO1153" s="161"/>
      <c r="DP1153" s="161"/>
      <c r="DQ1153" s="161"/>
      <c r="DR1153" s="161"/>
      <c r="DS1153" s="161"/>
      <c r="DT1153" s="161"/>
      <c r="DU1153" s="161"/>
      <c r="DV1153" s="161"/>
      <c r="DW1153" s="161"/>
    </row>
    <row r="1154" spans="1:127" ht="12.75" customHeight="1" x14ac:dyDescent="0.25">
      <c r="A1154" s="161"/>
      <c r="B1154" s="161"/>
      <c r="C1154" s="161"/>
      <c r="D1154" s="161"/>
      <c r="E1154" s="161"/>
      <c r="F1154" s="161"/>
      <c r="G1154" s="161"/>
      <c r="H1154" s="161"/>
      <c r="I1154" s="161"/>
      <c r="J1154" s="161"/>
      <c r="K1154" s="161"/>
      <c r="L1154" s="161"/>
      <c r="M1154" s="161"/>
      <c r="N1154" s="161"/>
      <c r="O1154" s="161"/>
      <c r="P1154" s="161"/>
      <c r="Q1154" s="161"/>
      <c r="R1154" s="161"/>
      <c r="S1154" s="161"/>
      <c r="T1154" s="161"/>
      <c r="U1154" s="161"/>
      <c r="V1154" s="161"/>
      <c r="W1154" s="161"/>
      <c r="X1154" s="161"/>
      <c r="Y1154" s="161"/>
      <c r="Z1154" s="161"/>
      <c r="AA1154" s="161"/>
      <c r="AB1154" s="161"/>
      <c r="AC1154" s="161"/>
      <c r="AD1154" s="161"/>
      <c r="AE1154" s="161"/>
      <c r="AF1154" s="161"/>
      <c r="AG1154" s="161"/>
      <c r="AH1154" s="161"/>
      <c r="AI1154" s="161"/>
      <c r="AJ1154" s="161"/>
      <c r="AK1154" s="161"/>
      <c r="AL1154" s="161"/>
      <c r="AM1154" s="161"/>
      <c r="AN1154" s="161"/>
      <c r="AO1154" s="161"/>
      <c r="AP1154" s="161"/>
      <c r="AQ1154" s="161"/>
      <c r="AR1154"/>
      <c r="AS1154" s="161"/>
      <c r="AT1154" s="161"/>
      <c r="AU1154" s="161"/>
      <c r="AV1154" s="161"/>
      <c r="AW1154" s="161"/>
      <c r="AX1154" s="161"/>
      <c r="AY1154" s="161"/>
      <c r="AZ1154" s="161"/>
      <c r="BA1154" s="161"/>
      <c r="BB1154" s="161"/>
      <c r="BC1154" s="161"/>
      <c r="BD1154" s="161"/>
      <c r="BE1154" s="161"/>
      <c r="BF1154" s="161"/>
      <c r="BG1154" s="161"/>
      <c r="BH1154" s="161"/>
      <c r="BI1154" s="161"/>
      <c r="BJ1154" s="161"/>
      <c r="BK1154" s="161"/>
      <c r="BL1154" s="161"/>
      <c r="BM1154" s="161"/>
      <c r="BN1154" s="161"/>
      <c r="BO1154" s="161"/>
      <c r="BP1154" s="161"/>
      <c r="BQ1154" s="161"/>
      <c r="BR1154" s="161"/>
      <c r="BS1154" s="161"/>
      <c r="BT1154" s="161"/>
      <c r="BU1154" s="161"/>
      <c r="BV1154" s="161"/>
      <c r="BW1154" s="161"/>
      <c r="BX1154" s="161"/>
      <c r="BY1154" s="161"/>
      <c r="BZ1154" s="161"/>
      <c r="CA1154" s="161"/>
      <c r="CB1154" s="161"/>
      <c r="CC1154" s="161"/>
      <c r="CD1154" s="161"/>
      <c r="CE1154" s="161"/>
      <c r="CF1154" s="161"/>
      <c r="CG1154" s="161"/>
      <c r="CH1154" s="161"/>
      <c r="CI1154" s="161"/>
      <c r="CJ1154" s="161"/>
      <c r="CK1154" s="161"/>
      <c r="CL1154" s="161"/>
      <c r="CM1154" s="161"/>
      <c r="CN1154" s="161"/>
      <c r="CO1154" s="161"/>
      <c r="CP1154" s="161"/>
      <c r="CQ1154" s="161"/>
      <c r="CR1154" s="161"/>
      <c r="CS1154" s="161"/>
      <c r="CT1154" s="161"/>
      <c r="CU1154" s="161"/>
      <c r="CV1154" s="161"/>
      <c r="CW1154" s="161"/>
      <c r="CX1154" s="161"/>
      <c r="CY1154" s="161"/>
      <c r="CZ1154" s="161"/>
      <c r="DA1154" s="161"/>
      <c r="DB1154" s="161"/>
      <c r="DC1154" s="161"/>
      <c r="DD1154" s="161"/>
      <c r="DE1154" s="161"/>
      <c r="DF1154" s="161"/>
      <c r="DG1154" s="161"/>
      <c r="DH1154" s="161"/>
      <c r="DI1154" s="161"/>
      <c r="DJ1154" s="161"/>
      <c r="DK1154" s="161"/>
      <c r="DL1154" s="161"/>
      <c r="DM1154" s="161"/>
      <c r="DN1154" s="161"/>
      <c r="DO1154" s="161"/>
      <c r="DP1154" s="161"/>
      <c r="DQ1154" s="161"/>
      <c r="DR1154" s="161"/>
      <c r="DS1154" s="161"/>
      <c r="DT1154" s="161"/>
      <c r="DU1154" s="161"/>
      <c r="DV1154" s="161"/>
      <c r="DW1154" s="161"/>
    </row>
    <row r="1155" spans="1:127" ht="12.75" customHeight="1" x14ac:dyDescent="0.25">
      <c r="A1155" s="161"/>
      <c r="B1155" s="161"/>
      <c r="C1155" s="161"/>
      <c r="D1155" s="161"/>
      <c r="E1155" s="161"/>
      <c r="F1155" s="161"/>
      <c r="G1155" s="161"/>
      <c r="H1155" s="161"/>
      <c r="I1155" s="161"/>
      <c r="J1155" s="161"/>
      <c r="K1155" s="161"/>
      <c r="L1155" s="161"/>
      <c r="M1155" s="161"/>
      <c r="N1155" s="161"/>
      <c r="O1155" s="161"/>
      <c r="P1155" s="161"/>
      <c r="Q1155" s="161"/>
      <c r="R1155" s="161"/>
      <c r="S1155" s="161"/>
      <c r="T1155" s="161"/>
      <c r="U1155" s="161"/>
      <c r="V1155" s="161"/>
      <c r="W1155" s="161"/>
      <c r="X1155" s="161"/>
      <c r="Y1155" s="161"/>
      <c r="Z1155" s="161"/>
      <c r="AA1155" s="161"/>
      <c r="AB1155" s="161"/>
      <c r="AC1155" s="161"/>
      <c r="AD1155" s="161"/>
      <c r="AE1155" s="161"/>
      <c r="AF1155" s="161"/>
      <c r="AG1155" s="161"/>
      <c r="AH1155" s="161"/>
      <c r="AI1155" s="161"/>
      <c r="AJ1155" s="161"/>
      <c r="AK1155" s="161"/>
      <c r="AL1155" s="161"/>
      <c r="AM1155" s="161"/>
      <c r="AN1155" s="161"/>
      <c r="AO1155" s="161"/>
      <c r="AP1155" s="161"/>
      <c r="AQ1155" s="161"/>
      <c r="AR1155"/>
      <c r="AS1155" s="161"/>
      <c r="AT1155" s="161"/>
      <c r="AU1155" s="161"/>
      <c r="AV1155" s="161"/>
      <c r="AW1155" s="161"/>
      <c r="AX1155" s="161"/>
      <c r="AY1155" s="161"/>
      <c r="AZ1155" s="161"/>
      <c r="BA1155" s="161"/>
      <c r="BB1155" s="161"/>
      <c r="BC1155" s="161"/>
      <c r="BD1155" s="161"/>
      <c r="BE1155" s="161"/>
      <c r="BF1155" s="161"/>
      <c r="BG1155" s="161"/>
      <c r="BH1155" s="161"/>
      <c r="BI1155" s="161"/>
      <c r="BJ1155" s="161"/>
      <c r="BK1155" s="161"/>
      <c r="BL1155" s="161"/>
      <c r="BM1155" s="161"/>
      <c r="BN1155" s="161"/>
      <c r="BO1155" s="161"/>
      <c r="BP1155" s="161"/>
      <c r="BQ1155" s="161"/>
      <c r="BR1155" s="161"/>
      <c r="BS1155" s="161"/>
      <c r="BT1155" s="161"/>
      <c r="BU1155" s="161"/>
      <c r="BV1155" s="161"/>
      <c r="BW1155" s="161"/>
      <c r="BX1155" s="161"/>
      <c r="BY1155" s="161"/>
      <c r="BZ1155" s="161"/>
      <c r="CA1155" s="161"/>
      <c r="CB1155" s="161"/>
      <c r="CC1155" s="161"/>
      <c r="CD1155" s="161"/>
      <c r="CE1155" s="161"/>
      <c r="CF1155" s="161"/>
      <c r="CG1155" s="161"/>
      <c r="CH1155" s="161"/>
      <c r="CI1155" s="161"/>
      <c r="CJ1155" s="161"/>
      <c r="CK1155" s="161"/>
      <c r="CL1155" s="161"/>
      <c r="CM1155" s="161"/>
      <c r="CN1155" s="161"/>
      <c r="CO1155" s="161"/>
      <c r="CP1155" s="161"/>
      <c r="CQ1155" s="161"/>
      <c r="CR1155" s="161"/>
      <c r="CS1155" s="161"/>
      <c r="CT1155" s="161"/>
      <c r="CU1155" s="161"/>
      <c r="CV1155" s="161"/>
      <c r="CW1155" s="161"/>
      <c r="CX1155" s="161"/>
      <c r="CY1155" s="161"/>
      <c r="CZ1155" s="161"/>
      <c r="DA1155" s="161"/>
      <c r="DB1155" s="161"/>
      <c r="DC1155" s="161"/>
      <c r="DD1155" s="161"/>
      <c r="DE1155" s="161"/>
      <c r="DF1155" s="161"/>
      <c r="DG1155" s="161"/>
      <c r="DH1155" s="161"/>
      <c r="DI1155" s="161"/>
      <c r="DJ1155" s="161"/>
      <c r="DK1155" s="161"/>
      <c r="DL1155" s="161"/>
      <c r="DM1155" s="161"/>
      <c r="DN1155" s="161"/>
      <c r="DO1155" s="161"/>
      <c r="DP1155" s="161"/>
      <c r="DQ1155" s="161"/>
      <c r="DR1155" s="161"/>
      <c r="DS1155" s="161"/>
      <c r="DT1155" s="161"/>
      <c r="DU1155" s="161"/>
      <c r="DV1155" s="161"/>
      <c r="DW1155" s="161"/>
    </row>
    <row r="1156" spans="1:127" ht="12.75" customHeight="1" x14ac:dyDescent="0.25">
      <c r="A1156" s="161"/>
      <c r="B1156" s="161"/>
      <c r="C1156" s="161"/>
      <c r="D1156" s="161"/>
      <c r="E1156" s="161"/>
      <c r="F1156" s="161"/>
      <c r="G1156" s="161"/>
      <c r="H1156" s="161"/>
      <c r="I1156" s="161"/>
      <c r="J1156" s="161"/>
      <c r="K1156" s="161"/>
      <c r="L1156" s="161"/>
      <c r="M1156" s="161"/>
      <c r="N1156" s="161"/>
      <c r="O1156" s="161"/>
      <c r="P1156" s="161"/>
      <c r="Q1156" s="161"/>
      <c r="R1156" s="161"/>
      <c r="S1156" s="161"/>
      <c r="T1156" s="161"/>
      <c r="U1156" s="161"/>
      <c r="V1156" s="161"/>
      <c r="W1156" s="161"/>
      <c r="X1156" s="161"/>
      <c r="Y1156" s="161"/>
      <c r="Z1156" s="161"/>
      <c r="AA1156" s="161"/>
      <c r="AB1156" s="161"/>
      <c r="AC1156" s="161"/>
      <c r="AD1156" s="161"/>
      <c r="AE1156" s="161"/>
      <c r="AF1156" s="161"/>
      <c r="AG1156" s="161"/>
      <c r="AH1156" s="161"/>
      <c r="AI1156" s="161"/>
      <c r="AJ1156" s="161"/>
      <c r="AK1156" s="161"/>
      <c r="AL1156" s="161"/>
      <c r="AM1156" s="161"/>
      <c r="AN1156" s="161"/>
      <c r="AO1156" s="161"/>
      <c r="AP1156" s="161"/>
      <c r="AQ1156" s="161"/>
      <c r="AR1156"/>
      <c r="AS1156" s="161"/>
      <c r="AT1156" s="161"/>
      <c r="AU1156" s="161"/>
      <c r="AV1156" s="161"/>
      <c r="AW1156" s="161"/>
      <c r="AX1156" s="161"/>
      <c r="AY1156" s="161"/>
      <c r="AZ1156" s="161"/>
      <c r="BA1156" s="161"/>
      <c r="BB1156" s="161"/>
      <c r="BC1156" s="161"/>
      <c r="BD1156" s="161"/>
      <c r="BE1156" s="161"/>
      <c r="BF1156" s="161"/>
      <c r="BG1156" s="161"/>
      <c r="BH1156" s="161"/>
      <c r="BI1156" s="161"/>
      <c r="BJ1156" s="161"/>
      <c r="BK1156" s="161"/>
      <c r="BL1156" s="161"/>
      <c r="BM1156" s="161"/>
      <c r="BN1156" s="161"/>
      <c r="BO1156" s="161"/>
      <c r="BP1156" s="161"/>
      <c r="BQ1156" s="161"/>
      <c r="BR1156" s="161"/>
      <c r="BS1156" s="161"/>
      <c r="BT1156" s="161"/>
      <c r="BU1156" s="161"/>
      <c r="BV1156" s="161"/>
      <c r="BW1156" s="161"/>
      <c r="BX1156" s="161"/>
      <c r="BY1156" s="161"/>
      <c r="BZ1156" s="161"/>
      <c r="CA1156" s="161"/>
      <c r="CB1156" s="161"/>
      <c r="CC1156" s="161"/>
      <c r="CD1156" s="161"/>
      <c r="CE1156" s="161"/>
      <c r="CF1156" s="161"/>
      <c r="CG1156" s="161"/>
      <c r="CH1156" s="161"/>
      <c r="CI1156" s="161"/>
      <c r="CJ1156" s="161"/>
      <c r="CK1156" s="161"/>
      <c r="CL1156" s="161"/>
      <c r="CM1156" s="161"/>
      <c r="CN1156" s="161"/>
      <c r="CO1156" s="161"/>
      <c r="CP1156" s="161"/>
      <c r="CQ1156" s="161"/>
      <c r="CR1156" s="161"/>
      <c r="CS1156" s="161"/>
      <c r="CT1156" s="161"/>
      <c r="CU1156" s="161"/>
      <c r="CV1156" s="161"/>
      <c r="CW1156" s="161"/>
      <c r="CX1156" s="161"/>
      <c r="CY1156" s="161"/>
      <c r="CZ1156" s="161"/>
      <c r="DA1156" s="161"/>
      <c r="DB1156" s="161"/>
      <c r="DC1156" s="161"/>
      <c r="DD1156" s="161"/>
      <c r="DE1156" s="161"/>
      <c r="DF1156" s="161"/>
      <c r="DG1156" s="161"/>
      <c r="DH1156" s="161"/>
      <c r="DI1156" s="161"/>
      <c r="DJ1156" s="161"/>
      <c r="DK1156" s="161"/>
      <c r="DL1156" s="161"/>
      <c r="DM1156" s="161"/>
      <c r="DN1156" s="161"/>
      <c r="DO1156" s="161"/>
      <c r="DP1156" s="161"/>
      <c r="DQ1156" s="161"/>
      <c r="DR1156" s="161"/>
      <c r="DS1156" s="161"/>
      <c r="DT1156" s="161"/>
      <c r="DU1156" s="161"/>
      <c r="DV1156" s="161"/>
      <c r="DW1156" s="161"/>
    </row>
    <row r="1157" spans="1:127" ht="12.75" customHeight="1" x14ac:dyDescent="0.25">
      <c r="A1157" s="161"/>
      <c r="B1157" s="161"/>
      <c r="C1157" s="161"/>
      <c r="D1157" s="161"/>
      <c r="E1157" s="161"/>
      <c r="F1157" s="161"/>
      <c r="G1157" s="161"/>
      <c r="H1157" s="161"/>
      <c r="I1157" s="161"/>
      <c r="J1157" s="161"/>
      <c r="K1157" s="161"/>
      <c r="L1157" s="161"/>
      <c r="M1157" s="161"/>
      <c r="N1157" s="161"/>
      <c r="O1157" s="161"/>
      <c r="P1157" s="161"/>
      <c r="Q1157" s="161"/>
      <c r="R1157" s="161"/>
      <c r="S1157" s="161"/>
      <c r="T1157" s="161"/>
      <c r="U1157" s="161"/>
      <c r="V1157" s="161"/>
      <c r="W1157" s="161"/>
      <c r="X1157" s="161"/>
      <c r="Y1157" s="161"/>
      <c r="Z1157" s="161"/>
      <c r="AA1157" s="161"/>
      <c r="AB1157" s="161"/>
      <c r="AC1157" s="161"/>
      <c r="AD1157" s="161"/>
      <c r="AE1157" s="161"/>
      <c r="AF1157" s="161"/>
      <c r="AG1157" s="161"/>
      <c r="AH1157" s="161"/>
      <c r="AI1157" s="161"/>
      <c r="AJ1157" s="161"/>
      <c r="AK1157" s="161"/>
      <c r="AL1157" s="161"/>
      <c r="AM1157" s="161"/>
      <c r="AN1157" s="161"/>
      <c r="AO1157" s="161"/>
      <c r="AP1157" s="161"/>
      <c r="AQ1157" s="161"/>
      <c r="AR1157"/>
      <c r="AS1157" s="161"/>
      <c r="AT1157" s="161"/>
      <c r="AU1157" s="161"/>
      <c r="AV1157" s="161"/>
      <c r="AW1157" s="161"/>
      <c r="AX1157" s="161"/>
      <c r="AY1157" s="161"/>
      <c r="AZ1157" s="161"/>
      <c r="BA1157" s="161"/>
      <c r="BB1157" s="161"/>
      <c r="BC1157" s="161"/>
      <c r="BD1157" s="161"/>
      <c r="BE1157" s="161"/>
      <c r="BF1157" s="161"/>
      <c r="BG1157" s="161"/>
      <c r="BH1157" s="161"/>
      <c r="BI1157" s="161"/>
      <c r="BJ1157" s="161"/>
      <c r="BK1157" s="161"/>
      <c r="BL1157" s="161"/>
      <c r="BM1157" s="161"/>
      <c r="BN1157" s="161"/>
      <c r="BO1157" s="161"/>
      <c r="BP1157" s="161"/>
      <c r="BQ1157" s="161"/>
      <c r="BR1157" s="161"/>
      <c r="BS1157" s="161"/>
      <c r="BT1157" s="161"/>
      <c r="BU1157" s="161"/>
      <c r="BV1157" s="161"/>
      <c r="BW1157" s="161"/>
      <c r="BX1157" s="161"/>
      <c r="BY1157" s="161"/>
      <c r="BZ1157" s="161"/>
      <c r="CA1157" s="161"/>
      <c r="CB1157" s="161"/>
      <c r="CC1157" s="161"/>
      <c r="CD1157" s="161"/>
      <c r="CE1157" s="161"/>
      <c r="CF1157" s="161"/>
      <c r="CG1157" s="161"/>
      <c r="CH1157" s="161"/>
      <c r="CI1157" s="161"/>
      <c r="CJ1157" s="161"/>
      <c r="CK1157" s="161"/>
      <c r="CL1157" s="161"/>
      <c r="CM1157" s="161"/>
      <c r="CN1157" s="161"/>
      <c r="CO1157" s="161"/>
      <c r="CP1157" s="161"/>
      <c r="CQ1157" s="161"/>
      <c r="CR1157" s="161"/>
      <c r="CS1157" s="161"/>
      <c r="CT1157" s="161"/>
      <c r="CU1157" s="161"/>
      <c r="CV1157" s="161"/>
      <c r="CW1157" s="161"/>
      <c r="CX1157" s="161"/>
      <c r="CY1157" s="161"/>
      <c r="CZ1157" s="161"/>
      <c r="DA1157" s="161"/>
      <c r="DB1157" s="161"/>
      <c r="DC1157" s="161"/>
      <c r="DD1157" s="161"/>
      <c r="DE1157" s="161"/>
      <c r="DF1157" s="161"/>
      <c r="DG1157" s="161"/>
      <c r="DH1157" s="161"/>
      <c r="DI1157" s="161"/>
      <c r="DJ1157" s="161"/>
      <c r="DK1157" s="161"/>
      <c r="DL1157" s="161"/>
      <c r="DM1157" s="161"/>
      <c r="DN1157" s="161"/>
      <c r="DO1157" s="161"/>
      <c r="DP1157" s="161"/>
      <c r="DQ1157" s="161"/>
      <c r="DR1157" s="161"/>
      <c r="DS1157" s="161"/>
      <c r="DT1157" s="161"/>
      <c r="DU1157" s="161"/>
      <c r="DV1157" s="161"/>
      <c r="DW1157" s="161"/>
    </row>
    <row r="1158" spans="1:127" ht="12.75" customHeight="1" x14ac:dyDescent="0.25">
      <c r="A1158" s="161"/>
      <c r="B1158" s="161"/>
      <c r="C1158" s="161"/>
      <c r="D1158" s="161"/>
      <c r="E1158" s="161"/>
      <c r="F1158" s="161"/>
      <c r="G1158" s="161"/>
      <c r="H1158" s="161"/>
      <c r="I1158" s="161"/>
      <c r="J1158" s="161"/>
      <c r="K1158" s="161"/>
      <c r="L1158" s="161"/>
      <c r="M1158" s="161"/>
      <c r="N1158" s="161"/>
      <c r="O1158" s="161"/>
      <c r="P1158" s="161"/>
      <c r="Q1158" s="161"/>
      <c r="R1158" s="161"/>
      <c r="S1158" s="161"/>
      <c r="T1158" s="161"/>
      <c r="U1158" s="161"/>
      <c r="V1158" s="161"/>
      <c r="W1158" s="161"/>
      <c r="X1158" s="161"/>
      <c r="Y1158" s="161"/>
      <c r="Z1158" s="161"/>
      <c r="AA1158" s="161"/>
      <c r="AB1158" s="161"/>
      <c r="AC1158" s="161"/>
      <c r="AD1158" s="161"/>
      <c r="AE1158" s="161"/>
      <c r="AF1158" s="161"/>
      <c r="AG1158" s="161"/>
      <c r="AH1158" s="161"/>
      <c r="AI1158" s="161"/>
      <c r="AJ1158" s="161"/>
      <c r="AK1158" s="161"/>
      <c r="AL1158" s="161"/>
      <c r="AM1158" s="161"/>
      <c r="AN1158" s="161"/>
      <c r="AO1158" s="161"/>
      <c r="AP1158" s="161"/>
      <c r="AQ1158" s="161"/>
      <c r="AR1158"/>
      <c r="AS1158" s="161"/>
      <c r="AT1158" s="161"/>
      <c r="AU1158" s="161"/>
      <c r="AV1158" s="161"/>
      <c r="AW1158" s="161"/>
      <c r="AX1158" s="161"/>
      <c r="AY1158" s="161"/>
      <c r="AZ1158" s="161"/>
      <c r="BA1158" s="161"/>
      <c r="BB1158" s="161"/>
      <c r="BC1158" s="161"/>
      <c r="BD1158" s="161"/>
      <c r="BE1158" s="161"/>
      <c r="BF1158" s="161"/>
      <c r="BG1158" s="161"/>
      <c r="BH1158" s="161"/>
      <c r="BI1158" s="161"/>
      <c r="BJ1158" s="161"/>
      <c r="BK1158" s="161"/>
      <c r="BL1158" s="161"/>
      <c r="BM1158" s="161"/>
      <c r="BN1158" s="161"/>
      <c r="BO1158" s="161"/>
      <c r="BP1158" s="161"/>
      <c r="BQ1158" s="161"/>
      <c r="BR1158" s="161"/>
      <c r="BS1158" s="161"/>
      <c r="BT1158" s="161"/>
      <c r="BU1158" s="161"/>
      <c r="BV1158" s="161"/>
      <c r="BW1158" s="161"/>
      <c r="BX1158" s="161"/>
      <c r="BY1158" s="161"/>
      <c r="BZ1158" s="161"/>
      <c r="CA1158" s="161"/>
      <c r="CB1158" s="161"/>
      <c r="CC1158" s="161"/>
      <c r="CD1158" s="161"/>
      <c r="CE1158" s="161"/>
      <c r="CF1158" s="161"/>
      <c r="CG1158" s="161"/>
      <c r="CH1158" s="161"/>
      <c r="CI1158" s="161"/>
      <c r="CJ1158" s="161"/>
      <c r="CK1158" s="161"/>
      <c r="CL1158" s="161"/>
      <c r="CM1158" s="161"/>
      <c r="CN1158" s="161"/>
      <c r="CO1158" s="161"/>
      <c r="CP1158" s="161"/>
      <c r="CQ1158" s="161"/>
      <c r="CR1158" s="161"/>
      <c r="CS1158" s="161"/>
      <c r="CT1158" s="161"/>
      <c r="CU1158" s="161"/>
      <c r="CV1158" s="161"/>
      <c r="CW1158" s="161"/>
      <c r="CX1158" s="161"/>
      <c r="CY1158" s="161"/>
      <c r="CZ1158" s="161"/>
      <c r="DA1158" s="161"/>
      <c r="DB1158" s="161"/>
      <c r="DC1158" s="161"/>
      <c r="DD1158" s="161"/>
      <c r="DE1158" s="161"/>
      <c r="DF1158" s="161"/>
      <c r="DG1158" s="161"/>
      <c r="DH1158" s="161"/>
      <c r="DI1158" s="161"/>
      <c r="DJ1158" s="161"/>
      <c r="DK1158" s="161"/>
      <c r="DL1158" s="161"/>
      <c r="DM1158" s="161"/>
      <c r="DN1158" s="161"/>
      <c r="DO1158" s="161"/>
      <c r="DP1158" s="161"/>
      <c r="DQ1158" s="161"/>
      <c r="DR1158" s="161"/>
      <c r="DS1158" s="161"/>
      <c r="DT1158" s="161"/>
      <c r="DU1158" s="161"/>
      <c r="DV1158" s="161"/>
      <c r="DW1158" s="161"/>
    </row>
    <row r="1159" spans="1:127" ht="12.75" customHeight="1" x14ac:dyDescent="0.25">
      <c r="A1159" s="161"/>
      <c r="B1159" s="161"/>
      <c r="C1159" s="161"/>
      <c r="D1159" s="161"/>
      <c r="E1159" s="161"/>
      <c r="F1159" s="161"/>
      <c r="G1159" s="161"/>
      <c r="H1159" s="161"/>
      <c r="I1159" s="161"/>
      <c r="J1159" s="161"/>
      <c r="K1159" s="161"/>
      <c r="L1159" s="161"/>
      <c r="M1159" s="161"/>
      <c r="N1159" s="161"/>
      <c r="O1159" s="161"/>
      <c r="P1159" s="161"/>
      <c r="Q1159" s="161"/>
      <c r="R1159" s="161"/>
      <c r="S1159" s="161"/>
      <c r="T1159" s="161"/>
      <c r="U1159" s="161"/>
      <c r="V1159" s="161"/>
      <c r="W1159" s="161"/>
      <c r="X1159" s="161"/>
      <c r="Y1159" s="161"/>
      <c r="Z1159" s="161"/>
      <c r="AA1159" s="161"/>
      <c r="AB1159" s="161"/>
      <c r="AC1159" s="161"/>
      <c r="AD1159" s="161"/>
      <c r="AE1159" s="161"/>
      <c r="AF1159" s="161"/>
      <c r="AG1159" s="161"/>
      <c r="AH1159" s="161"/>
      <c r="AI1159" s="161"/>
      <c r="AJ1159" s="161"/>
      <c r="AK1159" s="161"/>
      <c r="AL1159" s="161"/>
      <c r="AM1159" s="161"/>
      <c r="AN1159" s="161"/>
      <c r="AO1159" s="161"/>
      <c r="AP1159" s="161"/>
      <c r="AQ1159" s="161"/>
      <c r="AR1159"/>
      <c r="AS1159" s="161"/>
      <c r="AT1159" s="161"/>
      <c r="AU1159" s="161"/>
      <c r="AV1159" s="161"/>
      <c r="AW1159" s="161"/>
      <c r="AX1159" s="161"/>
      <c r="AY1159" s="161"/>
      <c r="AZ1159" s="161"/>
      <c r="BA1159" s="161"/>
      <c r="BB1159" s="161"/>
      <c r="BC1159" s="161"/>
      <c r="BD1159" s="161"/>
      <c r="BE1159" s="161"/>
      <c r="BF1159" s="161"/>
      <c r="BG1159" s="161"/>
      <c r="BH1159" s="161"/>
      <c r="BI1159" s="161"/>
      <c r="BJ1159" s="161"/>
      <c r="BK1159" s="161"/>
      <c r="BL1159" s="161"/>
      <c r="BM1159" s="161"/>
      <c r="BN1159" s="161"/>
      <c r="BO1159" s="161"/>
      <c r="BP1159" s="161"/>
      <c r="BQ1159" s="161"/>
      <c r="BR1159" s="161"/>
      <c r="BS1159" s="161"/>
      <c r="BT1159" s="161"/>
      <c r="BU1159" s="161"/>
      <c r="BV1159" s="161"/>
      <c r="BW1159" s="161"/>
      <c r="BX1159" s="161"/>
      <c r="BY1159" s="161"/>
      <c r="BZ1159" s="161"/>
      <c r="CA1159" s="161"/>
      <c r="CB1159" s="161"/>
      <c r="CC1159" s="161"/>
      <c r="CD1159" s="161"/>
      <c r="CE1159" s="161"/>
      <c r="CF1159" s="161"/>
      <c r="CG1159" s="161"/>
      <c r="CH1159" s="161"/>
      <c r="CI1159" s="161"/>
      <c r="CJ1159" s="161"/>
      <c r="CK1159" s="161"/>
      <c r="CL1159" s="161"/>
      <c r="CM1159" s="161"/>
      <c r="CN1159" s="161"/>
      <c r="CO1159" s="161"/>
      <c r="CP1159" s="161"/>
      <c r="CQ1159" s="161"/>
      <c r="CR1159" s="161"/>
      <c r="CS1159" s="161"/>
      <c r="CT1159" s="161"/>
      <c r="CU1159" s="161"/>
      <c r="CV1159" s="161"/>
      <c r="CW1159" s="161"/>
      <c r="CX1159" s="161"/>
      <c r="CY1159" s="161"/>
      <c r="CZ1159" s="161"/>
      <c r="DA1159" s="161"/>
      <c r="DB1159" s="161"/>
      <c r="DC1159" s="161"/>
      <c r="DD1159" s="161"/>
      <c r="DE1159" s="161"/>
      <c r="DF1159" s="161"/>
      <c r="DG1159" s="161"/>
      <c r="DH1159" s="161"/>
      <c r="DI1159" s="161"/>
      <c r="DJ1159" s="161"/>
      <c r="DK1159" s="161"/>
      <c r="DL1159" s="161"/>
      <c r="DM1159" s="161"/>
      <c r="DN1159" s="161"/>
      <c r="DO1159" s="161"/>
      <c r="DP1159" s="161"/>
      <c r="DQ1159" s="161"/>
      <c r="DR1159" s="161"/>
      <c r="DS1159" s="161"/>
      <c r="DT1159" s="161"/>
      <c r="DU1159" s="161"/>
      <c r="DV1159" s="161"/>
      <c r="DW1159" s="161"/>
    </row>
    <row r="1160" spans="1:127" ht="12.75" customHeight="1" x14ac:dyDescent="0.25">
      <c r="A1160" s="161"/>
      <c r="B1160" s="161"/>
      <c r="C1160" s="161"/>
      <c r="D1160" s="161"/>
      <c r="E1160" s="161"/>
      <c r="F1160" s="161"/>
      <c r="G1160" s="161"/>
      <c r="H1160" s="161"/>
      <c r="I1160" s="161"/>
      <c r="J1160" s="161"/>
      <c r="K1160" s="161"/>
      <c r="L1160" s="161"/>
      <c r="M1160" s="161"/>
      <c r="N1160" s="161"/>
      <c r="O1160" s="161"/>
      <c r="P1160" s="161"/>
      <c r="Q1160" s="161"/>
      <c r="R1160" s="161"/>
      <c r="S1160" s="161"/>
      <c r="T1160" s="161"/>
      <c r="U1160" s="161"/>
      <c r="V1160" s="161"/>
      <c r="W1160" s="161"/>
      <c r="X1160" s="161"/>
      <c r="Y1160" s="161"/>
      <c r="Z1160" s="161"/>
      <c r="AA1160" s="161"/>
      <c r="AB1160" s="161"/>
      <c r="AC1160" s="161"/>
      <c r="AD1160" s="161"/>
      <c r="AE1160" s="161"/>
      <c r="AF1160" s="161"/>
      <c r="AG1160" s="161"/>
      <c r="AH1160" s="161"/>
      <c r="AI1160" s="161"/>
      <c r="AJ1160" s="161"/>
      <c r="AK1160" s="161"/>
      <c r="AL1160" s="161"/>
      <c r="AM1160" s="161"/>
      <c r="AN1160" s="161"/>
      <c r="AO1160" s="161"/>
      <c r="AP1160" s="161"/>
      <c r="AQ1160" s="161"/>
      <c r="AR1160"/>
      <c r="AS1160" s="161"/>
      <c r="AT1160" s="161"/>
      <c r="AU1160" s="161"/>
      <c r="AV1160" s="161"/>
      <c r="AW1160" s="161"/>
      <c r="AX1160" s="161"/>
      <c r="AY1160" s="161"/>
      <c r="AZ1160" s="161"/>
      <c r="BA1160" s="161"/>
      <c r="BB1160" s="161"/>
      <c r="BC1160" s="161"/>
      <c r="BD1160" s="161"/>
      <c r="BE1160" s="161"/>
      <c r="BF1160" s="161"/>
      <c r="BG1160" s="161"/>
      <c r="BH1160" s="161"/>
      <c r="BI1160" s="161"/>
      <c r="BJ1160" s="161"/>
      <c r="BK1160" s="161"/>
      <c r="BL1160" s="161"/>
      <c r="BM1160" s="161"/>
      <c r="BN1160" s="161"/>
      <c r="BO1160" s="161"/>
      <c r="BP1160" s="161"/>
      <c r="BQ1160" s="161"/>
      <c r="BR1160" s="161"/>
      <c r="BS1160" s="161"/>
      <c r="BT1160" s="161"/>
      <c r="BU1160" s="161"/>
      <c r="BV1160" s="161"/>
      <c r="BW1160" s="161"/>
      <c r="BX1160" s="161"/>
      <c r="BY1160" s="161"/>
      <c r="BZ1160" s="161"/>
      <c r="CA1160" s="161"/>
      <c r="CB1160" s="161"/>
      <c r="CC1160" s="161"/>
      <c r="CD1160" s="161"/>
      <c r="CE1160" s="161"/>
      <c r="CF1160" s="161"/>
      <c r="CG1160" s="161"/>
      <c r="CH1160" s="161"/>
      <c r="CI1160" s="161"/>
      <c r="CJ1160" s="161"/>
      <c r="CK1160" s="161"/>
      <c r="CL1160" s="161"/>
      <c r="CM1160" s="161"/>
      <c r="CN1160" s="161"/>
      <c r="CO1160" s="161"/>
      <c r="CP1160" s="161"/>
      <c r="CQ1160" s="161"/>
      <c r="CR1160" s="161"/>
      <c r="CS1160" s="161"/>
      <c r="CT1160" s="161"/>
      <c r="CU1160" s="161"/>
      <c r="CV1160" s="161"/>
      <c r="CW1160" s="161"/>
      <c r="CX1160" s="161"/>
      <c r="CY1160" s="161"/>
      <c r="CZ1160" s="161"/>
      <c r="DA1160" s="161"/>
      <c r="DB1160" s="161"/>
      <c r="DC1160" s="161"/>
      <c r="DD1160" s="161"/>
      <c r="DE1160" s="161"/>
      <c r="DF1160" s="161"/>
      <c r="DG1160" s="161"/>
      <c r="DH1160" s="161"/>
      <c r="DI1160" s="161"/>
      <c r="DJ1160" s="161"/>
      <c r="DK1160" s="161"/>
      <c r="DL1160" s="161"/>
      <c r="DM1160" s="161"/>
      <c r="DN1160" s="161"/>
      <c r="DO1160" s="161"/>
      <c r="DP1160" s="161"/>
      <c r="DQ1160" s="161"/>
      <c r="DR1160" s="161"/>
      <c r="DS1160" s="161"/>
      <c r="DT1160" s="161"/>
      <c r="DU1160" s="161"/>
      <c r="DV1160" s="161"/>
      <c r="DW1160" s="161"/>
    </row>
    <row r="1161" spans="1:127" ht="12.75" customHeight="1" x14ac:dyDescent="0.25">
      <c r="A1161" s="161"/>
      <c r="B1161" s="161"/>
      <c r="C1161" s="161"/>
      <c r="D1161" s="161"/>
      <c r="E1161" s="161"/>
      <c r="F1161" s="161"/>
      <c r="G1161" s="161"/>
      <c r="H1161" s="161"/>
      <c r="I1161" s="161"/>
      <c r="J1161" s="161"/>
      <c r="K1161" s="161"/>
      <c r="L1161" s="161"/>
      <c r="M1161" s="161"/>
      <c r="N1161" s="161"/>
      <c r="O1161" s="161"/>
      <c r="P1161" s="161"/>
      <c r="Q1161" s="161"/>
      <c r="R1161" s="161"/>
      <c r="S1161" s="161"/>
      <c r="T1161" s="161"/>
      <c r="U1161" s="161"/>
      <c r="V1161" s="161"/>
      <c r="W1161" s="161"/>
      <c r="X1161" s="161"/>
      <c r="Y1161" s="161"/>
      <c r="Z1161" s="161"/>
      <c r="AA1161" s="161"/>
      <c r="AB1161" s="161"/>
      <c r="AC1161" s="161"/>
      <c r="AD1161" s="161"/>
      <c r="AE1161" s="161"/>
      <c r="AF1161" s="161"/>
      <c r="AG1161" s="161"/>
      <c r="AH1161" s="161"/>
      <c r="AI1161" s="161"/>
      <c r="AJ1161" s="161"/>
      <c r="AK1161" s="161"/>
      <c r="AL1161" s="161"/>
      <c r="AM1161" s="161"/>
      <c r="AN1161" s="161"/>
      <c r="AO1161" s="161"/>
      <c r="AP1161" s="161"/>
      <c r="AQ1161" s="161"/>
      <c r="AR1161"/>
      <c r="AS1161" s="161"/>
      <c r="AT1161" s="161"/>
      <c r="AU1161" s="161"/>
      <c r="AV1161" s="161"/>
      <c r="AW1161" s="161"/>
      <c r="AX1161" s="161"/>
      <c r="AY1161" s="161"/>
      <c r="AZ1161" s="161"/>
      <c r="BA1161" s="161"/>
      <c r="BB1161" s="161"/>
      <c r="BC1161" s="161"/>
      <c r="BD1161" s="161"/>
      <c r="BE1161" s="161"/>
      <c r="BF1161" s="161"/>
      <c r="BG1161" s="161"/>
      <c r="BH1161" s="161"/>
      <c r="BI1161" s="161"/>
      <c r="BJ1161" s="161"/>
      <c r="BK1161" s="161"/>
      <c r="BL1161" s="161"/>
      <c r="BM1161" s="161"/>
      <c r="BN1161" s="161"/>
      <c r="BO1161" s="161"/>
      <c r="BP1161" s="161"/>
      <c r="BQ1161" s="161"/>
      <c r="BR1161" s="161"/>
      <c r="BS1161" s="161"/>
      <c r="BT1161" s="161"/>
      <c r="BU1161" s="161"/>
      <c r="BV1161" s="161"/>
      <c r="BW1161" s="161"/>
      <c r="BX1161" s="161"/>
      <c r="BY1161" s="161"/>
      <c r="BZ1161" s="161"/>
      <c r="CA1161" s="161"/>
      <c r="CB1161" s="161"/>
      <c r="CC1161" s="161"/>
      <c r="CD1161" s="161"/>
      <c r="CE1161" s="161"/>
      <c r="CF1161" s="161"/>
      <c r="CG1161" s="161"/>
      <c r="CH1161" s="161"/>
      <c r="CI1161" s="161"/>
      <c r="CJ1161" s="161"/>
      <c r="CK1161" s="161"/>
      <c r="CL1161" s="161"/>
      <c r="CM1161" s="161"/>
      <c r="CN1161" s="161"/>
      <c r="CO1161" s="161"/>
      <c r="CP1161" s="161"/>
      <c r="CQ1161" s="161"/>
      <c r="CR1161" s="161"/>
      <c r="CS1161" s="161"/>
      <c r="CT1161" s="161"/>
      <c r="CU1161" s="161"/>
      <c r="CV1161" s="161"/>
      <c r="CW1161" s="161"/>
      <c r="CX1161" s="161"/>
      <c r="CY1161" s="161"/>
      <c r="CZ1161" s="161"/>
      <c r="DA1161" s="161"/>
      <c r="DB1161" s="161"/>
      <c r="DC1161" s="161"/>
      <c r="DD1161" s="161"/>
      <c r="DE1161" s="161"/>
      <c r="DF1161" s="161"/>
      <c r="DG1161" s="161"/>
      <c r="DH1161" s="161"/>
      <c r="DI1161" s="161"/>
      <c r="DJ1161" s="161"/>
      <c r="DK1161" s="161"/>
      <c r="DL1161" s="161"/>
      <c r="DM1161" s="161"/>
      <c r="DN1161" s="161"/>
      <c r="DO1161" s="161"/>
      <c r="DP1161" s="161"/>
      <c r="DQ1161" s="161"/>
      <c r="DR1161" s="161"/>
      <c r="DS1161" s="161"/>
      <c r="DT1161" s="161"/>
      <c r="DU1161" s="161"/>
      <c r="DV1161" s="161"/>
      <c r="DW1161" s="161"/>
    </row>
    <row r="1162" spans="1:127" ht="12.75" customHeight="1" x14ac:dyDescent="0.25">
      <c r="A1162" s="161"/>
      <c r="B1162" s="161"/>
      <c r="C1162" s="161"/>
      <c r="D1162" s="161"/>
      <c r="E1162" s="161"/>
      <c r="F1162" s="161"/>
      <c r="G1162" s="161"/>
      <c r="H1162" s="161"/>
      <c r="I1162" s="161"/>
      <c r="J1162" s="161"/>
      <c r="K1162" s="161"/>
      <c r="L1162" s="161"/>
      <c r="M1162" s="161"/>
      <c r="N1162" s="161"/>
      <c r="O1162" s="161"/>
      <c r="P1162" s="161"/>
      <c r="Q1162" s="161"/>
      <c r="R1162" s="161"/>
      <c r="S1162" s="161"/>
      <c r="T1162" s="161"/>
      <c r="U1162" s="161"/>
      <c r="V1162" s="161"/>
      <c r="W1162" s="161"/>
      <c r="X1162" s="161"/>
      <c r="Y1162" s="161"/>
      <c r="Z1162" s="161"/>
      <c r="AA1162" s="161"/>
      <c r="AB1162" s="161"/>
      <c r="AC1162" s="161"/>
      <c r="AD1162" s="161"/>
      <c r="AE1162" s="161"/>
      <c r="AF1162" s="161"/>
      <c r="AG1162" s="161"/>
      <c r="AH1162" s="161"/>
      <c r="AI1162" s="161"/>
      <c r="AJ1162" s="161"/>
      <c r="AK1162" s="161"/>
      <c r="AL1162" s="161"/>
      <c r="AM1162" s="161"/>
      <c r="AN1162" s="161"/>
      <c r="AO1162" s="161"/>
      <c r="AP1162" s="161"/>
      <c r="AQ1162" s="161"/>
      <c r="AR1162"/>
      <c r="AS1162" s="161"/>
      <c r="AT1162" s="161"/>
      <c r="AU1162" s="161"/>
      <c r="AV1162" s="161"/>
      <c r="AW1162" s="161"/>
      <c r="AX1162" s="161"/>
      <c r="AY1162" s="161"/>
      <c r="AZ1162" s="161"/>
      <c r="BA1162" s="161"/>
      <c r="BB1162" s="161"/>
      <c r="BC1162" s="161"/>
      <c r="BD1162" s="161"/>
      <c r="BE1162" s="161"/>
      <c r="BF1162" s="161"/>
      <c r="BG1162" s="161"/>
      <c r="BH1162" s="161"/>
      <c r="BI1162" s="161"/>
      <c r="BJ1162" s="161"/>
      <c r="BK1162" s="161"/>
      <c r="BL1162" s="161"/>
      <c r="BM1162" s="161"/>
      <c r="BN1162" s="161"/>
      <c r="BO1162" s="161"/>
      <c r="BP1162" s="161"/>
      <c r="BQ1162" s="161"/>
      <c r="BR1162" s="161"/>
      <c r="BS1162" s="161"/>
      <c r="BT1162" s="161"/>
      <c r="BU1162" s="161"/>
      <c r="BV1162" s="161"/>
      <c r="BW1162" s="161"/>
      <c r="BX1162" s="161"/>
      <c r="BY1162" s="161"/>
      <c r="BZ1162" s="161"/>
      <c r="CA1162" s="161"/>
      <c r="CB1162" s="161"/>
      <c r="CC1162" s="161"/>
      <c r="CD1162" s="161"/>
      <c r="CE1162" s="161"/>
      <c r="CF1162" s="161"/>
      <c r="CG1162" s="161"/>
      <c r="CH1162" s="161"/>
      <c r="CI1162" s="161"/>
      <c r="CJ1162" s="161"/>
      <c r="CK1162" s="161"/>
      <c r="CL1162" s="161"/>
      <c r="CM1162" s="161"/>
      <c r="CN1162" s="161"/>
      <c r="CO1162" s="161"/>
      <c r="CP1162" s="161"/>
      <c r="CQ1162" s="161"/>
      <c r="CR1162" s="161"/>
      <c r="CS1162" s="161"/>
      <c r="CT1162" s="161"/>
      <c r="CU1162" s="161"/>
      <c r="CV1162" s="161"/>
      <c r="CW1162" s="161"/>
      <c r="CX1162" s="161"/>
      <c r="CY1162" s="161"/>
      <c r="CZ1162" s="161"/>
      <c r="DA1162" s="161"/>
      <c r="DB1162" s="161"/>
      <c r="DC1162" s="161"/>
      <c r="DD1162" s="161"/>
      <c r="DE1162" s="161"/>
      <c r="DF1162" s="161"/>
      <c r="DG1162" s="161"/>
      <c r="DH1162" s="161"/>
      <c r="DI1162" s="161"/>
      <c r="DJ1162" s="161"/>
      <c r="DK1162" s="161"/>
      <c r="DL1162" s="161"/>
      <c r="DM1162" s="161"/>
      <c r="DN1162" s="161"/>
      <c r="DO1162" s="161"/>
      <c r="DP1162" s="161"/>
      <c r="DQ1162" s="161"/>
      <c r="DR1162" s="161"/>
      <c r="DS1162" s="161"/>
      <c r="DT1162" s="161"/>
      <c r="DU1162" s="161"/>
      <c r="DV1162" s="161"/>
      <c r="DW1162" s="161"/>
    </row>
    <row r="1163" spans="1:127" ht="12.75" customHeight="1" x14ac:dyDescent="0.25">
      <c r="A1163" s="161"/>
      <c r="B1163" s="161"/>
      <c r="C1163" s="161"/>
      <c r="D1163" s="161"/>
      <c r="E1163" s="161"/>
      <c r="F1163" s="161"/>
      <c r="G1163" s="161"/>
      <c r="H1163" s="161"/>
      <c r="I1163" s="161"/>
      <c r="J1163" s="161"/>
      <c r="K1163" s="161"/>
      <c r="L1163" s="161"/>
      <c r="M1163" s="161"/>
      <c r="N1163" s="161"/>
      <c r="O1163" s="161"/>
      <c r="P1163" s="161"/>
      <c r="Q1163" s="161"/>
      <c r="R1163" s="161"/>
      <c r="S1163" s="161"/>
      <c r="T1163" s="161"/>
      <c r="U1163" s="161"/>
      <c r="V1163" s="161"/>
      <c r="W1163" s="161"/>
      <c r="X1163" s="161"/>
      <c r="Y1163" s="161"/>
      <c r="Z1163" s="161"/>
      <c r="AA1163" s="161"/>
      <c r="AB1163" s="161"/>
      <c r="AC1163" s="161"/>
      <c r="AD1163" s="161"/>
      <c r="AE1163" s="161"/>
      <c r="AF1163" s="161"/>
      <c r="AG1163" s="161"/>
      <c r="AH1163" s="161"/>
      <c r="AI1163" s="161"/>
      <c r="AJ1163" s="161"/>
      <c r="AK1163" s="161"/>
      <c r="AL1163" s="161"/>
      <c r="AM1163" s="161"/>
      <c r="AN1163" s="161"/>
      <c r="AO1163" s="161"/>
      <c r="AP1163" s="161"/>
      <c r="AQ1163" s="161"/>
      <c r="AR1163"/>
      <c r="AS1163" s="161"/>
      <c r="AT1163" s="161"/>
      <c r="AU1163" s="161"/>
      <c r="AV1163" s="161"/>
      <c r="AW1163" s="161"/>
      <c r="AX1163" s="161"/>
      <c r="AY1163" s="161"/>
      <c r="AZ1163" s="161"/>
      <c r="BA1163" s="161"/>
      <c r="BB1163" s="161"/>
      <c r="BC1163" s="161"/>
      <c r="BD1163" s="161"/>
      <c r="BE1163" s="161"/>
      <c r="BF1163" s="161"/>
      <c r="BG1163" s="161"/>
      <c r="BH1163" s="161"/>
      <c r="BI1163" s="161"/>
      <c r="BJ1163" s="161"/>
      <c r="BK1163" s="161"/>
      <c r="BL1163" s="161"/>
      <c r="BM1163" s="161"/>
      <c r="BN1163" s="161"/>
      <c r="BO1163" s="161"/>
      <c r="BP1163" s="161"/>
      <c r="BQ1163" s="161"/>
      <c r="BR1163" s="161"/>
      <c r="BS1163" s="161"/>
      <c r="BT1163" s="161"/>
      <c r="BU1163" s="161"/>
      <c r="BV1163" s="161"/>
      <c r="BW1163" s="161"/>
      <c r="BX1163" s="161"/>
      <c r="BY1163" s="161"/>
      <c r="BZ1163" s="161"/>
      <c r="CA1163" s="161"/>
      <c r="CB1163" s="161"/>
      <c r="CC1163" s="161"/>
      <c r="CD1163" s="161"/>
      <c r="CE1163" s="161"/>
      <c r="CF1163" s="161"/>
      <c r="CG1163" s="161"/>
      <c r="CH1163" s="161"/>
      <c r="CI1163" s="161"/>
      <c r="CJ1163" s="161"/>
      <c r="CK1163" s="161"/>
      <c r="CL1163" s="161"/>
      <c r="CM1163" s="161"/>
      <c r="CN1163" s="161"/>
      <c r="CO1163" s="161"/>
      <c r="CP1163" s="161"/>
      <c r="CQ1163" s="161"/>
      <c r="CR1163" s="161"/>
      <c r="CS1163" s="161"/>
      <c r="CT1163" s="161"/>
      <c r="CU1163" s="161"/>
      <c r="CV1163" s="161"/>
      <c r="CW1163" s="161"/>
      <c r="CX1163" s="161"/>
      <c r="CY1163" s="161"/>
      <c r="CZ1163" s="161"/>
      <c r="DA1163" s="161"/>
      <c r="DB1163" s="161"/>
      <c r="DC1163" s="161"/>
      <c r="DD1163" s="161"/>
      <c r="DE1163" s="161"/>
      <c r="DF1163" s="161"/>
      <c r="DG1163" s="161"/>
      <c r="DH1163" s="161"/>
      <c r="DI1163" s="161"/>
      <c r="DJ1163" s="161"/>
      <c r="DK1163" s="161"/>
      <c r="DL1163" s="161"/>
      <c r="DM1163" s="161"/>
      <c r="DN1163" s="161"/>
      <c r="DO1163" s="161"/>
      <c r="DP1163" s="161"/>
      <c r="DQ1163" s="161"/>
      <c r="DR1163" s="161"/>
      <c r="DS1163" s="161"/>
      <c r="DT1163" s="161"/>
      <c r="DU1163" s="161"/>
      <c r="DV1163" s="161"/>
      <c r="DW1163" s="161"/>
    </row>
    <row r="1164" spans="1:127" ht="12.75" customHeight="1" x14ac:dyDescent="0.25">
      <c r="A1164" s="161"/>
      <c r="B1164" s="161"/>
      <c r="C1164" s="161"/>
      <c r="D1164" s="161"/>
      <c r="E1164" s="161"/>
      <c r="F1164" s="161"/>
      <c r="G1164" s="161"/>
      <c r="H1164" s="161"/>
      <c r="I1164" s="161"/>
      <c r="J1164" s="161"/>
      <c r="K1164" s="161"/>
      <c r="L1164" s="161"/>
      <c r="M1164" s="161"/>
      <c r="N1164" s="161"/>
      <c r="O1164" s="161"/>
      <c r="P1164" s="161"/>
      <c r="Q1164" s="161"/>
      <c r="R1164" s="161"/>
      <c r="S1164" s="161"/>
      <c r="T1164" s="161"/>
      <c r="U1164" s="161"/>
      <c r="V1164" s="161"/>
      <c r="W1164" s="161"/>
      <c r="X1164" s="161"/>
      <c r="Y1164" s="161"/>
      <c r="Z1164" s="161"/>
      <c r="AA1164" s="161"/>
      <c r="AB1164" s="161"/>
      <c r="AC1164" s="161"/>
      <c r="AD1164" s="161"/>
      <c r="AE1164" s="161"/>
      <c r="AF1164" s="161"/>
      <c r="AG1164" s="161"/>
      <c r="AH1164" s="161"/>
      <c r="AI1164" s="161"/>
      <c r="AJ1164" s="161"/>
      <c r="AK1164" s="161"/>
      <c r="AL1164" s="161"/>
      <c r="AM1164" s="161"/>
      <c r="AN1164" s="161"/>
      <c r="AO1164" s="161"/>
      <c r="AP1164" s="161"/>
      <c r="AQ1164" s="161"/>
      <c r="AR1164"/>
      <c r="AS1164" s="161"/>
      <c r="AT1164" s="161"/>
      <c r="AU1164" s="161"/>
      <c r="AV1164" s="161"/>
      <c r="AW1164" s="161"/>
      <c r="AX1164" s="161"/>
      <c r="AY1164" s="161"/>
      <c r="AZ1164" s="161"/>
      <c r="BA1164" s="161"/>
      <c r="BB1164" s="161"/>
      <c r="BC1164" s="161"/>
      <c r="BD1164" s="161"/>
      <c r="BE1164" s="161"/>
      <c r="BF1164" s="161"/>
      <c r="BG1164" s="161"/>
      <c r="BH1164" s="161"/>
      <c r="BI1164" s="161"/>
      <c r="BJ1164" s="161"/>
      <c r="BK1164" s="161"/>
      <c r="BL1164" s="161"/>
      <c r="BM1164" s="161"/>
      <c r="BN1164" s="161"/>
      <c r="BO1164" s="161"/>
      <c r="BP1164" s="161"/>
      <c r="BQ1164" s="161"/>
      <c r="BR1164" s="161"/>
      <c r="BS1164" s="161"/>
      <c r="BT1164" s="161"/>
      <c r="BU1164" s="161"/>
      <c r="BV1164" s="161"/>
      <c r="BW1164" s="161"/>
      <c r="BX1164" s="161"/>
      <c r="BY1164" s="161"/>
      <c r="BZ1164" s="161"/>
      <c r="CA1164" s="161"/>
      <c r="CB1164" s="161"/>
      <c r="CC1164" s="161"/>
      <c r="CD1164" s="161"/>
      <c r="CE1164" s="161"/>
      <c r="CF1164" s="161"/>
      <c r="CG1164" s="161"/>
      <c r="CH1164" s="161"/>
      <c r="CI1164" s="161"/>
      <c r="CJ1164" s="161"/>
      <c r="CK1164" s="161"/>
      <c r="CL1164" s="161"/>
      <c r="CM1164" s="161"/>
      <c r="CN1164" s="161"/>
      <c r="CO1164" s="161"/>
      <c r="CP1164" s="161"/>
      <c r="CQ1164" s="161"/>
      <c r="CR1164" s="161"/>
      <c r="CS1164" s="161"/>
      <c r="CT1164" s="161"/>
      <c r="CU1164" s="161"/>
      <c r="CV1164" s="161"/>
      <c r="CW1164" s="161"/>
      <c r="CX1164" s="161"/>
      <c r="CY1164" s="161"/>
      <c r="CZ1164" s="161"/>
      <c r="DA1164" s="161"/>
      <c r="DB1164" s="161"/>
      <c r="DC1164" s="161"/>
      <c r="DD1164" s="161"/>
      <c r="DE1164" s="161"/>
      <c r="DF1164" s="161"/>
      <c r="DG1164" s="161"/>
      <c r="DH1164" s="161"/>
      <c r="DI1164" s="161"/>
      <c r="DJ1164" s="161"/>
      <c r="DK1164" s="161"/>
      <c r="DL1164" s="161"/>
      <c r="DM1164" s="161"/>
      <c r="DN1164" s="161"/>
      <c r="DO1164" s="161"/>
      <c r="DP1164" s="161"/>
      <c r="DQ1164" s="161"/>
      <c r="DR1164" s="161"/>
      <c r="DS1164" s="161"/>
      <c r="DT1164" s="161"/>
      <c r="DU1164" s="161"/>
      <c r="DV1164" s="161"/>
      <c r="DW1164" s="161"/>
    </row>
    <row r="1165" spans="1:127" ht="12.75" customHeight="1" x14ac:dyDescent="0.25">
      <c r="A1165" s="161"/>
      <c r="B1165" s="161"/>
      <c r="C1165" s="161"/>
      <c r="D1165" s="161"/>
      <c r="E1165" s="161"/>
      <c r="F1165" s="161"/>
      <c r="G1165" s="161"/>
      <c r="H1165" s="161"/>
      <c r="I1165" s="161"/>
      <c r="J1165" s="161"/>
      <c r="K1165" s="161"/>
      <c r="L1165" s="161"/>
      <c r="M1165" s="161"/>
      <c r="N1165" s="161"/>
      <c r="O1165" s="161"/>
      <c r="P1165" s="161"/>
      <c r="Q1165" s="161"/>
      <c r="R1165" s="161"/>
      <c r="S1165" s="161"/>
      <c r="T1165" s="161"/>
      <c r="U1165" s="161"/>
      <c r="V1165" s="161"/>
      <c r="W1165" s="161"/>
      <c r="X1165" s="161"/>
      <c r="Y1165" s="161"/>
      <c r="Z1165" s="161"/>
      <c r="AA1165" s="161"/>
      <c r="AB1165" s="161"/>
      <c r="AC1165" s="161"/>
      <c r="AD1165" s="161"/>
      <c r="AE1165" s="161"/>
      <c r="AF1165" s="161"/>
      <c r="AG1165" s="161"/>
      <c r="AH1165" s="161"/>
      <c r="AI1165" s="161"/>
      <c r="AJ1165" s="161"/>
      <c r="AK1165" s="161"/>
      <c r="AL1165" s="161"/>
      <c r="AM1165" s="161"/>
      <c r="AN1165" s="161"/>
      <c r="AO1165" s="161"/>
      <c r="AP1165" s="161"/>
      <c r="AQ1165" s="161"/>
      <c r="AR1165"/>
      <c r="AS1165" s="161"/>
      <c r="AT1165" s="161"/>
      <c r="AU1165" s="161"/>
      <c r="AV1165" s="161"/>
      <c r="AW1165" s="161"/>
      <c r="AX1165" s="161"/>
      <c r="AY1165" s="161"/>
      <c r="AZ1165" s="161"/>
      <c r="BA1165" s="161"/>
      <c r="BB1165" s="161"/>
      <c r="BC1165" s="161"/>
      <c r="BD1165" s="161"/>
      <c r="BE1165" s="161"/>
      <c r="BF1165" s="161"/>
      <c r="BG1165" s="161"/>
      <c r="BH1165" s="161"/>
      <c r="BI1165" s="161"/>
      <c r="BJ1165" s="161"/>
      <c r="BK1165" s="161"/>
      <c r="BL1165" s="161"/>
      <c r="BM1165" s="161"/>
      <c r="BN1165" s="161"/>
      <c r="BO1165" s="161"/>
      <c r="BP1165" s="161"/>
      <c r="BQ1165" s="161"/>
      <c r="BR1165" s="161"/>
      <c r="BS1165" s="161"/>
      <c r="BT1165" s="161"/>
      <c r="BU1165" s="161"/>
      <c r="BV1165" s="161"/>
      <c r="BW1165" s="161"/>
      <c r="BX1165" s="161"/>
      <c r="BY1165" s="161"/>
      <c r="BZ1165" s="161"/>
      <c r="CA1165" s="161"/>
      <c r="CB1165" s="161"/>
      <c r="CC1165" s="161"/>
      <c r="CD1165" s="161"/>
      <c r="CE1165" s="161"/>
      <c r="CF1165" s="161"/>
      <c r="CG1165" s="161"/>
      <c r="CH1165" s="161"/>
      <c r="CI1165" s="161"/>
      <c r="CJ1165" s="161"/>
      <c r="CK1165" s="161"/>
      <c r="CL1165" s="161"/>
      <c r="CM1165" s="161"/>
      <c r="CN1165" s="161"/>
      <c r="CO1165" s="161"/>
      <c r="CP1165" s="161"/>
      <c r="CQ1165" s="161"/>
      <c r="CR1165" s="161"/>
      <c r="CS1165" s="161"/>
      <c r="CT1165" s="161"/>
      <c r="CU1165" s="161"/>
      <c r="CV1165" s="161"/>
      <c r="CW1165" s="161"/>
      <c r="CX1165" s="161"/>
      <c r="CY1165" s="161"/>
      <c r="CZ1165" s="161"/>
      <c r="DA1165" s="161"/>
      <c r="DB1165" s="161"/>
      <c r="DC1165" s="161"/>
      <c r="DD1165" s="161"/>
      <c r="DE1165" s="161"/>
      <c r="DF1165" s="161"/>
      <c r="DG1165" s="161"/>
      <c r="DH1165" s="161"/>
      <c r="DI1165" s="161"/>
      <c r="DJ1165" s="161"/>
      <c r="DK1165" s="161"/>
      <c r="DL1165" s="161"/>
      <c r="DM1165" s="161"/>
      <c r="DN1165" s="161"/>
      <c r="DO1165" s="161"/>
      <c r="DP1165" s="161"/>
      <c r="DQ1165" s="161"/>
      <c r="DR1165" s="161"/>
      <c r="DS1165" s="161"/>
      <c r="DT1165" s="161"/>
      <c r="DU1165" s="161"/>
      <c r="DV1165" s="161"/>
      <c r="DW1165" s="161"/>
    </row>
    <row r="1166" spans="1:127" ht="12.75" customHeight="1" x14ac:dyDescent="0.25">
      <c r="A1166" s="161"/>
      <c r="B1166" s="161"/>
      <c r="C1166" s="161"/>
      <c r="D1166" s="161"/>
      <c r="E1166" s="161"/>
      <c r="F1166" s="161"/>
      <c r="G1166" s="161"/>
      <c r="H1166" s="161"/>
      <c r="I1166" s="161"/>
      <c r="J1166" s="161"/>
      <c r="K1166" s="161"/>
      <c r="L1166" s="161"/>
      <c r="M1166" s="161"/>
      <c r="N1166" s="161"/>
      <c r="O1166" s="161"/>
      <c r="P1166" s="161"/>
      <c r="Q1166" s="161"/>
      <c r="R1166" s="161"/>
      <c r="S1166" s="161"/>
      <c r="T1166" s="161"/>
      <c r="U1166" s="161"/>
      <c r="V1166" s="161"/>
      <c r="W1166" s="161"/>
      <c r="X1166" s="161"/>
      <c r="Y1166" s="161"/>
      <c r="Z1166" s="161"/>
      <c r="AA1166" s="161"/>
      <c r="AB1166" s="161"/>
      <c r="AC1166" s="161"/>
      <c r="AD1166" s="161"/>
      <c r="AE1166" s="161"/>
      <c r="AF1166" s="161"/>
      <c r="AG1166" s="161"/>
      <c r="AH1166" s="161"/>
      <c r="AI1166" s="161"/>
      <c r="AJ1166" s="161"/>
      <c r="AK1166" s="161"/>
      <c r="AL1166" s="161"/>
      <c r="AM1166" s="161"/>
      <c r="AN1166" s="161"/>
      <c r="AO1166" s="161"/>
      <c r="AP1166" s="161"/>
      <c r="AQ1166" s="161"/>
      <c r="AR1166"/>
      <c r="AS1166" s="161"/>
      <c r="AT1166" s="161"/>
      <c r="AU1166" s="161"/>
      <c r="AV1166" s="161"/>
      <c r="AW1166" s="161"/>
      <c r="AX1166" s="161"/>
      <c r="AY1166" s="161"/>
      <c r="AZ1166" s="161"/>
      <c r="BA1166" s="161"/>
      <c r="BB1166" s="161"/>
      <c r="BC1166" s="161"/>
      <c r="BD1166" s="161"/>
      <c r="BE1166" s="161"/>
      <c r="BF1166" s="161"/>
      <c r="BG1166" s="161"/>
      <c r="BH1166" s="161"/>
      <c r="BI1166" s="161"/>
      <c r="BJ1166" s="161"/>
      <c r="BK1166" s="161"/>
      <c r="BL1166" s="161"/>
      <c r="BM1166" s="161"/>
      <c r="BN1166" s="161"/>
      <c r="BO1166" s="161"/>
      <c r="BP1166" s="161"/>
      <c r="BQ1166" s="161"/>
      <c r="BR1166" s="161"/>
      <c r="BS1166" s="161"/>
      <c r="BT1166" s="161"/>
      <c r="BU1166" s="161"/>
      <c r="BV1166" s="161"/>
      <c r="BW1166" s="161"/>
      <c r="BX1166" s="161"/>
      <c r="BY1166" s="161"/>
      <c r="BZ1166" s="161"/>
      <c r="CA1166" s="161"/>
      <c r="CB1166" s="161"/>
      <c r="CC1166" s="161"/>
      <c r="CD1166" s="161"/>
      <c r="CE1166" s="161"/>
      <c r="CF1166" s="161"/>
      <c r="CG1166" s="161"/>
      <c r="CH1166" s="161"/>
      <c r="CI1166" s="161"/>
      <c r="CJ1166" s="161"/>
      <c r="CK1166" s="161"/>
      <c r="CL1166" s="161"/>
      <c r="CM1166" s="161"/>
      <c r="CN1166" s="161"/>
      <c r="CO1166" s="161"/>
      <c r="CP1166" s="161"/>
      <c r="CQ1166" s="161"/>
      <c r="CR1166" s="161"/>
      <c r="CS1166" s="161"/>
      <c r="CT1166" s="161"/>
      <c r="CU1166" s="161"/>
      <c r="CV1166" s="161"/>
      <c r="CW1166" s="161"/>
      <c r="CX1166" s="161"/>
      <c r="CY1166" s="161"/>
      <c r="CZ1166" s="161"/>
      <c r="DA1166" s="161"/>
      <c r="DB1166" s="161"/>
      <c r="DC1166" s="161"/>
      <c r="DD1166" s="161"/>
      <c r="DE1166" s="161"/>
      <c r="DF1166" s="161"/>
      <c r="DG1166" s="161"/>
      <c r="DH1166" s="161"/>
      <c r="DI1166" s="161"/>
      <c r="DJ1166" s="161"/>
      <c r="DK1166" s="161"/>
      <c r="DL1166" s="161"/>
      <c r="DM1166" s="161"/>
      <c r="DN1166" s="161"/>
      <c r="DO1166" s="161"/>
      <c r="DP1166" s="161"/>
      <c r="DQ1166" s="161"/>
      <c r="DR1166" s="161"/>
      <c r="DS1166" s="161"/>
      <c r="DT1166" s="161"/>
      <c r="DU1166" s="161"/>
      <c r="DV1166" s="161"/>
      <c r="DW1166" s="161"/>
    </row>
    <row r="1167" spans="1:127" ht="12.75" customHeight="1" x14ac:dyDescent="0.25">
      <c r="A1167" s="161"/>
      <c r="B1167" s="161"/>
      <c r="C1167" s="161"/>
      <c r="D1167" s="161"/>
      <c r="E1167" s="161"/>
      <c r="F1167" s="161"/>
      <c r="G1167" s="161"/>
      <c r="H1167" s="161"/>
      <c r="I1167" s="161"/>
      <c r="J1167" s="161"/>
      <c r="K1167" s="161"/>
      <c r="L1167" s="161"/>
      <c r="M1167" s="161"/>
      <c r="N1167" s="161"/>
      <c r="O1167" s="161"/>
      <c r="P1167" s="161"/>
      <c r="Q1167" s="161"/>
      <c r="R1167" s="161"/>
      <c r="S1167" s="161"/>
      <c r="T1167" s="161"/>
      <c r="U1167" s="161"/>
      <c r="V1167" s="161"/>
      <c r="W1167" s="161"/>
      <c r="X1167" s="161"/>
      <c r="Y1167" s="161"/>
      <c r="Z1167" s="161"/>
      <c r="AA1167" s="161"/>
      <c r="AB1167" s="161"/>
      <c r="AC1167" s="161"/>
      <c r="AD1167" s="161"/>
      <c r="AE1167" s="161"/>
      <c r="AF1167" s="161"/>
      <c r="AG1167" s="161"/>
      <c r="AH1167" s="161"/>
      <c r="AI1167" s="161"/>
      <c r="AJ1167" s="161"/>
      <c r="AK1167" s="161"/>
      <c r="AL1167" s="161"/>
      <c r="AM1167" s="161"/>
      <c r="AN1167" s="161"/>
      <c r="AO1167" s="161"/>
      <c r="AP1167" s="161"/>
      <c r="AQ1167" s="161"/>
      <c r="AR1167"/>
      <c r="AS1167" s="161"/>
      <c r="AT1167" s="161"/>
      <c r="AU1167" s="161"/>
      <c r="AV1167" s="161"/>
      <c r="AW1167" s="161"/>
      <c r="AX1167" s="161"/>
      <c r="AY1167" s="161"/>
      <c r="AZ1167" s="161"/>
      <c r="BA1167" s="161"/>
      <c r="BB1167" s="161"/>
      <c r="BC1167" s="161"/>
      <c r="BD1167" s="161"/>
      <c r="BE1167" s="161"/>
      <c r="BF1167" s="161"/>
      <c r="BG1167" s="161"/>
      <c r="BH1167" s="161"/>
      <c r="BI1167" s="161"/>
      <c r="BJ1167" s="161"/>
      <c r="BK1167" s="161"/>
      <c r="BL1167" s="161"/>
      <c r="BM1167" s="161"/>
      <c r="BN1167" s="161"/>
      <c r="BO1167" s="161"/>
      <c r="BP1167" s="161"/>
      <c r="BQ1167" s="161"/>
      <c r="BR1167" s="161"/>
      <c r="BS1167" s="161"/>
      <c r="BT1167" s="161"/>
      <c r="BU1167" s="161"/>
      <c r="BV1167" s="161"/>
      <c r="BW1167" s="161"/>
      <c r="BX1167" s="161"/>
      <c r="BY1167" s="161"/>
      <c r="BZ1167" s="161"/>
      <c r="CA1167" s="161"/>
      <c r="CB1167" s="161"/>
      <c r="CC1167" s="161"/>
      <c r="CD1167" s="161"/>
      <c r="CE1167" s="161"/>
      <c r="CF1167" s="161"/>
      <c r="CG1167" s="161"/>
      <c r="CH1167" s="161"/>
      <c r="CI1167" s="161"/>
      <c r="CJ1167" s="161"/>
      <c r="CK1167" s="161"/>
      <c r="CL1167" s="161"/>
      <c r="CM1167" s="161"/>
      <c r="CN1167" s="161"/>
      <c r="CO1167" s="161"/>
      <c r="CP1167" s="161"/>
      <c r="CQ1167" s="161"/>
      <c r="CR1167" s="161"/>
      <c r="CS1167" s="161"/>
      <c r="CT1167" s="161"/>
      <c r="CU1167" s="161"/>
      <c r="CV1167" s="161"/>
      <c r="CW1167" s="161"/>
      <c r="CX1167" s="161"/>
      <c r="CY1167" s="161"/>
      <c r="CZ1167" s="161"/>
      <c r="DA1167" s="161"/>
      <c r="DB1167" s="161"/>
      <c r="DC1167" s="161"/>
      <c r="DD1167" s="161"/>
      <c r="DE1167" s="161"/>
      <c r="DF1167" s="161"/>
      <c r="DG1167" s="161"/>
      <c r="DH1167" s="161"/>
      <c r="DI1167" s="161"/>
      <c r="DJ1167" s="161"/>
      <c r="DK1167" s="161"/>
      <c r="DL1167" s="161"/>
      <c r="DM1167" s="161"/>
      <c r="DN1167" s="161"/>
      <c r="DO1167" s="161"/>
      <c r="DP1167" s="161"/>
      <c r="DQ1167" s="161"/>
      <c r="DR1167" s="161"/>
      <c r="DS1167" s="161"/>
      <c r="DT1167" s="161"/>
      <c r="DU1167" s="161"/>
      <c r="DV1167" s="161"/>
      <c r="DW1167" s="161"/>
    </row>
    <row r="1168" spans="1:127" ht="12.75" customHeight="1" x14ac:dyDescent="0.25">
      <c r="A1168" s="161"/>
      <c r="B1168" s="161"/>
      <c r="C1168" s="161"/>
      <c r="D1168" s="161"/>
      <c r="E1168" s="161"/>
      <c r="F1168" s="161"/>
      <c r="G1168" s="161"/>
      <c r="H1168" s="161"/>
      <c r="I1168" s="161"/>
      <c r="J1168" s="161"/>
      <c r="K1168" s="161"/>
      <c r="L1168" s="161"/>
      <c r="M1168" s="161"/>
      <c r="N1168" s="161"/>
      <c r="O1168" s="161"/>
      <c r="P1168" s="161"/>
      <c r="Q1168" s="161"/>
      <c r="R1168" s="161"/>
      <c r="S1168" s="161"/>
      <c r="T1168" s="161"/>
      <c r="U1168" s="161"/>
      <c r="V1168" s="161"/>
      <c r="W1168" s="161"/>
      <c r="X1168" s="161"/>
      <c r="Y1168" s="161"/>
      <c r="Z1168" s="161"/>
      <c r="AA1168" s="161"/>
      <c r="AB1168" s="161"/>
      <c r="AC1168" s="161"/>
      <c r="AD1168" s="161"/>
      <c r="AE1168" s="161"/>
      <c r="AF1168" s="161"/>
      <c r="AG1168" s="161"/>
      <c r="AH1168" s="161"/>
      <c r="AI1168" s="161"/>
      <c r="AJ1168" s="161"/>
      <c r="AK1168" s="161"/>
      <c r="AL1168" s="161"/>
      <c r="AM1168" s="161"/>
      <c r="AN1168" s="161"/>
      <c r="AO1168" s="161"/>
      <c r="AP1168" s="161"/>
      <c r="AQ1168" s="161"/>
      <c r="AR1168"/>
      <c r="AS1168" s="161"/>
      <c r="AT1168" s="161"/>
      <c r="AU1168" s="161"/>
      <c r="AV1168" s="161"/>
      <c r="AW1168" s="161"/>
      <c r="AX1168" s="161"/>
      <c r="AY1168" s="161"/>
      <c r="AZ1168" s="161"/>
      <c r="BA1168" s="161"/>
      <c r="BB1168" s="161"/>
      <c r="BC1168" s="161"/>
      <c r="BD1168" s="161"/>
      <c r="BE1168" s="161"/>
      <c r="BF1168" s="161"/>
      <c r="BG1168" s="161"/>
      <c r="BH1168" s="161"/>
      <c r="BI1168" s="161"/>
      <c r="BJ1168" s="161"/>
      <c r="BK1168" s="161"/>
      <c r="BL1168" s="161"/>
      <c r="BM1168" s="161"/>
      <c r="BN1168" s="161"/>
      <c r="BO1168" s="161"/>
      <c r="BP1168" s="161"/>
      <c r="BQ1168" s="161"/>
      <c r="BR1168" s="161"/>
      <c r="BS1168" s="161"/>
      <c r="BT1168" s="161"/>
      <c r="BU1168" s="161"/>
      <c r="BV1168" s="161"/>
      <c r="BW1168" s="161"/>
      <c r="BX1168" s="161"/>
      <c r="BY1168" s="161"/>
      <c r="BZ1168" s="161"/>
      <c r="CA1168" s="161"/>
      <c r="CB1168" s="161"/>
      <c r="CC1168" s="161"/>
      <c r="CD1168" s="161"/>
      <c r="CE1168" s="161"/>
      <c r="CF1168" s="161"/>
      <c r="CG1168" s="161"/>
      <c r="CH1168" s="161"/>
      <c r="CI1168" s="161"/>
      <c r="CJ1168" s="161"/>
      <c r="CK1168" s="161"/>
      <c r="CL1168" s="161"/>
      <c r="CM1168" s="161"/>
      <c r="CN1168" s="161"/>
      <c r="CO1168" s="161"/>
      <c r="CP1168" s="161"/>
      <c r="CQ1168" s="161"/>
      <c r="CR1168" s="161"/>
      <c r="CS1168" s="161"/>
      <c r="CT1168" s="161"/>
      <c r="CU1168" s="161"/>
      <c r="CV1168" s="161"/>
      <c r="CW1168" s="161"/>
      <c r="CX1168" s="161"/>
      <c r="CY1168" s="161"/>
      <c r="CZ1168" s="161"/>
      <c r="DA1168" s="161"/>
      <c r="DB1168" s="161"/>
      <c r="DC1168" s="161"/>
      <c r="DD1168" s="161"/>
      <c r="DE1168" s="161"/>
      <c r="DF1168" s="161"/>
      <c r="DG1168" s="161"/>
      <c r="DH1168" s="161"/>
      <c r="DI1168" s="161"/>
      <c r="DJ1168" s="161"/>
      <c r="DK1168" s="161"/>
      <c r="DL1168" s="161"/>
      <c r="DM1168" s="161"/>
      <c r="DN1168" s="161"/>
      <c r="DO1168" s="161"/>
      <c r="DP1168" s="161"/>
      <c r="DQ1168" s="161"/>
      <c r="DR1168" s="161"/>
      <c r="DS1168" s="161"/>
      <c r="DT1168" s="161"/>
      <c r="DU1168" s="161"/>
      <c r="DV1168" s="161"/>
      <c r="DW1168" s="161"/>
    </row>
    <row r="1169" spans="1:127" ht="12.75" customHeight="1" x14ac:dyDescent="0.25">
      <c r="A1169" s="161"/>
      <c r="B1169" s="161"/>
      <c r="C1169" s="161"/>
      <c r="D1169" s="161"/>
      <c r="E1169" s="161"/>
      <c r="F1169" s="161"/>
      <c r="G1169" s="161"/>
      <c r="H1169" s="161"/>
      <c r="I1169" s="161"/>
      <c r="J1169" s="161"/>
      <c r="K1169" s="161"/>
      <c r="L1169" s="161"/>
      <c r="M1169" s="161"/>
      <c r="N1169" s="161"/>
      <c r="O1169" s="161"/>
      <c r="P1169" s="161"/>
      <c r="Q1169" s="161"/>
      <c r="R1169" s="161"/>
      <c r="S1169" s="161"/>
      <c r="T1169" s="161"/>
      <c r="U1169" s="161"/>
      <c r="V1169" s="161"/>
      <c r="W1169" s="161"/>
      <c r="X1169" s="161"/>
      <c r="Y1169" s="161"/>
      <c r="Z1169" s="161"/>
      <c r="AA1169" s="161"/>
      <c r="AB1169" s="161"/>
      <c r="AC1169" s="161"/>
      <c r="AD1169" s="161"/>
      <c r="AE1169" s="161"/>
      <c r="AF1169" s="161"/>
      <c r="AG1169" s="161"/>
      <c r="AH1169" s="161"/>
      <c r="AI1169" s="161"/>
      <c r="AJ1169" s="161"/>
      <c r="AK1169" s="161"/>
      <c r="AL1169" s="161"/>
      <c r="AM1169" s="161"/>
      <c r="AN1169" s="161"/>
      <c r="AO1169" s="161"/>
      <c r="AP1169" s="161"/>
      <c r="AQ1169" s="161"/>
      <c r="AR1169"/>
      <c r="AS1169" s="161"/>
      <c r="AT1169" s="161"/>
      <c r="AU1169" s="161"/>
      <c r="AV1169" s="161"/>
      <c r="AW1169" s="161"/>
      <c r="AX1169" s="161"/>
      <c r="AY1169" s="161"/>
      <c r="AZ1169" s="161"/>
      <c r="BA1169" s="161"/>
      <c r="BB1169" s="161"/>
      <c r="BC1169" s="161"/>
      <c r="BD1169" s="161"/>
      <c r="BE1169" s="161"/>
      <c r="BF1169" s="161"/>
      <c r="BG1169" s="161"/>
      <c r="BH1169" s="161"/>
      <c r="BI1169" s="161"/>
      <c r="BJ1169" s="161"/>
      <c r="BK1169" s="161"/>
      <c r="BL1169" s="161"/>
      <c r="BM1169" s="161"/>
      <c r="BN1169" s="161"/>
      <c r="BO1169" s="161"/>
      <c r="BP1169" s="161"/>
      <c r="BQ1169" s="161"/>
      <c r="BR1169" s="161"/>
      <c r="BS1169" s="161"/>
      <c r="BT1169" s="161"/>
      <c r="BU1169" s="161"/>
      <c r="BV1169" s="161"/>
      <c r="BW1169" s="161"/>
      <c r="BX1169" s="161"/>
      <c r="BY1169" s="161"/>
      <c r="BZ1169" s="161"/>
      <c r="CA1169" s="161"/>
      <c r="CB1169" s="161"/>
      <c r="CC1169" s="161"/>
      <c r="CD1169" s="161"/>
      <c r="CE1169" s="161"/>
      <c r="CF1169" s="161"/>
      <c r="CG1169" s="161"/>
      <c r="CH1169" s="161"/>
      <c r="CI1169" s="161"/>
      <c r="CJ1169" s="161"/>
      <c r="CK1169" s="161"/>
      <c r="CL1169" s="161"/>
      <c r="CM1169" s="161"/>
      <c r="CN1169" s="161"/>
      <c r="CO1169" s="161"/>
      <c r="CP1169" s="161"/>
      <c r="CQ1169" s="161"/>
      <c r="CR1169" s="161"/>
      <c r="CS1169" s="161"/>
      <c r="CT1169" s="161"/>
      <c r="CU1169" s="161"/>
      <c r="CV1169" s="161"/>
      <c r="CW1169" s="161"/>
      <c r="CX1169" s="161"/>
      <c r="CY1169" s="161"/>
      <c r="CZ1169" s="161"/>
      <c r="DA1169" s="161"/>
      <c r="DB1169" s="161"/>
      <c r="DC1169" s="161"/>
      <c r="DD1169" s="161"/>
      <c r="DE1169" s="161"/>
      <c r="DF1169" s="161"/>
      <c r="DG1169" s="161"/>
      <c r="DH1169" s="161"/>
      <c r="DI1169" s="161"/>
      <c r="DJ1169" s="161"/>
      <c r="DK1169" s="161"/>
      <c r="DL1169" s="161"/>
      <c r="DM1169" s="161"/>
      <c r="DN1169" s="161"/>
      <c r="DO1169" s="161"/>
      <c r="DP1169" s="161"/>
      <c r="DQ1169" s="161"/>
      <c r="DR1169" s="161"/>
      <c r="DS1169" s="161"/>
      <c r="DT1169" s="161"/>
      <c r="DU1169" s="161"/>
      <c r="DV1169" s="161"/>
      <c r="DW1169" s="161"/>
    </row>
    <row r="1170" spans="1:127" ht="12.75" customHeight="1" x14ac:dyDescent="0.25">
      <c r="A1170" s="161"/>
      <c r="B1170" s="161"/>
      <c r="C1170" s="161"/>
      <c r="D1170" s="161"/>
      <c r="E1170" s="161"/>
      <c r="F1170" s="161"/>
      <c r="G1170" s="161"/>
      <c r="H1170" s="161"/>
      <c r="I1170" s="161"/>
      <c r="J1170" s="161"/>
      <c r="K1170" s="161"/>
      <c r="L1170" s="161"/>
      <c r="M1170" s="161"/>
      <c r="N1170" s="161"/>
      <c r="O1170" s="161"/>
      <c r="P1170" s="161"/>
      <c r="Q1170" s="161"/>
      <c r="R1170" s="161"/>
      <c r="S1170" s="161"/>
      <c r="T1170" s="161"/>
      <c r="U1170" s="161"/>
      <c r="V1170" s="161"/>
      <c r="W1170" s="161"/>
      <c r="X1170" s="161"/>
      <c r="Y1170" s="161"/>
      <c r="Z1170" s="161"/>
      <c r="AA1170" s="161"/>
      <c r="AB1170" s="161"/>
      <c r="AC1170" s="161"/>
      <c r="AD1170" s="161"/>
      <c r="AE1170" s="161"/>
      <c r="AF1170" s="161"/>
      <c r="AG1170" s="161"/>
      <c r="AH1170" s="161"/>
      <c r="AI1170" s="161"/>
      <c r="AJ1170" s="161"/>
      <c r="AK1170" s="161"/>
      <c r="AL1170" s="161"/>
      <c r="AM1170" s="161"/>
      <c r="AN1170" s="161"/>
      <c r="AO1170" s="161"/>
      <c r="AP1170" s="161"/>
      <c r="AQ1170" s="161"/>
      <c r="AR1170"/>
      <c r="AS1170" s="161"/>
      <c r="AT1170" s="161"/>
      <c r="AU1170" s="161"/>
      <c r="AV1170" s="161"/>
      <c r="AW1170" s="161"/>
      <c r="AX1170" s="161"/>
      <c r="AY1170" s="161"/>
      <c r="AZ1170" s="161"/>
      <c r="BA1170" s="161"/>
      <c r="BB1170" s="161"/>
      <c r="BC1170" s="161"/>
      <c r="BD1170" s="161"/>
      <c r="BE1170" s="161"/>
      <c r="BF1170" s="161"/>
      <c r="BG1170" s="161"/>
      <c r="BH1170" s="161"/>
      <c r="BI1170" s="161"/>
      <c r="BJ1170" s="161"/>
      <c r="BK1170" s="161"/>
      <c r="BL1170" s="161"/>
      <c r="BM1170" s="161"/>
      <c r="BN1170" s="161"/>
      <c r="BO1170" s="161"/>
      <c r="BP1170" s="161"/>
      <c r="BQ1170" s="161"/>
      <c r="BR1170" s="161"/>
      <c r="BS1170" s="161"/>
      <c r="BT1170" s="161"/>
      <c r="BU1170" s="161"/>
      <c r="BV1170" s="161"/>
      <c r="BW1170" s="161"/>
      <c r="BX1170" s="161"/>
      <c r="BY1170" s="161"/>
      <c r="BZ1170" s="161"/>
      <c r="CA1170" s="161"/>
      <c r="CB1170" s="161"/>
      <c r="CC1170" s="161"/>
      <c r="CD1170" s="161"/>
      <c r="CE1170" s="161"/>
      <c r="CF1170" s="161"/>
      <c r="CG1170" s="161"/>
      <c r="CH1170" s="161"/>
      <c r="CI1170" s="161"/>
      <c r="CJ1170" s="161"/>
      <c r="CK1170" s="161"/>
      <c r="CL1170" s="161"/>
      <c r="CM1170" s="161"/>
      <c r="CN1170" s="161"/>
      <c r="CO1170" s="161"/>
      <c r="CP1170" s="161"/>
      <c r="CQ1170" s="161"/>
      <c r="CR1170" s="161"/>
      <c r="CS1170" s="161"/>
      <c r="CT1170" s="161"/>
      <c r="CU1170" s="161"/>
      <c r="CV1170" s="161"/>
      <c r="CW1170" s="161"/>
      <c r="CX1170" s="161"/>
      <c r="CY1170" s="161"/>
      <c r="CZ1170" s="161"/>
      <c r="DA1170" s="161"/>
      <c r="DB1170" s="161"/>
      <c r="DC1170" s="161"/>
      <c r="DD1170" s="161"/>
      <c r="DE1170" s="161"/>
      <c r="DF1170" s="161"/>
      <c r="DG1170" s="161"/>
      <c r="DH1170" s="161"/>
      <c r="DI1170" s="161"/>
      <c r="DJ1170" s="161"/>
      <c r="DK1170" s="161"/>
      <c r="DL1170" s="161"/>
      <c r="DM1170" s="161"/>
      <c r="DN1170" s="161"/>
      <c r="DO1170" s="161"/>
      <c r="DP1170" s="161"/>
      <c r="DQ1170" s="161"/>
      <c r="DR1170" s="161"/>
      <c r="DS1170" s="161"/>
      <c r="DT1170" s="161"/>
      <c r="DU1170" s="161"/>
      <c r="DV1170" s="161"/>
      <c r="DW1170" s="161"/>
    </row>
    <row r="1171" spans="1:127" ht="12.75" customHeight="1" x14ac:dyDescent="0.25">
      <c r="A1171" s="161"/>
      <c r="B1171" s="161"/>
      <c r="C1171" s="161"/>
      <c r="D1171" s="161"/>
      <c r="E1171" s="161"/>
      <c r="F1171" s="161"/>
      <c r="G1171" s="161"/>
      <c r="H1171" s="161"/>
      <c r="I1171" s="161"/>
      <c r="J1171" s="161"/>
      <c r="K1171" s="161"/>
      <c r="L1171" s="161"/>
      <c r="M1171" s="161"/>
      <c r="N1171" s="161"/>
      <c r="O1171" s="161"/>
      <c r="P1171" s="161"/>
      <c r="Q1171" s="161"/>
      <c r="R1171" s="161"/>
      <c r="S1171" s="161"/>
      <c r="T1171" s="161"/>
      <c r="U1171" s="161"/>
      <c r="V1171" s="161"/>
      <c r="W1171" s="161"/>
      <c r="X1171" s="161"/>
      <c r="Y1171" s="161"/>
      <c r="Z1171" s="161"/>
      <c r="AA1171" s="161"/>
      <c r="AB1171" s="161"/>
      <c r="AC1171" s="161"/>
      <c r="AD1171" s="161"/>
      <c r="AE1171" s="161"/>
      <c r="AF1171" s="161"/>
      <c r="AG1171" s="161"/>
      <c r="AH1171" s="161"/>
      <c r="AI1171" s="161"/>
      <c r="AJ1171" s="161"/>
      <c r="AK1171" s="161"/>
      <c r="AL1171" s="161"/>
      <c r="AM1171" s="161"/>
      <c r="AN1171" s="161"/>
      <c r="AO1171" s="161"/>
      <c r="AP1171" s="161"/>
      <c r="AQ1171" s="161"/>
      <c r="AR1171"/>
      <c r="AS1171" s="161"/>
      <c r="AT1171" s="161"/>
      <c r="AU1171" s="161"/>
      <c r="AV1171" s="161"/>
      <c r="AW1171" s="161"/>
      <c r="AX1171" s="161"/>
      <c r="AY1171" s="161"/>
      <c r="AZ1171" s="161"/>
      <c r="BA1171" s="161"/>
      <c r="BB1171" s="161"/>
      <c r="BC1171" s="161"/>
      <c r="BD1171" s="161"/>
      <c r="BE1171" s="161"/>
      <c r="BF1171" s="161"/>
      <c r="BG1171" s="161"/>
      <c r="BH1171" s="161"/>
      <c r="BI1171" s="161"/>
      <c r="BJ1171" s="161"/>
      <c r="BK1171" s="161"/>
      <c r="BL1171" s="161"/>
      <c r="BM1171" s="161"/>
      <c r="BN1171" s="161"/>
      <c r="BO1171" s="161"/>
      <c r="BP1171" s="161"/>
      <c r="BQ1171" s="161"/>
      <c r="BR1171" s="161"/>
      <c r="BS1171" s="161"/>
      <c r="BT1171" s="161"/>
      <c r="BU1171" s="161"/>
      <c r="BV1171" s="161"/>
      <c r="BW1171" s="161"/>
      <c r="BX1171" s="161"/>
      <c r="BY1171" s="161"/>
      <c r="BZ1171" s="161"/>
      <c r="CA1171" s="161"/>
      <c r="CB1171" s="161"/>
      <c r="CC1171" s="161"/>
      <c r="CD1171" s="161"/>
      <c r="CE1171" s="161"/>
      <c r="CF1171" s="161"/>
      <c r="CG1171" s="161"/>
      <c r="CH1171" s="161"/>
      <c r="CI1171" s="161"/>
      <c r="CJ1171" s="161"/>
      <c r="CK1171" s="161"/>
      <c r="CL1171" s="161"/>
      <c r="CM1171" s="161"/>
      <c r="CN1171" s="161"/>
      <c r="CO1171" s="161"/>
      <c r="CP1171" s="161"/>
      <c r="CQ1171" s="161"/>
      <c r="CR1171" s="161"/>
      <c r="CS1171" s="161"/>
      <c r="CT1171" s="161"/>
      <c r="CU1171" s="161"/>
      <c r="CV1171" s="161"/>
      <c r="CW1171" s="161"/>
      <c r="CX1171" s="161"/>
      <c r="CY1171" s="161"/>
      <c r="CZ1171" s="161"/>
      <c r="DA1171" s="161"/>
      <c r="DB1171" s="161"/>
      <c r="DC1171" s="161"/>
      <c r="DD1171" s="161"/>
      <c r="DE1171" s="161"/>
      <c r="DF1171" s="161"/>
      <c r="DG1171" s="161"/>
      <c r="DH1171" s="161"/>
      <c r="DI1171" s="161"/>
      <c r="DJ1171" s="161"/>
      <c r="DK1171" s="161"/>
      <c r="DL1171" s="161"/>
      <c r="DM1171" s="161"/>
      <c r="DN1171" s="161"/>
      <c r="DO1171" s="161"/>
      <c r="DP1171" s="161"/>
      <c r="DQ1171" s="161"/>
      <c r="DR1171" s="161"/>
      <c r="DS1171" s="161"/>
      <c r="DT1171" s="161"/>
      <c r="DU1171" s="161"/>
      <c r="DV1171" s="161"/>
      <c r="DW1171" s="161"/>
    </row>
    <row r="1172" spans="1:127" ht="12.75" customHeight="1" x14ac:dyDescent="0.25">
      <c r="A1172" s="161"/>
      <c r="B1172" s="161"/>
      <c r="C1172" s="161"/>
      <c r="D1172" s="161"/>
      <c r="E1172" s="161"/>
      <c r="F1172" s="161"/>
      <c r="G1172" s="161"/>
      <c r="H1172" s="161"/>
      <c r="I1172" s="161"/>
      <c r="J1172" s="161"/>
      <c r="K1172" s="161"/>
      <c r="L1172" s="161"/>
      <c r="M1172" s="161"/>
      <c r="N1172" s="161"/>
      <c r="O1172" s="161"/>
      <c r="P1172" s="161"/>
      <c r="Q1172" s="161"/>
      <c r="R1172" s="161"/>
      <c r="S1172" s="161"/>
      <c r="T1172" s="161"/>
      <c r="U1172" s="161"/>
      <c r="V1172" s="161"/>
      <c r="W1172" s="161"/>
      <c r="X1172" s="161"/>
      <c r="Y1172" s="161"/>
      <c r="Z1172" s="161"/>
      <c r="AA1172" s="161"/>
      <c r="AB1172" s="161"/>
      <c r="AC1172" s="161"/>
      <c r="AD1172" s="161"/>
      <c r="AE1172" s="161"/>
      <c r="AF1172" s="161"/>
      <c r="AG1172" s="161"/>
      <c r="AH1172" s="161"/>
      <c r="AI1172" s="161"/>
      <c r="AJ1172" s="161"/>
      <c r="AK1172" s="161"/>
      <c r="AL1172" s="161"/>
      <c r="AM1172" s="161"/>
      <c r="AN1172" s="161"/>
      <c r="AO1172" s="161"/>
      <c r="AP1172" s="161"/>
      <c r="AQ1172" s="161"/>
      <c r="AR1172"/>
      <c r="AS1172" s="161"/>
      <c r="AT1172" s="161"/>
      <c r="AU1172" s="161"/>
      <c r="AV1172" s="161"/>
      <c r="AW1172" s="161"/>
      <c r="AX1172" s="161"/>
      <c r="AY1172" s="161"/>
      <c r="AZ1172" s="161"/>
      <c r="BA1172" s="161"/>
      <c r="BB1172" s="161"/>
      <c r="BC1172" s="161"/>
      <c r="BD1172" s="161"/>
      <c r="BE1172" s="161"/>
      <c r="BF1172" s="161"/>
      <c r="BG1172" s="161"/>
      <c r="BH1172" s="161"/>
      <c r="BI1172" s="161"/>
      <c r="BJ1172" s="161"/>
      <c r="BK1172" s="161"/>
      <c r="BL1172" s="161"/>
      <c r="BM1172" s="161"/>
      <c r="BN1172" s="161"/>
      <c r="BO1172" s="161"/>
      <c r="BP1172" s="161"/>
      <c r="BQ1172" s="161"/>
      <c r="BR1172" s="161"/>
      <c r="BS1172" s="161"/>
      <c r="BT1172" s="161"/>
      <c r="BU1172" s="161"/>
      <c r="BV1172" s="161"/>
      <c r="BW1172" s="161"/>
      <c r="BX1172" s="161"/>
      <c r="BY1172" s="161"/>
      <c r="BZ1172" s="161"/>
      <c r="CA1172" s="161"/>
      <c r="CB1172" s="161"/>
      <c r="CC1172" s="161"/>
      <c r="CD1172" s="161"/>
      <c r="CE1172" s="161"/>
      <c r="CF1172" s="161"/>
      <c r="CG1172" s="161"/>
      <c r="CH1172" s="161"/>
      <c r="CI1172" s="161"/>
      <c r="CJ1172" s="161"/>
      <c r="CK1172" s="161"/>
      <c r="CL1172" s="161"/>
      <c r="CM1172" s="161"/>
      <c r="CN1172" s="161"/>
      <c r="CO1172" s="161"/>
      <c r="CP1172" s="161"/>
      <c r="CQ1172" s="161"/>
      <c r="CR1172" s="161"/>
      <c r="CS1172" s="161"/>
      <c r="CT1172" s="161"/>
      <c r="CU1172" s="161"/>
      <c r="CV1172" s="161"/>
      <c r="CW1172" s="161"/>
      <c r="CX1172" s="161"/>
      <c r="CY1172" s="161"/>
      <c r="CZ1172" s="161"/>
      <c r="DA1172" s="161"/>
      <c r="DB1172" s="161"/>
      <c r="DC1172" s="161"/>
      <c r="DD1172" s="161"/>
      <c r="DE1172" s="161"/>
      <c r="DF1172" s="161"/>
      <c r="DG1172" s="161"/>
      <c r="DH1172" s="161"/>
      <c r="DI1172" s="161"/>
      <c r="DJ1172" s="161"/>
      <c r="DK1172" s="161"/>
      <c r="DL1172" s="161"/>
      <c r="DM1172" s="161"/>
      <c r="DN1172" s="161"/>
      <c r="DO1172" s="161"/>
      <c r="DP1172" s="161"/>
      <c r="DQ1172" s="161"/>
      <c r="DR1172" s="161"/>
      <c r="DS1172" s="161"/>
      <c r="DT1172" s="161"/>
      <c r="DU1172" s="161"/>
      <c r="DV1172" s="161"/>
      <c r="DW1172" s="161"/>
    </row>
    <row r="1173" spans="1:127" ht="12.75" customHeight="1" x14ac:dyDescent="0.25">
      <c r="A1173" s="161"/>
      <c r="B1173" s="161"/>
      <c r="C1173" s="161"/>
      <c r="D1173" s="161"/>
      <c r="E1173" s="161"/>
      <c r="F1173" s="161"/>
      <c r="G1173" s="161"/>
      <c r="H1173" s="161"/>
      <c r="I1173" s="161"/>
      <c r="J1173" s="161"/>
      <c r="K1173" s="161"/>
      <c r="L1173" s="161"/>
      <c r="M1173" s="161"/>
      <c r="N1173" s="161"/>
      <c r="O1173" s="161"/>
      <c r="P1173" s="161"/>
      <c r="Q1173" s="161"/>
      <c r="R1173" s="161"/>
      <c r="S1173" s="161"/>
      <c r="T1173" s="161"/>
      <c r="U1173" s="161"/>
      <c r="V1173" s="161"/>
      <c r="W1173" s="161"/>
      <c r="X1173" s="161"/>
      <c r="Y1173" s="161"/>
      <c r="Z1173" s="161"/>
      <c r="AA1173" s="161"/>
      <c r="AB1173" s="161"/>
      <c r="AC1173" s="161"/>
      <c r="AD1173" s="161"/>
      <c r="AE1173" s="161"/>
      <c r="AF1173" s="161"/>
      <c r="AG1173" s="161"/>
      <c r="AH1173" s="161"/>
      <c r="AI1173" s="161"/>
      <c r="AJ1173" s="161"/>
      <c r="AK1173" s="161"/>
      <c r="AL1173" s="161"/>
      <c r="AM1173" s="161"/>
      <c r="AN1173" s="161"/>
      <c r="AO1173" s="161"/>
      <c r="AP1173" s="161"/>
      <c r="AQ1173" s="161"/>
      <c r="AR1173"/>
      <c r="AS1173" s="161"/>
      <c r="AT1173" s="161"/>
      <c r="AU1173" s="161"/>
      <c r="AV1173" s="161"/>
      <c r="AW1173" s="161"/>
      <c r="AX1173" s="161"/>
      <c r="AY1173" s="161"/>
      <c r="AZ1173" s="161"/>
      <c r="BA1173" s="161"/>
      <c r="BB1173" s="161"/>
      <c r="BC1173" s="161"/>
      <c r="BD1173" s="161"/>
      <c r="BE1173" s="161"/>
      <c r="BF1173" s="161"/>
      <c r="BG1173" s="161"/>
      <c r="BH1173" s="161"/>
      <c r="BI1173" s="161"/>
      <c r="BJ1173" s="161"/>
      <c r="BK1173" s="161"/>
      <c r="BL1173" s="161"/>
      <c r="BM1173" s="161"/>
      <c r="BN1173" s="161"/>
      <c r="BO1173" s="161"/>
      <c r="BP1173" s="161"/>
      <c r="BQ1173" s="161"/>
      <c r="BR1173" s="161"/>
      <c r="BS1173" s="161"/>
      <c r="BT1173" s="161"/>
      <c r="BU1173" s="161"/>
      <c r="BV1173" s="161"/>
      <c r="BW1173" s="161"/>
      <c r="BX1173" s="161"/>
      <c r="BY1173" s="161"/>
      <c r="BZ1173" s="161"/>
      <c r="CA1173" s="161"/>
      <c r="CB1173" s="161"/>
      <c r="CC1173" s="161"/>
      <c r="CD1173" s="161"/>
      <c r="CE1173" s="161"/>
      <c r="CF1173" s="161"/>
      <c r="CG1173" s="161"/>
      <c r="CH1173" s="161"/>
      <c r="CI1173" s="161"/>
      <c r="CJ1173" s="161"/>
      <c r="CK1173" s="161"/>
      <c r="CL1173" s="161"/>
      <c r="CM1173" s="161"/>
      <c r="CN1173" s="161"/>
      <c r="CO1173" s="161"/>
      <c r="CP1173" s="161"/>
      <c r="CQ1173" s="161"/>
      <c r="CR1173" s="161"/>
      <c r="CS1173" s="161"/>
      <c r="CT1173" s="161"/>
      <c r="CU1173" s="161"/>
      <c r="CV1173" s="161"/>
      <c r="CW1173" s="161"/>
      <c r="CX1173" s="161"/>
      <c r="CY1173" s="161"/>
      <c r="CZ1173" s="161"/>
      <c r="DA1173" s="161"/>
      <c r="DB1173" s="161"/>
      <c r="DC1173" s="161"/>
      <c r="DD1173" s="161"/>
      <c r="DE1173" s="161"/>
      <c r="DF1173" s="161"/>
      <c r="DG1173" s="161"/>
      <c r="DH1173" s="161"/>
      <c r="DI1173" s="161"/>
      <c r="DJ1173" s="161"/>
      <c r="DK1173" s="161"/>
      <c r="DL1173" s="161"/>
      <c r="DM1173" s="161"/>
      <c r="DN1173" s="161"/>
      <c r="DO1173" s="161"/>
      <c r="DP1173" s="161"/>
      <c r="DQ1173" s="161"/>
      <c r="DR1173" s="161"/>
      <c r="DS1173" s="161"/>
      <c r="DT1173" s="161"/>
      <c r="DU1173" s="161"/>
      <c r="DV1173" s="161"/>
      <c r="DW1173" s="161"/>
    </row>
    <row r="1174" spans="1:127" ht="12.75" customHeight="1" x14ac:dyDescent="0.25">
      <c r="A1174" s="161"/>
      <c r="B1174" s="161"/>
      <c r="C1174" s="161"/>
      <c r="D1174" s="161"/>
      <c r="E1174" s="161"/>
      <c r="F1174" s="161"/>
      <c r="G1174" s="161"/>
      <c r="H1174" s="161"/>
      <c r="I1174" s="161"/>
      <c r="J1174" s="161"/>
      <c r="K1174" s="161"/>
      <c r="L1174" s="161"/>
      <c r="M1174" s="161"/>
      <c r="N1174" s="161"/>
      <c r="O1174" s="161"/>
      <c r="P1174" s="161"/>
      <c r="Q1174" s="161"/>
      <c r="R1174" s="161"/>
      <c r="S1174" s="161"/>
      <c r="T1174" s="161"/>
      <c r="U1174" s="161"/>
      <c r="V1174" s="161"/>
      <c r="W1174" s="161"/>
      <c r="X1174" s="161"/>
      <c r="Y1174" s="161"/>
      <c r="Z1174" s="161"/>
      <c r="AA1174" s="161"/>
      <c r="AB1174" s="161"/>
      <c r="AC1174" s="161"/>
      <c r="AD1174" s="161"/>
      <c r="AE1174" s="161"/>
      <c r="AF1174" s="161"/>
      <c r="AG1174" s="161"/>
      <c r="AH1174" s="161"/>
      <c r="AI1174" s="161"/>
      <c r="AJ1174" s="161"/>
      <c r="AK1174" s="161"/>
      <c r="AL1174" s="161"/>
      <c r="AM1174" s="161"/>
      <c r="AN1174" s="161"/>
      <c r="AO1174" s="161"/>
      <c r="AP1174" s="161"/>
      <c r="AQ1174" s="161"/>
      <c r="AR1174"/>
      <c r="AS1174" s="161"/>
      <c r="AT1174" s="161"/>
      <c r="AU1174" s="161"/>
      <c r="AV1174" s="161"/>
      <c r="AW1174" s="161"/>
      <c r="AX1174" s="161"/>
      <c r="AY1174" s="161"/>
      <c r="AZ1174" s="161"/>
      <c r="BA1174" s="161"/>
      <c r="BB1174" s="161"/>
      <c r="BC1174" s="161"/>
      <c r="BD1174" s="161"/>
      <c r="BE1174" s="161"/>
      <c r="BF1174" s="161"/>
      <c r="BG1174" s="161"/>
      <c r="BH1174" s="161"/>
      <c r="BI1174" s="161"/>
      <c r="BJ1174" s="161"/>
      <c r="BK1174" s="161"/>
      <c r="BL1174" s="161"/>
      <c r="BM1174" s="161"/>
      <c r="BN1174" s="161"/>
      <c r="BO1174" s="161"/>
      <c r="BP1174" s="161"/>
      <c r="BQ1174" s="161"/>
      <c r="BR1174" s="161"/>
      <c r="BS1174" s="161"/>
      <c r="BT1174" s="161"/>
      <c r="BU1174" s="161"/>
      <c r="BV1174" s="161"/>
      <c r="BW1174" s="161"/>
      <c r="BX1174" s="161"/>
      <c r="BY1174" s="161"/>
      <c r="BZ1174" s="161"/>
      <c r="CA1174" s="161"/>
      <c r="CB1174" s="161"/>
      <c r="CC1174" s="161"/>
      <c r="CD1174" s="161"/>
      <c r="CE1174" s="161"/>
      <c r="CF1174" s="161"/>
      <c r="CG1174" s="161"/>
      <c r="CH1174" s="161"/>
      <c r="CI1174" s="161"/>
      <c r="CJ1174" s="161"/>
      <c r="CK1174" s="161"/>
      <c r="CL1174" s="161"/>
      <c r="CM1174" s="161"/>
      <c r="CN1174" s="161"/>
      <c r="CO1174" s="161"/>
      <c r="CP1174" s="161"/>
      <c r="CQ1174" s="161"/>
      <c r="CR1174" s="161"/>
      <c r="CS1174" s="161"/>
      <c r="CT1174" s="161"/>
      <c r="CU1174" s="161"/>
      <c r="CV1174" s="161"/>
      <c r="CW1174" s="161"/>
      <c r="CX1174" s="161"/>
      <c r="CY1174" s="161"/>
      <c r="CZ1174" s="161"/>
      <c r="DA1174" s="161"/>
      <c r="DB1174" s="161"/>
      <c r="DC1174" s="161"/>
      <c r="DD1174" s="161"/>
      <c r="DE1174" s="161"/>
      <c r="DF1174" s="161"/>
      <c r="DG1174" s="161"/>
      <c r="DH1174" s="161"/>
      <c r="DI1174" s="161"/>
      <c r="DJ1174" s="161"/>
      <c r="DK1174" s="161"/>
      <c r="DL1174" s="161"/>
      <c r="DM1174" s="161"/>
      <c r="DN1174" s="161"/>
      <c r="DO1174" s="161"/>
      <c r="DP1174" s="161"/>
      <c r="DQ1174" s="161"/>
      <c r="DR1174" s="161"/>
      <c r="DS1174" s="161"/>
      <c r="DT1174" s="161"/>
      <c r="DU1174" s="161"/>
      <c r="DV1174" s="161"/>
      <c r="DW1174" s="161"/>
    </row>
    <row r="1175" spans="1:127" ht="12.75" customHeight="1" x14ac:dyDescent="0.25">
      <c r="A1175" s="161"/>
      <c r="B1175" s="161"/>
      <c r="C1175" s="161"/>
      <c r="D1175" s="161"/>
      <c r="E1175" s="161"/>
      <c r="F1175" s="161"/>
      <c r="G1175" s="161"/>
      <c r="H1175" s="161"/>
      <c r="I1175" s="161"/>
      <c r="J1175" s="161"/>
      <c r="K1175" s="161"/>
      <c r="L1175" s="161"/>
      <c r="M1175" s="161"/>
      <c r="N1175" s="161"/>
      <c r="O1175" s="161"/>
      <c r="P1175" s="161"/>
      <c r="Q1175" s="161"/>
      <c r="R1175" s="161"/>
      <c r="S1175" s="161"/>
      <c r="T1175" s="161"/>
      <c r="U1175" s="161"/>
      <c r="V1175" s="161"/>
      <c r="W1175" s="161"/>
      <c r="X1175" s="161"/>
      <c r="Y1175" s="161"/>
      <c r="Z1175" s="161"/>
      <c r="AA1175" s="161"/>
      <c r="AB1175" s="161"/>
      <c r="AC1175" s="161"/>
      <c r="AD1175" s="161"/>
      <c r="AE1175" s="161"/>
      <c r="AF1175" s="161"/>
      <c r="AG1175" s="161"/>
      <c r="AH1175" s="161"/>
      <c r="AI1175" s="161"/>
      <c r="AJ1175" s="161"/>
      <c r="AK1175" s="161"/>
      <c r="AL1175" s="161"/>
      <c r="AM1175" s="161"/>
      <c r="AN1175" s="161"/>
      <c r="AO1175" s="161"/>
      <c r="AP1175" s="161"/>
      <c r="AQ1175" s="161"/>
      <c r="AR1175"/>
      <c r="AS1175" s="161"/>
      <c r="AT1175" s="161"/>
      <c r="AU1175" s="161"/>
      <c r="AV1175" s="161"/>
      <c r="AW1175" s="161"/>
      <c r="AX1175" s="161"/>
      <c r="AY1175" s="161"/>
      <c r="AZ1175" s="161"/>
      <c r="BA1175" s="161"/>
      <c r="BB1175" s="161"/>
      <c r="BC1175" s="161"/>
      <c r="BD1175" s="161"/>
      <c r="BE1175" s="161"/>
      <c r="BF1175" s="161"/>
      <c r="BG1175" s="161"/>
      <c r="BH1175" s="161"/>
      <c r="BI1175" s="161"/>
      <c r="BJ1175" s="161"/>
      <c r="BK1175" s="161"/>
      <c r="BL1175" s="161"/>
      <c r="BM1175" s="161"/>
      <c r="BN1175" s="161"/>
      <c r="BO1175" s="161"/>
      <c r="BP1175" s="161"/>
      <c r="BQ1175" s="161"/>
      <c r="BR1175" s="161"/>
      <c r="BS1175" s="161"/>
      <c r="BT1175" s="161"/>
      <c r="BU1175" s="161"/>
      <c r="BV1175" s="161"/>
      <c r="BW1175" s="161"/>
      <c r="BX1175" s="161"/>
      <c r="BY1175" s="161"/>
      <c r="BZ1175" s="161"/>
      <c r="CA1175" s="161"/>
      <c r="CB1175" s="161"/>
      <c r="CC1175" s="161"/>
      <c r="CD1175" s="161"/>
      <c r="CE1175" s="161"/>
      <c r="CF1175" s="161"/>
      <c r="CG1175" s="161"/>
      <c r="CH1175" s="161"/>
      <c r="CI1175" s="161"/>
      <c r="CJ1175" s="161"/>
      <c r="CK1175" s="161"/>
      <c r="CL1175" s="161"/>
      <c r="CM1175" s="161"/>
      <c r="CN1175" s="161"/>
      <c r="CO1175" s="161"/>
      <c r="CP1175" s="161"/>
      <c r="CQ1175" s="161"/>
      <c r="CR1175" s="161"/>
      <c r="CS1175" s="161"/>
      <c r="CT1175" s="161"/>
      <c r="CU1175" s="161"/>
      <c r="CV1175" s="161"/>
      <c r="CW1175" s="161"/>
      <c r="CX1175" s="161"/>
      <c r="CY1175" s="161"/>
      <c r="CZ1175" s="161"/>
      <c r="DA1175" s="161"/>
      <c r="DB1175" s="161"/>
      <c r="DC1175" s="161"/>
      <c r="DD1175" s="161"/>
      <c r="DE1175" s="161"/>
      <c r="DF1175" s="161"/>
      <c r="DG1175" s="161"/>
      <c r="DH1175" s="161"/>
      <c r="DI1175" s="161"/>
      <c r="DJ1175" s="161"/>
      <c r="DK1175" s="161"/>
      <c r="DL1175" s="161"/>
      <c r="DM1175" s="161"/>
      <c r="DN1175" s="161"/>
      <c r="DO1175" s="161"/>
      <c r="DP1175" s="161"/>
      <c r="DQ1175" s="161"/>
      <c r="DR1175" s="161"/>
      <c r="DS1175" s="161"/>
      <c r="DT1175" s="161"/>
      <c r="DU1175" s="161"/>
      <c r="DV1175" s="161"/>
      <c r="DW1175" s="161"/>
    </row>
    <row r="1176" spans="1:127" ht="12.75" customHeight="1" x14ac:dyDescent="0.25">
      <c r="A1176" s="161"/>
      <c r="B1176" s="161"/>
      <c r="C1176" s="161"/>
      <c r="D1176" s="161"/>
      <c r="E1176" s="161"/>
      <c r="F1176" s="161"/>
      <c r="G1176" s="161"/>
      <c r="H1176" s="161"/>
      <c r="I1176" s="161"/>
      <c r="J1176" s="161"/>
      <c r="K1176" s="161"/>
      <c r="L1176" s="161"/>
      <c r="M1176" s="161"/>
      <c r="N1176" s="161"/>
      <c r="O1176" s="161"/>
      <c r="P1176" s="161"/>
      <c r="Q1176" s="161"/>
      <c r="R1176" s="161"/>
      <c r="S1176" s="161"/>
      <c r="T1176" s="161"/>
      <c r="U1176" s="161"/>
      <c r="V1176" s="161"/>
      <c r="W1176" s="161"/>
      <c r="X1176" s="161"/>
      <c r="Y1176" s="161"/>
      <c r="Z1176" s="161"/>
      <c r="AA1176" s="161"/>
      <c r="AB1176" s="161"/>
      <c r="AC1176" s="161"/>
      <c r="AD1176" s="161"/>
      <c r="AE1176" s="161"/>
      <c r="AF1176" s="161"/>
      <c r="AG1176" s="161"/>
      <c r="AH1176" s="161"/>
      <c r="AI1176" s="161"/>
      <c r="AJ1176" s="161"/>
      <c r="AK1176" s="161"/>
      <c r="AL1176" s="161"/>
      <c r="AM1176" s="161"/>
      <c r="AN1176" s="161"/>
      <c r="AO1176" s="161"/>
      <c r="AP1176" s="161"/>
      <c r="AQ1176" s="161"/>
      <c r="AR1176"/>
      <c r="AS1176" s="161"/>
      <c r="AT1176" s="161"/>
      <c r="AU1176" s="161"/>
      <c r="AV1176" s="161"/>
      <c r="AW1176" s="161"/>
      <c r="AX1176" s="161"/>
      <c r="AY1176" s="161"/>
      <c r="AZ1176" s="161"/>
      <c r="BA1176" s="161"/>
      <c r="BB1176" s="161"/>
      <c r="BC1176" s="161"/>
      <c r="BD1176" s="161"/>
      <c r="BE1176" s="161"/>
      <c r="BF1176" s="161"/>
      <c r="BG1176" s="161"/>
      <c r="BH1176" s="161"/>
      <c r="BI1176" s="161"/>
      <c r="BJ1176" s="161"/>
      <c r="BK1176" s="161"/>
      <c r="BL1176" s="161"/>
      <c r="BM1176" s="161"/>
      <c r="BN1176" s="161"/>
      <c r="BO1176" s="161"/>
      <c r="BP1176" s="161"/>
      <c r="BQ1176" s="161"/>
      <c r="BR1176" s="161"/>
      <c r="BS1176" s="161"/>
      <c r="BT1176" s="161"/>
      <c r="BU1176" s="161"/>
      <c r="BV1176" s="161"/>
      <c r="BW1176" s="161"/>
      <c r="BX1176" s="161"/>
      <c r="BY1176" s="161"/>
      <c r="BZ1176" s="161"/>
      <c r="CA1176" s="161"/>
      <c r="CB1176" s="161"/>
      <c r="CC1176" s="161"/>
      <c r="CD1176" s="161"/>
      <c r="CE1176" s="161"/>
      <c r="CF1176" s="161"/>
      <c r="CG1176" s="161"/>
      <c r="CH1176" s="161"/>
      <c r="CI1176" s="161"/>
      <c r="CJ1176" s="161"/>
      <c r="CK1176" s="161"/>
      <c r="CL1176" s="161"/>
      <c r="CM1176" s="161"/>
      <c r="CN1176" s="161"/>
      <c r="CO1176" s="161"/>
      <c r="CP1176" s="161"/>
      <c r="CQ1176" s="161"/>
      <c r="CR1176" s="161"/>
      <c r="CS1176" s="161"/>
      <c r="CT1176" s="161"/>
      <c r="CU1176" s="161"/>
      <c r="CV1176" s="161"/>
      <c r="CW1176" s="161"/>
      <c r="CX1176" s="161"/>
      <c r="CY1176" s="161"/>
      <c r="CZ1176" s="161"/>
      <c r="DA1176" s="161"/>
      <c r="DB1176" s="161"/>
      <c r="DC1176" s="161"/>
      <c r="DD1176" s="161"/>
      <c r="DE1176" s="161"/>
      <c r="DF1176" s="161"/>
      <c r="DG1176" s="161"/>
      <c r="DH1176" s="161"/>
      <c r="DI1176" s="161"/>
      <c r="DJ1176" s="161"/>
      <c r="DK1176" s="161"/>
      <c r="DL1176" s="161"/>
      <c r="DM1176" s="161"/>
      <c r="DN1176" s="161"/>
      <c r="DO1176" s="161"/>
      <c r="DP1176" s="161"/>
      <c r="DQ1176" s="161"/>
      <c r="DR1176" s="161"/>
      <c r="DS1176" s="161"/>
      <c r="DT1176" s="161"/>
      <c r="DU1176" s="161"/>
      <c r="DV1176" s="161"/>
      <c r="DW1176" s="161"/>
    </row>
    <row r="1177" spans="1:127" ht="12.75" customHeight="1" x14ac:dyDescent="0.25">
      <c r="A1177" s="161"/>
      <c r="B1177" s="161"/>
      <c r="C1177" s="161"/>
      <c r="D1177" s="161"/>
      <c r="E1177" s="161"/>
      <c r="F1177" s="161"/>
      <c r="G1177" s="161"/>
      <c r="H1177" s="161"/>
      <c r="I1177" s="161"/>
      <c r="J1177" s="161"/>
      <c r="K1177" s="161"/>
      <c r="L1177" s="161"/>
      <c r="M1177" s="161"/>
      <c r="N1177" s="161"/>
      <c r="O1177" s="161"/>
      <c r="P1177" s="161"/>
      <c r="Q1177" s="161"/>
      <c r="R1177" s="161"/>
      <c r="S1177" s="161"/>
      <c r="T1177" s="161"/>
      <c r="U1177" s="161"/>
      <c r="V1177" s="161"/>
      <c r="W1177" s="161"/>
      <c r="X1177" s="161"/>
      <c r="Y1177" s="161"/>
      <c r="Z1177" s="161"/>
      <c r="AA1177" s="161"/>
      <c r="AB1177" s="161"/>
      <c r="AC1177" s="161"/>
      <c r="AD1177" s="161"/>
      <c r="AE1177" s="161"/>
      <c r="AF1177" s="161"/>
      <c r="AG1177" s="161"/>
      <c r="AH1177" s="161"/>
      <c r="AI1177" s="161"/>
      <c r="AJ1177" s="161"/>
      <c r="AK1177" s="161"/>
      <c r="AL1177" s="161"/>
      <c r="AM1177" s="161"/>
      <c r="AN1177" s="161"/>
      <c r="AO1177" s="161"/>
      <c r="AP1177" s="161"/>
      <c r="AQ1177" s="161"/>
      <c r="AR1177"/>
      <c r="AS1177" s="161"/>
      <c r="AT1177" s="161"/>
      <c r="AU1177" s="161"/>
      <c r="AV1177" s="161"/>
      <c r="AW1177" s="161"/>
      <c r="AX1177" s="161"/>
      <c r="AY1177" s="161"/>
      <c r="AZ1177" s="161"/>
      <c r="BA1177" s="161"/>
      <c r="BB1177" s="161"/>
      <c r="BC1177" s="161"/>
      <c r="BD1177" s="161"/>
      <c r="BE1177" s="161"/>
      <c r="BF1177" s="161"/>
      <c r="BG1177" s="161"/>
      <c r="BH1177" s="161"/>
      <c r="BI1177" s="161"/>
      <c r="BJ1177" s="161"/>
      <c r="BK1177" s="161"/>
      <c r="BL1177" s="161"/>
      <c r="BM1177" s="161"/>
      <c r="BN1177" s="161"/>
      <c r="BO1177" s="161"/>
      <c r="BP1177" s="161"/>
      <c r="BQ1177" s="161"/>
      <c r="BR1177" s="161"/>
      <c r="BS1177" s="161"/>
      <c r="BT1177" s="161"/>
      <c r="BU1177" s="161"/>
      <c r="BV1177" s="161"/>
      <c r="BW1177" s="161"/>
      <c r="BX1177" s="161"/>
      <c r="BY1177" s="161"/>
      <c r="BZ1177" s="161"/>
      <c r="CA1177" s="161"/>
      <c r="CB1177" s="161"/>
      <c r="CC1177" s="161"/>
      <c r="CD1177" s="161"/>
      <c r="CE1177" s="161"/>
      <c r="CF1177" s="161"/>
      <c r="CG1177" s="161"/>
      <c r="CH1177" s="161"/>
      <c r="CI1177" s="161"/>
      <c r="CJ1177" s="161"/>
      <c r="CK1177" s="161"/>
      <c r="CL1177" s="161"/>
      <c r="CM1177" s="161"/>
      <c r="CN1177" s="161"/>
      <c r="CO1177" s="161"/>
      <c r="CP1177" s="161"/>
      <c r="CQ1177" s="161"/>
      <c r="CR1177" s="161"/>
      <c r="CS1177" s="161"/>
      <c r="CT1177" s="161"/>
      <c r="CU1177" s="161"/>
      <c r="CV1177" s="161"/>
      <c r="CW1177" s="161"/>
      <c r="CX1177" s="161"/>
      <c r="CY1177" s="161"/>
      <c r="CZ1177" s="161"/>
      <c r="DA1177" s="161"/>
      <c r="DB1177" s="161"/>
      <c r="DC1177" s="161"/>
      <c r="DD1177" s="161"/>
      <c r="DE1177" s="161"/>
      <c r="DF1177" s="161"/>
      <c r="DG1177" s="161"/>
      <c r="DH1177" s="161"/>
      <c r="DI1177" s="161"/>
      <c r="DJ1177" s="161"/>
      <c r="DK1177" s="161"/>
      <c r="DL1177" s="161"/>
      <c r="DM1177" s="161"/>
      <c r="DN1177" s="161"/>
      <c r="DO1177" s="161"/>
      <c r="DP1177" s="161"/>
      <c r="DQ1177" s="161"/>
      <c r="DR1177" s="161"/>
      <c r="DS1177" s="161"/>
      <c r="DT1177" s="161"/>
      <c r="DU1177" s="161"/>
      <c r="DV1177" s="161"/>
      <c r="DW1177" s="161"/>
    </row>
    <row r="1178" spans="1:127" ht="12.75" customHeight="1" x14ac:dyDescent="0.25">
      <c r="A1178" s="161"/>
      <c r="B1178" s="161"/>
      <c r="C1178" s="161"/>
      <c r="D1178" s="161"/>
      <c r="E1178" s="161"/>
      <c r="F1178" s="161"/>
      <c r="G1178" s="161"/>
      <c r="H1178" s="161"/>
      <c r="I1178" s="161"/>
      <c r="J1178" s="161"/>
      <c r="K1178" s="161"/>
      <c r="L1178" s="161"/>
      <c r="M1178" s="161"/>
      <c r="N1178" s="161"/>
      <c r="O1178" s="161"/>
      <c r="P1178" s="161"/>
      <c r="Q1178" s="161"/>
      <c r="R1178" s="161"/>
      <c r="S1178" s="161"/>
      <c r="T1178" s="161"/>
      <c r="U1178" s="161"/>
      <c r="V1178" s="161"/>
      <c r="W1178" s="161"/>
      <c r="X1178" s="161"/>
      <c r="Y1178" s="161"/>
      <c r="Z1178" s="161"/>
      <c r="AA1178" s="161"/>
      <c r="AB1178" s="161"/>
      <c r="AC1178" s="161"/>
      <c r="AD1178" s="161"/>
      <c r="AE1178" s="161"/>
      <c r="AF1178" s="161"/>
      <c r="AG1178" s="161"/>
      <c r="AH1178" s="161"/>
      <c r="AI1178" s="161"/>
      <c r="AJ1178" s="161"/>
      <c r="AK1178" s="161"/>
      <c r="AL1178" s="161"/>
      <c r="AM1178" s="161"/>
      <c r="AN1178" s="161"/>
      <c r="AO1178" s="161"/>
      <c r="AP1178" s="161"/>
      <c r="AQ1178" s="161"/>
      <c r="AR1178"/>
      <c r="AS1178" s="161"/>
      <c r="AT1178" s="161"/>
      <c r="AU1178" s="161"/>
      <c r="AV1178" s="161"/>
      <c r="AW1178" s="161"/>
      <c r="AX1178" s="161"/>
      <c r="AY1178" s="161"/>
      <c r="AZ1178" s="161"/>
      <c r="BA1178" s="161"/>
      <c r="BB1178" s="161"/>
      <c r="BC1178" s="161"/>
      <c r="BD1178" s="161"/>
      <c r="BE1178" s="161"/>
      <c r="BF1178" s="161"/>
      <c r="BG1178" s="161"/>
      <c r="BH1178" s="161"/>
      <c r="BI1178" s="161"/>
      <c r="BJ1178" s="161"/>
      <c r="BK1178" s="161"/>
      <c r="BL1178" s="161"/>
      <c r="BM1178" s="161"/>
      <c r="BN1178" s="161"/>
      <c r="BO1178" s="161"/>
      <c r="BP1178" s="161"/>
      <c r="BQ1178" s="161"/>
      <c r="BR1178" s="161"/>
      <c r="BS1178" s="161"/>
      <c r="BT1178" s="161"/>
      <c r="BU1178" s="161"/>
      <c r="BV1178" s="161"/>
      <c r="BW1178" s="161"/>
      <c r="BX1178" s="161"/>
      <c r="BY1178" s="161"/>
      <c r="BZ1178" s="161"/>
      <c r="CA1178" s="161"/>
      <c r="CB1178" s="161"/>
      <c r="CC1178" s="161"/>
      <c r="CD1178" s="161"/>
      <c r="CE1178" s="161"/>
      <c r="CF1178" s="161"/>
      <c r="CG1178" s="161"/>
      <c r="CH1178" s="161"/>
      <c r="CI1178" s="161"/>
      <c r="CJ1178" s="161"/>
      <c r="CK1178" s="161"/>
      <c r="CL1178" s="161"/>
      <c r="CM1178" s="161"/>
      <c r="CN1178" s="161"/>
      <c r="CO1178" s="161"/>
      <c r="CP1178" s="161"/>
      <c r="CQ1178" s="161"/>
      <c r="CR1178" s="161"/>
      <c r="CS1178" s="161"/>
      <c r="CT1178" s="161"/>
      <c r="CU1178" s="161"/>
      <c r="CV1178" s="161"/>
      <c r="CW1178" s="161"/>
      <c r="CX1178" s="161"/>
      <c r="CY1178" s="161"/>
      <c r="CZ1178" s="161"/>
      <c r="DA1178" s="161"/>
      <c r="DB1178" s="161"/>
      <c r="DC1178" s="161"/>
      <c r="DD1178" s="161"/>
      <c r="DE1178" s="161"/>
      <c r="DF1178" s="161"/>
      <c r="DG1178" s="161"/>
      <c r="DH1178" s="161"/>
      <c r="DI1178" s="161"/>
      <c r="DJ1178" s="161"/>
      <c r="DK1178" s="161"/>
      <c r="DL1178" s="161"/>
      <c r="DM1178" s="161"/>
      <c r="DN1178" s="161"/>
      <c r="DO1178" s="161"/>
      <c r="DP1178" s="161"/>
      <c r="DQ1178" s="161"/>
      <c r="DR1178" s="161"/>
      <c r="DS1178" s="161"/>
      <c r="DT1178" s="161"/>
      <c r="DU1178" s="161"/>
      <c r="DV1178" s="161"/>
      <c r="DW1178" s="161"/>
    </row>
    <row r="1179" spans="1:127" ht="12.75" customHeight="1" x14ac:dyDescent="0.25">
      <c r="A1179" s="161"/>
      <c r="B1179" s="161"/>
      <c r="C1179" s="161"/>
      <c r="D1179" s="161"/>
      <c r="E1179" s="161"/>
      <c r="F1179" s="161"/>
      <c r="G1179" s="161"/>
      <c r="H1179" s="161"/>
      <c r="I1179" s="161"/>
      <c r="J1179" s="161"/>
      <c r="K1179" s="161"/>
      <c r="L1179" s="161"/>
      <c r="M1179" s="161"/>
      <c r="N1179" s="161"/>
      <c r="O1179" s="161"/>
      <c r="P1179" s="161"/>
      <c r="Q1179" s="161"/>
      <c r="R1179" s="161"/>
      <c r="S1179" s="161"/>
      <c r="T1179" s="161"/>
      <c r="U1179" s="161"/>
      <c r="V1179" s="161"/>
      <c r="W1179" s="161"/>
      <c r="X1179" s="161"/>
      <c r="Y1179" s="161"/>
      <c r="Z1179" s="161"/>
      <c r="AA1179" s="161"/>
      <c r="AB1179" s="161"/>
      <c r="AC1179" s="161"/>
      <c r="AD1179" s="161"/>
      <c r="AE1179" s="161"/>
      <c r="AF1179" s="161"/>
      <c r="AG1179" s="161"/>
      <c r="AH1179" s="161"/>
      <c r="AI1179" s="161"/>
      <c r="AJ1179" s="161"/>
      <c r="AK1179" s="161"/>
      <c r="AL1179" s="161"/>
      <c r="AM1179" s="161"/>
      <c r="AN1179" s="161"/>
      <c r="AO1179" s="161"/>
      <c r="AP1179" s="161"/>
      <c r="AQ1179" s="161"/>
      <c r="AR1179"/>
      <c r="AS1179" s="161"/>
      <c r="AT1179" s="161"/>
      <c r="AU1179" s="161"/>
      <c r="AV1179" s="161"/>
      <c r="AW1179" s="161"/>
      <c r="AX1179" s="161"/>
      <c r="AY1179" s="161"/>
      <c r="AZ1179" s="161"/>
      <c r="BA1179" s="161"/>
      <c r="BB1179" s="161"/>
      <c r="BC1179" s="161"/>
      <c r="BD1179" s="161"/>
      <c r="BE1179" s="161"/>
      <c r="BF1179" s="161"/>
      <c r="BG1179" s="161"/>
      <c r="BH1179" s="161"/>
      <c r="BI1179" s="161"/>
      <c r="BJ1179" s="161"/>
      <c r="BK1179" s="161"/>
      <c r="BL1179" s="161"/>
      <c r="BM1179" s="161"/>
      <c r="BN1179" s="161"/>
      <c r="BO1179" s="161"/>
      <c r="BP1179" s="161"/>
      <c r="BQ1179" s="161"/>
      <c r="BR1179" s="161"/>
      <c r="BS1179" s="161"/>
      <c r="BT1179" s="161"/>
      <c r="BU1179" s="161"/>
      <c r="BV1179" s="161"/>
      <c r="BW1179" s="161"/>
      <c r="BX1179" s="161"/>
      <c r="BY1179" s="161"/>
      <c r="BZ1179" s="161"/>
      <c r="CA1179" s="161"/>
      <c r="CB1179" s="161"/>
      <c r="CC1179" s="161"/>
      <c r="CD1179" s="161"/>
      <c r="CE1179" s="161"/>
      <c r="CF1179" s="161"/>
      <c r="CG1179" s="161"/>
      <c r="CH1179" s="161"/>
      <c r="CI1179" s="161"/>
      <c r="CJ1179" s="161"/>
      <c r="CK1179" s="161"/>
      <c r="CL1179" s="161"/>
      <c r="CM1179" s="161"/>
      <c r="CN1179" s="161"/>
      <c r="CO1179" s="161"/>
      <c r="CP1179" s="161"/>
      <c r="CQ1179" s="161"/>
      <c r="CR1179" s="161"/>
      <c r="CS1179" s="161"/>
      <c r="CT1179" s="161"/>
      <c r="CU1179" s="161"/>
      <c r="CV1179" s="161"/>
      <c r="CW1179" s="161"/>
      <c r="CX1179" s="161"/>
      <c r="CY1179" s="161"/>
      <c r="CZ1179" s="161"/>
      <c r="DA1179" s="161"/>
      <c r="DB1179" s="161"/>
      <c r="DC1179" s="161"/>
      <c r="DD1179" s="161"/>
      <c r="DE1179" s="161"/>
      <c r="DF1179" s="161"/>
      <c r="DG1179" s="161"/>
      <c r="DH1179" s="161"/>
      <c r="DI1179" s="161"/>
      <c r="DJ1179" s="161"/>
      <c r="DK1179" s="161"/>
      <c r="DL1179" s="161"/>
      <c r="DM1179" s="161"/>
      <c r="DN1179" s="161"/>
      <c r="DO1179" s="161"/>
      <c r="DP1179" s="161"/>
      <c r="DQ1179" s="161"/>
      <c r="DR1179" s="161"/>
      <c r="DS1179" s="161"/>
      <c r="DT1179" s="161"/>
      <c r="DU1179" s="161"/>
      <c r="DV1179" s="161"/>
      <c r="DW1179" s="161"/>
    </row>
    <row r="1180" spans="1:127" ht="12.75" customHeight="1" x14ac:dyDescent="0.25">
      <c r="A1180" s="161"/>
      <c r="B1180" s="161"/>
      <c r="C1180" s="161"/>
      <c r="D1180" s="161"/>
      <c r="E1180" s="161"/>
      <c r="F1180" s="161"/>
      <c r="G1180" s="161"/>
      <c r="H1180" s="161"/>
      <c r="I1180" s="161"/>
      <c r="J1180" s="161"/>
      <c r="K1180" s="161"/>
      <c r="L1180" s="161"/>
      <c r="M1180" s="161"/>
      <c r="N1180" s="161"/>
      <c r="O1180" s="161"/>
      <c r="P1180" s="161"/>
      <c r="Q1180" s="161"/>
      <c r="R1180" s="161"/>
      <c r="S1180" s="161"/>
      <c r="T1180" s="161"/>
      <c r="U1180" s="161"/>
      <c r="V1180" s="161"/>
      <c r="W1180" s="161"/>
      <c r="X1180" s="161"/>
      <c r="Y1180" s="161"/>
      <c r="Z1180" s="161"/>
      <c r="AA1180" s="161"/>
      <c r="AB1180" s="161"/>
      <c r="AC1180" s="161"/>
      <c r="AD1180" s="161"/>
      <c r="AE1180" s="161"/>
      <c r="AF1180" s="161"/>
      <c r="AG1180" s="161"/>
      <c r="AH1180" s="161"/>
      <c r="AI1180" s="161"/>
      <c r="AJ1180" s="161"/>
      <c r="AK1180" s="161"/>
      <c r="AL1180" s="161"/>
      <c r="AM1180" s="161"/>
      <c r="AN1180" s="161"/>
      <c r="AO1180" s="161"/>
      <c r="AP1180" s="161"/>
      <c r="AQ1180" s="161"/>
      <c r="AR1180"/>
      <c r="AS1180" s="161"/>
      <c r="AT1180" s="161"/>
      <c r="AU1180" s="161"/>
      <c r="AV1180" s="161"/>
      <c r="AW1180" s="161"/>
      <c r="AX1180" s="161"/>
      <c r="AY1180" s="161"/>
      <c r="AZ1180" s="161"/>
      <c r="BA1180" s="161"/>
      <c r="BB1180" s="161"/>
      <c r="BC1180" s="161"/>
      <c r="BD1180" s="161"/>
      <c r="BE1180" s="161"/>
      <c r="BF1180" s="161"/>
      <c r="BG1180" s="161"/>
      <c r="BH1180" s="161"/>
      <c r="BI1180" s="161"/>
      <c r="BJ1180" s="161"/>
      <c r="BK1180" s="161"/>
      <c r="BL1180" s="161"/>
      <c r="BM1180" s="161"/>
      <c r="BN1180" s="161"/>
      <c r="BO1180" s="161"/>
      <c r="BP1180" s="161"/>
      <c r="BQ1180" s="161"/>
      <c r="BR1180" s="161"/>
      <c r="BS1180" s="161"/>
      <c r="BT1180" s="161"/>
      <c r="BU1180" s="161"/>
      <c r="BV1180" s="161"/>
      <c r="BW1180" s="161"/>
      <c r="BX1180" s="161"/>
      <c r="BY1180" s="161"/>
      <c r="BZ1180" s="161"/>
      <c r="CA1180" s="161"/>
      <c r="CB1180" s="161"/>
      <c r="CC1180" s="161"/>
      <c r="CD1180" s="161"/>
      <c r="CE1180" s="161"/>
      <c r="CF1180" s="161"/>
      <c r="CG1180" s="161"/>
      <c r="CH1180" s="161"/>
      <c r="CI1180" s="161"/>
      <c r="CJ1180" s="161"/>
      <c r="CK1180" s="161"/>
      <c r="CL1180" s="161"/>
      <c r="CM1180" s="161"/>
      <c r="CN1180" s="161"/>
      <c r="CO1180" s="161"/>
      <c r="CP1180" s="161"/>
      <c r="CQ1180" s="161"/>
      <c r="CR1180" s="161"/>
      <c r="CS1180" s="161"/>
      <c r="CT1180" s="161"/>
      <c r="CU1180" s="161"/>
      <c r="CV1180" s="161"/>
      <c r="CW1180" s="161"/>
      <c r="CX1180" s="161"/>
      <c r="CY1180" s="161"/>
      <c r="CZ1180" s="161"/>
      <c r="DA1180" s="161"/>
      <c r="DB1180" s="161"/>
      <c r="DC1180" s="161"/>
      <c r="DD1180" s="161"/>
      <c r="DE1180" s="161"/>
      <c r="DF1180" s="161"/>
      <c r="DG1180" s="161"/>
      <c r="DH1180" s="161"/>
      <c r="DI1180" s="161"/>
      <c r="DJ1180" s="161"/>
      <c r="DK1180" s="161"/>
      <c r="DL1180" s="161"/>
      <c r="DM1180" s="161"/>
      <c r="DN1180" s="161"/>
      <c r="DO1180" s="161"/>
      <c r="DP1180" s="161"/>
      <c r="DQ1180" s="161"/>
      <c r="DR1180" s="161"/>
      <c r="DS1180" s="161"/>
      <c r="DT1180" s="161"/>
      <c r="DU1180" s="161"/>
      <c r="DV1180" s="161"/>
      <c r="DW1180" s="161"/>
    </row>
    <row r="1181" spans="1:127" ht="12.75" customHeight="1" x14ac:dyDescent="0.25">
      <c r="A1181" s="161"/>
      <c r="B1181" s="161"/>
      <c r="C1181" s="161"/>
      <c r="D1181" s="161"/>
      <c r="E1181" s="161"/>
      <c r="F1181" s="161"/>
      <c r="G1181" s="161"/>
      <c r="H1181" s="161"/>
      <c r="I1181" s="161"/>
      <c r="J1181" s="161"/>
      <c r="K1181" s="161"/>
      <c r="L1181" s="161"/>
      <c r="M1181" s="161"/>
      <c r="N1181" s="161"/>
      <c r="O1181" s="161"/>
      <c r="P1181" s="161"/>
      <c r="Q1181" s="161"/>
      <c r="R1181" s="161"/>
      <c r="S1181" s="161"/>
      <c r="T1181" s="161"/>
      <c r="U1181" s="161"/>
      <c r="V1181" s="161"/>
      <c r="W1181" s="161"/>
      <c r="X1181" s="161"/>
      <c r="Y1181" s="161"/>
      <c r="Z1181" s="161"/>
      <c r="AA1181" s="161"/>
      <c r="AB1181" s="161"/>
      <c r="AC1181" s="161"/>
      <c r="AD1181" s="161"/>
      <c r="AE1181" s="161"/>
      <c r="AF1181" s="161"/>
      <c r="AG1181" s="161"/>
      <c r="AH1181" s="161"/>
      <c r="AI1181" s="161"/>
      <c r="AJ1181" s="161"/>
      <c r="AK1181" s="161"/>
      <c r="AL1181" s="161"/>
      <c r="AM1181" s="161"/>
      <c r="AN1181" s="161"/>
      <c r="AO1181" s="161"/>
      <c r="AP1181" s="161"/>
      <c r="AQ1181" s="161"/>
      <c r="AR1181"/>
      <c r="AS1181" s="161"/>
      <c r="AT1181" s="161"/>
      <c r="AU1181" s="161"/>
      <c r="AV1181" s="161"/>
      <c r="AW1181" s="161"/>
      <c r="AX1181" s="161"/>
      <c r="AY1181" s="161"/>
      <c r="AZ1181" s="161"/>
      <c r="BA1181" s="161"/>
      <c r="BB1181" s="161"/>
      <c r="BC1181" s="161"/>
      <c r="BD1181" s="161"/>
      <c r="BE1181" s="161"/>
      <c r="BF1181" s="161"/>
      <c r="BG1181" s="161"/>
      <c r="BH1181" s="161"/>
      <c r="BI1181" s="161"/>
      <c r="BJ1181" s="161"/>
      <c r="BK1181" s="161"/>
      <c r="BL1181" s="161"/>
      <c r="BM1181" s="161"/>
      <c r="BN1181" s="161"/>
      <c r="BO1181" s="161"/>
      <c r="BP1181" s="161"/>
      <c r="BQ1181" s="161"/>
      <c r="BR1181" s="161"/>
      <c r="BS1181" s="161"/>
      <c r="BT1181" s="161"/>
      <c r="BU1181" s="161"/>
      <c r="BV1181" s="161"/>
      <c r="BW1181" s="161"/>
      <c r="BX1181" s="161"/>
      <c r="BY1181" s="161"/>
      <c r="BZ1181" s="161"/>
      <c r="CA1181" s="161"/>
      <c r="CB1181" s="161"/>
      <c r="CC1181" s="161"/>
      <c r="CD1181" s="161"/>
      <c r="CE1181" s="161"/>
      <c r="CF1181" s="161"/>
      <c r="CG1181" s="161"/>
      <c r="CH1181" s="161"/>
      <c r="CI1181" s="161"/>
      <c r="CJ1181" s="161"/>
      <c r="CK1181" s="161"/>
      <c r="CL1181" s="161"/>
      <c r="CM1181" s="161"/>
      <c r="CN1181" s="161"/>
      <c r="CO1181" s="161"/>
      <c r="CP1181" s="161"/>
      <c r="CQ1181" s="161"/>
      <c r="CR1181" s="161"/>
      <c r="CS1181" s="161"/>
      <c r="CT1181" s="161"/>
      <c r="CU1181" s="161"/>
      <c r="CV1181" s="161"/>
      <c r="CW1181" s="161"/>
      <c r="CX1181" s="161"/>
      <c r="CY1181" s="161"/>
      <c r="CZ1181" s="161"/>
      <c r="DA1181" s="161"/>
      <c r="DB1181" s="161"/>
      <c r="DC1181" s="161"/>
      <c r="DD1181" s="161"/>
      <c r="DE1181" s="161"/>
      <c r="DF1181" s="161"/>
      <c r="DG1181" s="161"/>
      <c r="DH1181" s="161"/>
      <c r="DI1181" s="161"/>
      <c r="DJ1181" s="161"/>
      <c r="DK1181" s="161"/>
      <c r="DL1181" s="161"/>
      <c r="DM1181" s="161"/>
      <c r="DN1181" s="161"/>
      <c r="DO1181" s="161"/>
      <c r="DP1181" s="161"/>
      <c r="DQ1181" s="161"/>
      <c r="DR1181" s="161"/>
      <c r="DS1181" s="161"/>
      <c r="DT1181" s="161"/>
      <c r="DU1181" s="161"/>
      <c r="DV1181" s="161"/>
      <c r="DW1181" s="161"/>
    </row>
    <row r="1182" spans="1:127" ht="12.75" customHeight="1" x14ac:dyDescent="0.25">
      <c r="A1182" s="161"/>
      <c r="B1182" s="161"/>
      <c r="C1182" s="161"/>
      <c r="D1182" s="161"/>
      <c r="E1182" s="161"/>
      <c r="F1182" s="161"/>
      <c r="G1182" s="161"/>
      <c r="H1182" s="161"/>
      <c r="I1182" s="161"/>
      <c r="J1182" s="161"/>
      <c r="K1182" s="161"/>
      <c r="L1182" s="161"/>
      <c r="M1182" s="161"/>
      <c r="N1182" s="161"/>
      <c r="O1182" s="161"/>
      <c r="P1182" s="161"/>
      <c r="Q1182" s="161"/>
      <c r="R1182" s="161"/>
      <c r="S1182" s="161"/>
      <c r="T1182" s="161"/>
      <c r="U1182" s="161"/>
      <c r="V1182" s="161"/>
      <c r="W1182" s="161"/>
      <c r="X1182" s="161"/>
      <c r="Y1182" s="161"/>
      <c r="Z1182" s="161"/>
      <c r="AA1182" s="161"/>
      <c r="AB1182" s="161"/>
      <c r="AC1182" s="161"/>
      <c r="AD1182" s="161"/>
      <c r="AE1182" s="161"/>
      <c r="AF1182" s="161"/>
      <c r="AG1182" s="161"/>
      <c r="AH1182" s="161"/>
      <c r="AI1182" s="161"/>
      <c r="AJ1182" s="161"/>
      <c r="AK1182" s="161"/>
      <c r="AL1182" s="161"/>
      <c r="AM1182" s="161"/>
      <c r="AN1182" s="161"/>
      <c r="AO1182" s="161"/>
      <c r="AP1182" s="161"/>
      <c r="AQ1182" s="161"/>
      <c r="AR1182"/>
      <c r="AS1182" s="161"/>
      <c r="AT1182" s="161"/>
      <c r="AU1182" s="161"/>
      <c r="AV1182" s="161"/>
      <c r="AW1182" s="161"/>
      <c r="AX1182" s="161"/>
      <c r="AY1182" s="161"/>
      <c r="AZ1182" s="161"/>
      <c r="BA1182" s="161"/>
      <c r="BB1182" s="161"/>
      <c r="BC1182" s="161"/>
      <c r="BD1182" s="161"/>
      <c r="BE1182" s="161"/>
      <c r="BF1182" s="161"/>
      <c r="BG1182" s="161"/>
      <c r="BH1182" s="161"/>
      <c r="BI1182" s="161"/>
      <c r="BJ1182" s="161"/>
      <c r="BK1182" s="161"/>
      <c r="BL1182" s="161"/>
      <c r="BM1182" s="161"/>
      <c r="BN1182" s="161"/>
      <c r="BO1182" s="161"/>
      <c r="BP1182" s="161"/>
      <c r="BQ1182" s="161"/>
      <c r="BR1182" s="161"/>
      <c r="BS1182" s="161"/>
      <c r="BT1182" s="161"/>
      <c r="BU1182" s="161"/>
      <c r="BV1182" s="161"/>
      <c r="BW1182" s="161"/>
      <c r="BX1182" s="161"/>
      <c r="BY1182" s="161"/>
      <c r="BZ1182" s="161"/>
      <c r="CA1182" s="161"/>
      <c r="CB1182" s="161"/>
      <c r="CC1182" s="161"/>
      <c r="CD1182" s="161"/>
      <c r="CE1182" s="161"/>
      <c r="CF1182" s="161"/>
      <c r="CG1182" s="161"/>
      <c r="CH1182" s="161"/>
      <c r="CI1182" s="161"/>
      <c r="CJ1182" s="161"/>
      <c r="CK1182" s="161"/>
      <c r="CL1182" s="161"/>
      <c r="CM1182" s="161"/>
      <c r="CN1182" s="161"/>
      <c r="CO1182" s="161"/>
      <c r="CP1182" s="161"/>
      <c r="CQ1182" s="161"/>
      <c r="CR1182" s="161"/>
      <c r="CS1182" s="161"/>
      <c r="CT1182" s="161"/>
      <c r="CU1182" s="161"/>
      <c r="CV1182" s="161"/>
      <c r="CW1182" s="161"/>
      <c r="CX1182" s="161"/>
      <c r="CY1182" s="161"/>
      <c r="CZ1182" s="161"/>
      <c r="DA1182" s="161"/>
      <c r="DB1182" s="161"/>
      <c r="DC1182" s="161"/>
      <c r="DD1182" s="161"/>
      <c r="DE1182" s="161"/>
      <c r="DF1182" s="161"/>
      <c r="DG1182" s="161"/>
      <c r="DH1182" s="161"/>
      <c r="DI1182" s="161"/>
      <c r="DJ1182" s="161"/>
      <c r="DK1182" s="161"/>
      <c r="DL1182" s="161"/>
      <c r="DM1182" s="161"/>
      <c r="DN1182" s="161"/>
      <c r="DO1182" s="161"/>
      <c r="DP1182" s="161"/>
      <c r="DQ1182" s="161"/>
      <c r="DR1182" s="161"/>
      <c r="DS1182" s="161"/>
      <c r="DT1182" s="161"/>
      <c r="DU1182" s="161"/>
      <c r="DV1182" s="161"/>
      <c r="DW1182" s="161"/>
    </row>
    <row r="1183" spans="1:127" ht="12.75" customHeight="1" x14ac:dyDescent="0.25">
      <c r="A1183" s="161"/>
      <c r="B1183" s="161"/>
      <c r="C1183" s="161"/>
      <c r="D1183" s="161"/>
      <c r="E1183" s="161"/>
      <c r="F1183" s="161"/>
      <c r="G1183" s="161"/>
      <c r="H1183" s="161"/>
      <c r="I1183" s="161"/>
      <c r="J1183" s="161"/>
      <c r="K1183" s="161"/>
      <c r="L1183" s="161"/>
      <c r="M1183" s="161"/>
      <c r="N1183" s="161"/>
      <c r="O1183" s="161"/>
      <c r="P1183" s="161"/>
      <c r="Q1183" s="161"/>
      <c r="R1183" s="161"/>
      <c r="S1183" s="161"/>
      <c r="T1183" s="161"/>
      <c r="U1183" s="161"/>
      <c r="V1183" s="161"/>
      <c r="W1183" s="161"/>
      <c r="X1183" s="161"/>
      <c r="Y1183" s="161"/>
      <c r="Z1183" s="161"/>
      <c r="AA1183" s="161"/>
      <c r="AB1183" s="161"/>
      <c r="AC1183" s="161"/>
      <c r="AD1183" s="161"/>
      <c r="AE1183" s="161"/>
      <c r="AF1183" s="161"/>
      <c r="AG1183" s="161"/>
      <c r="AH1183" s="161"/>
      <c r="AI1183" s="161"/>
      <c r="AJ1183" s="161"/>
      <c r="AK1183" s="161"/>
      <c r="AL1183" s="161"/>
      <c r="AM1183" s="161"/>
      <c r="AN1183" s="161"/>
      <c r="AO1183" s="161"/>
      <c r="AP1183" s="161"/>
      <c r="AQ1183" s="161"/>
      <c r="AR1183"/>
      <c r="AS1183" s="161"/>
      <c r="AT1183" s="161"/>
      <c r="AU1183" s="161"/>
      <c r="AV1183" s="161"/>
      <c r="AW1183" s="161"/>
      <c r="AX1183" s="161"/>
      <c r="AY1183" s="161"/>
      <c r="AZ1183" s="161"/>
      <c r="BA1183" s="161"/>
      <c r="BB1183" s="161"/>
      <c r="BC1183" s="161"/>
      <c r="BD1183" s="161"/>
      <c r="BE1183" s="161"/>
      <c r="BF1183" s="161"/>
      <c r="BG1183" s="161"/>
      <c r="BH1183" s="161"/>
      <c r="BI1183" s="161"/>
      <c r="BJ1183" s="161"/>
      <c r="BK1183" s="161"/>
      <c r="BL1183" s="161"/>
      <c r="BM1183" s="161"/>
      <c r="BN1183" s="161"/>
      <c r="BO1183" s="161"/>
      <c r="BP1183" s="161"/>
      <c r="BQ1183" s="161"/>
      <c r="BR1183" s="161"/>
      <c r="BS1183" s="161"/>
      <c r="BT1183" s="161"/>
      <c r="BU1183" s="161"/>
      <c r="BV1183" s="161"/>
      <c r="BW1183" s="161"/>
      <c r="BX1183" s="161"/>
      <c r="BY1183" s="161"/>
      <c r="BZ1183" s="161"/>
      <c r="CA1183" s="161"/>
      <c r="CB1183" s="161"/>
      <c r="CC1183" s="161"/>
      <c r="CD1183" s="161"/>
      <c r="CE1183" s="161"/>
      <c r="CF1183" s="161"/>
      <c r="CG1183" s="161"/>
      <c r="CH1183" s="161"/>
      <c r="CI1183" s="161"/>
      <c r="CJ1183" s="161"/>
      <c r="CK1183" s="161"/>
      <c r="CL1183" s="161"/>
      <c r="CM1183" s="161"/>
      <c r="CN1183" s="161"/>
      <c r="CO1183" s="161"/>
      <c r="CP1183" s="161"/>
      <c r="CQ1183" s="161"/>
      <c r="CR1183" s="161"/>
      <c r="CS1183" s="161"/>
      <c r="CT1183" s="161"/>
      <c r="CU1183" s="161"/>
      <c r="CV1183" s="161"/>
      <c r="CW1183" s="161"/>
      <c r="CX1183" s="161"/>
      <c r="CY1183" s="161"/>
      <c r="CZ1183" s="161"/>
      <c r="DA1183" s="161"/>
      <c r="DB1183" s="161"/>
      <c r="DC1183" s="161"/>
      <c r="DD1183" s="161"/>
      <c r="DE1183" s="161"/>
      <c r="DF1183" s="161"/>
      <c r="DG1183" s="161"/>
      <c r="DH1183" s="161"/>
      <c r="DI1183" s="161"/>
      <c r="DJ1183" s="161"/>
      <c r="DK1183" s="161"/>
      <c r="DL1183" s="161"/>
      <c r="DM1183" s="161"/>
      <c r="DN1183" s="161"/>
      <c r="DO1183" s="161"/>
      <c r="DP1183" s="161"/>
      <c r="DQ1183" s="161"/>
      <c r="DR1183" s="161"/>
      <c r="DS1183" s="161"/>
      <c r="DT1183" s="161"/>
      <c r="DU1183" s="161"/>
      <c r="DV1183" s="161"/>
      <c r="DW1183" s="161"/>
    </row>
    <row r="1184" spans="1:127" ht="12.75" customHeight="1" x14ac:dyDescent="0.25">
      <c r="A1184" s="161"/>
      <c r="B1184" s="161"/>
      <c r="C1184" s="161"/>
      <c r="D1184" s="161"/>
      <c r="E1184" s="161"/>
      <c r="F1184" s="161"/>
      <c r="G1184" s="161"/>
      <c r="H1184" s="161"/>
      <c r="I1184" s="161"/>
      <c r="J1184" s="161"/>
      <c r="K1184" s="161"/>
      <c r="L1184" s="161"/>
      <c r="M1184" s="161"/>
      <c r="N1184" s="161"/>
      <c r="O1184" s="161"/>
      <c r="P1184" s="161"/>
      <c r="Q1184" s="161"/>
      <c r="R1184" s="161"/>
      <c r="S1184" s="161"/>
      <c r="T1184" s="161"/>
      <c r="U1184" s="161"/>
      <c r="V1184" s="161"/>
      <c r="W1184" s="161"/>
      <c r="X1184" s="161"/>
      <c r="Y1184" s="161"/>
      <c r="Z1184" s="161"/>
      <c r="AA1184" s="161"/>
      <c r="AB1184" s="161"/>
      <c r="AC1184" s="161"/>
      <c r="AD1184" s="161"/>
      <c r="AE1184" s="161"/>
      <c r="AF1184" s="161"/>
      <c r="AG1184" s="161"/>
      <c r="AH1184" s="161"/>
      <c r="AI1184" s="161"/>
      <c r="AJ1184" s="161"/>
      <c r="AK1184" s="161"/>
      <c r="AL1184" s="161"/>
      <c r="AM1184" s="161"/>
      <c r="AN1184" s="161"/>
      <c r="AO1184" s="161"/>
      <c r="AP1184" s="161"/>
      <c r="AQ1184" s="161"/>
      <c r="AR1184"/>
      <c r="AS1184" s="161"/>
      <c r="AT1184" s="161"/>
      <c r="AU1184" s="161"/>
      <c r="AV1184" s="161"/>
      <c r="AW1184" s="161"/>
      <c r="AX1184" s="161"/>
      <c r="AY1184" s="161"/>
      <c r="AZ1184" s="161"/>
      <c r="BA1184" s="161"/>
      <c r="BB1184" s="161"/>
      <c r="BC1184" s="161"/>
      <c r="BD1184" s="161"/>
      <c r="BE1184" s="161"/>
      <c r="BF1184" s="161"/>
      <c r="BG1184" s="161"/>
      <c r="BH1184" s="161"/>
      <c r="BI1184" s="161"/>
      <c r="BJ1184" s="161"/>
      <c r="BK1184" s="161"/>
      <c r="BL1184" s="161"/>
      <c r="BM1184" s="161"/>
      <c r="BN1184" s="161"/>
      <c r="BO1184" s="161"/>
      <c r="BP1184" s="161"/>
      <c r="BQ1184" s="161"/>
      <c r="BR1184" s="161"/>
      <c r="BS1184" s="161"/>
      <c r="BT1184" s="161"/>
      <c r="BU1184" s="161"/>
      <c r="BV1184" s="161"/>
      <c r="BW1184" s="161"/>
      <c r="BX1184" s="161"/>
      <c r="BY1184" s="161"/>
      <c r="BZ1184" s="161"/>
      <c r="CA1184" s="161"/>
      <c r="CB1184" s="161"/>
      <c r="CC1184" s="161"/>
      <c r="CD1184" s="161"/>
      <c r="CE1184" s="161"/>
      <c r="CF1184" s="161"/>
      <c r="CG1184" s="161"/>
      <c r="CH1184" s="161"/>
      <c r="CI1184" s="161"/>
      <c r="CJ1184" s="161"/>
      <c r="CK1184" s="161"/>
      <c r="CL1184" s="161"/>
      <c r="CM1184" s="161"/>
      <c r="CN1184" s="161"/>
      <c r="CO1184" s="161"/>
      <c r="CP1184" s="161"/>
      <c r="CQ1184" s="161"/>
      <c r="CR1184" s="161"/>
      <c r="CS1184" s="161"/>
      <c r="CT1184" s="161"/>
      <c r="CU1184" s="161"/>
      <c r="CV1184" s="161"/>
      <c r="CW1184" s="161"/>
      <c r="CX1184" s="161"/>
      <c r="CY1184" s="161"/>
      <c r="CZ1184" s="161"/>
      <c r="DA1184" s="161"/>
      <c r="DB1184" s="161"/>
      <c r="DC1184" s="161"/>
      <c r="DD1184" s="161"/>
      <c r="DE1184" s="161"/>
      <c r="DF1184" s="161"/>
      <c r="DG1184" s="161"/>
      <c r="DH1184" s="161"/>
      <c r="DI1184" s="161"/>
      <c r="DJ1184" s="161"/>
      <c r="DK1184" s="161"/>
      <c r="DL1184" s="161"/>
      <c r="DM1184" s="161"/>
      <c r="DN1184" s="161"/>
      <c r="DO1184" s="161"/>
      <c r="DP1184" s="161"/>
      <c r="DQ1184" s="161"/>
      <c r="DR1184" s="161"/>
      <c r="DS1184" s="161"/>
      <c r="DT1184" s="161"/>
      <c r="DU1184" s="161"/>
      <c r="DV1184" s="161"/>
      <c r="DW1184" s="161"/>
    </row>
    <row r="1185" spans="1:127" ht="12.75" customHeight="1" x14ac:dyDescent="0.25">
      <c r="A1185" s="161"/>
      <c r="B1185" s="161"/>
      <c r="C1185" s="161"/>
      <c r="D1185" s="161"/>
      <c r="E1185" s="161"/>
      <c r="F1185" s="161"/>
      <c r="G1185" s="161"/>
      <c r="H1185" s="161"/>
      <c r="I1185" s="161"/>
      <c r="J1185" s="161"/>
      <c r="K1185" s="161"/>
      <c r="L1185" s="161"/>
      <c r="M1185" s="161"/>
      <c r="N1185" s="161"/>
      <c r="O1185" s="161"/>
      <c r="P1185" s="161"/>
      <c r="Q1185" s="161"/>
      <c r="R1185" s="161"/>
      <c r="S1185" s="161"/>
      <c r="T1185" s="161"/>
      <c r="U1185" s="161"/>
      <c r="V1185" s="161"/>
      <c r="W1185" s="161"/>
      <c r="X1185" s="161"/>
      <c r="Y1185" s="161"/>
      <c r="Z1185" s="161"/>
      <c r="AA1185" s="161"/>
      <c r="AB1185" s="161"/>
      <c r="AC1185" s="161"/>
      <c r="AD1185" s="161"/>
      <c r="AE1185" s="161"/>
      <c r="AF1185" s="161"/>
      <c r="AG1185" s="161"/>
      <c r="AH1185" s="161"/>
      <c r="AI1185" s="161"/>
      <c r="AJ1185" s="161"/>
      <c r="AK1185" s="161"/>
      <c r="AL1185" s="161"/>
      <c r="AM1185" s="161"/>
      <c r="AN1185" s="161"/>
      <c r="AO1185" s="161"/>
      <c r="AP1185" s="161"/>
      <c r="AQ1185" s="161"/>
      <c r="AR1185"/>
      <c r="AS1185" s="161"/>
      <c r="AT1185" s="161"/>
      <c r="AU1185" s="161"/>
      <c r="AV1185" s="161"/>
      <c r="AW1185" s="161"/>
      <c r="AX1185" s="161"/>
      <c r="AY1185" s="161"/>
      <c r="AZ1185" s="161"/>
      <c r="BA1185" s="161"/>
      <c r="BB1185" s="161"/>
      <c r="BC1185" s="161"/>
      <c r="BD1185" s="161"/>
      <c r="BE1185" s="161"/>
      <c r="BF1185" s="161"/>
      <c r="BG1185" s="161"/>
      <c r="BH1185" s="161"/>
      <c r="BI1185" s="161"/>
      <c r="BJ1185" s="161"/>
      <c r="BK1185" s="161"/>
      <c r="BL1185" s="161"/>
      <c r="BM1185" s="161"/>
      <c r="BN1185" s="161"/>
      <c r="BO1185" s="161"/>
      <c r="BP1185" s="161"/>
      <c r="BQ1185" s="161"/>
      <c r="BR1185" s="161"/>
      <c r="BS1185" s="161"/>
      <c r="BT1185" s="161"/>
      <c r="BU1185" s="161"/>
      <c r="BV1185" s="161"/>
      <c r="BW1185" s="161"/>
      <c r="BX1185" s="161"/>
      <c r="BY1185" s="161"/>
      <c r="BZ1185" s="161"/>
      <c r="CA1185" s="161"/>
      <c r="CB1185" s="161"/>
      <c r="CC1185" s="161"/>
      <c r="CD1185" s="161"/>
      <c r="CE1185" s="161"/>
      <c r="CF1185" s="161"/>
      <c r="CG1185" s="161"/>
      <c r="CH1185" s="161"/>
      <c r="CI1185" s="161"/>
      <c r="CJ1185" s="161"/>
      <c r="CK1185" s="161"/>
      <c r="CL1185" s="161"/>
      <c r="CM1185" s="161"/>
      <c r="CN1185" s="161"/>
      <c r="CO1185" s="161"/>
      <c r="CP1185" s="161"/>
      <c r="CQ1185" s="161"/>
      <c r="CR1185" s="161"/>
      <c r="CS1185" s="161"/>
      <c r="CT1185" s="161"/>
      <c r="CU1185" s="161"/>
      <c r="CV1185" s="161"/>
      <c r="CW1185" s="161"/>
      <c r="CX1185" s="161"/>
      <c r="CY1185" s="161"/>
      <c r="CZ1185" s="161"/>
      <c r="DA1185" s="161"/>
      <c r="DB1185" s="161"/>
      <c r="DC1185" s="161"/>
      <c r="DD1185" s="161"/>
      <c r="DE1185" s="161"/>
      <c r="DF1185" s="161"/>
      <c r="DG1185" s="161"/>
      <c r="DH1185" s="161"/>
      <c r="DI1185" s="161"/>
      <c r="DJ1185" s="161"/>
      <c r="DK1185" s="161"/>
      <c r="DL1185" s="161"/>
      <c r="DM1185" s="161"/>
      <c r="DN1185" s="161"/>
      <c r="DO1185" s="161"/>
      <c r="DP1185" s="161"/>
      <c r="DQ1185" s="161"/>
      <c r="DR1185" s="161"/>
      <c r="DS1185" s="161"/>
      <c r="DT1185" s="161"/>
      <c r="DU1185" s="161"/>
      <c r="DV1185" s="161"/>
      <c r="DW1185" s="161"/>
    </row>
    <row r="1186" spans="1:127" ht="12.75" customHeight="1" x14ac:dyDescent="0.25">
      <c r="A1186" s="161"/>
      <c r="B1186" s="161"/>
      <c r="C1186" s="161"/>
      <c r="D1186" s="161"/>
      <c r="E1186" s="161"/>
      <c r="F1186" s="161"/>
      <c r="G1186" s="161"/>
      <c r="H1186" s="161"/>
      <c r="I1186" s="161"/>
      <c r="J1186" s="161"/>
      <c r="K1186" s="161"/>
      <c r="L1186" s="161"/>
      <c r="M1186" s="161"/>
      <c r="N1186" s="161"/>
      <c r="O1186" s="161"/>
      <c r="P1186" s="161"/>
      <c r="Q1186" s="161"/>
      <c r="R1186" s="161"/>
      <c r="S1186" s="161"/>
      <c r="T1186" s="161"/>
      <c r="U1186" s="161"/>
      <c r="V1186" s="161"/>
      <c r="W1186" s="161"/>
      <c r="X1186" s="161"/>
      <c r="Y1186" s="161"/>
      <c r="Z1186" s="161"/>
      <c r="AA1186" s="161"/>
      <c r="AB1186" s="161"/>
      <c r="AC1186" s="161"/>
      <c r="AD1186" s="161"/>
      <c r="AE1186" s="161"/>
      <c r="AF1186" s="161"/>
      <c r="AG1186" s="161"/>
      <c r="AH1186" s="161"/>
      <c r="AI1186" s="161"/>
      <c r="AJ1186" s="161"/>
      <c r="AK1186" s="161"/>
      <c r="AL1186" s="161"/>
      <c r="AM1186" s="161"/>
      <c r="AN1186" s="161"/>
      <c r="AO1186" s="161"/>
      <c r="AP1186" s="161"/>
      <c r="AQ1186" s="161"/>
      <c r="AR1186"/>
      <c r="AS1186" s="161"/>
      <c r="AT1186" s="161"/>
      <c r="AU1186" s="161"/>
      <c r="AV1186" s="161"/>
      <c r="AW1186" s="161"/>
      <c r="AX1186" s="161"/>
      <c r="AY1186" s="161"/>
      <c r="AZ1186" s="161"/>
      <c r="BA1186" s="161"/>
      <c r="BB1186" s="161"/>
      <c r="BC1186" s="161"/>
      <c r="BD1186" s="161"/>
      <c r="BE1186" s="161"/>
      <c r="BF1186" s="161"/>
      <c r="BG1186" s="161"/>
      <c r="BH1186" s="161"/>
      <c r="BI1186" s="161"/>
      <c r="BJ1186" s="161"/>
      <c r="BK1186" s="161"/>
      <c r="BL1186" s="161"/>
      <c r="BM1186" s="161"/>
      <c r="BN1186" s="161"/>
      <c r="BO1186" s="161"/>
      <c r="BP1186" s="161"/>
      <c r="BQ1186" s="161"/>
      <c r="BR1186" s="161"/>
      <c r="BS1186" s="161"/>
      <c r="BT1186" s="161"/>
      <c r="BU1186" s="161"/>
      <c r="BV1186" s="161"/>
      <c r="BW1186" s="161"/>
      <c r="BX1186" s="161"/>
      <c r="BY1186" s="161"/>
      <c r="BZ1186" s="161"/>
      <c r="CA1186" s="161"/>
      <c r="CB1186" s="161"/>
      <c r="CC1186" s="161"/>
      <c r="CD1186" s="161"/>
      <c r="CE1186" s="161"/>
      <c r="CF1186" s="161"/>
      <c r="CG1186" s="161"/>
      <c r="CH1186" s="161"/>
      <c r="CI1186" s="161"/>
      <c r="CJ1186" s="161"/>
      <c r="CK1186" s="161"/>
      <c r="CL1186" s="161"/>
      <c r="CM1186" s="161"/>
      <c r="CN1186" s="161"/>
      <c r="CO1186" s="161"/>
      <c r="CP1186" s="161"/>
      <c r="CQ1186" s="161"/>
      <c r="CR1186" s="161"/>
      <c r="CS1186" s="161"/>
      <c r="CT1186" s="161"/>
      <c r="CU1186" s="161"/>
      <c r="CV1186" s="161"/>
      <c r="CW1186" s="161"/>
      <c r="CX1186" s="161"/>
      <c r="CY1186" s="161"/>
      <c r="CZ1186" s="161"/>
      <c r="DA1186" s="161"/>
      <c r="DB1186" s="161"/>
      <c r="DC1186" s="161"/>
      <c r="DD1186" s="161"/>
      <c r="DE1186" s="161"/>
      <c r="DF1186" s="161"/>
      <c r="DG1186" s="161"/>
      <c r="DH1186" s="161"/>
      <c r="DI1186" s="161"/>
      <c r="DJ1186" s="161"/>
      <c r="DK1186" s="161"/>
      <c r="DL1186" s="161"/>
      <c r="DM1186" s="161"/>
      <c r="DN1186" s="161"/>
      <c r="DO1186" s="161"/>
      <c r="DP1186" s="161"/>
      <c r="DQ1186" s="161"/>
      <c r="DR1186" s="161"/>
      <c r="DS1186" s="161"/>
      <c r="DT1186" s="161"/>
      <c r="DU1186" s="161"/>
      <c r="DV1186" s="161"/>
      <c r="DW1186" s="161"/>
    </row>
    <row r="1187" spans="1:127" ht="12.75" customHeight="1" x14ac:dyDescent="0.25">
      <c r="A1187" s="161"/>
      <c r="B1187" s="161"/>
      <c r="C1187" s="161"/>
      <c r="D1187" s="161"/>
      <c r="E1187" s="161"/>
      <c r="F1187" s="161"/>
      <c r="G1187" s="161"/>
      <c r="H1187" s="161"/>
      <c r="I1187" s="161"/>
      <c r="J1187" s="161"/>
      <c r="K1187" s="161"/>
      <c r="L1187" s="161"/>
      <c r="M1187" s="161"/>
      <c r="N1187" s="161"/>
      <c r="O1187" s="161"/>
      <c r="P1187" s="161"/>
      <c r="Q1187" s="161"/>
      <c r="R1187" s="161"/>
      <c r="S1187" s="161"/>
      <c r="T1187" s="161"/>
      <c r="U1187" s="161"/>
      <c r="V1187" s="161"/>
      <c r="W1187" s="161"/>
      <c r="X1187" s="161"/>
      <c r="Y1187" s="161"/>
      <c r="Z1187" s="161"/>
      <c r="AA1187" s="161"/>
      <c r="AB1187" s="161"/>
      <c r="AC1187" s="161"/>
      <c r="AD1187" s="161"/>
      <c r="AE1187" s="161"/>
      <c r="AF1187" s="161"/>
      <c r="AG1187" s="161"/>
      <c r="AH1187" s="161"/>
      <c r="AI1187" s="161"/>
      <c r="AJ1187" s="161"/>
      <c r="AK1187" s="161"/>
      <c r="AL1187" s="161"/>
      <c r="AM1187" s="161"/>
      <c r="AN1187" s="161"/>
      <c r="AO1187" s="161"/>
      <c r="AP1187" s="161"/>
      <c r="AQ1187" s="161"/>
      <c r="AR1187"/>
      <c r="AS1187" s="161"/>
      <c r="AT1187" s="161"/>
      <c r="AU1187" s="161"/>
      <c r="AV1187" s="161"/>
      <c r="AW1187" s="161"/>
      <c r="AX1187" s="161"/>
      <c r="AY1187" s="161"/>
      <c r="AZ1187" s="161"/>
      <c r="BA1187" s="161"/>
      <c r="BB1187" s="161"/>
      <c r="BC1187" s="161"/>
      <c r="BD1187" s="161"/>
      <c r="BE1187" s="161"/>
      <c r="BF1187" s="161"/>
      <c r="BG1187" s="161"/>
      <c r="BH1187" s="161"/>
      <c r="BI1187" s="161"/>
      <c r="BJ1187" s="161"/>
      <c r="BK1187" s="161"/>
      <c r="BL1187" s="161"/>
      <c r="BM1187" s="161"/>
      <c r="BN1187" s="161"/>
      <c r="BO1187" s="161"/>
      <c r="BP1187" s="161"/>
      <c r="BQ1187" s="161"/>
      <c r="BR1187" s="161"/>
      <c r="BS1187" s="161"/>
      <c r="BT1187" s="161"/>
      <c r="BU1187" s="161"/>
      <c r="BV1187" s="161"/>
      <c r="BW1187" s="161"/>
      <c r="BX1187" s="161"/>
      <c r="BY1187" s="161"/>
      <c r="BZ1187" s="161"/>
      <c r="CA1187" s="161"/>
      <c r="CB1187" s="161"/>
      <c r="CC1187" s="161"/>
      <c r="CD1187" s="161"/>
      <c r="CE1187" s="161"/>
      <c r="CF1187" s="161"/>
      <c r="CG1187" s="161"/>
      <c r="CH1187" s="161"/>
      <c r="CI1187" s="161"/>
      <c r="CJ1187" s="161"/>
      <c r="CK1187" s="161"/>
      <c r="CL1187" s="161"/>
      <c r="CM1187" s="161"/>
      <c r="CN1187" s="161"/>
      <c r="CO1187" s="161"/>
      <c r="CP1187" s="161"/>
      <c r="CQ1187" s="161"/>
      <c r="CR1187" s="161"/>
      <c r="CS1187" s="161"/>
      <c r="CT1187" s="161"/>
      <c r="CU1187" s="161"/>
      <c r="CV1187" s="161"/>
      <c r="CW1187" s="161"/>
      <c r="CX1187" s="161"/>
      <c r="CY1187" s="161"/>
      <c r="CZ1187" s="161"/>
      <c r="DA1187" s="161"/>
      <c r="DB1187" s="161"/>
      <c r="DC1187" s="161"/>
      <c r="DD1187" s="161"/>
      <c r="DE1187" s="161"/>
      <c r="DF1187" s="161"/>
      <c r="DG1187" s="161"/>
      <c r="DH1187" s="161"/>
      <c r="DI1187" s="161"/>
      <c r="DJ1187" s="161"/>
      <c r="DK1187" s="161"/>
      <c r="DL1187" s="161"/>
      <c r="DM1187" s="161"/>
      <c r="DN1187" s="161"/>
      <c r="DO1187" s="161"/>
      <c r="DP1187" s="161"/>
      <c r="DQ1187" s="161"/>
      <c r="DR1187" s="161"/>
      <c r="DS1187" s="161"/>
      <c r="DT1187" s="161"/>
      <c r="DU1187" s="161"/>
      <c r="DV1187" s="161"/>
      <c r="DW1187" s="161"/>
    </row>
    <row r="1188" spans="1:127" ht="12.75" customHeight="1" x14ac:dyDescent="0.25">
      <c r="A1188" s="161"/>
      <c r="B1188" s="161"/>
      <c r="C1188" s="161"/>
      <c r="D1188" s="161"/>
      <c r="E1188" s="161"/>
      <c r="F1188" s="161"/>
      <c r="G1188" s="161"/>
      <c r="H1188" s="161"/>
      <c r="I1188" s="161"/>
      <c r="J1188" s="161"/>
      <c r="K1188" s="161"/>
      <c r="L1188" s="161"/>
      <c r="M1188" s="161"/>
      <c r="N1188" s="161"/>
      <c r="O1188" s="161"/>
      <c r="P1188" s="161"/>
      <c r="Q1188" s="161"/>
      <c r="R1188" s="161"/>
      <c r="S1188" s="161"/>
      <c r="T1188" s="161"/>
      <c r="U1188" s="161"/>
      <c r="V1188" s="161"/>
      <c r="W1188" s="161"/>
      <c r="X1188" s="161"/>
      <c r="Y1188" s="161"/>
      <c r="Z1188" s="161"/>
      <c r="AA1188" s="161"/>
      <c r="AB1188" s="161"/>
      <c r="AC1188" s="161"/>
      <c r="AD1188" s="161"/>
      <c r="AE1188" s="161"/>
      <c r="AF1188" s="161"/>
      <c r="AG1188" s="161"/>
      <c r="AH1188" s="161"/>
      <c r="AI1188" s="161"/>
      <c r="AJ1188" s="161"/>
      <c r="AK1188" s="161"/>
      <c r="AL1188" s="161"/>
      <c r="AM1188" s="161"/>
      <c r="AN1188" s="161"/>
      <c r="AO1188" s="161"/>
      <c r="AP1188" s="161"/>
      <c r="AQ1188" s="161"/>
      <c r="AR1188"/>
      <c r="AS1188" s="161"/>
      <c r="AT1188" s="161"/>
      <c r="AU1188" s="161"/>
      <c r="AV1188" s="161"/>
      <c r="AW1188" s="161"/>
      <c r="AX1188" s="161"/>
      <c r="AY1188" s="161"/>
      <c r="AZ1188" s="161"/>
      <c r="BA1188" s="161"/>
      <c r="BB1188" s="161"/>
      <c r="BC1188" s="161"/>
      <c r="BD1188" s="161"/>
      <c r="BE1188" s="161"/>
      <c r="BF1188" s="161"/>
      <c r="BG1188" s="161"/>
      <c r="BH1188" s="161"/>
      <c r="BI1188" s="161"/>
      <c r="BJ1188" s="161"/>
      <c r="BK1188" s="161"/>
      <c r="BL1188" s="161"/>
      <c r="BM1188" s="161"/>
      <c r="BN1188" s="161"/>
      <c r="BO1188" s="161"/>
      <c r="BP1188" s="161"/>
      <c r="BQ1188" s="161"/>
      <c r="BR1188" s="161"/>
      <c r="BS1188" s="161"/>
      <c r="BT1188" s="161"/>
      <c r="BU1188" s="161"/>
      <c r="BV1188" s="161"/>
      <c r="BW1188" s="161"/>
      <c r="BX1188" s="161"/>
      <c r="BY1188" s="161"/>
      <c r="BZ1188" s="161"/>
      <c r="CA1188" s="161"/>
      <c r="CB1188" s="161"/>
      <c r="CC1188" s="161"/>
      <c r="CD1188" s="161"/>
      <c r="CE1188" s="161"/>
      <c r="CF1188" s="161"/>
      <c r="CG1188" s="161"/>
      <c r="CH1188" s="161"/>
      <c r="CI1188" s="161"/>
      <c r="CJ1188" s="161"/>
      <c r="CK1188" s="161"/>
      <c r="CL1188" s="161"/>
      <c r="CM1188" s="161"/>
      <c r="CN1188" s="161"/>
      <c r="CO1188" s="161"/>
      <c r="CP1188" s="161"/>
      <c r="CQ1188" s="161"/>
      <c r="CR1188" s="161"/>
      <c r="CS1188" s="161"/>
      <c r="CT1188" s="161"/>
      <c r="CU1188" s="161"/>
      <c r="CV1188" s="161"/>
      <c r="CW1188" s="161"/>
      <c r="CX1188" s="161"/>
      <c r="CY1188" s="161"/>
      <c r="CZ1188" s="161"/>
      <c r="DA1188" s="161"/>
      <c r="DB1188" s="161"/>
      <c r="DC1188" s="161"/>
      <c r="DD1188" s="161"/>
      <c r="DE1188" s="161"/>
      <c r="DF1188" s="161"/>
      <c r="DG1188" s="161"/>
      <c r="DH1188" s="161"/>
      <c r="DI1188" s="161"/>
      <c r="DJ1188" s="161"/>
      <c r="DK1188" s="161"/>
      <c r="DL1188" s="161"/>
      <c r="DM1188" s="161"/>
      <c r="DN1188" s="161"/>
      <c r="DO1188" s="161"/>
      <c r="DP1188" s="161"/>
      <c r="DQ1188" s="161"/>
      <c r="DR1188" s="161"/>
      <c r="DS1188" s="161"/>
      <c r="DT1188" s="161"/>
      <c r="DU1188" s="161"/>
      <c r="DV1188" s="161"/>
      <c r="DW1188" s="161"/>
    </row>
    <row r="1189" spans="1:127" ht="12.75" customHeight="1" x14ac:dyDescent="0.25">
      <c r="A1189" s="161"/>
      <c r="B1189" s="161"/>
      <c r="C1189" s="161"/>
      <c r="D1189" s="161"/>
      <c r="E1189" s="161"/>
      <c r="F1189" s="161"/>
      <c r="G1189" s="161"/>
      <c r="H1189" s="161"/>
      <c r="I1189" s="161"/>
      <c r="J1189" s="161"/>
      <c r="K1189" s="161"/>
      <c r="L1189" s="161"/>
      <c r="M1189" s="161"/>
      <c r="N1189" s="161"/>
      <c r="O1189" s="161"/>
      <c r="P1189" s="161"/>
      <c r="Q1189" s="161"/>
      <c r="R1189" s="161"/>
      <c r="S1189" s="161"/>
      <c r="T1189" s="161"/>
      <c r="U1189" s="161"/>
      <c r="V1189" s="161"/>
      <c r="W1189" s="161"/>
      <c r="X1189" s="161"/>
      <c r="Y1189" s="161"/>
      <c r="Z1189" s="161"/>
      <c r="AA1189" s="161"/>
      <c r="AB1189" s="161"/>
      <c r="AC1189" s="161"/>
      <c r="AD1189" s="161"/>
      <c r="AE1189" s="161"/>
      <c r="AF1189" s="161"/>
      <c r="AG1189" s="161"/>
      <c r="AH1189" s="161"/>
      <c r="AI1189" s="161"/>
      <c r="AJ1189" s="161"/>
      <c r="AK1189" s="161"/>
      <c r="AL1189" s="161"/>
      <c r="AM1189" s="161"/>
      <c r="AN1189" s="161"/>
      <c r="AO1189" s="161"/>
      <c r="AP1189" s="161"/>
      <c r="AQ1189" s="161"/>
      <c r="AR1189"/>
      <c r="AS1189" s="161"/>
      <c r="AT1189" s="161"/>
      <c r="AU1189" s="161"/>
      <c r="AV1189" s="161"/>
      <c r="AW1189" s="161"/>
      <c r="AX1189" s="161"/>
      <c r="AY1189" s="161"/>
      <c r="AZ1189" s="161"/>
      <c r="BA1189" s="161"/>
      <c r="BB1189" s="161"/>
      <c r="BC1189" s="161"/>
      <c r="BD1189" s="161"/>
      <c r="BE1189" s="161"/>
      <c r="BF1189" s="161"/>
      <c r="BG1189" s="161"/>
      <c r="BH1189" s="161"/>
      <c r="BI1189" s="161"/>
      <c r="BJ1189" s="161"/>
      <c r="BK1189" s="161"/>
      <c r="BL1189" s="161"/>
      <c r="BM1189" s="161"/>
      <c r="BN1189" s="161"/>
      <c r="BO1189" s="161"/>
      <c r="BP1189" s="161"/>
      <c r="BQ1189" s="161"/>
      <c r="BR1189" s="161"/>
      <c r="BS1189" s="161"/>
      <c r="BT1189" s="161"/>
      <c r="BU1189" s="161"/>
      <c r="BV1189" s="161"/>
      <c r="BW1189" s="161"/>
      <c r="BX1189" s="161"/>
      <c r="BY1189" s="161"/>
      <c r="BZ1189" s="161"/>
      <c r="CA1189" s="161"/>
      <c r="CB1189" s="161"/>
      <c r="CC1189" s="161"/>
      <c r="CD1189" s="161"/>
      <c r="CE1189" s="161"/>
      <c r="CF1189" s="161"/>
      <c r="CG1189" s="161"/>
      <c r="CH1189" s="161"/>
      <c r="CI1189" s="161"/>
      <c r="CJ1189" s="161"/>
      <c r="CK1189" s="161"/>
      <c r="CL1189" s="161"/>
      <c r="CM1189" s="161"/>
      <c r="CN1189" s="161"/>
      <c r="CO1189" s="161"/>
      <c r="CP1189" s="161"/>
      <c r="CQ1189" s="161"/>
      <c r="CR1189" s="161"/>
      <c r="CS1189" s="161"/>
      <c r="CT1189" s="161"/>
      <c r="CU1189" s="161"/>
      <c r="CV1189" s="161"/>
      <c r="CW1189" s="161"/>
      <c r="CX1189" s="161"/>
      <c r="CY1189" s="161"/>
      <c r="CZ1189" s="161"/>
      <c r="DA1189" s="161"/>
      <c r="DB1189" s="161"/>
      <c r="DC1189" s="161"/>
      <c r="DD1189" s="161"/>
      <c r="DE1189" s="161"/>
      <c r="DF1189" s="161"/>
      <c r="DG1189" s="161"/>
      <c r="DH1189" s="161"/>
      <c r="DI1189" s="161"/>
      <c r="DJ1189" s="161"/>
      <c r="DK1189" s="161"/>
      <c r="DL1189" s="161"/>
      <c r="DM1189" s="161"/>
      <c r="DN1189" s="161"/>
      <c r="DO1189" s="161"/>
      <c r="DP1189" s="161"/>
      <c r="DQ1189" s="161"/>
      <c r="DR1189" s="161"/>
      <c r="DS1189" s="161"/>
      <c r="DT1189" s="161"/>
      <c r="DU1189" s="161"/>
      <c r="DV1189" s="161"/>
      <c r="DW1189" s="161"/>
    </row>
    <row r="1190" spans="1:127" ht="12.75" customHeight="1" x14ac:dyDescent="0.25">
      <c r="A1190" s="161"/>
      <c r="B1190" s="161"/>
      <c r="C1190" s="161"/>
      <c r="D1190" s="161"/>
      <c r="E1190" s="161"/>
      <c r="F1190" s="161"/>
      <c r="G1190" s="161"/>
      <c r="H1190" s="161"/>
      <c r="I1190" s="161"/>
      <c r="J1190" s="161"/>
      <c r="K1190" s="161"/>
      <c r="L1190" s="161"/>
      <c r="M1190" s="161"/>
      <c r="N1190" s="161"/>
      <c r="O1190" s="161"/>
      <c r="P1190" s="161"/>
      <c r="Q1190" s="161"/>
      <c r="R1190" s="161"/>
      <c r="S1190" s="161"/>
      <c r="T1190" s="161"/>
      <c r="U1190" s="161"/>
      <c r="V1190" s="161"/>
      <c r="W1190" s="161"/>
      <c r="X1190" s="161"/>
      <c r="Y1190" s="161"/>
      <c r="Z1190" s="161"/>
      <c r="AA1190" s="161"/>
      <c r="AB1190" s="161"/>
      <c r="AC1190" s="161"/>
      <c r="AD1190" s="161"/>
      <c r="AE1190" s="161"/>
      <c r="AF1190" s="161"/>
      <c r="AG1190" s="161"/>
      <c r="AH1190" s="161"/>
      <c r="AI1190" s="161"/>
      <c r="AJ1190" s="161"/>
      <c r="AK1190" s="161"/>
      <c r="AL1190" s="161"/>
      <c r="AM1190" s="161"/>
      <c r="AN1190" s="161"/>
      <c r="AO1190" s="161"/>
      <c r="AP1190" s="161"/>
      <c r="AQ1190" s="161"/>
      <c r="AR1190"/>
      <c r="AS1190" s="161"/>
      <c r="AT1190" s="161"/>
      <c r="AU1190" s="161"/>
      <c r="AV1190" s="161"/>
      <c r="AW1190" s="161"/>
      <c r="AX1190" s="161"/>
      <c r="AY1190" s="161"/>
      <c r="AZ1190" s="161"/>
      <c r="BA1190" s="161"/>
      <c r="BB1190" s="161"/>
      <c r="BC1190" s="161"/>
      <c r="BD1190" s="161"/>
      <c r="BE1190" s="161"/>
      <c r="BF1190" s="161"/>
      <c r="BG1190" s="161"/>
      <c r="BH1190" s="161"/>
      <c r="BI1190" s="161"/>
      <c r="BJ1190" s="161"/>
      <c r="BK1190" s="161"/>
      <c r="BL1190" s="161"/>
      <c r="BM1190" s="161"/>
      <c r="BN1190" s="161"/>
      <c r="BO1190" s="161"/>
      <c r="BP1190" s="161"/>
      <c r="BQ1190" s="161"/>
      <c r="BR1190" s="161"/>
      <c r="BS1190" s="161"/>
      <c r="BT1190" s="161"/>
      <c r="BU1190" s="161"/>
      <c r="BV1190" s="161"/>
      <c r="BW1190" s="161"/>
      <c r="BX1190" s="161"/>
      <c r="BY1190" s="161"/>
      <c r="BZ1190" s="161"/>
      <c r="CA1190" s="161"/>
      <c r="CB1190" s="161"/>
      <c r="CC1190" s="161"/>
      <c r="CD1190" s="161"/>
      <c r="CE1190" s="161"/>
      <c r="CF1190" s="161"/>
      <c r="CG1190" s="161"/>
      <c r="CH1190" s="161"/>
      <c r="CI1190" s="161"/>
      <c r="CJ1190" s="161"/>
      <c r="CK1190" s="161"/>
      <c r="CL1190" s="161"/>
      <c r="CM1190" s="161"/>
      <c r="CN1190" s="161"/>
      <c r="CO1190" s="161"/>
      <c r="CP1190" s="161"/>
      <c r="CQ1190" s="161"/>
      <c r="CR1190" s="161"/>
      <c r="CS1190" s="161"/>
      <c r="CT1190" s="161"/>
      <c r="CU1190" s="161"/>
      <c r="CV1190" s="161"/>
      <c r="CW1190" s="161"/>
      <c r="CX1190" s="161"/>
      <c r="CY1190" s="161"/>
      <c r="CZ1190" s="161"/>
      <c r="DA1190" s="161"/>
      <c r="DB1190" s="161"/>
      <c r="DC1190" s="161"/>
      <c r="DD1190" s="161"/>
      <c r="DE1190" s="161"/>
      <c r="DF1190" s="161"/>
      <c r="DG1190" s="161"/>
      <c r="DH1190" s="161"/>
      <c r="DI1190" s="161"/>
      <c r="DJ1190" s="161"/>
      <c r="DK1190" s="161"/>
      <c r="DL1190" s="161"/>
      <c r="DM1190" s="161"/>
      <c r="DN1190" s="161"/>
      <c r="DO1190" s="161"/>
      <c r="DP1190" s="161"/>
      <c r="DQ1190" s="161"/>
      <c r="DR1190" s="161"/>
      <c r="DS1190" s="161"/>
      <c r="DT1190" s="161"/>
      <c r="DU1190" s="161"/>
      <c r="DV1190" s="161"/>
      <c r="DW1190" s="161"/>
    </row>
    <row r="1191" spans="1:127" ht="12.75" customHeight="1" x14ac:dyDescent="0.25">
      <c r="A1191" s="161"/>
      <c r="B1191" s="161"/>
      <c r="C1191" s="161"/>
      <c r="D1191" s="161"/>
      <c r="E1191" s="161"/>
      <c r="F1191" s="161"/>
      <c r="G1191" s="161"/>
      <c r="H1191" s="161"/>
      <c r="I1191" s="161"/>
      <c r="J1191" s="161"/>
      <c r="K1191" s="161"/>
      <c r="L1191" s="161"/>
      <c r="M1191" s="161"/>
      <c r="N1191" s="161"/>
      <c r="O1191" s="161"/>
      <c r="P1191" s="161"/>
      <c r="Q1191" s="161"/>
      <c r="R1191" s="161"/>
      <c r="S1191" s="161"/>
      <c r="T1191" s="161"/>
      <c r="U1191" s="161"/>
      <c r="V1191" s="161"/>
      <c r="W1191" s="161"/>
      <c r="X1191" s="161"/>
      <c r="Y1191" s="161"/>
      <c r="Z1191" s="161"/>
      <c r="AA1191" s="161"/>
      <c r="AB1191" s="161"/>
      <c r="AC1191" s="161"/>
      <c r="AD1191" s="161"/>
      <c r="AE1191" s="161"/>
      <c r="AF1191" s="161"/>
      <c r="AG1191" s="161"/>
      <c r="AH1191" s="161"/>
      <c r="AI1191" s="161"/>
      <c r="AJ1191" s="161"/>
      <c r="AK1191" s="161"/>
      <c r="AL1191" s="161"/>
      <c r="AM1191" s="161"/>
      <c r="AN1191" s="161"/>
      <c r="AO1191" s="161"/>
      <c r="AP1191" s="161"/>
      <c r="AQ1191" s="161"/>
      <c r="AR1191"/>
      <c r="AS1191" s="161"/>
      <c r="AT1191" s="161"/>
      <c r="AU1191" s="161"/>
      <c r="AV1191" s="161"/>
      <c r="AW1191" s="161"/>
      <c r="AX1191" s="161"/>
      <c r="AY1191" s="161"/>
      <c r="AZ1191" s="161"/>
      <c r="BA1191" s="161"/>
      <c r="BB1191" s="161"/>
      <c r="BC1191" s="161"/>
      <c r="BD1191" s="161"/>
      <c r="BE1191" s="161"/>
      <c r="BF1191" s="161"/>
      <c r="BG1191" s="161"/>
      <c r="BH1191" s="161"/>
      <c r="BI1191" s="161"/>
      <c r="BJ1191" s="161"/>
      <c r="BK1191" s="161"/>
      <c r="BL1191" s="161"/>
      <c r="BM1191" s="161"/>
      <c r="BN1191" s="161"/>
      <c r="BO1191" s="161"/>
      <c r="BP1191" s="161"/>
      <c r="BQ1191" s="161"/>
      <c r="BR1191" s="161"/>
      <c r="BS1191" s="161"/>
      <c r="BT1191" s="161"/>
      <c r="BU1191" s="161"/>
      <c r="BV1191" s="161"/>
      <c r="BW1191" s="161"/>
      <c r="BX1191" s="161"/>
      <c r="BY1191" s="161"/>
      <c r="BZ1191" s="161"/>
      <c r="CA1191" s="161"/>
      <c r="CB1191" s="161"/>
      <c r="CC1191" s="161"/>
      <c r="CD1191" s="161"/>
      <c r="CE1191" s="161"/>
      <c r="CF1191" s="161"/>
      <c r="CG1191" s="161"/>
      <c r="CH1191" s="161"/>
      <c r="CI1191" s="161"/>
      <c r="CJ1191" s="161"/>
      <c r="CK1191" s="161"/>
      <c r="CL1191" s="161"/>
      <c r="CM1191" s="161"/>
      <c r="CN1191" s="161"/>
      <c r="CO1191" s="161"/>
      <c r="CP1191" s="161"/>
      <c r="CQ1191" s="161"/>
      <c r="CR1191" s="161"/>
      <c r="CS1191" s="161"/>
      <c r="CT1191" s="161"/>
      <c r="CU1191" s="161"/>
      <c r="CV1191" s="161"/>
      <c r="CW1191" s="161"/>
      <c r="CX1191" s="161"/>
      <c r="CY1191" s="161"/>
      <c r="CZ1191" s="161"/>
      <c r="DA1191" s="161"/>
      <c r="DB1191" s="161"/>
      <c r="DC1191" s="161"/>
      <c r="DD1191" s="161"/>
      <c r="DE1191" s="161"/>
      <c r="DF1191" s="161"/>
      <c r="DG1191" s="161"/>
      <c r="DH1191" s="161"/>
      <c r="DI1191" s="161"/>
      <c r="DJ1191" s="161"/>
      <c r="DK1191" s="161"/>
      <c r="DL1191" s="161"/>
      <c r="DM1191" s="161"/>
      <c r="DN1191" s="161"/>
      <c r="DO1191" s="161"/>
      <c r="DP1191" s="161"/>
      <c r="DQ1191" s="161"/>
      <c r="DR1191" s="161"/>
      <c r="DS1191" s="161"/>
      <c r="DT1191" s="161"/>
      <c r="DU1191" s="161"/>
      <c r="DV1191" s="161"/>
      <c r="DW1191" s="161"/>
    </row>
    <row r="1192" spans="1:127" ht="12.75" customHeight="1" x14ac:dyDescent="0.25">
      <c r="A1192" s="161"/>
      <c r="B1192" s="161"/>
      <c r="C1192" s="161"/>
      <c r="D1192" s="161"/>
      <c r="E1192" s="161"/>
      <c r="F1192" s="161"/>
      <c r="G1192" s="161"/>
      <c r="H1192" s="161"/>
      <c r="I1192" s="161"/>
      <c r="J1192" s="161"/>
      <c r="K1192" s="161"/>
      <c r="L1192" s="161"/>
      <c r="M1192" s="161"/>
      <c r="N1192" s="161"/>
      <c r="O1192" s="161"/>
      <c r="P1192" s="161"/>
      <c r="Q1192" s="161"/>
      <c r="R1192" s="161"/>
      <c r="S1192" s="161"/>
      <c r="T1192" s="161"/>
      <c r="U1192" s="161"/>
      <c r="V1192" s="161"/>
      <c r="W1192" s="161"/>
      <c r="X1192" s="161"/>
      <c r="Y1192" s="161"/>
      <c r="Z1192" s="161"/>
      <c r="AA1192" s="161"/>
      <c r="AB1192" s="161"/>
      <c r="AC1192" s="161"/>
      <c r="AD1192" s="161"/>
      <c r="AE1192" s="161"/>
      <c r="AF1192" s="161"/>
      <c r="AG1192" s="161"/>
      <c r="AH1192" s="161"/>
      <c r="AI1192" s="161"/>
      <c r="AJ1192" s="161"/>
      <c r="AK1192" s="161"/>
      <c r="AL1192" s="161"/>
      <c r="AM1192" s="161"/>
      <c r="AN1192" s="161"/>
      <c r="AO1192" s="161"/>
      <c r="AP1192" s="161"/>
      <c r="AQ1192" s="161"/>
      <c r="AR1192"/>
      <c r="AS1192" s="161"/>
      <c r="AT1192" s="161"/>
      <c r="AU1192" s="161"/>
      <c r="AV1192" s="161"/>
      <c r="AW1192" s="161"/>
      <c r="AX1192" s="161"/>
      <c r="AY1192" s="161"/>
      <c r="AZ1192" s="161"/>
      <c r="BA1192" s="161"/>
      <c r="BB1192" s="161"/>
      <c r="BC1192" s="161"/>
      <c r="BD1192" s="161"/>
      <c r="BE1192" s="161"/>
      <c r="BF1192" s="161"/>
      <c r="BG1192" s="161"/>
      <c r="BH1192" s="161"/>
      <c r="BI1192" s="161"/>
      <c r="BJ1192" s="161"/>
      <c r="BK1192" s="161"/>
      <c r="BL1192" s="161"/>
      <c r="BM1192" s="161"/>
      <c r="BN1192" s="161"/>
      <c r="BO1192" s="161"/>
      <c r="BP1192" s="161"/>
      <c r="BQ1192" s="161"/>
      <c r="BR1192" s="161"/>
      <c r="BS1192" s="161"/>
      <c r="BT1192" s="161"/>
      <c r="BU1192" s="161"/>
      <c r="BV1192" s="161"/>
      <c r="BW1192" s="161"/>
      <c r="BX1192" s="161"/>
      <c r="BY1192" s="161"/>
      <c r="BZ1192" s="161"/>
      <c r="CA1192" s="161"/>
      <c r="CB1192" s="161"/>
      <c r="CC1192" s="161"/>
      <c r="CD1192" s="161"/>
      <c r="CE1192" s="161"/>
      <c r="CF1192" s="161"/>
      <c r="CG1192" s="161"/>
      <c r="CH1192" s="161"/>
      <c r="CI1192" s="161"/>
      <c r="CJ1192" s="161"/>
      <c r="CK1192" s="161"/>
      <c r="CL1192" s="161"/>
      <c r="CM1192" s="161"/>
      <c r="CN1192" s="161"/>
      <c r="CO1192" s="161"/>
      <c r="CP1192" s="161"/>
      <c r="CQ1192" s="161"/>
      <c r="CR1192" s="161"/>
      <c r="CS1192" s="161"/>
      <c r="CT1192" s="161"/>
      <c r="CU1192" s="161"/>
      <c r="CV1192" s="161"/>
      <c r="CW1192" s="161"/>
      <c r="CX1192" s="161"/>
      <c r="CY1192" s="161"/>
      <c r="CZ1192" s="161"/>
      <c r="DA1192" s="161"/>
      <c r="DB1192" s="161"/>
      <c r="DC1192" s="161"/>
      <c r="DD1192" s="161"/>
      <c r="DE1192" s="161"/>
      <c r="DF1192" s="161"/>
      <c r="DG1192" s="161"/>
      <c r="DH1192" s="161"/>
      <c r="DI1192" s="161"/>
      <c r="DJ1192" s="161"/>
      <c r="DK1192" s="161"/>
      <c r="DL1192" s="161"/>
      <c r="DM1192" s="161"/>
      <c r="DN1192" s="161"/>
      <c r="DO1192" s="161"/>
      <c r="DP1192" s="161"/>
      <c r="DQ1192" s="161"/>
      <c r="DR1192" s="161"/>
      <c r="DS1192" s="161"/>
      <c r="DT1192" s="161"/>
      <c r="DU1192" s="161"/>
      <c r="DV1192" s="161"/>
      <c r="DW1192" s="161"/>
    </row>
    <row r="1193" spans="1:127" ht="12.75" customHeight="1" x14ac:dyDescent="0.25">
      <c r="A1193" s="161"/>
      <c r="B1193" s="161"/>
      <c r="C1193" s="161"/>
      <c r="D1193" s="161"/>
      <c r="E1193" s="161"/>
      <c r="F1193" s="161"/>
      <c r="G1193" s="161"/>
      <c r="H1193" s="161"/>
      <c r="I1193" s="161"/>
      <c r="J1193" s="161"/>
      <c r="K1193" s="161"/>
      <c r="L1193" s="161"/>
      <c r="M1193" s="161"/>
      <c r="N1193" s="161"/>
      <c r="O1193" s="161"/>
      <c r="P1193" s="161"/>
      <c r="Q1193" s="161"/>
      <c r="R1193" s="161"/>
      <c r="S1193" s="161"/>
      <c r="T1193" s="161"/>
      <c r="U1193" s="161"/>
      <c r="V1193" s="161"/>
      <c r="W1193" s="161"/>
      <c r="X1193" s="161"/>
      <c r="Y1193" s="161"/>
      <c r="Z1193" s="161"/>
      <c r="AA1193" s="161"/>
      <c r="AB1193" s="161"/>
      <c r="AC1193" s="161"/>
      <c r="AD1193" s="161"/>
      <c r="AE1193" s="161"/>
      <c r="AF1193" s="161"/>
      <c r="AG1193" s="161"/>
      <c r="AH1193" s="161"/>
      <c r="AI1193" s="161"/>
      <c r="AJ1193" s="161"/>
      <c r="AK1193" s="161"/>
      <c r="AL1193" s="161"/>
      <c r="AM1193" s="161"/>
      <c r="AN1193" s="161"/>
      <c r="AO1193" s="161"/>
      <c r="AP1193" s="161"/>
      <c r="AQ1193" s="161"/>
      <c r="AR1193"/>
      <c r="AS1193" s="161"/>
      <c r="AT1193" s="161"/>
      <c r="AU1193" s="161"/>
      <c r="AV1193" s="161"/>
      <c r="AW1193" s="161"/>
      <c r="AX1193" s="161"/>
      <c r="AY1193" s="161"/>
      <c r="AZ1193" s="161"/>
      <c r="BA1193" s="161"/>
      <c r="BB1193" s="161"/>
      <c r="BC1193" s="161"/>
      <c r="BD1193" s="161"/>
      <c r="BE1193" s="161"/>
      <c r="BF1193" s="161"/>
      <c r="BG1193" s="161"/>
      <c r="BH1193" s="161"/>
      <c r="BI1193" s="161"/>
      <c r="BJ1193" s="161"/>
      <c r="BK1193" s="161"/>
      <c r="BL1193" s="161"/>
      <c r="BM1193" s="161"/>
      <c r="BN1193" s="161"/>
      <c r="BO1193" s="161"/>
      <c r="BP1193" s="161"/>
      <c r="BQ1193" s="161"/>
      <c r="BR1193" s="161"/>
      <c r="BS1193" s="161"/>
      <c r="BT1193" s="161"/>
      <c r="BU1193" s="161"/>
      <c r="BV1193" s="161"/>
      <c r="BW1193" s="161"/>
      <c r="BX1193" s="161"/>
      <c r="BY1193" s="161"/>
      <c r="BZ1193" s="161"/>
      <c r="CA1193" s="161"/>
      <c r="CB1193" s="161"/>
      <c r="CC1193" s="161"/>
      <c r="CD1193" s="161"/>
      <c r="CE1193" s="161"/>
      <c r="CF1193" s="161"/>
      <c r="CG1193" s="161"/>
      <c r="CH1193" s="161"/>
      <c r="CI1193" s="161"/>
      <c r="CJ1193" s="161"/>
      <c r="CK1193" s="161"/>
      <c r="CL1193" s="161"/>
      <c r="CM1193" s="161"/>
      <c r="CN1193" s="161"/>
      <c r="CO1193" s="161"/>
      <c r="CP1193" s="161"/>
      <c r="CQ1193" s="161"/>
      <c r="CR1193" s="161"/>
      <c r="CS1193" s="161"/>
      <c r="CT1193" s="161"/>
      <c r="CU1193" s="161"/>
      <c r="CV1193" s="161"/>
      <c r="CW1193" s="161"/>
      <c r="CX1193" s="161"/>
      <c r="CY1193" s="161"/>
      <c r="CZ1193" s="161"/>
      <c r="DA1193" s="161"/>
      <c r="DB1193" s="161"/>
      <c r="DC1193" s="161"/>
      <c r="DD1193" s="161"/>
      <c r="DE1193" s="161"/>
      <c r="DF1193" s="161"/>
      <c r="DG1193" s="161"/>
      <c r="DH1193" s="161"/>
      <c r="DI1193" s="161"/>
      <c r="DJ1193" s="161"/>
      <c r="DK1193" s="161"/>
      <c r="DL1193" s="161"/>
      <c r="DM1193" s="161"/>
      <c r="DN1193" s="161"/>
      <c r="DO1193" s="161"/>
      <c r="DP1193" s="161"/>
      <c r="DQ1193" s="161"/>
      <c r="DR1193" s="161"/>
      <c r="DS1193" s="161"/>
      <c r="DT1193" s="161"/>
      <c r="DU1193" s="161"/>
      <c r="DV1193" s="161"/>
      <c r="DW1193" s="161"/>
    </row>
    <row r="1194" spans="1:127" ht="12.75" customHeight="1" x14ac:dyDescent="0.25">
      <c r="A1194" s="161"/>
      <c r="B1194" s="161"/>
      <c r="C1194" s="161"/>
      <c r="D1194" s="161"/>
      <c r="E1194" s="161"/>
      <c r="F1194" s="161"/>
      <c r="G1194" s="161"/>
      <c r="H1194" s="161"/>
      <c r="I1194" s="161"/>
      <c r="J1194" s="161"/>
      <c r="K1194" s="161"/>
      <c r="L1194" s="161"/>
      <c r="M1194" s="161"/>
      <c r="N1194" s="161"/>
      <c r="O1194" s="161"/>
      <c r="P1194" s="161"/>
      <c r="Q1194" s="161"/>
      <c r="R1194" s="161"/>
      <c r="S1194" s="161"/>
      <c r="T1194" s="161"/>
      <c r="U1194" s="161"/>
      <c r="V1194" s="161"/>
      <c r="W1194" s="161"/>
      <c r="X1194" s="161"/>
      <c r="Y1194" s="161"/>
      <c r="Z1194" s="161"/>
      <c r="AA1194" s="161"/>
      <c r="AB1194" s="161"/>
      <c r="AC1194" s="161"/>
      <c r="AD1194" s="161"/>
      <c r="AE1194" s="161"/>
      <c r="AF1194" s="161"/>
      <c r="AG1194" s="161"/>
      <c r="AH1194" s="161"/>
      <c r="AI1194" s="161"/>
      <c r="AJ1194" s="161"/>
      <c r="AK1194" s="161"/>
      <c r="AL1194" s="161"/>
      <c r="AM1194" s="161"/>
      <c r="AN1194" s="161"/>
      <c r="AO1194" s="161"/>
      <c r="AP1194" s="161"/>
      <c r="AQ1194" s="161"/>
      <c r="AR1194"/>
      <c r="AS1194" s="161"/>
      <c r="AT1194" s="161"/>
      <c r="AU1194" s="161"/>
      <c r="AV1194" s="161"/>
      <c r="AW1194" s="161"/>
      <c r="AX1194" s="161"/>
      <c r="AY1194" s="161"/>
      <c r="AZ1194" s="161"/>
      <c r="BA1194" s="161"/>
      <c r="BB1194" s="161"/>
      <c r="BC1194" s="161"/>
      <c r="BD1194" s="161"/>
      <c r="BE1194" s="161"/>
      <c r="BF1194" s="161"/>
      <c r="BG1194" s="161"/>
      <c r="BH1194" s="161"/>
      <c r="BI1194" s="161"/>
      <c r="BJ1194" s="161"/>
      <c r="BK1194" s="161"/>
      <c r="BL1194" s="161"/>
      <c r="BM1194" s="161"/>
      <c r="BN1194" s="161"/>
      <c r="BO1194" s="161"/>
      <c r="BP1194" s="161"/>
      <c r="BQ1194" s="161"/>
      <c r="BR1194" s="161"/>
      <c r="BS1194" s="161"/>
      <c r="BT1194" s="161"/>
      <c r="BU1194" s="161"/>
      <c r="BV1194" s="161"/>
      <c r="BW1194" s="161"/>
      <c r="BX1194" s="161"/>
      <c r="BY1194" s="161"/>
      <c r="BZ1194" s="161"/>
      <c r="CA1194" s="161"/>
      <c r="CB1194" s="161"/>
      <c r="CC1194" s="161"/>
      <c r="CD1194" s="161"/>
      <c r="CE1194" s="161"/>
      <c r="CF1194" s="161"/>
      <c r="CG1194" s="161"/>
      <c r="CH1194" s="161"/>
      <c r="CI1194" s="161"/>
      <c r="CJ1194" s="161"/>
      <c r="CK1194" s="161"/>
      <c r="CL1194" s="161"/>
      <c r="CM1194" s="161"/>
      <c r="CN1194" s="161"/>
      <c r="CO1194" s="161"/>
      <c r="CP1194" s="161"/>
      <c r="CQ1194" s="161"/>
      <c r="CR1194" s="161"/>
      <c r="CS1194" s="161"/>
      <c r="CT1194" s="161"/>
      <c r="CU1194" s="161"/>
      <c r="CV1194" s="161"/>
      <c r="CW1194" s="161"/>
      <c r="CX1194" s="161"/>
      <c r="CY1194" s="161"/>
      <c r="CZ1194" s="161"/>
      <c r="DA1194" s="161"/>
      <c r="DB1194" s="161"/>
      <c r="DC1194" s="161"/>
      <c r="DD1194" s="161"/>
      <c r="DE1194" s="161"/>
      <c r="DF1194" s="161"/>
      <c r="DG1194" s="161"/>
      <c r="DH1194" s="161"/>
      <c r="DI1194" s="161"/>
      <c r="DJ1194" s="161"/>
      <c r="DK1194" s="161"/>
      <c r="DL1194" s="161"/>
      <c r="DM1194" s="161"/>
      <c r="DN1194" s="161"/>
      <c r="DO1194" s="161"/>
      <c r="DP1194" s="161"/>
      <c r="DQ1194" s="161"/>
      <c r="DR1194" s="161"/>
      <c r="DS1194" s="161"/>
      <c r="DT1194" s="161"/>
      <c r="DU1194" s="161"/>
      <c r="DV1194" s="161"/>
      <c r="DW1194" s="161"/>
    </row>
    <row r="1195" spans="1:127" ht="12.75" customHeight="1" x14ac:dyDescent="0.25">
      <c r="A1195" s="161"/>
      <c r="B1195" s="161"/>
      <c r="C1195" s="161"/>
      <c r="D1195" s="161"/>
      <c r="E1195" s="161"/>
      <c r="F1195" s="161"/>
      <c r="G1195" s="161"/>
      <c r="H1195" s="161"/>
      <c r="I1195" s="161"/>
      <c r="J1195" s="161"/>
      <c r="K1195" s="161"/>
      <c r="L1195" s="161"/>
      <c r="M1195" s="161"/>
      <c r="N1195" s="161"/>
      <c r="O1195" s="161"/>
      <c r="P1195" s="161"/>
      <c r="Q1195" s="161"/>
      <c r="R1195" s="161"/>
      <c r="S1195" s="161"/>
      <c r="T1195" s="161"/>
      <c r="U1195" s="161"/>
      <c r="V1195" s="161"/>
      <c r="W1195" s="161"/>
      <c r="X1195" s="161"/>
      <c r="Y1195" s="161"/>
      <c r="Z1195" s="161"/>
      <c r="AA1195" s="161"/>
      <c r="AB1195" s="161"/>
      <c r="AC1195" s="161"/>
      <c r="AD1195" s="161"/>
      <c r="AE1195" s="161"/>
      <c r="AF1195" s="161"/>
      <c r="AG1195" s="161"/>
      <c r="AH1195" s="161"/>
      <c r="AI1195" s="161"/>
      <c r="AJ1195" s="161"/>
      <c r="AK1195" s="161"/>
      <c r="AL1195" s="161"/>
      <c r="AM1195" s="161"/>
      <c r="AN1195" s="161"/>
      <c r="AO1195" s="161"/>
      <c r="AP1195" s="161"/>
      <c r="AQ1195" s="161"/>
      <c r="AR1195"/>
      <c r="AS1195" s="161"/>
      <c r="AT1195" s="161"/>
      <c r="AU1195" s="161"/>
      <c r="AV1195" s="161"/>
      <c r="AW1195" s="161"/>
      <c r="AX1195" s="161"/>
      <c r="AY1195" s="161"/>
      <c r="AZ1195" s="161"/>
      <c r="BA1195" s="161"/>
      <c r="BB1195" s="161"/>
      <c r="BC1195" s="161"/>
      <c r="BD1195" s="161"/>
      <c r="BE1195" s="161"/>
      <c r="BF1195" s="161"/>
      <c r="BG1195" s="161"/>
      <c r="BH1195" s="161"/>
      <c r="BI1195" s="161"/>
      <c r="BJ1195" s="161"/>
      <c r="BK1195" s="161"/>
      <c r="BL1195" s="161"/>
      <c r="BM1195" s="161"/>
      <c r="BN1195" s="161"/>
      <c r="BO1195" s="161"/>
      <c r="BP1195" s="161"/>
      <c r="BQ1195" s="161"/>
      <c r="BR1195" s="161"/>
      <c r="BS1195" s="161"/>
      <c r="BT1195" s="161"/>
      <c r="BU1195" s="161"/>
      <c r="BV1195" s="161"/>
      <c r="BW1195" s="161"/>
      <c r="BX1195" s="161"/>
      <c r="BY1195" s="161"/>
      <c r="BZ1195" s="161"/>
      <c r="CA1195" s="161"/>
      <c r="CB1195" s="161"/>
      <c r="CC1195" s="161"/>
      <c r="CD1195" s="161"/>
      <c r="CE1195" s="161"/>
      <c r="CF1195" s="161"/>
      <c r="CG1195" s="161"/>
      <c r="CH1195" s="161"/>
      <c r="CI1195" s="161"/>
      <c r="CJ1195" s="161"/>
      <c r="CK1195" s="161"/>
      <c r="CL1195" s="161"/>
      <c r="CM1195" s="161"/>
      <c r="CN1195" s="161"/>
      <c r="CO1195" s="161"/>
      <c r="CP1195" s="161"/>
      <c r="CQ1195" s="161"/>
      <c r="CR1195" s="161"/>
      <c r="CS1195" s="161"/>
      <c r="CT1195" s="161"/>
      <c r="CU1195" s="161"/>
      <c r="CV1195" s="161"/>
      <c r="CW1195" s="161"/>
      <c r="CX1195" s="161"/>
      <c r="CY1195" s="161"/>
      <c r="CZ1195" s="161"/>
      <c r="DA1195" s="161"/>
      <c r="DB1195" s="161"/>
      <c r="DC1195" s="161"/>
      <c r="DD1195" s="161"/>
      <c r="DE1195" s="161"/>
      <c r="DF1195" s="161"/>
      <c r="DG1195" s="161"/>
      <c r="DH1195" s="161"/>
      <c r="DI1195" s="161"/>
      <c r="DJ1195" s="161"/>
      <c r="DK1195" s="161"/>
      <c r="DL1195" s="161"/>
      <c r="DM1195" s="161"/>
      <c r="DN1195" s="161"/>
      <c r="DO1195" s="161"/>
      <c r="DP1195" s="161"/>
      <c r="DQ1195" s="161"/>
      <c r="DR1195" s="161"/>
      <c r="DS1195" s="161"/>
      <c r="DT1195" s="161"/>
      <c r="DU1195" s="161"/>
      <c r="DV1195" s="161"/>
      <c r="DW1195" s="161"/>
    </row>
    <row r="1196" spans="1:127" ht="12.75" customHeight="1" x14ac:dyDescent="0.25">
      <c r="A1196" s="161"/>
      <c r="B1196" s="161"/>
      <c r="C1196" s="161"/>
      <c r="D1196" s="161"/>
      <c r="E1196" s="161"/>
      <c r="F1196" s="161"/>
      <c r="G1196" s="161"/>
      <c r="H1196" s="161"/>
      <c r="I1196" s="161"/>
      <c r="J1196" s="161"/>
      <c r="K1196" s="161"/>
      <c r="L1196" s="161"/>
      <c r="M1196" s="161"/>
      <c r="N1196" s="161"/>
      <c r="O1196" s="161"/>
      <c r="P1196" s="161"/>
      <c r="Q1196" s="161"/>
      <c r="R1196" s="161"/>
      <c r="S1196" s="161"/>
      <c r="T1196" s="161"/>
      <c r="U1196" s="161"/>
      <c r="V1196" s="161"/>
      <c r="W1196" s="161"/>
      <c r="X1196" s="161"/>
      <c r="Y1196" s="161"/>
      <c r="Z1196" s="161"/>
      <c r="AA1196" s="161"/>
      <c r="AB1196" s="161"/>
      <c r="AC1196" s="161"/>
      <c r="AD1196" s="161"/>
      <c r="AE1196" s="161"/>
      <c r="AF1196" s="161"/>
      <c r="AG1196" s="161"/>
      <c r="AH1196" s="161"/>
      <c r="AI1196" s="161"/>
      <c r="AJ1196" s="161"/>
      <c r="AK1196" s="161"/>
      <c r="AL1196" s="161"/>
      <c r="AM1196" s="161"/>
      <c r="AN1196" s="161"/>
      <c r="AO1196" s="161"/>
      <c r="AP1196" s="161"/>
      <c r="AQ1196" s="161"/>
      <c r="AR1196"/>
      <c r="AS1196" s="161"/>
      <c r="AT1196" s="161"/>
      <c r="AU1196" s="161"/>
      <c r="AV1196" s="161"/>
      <c r="AW1196" s="161"/>
      <c r="AX1196" s="161"/>
      <c r="AY1196" s="161"/>
      <c r="AZ1196" s="161"/>
      <c r="BA1196" s="161"/>
      <c r="BB1196" s="161"/>
      <c r="BC1196" s="161"/>
      <c r="BD1196" s="161"/>
      <c r="BE1196" s="161"/>
      <c r="BF1196" s="161"/>
      <c r="BG1196" s="161"/>
      <c r="BH1196" s="161"/>
      <c r="BI1196" s="161"/>
      <c r="BJ1196" s="161"/>
      <c r="BK1196" s="161"/>
      <c r="BL1196" s="161"/>
      <c r="BM1196" s="161"/>
      <c r="BN1196" s="161"/>
      <c r="BO1196" s="161"/>
      <c r="BP1196" s="161"/>
      <c r="BQ1196" s="161"/>
      <c r="BR1196" s="161"/>
      <c r="BS1196" s="161"/>
      <c r="BT1196" s="161"/>
      <c r="BU1196" s="161"/>
      <c r="BV1196" s="161"/>
      <c r="BW1196" s="161"/>
      <c r="BX1196" s="161"/>
      <c r="BY1196" s="161"/>
      <c r="BZ1196" s="161"/>
      <c r="CA1196" s="161"/>
      <c r="CB1196" s="161"/>
      <c r="CC1196" s="161"/>
      <c r="CD1196" s="161"/>
      <c r="CE1196" s="161"/>
      <c r="CF1196" s="161"/>
      <c r="CG1196" s="161"/>
      <c r="CH1196" s="161"/>
      <c r="CI1196" s="161"/>
      <c r="CJ1196" s="161"/>
      <c r="CK1196" s="161"/>
      <c r="CL1196" s="161"/>
      <c r="CM1196" s="161"/>
      <c r="CN1196" s="161"/>
      <c r="CO1196" s="161"/>
      <c r="CP1196" s="161"/>
      <c r="CQ1196" s="161"/>
      <c r="CR1196" s="161"/>
      <c r="CS1196" s="161"/>
      <c r="CT1196" s="161"/>
      <c r="CU1196" s="161"/>
      <c r="CV1196" s="161"/>
      <c r="CW1196" s="161"/>
      <c r="CX1196" s="161"/>
      <c r="CY1196" s="161"/>
      <c r="CZ1196" s="161"/>
      <c r="DA1196" s="161"/>
      <c r="DB1196" s="161"/>
      <c r="DC1196" s="161"/>
      <c r="DD1196" s="161"/>
      <c r="DE1196" s="161"/>
      <c r="DF1196" s="161"/>
      <c r="DG1196" s="161"/>
      <c r="DH1196" s="161"/>
      <c r="DI1196" s="161"/>
      <c r="DJ1196" s="161"/>
      <c r="DK1196" s="161"/>
      <c r="DL1196" s="161"/>
      <c r="DM1196" s="161"/>
      <c r="DN1196" s="161"/>
      <c r="DO1196" s="161"/>
      <c r="DP1196" s="161"/>
      <c r="DQ1196" s="161"/>
      <c r="DR1196" s="161"/>
      <c r="DS1196" s="161"/>
      <c r="DT1196" s="161"/>
      <c r="DU1196" s="161"/>
      <c r="DV1196" s="161"/>
      <c r="DW1196" s="161"/>
    </row>
    <row r="1197" spans="1:127" ht="12.75" customHeight="1" x14ac:dyDescent="0.25">
      <c r="A1197" s="161"/>
      <c r="B1197" s="161"/>
      <c r="C1197" s="161"/>
      <c r="D1197" s="161"/>
      <c r="E1197" s="161"/>
      <c r="F1197" s="161"/>
      <c r="G1197" s="161"/>
      <c r="H1197" s="161"/>
      <c r="I1197" s="161"/>
      <c r="J1197" s="161"/>
      <c r="K1197" s="161"/>
      <c r="L1197" s="161"/>
      <c r="M1197" s="161"/>
      <c r="N1197" s="161"/>
      <c r="O1197" s="161"/>
      <c r="P1197" s="161"/>
      <c r="Q1197" s="161"/>
      <c r="R1197" s="161"/>
      <c r="S1197" s="161"/>
      <c r="T1197" s="161"/>
      <c r="U1197" s="161"/>
      <c r="V1197" s="161"/>
      <c r="W1197" s="161"/>
      <c r="X1197" s="161"/>
      <c r="Y1197" s="161"/>
      <c r="Z1197" s="161"/>
      <c r="AA1197" s="161"/>
      <c r="AB1197" s="161"/>
      <c r="AC1197" s="161"/>
      <c r="AD1197" s="161"/>
      <c r="AE1197" s="161"/>
      <c r="AF1197" s="161"/>
      <c r="AG1197" s="161"/>
      <c r="AH1197" s="161"/>
      <c r="AI1197" s="161"/>
      <c r="AJ1197" s="161"/>
      <c r="AK1197" s="161"/>
      <c r="AL1197" s="161"/>
      <c r="AM1197" s="161"/>
      <c r="AN1197" s="161"/>
      <c r="AO1197" s="161"/>
      <c r="AP1197" s="161"/>
      <c r="AQ1197" s="161"/>
      <c r="AR1197"/>
      <c r="AS1197" s="161"/>
      <c r="AT1197" s="161"/>
      <c r="AU1197" s="161"/>
      <c r="AV1197" s="161"/>
      <c r="AW1197" s="161"/>
      <c r="AX1197" s="161"/>
      <c r="AY1197" s="161"/>
      <c r="AZ1197" s="161"/>
      <c r="BA1197" s="161"/>
      <c r="BB1197" s="161"/>
      <c r="BC1197" s="161"/>
      <c r="BD1197" s="161"/>
      <c r="BE1197" s="161"/>
      <c r="BF1197" s="161"/>
      <c r="BG1197" s="161"/>
      <c r="BH1197" s="161"/>
      <c r="BI1197" s="161"/>
      <c r="BJ1197" s="161"/>
      <c r="BK1197" s="161"/>
      <c r="BL1197" s="161"/>
      <c r="BM1197" s="161"/>
      <c r="BN1197" s="161"/>
      <c r="BO1197" s="161"/>
      <c r="BP1197" s="161"/>
      <c r="BQ1197" s="161"/>
      <c r="BR1197" s="161"/>
      <c r="BS1197" s="161"/>
      <c r="BT1197" s="161"/>
      <c r="BU1197" s="161"/>
      <c r="BV1197" s="161"/>
      <c r="BW1197" s="161"/>
      <c r="BX1197" s="161"/>
      <c r="BY1197" s="161"/>
      <c r="BZ1197" s="161"/>
      <c r="CA1197" s="161"/>
      <c r="CB1197" s="161"/>
      <c r="CC1197" s="161"/>
      <c r="CD1197" s="161"/>
      <c r="CE1197" s="161"/>
      <c r="CF1197" s="161"/>
      <c r="CG1197" s="161"/>
      <c r="CH1197" s="161"/>
      <c r="CI1197" s="161"/>
      <c r="CJ1197" s="161"/>
      <c r="CK1197" s="161"/>
      <c r="CL1197" s="161"/>
      <c r="CM1197" s="161"/>
      <c r="CN1197" s="161"/>
      <c r="CO1197" s="161"/>
      <c r="CP1197" s="161"/>
      <c r="CQ1197" s="161"/>
      <c r="CR1197" s="161"/>
      <c r="CS1197" s="161"/>
      <c r="CT1197" s="161"/>
      <c r="CU1197" s="161"/>
      <c r="CV1197" s="161"/>
      <c r="CW1197" s="161"/>
      <c r="CX1197" s="161"/>
      <c r="CY1197" s="161"/>
      <c r="CZ1197" s="161"/>
      <c r="DA1197" s="161"/>
      <c r="DB1197" s="161"/>
      <c r="DC1197" s="161"/>
      <c r="DD1197" s="161"/>
      <c r="DE1197" s="161"/>
      <c r="DF1197" s="161"/>
      <c r="DG1197" s="161"/>
      <c r="DH1197" s="161"/>
      <c r="DI1197" s="161"/>
      <c r="DJ1197" s="161"/>
      <c r="DK1197" s="161"/>
      <c r="DL1197" s="161"/>
      <c r="DM1197" s="161"/>
      <c r="DN1197" s="161"/>
      <c r="DO1197" s="161"/>
      <c r="DP1197" s="161"/>
      <c r="DQ1197" s="161"/>
      <c r="DR1197" s="161"/>
      <c r="DS1197" s="161"/>
      <c r="DT1197" s="161"/>
      <c r="DU1197" s="161"/>
      <c r="DV1197" s="161"/>
      <c r="DW1197" s="161"/>
    </row>
    <row r="1198" spans="1:127" ht="12.75" customHeight="1" x14ac:dyDescent="0.25">
      <c r="A1198" s="161"/>
      <c r="B1198" s="161"/>
      <c r="C1198" s="161"/>
      <c r="D1198" s="161"/>
      <c r="E1198" s="161"/>
      <c r="F1198" s="161"/>
      <c r="G1198" s="161"/>
      <c r="H1198" s="161"/>
      <c r="I1198" s="161"/>
      <c r="J1198" s="161"/>
      <c r="K1198" s="161"/>
      <c r="L1198" s="161"/>
      <c r="M1198" s="161"/>
      <c r="N1198" s="161"/>
      <c r="O1198" s="161"/>
      <c r="P1198" s="161"/>
      <c r="Q1198" s="161"/>
      <c r="R1198" s="161"/>
      <c r="S1198" s="161"/>
      <c r="T1198" s="161"/>
      <c r="U1198" s="161"/>
      <c r="V1198" s="161"/>
      <c r="W1198" s="161"/>
      <c r="X1198" s="161"/>
      <c r="Y1198" s="161"/>
      <c r="Z1198" s="161"/>
      <c r="AA1198" s="161"/>
      <c r="AB1198" s="161"/>
      <c r="AC1198" s="161"/>
      <c r="AD1198" s="161"/>
      <c r="AE1198" s="161"/>
      <c r="AF1198" s="161"/>
      <c r="AG1198" s="161"/>
      <c r="AH1198" s="161"/>
      <c r="AI1198" s="161"/>
      <c r="AJ1198" s="161"/>
      <c r="AK1198" s="161"/>
      <c r="AL1198" s="161"/>
      <c r="AM1198" s="161"/>
      <c r="AN1198" s="161"/>
      <c r="AO1198" s="161"/>
      <c r="AP1198" s="161"/>
      <c r="AQ1198" s="161"/>
      <c r="AR1198"/>
      <c r="AS1198" s="161"/>
      <c r="AT1198" s="161"/>
      <c r="AU1198" s="161"/>
      <c r="AV1198" s="161"/>
      <c r="AW1198" s="161"/>
      <c r="AX1198" s="161"/>
      <c r="AY1198" s="161"/>
      <c r="AZ1198" s="161"/>
      <c r="BA1198" s="161"/>
      <c r="BB1198" s="161"/>
      <c r="BC1198" s="161"/>
      <c r="BD1198" s="161"/>
      <c r="BE1198" s="161"/>
      <c r="BF1198" s="161"/>
      <c r="BG1198" s="161"/>
      <c r="BH1198" s="161"/>
      <c r="BI1198" s="161"/>
      <c r="BJ1198" s="161"/>
      <c r="BK1198" s="161"/>
      <c r="BL1198" s="161"/>
      <c r="BM1198" s="161"/>
      <c r="BN1198" s="161"/>
      <c r="BO1198" s="161"/>
      <c r="BP1198" s="161"/>
      <c r="BQ1198" s="161"/>
      <c r="BR1198" s="161"/>
      <c r="BS1198" s="161"/>
      <c r="BT1198" s="161"/>
      <c r="BU1198" s="161"/>
      <c r="BV1198" s="161"/>
      <c r="BW1198" s="161"/>
      <c r="BX1198" s="161"/>
      <c r="BY1198" s="161"/>
      <c r="BZ1198" s="161"/>
      <c r="CA1198" s="161"/>
      <c r="CB1198" s="161"/>
      <c r="CC1198" s="161"/>
      <c r="CD1198" s="161"/>
      <c r="CE1198" s="161"/>
      <c r="CF1198" s="161"/>
      <c r="CG1198" s="161"/>
      <c r="CH1198" s="161"/>
      <c r="CI1198" s="161"/>
      <c r="CJ1198" s="161"/>
      <c r="CK1198" s="161"/>
      <c r="CL1198" s="161"/>
      <c r="CM1198" s="161"/>
      <c r="CN1198" s="161"/>
      <c r="CO1198" s="161"/>
      <c r="CP1198" s="161"/>
      <c r="CQ1198" s="161"/>
      <c r="CR1198" s="161"/>
      <c r="CS1198" s="161"/>
      <c r="CT1198" s="161"/>
      <c r="CU1198" s="161"/>
      <c r="CV1198" s="161"/>
      <c r="CW1198" s="161"/>
      <c r="CX1198" s="161"/>
      <c r="CY1198" s="161"/>
      <c r="CZ1198" s="161"/>
      <c r="DA1198" s="161"/>
      <c r="DB1198" s="161"/>
      <c r="DC1198" s="161"/>
      <c r="DD1198" s="161"/>
      <c r="DE1198" s="161"/>
      <c r="DF1198" s="161"/>
      <c r="DG1198" s="161"/>
      <c r="DH1198" s="161"/>
      <c r="DI1198" s="161"/>
      <c r="DJ1198" s="161"/>
      <c r="DK1198" s="161"/>
      <c r="DL1198" s="161"/>
      <c r="DM1198" s="161"/>
      <c r="DN1198" s="161"/>
      <c r="DO1198" s="161"/>
      <c r="DP1198" s="161"/>
      <c r="DQ1198" s="161"/>
      <c r="DR1198" s="161"/>
      <c r="DS1198" s="161"/>
      <c r="DT1198" s="161"/>
      <c r="DU1198" s="161"/>
      <c r="DV1198" s="161"/>
      <c r="DW1198" s="161"/>
    </row>
    <row r="1199" spans="1:127" ht="12.75" customHeight="1" x14ac:dyDescent="0.25">
      <c r="A1199" s="161"/>
      <c r="B1199" s="161"/>
      <c r="C1199" s="161"/>
      <c r="D1199" s="161"/>
      <c r="E1199" s="161"/>
      <c r="F1199" s="161"/>
      <c r="G1199" s="161"/>
      <c r="H1199" s="161"/>
      <c r="I1199" s="161"/>
      <c r="J1199" s="161"/>
      <c r="K1199" s="161"/>
      <c r="L1199" s="161"/>
      <c r="M1199" s="161"/>
      <c r="N1199" s="161"/>
      <c r="O1199" s="161"/>
      <c r="P1199" s="161"/>
      <c r="Q1199" s="161"/>
      <c r="R1199" s="161"/>
      <c r="S1199" s="161"/>
      <c r="T1199" s="161"/>
      <c r="U1199" s="161"/>
      <c r="V1199" s="161"/>
      <c r="W1199" s="161"/>
      <c r="X1199" s="161"/>
      <c r="Y1199" s="161"/>
      <c r="Z1199" s="161"/>
      <c r="AA1199" s="161"/>
      <c r="AB1199" s="161"/>
      <c r="AC1199" s="161"/>
      <c r="AD1199" s="161"/>
      <c r="AE1199" s="161"/>
      <c r="AF1199" s="161"/>
      <c r="AG1199" s="161"/>
      <c r="AH1199" s="161"/>
      <c r="AI1199" s="161"/>
      <c r="AJ1199" s="161"/>
      <c r="AK1199" s="161"/>
      <c r="AL1199" s="161"/>
      <c r="AM1199" s="161"/>
      <c r="AN1199" s="161"/>
      <c r="AO1199" s="161"/>
      <c r="AP1199" s="161"/>
      <c r="AQ1199" s="161"/>
      <c r="AR1199"/>
      <c r="AS1199" s="161"/>
      <c r="AT1199" s="161"/>
      <c r="AU1199" s="161"/>
      <c r="AV1199" s="161"/>
      <c r="AW1199" s="161"/>
      <c r="AX1199" s="161"/>
      <c r="AY1199" s="161"/>
      <c r="AZ1199" s="161"/>
      <c r="BA1199" s="161"/>
      <c r="BB1199" s="161"/>
      <c r="BC1199" s="161"/>
      <c r="BD1199" s="161"/>
      <c r="BE1199" s="161"/>
      <c r="BF1199" s="161"/>
      <c r="BG1199" s="161"/>
      <c r="BH1199" s="161"/>
      <c r="BI1199" s="161"/>
      <c r="BJ1199" s="161"/>
      <c r="BK1199" s="161"/>
      <c r="BL1199" s="161"/>
      <c r="BM1199" s="161"/>
      <c r="BN1199" s="161"/>
      <c r="BO1199" s="161"/>
      <c r="BP1199" s="161"/>
      <c r="BQ1199" s="161"/>
      <c r="BR1199" s="161"/>
      <c r="BS1199" s="161"/>
      <c r="BT1199" s="161"/>
      <c r="BU1199" s="161"/>
      <c r="BV1199" s="161"/>
      <c r="BW1199" s="161"/>
      <c r="BX1199" s="161"/>
      <c r="BY1199" s="161"/>
      <c r="BZ1199" s="161"/>
      <c r="CA1199" s="161"/>
      <c r="CB1199" s="161"/>
      <c r="CC1199" s="161"/>
      <c r="CD1199" s="161"/>
      <c r="CE1199" s="161"/>
      <c r="CF1199" s="161"/>
      <c r="CG1199" s="161"/>
      <c r="CH1199" s="161"/>
      <c r="CI1199" s="161"/>
      <c r="CJ1199" s="161"/>
      <c r="CK1199" s="161"/>
      <c r="CL1199" s="161"/>
      <c r="CM1199" s="161"/>
      <c r="CN1199" s="161"/>
      <c r="CO1199" s="161"/>
      <c r="CP1199" s="161"/>
      <c r="CQ1199" s="161"/>
      <c r="CR1199" s="161"/>
      <c r="CS1199" s="161"/>
      <c r="CT1199" s="161"/>
      <c r="CU1199" s="161"/>
      <c r="CV1199" s="161"/>
      <c r="CW1199" s="161"/>
      <c r="CX1199" s="161"/>
      <c r="CY1199" s="161"/>
      <c r="CZ1199" s="161"/>
      <c r="DA1199" s="161"/>
      <c r="DB1199" s="161"/>
      <c r="DC1199" s="161"/>
      <c r="DD1199" s="161"/>
      <c r="DE1199" s="161"/>
      <c r="DF1199" s="161"/>
      <c r="DG1199" s="161"/>
      <c r="DH1199" s="161"/>
      <c r="DI1199" s="161"/>
      <c r="DJ1199" s="161"/>
      <c r="DK1199" s="161"/>
      <c r="DL1199" s="161"/>
      <c r="DM1199" s="161"/>
      <c r="DN1199" s="161"/>
      <c r="DO1199" s="161"/>
      <c r="DP1199" s="161"/>
      <c r="DQ1199" s="161"/>
      <c r="DR1199" s="161"/>
      <c r="DS1199" s="161"/>
      <c r="DT1199" s="161"/>
      <c r="DU1199" s="161"/>
      <c r="DV1199" s="161"/>
      <c r="DW1199" s="161"/>
    </row>
    <row r="1200" spans="1:127" ht="12.75" customHeight="1" x14ac:dyDescent="0.25">
      <c r="A1200" s="161"/>
      <c r="B1200" s="161"/>
      <c r="C1200" s="161"/>
      <c r="D1200" s="161"/>
      <c r="E1200" s="161"/>
      <c r="F1200" s="161"/>
      <c r="G1200" s="161"/>
      <c r="H1200" s="161"/>
      <c r="I1200" s="161"/>
      <c r="J1200" s="161"/>
      <c r="K1200" s="161"/>
      <c r="L1200" s="161"/>
      <c r="M1200" s="161"/>
      <c r="N1200" s="161"/>
      <c r="O1200" s="161"/>
      <c r="P1200" s="161"/>
      <c r="Q1200" s="161"/>
      <c r="R1200" s="161"/>
      <c r="S1200" s="161"/>
      <c r="T1200" s="161"/>
      <c r="U1200" s="161"/>
      <c r="V1200" s="161"/>
      <c r="W1200" s="161"/>
      <c r="X1200" s="161"/>
      <c r="Y1200" s="161"/>
      <c r="Z1200" s="161"/>
      <c r="AA1200" s="161"/>
      <c r="AB1200" s="161"/>
      <c r="AC1200" s="161"/>
      <c r="AD1200" s="161"/>
      <c r="AE1200" s="161"/>
      <c r="AF1200" s="161"/>
      <c r="AG1200" s="161"/>
      <c r="AH1200" s="161"/>
      <c r="AI1200" s="161"/>
      <c r="AJ1200" s="161"/>
      <c r="AK1200" s="161"/>
      <c r="AL1200" s="161"/>
      <c r="AM1200" s="161"/>
      <c r="AN1200" s="161"/>
      <c r="AO1200" s="161"/>
      <c r="AP1200" s="161"/>
      <c r="AQ1200" s="161"/>
      <c r="AR1200"/>
      <c r="AS1200" s="161"/>
      <c r="AT1200" s="161"/>
      <c r="AU1200" s="161"/>
      <c r="AV1200" s="161"/>
      <c r="AW1200" s="161"/>
      <c r="AX1200" s="161"/>
      <c r="AY1200" s="161"/>
      <c r="AZ1200" s="161"/>
      <c r="BA1200" s="161"/>
      <c r="BB1200" s="161"/>
      <c r="BC1200" s="161"/>
      <c r="BD1200" s="161"/>
      <c r="BE1200" s="161"/>
      <c r="BF1200" s="161"/>
      <c r="BG1200" s="161"/>
      <c r="BH1200" s="161"/>
      <c r="BI1200" s="161"/>
      <c r="BJ1200" s="161"/>
      <c r="BK1200" s="161"/>
      <c r="BL1200" s="161"/>
      <c r="BM1200" s="161"/>
      <c r="BN1200" s="161"/>
      <c r="BO1200" s="161"/>
      <c r="BP1200" s="161"/>
      <c r="BQ1200" s="161"/>
      <c r="BR1200" s="161"/>
      <c r="BS1200" s="161"/>
      <c r="BT1200" s="161"/>
      <c r="BU1200" s="161"/>
      <c r="BV1200" s="161"/>
      <c r="BW1200" s="161"/>
      <c r="BX1200" s="161"/>
      <c r="BY1200" s="161"/>
      <c r="BZ1200" s="161"/>
      <c r="CA1200" s="161"/>
      <c r="CB1200" s="161"/>
      <c r="CC1200" s="161"/>
      <c r="CD1200" s="161"/>
      <c r="CE1200" s="161"/>
      <c r="CF1200" s="161"/>
      <c r="CG1200" s="161"/>
      <c r="CH1200" s="161"/>
      <c r="CI1200" s="161"/>
      <c r="CJ1200" s="161"/>
      <c r="CK1200" s="161"/>
      <c r="CL1200" s="161"/>
      <c r="CM1200" s="161"/>
      <c r="CN1200" s="161"/>
      <c r="CO1200" s="161"/>
      <c r="CP1200" s="161"/>
      <c r="CQ1200" s="161"/>
      <c r="CR1200" s="161"/>
      <c r="CS1200" s="161"/>
      <c r="CT1200" s="161"/>
      <c r="CU1200" s="161"/>
      <c r="CV1200" s="161"/>
      <c r="CW1200" s="161"/>
      <c r="CX1200" s="161"/>
      <c r="CY1200" s="161"/>
      <c r="CZ1200" s="161"/>
      <c r="DA1200" s="161"/>
      <c r="DB1200" s="161"/>
      <c r="DC1200" s="161"/>
      <c r="DD1200" s="161"/>
      <c r="DE1200" s="161"/>
      <c r="DF1200" s="161"/>
      <c r="DG1200" s="161"/>
      <c r="DH1200" s="161"/>
      <c r="DI1200" s="161"/>
      <c r="DJ1200" s="161"/>
      <c r="DK1200" s="161"/>
      <c r="DL1200" s="161"/>
      <c r="DM1200" s="161"/>
      <c r="DN1200" s="161"/>
      <c r="DO1200" s="161"/>
      <c r="DP1200" s="161"/>
      <c r="DQ1200" s="161"/>
      <c r="DR1200" s="161"/>
      <c r="DS1200" s="161"/>
      <c r="DT1200" s="161"/>
      <c r="DU1200" s="161"/>
      <c r="DV1200" s="161"/>
      <c r="DW1200" s="161"/>
    </row>
    <row r="1201" spans="1:127" ht="12.75" customHeight="1" x14ac:dyDescent="0.25">
      <c r="A1201" s="161"/>
      <c r="B1201" s="161"/>
      <c r="C1201" s="161"/>
      <c r="D1201" s="161"/>
      <c r="E1201" s="161"/>
      <c r="F1201" s="161"/>
      <c r="G1201" s="161"/>
      <c r="H1201" s="161"/>
      <c r="I1201" s="161"/>
      <c r="J1201" s="161"/>
      <c r="K1201" s="161"/>
      <c r="L1201" s="161"/>
      <c r="M1201" s="161"/>
      <c r="N1201" s="161"/>
      <c r="O1201" s="161"/>
      <c r="P1201" s="161"/>
      <c r="Q1201" s="161"/>
      <c r="R1201" s="161"/>
      <c r="S1201" s="161"/>
      <c r="T1201" s="161"/>
      <c r="U1201" s="161"/>
      <c r="V1201" s="161"/>
      <c r="W1201" s="161"/>
      <c r="X1201" s="161"/>
      <c r="Y1201" s="161"/>
      <c r="Z1201" s="161"/>
      <c r="AA1201" s="161"/>
      <c r="AB1201" s="161"/>
      <c r="AC1201" s="161"/>
      <c r="AD1201" s="161"/>
      <c r="AE1201" s="161"/>
      <c r="AF1201" s="161"/>
      <c r="AG1201" s="161"/>
      <c r="AH1201" s="161"/>
      <c r="AI1201" s="161"/>
      <c r="AJ1201" s="161"/>
      <c r="AK1201" s="161"/>
      <c r="AL1201" s="161"/>
      <c r="AM1201" s="161"/>
      <c r="AN1201" s="161"/>
      <c r="AO1201" s="161"/>
      <c r="AP1201" s="161"/>
      <c r="AQ1201" s="161"/>
      <c r="AR1201"/>
      <c r="AS1201" s="161"/>
      <c r="AT1201" s="161"/>
      <c r="AU1201" s="161"/>
      <c r="AV1201" s="161"/>
      <c r="AW1201" s="161"/>
      <c r="AX1201" s="161"/>
      <c r="AY1201" s="161"/>
      <c r="AZ1201" s="161"/>
      <c r="BA1201" s="161"/>
      <c r="BB1201" s="161"/>
      <c r="BC1201" s="161"/>
      <c r="BD1201" s="161"/>
      <c r="BE1201" s="161"/>
      <c r="BF1201" s="161"/>
      <c r="BG1201" s="161"/>
      <c r="BH1201" s="161"/>
      <c r="BI1201" s="161"/>
      <c r="BJ1201" s="161"/>
      <c r="BK1201" s="161"/>
      <c r="BL1201" s="161"/>
      <c r="BM1201" s="161"/>
      <c r="BN1201" s="161"/>
      <c r="BO1201" s="161"/>
      <c r="BP1201" s="161"/>
      <c r="BQ1201" s="161"/>
      <c r="BR1201" s="161"/>
      <c r="BS1201" s="161"/>
      <c r="BT1201" s="161"/>
      <c r="BU1201" s="161"/>
      <c r="BV1201" s="161"/>
      <c r="BW1201" s="161"/>
      <c r="BX1201" s="161"/>
      <c r="BY1201" s="161"/>
      <c r="BZ1201" s="161"/>
      <c r="CA1201" s="161"/>
      <c r="CB1201" s="161"/>
      <c r="CC1201" s="161"/>
      <c r="CD1201" s="161"/>
      <c r="CE1201" s="161"/>
      <c r="CF1201" s="161"/>
      <c r="CG1201" s="161"/>
      <c r="CH1201" s="161"/>
      <c r="CI1201" s="161"/>
      <c r="CJ1201" s="161"/>
      <c r="CK1201" s="161"/>
      <c r="CL1201" s="161"/>
      <c r="CM1201" s="161"/>
      <c r="CN1201" s="161"/>
      <c r="CO1201" s="161"/>
      <c r="CP1201" s="161"/>
      <c r="CQ1201" s="161"/>
      <c r="CR1201" s="161"/>
      <c r="CS1201" s="161"/>
      <c r="CT1201" s="161"/>
      <c r="CU1201" s="161"/>
      <c r="CV1201" s="161"/>
      <c r="CW1201" s="161"/>
      <c r="CX1201" s="161"/>
      <c r="CY1201" s="161"/>
      <c r="CZ1201" s="161"/>
      <c r="DA1201" s="161"/>
      <c r="DB1201" s="161"/>
      <c r="DC1201" s="161"/>
      <c r="DD1201" s="161"/>
      <c r="DE1201" s="161"/>
      <c r="DF1201" s="161"/>
      <c r="DG1201" s="161"/>
      <c r="DH1201" s="161"/>
      <c r="DI1201" s="161"/>
      <c r="DJ1201" s="161"/>
      <c r="DK1201" s="161"/>
      <c r="DL1201" s="161"/>
      <c r="DM1201" s="161"/>
      <c r="DN1201" s="161"/>
      <c r="DO1201" s="161"/>
      <c r="DP1201" s="161"/>
      <c r="DQ1201" s="161"/>
      <c r="DR1201" s="161"/>
      <c r="DS1201" s="161"/>
      <c r="DT1201" s="161"/>
      <c r="DU1201" s="161"/>
      <c r="DV1201" s="161"/>
      <c r="DW1201" s="161"/>
    </row>
    <row r="1202" spans="1:127" ht="12.75" customHeight="1" x14ac:dyDescent="0.25">
      <c r="A1202" s="161"/>
      <c r="B1202" s="161"/>
      <c r="C1202" s="161"/>
      <c r="D1202" s="161"/>
      <c r="E1202" s="161"/>
      <c r="F1202" s="161"/>
      <c r="G1202" s="161"/>
      <c r="H1202" s="161"/>
      <c r="I1202" s="161"/>
      <c r="J1202" s="161"/>
      <c r="K1202" s="161"/>
      <c r="L1202" s="161"/>
      <c r="M1202" s="161"/>
      <c r="N1202" s="161"/>
      <c r="O1202" s="161"/>
      <c r="P1202" s="161"/>
      <c r="Q1202" s="161"/>
      <c r="R1202" s="161"/>
      <c r="S1202" s="161"/>
      <c r="T1202" s="161"/>
      <c r="U1202" s="161"/>
      <c r="V1202" s="161"/>
      <c r="W1202" s="161"/>
      <c r="X1202" s="161"/>
      <c r="Y1202" s="161"/>
      <c r="Z1202" s="161"/>
      <c r="AA1202" s="161"/>
      <c r="AB1202" s="161"/>
      <c r="AC1202" s="161"/>
      <c r="AD1202" s="161"/>
      <c r="AE1202" s="161"/>
      <c r="AF1202" s="161"/>
      <c r="AG1202" s="161"/>
      <c r="AH1202" s="161"/>
      <c r="AI1202" s="161"/>
      <c r="AJ1202" s="161"/>
      <c r="AK1202" s="161"/>
      <c r="AL1202" s="161"/>
      <c r="AM1202" s="161"/>
      <c r="AN1202" s="161"/>
      <c r="AO1202" s="161"/>
      <c r="AP1202" s="161"/>
      <c r="AQ1202" s="161"/>
      <c r="AR1202"/>
      <c r="AS1202" s="161"/>
      <c r="AT1202" s="161"/>
      <c r="AU1202" s="161"/>
      <c r="AV1202" s="161"/>
      <c r="AW1202" s="161"/>
      <c r="AX1202" s="161"/>
      <c r="AY1202" s="161"/>
      <c r="AZ1202" s="161"/>
      <c r="BA1202" s="161"/>
      <c r="BB1202" s="161"/>
      <c r="BC1202" s="161"/>
      <c r="BD1202" s="161"/>
      <c r="BE1202" s="161"/>
      <c r="BF1202" s="161"/>
      <c r="BG1202" s="161"/>
      <c r="BH1202" s="161"/>
      <c r="BI1202" s="161"/>
      <c r="BJ1202" s="161"/>
      <c r="BK1202" s="161"/>
      <c r="BL1202" s="161"/>
      <c r="BM1202" s="161"/>
      <c r="BN1202" s="161"/>
      <c r="BO1202" s="161"/>
      <c r="BP1202" s="161"/>
      <c r="BQ1202" s="161"/>
      <c r="BR1202" s="161"/>
      <c r="BS1202" s="161"/>
      <c r="BT1202" s="161"/>
      <c r="BU1202" s="161"/>
      <c r="BV1202" s="161"/>
      <c r="BW1202" s="161"/>
      <c r="BX1202" s="161"/>
      <c r="BY1202" s="161"/>
      <c r="BZ1202" s="161"/>
      <c r="CA1202" s="161"/>
      <c r="CB1202" s="161"/>
      <c r="CC1202" s="161"/>
      <c r="CD1202" s="161"/>
      <c r="CE1202" s="161"/>
      <c r="CF1202" s="161"/>
      <c r="CG1202" s="161"/>
      <c r="CH1202" s="161"/>
      <c r="CI1202" s="161"/>
      <c r="CJ1202" s="161"/>
      <c r="CK1202" s="161"/>
      <c r="CL1202" s="161"/>
      <c r="CM1202" s="161"/>
      <c r="CN1202" s="161"/>
      <c r="CO1202" s="161"/>
      <c r="CP1202" s="161"/>
      <c r="CQ1202" s="161"/>
      <c r="CR1202" s="161"/>
      <c r="CS1202" s="161"/>
      <c r="CT1202" s="161"/>
      <c r="CU1202" s="161"/>
      <c r="CV1202" s="161"/>
      <c r="CW1202" s="161"/>
      <c r="CX1202" s="161"/>
      <c r="CY1202" s="161"/>
      <c r="CZ1202" s="161"/>
      <c r="DA1202" s="161"/>
      <c r="DB1202" s="161"/>
      <c r="DC1202" s="161"/>
      <c r="DD1202" s="161"/>
      <c r="DE1202" s="161"/>
      <c r="DF1202" s="161"/>
      <c r="DG1202" s="161"/>
      <c r="DH1202" s="161"/>
      <c r="DI1202" s="161"/>
      <c r="DJ1202" s="161"/>
      <c r="DK1202" s="161"/>
      <c r="DL1202" s="161"/>
      <c r="DM1202" s="161"/>
      <c r="DN1202" s="161"/>
      <c r="DO1202" s="161"/>
      <c r="DP1202" s="161"/>
      <c r="DQ1202" s="161"/>
      <c r="DR1202" s="161"/>
      <c r="DS1202" s="161"/>
      <c r="DT1202" s="161"/>
      <c r="DU1202" s="161"/>
      <c r="DV1202" s="161"/>
      <c r="DW1202" s="161"/>
    </row>
    <row r="1203" spans="1:127" ht="12.75" customHeight="1" x14ac:dyDescent="0.25">
      <c r="A1203" s="161"/>
      <c r="B1203" s="161"/>
      <c r="C1203" s="161"/>
      <c r="D1203" s="161"/>
      <c r="E1203" s="161"/>
      <c r="F1203" s="161"/>
      <c r="G1203" s="161"/>
      <c r="H1203" s="161"/>
      <c r="I1203" s="161"/>
      <c r="J1203" s="161"/>
      <c r="K1203" s="161"/>
      <c r="L1203" s="161"/>
      <c r="M1203" s="161"/>
      <c r="N1203" s="161"/>
      <c r="O1203" s="161"/>
      <c r="P1203" s="161"/>
      <c r="Q1203" s="161"/>
      <c r="R1203" s="161"/>
      <c r="S1203" s="161"/>
      <c r="T1203" s="161"/>
      <c r="U1203" s="161"/>
      <c r="V1203" s="161"/>
      <c r="W1203" s="161"/>
      <c r="X1203" s="161"/>
      <c r="Y1203" s="161"/>
      <c r="Z1203" s="161"/>
      <c r="AA1203" s="161"/>
      <c r="AB1203" s="161"/>
      <c r="AC1203" s="161"/>
      <c r="AD1203" s="161"/>
      <c r="AE1203" s="161"/>
      <c r="AF1203" s="161"/>
      <c r="AG1203" s="161"/>
      <c r="AH1203" s="161"/>
      <c r="AI1203" s="161"/>
      <c r="AJ1203" s="161"/>
      <c r="AK1203" s="161"/>
      <c r="AL1203" s="161"/>
      <c r="AM1203" s="161"/>
      <c r="AN1203" s="161"/>
      <c r="AO1203" s="161"/>
      <c r="AP1203" s="161"/>
      <c r="AQ1203" s="161"/>
      <c r="AR1203"/>
      <c r="AS1203" s="161"/>
      <c r="AT1203" s="161"/>
      <c r="AU1203" s="161"/>
      <c r="AV1203" s="161"/>
      <c r="AW1203" s="161"/>
      <c r="AX1203" s="161"/>
      <c r="AY1203" s="161"/>
      <c r="AZ1203" s="161"/>
      <c r="BA1203" s="161"/>
      <c r="BB1203" s="161"/>
      <c r="BC1203" s="161"/>
      <c r="BD1203" s="161"/>
      <c r="BE1203" s="161"/>
      <c r="BF1203" s="161"/>
      <c r="BG1203" s="161"/>
      <c r="BH1203" s="161"/>
      <c r="BI1203" s="161"/>
      <c r="BJ1203" s="161"/>
      <c r="BK1203" s="161"/>
      <c r="BL1203" s="161"/>
      <c r="BM1203" s="161"/>
      <c r="BN1203" s="161"/>
      <c r="BO1203" s="161"/>
      <c r="BP1203" s="161"/>
      <c r="BQ1203" s="161"/>
      <c r="BR1203" s="161"/>
      <c r="BS1203" s="161"/>
      <c r="BT1203" s="161"/>
      <c r="BU1203" s="161"/>
      <c r="BV1203" s="161"/>
      <c r="BW1203" s="161"/>
      <c r="BX1203" s="161"/>
      <c r="BY1203" s="161"/>
      <c r="BZ1203" s="161"/>
      <c r="CA1203" s="161"/>
      <c r="CB1203" s="161"/>
      <c r="CC1203" s="161"/>
      <c r="CD1203" s="161"/>
      <c r="CE1203" s="161"/>
      <c r="CF1203" s="161"/>
      <c r="CG1203" s="161"/>
      <c r="CH1203" s="161"/>
      <c r="CI1203" s="161"/>
      <c r="CJ1203" s="161"/>
      <c r="CK1203" s="161"/>
      <c r="CL1203" s="161"/>
      <c r="CM1203" s="161"/>
      <c r="CN1203" s="161"/>
      <c r="CO1203" s="161"/>
      <c r="CP1203" s="161"/>
      <c r="CQ1203" s="161"/>
      <c r="CR1203" s="161"/>
      <c r="CS1203" s="161"/>
      <c r="CT1203" s="161"/>
      <c r="CU1203" s="161"/>
      <c r="CV1203" s="161"/>
      <c r="CW1203" s="161"/>
      <c r="CX1203" s="161"/>
      <c r="CY1203" s="161"/>
      <c r="CZ1203" s="161"/>
      <c r="DA1203" s="161"/>
      <c r="DB1203" s="161"/>
      <c r="DC1203" s="161"/>
      <c r="DD1203" s="161"/>
      <c r="DE1203" s="161"/>
      <c r="DF1203" s="161"/>
      <c r="DG1203" s="161"/>
      <c r="DH1203" s="161"/>
      <c r="DI1203" s="161"/>
      <c r="DJ1203" s="161"/>
      <c r="DK1203" s="161"/>
      <c r="DL1203" s="161"/>
      <c r="DM1203" s="161"/>
      <c r="DN1203" s="161"/>
      <c r="DO1203" s="161"/>
      <c r="DP1203" s="161"/>
      <c r="DQ1203" s="161"/>
      <c r="DR1203" s="161"/>
      <c r="DS1203" s="161"/>
      <c r="DT1203" s="161"/>
      <c r="DU1203" s="161"/>
      <c r="DV1203" s="161"/>
      <c r="DW1203" s="161"/>
    </row>
    <row r="1204" spans="1:127" ht="12.75" customHeight="1" x14ac:dyDescent="0.25">
      <c r="A1204" s="161"/>
      <c r="B1204" s="161"/>
      <c r="C1204" s="161"/>
      <c r="D1204" s="161"/>
      <c r="E1204" s="161"/>
      <c r="F1204" s="161"/>
      <c r="G1204" s="161"/>
      <c r="H1204" s="161"/>
      <c r="I1204" s="161"/>
      <c r="J1204" s="161"/>
      <c r="K1204" s="161"/>
      <c r="L1204" s="161"/>
      <c r="M1204" s="161"/>
      <c r="N1204" s="161"/>
      <c r="O1204" s="161"/>
      <c r="P1204" s="161"/>
      <c r="Q1204" s="161"/>
      <c r="R1204" s="161"/>
      <c r="S1204" s="161"/>
      <c r="T1204" s="161"/>
      <c r="U1204" s="161"/>
      <c r="V1204" s="161"/>
      <c r="W1204" s="161"/>
      <c r="X1204" s="161"/>
      <c r="Y1204" s="161"/>
      <c r="Z1204" s="161"/>
      <c r="AA1204" s="161"/>
      <c r="AB1204" s="161"/>
      <c r="AC1204" s="161"/>
      <c r="AD1204" s="161"/>
      <c r="AE1204" s="161"/>
      <c r="AF1204" s="161"/>
      <c r="AG1204" s="161"/>
      <c r="AH1204" s="161"/>
      <c r="AI1204" s="161"/>
      <c r="AJ1204" s="161"/>
      <c r="AK1204" s="161"/>
      <c r="AL1204" s="161"/>
      <c r="AM1204" s="161"/>
      <c r="AN1204" s="161"/>
      <c r="AO1204" s="161"/>
      <c r="AP1204" s="161"/>
      <c r="AQ1204" s="161"/>
      <c r="AR1204"/>
      <c r="AS1204" s="161"/>
      <c r="AT1204" s="161"/>
      <c r="AU1204" s="161"/>
      <c r="AV1204" s="161"/>
      <c r="AW1204" s="161"/>
      <c r="AX1204" s="161"/>
      <c r="AY1204" s="161"/>
      <c r="AZ1204" s="161"/>
      <c r="BA1204" s="161"/>
      <c r="BB1204" s="161"/>
      <c r="BC1204" s="161"/>
      <c r="BD1204" s="161"/>
      <c r="BE1204" s="161"/>
      <c r="BF1204" s="161"/>
      <c r="BG1204" s="161"/>
      <c r="BH1204" s="161"/>
      <c r="BI1204" s="161"/>
      <c r="BJ1204" s="161"/>
      <c r="BK1204" s="161"/>
      <c r="BL1204" s="161"/>
      <c r="BM1204" s="161"/>
      <c r="BN1204" s="161"/>
      <c r="BO1204" s="161"/>
      <c r="BP1204" s="161"/>
      <c r="BQ1204" s="161"/>
      <c r="BR1204" s="161"/>
      <c r="BS1204" s="161"/>
      <c r="BT1204" s="161"/>
      <c r="BU1204" s="161"/>
      <c r="BV1204" s="161"/>
      <c r="BW1204" s="161"/>
      <c r="BX1204" s="161"/>
      <c r="BY1204" s="161"/>
      <c r="BZ1204" s="161"/>
      <c r="CA1204" s="161"/>
      <c r="CB1204" s="161"/>
      <c r="CC1204" s="161"/>
      <c r="CD1204" s="161"/>
      <c r="CE1204" s="161"/>
      <c r="CF1204" s="161"/>
      <c r="CG1204" s="161"/>
      <c r="CH1204" s="161"/>
      <c r="CI1204" s="161"/>
      <c r="CJ1204" s="161"/>
      <c r="CK1204" s="161"/>
      <c r="CL1204" s="161"/>
      <c r="CM1204" s="161"/>
      <c r="CN1204" s="161"/>
      <c r="CO1204" s="161"/>
      <c r="CP1204" s="161"/>
      <c r="CQ1204" s="161"/>
      <c r="CR1204" s="161"/>
      <c r="CS1204" s="161"/>
      <c r="CT1204" s="161"/>
      <c r="CU1204" s="161"/>
      <c r="CV1204" s="161"/>
      <c r="CW1204" s="161"/>
      <c r="CX1204" s="161"/>
      <c r="CY1204" s="161"/>
      <c r="CZ1204" s="161"/>
      <c r="DA1204" s="161"/>
      <c r="DB1204" s="161"/>
      <c r="DC1204" s="161"/>
      <c r="DD1204" s="161"/>
      <c r="DE1204" s="161"/>
      <c r="DF1204" s="161"/>
      <c r="DG1204" s="161"/>
      <c r="DH1204" s="161"/>
      <c r="DI1204" s="161"/>
      <c r="DJ1204" s="161"/>
      <c r="DK1204" s="161"/>
      <c r="DL1204" s="161"/>
      <c r="DM1204" s="161"/>
      <c r="DN1204" s="161"/>
      <c r="DO1204" s="161"/>
      <c r="DP1204" s="161"/>
      <c r="DQ1204" s="161"/>
      <c r="DR1204" s="161"/>
      <c r="DS1204" s="161"/>
      <c r="DT1204" s="161"/>
      <c r="DU1204" s="161"/>
      <c r="DV1204" s="161"/>
      <c r="DW1204" s="161"/>
    </row>
    <row r="1205" spans="1:127" ht="12.75" customHeight="1" x14ac:dyDescent="0.25">
      <c r="A1205" s="161"/>
      <c r="B1205" s="161"/>
      <c r="C1205" s="161"/>
      <c r="D1205" s="161"/>
      <c r="E1205" s="161"/>
      <c r="F1205" s="161"/>
      <c r="G1205" s="161"/>
      <c r="H1205" s="161"/>
      <c r="I1205" s="161"/>
      <c r="J1205" s="161"/>
      <c r="K1205" s="161"/>
      <c r="L1205" s="161"/>
      <c r="M1205" s="161"/>
      <c r="N1205" s="161"/>
      <c r="O1205" s="161"/>
      <c r="P1205" s="161"/>
      <c r="Q1205" s="161"/>
      <c r="R1205" s="161"/>
      <c r="S1205" s="161"/>
      <c r="T1205" s="161"/>
      <c r="U1205" s="161"/>
      <c r="V1205" s="161"/>
      <c r="W1205" s="161"/>
      <c r="X1205" s="161"/>
      <c r="Y1205" s="161"/>
      <c r="Z1205" s="161"/>
      <c r="AA1205" s="161"/>
      <c r="AB1205" s="161"/>
      <c r="AC1205" s="161"/>
      <c r="AD1205" s="161"/>
      <c r="AE1205" s="161"/>
      <c r="AF1205" s="161"/>
      <c r="AG1205" s="161"/>
      <c r="AH1205" s="161"/>
      <c r="AI1205" s="161"/>
      <c r="AJ1205" s="161"/>
      <c r="AK1205" s="161"/>
      <c r="AL1205" s="161"/>
      <c r="AM1205" s="161"/>
      <c r="AN1205" s="161"/>
      <c r="AO1205" s="161"/>
      <c r="AP1205" s="161"/>
      <c r="AQ1205" s="161"/>
      <c r="AR1205"/>
      <c r="AS1205" s="161"/>
      <c r="AT1205" s="161"/>
      <c r="AU1205" s="161"/>
      <c r="AV1205" s="161"/>
      <c r="AW1205" s="161"/>
      <c r="AX1205" s="161"/>
      <c r="AY1205" s="161"/>
      <c r="AZ1205" s="161"/>
      <c r="BA1205" s="161"/>
      <c r="BB1205" s="161"/>
      <c r="BC1205" s="161"/>
      <c r="BD1205" s="161"/>
      <c r="BE1205" s="161"/>
      <c r="BF1205" s="161"/>
      <c r="BG1205" s="161"/>
      <c r="BH1205" s="161"/>
      <c r="BI1205" s="161"/>
      <c r="BJ1205" s="161"/>
      <c r="BK1205" s="161"/>
      <c r="BL1205" s="161"/>
      <c r="BM1205" s="161"/>
      <c r="BN1205" s="161"/>
      <c r="BO1205" s="161"/>
      <c r="BP1205" s="161"/>
      <c r="BQ1205" s="161"/>
      <c r="BR1205" s="161"/>
      <c r="BS1205" s="161"/>
      <c r="BT1205" s="161"/>
      <c r="BU1205" s="161"/>
      <c r="BV1205" s="161"/>
      <c r="BW1205" s="161"/>
      <c r="BX1205" s="161"/>
      <c r="BY1205" s="161"/>
      <c r="BZ1205" s="161"/>
      <c r="CA1205" s="161"/>
      <c r="CB1205" s="161"/>
      <c r="CC1205" s="161"/>
      <c r="CD1205" s="161"/>
      <c r="CE1205" s="161"/>
      <c r="CF1205" s="161"/>
      <c r="CG1205" s="161"/>
      <c r="CH1205" s="161"/>
      <c r="CI1205" s="161"/>
      <c r="CJ1205" s="161"/>
      <c r="CK1205" s="161"/>
      <c r="CL1205" s="161"/>
      <c r="CM1205" s="161"/>
      <c r="CN1205" s="161"/>
      <c r="CO1205" s="161"/>
      <c r="CP1205" s="161"/>
      <c r="CQ1205" s="161"/>
      <c r="CR1205" s="161"/>
      <c r="CS1205" s="161"/>
      <c r="CT1205" s="161"/>
      <c r="CU1205" s="161"/>
      <c r="CV1205" s="161"/>
      <c r="CW1205" s="161"/>
      <c r="CX1205" s="161"/>
      <c r="CY1205" s="161"/>
      <c r="CZ1205" s="161"/>
      <c r="DA1205" s="161"/>
      <c r="DB1205" s="161"/>
      <c r="DC1205" s="161"/>
      <c r="DD1205" s="161"/>
      <c r="DE1205" s="161"/>
      <c r="DF1205" s="161"/>
      <c r="DG1205" s="161"/>
      <c r="DH1205" s="161"/>
      <c r="DI1205" s="161"/>
      <c r="DJ1205" s="161"/>
      <c r="DK1205" s="161"/>
      <c r="DL1205" s="161"/>
      <c r="DM1205" s="161"/>
      <c r="DN1205" s="161"/>
      <c r="DO1205" s="161"/>
      <c r="DP1205" s="161"/>
      <c r="DQ1205" s="161"/>
      <c r="DR1205" s="161"/>
      <c r="DS1205" s="161"/>
      <c r="DT1205" s="161"/>
      <c r="DU1205" s="161"/>
      <c r="DV1205" s="161"/>
      <c r="DW1205" s="161"/>
    </row>
    <row r="1206" spans="1:127" ht="12.75" customHeight="1" x14ac:dyDescent="0.25">
      <c r="A1206" s="161"/>
      <c r="B1206" s="161"/>
      <c r="C1206" s="161"/>
      <c r="D1206" s="161"/>
      <c r="E1206" s="161"/>
      <c r="F1206" s="161"/>
      <c r="G1206" s="161"/>
      <c r="H1206" s="161"/>
      <c r="I1206" s="161"/>
      <c r="J1206" s="161"/>
      <c r="K1206" s="161"/>
      <c r="L1206" s="161"/>
      <c r="M1206" s="161"/>
      <c r="N1206" s="161"/>
      <c r="O1206" s="161"/>
      <c r="P1206" s="161"/>
      <c r="Q1206" s="161"/>
      <c r="R1206" s="161"/>
      <c r="S1206" s="161"/>
      <c r="T1206" s="161"/>
      <c r="U1206" s="161"/>
      <c r="V1206" s="161"/>
      <c r="W1206" s="161"/>
      <c r="X1206" s="161"/>
      <c r="Y1206" s="161"/>
      <c r="Z1206" s="161"/>
      <c r="AA1206" s="161"/>
      <c r="AB1206" s="161"/>
      <c r="AC1206" s="161"/>
      <c r="AD1206" s="161"/>
      <c r="AE1206" s="161"/>
      <c r="AF1206" s="161"/>
      <c r="AG1206" s="161"/>
      <c r="AH1206" s="161"/>
      <c r="AI1206" s="161"/>
      <c r="AJ1206" s="161"/>
      <c r="AK1206" s="161"/>
      <c r="AL1206" s="161"/>
      <c r="AM1206" s="161"/>
      <c r="AN1206" s="161"/>
      <c r="AO1206" s="161"/>
      <c r="AP1206" s="161"/>
      <c r="AQ1206" s="161"/>
      <c r="AR1206"/>
      <c r="AS1206" s="161"/>
      <c r="AT1206" s="161"/>
      <c r="AU1206" s="161"/>
      <c r="AV1206" s="161"/>
      <c r="AW1206" s="161"/>
      <c r="AX1206" s="161"/>
      <c r="AY1206" s="161"/>
      <c r="AZ1206" s="161"/>
      <c r="BA1206" s="161"/>
      <c r="BB1206" s="161"/>
      <c r="BC1206" s="161"/>
      <c r="BD1206" s="161"/>
      <c r="BE1206" s="161"/>
      <c r="BF1206" s="161"/>
      <c r="BG1206" s="161"/>
      <c r="BH1206" s="161"/>
      <c r="BI1206" s="161"/>
      <c r="BJ1206" s="161"/>
      <c r="BK1206" s="161"/>
      <c r="BL1206" s="161"/>
      <c r="BM1206" s="161"/>
      <c r="BN1206" s="161"/>
      <c r="BO1206" s="161"/>
      <c r="BP1206" s="161"/>
      <c r="BQ1206" s="161"/>
      <c r="BR1206" s="161"/>
      <c r="BS1206" s="161"/>
      <c r="BT1206" s="161"/>
      <c r="BU1206" s="161"/>
      <c r="BV1206" s="161"/>
      <c r="BW1206" s="161"/>
      <c r="BX1206" s="161"/>
      <c r="BY1206" s="161"/>
      <c r="BZ1206" s="161"/>
      <c r="CA1206" s="161"/>
      <c r="CB1206" s="161"/>
      <c r="CC1206" s="161"/>
      <c r="CD1206" s="161"/>
      <c r="CE1206" s="161"/>
      <c r="CF1206" s="161"/>
      <c r="CG1206" s="161"/>
      <c r="CH1206" s="161"/>
      <c r="CI1206" s="161"/>
      <c r="CJ1206" s="161"/>
      <c r="CK1206" s="161"/>
      <c r="CL1206" s="161"/>
      <c r="CM1206" s="161"/>
      <c r="CN1206" s="161"/>
      <c r="CO1206" s="161"/>
      <c r="CP1206" s="161"/>
      <c r="CQ1206" s="161"/>
      <c r="CR1206" s="161"/>
      <c r="CS1206" s="161"/>
      <c r="CT1206" s="161"/>
      <c r="CU1206" s="161"/>
      <c r="CV1206" s="161"/>
      <c r="CW1206" s="161"/>
      <c r="CX1206" s="161"/>
      <c r="CY1206" s="161"/>
      <c r="CZ1206" s="161"/>
      <c r="DA1206" s="161"/>
      <c r="DB1206" s="161"/>
      <c r="DC1206" s="161"/>
      <c r="DD1206" s="161"/>
      <c r="DE1206" s="161"/>
      <c r="DF1206" s="161"/>
      <c r="DG1206" s="161"/>
      <c r="DH1206" s="161"/>
      <c r="DI1206" s="161"/>
      <c r="DJ1206" s="161"/>
      <c r="DK1206" s="161"/>
      <c r="DL1206" s="161"/>
      <c r="DM1206" s="161"/>
      <c r="DN1206" s="161"/>
      <c r="DO1206" s="161"/>
      <c r="DP1206" s="161"/>
      <c r="DQ1206" s="161"/>
      <c r="DR1206" s="161"/>
      <c r="DS1206" s="161"/>
      <c r="DT1206" s="161"/>
      <c r="DU1206" s="161"/>
      <c r="DV1206" s="161"/>
      <c r="DW1206" s="161"/>
    </row>
    <row r="1207" spans="1:127" ht="12.75" customHeight="1" x14ac:dyDescent="0.25">
      <c r="A1207" s="161"/>
      <c r="B1207" s="161"/>
      <c r="C1207" s="161"/>
      <c r="D1207" s="161"/>
      <c r="E1207" s="161"/>
      <c r="F1207" s="161"/>
      <c r="G1207" s="161"/>
      <c r="H1207" s="161"/>
      <c r="I1207" s="161"/>
      <c r="J1207" s="161"/>
      <c r="K1207" s="161"/>
      <c r="L1207" s="161"/>
      <c r="M1207" s="161"/>
      <c r="N1207" s="161"/>
      <c r="O1207" s="161"/>
      <c r="P1207" s="161"/>
      <c r="Q1207" s="161"/>
      <c r="R1207" s="161"/>
      <c r="S1207" s="161"/>
      <c r="T1207" s="161"/>
      <c r="U1207" s="161"/>
      <c r="V1207" s="161"/>
      <c r="W1207" s="161"/>
      <c r="X1207" s="161"/>
      <c r="Y1207" s="161"/>
      <c r="Z1207" s="161"/>
      <c r="AA1207" s="161"/>
      <c r="AB1207" s="161"/>
      <c r="AC1207" s="161"/>
      <c r="AD1207" s="161"/>
      <c r="AE1207" s="161"/>
      <c r="AF1207" s="161"/>
      <c r="AG1207" s="161"/>
      <c r="AH1207" s="161"/>
      <c r="AI1207" s="161"/>
      <c r="AJ1207" s="161"/>
      <c r="AK1207" s="161"/>
      <c r="AL1207" s="161"/>
      <c r="AM1207" s="161"/>
      <c r="AN1207" s="161"/>
      <c r="AO1207" s="161"/>
      <c r="AP1207" s="161"/>
      <c r="AQ1207" s="161"/>
      <c r="AR1207"/>
      <c r="AS1207" s="161"/>
      <c r="AT1207" s="161"/>
      <c r="AU1207" s="161"/>
      <c r="AV1207" s="161"/>
      <c r="AW1207" s="161"/>
      <c r="AX1207" s="161"/>
      <c r="AY1207" s="161"/>
      <c r="AZ1207" s="161"/>
      <c r="BA1207" s="161"/>
      <c r="BB1207" s="161"/>
      <c r="BC1207" s="161"/>
      <c r="BD1207" s="161"/>
      <c r="BE1207" s="161"/>
      <c r="BF1207" s="161"/>
      <c r="BG1207" s="161"/>
      <c r="BH1207" s="161"/>
      <c r="BI1207" s="161"/>
      <c r="BJ1207" s="161"/>
      <c r="BK1207" s="161"/>
      <c r="BL1207" s="161"/>
      <c r="BM1207" s="161"/>
      <c r="BN1207" s="161"/>
      <c r="BO1207" s="161"/>
      <c r="BP1207" s="161"/>
      <c r="BQ1207" s="161"/>
      <c r="BR1207" s="161"/>
      <c r="BS1207" s="161"/>
      <c r="BT1207" s="161"/>
      <c r="BU1207" s="161"/>
      <c r="BV1207" s="161"/>
      <c r="BW1207" s="161"/>
      <c r="BX1207" s="161"/>
      <c r="BY1207" s="161"/>
      <c r="BZ1207" s="161"/>
      <c r="CA1207" s="161"/>
      <c r="CB1207" s="161"/>
      <c r="CC1207" s="161"/>
      <c r="CD1207" s="161"/>
      <c r="CE1207" s="161"/>
      <c r="CF1207" s="161"/>
      <c r="CG1207" s="161"/>
      <c r="CH1207" s="161"/>
      <c r="CI1207" s="161"/>
      <c r="CJ1207" s="161"/>
      <c r="CK1207" s="161"/>
      <c r="CL1207" s="161"/>
      <c r="CM1207" s="161"/>
      <c r="CN1207" s="161"/>
      <c r="CO1207" s="161"/>
      <c r="CP1207" s="161"/>
      <c r="CQ1207" s="161"/>
      <c r="CR1207" s="161"/>
      <c r="CS1207" s="161"/>
      <c r="CT1207" s="161"/>
      <c r="CU1207" s="161"/>
      <c r="CV1207" s="161"/>
      <c r="CW1207" s="161"/>
      <c r="CX1207" s="161"/>
      <c r="CY1207" s="161"/>
      <c r="CZ1207" s="161"/>
      <c r="DA1207" s="161"/>
      <c r="DB1207" s="161"/>
      <c r="DC1207" s="161"/>
      <c r="DD1207" s="161"/>
      <c r="DE1207" s="161"/>
      <c r="DF1207" s="161"/>
      <c r="DG1207" s="161"/>
      <c r="DH1207" s="161"/>
      <c r="DI1207" s="161"/>
      <c r="DJ1207" s="161"/>
      <c r="DK1207" s="161"/>
      <c r="DL1207" s="161"/>
      <c r="DM1207" s="161"/>
      <c r="DN1207" s="161"/>
      <c r="DO1207" s="161"/>
      <c r="DP1207" s="161"/>
      <c r="DQ1207" s="161"/>
      <c r="DR1207" s="161"/>
      <c r="DS1207" s="161"/>
      <c r="DT1207" s="161"/>
      <c r="DU1207" s="161"/>
      <c r="DV1207" s="161"/>
      <c r="DW1207" s="161"/>
    </row>
    <row r="1208" spans="1:127" ht="12.75" customHeight="1" x14ac:dyDescent="0.25">
      <c r="A1208" s="161"/>
      <c r="B1208" s="161"/>
      <c r="C1208" s="161"/>
      <c r="D1208" s="161"/>
      <c r="E1208" s="161"/>
      <c r="F1208" s="161"/>
      <c r="G1208" s="161"/>
      <c r="H1208" s="161"/>
      <c r="I1208" s="161"/>
      <c r="J1208" s="161"/>
      <c r="K1208" s="161"/>
      <c r="L1208" s="161"/>
      <c r="M1208" s="161"/>
      <c r="N1208" s="161"/>
      <c r="O1208" s="161"/>
      <c r="P1208" s="161"/>
      <c r="Q1208" s="161"/>
      <c r="R1208" s="161"/>
      <c r="S1208" s="161"/>
      <c r="T1208" s="161"/>
      <c r="U1208" s="161"/>
      <c r="V1208" s="161"/>
      <c r="W1208" s="161"/>
      <c r="X1208" s="161"/>
      <c r="Y1208" s="161"/>
      <c r="Z1208" s="161"/>
      <c r="AA1208" s="161"/>
      <c r="AB1208" s="161"/>
      <c r="AC1208" s="161"/>
      <c r="AD1208" s="161"/>
      <c r="AE1208" s="161"/>
      <c r="AF1208" s="161"/>
      <c r="AG1208" s="161"/>
      <c r="AH1208" s="161"/>
      <c r="AI1208" s="161"/>
      <c r="AJ1208" s="161"/>
      <c r="AK1208" s="161"/>
      <c r="AL1208" s="161"/>
      <c r="AM1208" s="161"/>
      <c r="AN1208" s="161"/>
      <c r="AO1208" s="161"/>
      <c r="AP1208" s="161"/>
      <c r="AQ1208" s="161"/>
      <c r="AR1208"/>
      <c r="AS1208" s="161"/>
      <c r="AT1208" s="161"/>
      <c r="AU1208" s="161"/>
      <c r="AV1208" s="161"/>
      <c r="AW1208" s="161"/>
      <c r="AX1208" s="161"/>
      <c r="AY1208" s="161"/>
      <c r="AZ1208" s="161"/>
      <c r="BA1208" s="161"/>
      <c r="BB1208" s="161"/>
      <c r="BC1208" s="161"/>
      <c r="BD1208" s="161"/>
      <c r="BE1208" s="161"/>
      <c r="BF1208" s="161"/>
      <c r="BG1208" s="161"/>
      <c r="BH1208" s="161"/>
      <c r="BI1208" s="161"/>
      <c r="BJ1208" s="161"/>
      <c r="BK1208" s="161"/>
      <c r="BL1208" s="161"/>
      <c r="BM1208" s="161"/>
      <c r="BN1208" s="161"/>
      <c r="BO1208" s="161"/>
      <c r="BP1208" s="161"/>
      <c r="BQ1208" s="161"/>
      <c r="BR1208" s="161"/>
      <c r="BS1208" s="161"/>
      <c r="BT1208" s="161"/>
      <c r="BU1208" s="161"/>
      <c r="BV1208" s="161"/>
      <c r="BW1208" s="161"/>
      <c r="BX1208" s="161"/>
      <c r="BY1208" s="161"/>
      <c r="BZ1208" s="161"/>
      <c r="CA1208" s="161"/>
      <c r="CB1208" s="161"/>
      <c r="CC1208" s="161"/>
      <c r="CD1208" s="161"/>
      <c r="CE1208" s="161"/>
      <c r="CF1208" s="161"/>
      <c r="CG1208" s="161"/>
      <c r="CH1208" s="161"/>
      <c r="CI1208" s="161"/>
      <c r="CJ1208" s="161"/>
      <c r="CK1208" s="161"/>
      <c r="CL1208" s="161"/>
      <c r="CM1208" s="161"/>
      <c r="CN1208" s="161"/>
      <c r="CO1208" s="161"/>
      <c r="CP1208" s="161"/>
      <c r="CQ1208" s="161"/>
      <c r="CR1208" s="161"/>
      <c r="CS1208" s="161"/>
      <c r="CT1208" s="161"/>
      <c r="CU1208" s="161"/>
      <c r="CV1208" s="161"/>
      <c r="CW1208" s="161"/>
      <c r="CX1208" s="161"/>
      <c r="CY1208" s="161"/>
      <c r="CZ1208" s="161"/>
      <c r="DA1208" s="161"/>
      <c r="DB1208" s="161"/>
      <c r="DC1208" s="161"/>
      <c r="DD1208" s="161"/>
      <c r="DE1208" s="161"/>
      <c r="DF1208" s="161"/>
      <c r="DG1208" s="161"/>
      <c r="DH1208" s="161"/>
      <c r="DI1208" s="161"/>
      <c r="DJ1208" s="161"/>
      <c r="DK1208" s="161"/>
      <c r="DL1208" s="161"/>
      <c r="DM1208" s="161"/>
      <c r="DN1208" s="161"/>
      <c r="DO1208" s="161"/>
      <c r="DP1208" s="161"/>
      <c r="DQ1208" s="161"/>
      <c r="DR1208" s="161"/>
      <c r="DS1208" s="161"/>
      <c r="DT1208" s="161"/>
      <c r="DU1208" s="161"/>
      <c r="DV1208" s="161"/>
      <c r="DW1208" s="161"/>
    </row>
    <row r="1209" spans="1:127" ht="12.75" customHeight="1" x14ac:dyDescent="0.25">
      <c r="A1209" s="161"/>
      <c r="B1209" s="161"/>
      <c r="C1209" s="161"/>
      <c r="D1209" s="161"/>
      <c r="E1209" s="161"/>
      <c r="F1209" s="161"/>
      <c r="G1209" s="161"/>
      <c r="H1209" s="161"/>
      <c r="I1209" s="161"/>
      <c r="J1209" s="161"/>
      <c r="K1209" s="161"/>
      <c r="L1209" s="161"/>
      <c r="M1209" s="161"/>
      <c r="N1209" s="161"/>
      <c r="O1209" s="161"/>
      <c r="P1209" s="161"/>
      <c r="Q1209" s="161"/>
      <c r="R1209" s="161"/>
      <c r="S1209" s="161"/>
      <c r="T1209" s="161"/>
      <c r="U1209" s="161"/>
      <c r="V1209" s="161"/>
      <c r="W1209" s="161"/>
      <c r="X1209" s="161"/>
      <c r="Y1209" s="161"/>
      <c r="Z1209" s="161"/>
      <c r="AA1209" s="161"/>
      <c r="AB1209" s="161"/>
      <c r="AC1209" s="161"/>
      <c r="AD1209" s="161"/>
      <c r="AE1209" s="161"/>
      <c r="AF1209" s="161"/>
      <c r="AG1209" s="161"/>
      <c r="AH1209" s="161"/>
      <c r="AI1209" s="161"/>
      <c r="AJ1209" s="161"/>
      <c r="AK1209" s="161"/>
      <c r="AL1209" s="161"/>
      <c r="AM1209" s="161"/>
      <c r="AN1209" s="161"/>
      <c r="AO1209" s="161"/>
      <c r="AP1209" s="161"/>
      <c r="AQ1209" s="161"/>
      <c r="AR1209"/>
      <c r="AS1209" s="161"/>
      <c r="AT1209" s="161"/>
      <c r="AU1209" s="161"/>
      <c r="AV1209" s="161"/>
      <c r="AW1209" s="161"/>
      <c r="AX1209" s="161"/>
      <c r="AY1209" s="161"/>
      <c r="AZ1209" s="161"/>
      <c r="BA1209" s="161"/>
      <c r="BB1209" s="161"/>
      <c r="BC1209" s="161"/>
      <c r="BD1209" s="161"/>
      <c r="BE1209" s="161"/>
      <c r="BF1209" s="161"/>
      <c r="BG1209" s="161"/>
      <c r="BH1209" s="161"/>
      <c r="BI1209" s="161"/>
      <c r="BJ1209" s="161"/>
      <c r="BK1209" s="161"/>
      <c r="BL1209" s="161"/>
      <c r="BM1209" s="161"/>
      <c r="BN1209" s="161"/>
      <c r="BO1209" s="161"/>
      <c r="BP1209" s="161"/>
      <c r="BQ1209" s="161"/>
      <c r="BR1209" s="161"/>
      <c r="BS1209" s="161"/>
      <c r="BT1209" s="161"/>
      <c r="BU1209" s="161"/>
      <c r="BV1209" s="161"/>
      <c r="BW1209" s="161"/>
      <c r="BX1209" s="161"/>
      <c r="BY1209" s="161"/>
      <c r="BZ1209" s="161"/>
      <c r="CA1209" s="161"/>
      <c r="CB1209" s="161"/>
      <c r="CC1209" s="161"/>
      <c r="CD1209" s="161"/>
      <c r="CE1209" s="161"/>
      <c r="CF1209" s="161"/>
      <c r="CG1209" s="161"/>
      <c r="CH1209" s="161"/>
      <c r="CI1209" s="161"/>
      <c r="CJ1209" s="161"/>
      <c r="CK1209" s="161"/>
      <c r="CL1209" s="161"/>
      <c r="CM1209" s="161"/>
      <c r="CN1209" s="161"/>
      <c r="CO1209" s="161"/>
      <c r="CP1209" s="161"/>
      <c r="CQ1209" s="161"/>
      <c r="CR1209" s="161"/>
      <c r="CS1209" s="161"/>
      <c r="CT1209" s="161"/>
      <c r="CU1209" s="161"/>
      <c r="CV1209" s="161"/>
      <c r="CW1209" s="161"/>
      <c r="CX1209" s="161"/>
      <c r="CY1209" s="161"/>
      <c r="CZ1209" s="161"/>
      <c r="DA1209" s="161"/>
      <c r="DB1209" s="161"/>
      <c r="DC1209" s="161"/>
      <c r="DD1209" s="161"/>
      <c r="DE1209" s="161"/>
      <c r="DF1209" s="161"/>
      <c r="DG1209" s="161"/>
      <c r="DH1209" s="161"/>
      <c r="DI1209" s="161"/>
      <c r="DJ1209" s="161"/>
      <c r="DK1209" s="161"/>
      <c r="DL1209" s="161"/>
      <c r="DM1209" s="161"/>
      <c r="DN1209" s="161"/>
      <c r="DO1209" s="161"/>
      <c r="DP1209" s="161"/>
      <c r="DQ1209" s="161"/>
      <c r="DR1209" s="161"/>
      <c r="DS1209" s="161"/>
      <c r="DT1209" s="161"/>
      <c r="DU1209" s="161"/>
      <c r="DV1209" s="161"/>
      <c r="DW1209" s="161"/>
    </row>
    <row r="1210" spans="1:127" ht="12.75" customHeight="1" x14ac:dyDescent="0.25">
      <c r="A1210" s="161"/>
      <c r="B1210" s="161"/>
      <c r="C1210" s="161"/>
      <c r="D1210" s="161"/>
      <c r="E1210" s="161"/>
      <c r="F1210" s="161"/>
      <c r="G1210" s="161"/>
      <c r="H1210" s="161"/>
      <c r="I1210" s="161"/>
      <c r="J1210" s="161"/>
      <c r="K1210" s="161"/>
      <c r="L1210" s="161"/>
      <c r="M1210" s="161"/>
      <c r="N1210" s="161"/>
      <c r="O1210" s="161"/>
      <c r="P1210" s="161"/>
      <c r="Q1210" s="161"/>
      <c r="R1210" s="161"/>
      <c r="S1210" s="161"/>
      <c r="T1210" s="161"/>
      <c r="U1210" s="161"/>
      <c r="V1210" s="161"/>
      <c r="W1210" s="161"/>
      <c r="X1210" s="161"/>
      <c r="Y1210" s="161"/>
      <c r="Z1210" s="161"/>
      <c r="AA1210" s="161"/>
      <c r="AB1210" s="161"/>
      <c r="AC1210" s="161"/>
      <c r="AD1210" s="161"/>
      <c r="AE1210" s="161"/>
      <c r="AF1210" s="161"/>
      <c r="AG1210" s="161"/>
      <c r="AH1210" s="161"/>
      <c r="AI1210" s="161"/>
      <c r="AJ1210" s="161"/>
      <c r="AK1210" s="161"/>
      <c r="AL1210" s="161"/>
      <c r="AM1210" s="161"/>
      <c r="AN1210" s="161"/>
      <c r="AO1210" s="161"/>
      <c r="AP1210" s="161"/>
      <c r="AQ1210" s="161"/>
      <c r="AR1210"/>
      <c r="AS1210" s="161"/>
      <c r="AT1210" s="161"/>
      <c r="AU1210" s="161"/>
      <c r="AV1210" s="161"/>
      <c r="AW1210" s="161"/>
      <c r="AX1210" s="161"/>
      <c r="AY1210" s="161"/>
      <c r="AZ1210" s="161"/>
      <c r="BA1210" s="161"/>
      <c r="BB1210" s="161"/>
      <c r="BC1210" s="161"/>
      <c r="BD1210" s="161"/>
      <c r="BE1210" s="161"/>
      <c r="BF1210" s="161"/>
      <c r="BG1210" s="161"/>
      <c r="BH1210" s="161"/>
      <c r="BI1210" s="161"/>
      <c r="BJ1210" s="161"/>
      <c r="BK1210" s="161"/>
      <c r="BL1210" s="161"/>
      <c r="BM1210" s="161"/>
      <c r="BN1210" s="161"/>
      <c r="BO1210" s="161"/>
      <c r="BP1210" s="161"/>
      <c r="BQ1210" s="161"/>
      <c r="BR1210" s="161"/>
      <c r="BS1210" s="161"/>
      <c r="BT1210" s="161"/>
      <c r="BU1210" s="161"/>
      <c r="BV1210" s="161"/>
      <c r="BW1210" s="161"/>
      <c r="BX1210" s="161"/>
      <c r="BY1210" s="161"/>
      <c r="BZ1210" s="161"/>
      <c r="CA1210" s="161"/>
      <c r="CB1210" s="161"/>
      <c r="CC1210" s="161"/>
      <c r="CD1210" s="161"/>
      <c r="CE1210" s="161"/>
      <c r="CF1210" s="161"/>
      <c r="CG1210" s="161"/>
      <c r="CH1210" s="161"/>
      <c r="CI1210" s="161"/>
      <c r="CJ1210" s="161"/>
      <c r="CK1210" s="161"/>
      <c r="CL1210" s="161"/>
      <c r="CM1210" s="161"/>
      <c r="CN1210" s="161"/>
      <c r="CO1210" s="161"/>
      <c r="CP1210" s="161"/>
      <c r="CQ1210" s="161"/>
      <c r="CR1210" s="161"/>
      <c r="CS1210" s="161"/>
      <c r="CT1210" s="161"/>
      <c r="CU1210" s="161"/>
      <c r="CV1210" s="161"/>
      <c r="CW1210" s="161"/>
      <c r="CX1210" s="161"/>
      <c r="CY1210" s="161"/>
      <c r="CZ1210" s="161"/>
      <c r="DA1210" s="161"/>
      <c r="DB1210" s="161"/>
      <c r="DC1210" s="161"/>
      <c r="DD1210" s="161"/>
      <c r="DE1210" s="161"/>
      <c r="DF1210" s="161"/>
      <c r="DG1210" s="161"/>
      <c r="DH1210" s="161"/>
      <c r="DI1210" s="161"/>
      <c r="DJ1210" s="161"/>
      <c r="DK1210" s="161"/>
      <c r="DL1210" s="161"/>
      <c r="DM1210" s="161"/>
      <c r="DN1210" s="161"/>
      <c r="DO1210" s="161"/>
      <c r="DP1210" s="161"/>
      <c r="DQ1210" s="161"/>
      <c r="DR1210" s="161"/>
      <c r="DS1210" s="161"/>
      <c r="DT1210" s="161"/>
      <c r="DU1210" s="161"/>
      <c r="DV1210" s="161"/>
      <c r="DW1210" s="161"/>
    </row>
    <row r="1211" spans="1:127" ht="12.75" customHeight="1" x14ac:dyDescent="0.25">
      <c r="A1211" s="161"/>
      <c r="B1211" s="161"/>
      <c r="C1211" s="161"/>
      <c r="D1211" s="161"/>
      <c r="E1211" s="161"/>
      <c r="F1211" s="161"/>
      <c r="G1211" s="161"/>
      <c r="H1211" s="161"/>
      <c r="I1211" s="161"/>
      <c r="J1211" s="161"/>
      <c r="K1211" s="161"/>
      <c r="L1211" s="161"/>
      <c r="M1211" s="161"/>
      <c r="N1211" s="161"/>
      <c r="O1211" s="161"/>
      <c r="P1211" s="161"/>
      <c r="Q1211" s="161"/>
      <c r="R1211" s="161"/>
      <c r="S1211" s="161"/>
      <c r="T1211" s="161"/>
      <c r="U1211" s="161"/>
      <c r="V1211" s="161"/>
      <c r="W1211" s="161"/>
      <c r="X1211" s="161"/>
      <c r="Y1211" s="161"/>
      <c r="Z1211" s="161"/>
      <c r="AA1211" s="161"/>
      <c r="AB1211" s="161"/>
      <c r="AC1211" s="161"/>
      <c r="AD1211" s="161"/>
      <c r="AE1211" s="161"/>
      <c r="AF1211" s="161"/>
      <c r="AG1211" s="161"/>
      <c r="AH1211" s="161"/>
      <c r="AI1211" s="161"/>
      <c r="AJ1211" s="161"/>
      <c r="AK1211" s="161"/>
      <c r="AL1211" s="161"/>
      <c r="AM1211" s="161"/>
      <c r="AN1211" s="161"/>
      <c r="AO1211" s="161"/>
      <c r="AP1211" s="161"/>
      <c r="AQ1211" s="161"/>
      <c r="AR1211"/>
      <c r="AS1211" s="161"/>
      <c r="AT1211" s="161"/>
      <c r="AU1211" s="161"/>
      <c r="AV1211" s="161"/>
      <c r="AW1211" s="161"/>
      <c r="AX1211" s="161"/>
      <c r="AY1211" s="161"/>
      <c r="AZ1211" s="161"/>
      <c r="BA1211" s="161"/>
      <c r="BB1211" s="161"/>
      <c r="BC1211" s="161"/>
      <c r="BD1211" s="161"/>
      <c r="BE1211" s="161"/>
      <c r="BF1211" s="161"/>
      <c r="BG1211" s="161"/>
      <c r="BH1211" s="161"/>
      <c r="BI1211" s="161"/>
      <c r="BJ1211" s="161"/>
      <c r="BK1211" s="161"/>
      <c r="BL1211" s="161"/>
      <c r="BM1211" s="161"/>
      <c r="BN1211" s="161"/>
      <c r="BO1211" s="161"/>
      <c r="BP1211" s="161"/>
      <c r="BQ1211" s="161"/>
      <c r="BR1211" s="161"/>
      <c r="BS1211" s="161"/>
      <c r="BT1211" s="161"/>
      <c r="BU1211" s="161"/>
      <c r="BV1211" s="161"/>
      <c r="BW1211" s="161"/>
      <c r="BX1211" s="161"/>
      <c r="BY1211" s="161"/>
      <c r="BZ1211" s="161"/>
      <c r="CA1211" s="161"/>
      <c r="CB1211" s="161"/>
      <c r="CC1211" s="161"/>
      <c r="CD1211" s="161"/>
      <c r="CE1211" s="161"/>
      <c r="CF1211" s="161"/>
      <c r="CG1211" s="161"/>
      <c r="CH1211" s="161"/>
      <c r="CI1211" s="161"/>
      <c r="CJ1211" s="161"/>
      <c r="CK1211" s="161"/>
      <c r="CL1211" s="161"/>
      <c r="CM1211" s="161"/>
      <c r="CN1211" s="161"/>
      <c r="CO1211" s="161"/>
      <c r="CP1211" s="161"/>
      <c r="CQ1211" s="161"/>
      <c r="CR1211" s="161"/>
      <c r="CS1211" s="161"/>
      <c r="CT1211" s="161"/>
      <c r="CU1211" s="161"/>
      <c r="CV1211" s="161"/>
      <c r="CW1211" s="161"/>
      <c r="CX1211" s="161"/>
      <c r="CY1211" s="161"/>
      <c r="CZ1211" s="161"/>
      <c r="DA1211" s="161"/>
      <c r="DB1211" s="161"/>
      <c r="DC1211" s="161"/>
      <c r="DD1211" s="161"/>
      <c r="DE1211" s="161"/>
      <c r="DF1211" s="161"/>
      <c r="DG1211" s="161"/>
      <c r="DH1211" s="161"/>
      <c r="DI1211" s="161"/>
      <c r="DJ1211" s="161"/>
      <c r="DK1211" s="161"/>
      <c r="DL1211" s="161"/>
      <c r="DM1211" s="161"/>
      <c r="DN1211" s="161"/>
      <c r="DO1211" s="161"/>
      <c r="DP1211" s="161"/>
      <c r="DQ1211" s="161"/>
      <c r="DR1211" s="161"/>
      <c r="DS1211" s="161"/>
      <c r="DT1211" s="161"/>
      <c r="DU1211" s="161"/>
      <c r="DV1211" s="161"/>
      <c r="DW1211" s="161"/>
    </row>
    <row r="1212" spans="1:127" ht="12.75" customHeight="1" x14ac:dyDescent="0.25">
      <c r="A1212" s="161"/>
      <c r="B1212" s="161"/>
      <c r="C1212" s="161"/>
      <c r="D1212" s="161"/>
      <c r="E1212" s="161"/>
      <c r="F1212" s="161"/>
      <c r="G1212" s="161"/>
      <c r="H1212" s="161"/>
      <c r="I1212" s="161"/>
      <c r="J1212" s="161"/>
      <c r="K1212" s="161"/>
      <c r="L1212" s="161"/>
      <c r="M1212" s="161"/>
      <c r="N1212" s="161"/>
      <c r="O1212" s="161"/>
      <c r="P1212" s="161"/>
      <c r="Q1212" s="161"/>
      <c r="R1212" s="161"/>
      <c r="S1212" s="161"/>
      <c r="T1212" s="161"/>
      <c r="U1212" s="161"/>
      <c r="V1212" s="161"/>
      <c r="W1212" s="161"/>
      <c r="X1212" s="161"/>
      <c r="Y1212" s="161"/>
      <c r="Z1212" s="161"/>
      <c r="AA1212" s="161"/>
      <c r="AB1212" s="161"/>
      <c r="AC1212" s="161"/>
      <c r="AD1212" s="161"/>
      <c r="AE1212" s="161"/>
      <c r="AF1212" s="161"/>
      <c r="AG1212" s="161"/>
      <c r="AH1212" s="161"/>
      <c r="AI1212" s="161"/>
      <c r="AJ1212" s="161"/>
      <c r="AK1212" s="161"/>
      <c r="AL1212" s="161"/>
      <c r="AM1212" s="161"/>
      <c r="AN1212" s="161"/>
      <c r="AO1212" s="161"/>
      <c r="AP1212" s="161"/>
      <c r="AQ1212" s="161"/>
      <c r="AR1212"/>
      <c r="AS1212" s="161"/>
      <c r="AT1212" s="161"/>
      <c r="AU1212" s="161"/>
      <c r="AV1212" s="161"/>
      <c r="AW1212" s="161"/>
      <c r="AX1212" s="161"/>
      <c r="AY1212" s="161"/>
      <c r="AZ1212" s="161"/>
      <c r="BA1212" s="161"/>
      <c r="BB1212" s="161"/>
      <c r="BC1212" s="161"/>
      <c r="BD1212" s="161"/>
      <c r="BE1212" s="161"/>
      <c r="BF1212" s="161"/>
      <c r="BG1212" s="161"/>
      <c r="BH1212" s="161"/>
      <c r="BI1212" s="161"/>
      <c r="BJ1212" s="161"/>
      <c r="BK1212" s="161"/>
      <c r="BL1212" s="161"/>
      <c r="BM1212" s="161"/>
      <c r="BN1212" s="161"/>
      <c r="BO1212" s="161"/>
      <c r="BP1212" s="161"/>
      <c r="BQ1212" s="161"/>
      <c r="BR1212" s="161"/>
      <c r="BS1212" s="161"/>
      <c r="BT1212" s="161"/>
      <c r="BU1212" s="161"/>
      <c r="BV1212" s="161"/>
      <c r="BW1212" s="161"/>
      <c r="BX1212" s="161"/>
      <c r="BY1212" s="161"/>
      <c r="BZ1212" s="161"/>
      <c r="CA1212" s="161"/>
      <c r="CB1212" s="161"/>
      <c r="CC1212" s="161"/>
      <c r="CD1212" s="161"/>
      <c r="CE1212" s="161"/>
      <c r="CF1212" s="161"/>
      <c r="CG1212" s="161"/>
      <c r="CH1212" s="161"/>
      <c r="CI1212" s="161"/>
      <c r="CJ1212" s="161"/>
      <c r="CK1212" s="161"/>
      <c r="CL1212" s="161"/>
      <c r="CM1212" s="161"/>
      <c r="CN1212" s="161"/>
      <c r="CO1212" s="161"/>
      <c r="CP1212" s="161"/>
      <c r="CQ1212" s="161"/>
      <c r="CR1212" s="161"/>
      <c r="CS1212" s="161"/>
      <c r="CT1212" s="161"/>
      <c r="CU1212" s="161"/>
      <c r="CV1212" s="161"/>
      <c r="CW1212" s="161"/>
      <c r="CX1212" s="161"/>
      <c r="CY1212" s="161"/>
      <c r="CZ1212" s="161"/>
      <c r="DA1212" s="161"/>
      <c r="DB1212" s="161"/>
      <c r="DC1212" s="161"/>
      <c r="DD1212" s="161"/>
      <c r="DE1212" s="161"/>
      <c r="DF1212" s="161"/>
      <c r="DG1212" s="161"/>
      <c r="DH1212" s="161"/>
      <c r="DI1212" s="161"/>
      <c r="DJ1212" s="161"/>
      <c r="DK1212" s="161"/>
      <c r="DL1212" s="161"/>
      <c r="DM1212" s="161"/>
      <c r="DN1212" s="161"/>
      <c r="DO1212" s="161"/>
      <c r="DP1212" s="161"/>
      <c r="DQ1212" s="161"/>
      <c r="DR1212" s="161"/>
      <c r="DS1212" s="161"/>
      <c r="DT1212" s="161"/>
      <c r="DU1212" s="161"/>
      <c r="DV1212" s="161"/>
      <c r="DW1212" s="161"/>
    </row>
    <row r="1213" spans="1:127" ht="12.75" customHeight="1" x14ac:dyDescent="0.25">
      <c r="A1213" s="161"/>
      <c r="B1213" s="161"/>
      <c r="C1213" s="161"/>
      <c r="D1213" s="161"/>
      <c r="E1213" s="161"/>
      <c r="F1213" s="161"/>
      <c r="G1213" s="161"/>
      <c r="H1213" s="161"/>
      <c r="I1213" s="161"/>
      <c r="J1213" s="161"/>
      <c r="K1213" s="161"/>
      <c r="L1213" s="161"/>
      <c r="M1213" s="161"/>
      <c r="N1213" s="161"/>
      <c r="O1213" s="161"/>
      <c r="P1213" s="161"/>
      <c r="Q1213" s="161"/>
      <c r="R1213" s="161"/>
      <c r="S1213" s="161"/>
      <c r="T1213" s="161"/>
      <c r="U1213" s="161"/>
      <c r="V1213" s="161"/>
      <c r="W1213" s="161"/>
      <c r="X1213" s="161"/>
      <c r="Y1213" s="161"/>
      <c r="Z1213" s="161"/>
      <c r="AA1213" s="161"/>
      <c r="AB1213" s="161"/>
      <c r="AC1213" s="161"/>
      <c r="AD1213" s="161"/>
      <c r="AE1213" s="161"/>
      <c r="AF1213" s="161"/>
      <c r="AG1213" s="161"/>
      <c r="AH1213" s="161"/>
      <c r="AI1213" s="161"/>
      <c r="AJ1213" s="161"/>
      <c r="AK1213" s="161"/>
      <c r="AL1213" s="161"/>
      <c r="AM1213" s="161"/>
      <c r="AN1213" s="161"/>
      <c r="AO1213" s="161"/>
      <c r="AP1213" s="161"/>
      <c r="AQ1213" s="161"/>
      <c r="AR1213"/>
      <c r="AS1213" s="161"/>
      <c r="AT1213" s="161"/>
      <c r="AU1213" s="161"/>
      <c r="AV1213" s="161"/>
      <c r="AW1213" s="161"/>
      <c r="AX1213" s="161"/>
      <c r="AY1213" s="161"/>
      <c r="AZ1213" s="161"/>
      <c r="BA1213" s="161"/>
      <c r="BB1213" s="161"/>
      <c r="BC1213" s="161"/>
      <c r="BD1213" s="161"/>
      <c r="BE1213" s="161"/>
      <c r="BF1213" s="161"/>
      <c r="BG1213" s="161"/>
      <c r="BH1213" s="161"/>
      <c r="BI1213" s="161"/>
      <c r="BJ1213" s="161"/>
      <c r="BK1213" s="161"/>
      <c r="BL1213" s="161"/>
      <c r="BM1213" s="161"/>
      <c r="BN1213" s="161"/>
      <c r="BO1213" s="161"/>
      <c r="BP1213" s="161"/>
      <c r="BQ1213" s="161"/>
      <c r="BR1213" s="161"/>
      <c r="BS1213" s="161"/>
      <c r="BT1213" s="161"/>
      <c r="BU1213" s="161"/>
      <c r="BV1213" s="161"/>
      <c r="BW1213" s="161"/>
      <c r="BX1213" s="161"/>
      <c r="BY1213" s="161"/>
      <c r="BZ1213" s="161"/>
      <c r="CA1213" s="161"/>
      <c r="CB1213" s="161"/>
      <c r="CC1213" s="161"/>
      <c r="CD1213" s="161"/>
      <c r="CE1213" s="161"/>
      <c r="CF1213" s="161"/>
      <c r="CG1213" s="161"/>
      <c r="CH1213" s="161"/>
      <c r="CI1213" s="161"/>
      <c r="CJ1213" s="161"/>
      <c r="CK1213" s="161"/>
      <c r="CL1213" s="161"/>
      <c r="CM1213" s="161"/>
      <c r="CN1213" s="161"/>
      <c r="CO1213" s="161"/>
      <c r="CP1213" s="161"/>
      <c r="CQ1213" s="161"/>
      <c r="CR1213" s="161"/>
      <c r="CS1213" s="161"/>
      <c r="CT1213" s="161"/>
      <c r="CU1213" s="161"/>
      <c r="CV1213" s="161"/>
      <c r="CW1213" s="161"/>
      <c r="CX1213" s="161"/>
      <c r="CY1213" s="161"/>
      <c r="CZ1213" s="161"/>
      <c r="DA1213" s="161"/>
      <c r="DB1213" s="161"/>
      <c r="DC1213" s="161"/>
      <c r="DD1213" s="161"/>
      <c r="DE1213" s="161"/>
      <c r="DF1213" s="161"/>
      <c r="DG1213" s="161"/>
      <c r="DH1213" s="161"/>
      <c r="DI1213" s="161"/>
      <c r="DJ1213" s="161"/>
      <c r="DK1213" s="161"/>
      <c r="DL1213" s="161"/>
      <c r="DM1213" s="161"/>
      <c r="DN1213" s="161"/>
      <c r="DO1213" s="161"/>
      <c r="DP1213" s="161"/>
      <c r="DQ1213" s="161"/>
      <c r="DR1213" s="161"/>
      <c r="DS1213" s="161"/>
      <c r="DT1213" s="161"/>
      <c r="DU1213" s="161"/>
      <c r="DV1213" s="161"/>
      <c r="DW1213" s="161"/>
    </row>
    <row r="1214" spans="1:127" ht="12.75" customHeight="1" x14ac:dyDescent="0.25">
      <c r="A1214" s="161"/>
      <c r="B1214" s="161"/>
      <c r="C1214" s="161"/>
      <c r="D1214" s="161"/>
      <c r="E1214" s="161"/>
      <c r="F1214" s="161"/>
      <c r="G1214" s="161"/>
      <c r="H1214" s="161"/>
      <c r="I1214" s="161"/>
      <c r="J1214" s="161"/>
      <c r="K1214" s="161"/>
      <c r="L1214" s="161"/>
      <c r="M1214" s="161"/>
      <c r="N1214" s="161"/>
      <c r="O1214" s="161"/>
      <c r="P1214" s="161"/>
      <c r="Q1214" s="161"/>
      <c r="R1214" s="161"/>
      <c r="S1214" s="161"/>
      <c r="T1214" s="161"/>
      <c r="U1214" s="161"/>
      <c r="V1214" s="161"/>
      <c r="W1214" s="161"/>
      <c r="X1214" s="161"/>
      <c r="Y1214" s="161"/>
      <c r="Z1214" s="161"/>
      <c r="AA1214" s="161"/>
      <c r="AB1214" s="161"/>
      <c r="AC1214" s="161"/>
      <c r="AD1214" s="161"/>
      <c r="AE1214" s="161"/>
      <c r="AF1214" s="161"/>
      <c r="AG1214" s="161"/>
      <c r="AH1214" s="161"/>
      <c r="AI1214" s="161"/>
      <c r="AJ1214" s="161"/>
      <c r="AK1214" s="161"/>
      <c r="AL1214" s="161"/>
      <c r="AM1214" s="161"/>
      <c r="AN1214" s="161"/>
      <c r="AO1214" s="161"/>
      <c r="AP1214" s="161"/>
      <c r="AQ1214" s="161"/>
      <c r="AR1214"/>
      <c r="AS1214" s="161"/>
      <c r="AT1214" s="161"/>
      <c r="AU1214" s="161"/>
      <c r="AV1214" s="161"/>
      <c r="AW1214" s="161"/>
      <c r="AX1214" s="161"/>
      <c r="AY1214" s="161"/>
      <c r="AZ1214" s="161"/>
      <c r="BA1214" s="161"/>
      <c r="BB1214" s="161"/>
      <c r="BC1214" s="161"/>
      <c r="BD1214" s="161"/>
      <c r="BE1214" s="161"/>
      <c r="BF1214" s="161"/>
      <c r="BG1214" s="161"/>
      <c r="BH1214" s="161"/>
      <c r="BI1214" s="161"/>
      <c r="BJ1214" s="161"/>
      <c r="BK1214" s="161"/>
      <c r="BL1214" s="161"/>
      <c r="BM1214" s="161"/>
      <c r="BN1214" s="161"/>
      <c r="BO1214" s="161"/>
      <c r="BP1214" s="161"/>
      <c r="BQ1214" s="161"/>
      <c r="BR1214" s="161"/>
      <c r="BS1214" s="161"/>
      <c r="BT1214" s="161"/>
      <c r="BU1214" s="161"/>
      <c r="BV1214" s="161"/>
      <c r="BW1214" s="161"/>
      <c r="BX1214" s="161"/>
      <c r="BY1214" s="161"/>
      <c r="BZ1214" s="161"/>
      <c r="CA1214" s="161"/>
      <c r="CB1214" s="161"/>
      <c r="CC1214" s="161"/>
      <c r="CD1214" s="161"/>
      <c r="CE1214" s="161"/>
      <c r="CF1214" s="161"/>
      <c r="CG1214" s="161"/>
      <c r="CH1214" s="161"/>
      <c r="CI1214" s="161"/>
      <c r="CJ1214" s="161"/>
      <c r="CK1214" s="161"/>
      <c r="CL1214" s="161"/>
      <c r="CM1214" s="161"/>
      <c r="CN1214" s="161"/>
      <c r="CO1214" s="161"/>
      <c r="CP1214" s="161"/>
      <c r="CQ1214" s="161"/>
      <c r="CR1214" s="161"/>
      <c r="CS1214" s="161"/>
      <c r="CT1214" s="161"/>
      <c r="CU1214" s="161"/>
      <c r="CV1214" s="161"/>
      <c r="CW1214" s="161"/>
      <c r="CX1214" s="161"/>
      <c r="CY1214" s="161"/>
      <c r="CZ1214" s="161"/>
      <c r="DA1214" s="161"/>
      <c r="DB1214" s="161"/>
      <c r="DC1214" s="161"/>
      <c r="DD1214" s="161"/>
      <c r="DE1214" s="161"/>
      <c r="DF1214" s="161"/>
      <c r="DG1214" s="161"/>
      <c r="DH1214" s="161"/>
      <c r="DI1214" s="161"/>
      <c r="DJ1214" s="161"/>
      <c r="DK1214" s="161"/>
      <c r="DL1214" s="161"/>
      <c r="DM1214" s="161"/>
      <c r="DN1214" s="161"/>
      <c r="DO1214" s="161"/>
      <c r="DP1214" s="161"/>
      <c r="DQ1214" s="161"/>
      <c r="DR1214" s="161"/>
      <c r="DS1214" s="161"/>
      <c r="DT1214" s="161"/>
      <c r="DU1214" s="161"/>
      <c r="DV1214" s="161"/>
      <c r="DW1214" s="161"/>
    </row>
    <row r="1215" spans="1:127" ht="12.75" customHeight="1" x14ac:dyDescent="0.25">
      <c r="A1215" s="161"/>
      <c r="B1215" s="161"/>
      <c r="C1215" s="161"/>
      <c r="D1215" s="161"/>
      <c r="E1215" s="161"/>
      <c r="F1215" s="161"/>
      <c r="G1215" s="161"/>
      <c r="H1215" s="161"/>
      <c r="I1215" s="161"/>
      <c r="J1215" s="161"/>
      <c r="K1215" s="161"/>
      <c r="L1215" s="161"/>
      <c r="M1215" s="161"/>
      <c r="N1215" s="161"/>
      <c r="O1215" s="161"/>
      <c r="P1215" s="161"/>
      <c r="Q1215" s="161"/>
      <c r="R1215" s="161"/>
      <c r="S1215" s="161"/>
      <c r="T1215" s="161"/>
      <c r="U1215" s="161"/>
      <c r="V1215" s="161"/>
      <c r="W1215" s="161"/>
      <c r="X1215" s="161"/>
      <c r="Y1215" s="161"/>
      <c r="Z1215" s="161"/>
      <c r="AA1215" s="161"/>
      <c r="AB1215" s="161"/>
      <c r="AC1215" s="161"/>
      <c r="AD1215" s="161"/>
      <c r="AE1215" s="161"/>
      <c r="AF1215" s="161"/>
      <c r="AG1215" s="161"/>
      <c r="AH1215" s="161"/>
      <c r="AI1215" s="161"/>
      <c r="AJ1215" s="161"/>
      <c r="AK1215" s="161"/>
      <c r="AL1215" s="161"/>
      <c r="AM1215" s="161"/>
      <c r="AN1215" s="161"/>
      <c r="AO1215" s="161"/>
      <c r="AP1215" s="161"/>
      <c r="AQ1215" s="161"/>
      <c r="AR1215"/>
      <c r="AS1215" s="161"/>
      <c r="AT1215" s="161"/>
      <c r="AU1215" s="161"/>
      <c r="AV1215" s="161"/>
      <c r="AW1215" s="161"/>
      <c r="AX1215" s="161"/>
      <c r="AY1215" s="161"/>
      <c r="AZ1215" s="161"/>
      <c r="BA1215" s="161"/>
      <c r="BB1215" s="161"/>
      <c r="BC1215" s="161"/>
      <c r="BD1215" s="161"/>
      <c r="BE1215" s="161"/>
      <c r="BF1215" s="161"/>
      <c r="BG1215" s="161"/>
      <c r="BH1215" s="161"/>
      <c r="BI1215" s="161"/>
      <c r="BJ1215" s="161"/>
      <c r="BK1215" s="161"/>
      <c r="BL1215" s="161"/>
      <c r="BM1215" s="161"/>
      <c r="BN1215" s="161"/>
      <c r="BO1215" s="161"/>
      <c r="BP1215" s="161"/>
      <c r="BQ1215" s="161"/>
      <c r="BR1215" s="161"/>
      <c r="BS1215" s="161"/>
      <c r="BT1215" s="161"/>
      <c r="BU1215" s="161"/>
      <c r="BV1215" s="161"/>
      <c r="BW1215" s="161"/>
      <c r="BX1215" s="161"/>
      <c r="BY1215" s="161"/>
      <c r="BZ1215" s="161"/>
      <c r="CA1215" s="161"/>
      <c r="CB1215" s="161"/>
      <c r="CC1215" s="161"/>
      <c r="CD1215" s="161"/>
      <c r="CE1215" s="161"/>
      <c r="CF1215" s="161"/>
      <c r="CG1215" s="161"/>
      <c r="CH1215" s="161"/>
      <c r="CI1215" s="161"/>
      <c r="CJ1215" s="161"/>
      <c r="CK1215" s="161"/>
      <c r="CL1215" s="161"/>
      <c r="CM1215" s="161"/>
      <c r="CN1215" s="161"/>
      <c r="CO1215" s="161"/>
      <c r="CP1215" s="161"/>
      <c r="CQ1215" s="161"/>
      <c r="CR1215" s="161"/>
      <c r="CS1215" s="161"/>
      <c r="CT1215" s="161"/>
      <c r="CU1215" s="161"/>
      <c r="CV1215" s="161"/>
      <c r="CW1215" s="161"/>
      <c r="CX1215" s="161"/>
      <c r="CY1215" s="161"/>
      <c r="CZ1215" s="161"/>
      <c r="DA1215" s="161"/>
      <c r="DB1215" s="161"/>
      <c r="DC1215" s="161"/>
      <c r="DD1215" s="161"/>
      <c r="DE1215" s="161"/>
      <c r="DF1215" s="161"/>
      <c r="DG1215" s="161"/>
      <c r="DH1215" s="161"/>
      <c r="DI1215" s="161"/>
      <c r="DJ1215" s="161"/>
      <c r="DK1215" s="161"/>
      <c r="DL1215" s="161"/>
      <c r="DM1215" s="161"/>
      <c r="DN1215" s="161"/>
      <c r="DO1215" s="161"/>
      <c r="DP1215" s="161"/>
      <c r="DQ1215" s="161"/>
      <c r="DR1215" s="161"/>
      <c r="DS1215" s="161"/>
      <c r="DT1215" s="161"/>
      <c r="DU1215" s="161"/>
      <c r="DV1215" s="161"/>
      <c r="DW1215" s="161"/>
    </row>
    <row r="1216" spans="1:127" ht="12.75" customHeight="1" x14ac:dyDescent="0.25">
      <c r="A1216" s="161"/>
      <c r="B1216" s="161"/>
      <c r="C1216" s="161"/>
      <c r="D1216" s="161"/>
      <c r="E1216" s="161"/>
      <c r="F1216" s="161"/>
      <c r="G1216" s="161"/>
      <c r="H1216" s="161"/>
      <c r="I1216" s="161"/>
      <c r="J1216" s="161"/>
      <c r="K1216" s="161"/>
      <c r="L1216" s="161"/>
      <c r="M1216" s="161"/>
      <c r="N1216" s="161"/>
      <c r="O1216" s="161"/>
      <c r="P1216" s="161"/>
      <c r="Q1216" s="161"/>
      <c r="R1216" s="161"/>
      <c r="S1216" s="161"/>
      <c r="T1216" s="161"/>
      <c r="U1216" s="161"/>
      <c r="V1216" s="161"/>
      <c r="W1216" s="161"/>
      <c r="X1216" s="161"/>
      <c r="Y1216" s="161"/>
      <c r="Z1216" s="161"/>
      <c r="AA1216" s="161"/>
      <c r="AB1216" s="161"/>
      <c r="AC1216" s="161"/>
      <c r="AD1216" s="161"/>
      <c r="AE1216" s="161"/>
      <c r="AF1216" s="161"/>
      <c r="AG1216" s="161"/>
      <c r="AH1216" s="161"/>
      <c r="AI1216" s="161"/>
      <c r="AJ1216" s="161"/>
      <c r="AK1216" s="161"/>
      <c r="AL1216" s="161"/>
      <c r="AM1216" s="161"/>
      <c r="AN1216" s="161"/>
      <c r="AO1216" s="161"/>
      <c r="AP1216" s="161"/>
      <c r="AQ1216" s="161"/>
      <c r="AR1216"/>
      <c r="AS1216" s="161"/>
      <c r="AT1216" s="161"/>
      <c r="AU1216" s="161"/>
      <c r="AV1216" s="161"/>
      <c r="AW1216" s="161"/>
      <c r="AX1216" s="161"/>
      <c r="AY1216" s="161"/>
      <c r="AZ1216" s="161"/>
      <c r="BA1216" s="161"/>
      <c r="BB1216" s="161"/>
      <c r="BC1216" s="161"/>
      <c r="BD1216" s="161"/>
      <c r="BE1216" s="161"/>
      <c r="BF1216" s="161"/>
      <c r="BG1216" s="161"/>
      <c r="BH1216" s="161"/>
      <c r="BI1216" s="161"/>
      <c r="BJ1216" s="161"/>
      <c r="BK1216" s="161"/>
      <c r="BL1216" s="161"/>
      <c r="BM1216" s="161"/>
      <c r="BN1216" s="161"/>
      <c r="BO1216" s="161"/>
      <c r="BP1216" s="161"/>
      <c r="BQ1216" s="161"/>
      <c r="BR1216" s="161"/>
      <c r="BS1216" s="161"/>
      <c r="BT1216" s="161"/>
      <c r="BU1216" s="161"/>
      <c r="BV1216" s="161"/>
      <c r="BW1216" s="161"/>
      <c r="BX1216" s="161"/>
      <c r="BY1216" s="161"/>
      <c r="BZ1216" s="161"/>
      <c r="CA1216" s="161"/>
      <c r="CB1216" s="161"/>
      <c r="CC1216" s="161"/>
      <c r="CD1216" s="161"/>
      <c r="CE1216" s="161"/>
      <c r="CF1216" s="161"/>
      <c r="CG1216" s="161"/>
      <c r="CH1216" s="161"/>
      <c r="CI1216" s="161"/>
      <c r="CJ1216" s="161"/>
      <c r="CK1216" s="161"/>
      <c r="CL1216" s="161"/>
      <c r="CM1216" s="161"/>
      <c r="CN1216" s="161"/>
      <c r="CO1216" s="161"/>
      <c r="CP1216" s="161"/>
      <c r="CQ1216" s="161"/>
      <c r="CR1216" s="161"/>
      <c r="CS1216" s="161"/>
      <c r="CT1216" s="161"/>
      <c r="CU1216" s="161"/>
      <c r="CV1216" s="161"/>
      <c r="CW1216" s="161"/>
      <c r="CX1216" s="161"/>
      <c r="CY1216" s="161"/>
      <c r="CZ1216" s="161"/>
      <c r="DA1216" s="161"/>
      <c r="DB1216" s="161"/>
      <c r="DC1216" s="161"/>
      <c r="DD1216" s="161"/>
      <c r="DE1216" s="161"/>
      <c r="DF1216" s="161"/>
      <c r="DG1216" s="161"/>
      <c r="DH1216" s="161"/>
      <c r="DI1216" s="161"/>
      <c r="DJ1216" s="161"/>
      <c r="DK1216" s="161"/>
      <c r="DL1216" s="161"/>
      <c r="DM1216" s="161"/>
      <c r="DN1216" s="161"/>
      <c r="DO1216" s="161"/>
      <c r="DP1216" s="161"/>
      <c r="DQ1216" s="161"/>
      <c r="DR1216" s="161"/>
      <c r="DS1216" s="161"/>
      <c r="DT1216" s="161"/>
      <c r="DU1216" s="161"/>
      <c r="DV1216" s="161"/>
      <c r="DW1216" s="161"/>
    </row>
    <row r="1217" spans="1:127" ht="12.75" customHeight="1" x14ac:dyDescent="0.25">
      <c r="A1217" s="161"/>
      <c r="B1217" s="161"/>
      <c r="C1217" s="161"/>
      <c r="D1217" s="161"/>
      <c r="E1217" s="161"/>
      <c r="F1217" s="161"/>
      <c r="G1217" s="161"/>
      <c r="H1217" s="161"/>
      <c r="I1217" s="161"/>
      <c r="J1217" s="161"/>
      <c r="K1217" s="161"/>
      <c r="L1217" s="161"/>
      <c r="M1217" s="161"/>
      <c r="N1217" s="161"/>
      <c r="O1217" s="161"/>
      <c r="P1217" s="161"/>
      <c r="Q1217" s="161"/>
      <c r="R1217" s="161"/>
      <c r="S1217" s="161"/>
      <c r="T1217" s="161"/>
      <c r="U1217" s="161"/>
      <c r="V1217" s="161"/>
      <c r="W1217" s="161"/>
      <c r="X1217" s="161"/>
      <c r="Y1217" s="161"/>
      <c r="Z1217" s="161"/>
      <c r="AA1217" s="161"/>
      <c r="AB1217" s="161"/>
      <c r="AC1217" s="161"/>
      <c r="AD1217" s="161"/>
      <c r="AE1217" s="161"/>
      <c r="AF1217" s="161"/>
      <c r="AG1217" s="161"/>
      <c r="AH1217" s="161"/>
      <c r="AI1217" s="161"/>
      <c r="AJ1217" s="161"/>
      <c r="AK1217" s="161"/>
      <c r="AL1217" s="161"/>
      <c r="AM1217" s="161"/>
      <c r="AN1217" s="161"/>
      <c r="AO1217" s="161"/>
      <c r="AP1217" s="161"/>
      <c r="AQ1217" s="161"/>
      <c r="AR1217"/>
      <c r="AS1217" s="161"/>
      <c r="AT1217" s="161"/>
      <c r="AU1217" s="161"/>
      <c r="AV1217" s="161"/>
      <c r="AW1217" s="161"/>
      <c r="AX1217" s="161"/>
      <c r="AY1217" s="161"/>
      <c r="AZ1217" s="161"/>
      <c r="BA1217" s="161"/>
      <c r="BB1217" s="161"/>
      <c r="BC1217" s="161"/>
      <c r="BD1217" s="161"/>
      <c r="BE1217" s="161"/>
      <c r="BF1217" s="161"/>
      <c r="BG1217" s="161"/>
      <c r="BH1217" s="161"/>
      <c r="BI1217" s="161"/>
      <c r="BJ1217" s="161"/>
      <c r="BK1217" s="161"/>
      <c r="BL1217" s="161"/>
      <c r="BM1217" s="161"/>
      <c r="BN1217" s="161"/>
      <c r="BO1217" s="161"/>
      <c r="BP1217" s="161"/>
      <c r="BQ1217" s="161"/>
      <c r="BR1217" s="161"/>
      <c r="BS1217" s="161"/>
      <c r="BT1217" s="161"/>
      <c r="BU1217" s="161"/>
      <c r="BV1217" s="161"/>
      <c r="BW1217" s="161"/>
      <c r="BX1217" s="161"/>
      <c r="BY1217" s="161"/>
      <c r="BZ1217" s="161"/>
      <c r="CA1217" s="161"/>
      <c r="CB1217" s="161"/>
      <c r="CC1217" s="161"/>
      <c r="CD1217" s="161"/>
      <c r="CE1217" s="161"/>
      <c r="CF1217" s="161"/>
      <c r="CG1217" s="161"/>
      <c r="CH1217" s="161"/>
      <c r="CI1217" s="161"/>
      <c r="CJ1217" s="161"/>
      <c r="CK1217" s="161"/>
      <c r="CL1217" s="161"/>
      <c r="CM1217" s="161"/>
      <c r="CN1217" s="161"/>
      <c r="CO1217" s="161"/>
      <c r="CP1217" s="161"/>
      <c r="CQ1217" s="161"/>
      <c r="CR1217" s="161"/>
      <c r="CS1217" s="161"/>
      <c r="CT1217" s="161"/>
      <c r="CU1217" s="161"/>
      <c r="CV1217" s="161"/>
      <c r="CW1217" s="161"/>
      <c r="CX1217" s="161"/>
      <c r="CY1217" s="161"/>
      <c r="CZ1217" s="161"/>
      <c r="DA1217" s="161"/>
      <c r="DB1217" s="161"/>
      <c r="DC1217" s="161"/>
      <c r="DD1217" s="161"/>
      <c r="DE1217" s="161"/>
      <c r="DF1217" s="161"/>
      <c r="DG1217" s="161"/>
      <c r="DH1217" s="161"/>
      <c r="DI1217" s="161"/>
      <c r="DJ1217" s="161"/>
      <c r="DK1217" s="161"/>
      <c r="DL1217" s="161"/>
      <c r="DM1217" s="161"/>
      <c r="DN1217" s="161"/>
      <c r="DO1217" s="161"/>
      <c r="DP1217" s="161"/>
      <c r="DQ1217" s="161"/>
      <c r="DR1217" s="161"/>
      <c r="DS1217" s="161"/>
      <c r="DT1217" s="161"/>
      <c r="DU1217" s="161"/>
      <c r="DV1217" s="161"/>
      <c r="DW1217" s="161"/>
    </row>
    <row r="1218" spans="1:127" ht="12.75" customHeight="1" x14ac:dyDescent="0.25">
      <c r="A1218" s="161"/>
      <c r="B1218" s="161"/>
      <c r="C1218" s="161"/>
      <c r="D1218" s="161"/>
      <c r="E1218" s="161"/>
      <c r="F1218" s="161"/>
      <c r="G1218" s="161"/>
      <c r="H1218" s="161"/>
      <c r="I1218" s="161"/>
      <c r="J1218" s="161"/>
      <c r="K1218" s="161"/>
      <c r="L1218" s="161"/>
      <c r="M1218" s="161"/>
      <c r="N1218" s="161"/>
      <c r="O1218" s="161"/>
      <c r="P1218" s="161"/>
      <c r="Q1218" s="161"/>
      <c r="R1218" s="161"/>
      <c r="S1218" s="161"/>
      <c r="T1218" s="161"/>
      <c r="U1218" s="161"/>
      <c r="V1218" s="161"/>
      <c r="W1218" s="161"/>
      <c r="X1218" s="161"/>
      <c r="Y1218" s="161"/>
      <c r="Z1218" s="161"/>
      <c r="AA1218" s="161"/>
      <c r="AB1218" s="161"/>
      <c r="AC1218" s="161"/>
      <c r="AD1218" s="161"/>
      <c r="AE1218" s="161"/>
      <c r="AF1218" s="161"/>
      <c r="AG1218" s="161"/>
      <c r="AH1218" s="161"/>
      <c r="AI1218" s="161"/>
      <c r="AJ1218" s="161"/>
      <c r="AK1218" s="161"/>
      <c r="AL1218" s="161"/>
      <c r="AM1218" s="161"/>
      <c r="AN1218" s="161"/>
      <c r="AO1218" s="161"/>
      <c r="AP1218" s="161"/>
      <c r="AQ1218" s="161"/>
      <c r="AR1218"/>
      <c r="AS1218" s="161"/>
      <c r="AT1218" s="161"/>
      <c r="AU1218" s="161"/>
      <c r="AV1218" s="161"/>
      <c r="AW1218" s="161"/>
      <c r="AX1218" s="161"/>
      <c r="AY1218" s="161"/>
      <c r="AZ1218" s="161"/>
      <c r="BA1218" s="161"/>
      <c r="BB1218" s="161"/>
      <c r="BC1218" s="161"/>
      <c r="BD1218" s="161"/>
      <c r="BE1218" s="161"/>
      <c r="BF1218" s="161"/>
      <c r="BG1218" s="161"/>
      <c r="BH1218" s="161"/>
      <c r="BI1218" s="161"/>
      <c r="BJ1218" s="161"/>
      <c r="BK1218" s="161"/>
      <c r="BL1218" s="161"/>
      <c r="BM1218" s="161"/>
      <c r="BN1218" s="161"/>
      <c r="BO1218" s="161"/>
      <c r="BP1218" s="161"/>
      <c r="BQ1218" s="161"/>
      <c r="BR1218" s="161"/>
      <c r="BS1218" s="161"/>
      <c r="BT1218" s="161"/>
      <c r="BU1218" s="161"/>
      <c r="BV1218" s="161"/>
      <c r="BW1218" s="161"/>
      <c r="BX1218" s="161"/>
      <c r="BY1218" s="161"/>
      <c r="BZ1218" s="161"/>
      <c r="CA1218" s="161"/>
      <c r="CB1218" s="161"/>
      <c r="CC1218" s="161"/>
      <c r="CD1218" s="161"/>
      <c r="CE1218" s="161"/>
      <c r="CF1218" s="161"/>
      <c r="CG1218" s="161"/>
      <c r="CH1218" s="161"/>
      <c r="CI1218" s="161"/>
      <c r="CJ1218" s="161"/>
      <c r="CK1218" s="161"/>
      <c r="CL1218" s="161"/>
      <c r="CM1218" s="161"/>
      <c r="CN1218" s="161"/>
      <c r="CO1218" s="161"/>
      <c r="CP1218" s="161"/>
      <c r="CQ1218" s="161"/>
      <c r="CR1218" s="161"/>
      <c r="CS1218" s="161"/>
      <c r="CT1218" s="161"/>
      <c r="CU1218" s="161"/>
      <c r="CV1218" s="161"/>
      <c r="CW1218" s="161"/>
      <c r="CX1218" s="161"/>
      <c r="CY1218" s="161"/>
      <c r="CZ1218" s="161"/>
      <c r="DA1218" s="161"/>
      <c r="DB1218" s="161"/>
      <c r="DC1218" s="161"/>
      <c r="DD1218" s="161"/>
      <c r="DE1218" s="161"/>
      <c r="DF1218" s="161"/>
      <c r="DG1218" s="161"/>
      <c r="DH1218" s="161"/>
      <c r="DI1218" s="161"/>
      <c r="DJ1218" s="161"/>
      <c r="DK1218" s="161"/>
      <c r="DL1218" s="161"/>
      <c r="DM1218" s="161"/>
      <c r="DN1218" s="161"/>
      <c r="DO1218" s="161"/>
      <c r="DP1218" s="161"/>
      <c r="DQ1218" s="161"/>
      <c r="DR1218" s="161"/>
      <c r="DS1218" s="161"/>
      <c r="DT1218" s="161"/>
      <c r="DU1218" s="161"/>
      <c r="DV1218" s="161"/>
      <c r="DW1218" s="161"/>
    </row>
    <row r="1219" spans="1:127" ht="12.75" customHeight="1" x14ac:dyDescent="0.25">
      <c r="A1219" s="161"/>
      <c r="B1219" s="161"/>
      <c r="C1219" s="161"/>
      <c r="D1219" s="161"/>
      <c r="E1219" s="161"/>
      <c r="F1219" s="161"/>
      <c r="G1219" s="161"/>
      <c r="H1219" s="161"/>
      <c r="I1219" s="161"/>
      <c r="J1219" s="161"/>
      <c r="K1219" s="161"/>
      <c r="L1219" s="161"/>
      <c r="M1219" s="161"/>
      <c r="N1219" s="161"/>
      <c r="O1219" s="161"/>
      <c r="P1219" s="161"/>
      <c r="Q1219" s="161"/>
      <c r="R1219" s="161"/>
      <c r="S1219" s="161"/>
      <c r="T1219" s="161"/>
      <c r="U1219" s="161"/>
      <c r="V1219" s="161"/>
      <c r="W1219" s="161"/>
      <c r="X1219" s="161"/>
      <c r="Y1219" s="161"/>
      <c r="Z1219" s="161"/>
      <c r="AA1219" s="161"/>
      <c r="AB1219" s="161"/>
      <c r="AC1219" s="161"/>
      <c r="AD1219" s="161"/>
      <c r="AE1219" s="161"/>
      <c r="AF1219" s="161"/>
      <c r="AG1219" s="161"/>
      <c r="AH1219" s="161"/>
      <c r="AI1219" s="161"/>
      <c r="AJ1219" s="161"/>
      <c r="AK1219" s="161"/>
      <c r="AL1219" s="161"/>
      <c r="AM1219" s="161"/>
      <c r="AN1219" s="161"/>
      <c r="AO1219" s="161"/>
      <c r="AP1219" s="161"/>
      <c r="AQ1219" s="161"/>
      <c r="AR1219"/>
      <c r="AS1219" s="161"/>
      <c r="AT1219" s="161"/>
      <c r="AU1219" s="161"/>
      <c r="AV1219" s="161"/>
      <c r="AW1219" s="161"/>
      <c r="AX1219" s="161"/>
      <c r="AY1219" s="161"/>
      <c r="AZ1219" s="161"/>
      <c r="BA1219" s="161"/>
      <c r="BB1219" s="161"/>
      <c r="BC1219" s="161"/>
      <c r="BD1219" s="161"/>
      <c r="BE1219" s="161"/>
      <c r="BF1219" s="161"/>
      <c r="BG1219" s="161"/>
      <c r="BH1219" s="161"/>
      <c r="BI1219" s="161"/>
      <c r="BJ1219" s="161"/>
      <c r="BK1219" s="161"/>
      <c r="BL1219" s="161"/>
      <c r="BM1219" s="161"/>
      <c r="BN1219" s="161"/>
      <c r="BO1219" s="161"/>
      <c r="BP1219" s="161"/>
      <c r="BQ1219" s="161"/>
      <c r="BR1219" s="161"/>
      <c r="BS1219" s="161"/>
      <c r="BT1219" s="161"/>
      <c r="BU1219" s="161"/>
      <c r="BV1219" s="161"/>
      <c r="BW1219" s="161"/>
      <c r="BX1219" s="161"/>
      <c r="BY1219" s="161"/>
      <c r="BZ1219" s="161"/>
      <c r="CA1219" s="161"/>
      <c r="CB1219" s="161"/>
      <c r="CC1219" s="161"/>
      <c r="CD1219" s="161"/>
      <c r="CE1219" s="161"/>
      <c r="CF1219" s="161"/>
      <c r="CG1219" s="161"/>
      <c r="CH1219" s="161"/>
      <c r="CI1219" s="161"/>
      <c r="CJ1219" s="161"/>
      <c r="CK1219" s="161"/>
      <c r="CL1219" s="161"/>
      <c r="CM1219" s="161"/>
      <c r="CN1219" s="161"/>
      <c r="CO1219" s="161"/>
      <c r="CP1219" s="161"/>
      <c r="CQ1219" s="161"/>
      <c r="CR1219" s="161"/>
      <c r="CS1219" s="161"/>
      <c r="CT1219" s="161"/>
      <c r="CU1219" s="161"/>
      <c r="CV1219" s="161"/>
      <c r="CW1219" s="161"/>
      <c r="CX1219" s="161"/>
      <c r="CY1219" s="161"/>
      <c r="CZ1219" s="161"/>
      <c r="DA1219" s="161"/>
      <c r="DB1219" s="161"/>
      <c r="DC1219" s="161"/>
      <c r="DD1219" s="161"/>
      <c r="DE1219" s="161"/>
      <c r="DF1219" s="161"/>
      <c r="DG1219" s="161"/>
      <c r="DH1219" s="161"/>
      <c r="DI1219" s="161"/>
      <c r="DJ1219" s="161"/>
      <c r="DK1219" s="161"/>
      <c r="DL1219" s="161"/>
      <c r="DM1219" s="161"/>
      <c r="DN1219" s="161"/>
      <c r="DO1219" s="161"/>
      <c r="DP1219" s="161"/>
      <c r="DQ1219" s="161"/>
      <c r="DR1219" s="161"/>
      <c r="DS1219" s="161"/>
      <c r="DT1219" s="161"/>
      <c r="DU1219" s="161"/>
      <c r="DV1219" s="161"/>
      <c r="DW1219" s="161"/>
    </row>
    <row r="1220" spans="1:127" ht="12.75" customHeight="1" x14ac:dyDescent="0.25">
      <c r="A1220" s="161"/>
      <c r="B1220" s="161"/>
      <c r="C1220" s="161"/>
      <c r="D1220" s="161"/>
      <c r="E1220" s="161"/>
      <c r="F1220" s="161"/>
      <c r="G1220" s="161"/>
      <c r="H1220" s="161"/>
      <c r="I1220" s="161"/>
      <c r="J1220" s="161"/>
      <c r="K1220" s="161"/>
      <c r="L1220" s="161"/>
      <c r="M1220" s="161"/>
      <c r="N1220" s="161"/>
      <c r="O1220" s="161"/>
      <c r="P1220" s="161"/>
      <c r="Q1220" s="161"/>
      <c r="R1220" s="161"/>
      <c r="S1220" s="161"/>
      <c r="T1220" s="161"/>
      <c r="U1220" s="161"/>
      <c r="V1220" s="161"/>
      <c r="W1220" s="161"/>
      <c r="X1220" s="161"/>
      <c r="Y1220" s="161"/>
      <c r="Z1220" s="161"/>
      <c r="AA1220" s="161"/>
      <c r="AB1220" s="161"/>
      <c r="AC1220" s="161"/>
      <c r="AD1220" s="161"/>
      <c r="AE1220" s="161"/>
      <c r="AF1220" s="161"/>
      <c r="AG1220" s="161"/>
      <c r="AH1220" s="161"/>
      <c r="AI1220" s="161"/>
      <c r="AJ1220" s="161"/>
      <c r="AK1220" s="161"/>
      <c r="AL1220" s="161"/>
      <c r="AM1220" s="161"/>
      <c r="AN1220" s="161"/>
      <c r="AO1220" s="161"/>
      <c r="AP1220" s="161"/>
      <c r="AQ1220" s="161"/>
      <c r="AR1220"/>
      <c r="AS1220" s="161"/>
      <c r="AT1220" s="161"/>
      <c r="AU1220" s="161"/>
      <c r="AV1220" s="161"/>
      <c r="AW1220" s="161"/>
      <c r="AX1220" s="161"/>
      <c r="AY1220" s="161"/>
      <c r="AZ1220" s="161"/>
      <c r="BA1220" s="161"/>
      <c r="BB1220" s="161"/>
      <c r="BC1220" s="161"/>
      <c r="BD1220" s="161"/>
      <c r="BE1220" s="161"/>
      <c r="BF1220" s="161"/>
      <c r="BG1220" s="161"/>
      <c r="BH1220" s="161"/>
      <c r="BI1220" s="161"/>
      <c r="BJ1220" s="161"/>
      <c r="BK1220" s="161"/>
      <c r="BL1220" s="161"/>
      <c r="BM1220" s="161"/>
      <c r="BN1220" s="161"/>
      <c r="BO1220" s="161"/>
      <c r="BP1220" s="161"/>
      <c r="BQ1220" s="161"/>
      <c r="BR1220" s="161"/>
      <c r="BS1220" s="161"/>
      <c r="BT1220" s="161"/>
      <c r="BU1220" s="161"/>
      <c r="BV1220" s="161"/>
      <c r="BW1220" s="161"/>
      <c r="BX1220" s="161"/>
      <c r="BY1220" s="161"/>
      <c r="BZ1220" s="161"/>
      <c r="CA1220" s="161"/>
      <c r="CB1220" s="161"/>
      <c r="CC1220" s="161"/>
      <c r="CD1220" s="161"/>
      <c r="CE1220" s="161"/>
      <c r="CF1220" s="161"/>
      <c r="CG1220" s="161"/>
      <c r="CH1220" s="161"/>
      <c r="CI1220" s="161"/>
      <c r="CJ1220" s="161"/>
      <c r="CK1220" s="161"/>
      <c r="CL1220" s="161"/>
      <c r="CM1220" s="161"/>
      <c r="CN1220" s="161"/>
      <c r="CO1220" s="161"/>
      <c r="CP1220" s="161"/>
      <c r="CQ1220" s="161"/>
      <c r="CR1220" s="161"/>
      <c r="CS1220" s="161"/>
      <c r="CT1220" s="161"/>
      <c r="CU1220" s="161"/>
      <c r="CV1220" s="161"/>
      <c r="CW1220" s="161"/>
      <c r="CX1220" s="161"/>
      <c r="CY1220" s="161"/>
      <c r="CZ1220" s="161"/>
      <c r="DA1220" s="161"/>
      <c r="DB1220" s="161"/>
      <c r="DC1220" s="161"/>
      <c r="DD1220" s="161"/>
      <c r="DE1220" s="161"/>
      <c r="DF1220" s="161"/>
      <c r="DG1220" s="161"/>
      <c r="DH1220" s="161"/>
      <c r="DI1220" s="161"/>
      <c r="DJ1220" s="161"/>
      <c r="DK1220" s="161"/>
      <c r="DL1220" s="161"/>
      <c r="DM1220" s="161"/>
      <c r="DN1220" s="161"/>
      <c r="DO1220" s="161"/>
      <c r="DP1220" s="161"/>
      <c r="DQ1220" s="161"/>
      <c r="DR1220" s="161"/>
      <c r="DS1220" s="161"/>
      <c r="DT1220" s="161"/>
      <c r="DU1220" s="161"/>
      <c r="DV1220" s="161"/>
      <c r="DW1220" s="161"/>
    </row>
    <row r="1221" spans="1:127" ht="12.75" customHeight="1" x14ac:dyDescent="0.25">
      <c r="A1221" s="161"/>
      <c r="B1221" s="161"/>
      <c r="C1221" s="161"/>
      <c r="D1221" s="161"/>
      <c r="E1221" s="161"/>
      <c r="F1221" s="161"/>
      <c r="G1221" s="161"/>
      <c r="H1221" s="161"/>
      <c r="I1221" s="161"/>
      <c r="J1221" s="161"/>
      <c r="K1221" s="161"/>
      <c r="L1221" s="161"/>
      <c r="M1221" s="161"/>
      <c r="N1221" s="161"/>
      <c r="O1221" s="161"/>
      <c r="P1221" s="161"/>
      <c r="Q1221" s="161"/>
      <c r="R1221" s="161"/>
      <c r="S1221" s="161"/>
      <c r="T1221" s="161"/>
      <c r="U1221" s="161"/>
      <c r="V1221" s="161"/>
      <c r="W1221" s="161"/>
      <c r="X1221" s="161"/>
      <c r="Y1221" s="161"/>
      <c r="Z1221" s="161"/>
      <c r="AA1221" s="161"/>
      <c r="AB1221" s="161"/>
      <c r="AC1221" s="161"/>
      <c r="AD1221" s="161"/>
      <c r="AE1221" s="161"/>
      <c r="AF1221" s="161"/>
      <c r="AG1221" s="161"/>
      <c r="AH1221" s="161"/>
      <c r="AI1221" s="161"/>
      <c r="AJ1221" s="161"/>
      <c r="AK1221" s="161"/>
      <c r="AL1221" s="161"/>
      <c r="AM1221" s="161"/>
      <c r="AN1221" s="161"/>
      <c r="AO1221" s="161"/>
      <c r="AP1221" s="161"/>
      <c r="AQ1221" s="161"/>
      <c r="AR1221"/>
      <c r="AS1221" s="161"/>
      <c r="AT1221" s="161"/>
      <c r="AU1221" s="161"/>
      <c r="AV1221" s="161"/>
      <c r="AW1221" s="161"/>
      <c r="AX1221" s="161"/>
      <c r="AY1221" s="161"/>
      <c r="AZ1221" s="161"/>
      <c r="BA1221" s="161"/>
      <c r="BB1221" s="161"/>
      <c r="BC1221" s="161"/>
      <c r="BD1221" s="161"/>
      <c r="BE1221" s="161"/>
      <c r="BF1221" s="161"/>
      <c r="BG1221" s="161"/>
      <c r="BH1221" s="161"/>
      <c r="BI1221" s="161"/>
      <c r="BJ1221" s="161"/>
      <c r="BK1221" s="161"/>
      <c r="BL1221" s="161"/>
      <c r="BM1221" s="161"/>
      <c r="BN1221" s="161"/>
      <c r="BO1221" s="161"/>
      <c r="BP1221" s="161"/>
      <c r="BQ1221" s="161"/>
      <c r="BR1221" s="161"/>
      <c r="BS1221" s="161"/>
      <c r="BT1221" s="161"/>
      <c r="BU1221" s="161"/>
      <c r="BV1221" s="161"/>
      <c r="BW1221" s="161"/>
      <c r="BX1221" s="161"/>
      <c r="BY1221" s="161"/>
      <c r="BZ1221" s="161"/>
      <c r="CA1221" s="161"/>
      <c r="CB1221" s="161"/>
      <c r="CC1221" s="161"/>
      <c r="CD1221" s="161"/>
      <c r="CE1221" s="161"/>
      <c r="CF1221" s="161"/>
      <c r="CG1221" s="161"/>
      <c r="CH1221" s="161"/>
      <c r="CI1221" s="161"/>
      <c r="CJ1221" s="161"/>
      <c r="CK1221" s="161"/>
      <c r="CL1221" s="161"/>
      <c r="CM1221" s="161"/>
      <c r="CN1221" s="161"/>
      <c r="CO1221" s="161"/>
      <c r="CP1221" s="161"/>
      <c r="CQ1221" s="161"/>
      <c r="CR1221" s="161"/>
      <c r="CS1221" s="161"/>
      <c r="CT1221" s="161"/>
      <c r="CU1221" s="161"/>
      <c r="CV1221" s="161"/>
      <c r="CW1221" s="161"/>
      <c r="CX1221" s="161"/>
      <c r="CY1221" s="161"/>
      <c r="CZ1221" s="161"/>
      <c r="DA1221" s="161"/>
      <c r="DB1221" s="161"/>
      <c r="DC1221" s="161"/>
      <c r="DD1221" s="161"/>
      <c r="DE1221" s="161"/>
      <c r="DF1221" s="161"/>
      <c r="DG1221" s="161"/>
      <c r="DH1221" s="161"/>
      <c r="DI1221" s="161"/>
      <c r="DJ1221" s="161"/>
      <c r="DK1221" s="161"/>
      <c r="DL1221" s="161"/>
      <c r="DM1221" s="161"/>
      <c r="DN1221" s="161"/>
      <c r="DO1221" s="161"/>
      <c r="DP1221" s="161"/>
      <c r="DQ1221" s="161"/>
      <c r="DR1221" s="161"/>
      <c r="DS1221" s="161"/>
      <c r="DT1221" s="161"/>
      <c r="DU1221" s="161"/>
      <c r="DV1221" s="161"/>
      <c r="DW1221" s="161"/>
    </row>
    <row r="1222" spans="1:127" ht="12.75" customHeight="1" x14ac:dyDescent="0.25">
      <c r="A1222" s="161"/>
      <c r="B1222" s="161"/>
      <c r="C1222" s="161"/>
      <c r="D1222" s="161"/>
      <c r="E1222" s="161"/>
      <c r="F1222" s="161"/>
      <c r="G1222" s="161"/>
      <c r="H1222" s="161"/>
      <c r="I1222" s="161"/>
      <c r="J1222" s="161"/>
      <c r="K1222" s="161"/>
      <c r="L1222" s="161"/>
      <c r="M1222" s="161"/>
      <c r="N1222" s="161"/>
      <c r="O1222" s="161"/>
      <c r="P1222" s="161"/>
      <c r="Q1222" s="161"/>
      <c r="R1222" s="161"/>
      <c r="S1222" s="161"/>
      <c r="T1222" s="161"/>
      <c r="U1222" s="161"/>
      <c r="V1222" s="161"/>
      <c r="W1222" s="161"/>
      <c r="X1222" s="161"/>
      <c r="Y1222" s="161"/>
      <c r="Z1222" s="161"/>
      <c r="AA1222" s="161"/>
      <c r="AB1222" s="161"/>
      <c r="AC1222" s="161"/>
      <c r="AD1222" s="161"/>
      <c r="AE1222" s="161"/>
      <c r="AF1222" s="161"/>
      <c r="AG1222" s="161"/>
      <c r="AH1222" s="161"/>
      <c r="AI1222" s="161"/>
      <c r="AJ1222" s="161"/>
      <c r="AK1222" s="161"/>
      <c r="AL1222" s="161"/>
      <c r="AM1222" s="161"/>
      <c r="AN1222" s="161"/>
      <c r="AO1222" s="161"/>
      <c r="AP1222" s="161"/>
      <c r="AQ1222" s="161"/>
      <c r="AR1222"/>
      <c r="AS1222" s="161"/>
      <c r="AT1222" s="161"/>
      <c r="AU1222" s="161"/>
      <c r="AV1222" s="161"/>
      <c r="AW1222" s="161"/>
      <c r="AX1222" s="161"/>
      <c r="AY1222" s="161"/>
      <c r="AZ1222" s="161"/>
      <c r="BA1222" s="161"/>
      <c r="BB1222" s="161"/>
      <c r="BC1222" s="161"/>
      <c r="BD1222" s="161"/>
      <c r="BE1222" s="161"/>
      <c r="BF1222" s="161"/>
      <c r="BG1222" s="161"/>
      <c r="BH1222" s="161"/>
      <c r="BI1222" s="161"/>
      <c r="BJ1222" s="161"/>
      <c r="BK1222" s="161"/>
      <c r="BL1222" s="161"/>
      <c r="BM1222" s="161"/>
      <c r="BN1222" s="161"/>
      <c r="BO1222" s="161"/>
      <c r="BP1222" s="161"/>
      <c r="BQ1222" s="161"/>
      <c r="BR1222" s="161"/>
      <c r="BS1222" s="161"/>
      <c r="BT1222" s="161"/>
      <c r="BU1222" s="161"/>
      <c r="BV1222" s="161"/>
      <c r="BW1222" s="161"/>
      <c r="BX1222" s="161"/>
      <c r="BY1222" s="161"/>
      <c r="BZ1222" s="161"/>
      <c r="CA1222" s="161"/>
      <c r="CB1222" s="161"/>
      <c r="CC1222" s="161"/>
      <c r="CD1222" s="161"/>
      <c r="CE1222" s="161"/>
      <c r="CF1222" s="161"/>
      <c r="CG1222" s="161"/>
      <c r="CH1222" s="161"/>
      <c r="CI1222" s="161"/>
      <c r="CJ1222" s="161"/>
      <c r="CK1222" s="161"/>
      <c r="CL1222" s="161"/>
      <c r="CM1222" s="161"/>
      <c r="CN1222" s="161"/>
      <c r="CO1222" s="161"/>
      <c r="CP1222" s="161"/>
      <c r="CQ1222" s="161"/>
      <c r="CR1222" s="161"/>
      <c r="CS1222" s="161"/>
      <c r="CT1222" s="161"/>
      <c r="CU1222" s="161"/>
      <c r="CV1222" s="161"/>
      <c r="CW1222" s="161"/>
      <c r="CX1222" s="161"/>
      <c r="CY1222" s="161"/>
      <c r="CZ1222" s="161"/>
      <c r="DA1222" s="161"/>
      <c r="DB1222" s="161"/>
      <c r="DC1222" s="161"/>
      <c r="DD1222" s="161"/>
      <c r="DE1222" s="161"/>
      <c r="DF1222" s="161"/>
      <c r="DG1222" s="161"/>
      <c r="DH1222" s="161"/>
      <c r="DI1222" s="161"/>
      <c r="DJ1222" s="161"/>
      <c r="DK1222" s="161"/>
      <c r="DL1222" s="161"/>
      <c r="DM1222" s="161"/>
      <c r="DN1222" s="161"/>
      <c r="DO1222" s="161"/>
      <c r="DP1222" s="161"/>
      <c r="DQ1222" s="161"/>
      <c r="DR1222" s="161"/>
      <c r="DS1222" s="161"/>
      <c r="DT1222" s="161"/>
      <c r="DU1222" s="161"/>
      <c r="DV1222" s="161"/>
      <c r="DW1222" s="161"/>
    </row>
    <row r="1223" spans="1:127" ht="12.75" customHeight="1" x14ac:dyDescent="0.25">
      <c r="A1223" s="161"/>
      <c r="B1223" s="161"/>
      <c r="C1223" s="161"/>
      <c r="D1223" s="161"/>
      <c r="E1223" s="161"/>
      <c r="F1223" s="161"/>
      <c r="G1223" s="161"/>
      <c r="H1223" s="161"/>
      <c r="I1223" s="161"/>
      <c r="J1223" s="161"/>
      <c r="K1223" s="161"/>
      <c r="L1223" s="161"/>
      <c r="M1223" s="161"/>
      <c r="N1223" s="161"/>
      <c r="O1223" s="161"/>
      <c r="P1223" s="161"/>
      <c r="Q1223" s="161"/>
      <c r="R1223" s="161"/>
      <c r="S1223" s="161"/>
      <c r="T1223" s="161"/>
      <c r="U1223" s="161"/>
      <c r="V1223" s="161"/>
      <c r="W1223" s="161"/>
      <c r="X1223" s="161"/>
      <c r="Y1223" s="161"/>
      <c r="Z1223" s="161"/>
      <c r="AA1223" s="161"/>
      <c r="AB1223" s="161"/>
      <c r="AC1223" s="161"/>
      <c r="AD1223" s="161"/>
      <c r="AE1223" s="161"/>
      <c r="AF1223" s="161"/>
      <c r="AG1223" s="161"/>
      <c r="AH1223" s="161"/>
      <c r="AI1223" s="161"/>
      <c r="AJ1223" s="161"/>
      <c r="AK1223" s="161"/>
      <c r="AL1223" s="161"/>
      <c r="AM1223" s="161"/>
      <c r="AN1223" s="161"/>
      <c r="AO1223" s="161"/>
      <c r="AP1223" s="161"/>
      <c r="AQ1223" s="161"/>
      <c r="AR1223"/>
      <c r="AS1223" s="161"/>
      <c r="AT1223" s="161"/>
      <c r="AU1223" s="161"/>
      <c r="AV1223" s="161"/>
      <c r="AW1223" s="161"/>
      <c r="AX1223" s="161"/>
      <c r="AY1223" s="161"/>
      <c r="AZ1223" s="161"/>
      <c r="BA1223" s="161"/>
      <c r="BB1223" s="161"/>
      <c r="BC1223" s="161"/>
      <c r="BD1223" s="161"/>
      <c r="BE1223" s="161"/>
      <c r="BF1223" s="161"/>
      <c r="BG1223" s="161"/>
      <c r="BH1223" s="161"/>
      <c r="BI1223" s="161"/>
      <c r="BJ1223" s="161"/>
      <c r="BK1223" s="161"/>
      <c r="BL1223" s="161"/>
      <c r="BM1223" s="161"/>
      <c r="BN1223" s="161"/>
      <c r="BO1223" s="161"/>
      <c r="BP1223" s="161"/>
      <c r="BQ1223" s="161"/>
      <c r="BR1223" s="161"/>
      <c r="BS1223" s="161"/>
      <c r="BT1223" s="161"/>
      <c r="BU1223" s="161"/>
      <c r="BV1223" s="161"/>
      <c r="BW1223" s="161"/>
      <c r="BX1223" s="161"/>
      <c r="BY1223" s="161"/>
      <c r="BZ1223" s="161"/>
      <c r="CA1223" s="161"/>
      <c r="CB1223" s="161"/>
      <c r="CC1223" s="161"/>
      <c r="CD1223" s="161"/>
      <c r="CE1223" s="161"/>
      <c r="CF1223" s="161"/>
      <c r="CG1223" s="161"/>
      <c r="CH1223" s="161"/>
      <c r="CI1223" s="161"/>
      <c r="CJ1223" s="161"/>
      <c r="CK1223" s="161"/>
      <c r="CL1223" s="161"/>
      <c r="CM1223" s="161"/>
      <c r="CN1223" s="161"/>
      <c r="CO1223" s="161"/>
      <c r="CP1223" s="161"/>
      <c r="CQ1223" s="161"/>
      <c r="CR1223" s="161"/>
      <c r="CS1223" s="161"/>
      <c r="CT1223" s="161"/>
      <c r="CU1223" s="161"/>
      <c r="CV1223" s="161"/>
      <c r="CW1223" s="161"/>
      <c r="CX1223" s="161"/>
      <c r="CY1223" s="161"/>
      <c r="CZ1223" s="161"/>
      <c r="DA1223" s="161"/>
      <c r="DB1223" s="161"/>
      <c r="DC1223" s="161"/>
      <c r="DD1223" s="161"/>
      <c r="DE1223" s="161"/>
      <c r="DF1223" s="161"/>
      <c r="DG1223" s="161"/>
      <c r="DH1223" s="161"/>
      <c r="DI1223" s="161"/>
      <c r="DJ1223" s="161"/>
      <c r="DK1223" s="161"/>
      <c r="DL1223" s="161"/>
      <c r="DM1223" s="161"/>
      <c r="DN1223" s="161"/>
      <c r="DO1223" s="161"/>
      <c r="DP1223" s="161"/>
      <c r="DQ1223" s="161"/>
      <c r="DR1223" s="161"/>
      <c r="DS1223" s="161"/>
      <c r="DT1223" s="161"/>
      <c r="DU1223" s="161"/>
      <c r="DV1223" s="161"/>
      <c r="DW1223" s="161"/>
    </row>
    <row r="1224" spans="1:127" ht="12.75" customHeight="1" x14ac:dyDescent="0.25">
      <c r="A1224" s="161"/>
      <c r="B1224" s="161"/>
      <c r="C1224" s="161"/>
      <c r="D1224" s="161"/>
      <c r="E1224" s="161"/>
      <c r="F1224" s="161"/>
      <c r="G1224" s="161"/>
      <c r="H1224" s="161"/>
      <c r="I1224" s="161"/>
      <c r="J1224" s="161"/>
      <c r="K1224" s="161"/>
      <c r="L1224" s="161"/>
      <c r="M1224" s="161"/>
      <c r="N1224" s="161"/>
      <c r="O1224" s="161"/>
      <c r="P1224" s="161"/>
      <c r="Q1224" s="161"/>
      <c r="R1224" s="161"/>
      <c r="S1224" s="161"/>
      <c r="T1224" s="161"/>
      <c r="U1224" s="161"/>
      <c r="V1224" s="161"/>
      <c r="W1224" s="161"/>
      <c r="X1224" s="161"/>
      <c r="Y1224" s="161"/>
      <c r="Z1224" s="161"/>
      <c r="AA1224" s="161"/>
      <c r="AB1224" s="161"/>
      <c r="AC1224" s="161"/>
      <c r="AD1224" s="161"/>
      <c r="AE1224" s="161"/>
      <c r="AF1224" s="161"/>
      <c r="AG1224" s="161"/>
      <c r="AH1224" s="161"/>
      <c r="AI1224" s="161"/>
      <c r="AJ1224" s="161"/>
      <c r="AK1224" s="161"/>
      <c r="AL1224" s="161"/>
      <c r="AM1224" s="161"/>
      <c r="AN1224" s="161"/>
      <c r="AO1224" s="161"/>
      <c r="AP1224" s="161"/>
      <c r="AQ1224" s="161"/>
      <c r="AR1224"/>
      <c r="AS1224" s="161"/>
      <c r="AT1224" s="161"/>
      <c r="AU1224" s="161"/>
      <c r="AV1224" s="161"/>
      <c r="AW1224" s="161"/>
      <c r="AX1224" s="161"/>
      <c r="AY1224" s="161"/>
      <c r="AZ1224" s="161"/>
      <c r="BA1224" s="161"/>
      <c r="BB1224" s="161"/>
      <c r="BC1224" s="161"/>
      <c r="BD1224" s="161"/>
      <c r="BE1224" s="161"/>
      <c r="BF1224" s="161"/>
      <c r="BG1224" s="161"/>
      <c r="BH1224" s="161"/>
      <c r="BI1224" s="161"/>
      <c r="BJ1224" s="161"/>
      <c r="BK1224" s="161"/>
      <c r="BL1224" s="161"/>
      <c r="BM1224" s="161"/>
      <c r="BN1224" s="161"/>
      <c r="BO1224" s="161"/>
      <c r="BP1224" s="161"/>
      <c r="BQ1224" s="161"/>
      <c r="BR1224" s="161"/>
      <c r="BS1224" s="161"/>
      <c r="BT1224" s="161"/>
      <c r="BU1224" s="161"/>
      <c r="BV1224" s="161"/>
      <c r="BW1224" s="161"/>
      <c r="BX1224" s="161"/>
      <c r="BY1224" s="161"/>
      <c r="BZ1224" s="161"/>
      <c r="CA1224" s="161"/>
      <c r="CB1224" s="161"/>
      <c r="CC1224" s="161"/>
      <c r="CD1224" s="161"/>
      <c r="CE1224" s="161"/>
      <c r="CF1224" s="161"/>
      <c r="CG1224" s="161"/>
      <c r="CH1224" s="161"/>
      <c r="CI1224" s="161"/>
      <c r="CJ1224" s="161"/>
      <c r="CK1224" s="161"/>
      <c r="CL1224" s="161"/>
      <c r="CM1224" s="161"/>
      <c r="CN1224" s="161"/>
      <c r="CO1224" s="161"/>
      <c r="CP1224" s="161"/>
      <c r="CQ1224" s="161"/>
      <c r="CR1224" s="161"/>
      <c r="CS1224" s="161"/>
      <c r="CT1224" s="161"/>
      <c r="CU1224" s="161"/>
      <c r="CV1224" s="161"/>
      <c r="CW1224" s="161"/>
      <c r="CX1224" s="161"/>
      <c r="CY1224" s="161"/>
      <c r="CZ1224" s="161"/>
      <c r="DA1224" s="161"/>
      <c r="DB1224" s="161"/>
      <c r="DC1224" s="161"/>
      <c r="DD1224" s="161"/>
      <c r="DE1224" s="161"/>
      <c r="DF1224" s="161"/>
      <c r="DG1224" s="161"/>
      <c r="DH1224" s="161"/>
      <c r="DI1224" s="161"/>
      <c r="DJ1224" s="161"/>
      <c r="DK1224" s="161"/>
      <c r="DL1224" s="161"/>
      <c r="DM1224" s="161"/>
      <c r="DN1224" s="161"/>
      <c r="DO1224" s="161"/>
      <c r="DP1224" s="161"/>
      <c r="DQ1224" s="161"/>
      <c r="DR1224" s="161"/>
      <c r="DS1224" s="161"/>
      <c r="DT1224" s="161"/>
      <c r="DU1224" s="161"/>
      <c r="DV1224" s="161"/>
      <c r="DW1224" s="161"/>
    </row>
    <row r="1225" spans="1:127" ht="12.75" customHeight="1" x14ac:dyDescent="0.25">
      <c r="A1225" s="161"/>
      <c r="B1225" s="161"/>
      <c r="C1225" s="161"/>
      <c r="D1225" s="161"/>
      <c r="E1225" s="161"/>
      <c r="F1225" s="161"/>
      <c r="G1225" s="161"/>
      <c r="H1225" s="161"/>
      <c r="I1225" s="161"/>
      <c r="J1225" s="161"/>
      <c r="K1225" s="161"/>
      <c r="L1225" s="161"/>
      <c r="M1225" s="161"/>
      <c r="N1225" s="161"/>
      <c r="O1225" s="161"/>
      <c r="P1225" s="161"/>
      <c r="Q1225" s="161"/>
      <c r="R1225" s="161"/>
      <c r="S1225" s="161"/>
      <c r="T1225" s="161"/>
      <c r="U1225" s="161"/>
      <c r="V1225" s="161"/>
      <c r="W1225" s="161"/>
      <c r="X1225" s="161"/>
      <c r="Y1225" s="161"/>
      <c r="Z1225" s="161"/>
      <c r="AA1225" s="161"/>
      <c r="AB1225" s="161"/>
      <c r="AC1225" s="161"/>
      <c r="AD1225" s="161"/>
      <c r="AE1225" s="161"/>
      <c r="AF1225" s="161"/>
      <c r="AG1225" s="161"/>
      <c r="AH1225" s="161"/>
      <c r="AI1225" s="161"/>
      <c r="AJ1225" s="161"/>
      <c r="AK1225" s="161"/>
      <c r="AL1225" s="161"/>
      <c r="AM1225" s="161"/>
      <c r="AN1225" s="161"/>
      <c r="AO1225" s="161"/>
      <c r="AP1225" s="161"/>
      <c r="AQ1225" s="161"/>
      <c r="AR1225"/>
      <c r="AS1225" s="161"/>
      <c r="AT1225" s="161"/>
      <c r="AU1225" s="161"/>
      <c r="AV1225" s="161"/>
      <c r="AW1225" s="161"/>
      <c r="AX1225" s="161"/>
      <c r="AY1225" s="161"/>
      <c r="AZ1225" s="161"/>
      <c r="BA1225" s="161"/>
      <c r="BB1225" s="161"/>
      <c r="BC1225" s="161"/>
      <c r="BD1225" s="161"/>
      <c r="BE1225" s="161"/>
      <c r="BF1225" s="161"/>
      <c r="BG1225" s="161"/>
      <c r="BH1225" s="161"/>
      <c r="BI1225" s="161"/>
      <c r="BJ1225" s="161"/>
      <c r="BK1225" s="161"/>
      <c r="BL1225" s="161"/>
      <c r="BM1225" s="161"/>
      <c r="BN1225" s="161"/>
      <c r="BO1225" s="161"/>
      <c r="BP1225" s="161"/>
      <c r="BQ1225" s="161"/>
      <c r="BR1225" s="161"/>
      <c r="BS1225" s="161"/>
      <c r="BT1225" s="161"/>
      <c r="BU1225" s="161"/>
      <c r="BV1225" s="161"/>
      <c r="BW1225" s="161"/>
      <c r="BX1225" s="161"/>
      <c r="BY1225" s="161"/>
      <c r="BZ1225" s="161"/>
      <c r="CA1225" s="161"/>
      <c r="CB1225" s="161"/>
      <c r="CC1225" s="161"/>
      <c r="CD1225" s="161"/>
      <c r="CE1225" s="161"/>
      <c r="CF1225" s="161"/>
      <c r="CG1225" s="161"/>
      <c r="CH1225" s="161"/>
      <c r="CI1225" s="161"/>
      <c r="CJ1225" s="161"/>
      <c r="CK1225" s="161"/>
      <c r="CL1225" s="161"/>
      <c r="CM1225" s="161"/>
      <c r="CN1225" s="161"/>
      <c r="CO1225" s="161"/>
      <c r="CP1225" s="161"/>
      <c r="CQ1225" s="161"/>
      <c r="CR1225" s="161"/>
      <c r="CS1225" s="161"/>
      <c r="CT1225" s="161"/>
      <c r="CU1225" s="161"/>
      <c r="CV1225" s="161"/>
      <c r="CW1225" s="161"/>
      <c r="CX1225" s="161"/>
      <c r="CY1225" s="161"/>
      <c r="CZ1225" s="161"/>
      <c r="DA1225" s="161"/>
      <c r="DB1225" s="161"/>
      <c r="DC1225" s="161"/>
      <c r="DD1225" s="161"/>
      <c r="DE1225" s="161"/>
      <c r="DF1225" s="161"/>
      <c r="DG1225" s="161"/>
      <c r="DH1225" s="161"/>
      <c r="DI1225" s="161"/>
      <c r="DJ1225" s="161"/>
      <c r="DK1225" s="161"/>
      <c r="DL1225" s="161"/>
      <c r="DM1225" s="161"/>
      <c r="DN1225" s="161"/>
      <c r="DO1225" s="161"/>
      <c r="DP1225" s="161"/>
      <c r="DQ1225" s="161"/>
      <c r="DR1225" s="161"/>
      <c r="DS1225" s="161"/>
      <c r="DT1225" s="161"/>
      <c r="DU1225" s="161"/>
      <c r="DV1225" s="161"/>
      <c r="DW1225" s="161"/>
    </row>
    <row r="1226" spans="1:127" ht="12.75" customHeight="1" x14ac:dyDescent="0.25">
      <c r="A1226" s="161"/>
      <c r="B1226" s="161"/>
      <c r="C1226" s="161"/>
      <c r="D1226" s="161"/>
      <c r="E1226" s="161"/>
      <c r="F1226" s="161"/>
      <c r="G1226" s="161"/>
      <c r="H1226" s="161"/>
      <c r="I1226" s="161"/>
      <c r="J1226" s="161"/>
      <c r="K1226" s="161"/>
      <c r="L1226" s="161"/>
      <c r="M1226" s="161"/>
      <c r="N1226" s="161"/>
      <c r="O1226" s="161"/>
      <c r="P1226" s="161"/>
      <c r="Q1226" s="161"/>
      <c r="R1226" s="161"/>
      <c r="S1226" s="161"/>
      <c r="T1226" s="161"/>
      <c r="U1226" s="161"/>
      <c r="V1226" s="161"/>
      <c r="W1226" s="161"/>
      <c r="X1226" s="161"/>
      <c r="Y1226" s="161"/>
      <c r="Z1226" s="161"/>
      <c r="AA1226" s="161"/>
      <c r="AB1226" s="161"/>
      <c r="AC1226" s="161"/>
      <c r="AD1226" s="161"/>
      <c r="AE1226" s="161"/>
      <c r="AF1226" s="161"/>
      <c r="AG1226" s="161"/>
      <c r="AH1226" s="161"/>
      <c r="AI1226" s="161"/>
      <c r="AJ1226" s="161"/>
      <c r="AK1226" s="161"/>
      <c r="AL1226" s="161"/>
      <c r="AM1226" s="161"/>
      <c r="AN1226" s="161"/>
      <c r="AO1226" s="161"/>
      <c r="AP1226" s="161"/>
      <c r="AQ1226" s="161"/>
      <c r="AR1226"/>
      <c r="AS1226" s="161"/>
      <c r="AT1226" s="161"/>
      <c r="AU1226" s="161"/>
      <c r="AV1226" s="161"/>
      <c r="AW1226" s="161"/>
      <c r="AX1226" s="161"/>
      <c r="AY1226" s="161"/>
      <c r="AZ1226" s="161"/>
      <c r="BA1226" s="161"/>
      <c r="BB1226" s="161"/>
      <c r="BC1226" s="161"/>
      <c r="BD1226" s="161"/>
      <c r="BE1226" s="161"/>
      <c r="BF1226" s="161"/>
      <c r="BG1226" s="161"/>
      <c r="BH1226" s="161"/>
      <c r="BI1226" s="161"/>
      <c r="BJ1226" s="161"/>
      <c r="BK1226" s="161"/>
      <c r="BL1226" s="161"/>
      <c r="BM1226" s="161"/>
      <c r="BN1226" s="161"/>
      <c r="BO1226" s="161"/>
      <c r="BP1226" s="161"/>
      <c r="BQ1226" s="161"/>
      <c r="BR1226" s="161"/>
      <c r="BS1226" s="161"/>
      <c r="BT1226" s="161"/>
      <c r="BU1226" s="161"/>
      <c r="BV1226" s="161"/>
      <c r="BW1226" s="161"/>
      <c r="BX1226" s="161"/>
      <c r="BY1226" s="161"/>
      <c r="BZ1226" s="161"/>
      <c r="CA1226" s="161"/>
      <c r="CB1226" s="161"/>
      <c r="CC1226" s="161"/>
      <c r="CD1226" s="161"/>
      <c r="CE1226" s="161"/>
      <c r="CF1226" s="161"/>
      <c r="CG1226" s="161"/>
      <c r="CH1226" s="161"/>
      <c r="CI1226" s="161"/>
      <c r="CJ1226" s="161"/>
      <c r="CK1226" s="161"/>
      <c r="CL1226" s="161"/>
      <c r="CM1226" s="161"/>
      <c r="CN1226" s="161"/>
      <c r="CO1226" s="161"/>
      <c r="CP1226" s="161"/>
      <c r="CQ1226" s="161"/>
      <c r="CR1226" s="161"/>
      <c r="CS1226" s="161"/>
      <c r="CT1226" s="161"/>
      <c r="CU1226" s="161"/>
      <c r="CV1226" s="161"/>
      <c r="CW1226" s="161"/>
      <c r="CX1226" s="161"/>
      <c r="CY1226" s="161"/>
      <c r="CZ1226" s="161"/>
      <c r="DA1226" s="161"/>
      <c r="DB1226" s="161"/>
      <c r="DC1226" s="161"/>
      <c r="DD1226" s="161"/>
      <c r="DE1226" s="161"/>
      <c r="DF1226" s="161"/>
      <c r="DG1226" s="161"/>
      <c r="DH1226" s="161"/>
      <c r="DI1226" s="161"/>
      <c r="DJ1226" s="161"/>
      <c r="DK1226" s="161"/>
      <c r="DL1226" s="161"/>
      <c r="DM1226" s="161"/>
      <c r="DN1226" s="161"/>
      <c r="DO1226" s="161"/>
      <c r="DP1226" s="161"/>
      <c r="DQ1226" s="161"/>
      <c r="DR1226" s="161"/>
      <c r="DS1226" s="161"/>
      <c r="DT1226" s="161"/>
      <c r="DU1226" s="161"/>
      <c r="DV1226" s="161"/>
      <c r="DW1226" s="161"/>
    </row>
    <row r="1227" spans="1:127" ht="12.75" customHeight="1" x14ac:dyDescent="0.25">
      <c r="A1227" s="161"/>
      <c r="B1227" s="161"/>
      <c r="C1227" s="161"/>
      <c r="D1227" s="161"/>
      <c r="E1227" s="161"/>
      <c r="F1227" s="161"/>
      <c r="G1227" s="161"/>
      <c r="H1227" s="161"/>
      <c r="I1227" s="161"/>
      <c r="J1227" s="161"/>
      <c r="K1227" s="161"/>
      <c r="L1227" s="161"/>
      <c r="M1227" s="161"/>
      <c r="N1227" s="161"/>
      <c r="O1227" s="161"/>
      <c r="P1227" s="161"/>
      <c r="Q1227" s="161"/>
      <c r="R1227" s="161"/>
      <c r="S1227" s="161"/>
      <c r="T1227" s="161"/>
      <c r="U1227" s="161"/>
      <c r="V1227" s="161"/>
      <c r="W1227" s="161"/>
      <c r="X1227" s="161"/>
      <c r="Y1227" s="161"/>
      <c r="Z1227" s="161"/>
      <c r="AA1227" s="161"/>
      <c r="AB1227" s="161"/>
      <c r="AC1227" s="161"/>
      <c r="AD1227" s="161"/>
      <c r="AE1227" s="161"/>
      <c r="AF1227" s="161"/>
      <c r="AG1227" s="161"/>
      <c r="AH1227" s="161"/>
      <c r="AI1227" s="161"/>
      <c r="AJ1227" s="161"/>
      <c r="AK1227" s="161"/>
      <c r="AL1227" s="161"/>
      <c r="AM1227" s="161"/>
      <c r="AN1227" s="161"/>
      <c r="AO1227" s="161"/>
      <c r="AP1227" s="161"/>
      <c r="AQ1227" s="161"/>
      <c r="AR1227"/>
      <c r="AS1227" s="161"/>
      <c r="AT1227" s="161"/>
      <c r="AU1227" s="161"/>
      <c r="AV1227" s="161"/>
      <c r="AW1227" s="161"/>
      <c r="AX1227" s="161"/>
      <c r="AY1227" s="161"/>
      <c r="AZ1227" s="161"/>
      <c r="BA1227" s="161"/>
      <c r="BB1227" s="161"/>
      <c r="BC1227" s="161"/>
      <c r="BD1227" s="161"/>
      <c r="BE1227" s="161"/>
      <c r="BF1227" s="161"/>
      <c r="BG1227" s="161"/>
      <c r="BH1227" s="161"/>
      <c r="BI1227" s="161"/>
      <c r="BJ1227" s="161"/>
      <c r="BK1227" s="161"/>
      <c r="BL1227" s="161"/>
      <c r="BM1227" s="161"/>
      <c r="BN1227" s="161"/>
      <c r="BO1227" s="161"/>
      <c r="BP1227" s="161"/>
      <c r="BQ1227" s="161"/>
      <c r="BR1227" s="161"/>
      <c r="BS1227" s="161"/>
      <c r="BT1227" s="161"/>
      <c r="BU1227" s="161"/>
      <c r="BV1227" s="161"/>
      <c r="BW1227" s="161"/>
      <c r="BX1227" s="161"/>
      <c r="BY1227" s="161"/>
      <c r="BZ1227" s="161"/>
      <c r="CA1227" s="161"/>
      <c r="CB1227" s="161"/>
      <c r="CC1227" s="161"/>
      <c r="CD1227" s="161"/>
      <c r="CE1227" s="161"/>
      <c r="CF1227" s="161"/>
      <c r="CG1227" s="161"/>
      <c r="CH1227" s="161"/>
      <c r="CI1227" s="161"/>
      <c r="CJ1227" s="161"/>
      <c r="CK1227" s="161"/>
      <c r="CL1227" s="161"/>
      <c r="CM1227" s="161"/>
      <c r="CN1227" s="161"/>
      <c r="CO1227" s="161"/>
      <c r="CP1227" s="161"/>
      <c r="CQ1227" s="161"/>
      <c r="CR1227" s="161"/>
      <c r="CS1227" s="161"/>
      <c r="CT1227" s="161"/>
      <c r="CU1227" s="161"/>
      <c r="CV1227" s="161"/>
      <c r="CW1227" s="161"/>
      <c r="CX1227" s="161"/>
      <c r="CY1227" s="161"/>
      <c r="CZ1227" s="161"/>
      <c r="DA1227" s="161"/>
      <c r="DB1227" s="161"/>
      <c r="DC1227" s="161"/>
      <c r="DD1227" s="161"/>
      <c r="DE1227" s="161"/>
      <c r="DF1227" s="161"/>
      <c r="DG1227" s="161"/>
      <c r="DH1227" s="161"/>
      <c r="DI1227" s="161"/>
      <c r="DJ1227" s="161"/>
      <c r="DK1227" s="161"/>
      <c r="DL1227" s="161"/>
      <c r="DM1227" s="161"/>
      <c r="DN1227" s="161"/>
      <c r="DO1227" s="161"/>
      <c r="DP1227" s="161"/>
      <c r="DQ1227" s="161"/>
      <c r="DR1227" s="161"/>
      <c r="DS1227" s="161"/>
      <c r="DT1227" s="161"/>
      <c r="DU1227" s="161"/>
      <c r="DV1227" s="161"/>
      <c r="DW1227" s="161"/>
    </row>
    <row r="1228" spans="1:127" ht="12.75" customHeight="1" x14ac:dyDescent="0.25">
      <c r="A1228" s="161"/>
      <c r="B1228" s="161"/>
      <c r="C1228" s="161"/>
      <c r="D1228" s="161"/>
      <c r="E1228" s="161"/>
      <c r="F1228" s="161"/>
      <c r="G1228" s="161"/>
      <c r="H1228" s="161"/>
      <c r="I1228" s="161"/>
      <c r="J1228" s="161"/>
      <c r="K1228" s="161"/>
      <c r="L1228" s="161"/>
      <c r="M1228" s="161"/>
      <c r="N1228" s="161"/>
      <c r="O1228" s="161"/>
      <c r="P1228" s="161"/>
      <c r="Q1228" s="161"/>
      <c r="R1228" s="161"/>
      <c r="S1228" s="161"/>
      <c r="T1228" s="161"/>
      <c r="U1228" s="161"/>
      <c r="V1228" s="161"/>
      <c r="W1228" s="161"/>
      <c r="X1228" s="161"/>
      <c r="Y1228" s="161"/>
      <c r="Z1228" s="161"/>
      <c r="AA1228" s="161"/>
      <c r="AB1228" s="161"/>
      <c r="AC1228" s="161"/>
      <c r="AD1228" s="161"/>
      <c r="AE1228" s="161"/>
      <c r="AF1228" s="161"/>
      <c r="AG1228" s="161"/>
      <c r="AH1228" s="161"/>
      <c r="AI1228" s="161"/>
      <c r="AJ1228" s="161"/>
      <c r="AK1228" s="161"/>
      <c r="AL1228" s="161"/>
      <c r="AM1228" s="161"/>
      <c r="AN1228" s="161"/>
      <c r="AO1228" s="161"/>
      <c r="AP1228" s="161"/>
      <c r="AQ1228" s="161"/>
      <c r="AR1228"/>
      <c r="AS1228" s="161"/>
      <c r="AT1228" s="161"/>
      <c r="AU1228" s="161"/>
      <c r="AV1228" s="161"/>
      <c r="AW1228" s="161"/>
      <c r="AX1228" s="161"/>
      <c r="AY1228" s="161"/>
      <c r="AZ1228" s="161"/>
      <c r="BA1228" s="161"/>
      <c r="BB1228" s="161"/>
      <c r="BC1228" s="161"/>
      <c r="BD1228" s="161"/>
      <c r="BE1228" s="161"/>
      <c r="BF1228" s="161"/>
      <c r="BG1228" s="161"/>
      <c r="BH1228" s="161"/>
      <c r="BI1228" s="161"/>
      <c r="BJ1228" s="161"/>
      <c r="BK1228" s="161"/>
      <c r="BL1228" s="161"/>
      <c r="BM1228" s="161"/>
      <c r="BN1228" s="161"/>
      <c r="BO1228" s="161"/>
      <c r="BP1228" s="161"/>
      <c r="BQ1228" s="161"/>
      <c r="BR1228" s="161"/>
      <c r="BS1228" s="161"/>
      <c r="BT1228" s="161"/>
      <c r="BU1228" s="161"/>
      <c r="BV1228" s="161"/>
      <c r="BW1228" s="161"/>
      <c r="BX1228" s="161"/>
      <c r="BY1228" s="161"/>
      <c r="BZ1228" s="161"/>
      <c r="CA1228" s="161"/>
      <c r="CB1228" s="161"/>
      <c r="CC1228" s="161"/>
      <c r="CD1228" s="161"/>
      <c r="CE1228" s="161"/>
      <c r="CF1228" s="161"/>
      <c r="CG1228" s="161"/>
      <c r="CH1228" s="161"/>
      <c r="CI1228" s="161"/>
      <c r="CJ1228" s="161"/>
      <c r="CK1228" s="161"/>
      <c r="CL1228" s="161"/>
      <c r="CM1228" s="161"/>
      <c r="CN1228" s="161"/>
      <c r="CO1228" s="161"/>
      <c r="CP1228" s="161"/>
      <c r="CQ1228" s="161"/>
      <c r="CR1228" s="161"/>
      <c r="CS1228" s="161"/>
      <c r="CT1228" s="161"/>
      <c r="CU1228" s="161"/>
      <c r="CV1228" s="161"/>
      <c r="CW1228" s="161"/>
      <c r="CX1228" s="161"/>
      <c r="CY1228" s="161"/>
      <c r="CZ1228" s="161"/>
      <c r="DA1228" s="161"/>
      <c r="DB1228" s="161"/>
      <c r="DC1228" s="161"/>
      <c r="DD1228" s="161"/>
      <c r="DE1228" s="161"/>
      <c r="DF1228" s="161"/>
      <c r="DG1228" s="161"/>
      <c r="DH1228" s="161"/>
      <c r="DI1228" s="161"/>
      <c r="DJ1228" s="161"/>
      <c r="DK1228" s="161"/>
      <c r="DL1228" s="161"/>
      <c r="DM1228" s="161"/>
      <c r="DN1228" s="161"/>
      <c r="DO1228" s="161"/>
      <c r="DP1228" s="161"/>
      <c r="DQ1228" s="161"/>
      <c r="DR1228" s="161"/>
      <c r="DS1228" s="161"/>
      <c r="DT1228" s="161"/>
      <c r="DU1228" s="161"/>
      <c r="DV1228" s="161"/>
      <c r="DW1228" s="161"/>
    </row>
    <row r="1229" spans="1:127" ht="12.75" customHeight="1" x14ac:dyDescent="0.25">
      <c r="A1229" s="161"/>
      <c r="B1229" s="161"/>
      <c r="C1229" s="161"/>
      <c r="D1229" s="161"/>
      <c r="E1229" s="161"/>
      <c r="F1229" s="161"/>
      <c r="G1229" s="161"/>
      <c r="H1229" s="161"/>
      <c r="I1229" s="161"/>
      <c r="J1229" s="161"/>
      <c r="K1229" s="161"/>
      <c r="L1229" s="161"/>
      <c r="M1229" s="161"/>
      <c r="N1229" s="161"/>
      <c r="O1229" s="161"/>
      <c r="P1229" s="161"/>
      <c r="Q1229" s="161"/>
      <c r="R1229" s="161"/>
      <c r="S1229" s="161"/>
      <c r="T1229" s="161"/>
      <c r="U1229" s="161"/>
      <c r="V1229" s="161"/>
      <c r="W1229" s="161"/>
      <c r="X1229" s="161"/>
      <c r="Y1229" s="161"/>
      <c r="Z1229" s="161"/>
      <c r="AA1229" s="161"/>
      <c r="AB1229" s="161"/>
      <c r="AC1229" s="161"/>
      <c r="AD1229" s="161"/>
      <c r="AE1229" s="161"/>
      <c r="AF1229" s="161"/>
      <c r="AG1229" s="161"/>
      <c r="AH1229" s="161"/>
      <c r="AI1229" s="161"/>
      <c r="AJ1229" s="161"/>
      <c r="AK1229" s="161"/>
      <c r="AL1229" s="161"/>
      <c r="AM1229" s="161"/>
      <c r="AN1229" s="161"/>
      <c r="AO1229" s="161"/>
      <c r="AP1229" s="161"/>
      <c r="AQ1229" s="161"/>
      <c r="AR1229"/>
      <c r="AS1229" s="161"/>
      <c r="AT1229" s="161"/>
      <c r="AU1229" s="161"/>
      <c r="AV1229" s="161"/>
      <c r="AW1229" s="161"/>
      <c r="AX1229" s="161"/>
      <c r="AY1229" s="161"/>
      <c r="AZ1229" s="161"/>
      <c r="BA1229" s="161"/>
      <c r="BB1229" s="161"/>
      <c r="BC1229" s="161"/>
      <c r="BD1229" s="161"/>
      <c r="BE1229" s="161"/>
      <c r="BF1229" s="161"/>
      <c r="BG1229" s="161"/>
      <c r="BH1229" s="161"/>
      <c r="BI1229" s="161"/>
      <c r="BJ1229" s="161"/>
      <c r="BK1229" s="161"/>
      <c r="BL1229" s="161"/>
      <c r="BM1229" s="161"/>
      <c r="BN1229" s="161"/>
      <c r="BO1229" s="161"/>
      <c r="BP1229" s="161"/>
      <c r="BQ1229" s="161"/>
      <c r="BR1229" s="161"/>
      <c r="BS1229" s="161"/>
      <c r="BT1229" s="161"/>
      <c r="BU1229" s="161"/>
      <c r="BV1229" s="161"/>
      <c r="BW1229" s="161"/>
      <c r="BX1229" s="161"/>
      <c r="BY1229" s="161"/>
      <c r="BZ1229" s="161"/>
      <c r="CA1229" s="161"/>
      <c r="CB1229" s="161"/>
      <c r="CC1229" s="161"/>
      <c r="CD1229" s="161"/>
      <c r="CE1229" s="161"/>
      <c r="CF1229" s="161"/>
      <c r="CG1229" s="161"/>
      <c r="CH1229" s="161"/>
      <c r="CI1229" s="161"/>
      <c r="CJ1229" s="161"/>
      <c r="CK1229" s="161"/>
      <c r="CL1229" s="161"/>
      <c r="CM1229" s="161"/>
      <c r="CN1229" s="161"/>
      <c r="CO1229" s="161"/>
      <c r="CP1229" s="161"/>
      <c r="CQ1229" s="161"/>
      <c r="CR1229" s="161"/>
      <c r="CS1229" s="161"/>
      <c r="CT1229" s="161"/>
      <c r="CU1229" s="161"/>
      <c r="CV1229" s="161"/>
      <c r="CW1229" s="161"/>
      <c r="CX1229" s="161"/>
      <c r="CY1229" s="161"/>
      <c r="CZ1229" s="161"/>
      <c r="DA1229" s="161"/>
      <c r="DB1229" s="161"/>
      <c r="DC1229" s="161"/>
      <c r="DD1229" s="161"/>
      <c r="DE1229" s="161"/>
      <c r="DF1229" s="161"/>
      <c r="DG1229" s="161"/>
      <c r="DH1229" s="161"/>
      <c r="DI1229" s="161"/>
      <c r="DJ1229" s="161"/>
      <c r="DK1229" s="161"/>
      <c r="DL1229" s="161"/>
      <c r="DM1229" s="161"/>
      <c r="DN1229" s="161"/>
      <c r="DO1229" s="161"/>
      <c r="DP1229" s="161"/>
      <c r="DQ1229" s="161"/>
      <c r="DR1229" s="161"/>
      <c r="DS1229" s="161"/>
      <c r="DT1229" s="161"/>
      <c r="DU1229" s="161"/>
      <c r="DV1229" s="161"/>
      <c r="DW1229" s="161"/>
    </row>
    <row r="1230" spans="1:127" ht="12.75" customHeight="1" x14ac:dyDescent="0.25">
      <c r="A1230" s="161"/>
      <c r="B1230" s="161"/>
      <c r="C1230" s="161"/>
      <c r="D1230" s="161"/>
      <c r="E1230" s="161"/>
      <c r="F1230" s="161"/>
      <c r="G1230" s="161"/>
      <c r="H1230" s="161"/>
      <c r="I1230" s="161"/>
      <c r="J1230" s="161"/>
      <c r="K1230" s="161"/>
      <c r="L1230" s="161"/>
      <c r="M1230" s="161"/>
      <c r="N1230" s="161"/>
      <c r="O1230" s="161"/>
      <c r="P1230" s="161"/>
      <c r="Q1230" s="161"/>
      <c r="R1230" s="161"/>
      <c r="S1230" s="161"/>
      <c r="T1230" s="161"/>
      <c r="U1230" s="161"/>
      <c r="V1230" s="161"/>
      <c r="W1230" s="161"/>
      <c r="X1230" s="161"/>
      <c r="Y1230" s="161"/>
      <c r="Z1230" s="161"/>
      <c r="AA1230" s="161"/>
      <c r="AB1230" s="161"/>
      <c r="AC1230" s="161"/>
      <c r="AD1230" s="161"/>
      <c r="AE1230" s="161"/>
      <c r="AF1230" s="161"/>
      <c r="AG1230" s="161"/>
      <c r="AH1230" s="161"/>
      <c r="AI1230" s="161"/>
      <c r="AJ1230" s="161"/>
      <c r="AK1230" s="161"/>
      <c r="AL1230" s="161"/>
      <c r="AM1230" s="161"/>
      <c r="AN1230" s="161"/>
      <c r="AO1230" s="161"/>
      <c r="AP1230" s="161"/>
      <c r="AQ1230" s="161"/>
      <c r="AR1230"/>
      <c r="AS1230" s="161"/>
      <c r="AT1230" s="161"/>
      <c r="AU1230" s="161"/>
      <c r="AV1230" s="161"/>
      <c r="AW1230" s="161"/>
      <c r="AX1230" s="161"/>
      <c r="AY1230" s="161"/>
      <c r="AZ1230" s="161"/>
      <c r="BA1230" s="161"/>
      <c r="BB1230" s="161"/>
      <c r="BC1230" s="161"/>
      <c r="BD1230" s="161"/>
      <c r="BE1230" s="161"/>
      <c r="BF1230" s="161"/>
      <c r="BG1230" s="161"/>
      <c r="BH1230" s="161"/>
      <c r="BI1230" s="161"/>
      <c r="BJ1230" s="161"/>
      <c r="BK1230" s="161"/>
      <c r="BL1230" s="161"/>
      <c r="BM1230" s="161"/>
      <c r="BN1230" s="161"/>
      <c r="BO1230" s="161"/>
      <c r="BP1230" s="161"/>
      <c r="BQ1230" s="161"/>
      <c r="BR1230" s="161"/>
      <c r="BS1230" s="161"/>
      <c r="BT1230" s="161"/>
      <c r="BU1230" s="161"/>
      <c r="BV1230" s="161"/>
      <c r="BW1230" s="161"/>
      <c r="BX1230" s="161"/>
      <c r="BY1230" s="161"/>
      <c r="BZ1230" s="161"/>
      <c r="CA1230" s="161"/>
      <c r="CB1230" s="161"/>
      <c r="CC1230" s="161"/>
      <c r="CD1230" s="161"/>
      <c r="CE1230" s="161"/>
      <c r="CF1230" s="161"/>
      <c r="CG1230" s="161"/>
      <c r="CH1230" s="161"/>
      <c r="CI1230" s="161"/>
      <c r="CJ1230" s="161"/>
      <c r="CK1230" s="161"/>
      <c r="CL1230" s="161"/>
      <c r="CM1230" s="161"/>
      <c r="CN1230" s="161"/>
      <c r="CO1230" s="161"/>
      <c r="CP1230" s="161"/>
      <c r="CQ1230" s="161"/>
      <c r="CR1230" s="161"/>
      <c r="CS1230" s="161"/>
      <c r="CT1230" s="161"/>
      <c r="CU1230" s="161"/>
      <c r="CV1230" s="161"/>
      <c r="CW1230" s="161"/>
      <c r="CX1230" s="161"/>
      <c r="CY1230" s="161"/>
      <c r="CZ1230" s="161"/>
      <c r="DA1230" s="161"/>
      <c r="DB1230" s="161"/>
      <c r="DC1230" s="161"/>
      <c r="DD1230" s="161"/>
      <c r="DE1230" s="161"/>
      <c r="DF1230" s="161"/>
      <c r="DG1230" s="161"/>
      <c r="DH1230" s="161"/>
      <c r="DI1230" s="161"/>
      <c r="DJ1230" s="161"/>
      <c r="DK1230" s="161"/>
      <c r="DL1230" s="161"/>
      <c r="DM1230" s="161"/>
      <c r="DN1230" s="161"/>
      <c r="DO1230" s="161"/>
      <c r="DP1230" s="161"/>
      <c r="DQ1230" s="161"/>
      <c r="DR1230" s="161"/>
      <c r="DS1230" s="161"/>
      <c r="DT1230" s="161"/>
      <c r="DU1230" s="161"/>
      <c r="DV1230" s="161"/>
      <c r="DW1230" s="161"/>
    </row>
    <row r="1231" spans="1:127" ht="12.75" customHeight="1" x14ac:dyDescent="0.25">
      <c r="A1231" s="161"/>
      <c r="B1231" s="161"/>
      <c r="C1231" s="161"/>
      <c r="D1231" s="161"/>
      <c r="E1231" s="161"/>
      <c r="F1231" s="161"/>
      <c r="G1231" s="161"/>
      <c r="H1231" s="161"/>
      <c r="I1231" s="161"/>
      <c r="J1231" s="161"/>
      <c r="K1231" s="161"/>
      <c r="L1231" s="161"/>
      <c r="M1231" s="161"/>
      <c r="N1231" s="161"/>
      <c r="O1231" s="161"/>
      <c r="P1231" s="161"/>
      <c r="Q1231" s="161"/>
      <c r="R1231" s="161"/>
      <c r="S1231" s="161"/>
      <c r="T1231" s="161"/>
      <c r="U1231" s="161"/>
      <c r="V1231" s="161"/>
      <c r="W1231" s="161"/>
      <c r="X1231" s="161"/>
      <c r="Y1231" s="161"/>
      <c r="Z1231" s="161"/>
      <c r="AA1231" s="161"/>
      <c r="AB1231" s="161"/>
      <c r="AC1231" s="161"/>
      <c r="AD1231" s="161"/>
      <c r="AE1231" s="161"/>
      <c r="AF1231" s="161"/>
      <c r="AG1231" s="161"/>
      <c r="AH1231" s="161"/>
      <c r="AI1231" s="161"/>
      <c r="AJ1231" s="161"/>
      <c r="AK1231" s="161"/>
      <c r="AL1231" s="161"/>
      <c r="AM1231" s="161"/>
      <c r="AN1231" s="161"/>
      <c r="AO1231" s="161"/>
      <c r="AP1231" s="161"/>
      <c r="AQ1231" s="161"/>
      <c r="AR1231"/>
      <c r="AS1231" s="161"/>
      <c r="AT1231" s="161"/>
      <c r="AU1231" s="161"/>
      <c r="AV1231" s="161"/>
      <c r="AW1231" s="161"/>
      <c r="AX1231" s="161"/>
      <c r="AY1231" s="161"/>
      <c r="AZ1231" s="161"/>
      <c r="BA1231" s="161"/>
      <c r="BB1231" s="161"/>
      <c r="BC1231" s="161"/>
      <c r="BD1231" s="161"/>
      <c r="BE1231" s="161"/>
      <c r="BF1231" s="161"/>
      <c r="BG1231" s="161"/>
      <c r="BH1231" s="161"/>
      <c r="BI1231" s="161"/>
      <c r="BJ1231" s="161"/>
      <c r="BK1231" s="161"/>
      <c r="BL1231" s="161"/>
      <c r="BM1231" s="161"/>
      <c r="BN1231" s="161"/>
      <c r="BO1231" s="161"/>
      <c r="BP1231" s="161"/>
      <c r="BQ1231" s="161"/>
      <c r="BR1231" s="161"/>
      <c r="BS1231" s="161"/>
      <c r="BT1231" s="161"/>
      <c r="BU1231" s="161"/>
      <c r="BV1231" s="161"/>
      <c r="BW1231" s="161"/>
      <c r="BX1231" s="161"/>
      <c r="BY1231" s="161"/>
      <c r="BZ1231" s="161"/>
      <c r="CA1231" s="161"/>
      <c r="CB1231" s="161"/>
      <c r="CC1231" s="161"/>
      <c r="CD1231" s="161"/>
      <c r="CE1231" s="161"/>
      <c r="CF1231" s="161"/>
      <c r="CG1231" s="161"/>
      <c r="CH1231" s="161"/>
      <c r="CI1231" s="161"/>
      <c r="CJ1231" s="161"/>
      <c r="CK1231" s="161"/>
      <c r="CL1231" s="161"/>
      <c r="CM1231" s="161"/>
      <c r="CN1231" s="161"/>
      <c r="CO1231" s="161"/>
      <c r="CP1231" s="161"/>
      <c r="CQ1231" s="161"/>
      <c r="CR1231" s="161"/>
      <c r="CS1231" s="161"/>
      <c r="CT1231" s="161"/>
      <c r="CU1231" s="161"/>
      <c r="CV1231" s="161"/>
      <c r="CW1231" s="161"/>
      <c r="CX1231" s="161"/>
      <c r="CY1231" s="161"/>
      <c r="CZ1231" s="161"/>
      <c r="DA1231" s="161"/>
      <c r="DB1231" s="161"/>
      <c r="DC1231" s="161"/>
      <c r="DD1231" s="161"/>
      <c r="DE1231" s="161"/>
      <c r="DF1231" s="161"/>
      <c r="DG1231" s="161"/>
      <c r="DH1231" s="161"/>
      <c r="DI1231" s="161"/>
      <c r="DJ1231" s="161"/>
      <c r="DK1231" s="161"/>
      <c r="DL1231" s="161"/>
      <c r="DM1231" s="161"/>
      <c r="DN1231" s="161"/>
      <c r="DO1231" s="161"/>
      <c r="DP1231" s="161"/>
      <c r="DQ1231" s="161"/>
      <c r="DR1231" s="161"/>
      <c r="DS1231" s="161"/>
      <c r="DT1231" s="161"/>
      <c r="DU1231" s="161"/>
      <c r="DV1231" s="161"/>
      <c r="DW1231" s="161"/>
    </row>
    <row r="1232" spans="1:127" ht="12.75" customHeight="1" x14ac:dyDescent="0.25">
      <c r="A1232" s="161"/>
      <c r="B1232" s="161"/>
      <c r="C1232" s="161"/>
      <c r="D1232" s="161"/>
      <c r="E1232" s="161"/>
      <c r="F1232" s="161"/>
      <c r="G1232" s="161"/>
      <c r="H1232" s="161"/>
      <c r="I1232" s="161"/>
      <c r="J1232" s="161"/>
      <c r="K1232" s="161"/>
      <c r="L1232" s="161"/>
      <c r="M1232" s="161"/>
      <c r="N1232" s="161"/>
      <c r="O1232" s="161"/>
      <c r="P1232" s="161"/>
      <c r="Q1232" s="161"/>
      <c r="R1232" s="161"/>
      <c r="S1232" s="161"/>
      <c r="T1232" s="161"/>
      <c r="U1232" s="161"/>
      <c r="V1232" s="161"/>
      <c r="W1232" s="161"/>
      <c r="X1232" s="161"/>
      <c r="Y1232" s="161"/>
      <c r="Z1232" s="161"/>
      <c r="AA1232" s="161"/>
      <c r="AB1232" s="161"/>
      <c r="AC1232" s="161"/>
      <c r="AD1232" s="161"/>
      <c r="AE1232" s="161"/>
      <c r="AF1232" s="161"/>
      <c r="AG1232" s="161"/>
      <c r="AH1232" s="161"/>
      <c r="AI1232" s="161"/>
      <c r="AJ1232" s="161"/>
      <c r="AK1232" s="161"/>
      <c r="AL1232" s="161"/>
      <c r="AM1232" s="161"/>
      <c r="AN1232" s="161"/>
      <c r="AO1232" s="161"/>
      <c r="AP1232" s="161"/>
      <c r="AQ1232" s="161"/>
      <c r="AR1232"/>
      <c r="AS1232" s="161"/>
      <c r="AT1232" s="161"/>
      <c r="AU1232" s="161"/>
      <c r="AV1232" s="161"/>
      <c r="AW1232" s="161"/>
      <c r="AX1232" s="161"/>
      <c r="AY1232" s="161"/>
      <c r="AZ1232" s="161"/>
      <c r="BA1232" s="161"/>
      <c r="BB1232" s="161"/>
      <c r="BC1232" s="161"/>
      <c r="BD1232" s="161"/>
      <c r="BE1232" s="161"/>
      <c r="BF1232" s="161"/>
      <c r="BG1232" s="161"/>
      <c r="BH1232" s="161"/>
      <c r="BI1232" s="161"/>
      <c r="BJ1232" s="161"/>
      <c r="BK1232" s="161"/>
      <c r="BL1232" s="161"/>
      <c r="BM1232" s="161"/>
      <c r="BN1232" s="161"/>
      <c r="BO1232" s="161"/>
      <c r="BP1232" s="161"/>
      <c r="BQ1232" s="161"/>
      <c r="BR1232" s="161"/>
      <c r="BS1232" s="161"/>
      <c r="BT1232" s="161"/>
      <c r="BU1232" s="161"/>
      <c r="BV1232" s="161"/>
      <c r="BW1232" s="161"/>
      <c r="BX1232" s="161"/>
      <c r="BY1232" s="161"/>
      <c r="BZ1232" s="161"/>
      <c r="CA1232" s="161"/>
      <c r="CB1232" s="161"/>
      <c r="CC1232" s="161"/>
      <c r="CD1232" s="161"/>
      <c r="CE1232" s="161"/>
      <c r="CF1232" s="161"/>
      <c r="CG1232" s="161"/>
      <c r="CH1232" s="161"/>
      <c r="CI1232" s="161"/>
      <c r="CJ1232" s="161"/>
      <c r="CK1232" s="161"/>
      <c r="CL1232" s="161"/>
      <c r="CM1232" s="161"/>
      <c r="CN1232" s="161"/>
      <c r="CO1232" s="161"/>
      <c r="CP1232" s="161"/>
      <c r="CQ1232" s="161"/>
      <c r="CR1232" s="161"/>
      <c r="CS1232" s="161"/>
      <c r="CT1232" s="161"/>
      <c r="CU1232" s="161"/>
      <c r="CV1232" s="161"/>
      <c r="CW1232" s="161"/>
      <c r="CX1232" s="161"/>
      <c r="CY1232" s="161"/>
      <c r="CZ1232" s="161"/>
      <c r="DA1232" s="161"/>
      <c r="DB1232" s="161"/>
      <c r="DC1232" s="161"/>
      <c r="DD1232" s="161"/>
      <c r="DE1232" s="161"/>
      <c r="DF1232" s="161"/>
      <c r="DG1232" s="161"/>
      <c r="DH1232" s="161"/>
      <c r="DI1232" s="161"/>
      <c r="DJ1232" s="161"/>
      <c r="DK1232" s="161"/>
      <c r="DL1232" s="161"/>
      <c r="DM1232" s="161"/>
      <c r="DN1232" s="161"/>
      <c r="DO1232" s="161"/>
      <c r="DP1232" s="161"/>
      <c r="DQ1232" s="161"/>
      <c r="DR1232" s="161"/>
      <c r="DS1232" s="161"/>
      <c r="DT1232" s="161"/>
      <c r="DU1232" s="161"/>
      <c r="DV1232" s="161"/>
      <c r="DW1232" s="161"/>
    </row>
    <row r="1233" spans="1:127" ht="12.75" customHeight="1" x14ac:dyDescent="0.25">
      <c r="A1233" s="161"/>
      <c r="B1233" s="161"/>
      <c r="C1233" s="161"/>
      <c r="D1233" s="161"/>
      <c r="E1233" s="161"/>
      <c r="F1233" s="161"/>
      <c r="G1233" s="161"/>
      <c r="H1233" s="161"/>
      <c r="I1233" s="161"/>
      <c r="J1233" s="161"/>
      <c r="K1233" s="161"/>
      <c r="L1233" s="161"/>
      <c r="M1233" s="161"/>
      <c r="N1233" s="161"/>
      <c r="O1233" s="161"/>
      <c r="P1233" s="161"/>
      <c r="Q1233" s="161"/>
      <c r="R1233" s="161"/>
      <c r="S1233" s="161"/>
      <c r="T1233" s="161"/>
      <c r="U1233" s="161"/>
      <c r="V1233" s="161"/>
      <c r="W1233" s="161"/>
      <c r="X1233" s="161"/>
      <c r="Y1233" s="161"/>
      <c r="Z1233" s="161"/>
      <c r="AA1233" s="161"/>
      <c r="AB1233" s="161"/>
      <c r="AC1233" s="161"/>
      <c r="AD1233" s="161"/>
      <c r="AE1233" s="161"/>
      <c r="AF1233" s="161"/>
      <c r="AG1233" s="161"/>
      <c r="AH1233" s="161"/>
      <c r="AI1233" s="161"/>
      <c r="AJ1233" s="161"/>
      <c r="AK1233" s="161"/>
      <c r="AL1233" s="161"/>
      <c r="AM1233" s="161"/>
      <c r="AN1233" s="161"/>
      <c r="AO1233" s="161"/>
      <c r="AP1233" s="161"/>
      <c r="AQ1233" s="161"/>
      <c r="AR1233"/>
      <c r="AS1233" s="161"/>
      <c r="AT1233" s="161"/>
      <c r="AU1233" s="161"/>
      <c r="AV1233" s="161"/>
      <c r="AW1233" s="161"/>
      <c r="AX1233" s="161"/>
      <c r="AY1233" s="161"/>
      <c r="AZ1233" s="161"/>
      <c r="BA1233" s="161"/>
      <c r="BB1233" s="161"/>
      <c r="BC1233" s="161"/>
      <c r="BD1233" s="161"/>
      <c r="BE1233" s="161"/>
      <c r="BF1233" s="161"/>
      <c r="BG1233" s="161"/>
      <c r="BH1233" s="161"/>
      <c r="BI1233" s="161"/>
      <c r="BJ1233" s="161"/>
      <c r="BK1233" s="161"/>
      <c r="BL1233" s="161"/>
      <c r="BM1233" s="161"/>
      <c r="BN1233" s="161"/>
      <c r="BO1233" s="161"/>
      <c r="BP1233" s="161"/>
      <c r="BQ1233" s="161"/>
      <c r="BR1233" s="161"/>
      <c r="BS1233" s="161"/>
      <c r="BT1233" s="161"/>
      <c r="BU1233" s="161"/>
      <c r="BV1233" s="161"/>
      <c r="BW1233" s="161"/>
      <c r="BX1233" s="161"/>
      <c r="BY1233" s="161"/>
      <c r="BZ1233" s="161"/>
      <c r="CA1233" s="161"/>
      <c r="CB1233" s="161"/>
      <c r="CC1233" s="161"/>
      <c r="CD1233" s="161"/>
      <c r="CE1233" s="161"/>
      <c r="CF1233" s="161"/>
      <c r="CG1233" s="161"/>
      <c r="CH1233" s="161"/>
      <c r="CI1233" s="161"/>
      <c r="CJ1233" s="161"/>
      <c r="CK1233" s="161"/>
      <c r="CL1233" s="161"/>
      <c r="CM1233" s="161"/>
      <c r="CN1233" s="161"/>
      <c r="CO1233" s="161"/>
      <c r="CP1233" s="161"/>
      <c r="CQ1233" s="161"/>
      <c r="CR1233" s="161"/>
      <c r="CS1233" s="161"/>
      <c r="CT1233" s="161"/>
      <c r="CU1233" s="161"/>
      <c r="CV1233" s="161"/>
      <c r="CW1233" s="161"/>
      <c r="CX1233" s="161"/>
      <c r="CY1233" s="161"/>
      <c r="CZ1233" s="161"/>
      <c r="DA1233" s="161"/>
      <c r="DB1233" s="161"/>
      <c r="DC1233" s="161"/>
      <c r="DD1233" s="161"/>
      <c r="DE1233" s="161"/>
      <c r="DF1233" s="161"/>
      <c r="DG1233" s="161"/>
      <c r="DH1233" s="161"/>
      <c r="DI1233" s="161"/>
      <c r="DJ1233" s="161"/>
      <c r="DK1233" s="161"/>
      <c r="DL1233" s="161"/>
      <c r="DM1233" s="161"/>
      <c r="DN1233" s="161"/>
      <c r="DO1233" s="161"/>
      <c r="DP1233" s="161"/>
      <c r="DQ1233" s="161"/>
      <c r="DR1233" s="161"/>
      <c r="DS1233" s="161"/>
      <c r="DT1233" s="161"/>
      <c r="DU1233" s="161"/>
      <c r="DV1233" s="161"/>
      <c r="DW1233" s="161"/>
    </row>
    <row r="1234" spans="1:127" ht="12.75" customHeight="1" x14ac:dyDescent="0.25">
      <c r="A1234" s="161"/>
      <c r="B1234" s="161"/>
      <c r="C1234" s="161"/>
      <c r="D1234" s="161"/>
      <c r="E1234" s="161"/>
      <c r="F1234" s="161"/>
      <c r="G1234" s="161"/>
      <c r="H1234" s="161"/>
      <c r="I1234" s="161"/>
      <c r="J1234" s="161"/>
      <c r="K1234" s="161"/>
      <c r="L1234" s="161"/>
      <c r="M1234" s="161"/>
      <c r="N1234" s="161"/>
      <c r="O1234" s="161"/>
      <c r="P1234" s="161"/>
      <c r="Q1234" s="161"/>
      <c r="R1234" s="161"/>
      <c r="S1234" s="161"/>
      <c r="T1234" s="161"/>
      <c r="U1234" s="161"/>
      <c r="V1234" s="161"/>
      <c r="W1234" s="161"/>
      <c r="X1234" s="161"/>
      <c r="Y1234" s="161"/>
      <c r="Z1234" s="161"/>
      <c r="AA1234" s="161"/>
      <c r="AB1234" s="161"/>
      <c r="AC1234" s="161"/>
      <c r="AD1234" s="161"/>
      <c r="AE1234" s="161"/>
      <c r="AF1234" s="161"/>
      <c r="AG1234" s="161"/>
      <c r="AH1234" s="161"/>
      <c r="AI1234" s="161"/>
      <c r="AJ1234" s="161"/>
      <c r="AK1234" s="161"/>
      <c r="AL1234" s="161"/>
      <c r="AM1234" s="161"/>
      <c r="AN1234" s="161"/>
      <c r="AO1234" s="161"/>
      <c r="AP1234" s="161"/>
      <c r="AQ1234" s="161"/>
      <c r="AR1234"/>
      <c r="AS1234" s="161"/>
      <c r="AT1234" s="161"/>
      <c r="AU1234" s="161"/>
      <c r="AV1234" s="161"/>
      <c r="AW1234" s="161"/>
      <c r="AX1234" s="161"/>
      <c r="AY1234" s="161"/>
      <c r="AZ1234" s="161"/>
      <c r="BA1234" s="161"/>
      <c r="BB1234" s="161"/>
      <c r="BC1234" s="161"/>
      <c r="BD1234" s="161"/>
      <c r="BE1234" s="161"/>
      <c r="BF1234" s="161"/>
      <c r="BG1234" s="161"/>
      <c r="BH1234" s="161"/>
      <c r="BI1234" s="161"/>
      <c r="BJ1234" s="161"/>
      <c r="BK1234" s="161"/>
      <c r="BL1234" s="161"/>
      <c r="BM1234" s="161"/>
      <c r="BN1234" s="161"/>
      <c r="BO1234" s="161"/>
      <c r="BP1234" s="161"/>
      <c r="BQ1234" s="161"/>
      <c r="BR1234" s="161"/>
      <c r="BS1234" s="161"/>
      <c r="BT1234" s="161"/>
      <c r="BU1234" s="161"/>
      <c r="BV1234" s="161"/>
      <c r="BW1234" s="161"/>
      <c r="BX1234" s="161"/>
      <c r="BY1234" s="161"/>
      <c r="BZ1234" s="161"/>
      <c r="CA1234" s="161"/>
      <c r="CB1234" s="161"/>
      <c r="CC1234" s="161"/>
      <c r="CD1234" s="161"/>
      <c r="CE1234" s="161"/>
      <c r="CF1234" s="161"/>
      <c r="CG1234" s="161"/>
      <c r="CH1234" s="161"/>
      <c r="CI1234" s="161"/>
      <c r="CJ1234" s="161"/>
      <c r="CK1234" s="161"/>
      <c r="CL1234" s="161"/>
      <c r="CM1234" s="161"/>
      <c r="CN1234" s="161"/>
      <c r="CO1234" s="161"/>
      <c r="CP1234" s="161"/>
      <c r="CQ1234" s="161"/>
      <c r="CR1234" s="161"/>
      <c r="CS1234" s="161"/>
      <c r="CT1234" s="161"/>
      <c r="CU1234" s="161"/>
      <c r="CV1234" s="161"/>
      <c r="CW1234" s="161"/>
      <c r="CX1234" s="161"/>
      <c r="CY1234" s="161"/>
      <c r="CZ1234" s="161"/>
      <c r="DA1234" s="161"/>
      <c r="DB1234" s="161"/>
      <c r="DC1234" s="161"/>
      <c r="DD1234" s="161"/>
      <c r="DE1234" s="161"/>
      <c r="DF1234" s="161"/>
      <c r="DG1234" s="161"/>
      <c r="DH1234" s="161"/>
      <c r="DI1234" s="161"/>
      <c r="DJ1234" s="161"/>
      <c r="DK1234" s="161"/>
      <c r="DL1234" s="161"/>
      <c r="DM1234" s="161"/>
      <c r="DN1234" s="161"/>
      <c r="DO1234" s="161"/>
      <c r="DP1234" s="161"/>
      <c r="DQ1234" s="161"/>
      <c r="DR1234" s="161"/>
      <c r="DS1234" s="161"/>
      <c r="DT1234" s="161"/>
      <c r="DU1234" s="161"/>
      <c r="DV1234" s="161"/>
      <c r="DW1234" s="161"/>
    </row>
    <row r="1235" spans="1:127" ht="12.75" customHeight="1" x14ac:dyDescent="0.25">
      <c r="A1235" s="161"/>
      <c r="B1235" s="161"/>
      <c r="C1235" s="161"/>
      <c r="D1235" s="161"/>
      <c r="E1235" s="161"/>
      <c r="F1235" s="161"/>
      <c r="G1235" s="161"/>
      <c r="H1235" s="161"/>
      <c r="I1235" s="161"/>
      <c r="J1235" s="161"/>
      <c r="K1235" s="161"/>
      <c r="L1235" s="161"/>
      <c r="M1235" s="161"/>
      <c r="N1235" s="161"/>
      <c r="O1235" s="161"/>
      <c r="P1235" s="161"/>
      <c r="Q1235" s="161"/>
      <c r="R1235" s="161"/>
      <c r="S1235" s="161"/>
      <c r="T1235" s="161"/>
      <c r="U1235" s="161"/>
      <c r="V1235" s="161"/>
      <c r="W1235" s="161"/>
      <c r="X1235" s="161"/>
      <c r="Y1235" s="161"/>
      <c r="Z1235" s="161"/>
      <c r="AA1235" s="161"/>
      <c r="AB1235" s="161"/>
      <c r="AC1235" s="161"/>
      <c r="AD1235" s="161"/>
      <c r="AE1235" s="161"/>
      <c r="AF1235" s="161"/>
      <c r="AG1235" s="161"/>
      <c r="AH1235" s="161"/>
      <c r="AI1235" s="161"/>
      <c r="AJ1235" s="161"/>
      <c r="AK1235" s="161"/>
      <c r="AL1235" s="161"/>
      <c r="AM1235" s="161"/>
      <c r="AN1235" s="161"/>
      <c r="AO1235" s="161"/>
      <c r="AP1235" s="161"/>
      <c r="AQ1235" s="161"/>
      <c r="AR1235"/>
      <c r="AS1235" s="161"/>
      <c r="AT1235" s="161"/>
      <c r="AU1235" s="161"/>
      <c r="AV1235" s="161"/>
      <c r="AW1235" s="161"/>
      <c r="AX1235" s="161"/>
      <c r="AY1235" s="161"/>
      <c r="AZ1235" s="161"/>
      <c r="BA1235" s="161"/>
      <c r="BB1235" s="161"/>
      <c r="BC1235" s="161"/>
      <c r="BD1235" s="161"/>
      <c r="BE1235" s="161"/>
      <c r="BF1235" s="161"/>
      <c r="BG1235" s="161"/>
      <c r="BH1235" s="161"/>
      <c r="BI1235" s="161"/>
      <c r="BJ1235" s="161"/>
      <c r="BK1235" s="161"/>
      <c r="BL1235" s="161"/>
      <c r="BM1235" s="161"/>
      <c r="BN1235" s="161"/>
      <c r="BO1235" s="161"/>
      <c r="BP1235" s="161"/>
      <c r="BQ1235" s="161"/>
      <c r="BR1235" s="161"/>
      <c r="BS1235" s="161"/>
      <c r="BT1235" s="161"/>
      <c r="BU1235" s="161"/>
      <c r="BV1235" s="161"/>
      <c r="BW1235" s="161"/>
      <c r="BX1235" s="161"/>
      <c r="BY1235" s="161"/>
      <c r="BZ1235" s="161"/>
      <c r="CA1235" s="161"/>
      <c r="CB1235" s="161"/>
      <c r="CC1235" s="161"/>
      <c r="CD1235" s="161"/>
      <c r="CE1235" s="161"/>
      <c r="CF1235" s="161"/>
      <c r="CG1235" s="161"/>
      <c r="CH1235" s="161"/>
      <c r="CI1235" s="161"/>
      <c r="CJ1235" s="161"/>
      <c r="CK1235" s="161"/>
      <c r="CL1235" s="161"/>
      <c r="CM1235" s="161"/>
      <c r="CN1235" s="161"/>
      <c r="CO1235" s="161"/>
      <c r="CP1235" s="161"/>
      <c r="CQ1235" s="161"/>
      <c r="CR1235" s="161"/>
      <c r="CS1235" s="161"/>
      <c r="CT1235" s="161"/>
      <c r="CU1235" s="161"/>
      <c r="CV1235" s="161"/>
      <c r="CW1235" s="161"/>
      <c r="CX1235" s="161"/>
      <c r="CY1235" s="161"/>
      <c r="CZ1235" s="161"/>
      <c r="DA1235" s="161"/>
      <c r="DB1235" s="161"/>
      <c r="DC1235" s="161"/>
      <c r="DD1235" s="161"/>
      <c r="DE1235" s="161"/>
      <c r="DF1235" s="161"/>
      <c r="DG1235" s="161"/>
      <c r="DH1235" s="161"/>
      <c r="DI1235" s="161"/>
      <c r="DJ1235" s="161"/>
      <c r="DK1235" s="161"/>
      <c r="DL1235" s="161"/>
      <c r="DM1235" s="161"/>
      <c r="DN1235" s="161"/>
      <c r="DO1235" s="161"/>
      <c r="DP1235" s="161"/>
      <c r="DQ1235" s="161"/>
      <c r="DR1235" s="161"/>
      <c r="DS1235" s="161"/>
      <c r="DT1235" s="161"/>
      <c r="DU1235" s="161"/>
      <c r="DV1235" s="161"/>
      <c r="DW1235" s="161"/>
    </row>
    <row r="1236" spans="1:127" ht="12.75" customHeight="1" x14ac:dyDescent="0.25">
      <c r="A1236" s="161"/>
      <c r="B1236" s="161"/>
      <c r="C1236" s="161"/>
      <c r="D1236" s="161"/>
      <c r="E1236" s="161"/>
      <c r="F1236" s="161"/>
      <c r="G1236" s="161"/>
      <c r="H1236" s="161"/>
      <c r="I1236" s="161"/>
      <c r="J1236" s="161"/>
      <c r="K1236" s="161"/>
      <c r="L1236" s="161"/>
      <c r="M1236" s="161"/>
      <c r="N1236" s="161"/>
      <c r="O1236" s="161"/>
      <c r="P1236" s="161"/>
      <c r="Q1236" s="161"/>
      <c r="R1236" s="161"/>
      <c r="S1236" s="161"/>
      <c r="T1236" s="161"/>
      <c r="U1236" s="161"/>
      <c r="V1236" s="161"/>
      <c r="W1236" s="161"/>
      <c r="X1236" s="161"/>
      <c r="Y1236" s="161"/>
      <c r="Z1236" s="161"/>
      <c r="AA1236" s="161"/>
      <c r="AB1236" s="161"/>
      <c r="AC1236" s="161"/>
      <c r="AD1236" s="161"/>
      <c r="AE1236" s="161"/>
      <c r="AF1236" s="161"/>
      <c r="AG1236" s="161"/>
      <c r="AH1236" s="161"/>
      <c r="AI1236" s="161"/>
      <c r="AJ1236" s="161"/>
      <c r="AK1236" s="161"/>
      <c r="AL1236" s="161"/>
      <c r="AM1236" s="161"/>
      <c r="AN1236" s="161"/>
      <c r="AO1236" s="161"/>
      <c r="AP1236" s="161"/>
      <c r="AQ1236" s="161"/>
      <c r="AR1236"/>
      <c r="AS1236" s="161"/>
      <c r="AT1236" s="161"/>
      <c r="AU1236" s="161"/>
      <c r="AV1236" s="161"/>
      <c r="AW1236" s="161"/>
      <c r="AX1236" s="161"/>
      <c r="AY1236" s="161"/>
      <c r="AZ1236" s="161"/>
      <c r="BA1236" s="161"/>
      <c r="BB1236" s="161"/>
      <c r="BC1236" s="161"/>
      <c r="BD1236" s="161"/>
      <c r="BE1236" s="161"/>
      <c r="BF1236" s="161"/>
      <c r="BG1236" s="161"/>
      <c r="BH1236" s="161"/>
      <c r="BI1236" s="161"/>
      <c r="BJ1236" s="161"/>
      <c r="BK1236" s="161"/>
      <c r="BL1236" s="161"/>
      <c r="BM1236" s="161"/>
      <c r="BN1236" s="161"/>
      <c r="BO1236" s="161"/>
      <c r="BP1236" s="161"/>
      <c r="BQ1236" s="161"/>
      <c r="BR1236" s="161"/>
      <c r="BS1236" s="161"/>
      <c r="BT1236" s="161"/>
      <c r="BU1236" s="161"/>
      <c r="BV1236" s="161"/>
      <c r="BW1236" s="161"/>
      <c r="BX1236" s="161"/>
      <c r="BY1236" s="161"/>
      <c r="BZ1236" s="161"/>
      <c r="CA1236" s="161"/>
      <c r="CB1236" s="161"/>
      <c r="CC1236" s="161"/>
      <c r="CD1236" s="161"/>
      <c r="CE1236" s="161"/>
      <c r="CF1236" s="161"/>
      <c r="CG1236" s="161"/>
      <c r="CH1236" s="161"/>
      <c r="CI1236" s="161"/>
      <c r="CJ1236" s="161"/>
      <c r="CK1236" s="161"/>
      <c r="CL1236" s="161"/>
      <c r="CM1236" s="161"/>
      <c r="CN1236" s="161"/>
      <c r="CO1236" s="161"/>
      <c r="CP1236" s="161"/>
      <c r="CQ1236" s="161"/>
      <c r="CR1236" s="161"/>
      <c r="CS1236" s="161"/>
      <c r="CT1236" s="161"/>
      <c r="CU1236" s="161"/>
      <c r="CV1236" s="161"/>
      <c r="CW1236" s="161"/>
      <c r="CX1236" s="161"/>
      <c r="CY1236" s="161"/>
      <c r="CZ1236" s="161"/>
      <c r="DA1236" s="161"/>
      <c r="DB1236" s="161"/>
      <c r="DC1236" s="161"/>
      <c r="DD1236" s="161"/>
      <c r="DE1236" s="161"/>
      <c r="DF1236" s="161"/>
      <c r="DG1236" s="161"/>
      <c r="DH1236" s="161"/>
      <c r="DI1236" s="161"/>
      <c r="DJ1236" s="161"/>
      <c r="DK1236" s="161"/>
      <c r="DL1236" s="161"/>
      <c r="DM1236" s="161"/>
      <c r="DN1236" s="161"/>
      <c r="DO1236" s="161"/>
      <c r="DP1236" s="161"/>
      <c r="DQ1236" s="161"/>
      <c r="DR1236" s="161"/>
      <c r="DS1236" s="161"/>
      <c r="DT1236" s="161"/>
      <c r="DU1236" s="161"/>
      <c r="DV1236" s="161"/>
      <c r="DW1236" s="161"/>
    </row>
    <row r="1237" spans="1:127" ht="12.75" customHeight="1" x14ac:dyDescent="0.25">
      <c r="A1237" s="161"/>
      <c r="B1237" s="161"/>
      <c r="C1237" s="161"/>
      <c r="D1237" s="161"/>
      <c r="E1237" s="161"/>
      <c r="F1237" s="161"/>
      <c r="G1237" s="161"/>
      <c r="H1237" s="161"/>
      <c r="I1237" s="161"/>
      <c r="J1237" s="161"/>
      <c r="K1237" s="161"/>
      <c r="L1237" s="161"/>
      <c r="M1237" s="161"/>
      <c r="N1237" s="161"/>
      <c r="O1237" s="161"/>
      <c r="P1237" s="161"/>
      <c r="Q1237" s="161"/>
      <c r="R1237" s="161"/>
      <c r="S1237" s="161"/>
      <c r="T1237" s="161"/>
      <c r="U1237" s="161"/>
      <c r="V1237" s="161"/>
      <c r="W1237" s="161"/>
      <c r="X1237" s="161"/>
      <c r="Y1237" s="161"/>
      <c r="Z1237" s="161"/>
      <c r="AA1237" s="161"/>
      <c r="AB1237" s="161"/>
      <c r="AC1237" s="161"/>
      <c r="AD1237" s="161"/>
      <c r="AE1237" s="161"/>
      <c r="AF1237" s="161"/>
      <c r="AG1237" s="161"/>
      <c r="AH1237" s="161"/>
      <c r="AI1237" s="161"/>
      <c r="AJ1237" s="161"/>
      <c r="AK1237" s="161"/>
      <c r="AL1237" s="161"/>
      <c r="AM1237" s="161"/>
      <c r="AN1237" s="161"/>
      <c r="AO1237" s="161"/>
      <c r="AP1237" s="161"/>
      <c r="AQ1237" s="161"/>
      <c r="AR1237"/>
      <c r="AS1237" s="161"/>
      <c r="AT1237" s="161"/>
      <c r="AU1237" s="161"/>
      <c r="AV1237" s="161"/>
      <c r="AW1237" s="161"/>
      <c r="AX1237" s="161"/>
      <c r="AY1237" s="161"/>
      <c r="AZ1237" s="161"/>
      <c r="BA1237" s="161"/>
      <c r="BB1237" s="161"/>
      <c r="BC1237" s="161"/>
      <c r="BD1237" s="161"/>
      <c r="BE1237" s="161"/>
      <c r="BF1237" s="161"/>
      <c r="BG1237" s="161"/>
      <c r="BH1237" s="161"/>
      <c r="BI1237" s="161"/>
      <c r="BJ1237" s="161"/>
      <c r="BK1237" s="161"/>
      <c r="BL1237" s="161"/>
      <c r="BM1237" s="161"/>
      <c r="BN1237" s="161"/>
      <c r="BO1237" s="161"/>
      <c r="BP1237" s="161"/>
      <c r="BQ1237" s="161"/>
      <c r="BR1237" s="161"/>
      <c r="BS1237" s="161"/>
      <c r="BT1237" s="161"/>
      <c r="BU1237" s="161"/>
      <c r="BV1237" s="161"/>
      <c r="BW1237" s="161"/>
      <c r="BX1237" s="161"/>
      <c r="BY1237" s="161"/>
      <c r="BZ1237" s="161"/>
      <c r="CA1237" s="161"/>
      <c r="CB1237" s="161"/>
      <c r="CC1237" s="161"/>
      <c r="CD1237" s="161"/>
      <c r="CE1237" s="161"/>
      <c r="CF1237" s="161"/>
      <c r="CG1237" s="161"/>
      <c r="CH1237" s="161"/>
      <c r="CI1237" s="161"/>
      <c r="CJ1237" s="161"/>
      <c r="CK1237" s="161"/>
      <c r="CL1237" s="161"/>
      <c r="CM1237" s="161"/>
      <c r="CN1237" s="161"/>
      <c r="CO1237" s="161"/>
      <c r="CP1237" s="161"/>
      <c r="CQ1237" s="161"/>
      <c r="CR1237" s="161"/>
      <c r="CS1237" s="161"/>
      <c r="CT1237" s="161"/>
      <c r="CU1237" s="161"/>
      <c r="CV1237" s="161"/>
      <c r="CW1237" s="161"/>
      <c r="CX1237" s="161"/>
      <c r="CY1237" s="161"/>
      <c r="CZ1237" s="161"/>
      <c r="DA1237" s="161"/>
      <c r="DB1237" s="161"/>
      <c r="DC1237" s="161"/>
      <c r="DD1237" s="161"/>
      <c r="DE1237" s="161"/>
      <c r="DF1237" s="161"/>
      <c r="DG1237" s="161"/>
      <c r="DH1237" s="161"/>
      <c r="DI1237" s="161"/>
      <c r="DJ1237" s="161"/>
      <c r="DK1237" s="161"/>
      <c r="DL1237" s="161"/>
      <c r="DM1237" s="161"/>
      <c r="DN1237" s="161"/>
      <c r="DO1237" s="161"/>
      <c r="DP1237" s="161"/>
      <c r="DQ1237" s="161"/>
      <c r="DR1237" s="161"/>
      <c r="DS1237" s="161"/>
      <c r="DT1237" s="161"/>
      <c r="DU1237" s="161"/>
      <c r="DV1237" s="161"/>
      <c r="DW1237" s="161"/>
    </row>
    <row r="1238" spans="1:127" ht="12.75" customHeight="1" x14ac:dyDescent="0.25">
      <c r="A1238" s="161"/>
      <c r="B1238" s="161"/>
      <c r="C1238" s="161"/>
      <c r="D1238" s="161"/>
      <c r="E1238" s="161"/>
      <c r="F1238" s="161"/>
      <c r="G1238" s="161"/>
      <c r="H1238" s="161"/>
      <c r="I1238" s="161"/>
      <c r="J1238" s="161"/>
      <c r="K1238" s="161"/>
      <c r="L1238" s="161"/>
      <c r="M1238" s="161"/>
      <c r="N1238" s="161"/>
      <c r="O1238" s="161"/>
      <c r="P1238" s="161"/>
      <c r="Q1238" s="161"/>
      <c r="R1238" s="161"/>
      <c r="S1238" s="161"/>
      <c r="T1238" s="161"/>
      <c r="U1238" s="161"/>
      <c r="V1238" s="161"/>
      <c r="W1238" s="161"/>
      <c r="X1238" s="161"/>
      <c r="Y1238" s="161"/>
      <c r="Z1238" s="161"/>
      <c r="AA1238" s="161"/>
      <c r="AB1238" s="161"/>
      <c r="AC1238" s="161"/>
      <c r="AD1238" s="161"/>
      <c r="AE1238" s="161"/>
      <c r="AF1238" s="161"/>
      <c r="AG1238" s="161"/>
      <c r="AH1238" s="161"/>
      <c r="AI1238" s="161"/>
      <c r="AJ1238" s="161"/>
      <c r="AK1238" s="161"/>
      <c r="AL1238" s="161"/>
      <c r="AM1238" s="161"/>
      <c r="AN1238" s="161"/>
      <c r="AO1238" s="161"/>
      <c r="AP1238" s="161"/>
      <c r="AQ1238" s="161"/>
      <c r="AR1238"/>
      <c r="AS1238" s="161"/>
      <c r="AT1238" s="161"/>
      <c r="AU1238" s="161"/>
      <c r="AV1238" s="161"/>
      <c r="AW1238" s="161"/>
      <c r="AX1238" s="161"/>
      <c r="AY1238" s="161"/>
      <c r="AZ1238" s="161"/>
      <c r="BA1238" s="161"/>
      <c r="BB1238" s="161"/>
      <c r="BC1238" s="161"/>
      <c r="BD1238" s="161"/>
      <c r="BE1238" s="161"/>
      <c r="BF1238" s="161"/>
      <c r="BG1238" s="161"/>
      <c r="BH1238" s="161"/>
      <c r="BI1238" s="161"/>
      <c r="BJ1238" s="161"/>
      <c r="BK1238" s="161"/>
      <c r="BL1238" s="161"/>
      <c r="BM1238" s="161"/>
      <c r="BN1238" s="161"/>
      <c r="BO1238" s="161"/>
      <c r="BP1238" s="161"/>
      <c r="BQ1238" s="161"/>
      <c r="BR1238" s="161"/>
      <c r="BS1238" s="161"/>
      <c r="BT1238" s="161"/>
      <c r="BU1238" s="161"/>
      <c r="BV1238" s="161"/>
      <c r="BW1238" s="161"/>
      <c r="BX1238" s="161"/>
      <c r="BY1238" s="161"/>
      <c r="BZ1238" s="161"/>
      <c r="CA1238" s="161"/>
      <c r="CB1238" s="161"/>
      <c r="CC1238" s="161"/>
      <c r="CD1238" s="161"/>
      <c r="CE1238" s="161"/>
      <c r="CF1238" s="161"/>
      <c r="CG1238" s="161"/>
      <c r="CH1238" s="161"/>
      <c r="CI1238" s="161"/>
      <c r="CJ1238" s="161"/>
      <c r="CK1238" s="161"/>
      <c r="CL1238" s="161"/>
      <c r="CM1238" s="161"/>
      <c r="CN1238" s="161"/>
      <c r="CO1238" s="161"/>
      <c r="CP1238" s="161"/>
      <c r="CQ1238" s="161"/>
      <c r="CR1238" s="161"/>
      <c r="CS1238" s="161"/>
      <c r="CT1238" s="161"/>
      <c r="CU1238" s="161"/>
      <c r="CV1238" s="161"/>
      <c r="CW1238" s="161"/>
      <c r="CX1238" s="161"/>
      <c r="CY1238" s="161"/>
      <c r="CZ1238" s="161"/>
      <c r="DA1238" s="161"/>
      <c r="DB1238" s="161"/>
      <c r="DC1238" s="161"/>
      <c r="DD1238" s="161"/>
      <c r="DE1238" s="161"/>
      <c r="DF1238" s="161"/>
      <c r="DG1238" s="161"/>
      <c r="DH1238" s="161"/>
      <c r="DI1238" s="161"/>
      <c r="DJ1238" s="161"/>
      <c r="DK1238" s="161"/>
      <c r="DL1238" s="161"/>
      <c r="DM1238" s="161"/>
      <c r="DN1238" s="161"/>
      <c r="DO1238" s="161"/>
      <c r="DP1238" s="161"/>
      <c r="DQ1238" s="161"/>
      <c r="DR1238" s="161"/>
      <c r="DS1238" s="161"/>
      <c r="DT1238" s="161"/>
      <c r="DU1238" s="161"/>
      <c r="DV1238" s="161"/>
      <c r="DW1238" s="161"/>
    </row>
    <row r="1239" spans="1:127" ht="12.75" customHeight="1" x14ac:dyDescent="0.25">
      <c r="A1239" s="161"/>
      <c r="B1239" s="161"/>
      <c r="C1239" s="161"/>
      <c r="D1239" s="161"/>
      <c r="E1239" s="161"/>
      <c r="F1239" s="161"/>
      <c r="G1239" s="161"/>
      <c r="H1239" s="161"/>
      <c r="I1239" s="161"/>
      <c r="J1239" s="161"/>
      <c r="K1239" s="161"/>
      <c r="L1239" s="161"/>
      <c r="M1239" s="161"/>
      <c r="N1239" s="161"/>
      <c r="O1239" s="161"/>
      <c r="P1239" s="161"/>
      <c r="Q1239" s="161"/>
      <c r="R1239" s="161"/>
      <c r="S1239" s="161"/>
      <c r="T1239" s="161"/>
      <c r="U1239" s="161"/>
      <c r="V1239" s="161"/>
      <c r="W1239" s="161"/>
      <c r="X1239" s="161"/>
      <c r="Y1239" s="161"/>
      <c r="Z1239" s="161"/>
      <c r="AA1239" s="161"/>
      <c r="AB1239" s="161"/>
      <c r="AC1239" s="161"/>
      <c r="AD1239" s="161"/>
      <c r="AE1239" s="161"/>
      <c r="AF1239" s="161"/>
      <c r="AG1239" s="161"/>
      <c r="AH1239" s="161"/>
      <c r="AI1239" s="161"/>
      <c r="AJ1239" s="161"/>
      <c r="AK1239" s="161"/>
      <c r="AL1239" s="161"/>
      <c r="AM1239" s="161"/>
      <c r="AN1239" s="161"/>
      <c r="AO1239" s="161"/>
      <c r="AP1239" s="161"/>
      <c r="AQ1239" s="161"/>
      <c r="AR1239"/>
      <c r="AS1239" s="161"/>
      <c r="AT1239" s="161"/>
      <c r="AU1239" s="161"/>
      <c r="AV1239" s="161"/>
      <c r="AW1239" s="161"/>
      <c r="AX1239" s="161"/>
      <c r="AY1239" s="161"/>
      <c r="AZ1239" s="161"/>
      <c r="BA1239" s="161"/>
      <c r="BB1239" s="161"/>
      <c r="BC1239" s="161"/>
      <c r="BD1239" s="161"/>
      <c r="BE1239" s="161"/>
      <c r="BF1239" s="161"/>
      <c r="BG1239" s="161"/>
      <c r="BH1239" s="161"/>
      <c r="BI1239" s="161"/>
      <c r="BJ1239" s="161"/>
      <c r="BK1239" s="161"/>
      <c r="BL1239" s="161"/>
      <c r="BM1239" s="161"/>
      <c r="BN1239" s="161"/>
      <c r="BO1239" s="161"/>
      <c r="BP1239" s="161"/>
      <c r="BQ1239" s="161"/>
      <c r="BR1239" s="161"/>
      <c r="BS1239" s="161"/>
      <c r="BT1239" s="161"/>
      <c r="BU1239" s="161"/>
      <c r="BV1239" s="161"/>
      <c r="BW1239" s="161"/>
      <c r="BX1239" s="161"/>
      <c r="BY1239" s="161"/>
      <c r="BZ1239" s="161"/>
      <c r="CA1239" s="161"/>
      <c r="CB1239" s="161"/>
      <c r="CC1239" s="161"/>
      <c r="CD1239" s="161"/>
      <c r="CE1239" s="161"/>
      <c r="CF1239" s="161"/>
      <c r="CG1239" s="161"/>
      <c r="CH1239" s="161"/>
      <c r="CI1239" s="161"/>
      <c r="CJ1239" s="161"/>
      <c r="CK1239" s="161"/>
      <c r="CL1239" s="161"/>
      <c r="CM1239" s="161"/>
      <c r="CN1239" s="161"/>
      <c r="CO1239" s="161"/>
      <c r="CP1239" s="161"/>
      <c r="CQ1239" s="161"/>
      <c r="CR1239" s="161"/>
      <c r="CS1239" s="161"/>
      <c r="CT1239" s="161"/>
      <c r="CU1239" s="161"/>
      <c r="CV1239" s="161"/>
      <c r="CW1239" s="161"/>
      <c r="CX1239" s="161"/>
      <c r="CY1239" s="161"/>
      <c r="CZ1239" s="161"/>
      <c r="DA1239" s="161"/>
      <c r="DB1239" s="161"/>
      <c r="DC1239" s="161"/>
      <c r="DD1239" s="161"/>
      <c r="DE1239" s="161"/>
      <c r="DF1239" s="161"/>
      <c r="DG1239" s="161"/>
      <c r="DH1239" s="161"/>
      <c r="DI1239" s="161"/>
      <c r="DJ1239" s="161"/>
      <c r="DK1239" s="161"/>
      <c r="DL1239" s="161"/>
      <c r="DM1239" s="161"/>
      <c r="DN1239" s="161"/>
      <c r="DO1239" s="161"/>
      <c r="DP1239" s="161"/>
      <c r="DQ1239" s="161"/>
      <c r="DR1239" s="161"/>
      <c r="DS1239" s="161"/>
      <c r="DT1239" s="161"/>
      <c r="DU1239" s="161"/>
      <c r="DV1239" s="161"/>
      <c r="DW1239" s="161"/>
    </row>
    <row r="1240" spans="1:127" ht="12.75" customHeight="1" x14ac:dyDescent="0.25">
      <c r="A1240" s="161"/>
      <c r="B1240" s="161"/>
      <c r="C1240" s="161"/>
      <c r="D1240" s="161"/>
      <c r="E1240" s="161"/>
      <c r="F1240" s="161"/>
      <c r="G1240" s="161"/>
      <c r="H1240" s="161"/>
      <c r="I1240" s="161"/>
      <c r="J1240" s="161"/>
      <c r="K1240" s="161"/>
      <c r="L1240" s="161"/>
      <c r="M1240" s="161"/>
      <c r="N1240" s="161"/>
      <c r="O1240" s="161"/>
      <c r="P1240" s="161"/>
      <c r="Q1240" s="161"/>
      <c r="R1240" s="161"/>
      <c r="S1240" s="161"/>
      <c r="T1240" s="161"/>
      <c r="U1240" s="161"/>
      <c r="V1240" s="161"/>
      <c r="W1240" s="161"/>
      <c r="X1240" s="161"/>
      <c r="Y1240" s="161"/>
      <c r="Z1240" s="161"/>
      <c r="AA1240" s="161"/>
      <c r="AB1240" s="161"/>
      <c r="AC1240" s="161"/>
      <c r="AD1240" s="161"/>
      <c r="AE1240" s="161"/>
      <c r="AF1240" s="161"/>
      <c r="AG1240" s="161"/>
      <c r="AH1240" s="161"/>
      <c r="AI1240" s="161"/>
      <c r="AJ1240" s="161"/>
      <c r="AK1240" s="161"/>
      <c r="AL1240" s="161"/>
      <c r="AM1240" s="161"/>
      <c r="AN1240" s="161"/>
      <c r="AO1240" s="161"/>
      <c r="AP1240" s="161"/>
      <c r="AQ1240" s="161"/>
      <c r="AR1240"/>
      <c r="AS1240" s="161"/>
      <c r="AT1240" s="161"/>
      <c r="AU1240" s="161"/>
      <c r="AV1240" s="161"/>
      <c r="AW1240" s="161"/>
      <c r="AX1240" s="161"/>
      <c r="AY1240" s="161"/>
      <c r="AZ1240" s="161"/>
      <c r="BA1240" s="161"/>
      <c r="BB1240" s="161"/>
      <c r="BC1240" s="161"/>
      <c r="BD1240" s="161"/>
      <c r="BE1240" s="161"/>
      <c r="BF1240" s="161"/>
      <c r="BG1240" s="161"/>
      <c r="BH1240" s="161"/>
      <c r="BI1240" s="161"/>
      <c r="BJ1240" s="161"/>
      <c r="BK1240" s="161"/>
      <c r="BL1240" s="161"/>
      <c r="BM1240" s="161"/>
      <c r="BN1240" s="161"/>
      <c r="BO1240" s="161"/>
      <c r="BP1240" s="161"/>
      <c r="BQ1240" s="161"/>
      <c r="BR1240" s="161"/>
      <c r="BS1240" s="161"/>
      <c r="BT1240" s="161"/>
      <c r="BU1240" s="161"/>
      <c r="BV1240" s="161"/>
      <c r="BW1240" s="161"/>
      <c r="BX1240" s="161"/>
      <c r="BY1240" s="161"/>
      <c r="BZ1240" s="161"/>
      <c r="CA1240" s="161"/>
      <c r="CB1240" s="161"/>
      <c r="CC1240" s="161"/>
      <c r="CD1240" s="161"/>
      <c r="CE1240" s="161"/>
      <c r="CF1240" s="161"/>
      <c r="CG1240" s="161"/>
      <c r="CH1240" s="161"/>
      <c r="CI1240" s="161"/>
      <c r="CJ1240" s="161"/>
      <c r="CK1240" s="161"/>
      <c r="CL1240" s="161"/>
      <c r="CM1240" s="161"/>
      <c r="CN1240" s="161"/>
      <c r="CO1240" s="161"/>
      <c r="CP1240" s="161"/>
      <c r="CQ1240" s="161"/>
      <c r="CR1240" s="161"/>
      <c r="CS1240" s="161"/>
      <c r="CT1240" s="161"/>
      <c r="CU1240" s="161"/>
      <c r="CV1240" s="161"/>
      <c r="CW1240" s="161"/>
      <c r="CX1240" s="161"/>
      <c r="CY1240" s="161"/>
      <c r="CZ1240" s="161"/>
      <c r="DA1240" s="161"/>
      <c r="DB1240" s="161"/>
      <c r="DC1240" s="161"/>
      <c r="DD1240" s="161"/>
      <c r="DE1240" s="161"/>
      <c r="DF1240" s="161"/>
      <c r="DG1240" s="161"/>
      <c r="DH1240" s="161"/>
      <c r="DI1240" s="161"/>
      <c r="DJ1240" s="161"/>
      <c r="DK1240" s="161"/>
      <c r="DL1240" s="161"/>
      <c r="DM1240" s="161"/>
      <c r="DN1240" s="161"/>
      <c r="DO1240" s="161"/>
      <c r="DP1240" s="161"/>
      <c r="DQ1240" s="161"/>
      <c r="DR1240" s="161"/>
      <c r="DS1240" s="161"/>
      <c r="DT1240" s="161"/>
      <c r="DU1240" s="161"/>
      <c r="DV1240" s="161"/>
      <c r="DW1240" s="161"/>
    </row>
    <row r="1241" spans="1:127" ht="12.75" customHeight="1" x14ac:dyDescent="0.25">
      <c r="A1241" s="161"/>
      <c r="B1241" s="161"/>
      <c r="C1241" s="161"/>
      <c r="D1241" s="161"/>
      <c r="E1241" s="161"/>
      <c r="F1241" s="161"/>
      <c r="G1241" s="161"/>
      <c r="H1241" s="161"/>
      <c r="I1241" s="161"/>
      <c r="J1241" s="161"/>
      <c r="K1241" s="161"/>
      <c r="L1241" s="161"/>
      <c r="M1241" s="161"/>
      <c r="N1241" s="161"/>
      <c r="O1241" s="161"/>
      <c r="P1241" s="161"/>
      <c r="Q1241" s="161"/>
      <c r="R1241" s="161"/>
      <c r="S1241" s="161"/>
      <c r="T1241" s="161"/>
      <c r="U1241" s="161"/>
      <c r="V1241" s="161"/>
      <c r="W1241" s="161"/>
      <c r="X1241" s="161"/>
      <c r="Y1241" s="161"/>
      <c r="Z1241" s="161"/>
      <c r="AA1241" s="161"/>
      <c r="AB1241" s="161"/>
      <c r="AC1241" s="161"/>
      <c r="AD1241" s="161"/>
      <c r="AE1241" s="161"/>
      <c r="AF1241" s="161"/>
      <c r="AG1241" s="161"/>
      <c r="AH1241" s="161"/>
      <c r="AI1241" s="161"/>
      <c r="AJ1241" s="161"/>
      <c r="AK1241" s="161"/>
      <c r="AL1241" s="161"/>
      <c r="AM1241" s="161"/>
      <c r="AN1241" s="161"/>
      <c r="AO1241" s="161"/>
      <c r="AP1241" s="161"/>
      <c r="AQ1241" s="161"/>
      <c r="AR1241"/>
      <c r="AS1241" s="161"/>
      <c r="AT1241" s="161"/>
      <c r="AU1241" s="161"/>
      <c r="AV1241" s="161"/>
      <c r="AW1241" s="161"/>
      <c r="AX1241" s="161"/>
      <c r="AY1241" s="161"/>
      <c r="AZ1241" s="161"/>
      <c r="BA1241" s="161"/>
      <c r="BB1241" s="161"/>
      <c r="BC1241" s="161"/>
      <c r="BD1241" s="161"/>
      <c r="BE1241" s="161"/>
      <c r="BF1241" s="161"/>
      <c r="BG1241" s="161"/>
      <c r="BH1241" s="161"/>
      <c r="BI1241" s="161"/>
      <c r="BJ1241" s="161"/>
      <c r="BK1241" s="161"/>
      <c r="BL1241" s="161"/>
      <c r="BM1241" s="161"/>
      <c r="BN1241" s="161"/>
      <c r="BO1241" s="161"/>
      <c r="BP1241" s="161"/>
      <c r="BQ1241" s="161"/>
      <c r="BR1241" s="161"/>
      <c r="BS1241" s="161"/>
      <c r="BT1241" s="161"/>
      <c r="BU1241" s="161"/>
      <c r="BV1241" s="161"/>
      <c r="BW1241" s="161"/>
      <c r="BX1241" s="161"/>
      <c r="BY1241" s="161"/>
      <c r="BZ1241" s="161"/>
      <c r="CA1241" s="161"/>
      <c r="CB1241" s="161"/>
      <c r="CC1241" s="161"/>
      <c r="CD1241" s="161"/>
      <c r="CE1241" s="161"/>
      <c r="CF1241" s="161"/>
      <c r="CG1241" s="161"/>
      <c r="CH1241" s="161"/>
      <c r="CI1241" s="161"/>
      <c r="CJ1241" s="161"/>
      <c r="CK1241" s="161"/>
      <c r="CL1241" s="161"/>
      <c r="CM1241" s="161"/>
      <c r="CN1241" s="161"/>
      <c r="CO1241" s="161"/>
      <c r="CP1241" s="161"/>
      <c r="CQ1241" s="161"/>
      <c r="CR1241" s="161"/>
      <c r="CS1241" s="161"/>
      <c r="CT1241" s="161"/>
      <c r="CU1241" s="161"/>
      <c r="CV1241" s="161"/>
      <c r="CW1241" s="161"/>
      <c r="CX1241" s="161"/>
      <c r="CY1241" s="161"/>
      <c r="CZ1241" s="161"/>
      <c r="DA1241" s="161"/>
      <c r="DB1241" s="161"/>
      <c r="DC1241" s="161"/>
      <c r="DD1241" s="161"/>
      <c r="DE1241" s="161"/>
      <c r="DF1241" s="161"/>
      <c r="DG1241" s="161"/>
      <c r="DH1241" s="161"/>
      <c r="DI1241" s="161"/>
      <c r="DJ1241" s="161"/>
      <c r="DK1241" s="161"/>
      <c r="DL1241" s="161"/>
      <c r="DM1241" s="161"/>
      <c r="DN1241" s="161"/>
      <c r="DO1241" s="161"/>
      <c r="DP1241" s="161"/>
      <c r="DQ1241" s="161"/>
      <c r="DR1241" s="161"/>
      <c r="DS1241" s="161"/>
      <c r="DT1241" s="161"/>
      <c r="DU1241" s="161"/>
      <c r="DV1241" s="161"/>
      <c r="DW1241" s="161"/>
    </row>
    <row r="1242" spans="1:127" ht="12.75" customHeight="1" x14ac:dyDescent="0.25">
      <c r="A1242" s="161"/>
      <c r="B1242" s="161"/>
      <c r="C1242" s="161"/>
      <c r="D1242" s="161"/>
      <c r="E1242" s="161"/>
      <c r="F1242" s="161"/>
      <c r="G1242" s="161"/>
      <c r="H1242" s="161"/>
      <c r="I1242" s="161"/>
      <c r="J1242" s="161"/>
      <c r="K1242" s="161"/>
      <c r="L1242" s="161"/>
      <c r="M1242" s="161"/>
      <c r="N1242" s="161"/>
      <c r="O1242" s="161"/>
      <c r="P1242" s="161"/>
      <c r="Q1242" s="161"/>
      <c r="R1242" s="161"/>
      <c r="S1242" s="161"/>
      <c r="T1242" s="161"/>
      <c r="U1242" s="161"/>
      <c r="V1242" s="161"/>
      <c r="W1242" s="161"/>
      <c r="X1242" s="161"/>
      <c r="Y1242" s="161"/>
      <c r="Z1242" s="161"/>
      <c r="AA1242" s="161"/>
      <c r="AB1242" s="161"/>
      <c r="AC1242" s="161"/>
      <c r="AD1242" s="161"/>
      <c r="AE1242" s="161"/>
      <c r="AF1242" s="161"/>
      <c r="AG1242" s="161"/>
      <c r="AH1242" s="161"/>
      <c r="AI1242" s="161"/>
      <c r="AJ1242" s="161"/>
      <c r="AK1242" s="161"/>
      <c r="AL1242" s="161"/>
      <c r="AM1242" s="161"/>
      <c r="AN1242" s="161"/>
      <c r="AO1242" s="161"/>
      <c r="AP1242" s="161"/>
      <c r="AQ1242" s="161"/>
      <c r="AR1242"/>
      <c r="AS1242" s="161"/>
      <c r="AT1242" s="161"/>
      <c r="AU1242" s="161"/>
      <c r="AV1242" s="161"/>
      <c r="AW1242" s="161"/>
      <c r="AX1242" s="161"/>
      <c r="AY1242" s="161"/>
      <c r="AZ1242" s="161"/>
      <c r="BA1242" s="161"/>
      <c r="BB1242" s="161"/>
      <c r="BC1242" s="161"/>
      <c r="BD1242" s="161"/>
      <c r="BE1242" s="161"/>
      <c r="BF1242" s="161"/>
      <c r="BG1242" s="161"/>
      <c r="BH1242" s="161"/>
      <c r="BI1242" s="161"/>
      <c r="BJ1242" s="161"/>
      <c r="BK1242" s="161"/>
      <c r="BL1242" s="161"/>
      <c r="BM1242" s="161"/>
      <c r="BN1242" s="161"/>
      <c r="BO1242" s="161"/>
      <c r="BP1242" s="161"/>
      <c r="BQ1242" s="161"/>
      <c r="BR1242" s="161"/>
      <c r="BS1242" s="161"/>
      <c r="BT1242" s="161"/>
      <c r="BU1242" s="161"/>
      <c r="BV1242" s="161"/>
      <c r="BW1242" s="161"/>
      <c r="BX1242" s="161"/>
      <c r="BY1242" s="161"/>
      <c r="BZ1242" s="161"/>
      <c r="CA1242" s="161"/>
      <c r="CB1242" s="161"/>
      <c r="CC1242" s="161"/>
      <c r="CD1242" s="161"/>
      <c r="CE1242" s="161"/>
      <c r="CF1242" s="161"/>
      <c r="CG1242" s="161"/>
      <c r="CH1242" s="161"/>
      <c r="CI1242" s="161"/>
      <c r="CJ1242" s="161"/>
      <c r="CK1242" s="161"/>
      <c r="CL1242" s="161"/>
      <c r="CM1242" s="161"/>
      <c r="CN1242" s="161"/>
      <c r="CO1242" s="161"/>
      <c r="CP1242" s="161"/>
      <c r="CQ1242" s="161"/>
      <c r="CR1242" s="161"/>
      <c r="CS1242" s="161"/>
      <c r="CT1242" s="161"/>
      <c r="CU1242" s="161"/>
      <c r="CV1242" s="161"/>
      <c r="CW1242" s="161"/>
      <c r="CX1242" s="161"/>
      <c r="CY1242" s="161"/>
      <c r="CZ1242" s="161"/>
      <c r="DA1242" s="161"/>
      <c r="DB1242" s="161"/>
      <c r="DC1242" s="161"/>
      <c r="DD1242" s="161"/>
      <c r="DE1242" s="161"/>
      <c r="DF1242" s="161"/>
      <c r="DG1242" s="161"/>
      <c r="DH1242" s="161"/>
      <c r="DI1242" s="161"/>
      <c r="DJ1242" s="161"/>
      <c r="DK1242" s="161"/>
      <c r="DL1242" s="161"/>
      <c r="DM1242" s="161"/>
      <c r="DN1242" s="161"/>
      <c r="DO1242" s="161"/>
      <c r="DP1242" s="161"/>
      <c r="DQ1242" s="161"/>
      <c r="DR1242" s="161"/>
      <c r="DS1242" s="161"/>
      <c r="DT1242" s="161"/>
      <c r="DU1242" s="161"/>
      <c r="DV1242" s="161"/>
      <c r="DW1242" s="161"/>
    </row>
    <row r="1243" spans="1:127" ht="12.75" customHeight="1" x14ac:dyDescent="0.25">
      <c r="A1243" s="161"/>
      <c r="B1243" s="161"/>
      <c r="C1243" s="161"/>
      <c r="D1243" s="161"/>
      <c r="E1243" s="161"/>
      <c r="F1243" s="161"/>
      <c r="G1243" s="161"/>
      <c r="H1243" s="161"/>
      <c r="I1243" s="161"/>
      <c r="J1243" s="161"/>
      <c r="K1243" s="161"/>
      <c r="L1243" s="161"/>
      <c r="M1243" s="161"/>
      <c r="N1243" s="161"/>
      <c r="O1243" s="161"/>
      <c r="P1243" s="161"/>
      <c r="Q1243" s="161"/>
      <c r="R1243" s="161"/>
      <c r="S1243" s="161"/>
      <c r="T1243" s="161"/>
      <c r="U1243" s="161"/>
      <c r="V1243" s="161"/>
      <c r="W1243" s="161"/>
      <c r="X1243" s="161"/>
      <c r="Y1243" s="161"/>
      <c r="Z1243" s="161"/>
      <c r="AA1243" s="161"/>
      <c r="AB1243" s="161"/>
      <c r="AC1243" s="161"/>
      <c r="AD1243" s="161"/>
      <c r="AE1243" s="161"/>
      <c r="AF1243" s="161"/>
      <c r="AG1243" s="161"/>
      <c r="AH1243" s="161"/>
      <c r="AI1243" s="161"/>
      <c r="AJ1243" s="161"/>
      <c r="AK1243" s="161"/>
      <c r="AL1243" s="161"/>
      <c r="AM1243" s="161"/>
      <c r="AN1243" s="161"/>
      <c r="AO1243" s="161"/>
      <c r="AP1243" s="161"/>
      <c r="AQ1243" s="161"/>
      <c r="AR1243"/>
      <c r="AS1243" s="161"/>
      <c r="AT1243" s="161"/>
      <c r="AU1243" s="161"/>
      <c r="AV1243" s="161"/>
      <c r="AW1243" s="161"/>
      <c r="AX1243" s="161"/>
      <c r="AY1243" s="161"/>
      <c r="AZ1243" s="161"/>
      <c r="BA1243" s="161"/>
      <c r="BB1243" s="161"/>
      <c r="BC1243" s="161"/>
      <c r="BD1243" s="161"/>
      <c r="BE1243" s="161"/>
      <c r="BF1243" s="161"/>
      <c r="BG1243" s="161"/>
      <c r="BH1243" s="161"/>
      <c r="BI1243" s="161"/>
      <c r="BJ1243" s="161"/>
      <c r="BK1243" s="161"/>
      <c r="BL1243" s="161"/>
      <c r="BM1243" s="161"/>
      <c r="BN1243" s="161"/>
      <c r="BO1243" s="161"/>
      <c r="BP1243" s="161"/>
      <c r="BQ1243" s="161"/>
      <c r="BR1243" s="161"/>
      <c r="BS1243" s="161"/>
      <c r="BT1243" s="161"/>
      <c r="BU1243" s="161"/>
      <c r="BV1243" s="161"/>
      <c r="BW1243" s="161"/>
      <c r="BX1243" s="161"/>
      <c r="BY1243" s="161"/>
      <c r="BZ1243" s="161"/>
      <c r="CA1243" s="161"/>
      <c r="CB1243" s="161"/>
      <c r="CC1243" s="161"/>
      <c r="CD1243" s="161"/>
      <c r="CE1243" s="161"/>
      <c r="CF1243" s="161"/>
      <c r="CG1243" s="161"/>
      <c r="CH1243" s="161"/>
      <c r="CI1243" s="161"/>
      <c r="CJ1243" s="161"/>
      <c r="CK1243" s="161"/>
      <c r="CL1243" s="161"/>
      <c r="CM1243" s="161"/>
      <c r="CN1243" s="161"/>
      <c r="CO1243" s="161"/>
      <c r="CP1243" s="161"/>
      <c r="CQ1243" s="161"/>
      <c r="CR1243" s="161"/>
      <c r="CS1243" s="161"/>
      <c r="CT1243" s="161"/>
      <c r="CU1243" s="161"/>
      <c r="CV1243" s="161"/>
      <c r="CW1243" s="161"/>
      <c r="CX1243" s="161"/>
      <c r="CY1243" s="161"/>
      <c r="CZ1243" s="161"/>
      <c r="DA1243" s="161"/>
      <c r="DB1243" s="161"/>
      <c r="DC1243" s="161"/>
      <c r="DD1243" s="161"/>
      <c r="DE1243" s="161"/>
      <c r="DF1243" s="161"/>
      <c r="DG1243" s="161"/>
      <c r="DH1243" s="161"/>
      <c r="DI1243" s="161"/>
      <c r="DJ1243" s="161"/>
      <c r="DK1243" s="161"/>
      <c r="DL1243" s="161"/>
      <c r="DM1243" s="161"/>
      <c r="DN1243" s="161"/>
      <c r="DO1243" s="161"/>
      <c r="DP1243" s="161"/>
      <c r="DQ1243" s="161"/>
      <c r="DR1243" s="161"/>
      <c r="DS1243" s="161"/>
      <c r="DT1243" s="161"/>
      <c r="DU1243" s="161"/>
      <c r="DV1243" s="161"/>
      <c r="DW1243" s="161"/>
    </row>
    <row r="1244" spans="1:127" ht="12.75" customHeight="1" x14ac:dyDescent="0.25">
      <c r="A1244" s="161"/>
      <c r="B1244" s="161"/>
      <c r="C1244" s="161"/>
      <c r="D1244" s="161"/>
      <c r="E1244" s="161"/>
      <c r="F1244" s="161"/>
      <c r="G1244" s="161"/>
      <c r="H1244" s="161"/>
      <c r="I1244" s="161"/>
      <c r="J1244" s="161"/>
      <c r="K1244" s="161"/>
      <c r="L1244" s="161"/>
      <c r="M1244" s="161"/>
      <c r="N1244" s="161"/>
      <c r="O1244" s="161"/>
      <c r="P1244" s="161"/>
      <c r="Q1244" s="161"/>
      <c r="R1244" s="161"/>
      <c r="S1244" s="161"/>
      <c r="T1244" s="161"/>
      <c r="U1244" s="161"/>
      <c r="V1244" s="161"/>
      <c r="W1244" s="161"/>
      <c r="X1244" s="161"/>
      <c r="Y1244" s="161"/>
      <c r="Z1244" s="161"/>
      <c r="AA1244" s="161"/>
      <c r="AB1244" s="161"/>
      <c r="AC1244" s="161"/>
      <c r="AD1244" s="161"/>
      <c r="AE1244" s="161"/>
      <c r="AF1244" s="161"/>
      <c r="AG1244" s="161"/>
      <c r="AH1244" s="161"/>
      <c r="AI1244" s="161"/>
      <c r="AJ1244" s="161"/>
      <c r="AK1244" s="161"/>
      <c r="AL1244" s="161"/>
      <c r="AM1244" s="161"/>
      <c r="AN1244" s="161"/>
      <c r="AO1244" s="161"/>
      <c r="AP1244" s="161"/>
      <c r="AQ1244" s="161"/>
      <c r="AR1244"/>
      <c r="AS1244" s="161"/>
      <c r="AT1244" s="161"/>
      <c r="AU1244" s="161"/>
      <c r="AV1244" s="161"/>
      <c r="AW1244" s="161"/>
      <c r="AX1244" s="161"/>
      <c r="AY1244" s="161"/>
      <c r="AZ1244" s="161"/>
      <c r="BA1244" s="161"/>
      <c r="BB1244" s="161"/>
      <c r="BC1244" s="161"/>
      <c r="BD1244" s="161"/>
      <c r="BE1244" s="161"/>
      <c r="BF1244" s="161"/>
      <c r="BG1244" s="161"/>
      <c r="BH1244" s="161"/>
      <c r="BI1244" s="161"/>
      <c r="BJ1244" s="161"/>
      <c r="BK1244" s="161"/>
      <c r="BL1244" s="161"/>
      <c r="BM1244" s="161"/>
      <c r="BN1244" s="161"/>
      <c r="BO1244" s="161"/>
      <c r="BP1244" s="161"/>
      <c r="BQ1244" s="161"/>
      <c r="BR1244" s="161"/>
      <c r="BS1244" s="161"/>
      <c r="BT1244" s="161"/>
      <c r="BU1244" s="161"/>
      <c r="BV1244" s="161"/>
      <c r="BW1244" s="161"/>
      <c r="BX1244" s="161"/>
      <c r="BY1244" s="161"/>
      <c r="BZ1244" s="161"/>
      <c r="CA1244" s="161"/>
      <c r="CB1244" s="161"/>
      <c r="CC1244" s="161"/>
      <c r="CD1244" s="161"/>
      <c r="CE1244" s="161"/>
      <c r="CF1244" s="161"/>
      <c r="CG1244" s="161"/>
      <c r="CH1244" s="161"/>
      <c r="CI1244" s="161"/>
      <c r="CJ1244" s="161"/>
      <c r="CK1244" s="161"/>
      <c r="CL1244" s="161"/>
      <c r="CM1244" s="161"/>
      <c r="CN1244" s="161"/>
      <c r="CO1244" s="161"/>
      <c r="CP1244" s="161"/>
      <c r="CQ1244" s="161"/>
      <c r="CR1244" s="161"/>
      <c r="CS1244" s="161"/>
      <c r="CT1244" s="161"/>
      <c r="CU1244" s="161"/>
      <c r="CV1244" s="161"/>
      <c r="CW1244" s="161"/>
      <c r="CX1244" s="161"/>
      <c r="CY1244" s="161"/>
      <c r="CZ1244" s="161"/>
      <c r="DA1244" s="161"/>
      <c r="DB1244" s="161"/>
      <c r="DC1244" s="161"/>
      <c r="DD1244" s="161"/>
      <c r="DE1244" s="161"/>
      <c r="DF1244" s="161"/>
      <c r="DG1244" s="161"/>
      <c r="DH1244" s="161"/>
      <c r="DI1244" s="161"/>
      <c r="DJ1244" s="161"/>
      <c r="DK1244" s="161"/>
      <c r="DL1244" s="161"/>
      <c r="DM1244" s="161"/>
      <c r="DN1244" s="161"/>
      <c r="DO1244" s="161"/>
      <c r="DP1244" s="161"/>
      <c r="DQ1244" s="161"/>
      <c r="DR1244" s="161"/>
      <c r="DS1244" s="161"/>
      <c r="DT1244" s="161"/>
      <c r="DU1244" s="161"/>
      <c r="DV1244" s="161"/>
      <c r="DW1244" s="161"/>
    </row>
    <row r="1245" spans="1:127" ht="12.75" customHeight="1" x14ac:dyDescent="0.25">
      <c r="A1245" s="161"/>
      <c r="B1245" s="161"/>
      <c r="C1245" s="161"/>
      <c r="D1245" s="161"/>
      <c r="E1245" s="161"/>
      <c r="F1245" s="161"/>
      <c r="G1245" s="161"/>
      <c r="H1245" s="161"/>
      <c r="I1245" s="161"/>
      <c r="J1245" s="161"/>
      <c r="K1245" s="161"/>
      <c r="L1245" s="161"/>
      <c r="M1245" s="161"/>
      <c r="N1245" s="161"/>
      <c r="O1245" s="161"/>
      <c r="P1245" s="161"/>
      <c r="Q1245" s="161"/>
      <c r="R1245" s="161"/>
      <c r="S1245" s="161"/>
      <c r="T1245" s="161"/>
      <c r="U1245" s="161"/>
      <c r="V1245" s="161"/>
      <c r="W1245" s="161"/>
      <c r="X1245" s="161"/>
      <c r="Y1245" s="161"/>
      <c r="Z1245" s="161"/>
      <c r="AA1245" s="161"/>
      <c r="AB1245" s="161"/>
      <c r="AC1245" s="161"/>
      <c r="AD1245" s="161"/>
      <c r="AE1245" s="161"/>
      <c r="AF1245" s="161"/>
      <c r="AG1245" s="161"/>
      <c r="AH1245" s="161"/>
      <c r="AI1245" s="161"/>
      <c r="AJ1245" s="161"/>
      <c r="AK1245" s="161"/>
      <c r="AL1245" s="161"/>
      <c r="AM1245" s="161"/>
      <c r="AN1245" s="161"/>
      <c r="AO1245" s="161"/>
      <c r="AP1245" s="161"/>
      <c r="AQ1245" s="161"/>
      <c r="AR1245"/>
      <c r="AS1245" s="161"/>
      <c r="AT1245" s="161"/>
      <c r="AU1245" s="161"/>
      <c r="AV1245" s="161"/>
      <c r="AW1245" s="161"/>
      <c r="AX1245" s="161"/>
      <c r="AY1245" s="161"/>
      <c r="AZ1245" s="161"/>
      <c r="BA1245" s="161"/>
      <c r="BB1245" s="161"/>
      <c r="BC1245" s="161"/>
      <c r="BD1245" s="161"/>
      <c r="BE1245" s="161"/>
      <c r="BF1245" s="161"/>
      <c r="BG1245" s="161"/>
      <c r="BH1245" s="161"/>
      <c r="BI1245" s="161"/>
      <c r="BJ1245" s="161"/>
      <c r="BK1245" s="161"/>
      <c r="BL1245" s="161"/>
      <c r="BM1245" s="161"/>
      <c r="BN1245" s="161"/>
      <c r="BO1245" s="161"/>
      <c r="BP1245" s="161"/>
      <c r="BQ1245" s="161"/>
      <c r="BR1245" s="161"/>
      <c r="BS1245" s="161"/>
      <c r="BT1245" s="161"/>
      <c r="BU1245" s="161"/>
      <c r="BV1245" s="161"/>
      <c r="BW1245" s="161"/>
      <c r="BX1245" s="161"/>
      <c r="BY1245" s="161"/>
      <c r="BZ1245" s="161"/>
      <c r="CA1245" s="161"/>
      <c r="CB1245" s="161"/>
      <c r="CC1245" s="161"/>
      <c r="CD1245" s="161"/>
      <c r="CE1245" s="161"/>
      <c r="CF1245" s="161"/>
      <c r="CG1245" s="161"/>
      <c r="CH1245" s="161"/>
      <c r="CI1245" s="161"/>
      <c r="CJ1245" s="161"/>
      <c r="CK1245" s="161"/>
      <c r="CL1245" s="161"/>
      <c r="CM1245" s="161"/>
      <c r="CN1245" s="161"/>
      <c r="CO1245" s="161"/>
      <c r="CP1245" s="161"/>
      <c r="CQ1245" s="161"/>
      <c r="CR1245" s="161"/>
      <c r="CS1245" s="161"/>
      <c r="CT1245" s="161"/>
      <c r="CU1245" s="161"/>
      <c r="CV1245" s="161"/>
      <c r="CW1245" s="161"/>
      <c r="CX1245" s="161"/>
      <c r="CY1245" s="161"/>
      <c r="CZ1245" s="161"/>
      <c r="DA1245" s="161"/>
      <c r="DB1245" s="161"/>
      <c r="DC1245" s="161"/>
      <c r="DD1245" s="161"/>
      <c r="DE1245" s="161"/>
      <c r="DF1245" s="161"/>
      <c r="DG1245" s="161"/>
      <c r="DH1245" s="161"/>
      <c r="DI1245" s="161"/>
      <c r="DJ1245" s="161"/>
      <c r="DK1245" s="161"/>
      <c r="DL1245" s="161"/>
      <c r="DM1245" s="161"/>
      <c r="DN1245" s="161"/>
      <c r="DO1245" s="161"/>
      <c r="DP1245" s="161"/>
      <c r="DQ1245" s="161"/>
      <c r="DR1245" s="161"/>
      <c r="DS1245" s="161"/>
      <c r="DT1245" s="161"/>
      <c r="DU1245" s="161"/>
      <c r="DV1245" s="161"/>
      <c r="DW1245" s="161"/>
    </row>
    <row r="1246" spans="1:127" ht="12.75" customHeight="1" x14ac:dyDescent="0.25">
      <c r="A1246" s="161"/>
      <c r="B1246" s="161"/>
      <c r="C1246" s="161"/>
      <c r="D1246" s="161"/>
      <c r="E1246" s="161"/>
      <c r="F1246" s="161"/>
      <c r="G1246" s="161"/>
      <c r="H1246" s="161"/>
      <c r="I1246" s="161"/>
      <c r="J1246" s="161"/>
      <c r="K1246" s="161"/>
      <c r="L1246" s="161"/>
      <c r="M1246" s="161"/>
      <c r="N1246" s="161"/>
      <c r="O1246" s="161"/>
      <c r="P1246" s="161"/>
      <c r="Q1246" s="161"/>
      <c r="R1246" s="161"/>
      <c r="S1246" s="161"/>
      <c r="T1246" s="161"/>
      <c r="U1246" s="161"/>
      <c r="V1246" s="161"/>
      <c r="W1246" s="161"/>
      <c r="X1246" s="161"/>
      <c r="Y1246" s="161"/>
      <c r="Z1246" s="161"/>
      <c r="AA1246" s="161"/>
      <c r="AB1246" s="161"/>
      <c r="AC1246" s="161"/>
      <c r="AD1246" s="161"/>
      <c r="AE1246" s="161"/>
      <c r="AF1246" s="161"/>
      <c r="AG1246" s="161"/>
      <c r="AH1246" s="161"/>
      <c r="AI1246" s="161"/>
      <c r="AJ1246" s="161"/>
      <c r="AK1246" s="161"/>
      <c r="AL1246" s="161"/>
      <c r="AM1246" s="161"/>
      <c r="AN1246" s="161"/>
      <c r="AO1246" s="161"/>
      <c r="AP1246" s="161"/>
      <c r="AQ1246" s="161"/>
      <c r="AR1246"/>
      <c r="AS1246" s="161"/>
      <c r="AT1246" s="161"/>
      <c r="AU1246" s="161"/>
      <c r="AV1246" s="161"/>
      <c r="AW1246" s="161"/>
      <c r="AX1246" s="161"/>
      <c r="AY1246" s="161"/>
      <c r="AZ1246" s="161"/>
      <c r="BA1246" s="161"/>
      <c r="BB1246" s="161"/>
      <c r="BC1246" s="161"/>
      <c r="BD1246" s="161"/>
      <c r="BE1246" s="161"/>
      <c r="BF1246" s="161"/>
      <c r="BG1246" s="161"/>
      <c r="BH1246" s="161"/>
      <c r="BI1246" s="161"/>
      <c r="BJ1246" s="161"/>
      <c r="BK1246" s="161"/>
      <c r="BL1246" s="161"/>
      <c r="BM1246" s="161"/>
      <c r="BN1246" s="161"/>
      <c r="BO1246" s="161"/>
      <c r="BP1246" s="161"/>
      <c r="BQ1246" s="161"/>
      <c r="BR1246" s="161"/>
      <c r="BS1246" s="161"/>
      <c r="BT1246" s="161"/>
      <c r="BU1246" s="161"/>
      <c r="BV1246" s="161"/>
      <c r="BW1246" s="161"/>
      <c r="BX1246" s="161"/>
      <c r="BY1246" s="161"/>
      <c r="BZ1246" s="161"/>
      <c r="CA1246" s="161"/>
      <c r="CB1246" s="161"/>
      <c r="CC1246" s="161"/>
      <c r="CD1246" s="161"/>
      <c r="CE1246" s="161"/>
      <c r="CF1246" s="161"/>
      <c r="CG1246" s="161"/>
      <c r="CH1246" s="161"/>
      <c r="CI1246" s="161"/>
      <c r="CJ1246" s="161"/>
      <c r="CK1246" s="161"/>
      <c r="CL1246" s="161"/>
      <c r="CM1246" s="161"/>
      <c r="CN1246" s="161"/>
      <c r="CO1246" s="161"/>
      <c r="CP1246" s="161"/>
      <c r="CQ1246" s="161"/>
      <c r="CR1246" s="161"/>
      <c r="CS1246" s="161"/>
      <c r="CT1246" s="161"/>
      <c r="CU1246" s="161"/>
      <c r="CV1246" s="161"/>
      <c r="CW1246" s="161"/>
      <c r="CX1246" s="161"/>
      <c r="CY1246" s="161"/>
      <c r="CZ1246" s="161"/>
      <c r="DA1246" s="161"/>
      <c r="DB1246" s="161"/>
      <c r="DC1246" s="161"/>
      <c r="DD1246" s="161"/>
      <c r="DE1246" s="161"/>
      <c r="DF1246" s="161"/>
      <c r="DG1246" s="161"/>
      <c r="DH1246" s="161"/>
      <c r="DI1246" s="161"/>
      <c r="DJ1246" s="161"/>
      <c r="DK1246" s="161"/>
      <c r="DL1246" s="161"/>
      <c r="DM1246" s="161"/>
      <c r="DN1246" s="161"/>
      <c r="DO1246" s="161"/>
      <c r="DP1246" s="161"/>
      <c r="DQ1246" s="161"/>
      <c r="DR1246" s="161"/>
      <c r="DS1246" s="161"/>
      <c r="DT1246" s="161"/>
      <c r="DU1246" s="161"/>
      <c r="DV1246" s="161"/>
      <c r="DW1246" s="161"/>
    </row>
    <row r="1247" spans="1:127" ht="12.75" customHeight="1" x14ac:dyDescent="0.25">
      <c r="A1247" s="161"/>
      <c r="B1247" s="161"/>
      <c r="C1247" s="161"/>
      <c r="D1247" s="161"/>
      <c r="E1247" s="161"/>
      <c r="F1247" s="161"/>
      <c r="G1247" s="161"/>
      <c r="H1247" s="161"/>
      <c r="I1247" s="161"/>
      <c r="J1247" s="161"/>
      <c r="K1247" s="161"/>
      <c r="L1247" s="161"/>
      <c r="M1247" s="161"/>
      <c r="N1247" s="161"/>
      <c r="O1247" s="161"/>
      <c r="P1247" s="161"/>
      <c r="Q1247" s="161"/>
      <c r="R1247" s="161"/>
      <c r="S1247" s="161"/>
      <c r="T1247" s="161"/>
      <c r="U1247" s="161"/>
      <c r="V1247" s="161"/>
      <c r="W1247" s="161"/>
      <c r="X1247" s="161"/>
      <c r="Y1247" s="161"/>
      <c r="Z1247" s="161"/>
      <c r="AA1247" s="161"/>
      <c r="AB1247" s="161"/>
      <c r="AC1247" s="161"/>
      <c r="AD1247" s="161"/>
      <c r="AE1247" s="161"/>
      <c r="AF1247" s="161"/>
      <c r="AG1247" s="161"/>
      <c r="AH1247" s="161"/>
      <c r="AI1247" s="161"/>
      <c r="AJ1247" s="161"/>
      <c r="AK1247" s="161"/>
      <c r="AL1247" s="161"/>
      <c r="AM1247" s="161"/>
      <c r="AN1247" s="161"/>
      <c r="AO1247" s="161"/>
      <c r="AP1247" s="161"/>
      <c r="AQ1247" s="161"/>
      <c r="AR1247"/>
      <c r="AS1247" s="161"/>
      <c r="AT1247" s="161"/>
      <c r="AU1247" s="161"/>
      <c r="AV1247" s="161"/>
      <c r="AW1247" s="161"/>
      <c r="AX1247" s="161"/>
      <c r="AY1247" s="161"/>
      <c r="AZ1247" s="161"/>
      <c r="BA1247" s="161"/>
      <c r="BB1247" s="161"/>
      <c r="BC1247" s="161"/>
      <c r="BD1247" s="161"/>
      <c r="BE1247" s="161"/>
      <c r="BF1247" s="161"/>
      <c r="BG1247" s="161"/>
      <c r="BH1247" s="161"/>
      <c r="BI1247" s="161"/>
      <c r="BJ1247" s="161"/>
      <c r="BK1247" s="161"/>
      <c r="BL1247" s="161"/>
      <c r="BM1247" s="161"/>
      <c r="BN1247" s="161"/>
      <c r="BO1247" s="161"/>
      <c r="BP1247" s="161"/>
      <c r="BQ1247" s="161"/>
      <c r="BR1247" s="161"/>
      <c r="BS1247" s="161"/>
      <c r="BT1247" s="161"/>
      <c r="BU1247" s="161"/>
      <c r="BV1247" s="161"/>
      <c r="BW1247" s="161"/>
      <c r="BX1247" s="161"/>
      <c r="BY1247" s="161"/>
      <c r="BZ1247" s="161"/>
      <c r="CA1247" s="161"/>
      <c r="CB1247" s="161"/>
      <c r="CC1247" s="161"/>
      <c r="CD1247" s="161"/>
      <c r="CE1247" s="161"/>
      <c r="CF1247" s="161"/>
      <c r="CG1247" s="161"/>
      <c r="CH1247" s="161"/>
      <c r="CI1247" s="161"/>
      <c r="CJ1247" s="161"/>
      <c r="CK1247" s="161"/>
      <c r="CL1247" s="161"/>
      <c r="CM1247" s="161"/>
      <c r="CN1247" s="161"/>
      <c r="CO1247" s="161"/>
      <c r="CP1247" s="161"/>
      <c r="CQ1247" s="161"/>
      <c r="CR1247" s="161"/>
      <c r="CS1247" s="161"/>
      <c r="CT1247" s="161"/>
      <c r="CU1247" s="161"/>
      <c r="CV1247" s="161"/>
      <c r="CW1247" s="161"/>
      <c r="CX1247" s="161"/>
      <c r="CY1247" s="161"/>
      <c r="CZ1247" s="161"/>
      <c r="DA1247" s="161"/>
      <c r="DB1247" s="161"/>
      <c r="DC1247" s="161"/>
      <c r="DD1247" s="161"/>
      <c r="DE1247" s="161"/>
      <c r="DF1247" s="161"/>
      <c r="DG1247" s="161"/>
      <c r="DH1247" s="161"/>
      <c r="DI1247" s="161"/>
      <c r="DJ1247" s="161"/>
      <c r="DK1247" s="161"/>
      <c r="DL1247" s="161"/>
      <c r="DM1247" s="161"/>
      <c r="DN1247" s="161"/>
      <c r="DO1247" s="161"/>
      <c r="DP1247" s="161"/>
      <c r="DQ1247" s="161"/>
      <c r="DR1247" s="161"/>
      <c r="DS1247" s="161"/>
      <c r="DT1247" s="161"/>
      <c r="DU1247" s="161"/>
      <c r="DV1247" s="161"/>
      <c r="DW1247" s="161"/>
    </row>
    <row r="1248" spans="1:127" ht="12.75" customHeight="1" x14ac:dyDescent="0.25">
      <c r="A1248" s="161"/>
      <c r="B1248" s="161"/>
      <c r="C1248" s="161"/>
      <c r="D1248" s="161"/>
      <c r="E1248" s="161"/>
      <c r="F1248" s="161"/>
      <c r="G1248" s="161"/>
      <c r="H1248" s="161"/>
      <c r="I1248" s="161"/>
      <c r="J1248" s="161"/>
      <c r="K1248" s="161"/>
      <c r="L1248" s="161"/>
      <c r="M1248" s="161"/>
      <c r="N1248" s="161"/>
      <c r="O1248" s="161"/>
      <c r="P1248" s="161"/>
      <c r="Q1248" s="161"/>
      <c r="R1248" s="161"/>
      <c r="S1248" s="161"/>
      <c r="T1248" s="161"/>
      <c r="U1248" s="161"/>
      <c r="V1248" s="161"/>
      <c r="W1248" s="161"/>
      <c r="X1248" s="161"/>
      <c r="Y1248" s="161"/>
      <c r="Z1248" s="161"/>
      <c r="AA1248" s="161"/>
      <c r="AB1248" s="161"/>
      <c r="AC1248" s="161"/>
      <c r="AD1248" s="161"/>
      <c r="AE1248" s="161"/>
      <c r="AF1248" s="161"/>
      <c r="AG1248" s="161"/>
      <c r="AH1248" s="161"/>
      <c r="AI1248" s="161"/>
      <c r="AJ1248" s="161"/>
      <c r="AK1248" s="161"/>
      <c r="AL1248" s="161"/>
      <c r="AM1248" s="161"/>
      <c r="AN1248" s="161"/>
      <c r="AO1248" s="161"/>
      <c r="AP1248" s="161"/>
      <c r="AQ1248" s="161"/>
      <c r="AR1248"/>
      <c r="AS1248" s="161"/>
      <c r="AT1248" s="161"/>
      <c r="AU1248" s="161"/>
      <c r="AV1248" s="161"/>
      <c r="AW1248" s="161"/>
      <c r="AX1248" s="161"/>
      <c r="AY1248" s="161"/>
      <c r="AZ1248" s="161"/>
      <c r="BA1248" s="161"/>
      <c r="BB1248" s="161"/>
      <c r="BC1248" s="161"/>
      <c r="BD1248" s="161"/>
      <c r="BE1248" s="161"/>
      <c r="BF1248" s="161"/>
      <c r="BG1248" s="161"/>
      <c r="BH1248" s="161"/>
      <c r="BI1248" s="161"/>
      <c r="BJ1248" s="161"/>
      <c r="BK1248" s="161"/>
      <c r="BL1248" s="161"/>
      <c r="BM1248" s="161"/>
      <c r="BN1248" s="161"/>
      <c r="BO1248" s="161"/>
      <c r="BP1248" s="161"/>
      <c r="BQ1248" s="161"/>
      <c r="BR1248" s="161"/>
      <c r="BS1248" s="161"/>
      <c r="BT1248" s="161"/>
      <c r="BU1248" s="161"/>
      <c r="BV1248" s="161"/>
      <c r="BW1248" s="161"/>
      <c r="BX1248" s="161"/>
      <c r="BY1248" s="161"/>
      <c r="BZ1248" s="161"/>
      <c r="CA1248" s="161"/>
      <c r="CB1248" s="161"/>
      <c r="CC1248" s="161"/>
      <c r="CD1248" s="161"/>
      <c r="CE1248" s="161"/>
      <c r="CF1248" s="161"/>
      <c r="CG1248" s="161"/>
      <c r="CH1248" s="161"/>
      <c r="CI1248" s="161"/>
      <c r="CJ1248" s="161"/>
      <c r="CK1248" s="161"/>
      <c r="CL1248" s="161"/>
      <c r="CM1248" s="161"/>
      <c r="CN1248" s="161"/>
      <c r="CO1248" s="161"/>
      <c r="CP1248" s="161"/>
      <c r="CQ1248" s="161"/>
      <c r="CR1248" s="161"/>
      <c r="CS1248" s="161"/>
      <c r="CT1248" s="161"/>
      <c r="CU1248" s="161"/>
      <c r="CV1248" s="161"/>
      <c r="CW1248" s="161"/>
      <c r="CX1248" s="161"/>
      <c r="CY1248" s="161"/>
      <c r="CZ1248" s="161"/>
      <c r="DA1248" s="161"/>
      <c r="DB1248" s="161"/>
      <c r="DC1248" s="161"/>
      <c r="DD1248" s="161"/>
      <c r="DE1248" s="161"/>
      <c r="DF1248" s="161"/>
      <c r="DG1248" s="161"/>
      <c r="DH1248" s="161"/>
      <c r="DI1248" s="161"/>
      <c r="DJ1248" s="161"/>
      <c r="DK1248" s="161"/>
      <c r="DL1248" s="161"/>
      <c r="DM1248" s="161"/>
      <c r="DN1248" s="161"/>
      <c r="DO1248" s="161"/>
      <c r="DP1248" s="161"/>
      <c r="DQ1248" s="161"/>
      <c r="DR1248" s="161"/>
      <c r="DS1248" s="161"/>
      <c r="DT1248" s="161"/>
      <c r="DU1248" s="161"/>
      <c r="DV1248" s="161"/>
      <c r="DW1248" s="161"/>
    </row>
    <row r="1249" spans="1:127" ht="12.75" customHeight="1" x14ac:dyDescent="0.25">
      <c r="A1249" s="161"/>
      <c r="B1249" s="161"/>
      <c r="C1249" s="161"/>
      <c r="D1249" s="161"/>
      <c r="E1249" s="161"/>
      <c r="F1249" s="161"/>
      <c r="G1249" s="161"/>
      <c r="H1249" s="161"/>
      <c r="I1249" s="161"/>
      <c r="J1249" s="161"/>
      <c r="K1249" s="161"/>
      <c r="L1249" s="161"/>
      <c r="M1249" s="161"/>
      <c r="N1249" s="161"/>
      <c r="O1249" s="161"/>
      <c r="P1249" s="161"/>
      <c r="Q1249" s="161"/>
      <c r="R1249" s="161"/>
      <c r="S1249" s="161"/>
      <c r="T1249" s="161"/>
      <c r="U1249" s="161"/>
      <c r="V1249" s="161"/>
      <c r="W1249" s="161"/>
      <c r="X1249" s="161"/>
      <c r="Y1249" s="161"/>
      <c r="Z1249" s="161"/>
      <c r="AA1249" s="161"/>
      <c r="AB1249" s="161"/>
      <c r="AC1249" s="161"/>
      <c r="AD1249" s="161"/>
      <c r="AE1249" s="161"/>
      <c r="AF1249" s="161"/>
      <c r="AG1249" s="161"/>
      <c r="AH1249" s="161"/>
      <c r="AI1249" s="161"/>
      <c r="AJ1249" s="161"/>
      <c r="AK1249" s="161"/>
      <c r="AL1249" s="161"/>
      <c r="AM1249" s="161"/>
      <c r="AN1249" s="161"/>
      <c r="AO1249" s="161"/>
      <c r="AP1249" s="161"/>
      <c r="AQ1249" s="161"/>
      <c r="AR1249"/>
      <c r="AS1249" s="161"/>
      <c r="AT1249" s="161"/>
      <c r="AU1249" s="161"/>
      <c r="AV1249" s="161"/>
      <c r="AW1249" s="161"/>
      <c r="AX1249" s="161"/>
      <c r="AY1249" s="161"/>
      <c r="AZ1249" s="161"/>
      <c r="BA1249" s="161"/>
      <c r="BB1249" s="161"/>
      <c r="BC1249" s="161"/>
      <c r="BD1249" s="161"/>
      <c r="BE1249" s="161"/>
      <c r="BF1249" s="161"/>
      <c r="BG1249" s="161"/>
      <c r="BH1249" s="161"/>
      <c r="BI1249" s="161"/>
      <c r="BJ1249" s="161"/>
      <c r="BK1249" s="161"/>
      <c r="BL1249" s="161"/>
      <c r="BM1249" s="161"/>
      <c r="BN1249" s="161"/>
      <c r="BO1249" s="161"/>
      <c r="BP1249" s="161"/>
      <c r="BQ1249" s="161"/>
      <c r="BR1249" s="161"/>
      <c r="BS1249" s="161"/>
      <c r="BT1249" s="161"/>
      <c r="BU1249" s="161"/>
      <c r="BV1249" s="161"/>
      <c r="BW1249" s="161"/>
      <c r="BX1249" s="161"/>
      <c r="BY1249" s="161"/>
      <c r="BZ1249" s="161"/>
      <c r="CA1249" s="161"/>
      <c r="CB1249" s="161"/>
      <c r="CC1249" s="161"/>
      <c r="CD1249" s="161"/>
      <c r="CE1249" s="161"/>
      <c r="CF1249" s="161"/>
      <c r="CG1249" s="161"/>
      <c r="CH1249" s="161"/>
      <c r="CI1249" s="161"/>
      <c r="CJ1249" s="161"/>
      <c r="CK1249" s="161"/>
      <c r="CL1249" s="161"/>
      <c r="CM1249" s="161"/>
      <c r="CN1249" s="161"/>
      <c r="CO1249" s="161"/>
      <c r="CP1249" s="161"/>
      <c r="CQ1249" s="161"/>
      <c r="CR1249" s="161"/>
      <c r="CS1249" s="161"/>
      <c r="CT1249" s="161"/>
      <c r="CU1249" s="161"/>
      <c r="CV1249" s="161"/>
      <c r="CW1249" s="161"/>
      <c r="CX1249" s="161"/>
      <c r="CY1249" s="161"/>
      <c r="CZ1249" s="161"/>
      <c r="DA1249" s="161"/>
      <c r="DB1249" s="161"/>
      <c r="DC1249" s="161"/>
      <c r="DD1249" s="161"/>
      <c r="DE1249" s="161"/>
      <c r="DF1249" s="161"/>
      <c r="DG1249" s="161"/>
      <c r="DH1249" s="161"/>
      <c r="DI1249" s="161"/>
      <c r="DJ1249" s="161"/>
      <c r="DK1249" s="161"/>
      <c r="DL1249" s="161"/>
      <c r="DM1249" s="161"/>
      <c r="DN1249" s="161"/>
      <c r="DO1249" s="161"/>
      <c r="DP1249" s="161"/>
      <c r="DQ1249" s="161"/>
      <c r="DR1249" s="161"/>
      <c r="DS1249" s="161"/>
      <c r="DT1249" s="161"/>
      <c r="DU1249" s="161"/>
      <c r="DV1249" s="161"/>
      <c r="DW1249" s="161"/>
    </row>
    <row r="1250" spans="1:127" ht="12.75" customHeight="1" x14ac:dyDescent="0.25">
      <c r="A1250" s="161"/>
      <c r="B1250" s="161"/>
      <c r="C1250" s="161"/>
      <c r="D1250" s="161"/>
      <c r="E1250" s="161"/>
      <c r="F1250" s="161"/>
      <c r="G1250" s="161"/>
      <c r="H1250" s="161"/>
      <c r="I1250" s="161"/>
      <c r="J1250" s="161"/>
      <c r="K1250" s="161"/>
      <c r="L1250" s="161"/>
      <c r="M1250" s="161"/>
      <c r="N1250" s="161"/>
      <c r="O1250" s="161"/>
      <c r="P1250" s="161"/>
      <c r="Q1250" s="161"/>
      <c r="R1250" s="161"/>
      <c r="S1250" s="161"/>
      <c r="T1250" s="161"/>
      <c r="U1250" s="161"/>
      <c r="V1250" s="161"/>
      <c r="W1250" s="161"/>
      <c r="X1250" s="161"/>
      <c r="Y1250" s="161"/>
      <c r="Z1250" s="161"/>
      <c r="AA1250" s="161"/>
      <c r="AB1250" s="161"/>
      <c r="AC1250" s="161"/>
      <c r="AD1250" s="161"/>
      <c r="AE1250" s="161"/>
      <c r="AF1250" s="161"/>
      <c r="AG1250" s="161"/>
      <c r="AH1250" s="161"/>
      <c r="AI1250" s="161"/>
      <c r="AJ1250" s="161"/>
      <c r="AK1250" s="161"/>
      <c r="AL1250" s="161"/>
      <c r="AM1250" s="161"/>
      <c r="AN1250" s="161"/>
      <c r="AO1250" s="161"/>
      <c r="AP1250" s="161"/>
      <c r="AQ1250" s="161"/>
      <c r="AR1250"/>
      <c r="AS1250" s="161"/>
      <c r="AT1250" s="161"/>
      <c r="AU1250" s="161"/>
      <c r="AV1250" s="161"/>
      <c r="AW1250" s="161"/>
      <c r="AX1250" s="161"/>
      <c r="AY1250" s="161"/>
      <c r="AZ1250" s="161"/>
      <c r="BA1250" s="161"/>
      <c r="BB1250" s="161"/>
      <c r="BC1250" s="161"/>
      <c r="BD1250" s="161"/>
      <c r="BE1250" s="161"/>
      <c r="BF1250" s="161"/>
      <c r="BG1250" s="161"/>
      <c r="BH1250" s="161"/>
      <c r="BI1250" s="161"/>
      <c r="BJ1250" s="161"/>
      <c r="BK1250" s="161"/>
      <c r="BL1250" s="161"/>
      <c r="BM1250" s="161"/>
      <c r="BN1250" s="161"/>
      <c r="BO1250" s="161"/>
      <c r="BP1250" s="161"/>
      <c r="BQ1250" s="161"/>
      <c r="BR1250" s="161"/>
      <c r="BS1250" s="161"/>
      <c r="BT1250" s="161"/>
      <c r="BU1250" s="161"/>
      <c r="BV1250" s="161"/>
      <c r="BW1250" s="161"/>
      <c r="BX1250" s="161"/>
      <c r="BY1250" s="161"/>
      <c r="BZ1250" s="161"/>
      <c r="CA1250" s="161"/>
      <c r="CB1250" s="161"/>
      <c r="CC1250" s="161"/>
      <c r="CD1250" s="161"/>
      <c r="CE1250" s="161"/>
      <c r="CF1250" s="161"/>
      <c r="CG1250" s="161"/>
      <c r="CH1250" s="161"/>
      <c r="CI1250" s="161"/>
      <c r="CJ1250" s="161"/>
      <c r="CK1250" s="161"/>
      <c r="CL1250" s="161"/>
      <c r="CM1250" s="161"/>
      <c r="CN1250" s="161"/>
      <c r="CO1250" s="161"/>
      <c r="CP1250" s="161"/>
      <c r="CQ1250" s="161"/>
      <c r="CR1250" s="161"/>
      <c r="CS1250" s="161"/>
      <c r="CT1250" s="161"/>
      <c r="CU1250" s="161"/>
      <c r="CV1250" s="161"/>
      <c r="CW1250" s="161"/>
      <c r="CX1250" s="161"/>
      <c r="CY1250" s="161"/>
      <c r="CZ1250" s="161"/>
      <c r="DA1250" s="161"/>
      <c r="DB1250" s="161"/>
      <c r="DC1250" s="161"/>
      <c r="DD1250" s="161"/>
      <c r="DE1250" s="161"/>
      <c r="DF1250" s="161"/>
      <c r="DG1250" s="161"/>
      <c r="DH1250" s="161"/>
      <c r="DI1250" s="161"/>
      <c r="DJ1250" s="161"/>
      <c r="DK1250" s="161"/>
      <c r="DL1250" s="161"/>
      <c r="DM1250" s="161"/>
      <c r="DN1250" s="161"/>
      <c r="DO1250" s="161"/>
      <c r="DP1250" s="161"/>
      <c r="DQ1250" s="161"/>
      <c r="DR1250" s="161"/>
      <c r="DS1250" s="161"/>
      <c r="DT1250" s="161"/>
      <c r="DU1250" s="161"/>
      <c r="DV1250" s="161"/>
      <c r="DW1250" s="161"/>
    </row>
    <row r="1251" spans="1:127" ht="12.75" customHeight="1" x14ac:dyDescent="0.25">
      <c r="A1251" s="161"/>
      <c r="B1251" s="161"/>
      <c r="C1251" s="161"/>
      <c r="D1251" s="161"/>
      <c r="E1251" s="161"/>
      <c r="F1251" s="161"/>
      <c r="G1251" s="161"/>
      <c r="H1251" s="161"/>
      <c r="I1251" s="161"/>
      <c r="J1251" s="161"/>
      <c r="K1251" s="161"/>
      <c r="L1251" s="161"/>
      <c r="M1251" s="161"/>
      <c r="N1251" s="161"/>
      <c r="O1251" s="161"/>
      <c r="P1251" s="161"/>
      <c r="Q1251" s="161"/>
      <c r="R1251" s="161"/>
      <c r="S1251" s="161"/>
      <c r="T1251" s="161"/>
      <c r="U1251" s="161"/>
      <c r="V1251" s="161"/>
      <c r="W1251" s="161"/>
      <c r="X1251" s="161"/>
      <c r="Y1251" s="161"/>
      <c r="Z1251" s="161"/>
      <c r="AA1251" s="161"/>
      <c r="AB1251" s="161"/>
      <c r="AC1251" s="161"/>
      <c r="AD1251" s="161"/>
      <c r="AE1251" s="161"/>
      <c r="AF1251" s="161"/>
      <c r="AG1251" s="161"/>
      <c r="AH1251" s="161"/>
      <c r="AI1251" s="161"/>
      <c r="AJ1251" s="161"/>
      <c r="AK1251" s="161"/>
      <c r="AL1251" s="161"/>
      <c r="AM1251" s="161"/>
      <c r="AN1251" s="161"/>
      <c r="AO1251" s="161"/>
      <c r="AP1251" s="161"/>
      <c r="AQ1251" s="161"/>
      <c r="AR1251"/>
      <c r="AS1251" s="161"/>
      <c r="AT1251" s="161"/>
      <c r="AU1251" s="161"/>
      <c r="AV1251" s="161"/>
      <c r="AW1251" s="161"/>
      <c r="AX1251" s="161"/>
      <c r="AY1251" s="161"/>
      <c r="AZ1251" s="161"/>
      <c r="BA1251" s="161"/>
      <c r="BB1251" s="161"/>
      <c r="BC1251" s="161"/>
      <c r="BD1251" s="161"/>
      <c r="BE1251" s="161"/>
      <c r="BF1251" s="161"/>
      <c r="BG1251" s="161"/>
      <c r="BH1251" s="161"/>
      <c r="BI1251" s="161"/>
      <c r="BJ1251" s="161"/>
      <c r="BK1251" s="161"/>
      <c r="BL1251" s="161"/>
      <c r="BM1251" s="161"/>
      <c r="BN1251" s="161"/>
      <c r="BO1251" s="161"/>
      <c r="BP1251" s="161"/>
      <c r="BQ1251" s="161"/>
      <c r="BR1251" s="161"/>
      <c r="BS1251" s="161"/>
      <c r="BT1251" s="161"/>
      <c r="BU1251" s="161"/>
      <c r="BV1251" s="161"/>
      <c r="BW1251" s="161"/>
      <c r="BX1251" s="161"/>
      <c r="BY1251" s="161"/>
      <c r="BZ1251" s="161"/>
      <c r="CA1251" s="161"/>
      <c r="CB1251" s="161"/>
      <c r="CC1251" s="161"/>
      <c r="CD1251" s="161"/>
      <c r="CE1251" s="161"/>
      <c r="CF1251" s="161"/>
      <c r="CG1251" s="161"/>
      <c r="CH1251" s="161"/>
      <c r="CI1251" s="161"/>
      <c r="CJ1251" s="161"/>
      <c r="CK1251" s="161"/>
      <c r="CL1251" s="161"/>
      <c r="CM1251" s="161"/>
      <c r="CN1251" s="161"/>
      <c r="CO1251" s="161"/>
      <c r="CP1251" s="161"/>
      <c r="CQ1251" s="161"/>
      <c r="CR1251" s="161"/>
      <c r="CS1251" s="161"/>
      <c r="CT1251" s="161"/>
      <c r="CU1251" s="161"/>
      <c r="CV1251" s="161"/>
      <c r="CW1251" s="161"/>
      <c r="CX1251" s="161"/>
      <c r="CY1251" s="161"/>
      <c r="CZ1251" s="161"/>
      <c r="DA1251" s="161"/>
      <c r="DB1251" s="161"/>
      <c r="DC1251" s="161"/>
      <c r="DD1251" s="161"/>
      <c r="DE1251" s="161"/>
      <c r="DF1251" s="161"/>
      <c r="DG1251" s="161"/>
      <c r="DH1251" s="161"/>
      <c r="DI1251" s="161"/>
      <c r="DJ1251" s="161"/>
      <c r="DK1251" s="161"/>
      <c r="DL1251" s="161"/>
      <c r="DM1251" s="161"/>
      <c r="DN1251" s="161"/>
      <c r="DO1251" s="161"/>
      <c r="DP1251" s="161"/>
      <c r="DQ1251" s="161"/>
      <c r="DR1251" s="161"/>
      <c r="DS1251" s="161"/>
      <c r="DT1251" s="161"/>
      <c r="DU1251" s="161"/>
      <c r="DV1251" s="161"/>
      <c r="DW1251" s="161"/>
    </row>
    <row r="1252" spans="1:127" ht="12.75" customHeight="1" x14ac:dyDescent="0.25">
      <c r="A1252" s="161"/>
      <c r="B1252" s="161"/>
      <c r="C1252" s="161"/>
      <c r="D1252" s="161"/>
      <c r="E1252" s="161"/>
      <c r="F1252" s="161"/>
      <c r="G1252" s="161"/>
      <c r="H1252" s="161"/>
      <c r="I1252" s="161"/>
      <c r="J1252" s="161"/>
      <c r="K1252" s="161"/>
      <c r="L1252" s="161"/>
      <c r="M1252" s="161"/>
      <c r="N1252" s="161"/>
      <c r="O1252" s="161"/>
      <c r="P1252" s="161"/>
      <c r="Q1252" s="161"/>
      <c r="R1252" s="161"/>
      <c r="S1252" s="161"/>
      <c r="T1252" s="161"/>
      <c r="U1252" s="161"/>
      <c r="V1252" s="161"/>
      <c r="W1252" s="161"/>
      <c r="X1252" s="161"/>
      <c r="Y1252" s="161"/>
      <c r="Z1252" s="161"/>
      <c r="AA1252" s="161"/>
      <c r="AB1252" s="161"/>
      <c r="AC1252" s="161"/>
      <c r="AD1252" s="161"/>
      <c r="AE1252" s="161"/>
      <c r="AF1252" s="161"/>
      <c r="AG1252" s="161"/>
      <c r="AH1252" s="161"/>
      <c r="AI1252" s="161"/>
      <c r="AJ1252" s="161"/>
      <c r="AK1252" s="161"/>
      <c r="AL1252" s="161"/>
      <c r="AM1252" s="161"/>
      <c r="AN1252" s="161"/>
      <c r="AO1252" s="161"/>
      <c r="AP1252" s="161"/>
      <c r="AQ1252" s="161"/>
      <c r="AR1252"/>
      <c r="AS1252" s="161"/>
      <c r="AT1252" s="161"/>
      <c r="AU1252" s="161"/>
      <c r="AV1252" s="161"/>
      <c r="AW1252" s="161"/>
      <c r="AX1252" s="161"/>
      <c r="AY1252" s="161"/>
      <c r="AZ1252" s="161"/>
      <c r="BA1252" s="161"/>
      <c r="BB1252" s="161"/>
      <c r="BC1252" s="161"/>
      <c r="BD1252" s="161"/>
      <c r="BE1252" s="161"/>
      <c r="BF1252" s="161"/>
      <c r="BG1252" s="161"/>
      <c r="BH1252" s="161"/>
      <c r="BI1252" s="161"/>
      <c r="BJ1252" s="161"/>
      <c r="BK1252" s="161"/>
      <c r="BL1252" s="161"/>
      <c r="BM1252" s="161"/>
      <c r="BN1252" s="161"/>
      <c r="BO1252" s="161"/>
      <c r="BP1252" s="161"/>
      <c r="BQ1252" s="161"/>
      <c r="BR1252" s="161"/>
      <c r="BS1252" s="161"/>
      <c r="BT1252" s="161"/>
      <c r="BU1252" s="161"/>
      <c r="BV1252" s="161"/>
      <c r="BW1252" s="161"/>
      <c r="BX1252" s="161"/>
      <c r="BY1252" s="161"/>
      <c r="BZ1252" s="161"/>
      <c r="CA1252" s="161"/>
      <c r="CB1252" s="161"/>
      <c r="CC1252" s="161"/>
      <c r="CD1252" s="161"/>
      <c r="CE1252" s="161"/>
      <c r="CF1252" s="161"/>
      <c r="CG1252" s="161"/>
      <c r="CH1252" s="161"/>
      <c r="CI1252" s="161"/>
      <c r="CJ1252" s="161"/>
      <c r="CK1252" s="161"/>
      <c r="CL1252" s="161"/>
      <c r="CM1252" s="161"/>
      <c r="CN1252" s="161"/>
      <c r="CO1252" s="161"/>
      <c r="CP1252" s="161"/>
      <c r="CQ1252" s="161"/>
      <c r="CR1252" s="161"/>
      <c r="CS1252" s="161"/>
      <c r="CT1252" s="161"/>
      <c r="CU1252" s="161"/>
      <c r="CV1252" s="161"/>
      <c r="CW1252" s="161"/>
      <c r="CX1252" s="161"/>
      <c r="CY1252" s="161"/>
      <c r="CZ1252" s="161"/>
      <c r="DA1252" s="161"/>
      <c r="DB1252" s="161"/>
      <c r="DC1252" s="161"/>
      <c r="DD1252" s="161"/>
      <c r="DE1252" s="161"/>
      <c r="DF1252" s="161"/>
      <c r="DG1252" s="161"/>
      <c r="DH1252" s="161"/>
      <c r="DI1252" s="161"/>
      <c r="DJ1252" s="161"/>
      <c r="DK1252" s="161"/>
      <c r="DL1252" s="161"/>
      <c r="DM1252" s="161"/>
      <c r="DN1252" s="161"/>
      <c r="DO1252" s="161"/>
      <c r="DP1252" s="161"/>
      <c r="DQ1252" s="161"/>
      <c r="DR1252" s="161"/>
      <c r="DS1252" s="161"/>
      <c r="DT1252" s="161"/>
      <c r="DU1252" s="161"/>
      <c r="DV1252" s="161"/>
      <c r="DW1252" s="161"/>
    </row>
    <row r="1253" spans="1:127" ht="12.75" customHeight="1" x14ac:dyDescent="0.25">
      <c r="A1253" s="161"/>
      <c r="B1253" s="161"/>
      <c r="C1253" s="161"/>
      <c r="D1253" s="161"/>
      <c r="E1253" s="161"/>
      <c r="F1253" s="161"/>
      <c r="G1253" s="161"/>
      <c r="H1253" s="161"/>
      <c r="I1253" s="161"/>
      <c r="J1253" s="161"/>
      <c r="K1253" s="161"/>
      <c r="L1253" s="161"/>
      <c r="M1253" s="161"/>
      <c r="N1253" s="161"/>
      <c r="O1253" s="161"/>
      <c r="P1253" s="161"/>
      <c r="Q1253" s="161"/>
      <c r="R1253" s="161"/>
      <c r="S1253" s="161"/>
      <c r="T1253" s="161"/>
      <c r="U1253" s="161"/>
      <c r="V1253" s="161"/>
      <c r="W1253" s="161"/>
      <c r="X1253" s="161"/>
      <c r="Y1253" s="161"/>
      <c r="Z1253" s="161"/>
      <c r="AA1253" s="161"/>
      <c r="AB1253" s="161"/>
      <c r="AC1253" s="161"/>
      <c r="AD1253" s="161"/>
      <c r="AE1253" s="161"/>
      <c r="AF1253" s="161"/>
      <c r="AG1253" s="161"/>
      <c r="AH1253" s="161"/>
      <c r="AI1253" s="161"/>
      <c r="AJ1253" s="161"/>
      <c r="AK1253" s="161"/>
      <c r="AL1253" s="161"/>
      <c r="AM1253" s="161"/>
      <c r="AN1253" s="161"/>
      <c r="AO1253" s="161"/>
      <c r="AP1253" s="161"/>
      <c r="AQ1253" s="161"/>
      <c r="AR1253"/>
      <c r="AS1253" s="161"/>
      <c r="AT1253" s="161"/>
      <c r="AU1253" s="161"/>
      <c r="AV1253" s="161"/>
      <c r="AW1253" s="161"/>
      <c r="AX1253" s="161"/>
      <c r="AY1253" s="161"/>
      <c r="AZ1253" s="161"/>
      <c r="BA1253" s="161"/>
      <c r="BB1253" s="161"/>
      <c r="BC1253" s="161"/>
      <c r="BD1253" s="161"/>
      <c r="BE1253" s="161"/>
      <c r="BF1253" s="161"/>
      <c r="BG1253" s="161"/>
      <c r="BH1253" s="161"/>
      <c r="BI1253" s="161"/>
      <c r="BJ1253" s="161"/>
      <c r="BK1253" s="161"/>
      <c r="BL1253" s="161"/>
      <c r="BM1253" s="161"/>
      <c r="BN1253" s="161"/>
      <c r="BO1253" s="161"/>
      <c r="BP1253" s="161"/>
      <c r="BQ1253" s="161"/>
      <c r="BR1253" s="161"/>
      <c r="BS1253" s="161"/>
      <c r="BT1253" s="161"/>
      <c r="BU1253" s="161"/>
      <c r="BV1253" s="161"/>
      <c r="BW1253" s="161"/>
      <c r="BX1253" s="161"/>
      <c r="BY1253" s="161"/>
      <c r="BZ1253" s="161"/>
      <c r="CA1253" s="161"/>
      <c r="CB1253" s="161"/>
      <c r="CC1253" s="161"/>
      <c r="CD1253" s="161"/>
      <c r="CE1253" s="161"/>
      <c r="CF1253" s="161"/>
      <c r="CG1253" s="161"/>
      <c r="CH1253" s="161"/>
      <c r="CI1253" s="161"/>
      <c r="CJ1253" s="161"/>
      <c r="CK1253" s="161"/>
      <c r="CL1253" s="161"/>
      <c r="CM1253" s="161"/>
      <c r="CN1253" s="161"/>
      <c r="CO1253" s="161"/>
      <c r="CP1253" s="161"/>
      <c r="CQ1253" s="161"/>
      <c r="CR1253" s="161"/>
      <c r="CS1253" s="161"/>
      <c r="CT1253" s="161"/>
      <c r="CU1253" s="161"/>
      <c r="CV1253" s="161"/>
      <c r="CW1253" s="161"/>
      <c r="CX1253" s="161"/>
      <c r="CY1253" s="161"/>
      <c r="CZ1253" s="161"/>
      <c r="DA1253" s="161"/>
      <c r="DB1253" s="161"/>
      <c r="DC1253" s="161"/>
      <c r="DD1253" s="161"/>
      <c r="DE1253" s="161"/>
      <c r="DF1253" s="161"/>
      <c r="DG1253" s="161"/>
      <c r="DH1253" s="161"/>
      <c r="DI1253" s="161"/>
      <c r="DJ1253" s="161"/>
      <c r="DK1253" s="161"/>
      <c r="DL1253" s="161"/>
      <c r="DM1253" s="161"/>
      <c r="DN1253" s="161"/>
      <c r="DO1253" s="161"/>
      <c r="DP1253" s="161"/>
      <c r="DQ1253" s="161"/>
      <c r="DR1253" s="161"/>
      <c r="DS1253" s="161"/>
      <c r="DT1253" s="161"/>
      <c r="DU1253" s="161"/>
      <c r="DV1253" s="161"/>
      <c r="DW1253" s="161"/>
    </row>
    <row r="1254" spans="1:127" ht="12.75" customHeight="1" x14ac:dyDescent="0.25">
      <c r="A1254" s="161"/>
      <c r="B1254" s="161"/>
      <c r="C1254" s="161"/>
      <c r="D1254" s="161"/>
      <c r="E1254" s="161"/>
      <c r="F1254" s="161"/>
      <c r="G1254" s="161"/>
      <c r="H1254" s="161"/>
      <c r="I1254" s="161"/>
      <c r="J1254" s="161"/>
      <c r="K1254" s="161"/>
      <c r="L1254" s="161"/>
      <c r="M1254" s="161"/>
      <c r="N1254" s="161"/>
      <c r="O1254" s="161"/>
      <c r="P1254" s="161"/>
      <c r="Q1254" s="161"/>
      <c r="R1254" s="161"/>
      <c r="S1254" s="161"/>
      <c r="T1254" s="161"/>
      <c r="U1254" s="161"/>
      <c r="V1254" s="161"/>
      <c r="W1254" s="161"/>
      <c r="X1254" s="161"/>
      <c r="Y1254" s="161"/>
      <c r="Z1254" s="161"/>
      <c r="AA1254" s="161"/>
      <c r="AB1254" s="161"/>
      <c r="AC1254" s="161"/>
      <c r="AD1254" s="161"/>
      <c r="AE1254" s="161"/>
      <c r="AF1254" s="161"/>
      <c r="AG1254" s="161"/>
      <c r="AH1254" s="161"/>
      <c r="AI1254" s="161"/>
      <c r="AJ1254" s="161"/>
      <c r="AK1254" s="161"/>
      <c r="AL1254" s="161"/>
      <c r="AM1254" s="161"/>
      <c r="AN1254" s="161"/>
      <c r="AO1254" s="161"/>
      <c r="AP1254" s="161"/>
      <c r="AQ1254" s="161"/>
      <c r="AR1254"/>
      <c r="AS1254" s="161"/>
      <c r="AT1254" s="161"/>
      <c r="AU1254" s="161"/>
      <c r="AV1254" s="161"/>
      <c r="AW1254" s="161"/>
      <c r="AX1254" s="161"/>
      <c r="AY1254" s="161"/>
      <c r="AZ1254" s="161"/>
      <c r="BA1254" s="161"/>
      <c r="BB1254" s="161"/>
      <c r="BC1254" s="161"/>
      <c r="BD1254" s="161"/>
      <c r="BE1254" s="161"/>
      <c r="BF1254" s="161"/>
      <c r="BG1254" s="161"/>
      <c r="BH1254" s="161"/>
      <c r="BI1254" s="161"/>
      <c r="BJ1254" s="161"/>
      <c r="BK1254" s="161"/>
      <c r="BL1254" s="161"/>
      <c r="BM1254" s="161"/>
      <c r="BN1254" s="161"/>
      <c r="BO1254" s="161"/>
      <c r="BP1254" s="161"/>
      <c r="BQ1254" s="161"/>
      <c r="BR1254" s="161"/>
      <c r="BS1254" s="161"/>
      <c r="BT1254" s="161"/>
      <c r="BU1254" s="161"/>
      <c r="BV1254" s="161"/>
      <c r="BW1254" s="161"/>
      <c r="BX1254" s="161"/>
      <c r="BY1254" s="161"/>
      <c r="BZ1254" s="161"/>
      <c r="CA1254" s="161"/>
      <c r="CB1254" s="161"/>
      <c r="CC1254" s="161"/>
      <c r="CD1254" s="161"/>
      <c r="CE1254" s="161"/>
      <c r="CF1254" s="161"/>
      <c r="CG1254" s="161"/>
      <c r="CH1254" s="161"/>
      <c r="CI1254" s="161"/>
      <c r="CJ1254" s="161"/>
      <c r="CK1254" s="161"/>
      <c r="CL1254" s="161"/>
      <c r="CM1254" s="161"/>
      <c r="CN1254" s="161"/>
      <c r="CO1254" s="161"/>
      <c r="CP1254" s="161"/>
      <c r="CQ1254" s="161"/>
      <c r="CR1254" s="161"/>
      <c r="CS1254" s="161"/>
      <c r="CT1254" s="161"/>
      <c r="CU1254" s="161"/>
      <c r="CV1254" s="161"/>
      <c r="CW1254" s="161"/>
      <c r="CX1254" s="161"/>
      <c r="CY1254" s="161"/>
      <c r="CZ1254" s="161"/>
      <c r="DA1254" s="161"/>
      <c r="DB1254" s="161"/>
      <c r="DC1254" s="161"/>
      <c r="DD1254" s="161"/>
      <c r="DE1254" s="161"/>
      <c r="DF1254" s="161"/>
      <c r="DG1254" s="161"/>
      <c r="DH1254" s="161"/>
      <c r="DI1254" s="161"/>
      <c r="DJ1254" s="161"/>
      <c r="DK1254" s="161"/>
      <c r="DL1254" s="161"/>
      <c r="DM1254" s="161"/>
      <c r="DN1254" s="161"/>
      <c r="DO1254" s="161"/>
      <c r="DP1254" s="161"/>
      <c r="DQ1254" s="161"/>
      <c r="DR1254" s="161"/>
      <c r="DS1254" s="161"/>
      <c r="DT1254" s="161"/>
      <c r="DU1254" s="161"/>
      <c r="DV1254" s="161"/>
      <c r="DW1254" s="161"/>
    </row>
    <row r="1255" spans="1:127" ht="12.75" customHeight="1" x14ac:dyDescent="0.25">
      <c r="A1255" s="161"/>
      <c r="B1255" s="161"/>
      <c r="C1255" s="161"/>
      <c r="D1255" s="161"/>
      <c r="E1255" s="161"/>
      <c r="F1255" s="161"/>
      <c r="G1255" s="161"/>
      <c r="H1255" s="161"/>
      <c r="I1255" s="161"/>
      <c r="J1255" s="161"/>
      <c r="K1255" s="161"/>
      <c r="L1255" s="161"/>
      <c r="M1255" s="161"/>
      <c r="N1255" s="161"/>
      <c r="O1255" s="161"/>
      <c r="P1255" s="161"/>
      <c r="Q1255" s="161"/>
      <c r="R1255" s="161"/>
      <c r="S1255" s="161"/>
      <c r="T1255" s="161"/>
      <c r="U1255" s="161"/>
      <c r="V1255" s="161"/>
      <c r="W1255" s="161"/>
      <c r="X1255" s="161"/>
      <c r="Y1255" s="161"/>
      <c r="Z1255" s="161"/>
      <c r="AA1255" s="161"/>
      <c r="AB1255" s="161"/>
      <c r="AC1255" s="161"/>
      <c r="AD1255" s="161"/>
      <c r="AE1255" s="161"/>
      <c r="AF1255" s="161"/>
      <c r="AG1255" s="161"/>
      <c r="AH1255" s="161"/>
      <c r="AI1255" s="161"/>
      <c r="AJ1255" s="161"/>
      <c r="AK1255" s="161"/>
      <c r="AL1255" s="161"/>
      <c r="AM1255" s="161"/>
      <c r="AN1255" s="161"/>
      <c r="AO1255" s="161"/>
      <c r="AP1255" s="161"/>
      <c r="AQ1255" s="161"/>
      <c r="AR1255"/>
      <c r="AS1255" s="161"/>
      <c r="AT1255" s="161"/>
      <c r="AU1255" s="161"/>
      <c r="AV1255" s="161"/>
      <c r="AW1255" s="161"/>
      <c r="AX1255" s="161"/>
      <c r="AY1255" s="161"/>
      <c r="AZ1255" s="161"/>
      <c r="BA1255" s="161"/>
      <c r="BB1255" s="161"/>
      <c r="BC1255" s="161"/>
      <c r="BD1255" s="161"/>
      <c r="BE1255" s="161"/>
      <c r="BF1255" s="161"/>
      <c r="BG1255" s="161"/>
      <c r="BH1255" s="161"/>
      <c r="BI1255" s="161"/>
      <c r="BJ1255" s="161"/>
      <c r="BK1255" s="161"/>
      <c r="BL1255" s="161"/>
      <c r="BM1255" s="161"/>
      <c r="BN1255" s="161"/>
      <c r="BO1255" s="161"/>
      <c r="BP1255" s="161"/>
      <c r="BQ1255" s="161"/>
      <c r="BR1255" s="161"/>
      <c r="BS1255" s="161"/>
      <c r="BT1255" s="161"/>
      <c r="BU1255" s="161"/>
      <c r="BV1255" s="161"/>
      <c r="BW1255" s="161"/>
      <c r="BX1255" s="161"/>
      <c r="BY1255" s="161"/>
      <c r="BZ1255" s="161"/>
      <c r="CA1255" s="161"/>
      <c r="CB1255" s="161"/>
      <c r="CC1255" s="161"/>
      <c r="CD1255" s="161"/>
      <c r="CE1255" s="161"/>
      <c r="CF1255" s="161"/>
      <c r="CG1255" s="161"/>
      <c r="CH1255" s="161"/>
      <c r="CI1255" s="161"/>
      <c r="CJ1255" s="161"/>
      <c r="CK1255" s="161"/>
      <c r="CL1255" s="161"/>
      <c r="CM1255" s="161"/>
      <c r="CN1255" s="161"/>
      <c r="CO1255" s="161"/>
      <c r="CP1255" s="161"/>
      <c r="CQ1255" s="161"/>
      <c r="CR1255" s="161"/>
      <c r="CS1255" s="161"/>
      <c r="CT1255" s="161"/>
      <c r="CU1255" s="161"/>
      <c r="CV1255" s="161"/>
      <c r="CW1255" s="161"/>
      <c r="CX1255" s="161"/>
      <c r="CY1255" s="161"/>
      <c r="CZ1255" s="161"/>
      <c r="DA1255" s="161"/>
      <c r="DB1255" s="161"/>
      <c r="DC1255" s="161"/>
      <c r="DD1255" s="161"/>
      <c r="DE1255" s="161"/>
      <c r="DF1255" s="161"/>
      <c r="DG1255" s="161"/>
      <c r="DH1255" s="161"/>
      <c r="DI1255" s="161"/>
      <c r="DJ1255" s="161"/>
      <c r="DK1255" s="161"/>
      <c r="DL1255" s="161"/>
      <c r="DM1255" s="161"/>
      <c r="DN1255" s="161"/>
      <c r="DO1255" s="161"/>
      <c r="DP1255" s="161"/>
      <c r="DQ1255" s="161"/>
      <c r="DR1255" s="161"/>
      <c r="DS1255" s="161"/>
      <c r="DT1255" s="161"/>
      <c r="DU1255" s="161"/>
      <c r="DV1255" s="161"/>
      <c r="DW1255" s="161"/>
    </row>
    <row r="1256" spans="1:127" ht="12.75" customHeight="1" x14ac:dyDescent="0.25">
      <c r="A1256" s="161"/>
      <c r="B1256" s="161"/>
      <c r="C1256" s="161"/>
      <c r="D1256" s="161"/>
      <c r="E1256" s="161"/>
      <c r="F1256" s="161"/>
      <c r="G1256" s="161"/>
      <c r="H1256" s="161"/>
      <c r="I1256" s="161"/>
      <c r="J1256" s="161"/>
      <c r="K1256" s="161"/>
      <c r="L1256" s="161"/>
      <c r="M1256" s="161"/>
      <c r="N1256" s="161"/>
      <c r="O1256" s="161"/>
      <c r="P1256" s="161"/>
      <c r="Q1256" s="161"/>
      <c r="R1256" s="161"/>
      <c r="S1256" s="161"/>
      <c r="T1256" s="161"/>
      <c r="U1256" s="161"/>
      <c r="V1256" s="161"/>
      <c r="W1256" s="161"/>
      <c r="X1256" s="161"/>
      <c r="Y1256" s="161"/>
      <c r="Z1256" s="161"/>
      <c r="AA1256" s="161"/>
      <c r="AB1256" s="161"/>
      <c r="AC1256" s="161"/>
      <c r="AD1256" s="161"/>
      <c r="AE1256" s="161"/>
      <c r="AF1256" s="161"/>
      <c r="AG1256" s="161"/>
      <c r="AH1256" s="161"/>
      <c r="AI1256" s="161"/>
      <c r="AJ1256" s="161"/>
      <c r="AK1256" s="161"/>
      <c r="AL1256" s="161"/>
      <c r="AM1256" s="161"/>
      <c r="AN1256" s="161"/>
      <c r="AO1256" s="161"/>
      <c r="AP1256" s="161"/>
      <c r="AQ1256" s="161"/>
      <c r="AR1256"/>
      <c r="AS1256" s="161"/>
      <c r="AT1256" s="161"/>
      <c r="AU1256" s="161"/>
      <c r="AV1256" s="161"/>
      <c r="AW1256" s="161"/>
      <c r="AX1256" s="161"/>
      <c r="AY1256" s="161"/>
      <c r="AZ1256" s="161"/>
      <c r="BA1256" s="161"/>
      <c r="BB1256" s="161"/>
      <c r="BC1256" s="161"/>
      <c r="BD1256" s="161"/>
      <c r="BE1256" s="161"/>
      <c r="BF1256" s="161"/>
      <c r="BG1256" s="161"/>
      <c r="BH1256" s="161"/>
      <c r="BI1256" s="161"/>
      <c r="BJ1256" s="161"/>
      <c r="BK1256" s="161"/>
      <c r="BL1256" s="161"/>
      <c r="BM1256" s="161"/>
      <c r="BN1256" s="161"/>
      <c r="BO1256" s="161"/>
      <c r="BP1256" s="161"/>
      <c r="BQ1256" s="161"/>
      <c r="BR1256" s="161"/>
      <c r="BS1256" s="161"/>
      <c r="BT1256" s="161"/>
      <c r="BU1256" s="161"/>
      <c r="BV1256" s="161"/>
      <c r="BW1256" s="161"/>
      <c r="BX1256" s="161"/>
      <c r="BY1256" s="161"/>
      <c r="BZ1256" s="161"/>
      <c r="CA1256" s="161"/>
      <c r="CB1256" s="161"/>
      <c r="CC1256" s="161"/>
      <c r="CD1256" s="161"/>
      <c r="CE1256" s="161"/>
      <c r="CF1256" s="161"/>
      <c r="CG1256" s="161"/>
      <c r="CH1256" s="161"/>
      <c r="CI1256" s="161"/>
      <c r="CJ1256" s="161"/>
      <c r="CK1256" s="161"/>
      <c r="CL1256" s="161"/>
      <c r="CM1256" s="161"/>
      <c r="CN1256" s="161"/>
      <c r="CO1256" s="161"/>
      <c r="CP1256" s="161"/>
      <c r="CQ1256" s="161"/>
      <c r="CR1256" s="161"/>
      <c r="CS1256" s="161"/>
      <c r="CT1256" s="161"/>
      <c r="CU1256" s="161"/>
      <c r="CV1256" s="161"/>
      <c r="CW1256" s="161"/>
      <c r="CX1256" s="161"/>
      <c r="CY1256" s="161"/>
      <c r="CZ1256" s="161"/>
      <c r="DA1256" s="161"/>
      <c r="DB1256" s="161"/>
      <c r="DC1256" s="161"/>
      <c r="DD1256" s="161"/>
      <c r="DE1256" s="161"/>
      <c r="DF1256" s="161"/>
      <c r="DG1256" s="161"/>
      <c r="DH1256" s="161"/>
      <c r="DI1256" s="161"/>
      <c r="DJ1256" s="161"/>
      <c r="DK1256" s="161"/>
      <c r="DL1256" s="161"/>
      <c r="DM1256" s="161"/>
      <c r="DN1256" s="161"/>
      <c r="DO1256" s="161"/>
      <c r="DP1256" s="161"/>
      <c r="DQ1256" s="161"/>
      <c r="DR1256" s="161"/>
      <c r="DS1256" s="161"/>
      <c r="DT1256" s="161"/>
      <c r="DU1256" s="161"/>
      <c r="DV1256" s="161"/>
      <c r="DW1256" s="161"/>
    </row>
    <row r="1257" spans="1:127" ht="12.75" customHeight="1" x14ac:dyDescent="0.25">
      <c r="A1257" s="161"/>
      <c r="B1257" s="161"/>
      <c r="C1257" s="161"/>
      <c r="D1257" s="161"/>
      <c r="E1257" s="161"/>
      <c r="F1257" s="161"/>
      <c r="G1257" s="161"/>
      <c r="H1257" s="161"/>
      <c r="I1257" s="161"/>
      <c r="J1257" s="161"/>
      <c r="K1257" s="161"/>
      <c r="L1257" s="161"/>
      <c r="M1257" s="161"/>
      <c r="N1257" s="161"/>
      <c r="O1257" s="161"/>
      <c r="P1257" s="161"/>
      <c r="Q1257" s="161"/>
      <c r="R1257" s="161"/>
      <c r="S1257" s="161"/>
      <c r="T1257" s="161"/>
      <c r="U1257" s="161"/>
      <c r="V1257" s="161"/>
      <c r="W1257" s="161"/>
      <c r="X1257" s="161"/>
      <c r="Y1257" s="161"/>
      <c r="Z1257" s="161"/>
      <c r="AA1257" s="161"/>
      <c r="AB1257" s="161"/>
      <c r="AC1257" s="161"/>
      <c r="AD1257" s="161"/>
      <c r="AE1257" s="161"/>
      <c r="AF1257" s="161"/>
      <c r="AG1257" s="161"/>
      <c r="AH1257" s="161"/>
      <c r="AI1257" s="161"/>
      <c r="AJ1257" s="161"/>
      <c r="AK1257" s="161"/>
      <c r="AL1257" s="161"/>
      <c r="AM1257" s="161"/>
      <c r="AN1257" s="161"/>
      <c r="AO1257" s="161"/>
      <c r="AP1257" s="161"/>
      <c r="AQ1257" s="161"/>
      <c r="AR1257"/>
      <c r="AS1257" s="161"/>
      <c r="AT1257" s="161"/>
      <c r="AU1257" s="161"/>
      <c r="AV1257" s="161"/>
      <c r="AW1257" s="161"/>
      <c r="AX1257" s="161"/>
      <c r="AY1257" s="161"/>
      <c r="AZ1257" s="161"/>
      <c r="BA1257" s="161"/>
      <c r="BB1257" s="161"/>
      <c r="BC1257" s="161"/>
      <c r="BD1257" s="161"/>
      <c r="BE1257" s="161"/>
      <c r="BF1257" s="161"/>
      <c r="BG1257" s="161"/>
      <c r="BH1257" s="161"/>
      <c r="BI1257" s="161"/>
      <c r="BJ1257" s="161"/>
      <c r="BK1257" s="161"/>
      <c r="BL1257" s="161"/>
      <c r="BM1257" s="161"/>
      <c r="BN1257" s="161"/>
      <c r="BO1257" s="161"/>
      <c r="BP1257" s="161"/>
      <c r="BQ1257" s="161"/>
      <c r="BR1257" s="161"/>
      <c r="BS1257" s="161"/>
      <c r="BT1257" s="161"/>
      <c r="BU1257" s="161"/>
      <c r="BV1257" s="161"/>
      <c r="BW1257" s="161"/>
      <c r="BX1257" s="161"/>
      <c r="BY1257" s="161"/>
      <c r="BZ1257" s="161"/>
      <c r="CA1257" s="161"/>
      <c r="CB1257" s="161"/>
      <c r="CC1257" s="161"/>
      <c r="CD1257" s="161"/>
      <c r="CE1257" s="161"/>
      <c r="CF1257" s="161"/>
      <c r="CG1257" s="161"/>
      <c r="CH1257" s="161"/>
      <c r="CI1257" s="161"/>
      <c r="CJ1257" s="161"/>
      <c r="CK1257" s="161"/>
      <c r="CL1257" s="161"/>
      <c r="CM1257" s="161"/>
      <c r="CN1257" s="161"/>
      <c r="CO1257" s="161"/>
      <c r="CP1257" s="161"/>
      <c r="CQ1257" s="161"/>
      <c r="CR1257" s="161"/>
      <c r="CS1257" s="161"/>
      <c r="CT1257" s="161"/>
      <c r="CU1257" s="161"/>
      <c r="CV1257" s="161"/>
      <c r="CW1257" s="161"/>
      <c r="CX1257" s="161"/>
      <c r="CY1257" s="161"/>
      <c r="CZ1257" s="161"/>
      <c r="DA1257" s="161"/>
      <c r="DB1257" s="161"/>
      <c r="DC1257" s="161"/>
      <c r="DD1257" s="161"/>
      <c r="DE1257" s="161"/>
      <c r="DF1257" s="161"/>
      <c r="DG1257" s="161"/>
      <c r="DH1257" s="161"/>
      <c r="DI1257" s="161"/>
      <c r="DJ1257" s="161"/>
      <c r="DK1257" s="161"/>
      <c r="DL1257" s="161"/>
      <c r="DM1257" s="161"/>
      <c r="DN1257" s="161"/>
      <c r="DO1257" s="161"/>
      <c r="DP1257" s="161"/>
      <c r="DQ1257" s="161"/>
      <c r="DR1257" s="161"/>
      <c r="DS1257" s="161"/>
      <c r="DT1257" s="161"/>
      <c r="DU1257" s="161"/>
      <c r="DV1257" s="161"/>
      <c r="DW1257" s="161"/>
    </row>
    <row r="1258" spans="1:127" ht="12.75" customHeight="1" x14ac:dyDescent="0.25">
      <c r="A1258" s="161"/>
      <c r="B1258" s="161"/>
      <c r="C1258" s="161"/>
      <c r="D1258" s="161"/>
      <c r="E1258" s="161"/>
      <c r="F1258" s="161"/>
      <c r="G1258" s="161"/>
      <c r="H1258" s="161"/>
      <c r="I1258" s="161"/>
      <c r="J1258" s="161"/>
      <c r="K1258" s="161"/>
      <c r="L1258" s="161"/>
      <c r="M1258" s="161"/>
      <c r="N1258" s="161"/>
      <c r="O1258" s="161"/>
      <c r="P1258" s="161"/>
      <c r="Q1258" s="161"/>
      <c r="R1258" s="161"/>
      <c r="S1258" s="161"/>
      <c r="T1258" s="161"/>
      <c r="U1258" s="161"/>
      <c r="V1258" s="161"/>
      <c r="W1258" s="161"/>
      <c r="X1258" s="161"/>
      <c r="Y1258" s="161"/>
      <c r="Z1258" s="161"/>
      <c r="AA1258" s="161"/>
      <c r="AB1258" s="161"/>
      <c r="AC1258" s="161"/>
      <c r="AD1258" s="161"/>
      <c r="AE1258" s="161"/>
      <c r="AF1258" s="161"/>
      <c r="AG1258" s="161"/>
      <c r="AH1258" s="161"/>
      <c r="AI1258" s="161"/>
      <c r="AJ1258" s="161"/>
      <c r="AK1258" s="161"/>
      <c r="AL1258" s="161"/>
      <c r="AM1258" s="161"/>
      <c r="AN1258" s="161"/>
      <c r="AO1258" s="161"/>
      <c r="AP1258" s="161"/>
      <c r="AQ1258" s="161"/>
      <c r="AR1258"/>
      <c r="AS1258" s="161"/>
      <c r="AT1258" s="161"/>
      <c r="AU1258" s="161"/>
      <c r="AV1258" s="161"/>
      <c r="AW1258" s="161"/>
      <c r="AX1258" s="161"/>
      <c r="AY1258" s="161"/>
      <c r="AZ1258" s="161"/>
      <c r="BA1258" s="161"/>
      <c r="BB1258" s="161"/>
      <c r="BC1258" s="161"/>
      <c r="BD1258" s="161"/>
      <c r="BE1258" s="161"/>
      <c r="BF1258" s="161"/>
      <c r="BG1258" s="161"/>
      <c r="BH1258" s="161"/>
      <c r="BI1258" s="161"/>
      <c r="BJ1258" s="161"/>
      <c r="BK1258" s="161"/>
      <c r="BL1258" s="161"/>
      <c r="BM1258" s="161"/>
      <c r="BN1258" s="161"/>
      <c r="BO1258" s="161"/>
      <c r="BP1258" s="161"/>
      <c r="BQ1258" s="161"/>
      <c r="BR1258" s="161"/>
      <c r="BS1258" s="161"/>
      <c r="BT1258" s="161"/>
      <c r="BU1258" s="161"/>
      <c r="BV1258" s="161"/>
      <c r="BW1258" s="161"/>
      <c r="BX1258" s="161"/>
      <c r="BY1258" s="161"/>
      <c r="BZ1258" s="161"/>
      <c r="CA1258" s="161"/>
      <c r="CB1258" s="161"/>
      <c r="CC1258" s="161"/>
      <c r="CD1258" s="161"/>
      <c r="CE1258" s="161"/>
      <c r="CF1258" s="161"/>
      <c r="CG1258" s="161"/>
      <c r="CH1258" s="161"/>
      <c r="CI1258" s="161"/>
      <c r="CJ1258" s="161"/>
      <c r="CK1258" s="161"/>
      <c r="CL1258" s="161"/>
      <c r="CM1258" s="161"/>
      <c r="CN1258" s="161"/>
      <c r="CO1258" s="161"/>
      <c r="CP1258" s="161"/>
      <c r="CQ1258" s="161"/>
      <c r="CR1258" s="161"/>
      <c r="CS1258" s="161"/>
      <c r="CT1258" s="161"/>
      <c r="CU1258" s="161"/>
      <c r="CV1258" s="161"/>
      <c r="CW1258" s="161"/>
      <c r="CX1258" s="161"/>
      <c r="CY1258" s="161"/>
      <c r="CZ1258" s="161"/>
      <c r="DA1258" s="161"/>
      <c r="DB1258" s="161"/>
      <c r="DC1258" s="161"/>
      <c r="DD1258" s="161"/>
      <c r="DE1258" s="161"/>
      <c r="DF1258" s="161"/>
      <c r="DG1258" s="161"/>
      <c r="DH1258" s="161"/>
      <c r="DI1258" s="161"/>
      <c r="DJ1258" s="161"/>
      <c r="DK1258" s="161"/>
      <c r="DL1258" s="161"/>
      <c r="DM1258" s="161"/>
      <c r="DN1258" s="161"/>
      <c r="DO1258" s="161"/>
      <c r="DP1258" s="161"/>
      <c r="DQ1258" s="161"/>
      <c r="DR1258" s="161"/>
      <c r="DS1258" s="161"/>
      <c r="DT1258" s="161"/>
      <c r="DU1258" s="161"/>
      <c r="DV1258" s="161"/>
      <c r="DW1258" s="161"/>
    </row>
    <row r="1259" spans="1:127" ht="12.75" customHeight="1" x14ac:dyDescent="0.25">
      <c r="A1259" s="161"/>
      <c r="B1259" s="161"/>
      <c r="C1259" s="161"/>
      <c r="D1259" s="161"/>
      <c r="E1259" s="161"/>
      <c r="F1259" s="161"/>
      <c r="G1259" s="161"/>
      <c r="H1259" s="161"/>
      <c r="I1259" s="161"/>
      <c r="J1259" s="161"/>
      <c r="K1259" s="161"/>
      <c r="L1259" s="161"/>
      <c r="M1259" s="161"/>
      <c r="N1259" s="161"/>
      <c r="O1259" s="161"/>
      <c r="P1259" s="161"/>
      <c r="Q1259" s="161"/>
      <c r="R1259" s="161"/>
      <c r="S1259" s="161"/>
      <c r="T1259" s="161"/>
      <c r="U1259" s="161"/>
      <c r="V1259" s="161"/>
      <c r="W1259" s="161"/>
      <c r="X1259" s="161"/>
      <c r="Y1259" s="161"/>
      <c r="Z1259" s="161"/>
      <c r="AA1259" s="161"/>
      <c r="AB1259" s="161"/>
      <c r="AC1259" s="161"/>
      <c r="AD1259" s="161"/>
      <c r="AE1259" s="161"/>
      <c r="AF1259" s="161"/>
      <c r="AG1259" s="161"/>
      <c r="AH1259" s="161"/>
      <c r="AI1259" s="161"/>
      <c r="AJ1259" s="161"/>
      <c r="AK1259" s="161"/>
      <c r="AL1259" s="161"/>
      <c r="AM1259" s="161"/>
      <c r="AN1259" s="161"/>
      <c r="AO1259" s="161"/>
      <c r="AP1259" s="161"/>
      <c r="AQ1259" s="161"/>
      <c r="AR1259"/>
      <c r="AS1259" s="161"/>
      <c r="AT1259" s="161"/>
      <c r="AU1259" s="161"/>
      <c r="AV1259" s="161"/>
      <c r="AW1259" s="161"/>
      <c r="AX1259" s="161"/>
      <c r="AY1259" s="161"/>
      <c r="AZ1259" s="161"/>
      <c r="BA1259" s="161"/>
      <c r="BB1259" s="161"/>
      <c r="BC1259" s="161"/>
      <c r="BD1259" s="161"/>
      <c r="BE1259" s="161"/>
      <c r="BF1259" s="161"/>
      <c r="BG1259" s="161"/>
      <c r="BH1259" s="161"/>
      <c r="BI1259" s="161"/>
      <c r="BJ1259" s="161"/>
      <c r="BK1259" s="161"/>
      <c r="BL1259" s="161"/>
      <c r="BM1259" s="161"/>
      <c r="BN1259" s="161"/>
      <c r="BO1259" s="161"/>
      <c r="BP1259" s="161"/>
      <c r="BQ1259" s="161"/>
      <c r="BR1259" s="161"/>
      <c r="BS1259" s="161"/>
      <c r="BT1259" s="161"/>
      <c r="BU1259" s="161"/>
      <c r="BV1259" s="161"/>
      <c r="BW1259" s="161"/>
      <c r="BX1259" s="161"/>
      <c r="BY1259" s="161"/>
      <c r="BZ1259" s="161"/>
      <c r="CA1259" s="161"/>
      <c r="CB1259" s="161"/>
      <c r="CC1259" s="161"/>
      <c r="CD1259" s="161"/>
      <c r="CE1259" s="161"/>
      <c r="CF1259" s="161"/>
      <c r="CG1259" s="161"/>
      <c r="CH1259" s="161"/>
      <c r="CI1259" s="161"/>
      <c r="CJ1259" s="161"/>
      <c r="CK1259" s="161"/>
      <c r="CL1259" s="161"/>
      <c r="CM1259" s="161"/>
      <c r="CN1259" s="161"/>
      <c r="CO1259" s="161"/>
      <c r="CP1259" s="161"/>
      <c r="CQ1259" s="161"/>
      <c r="CR1259" s="161"/>
      <c r="CS1259" s="161"/>
      <c r="CT1259" s="161"/>
      <c r="CU1259" s="161"/>
      <c r="CV1259" s="161"/>
      <c r="CW1259" s="161"/>
      <c r="CX1259" s="161"/>
      <c r="CY1259" s="161"/>
      <c r="CZ1259" s="161"/>
      <c r="DA1259" s="161"/>
      <c r="DB1259" s="161"/>
      <c r="DC1259" s="161"/>
      <c r="DD1259" s="161"/>
      <c r="DE1259" s="161"/>
      <c r="DF1259" s="161"/>
      <c r="DG1259" s="161"/>
      <c r="DH1259" s="161"/>
      <c r="DI1259" s="161"/>
      <c r="DJ1259" s="161"/>
      <c r="DK1259" s="161"/>
      <c r="DL1259" s="161"/>
      <c r="DM1259" s="161"/>
      <c r="DN1259" s="161"/>
      <c r="DO1259" s="161"/>
      <c r="DP1259" s="161"/>
      <c r="DQ1259" s="161"/>
      <c r="DR1259" s="161"/>
      <c r="DS1259" s="161"/>
      <c r="DT1259" s="161"/>
      <c r="DU1259" s="161"/>
      <c r="DV1259" s="161"/>
      <c r="DW1259" s="161"/>
    </row>
    <row r="1260" spans="1:127" ht="12.75" customHeight="1" x14ac:dyDescent="0.25">
      <c r="A1260" s="161"/>
      <c r="B1260" s="161"/>
      <c r="C1260" s="161"/>
      <c r="D1260" s="161"/>
      <c r="E1260" s="161"/>
      <c r="F1260" s="161"/>
      <c r="G1260" s="161"/>
      <c r="H1260" s="161"/>
      <c r="I1260" s="161"/>
      <c r="J1260" s="161"/>
      <c r="K1260" s="161"/>
      <c r="L1260" s="161"/>
      <c r="M1260" s="161"/>
      <c r="N1260" s="161"/>
      <c r="O1260" s="161"/>
      <c r="P1260" s="161"/>
      <c r="Q1260" s="161"/>
      <c r="R1260" s="161"/>
      <c r="S1260" s="161"/>
      <c r="T1260" s="161"/>
      <c r="U1260" s="161"/>
      <c r="V1260" s="161"/>
      <c r="W1260" s="161"/>
      <c r="X1260" s="161"/>
      <c r="Y1260" s="161"/>
      <c r="Z1260" s="161"/>
      <c r="AA1260" s="161"/>
      <c r="AB1260" s="161"/>
      <c r="AC1260" s="161"/>
      <c r="AD1260" s="161"/>
      <c r="AE1260" s="161"/>
      <c r="AF1260" s="161"/>
      <c r="AG1260" s="161"/>
      <c r="AH1260" s="161"/>
      <c r="AI1260" s="161"/>
      <c r="AJ1260" s="161"/>
      <c r="AK1260" s="161"/>
      <c r="AL1260" s="161"/>
      <c r="AM1260" s="161"/>
      <c r="AN1260" s="161"/>
      <c r="AO1260" s="161"/>
      <c r="AP1260" s="161"/>
      <c r="AQ1260" s="161"/>
      <c r="AR1260"/>
      <c r="AS1260" s="161"/>
      <c r="AT1260" s="161"/>
      <c r="AU1260" s="161"/>
      <c r="AV1260" s="161"/>
      <c r="AW1260" s="161"/>
      <c r="AX1260" s="161"/>
      <c r="AY1260" s="161"/>
      <c r="AZ1260" s="161"/>
      <c r="BA1260" s="161"/>
      <c r="BB1260" s="161"/>
      <c r="BC1260" s="161"/>
      <c r="BD1260" s="161"/>
      <c r="BE1260" s="161"/>
      <c r="BF1260" s="161"/>
      <c r="BG1260" s="161"/>
      <c r="BH1260" s="161"/>
      <c r="BI1260" s="161"/>
      <c r="BJ1260" s="161"/>
      <c r="BK1260" s="161"/>
      <c r="BL1260" s="161"/>
      <c r="BM1260" s="161"/>
      <c r="BN1260" s="161"/>
      <c r="BO1260" s="161"/>
      <c r="BP1260" s="161"/>
      <c r="BQ1260" s="161"/>
      <c r="BR1260" s="161"/>
      <c r="BS1260" s="161"/>
      <c r="BT1260" s="161"/>
      <c r="BU1260" s="161"/>
      <c r="BV1260" s="161"/>
      <c r="BW1260" s="161"/>
      <c r="BX1260" s="161"/>
      <c r="BY1260" s="161"/>
      <c r="BZ1260" s="161"/>
      <c r="CA1260" s="161"/>
      <c r="CB1260" s="161"/>
      <c r="CC1260" s="161"/>
      <c r="CD1260" s="161"/>
      <c r="CE1260" s="161"/>
      <c r="CF1260" s="161"/>
      <c r="CG1260" s="161"/>
      <c r="CH1260" s="161"/>
      <c r="CI1260" s="161"/>
      <c r="CJ1260" s="161"/>
      <c r="CK1260" s="161"/>
      <c r="CL1260" s="161"/>
      <c r="CM1260" s="161"/>
      <c r="CN1260" s="161"/>
      <c r="CO1260" s="161"/>
      <c r="CP1260" s="161"/>
      <c r="CQ1260" s="161"/>
      <c r="CR1260" s="161"/>
      <c r="CS1260" s="161"/>
      <c r="CT1260" s="161"/>
      <c r="CU1260" s="161"/>
      <c r="CV1260" s="161"/>
      <c r="CW1260" s="161"/>
      <c r="CX1260" s="161"/>
      <c r="CY1260" s="161"/>
      <c r="CZ1260" s="161"/>
      <c r="DA1260" s="161"/>
      <c r="DB1260" s="161"/>
      <c r="DC1260" s="161"/>
      <c r="DD1260" s="161"/>
      <c r="DE1260" s="161"/>
      <c r="DF1260" s="161"/>
      <c r="DG1260" s="161"/>
      <c r="DH1260" s="161"/>
      <c r="DI1260" s="161"/>
      <c r="DJ1260" s="161"/>
      <c r="DK1260" s="161"/>
      <c r="DL1260" s="161"/>
      <c r="DM1260" s="161"/>
      <c r="DN1260" s="161"/>
      <c r="DO1260" s="161"/>
      <c r="DP1260" s="161"/>
      <c r="DQ1260" s="161"/>
      <c r="DR1260" s="161"/>
      <c r="DS1260" s="161"/>
      <c r="DT1260" s="161"/>
      <c r="DU1260" s="161"/>
      <c r="DV1260" s="161"/>
      <c r="DW1260" s="161"/>
    </row>
    <row r="1261" spans="1:127" ht="12.75" customHeight="1" x14ac:dyDescent="0.25">
      <c r="A1261" s="161"/>
      <c r="B1261" s="161"/>
      <c r="C1261" s="161"/>
      <c r="D1261" s="161"/>
      <c r="E1261" s="161"/>
      <c r="F1261" s="161"/>
      <c r="G1261" s="161"/>
      <c r="H1261" s="161"/>
      <c r="I1261" s="161"/>
      <c r="J1261" s="161"/>
      <c r="K1261" s="161"/>
      <c r="L1261" s="161"/>
      <c r="M1261" s="161"/>
      <c r="N1261" s="161"/>
      <c r="O1261" s="161"/>
      <c r="P1261" s="161"/>
      <c r="Q1261" s="161"/>
      <c r="R1261" s="161"/>
      <c r="S1261" s="161"/>
      <c r="T1261" s="161"/>
      <c r="U1261" s="161"/>
      <c r="V1261" s="161"/>
      <c r="W1261" s="161"/>
      <c r="X1261" s="161"/>
      <c r="Y1261" s="161"/>
      <c r="Z1261" s="161"/>
      <c r="AA1261" s="161"/>
      <c r="AB1261" s="161"/>
      <c r="AC1261" s="161"/>
      <c r="AD1261" s="161"/>
      <c r="AE1261" s="161"/>
      <c r="AF1261" s="161"/>
      <c r="AG1261" s="161"/>
      <c r="AH1261" s="161"/>
      <c r="AI1261" s="161"/>
      <c r="AJ1261" s="161"/>
      <c r="AK1261" s="161"/>
      <c r="AL1261" s="161"/>
      <c r="AM1261" s="161"/>
      <c r="AN1261" s="161"/>
      <c r="AO1261" s="161"/>
      <c r="AP1261" s="161"/>
      <c r="AQ1261" s="161"/>
      <c r="AR1261"/>
      <c r="AS1261" s="161"/>
      <c r="AT1261" s="161"/>
      <c r="AU1261" s="161"/>
      <c r="AV1261" s="161"/>
      <c r="AW1261" s="161"/>
      <c r="AX1261" s="161"/>
      <c r="AY1261" s="161"/>
      <c r="AZ1261" s="161"/>
      <c r="BA1261" s="161"/>
      <c r="BB1261" s="161"/>
      <c r="BC1261" s="161"/>
      <c r="BD1261" s="161"/>
      <c r="BE1261" s="161"/>
      <c r="BF1261" s="161"/>
      <c r="BG1261" s="161"/>
      <c r="BH1261" s="161"/>
      <c r="BI1261" s="161"/>
      <c r="BJ1261" s="161"/>
      <c r="BK1261" s="161"/>
      <c r="BL1261" s="161"/>
      <c r="BM1261" s="161"/>
      <c r="BN1261" s="161"/>
      <c r="BO1261" s="161"/>
      <c r="BP1261" s="161"/>
      <c r="BQ1261" s="161"/>
      <c r="BR1261" s="161"/>
      <c r="BS1261" s="161"/>
      <c r="BT1261" s="161"/>
      <c r="BU1261" s="161"/>
      <c r="BV1261" s="161"/>
      <c r="BW1261" s="161"/>
      <c r="BX1261" s="161"/>
      <c r="BY1261" s="161"/>
      <c r="BZ1261" s="161"/>
      <c r="CA1261" s="161"/>
      <c r="CB1261" s="161"/>
      <c r="CC1261" s="161"/>
      <c r="CD1261" s="161"/>
      <c r="CE1261" s="161"/>
      <c r="CF1261" s="161"/>
      <c r="CG1261" s="161"/>
      <c r="CH1261" s="161"/>
      <c r="CI1261" s="161"/>
      <c r="CJ1261" s="161"/>
      <c r="CK1261" s="161"/>
      <c r="CL1261" s="161"/>
      <c r="CM1261" s="161"/>
      <c r="CN1261" s="161"/>
      <c r="CO1261" s="161"/>
      <c r="CP1261" s="161"/>
      <c r="CQ1261" s="161"/>
      <c r="CR1261" s="161"/>
      <c r="CS1261" s="161"/>
      <c r="CT1261" s="161"/>
      <c r="CU1261" s="161"/>
      <c r="CV1261" s="161"/>
      <c r="CW1261" s="161"/>
      <c r="CX1261" s="161"/>
      <c r="CY1261" s="161"/>
      <c r="CZ1261" s="161"/>
      <c r="DA1261" s="161"/>
      <c r="DB1261" s="161"/>
      <c r="DC1261" s="161"/>
      <c r="DD1261" s="161"/>
      <c r="DE1261" s="161"/>
      <c r="DF1261" s="161"/>
      <c r="DG1261" s="161"/>
      <c r="DH1261" s="161"/>
      <c r="DI1261" s="161"/>
      <c r="DJ1261" s="161"/>
      <c r="DK1261" s="161"/>
      <c r="DL1261" s="161"/>
      <c r="DM1261" s="161"/>
      <c r="DN1261" s="161"/>
      <c r="DO1261" s="161"/>
      <c r="DP1261" s="161"/>
      <c r="DQ1261" s="161"/>
      <c r="DR1261" s="161"/>
      <c r="DS1261" s="161"/>
      <c r="DT1261" s="161"/>
      <c r="DU1261" s="161"/>
      <c r="DV1261" s="161"/>
      <c r="DW1261" s="161"/>
    </row>
    <row r="1262" spans="1:127" ht="12.75" customHeight="1" x14ac:dyDescent="0.25">
      <c r="A1262" s="161"/>
      <c r="B1262" s="161"/>
      <c r="C1262" s="161"/>
      <c r="D1262" s="161"/>
      <c r="E1262" s="161"/>
      <c r="F1262" s="161"/>
      <c r="G1262" s="161"/>
      <c r="H1262" s="161"/>
      <c r="I1262" s="161"/>
      <c r="J1262" s="161"/>
      <c r="K1262" s="161"/>
      <c r="L1262" s="161"/>
      <c r="M1262" s="161"/>
      <c r="N1262" s="161"/>
      <c r="O1262" s="161"/>
      <c r="P1262" s="161"/>
      <c r="Q1262" s="161"/>
      <c r="R1262" s="161"/>
      <c r="S1262" s="161"/>
      <c r="T1262" s="161"/>
      <c r="U1262" s="161"/>
      <c r="V1262" s="161"/>
      <c r="W1262" s="161"/>
      <c r="X1262" s="161"/>
      <c r="Y1262" s="161"/>
      <c r="Z1262" s="161"/>
      <c r="AA1262" s="161"/>
      <c r="AB1262" s="161"/>
      <c r="AC1262" s="161"/>
      <c r="AD1262" s="161"/>
      <c r="AE1262" s="161"/>
      <c r="AF1262" s="161"/>
      <c r="AG1262" s="161"/>
      <c r="AH1262" s="161"/>
      <c r="AI1262" s="161"/>
      <c r="AJ1262" s="161"/>
      <c r="AK1262" s="161"/>
      <c r="AL1262" s="161"/>
      <c r="AM1262" s="161"/>
      <c r="AN1262" s="161"/>
      <c r="AO1262" s="161"/>
      <c r="AP1262" s="161"/>
      <c r="AQ1262" s="161"/>
      <c r="AR1262"/>
      <c r="AS1262" s="161"/>
      <c r="AT1262" s="161"/>
      <c r="AU1262" s="161"/>
      <c r="AV1262" s="161"/>
      <c r="AW1262" s="161"/>
      <c r="AX1262" s="161"/>
      <c r="AY1262" s="161"/>
      <c r="AZ1262" s="161"/>
      <c r="BA1262" s="161"/>
      <c r="BB1262" s="161"/>
      <c r="BC1262" s="161"/>
      <c r="BD1262" s="161"/>
      <c r="BE1262" s="161"/>
      <c r="BF1262" s="161"/>
      <c r="BG1262" s="161"/>
      <c r="BH1262" s="161"/>
      <c r="BI1262" s="161"/>
      <c r="BJ1262" s="161"/>
      <c r="BK1262" s="161"/>
      <c r="BL1262" s="161"/>
      <c r="BM1262" s="161"/>
      <c r="BN1262" s="161"/>
      <c r="BO1262" s="161"/>
      <c r="BP1262" s="161"/>
      <c r="BQ1262" s="161"/>
      <c r="BR1262" s="161"/>
      <c r="BS1262" s="161"/>
      <c r="BT1262" s="161"/>
      <c r="BU1262" s="161"/>
      <c r="BV1262" s="161"/>
      <c r="BW1262" s="161"/>
      <c r="BX1262" s="161"/>
      <c r="BY1262" s="161"/>
      <c r="BZ1262" s="161"/>
      <c r="CA1262" s="161"/>
      <c r="CB1262" s="161"/>
      <c r="CC1262" s="161"/>
      <c r="CD1262" s="161"/>
      <c r="CE1262" s="161"/>
      <c r="CF1262" s="161"/>
      <c r="CG1262" s="161"/>
      <c r="CH1262" s="161"/>
      <c r="CI1262" s="161"/>
      <c r="CJ1262" s="161"/>
      <c r="CK1262" s="161"/>
      <c r="CL1262" s="161"/>
      <c r="CM1262" s="161"/>
      <c r="CN1262" s="161"/>
      <c r="CO1262" s="161"/>
      <c r="CP1262" s="161"/>
      <c r="CQ1262" s="161"/>
      <c r="CR1262" s="161"/>
      <c r="CS1262" s="161"/>
      <c r="CT1262" s="161"/>
      <c r="CU1262" s="161"/>
      <c r="CV1262" s="161"/>
      <c r="CW1262" s="161"/>
      <c r="CX1262" s="161"/>
      <c r="CY1262" s="161"/>
      <c r="CZ1262" s="161"/>
      <c r="DA1262" s="161"/>
      <c r="DB1262" s="161"/>
      <c r="DC1262" s="161"/>
      <c r="DD1262" s="161"/>
      <c r="DE1262" s="161"/>
      <c r="DF1262" s="161"/>
      <c r="DG1262" s="161"/>
      <c r="DH1262" s="161"/>
      <c r="DI1262" s="161"/>
      <c r="DJ1262" s="161"/>
      <c r="DK1262" s="161"/>
      <c r="DL1262" s="161"/>
      <c r="DM1262" s="161"/>
      <c r="DN1262" s="161"/>
      <c r="DO1262" s="161"/>
      <c r="DP1262" s="161"/>
      <c r="DQ1262" s="161"/>
      <c r="DR1262" s="161"/>
      <c r="DS1262" s="161"/>
      <c r="DT1262" s="161"/>
      <c r="DU1262" s="161"/>
      <c r="DV1262" s="161"/>
      <c r="DW1262" s="161"/>
    </row>
    <row r="1263" spans="1:127" ht="12.75" customHeight="1" x14ac:dyDescent="0.25">
      <c r="A1263" s="161"/>
      <c r="B1263" s="161"/>
      <c r="C1263" s="161"/>
      <c r="D1263" s="161"/>
      <c r="E1263" s="161"/>
      <c r="F1263" s="161"/>
      <c r="G1263" s="161"/>
      <c r="H1263" s="161"/>
      <c r="I1263" s="161"/>
      <c r="J1263" s="161"/>
      <c r="K1263" s="161"/>
      <c r="L1263" s="161"/>
      <c r="M1263" s="161"/>
      <c r="N1263" s="161"/>
      <c r="O1263" s="161"/>
      <c r="P1263" s="161"/>
      <c r="Q1263" s="161"/>
      <c r="R1263" s="161"/>
      <c r="S1263" s="161"/>
      <c r="T1263" s="161"/>
      <c r="U1263" s="161"/>
      <c r="V1263" s="161"/>
      <c r="W1263" s="161"/>
      <c r="X1263" s="161"/>
      <c r="Y1263" s="161"/>
      <c r="Z1263" s="161"/>
      <c r="AA1263" s="161"/>
      <c r="AB1263" s="161"/>
      <c r="AC1263" s="161"/>
      <c r="AD1263" s="161"/>
      <c r="AE1263" s="161"/>
      <c r="AF1263" s="161"/>
      <c r="AG1263" s="161"/>
      <c r="AH1263" s="161"/>
      <c r="AI1263" s="161"/>
      <c r="AJ1263" s="161"/>
      <c r="AK1263" s="161"/>
      <c r="AL1263" s="161"/>
      <c r="AM1263" s="161"/>
      <c r="AN1263" s="161"/>
      <c r="AO1263" s="161"/>
      <c r="AP1263" s="161"/>
      <c r="AQ1263" s="161"/>
      <c r="AR1263"/>
      <c r="AS1263" s="161"/>
      <c r="AT1263" s="161"/>
      <c r="AU1263" s="161"/>
      <c r="AV1263" s="161"/>
      <c r="AW1263" s="161"/>
      <c r="AX1263" s="161"/>
      <c r="AY1263" s="161"/>
      <c r="AZ1263" s="161"/>
      <c r="BA1263" s="161"/>
      <c r="BB1263" s="161"/>
      <c r="BC1263" s="161"/>
      <c r="BD1263" s="161"/>
      <c r="BE1263" s="161"/>
      <c r="BF1263" s="161"/>
      <c r="BG1263" s="161"/>
      <c r="BH1263" s="161"/>
      <c r="BI1263" s="161"/>
      <c r="BJ1263" s="161"/>
      <c r="BK1263" s="161"/>
      <c r="BL1263" s="161"/>
      <c r="BM1263" s="161"/>
      <c r="BN1263" s="161"/>
      <c r="BO1263" s="161"/>
      <c r="BP1263" s="161"/>
      <c r="BQ1263" s="161"/>
      <c r="BR1263" s="161"/>
      <c r="BS1263" s="161"/>
      <c r="BT1263" s="161"/>
      <c r="BU1263" s="161"/>
      <c r="BV1263" s="161"/>
      <c r="BW1263" s="161"/>
      <c r="BX1263" s="161"/>
      <c r="BY1263" s="161"/>
      <c r="BZ1263" s="161"/>
      <c r="CA1263" s="161"/>
      <c r="CB1263" s="161"/>
      <c r="CC1263" s="161"/>
      <c r="CD1263" s="161"/>
      <c r="CE1263" s="161"/>
      <c r="CF1263" s="161"/>
      <c r="CG1263" s="161"/>
      <c r="CH1263" s="161"/>
      <c r="CI1263" s="161"/>
      <c r="CJ1263" s="161"/>
      <c r="CK1263" s="161"/>
      <c r="CL1263" s="161"/>
      <c r="CM1263" s="161"/>
      <c r="CN1263" s="161"/>
      <c r="CO1263" s="161"/>
      <c r="CP1263" s="161"/>
      <c r="CQ1263" s="161"/>
      <c r="CR1263" s="161"/>
      <c r="CS1263" s="161"/>
      <c r="CT1263" s="161"/>
      <c r="CU1263" s="161"/>
      <c r="CV1263" s="161"/>
      <c r="CW1263" s="161"/>
      <c r="CX1263" s="161"/>
      <c r="CY1263" s="161"/>
      <c r="CZ1263" s="161"/>
      <c r="DA1263" s="161"/>
      <c r="DB1263" s="161"/>
      <c r="DC1263" s="161"/>
      <c r="DD1263" s="161"/>
      <c r="DE1263" s="161"/>
      <c r="DF1263" s="161"/>
      <c r="DG1263" s="161"/>
      <c r="DH1263" s="161"/>
      <c r="DI1263" s="161"/>
      <c r="DJ1263" s="161"/>
      <c r="DK1263" s="161"/>
      <c r="DL1263" s="161"/>
      <c r="DM1263" s="161"/>
      <c r="DN1263" s="161"/>
      <c r="DO1263" s="161"/>
      <c r="DP1263" s="161"/>
      <c r="DQ1263" s="161"/>
      <c r="DR1263" s="161"/>
      <c r="DS1263" s="161"/>
      <c r="DT1263" s="161"/>
      <c r="DU1263" s="161"/>
      <c r="DV1263" s="161"/>
      <c r="DW1263" s="161"/>
    </row>
    <row r="1264" spans="1:127" ht="12.75" customHeight="1" x14ac:dyDescent="0.25">
      <c r="A1264" s="161"/>
      <c r="B1264" s="161"/>
      <c r="C1264" s="161"/>
      <c r="D1264" s="161"/>
      <c r="E1264" s="161"/>
      <c r="F1264" s="161"/>
      <c r="G1264" s="161"/>
      <c r="H1264" s="161"/>
      <c r="I1264" s="161"/>
      <c r="J1264" s="161"/>
      <c r="K1264" s="161"/>
      <c r="L1264" s="161"/>
      <c r="M1264" s="161"/>
      <c r="N1264" s="161"/>
      <c r="O1264" s="161"/>
      <c r="P1264" s="161"/>
      <c r="Q1264" s="161"/>
      <c r="R1264" s="161"/>
      <c r="S1264" s="161"/>
      <c r="T1264" s="161"/>
      <c r="U1264" s="161"/>
      <c r="V1264" s="161"/>
      <c r="W1264" s="161"/>
      <c r="X1264" s="161"/>
      <c r="Y1264" s="161"/>
      <c r="Z1264" s="161"/>
      <c r="AA1264" s="161"/>
      <c r="AB1264" s="161"/>
      <c r="AC1264" s="161"/>
      <c r="AD1264" s="161"/>
      <c r="AE1264" s="161"/>
      <c r="AF1264" s="161"/>
      <c r="AG1264" s="161"/>
      <c r="AH1264" s="161"/>
      <c r="AI1264" s="161"/>
      <c r="AJ1264" s="161"/>
      <c r="AK1264" s="161"/>
      <c r="AL1264" s="161"/>
      <c r="AM1264" s="161"/>
      <c r="AN1264" s="161"/>
      <c r="AO1264" s="161"/>
      <c r="AP1264" s="161"/>
      <c r="AQ1264" s="161"/>
      <c r="AR1264"/>
      <c r="AS1264" s="161"/>
      <c r="AT1264" s="161"/>
      <c r="AU1264" s="161"/>
      <c r="AV1264" s="161"/>
      <c r="AW1264" s="161"/>
      <c r="AX1264" s="161"/>
      <c r="AY1264" s="161"/>
      <c r="AZ1264" s="161"/>
      <c r="BA1264" s="161"/>
      <c r="BB1264" s="161"/>
      <c r="BC1264" s="161"/>
      <c r="BD1264" s="161"/>
      <c r="BE1264" s="161"/>
      <c r="BF1264" s="161"/>
      <c r="BG1264" s="161"/>
      <c r="BH1264" s="161"/>
      <c r="BI1264" s="161"/>
      <c r="BJ1264" s="161"/>
      <c r="BK1264" s="161"/>
      <c r="BL1264" s="161"/>
      <c r="BM1264" s="161"/>
      <c r="BN1264" s="161"/>
      <c r="BO1264" s="161"/>
      <c r="BP1264" s="161"/>
      <c r="BQ1264" s="161"/>
      <c r="BR1264" s="161"/>
      <c r="BS1264" s="161"/>
      <c r="BT1264" s="161"/>
      <c r="BU1264" s="161"/>
      <c r="BV1264" s="161"/>
      <c r="BW1264" s="161"/>
      <c r="BX1264" s="161"/>
      <c r="BY1264" s="161"/>
      <c r="BZ1264" s="161"/>
      <c r="CA1264" s="161"/>
      <c r="CB1264" s="161"/>
      <c r="CC1264" s="161"/>
      <c r="CD1264" s="161"/>
      <c r="CE1264" s="161"/>
      <c r="CF1264" s="161"/>
      <c r="CG1264" s="161"/>
      <c r="CH1264" s="161"/>
      <c r="CI1264" s="161"/>
      <c r="CJ1264" s="161"/>
      <c r="CK1264" s="161"/>
      <c r="CL1264" s="161"/>
      <c r="CM1264" s="161"/>
      <c r="CN1264" s="161"/>
      <c r="CO1264" s="161"/>
      <c r="CP1264" s="161"/>
      <c r="CQ1264" s="161"/>
      <c r="CR1264" s="161"/>
      <c r="CS1264" s="161"/>
      <c r="CT1264" s="161"/>
      <c r="CU1264" s="161"/>
      <c r="CV1264" s="161"/>
      <c r="CW1264" s="161"/>
      <c r="CX1264" s="161"/>
      <c r="CY1264" s="161"/>
      <c r="CZ1264" s="161"/>
      <c r="DA1264" s="161"/>
      <c r="DB1264" s="161"/>
      <c r="DC1264" s="161"/>
      <c r="DD1264" s="161"/>
      <c r="DE1264" s="161"/>
      <c r="DF1264" s="161"/>
      <c r="DG1264" s="161"/>
      <c r="DH1264" s="161"/>
      <c r="DI1264" s="161"/>
      <c r="DJ1264" s="161"/>
      <c r="DK1264" s="161"/>
      <c r="DL1264" s="161"/>
      <c r="DM1264" s="161"/>
      <c r="DN1264" s="161"/>
      <c r="DO1264" s="161"/>
      <c r="DP1264" s="161"/>
      <c r="DQ1264" s="161"/>
      <c r="DR1264" s="161"/>
      <c r="DS1264" s="161"/>
      <c r="DT1264" s="161"/>
      <c r="DU1264" s="161"/>
      <c r="DV1264" s="161"/>
      <c r="DW1264" s="161"/>
    </row>
    <row r="1265" spans="1:127" ht="12.75" customHeight="1" x14ac:dyDescent="0.25">
      <c r="A1265" s="161"/>
      <c r="B1265" s="161"/>
      <c r="C1265" s="161"/>
      <c r="D1265" s="161"/>
      <c r="E1265" s="161"/>
      <c r="F1265" s="161"/>
      <c r="G1265" s="161"/>
      <c r="H1265" s="161"/>
      <c r="I1265" s="161"/>
      <c r="J1265" s="161"/>
      <c r="K1265" s="161"/>
      <c r="L1265" s="161"/>
      <c r="M1265" s="161"/>
      <c r="N1265" s="161"/>
      <c r="O1265" s="161"/>
      <c r="P1265" s="161"/>
      <c r="Q1265" s="161"/>
      <c r="R1265" s="161"/>
      <c r="S1265" s="161"/>
      <c r="T1265" s="161"/>
      <c r="U1265" s="161"/>
      <c r="V1265" s="161"/>
      <c r="W1265" s="161"/>
      <c r="X1265" s="161"/>
      <c r="Y1265" s="161"/>
      <c r="Z1265" s="161"/>
      <c r="AA1265" s="161"/>
      <c r="AB1265" s="161"/>
      <c r="AC1265" s="161"/>
      <c r="AD1265" s="161"/>
      <c r="AE1265" s="161"/>
      <c r="AF1265" s="161"/>
      <c r="AG1265" s="161"/>
      <c r="AH1265" s="161"/>
      <c r="AI1265" s="161"/>
      <c r="AJ1265" s="161"/>
      <c r="AK1265" s="161"/>
      <c r="AL1265" s="161"/>
      <c r="AM1265" s="161"/>
      <c r="AN1265" s="161"/>
      <c r="AO1265" s="161"/>
      <c r="AP1265" s="161"/>
      <c r="AQ1265" s="161"/>
      <c r="AR1265"/>
      <c r="AS1265" s="161"/>
      <c r="AT1265" s="161"/>
      <c r="AU1265" s="161"/>
      <c r="AV1265" s="161"/>
      <c r="AW1265" s="161"/>
      <c r="AX1265" s="161"/>
      <c r="AY1265" s="161"/>
      <c r="AZ1265" s="161"/>
      <c r="BA1265" s="161"/>
      <c r="BB1265" s="161"/>
      <c r="BC1265" s="161"/>
      <c r="BD1265" s="161"/>
      <c r="BE1265" s="161"/>
      <c r="BF1265" s="161"/>
      <c r="BG1265" s="161"/>
      <c r="BH1265" s="161"/>
      <c r="BI1265" s="161"/>
      <c r="BJ1265" s="161"/>
      <c r="BK1265" s="161"/>
      <c r="BL1265" s="161"/>
      <c r="BM1265" s="161"/>
      <c r="BN1265" s="161"/>
      <c r="BO1265" s="161"/>
      <c r="BP1265" s="161"/>
      <c r="BQ1265" s="161"/>
      <c r="BR1265" s="161"/>
      <c r="BS1265" s="161"/>
      <c r="BT1265" s="161"/>
      <c r="BU1265" s="161"/>
      <c r="BV1265" s="161"/>
      <c r="BW1265" s="161"/>
      <c r="BX1265" s="161"/>
      <c r="BY1265" s="161"/>
      <c r="BZ1265" s="161"/>
      <c r="CA1265" s="161"/>
      <c r="CB1265" s="161"/>
      <c r="CC1265" s="161"/>
      <c r="CD1265" s="161"/>
      <c r="CE1265" s="161"/>
      <c r="CF1265" s="161"/>
      <c r="CG1265" s="161"/>
      <c r="CH1265" s="161"/>
      <c r="CI1265" s="161"/>
      <c r="CJ1265" s="161"/>
      <c r="CK1265" s="161"/>
      <c r="CL1265" s="161"/>
      <c r="CM1265" s="161"/>
      <c r="CN1265" s="161"/>
      <c r="CO1265" s="161"/>
      <c r="CP1265" s="161"/>
      <c r="CQ1265" s="161"/>
      <c r="CR1265" s="161"/>
      <c r="CS1265" s="161"/>
      <c r="CT1265" s="161"/>
      <c r="CU1265" s="161"/>
      <c r="CV1265" s="161"/>
      <c r="CW1265" s="161"/>
      <c r="CX1265" s="161"/>
      <c r="CY1265" s="161"/>
      <c r="CZ1265" s="161"/>
      <c r="DA1265" s="161"/>
      <c r="DB1265" s="161"/>
      <c r="DC1265" s="161"/>
      <c r="DD1265" s="161"/>
      <c r="DE1265" s="161"/>
      <c r="DF1265" s="161"/>
      <c r="DG1265" s="161"/>
      <c r="DH1265" s="161"/>
      <c r="DI1265" s="161"/>
      <c r="DJ1265" s="161"/>
      <c r="DK1265" s="161"/>
      <c r="DL1265" s="161"/>
      <c r="DM1265" s="161"/>
      <c r="DN1265" s="161"/>
      <c r="DO1265" s="161"/>
      <c r="DP1265" s="161"/>
      <c r="DQ1265" s="161"/>
      <c r="DR1265" s="161"/>
      <c r="DS1265" s="161"/>
      <c r="DT1265" s="161"/>
      <c r="DU1265" s="161"/>
      <c r="DV1265" s="161"/>
      <c r="DW1265" s="161"/>
    </row>
    <row r="1266" spans="1:127" ht="12.75" customHeight="1" x14ac:dyDescent="0.25">
      <c r="A1266" s="161"/>
      <c r="B1266" s="161"/>
      <c r="C1266" s="161"/>
      <c r="D1266" s="161"/>
      <c r="E1266" s="161"/>
      <c r="F1266" s="161"/>
      <c r="G1266" s="161"/>
      <c r="H1266" s="161"/>
      <c r="I1266" s="161"/>
      <c r="J1266" s="161"/>
      <c r="K1266" s="161"/>
      <c r="L1266" s="161"/>
      <c r="M1266" s="161"/>
      <c r="N1266" s="161"/>
      <c r="O1266" s="161"/>
      <c r="P1266" s="161"/>
      <c r="Q1266" s="161"/>
      <c r="R1266" s="161"/>
      <c r="S1266" s="161"/>
      <c r="T1266" s="161"/>
      <c r="U1266" s="161"/>
      <c r="V1266" s="161"/>
      <c r="W1266" s="161"/>
      <c r="X1266" s="161"/>
      <c r="Y1266" s="161"/>
      <c r="Z1266" s="161"/>
      <c r="AA1266" s="161"/>
      <c r="AB1266" s="161"/>
      <c r="AC1266" s="161"/>
      <c r="AD1266" s="161"/>
      <c r="AE1266" s="161"/>
      <c r="AF1266" s="161"/>
      <c r="AG1266" s="161"/>
      <c r="AH1266" s="161"/>
      <c r="AI1266" s="161"/>
      <c r="AJ1266" s="161"/>
      <c r="AK1266" s="161"/>
      <c r="AL1266" s="161"/>
      <c r="AM1266" s="161"/>
      <c r="AN1266" s="161"/>
      <c r="AO1266" s="161"/>
      <c r="AP1266" s="161"/>
      <c r="AQ1266" s="161"/>
      <c r="AR1266"/>
      <c r="AS1266" s="161"/>
      <c r="AT1266" s="161"/>
      <c r="AU1266" s="161"/>
      <c r="AV1266" s="161"/>
      <c r="AW1266" s="161"/>
      <c r="AX1266" s="161"/>
      <c r="AY1266" s="161"/>
      <c r="AZ1266" s="161"/>
      <c r="BA1266" s="161"/>
      <c r="BB1266" s="161"/>
      <c r="BC1266" s="161"/>
      <c r="BD1266" s="161"/>
      <c r="BE1266" s="161"/>
      <c r="BF1266" s="161"/>
      <c r="BG1266" s="161"/>
      <c r="BH1266" s="161"/>
      <c r="BI1266" s="161"/>
      <c r="BJ1266" s="161"/>
      <c r="BK1266" s="161"/>
      <c r="BL1266" s="161"/>
      <c r="BM1266" s="161"/>
      <c r="BN1266" s="161"/>
      <c r="BO1266" s="161"/>
      <c r="BP1266" s="161"/>
      <c r="BQ1266" s="161"/>
      <c r="BR1266" s="161"/>
      <c r="BS1266" s="161"/>
      <c r="BT1266" s="161"/>
      <c r="BU1266" s="161"/>
      <c r="BV1266" s="161"/>
      <c r="BW1266" s="161"/>
      <c r="BX1266" s="161"/>
      <c r="BY1266" s="161"/>
      <c r="BZ1266" s="161"/>
      <c r="CA1266" s="161"/>
      <c r="CB1266" s="161"/>
      <c r="CC1266" s="161"/>
      <c r="CD1266" s="161"/>
      <c r="CE1266" s="161"/>
      <c r="CF1266" s="161"/>
      <c r="CG1266" s="161"/>
      <c r="CH1266" s="161"/>
      <c r="CI1266" s="161"/>
      <c r="CJ1266" s="161"/>
      <c r="CK1266" s="161"/>
      <c r="CL1266" s="161"/>
      <c r="CM1266" s="161"/>
      <c r="CN1266" s="161"/>
      <c r="CO1266" s="161"/>
      <c r="CP1266" s="161"/>
      <c r="CQ1266" s="161"/>
      <c r="CR1266" s="161"/>
      <c r="CS1266" s="161"/>
      <c r="CT1266" s="161"/>
      <c r="CU1266" s="161"/>
      <c r="CV1266" s="161"/>
      <c r="CW1266" s="161"/>
      <c r="CX1266" s="161"/>
      <c r="CY1266" s="161"/>
      <c r="CZ1266" s="161"/>
      <c r="DA1266" s="161"/>
      <c r="DB1266" s="161"/>
      <c r="DC1266" s="161"/>
      <c r="DD1266" s="161"/>
      <c r="DE1266" s="161"/>
      <c r="DF1266" s="161"/>
      <c r="DG1266" s="161"/>
      <c r="DH1266" s="161"/>
      <c r="DI1266" s="161"/>
      <c r="DJ1266" s="161"/>
      <c r="DK1266" s="161"/>
      <c r="DL1266" s="161"/>
      <c r="DM1266" s="161"/>
      <c r="DN1266" s="161"/>
      <c r="DO1266" s="161"/>
      <c r="DP1266" s="161"/>
      <c r="DQ1266" s="161"/>
      <c r="DR1266" s="161"/>
      <c r="DS1266" s="161"/>
      <c r="DT1266" s="161"/>
      <c r="DU1266" s="161"/>
      <c r="DV1266" s="161"/>
      <c r="DW1266" s="161"/>
    </row>
    <row r="1267" spans="1:127" ht="12.75" customHeight="1" x14ac:dyDescent="0.25">
      <c r="A1267" s="161"/>
      <c r="B1267" s="161"/>
      <c r="C1267" s="161"/>
      <c r="D1267" s="161"/>
      <c r="E1267" s="161"/>
      <c r="F1267" s="161"/>
      <c r="G1267" s="161"/>
      <c r="H1267" s="161"/>
      <c r="I1267" s="161"/>
      <c r="J1267" s="161"/>
      <c r="K1267" s="161"/>
      <c r="L1267" s="161"/>
      <c r="M1267" s="161"/>
      <c r="N1267" s="161"/>
      <c r="O1267" s="161"/>
      <c r="P1267" s="161"/>
      <c r="Q1267" s="161"/>
      <c r="R1267" s="161"/>
      <c r="S1267" s="161"/>
      <c r="T1267" s="161"/>
      <c r="U1267" s="161"/>
      <c r="V1267" s="161"/>
      <c r="W1267" s="161"/>
      <c r="X1267" s="161"/>
      <c r="Y1267" s="161"/>
      <c r="Z1267" s="161"/>
      <c r="AA1267" s="161"/>
      <c r="AB1267" s="161"/>
      <c r="AC1267" s="161"/>
      <c r="AD1267" s="161"/>
      <c r="AE1267" s="161"/>
      <c r="AF1267" s="161"/>
      <c r="AG1267" s="161"/>
      <c r="AH1267" s="161"/>
      <c r="AI1267" s="161"/>
      <c r="AJ1267" s="161"/>
      <c r="AK1267" s="161"/>
      <c r="AL1267" s="161"/>
      <c r="AM1267" s="161"/>
      <c r="AN1267" s="161"/>
      <c r="AO1267" s="161"/>
      <c r="AP1267" s="161"/>
      <c r="AQ1267" s="161"/>
      <c r="AR1267"/>
      <c r="AS1267" s="161"/>
      <c r="AT1267" s="161"/>
      <c r="AU1267" s="161"/>
      <c r="AV1267" s="161"/>
      <c r="AW1267" s="161"/>
      <c r="AX1267" s="161"/>
      <c r="AY1267" s="161"/>
      <c r="AZ1267" s="161"/>
      <c r="BA1267" s="161"/>
      <c r="BB1267" s="161"/>
      <c r="BC1267" s="161"/>
      <c r="BD1267" s="161"/>
      <c r="BE1267" s="161"/>
      <c r="BF1267" s="161"/>
      <c r="BG1267" s="161"/>
      <c r="BH1267" s="161"/>
      <c r="BI1267" s="161"/>
      <c r="BJ1267" s="161"/>
      <c r="BK1267" s="161"/>
      <c r="BL1267" s="161"/>
      <c r="BM1267" s="161"/>
      <c r="BN1267" s="161"/>
      <c r="BO1267" s="161"/>
      <c r="BP1267" s="161"/>
      <c r="BQ1267" s="161"/>
      <c r="BR1267" s="161"/>
      <c r="BS1267" s="161"/>
      <c r="BT1267" s="161"/>
      <c r="BU1267" s="161"/>
      <c r="BV1267" s="161"/>
      <c r="BW1267" s="161"/>
      <c r="BX1267" s="161"/>
      <c r="BY1267" s="161"/>
      <c r="BZ1267" s="161"/>
      <c r="CA1267" s="161"/>
      <c r="CB1267" s="161"/>
      <c r="CC1267" s="161"/>
      <c r="CD1267" s="161"/>
      <c r="CE1267" s="161"/>
      <c r="CF1267" s="161"/>
      <c r="CG1267" s="161"/>
      <c r="CH1267" s="161"/>
      <c r="CI1267" s="161"/>
      <c r="CJ1267" s="161"/>
      <c r="CK1267" s="161"/>
      <c r="CL1267" s="161"/>
      <c r="CM1267" s="161"/>
      <c r="CN1267" s="161"/>
      <c r="CO1267" s="161"/>
      <c r="CP1267" s="161"/>
      <c r="CQ1267" s="161"/>
      <c r="CR1267" s="161"/>
      <c r="CS1267" s="161"/>
      <c r="CT1267" s="161"/>
      <c r="CU1267" s="161"/>
      <c r="CV1267" s="161"/>
      <c r="CW1267" s="161"/>
      <c r="CX1267" s="161"/>
      <c r="CY1267" s="161"/>
      <c r="CZ1267" s="161"/>
      <c r="DA1267" s="161"/>
      <c r="DB1267" s="161"/>
      <c r="DC1267" s="161"/>
      <c r="DD1267" s="161"/>
      <c r="DE1267" s="161"/>
      <c r="DF1267" s="161"/>
      <c r="DG1267" s="161"/>
      <c r="DH1267" s="161"/>
      <c r="DI1267" s="161"/>
      <c r="DJ1267" s="161"/>
      <c r="DK1267" s="161"/>
      <c r="DL1267" s="161"/>
      <c r="DM1267" s="161"/>
      <c r="DN1267" s="161"/>
      <c r="DO1267" s="161"/>
      <c r="DP1267" s="161"/>
      <c r="DQ1267" s="161"/>
      <c r="DR1267" s="161"/>
      <c r="DS1267" s="161"/>
      <c r="DT1267" s="161"/>
      <c r="DU1267" s="161"/>
      <c r="DV1267" s="161"/>
      <c r="DW1267" s="161"/>
    </row>
    <row r="1268" spans="1:127" ht="12.75" customHeight="1" x14ac:dyDescent="0.25">
      <c r="A1268" s="161"/>
      <c r="B1268" s="161"/>
      <c r="C1268" s="161"/>
      <c r="D1268" s="161"/>
      <c r="E1268" s="161"/>
      <c r="F1268" s="161"/>
      <c r="G1268" s="161"/>
      <c r="H1268" s="161"/>
      <c r="I1268" s="161"/>
      <c r="J1268" s="161"/>
      <c r="K1268" s="161"/>
      <c r="L1268" s="161"/>
      <c r="M1268" s="161"/>
      <c r="N1268" s="161"/>
      <c r="O1268" s="161"/>
      <c r="P1268" s="161"/>
      <c r="Q1268" s="161"/>
      <c r="R1268" s="161"/>
      <c r="S1268" s="161"/>
      <c r="T1268" s="161"/>
      <c r="U1268" s="161"/>
      <c r="V1268" s="161"/>
      <c r="W1268" s="161"/>
      <c r="X1268" s="161"/>
      <c r="Y1268" s="161"/>
      <c r="Z1268" s="161"/>
      <c r="AA1268" s="161"/>
      <c r="AB1268" s="161"/>
      <c r="AC1268" s="161"/>
      <c r="AD1268" s="161"/>
      <c r="AE1268" s="161"/>
      <c r="AF1268" s="161"/>
      <c r="AG1268" s="161"/>
      <c r="AH1268" s="161"/>
      <c r="AI1268" s="161"/>
      <c r="AJ1268" s="161"/>
      <c r="AK1268" s="161"/>
      <c r="AL1268" s="161"/>
      <c r="AM1268" s="161"/>
      <c r="AN1268" s="161"/>
      <c r="AO1268" s="161"/>
      <c r="AP1268" s="161"/>
      <c r="AQ1268" s="161"/>
      <c r="AR1268"/>
      <c r="AS1268" s="161"/>
      <c r="AT1268" s="161"/>
      <c r="AU1268" s="161"/>
      <c r="AV1268" s="161"/>
      <c r="AW1268" s="161"/>
      <c r="AX1268" s="161"/>
      <c r="AY1268" s="161"/>
      <c r="AZ1268" s="161"/>
      <c r="BA1268" s="161"/>
      <c r="BB1268" s="161"/>
      <c r="BC1268" s="161"/>
      <c r="BD1268" s="161"/>
      <c r="BE1268" s="161"/>
      <c r="BF1268" s="161"/>
      <c r="BG1268" s="161"/>
      <c r="BH1268" s="161"/>
      <c r="BI1268" s="161"/>
      <c r="BJ1268" s="161"/>
      <c r="BK1268" s="161"/>
      <c r="BL1268" s="161"/>
      <c r="BM1268" s="161"/>
      <c r="BN1268" s="161"/>
      <c r="BO1268" s="161"/>
      <c r="BP1268" s="161"/>
      <c r="BQ1268" s="161"/>
      <c r="BR1268" s="161"/>
      <c r="BS1268" s="161"/>
      <c r="BT1268" s="161"/>
      <c r="BU1268" s="161"/>
      <c r="BV1268" s="161"/>
      <c r="BW1268" s="161"/>
      <c r="BX1268" s="161"/>
      <c r="BY1268" s="161"/>
      <c r="BZ1268" s="161"/>
      <c r="CA1268" s="161"/>
      <c r="CB1268" s="161"/>
      <c r="CC1268" s="161"/>
      <c r="CD1268" s="161"/>
      <c r="CE1268" s="161"/>
      <c r="CF1268" s="161"/>
      <c r="CG1268" s="161"/>
      <c r="CH1268" s="161"/>
      <c r="CI1268" s="161"/>
      <c r="CJ1268" s="161"/>
      <c r="CK1268" s="161"/>
      <c r="CL1268" s="161"/>
      <c r="CM1268" s="161"/>
      <c r="CN1268" s="161"/>
      <c r="CO1268" s="161"/>
      <c r="CP1268" s="161"/>
      <c r="CQ1268" s="161"/>
      <c r="CR1268" s="161"/>
      <c r="CS1268" s="161"/>
      <c r="CT1268" s="161"/>
      <c r="CU1268" s="161"/>
      <c r="CV1268" s="161"/>
      <c r="CW1268" s="161"/>
      <c r="CX1268" s="161"/>
      <c r="CY1268" s="161"/>
      <c r="CZ1268" s="161"/>
      <c r="DA1268" s="161"/>
      <c r="DB1268" s="161"/>
      <c r="DC1268" s="161"/>
      <c r="DD1268" s="161"/>
      <c r="DE1268" s="161"/>
      <c r="DF1268" s="161"/>
      <c r="DG1268" s="161"/>
      <c r="DH1268" s="161"/>
      <c r="DI1268" s="161"/>
      <c r="DJ1268" s="161"/>
      <c r="DK1268" s="161"/>
      <c r="DL1268" s="161"/>
      <c r="DM1268" s="161"/>
      <c r="DN1268" s="161"/>
      <c r="DO1268" s="161"/>
      <c r="DP1268" s="161"/>
      <c r="DQ1268" s="161"/>
      <c r="DR1268" s="161"/>
      <c r="DS1268" s="161"/>
      <c r="DT1268" s="161"/>
      <c r="DU1268" s="161"/>
      <c r="DV1268" s="161"/>
      <c r="DW1268" s="161"/>
    </row>
    <row r="1269" spans="1:127" ht="12.75" customHeight="1" x14ac:dyDescent="0.25">
      <c r="A1269" s="161"/>
      <c r="B1269" s="161"/>
      <c r="C1269" s="161"/>
      <c r="D1269" s="161"/>
      <c r="E1269" s="161"/>
      <c r="F1269" s="161"/>
      <c r="G1269" s="161"/>
      <c r="H1269" s="161"/>
      <c r="I1269" s="161"/>
      <c r="J1269" s="161"/>
      <c r="K1269" s="161"/>
      <c r="L1269" s="161"/>
      <c r="M1269" s="161"/>
      <c r="N1269" s="161"/>
      <c r="O1269" s="161"/>
      <c r="P1269" s="161"/>
      <c r="Q1269" s="161"/>
      <c r="R1269" s="161"/>
      <c r="S1269" s="161"/>
      <c r="T1269" s="161"/>
      <c r="U1269" s="161"/>
      <c r="V1269" s="161"/>
      <c r="W1269" s="161"/>
      <c r="X1269" s="161"/>
      <c r="Y1269" s="161"/>
      <c r="Z1269" s="161"/>
      <c r="AA1269" s="161"/>
      <c r="AB1269" s="161"/>
      <c r="AC1269" s="161"/>
      <c r="AD1269" s="161"/>
      <c r="AE1269" s="161"/>
      <c r="AF1269" s="161"/>
      <c r="AG1269" s="161"/>
      <c r="AH1269" s="161"/>
      <c r="AI1269" s="161"/>
      <c r="AJ1269" s="161"/>
      <c r="AK1269" s="161"/>
      <c r="AL1269" s="161"/>
      <c r="AM1269" s="161"/>
      <c r="AN1269" s="161"/>
      <c r="AO1269" s="161"/>
      <c r="AP1269" s="161"/>
      <c r="AQ1269" s="161"/>
      <c r="AR1269"/>
      <c r="AS1269" s="161"/>
      <c r="AT1269" s="161"/>
      <c r="AU1269" s="161"/>
      <c r="AV1269" s="161"/>
      <c r="AW1269" s="161"/>
      <c r="AX1269" s="161"/>
      <c r="AY1269" s="161"/>
      <c r="AZ1269" s="161"/>
      <c r="BA1269" s="161"/>
      <c r="BB1269" s="161"/>
      <c r="BC1269" s="161"/>
      <c r="BD1269" s="161"/>
      <c r="BE1269" s="161"/>
      <c r="BF1269" s="161"/>
      <c r="BG1269" s="161"/>
      <c r="BH1269" s="161"/>
      <c r="BI1269" s="161"/>
      <c r="BJ1269" s="161"/>
      <c r="BK1269" s="161"/>
      <c r="BL1269" s="161"/>
      <c r="BM1269" s="161"/>
      <c r="BN1269" s="161"/>
      <c r="BO1269" s="161"/>
      <c r="BP1269" s="161"/>
      <c r="BQ1269" s="161"/>
      <c r="BR1269" s="161"/>
      <c r="BS1269" s="161"/>
      <c r="BT1269" s="161"/>
      <c r="BU1269" s="161"/>
      <c r="BV1269" s="161"/>
      <c r="BW1269" s="161"/>
      <c r="BX1269" s="161"/>
      <c r="BY1269" s="161"/>
      <c r="BZ1269" s="161"/>
      <c r="CA1269" s="161"/>
      <c r="CB1269" s="161"/>
      <c r="CC1269" s="161"/>
      <c r="CD1269" s="161"/>
      <c r="CE1269" s="161"/>
      <c r="CF1269" s="161"/>
      <c r="CG1269" s="161"/>
      <c r="CH1269" s="161"/>
      <c r="CI1269" s="161"/>
      <c r="CJ1269" s="161"/>
      <c r="CK1269" s="161"/>
      <c r="CL1269" s="161"/>
      <c r="CM1269" s="161"/>
      <c r="CN1269" s="161"/>
      <c r="CO1269" s="161"/>
      <c r="CP1269" s="161"/>
      <c r="CQ1269" s="161"/>
      <c r="CR1269" s="161"/>
      <c r="CS1269" s="161"/>
      <c r="CT1269" s="161"/>
      <c r="CU1269" s="161"/>
      <c r="CV1269" s="161"/>
      <c r="CW1269" s="161"/>
      <c r="CX1269" s="161"/>
      <c r="CY1269" s="161"/>
      <c r="CZ1269" s="161"/>
      <c r="DA1269" s="161"/>
      <c r="DB1269" s="161"/>
      <c r="DC1269" s="161"/>
      <c r="DD1269" s="161"/>
      <c r="DE1269" s="161"/>
      <c r="DF1269" s="161"/>
      <c r="DG1269" s="161"/>
      <c r="DH1269" s="161"/>
      <c r="DI1269" s="161"/>
      <c r="DJ1269" s="161"/>
      <c r="DK1269" s="161"/>
      <c r="DL1269" s="161"/>
      <c r="DM1269" s="161"/>
      <c r="DN1269" s="161"/>
      <c r="DO1269" s="161"/>
      <c r="DP1269" s="161"/>
      <c r="DQ1269" s="161"/>
      <c r="DR1269" s="161"/>
      <c r="DS1269" s="161"/>
      <c r="DT1269" s="161"/>
      <c r="DU1269" s="161"/>
      <c r="DV1269" s="161"/>
      <c r="DW1269" s="161"/>
    </row>
    <row r="1270" spans="1:127" ht="12.75" customHeight="1" x14ac:dyDescent="0.25">
      <c r="A1270" s="161"/>
      <c r="B1270" s="161"/>
      <c r="C1270" s="161"/>
      <c r="D1270" s="161"/>
      <c r="E1270" s="161"/>
      <c r="F1270" s="161"/>
      <c r="G1270" s="161"/>
      <c r="H1270" s="161"/>
      <c r="I1270" s="161"/>
      <c r="J1270" s="161"/>
      <c r="K1270" s="161"/>
      <c r="L1270" s="161"/>
      <c r="M1270" s="161"/>
      <c r="N1270" s="161"/>
      <c r="O1270" s="161"/>
      <c r="P1270" s="161"/>
      <c r="Q1270" s="161"/>
      <c r="R1270" s="161"/>
      <c r="S1270" s="161"/>
      <c r="T1270" s="161"/>
      <c r="U1270" s="161"/>
      <c r="V1270" s="161"/>
      <c r="W1270" s="161"/>
      <c r="X1270" s="161"/>
      <c r="Y1270" s="161"/>
      <c r="Z1270" s="161"/>
      <c r="AA1270" s="161"/>
      <c r="AB1270" s="161"/>
      <c r="AC1270" s="161"/>
      <c r="AD1270" s="161"/>
      <c r="AE1270" s="161"/>
      <c r="AF1270" s="161"/>
      <c r="AG1270" s="161"/>
      <c r="AH1270" s="161"/>
      <c r="AI1270" s="161"/>
      <c r="AJ1270" s="161"/>
      <c r="AK1270" s="161"/>
      <c r="AL1270" s="161"/>
      <c r="AM1270" s="161"/>
      <c r="AN1270" s="161"/>
      <c r="AO1270" s="161"/>
      <c r="AP1270" s="161"/>
      <c r="AQ1270" s="161"/>
      <c r="AR1270"/>
      <c r="AS1270" s="161"/>
      <c r="AT1270" s="161"/>
      <c r="AU1270" s="161"/>
      <c r="AV1270" s="161"/>
      <c r="AW1270" s="161"/>
      <c r="AX1270" s="161"/>
      <c r="AY1270" s="161"/>
      <c r="AZ1270" s="161"/>
      <c r="BA1270" s="161"/>
      <c r="BB1270" s="161"/>
      <c r="BC1270" s="161"/>
      <c r="BD1270" s="161"/>
      <c r="BE1270" s="161"/>
      <c r="BF1270" s="161"/>
      <c r="BG1270" s="161"/>
      <c r="BH1270" s="161"/>
      <c r="BI1270" s="161"/>
      <c r="BJ1270" s="161"/>
      <c r="BK1270" s="161"/>
      <c r="BL1270" s="161"/>
      <c r="BM1270" s="161"/>
      <c r="BN1270" s="161"/>
      <c r="BO1270" s="161"/>
      <c r="BP1270" s="161"/>
      <c r="BQ1270" s="161"/>
      <c r="BR1270" s="161"/>
      <c r="BS1270" s="161"/>
      <c r="BT1270" s="161"/>
      <c r="BU1270" s="161"/>
      <c r="BV1270" s="161"/>
      <c r="BW1270" s="161"/>
      <c r="BX1270" s="161"/>
      <c r="BY1270" s="161"/>
      <c r="BZ1270" s="161"/>
      <c r="CA1270" s="161"/>
      <c r="CB1270" s="161"/>
      <c r="CC1270" s="161"/>
      <c r="CD1270" s="161"/>
      <c r="CE1270" s="161"/>
      <c r="CF1270" s="161"/>
      <c r="CG1270" s="161"/>
      <c r="CH1270" s="161"/>
      <c r="CI1270" s="161"/>
      <c r="CJ1270" s="161"/>
      <c r="CK1270" s="161"/>
      <c r="CL1270" s="161"/>
      <c r="CM1270" s="161"/>
      <c r="CN1270" s="161"/>
      <c r="CO1270" s="161"/>
      <c r="CP1270" s="161"/>
      <c r="CQ1270" s="161"/>
      <c r="CR1270" s="161"/>
      <c r="CS1270" s="161"/>
      <c r="CT1270" s="161"/>
      <c r="CU1270" s="161"/>
      <c r="CV1270" s="161"/>
      <c r="CW1270" s="161"/>
      <c r="CX1270" s="161"/>
      <c r="CY1270" s="161"/>
      <c r="CZ1270" s="161"/>
      <c r="DA1270" s="161"/>
      <c r="DB1270" s="161"/>
      <c r="DC1270" s="161"/>
      <c r="DD1270" s="161"/>
      <c r="DE1270" s="161"/>
      <c r="DF1270" s="161"/>
      <c r="DG1270" s="161"/>
      <c r="DH1270" s="161"/>
      <c r="DI1270" s="161"/>
      <c r="DJ1270" s="161"/>
      <c r="DK1270" s="161"/>
      <c r="DL1270" s="161"/>
      <c r="DM1270" s="161"/>
      <c r="DN1270" s="161"/>
      <c r="DO1270" s="161"/>
      <c r="DP1270" s="161"/>
      <c r="DQ1270" s="161"/>
      <c r="DR1270" s="161"/>
      <c r="DS1270" s="161"/>
      <c r="DT1270" s="161"/>
      <c r="DU1270" s="161"/>
      <c r="DV1270" s="161"/>
      <c r="DW1270" s="161"/>
    </row>
    <row r="1271" spans="1:127" ht="12.75" customHeight="1" x14ac:dyDescent="0.25">
      <c r="A1271" s="161"/>
      <c r="B1271" s="161"/>
      <c r="C1271" s="161"/>
      <c r="D1271" s="161"/>
      <c r="E1271" s="161"/>
      <c r="F1271" s="161"/>
      <c r="G1271" s="161"/>
      <c r="H1271" s="161"/>
      <c r="I1271" s="161"/>
      <c r="J1271" s="161"/>
      <c r="K1271" s="161"/>
      <c r="L1271" s="161"/>
      <c r="M1271" s="161"/>
      <c r="N1271" s="161"/>
      <c r="O1271" s="161"/>
      <c r="P1271" s="161"/>
      <c r="Q1271" s="161"/>
      <c r="R1271" s="161"/>
      <c r="S1271" s="161"/>
      <c r="T1271" s="161"/>
      <c r="U1271" s="161"/>
      <c r="V1271" s="161"/>
      <c r="W1271" s="161"/>
      <c r="X1271" s="161"/>
      <c r="Y1271" s="161"/>
      <c r="Z1271" s="161"/>
      <c r="AA1271" s="161"/>
      <c r="AB1271" s="161"/>
      <c r="AC1271" s="161"/>
      <c r="AD1271" s="161"/>
      <c r="AE1271" s="161"/>
      <c r="AF1271" s="161"/>
      <c r="AG1271" s="161"/>
      <c r="AH1271" s="161"/>
      <c r="AI1271" s="161"/>
      <c r="AJ1271" s="161"/>
      <c r="AK1271" s="161"/>
      <c r="AL1271" s="161"/>
      <c r="AM1271" s="161"/>
      <c r="AN1271" s="161"/>
      <c r="AO1271" s="161"/>
      <c r="AP1271" s="161"/>
      <c r="AQ1271" s="161"/>
      <c r="AR1271"/>
      <c r="AS1271" s="161"/>
      <c r="AT1271" s="161"/>
      <c r="AU1271" s="161"/>
      <c r="AV1271" s="161"/>
      <c r="AW1271" s="161"/>
      <c r="AX1271" s="161"/>
      <c r="AY1271" s="161"/>
      <c r="AZ1271" s="161"/>
      <c r="BA1271" s="161"/>
      <c r="BB1271" s="161"/>
      <c r="BC1271" s="161"/>
      <c r="BD1271" s="161"/>
      <c r="BE1271" s="161"/>
      <c r="BF1271" s="161"/>
      <c r="BG1271" s="161"/>
      <c r="BH1271" s="161"/>
      <c r="BI1271" s="161"/>
      <c r="BJ1271" s="161"/>
      <c r="BK1271" s="161"/>
      <c r="BL1271" s="161"/>
      <c r="BM1271" s="161"/>
      <c r="BN1271" s="161"/>
      <c r="BO1271" s="161"/>
      <c r="BP1271" s="161"/>
      <c r="BQ1271" s="161"/>
      <c r="BR1271" s="161"/>
      <c r="BS1271" s="161"/>
      <c r="BT1271" s="161"/>
      <c r="BU1271" s="161"/>
      <c r="BV1271" s="161"/>
      <c r="BW1271" s="161"/>
      <c r="BX1271" s="161"/>
      <c r="BY1271" s="161"/>
      <c r="BZ1271" s="161"/>
      <c r="CA1271" s="161"/>
      <c r="CB1271" s="161"/>
      <c r="CC1271" s="161"/>
      <c r="CD1271" s="161"/>
      <c r="CE1271" s="161"/>
      <c r="CF1271" s="161"/>
      <c r="CG1271" s="161"/>
      <c r="CH1271" s="161"/>
      <c r="CI1271" s="161"/>
      <c r="CJ1271" s="161"/>
      <c r="CK1271" s="161"/>
      <c r="CL1271" s="161"/>
      <c r="CM1271" s="161"/>
      <c r="CN1271" s="161"/>
      <c r="CO1271" s="161"/>
      <c r="CP1271" s="161"/>
      <c r="CQ1271" s="161"/>
      <c r="CR1271" s="161"/>
      <c r="CS1271" s="161"/>
      <c r="CT1271" s="161"/>
      <c r="CU1271" s="161"/>
      <c r="CV1271" s="161"/>
      <c r="CW1271" s="161"/>
      <c r="CX1271" s="161"/>
      <c r="CY1271" s="161"/>
      <c r="CZ1271" s="161"/>
      <c r="DA1271" s="161"/>
      <c r="DB1271" s="161"/>
      <c r="DC1271" s="161"/>
      <c r="DD1271" s="161"/>
      <c r="DE1271" s="161"/>
      <c r="DF1271" s="161"/>
      <c r="DG1271" s="161"/>
      <c r="DH1271" s="161"/>
      <c r="DI1271" s="161"/>
      <c r="DJ1271" s="161"/>
      <c r="DK1271" s="161"/>
      <c r="DL1271" s="161"/>
      <c r="DM1271" s="161"/>
      <c r="DN1271" s="161"/>
      <c r="DO1271" s="161"/>
      <c r="DP1271" s="161"/>
      <c r="DQ1271" s="161"/>
      <c r="DR1271" s="161"/>
      <c r="DS1271" s="161"/>
      <c r="DT1271" s="161"/>
      <c r="DU1271" s="161"/>
      <c r="DV1271" s="161"/>
      <c r="DW1271" s="161"/>
    </row>
    <row r="1272" spans="1:127" ht="12.75" customHeight="1" x14ac:dyDescent="0.25">
      <c r="A1272" s="161"/>
      <c r="B1272" s="161"/>
      <c r="C1272" s="161"/>
      <c r="D1272" s="161"/>
      <c r="E1272" s="161"/>
      <c r="F1272" s="161"/>
      <c r="G1272" s="161"/>
      <c r="H1272" s="161"/>
      <c r="I1272" s="161"/>
      <c r="J1272" s="161"/>
      <c r="K1272" s="161"/>
      <c r="L1272" s="161"/>
      <c r="M1272" s="161"/>
      <c r="N1272" s="161"/>
      <c r="O1272" s="161"/>
      <c r="P1272" s="161"/>
      <c r="Q1272" s="161"/>
      <c r="R1272" s="161"/>
      <c r="S1272" s="161"/>
      <c r="T1272" s="161"/>
      <c r="U1272" s="161"/>
      <c r="V1272" s="161"/>
      <c r="W1272" s="161"/>
      <c r="X1272" s="161"/>
      <c r="Y1272" s="161"/>
      <c r="Z1272" s="161"/>
      <c r="AA1272" s="161"/>
      <c r="AB1272" s="161"/>
      <c r="AC1272" s="161"/>
      <c r="AD1272" s="161"/>
      <c r="AE1272" s="161"/>
      <c r="AF1272" s="161"/>
      <c r="AG1272" s="161"/>
      <c r="AH1272" s="161"/>
      <c r="AI1272" s="161"/>
      <c r="AJ1272" s="161"/>
      <c r="AK1272" s="161"/>
      <c r="AL1272" s="161"/>
      <c r="AM1272" s="161"/>
      <c r="AN1272" s="161"/>
      <c r="AO1272" s="161"/>
      <c r="AP1272" s="161"/>
      <c r="AQ1272" s="161"/>
      <c r="AR1272"/>
      <c r="AS1272" s="161"/>
      <c r="AT1272" s="161"/>
      <c r="AU1272" s="161"/>
      <c r="AV1272" s="161"/>
      <c r="AW1272" s="161"/>
      <c r="AX1272" s="161"/>
      <c r="AY1272" s="161"/>
      <c r="AZ1272" s="161"/>
      <c r="BA1272" s="161"/>
      <c r="BB1272" s="161"/>
      <c r="BC1272" s="161"/>
      <c r="BD1272" s="161"/>
      <c r="BE1272" s="161"/>
      <c r="BF1272" s="161"/>
      <c r="BG1272" s="161"/>
      <c r="BH1272" s="161"/>
      <c r="BI1272" s="161"/>
      <c r="BJ1272" s="161"/>
      <c r="BK1272" s="161"/>
      <c r="BL1272" s="161"/>
      <c r="BM1272" s="161"/>
      <c r="BN1272" s="161"/>
      <c r="BO1272" s="161"/>
      <c r="BP1272" s="161"/>
      <c r="BQ1272" s="161"/>
      <c r="BR1272" s="161"/>
      <c r="BS1272" s="161"/>
      <c r="BT1272" s="161"/>
      <c r="BU1272" s="161"/>
      <c r="BV1272" s="161"/>
      <c r="BW1272" s="161"/>
      <c r="BX1272" s="161"/>
      <c r="BY1272" s="161"/>
      <c r="BZ1272" s="161"/>
      <c r="CA1272" s="161"/>
      <c r="CB1272" s="161"/>
      <c r="CC1272" s="161"/>
      <c r="CD1272" s="161"/>
      <c r="CE1272" s="161"/>
      <c r="CF1272" s="161"/>
      <c r="CG1272" s="161"/>
      <c r="CH1272" s="161"/>
      <c r="CI1272" s="161"/>
      <c r="CJ1272" s="161"/>
      <c r="CK1272" s="161"/>
      <c r="CL1272" s="161"/>
      <c r="CM1272" s="161"/>
      <c r="CN1272" s="161"/>
      <c r="CO1272" s="161"/>
      <c r="CP1272" s="161"/>
      <c r="CQ1272" s="161"/>
      <c r="CR1272" s="161"/>
      <c r="CS1272" s="161"/>
      <c r="CT1272" s="161"/>
      <c r="CU1272" s="161"/>
      <c r="CV1272" s="161"/>
      <c r="CW1272" s="161"/>
      <c r="CX1272" s="161"/>
      <c r="CY1272" s="161"/>
      <c r="CZ1272" s="161"/>
      <c r="DA1272" s="161"/>
      <c r="DB1272" s="161"/>
      <c r="DC1272" s="161"/>
      <c r="DD1272" s="161"/>
      <c r="DE1272" s="161"/>
      <c r="DF1272" s="161"/>
      <c r="DG1272" s="161"/>
      <c r="DH1272" s="161"/>
      <c r="DI1272" s="161"/>
      <c r="DJ1272" s="161"/>
      <c r="DK1272" s="161"/>
      <c r="DL1272" s="161"/>
      <c r="DM1272" s="161"/>
      <c r="DN1272" s="161"/>
      <c r="DO1272" s="161"/>
      <c r="DP1272" s="161"/>
      <c r="DQ1272" s="161"/>
      <c r="DR1272" s="161"/>
      <c r="DS1272" s="161"/>
      <c r="DT1272" s="161"/>
      <c r="DU1272" s="161"/>
      <c r="DV1272" s="161"/>
      <c r="DW1272" s="161"/>
    </row>
    <row r="1273" spans="1:127" ht="12.75" customHeight="1" x14ac:dyDescent="0.25">
      <c r="A1273" s="161"/>
      <c r="B1273" s="161"/>
      <c r="C1273" s="161"/>
      <c r="D1273" s="161"/>
      <c r="E1273" s="161"/>
      <c r="F1273" s="161"/>
      <c r="G1273" s="161"/>
      <c r="H1273" s="161"/>
      <c r="I1273" s="161"/>
      <c r="J1273" s="161"/>
      <c r="K1273" s="161"/>
      <c r="L1273" s="161"/>
      <c r="M1273" s="161"/>
      <c r="N1273" s="161"/>
      <c r="O1273" s="161"/>
      <c r="P1273" s="161"/>
      <c r="Q1273" s="161"/>
      <c r="R1273" s="161"/>
      <c r="S1273" s="161"/>
      <c r="T1273" s="161"/>
      <c r="U1273" s="161"/>
      <c r="V1273" s="161"/>
      <c r="W1273" s="161"/>
      <c r="X1273" s="161"/>
      <c r="Y1273" s="161"/>
      <c r="Z1273" s="161"/>
      <c r="AA1273" s="161"/>
      <c r="AB1273" s="161"/>
      <c r="AC1273" s="161"/>
      <c r="AD1273" s="161"/>
      <c r="AE1273" s="161"/>
      <c r="AF1273" s="161"/>
      <c r="AG1273" s="161"/>
      <c r="AH1273" s="161"/>
      <c r="AI1273" s="161"/>
      <c r="AJ1273" s="161"/>
      <c r="AK1273" s="161"/>
      <c r="AL1273" s="161"/>
      <c r="AM1273" s="161"/>
      <c r="AN1273" s="161"/>
      <c r="AO1273" s="161"/>
      <c r="AP1273" s="161"/>
      <c r="AQ1273" s="161"/>
      <c r="AR1273"/>
      <c r="AS1273" s="161"/>
      <c r="AT1273" s="161"/>
      <c r="AU1273" s="161"/>
      <c r="AV1273" s="161"/>
      <c r="AW1273" s="161"/>
      <c r="AX1273" s="161"/>
      <c r="AY1273" s="161"/>
      <c r="AZ1273" s="161"/>
      <c r="BA1273" s="161"/>
      <c r="BB1273" s="161"/>
      <c r="BC1273" s="161"/>
      <c r="BD1273" s="161"/>
      <c r="BE1273" s="161"/>
      <c r="BF1273" s="161"/>
      <c r="BG1273" s="161"/>
      <c r="BH1273" s="161"/>
      <c r="BI1273" s="161"/>
      <c r="BJ1273" s="161"/>
      <c r="BK1273" s="161"/>
      <c r="BL1273" s="161"/>
      <c r="BM1273" s="161"/>
      <c r="BN1273" s="161"/>
      <c r="BO1273" s="161"/>
      <c r="BP1273" s="161"/>
      <c r="BQ1273" s="161"/>
      <c r="BR1273" s="161"/>
      <c r="BS1273" s="161"/>
      <c r="BT1273" s="161"/>
      <c r="BU1273" s="161"/>
      <c r="BV1273" s="161"/>
      <c r="BW1273" s="161"/>
      <c r="BX1273" s="161"/>
      <c r="BY1273" s="161"/>
      <c r="BZ1273" s="161"/>
      <c r="CA1273" s="161"/>
      <c r="CB1273" s="161"/>
      <c r="CC1273" s="161"/>
      <c r="CD1273" s="161"/>
      <c r="CE1273" s="161"/>
      <c r="CF1273" s="161"/>
      <c r="CG1273" s="161"/>
      <c r="CH1273" s="161"/>
      <c r="CI1273" s="161"/>
      <c r="CJ1273" s="161"/>
      <c r="CK1273" s="161"/>
      <c r="CL1273" s="161"/>
      <c r="CM1273" s="161"/>
      <c r="CN1273" s="161"/>
      <c r="CO1273" s="161"/>
      <c r="CP1273" s="161"/>
      <c r="CQ1273" s="161"/>
      <c r="CR1273" s="161"/>
      <c r="CS1273" s="161"/>
      <c r="CT1273" s="161"/>
      <c r="CU1273" s="161"/>
      <c r="CV1273" s="161"/>
      <c r="CW1273" s="161"/>
      <c r="CX1273" s="161"/>
      <c r="CY1273" s="161"/>
      <c r="CZ1273" s="161"/>
      <c r="DA1273" s="161"/>
      <c r="DB1273" s="161"/>
      <c r="DC1273" s="161"/>
      <c r="DD1273" s="161"/>
      <c r="DE1273" s="161"/>
      <c r="DF1273" s="161"/>
      <c r="DG1273" s="161"/>
      <c r="DH1273" s="161"/>
      <c r="DI1273" s="161"/>
      <c r="DJ1273" s="161"/>
      <c r="DK1273" s="161"/>
      <c r="DL1273" s="161"/>
      <c r="DM1273" s="161"/>
      <c r="DN1273" s="161"/>
      <c r="DO1273" s="161"/>
      <c r="DP1273" s="161"/>
      <c r="DQ1273" s="161"/>
      <c r="DR1273" s="161"/>
      <c r="DS1273" s="161"/>
      <c r="DT1273" s="161"/>
      <c r="DU1273" s="161"/>
      <c r="DV1273" s="161"/>
      <c r="DW1273" s="161"/>
    </row>
    <row r="1274" spans="1:127" ht="12.75" customHeight="1" x14ac:dyDescent="0.25">
      <c r="A1274" s="161"/>
      <c r="B1274" s="161"/>
      <c r="C1274" s="161"/>
      <c r="D1274" s="161"/>
      <c r="E1274" s="161"/>
      <c r="F1274" s="161"/>
      <c r="G1274" s="161"/>
      <c r="H1274" s="161"/>
      <c r="I1274" s="161"/>
      <c r="J1274" s="161"/>
      <c r="K1274" s="161"/>
      <c r="L1274" s="161"/>
      <c r="M1274" s="161"/>
      <c r="N1274" s="161"/>
      <c r="O1274" s="161"/>
      <c r="P1274" s="161"/>
      <c r="Q1274" s="161"/>
      <c r="R1274" s="161"/>
      <c r="S1274" s="161"/>
      <c r="T1274" s="161"/>
      <c r="U1274" s="161"/>
      <c r="V1274" s="161"/>
      <c r="W1274" s="161"/>
      <c r="X1274" s="161"/>
      <c r="Y1274" s="161"/>
      <c r="Z1274" s="161"/>
      <c r="AA1274" s="161"/>
      <c r="AB1274" s="161"/>
      <c r="AC1274" s="161"/>
      <c r="AD1274" s="161"/>
      <c r="AE1274" s="161"/>
      <c r="AF1274" s="161"/>
      <c r="AG1274" s="161"/>
      <c r="AH1274" s="161"/>
      <c r="AI1274" s="161"/>
      <c r="AJ1274" s="161"/>
      <c r="AK1274" s="161"/>
      <c r="AL1274" s="161"/>
      <c r="AM1274" s="161"/>
      <c r="AN1274" s="161"/>
      <c r="AO1274" s="161"/>
      <c r="AP1274" s="161"/>
      <c r="AQ1274" s="161"/>
      <c r="AR1274"/>
      <c r="AS1274" s="161"/>
      <c r="AT1274" s="161"/>
      <c r="AU1274" s="161"/>
      <c r="AV1274" s="161"/>
      <c r="AW1274" s="161"/>
      <c r="AX1274" s="161"/>
      <c r="AY1274" s="161"/>
      <c r="AZ1274" s="161"/>
      <c r="BA1274" s="161"/>
      <c r="BB1274" s="161"/>
      <c r="BC1274" s="161"/>
      <c r="BD1274" s="161"/>
      <c r="BE1274" s="161"/>
      <c r="BF1274" s="161"/>
      <c r="BG1274" s="161"/>
      <c r="BH1274" s="161"/>
      <c r="BI1274" s="161"/>
      <c r="BJ1274" s="161"/>
      <c r="BK1274" s="161"/>
      <c r="BL1274" s="161"/>
      <c r="BM1274" s="161"/>
      <c r="BN1274" s="161"/>
      <c r="BO1274" s="161"/>
      <c r="BP1274" s="161"/>
      <c r="BQ1274" s="161"/>
      <c r="BR1274" s="161"/>
      <c r="BS1274" s="161"/>
      <c r="BT1274" s="161"/>
      <c r="BU1274" s="161"/>
      <c r="BV1274" s="161"/>
      <c r="BW1274" s="161"/>
      <c r="BX1274" s="161"/>
      <c r="BY1274" s="161"/>
      <c r="BZ1274" s="161"/>
      <c r="CA1274" s="161"/>
      <c r="CB1274" s="161"/>
      <c r="CC1274" s="161"/>
      <c r="CD1274" s="161"/>
      <c r="CE1274" s="161"/>
      <c r="CF1274" s="161"/>
      <c r="CG1274" s="161"/>
      <c r="CH1274" s="161"/>
      <c r="CI1274" s="161"/>
      <c r="CJ1274" s="161"/>
      <c r="CK1274" s="161"/>
      <c r="CL1274" s="161"/>
      <c r="CM1274" s="161"/>
      <c r="CN1274" s="161"/>
      <c r="CO1274" s="161"/>
      <c r="CP1274" s="161"/>
      <c r="CQ1274" s="161"/>
      <c r="CR1274" s="161"/>
      <c r="CS1274" s="161"/>
      <c r="CT1274" s="161"/>
      <c r="CU1274" s="161"/>
      <c r="CV1274" s="161"/>
      <c r="CW1274" s="161"/>
      <c r="CX1274" s="161"/>
      <c r="CY1274" s="161"/>
      <c r="CZ1274" s="161"/>
      <c r="DA1274" s="161"/>
      <c r="DB1274" s="161"/>
      <c r="DC1274" s="161"/>
      <c r="DD1274" s="161"/>
      <c r="DE1274" s="161"/>
      <c r="DF1274" s="161"/>
      <c r="DG1274" s="161"/>
      <c r="DH1274" s="161"/>
      <c r="DI1274" s="161"/>
      <c r="DJ1274" s="161"/>
      <c r="DK1274" s="161"/>
      <c r="DL1274" s="161"/>
      <c r="DM1274" s="161"/>
      <c r="DN1274" s="161"/>
      <c r="DO1274" s="161"/>
      <c r="DP1274" s="161"/>
      <c r="DQ1274" s="161"/>
      <c r="DR1274" s="161"/>
      <c r="DS1274" s="161"/>
      <c r="DT1274" s="161"/>
      <c r="DU1274" s="161"/>
      <c r="DV1274" s="161"/>
      <c r="DW1274" s="161"/>
    </row>
    <row r="1275" spans="1:127" ht="12.75" customHeight="1" x14ac:dyDescent="0.25">
      <c r="A1275" s="161"/>
      <c r="B1275" s="161"/>
      <c r="C1275" s="161"/>
      <c r="D1275" s="161"/>
      <c r="E1275" s="161"/>
      <c r="F1275" s="161"/>
      <c r="G1275" s="161"/>
      <c r="H1275" s="161"/>
      <c r="I1275" s="161"/>
      <c r="J1275" s="161"/>
      <c r="K1275" s="161"/>
      <c r="L1275" s="161"/>
      <c r="M1275" s="161"/>
      <c r="N1275" s="161"/>
      <c r="O1275" s="161"/>
      <c r="P1275" s="161"/>
      <c r="Q1275" s="161"/>
      <c r="R1275" s="161"/>
      <c r="S1275" s="161"/>
      <c r="T1275" s="161"/>
      <c r="U1275" s="161"/>
      <c r="V1275" s="161"/>
      <c r="W1275" s="161"/>
      <c r="X1275" s="161"/>
      <c r="Y1275" s="161"/>
      <c r="Z1275" s="161"/>
      <c r="AA1275" s="161"/>
      <c r="AB1275" s="161"/>
      <c r="AC1275" s="161"/>
      <c r="AD1275" s="161"/>
      <c r="AE1275" s="161"/>
      <c r="AF1275" s="161"/>
      <c r="AG1275" s="161"/>
      <c r="AH1275" s="161"/>
      <c r="AI1275" s="161"/>
      <c r="AJ1275" s="161"/>
      <c r="AK1275" s="161"/>
      <c r="AL1275" s="161"/>
      <c r="AM1275" s="161"/>
      <c r="AN1275" s="161"/>
      <c r="AO1275" s="161"/>
      <c r="AP1275" s="161"/>
      <c r="AQ1275" s="161"/>
      <c r="AR1275"/>
      <c r="AS1275" s="161"/>
      <c r="AT1275" s="161"/>
      <c r="AU1275" s="161"/>
      <c r="AV1275" s="161"/>
      <c r="AW1275" s="161"/>
      <c r="AX1275" s="161"/>
      <c r="AY1275" s="161"/>
      <c r="AZ1275" s="161"/>
      <c r="BA1275" s="161"/>
      <c r="BB1275" s="161"/>
      <c r="BC1275" s="161"/>
      <c r="BD1275" s="161"/>
      <c r="BE1275" s="161"/>
      <c r="BF1275" s="161"/>
      <c r="BG1275" s="161"/>
      <c r="BH1275" s="161"/>
      <c r="BI1275" s="161"/>
      <c r="BJ1275" s="161"/>
      <c r="BK1275" s="161"/>
      <c r="BL1275" s="161"/>
      <c r="BM1275" s="161"/>
      <c r="BN1275" s="161"/>
      <c r="BO1275" s="161"/>
      <c r="BP1275" s="161"/>
      <c r="BQ1275" s="161"/>
      <c r="BR1275" s="161"/>
      <c r="BS1275" s="161"/>
      <c r="BT1275" s="161"/>
      <c r="BU1275" s="161"/>
      <c r="BV1275" s="161"/>
      <c r="BW1275" s="161"/>
      <c r="BX1275" s="161"/>
      <c r="BY1275" s="161"/>
      <c r="BZ1275" s="161"/>
      <c r="CA1275" s="161"/>
      <c r="CB1275" s="161"/>
      <c r="CC1275" s="161"/>
      <c r="CD1275" s="161"/>
      <c r="CE1275" s="161"/>
      <c r="CF1275" s="161"/>
      <c r="CG1275" s="161"/>
      <c r="CH1275" s="161"/>
      <c r="CI1275" s="161"/>
      <c r="CJ1275" s="161"/>
      <c r="CK1275" s="161"/>
      <c r="CL1275" s="161"/>
      <c r="CM1275" s="161"/>
      <c r="CN1275" s="161"/>
      <c r="CO1275" s="161"/>
      <c r="CP1275" s="161"/>
      <c r="CQ1275" s="161"/>
      <c r="CR1275" s="161"/>
      <c r="CS1275" s="161"/>
      <c r="CT1275" s="161"/>
      <c r="CU1275" s="161"/>
      <c r="CV1275" s="161"/>
      <c r="CW1275" s="161"/>
      <c r="CX1275" s="161"/>
      <c r="CY1275" s="161"/>
      <c r="CZ1275" s="161"/>
      <c r="DA1275" s="161"/>
      <c r="DB1275" s="161"/>
      <c r="DC1275" s="161"/>
      <c r="DD1275" s="161"/>
      <c r="DE1275" s="161"/>
      <c r="DF1275" s="161"/>
      <c r="DG1275" s="161"/>
      <c r="DH1275" s="161"/>
      <c r="DI1275" s="161"/>
      <c r="DJ1275" s="161"/>
      <c r="DK1275" s="161"/>
      <c r="DL1275" s="161"/>
      <c r="DM1275" s="161"/>
      <c r="DN1275" s="161"/>
      <c r="DO1275" s="161"/>
      <c r="DP1275" s="161"/>
      <c r="DQ1275" s="161"/>
      <c r="DR1275" s="161"/>
      <c r="DS1275" s="161"/>
      <c r="DT1275" s="161"/>
      <c r="DU1275" s="161"/>
      <c r="DV1275" s="161"/>
      <c r="DW1275" s="161"/>
    </row>
    <row r="1276" spans="1:127" ht="12.75" customHeight="1" x14ac:dyDescent="0.25">
      <c r="A1276" s="161"/>
      <c r="B1276" s="161"/>
      <c r="C1276" s="161"/>
      <c r="D1276" s="161"/>
      <c r="E1276" s="161"/>
      <c r="F1276" s="161"/>
      <c r="G1276" s="161"/>
      <c r="H1276" s="161"/>
      <c r="I1276" s="161"/>
      <c r="J1276" s="161"/>
      <c r="K1276" s="161"/>
      <c r="L1276" s="161"/>
      <c r="M1276" s="161"/>
      <c r="N1276" s="161"/>
      <c r="O1276" s="161"/>
      <c r="P1276" s="161"/>
      <c r="Q1276" s="161"/>
      <c r="R1276" s="161"/>
      <c r="S1276" s="161"/>
      <c r="T1276" s="161"/>
      <c r="U1276" s="161"/>
      <c r="V1276" s="161"/>
      <c r="W1276" s="161"/>
      <c r="X1276" s="161"/>
      <c r="Y1276" s="161"/>
      <c r="Z1276" s="161"/>
      <c r="AA1276" s="161"/>
      <c r="AB1276" s="161"/>
      <c r="AC1276" s="161"/>
      <c r="AD1276" s="161"/>
      <c r="AE1276" s="161"/>
      <c r="AF1276" s="161"/>
      <c r="AG1276" s="161"/>
      <c r="AH1276" s="161"/>
      <c r="AI1276" s="161"/>
      <c r="AJ1276" s="161"/>
      <c r="AK1276" s="161"/>
      <c r="AL1276" s="161"/>
      <c r="AM1276" s="161"/>
      <c r="AN1276" s="161"/>
      <c r="AO1276" s="161"/>
      <c r="AP1276" s="161"/>
      <c r="AQ1276" s="161"/>
      <c r="AR1276"/>
      <c r="AS1276" s="161"/>
      <c r="AT1276" s="161"/>
      <c r="AU1276" s="161"/>
      <c r="AV1276" s="161"/>
      <c r="AW1276" s="161"/>
      <c r="AX1276" s="161"/>
      <c r="AY1276" s="161"/>
      <c r="AZ1276" s="161"/>
      <c r="BA1276" s="161"/>
      <c r="BB1276" s="161"/>
      <c r="BC1276" s="161"/>
      <c r="BD1276" s="161"/>
      <c r="BE1276" s="161"/>
      <c r="BF1276" s="161"/>
      <c r="BG1276" s="161"/>
      <c r="BH1276" s="161"/>
      <c r="BI1276" s="161"/>
      <c r="BJ1276" s="161"/>
      <c r="BK1276" s="161"/>
      <c r="BL1276" s="161"/>
      <c r="BM1276" s="161"/>
      <c r="BN1276" s="161"/>
      <c r="BO1276" s="161"/>
      <c r="BP1276" s="161"/>
      <c r="BQ1276" s="161"/>
      <c r="BR1276" s="161"/>
      <c r="BS1276" s="161"/>
      <c r="BT1276" s="161"/>
      <c r="BU1276" s="161"/>
      <c r="BV1276" s="161"/>
      <c r="BW1276" s="161"/>
      <c r="BX1276" s="161"/>
      <c r="BY1276" s="161"/>
      <c r="BZ1276" s="161"/>
      <c r="CA1276" s="161"/>
      <c r="CB1276" s="161"/>
      <c r="CC1276" s="161"/>
      <c r="CD1276" s="161"/>
      <c r="CE1276" s="161"/>
      <c r="CF1276" s="161"/>
      <c r="CG1276" s="161"/>
      <c r="CH1276" s="161"/>
      <c r="CI1276" s="161"/>
      <c r="CJ1276" s="161"/>
      <c r="CK1276" s="161"/>
      <c r="CL1276" s="161"/>
      <c r="CM1276" s="161"/>
      <c r="CN1276" s="161"/>
      <c r="CO1276" s="161"/>
      <c r="CP1276" s="161"/>
      <c r="CQ1276" s="161"/>
      <c r="CR1276" s="161"/>
      <c r="CS1276" s="161"/>
      <c r="CT1276" s="161"/>
      <c r="CU1276" s="161"/>
      <c r="CV1276" s="161"/>
      <c r="CW1276" s="161"/>
      <c r="CX1276" s="161"/>
      <c r="CY1276" s="161"/>
      <c r="CZ1276" s="161"/>
      <c r="DA1276" s="161"/>
      <c r="DB1276" s="161"/>
      <c r="DC1276" s="161"/>
      <c r="DD1276" s="161"/>
      <c r="DE1276" s="161"/>
      <c r="DF1276" s="161"/>
      <c r="DG1276" s="161"/>
      <c r="DH1276" s="161"/>
      <c r="DI1276" s="161"/>
      <c r="DJ1276" s="161"/>
      <c r="DK1276" s="161"/>
      <c r="DL1276" s="161"/>
      <c r="DM1276" s="161"/>
      <c r="DN1276" s="161"/>
      <c r="DO1276" s="161"/>
      <c r="DP1276" s="161"/>
      <c r="DQ1276" s="161"/>
      <c r="DR1276" s="161"/>
      <c r="DS1276" s="161"/>
      <c r="DT1276" s="161"/>
      <c r="DU1276" s="161"/>
      <c r="DV1276" s="161"/>
      <c r="DW1276" s="161"/>
    </row>
    <row r="1277" spans="1:127" ht="12.75" customHeight="1" x14ac:dyDescent="0.25">
      <c r="A1277" s="161"/>
      <c r="B1277" s="161"/>
      <c r="C1277" s="161"/>
      <c r="D1277" s="161"/>
      <c r="E1277" s="161"/>
      <c r="F1277" s="161"/>
      <c r="G1277" s="161"/>
      <c r="H1277" s="161"/>
      <c r="I1277" s="161"/>
      <c r="J1277" s="161"/>
      <c r="K1277" s="161"/>
      <c r="L1277" s="161"/>
      <c r="M1277" s="161"/>
      <c r="N1277" s="161"/>
      <c r="O1277" s="161"/>
      <c r="P1277" s="161"/>
      <c r="Q1277" s="161"/>
      <c r="R1277" s="161"/>
      <c r="S1277" s="161"/>
      <c r="T1277" s="161"/>
      <c r="U1277" s="161"/>
      <c r="V1277" s="161"/>
      <c r="W1277" s="161"/>
      <c r="X1277" s="161"/>
      <c r="Y1277" s="161"/>
      <c r="Z1277" s="161"/>
      <c r="AA1277" s="161"/>
      <c r="AB1277" s="161"/>
      <c r="AC1277" s="161"/>
      <c r="AD1277" s="161"/>
      <c r="AE1277" s="161"/>
      <c r="AF1277" s="161"/>
      <c r="AG1277" s="161"/>
      <c r="AH1277" s="161"/>
      <c r="AI1277" s="161"/>
      <c r="AJ1277" s="161"/>
      <c r="AK1277" s="161"/>
      <c r="AL1277" s="161"/>
      <c r="AM1277" s="161"/>
      <c r="AN1277" s="161"/>
      <c r="AO1277" s="161"/>
      <c r="AP1277" s="161"/>
      <c r="AQ1277" s="161"/>
      <c r="AR1277"/>
      <c r="AS1277" s="161"/>
      <c r="AT1277" s="161"/>
      <c r="AU1277" s="161"/>
      <c r="AV1277" s="161"/>
      <c r="AW1277" s="161"/>
      <c r="AX1277" s="161"/>
      <c r="AY1277" s="161"/>
      <c r="AZ1277" s="161"/>
      <c r="BA1277" s="161"/>
      <c r="BB1277" s="161"/>
      <c r="BC1277" s="161"/>
      <c r="BD1277" s="161"/>
      <c r="BE1277" s="161"/>
      <c r="BF1277" s="161"/>
      <c r="BG1277" s="161"/>
      <c r="BH1277" s="161"/>
      <c r="BI1277" s="161"/>
      <c r="BJ1277" s="161"/>
      <c r="BK1277" s="161"/>
      <c r="BL1277" s="161"/>
      <c r="BM1277" s="161"/>
      <c r="BN1277" s="161"/>
      <c r="BO1277" s="161"/>
      <c r="BP1277" s="161"/>
      <c r="BQ1277" s="161"/>
      <c r="BR1277" s="161"/>
      <c r="BS1277" s="161"/>
      <c r="BT1277" s="161"/>
      <c r="BU1277" s="161"/>
      <c r="BV1277" s="161"/>
      <c r="BW1277" s="161"/>
      <c r="BX1277" s="161"/>
      <c r="BY1277" s="161"/>
      <c r="BZ1277" s="161"/>
      <c r="CA1277" s="161"/>
      <c r="CB1277" s="161"/>
      <c r="CC1277" s="161"/>
      <c r="CD1277" s="161"/>
      <c r="CE1277" s="161"/>
      <c r="CF1277" s="161"/>
      <c r="CG1277" s="161"/>
      <c r="CH1277" s="161"/>
      <c r="CI1277" s="161"/>
      <c r="CJ1277" s="161"/>
      <c r="CK1277" s="161"/>
      <c r="CL1277" s="161"/>
      <c r="CM1277" s="161"/>
      <c r="CN1277" s="161"/>
      <c r="CO1277" s="161"/>
      <c r="CP1277" s="161"/>
      <c r="CQ1277" s="161"/>
      <c r="CR1277" s="161"/>
      <c r="CS1277" s="161"/>
      <c r="CT1277" s="161"/>
      <c r="CU1277" s="161"/>
      <c r="CV1277" s="161"/>
      <c r="CW1277" s="161"/>
      <c r="CX1277" s="161"/>
      <c r="CY1277" s="161"/>
      <c r="CZ1277" s="161"/>
      <c r="DA1277" s="161"/>
      <c r="DB1277" s="161"/>
      <c r="DC1277" s="161"/>
      <c r="DD1277" s="161"/>
      <c r="DE1277" s="161"/>
      <c r="DF1277" s="161"/>
      <c r="DG1277" s="161"/>
      <c r="DH1277" s="161"/>
      <c r="DI1277" s="161"/>
      <c r="DJ1277" s="161"/>
      <c r="DK1277" s="161"/>
      <c r="DL1277" s="161"/>
      <c r="DM1277" s="161"/>
      <c r="DN1277" s="161"/>
      <c r="DO1277" s="161"/>
      <c r="DP1277" s="161"/>
      <c r="DQ1277" s="161"/>
      <c r="DR1277" s="161"/>
      <c r="DS1277" s="161"/>
      <c r="DT1277" s="161"/>
      <c r="DU1277" s="161"/>
      <c r="DV1277" s="161"/>
      <c r="DW1277" s="161"/>
    </row>
    <row r="1278" spans="1:127" ht="12.75" customHeight="1" x14ac:dyDescent="0.25">
      <c r="A1278" s="161"/>
      <c r="B1278" s="161"/>
      <c r="C1278" s="161"/>
      <c r="D1278" s="161"/>
      <c r="E1278" s="161"/>
      <c r="F1278" s="161"/>
      <c r="G1278" s="161"/>
      <c r="H1278" s="161"/>
      <c r="I1278" s="161"/>
      <c r="J1278" s="161"/>
      <c r="K1278" s="161"/>
      <c r="L1278" s="161"/>
      <c r="M1278" s="161"/>
      <c r="N1278" s="161"/>
      <c r="O1278" s="161"/>
      <c r="P1278" s="161"/>
      <c r="Q1278" s="161"/>
      <c r="R1278" s="161"/>
      <c r="S1278" s="161"/>
      <c r="T1278" s="161"/>
      <c r="U1278" s="161"/>
      <c r="V1278" s="161"/>
      <c r="W1278" s="161"/>
      <c r="X1278" s="161"/>
      <c r="Y1278" s="161"/>
      <c r="Z1278" s="161"/>
      <c r="AA1278" s="161"/>
      <c r="AB1278" s="161"/>
      <c r="AC1278" s="161"/>
      <c r="AD1278" s="161"/>
      <c r="AE1278" s="161"/>
      <c r="AF1278" s="161"/>
      <c r="AG1278" s="161"/>
      <c r="AH1278" s="161"/>
      <c r="AI1278" s="161"/>
      <c r="AJ1278" s="161"/>
      <c r="AK1278" s="161"/>
      <c r="AL1278" s="161"/>
      <c r="AM1278" s="161"/>
      <c r="AN1278" s="161"/>
      <c r="AO1278" s="161"/>
      <c r="AP1278" s="161"/>
      <c r="AQ1278" s="161"/>
      <c r="AR1278"/>
      <c r="AS1278" s="161"/>
      <c r="AT1278" s="161"/>
      <c r="AU1278" s="161"/>
      <c r="AV1278" s="161"/>
      <c r="AW1278" s="161"/>
      <c r="AX1278" s="161"/>
      <c r="AY1278" s="161"/>
      <c r="AZ1278" s="161"/>
      <c r="BA1278" s="161"/>
      <c r="BB1278" s="161"/>
      <c r="BC1278" s="161"/>
      <c r="BD1278" s="161"/>
      <c r="BE1278" s="161"/>
      <c r="BF1278" s="161"/>
      <c r="BG1278" s="161"/>
      <c r="BH1278" s="161"/>
      <c r="BI1278" s="161"/>
      <c r="BJ1278" s="161"/>
      <c r="BK1278" s="161"/>
      <c r="BL1278" s="161"/>
      <c r="BM1278" s="161"/>
      <c r="BN1278" s="161"/>
      <c r="BO1278" s="161"/>
      <c r="BP1278" s="161"/>
      <c r="BQ1278" s="161"/>
      <c r="BR1278" s="161"/>
      <c r="BS1278" s="161"/>
      <c r="BT1278" s="161"/>
      <c r="BU1278" s="161"/>
      <c r="BV1278" s="161"/>
      <c r="BW1278" s="161"/>
      <c r="BX1278" s="161"/>
      <c r="BY1278" s="161"/>
      <c r="BZ1278" s="161"/>
      <c r="CA1278" s="161"/>
      <c r="CB1278" s="161"/>
      <c r="CC1278" s="161"/>
      <c r="CD1278" s="161"/>
      <c r="CE1278" s="161"/>
      <c r="CF1278" s="161"/>
      <c r="CG1278" s="161"/>
      <c r="CH1278" s="161"/>
      <c r="CI1278" s="161"/>
      <c r="CJ1278" s="161"/>
      <c r="CK1278" s="161"/>
      <c r="CL1278" s="161"/>
      <c r="CM1278" s="161"/>
      <c r="CN1278" s="161"/>
      <c r="CO1278" s="161"/>
      <c r="CP1278" s="161"/>
      <c r="CQ1278" s="161"/>
      <c r="CR1278" s="161"/>
      <c r="CS1278" s="161"/>
      <c r="CT1278" s="161"/>
      <c r="CU1278" s="161"/>
      <c r="CV1278" s="161"/>
      <c r="CW1278" s="161"/>
      <c r="CX1278" s="161"/>
      <c r="CY1278" s="161"/>
      <c r="CZ1278" s="161"/>
      <c r="DA1278" s="161"/>
      <c r="DB1278" s="161"/>
      <c r="DC1278" s="161"/>
      <c r="DD1278" s="161"/>
      <c r="DE1278" s="161"/>
      <c r="DF1278" s="161"/>
      <c r="DG1278" s="161"/>
      <c r="DH1278" s="161"/>
      <c r="DI1278" s="161"/>
      <c r="DJ1278" s="161"/>
      <c r="DK1278" s="161"/>
      <c r="DL1278" s="161"/>
      <c r="DM1278" s="161"/>
      <c r="DN1278" s="161"/>
      <c r="DO1278" s="161"/>
      <c r="DP1278" s="161"/>
      <c r="DQ1278" s="161"/>
      <c r="DR1278" s="161"/>
      <c r="DS1278" s="161"/>
      <c r="DT1278" s="161"/>
      <c r="DU1278" s="161"/>
      <c r="DV1278" s="161"/>
      <c r="DW1278" s="161"/>
    </row>
    <row r="1279" spans="1:127" ht="12.75" customHeight="1" x14ac:dyDescent="0.25">
      <c r="A1279" s="161"/>
      <c r="B1279" s="161"/>
      <c r="C1279" s="161"/>
      <c r="D1279" s="161"/>
      <c r="E1279" s="161"/>
      <c r="F1279" s="161"/>
      <c r="G1279" s="161"/>
      <c r="H1279" s="161"/>
      <c r="I1279" s="161"/>
      <c r="J1279" s="161"/>
      <c r="K1279" s="161"/>
      <c r="L1279" s="161"/>
      <c r="M1279" s="161"/>
      <c r="N1279" s="161"/>
      <c r="O1279" s="161"/>
      <c r="P1279" s="161"/>
      <c r="Q1279" s="161"/>
      <c r="R1279" s="161"/>
      <c r="S1279" s="161"/>
      <c r="T1279" s="161"/>
      <c r="U1279" s="161"/>
      <c r="V1279" s="161"/>
      <c r="W1279" s="161"/>
      <c r="X1279" s="161"/>
      <c r="Y1279" s="161"/>
      <c r="Z1279" s="161"/>
      <c r="AA1279" s="161"/>
      <c r="AB1279" s="161"/>
      <c r="AC1279" s="161"/>
      <c r="AD1279" s="161"/>
      <c r="AE1279" s="161"/>
      <c r="AF1279" s="161"/>
      <c r="AG1279" s="161"/>
      <c r="AH1279" s="161"/>
      <c r="AI1279" s="161"/>
      <c r="AJ1279" s="161"/>
      <c r="AK1279" s="161"/>
      <c r="AL1279" s="161"/>
      <c r="AM1279" s="161"/>
      <c r="AN1279" s="161"/>
      <c r="AO1279" s="161"/>
      <c r="AP1279" s="161"/>
      <c r="AQ1279" s="161"/>
      <c r="AR1279"/>
      <c r="AS1279" s="161"/>
      <c r="AT1279" s="161"/>
      <c r="AU1279" s="161"/>
      <c r="AV1279" s="161"/>
      <c r="AW1279" s="161"/>
      <c r="AX1279" s="161"/>
      <c r="AY1279" s="161"/>
      <c r="AZ1279" s="161"/>
      <c r="BA1279" s="161"/>
      <c r="BB1279" s="161"/>
      <c r="BC1279" s="161"/>
      <c r="BD1279" s="161"/>
      <c r="BE1279" s="161"/>
      <c r="BF1279" s="161"/>
      <c r="BG1279" s="161"/>
      <c r="BH1279" s="161"/>
      <c r="BI1279" s="161"/>
      <c r="BJ1279" s="161"/>
      <c r="BK1279" s="161"/>
      <c r="BL1279" s="161"/>
      <c r="BM1279" s="161"/>
      <c r="BN1279" s="161"/>
      <c r="BO1279" s="161"/>
      <c r="BP1279" s="161"/>
      <c r="BQ1279" s="161"/>
      <c r="BR1279" s="161"/>
      <c r="BS1279" s="161"/>
      <c r="BT1279" s="161"/>
      <c r="BU1279" s="161"/>
      <c r="BV1279" s="161"/>
      <c r="BW1279" s="161"/>
      <c r="BX1279" s="161"/>
      <c r="BY1279" s="161"/>
      <c r="BZ1279" s="161"/>
      <c r="CA1279" s="161"/>
      <c r="CB1279" s="161"/>
      <c r="CC1279" s="161"/>
      <c r="CD1279" s="161"/>
      <c r="CE1279" s="161"/>
      <c r="CF1279" s="161"/>
      <c r="CG1279" s="161"/>
      <c r="CH1279" s="161"/>
      <c r="CI1279" s="161"/>
      <c r="CJ1279" s="161"/>
      <c r="CK1279" s="161"/>
      <c r="CL1279" s="161"/>
      <c r="CM1279" s="161"/>
      <c r="CN1279" s="161"/>
      <c r="CO1279" s="161"/>
      <c r="CP1279" s="161"/>
      <c r="CQ1279" s="161"/>
      <c r="CR1279" s="161"/>
      <c r="CS1279" s="161"/>
      <c r="CT1279" s="161"/>
      <c r="CU1279" s="161"/>
      <c r="CV1279" s="161"/>
      <c r="CW1279" s="161"/>
      <c r="CX1279" s="161"/>
      <c r="CY1279" s="161"/>
      <c r="CZ1279" s="161"/>
      <c r="DA1279" s="161"/>
      <c r="DB1279" s="161"/>
      <c r="DC1279" s="161"/>
      <c r="DD1279" s="161"/>
      <c r="DE1279" s="161"/>
      <c r="DF1279" s="161"/>
      <c r="DG1279" s="161"/>
      <c r="DH1279" s="161"/>
      <c r="DI1279" s="161"/>
      <c r="DJ1279" s="161"/>
      <c r="DK1279" s="161"/>
      <c r="DL1279" s="161"/>
      <c r="DM1279" s="161"/>
      <c r="DN1279" s="161"/>
      <c r="DO1279" s="161"/>
      <c r="DP1279" s="161"/>
      <c r="DQ1279" s="161"/>
      <c r="DR1279" s="161"/>
      <c r="DS1279" s="161"/>
      <c r="DT1279" s="161"/>
      <c r="DU1279" s="161"/>
      <c r="DV1279" s="161"/>
      <c r="DW1279" s="161"/>
    </row>
    <row r="1280" spans="1:127" ht="12.75" customHeight="1" x14ac:dyDescent="0.25">
      <c r="A1280" s="161"/>
      <c r="B1280" s="161"/>
      <c r="C1280" s="161"/>
      <c r="D1280" s="161"/>
      <c r="E1280" s="161"/>
      <c r="F1280" s="161"/>
      <c r="G1280" s="161"/>
      <c r="H1280" s="161"/>
      <c r="I1280" s="161"/>
      <c r="J1280" s="161"/>
      <c r="K1280" s="161"/>
      <c r="L1280" s="161"/>
      <c r="M1280" s="161"/>
      <c r="N1280" s="161"/>
      <c r="O1280" s="161"/>
      <c r="P1280" s="161"/>
      <c r="Q1280" s="161"/>
      <c r="R1280" s="161"/>
      <c r="S1280" s="161"/>
      <c r="T1280" s="161"/>
      <c r="U1280" s="161"/>
      <c r="V1280" s="161"/>
      <c r="W1280" s="161"/>
      <c r="X1280" s="161"/>
      <c r="Y1280" s="161"/>
      <c r="Z1280" s="161"/>
      <c r="AA1280" s="161"/>
      <c r="AB1280" s="161"/>
      <c r="AC1280" s="161"/>
      <c r="AD1280" s="161"/>
      <c r="AE1280" s="161"/>
      <c r="AF1280" s="161"/>
      <c r="AG1280" s="161"/>
      <c r="AH1280" s="161"/>
      <c r="AI1280" s="161"/>
      <c r="AJ1280" s="161"/>
      <c r="AK1280" s="161"/>
      <c r="AL1280" s="161"/>
      <c r="AM1280" s="161"/>
      <c r="AN1280" s="161"/>
      <c r="AO1280" s="161"/>
      <c r="AP1280" s="161"/>
      <c r="AQ1280" s="161"/>
      <c r="AR1280"/>
      <c r="AS1280" s="161"/>
      <c r="AT1280" s="161"/>
      <c r="AU1280" s="161"/>
      <c r="AV1280" s="161"/>
      <c r="AW1280" s="161"/>
      <c r="AX1280" s="161"/>
      <c r="AY1280" s="161"/>
      <c r="AZ1280" s="161"/>
      <c r="BA1280" s="161"/>
      <c r="BB1280" s="161"/>
      <c r="BC1280" s="161"/>
      <c r="BD1280" s="161"/>
      <c r="BE1280" s="161"/>
      <c r="BF1280" s="161"/>
      <c r="BG1280" s="161"/>
      <c r="BH1280" s="161"/>
      <c r="BI1280" s="161"/>
      <c r="BJ1280" s="161"/>
      <c r="BK1280" s="161"/>
      <c r="BL1280" s="161"/>
      <c r="BM1280" s="161"/>
      <c r="BN1280" s="161"/>
      <c r="BO1280" s="161"/>
      <c r="BP1280" s="161"/>
      <c r="BQ1280" s="161"/>
      <c r="BR1280" s="161"/>
      <c r="BS1280" s="161"/>
      <c r="BT1280" s="161"/>
      <c r="BU1280" s="161"/>
      <c r="BV1280" s="161"/>
      <c r="BW1280" s="161"/>
      <c r="BX1280" s="161"/>
      <c r="BY1280" s="161"/>
      <c r="BZ1280" s="161"/>
      <c r="CA1280" s="161"/>
      <c r="CB1280" s="161"/>
      <c r="CC1280" s="161"/>
      <c r="CD1280" s="161"/>
      <c r="CE1280" s="161"/>
      <c r="CF1280" s="161"/>
      <c r="CG1280" s="161"/>
      <c r="CH1280" s="161"/>
      <c r="CI1280" s="161"/>
      <c r="CJ1280" s="161"/>
      <c r="CK1280" s="161"/>
      <c r="CL1280" s="161"/>
      <c r="CM1280" s="161"/>
      <c r="CN1280" s="161"/>
      <c r="CO1280" s="161"/>
      <c r="CP1280" s="161"/>
      <c r="CQ1280" s="161"/>
      <c r="CR1280" s="161"/>
      <c r="CS1280" s="161"/>
      <c r="CT1280" s="161"/>
      <c r="CU1280" s="161"/>
      <c r="CV1280" s="161"/>
      <c r="CW1280" s="161"/>
      <c r="CX1280" s="161"/>
      <c r="CY1280" s="161"/>
      <c r="CZ1280" s="161"/>
      <c r="DA1280" s="161"/>
      <c r="DB1280" s="161"/>
      <c r="DC1280" s="161"/>
      <c r="DD1280" s="161"/>
      <c r="DE1280" s="161"/>
      <c r="DF1280" s="161"/>
      <c r="DG1280" s="161"/>
      <c r="DH1280" s="161"/>
      <c r="DI1280" s="161"/>
      <c r="DJ1280" s="161"/>
      <c r="DK1280" s="161"/>
      <c r="DL1280" s="161"/>
      <c r="DM1280" s="161"/>
      <c r="DN1280" s="161"/>
      <c r="DO1280" s="161"/>
      <c r="DP1280" s="161"/>
      <c r="DQ1280" s="161"/>
      <c r="DR1280" s="161"/>
      <c r="DS1280" s="161"/>
      <c r="DT1280" s="161"/>
      <c r="DU1280" s="161"/>
      <c r="DV1280" s="161"/>
      <c r="DW1280" s="161"/>
    </row>
    <row r="1281" spans="1:127" ht="12.75" customHeight="1" x14ac:dyDescent="0.25">
      <c r="A1281" s="161"/>
      <c r="B1281" s="161"/>
      <c r="C1281" s="161"/>
      <c r="D1281" s="161"/>
      <c r="E1281" s="161"/>
      <c r="F1281" s="161"/>
      <c r="G1281" s="161"/>
      <c r="H1281" s="161"/>
      <c r="I1281" s="161"/>
      <c r="J1281" s="161"/>
      <c r="K1281" s="161"/>
      <c r="L1281" s="161"/>
      <c r="M1281" s="161"/>
      <c r="N1281" s="161"/>
      <c r="O1281" s="161"/>
      <c r="P1281" s="161"/>
      <c r="Q1281" s="161"/>
      <c r="R1281" s="161"/>
      <c r="S1281" s="161"/>
      <c r="T1281" s="161"/>
      <c r="U1281" s="161"/>
      <c r="V1281" s="161"/>
      <c r="W1281" s="161"/>
      <c r="X1281" s="161"/>
      <c r="Y1281" s="161"/>
      <c r="Z1281" s="161"/>
      <c r="AA1281" s="161"/>
      <c r="AB1281" s="161"/>
      <c r="AC1281" s="161"/>
      <c r="AD1281" s="161"/>
      <c r="AE1281" s="161"/>
      <c r="AF1281" s="161"/>
      <c r="AG1281" s="161"/>
      <c r="AH1281" s="161"/>
      <c r="AI1281" s="161"/>
      <c r="AJ1281" s="161"/>
      <c r="AK1281" s="161"/>
      <c r="AL1281" s="161"/>
      <c r="AM1281" s="161"/>
      <c r="AN1281" s="161"/>
      <c r="AO1281" s="161"/>
      <c r="AP1281" s="161"/>
      <c r="AQ1281" s="161"/>
      <c r="AR1281"/>
      <c r="AS1281" s="161"/>
      <c r="AT1281" s="161"/>
      <c r="AU1281" s="161"/>
      <c r="AV1281" s="161"/>
      <c r="AW1281" s="161"/>
      <c r="AX1281" s="161"/>
      <c r="AY1281" s="161"/>
      <c r="AZ1281" s="161"/>
      <c r="BA1281" s="161"/>
      <c r="BB1281" s="161"/>
      <c r="BC1281" s="161"/>
      <c r="BD1281" s="161"/>
      <c r="BE1281" s="161"/>
      <c r="BF1281" s="161"/>
      <c r="BG1281" s="161"/>
      <c r="BH1281" s="161"/>
      <c r="BI1281" s="161"/>
      <c r="BJ1281" s="161"/>
      <c r="BK1281" s="161"/>
      <c r="BL1281" s="161"/>
      <c r="BM1281" s="161"/>
      <c r="BN1281" s="161"/>
      <c r="BO1281" s="161"/>
      <c r="BP1281" s="161"/>
      <c r="BQ1281" s="161"/>
      <c r="BR1281" s="161"/>
      <c r="BS1281" s="161"/>
      <c r="BT1281" s="161"/>
      <c r="BU1281" s="161"/>
      <c r="BV1281" s="161"/>
      <c r="BW1281" s="161"/>
      <c r="BX1281" s="161"/>
      <c r="BY1281" s="161"/>
      <c r="BZ1281" s="161"/>
      <c r="CA1281" s="161"/>
      <c r="CB1281" s="161"/>
      <c r="CC1281" s="161"/>
      <c r="CD1281" s="161"/>
      <c r="CE1281" s="161"/>
      <c r="CF1281" s="161"/>
      <c r="CG1281" s="161"/>
      <c r="CH1281" s="161"/>
      <c r="CI1281" s="161"/>
      <c r="CJ1281" s="161"/>
      <c r="CK1281" s="161"/>
      <c r="CL1281" s="161"/>
      <c r="CM1281" s="161"/>
      <c r="CN1281" s="161"/>
      <c r="CO1281" s="161"/>
      <c r="CP1281" s="161"/>
      <c r="CQ1281" s="161"/>
      <c r="CR1281" s="161"/>
      <c r="CS1281" s="161"/>
      <c r="CT1281" s="161"/>
      <c r="CU1281" s="161"/>
      <c r="CV1281" s="161"/>
      <c r="CW1281" s="161"/>
      <c r="CX1281" s="161"/>
      <c r="CY1281" s="161"/>
      <c r="CZ1281" s="161"/>
      <c r="DA1281" s="161"/>
      <c r="DB1281" s="161"/>
      <c r="DC1281" s="161"/>
      <c r="DD1281" s="161"/>
      <c r="DE1281" s="161"/>
      <c r="DF1281" s="161"/>
      <c r="DG1281" s="161"/>
      <c r="DH1281" s="161"/>
      <c r="DI1281" s="161"/>
      <c r="DJ1281" s="161"/>
      <c r="DK1281" s="161"/>
      <c r="DL1281" s="161"/>
      <c r="DM1281" s="161"/>
      <c r="DN1281" s="161"/>
      <c r="DO1281" s="161"/>
      <c r="DP1281" s="161"/>
      <c r="DQ1281" s="161"/>
      <c r="DR1281" s="161"/>
      <c r="DS1281" s="161"/>
      <c r="DT1281" s="161"/>
      <c r="DU1281" s="161"/>
      <c r="DV1281" s="161"/>
      <c r="DW1281" s="161"/>
    </row>
    <row r="1282" spans="1:127" ht="12.75" customHeight="1" x14ac:dyDescent="0.25">
      <c r="A1282" s="161"/>
      <c r="B1282" s="161"/>
      <c r="C1282" s="161"/>
      <c r="D1282" s="161"/>
      <c r="E1282" s="161"/>
      <c r="F1282" s="161"/>
      <c r="G1282" s="161"/>
      <c r="H1282" s="161"/>
      <c r="I1282" s="161"/>
      <c r="J1282" s="161"/>
      <c r="K1282" s="161"/>
      <c r="L1282" s="161"/>
      <c r="M1282" s="161"/>
      <c r="N1282" s="161"/>
      <c r="O1282" s="161"/>
      <c r="P1282" s="161"/>
      <c r="Q1282" s="161"/>
      <c r="R1282" s="161"/>
      <c r="S1282" s="161"/>
      <c r="T1282" s="161"/>
      <c r="U1282" s="161"/>
      <c r="V1282" s="161"/>
      <c r="W1282" s="161"/>
      <c r="X1282" s="161"/>
      <c r="Y1282" s="161"/>
      <c r="Z1282" s="161"/>
      <c r="AA1282" s="161"/>
      <c r="AB1282" s="161"/>
      <c r="AC1282" s="161"/>
      <c r="AD1282" s="161"/>
      <c r="AE1282" s="161"/>
      <c r="AF1282" s="161"/>
      <c r="AG1282" s="161"/>
      <c r="AH1282" s="161"/>
      <c r="AI1282" s="161"/>
      <c r="AJ1282" s="161"/>
      <c r="AK1282" s="161"/>
      <c r="AL1282" s="161"/>
      <c r="AM1282" s="161"/>
      <c r="AN1282" s="161"/>
      <c r="AO1282" s="161"/>
      <c r="AP1282" s="161"/>
      <c r="AQ1282" s="161"/>
      <c r="AR1282"/>
      <c r="AS1282" s="161"/>
      <c r="AT1282" s="161"/>
      <c r="AU1282" s="161"/>
      <c r="AV1282" s="161"/>
      <c r="AW1282" s="161"/>
      <c r="AX1282" s="161"/>
      <c r="AY1282" s="161"/>
      <c r="AZ1282" s="161"/>
      <c r="BA1282" s="161"/>
      <c r="BB1282" s="161"/>
      <c r="BC1282" s="161"/>
      <c r="BD1282" s="161"/>
      <c r="BE1282" s="161"/>
      <c r="BF1282" s="161"/>
      <c r="BG1282" s="161"/>
      <c r="BH1282" s="161"/>
      <c r="BI1282" s="161"/>
      <c r="BJ1282" s="161"/>
      <c r="BK1282" s="161"/>
      <c r="BL1282" s="161"/>
      <c r="BM1282" s="161"/>
      <c r="BN1282" s="161"/>
      <c r="BO1282" s="161"/>
      <c r="BP1282" s="161"/>
      <c r="BQ1282" s="161"/>
      <c r="BR1282" s="161"/>
      <c r="BS1282" s="161"/>
      <c r="BT1282" s="161"/>
      <c r="BU1282" s="161"/>
      <c r="BV1282" s="161"/>
      <c r="BW1282" s="161"/>
      <c r="BX1282" s="161"/>
      <c r="BY1282" s="161"/>
      <c r="BZ1282" s="161"/>
      <c r="CA1282" s="161"/>
      <c r="CB1282" s="161"/>
      <c r="CC1282" s="161"/>
      <c r="CD1282" s="161"/>
      <c r="CE1282" s="161"/>
      <c r="CF1282" s="161"/>
      <c r="CG1282" s="161"/>
      <c r="CH1282" s="161"/>
      <c r="CI1282" s="161"/>
      <c r="CJ1282" s="161"/>
      <c r="CK1282" s="161"/>
      <c r="CL1282" s="161"/>
      <c r="CM1282" s="161"/>
      <c r="CN1282" s="161"/>
      <c r="CO1282" s="161"/>
      <c r="CP1282" s="161"/>
      <c r="CQ1282" s="161"/>
      <c r="CR1282" s="161"/>
      <c r="CS1282" s="161"/>
      <c r="CT1282" s="161"/>
      <c r="CU1282" s="161"/>
      <c r="CV1282" s="161"/>
      <c r="CW1282" s="161"/>
      <c r="CX1282" s="161"/>
      <c r="CY1282" s="161"/>
      <c r="CZ1282" s="161"/>
      <c r="DA1282" s="161"/>
      <c r="DB1282" s="161"/>
      <c r="DC1282" s="161"/>
      <c r="DD1282" s="161"/>
      <c r="DE1282" s="161"/>
      <c r="DF1282" s="161"/>
      <c r="DG1282" s="161"/>
      <c r="DH1282" s="161"/>
      <c r="DI1282" s="161"/>
      <c r="DJ1282" s="161"/>
      <c r="DK1282" s="161"/>
      <c r="DL1282" s="161"/>
      <c r="DM1282" s="161"/>
      <c r="DN1282" s="161"/>
      <c r="DO1282" s="161"/>
      <c r="DP1282" s="161"/>
      <c r="DQ1282" s="161"/>
      <c r="DR1282" s="161"/>
      <c r="DS1282" s="161"/>
      <c r="DT1282" s="161"/>
      <c r="DU1282" s="161"/>
      <c r="DV1282" s="161"/>
      <c r="DW1282" s="161"/>
    </row>
    <row r="1283" spans="1:127" ht="12.75" customHeight="1" x14ac:dyDescent="0.25">
      <c r="A1283" s="161"/>
      <c r="B1283" s="161"/>
      <c r="C1283" s="161"/>
      <c r="D1283" s="161"/>
      <c r="E1283" s="161"/>
      <c r="F1283" s="161"/>
      <c r="G1283" s="161"/>
      <c r="H1283" s="161"/>
      <c r="I1283" s="161"/>
      <c r="J1283" s="161"/>
      <c r="K1283" s="161"/>
      <c r="L1283" s="161"/>
      <c r="M1283" s="161"/>
      <c r="N1283" s="161"/>
      <c r="O1283" s="161"/>
      <c r="P1283" s="161"/>
      <c r="Q1283" s="161"/>
      <c r="R1283" s="161"/>
      <c r="S1283" s="161"/>
      <c r="T1283" s="161"/>
      <c r="U1283" s="161"/>
      <c r="V1283" s="161"/>
      <c r="W1283" s="161"/>
      <c r="X1283" s="161"/>
      <c r="Y1283" s="161"/>
      <c r="Z1283" s="161"/>
      <c r="AA1283" s="161"/>
      <c r="AB1283" s="161"/>
      <c r="AC1283" s="161"/>
      <c r="AD1283" s="161"/>
      <c r="AE1283" s="161"/>
      <c r="AF1283" s="161"/>
      <c r="AG1283" s="161"/>
      <c r="AH1283" s="161"/>
      <c r="AI1283" s="161"/>
      <c r="AJ1283" s="161"/>
      <c r="AK1283" s="161"/>
      <c r="AL1283" s="161"/>
      <c r="AM1283" s="161"/>
      <c r="AN1283" s="161"/>
      <c r="AO1283" s="161"/>
      <c r="AP1283" s="161"/>
      <c r="AQ1283" s="161"/>
      <c r="AR1283"/>
      <c r="AS1283" s="161"/>
      <c r="AT1283" s="161"/>
      <c r="AU1283" s="161"/>
      <c r="AV1283" s="161"/>
      <c r="AW1283" s="161"/>
      <c r="AX1283" s="161"/>
      <c r="AY1283" s="161"/>
      <c r="AZ1283" s="161"/>
      <c r="BA1283" s="161"/>
      <c r="BB1283" s="161"/>
      <c r="BC1283" s="161"/>
      <c r="BD1283" s="161"/>
      <c r="BE1283" s="161"/>
      <c r="BF1283" s="161"/>
      <c r="BG1283" s="161"/>
      <c r="BH1283" s="161"/>
      <c r="BI1283" s="161"/>
      <c r="BJ1283" s="161"/>
      <c r="BK1283" s="161"/>
      <c r="BL1283" s="161"/>
      <c r="BM1283" s="161"/>
      <c r="BN1283" s="161"/>
      <c r="BO1283" s="161"/>
      <c r="BP1283" s="161"/>
      <c r="BQ1283" s="161"/>
      <c r="BR1283" s="161"/>
      <c r="BS1283" s="161"/>
      <c r="BT1283" s="161"/>
      <c r="BU1283" s="161"/>
      <c r="BV1283" s="161"/>
      <c r="BW1283" s="161"/>
      <c r="BX1283" s="161"/>
      <c r="BY1283" s="161"/>
      <c r="BZ1283" s="161"/>
      <c r="CA1283" s="161"/>
      <c r="CB1283" s="161"/>
      <c r="CC1283" s="161"/>
      <c r="CD1283" s="161"/>
      <c r="CE1283" s="161"/>
      <c r="CF1283" s="161"/>
      <c r="CG1283" s="161"/>
      <c r="CH1283" s="161"/>
      <c r="CI1283" s="161"/>
      <c r="CJ1283" s="161"/>
      <c r="CK1283" s="161"/>
      <c r="CL1283" s="161"/>
      <c r="CM1283" s="161"/>
      <c r="CN1283" s="161"/>
      <c r="CO1283" s="161"/>
      <c r="CP1283" s="161"/>
      <c r="CQ1283" s="161"/>
      <c r="CR1283" s="161"/>
      <c r="CS1283" s="161"/>
      <c r="CT1283" s="161"/>
      <c r="CU1283" s="161"/>
      <c r="CV1283" s="161"/>
      <c r="CW1283" s="161"/>
      <c r="CX1283" s="161"/>
      <c r="CY1283" s="161"/>
      <c r="CZ1283" s="161"/>
      <c r="DA1283" s="161"/>
      <c r="DB1283" s="161"/>
      <c r="DC1283" s="161"/>
      <c r="DD1283" s="161"/>
      <c r="DE1283" s="161"/>
      <c r="DF1283" s="161"/>
      <c r="DG1283" s="161"/>
      <c r="DH1283" s="161"/>
      <c r="DI1283" s="161"/>
      <c r="DJ1283" s="161"/>
      <c r="DK1283" s="161"/>
      <c r="DL1283" s="161"/>
      <c r="DM1283" s="161"/>
      <c r="DN1283" s="161"/>
      <c r="DO1283" s="161"/>
      <c r="DP1283" s="161"/>
      <c r="DQ1283" s="161"/>
      <c r="DR1283" s="161"/>
      <c r="DS1283" s="161"/>
      <c r="DT1283" s="161"/>
      <c r="DU1283" s="161"/>
      <c r="DV1283" s="161"/>
      <c r="DW1283" s="161"/>
    </row>
    <row r="1284" spans="1:127" ht="12.75" customHeight="1" x14ac:dyDescent="0.25">
      <c r="A1284" s="161"/>
      <c r="B1284" s="161"/>
      <c r="C1284" s="161"/>
      <c r="D1284" s="161"/>
      <c r="E1284" s="161"/>
      <c r="F1284" s="161"/>
      <c r="G1284" s="161"/>
      <c r="H1284" s="161"/>
      <c r="I1284" s="161"/>
      <c r="J1284" s="161"/>
      <c r="K1284" s="161"/>
      <c r="L1284" s="161"/>
      <c r="M1284" s="161"/>
      <c r="N1284" s="161"/>
      <c r="O1284" s="161"/>
      <c r="P1284" s="161"/>
      <c r="Q1284" s="161"/>
      <c r="R1284" s="161"/>
      <c r="S1284" s="161"/>
      <c r="T1284" s="161"/>
      <c r="U1284" s="161"/>
      <c r="V1284" s="161"/>
      <c r="W1284" s="161"/>
      <c r="X1284" s="161"/>
      <c r="Y1284" s="161"/>
      <c r="Z1284" s="161"/>
      <c r="AA1284" s="161"/>
      <c r="AB1284" s="161"/>
      <c r="AC1284" s="161"/>
      <c r="AD1284" s="161"/>
      <c r="AE1284" s="161"/>
      <c r="AF1284" s="161"/>
      <c r="AG1284" s="161"/>
      <c r="AH1284" s="161"/>
      <c r="AI1284" s="161"/>
      <c r="AJ1284" s="161"/>
      <c r="AK1284" s="161"/>
      <c r="AL1284" s="161"/>
      <c r="AM1284" s="161"/>
      <c r="AN1284" s="161"/>
      <c r="AO1284" s="161"/>
      <c r="AP1284" s="161"/>
      <c r="AQ1284" s="161"/>
      <c r="AR1284"/>
      <c r="AS1284" s="161"/>
      <c r="AT1284" s="161"/>
      <c r="AU1284" s="161"/>
      <c r="AV1284" s="161"/>
      <c r="AW1284" s="161"/>
      <c r="AX1284" s="161"/>
      <c r="AY1284" s="161"/>
      <c r="AZ1284" s="161"/>
      <c r="BA1284" s="161"/>
      <c r="BB1284" s="161"/>
      <c r="BC1284" s="161"/>
      <c r="BD1284" s="161"/>
      <c r="BE1284" s="161"/>
      <c r="BF1284" s="161"/>
      <c r="BG1284" s="161"/>
      <c r="BH1284" s="161"/>
      <c r="BI1284" s="161"/>
      <c r="BJ1284" s="161"/>
      <c r="BK1284" s="161"/>
      <c r="BL1284" s="161"/>
      <c r="BM1284" s="161"/>
      <c r="BN1284" s="161"/>
      <c r="BO1284" s="161"/>
      <c r="BP1284" s="161"/>
      <c r="BQ1284" s="161"/>
      <c r="BR1284" s="161"/>
      <c r="BS1284" s="161"/>
      <c r="BT1284" s="161"/>
      <c r="BU1284" s="161"/>
      <c r="BV1284" s="161"/>
      <c r="BW1284" s="161"/>
      <c r="BX1284" s="161"/>
      <c r="BY1284" s="161"/>
      <c r="BZ1284" s="161"/>
      <c r="CA1284" s="161"/>
      <c r="CB1284" s="161"/>
      <c r="CC1284" s="161"/>
      <c r="CD1284" s="161"/>
      <c r="CE1284" s="161"/>
      <c r="CF1284" s="161"/>
      <c r="CG1284" s="161"/>
      <c r="CH1284" s="161"/>
      <c r="CI1284" s="161"/>
      <c r="CJ1284" s="161"/>
      <c r="CK1284" s="161"/>
      <c r="CL1284" s="161"/>
      <c r="CM1284" s="161"/>
      <c r="CN1284" s="161"/>
      <c r="CO1284" s="161"/>
      <c r="CP1284" s="161"/>
      <c r="CQ1284" s="161"/>
      <c r="CR1284" s="161"/>
      <c r="CS1284" s="161"/>
      <c r="CT1284" s="161"/>
      <c r="CU1284" s="161"/>
      <c r="CV1284" s="161"/>
      <c r="CW1284" s="161"/>
      <c r="CX1284" s="161"/>
      <c r="CY1284" s="161"/>
      <c r="CZ1284" s="161"/>
      <c r="DA1284" s="161"/>
      <c r="DB1284" s="161"/>
      <c r="DC1284" s="161"/>
      <c r="DD1284" s="161"/>
      <c r="DE1284" s="161"/>
      <c r="DF1284" s="161"/>
      <c r="DG1284" s="161"/>
      <c r="DH1284" s="161"/>
      <c r="DI1284" s="161"/>
      <c r="DJ1284" s="161"/>
      <c r="DK1284" s="161"/>
      <c r="DL1284" s="161"/>
      <c r="DM1284" s="161"/>
      <c r="DN1284" s="161"/>
      <c r="DO1284" s="161"/>
      <c r="DP1284" s="161"/>
      <c r="DQ1284" s="161"/>
      <c r="DR1284" s="161"/>
      <c r="DS1284" s="161"/>
      <c r="DT1284" s="161"/>
      <c r="DU1284" s="161"/>
      <c r="DV1284" s="161"/>
      <c r="DW1284" s="161"/>
    </row>
    <row r="1285" spans="1:127" ht="12.75" customHeight="1" x14ac:dyDescent="0.25">
      <c r="A1285" s="161"/>
      <c r="B1285" s="161"/>
      <c r="C1285" s="161"/>
      <c r="D1285" s="161"/>
      <c r="E1285" s="161"/>
      <c r="F1285" s="161"/>
      <c r="G1285" s="161"/>
      <c r="H1285" s="161"/>
      <c r="I1285" s="161"/>
      <c r="J1285" s="161"/>
      <c r="K1285" s="161"/>
      <c r="L1285" s="161"/>
      <c r="M1285" s="161"/>
      <c r="N1285" s="161"/>
      <c r="O1285" s="161"/>
      <c r="P1285" s="161"/>
      <c r="Q1285" s="161"/>
      <c r="R1285" s="161"/>
      <c r="S1285" s="161"/>
      <c r="T1285" s="161"/>
      <c r="U1285" s="161"/>
      <c r="V1285" s="161"/>
      <c r="W1285" s="161"/>
      <c r="X1285" s="161"/>
      <c r="Y1285" s="161"/>
      <c r="Z1285" s="161"/>
      <c r="AA1285" s="161"/>
      <c r="AB1285" s="161"/>
      <c r="AC1285" s="161"/>
      <c r="AD1285" s="161"/>
      <c r="AE1285" s="161"/>
      <c r="AF1285" s="161"/>
      <c r="AG1285" s="161"/>
      <c r="AH1285" s="161"/>
      <c r="AI1285" s="161"/>
      <c r="AJ1285" s="161"/>
      <c r="AK1285" s="161"/>
      <c r="AL1285" s="161"/>
      <c r="AM1285" s="161"/>
      <c r="AN1285" s="161"/>
      <c r="AO1285" s="161"/>
      <c r="AP1285" s="161"/>
      <c r="AQ1285" s="161"/>
      <c r="AR1285"/>
      <c r="AS1285" s="161"/>
      <c r="AT1285" s="161"/>
      <c r="AU1285" s="161"/>
      <c r="AV1285" s="161"/>
      <c r="AW1285" s="161"/>
      <c r="AX1285" s="161"/>
      <c r="AY1285" s="161"/>
      <c r="AZ1285" s="161"/>
      <c r="BA1285" s="161"/>
      <c r="BB1285" s="161"/>
      <c r="BC1285" s="161"/>
      <c r="BD1285" s="161"/>
      <c r="BE1285" s="161"/>
      <c r="BF1285" s="161"/>
      <c r="BG1285" s="161"/>
      <c r="BH1285" s="161"/>
      <c r="BI1285" s="161"/>
      <c r="BJ1285" s="161"/>
      <c r="BK1285" s="161"/>
      <c r="BL1285" s="161"/>
      <c r="BM1285" s="161"/>
      <c r="BN1285" s="161"/>
      <c r="BO1285" s="161"/>
      <c r="BP1285" s="161"/>
      <c r="BQ1285" s="161"/>
      <c r="BR1285" s="161"/>
      <c r="BS1285" s="161"/>
      <c r="BT1285" s="161"/>
      <c r="BU1285" s="161"/>
      <c r="BV1285" s="161"/>
      <c r="BW1285" s="161"/>
      <c r="BX1285" s="161"/>
      <c r="BY1285" s="161"/>
      <c r="BZ1285" s="161"/>
      <c r="CA1285" s="161"/>
      <c r="CB1285" s="161"/>
      <c r="CC1285" s="161"/>
      <c r="CD1285" s="161"/>
      <c r="CE1285" s="161"/>
      <c r="CF1285" s="161"/>
      <c r="CG1285" s="161"/>
      <c r="CH1285" s="161"/>
      <c r="CI1285" s="161"/>
      <c r="CJ1285" s="161"/>
      <c r="CK1285" s="161"/>
      <c r="CL1285" s="161"/>
      <c r="CM1285" s="161"/>
      <c r="CN1285" s="161"/>
      <c r="CO1285" s="161"/>
      <c r="CP1285" s="161"/>
      <c r="CQ1285" s="161"/>
      <c r="CR1285" s="161"/>
      <c r="CS1285" s="161"/>
      <c r="CT1285" s="161"/>
      <c r="CU1285" s="161"/>
      <c r="CV1285" s="161"/>
      <c r="CW1285" s="161"/>
      <c r="CX1285" s="161"/>
      <c r="CY1285" s="161"/>
      <c r="CZ1285" s="161"/>
      <c r="DA1285" s="161"/>
      <c r="DB1285" s="161"/>
      <c r="DC1285" s="161"/>
      <c r="DD1285" s="161"/>
      <c r="DE1285" s="161"/>
      <c r="DF1285" s="161"/>
      <c r="DG1285" s="161"/>
      <c r="DH1285" s="161"/>
      <c r="DI1285" s="161"/>
      <c r="DJ1285" s="161"/>
      <c r="DK1285" s="161"/>
      <c r="DL1285" s="161"/>
      <c r="DM1285" s="161"/>
      <c r="DN1285" s="161"/>
      <c r="DO1285" s="161"/>
      <c r="DP1285" s="161"/>
      <c r="DQ1285" s="161"/>
      <c r="DR1285" s="161"/>
      <c r="DS1285" s="161"/>
      <c r="DT1285" s="161"/>
      <c r="DU1285" s="161"/>
      <c r="DV1285" s="161"/>
      <c r="DW1285" s="161"/>
    </row>
    <row r="1286" spans="1:127" ht="12.75" customHeight="1" x14ac:dyDescent="0.25">
      <c r="A1286" s="161"/>
      <c r="B1286" s="161"/>
      <c r="C1286" s="161"/>
      <c r="D1286" s="161"/>
      <c r="E1286" s="161"/>
      <c r="F1286" s="161"/>
      <c r="G1286" s="161"/>
      <c r="H1286" s="161"/>
      <c r="I1286" s="161"/>
      <c r="J1286" s="161"/>
      <c r="K1286" s="161"/>
      <c r="L1286" s="161"/>
      <c r="M1286" s="161"/>
      <c r="N1286" s="161"/>
      <c r="O1286" s="161"/>
      <c r="P1286" s="161"/>
      <c r="Q1286" s="161"/>
      <c r="R1286" s="161"/>
      <c r="S1286" s="161"/>
      <c r="T1286" s="161"/>
      <c r="U1286" s="161"/>
      <c r="V1286" s="161"/>
      <c r="W1286" s="161"/>
      <c r="X1286" s="161"/>
      <c r="Y1286" s="161"/>
      <c r="Z1286" s="161"/>
      <c r="AA1286" s="161"/>
      <c r="AB1286" s="161"/>
      <c r="AC1286" s="161"/>
      <c r="AD1286" s="161"/>
      <c r="AE1286" s="161"/>
      <c r="AF1286" s="161"/>
      <c r="AG1286" s="161"/>
      <c r="AH1286" s="161"/>
      <c r="AI1286" s="161"/>
      <c r="AJ1286" s="161"/>
      <c r="AK1286" s="161"/>
      <c r="AL1286" s="161"/>
      <c r="AM1286" s="161"/>
      <c r="AN1286" s="161"/>
      <c r="AO1286" s="161"/>
      <c r="AP1286" s="161"/>
      <c r="AQ1286" s="161"/>
      <c r="AR1286"/>
      <c r="AS1286" s="161"/>
      <c r="AT1286" s="161"/>
      <c r="AU1286" s="161"/>
      <c r="AV1286" s="161"/>
      <c r="AW1286" s="161"/>
      <c r="AX1286" s="161"/>
      <c r="AY1286" s="161"/>
      <c r="AZ1286" s="161"/>
      <c r="BA1286" s="161"/>
      <c r="BB1286" s="161"/>
      <c r="BC1286" s="161"/>
      <c r="BD1286" s="161"/>
      <c r="BE1286" s="161"/>
      <c r="BF1286" s="161"/>
      <c r="BG1286" s="161"/>
      <c r="BH1286" s="161"/>
      <c r="BI1286" s="161"/>
      <c r="BJ1286" s="161"/>
      <c r="BK1286" s="161"/>
      <c r="BL1286" s="161"/>
      <c r="BM1286" s="161"/>
      <c r="BN1286" s="161"/>
      <c r="BO1286" s="161"/>
      <c r="BP1286" s="161"/>
      <c r="BQ1286" s="161"/>
      <c r="BR1286" s="161"/>
      <c r="BS1286" s="161"/>
      <c r="BT1286" s="161"/>
      <c r="BU1286" s="161"/>
      <c r="BV1286" s="161"/>
      <c r="BW1286" s="161"/>
      <c r="BX1286" s="161"/>
      <c r="BY1286" s="161"/>
      <c r="BZ1286" s="161"/>
      <c r="CA1286" s="161"/>
      <c r="CB1286" s="161"/>
      <c r="CC1286" s="161"/>
      <c r="CD1286" s="161"/>
      <c r="CE1286" s="161"/>
      <c r="CF1286" s="161"/>
      <c r="CG1286" s="161"/>
      <c r="CH1286" s="161"/>
      <c r="CI1286" s="161"/>
      <c r="CJ1286" s="161"/>
      <c r="CK1286" s="161"/>
      <c r="CL1286" s="161"/>
      <c r="CM1286" s="161"/>
      <c r="CN1286" s="161"/>
      <c r="CO1286" s="161"/>
      <c r="CP1286" s="161"/>
      <c r="CQ1286" s="161"/>
      <c r="CR1286" s="161"/>
      <c r="CS1286" s="161"/>
      <c r="CT1286" s="161"/>
      <c r="CU1286" s="161"/>
      <c r="CV1286" s="161"/>
      <c r="CW1286" s="161"/>
      <c r="CX1286" s="161"/>
      <c r="CY1286" s="161"/>
      <c r="CZ1286" s="161"/>
      <c r="DA1286" s="161"/>
      <c r="DB1286" s="161"/>
      <c r="DC1286" s="161"/>
      <c r="DD1286" s="161"/>
      <c r="DE1286" s="161"/>
      <c r="DF1286" s="161"/>
      <c r="DG1286" s="161"/>
      <c r="DH1286" s="161"/>
      <c r="DI1286" s="161"/>
      <c r="DJ1286" s="161"/>
      <c r="DK1286" s="161"/>
      <c r="DL1286" s="161"/>
      <c r="DM1286" s="161"/>
      <c r="DN1286" s="161"/>
      <c r="DO1286" s="161"/>
      <c r="DP1286" s="161"/>
      <c r="DQ1286" s="161"/>
      <c r="DR1286" s="161"/>
      <c r="DS1286" s="161"/>
      <c r="DT1286" s="161"/>
      <c r="DU1286" s="161"/>
      <c r="DV1286" s="161"/>
      <c r="DW1286" s="161"/>
    </row>
    <row r="1287" spans="1:127" ht="12.75" customHeight="1" x14ac:dyDescent="0.25">
      <c r="A1287" s="161"/>
      <c r="B1287" s="161"/>
      <c r="C1287" s="161"/>
      <c r="D1287" s="161"/>
      <c r="E1287" s="161"/>
      <c r="F1287" s="161"/>
      <c r="G1287" s="161"/>
      <c r="H1287" s="161"/>
      <c r="I1287" s="161"/>
      <c r="J1287" s="161"/>
      <c r="K1287" s="161"/>
      <c r="L1287" s="161"/>
      <c r="M1287" s="161"/>
      <c r="N1287" s="161"/>
      <c r="O1287" s="161"/>
      <c r="P1287" s="161"/>
      <c r="Q1287" s="161"/>
      <c r="R1287" s="161"/>
      <c r="S1287" s="161"/>
      <c r="T1287" s="161"/>
      <c r="U1287" s="161"/>
      <c r="V1287" s="161"/>
      <c r="W1287" s="161"/>
      <c r="X1287" s="161"/>
      <c r="Y1287" s="161"/>
      <c r="Z1287" s="161"/>
      <c r="AA1287" s="161"/>
      <c r="AB1287" s="161"/>
      <c r="AC1287" s="161"/>
      <c r="AD1287" s="161"/>
      <c r="AE1287" s="161"/>
      <c r="AF1287" s="161"/>
      <c r="AG1287" s="161"/>
      <c r="AH1287" s="161"/>
      <c r="AI1287" s="161"/>
      <c r="AJ1287" s="161"/>
      <c r="AK1287" s="161"/>
      <c r="AL1287" s="161"/>
      <c r="AM1287" s="161"/>
      <c r="AN1287" s="161"/>
      <c r="AO1287" s="161"/>
      <c r="AP1287" s="161"/>
      <c r="AQ1287" s="161"/>
      <c r="AR1287"/>
      <c r="AS1287" s="161"/>
      <c r="AT1287" s="161"/>
      <c r="AU1287" s="161"/>
      <c r="AV1287" s="161"/>
      <c r="AW1287" s="161"/>
      <c r="AX1287" s="161"/>
      <c r="AY1287" s="161"/>
      <c r="AZ1287" s="161"/>
      <c r="BA1287" s="161"/>
      <c r="BB1287" s="161"/>
      <c r="BC1287" s="161"/>
      <c r="BD1287" s="161"/>
      <c r="BE1287" s="161"/>
      <c r="BF1287" s="161"/>
      <c r="BG1287" s="161"/>
      <c r="BH1287" s="161"/>
      <c r="BI1287" s="161"/>
      <c r="BJ1287" s="161"/>
      <c r="BK1287" s="161"/>
      <c r="BL1287" s="161"/>
      <c r="BM1287" s="161"/>
      <c r="BN1287" s="161"/>
      <c r="BO1287" s="161"/>
      <c r="BP1287" s="161"/>
      <c r="BQ1287" s="161"/>
      <c r="BR1287" s="161"/>
      <c r="BS1287" s="161"/>
      <c r="BT1287" s="161"/>
      <c r="BU1287" s="161"/>
      <c r="BV1287" s="161"/>
      <c r="BW1287" s="161"/>
      <c r="BX1287" s="161"/>
      <c r="BY1287" s="161"/>
      <c r="BZ1287" s="161"/>
      <c r="CA1287" s="161"/>
      <c r="CB1287" s="161"/>
      <c r="CC1287" s="161"/>
      <c r="CD1287" s="161"/>
      <c r="CE1287" s="161"/>
      <c r="CF1287" s="161"/>
      <c r="CG1287" s="161"/>
      <c r="CH1287" s="161"/>
      <c r="CI1287" s="161"/>
      <c r="CJ1287" s="161"/>
      <c r="CK1287" s="161"/>
      <c r="CL1287" s="161"/>
      <c r="CM1287" s="161"/>
      <c r="CN1287" s="161"/>
      <c r="CO1287" s="161"/>
      <c r="CP1287" s="161"/>
      <c r="CQ1287" s="161"/>
      <c r="CR1287" s="161"/>
      <c r="CS1287" s="161"/>
      <c r="CT1287" s="161"/>
      <c r="CU1287" s="161"/>
      <c r="CV1287" s="161"/>
      <c r="CW1287" s="161"/>
      <c r="CX1287" s="161"/>
      <c r="CY1287" s="161"/>
      <c r="CZ1287" s="161"/>
      <c r="DA1287" s="161"/>
      <c r="DB1287" s="161"/>
      <c r="DC1287" s="161"/>
      <c r="DD1287" s="161"/>
      <c r="DE1287" s="161"/>
      <c r="DF1287" s="161"/>
      <c r="DG1287" s="161"/>
      <c r="DH1287" s="161"/>
      <c r="DI1287" s="161"/>
      <c r="DJ1287" s="161"/>
      <c r="DK1287" s="161"/>
      <c r="DL1287" s="161"/>
      <c r="DM1287" s="161"/>
      <c r="DN1287" s="161"/>
      <c r="DO1287" s="161"/>
      <c r="DP1287" s="161"/>
      <c r="DQ1287" s="161"/>
      <c r="DR1287" s="161"/>
      <c r="DS1287" s="161"/>
      <c r="DT1287" s="161"/>
      <c r="DU1287" s="161"/>
      <c r="DV1287" s="161"/>
      <c r="DW1287" s="161"/>
    </row>
    <row r="1288" spans="1:127" ht="12.75" customHeight="1" x14ac:dyDescent="0.25">
      <c r="A1288" s="161"/>
      <c r="B1288" s="161"/>
      <c r="C1288" s="161"/>
      <c r="D1288" s="161"/>
      <c r="E1288" s="161"/>
      <c r="F1288" s="161"/>
      <c r="G1288" s="161"/>
      <c r="H1288" s="161"/>
      <c r="I1288" s="161"/>
      <c r="J1288" s="161"/>
      <c r="K1288" s="161"/>
      <c r="L1288" s="161"/>
      <c r="M1288" s="161"/>
      <c r="N1288" s="161"/>
      <c r="O1288" s="161"/>
      <c r="P1288" s="161"/>
      <c r="Q1288" s="161"/>
      <c r="R1288" s="161"/>
      <c r="S1288" s="161"/>
      <c r="T1288" s="161"/>
      <c r="U1288" s="161"/>
      <c r="V1288" s="161"/>
      <c r="W1288" s="161"/>
      <c r="X1288" s="161"/>
      <c r="Y1288" s="161"/>
      <c r="Z1288" s="161"/>
      <c r="AA1288" s="161"/>
      <c r="AB1288" s="161"/>
      <c r="AC1288" s="161"/>
      <c r="AD1288" s="161"/>
      <c r="AE1288" s="161"/>
      <c r="AF1288" s="161"/>
      <c r="AG1288" s="161"/>
      <c r="AH1288" s="161"/>
      <c r="AI1288" s="161"/>
      <c r="AJ1288" s="161"/>
      <c r="AK1288" s="161"/>
      <c r="AL1288" s="161"/>
      <c r="AM1288" s="161"/>
      <c r="AN1288" s="161"/>
      <c r="AO1288" s="161"/>
      <c r="AP1288" s="161"/>
      <c r="AQ1288" s="161"/>
      <c r="AR1288"/>
      <c r="AS1288" s="161"/>
      <c r="AT1288" s="161"/>
      <c r="AU1288" s="161"/>
      <c r="AV1288" s="161"/>
      <c r="AW1288" s="161"/>
      <c r="AX1288" s="161"/>
      <c r="AY1288" s="161"/>
      <c r="AZ1288" s="161"/>
      <c r="BA1288" s="161"/>
      <c r="BB1288" s="161"/>
      <c r="BC1288" s="161"/>
      <c r="BD1288" s="161"/>
      <c r="BE1288" s="161"/>
      <c r="BF1288" s="161"/>
      <c r="BG1288" s="161"/>
      <c r="BH1288" s="161"/>
      <c r="BI1288" s="161"/>
      <c r="BJ1288" s="161"/>
      <c r="BK1288" s="161"/>
      <c r="BL1288" s="161"/>
      <c r="BM1288" s="161"/>
      <c r="BN1288" s="161"/>
      <c r="BO1288" s="161"/>
      <c r="BP1288" s="161"/>
      <c r="BQ1288" s="161"/>
      <c r="BR1288" s="161"/>
      <c r="BS1288" s="161"/>
      <c r="BT1288" s="161"/>
      <c r="BU1288" s="161"/>
      <c r="BV1288" s="161"/>
      <c r="BW1288" s="161"/>
      <c r="BX1288" s="161"/>
      <c r="BY1288" s="161"/>
      <c r="BZ1288" s="161"/>
      <c r="CA1288" s="161"/>
      <c r="CB1288" s="161"/>
      <c r="CC1288" s="161"/>
      <c r="CD1288" s="161"/>
      <c r="CE1288" s="161"/>
      <c r="CF1288" s="161"/>
      <c r="CG1288" s="161"/>
      <c r="CH1288" s="161"/>
      <c r="CI1288" s="161"/>
      <c r="CJ1288" s="161"/>
      <c r="CK1288" s="161"/>
      <c r="CL1288" s="161"/>
      <c r="CM1288" s="161"/>
      <c r="CN1288" s="161"/>
      <c r="CO1288" s="161"/>
      <c r="CP1288" s="161"/>
      <c r="CQ1288" s="161"/>
      <c r="CR1288" s="161"/>
      <c r="CS1288" s="161"/>
      <c r="CT1288" s="161"/>
      <c r="CU1288" s="161"/>
      <c r="CV1288" s="161"/>
      <c r="CW1288" s="161"/>
      <c r="CX1288" s="161"/>
      <c r="CY1288" s="161"/>
      <c r="CZ1288" s="161"/>
      <c r="DA1288" s="161"/>
      <c r="DB1288" s="161"/>
      <c r="DC1288" s="161"/>
      <c r="DD1288" s="161"/>
      <c r="DE1288" s="161"/>
      <c r="DF1288" s="161"/>
      <c r="DG1288" s="161"/>
      <c r="DH1288" s="161"/>
      <c r="DI1288" s="161"/>
      <c r="DJ1288" s="161"/>
      <c r="DK1288" s="161"/>
      <c r="DL1288" s="161"/>
      <c r="DM1288" s="161"/>
      <c r="DN1288" s="161"/>
      <c r="DO1288" s="161"/>
      <c r="DP1288" s="161"/>
      <c r="DQ1288" s="161"/>
      <c r="DR1288" s="161"/>
      <c r="DS1288" s="161"/>
      <c r="DT1288" s="161"/>
      <c r="DU1288" s="161"/>
      <c r="DV1288" s="161"/>
      <c r="DW1288" s="161"/>
    </row>
    <row r="1289" spans="1:127" ht="12.75" customHeight="1" x14ac:dyDescent="0.25">
      <c r="A1289" s="161"/>
      <c r="B1289" s="161"/>
      <c r="C1289" s="161"/>
      <c r="D1289" s="161"/>
      <c r="E1289" s="161"/>
      <c r="F1289" s="161"/>
      <c r="G1289" s="161"/>
      <c r="H1289" s="161"/>
      <c r="I1289" s="161"/>
      <c r="J1289" s="161"/>
      <c r="K1289" s="161"/>
      <c r="L1289" s="161"/>
      <c r="M1289" s="161"/>
      <c r="N1289" s="161"/>
      <c r="O1289" s="161"/>
      <c r="P1289" s="161"/>
      <c r="Q1289" s="161"/>
      <c r="R1289" s="161"/>
      <c r="S1289" s="161"/>
      <c r="T1289" s="161"/>
      <c r="U1289" s="161"/>
      <c r="V1289" s="161"/>
      <c r="W1289" s="161"/>
      <c r="X1289" s="161"/>
      <c r="Y1289" s="161"/>
      <c r="Z1289" s="161"/>
      <c r="AA1289" s="161"/>
      <c r="AB1289" s="161"/>
      <c r="AC1289" s="161"/>
      <c r="AD1289" s="161"/>
      <c r="AE1289" s="161"/>
      <c r="AF1289" s="161"/>
      <c r="AG1289" s="161"/>
      <c r="AH1289" s="161"/>
      <c r="AI1289" s="161"/>
      <c r="AJ1289" s="161"/>
      <c r="AK1289" s="161"/>
      <c r="AL1289" s="161"/>
      <c r="AM1289" s="161"/>
      <c r="AN1289" s="161"/>
      <c r="AO1289" s="161"/>
      <c r="AP1289" s="161"/>
      <c r="AQ1289" s="161"/>
      <c r="AR1289"/>
      <c r="AS1289" s="161"/>
      <c r="AT1289" s="161"/>
      <c r="AU1289" s="161"/>
      <c r="AV1289" s="161"/>
      <c r="AW1289" s="161"/>
      <c r="AX1289" s="161"/>
      <c r="AY1289" s="161"/>
      <c r="AZ1289" s="161"/>
      <c r="BA1289" s="161"/>
      <c r="BB1289" s="161"/>
      <c r="BC1289" s="161"/>
      <c r="BD1289" s="161"/>
      <c r="BE1289" s="161"/>
      <c r="BF1289" s="161"/>
      <c r="BG1289" s="161"/>
      <c r="BH1289" s="161"/>
      <c r="BI1289" s="161"/>
      <c r="BJ1289" s="161"/>
      <c r="BK1289" s="161"/>
      <c r="BL1289" s="161"/>
      <c r="BM1289" s="161"/>
      <c r="BN1289" s="161"/>
      <c r="BO1289" s="161"/>
      <c r="BP1289" s="161"/>
      <c r="BQ1289" s="161"/>
      <c r="BR1289" s="161"/>
      <c r="BS1289" s="161"/>
      <c r="BT1289" s="161"/>
      <c r="BU1289" s="161"/>
      <c r="BV1289" s="161"/>
      <c r="BW1289" s="161"/>
      <c r="BX1289" s="161"/>
      <c r="BY1289" s="161"/>
      <c r="BZ1289" s="161"/>
      <c r="CA1289" s="161"/>
      <c r="CB1289" s="161"/>
      <c r="CC1289" s="161"/>
      <c r="CD1289" s="161"/>
      <c r="CE1289" s="161"/>
      <c r="CF1289" s="161"/>
      <c r="CG1289" s="161"/>
      <c r="CH1289" s="161"/>
      <c r="CI1289" s="161"/>
      <c r="CJ1289" s="161"/>
      <c r="CK1289" s="161"/>
      <c r="CL1289" s="161"/>
      <c r="CM1289" s="161"/>
      <c r="CN1289" s="161"/>
      <c r="CO1289" s="161"/>
      <c r="CP1289" s="161"/>
      <c r="CQ1289" s="161"/>
      <c r="CR1289" s="161"/>
      <c r="CS1289" s="161"/>
      <c r="CT1289" s="161"/>
      <c r="CU1289" s="161"/>
      <c r="CV1289" s="161"/>
      <c r="CW1289" s="161"/>
      <c r="CX1289" s="161"/>
      <c r="CY1289" s="161"/>
      <c r="CZ1289" s="161"/>
      <c r="DA1289" s="161"/>
      <c r="DB1289" s="161"/>
      <c r="DC1289" s="161"/>
      <c r="DD1289" s="161"/>
      <c r="DE1289" s="161"/>
      <c r="DF1289" s="161"/>
      <c r="DG1289" s="161"/>
      <c r="DH1289" s="161"/>
      <c r="DI1289" s="161"/>
      <c r="DJ1289" s="161"/>
      <c r="DK1289" s="161"/>
      <c r="DL1289" s="161"/>
      <c r="DM1289" s="161"/>
      <c r="DN1289" s="161"/>
      <c r="DO1289" s="161"/>
      <c r="DP1289" s="161"/>
      <c r="DQ1289" s="161"/>
      <c r="DR1289" s="161"/>
      <c r="DS1289" s="161"/>
      <c r="DT1289" s="161"/>
      <c r="DU1289" s="161"/>
      <c r="DV1289" s="161"/>
      <c r="DW1289" s="161"/>
    </row>
    <row r="1290" spans="1:127" ht="12.75" customHeight="1" x14ac:dyDescent="0.25">
      <c r="A1290" s="161"/>
      <c r="B1290" s="161"/>
      <c r="C1290" s="161"/>
      <c r="D1290" s="161"/>
      <c r="E1290" s="161"/>
      <c r="F1290" s="161"/>
      <c r="G1290" s="161"/>
      <c r="H1290" s="161"/>
      <c r="I1290" s="161"/>
      <c r="J1290" s="161"/>
      <c r="K1290" s="161"/>
      <c r="L1290" s="161"/>
      <c r="M1290" s="161"/>
      <c r="N1290" s="161"/>
      <c r="O1290" s="161"/>
      <c r="P1290" s="161"/>
      <c r="Q1290" s="161"/>
      <c r="R1290" s="161"/>
      <c r="S1290" s="161"/>
      <c r="T1290" s="161"/>
      <c r="U1290" s="161"/>
      <c r="V1290" s="161"/>
      <c r="W1290" s="161"/>
      <c r="X1290" s="161"/>
      <c r="Y1290" s="161"/>
      <c r="Z1290" s="161"/>
      <c r="AA1290" s="161"/>
      <c r="AB1290" s="161"/>
      <c r="AC1290" s="161"/>
      <c r="AD1290" s="161"/>
      <c r="AE1290" s="161"/>
      <c r="AF1290" s="161"/>
      <c r="AG1290" s="161"/>
      <c r="AH1290" s="161"/>
      <c r="AI1290" s="161"/>
      <c r="AJ1290" s="161"/>
      <c r="AK1290" s="161"/>
      <c r="AL1290" s="161"/>
      <c r="AM1290" s="161"/>
      <c r="AN1290" s="161"/>
      <c r="AO1290" s="161"/>
      <c r="AP1290" s="161"/>
      <c r="AQ1290" s="161"/>
      <c r="AR1290"/>
      <c r="AS1290" s="161"/>
      <c r="AT1290" s="161"/>
      <c r="AU1290" s="161"/>
      <c r="AV1290" s="161"/>
      <c r="AW1290" s="161"/>
      <c r="AX1290" s="161"/>
      <c r="AY1290" s="161"/>
      <c r="AZ1290" s="161"/>
      <c r="BA1290" s="161"/>
      <c r="BB1290" s="161"/>
      <c r="BC1290" s="161"/>
      <c r="BD1290" s="161"/>
      <c r="BE1290" s="161"/>
      <c r="BF1290" s="161"/>
      <c r="BG1290" s="161"/>
      <c r="BH1290" s="161"/>
      <c r="BI1290" s="161"/>
      <c r="BJ1290" s="161"/>
      <c r="BK1290" s="161"/>
      <c r="BL1290" s="161"/>
      <c r="BM1290" s="161"/>
      <c r="BN1290" s="161"/>
      <c r="BO1290" s="161"/>
      <c r="BP1290" s="161"/>
      <c r="BQ1290" s="161"/>
      <c r="BR1290" s="161"/>
      <c r="BS1290" s="161"/>
      <c r="BT1290" s="161"/>
      <c r="BU1290" s="161"/>
      <c r="BV1290" s="161"/>
      <c r="BW1290" s="161"/>
      <c r="BX1290" s="161"/>
      <c r="BY1290" s="161"/>
      <c r="BZ1290" s="161"/>
      <c r="CA1290" s="161"/>
      <c r="CB1290" s="161"/>
      <c r="CC1290" s="161"/>
      <c r="CD1290" s="161"/>
      <c r="CE1290" s="161"/>
      <c r="CF1290" s="161"/>
      <c r="CG1290" s="161"/>
      <c r="CH1290" s="161"/>
      <c r="CI1290" s="161"/>
      <c r="CJ1290" s="161"/>
      <c r="CK1290" s="161"/>
      <c r="CL1290" s="161"/>
      <c r="CM1290" s="161"/>
      <c r="CN1290" s="161"/>
      <c r="CO1290" s="161"/>
      <c r="CP1290" s="161"/>
      <c r="CQ1290" s="161"/>
      <c r="CR1290" s="161"/>
      <c r="CS1290" s="161"/>
      <c r="CT1290" s="161"/>
      <c r="CU1290" s="161"/>
      <c r="CV1290" s="161"/>
      <c r="CW1290" s="161"/>
      <c r="CX1290" s="161"/>
      <c r="CY1290" s="161"/>
      <c r="CZ1290" s="161"/>
      <c r="DA1290" s="161"/>
      <c r="DB1290" s="161"/>
      <c r="DC1290" s="161"/>
      <c r="DD1290" s="161"/>
      <c r="DE1290" s="161"/>
      <c r="DF1290" s="161"/>
      <c r="DG1290" s="161"/>
      <c r="DH1290" s="161"/>
      <c r="DI1290" s="161"/>
      <c r="DJ1290" s="161"/>
      <c r="DK1290" s="161"/>
      <c r="DL1290" s="161"/>
      <c r="DM1290" s="161"/>
      <c r="DN1290" s="161"/>
      <c r="DO1290" s="161"/>
      <c r="DP1290" s="161"/>
      <c r="DQ1290" s="161"/>
      <c r="DR1290" s="161"/>
      <c r="DS1290" s="161"/>
      <c r="DT1290" s="161"/>
      <c r="DU1290" s="161"/>
      <c r="DV1290" s="161"/>
      <c r="DW1290" s="161"/>
    </row>
    <row r="1291" spans="1:127" ht="12.75" customHeight="1" x14ac:dyDescent="0.25">
      <c r="A1291" s="161"/>
      <c r="B1291" s="161"/>
      <c r="C1291" s="161"/>
      <c r="D1291" s="161"/>
      <c r="E1291" s="161"/>
      <c r="F1291" s="161"/>
      <c r="G1291" s="161"/>
      <c r="H1291" s="161"/>
      <c r="I1291" s="161"/>
      <c r="J1291" s="161"/>
      <c r="K1291" s="161"/>
      <c r="L1291" s="161"/>
      <c r="M1291" s="161"/>
      <c r="N1291" s="161"/>
      <c r="O1291" s="161"/>
      <c r="P1291" s="161"/>
      <c r="Q1291" s="161"/>
      <c r="R1291" s="161"/>
      <c r="S1291" s="161"/>
      <c r="T1291" s="161"/>
      <c r="U1291" s="161"/>
      <c r="V1291" s="161"/>
      <c r="W1291" s="161"/>
      <c r="X1291" s="161"/>
      <c r="Y1291" s="161"/>
      <c r="Z1291" s="161"/>
      <c r="AA1291" s="161"/>
      <c r="AB1291" s="161"/>
      <c r="AC1291" s="161"/>
      <c r="AD1291" s="161"/>
      <c r="AE1291" s="161"/>
      <c r="AF1291" s="161"/>
      <c r="AG1291" s="161"/>
      <c r="AH1291" s="161"/>
      <c r="AI1291" s="161"/>
      <c r="AJ1291" s="161"/>
      <c r="AK1291" s="161"/>
      <c r="AL1291" s="161"/>
      <c r="AM1291" s="161"/>
      <c r="AN1291" s="161"/>
      <c r="AO1291" s="161"/>
      <c r="AP1291" s="161"/>
      <c r="AQ1291" s="161"/>
      <c r="AR1291"/>
      <c r="AS1291" s="161"/>
      <c r="AT1291" s="161"/>
      <c r="AU1291" s="161"/>
      <c r="AV1291" s="161"/>
      <c r="AW1291" s="161"/>
      <c r="AX1291" s="161"/>
      <c r="AY1291" s="161"/>
      <c r="AZ1291" s="161"/>
      <c r="BA1291" s="161"/>
      <c r="BB1291" s="161"/>
      <c r="BC1291" s="161"/>
      <c r="BD1291" s="161"/>
      <c r="BE1291" s="161"/>
      <c r="BF1291" s="161"/>
      <c r="BG1291" s="161"/>
      <c r="BH1291" s="161"/>
      <c r="BI1291" s="161"/>
      <c r="BJ1291" s="161"/>
      <c r="BK1291" s="161"/>
      <c r="BL1291" s="161"/>
      <c r="BM1291" s="161"/>
      <c r="BN1291" s="161"/>
      <c r="BO1291" s="161"/>
      <c r="BP1291" s="161"/>
      <c r="BQ1291" s="161"/>
      <c r="BR1291" s="161"/>
      <c r="BS1291" s="161"/>
      <c r="BT1291" s="161"/>
      <c r="BU1291" s="161"/>
      <c r="BV1291" s="161"/>
      <c r="BW1291" s="161"/>
      <c r="BX1291" s="161"/>
      <c r="BY1291" s="161"/>
      <c r="BZ1291" s="161"/>
      <c r="CA1291" s="161"/>
      <c r="CB1291" s="161"/>
      <c r="CC1291" s="161"/>
      <c r="CD1291" s="161"/>
      <c r="CE1291" s="161"/>
      <c r="CF1291" s="161"/>
      <c r="CG1291" s="161"/>
      <c r="CH1291" s="161"/>
      <c r="CI1291" s="161"/>
      <c r="CJ1291" s="161"/>
      <c r="CK1291" s="161"/>
      <c r="CL1291" s="161"/>
      <c r="CM1291" s="161"/>
      <c r="CN1291" s="161"/>
      <c r="CO1291" s="161"/>
      <c r="CP1291" s="161"/>
      <c r="CQ1291" s="161"/>
      <c r="CR1291" s="161"/>
      <c r="CS1291" s="161"/>
      <c r="CT1291" s="161"/>
      <c r="CU1291" s="161"/>
      <c r="CV1291" s="161"/>
      <c r="CW1291" s="161"/>
      <c r="CX1291" s="161"/>
      <c r="CY1291" s="161"/>
      <c r="CZ1291" s="161"/>
      <c r="DA1291" s="161"/>
      <c r="DB1291" s="161"/>
      <c r="DC1291" s="161"/>
      <c r="DD1291" s="161"/>
      <c r="DE1291" s="161"/>
      <c r="DF1291" s="161"/>
      <c r="DG1291" s="161"/>
      <c r="DH1291" s="161"/>
      <c r="DI1291" s="161"/>
      <c r="DJ1291" s="161"/>
      <c r="DK1291" s="161"/>
      <c r="DL1291" s="161"/>
      <c r="DM1291" s="161"/>
      <c r="DN1291" s="161"/>
      <c r="DO1291" s="161"/>
      <c r="DP1291" s="161"/>
      <c r="DQ1291" s="161"/>
      <c r="DR1291" s="161"/>
      <c r="DS1291" s="161"/>
      <c r="DT1291" s="161"/>
      <c r="DU1291" s="161"/>
      <c r="DV1291" s="161"/>
      <c r="DW1291" s="161"/>
    </row>
    <row r="1292" spans="1:127" ht="12.75" customHeight="1" x14ac:dyDescent="0.25">
      <c r="A1292" s="161"/>
      <c r="B1292" s="161"/>
      <c r="C1292" s="161"/>
      <c r="D1292" s="161"/>
      <c r="E1292" s="161"/>
      <c r="F1292" s="161"/>
      <c r="G1292" s="161"/>
      <c r="H1292" s="161"/>
      <c r="I1292" s="161"/>
      <c r="J1292" s="161"/>
      <c r="K1292" s="161"/>
      <c r="L1292" s="161"/>
      <c r="M1292" s="161"/>
      <c r="N1292" s="161"/>
      <c r="O1292" s="161"/>
      <c r="P1292" s="161"/>
      <c r="Q1292" s="161"/>
      <c r="R1292" s="161"/>
      <c r="S1292" s="161"/>
      <c r="T1292" s="161"/>
      <c r="U1292" s="161"/>
      <c r="V1292" s="161"/>
      <c r="W1292" s="161"/>
      <c r="X1292" s="161"/>
      <c r="Y1292" s="161"/>
      <c r="Z1292" s="161"/>
      <c r="AA1292" s="161"/>
      <c r="AB1292" s="161"/>
      <c r="AC1292" s="161"/>
      <c r="AD1292" s="161"/>
      <c r="AE1292" s="161"/>
      <c r="AF1292" s="161"/>
      <c r="AG1292" s="161"/>
      <c r="AH1292" s="161"/>
      <c r="AI1292" s="161"/>
      <c r="AJ1292" s="161"/>
      <c r="AK1292" s="161"/>
      <c r="AL1292" s="161"/>
      <c r="AM1292" s="161"/>
      <c r="AN1292" s="161"/>
      <c r="AO1292" s="161"/>
      <c r="AP1292" s="161"/>
      <c r="AQ1292" s="161"/>
      <c r="AR1292"/>
      <c r="AS1292" s="161"/>
      <c r="AT1292" s="161"/>
      <c r="AU1292" s="161"/>
      <c r="AV1292" s="161"/>
      <c r="AW1292" s="161"/>
      <c r="AX1292" s="161"/>
      <c r="AY1292" s="161"/>
      <c r="AZ1292" s="161"/>
      <c r="BA1292" s="161"/>
      <c r="BB1292" s="161"/>
      <c r="BC1292" s="161"/>
      <c r="BD1292" s="161"/>
      <c r="BE1292" s="161"/>
      <c r="BF1292" s="161"/>
      <c r="BG1292" s="161"/>
      <c r="BH1292" s="161"/>
      <c r="BI1292" s="161"/>
      <c r="BJ1292" s="161"/>
      <c r="BK1292" s="161"/>
      <c r="BL1292" s="161"/>
      <c r="BM1292" s="161"/>
      <c r="BN1292" s="161"/>
      <c r="BO1292" s="161"/>
      <c r="BP1292" s="161"/>
      <c r="BQ1292" s="161"/>
      <c r="BR1292" s="161"/>
      <c r="BS1292" s="161"/>
      <c r="BT1292" s="161"/>
      <c r="BU1292" s="161"/>
      <c r="BV1292" s="161"/>
      <c r="BW1292" s="161"/>
      <c r="BX1292" s="161"/>
      <c r="BY1292" s="161"/>
      <c r="BZ1292" s="161"/>
      <c r="CA1292" s="161"/>
      <c r="CB1292" s="161"/>
      <c r="CC1292" s="161"/>
      <c r="CD1292" s="161"/>
      <c r="CE1292" s="161"/>
      <c r="CF1292" s="161"/>
      <c r="CG1292" s="161"/>
      <c r="CH1292" s="161"/>
      <c r="CI1292" s="161"/>
      <c r="CJ1292" s="161"/>
      <c r="CK1292" s="161"/>
      <c r="CL1292" s="161"/>
      <c r="CM1292" s="161"/>
      <c r="CN1292" s="161"/>
      <c r="CO1292" s="161"/>
      <c r="CP1292" s="161"/>
      <c r="CQ1292" s="161"/>
      <c r="CR1292" s="161"/>
      <c r="CS1292" s="161"/>
      <c r="CT1292" s="161"/>
      <c r="CU1292" s="161"/>
      <c r="CV1292" s="161"/>
      <c r="CW1292" s="161"/>
      <c r="CX1292" s="161"/>
      <c r="CY1292" s="161"/>
      <c r="CZ1292" s="161"/>
      <c r="DA1292" s="161"/>
      <c r="DB1292" s="161"/>
      <c r="DC1292" s="161"/>
      <c r="DD1292" s="161"/>
      <c r="DE1292" s="161"/>
      <c r="DF1292" s="161"/>
      <c r="DG1292" s="161"/>
      <c r="DH1292" s="161"/>
      <c r="DI1292" s="161"/>
      <c r="DJ1292" s="161"/>
      <c r="DK1292" s="161"/>
      <c r="DL1292" s="161"/>
      <c r="DM1292" s="161"/>
      <c r="DN1292" s="161"/>
      <c r="DO1292" s="161"/>
      <c r="DP1292" s="161"/>
      <c r="DQ1292" s="161"/>
      <c r="DR1292" s="161"/>
      <c r="DS1292" s="161"/>
      <c r="DT1292" s="161"/>
      <c r="DU1292" s="161"/>
      <c r="DV1292" s="161"/>
      <c r="DW1292" s="161"/>
    </row>
    <row r="1293" spans="1:127" ht="12.75" customHeight="1" x14ac:dyDescent="0.25">
      <c r="A1293" s="161"/>
      <c r="B1293" s="161"/>
      <c r="C1293" s="161"/>
      <c r="D1293" s="161"/>
      <c r="E1293" s="161"/>
      <c r="F1293" s="161"/>
      <c r="G1293" s="161"/>
      <c r="H1293" s="161"/>
      <c r="I1293" s="161"/>
      <c r="J1293" s="161"/>
      <c r="K1293" s="161"/>
      <c r="L1293" s="161"/>
      <c r="M1293" s="161"/>
      <c r="N1293" s="161"/>
      <c r="O1293" s="161"/>
      <c r="P1293" s="161"/>
      <c r="Q1293" s="161"/>
      <c r="R1293" s="161"/>
      <c r="S1293" s="161"/>
      <c r="T1293" s="161"/>
      <c r="U1293" s="161"/>
      <c r="V1293" s="161"/>
      <c r="W1293" s="161"/>
      <c r="X1293" s="161"/>
      <c r="Y1293" s="161"/>
      <c r="Z1293" s="161"/>
      <c r="AA1293" s="161"/>
      <c r="AB1293" s="161"/>
      <c r="AC1293" s="161"/>
      <c r="AD1293" s="161"/>
      <c r="AE1293" s="161"/>
      <c r="AF1293" s="161"/>
      <c r="AG1293" s="161"/>
      <c r="AH1293" s="161"/>
      <c r="AI1293" s="161"/>
      <c r="AJ1293" s="161"/>
      <c r="AK1293" s="161"/>
      <c r="AL1293" s="161"/>
      <c r="AM1293" s="161"/>
      <c r="AN1293" s="161"/>
      <c r="AO1293" s="161"/>
      <c r="AP1293" s="161"/>
      <c r="AQ1293" s="161"/>
      <c r="AR1293"/>
      <c r="AS1293" s="161"/>
      <c r="AT1293" s="161"/>
      <c r="AU1293" s="161"/>
      <c r="AV1293" s="161"/>
      <c r="AW1293" s="161"/>
      <c r="AX1293" s="161"/>
      <c r="AY1293" s="161"/>
      <c r="AZ1293" s="161"/>
      <c r="BA1293" s="161"/>
      <c r="BB1293" s="161"/>
      <c r="BC1293" s="161"/>
      <c r="BD1293" s="161"/>
      <c r="BE1293" s="161"/>
      <c r="BF1293" s="161"/>
      <c r="BG1293" s="161"/>
      <c r="BH1293" s="161"/>
      <c r="BI1293" s="161"/>
      <c r="BJ1293" s="161"/>
      <c r="BK1293" s="161"/>
      <c r="BL1293" s="161"/>
      <c r="BM1293" s="161"/>
      <c r="BN1293" s="161"/>
      <c r="BO1293" s="161"/>
      <c r="BP1293" s="161"/>
      <c r="BQ1293" s="161"/>
      <c r="BR1293" s="161"/>
      <c r="BS1293" s="161"/>
      <c r="BT1293" s="161"/>
      <c r="BU1293" s="161"/>
      <c r="BV1293" s="161"/>
      <c r="BW1293" s="161"/>
      <c r="BX1293" s="161"/>
      <c r="BY1293" s="161"/>
      <c r="BZ1293" s="161"/>
      <c r="CA1293" s="161"/>
      <c r="CB1293" s="161"/>
      <c r="CC1293" s="161"/>
      <c r="CD1293" s="161"/>
      <c r="CE1293" s="161"/>
      <c r="CF1293" s="161"/>
      <c r="CG1293" s="161"/>
      <c r="CH1293" s="161"/>
      <c r="CI1293" s="161"/>
      <c r="CJ1293" s="161"/>
      <c r="CK1293" s="161"/>
      <c r="CL1293" s="161"/>
      <c r="CM1293" s="161"/>
      <c r="CN1293" s="161"/>
      <c r="CO1293" s="161"/>
      <c r="CP1293" s="161"/>
      <c r="CQ1293" s="161"/>
      <c r="CR1293" s="161"/>
      <c r="CS1293" s="161"/>
      <c r="CT1293" s="161"/>
      <c r="CU1293" s="161"/>
      <c r="CV1293" s="161"/>
      <c r="CW1293" s="161"/>
      <c r="CX1293" s="161"/>
      <c r="CY1293" s="161"/>
      <c r="CZ1293" s="161"/>
      <c r="DA1293" s="161"/>
      <c r="DB1293" s="161"/>
      <c r="DC1293" s="161"/>
      <c r="DD1293" s="161"/>
      <c r="DE1293" s="161"/>
      <c r="DF1293" s="161"/>
      <c r="DG1293" s="161"/>
      <c r="DH1293" s="161"/>
      <c r="DI1293" s="161"/>
      <c r="DJ1293" s="161"/>
      <c r="DK1293" s="161"/>
      <c r="DL1293" s="161"/>
      <c r="DM1293" s="161"/>
      <c r="DN1293" s="161"/>
      <c r="DO1293" s="161"/>
      <c r="DP1293" s="161"/>
      <c r="DQ1293" s="161"/>
      <c r="DR1293" s="161"/>
      <c r="DS1293" s="161"/>
      <c r="DT1293" s="161"/>
      <c r="DU1293" s="161"/>
      <c r="DV1293" s="161"/>
      <c r="DW1293" s="161"/>
    </row>
    <row r="1294" spans="1:127" ht="12.75" customHeight="1" x14ac:dyDescent="0.25">
      <c r="A1294" s="161"/>
      <c r="B1294" s="161"/>
      <c r="C1294" s="161"/>
      <c r="D1294" s="161"/>
      <c r="E1294" s="161"/>
      <c r="F1294" s="161"/>
      <c r="G1294" s="161"/>
      <c r="H1294" s="161"/>
      <c r="I1294" s="161"/>
      <c r="J1294" s="161"/>
      <c r="K1294" s="161"/>
      <c r="L1294" s="161"/>
      <c r="M1294" s="161"/>
      <c r="N1294" s="161"/>
      <c r="O1294" s="161"/>
      <c r="P1294" s="161"/>
      <c r="Q1294" s="161"/>
      <c r="R1294" s="161"/>
      <c r="S1294" s="161"/>
      <c r="T1294" s="161"/>
      <c r="U1294" s="161"/>
      <c r="V1294" s="161"/>
      <c r="W1294" s="161"/>
      <c r="X1294" s="161"/>
      <c r="Y1294" s="161"/>
      <c r="Z1294" s="161"/>
      <c r="AA1294" s="161"/>
      <c r="AB1294" s="161"/>
      <c r="AC1294" s="161"/>
      <c r="AD1294" s="161"/>
      <c r="AE1294" s="161"/>
      <c r="AF1294" s="161"/>
      <c r="AG1294" s="161"/>
      <c r="AH1294" s="161"/>
      <c r="AI1294" s="161"/>
      <c r="AJ1294" s="161"/>
      <c r="AK1294" s="161"/>
      <c r="AL1294" s="161"/>
      <c r="AM1294" s="161"/>
      <c r="AN1294" s="161"/>
      <c r="AO1294" s="161"/>
      <c r="AP1294" s="161"/>
      <c r="AQ1294" s="161"/>
      <c r="AR1294"/>
      <c r="AS1294" s="161"/>
      <c r="AT1294" s="161"/>
      <c r="AU1294" s="161"/>
      <c r="AV1294" s="161"/>
      <c r="AW1294" s="161"/>
      <c r="AX1294" s="161"/>
      <c r="AY1294" s="161"/>
      <c r="AZ1294" s="161"/>
      <c r="BA1294" s="161"/>
      <c r="BB1294" s="161"/>
      <c r="BC1294" s="161"/>
      <c r="BD1294" s="161"/>
      <c r="BE1294" s="161"/>
      <c r="BF1294" s="161"/>
      <c r="BG1294" s="161"/>
      <c r="BH1294" s="161"/>
      <c r="BI1294" s="161"/>
      <c r="BJ1294" s="161"/>
      <c r="BK1294" s="161"/>
      <c r="BL1294" s="161"/>
      <c r="BM1294" s="161"/>
      <c r="BN1294" s="161"/>
      <c r="BO1294" s="161"/>
      <c r="BP1294" s="161"/>
      <c r="BQ1294" s="161"/>
      <c r="BR1294" s="161"/>
      <c r="BS1294" s="161"/>
      <c r="BT1294" s="161"/>
      <c r="BU1294" s="161"/>
      <c r="BV1294" s="161"/>
      <c r="BW1294" s="161"/>
      <c r="BX1294" s="161"/>
      <c r="BY1294" s="161"/>
      <c r="BZ1294" s="161"/>
      <c r="CA1294" s="161"/>
      <c r="CB1294" s="161"/>
      <c r="CC1294" s="161"/>
      <c r="CD1294" s="161"/>
      <c r="CE1294" s="161"/>
      <c r="CF1294" s="161"/>
      <c r="CG1294" s="161"/>
      <c r="CH1294" s="161"/>
      <c r="CI1294" s="161"/>
      <c r="CJ1294" s="161"/>
      <c r="CK1294" s="161"/>
      <c r="CL1294" s="161"/>
      <c r="CM1294" s="161"/>
      <c r="CN1294" s="161"/>
      <c r="CO1294" s="161"/>
      <c r="CP1294" s="161"/>
      <c r="CQ1294" s="161"/>
      <c r="CR1294" s="161"/>
      <c r="CS1294" s="161"/>
      <c r="CT1294" s="161"/>
      <c r="CU1294" s="161"/>
      <c r="CV1294" s="161"/>
      <c r="CW1294" s="161"/>
      <c r="CX1294" s="161"/>
      <c r="CY1294" s="161"/>
      <c r="CZ1294" s="161"/>
      <c r="DA1294" s="161"/>
      <c r="DB1294" s="161"/>
      <c r="DC1294" s="161"/>
      <c r="DD1294" s="161"/>
      <c r="DE1294" s="161"/>
      <c r="DF1294" s="161"/>
      <c r="DG1294" s="161"/>
      <c r="DH1294" s="161"/>
      <c r="DI1294" s="161"/>
      <c r="DJ1294" s="161"/>
      <c r="DK1294" s="161"/>
      <c r="DL1294" s="161"/>
      <c r="DM1294" s="161"/>
      <c r="DN1294" s="161"/>
      <c r="DO1294" s="161"/>
      <c r="DP1294" s="161"/>
      <c r="DQ1294" s="161"/>
      <c r="DR1294" s="161"/>
      <c r="DS1294" s="161"/>
      <c r="DT1294" s="161"/>
      <c r="DU1294" s="161"/>
      <c r="DV1294" s="161"/>
      <c r="DW1294" s="161"/>
    </row>
    <row r="1295" spans="1:127" ht="12.75" customHeight="1" x14ac:dyDescent="0.25">
      <c r="A1295" s="161"/>
      <c r="B1295" s="161"/>
      <c r="C1295" s="161"/>
      <c r="D1295" s="161"/>
      <c r="E1295" s="161"/>
      <c r="F1295" s="161"/>
      <c r="G1295" s="161"/>
      <c r="H1295" s="161"/>
      <c r="I1295" s="161"/>
      <c r="J1295" s="161"/>
      <c r="K1295" s="161"/>
      <c r="L1295" s="161"/>
      <c r="M1295" s="161"/>
      <c r="N1295" s="161"/>
      <c r="O1295" s="161"/>
      <c r="P1295" s="161"/>
      <c r="Q1295" s="161"/>
      <c r="R1295" s="161"/>
      <c r="S1295" s="161"/>
      <c r="T1295" s="161"/>
      <c r="U1295" s="161"/>
      <c r="V1295" s="161"/>
      <c r="W1295" s="161"/>
      <c r="X1295" s="161"/>
      <c r="Y1295" s="161"/>
      <c r="Z1295" s="161"/>
      <c r="AA1295" s="161"/>
      <c r="AB1295" s="161"/>
      <c r="AC1295" s="161"/>
      <c r="AD1295" s="161"/>
      <c r="AE1295" s="161"/>
      <c r="AF1295" s="161"/>
      <c r="AG1295" s="161"/>
      <c r="AH1295" s="161"/>
      <c r="AI1295" s="161"/>
      <c r="AJ1295" s="161"/>
      <c r="AK1295" s="161"/>
      <c r="AL1295" s="161"/>
      <c r="AM1295" s="161"/>
      <c r="AN1295" s="161"/>
      <c r="AO1295" s="161"/>
      <c r="AP1295" s="161"/>
      <c r="AQ1295" s="161"/>
      <c r="AR1295"/>
      <c r="AS1295" s="161"/>
      <c r="AT1295" s="161"/>
      <c r="AU1295" s="161"/>
      <c r="AV1295" s="161"/>
      <c r="AW1295" s="161"/>
      <c r="AX1295" s="161"/>
      <c r="AY1295" s="161"/>
      <c r="AZ1295" s="161"/>
      <c r="BA1295" s="161"/>
      <c r="BB1295" s="161"/>
      <c r="BC1295" s="161"/>
      <c r="BD1295" s="161"/>
      <c r="BE1295" s="161"/>
      <c r="BF1295" s="161"/>
      <c r="BG1295" s="161"/>
      <c r="BH1295" s="161"/>
      <c r="BI1295" s="161"/>
      <c r="BJ1295" s="161"/>
      <c r="BK1295" s="161"/>
      <c r="BL1295" s="161"/>
      <c r="BM1295" s="161"/>
      <c r="BN1295" s="161"/>
      <c r="BO1295" s="161"/>
      <c r="BP1295" s="161"/>
      <c r="BQ1295" s="161"/>
      <c r="BR1295" s="161"/>
      <c r="BS1295" s="161"/>
      <c r="BT1295" s="161"/>
      <c r="BU1295" s="161"/>
      <c r="BV1295" s="161"/>
      <c r="BW1295" s="161"/>
      <c r="BX1295" s="161"/>
      <c r="BY1295" s="161"/>
      <c r="BZ1295" s="161"/>
      <c r="CA1295" s="161"/>
      <c r="CB1295" s="161"/>
      <c r="CC1295" s="161"/>
      <c r="CD1295" s="161"/>
      <c r="CE1295" s="161"/>
      <c r="CF1295" s="161"/>
      <c r="CG1295" s="161"/>
      <c r="CH1295" s="161"/>
      <c r="CI1295" s="161"/>
      <c r="CJ1295" s="161"/>
      <c r="CK1295" s="161"/>
      <c r="CL1295" s="161"/>
      <c r="CM1295" s="161"/>
      <c r="CN1295" s="161"/>
      <c r="CO1295" s="161"/>
      <c r="CP1295" s="161"/>
      <c r="CQ1295" s="161"/>
      <c r="CR1295" s="161"/>
      <c r="CS1295" s="161"/>
      <c r="CT1295" s="161"/>
      <c r="CU1295" s="161"/>
      <c r="CV1295" s="161"/>
      <c r="CW1295" s="161"/>
      <c r="CX1295" s="161"/>
      <c r="CY1295" s="161"/>
      <c r="CZ1295" s="161"/>
      <c r="DA1295" s="161"/>
      <c r="DB1295" s="161"/>
      <c r="DC1295" s="161"/>
      <c r="DD1295" s="161"/>
      <c r="DE1295" s="161"/>
      <c r="DF1295" s="161"/>
      <c r="DG1295" s="161"/>
      <c r="DH1295" s="161"/>
      <c r="DI1295" s="161"/>
      <c r="DJ1295" s="161"/>
      <c r="DK1295" s="161"/>
      <c r="DL1295" s="161"/>
      <c r="DM1295" s="161"/>
      <c r="DN1295" s="161"/>
      <c r="DO1295" s="161"/>
      <c r="DP1295" s="161"/>
      <c r="DQ1295" s="161"/>
      <c r="DR1295" s="161"/>
      <c r="DS1295" s="161"/>
      <c r="DT1295" s="161"/>
      <c r="DU1295" s="161"/>
      <c r="DV1295" s="161"/>
      <c r="DW1295" s="161"/>
    </row>
    <row r="1296" spans="1:127" ht="12.75" customHeight="1" x14ac:dyDescent="0.25">
      <c r="A1296" s="161"/>
      <c r="B1296" s="161"/>
      <c r="C1296" s="161"/>
      <c r="D1296" s="161"/>
      <c r="E1296" s="161"/>
      <c r="F1296" s="161"/>
      <c r="G1296" s="161"/>
      <c r="H1296" s="161"/>
      <c r="I1296" s="161"/>
      <c r="J1296" s="161"/>
      <c r="K1296" s="161"/>
      <c r="L1296" s="161"/>
      <c r="M1296" s="161"/>
      <c r="N1296" s="161"/>
      <c r="O1296" s="161"/>
      <c r="P1296" s="161"/>
      <c r="Q1296" s="161"/>
      <c r="R1296" s="161"/>
      <c r="S1296" s="161"/>
      <c r="T1296" s="161"/>
      <c r="U1296" s="161"/>
      <c r="V1296" s="161"/>
      <c r="W1296" s="161"/>
      <c r="X1296" s="161"/>
      <c r="Y1296" s="161"/>
      <c r="Z1296" s="161"/>
      <c r="AA1296" s="161"/>
      <c r="AB1296" s="161"/>
      <c r="AC1296" s="161"/>
      <c r="AD1296" s="161"/>
      <c r="AE1296" s="161"/>
      <c r="AF1296" s="161"/>
      <c r="AG1296" s="161"/>
      <c r="AH1296" s="161"/>
      <c r="AI1296" s="161"/>
      <c r="AJ1296" s="161"/>
      <c r="AK1296" s="161"/>
      <c r="AL1296" s="161"/>
      <c r="AM1296" s="161"/>
      <c r="AN1296" s="161"/>
      <c r="AO1296" s="161"/>
      <c r="AP1296" s="161"/>
      <c r="AQ1296" s="161"/>
      <c r="AR1296"/>
      <c r="AS1296" s="161"/>
      <c r="AT1296" s="161"/>
      <c r="AU1296" s="161"/>
      <c r="AV1296" s="161"/>
      <c r="AW1296" s="161"/>
      <c r="AX1296" s="161"/>
      <c r="AY1296" s="161"/>
      <c r="AZ1296" s="161"/>
      <c r="BA1296" s="161"/>
      <c r="BB1296" s="161"/>
      <c r="BC1296" s="161"/>
      <c r="BD1296" s="161"/>
      <c r="BE1296" s="161"/>
      <c r="BF1296" s="161"/>
      <c r="BG1296" s="161"/>
      <c r="BH1296" s="161"/>
      <c r="BI1296" s="161"/>
      <c r="BJ1296" s="161"/>
      <c r="BK1296" s="161"/>
      <c r="BL1296" s="161"/>
      <c r="BM1296" s="161"/>
      <c r="BN1296" s="161"/>
      <c r="BO1296" s="161"/>
      <c r="BP1296" s="161"/>
      <c r="BQ1296" s="161"/>
      <c r="BR1296" s="161"/>
      <c r="BS1296" s="161"/>
      <c r="BT1296" s="161"/>
      <c r="BU1296" s="161"/>
      <c r="BV1296" s="161"/>
      <c r="BW1296" s="161"/>
      <c r="BX1296" s="161"/>
      <c r="BY1296" s="161"/>
      <c r="BZ1296" s="161"/>
      <c r="CA1296" s="161"/>
      <c r="CB1296" s="161"/>
      <c r="CC1296" s="161"/>
      <c r="CD1296" s="161"/>
      <c r="CE1296" s="161"/>
      <c r="CF1296" s="161"/>
      <c r="CG1296" s="161"/>
      <c r="CH1296" s="161"/>
      <c r="CI1296" s="161"/>
      <c r="CJ1296" s="161"/>
      <c r="CK1296" s="161"/>
      <c r="CL1296" s="161"/>
      <c r="CM1296" s="161"/>
      <c r="CN1296" s="161"/>
      <c r="CO1296" s="161"/>
      <c r="CP1296" s="161"/>
      <c r="CQ1296" s="161"/>
      <c r="CR1296" s="161"/>
      <c r="CS1296" s="161"/>
      <c r="CT1296" s="161"/>
      <c r="CU1296" s="161"/>
      <c r="CV1296" s="161"/>
      <c r="CW1296" s="161"/>
      <c r="CX1296" s="161"/>
      <c r="CY1296" s="161"/>
      <c r="CZ1296" s="161"/>
      <c r="DA1296" s="161"/>
      <c r="DB1296" s="161"/>
      <c r="DC1296" s="161"/>
      <c r="DD1296" s="161"/>
      <c r="DE1296" s="161"/>
      <c r="DF1296" s="161"/>
      <c r="DG1296" s="161"/>
      <c r="DH1296" s="161"/>
      <c r="DI1296" s="161"/>
      <c r="DJ1296" s="161"/>
      <c r="DK1296" s="161"/>
      <c r="DL1296" s="161"/>
      <c r="DM1296" s="161"/>
      <c r="DN1296" s="161"/>
      <c r="DO1296" s="161"/>
      <c r="DP1296" s="161"/>
      <c r="DQ1296" s="161"/>
      <c r="DR1296" s="161"/>
      <c r="DS1296" s="161"/>
      <c r="DT1296" s="161"/>
      <c r="DU1296" s="161"/>
      <c r="DV1296" s="161"/>
      <c r="DW1296" s="161"/>
    </row>
    <row r="1297" spans="1:127" ht="12.75" customHeight="1" x14ac:dyDescent="0.25">
      <c r="A1297" s="161"/>
      <c r="B1297" s="161"/>
      <c r="C1297" s="161"/>
      <c r="D1297" s="161"/>
      <c r="E1297" s="161"/>
      <c r="F1297" s="161"/>
      <c r="G1297" s="161"/>
      <c r="H1297" s="161"/>
      <c r="I1297" s="161"/>
      <c r="J1297" s="161"/>
      <c r="K1297" s="161"/>
      <c r="L1297" s="161"/>
      <c r="M1297" s="161"/>
      <c r="N1297" s="161"/>
      <c r="O1297" s="161"/>
      <c r="P1297" s="161"/>
      <c r="Q1297" s="161"/>
      <c r="R1297" s="161"/>
      <c r="S1297" s="161"/>
      <c r="T1297" s="161"/>
      <c r="U1297" s="161"/>
      <c r="V1297" s="161"/>
      <c r="W1297" s="161"/>
      <c r="X1297" s="161"/>
      <c r="Y1297" s="161"/>
      <c r="Z1297" s="161"/>
      <c r="AA1297" s="161"/>
      <c r="AB1297" s="161"/>
      <c r="AC1297" s="161"/>
      <c r="AD1297" s="161"/>
      <c r="AE1297" s="161"/>
      <c r="AF1297" s="161"/>
      <c r="AG1297" s="161"/>
      <c r="AH1297" s="161"/>
      <c r="AI1297" s="161"/>
      <c r="AJ1297" s="161"/>
      <c r="AK1297" s="161"/>
      <c r="AL1297" s="161"/>
      <c r="AM1297" s="161"/>
      <c r="AN1297" s="161"/>
      <c r="AO1297" s="161"/>
      <c r="AP1297" s="161"/>
      <c r="AQ1297" s="161"/>
      <c r="AR1297"/>
      <c r="AS1297" s="161"/>
      <c r="AT1297" s="161"/>
      <c r="AU1297" s="161"/>
      <c r="AV1297" s="161"/>
      <c r="AW1297" s="161"/>
      <c r="AX1297" s="161"/>
      <c r="AY1297" s="161"/>
      <c r="AZ1297" s="161"/>
      <c r="BA1297" s="161"/>
      <c r="BB1297" s="161"/>
      <c r="BC1297" s="161"/>
      <c r="BD1297" s="161"/>
      <c r="BE1297" s="161"/>
      <c r="BF1297" s="161"/>
      <c r="BG1297" s="161"/>
      <c r="BH1297" s="161"/>
      <c r="BI1297" s="161"/>
      <c r="BJ1297" s="161"/>
      <c r="BK1297" s="161"/>
      <c r="BL1297" s="161"/>
      <c r="BM1297" s="161"/>
      <c r="BN1297" s="161"/>
      <c r="BO1297" s="161"/>
      <c r="BP1297" s="161"/>
      <c r="BQ1297" s="161"/>
      <c r="BR1297" s="161"/>
      <c r="BS1297" s="161"/>
      <c r="BT1297" s="161"/>
      <c r="BU1297" s="161"/>
      <c r="BV1297" s="161"/>
      <c r="BW1297" s="161"/>
      <c r="BX1297" s="161"/>
      <c r="BY1297" s="161"/>
      <c r="BZ1297" s="161"/>
      <c r="CA1297" s="161"/>
      <c r="CB1297" s="161"/>
      <c r="CC1297" s="161"/>
      <c r="CD1297" s="161"/>
      <c r="CE1297" s="161"/>
      <c r="CF1297" s="161"/>
      <c r="CG1297" s="161"/>
      <c r="CH1297" s="161"/>
      <c r="CI1297" s="161"/>
      <c r="CJ1297" s="161"/>
      <c r="CK1297" s="161"/>
      <c r="CL1297" s="161"/>
      <c r="CM1297" s="161"/>
      <c r="CN1297" s="161"/>
      <c r="CO1297" s="161"/>
      <c r="CP1297" s="161"/>
      <c r="CQ1297" s="161"/>
      <c r="CR1297" s="161"/>
      <c r="CS1297" s="161"/>
      <c r="CT1297" s="161"/>
      <c r="CU1297" s="161"/>
      <c r="CV1297" s="161"/>
      <c r="CW1297" s="161"/>
      <c r="CX1297" s="161"/>
      <c r="CY1297" s="161"/>
      <c r="CZ1297" s="161"/>
      <c r="DA1297" s="161"/>
      <c r="DB1297" s="161"/>
      <c r="DC1297" s="161"/>
      <c r="DD1297" s="161"/>
      <c r="DE1297" s="161"/>
      <c r="DF1297" s="161"/>
      <c r="DG1297" s="161"/>
      <c r="DH1297" s="161"/>
      <c r="DI1297" s="161"/>
      <c r="DJ1297" s="161"/>
      <c r="DK1297" s="161"/>
      <c r="DL1297" s="161"/>
      <c r="DM1297" s="161"/>
      <c r="DN1297" s="161"/>
      <c r="DO1297" s="161"/>
      <c r="DP1297" s="161"/>
      <c r="DQ1297" s="161"/>
      <c r="DR1297" s="161"/>
      <c r="DS1297" s="161"/>
      <c r="DT1297" s="161"/>
      <c r="DU1297" s="161"/>
      <c r="DV1297" s="161"/>
      <c r="DW1297" s="161"/>
    </row>
    <row r="1298" spans="1:127" ht="12.75" customHeight="1" x14ac:dyDescent="0.25">
      <c r="A1298" s="161"/>
      <c r="B1298" s="161"/>
      <c r="C1298" s="161"/>
      <c r="D1298" s="161"/>
      <c r="E1298" s="161"/>
      <c r="F1298" s="161"/>
      <c r="G1298" s="161"/>
      <c r="H1298" s="161"/>
      <c r="I1298" s="161"/>
      <c r="J1298" s="161"/>
      <c r="K1298" s="161"/>
      <c r="L1298" s="161"/>
      <c r="M1298" s="161"/>
      <c r="N1298" s="161"/>
      <c r="O1298" s="161"/>
      <c r="P1298" s="161"/>
      <c r="Q1298" s="161"/>
      <c r="R1298" s="161"/>
      <c r="S1298" s="161"/>
      <c r="T1298" s="161"/>
      <c r="U1298" s="161"/>
      <c r="V1298" s="161"/>
      <c r="W1298" s="161"/>
      <c r="X1298" s="161"/>
      <c r="Y1298" s="161"/>
      <c r="Z1298" s="161"/>
      <c r="AA1298" s="161"/>
      <c r="AB1298" s="161"/>
      <c r="AC1298" s="161"/>
      <c r="AD1298" s="161"/>
      <c r="AE1298" s="161"/>
      <c r="AF1298" s="161"/>
      <c r="AG1298" s="161"/>
      <c r="AH1298" s="161"/>
      <c r="AI1298" s="161"/>
      <c r="AJ1298" s="161"/>
      <c r="AK1298" s="161"/>
      <c r="AL1298" s="161"/>
      <c r="AM1298" s="161"/>
      <c r="AN1298" s="161"/>
      <c r="AO1298" s="161"/>
      <c r="AP1298" s="161"/>
      <c r="AQ1298" s="161"/>
      <c r="AR1298"/>
      <c r="AS1298" s="161"/>
      <c r="AT1298" s="161"/>
      <c r="AU1298" s="161"/>
      <c r="AV1298" s="161"/>
      <c r="AW1298" s="161"/>
      <c r="AX1298" s="161"/>
      <c r="AY1298" s="161"/>
      <c r="AZ1298" s="161"/>
      <c r="BA1298" s="161"/>
      <c r="BB1298" s="161"/>
      <c r="BC1298" s="161"/>
      <c r="BD1298" s="161"/>
      <c r="BE1298" s="161"/>
      <c r="BF1298" s="161"/>
      <c r="BG1298" s="161"/>
      <c r="BH1298" s="161"/>
      <c r="BI1298" s="161"/>
      <c r="BJ1298" s="161"/>
      <c r="BK1298" s="161"/>
      <c r="BL1298" s="161"/>
      <c r="BM1298" s="161"/>
      <c r="BN1298" s="161"/>
      <c r="BO1298" s="161"/>
      <c r="BP1298" s="161"/>
      <c r="BQ1298" s="161"/>
      <c r="BR1298" s="161"/>
      <c r="BS1298" s="161"/>
      <c r="BT1298" s="161"/>
      <c r="BU1298" s="161"/>
      <c r="BV1298" s="161"/>
      <c r="BW1298" s="161"/>
      <c r="BX1298" s="161"/>
      <c r="BY1298" s="161"/>
      <c r="BZ1298" s="161"/>
      <c r="CA1298" s="161"/>
      <c r="CB1298" s="161"/>
      <c r="CC1298" s="161"/>
      <c r="CD1298" s="161"/>
      <c r="CE1298" s="161"/>
      <c r="CF1298" s="161"/>
      <c r="CG1298" s="161"/>
      <c r="CH1298" s="161"/>
      <c r="CI1298" s="161"/>
      <c r="CJ1298" s="161"/>
      <c r="CK1298" s="161"/>
      <c r="CL1298" s="161"/>
      <c r="CM1298" s="161"/>
      <c r="CN1298" s="161"/>
      <c r="CO1298" s="161"/>
      <c r="CP1298" s="161"/>
      <c r="CQ1298" s="161"/>
      <c r="CR1298" s="161"/>
      <c r="CS1298" s="161"/>
      <c r="CT1298" s="161"/>
      <c r="CU1298" s="161"/>
      <c r="CV1298" s="161"/>
      <c r="CW1298" s="161"/>
      <c r="CX1298" s="161"/>
      <c r="CY1298" s="161"/>
      <c r="CZ1298" s="161"/>
      <c r="DA1298" s="161"/>
      <c r="DB1298" s="161"/>
      <c r="DC1298" s="161"/>
      <c r="DD1298" s="161"/>
      <c r="DE1298" s="161"/>
      <c r="DF1298" s="161"/>
      <c r="DG1298" s="161"/>
      <c r="DH1298" s="161"/>
      <c r="DI1298" s="161"/>
      <c r="DJ1298" s="161"/>
      <c r="DK1298" s="161"/>
      <c r="DL1298" s="161"/>
      <c r="DM1298" s="161"/>
      <c r="DN1298" s="161"/>
      <c r="DO1298" s="161"/>
      <c r="DP1298" s="161"/>
      <c r="DQ1298" s="161"/>
      <c r="DR1298" s="161"/>
      <c r="DS1298" s="161"/>
      <c r="DT1298" s="161"/>
      <c r="DU1298" s="161"/>
      <c r="DV1298" s="161"/>
      <c r="DW1298" s="161"/>
    </row>
    <row r="1299" spans="1:127" ht="12.75" customHeight="1" x14ac:dyDescent="0.25">
      <c r="A1299" s="161"/>
      <c r="B1299" s="161"/>
      <c r="C1299" s="161"/>
      <c r="D1299" s="161"/>
      <c r="E1299" s="161"/>
      <c r="F1299" s="161"/>
      <c r="G1299" s="161"/>
      <c r="H1299" s="161"/>
      <c r="I1299" s="161"/>
      <c r="J1299" s="161"/>
      <c r="K1299" s="161"/>
      <c r="L1299" s="161"/>
      <c r="M1299" s="161"/>
      <c r="N1299" s="161"/>
      <c r="O1299" s="161"/>
      <c r="P1299" s="161"/>
      <c r="Q1299" s="161"/>
      <c r="R1299" s="161"/>
      <c r="S1299" s="161"/>
      <c r="T1299" s="161"/>
      <c r="U1299" s="161"/>
      <c r="V1299" s="161"/>
      <c r="W1299" s="161"/>
      <c r="X1299" s="161"/>
      <c r="Y1299" s="161"/>
      <c r="Z1299" s="161"/>
      <c r="AA1299" s="161"/>
      <c r="AB1299" s="161"/>
      <c r="AC1299" s="161"/>
      <c r="AD1299" s="161"/>
      <c r="AE1299" s="161"/>
      <c r="AF1299" s="161"/>
      <c r="AG1299" s="161"/>
      <c r="AH1299" s="161"/>
      <c r="AI1299" s="161"/>
      <c r="AJ1299" s="161"/>
      <c r="AK1299" s="161"/>
      <c r="AL1299" s="161"/>
      <c r="AM1299" s="161"/>
      <c r="AN1299" s="161"/>
      <c r="AO1299" s="161"/>
      <c r="AP1299" s="161"/>
      <c r="AQ1299" s="161"/>
      <c r="AR1299"/>
      <c r="AS1299" s="161"/>
      <c r="AT1299" s="161"/>
      <c r="AU1299" s="161"/>
      <c r="AV1299" s="161"/>
      <c r="AW1299" s="161"/>
      <c r="AX1299" s="161"/>
      <c r="AY1299" s="161"/>
      <c r="AZ1299" s="161"/>
      <c r="BA1299" s="161"/>
      <c r="BB1299" s="161"/>
      <c r="BC1299" s="161"/>
      <c r="BD1299" s="161"/>
      <c r="BE1299" s="161"/>
      <c r="BF1299" s="161"/>
      <c r="BG1299" s="161"/>
      <c r="BH1299" s="161"/>
      <c r="BI1299" s="161"/>
      <c r="BJ1299" s="161"/>
      <c r="BK1299" s="161"/>
      <c r="BL1299" s="161"/>
      <c r="BM1299" s="161"/>
      <c r="BN1299" s="161"/>
      <c r="BO1299" s="161"/>
      <c r="BP1299" s="161"/>
      <c r="BQ1299" s="161"/>
      <c r="BR1299" s="161"/>
      <c r="BS1299" s="161"/>
      <c r="BT1299" s="161"/>
      <c r="BU1299" s="161"/>
      <c r="BV1299" s="161"/>
      <c r="BW1299" s="161"/>
      <c r="BX1299" s="161"/>
      <c r="BY1299" s="161"/>
      <c r="BZ1299" s="161"/>
      <c r="CA1299" s="161"/>
      <c r="CB1299" s="161"/>
      <c r="CC1299" s="161"/>
      <c r="CD1299" s="161"/>
      <c r="CE1299" s="161"/>
      <c r="CF1299" s="161"/>
      <c r="CG1299" s="161"/>
      <c r="CH1299" s="161"/>
      <c r="CI1299" s="161"/>
      <c r="CJ1299" s="161"/>
      <c r="CK1299" s="161"/>
      <c r="CL1299" s="161"/>
      <c r="CM1299" s="161"/>
      <c r="CN1299" s="161"/>
      <c r="CO1299" s="161"/>
      <c r="CP1299" s="161"/>
      <c r="CQ1299" s="161"/>
      <c r="CR1299" s="161"/>
      <c r="CS1299" s="161"/>
      <c r="CT1299" s="161"/>
      <c r="CU1299" s="161"/>
      <c r="CV1299" s="161"/>
      <c r="CW1299" s="161"/>
      <c r="CX1299" s="161"/>
      <c r="CY1299" s="161"/>
      <c r="CZ1299" s="161"/>
      <c r="DA1299" s="161"/>
      <c r="DB1299" s="161"/>
      <c r="DC1299" s="161"/>
      <c r="DD1299" s="161"/>
      <c r="DE1299" s="161"/>
      <c r="DF1299" s="161"/>
      <c r="DG1299" s="161"/>
      <c r="DH1299" s="161"/>
      <c r="DI1299" s="161"/>
      <c r="DJ1299" s="161"/>
      <c r="DK1299" s="161"/>
      <c r="DL1299" s="161"/>
      <c r="DM1299" s="161"/>
      <c r="DN1299" s="161"/>
      <c r="DO1299" s="161"/>
      <c r="DP1299" s="161"/>
      <c r="DQ1299" s="161"/>
      <c r="DR1299" s="161"/>
      <c r="DS1299" s="161"/>
      <c r="DT1299" s="161"/>
      <c r="DU1299" s="161"/>
      <c r="DV1299" s="161"/>
      <c r="DW1299" s="161"/>
    </row>
    <row r="1300" spans="1:127" ht="12.75" customHeight="1" x14ac:dyDescent="0.25">
      <c r="A1300" s="161"/>
      <c r="B1300" s="161"/>
      <c r="C1300" s="161"/>
      <c r="D1300" s="161"/>
      <c r="E1300" s="161"/>
      <c r="F1300" s="161"/>
      <c r="G1300" s="161"/>
      <c r="H1300" s="161"/>
      <c r="I1300" s="161"/>
      <c r="J1300" s="161"/>
      <c r="K1300" s="161"/>
      <c r="L1300" s="161"/>
      <c r="M1300" s="161"/>
      <c r="N1300" s="161"/>
      <c r="O1300" s="161"/>
      <c r="P1300" s="161"/>
      <c r="Q1300" s="161"/>
      <c r="R1300" s="161"/>
      <c r="S1300" s="161"/>
      <c r="T1300" s="161"/>
      <c r="U1300" s="161"/>
      <c r="V1300" s="161"/>
      <c r="W1300" s="161"/>
      <c r="X1300" s="161"/>
      <c r="Y1300" s="161"/>
      <c r="Z1300" s="161"/>
      <c r="AA1300" s="161"/>
      <c r="AB1300" s="161"/>
      <c r="AC1300" s="161"/>
      <c r="AD1300" s="161"/>
      <c r="AE1300" s="161"/>
      <c r="AF1300" s="161"/>
      <c r="AG1300" s="161"/>
      <c r="AH1300" s="161"/>
      <c r="AI1300" s="161"/>
      <c r="AJ1300" s="161"/>
      <c r="AK1300" s="161"/>
      <c r="AL1300" s="161"/>
      <c r="AM1300" s="161"/>
      <c r="AN1300" s="161"/>
      <c r="AO1300" s="161"/>
      <c r="AP1300" s="161"/>
      <c r="AQ1300" s="161"/>
      <c r="AR1300"/>
      <c r="AS1300" s="161"/>
      <c r="AT1300" s="161"/>
      <c r="AU1300" s="161"/>
      <c r="AV1300" s="161"/>
      <c r="AW1300" s="161"/>
      <c r="AX1300" s="161"/>
      <c r="AY1300" s="161"/>
      <c r="AZ1300" s="161"/>
      <c r="BA1300" s="161"/>
      <c r="BB1300" s="161"/>
      <c r="BC1300" s="161"/>
      <c r="BD1300" s="161"/>
      <c r="BE1300" s="161"/>
      <c r="BF1300" s="161"/>
      <c r="BG1300" s="161"/>
      <c r="BH1300" s="161"/>
      <c r="BI1300" s="161"/>
      <c r="BJ1300" s="161"/>
      <c r="BK1300" s="161"/>
      <c r="BL1300" s="161"/>
      <c r="BM1300" s="161"/>
      <c r="BN1300" s="161"/>
      <c r="BO1300" s="161"/>
      <c r="BP1300" s="161"/>
      <c r="BQ1300" s="161"/>
      <c r="BR1300" s="161"/>
      <c r="BS1300" s="161"/>
      <c r="BT1300" s="161"/>
      <c r="BU1300" s="161"/>
      <c r="BV1300" s="161"/>
      <c r="BW1300" s="161"/>
      <c r="BX1300" s="161"/>
      <c r="BY1300" s="161"/>
      <c r="BZ1300" s="161"/>
      <c r="CA1300" s="161"/>
      <c r="CB1300" s="161"/>
      <c r="CC1300" s="161"/>
      <c r="CD1300" s="161"/>
      <c r="CE1300" s="161"/>
      <c r="CF1300" s="161"/>
      <c r="CG1300" s="161"/>
      <c r="CH1300" s="161"/>
      <c r="CI1300" s="161"/>
      <c r="CJ1300" s="161"/>
      <c r="CK1300" s="161"/>
      <c r="CL1300" s="161"/>
      <c r="CM1300" s="161"/>
      <c r="CN1300" s="161"/>
      <c r="CO1300" s="161"/>
      <c r="CP1300" s="161"/>
      <c r="CQ1300" s="161"/>
      <c r="CR1300" s="161"/>
      <c r="CS1300" s="161"/>
      <c r="CT1300" s="161"/>
      <c r="CU1300" s="161"/>
      <c r="CV1300" s="161"/>
      <c r="CW1300" s="161"/>
      <c r="CX1300" s="161"/>
      <c r="CY1300" s="161"/>
      <c r="CZ1300" s="161"/>
      <c r="DA1300" s="161"/>
      <c r="DB1300" s="161"/>
      <c r="DC1300" s="161"/>
      <c r="DD1300" s="161"/>
      <c r="DE1300" s="161"/>
      <c r="DF1300" s="161"/>
      <c r="DG1300" s="161"/>
      <c r="DH1300" s="161"/>
      <c r="DI1300" s="161"/>
      <c r="DJ1300" s="161"/>
      <c r="DK1300" s="161"/>
      <c r="DL1300" s="161"/>
      <c r="DM1300" s="161"/>
      <c r="DN1300" s="161"/>
      <c r="DO1300" s="161"/>
      <c r="DP1300" s="161"/>
      <c r="DQ1300" s="161"/>
      <c r="DR1300" s="161"/>
      <c r="DS1300" s="161"/>
      <c r="DT1300" s="161"/>
      <c r="DU1300" s="161"/>
      <c r="DV1300" s="161"/>
      <c r="DW1300" s="161"/>
    </row>
    <row r="1301" spans="1:127" ht="12.75" customHeight="1" x14ac:dyDescent="0.25">
      <c r="A1301" s="161"/>
      <c r="B1301" s="161"/>
      <c r="C1301" s="161"/>
      <c r="D1301" s="161"/>
      <c r="E1301" s="161"/>
      <c r="F1301" s="161"/>
      <c r="G1301" s="161"/>
      <c r="H1301" s="161"/>
      <c r="I1301" s="161"/>
      <c r="J1301" s="161"/>
      <c r="K1301" s="161"/>
      <c r="L1301" s="161"/>
      <c r="M1301" s="161"/>
      <c r="N1301" s="161"/>
      <c r="O1301" s="161"/>
      <c r="P1301" s="161"/>
      <c r="Q1301" s="161"/>
      <c r="R1301" s="161"/>
      <c r="S1301" s="161"/>
      <c r="T1301" s="161"/>
      <c r="U1301" s="161"/>
      <c r="V1301" s="161"/>
      <c r="W1301" s="161"/>
      <c r="X1301" s="161"/>
      <c r="Y1301" s="161"/>
      <c r="Z1301" s="161"/>
      <c r="AA1301" s="161"/>
      <c r="AB1301" s="161"/>
      <c r="AC1301" s="161"/>
      <c r="AD1301" s="161"/>
      <c r="AE1301" s="161"/>
      <c r="AF1301" s="161"/>
      <c r="AG1301" s="161"/>
      <c r="AH1301" s="161"/>
      <c r="AI1301" s="161"/>
      <c r="AJ1301" s="161"/>
      <c r="AK1301" s="161"/>
      <c r="AL1301" s="161"/>
      <c r="AM1301" s="161"/>
      <c r="AN1301" s="161"/>
      <c r="AO1301" s="161"/>
      <c r="AP1301" s="161"/>
      <c r="AQ1301" s="161"/>
      <c r="AR1301"/>
      <c r="AS1301" s="161"/>
      <c r="AT1301" s="161"/>
      <c r="AU1301" s="161"/>
      <c r="AV1301" s="161"/>
      <c r="AW1301" s="161"/>
      <c r="AX1301" s="161"/>
      <c r="AY1301" s="161"/>
      <c r="AZ1301" s="161"/>
      <c r="BA1301" s="161"/>
      <c r="BB1301" s="161"/>
      <c r="BC1301" s="161"/>
      <c r="BD1301" s="161"/>
      <c r="BE1301" s="161"/>
      <c r="BF1301" s="161"/>
      <c r="BG1301" s="161"/>
      <c r="BH1301" s="161"/>
      <c r="BI1301" s="161"/>
      <c r="BJ1301" s="161"/>
      <c r="BK1301" s="161"/>
      <c r="BL1301" s="161"/>
      <c r="BM1301" s="161"/>
      <c r="BN1301" s="161"/>
      <c r="BO1301" s="161"/>
      <c r="BP1301" s="161"/>
      <c r="BQ1301" s="161"/>
      <c r="BR1301" s="161"/>
      <c r="BS1301" s="161"/>
      <c r="BT1301" s="161"/>
      <c r="BU1301" s="161"/>
      <c r="BV1301" s="161"/>
      <c r="BW1301" s="161"/>
      <c r="BX1301" s="161"/>
      <c r="BY1301" s="161"/>
      <c r="BZ1301" s="161"/>
      <c r="CA1301" s="161"/>
      <c r="CB1301" s="161"/>
      <c r="CC1301" s="161"/>
      <c r="CD1301" s="161"/>
      <c r="CE1301" s="161"/>
      <c r="CF1301" s="161"/>
      <c r="CG1301" s="161"/>
      <c r="CH1301" s="161"/>
      <c r="CI1301" s="161"/>
      <c r="CJ1301" s="161"/>
      <c r="CK1301" s="161"/>
      <c r="CL1301" s="161"/>
      <c r="CM1301" s="161"/>
      <c r="CN1301" s="161"/>
      <c r="CO1301" s="161"/>
      <c r="CP1301" s="161"/>
      <c r="CQ1301" s="161"/>
      <c r="CR1301" s="161"/>
      <c r="CS1301" s="161"/>
      <c r="CT1301" s="161"/>
      <c r="CU1301" s="161"/>
      <c r="CV1301" s="161"/>
      <c r="CW1301" s="161"/>
      <c r="CX1301" s="161"/>
      <c r="CY1301" s="161"/>
      <c r="CZ1301" s="161"/>
      <c r="DA1301" s="161"/>
      <c r="DB1301" s="161"/>
      <c r="DC1301" s="161"/>
      <c r="DD1301" s="161"/>
      <c r="DE1301" s="161"/>
      <c r="DF1301" s="161"/>
      <c r="DG1301" s="161"/>
      <c r="DH1301" s="161"/>
      <c r="DI1301" s="161"/>
      <c r="DJ1301" s="161"/>
      <c r="DK1301" s="161"/>
      <c r="DL1301" s="161"/>
      <c r="DM1301" s="161"/>
      <c r="DN1301" s="161"/>
      <c r="DO1301" s="161"/>
      <c r="DP1301" s="161"/>
      <c r="DQ1301" s="161"/>
      <c r="DR1301" s="161"/>
      <c r="DS1301" s="161"/>
      <c r="DT1301" s="161"/>
      <c r="DU1301" s="161"/>
      <c r="DV1301" s="161"/>
      <c r="DW1301" s="161"/>
    </row>
    <row r="1302" spans="1:127" ht="12.75" customHeight="1" x14ac:dyDescent="0.25">
      <c r="A1302" s="161"/>
      <c r="B1302" s="161"/>
      <c r="C1302" s="161"/>
      <c r="D1302" s="161"/>
      <c r="E1302" s="161"/>
      <c r="F1302" s="161"/>
      <c r="G1302" s="161"/>
      <c r="H1302" s="161"/>
      <c r="I1302" s="161"/>
      <c r="J1302" s="161"/>
      <c r="K1302" s="161"/>
      <c r="L1302" s="161"/>
      <c r="M1302" s="161"/>
      <c r="N1302" s="161"/>
      <c r="O1302" s="161"/>
      <c r="P1302" s="161"/>
      <c r="Q1302" s="161"/>
      <c r="R1302" s="161"/>
      <c r="S1302" s="161"/>
      <c r="T1302" s="161"/>
      <c r="U1302" s="161"/>
      <c r="V1302" s="161"/>
      <c r="W1302" s="161"/>
      <c r="X1302" s="161"/>
      <c r="Y1302" s="161"/>
      <c r="Z1302" s="161"/>
      <c r="AA1302" s="161"/>
      <c r="AB1302" s="161"/>
      <c r="AC1302" s="161"/>
      <c r="AD1302" s="161"/>
      <c r="AE1302" s="161"/>
      <c r="AF1302" s="161"/>
      <c r="AG1302" s="161"/>
      <c r="AH1302" s="161"/>
      <c r="AI1302" s="161"/>
      <c r="AJ1302" s="161"/>
      <c r="AK1302" s="161"/>
      <c r="AL1302" s="161"/>
      <c r="AM1302" s="161"/>
      <c r="AN1302" s="161"/>
      <c r="AO1302" s="161"/>
      <c r="AP1302" s="161"/>
      <c r="AQ1302" s="161"/>
      <c r="AR1302"/>
      <c r="AS1302" s="161"/>
      <c r="AT1302" s="161"/>
      <c r="AU1302" s="161"/>
      <c r="AV1302" s="161"/>
      <c r="AW1302" s="161"/>
      <c r="AX1302" s="161"/>
      <c r="AY1302" s="161"/>
      <c r="AZ1302" s="161"/>
      <c r="BA1302" s="161"/>
      <c r="BB1302" s="161"/>
      <c r="BC1302" s="161"/>
      <c r="BD1302" s="161"/>
      <c r="BE1302" s="161"/>
      <c r="BF1302" s="161"/>
      <c r="BG1302" s="161"/>
      <c r="BH1302" s="161"/>
      <c r="BI1302" s="161"/>
      <c r="BJ1302" s="161"/>
      <c r="BK1302" s="161"/>
      <c r="BL1302" s="161"/>
      <c r="BM1302" s="161"/>
      <c r="BN1302" s="161"/>
      <c r="BO1302" s="161"/>
      <c r="BP1302" s="161"/>
      <c r="BQ1302" s="161"/>
      <c r="BR1302" s="161"/>
      <c r="BS1302" s="161"/>
      <c r="BT1302" s="161"/>
      <c r="BU1302" s="161"/>
      <c r="BV1302" s="161"/>
      <c r="BW1302" s="161"/>
      <c r="BX1302" s="161"/>
      <c r="BY1302" s="161"/>
      <c r="BZ1302" s="161"/>
      <c r="CA1302" s="161"/>
      <c r="CB1302" s="161"/>
      <c r="CC1302" s="161"/>
      <c r="CD1302" s="161"/>
      <c r="CE1302" s="161"/>
      <c r="CF1302" s="161"/>
      <c r="CG1302" s="161"/>
      <c r="CH1302" s="161"/>
      <c r="CI1302" s="161"/>
      <c r="CJ1302" s="161"/>
      <c r="CK1302" s="161"/>
      <c r="CL1302" s="161"/>
      <c r="CM1302" s="161"/>
      <c r="CN1302" s="161"/>
      <c r="CO1302" s="161"/>
      <c r="CP1302" s="161"/>
      <c r="CQ1302" s="161"/>
      <c r="CR1302" s="161"/>
      <c r="CS1302" s="161"/>
      <c r="CT1302" s="161"/>
      <c r="CU1302" s="161"/>
      <c r="CV1302" s="161"/>
      <c r="CW1302" s="161"/>
      <c r="CX1302" s="161"/>
      <c r="CY1302" s="161"/>
      <c r="CZ1302" s="161"/>
      <c r="DA1302" s="161"/>
      <c r="DB1302" s="161"/>
      <c r="DC1302" s="161"/>
      <c r="DD1302" s="161"/>
      <c r="DE1302" s="161"/>
      <c r="DF1302" s="161"/>
      <c r="DG1302" s="161"/>
      <c r="DH1302" s="161"/>
      <c r="DI1302" s="161"/>
      <c r="DJ1302" s="161"/>
      <c r="DK1302" s="161"/>
      <c r="DL1302" s="161"/>
      <c r="DM1302" s="161"/>
      <c r="DN1302" s="161"/>
      <c r="DO1302" s="161"/>
      <c r="DP1302" s="161"/>
      <c r="DQ1302" s="161"/>
      <c r="DR1302" s="161"/>
      <c r="DS1302" s="161"/>
      <c r="DT1302" s="161"/>
      <c r="DU1302" s="161"/>
      <c r="DV1302" s="161"/>
      <c r="DW1302" s="161"/>
    </row>
    <row r="1303" spans="1:127" ht="12.75" customHeight="1" x14ac:dyDescent="0.25">
      <c r="A1303" s="161"/>
      <c r="B1303" s="161"/>
      <c r="C1303" s="161"/>
      <c r="D1303" s="161"/>
      <c r="E1303" s="161"/>
      <c r="F1303" s="161"/>
      <c r="G1303" s="161"/>
      <c r="H1303" s="161"/>
      <c r="I1303" s="161"/>
      <c r="J1303" s="161"/>
      <c r="K1303" s="161"/>
      <c r="L1303" s="161"/>
      <c r="M1303" s="161"/>
      <c r="N1303" s="161"/>
      <c r="O1303" s="161"/>
      <c r="P1303" s="161"/>
      <c r="Q1303" s="161"/>
      <c r="R1303" s="161"/>
      <c r="S1303" s="161"/>
      <c r="T1303" s="161"/>
      <c r="U1303" s="161"/>
      <c r="V1303" s="161"/>
      <c r="W1303" s="161"/>
      <c r="X1303" s="161"/>
      <c r="Y1303" s="161"/>
      <c r="Z1303" s="161"/>
      <c r="AA1303" s="161"/>
      <c r="AB1303" s="161"/>
      <c r="AC1303" s="161"/>
      <c r="AD1303" s="161"/>
      <c r="AE1303" s="161"/>
      <c r="AF1303" s="161"/>
      <c r="AG1303" s="161"/>
      <c r="AH1303" s="161"/>
      <c r="AI1303" s="161"/>
      <c r="AJ1303" s="161"/>
      <c r="AK1303" s="161"/>
      <c r="AL1303" s="161"/>
      <c r="AM1303" s="161"/>
      <c r="AN1303" s="161"/>
      <c r="AO1303" s="161"/>
      <c r="AP1303" s="161"/>
      <c r="AQ1303" s="161"/>
      <c r="AR1303"/>
      <c r="AS1303" s="161"/>
      <c r="AT1303" s="161"/>
      <c r="AU1303" s="161"/>
      <c r="AV1303" s="161"/>
      <c r="AW1303" s="161"/>
      <c r="AX1303" s="161"/>
      <c r="AY1303" s="161"/>
      <c r="AZ1303" s="161"/>
      <c r="BA1303" s="161"/>
      <c r="BB1303" s="161"/>
      <c r="BC1303" s="161"/>
      <c r="BD1303" s="161"/>
      <c r="BE1303" s="161"/>
      <c r="BF1303" s="161"/>
      <c r="BG1303" s="161"/>
      <c r="BH1303" s="161"/>
      <c r="BI1303" s="161"/>
      <c r="BJ1303" s="161"/>
      <c r="BK1303" s="161"/>
      <c r="BL1303" s="161"/>
      <c r="BM1303" s="161"/>
      <c r="BN1303" s="161"/>
      <c r="BO1303" s="161"/>
      <c r="BP1303" s="161"/>
      <c r="BQ1303" s="161"/>
      <c r="BR1303" s="161"/>
      <c r="BS1303" s="161"/>
      <c r="BT1303" s="161"/>
      <c r="BU1303" s="161"/>
      <c r="BV1303" s="161"/>
      <c r="BW1303" s="161"/>
      <c r="BX1303" s="161"/>
      <c r="BY1303" s="161"/>
      <c r="BZ1303" s="161"/>
      <c r="CA1303" s="161"/>
      <c r="CB1303" s="161"/>
      <c r="CC1303" s="161"/>
      <c r="CD1303" s="161"/>
      <c r="CE1303" s="161"/>
      <c r="CF1303" s="161"/>
      <c r="CG1303" s="161"/>
      <c r="CH1303" s="161"/>
      <c r="CI1303" s="161"/>
      <c r="CJ1303" s="161"/>
      <c r="CK1303" s="161"/>
      <c r="CL1303" s="161"/>
      <c r="CM1303" s="161"/>
      <c r="CN1303" s="161"/>
      <c r="CO1303" s="161"/>
      <c r="CP1303" s="161"/>
      <c r="CQ1303" s="161"/>
      <c r="CR1303" s="161"/>
      <c r="CS1303" s="161"/>
      <c r="CT1303" s="161"/>
      <c r="CU1303" s="161"/>
      <c r="CV1303" s="161"/>
      <c r="CW1303" s="161"/>
      <c r="CX1303" s="161"/>
      <c r="CY1303" s="161"/>
      <c r="CZ1303" s="161"/>
      <c r="DA1303" s="161"/>
      <c r="DB1303" s="161"/>
      <c r="DC1303" s="161"/>
      <c r="DD1303" s="161"/>
      <c r="DE1303" s="161"/>
      <c r="DF1303" s="161"/>
      <c r="DG1303" s="161"/>
      <c r="DH1303" s="161"/>
      <c r="DI1303" s="161"/>
      <c r="DJ1303" s="161"/>
      <c r="DK1303" s="161"/>
      <c r="DL1303" s="161"/>
      <c r="DM1303" s="161"/>
      <c r="DN1303" s="161"/>
      <c r="DO1303" s="161"/>
      <c r="DP1303" s="161"/>
      <c r="DQ1303" s="161"/>
      <c r="DR1303" s="161"/>
      <c r="DS1303" s="161"/>
      <c r="DT1303" s="161"/>
      <c r="DU1303" s="161"/>
      <c r="DV1303" s="161"/>
      <c r="DW1303" s="161"/>
    </row>
    <row r="1304" spans="1:127" ht="12.75" customHeight="1" x14ac:dyDescent="0.25">
      <c r="A1304" s="161"/>
      <c r="B1304" s="161"/>
      <c r="C1304" s="161"/>
      <c r="D1304" s="161"/>
      <c r="E1304" s="161"/>
      <c r="F1304" s="161"/>
      <c r="G1304" s="161"/>
      <c r="H1304" s="161"/>
      <c r="I1304" s="161"/>
      <c r="J1304" s="161"/>
      <c r="K1304" s="161"/>
      <c r="L1304" s="161"/>
      <c r="M1304" s="161"/>
      <c r="N1304" s="161"/>
      <c r="O1304" s="161"/>
      <c r="P1304" s="161"/>
      <c r="Q1304" s="161"/>
      <c r="R1304" s="161"/>
      <c r="S1304" s="161"/>
      <c r="T1304" s="161"/>
      <c r="U1304" s="161"/>
      <c r="V1304" s="161"/>
      <c r="W1304" s="161"/>
      <c r="X1304" s="161"/>
      <c r="Y1304" s="161"/>
      <c r="Z1304" s="161"/>
      <c r="AA1304" s="161"/>
      <c r="AB1304" s="161"/>
      <c r="AC1304" s="161"/>
      <c r="AD1304" s="161"/>
      <c r="AE1304" s="161"/>
      <c r="AF1304" s="161"/>
      <c r="AG1304" s="161"/>
      <c r="AH1304" s="161"/>
      <c r="AI1304" s="161"/>
      <c r="AJ1304" s="161"/>
      <c r="AK1304" s="161"/>
      <c r="AL1304" s="161"/>
      <c r="AM1304" s="161"/>
      <c r="AN1304" s="161"/>
      <c r="AO1304" s="161"/>
      <c r="AP1304" s="161"/>
      <c r="AQ1304" s="161"/>
      <c r="AR1304"/>
      <c r="AS1304" s="161"/>
      <c r="AT1304" s="161"/>
      <c r="AU1304" s="161"/>
      <c r="AV1304" s="161"/>
      <c r="AW1304" s="161"/>
      <c r="AX1304" s="161"/>
      <c r="AY1304" s="161"/>
      <c r="AZ1304" s="161"/>
      <c r="BA1304" s="161"/>
      <c r="BB1304" s="161"/>
      <c r="BC1304" s="161"/>
      <c r="BD1304" s="161"/>
      <c r="BE1304" s="161"/>
      <c r="BF1304" s="161"/>
      <c r="BG1304" s="161"/>
      <c r="BH1304" s="161"/>
      <c r="BI1304" s="161"/>
      <c r="BJ1304" s="161"/>
      <c r="BK1304" s="161"/>
      <c r="BL1304" s="161"/>
      <c r="BM1304" s="161"/>
      <c r="BN1304" s="161"/>
      <c r="BO1304" s="161"/>
      <c r="BP1304" s="161"/>
      <c r="BQ1304" s="161"/>
      <c r="BR1304" s="161"/>
      <c r="BS1304" s="161"/>
      <c r="BT1304" s="161"/>
      <c r="BU1304" s="161"/>
      <c r="BV1304" s="161"/>
      <c r="BW1304" s="161"/>
      <c r="BX1304" s="161"/>
      <c r="BY1304" s="161"/>
      <c r="BZ1304" s="161"/>
      <c r="CA1304" s="161"/>
      <c r="CB1304" s="161"/>
      <c r="CC1304" s="161"/>
      <c r="CD1304" s="161"/>
      <c r="CE1304" s="161"/>
      <c r="CF1304" s="161"/>
      <c r="CG1304" s="161"/>
      <c r="CH1304" s="161"/>
      <c r="CI1304" s="161"/>
      <c r="CJ1304" s="161"/>
      <c r="CK1304" s="161"/>
      <c r="CL1304" s="161"/>
      <c r="CM1304" s="161"/>
      <c r="CN1304" s="161"/>
      <c r="CO1304" s="161"/>
      <c r="CP1304" s="161"/>
      <c r="CQ1304" s="161"/>
      <c r="CR1304" s="161"/>
      <c r="CS1304" s="161"/>
      <c r="CT1304" s="161"/>
      <c r="CU1304" s="161"/>
      <c r="CV1304" s="161"/>
      <c r="CW1304" s="161"/>
      <c r="CX1304" s="161"/>
      <c r="CY1304" s="161"/>
      <c r="CZ1304" s="161"/>
      <c r="DA1304" s="161"/>
      <c r="DB1304" s="161"/>
      <c r="DC1304" s="161"/>
      <c r="DD1304" s="161"/>
      <c r="DE1304" s="161"/>
      <c r="DF1304" s="161"/>
      <c r="DG1304" s="161"/>
      <c r="DH1304" s="161"/>
      <c r="DI1304" s="161"/>
      <c r="DJ1304" s="161"/>
      <c r="DK1304" s="161"/>
      <c r="DL1304" s="161"/>
      <c r="DM1304" s="161"/>
      <c r="DN1304" s="161"/>
      <c r="DO1304" s="161"/>
      <c r="DP1304" s="161"/>
      <c r="DQ1304" s="161"/>
      <c r="DR1304" s="161"/>
      <c r="DS1304" s="161"/>
      <c r="DT1304" s="161"/>
      <c r="DU1304" s="161"/>
      <c r="DV1304" s="161"/>
      <c r="DW1304" s="161"/>
    </row>
    <row r="1305" spans="1:127" ht="12.75" customHeight="1" x14ac:dyDescent="0.25">
      <c r="A1305" s="161"/>
      <c r="B1305" s="161"/>
      <c r="C1305" s="161"/>
      <c r="D1305" s="161"/>
      <c r="E1305" s="161"/>
      <c r="F1305" s="161"/>
      <c r="G1305" s="161"/>
      <c r="H1305" s="161"/>
      <c r="I1305" s="161"/>
      <c r="J1305" s="161"/>
      <c r="K1305" s="161"/>
      <c r="L1305" s="161"/>
      <c r="M1305" s="161"/>
      <c r="N1305" s="161"/>
      <c r="O1305" s="161"/>
      <c r="P1305" s="161"/>
      <c r="Q1305" s="161"/>
      <c r="R1305" s="161"/>
      <c r="S1305" s="161"/>
      <c r="T1305" s="161"/>
      <c r="U1305" s="161"/>
      <c r="V1305" s="161"/>
      <c r="W1305" s="161"/>
      <c r="X1305" s="161"/>
      <c r="Y1305" s="161"/>
      <c r="Z1305" s="161"/>
      <c r="AA1305" s="161"/>
      <c r="AB1305" s="161"/>
      <c r="AC1305" s="161"/>
      <c r="AD1305" s="161"/>
      <c r="AE1305" s="161"/>
      <c r="AF1305" s="161"/>
      <c r="AG1305" s="161"/>
      <c r="AH1305" s="161"/>
      <c r="AI1305" s="161"/>
      <c r="AJ1305" s="161"/>
      <c r="AK1305" s="161"/>
      <c r="AL1305" s="161"/>
      <c r="AM1305" s="161"/>
      <c r="AN1305" s="161"/>
      <c r="AO1305" s="161"/>
      <c r="AP1305" s="161"/>
      <c r="AQ1305" s="161"/>
      <c r="AR1305"/>
      <c r="AS1305" s="161"/>
      <c r="AT1305" s="161"/>
      <c r="AU1305" s="161"/>
      <c r="AV1305" s="161"/>
      <c r="AW1305" s="161"/>
      <c r="AX1305" s="161"/>
      <c r="AY1305" s="161"/>
      <c r="AZ1305" s="161"/>
      <c r="BA1305" s="161"/>
      <c r="BB1305" s="161"/>
      <c r="BC1305" s="161"/>
      <c r="BD1305" s="161"/>
      <c r="BE1305" s="161"/>
      <c r="BF1305" s="161"/>
      <c r="BG1305" s="161"/>
      <c r="BH1305" s="161"/>
      <c r="BI1305" s="161"/>
      <c r="BJ1305" s="161"/>
      <c r="BK1305" s="161"/>
      <c r="BL1305" s="161"/>
      <c r="BM1305" s="161"/>
      <c r="BN1305" s="161"/>
      <c r="BO1305" s="161"/>
      <c r="BP1305" s="161"/>
      <c r="BQ1305" s="161"/>
      <c r="BR1305" s="161"/>
      <c r="BS1305" s="161"/>
      <c r="BT1305" s="161"/>
      <c r="BU1305" s="161"/>
      <c r="BV1305" s="161"/>
      <c r="BW1305" s="161"/>
      <c r="BX1305" s="161"/>
      <c r="BY1305" s="161"/>
      <c r="BZ1305" s="161"/>
      <c r="CA1305" s="161"/>
      <c r="CB1305" s="161"/>
      <c r="CC1305" s="161"/>
      <c r="CD1305" s="161"/>
      <c r="CE1305" s="161"/>
      <c r="CF1305" s="161"/>
      <c r="CG1305" s="161"/>
      <c r="CH1305" s="161"/>
      <c r="CI1305" s="161"/>
      <c r="CJ1305" s="161"/>
      <c r="CK1305" s="161"/>
      <c r="CL1305" s="161"/>
      <c r="CM1305" s="161"/>
      <c r="CN1305" s="161"/>
      <c r="CO1305" s="161"/>
      <c r="CP1305" s="161"/>
      <c r="CQ1305" s="161"/>
      <c r="CR1305" s="161"/>
      <c r="CS1305" s="161"/>
      <c r="CT1305" s="161"/>
      <c r="CU1305" s="161"/>
      <c r="CV1305" s="161"/>
      <c r="CW1305" s="161"/>
      <c r="CX1305" s="161"/>
      <c r="CY1305" s="161"/>
      <c r="CZ1305" s="161"/>
      <c r="DA1305" s="161"/>
      <c r="DB1305" s="161"/>
      <c r="DC1305" s="161"/>
      <c r="DD1305" s="161"/>
      <c r="DE1305" s="161"/>
      <c r="DF1305" s="161"/>
      <c r="DG1305" s="161"/>
      <c r="DH1305" s="161"/>
      <c r="DI1305" s="161"/>
      <c r="DJ1305" s="161"/>
      <c r="DK1305" s="161"/>
      <c r="DL1305" s="161"/>
      <c r="DM1305" s="161"/>
      <c r="DN1305" s="161"/>
      <c r="DO1305" s="161"/>
      <c r="DP1305" s="161"/>
      <c r="DQ1305" s="161"/>
      <c r="DR1305" s="161"/>
      <c r="DS1305" s="161"/>
      <c r="DT1305" s="161"/>
      <c r="DU1305" s="161"/>
      <c r="DV1305" s="161"/>
      <c r="DW1305" s="161"/>
    </row>
    <row r="1306" spans="1:127" ht="12.75" customHeight="1" x14ac:dyDescent="0.25">
      <c r="A1306" s="161"/>
      <c r="B1306" s="161"/>
      <c r="C1306" s="161"/>
      <c r="D1306" s="161"/>
      <c r="E1306" s="161"/>
      <c r="F1306" s="161"/>
      <c r="G1306" s="161"/>
      <c r="H1306" s="161"/>
      <c r="I1306" s="161"/>
      <c r="J1306" s="161"/>
      <c r="K1306" s="161"/>
      <c r="L1306" s="161"/>
      <c r="M1306" s="161"/>
      <c r="N1306" s="161"/>
      <c r="O1306" s="161"/>
      <c r="P1306" s="161"/>
      <c r="Q1306" s="161"/>
      <c r="R1306" s="161"/>
      <c r="S1306" s="161"/>
      <c r="T1306" s="161"/>
      <c r="U1306" s="161"/>
      <c r="V1306" s="161"/>
      <c r="W1306" s="161"/>
      <c r="X1306" s="161"/>
      <c r="Y1306" s="161"/>
      <c r="Z1306" s="161"/>
      <c r="AA1306" s="161"/>
      <c r="AB1306" s="161"/>
      <c r="AC1306" s="161"/>
      <c r="AD1306" s="161"/>
      <c r="AE1306" s="161"/>
      <c r="AF1306" s="161"/>
      <c r="AG1306" s="161"/>
      <c r="AH1306" s="161"/>
      <c r="AI1306" s="161"/>
      <c r="AJ1306" s="161"/>
      <c r="AK1306" s="161"/>
      <c r="AL1306" s="161"/>
      <c r="AM1306" s="161"/>
      <c r="AN1306" s="161"/>
      <c r="AO1306" s="161"/>
      <c r="AP1306" s="161"/>
      <c r="AQ1306" s="161"/>
      <c r="AR1306"/>
      <c r="AS1306" s="161"/>
      <c r="AT1306" s="161"/>
      <c r="AU1306" s="161"/>
      <c r="AV1306" s="161"/>
      <c r="AW1306" s="161"/>
      <c r="AX1306" s="161"/>
      <c r="AY1306" s="161"/>
      <c r="AZ1306" s="161"/>
      <c r="BA1306" s="161"/>
      <c r="BB1306" s="161"/>
      <c r="BC1306" s="161"/>
      <c r="BD1306" s="161"/>
      <c r="BE1306" s="161"/>
      <c r="BF1306" s="161"/>
      <c r="BG1306" s="161"/>
      <c r="BH1306" s="161"/>
      <c r="BI1306" s="161"/>
      <c r="BJ1306" s="161"/>
      <c r="BK1306" s="161"/>
      <c r="BL1306" s="161"/>
      <c r="BM1306" s="161"/>
      <c r="BN1306" s="161"/>
      <c r="BO1306" s="161"/>
      <c r="BP1306" s="161"/>
      <c r="BQ1306" s="161"/>
      <c r="BR1306" s="161"/>
      <c r="BS1306" s="161"/>
      <c r="BT1306" s="161"/>
      <c r="BU1306" s="161"/>
      <c r="BV1306" s="161"/>
      <c r="BW1306" s="161"/>
      <c r="BX1306" s="161"/>
      <c r="BY1306" s="161"/>
      <c r="BZ1306" s="161"/>
      <c r="CA1306" s="161"/>
      <c r="CB1306" s="161"/>
      <c r="CC1306" s="161"/>
      <c r="CD1306" s="161"/>
      <c r="CE1306" s="161"/>
      <c r="CF1306" s="161"/>
      <c r="CG1306" s="161"/>
      <c r="CH1306" s="161"/>
      <c r="CI1306" s="161"/>
      <c r="CJ1306" s="161"/>
      <c r="CK1306" s="161"/>
      <c r="CL1306" s="161"/>
      <c r="CM1306" s="161"/>
      <c r="CN1306" s="161"/>
      <c r="CO1306" s="161"/>
      <c r="CP1306" s="161"/>
      <c r="CQ1306" s="161"/>
      <c r="CR1306" s="161"/>
      <c r="CS1306" s="161"/>
      <c r="CT1306" s="161"/>
      <c r="CU1306" s="161"/>
      <c r="CV1306" s="161"/>
      <c r="CW1306" s="161"/>
      <c r="CX1306" s="161"/>
      <c r="CY1306" s="161"/>
      <c r="CZ1306" s="161"/>
      <c r="DA1306" s="161"/>
      <c r="DB1306" s="161"/>
      <c r="DC1306" s="161"/>
      <c r="DD1306" s="161"/>
      <c r="DE1306" s="161"/>
      <c r="DF1306" s="161"/>
      <c r="DG1306" s="161"/>
      <c r="DH1306" s="161"/>
      <c r="DI1306" s="161"/>
      <c r="DJ1306" s="161"/>
      <c r="DK1306" s="161"/>
      <c r="DL1306" s="161"/>
      <c r="DM1306" s="161"/>
      <c r="DN1306" s="161"/>
      <c r="DO1306" s="161"/>
      <c r="DP1306" s="161"/>
      <c r="DQ1306" s="161"/>
      <c r="DR1306" s="161"/>
      <c r="DS1306" s="161"/>
      <c r="DT1306" s="161"/>
      <c r="DU1306" s="161"/>
      <c r="DV1306" s="161"/>
      <c r="DW1306" s="161"/>
    </row>
    <row r="1307" spans="1:127" ht="12.75" customHeight="1" x14ac:dyDescent="0.25">
      <c r="A1307" s="161"/>
      <c r="B1307" s="161"/>
      <c r="C1307" s="161"/>
      <c r="D1307" s="161"/>
      <c r="E1307" s="161"/>
      <c r="F1307" s="161"/>
      <c r="G1307" s="161"/>
      <c r="H1307" s="161"/>
      <c r="I1307" s="161"/>
      <c r="J1307" s="161"/>
      <c r="K1307" s="161"/>
      <c r="L1307" s="161"/>
      <c r="M1307" s="161"/>
      <c r="N1307" s="161"/>
      <c r="O1307" s="161"/>
      <c r="P1307" s="161"/>
      <c r="Q1307" s="161"/>
      <c r="R1307" s="161"/>
      <c r="S1307" s="161"/>
      <c r="T1307" s="161"/>
      <c r="U1307" s="161"/>
      <c r="V1307" s="161"/>
      <c r="W1307" s="161"/>
      <c r="X1307" s="161"/>
      <c r="Y1307" s="161"/>
      <c r="Z1307" s="161"/>
      <c r="AA1307" s="161"/>
      <c r="AB1307" s="161"/>
      <c r="AC1307" s="161"/>
      <c r="AD1307" s="161"/>
      <c r="AE1307" s="161"/>
      <c r="AF1307" s="161"/>
      <c r="AG1307" s="161"/>
      <c r="AH1307" s="161"/>
      <c r="AI1307" s="161"/>
      <c r="AJ1307" s="161"/>
      <c r="AK1307" s="161"/>
      <c r="AL1307" s="161"/>
      <c r="AM1307" s="161"/>
      <c r="AN1307" s="161"/>
      <c r="AO1307" s="161"/>
      <c r="AP1307" s="161"/>
      <c r="AQ1307" s="161"/>
      <c r="AR1307"/>
      <c r="AS1307" s="161"/>
      <c r="AT1307" s="161"/>
      <c r="AU1307" s="161"/>
      <c r="AV1307" s="161"/>
      <c r="AW1307" s="161"/>
      <c r="AX1307" s="161"/>
      <c r="AY1307" s="161"/>
      <c r="AZ1307" s="161"/>
      <c r="BA1307" s="161"/>
      <c r="BB1307" s="161"/>
      <c r="BC1307" s="161"/>
      <c r="BD1307" s="161"/>
      <c r="BE1307" s="161"/>
      <c r="BF1307" s="161"/>
      <c r="BG1307" s="161"/>
      <c r="BH1307" s="161"/>
      <c r="BI1307" s="161"/>
      <c r="BJ1307" s="161"/>
      <c r="BK1307" s="161"/>
      <c r="BL1307" s="161"/>
      <c r="BM1307" s="161"/>
      <c r="BN1307" s="161"/>
      <c r="BO1307" s="161"/>
      <c r="BP1307" s="161"/>
      <c r="BQ1307" s="161"/>
      <c r="BR1307" s="161"/>
      <c r="BS1307" s="161"/>
      <c r="BT1307" s="161"/>
      <c r="BU1307" s="161"/>
      <c r="BV1307" s="161"/>
      <c r="BW1307" s="161"/>
      <c r="BX1307" s="161"/>
      <c r="BY1307" s="161"/>
      <c r="BZ1307" s="161"/>
      <c r="CA1307" s="161"/>
      <c r="CB1307" s="161"/>
      <c r="CC1307" s="161"/>
      <c r="CD1307" s="161"/>
      <c r="CE1307" s="161"/>
      <c r="CF1307" s="161"/>
      <c r="CG1307" s="161"/>
      <c r="CH1307" s="161"/>
      <c r="CI1307" s="161"/>
      <c r="CJ1307" s="161"/>
      <c r="CK1307" s="161"/>
      <c r="CL1307" s="161"/>
      <c r="CM1307" s="161"/>
      <c r="CN1307" s="161"/>
      <c r="CO1307" s="161"/>
      <c r="CP1307" s="161"/>
      <c r="CQ1307" s="161"/>
      <c r="CR1307" s="161"/>
      <c r="CS1307" s="161"/>
      <c r="CT1307" s="161"/>
      <c r="CU1307" s="161"/>
      <c r="CV1307" s="161"/>
      <c r="CW1307" s="161"/>
      <c r="CX1307" s="161"/>
      <c r="CY1307" s="161"/>
      <c r="CZ1307" s="161"/>
      <c r="DA1307" s="161"/>
      <c r="DB1307" s="161"/>
      <c r="DC1307" s="161"/>
      <c r="DD1307" s="161"/>
      <c r="DE1307" s="161"/>
      <c r="DF1307" s="161"/>
      <c r="DG1307" s="161"/>
      <c r="DH1307" s="161"/>
      <c r="DI1307" s="161"/>
      <c r="DJ1307" s="161"/>
      <c r="DK1307" s="161"/>
      <c r="DL1307" s="161"/>
      <c r="DM1307" s="161"/>
      <c r="DN1307" s="161"/>
      <c r="DO1307" s="161"/>
      <c r="DP1307" s="161"/>
      <c r="DQ1307" s="161"/>
      <c r="DR1307" s="161"/>
      <c r="DS1307" s="161"/>
      <c r="DT1307" s="161"/>
      <c r="DU1307" s="161"/>
      <c r="DV1307" s="161"/>
      <c r="DW1307" s="161"/>
    </row>
    <row r="1308" spans="1:127" ht="12.75" customHeight="1" x14ac:dyDescent="0.25">
      <c r="A1308" s="161"/>
      <c r="B1308" s="161"/>
      <c r="C1308" s="161"/>
      <c r="D1308" s="161"/>
      <c r="E1308" s="161"/>
      <c r="F1308" s="161"/>
      <c r="G1308" s="161"/>
      <c r="H1308" s="161"/>
      <c r="I1308" s="161"/>
      <c r="J1308" s="161"/>
      <c r="K1308" s="161"/>
      <c r="L1308" s="161"/>
      <c r="M1308" s="161"/>
      <c r="N1308" s="161"/>
      <c r="O1308" s="161"/>
      <c r="P1308" s="161"/>
      <c r="Q1308" s="161"/>
      <c r="R1308" s="161"/>
      <c r="S1308" s="161"/>
      <c r="T1308" s="161"/>
      <c r="U1308" s="161"/>
      <c r="V1308" s="161"/>
      <c r="W1308" s="161"/>
      <c r="X1308" s="161"/>
      <c r="Y1308" s="161"/>
      <c r="Z1308" s="161"/>
      <c r="AA1308" s="161"/>
      <c r="AB1308" s="161"/>
      <c r="AC1308" s="161"/>
      <c r="AD1308" s="161"/>
      <c r="AE1308" s="161"/>
      <c r="AF1308" s="161"/>
      <c r="AG1308" s="161"/>
      <c r="AH1308" s="161"/>
      <c r="AI1308" s="161"/>
      <c r="AJ1308" s="161"/>
      <c r="AK1308" s="161"/>
      <c r="AL1308" s="161"/>
      <c r="AM1308" s="161"/>
      <c r="AN1308" s="161"/>
      <c r="AO1308" s="161"/>
      <c r="AP1308" s="161"/>
      <c r="AQ1308" s="161"/>
      <c r="AR1308"/>
      <c r="AS1308" s="161"/>
      <c r="AT1308" s="161"/>
      <c r="AU1308" s="161"/>
      <c r="AV1308" s="161"/>
      <c r="AW1308" s="161"/>
      <c r="AX1308" s="161"/>
      <c r="AY1308" s="161"/>
      <c r="AZ1308" s="161"/>
      <c r="BA1308" s="161"/>
      <c r="BB1308" s="161"/>
      <c r="BC1308" s="161"/>
      <c r="BD1308" s="161"/>
      <c r="BE1308" s="161"/>
      <c r="BF1308" s="161"/>
      <c r="BG1308" s="161"/>
      <c r="BH1308" s="161"/>
      <c r="BI1308" s="161"/>
      <c r="BJ1308" s="161"/>
      <c r="BK1308" s="161"/>
      <c r="BL1308" s="161"/>
      <c r="BM1308" s="161"/>
      <c r="BN1308" s="161"/>
      <c r="BO1308" s="161"/>
      <c r="BP1308" s="161"/>
      <c r="BQ1308" s="161"/>
      <c r="BR1308" s="161"/>
      <c r="BS1308" s="161"/>
      <c r="BT1308" s="161"/>
      <c r="BU1308" s="161"/>
      <c r="BV1308" s="161"/>
      <c r="BW1308" s="161"/>
      <c r="BX1308" s="161"/>
      <c r="BY1308" s="161"/>
      <c r="BZ1308" s="161"/>
      <c r="CA1308" s="161"/>
      <c r="CB1308" s="161"/>
      <c r="CC1308" s="161"/>
      <c r="CD1308" s="161"/>
      <c r="CE1308" s="161"/>
      <c r="CF1308" s="161"/>
      <c r="CG1308" s="161"/>
      <c r="CH1308" s="161"/>
      <c r="CI1308" s="161"/>
      <c r="CJ1308" s="161"/>
      <c r="CK1308" s="161"/>
      <c r="CL1308" s="161"/>
      <c r="CM1308" s="161"/>
      <c r="CN1308" s="161"/>
      <c r="CO1308" s="161"/>
      <c r="CP1308" s="161"/>
      <c r="CQ1308" s="161"/>
      <c r="CR1308" s="161"/>
      <c r="CS1308" s="161"/>
      <c r="CT1308" s="161"/>
      <c r="CU1308" s="161"/>
      <c r="CV1308" s="161"/>
      <c r="CW1308" s="161"/>
      <c r="CX1308" s="161"/>
      <c r="CY1308" s="161"/>
      <c r="CZ1308" s="161"/>
      <c r="DA1308" s="161"/>
      <c r="DB1308" s="161"/>
      <c r="DC1308" s="161"/>
      <c r="DD1308" s="161"/>
      <c r="DE1308" s="161"/>
      <c r="DF1308" s="161"/>
      <c r="DG1308" s="161"/>
      <c r="DH1308" s="161"/>
      <c r="DI1308" s="161"/>
      <c r="DJ1308" s="161"/>
      <c r="DK1308" s="161"/>
      <c r="DL1308" s="161"/>
      <c r="DM1308" s="161"/>
      <c r="DN1308" s="161"/>
      <c r="DO1308" s="161"/>
      <c r="DP1308" s="161"/>
      <c r="DQ1308" s="161"/>
      <c r="DR1308" s="161"/>
      <c r="DS1308" s="161"/>
      <c r="DT1308" s="161"/>
      <c r="DU1308" s="161"/>
      <c r="DV1308" s="161"/>
      <c r="DW1308" s="161"/>
    </row>
    <row r="1309" spans="1:127" ht="12.75" customHeight="1" x14ac:dyDescent="0.25">
      <c r="A1309" s="161"/>
      <c r="B1309" s="161"/>
      <c r="C1309" s="161"/>
      <c r="D1309" s="161"/>
      <c r="E1309" s="161"/>
      <c r="F1309" s="161"/>
      <c r="G1309" s="161"/>
      <c r="H1309" s="161"/>
      <c r="I1309" s="161"/>
      <c r="J1309" s="161"/>
      <c r="K1309" s="161"/>
      <c r="L1309" s="161"/>
      <c r="M1309" s="161"/>
      <c r="N1309" s="161"/>
      <c r="O1309" s="161"/>
      <c r="P1309" s="161"/>
      <c r="Q1309" s="161"/>
      <c r="R1309" s="161"/>
      <c r="S1309" s="161"/>
      <c r="T1309" s="161"/>
      <c r="U1309" s="161"/>
      <c r="V1309" s="161"/>
      <c r="W1309" s="161"/>
      <c r="X1309" s="161"/>
      <c r="Y1309" s="161"/>
      <c r="Z1309" s="161"/>
      <c r="AA1309" s="161"/>
      <c r="AB1309" s="161"/>
      <c r="AC1309" s="161"/>
      <c r="AD1309" s="161"/>
      <c r="AE1309" s="161"/>
      <c r="AF1309" s="161"/>
      <c r="AG1309" s="161"/>
      <c r="AH1309" s="161"/>
      <c r="AI1309" s="161"/>
      <c r="AJ1309" s="161"/>
      <c r="AK1309" s="161"/>
      <c r="AL1309" s="161"/>
      <c r="AM1309" s="161"/>
      <c r="AN1309" s="161"/>
      <c r="AO1309" s="161"/>
      <c r="AP1309" s="161"/>
      <c r="AQ1309" s="161"/>
      <c r="AR1309"/>
      <c r="AS1309" s="161"/>
      <c r="AT1309" s="161"/>
      <c r="AU1309" s="161"/>
      <c r="AV1309" s="161"/>
      <c r="AW1309" s="161"/>
      <c r="AX1309" s="161"/>
      <c r="AY1309" s="161"/>
      <c r="AZ1309" s="161"/>
      <c r="BA1309" s="161"/>
      <c r="BB1309" s="161"/>
      <c r="BC1309" s="161"/>
      <c r="BD1309" s="161"/>
      <c r="BE1309" s="161"/>
      <c r="BF1309" s="161"/>
      <c r="BG1309" s="161"/>
      <c r="BH1309" s="161"/>
      <c r="BI1309" s="161"/>
      <c r="BJ1309" s="161"/>
      <c r="BK1309" s="161"/>
      <c r="BL1309" s="161"/>
      <c r="BM1309" s="161"/>
      <c r="BN1309" s="161"/>
      <c r="BO1309" s="161"/>
      <c r="BP1309" s="161"/>
      <c r="BQ1309" s="161"/>
      <c r="BR1309" s="161"/>
      <c r="BS1309" s="161"/>
      <c r="BT1309" s="161"/>
      <c r="BU1309" s="161"/>
      <c r="BV1309" s="161"/>
      <c r="BW1309" s="161"/>
      <c r="BX1309" s="161"/>
      <c r="BY1309" s="161"/>
      <c r="BZ1309" s="161"/>
      <c r="CA1309" s="161"/>
      <c r="CB1309" s="161"/>
      <c r="CC1309" s="161"/>
      <c r="CD1309" s="161"/>
      <c r="CE1309" s="161"/>
      <c r="CF1309" s="161"/>
      <c r="CG1309" s="161"/>
      <c r="CH1309" s="161"/>
      <c r="CI1309" s="161"/>
      <c r="CJ1309" s="161"/>
      <c r="CK1309" s="161"/>
      <c r="CL1309" s="161"/>
      <c r="CM1309" s="161"/>
      <c r="CN1309" s="161"/>
      <c r="CO1309" s="161"/>
      <c r="CP1309" s="161"/>
      <c r="CQ1309" s="161"/>
      <c r="CR1309" s="161"/>
      <c r="CS1309" s="161"/>
      <c r="CT1309" s="161"/>
      <c r="CU1309" s="161"/>
      <c r="CV1309" s="161"/>
      <c r="CW1309" s="161"/>
      <c r="CX1309" s="161"/>
      <c r="CY1309" s="161"/>
      <c r="CZ1309" s="161"/>
      <c r="DA1309" s="161"/>
      <c r="DB1309" s="161"/>
      <c r="DC1309" s="161"/>
      <c r="DD1309" s="161"/>
      <c r="DE1309" s="161"/>
      <c r="DF1309" s="161"/>
      <c r="DG1309" s="161"/>
      <c r="DH1309" s="161"/>
      <c r="DI1309" s="161"/>
      <c r="DJ1309" s="161"/>
      <c r="DK1309" s="161"/>
      <c r="DL1309" s="161"/>
      <c r="DM1309" s="161"/>
      <c r="DN1309" s="161"/>
      <c r="DO1309" s="161"/>
      <c r="DP1309" s="161"/>
      <c r="DQ1309" s="161"/>
      <c r="DR1309" s="161"/>
      <c r="DS1309" s="161"/>
      <c r="DT1309" s="161"/>
      <c r="DU1309" s="161"/>
      <c r="DV1309" s="161"/>
      <c r="DW1309" s="161"/>
    </row>
    <row r="1310" spans="1:127" ht="12.75" customHeight="1" x14ac:dyDescent="0.25">
      <c r="A1310" s="161"/>
      <c r="B1310" s="161"/>
      <c r="C1310" s="161"/>
      <c r="D1310" s="161"/>
      <c r="E1310" s="161"/>
      <c r="F1310" s="161"/>
      <c r="G1310" s="161"/>
      <c r="H1310" s="161"/>
      <c r="I1310" s="161"/>
      <c r="J1310" s="161"/>
      <c r="K1310" s="161"/>
      <c r="L1310" s="161"/>
      <c r="M1310" s="161"/>
      <c r="N1310" s="161"/>
      <c r="O1310" s="161"/>
      <c r="P1310" s="161"/>
      <c r="Q1310" s="161"/>
      <c r="R1310" s="161"/>
      <c r="S1310" s="161"/>
      <c r="T1310" s="161"/>
      <c r="U1310" s="161"/>
      <c r="V1310" s="161"/>
      <c r="W1310" s="161"/>
      <c r="X1310" s="161"/>
      <c r="Y1310" s="161"/>
      <c r="Z1310" s="161"/>
      <c r="AA1310" s="161"/>
      <c r="AB1310" s="161"/>
      <c r="AC1310" s="161"/>
      <c r="AD1310" s="161"/>
      <c r="AE1310" s="161"/>
      <c r="AF1310" s="161"/>
      <c r="AG1310" s="161"/>
      <c r="AH1310" s="161"/>
      <c r="AI1310" s="161"/>
      <c r="AJ1310" s="161"/>
      <c r="AK1310" s="161"/>
      <c r="AL1310" s="161"/>
      <c r="AM1310" s="161"/>
      <c r="AN1310" s="161"/>
      <c r="AO1310" s="161"/>
      <c r="AP1310" s="161"/>
      <c r="AQ1310" s="161"/>
      <c r="AR1310"/>
      <c r="AS1310" s="161"/>
      <c r="AT1310" s="161"/>
      <c r="AU1310" s="161"/>
      <c r="AV1310" s="161"/>
      <c r="AW1310" s="161"/>
      <c r="AX1310" s="161"/>
      <c r="AY1310" s="161"/>
      <c r="AZ1310" s="161"/>
      <c r="BA1310" s="161"/>
      <c r="BB1310" s="161"/>
      <c r="BC1310" s="161"/>
      <c r="BD1310" s="161"/>
      <c r="BE1310" s="161"/>
      <c r="BF1310" s="161"/>
      <c r="BG1310" s="161"/>
      <c r="BH1310" s="161"/>
      <c r="BI1310" s="161"/>
      <c r="BJ1310" s="161"/>
      <c r="BK1310" s="161"/>
      <c r="BL1310" s="161"/>
      <c r="BM1310" s="161"/>
      <c r="BN1310" s="161"/>
      <c r="BO1310" s="161"/>
      <c r="BP1310" s="161"/>
      <c r="BQ1310" s="161"/>
      <c r="BR1310" s="161"/>
      <c r="BS1310" s="161"/>
      <c r="BT1310" s="161"/>
      <c r="BU1310" s="161"/>
      <c r="BV1310" s="161"/>
      <c r="BW1310" s="161"/>
      <c r="BX1310" s="161"/>
      <c r="BY1310" s="161"/>
      <c r="BZ1310" s="161"/>
      <c r="CA1310" s="161"/>
      <c r="CB1310" s="161"/>
      <c r="CC1310" s="161"/>
      <c r="CD1310" s="161"/>
      <c r="CE1310" s="161"/>
      <c r="CF1310" s="161"/>
      <c r="CG1310" s="161"/>
      <c r="CH1310" s="161"/>
      <c r="CI1310" s="161"/>
      <c r="CJ1310" s="161"/>
      <c r="CK1310" s="161"/>
      <c r="CL1310" s="161"/>
      <c r="CM1310" s="161"/>
      <c r="CN1310" s="161"/>
      <c r="CO1310" s="161"/>
      <c r="CP1310" s="161"/>
      <c r="CQ1310" s="161"/>
      <c r="CR1310" s="161"/>
      <c r="CS1310" s="161"/>
      <c r="CT1310" s="161"/>
      <c r="CU1310" s="161"/>
      <c r="CV1310" s="161"/>
      <c r="CW1310" s="161"/>
      <c r="CX1310" s="161"/>
      <c r="CY1310" s="161"/>
      <c r="CZ1310" s="161"/>
      <c r="DA1310" s="161"/>
      <c r="DB1310" s="161"/>
      <c r="DC1310" s="161"/>
      <c r="DD1310" s="161"/>
      <c r="DE1310" s="161"/>
      <c r="DF1310" s="161"/>
      <c r="DG1310" s="161"/>
      <c r="DH1310" s="161"/>
      <c r="DI1310" s="161"/>
      <c r="DJ1310" s="161"/>
      <c r="DK1310" s="161"/>
      <c r="DL1310" s="161"/>
      <c r="DM1310" s="161"/>
      <c r="DN1310" s="161"/>
      <c r="DO1310" s="161"/>
      <c r="DP1310" s="161"/>
      <c r="DQ1310" s="161"/>
      <c r="DR1310" s="161"/>
      <c r="DS1310" s="161"/>
      <c r="DT1310" s="161"/>
      <c r="DU1310" s="161"/>
      <c r="DV1310" s="161"/>
      <c r="DW1310" s="161"/>
    </row>
    <row r="1311" spans="1:127" ht="12.75" customHeight="1" x14ac:dyDescent="0.25">
      <c r="A1311" s="161"/>
      <c r="B1311" s="161"/>
      <c r="C1311" s="161"/>
      <c r="D1311" s="161"/>
      <c r="E1311" s="161"/>
      <c r="F1311" s="161"/>
      <c r="G1311" s="161"/>
      <c r="H1311" s="161"/>
      <c r="I1311" s="161"/>
      <c r="J1311" s="161"/>
      <c r="K1311" s="161"/>
      <c r="L1311" s="161"/>
      <c r="M1311" s="161"/>
      <c r="N1311" s="161"/>
      <c r="O1311" s="161"/>
      <c r="P1311" s="161"/>
      <c r="Q1311" s="161"/>
      <c r="R1311" s="161"/>
      <c r="S1311" s="161"/>
      <c r="T1311" s="161"/>
      <c r="U1311" s="161"/>
      <c r="V1311" s="161"/>
      <c r="W1311" s="161"/>
      <c r="X1311" s="161"/>
      <c r="Y1311" s="161"/>
      <c r="Z1311" s="161"/>
      <c r="AA1311" s="161"/>
      <c r="AB1311" s="161"/>
      <c r="AC1311" s="161"/>
      <c r="AD1311" s="161"/>
      <c r="AE1311" s="161"/>
      <c r="AF1311" s="161"/>
      <c r="AG1311" s="161"/>
      <c r="AH1311" s="161"/>
      <c r="AI1311" s="161"/>
      <c r="AJ1311" s="161"/>
      <c r="AK1311" s="161"/>
      <c r="AL1311" s="161"/>
      <c r="AM1311" s="161"/>
      <c r="AN1311" s="161"/>
      <c r="AO1311" s="161"/>
      <c r="AP1311" s="161"/>
      <c r="AQ1311" s="161"/>
      <c r="AR1311"/>
      <c r="AS1311" s="161"/>
      <c r="AT1311" s="161"/>
      <c r="AU1311" s="161"/>
      <c r="AV1311" s="161"/>
      <c r="AW1311" s="161"/>
      <c r="AX1311" s="161"/>
      <c r="AY1311" s="161"/>
      <c r="AZ1311" s="161"/>
      <c r="BA1311" s="161"/>
      <c r="BB1311" s="161"/>
      <c r="BC1311" s="161"/>
      <c r="BD1311" s="161"/>
      <c r="BE1311" s="161"/>
      <c r="BF1311" s="161"/>
      <c r="BG1311" s="161"/>
      <c r="BH1311" s="161"/>
      <c r="BI1311" s="161"/>
      <c r="BJ1311" s="161"/>
      <c r="BK1311" s="161"/>
      <c r="BL1311" s="161"/>
      <c r="BM1311" s="161"/>
      <c r="BN1311" s="161"/>
      <c r="BO1311" s="161"/>
      <c r="BP1311" s="161"/>
      <c r="BQ1311" s="161"/>
      <c r="BR1311" s="161"/>
      <c r="BS1311" s="161"/>
      <c r="BT1311" s="161"/>
      <c r="BU1311" s="161"/>
      <c r="BV1311" s="161"/>
      <c r="BW1311" s="161"/>
      <c r="BX1311" s="161"/>
      <c r="BY1311" s="161"/>
      <c r="BZ1311" s="161"/>
      <c r="CA1311" s="161"/>
      <c r="CB1311" s="161"/>
      <c r="CC1311" s="161"/>
      <c r="CD1311" s="161"/>
      <c r="CE1311" s="161"/>
      <c r="CF1311" s="161"/>
      <c r="CG1311" s="161"/>
      <c r="CH1311" s="161"/>
      <c r="CI1311" s="161"/>
      <c r="CJ1311" s="161"/>
      <c r="CK1311" s="161"/>
      <c r="CL1311" s="161"/>
      <c r="CM1311" s="161"/>
      <c r="CN1311" s="161"/>
      <c r="CO1311" s="161"/>
      <c r="CP1311" s="161"/>
      <c r="CQ1311" s="161"/>
      <c r="CR1311" s="161"/>
      <c r="CS1311" s="161"/>
      <c r="CT1311" s="161"/>
      <c r="CU1311" s="161"/>
      <c r="CV1311" s="161"/>
      <c r="CW1311" s="161"/>
      <c r="CX1311" s="161"/>
      <c r="CY1311" s="161"/>
      <c r="CZ1311" s="161"/>
      <c r="DA1311" s="161"/>
      <c r="DB1311" s="161"/>
      <c r="DC1311" s="161"/>
      <c r="DD1311" s="161"/>
      <c r="DE1311" s="161"/>
      <c r="DF1311" s="161"/>
      <c r="DG1311" s="161"/>
      <c r="DH1311" s="161"/>
      <c r="DI1311" s="161"/>
      <c r="DJ1311" s="161"/>
      <c r="DK1311" s="161"/>
      <c r="DL1311" s="161"/>
      <c r="DM1311" s="161"/>
      <c r="DN1311" s="161"/>
      <c r="DO1311" s="161"/>
      <c r="DP1311" s="161"/>
      <c r="DQ1311" s="161"/>
      <c r="DR1311" s="161"/>
      <c r="DS1311" s="161"/>
      <c r="DT1311" s="161"/>
      <c r="DU1311" s="161"/>
      <c r="DV1311" s="161"/>
      <c r="DW1311" s="161"/>
    </row>
    <row r="1312" spans="1:127" ht="12.75" customHeight="1" x14ac:dyDescent="0.25">
      <c r="A1312" s="161"/>
      <c r="B1312" s="161"/>
      <c r="C1312" s="161"/>
      <c r="D1312" s="161"/>
      <c r="E1312" s="161"/>
      <c r="F1312" s="161"/>
      <c r="G1312" s="161"/>
      <c r="H1312" s="161"/>
      <c r="I1312" s="161"/>
      <c r="J1312" s="161"/>
      <c r="K1312" s="161"/>
      <c r="L1312" s="161"/>
      <c r="M1312" s="161"/>
      <c r="N1312" s="161"/>
      <c r="O1312" s="161"/>
      <c r="P1312" s="161"/>
      <c r="Q1312" s="161"/>
      <c r="R1312" s="161"/>
      <c r="S1312" s="161"/>
      <c r="T1312" s="161"/>
      <c r="U1312" s="161"/>
      <c r="V1312" s="161"/>
      <c r="W1312" s="161"/>
      <c r="X1312" s="161"/>
      <c r="Y1312" s="161"/>
      <c r="Z1312" s="161"/>
      <c r="AA1312" s="161"/>
      <c r="AB1312" s="161"/>
      <c r="AC1312" s="161"/>
      <c r="AD1312" s="161"/>
      <c r="AE1312" s="161"/>
      <c r="AF1312" s="161"/>
      <c r="AG1312" s="161"/>
      <c r="AH1312" s="161"/>
      <c r="AI1312" s="161"/>
      <c r="AJ1312" s="161"/>
      <c r="AK1312" s="161"/>
      <c r="AL1312" s="161"/>
      <c r="AM1312" s="161"/>
      <c r="AN1312" s="161"/>
      <c r="AO1312" s="161"/>
      <c r="AP1312" s="161"/>
      <c r="AQ1312" s="161"/>
      <c r="AR1312"/>
      <c r="AS1312" s="161"/>
      <c r="AT1312" s="161"/>
      <c r="AU1312" s="161"/>
      <c r="AV1312" s="161"/>
      <c r="AW1312" s="161"/>
      <c r="AX1312" s="161"/>
      <c r="AY1312" s="161"/>
      <c r="AZ1312" s="161"/>
      <c r="BA1312" s="161"/>
      <c r="BB1312" s="161"/>
      <c r="BC1312" s="161"/>
      <c r="BD1312" s="161"/>
      <c r="BE1312" s="161"/>
      <c r="BF1312" s="161"/>
      <c r="BG1312" s="161"/>
      <c r="BH1312" s="161"/>
      <c r="BI1312" s="161"/>
      <c r="BJ1312" s="161"/>
      <c r="BK1312" s="161"/>
      <c r="BL1312" s="161"/>
      <c r="BM1312" s="161"/>
      <c r="BN1312" s="161"/>
      <c r="BO1312" s="161"/>
      <c r="BP1312" s="161"/>
      <c r="BQ1312" s="161"/>
      <c r="BR1312" s="161"/>
      <c r="BS1312" s="161"/>
      <c r="BT1312" s="161"/>
      <c r="BU1312" s="161"/>
      <c r="BV1312" s="161"/>
      <c r="BW1312" s="161"/>
      <c r="BX1312" s="161"/>
      <c r="BY1312" s="161"/>
      <c r="BZ1312" s="161"/>
      <c r="CA1312" s="161"/>
      <c r="CB1312" s="161"/>
      <c r="CC1312" s="161"/>
      <c r="CD1312" s="161"/>
      <c r="CE1312" s="161"/>
      <c r="CF1312" s="161"/>
      <c r="CG1312" s="161"/>
      <c r="CH1312" s="161"/>
      <c r="CI1312" s="161"/>
      <c r="CJ1312" s="161"/>
      <c r="CK1312" s="161"/>
      <c r="CL1312" s="161"/>
      <c r="CM1312" s="161"/>
      <c r="CN1312" s="161"/>
      <c r="CO1312" s="161"/>
      <c r="CP1312" s="161"/>
      <c r="CQ1312" s="161"/>
      <c r="CR1312" s="161"/>
      <c r="CS1312" s="161"/>
      <c r="CT1312" s="161"/>
      <c r="CU1312" s="161"/>
      <c r="CV1312" s="161"/>
      <c r="CW1312" s="161"/>
      <c r="CX1312" s="161"/>
      <c r="CY1312" s="161"/>
      <c r="CZ1312" s="161"/>
      <c r="DA1312" s="161"/>
      <c r="DB1312" s="161"/>
      <c r="DC1312" s="161"/>
      <c r="DD1312" s="161"/>
      <c r="DE1312" s="161"/>
      <c r="DF1312" s="161"/>
      <c r="DG1312" s="161"/>
      <c r="DH1312" s="161"/>
      <c r="DI1312" s="161"/>
      <c r="DJ1312" s="161"/>
      <c r="DK1312" s="161"/>
      <c r="DL1312" s="161"/>
      <c r="DM1312" s="161"/>
      <c r="DN1312" s="161"/>
      <c r="DO1312" s="161"/>
      <c r="DP1312" s="161"/>
      <c r="DQ1312" s="161"/>
      <c r="DR1312" s="161"/>
      <c r="DS1312" s="161"/>
      <c r="DT1312" s="161"/>
      <c r="DU1312" s="161"/>
      <c r="DV1312" s="161"/>
      <c r="DW1312" s="161"/>
    </row>
    <row r="1313" spans="1:127" ht="12.75" customHeight="1" x14ac:dyDescent="0.25">
      <c r="A1313" s="161"/>
      <c r="B1313" s="161"/>
      <c r="C1313" s="161"/>
      <c r="D1313" s="161"/>
      <c r="E1313" s="161"/>
      <c r="F1313" s="161"/>
      <c r="G1313" s="161"/>
      <c r="H1313" s="161"/>
      <c r="I1313" s="161"/>
      <c r="J1313" s="161"/>
      <c r="K1313" s="161"/>
      <c r="L1313" s="161"/>
      <c r="M1313" s="161"/>
      <c r="N1313" s="161"/>
      <c r="O1313" s="161"/>
      <c r="P1313" s="161"/>
      <c r="Q1313" s="161"/>
      <c r="R1313" s="161"/>
      <c r="S1313" s="161"/>
      <c r="T1313" s="161"/>
      <c r="U1313" s="161"/>
      <c r="V1313" s="161"/>
      <c r="W1313" s="161"/>
      <c r="X1313" s="161"/>
      <c r="Y1313" s="161"/>
      <c r="Z1313" s="161"/>
      <c r="AA1313" s="161"/>
      <c r="AB1313" s="161"/>
      <c r="AC1313" s="161"/>
      <c r="AD1313" s="161"/>
      <c r="AE1313" s="161"/>
      <c r="AF1313" s="161"/>
      <c r="AG1313" s="161"/>
      <c r="AH1313" s="161"/>
      <c r="AI1313" s="161"/>
      <c r="AJ1313" s="161"/>
      <c r="AK1313" s="161"/>
      <c r="AL1313" s="161"/>
      <c r="AM1313" s="161"/>
      <c r="AN1313" s="161"/>
      <c r="AO1313" s="161"/>
      <c r="AP1313" s="161"/>
      <c r="AQ1313" s="161"/>
      <c r="AR1313"/>
      <c r="AS1313" s="161"/>
      <c r="AT1313" s="161"/>
      <c r="AU1313" s="161"/>
      <c r="AV1313" s="161"/>
      <c r="AW1313" s="161"/>
      <c r="AX1313" s="161"/>
      <c r="AY1313" s="161"/>
      <c r="AZ1313" s="161"/>
      <c r="BA1313" s="161"/>
      <c r="BB1313" s="161"/>
      <c r="BC1313" s="161"/>
      <c r="BD1313" s="161"/>
      <c r="BE1313" s="161"/>
      <c r="BF1313" s="161"/>
      <c r="BG1313" s="161"/>
      <c r="BH1313" s="161"/>
      <c r="BI1313" s="161"/>
      <c r="BJ1313" s="161"/>
      <c r="BK1313" s="161"/>
      <c r="BL1313" s="161"/>
      <c r="BM1313" s="161"/>
      <c r="BN1313" s="161"/>
      <c r="BO1313" s="161"/>
      <c r="BP1313" s="161"/>
      <c r="BQ1313" s="161"/>
      <c r="BR1313" s="161"/>
      <c r="BS1313" s="161"/>
      <c r="BT1313" s="161"/>
      <c r="BU1313" s="161"/>
      <c r="BV1313" s="161"/>
      <c r="BW1313" s="161"/>
      <c r="BX1313" s="161"/>
      <c r="BY1313" s="161"/>
      <c r="BZ1313" s="161"/>
      <c r="CA1313" s="161"/>
      <c r="CB1313" s="161"/>
      <c r="CC1313" s="161"/>
      <c r="CD1313" s="161"/>
      <c r="CE1313" s="161"/>
      <c r="CF1313" s="161"/>
      <c r="CG1313" s="161"/>
      <c r="CH1313" s="161"/>
      <c r="CI1313" s="161"/>
      <c r="CJ1313" s="161"/>
      <c r="CK1313" s="161"/>
      <c r="CL1313" s="161"/>
      <c r="CM1313" s="161"/>
      <c r="CN1313" s="161"/>
      <c r="CO1313" s="161"/>
      <c r="CP1313" s="161"/>
      <c r="CQ1313" s="161"/>
      <c r="CR1313" s="161"/>
      <c r="CS1313" s="161"/>
      <c r="CT1313" s="161"/>
      <c r="CU1313" s="161"/>
      <c r="CV1313" s="161"/>
      <c r="CW1313" s="161"/>
      <c r="CX1313" s="161"/>
      <c r="CY1313" s="161"/>
      <c r="CZ1313" s="161"/>
      <c r="DA1313" s="161"/>
      <c r="DB1313" s="161"/>
      <c r="DC1313" s="161"/>
      <c r="DD1313" s="161"/>
      <c r="DE1313" s="161"/>
      <c r="DF1313" s="161"/>
      <c r="DG1313" s="161"/>
      <c r="DH1313" s="161"/>
      <c r="DI1313" s="161"/>
      <c r="DJ1313" s="161"/>
      <c r="DK1313" s="161"/>
      <c r="DL1313" s="161"/>
      <c r="DM1313" s="161"/>
      <c r="DN1313" s="161"/>
      <c r="DO1313" s="161"/>
      <c r="DP1313" s="161"/>
      <c r="DQ1313" s="161"/>
      <c r="DR1313" s="161"/>
      <c r="DS1313" s="161"/>
      <c r="DT1313" s="161"/>
      <c r="DU1313" s="161"/>
      <c r="DV1313" s="161"/>
      <c r="DW1313" s="161"/>
    </row>
    <row r="1314" spans="1:127" ht="12.75" customHeight="1" x14ac:dyDescent="0.25">
      <c r="A1314" s="161"/>
      <c r="B1314" s="161"/>
      <c r="C1314" s="161"/>
      <c r="D1314" s="161"/>
      <c r="E1314" s="161"/>
      <c r="F1314" s="161"/>
      <c r="G1314" s="161"/>
      <c r="H1314" s="161"/>
      <c r="I1314" s="161"/>
      <c r="J1314" s="161"/>
      <c r="K1314" s="161"/>
      <c r="L1314" s="161"/>
      <c r="M1314" s="161"/>
      <c r="N1314" s="161"/>
      <c r="O1314" s="161"/>
      <c r="P1314" s="161"/>
      <c r="Q1314" s="161"/>
      <c r="R1314" s="161"/>
      <c r="S1314" s="161"/>
      <c r="T1314" s="161"/>
      <c r="U1314" s="161"/>
      <c r="V1314" s="161"/>
      <c r="W1314" s="161"/>
      <c r="X1314" s="161"/>
      <c r="Y1314" s="161"/>
      <c r="Z1314" s="161"/>
      <c r="AA1314" s="161"/>
      <c r="AB1314" s="161"/>
      <c r="AC1314" s="161"/>
      <c r="AD1314" s="161"/>
      <c r="AE1314" s="161"/>
      <c r="AF1314" s="161"/>
      <c r="AG1314" s="161"/>
      <c r="AH1314" s="161"/>
      <c r="AI1314" s="161"/>
      <c r="AJ1314" s="161"/>
      <c r="AK1314" s="161"/>
      <c r="AL1314" s="161"/>
      <c r="AM1314" s="161"/>
      <c r="AN1314" s="161"/>
      <c r="AO1314" s="161"/>
      <c r="AP1314" s="161"/>
      <c r="AQ1314" s="161"/>
      <c r="AR1314"/>
      <c r="AS1314" s="161"/>
      <c r="AT1314" s="161"/>
      <c r="AU1314" s="161"/>
      <c r="AV1314" s="161"/>
      <c r="AW1314" s="161"/>
      <c r="AX1314" s="161"/>
      <c r="AY1314" s="161"/>
      <c r="AZ1314" s="161"/>
      <c r="BA1314" s="161"/>
      <c r="BB1314" s="161"/>
      <c r="BC1314" s="161"/>
      <c r="BD1314" s="161"/>
      <c r="BE1314" s="161"/>
      <c r="BF1314" s="161"/>
      <c r="BG1314" s="161"/>
      <c r="BH1314" s="161"/>
      <c r="BI1314" s="161"/>
      <c r="BJ1314" s="161"/>
      <c r="BK1314" s="161"/>
      <c r="BL1314" s="161"/>
      <c r="BM1314" s="161"/>
      <c r="BN1314" s="161"/>
      <c r="BO1314" s="161"/>
      <c r="BP1314" s="161"/>
      <c r="BQ1314" s="161"/>
      <c r="BR1314" s="161"/>
      <c r="BS1314" s="161"/>
      <c r="BT1314" s="161"/>
      <c r="BU1314" s="161"/>
      <c r="BV1314" s="161"/>
      <c r="BW1314" s="161"/>
      <c r="BX1314" s="161"/>
      <c r="BY1314" s="161"/>
      <c r="BZ1314" s="161"/>
      <c r="CA1314" s="161"/>
      <c r="CB1314" s="161"/>
      <c r="CC1314" s="161"/>
      <c r="CD1314" s="161"/>
      <c r="CE1314" s="161"/>
      <c r="CF1314" s="161"/>
      <c r="CG1314" s="161"/>
      <c r="CH1314" s="161"/>
      <c r="CI1314" s="161"/>
      <c r="CJ1314" s="161"/>
      <c r="CK1314" s="161"/>
      <c r="CL1314" s="161"/>
      <c r="CM1314" s="161"/>
      <c r="CN1314" s="161"/>
      <c r="CO1314" s="161"/>
      <c r="CP1314" s="161"/>
      <c r="CQ1314" s="161"/>
      <c r="CR1314" s="161"/>
      <c r="CS1314" s="161"/>
      <c r="CT1314" s="161"/>
      <c r="CU1314" s="161"/>
      <c r="CV1314" s="161"/>
      <c r="CW1314" s="161"/>
      <c r="CX1314" s="161"/>
      <c r="CY1314" s="161"/>
      <c r="CZ1314" s="161"/>
      <c r="DA1314" s="161"/>
      <c r="DB1314" s="161"/>
      <c r="DC1314" s="161"/>
      <c r="DD1314" s="161"/>
      <c r="DE1314" s="161"/>
      <c r="DF1314" s="161"/>
      <c r="DG1314" s="161"/>
      <c r="DH1314" s="161"/>
      <c r="DI1314" s="161"/>
      <c r="DJ1314" s="161"/>
      <c r="DK1314" s="161"/>
      <c r="DL1314" s="161"/>
      <c r="DM1314" s="161"/>
      <c r="DN1314" s="161"/>
      <c r="DO1314" s="161"/>
      <c r="DP1314" s="161"/>
      <c r="DQ1314" s="161"/>
      <c r="DR1314" s="161"/>
      <c r="DS1314" s="161"/>
      <c r="DT1314" s="161"/>
      <c r="DU1314" s="161"/>
      <c r="DV1314" s="161"/>
      <c r="DW1314" s="161"/>
    </row>
    <row r="1315" spans="1:127" ht="12.75" customHeight="1" x14ac:dyDescent="0.25">
      <c r="A1315" s="161"/>
      <c r="B1315" s="161"/>
      <c r="C1315" s="161"/>
      <c r="D1315" s="161"/>
      <c r="E1315" s="161"/>
      <c r="F1315" s="161"/>
      <c r="G1315" s="161"/>
      <c r="H1315" s="161"/>
      <c r="I1315" s="161"/>
      <c r="J1315" s="161"/>
      <c r="K1315" s="161"/>
      <c r="L1315" s="161"/>
      <c r="M1315" s="161"/>
      <c r="N1315" s="161"/>
      <c r="O1315" s="161"/>
      <c r="P1315" s="161"/>
      <c r="Q1315" s="161"/>
      <c r="R1315" s="161"/>
      <c r="S1315" s="161"/>
      <c r="T1315" s="161"/>
      <c r="U1315" s="161"/>
      <c r="V1315" s="161"/>
      <c r="W1315" s="161"/>
      <c r="X1315" s="161"/>
      <c r="Y1315" s="161"/>
      <c r="Z1315" s="161"/>
      <c r="AA1315" s="161"/>
      <c r="AB1315" s="161"/>
      <c r="AC1315" s="161"/>
      <c r="AD1315" s="161"/>
      <c r="AE1315" s="161"/>
      <c r="AF1315" s="161"/>
      <c r="AG1315" s="161"/>
      <c r="AH1315" s="161"/>
      <c r="AI1315" s="161"/>
      <c r="AJ1315" s="161"/>
      <c r="AK1315" s="161"/>
      <c r="AL1315" s="161"/>
      <c r="AM1315" s="161"/>
      <c r="AN1315" s="161"/>
      <c r="AO1315" s="161"/>
      <c r="AP1315" s="161"/>
      <c r="AQ1315" s="161"/>
      <c r="AR1315"/>
      <c r="AS1315" s="161"/>
      <c r="AT1315" s="161"/>
      <c r="AU1315" s="161"/>
      <c r="AV1315" s="161"/>
      <c r="AW1315" s="161"/>
      <c r="AX1315" s="161"/>
      <c r="AY1315" s="161"/>
      <c r="AZ1315" s="161"/>
      <c r="BA1315" s="161"/>
      <c r="BB1315" s="161"/>
      <c r="BC1315" s="161"/>
      <c r="BD1315" s="161"/>
      <c r="BE1315" s="161"/>
      <c r="BF1315" s="161"/>
      <c r="BG1315" s="161"/>
      <c r="BH1315" s="161"/>
      <c r="BI1315" s="161"/>
      <c r="BJ1315" s="161"/>
      <c r="BK1315" s="161"/>
      <c r="BL1315" s="161"/>
      <c r="BM1315" s="161"/>
      <c r="BN1315" s="161"/>
      <c r="BO1315" s="161"/>
      <c r="BP1315" s="161"/>
      <c r="BQ1315" s="161"/>
      <c r="BR1315" s="161"/>
      <c r="BS1315" s="161"/>
      <c r="BT1315" s="161"/>
      <c r="BU1315" s="161"/>
      <c r="BV1315" s="161"/>
      <c r="BW1315" s="161"/>
      <c r="BX1315" s="161"/>
      <c r="BY1315" s="161"/>
      <c r="BZ1315" s="161"/>
      <c r="CA1315" s="161"/>
      <c r="CB1315" s="161"/>
      <c r="CC1315" s="161"/>
      <c r="CD1315" s="161"/>
      <c r="CE1315" s="161"/>
      <c r="CF1315" s="161"/>
      <c r="CG1315" s="161"/>
      <c r="CH1315" s="161"/>
      <c r="CI1315" s="161"/>
      <c r="CJ1315" s="161"/>
      <c r="CK1315" s="161"/>
      <c r="CL1315" s="161"/>
      <c r="CM1315" s="161"/>
      <c r="CN1315" s="161"/>
      <c r="CO1315" s="161"/>
      <c r="CP1315" s="161"/>
      <c r="CQ1315" s="161"/>
      <c r="CR1315" s="161"/>
      <c r="CS1315" s="161"/>
      <c r="CT1315" s="161"/>
      <c r="CU1315" s="161"/>
      <c r="CV1315" s="161"/>
      <c r="CW1315" s="161"/>
      <c r="CX1315" s="161"/>
      <c r="CY1315" s="161"/>
      <c r="CZ1315" s="161"/>
      <c r="DA1315" s="161"/>
      <c r="DB1315" s="161"/>
      <c r="DC1315" s="161"/>
      <c r="DD1315" s="161"/>
      <c r="DE1315" s="161"/>
      <c r="DF1315" s="161"/>
      <c r="DG1315" s="161"/>
      <c r="DH1315" s="161"/>
      <c r="DI1315" s="161"/>
      <c r="DJ1315" s="161"/>
      <c r="DK1315" s="161"/>
      <c r="DL1315" s="161"/>
      <c r="DM1315" s="161"/>
      <c r="DN1315" s="161"/>
      <c r="DO1315" s="161"/>
      <c r="DP1315" s="161"/>
      <c r="DQ1315" s="161"/>
      <c r="DR1315" s="161"/>
      <c r="DS1315" s="161"/>
      <c r="DT1315" s="161"/>
      <c r="DU1315" s="161"/>
      <c r="DV1315" s="161"/>
      <c r="DW1315" s="161"/>
    </row>
    <row r="1316" spans="1:127" ht="12.75" customHeight="1" x14ac:dyDescent="0.25">
      <c r="A1316" s="161"/>
      <c r="B1316" s="161"/>
      <c r="C1316" s="161"/>
      <c r="D1316" s="161"/>
      <c r="E1316" s="161"/>
      <c r="F1316" s="161"/>
      <c r="G1316" s="161"/>
      <c r="H1316" s="161"/>
      <c r="I1316" s="161"/>
      <c r="J1316" s="161"/>
      <c r="K1316" s="161"/>
      <c r="L1316" s="161"/>
      <c r="M1316" s="161"/>
      <c r="N1316" s="161"/>
      <c r="O1316" s="161"/>
      <c r="P1316" s="161"/>
      <c r="Q1316" s="161"/>
      <c r="R1316" s="161"/>
      <c r="S1316" s="161"/>
      <c r="T1316" s="161"/>
      <c r="U1316" s="161"/>
      <c r="V1316" s="161"/>
      <c r="W1316" s="161"/>
      <c r="X1316" s="161"/>
      <c r="Y1316" s="161"/>
      <c r="Z1316" s="161"/>
      <c r="AA1316" s="161"/>
      <c r="AB1316" s="161"/>
      <c r="AC1316" s="161"/>
      <c r="AD1316" s="161"/>
      <c r="AE1316" s="161"/>
      <c r="AF1316" s="161"/>
      <c r="AG1316" s="161"/>
      <c r="AH1316" s="161"/>
      <c r="AI1316" s="161"/>
      <c r="AJ1316" s="161"/>
      <c r="AK1316" s="161"/>
      <c r="AL1316" s="161"/>
      <c r="AM1316" s="161"/>
      <c r="AN1316" s="161"/>
      <c r="AO1316" s="161"/>
      <c r="AP1316" s="161"/>
      <c r="AQ1316" s="161"/>
      <c r="AR1316"/>
      <c r="AS1316" s="161"/>
      <c r="AT1316" s="161"/>
      <c r="AU1316" s="161"/>
      <c r="AV1316" s="161"/>
      <c r="AW1316" s="161"/>
      <c r="AX1316" s="161"/>
      <c r="AY1316" s="161"/>
      <c r="AZ1316" s="161"/>
      <c r="BA1316" s="161"/>
      <c r="BB1316" s="161"/>
      <c r="BC1316" s="161"/>
      <c r="BD1316" s="161"/>
      <c r="BE1316" s="161"/>
      <c r="BF1316" s="161"/>
      <c r="BG1316" s="161"/>
      <c r="BH1316" s="161"/>
      <c r="BI1316" s="161"/>
      <c r="BJ1316" s="161"/>
      <c r="BK1316" s="161"/>
      <c r="BL1316" s="161"/>
      <c r="BM1316" s="161"/>
      <c r="BN1316" s="161"/>
      <c r="BO1316" s="161"/>
      <c r="BP1316" s="161"/>
      <c r="BQ1316" s="161"/>
      <c r="BR1316" s="161"/>
      <c r="BS1316" s="161"/>
      <c r="BT1316" s="161"/>
      <c r="BU1316" s="161"/>
      <c r="BV1316" s="161"/>
      <c r="BW1316" s="161"/>
      <c r="BX1316" s="161"/>
      <c r="BY1316" s="161"/>
      <c r="BZ1316" s="161"/>
      <c r="CA1316" s="161"/>
      <c r="CB1316" s="161"/>
      <c r="CC1316" s="161"/>
      <c r="CD1316" s="161"/>
      <c r="CE1316" s="161"/>
      <c r="CF1316" s="161"/>
      <c r="CG1316" s="161"/>
      <c r="CH1316" s="161"/>
      <c r="CI1316" s="161"/>
      <c r="CJ1316" s="161"/>
      <c r="CK1316" s="161"/>
      <c r="CL1316" s="161"/>
      <c r="CM1316" s="161"/>
      <c r="CN1316" s="161"/>
      <c r="CO1316" s="161"/>
      <c r="CP1316" s="161"/>
      <c r="CQ1316" s="161"/>
      <c r="CR1316" s="161"/>
      <c r="CS1316" s="161"/>
      <c r="CT1316" s="161"/>
      <c r="CU1316" s="161"/>
      <c r="CV1316" s="161"/>
      <c r="CW1316" s="161"/>
      <c r="CX1316" s="161"/>
      <c r="CY1316" s="161"/>
      <c r="CZ1316" s="161"/>
      <c r="DA1316" s="161"/>
      <c r="DB1316" s="161"/>
      <c r="DC1316" s="161"/>
      <c r="DD1316" s="161"/>
      <c r="DE1316" s="161"/>
      <c r="DF1316" s="161"/>
      <c r="DG1316" s="161"/>
      <c r="DH1316" s="161"/>
      <c r="DI1316" s="161"/>
      <c r="DJ1316" s="161"/>
      <c r="DK1316" s="161"/>
      <c r="DL1316" s="161"/>
      <c r="DM1316" s="161"/>
      <c r="DN1316" s="161"/>
      <c r="DO1316" s="161"/>
      <c r="DP1316" s="161"/>
      <c r="DQ1316" s="161"/>
      <c r="DR1316" s="161"/>
      <c r="DS1316" s="161"/>
      <c r="DT1316" s="161"/>
      <c r="DU1316" s="161"/>
      <c r="DV1316" s="161"/>
      <c r="DW1316" s="161"/>
    </row>
    <row r="1317" spans="1:127" ht="12.75" customHeight="1" x14ac:dyDescent="0.25">
      <c r="A1317" s="161"/>
      <c r="B1317" s="161"/>
      <c r="C1317" s="161"/>
      <c r="D1317" s="161"/>
      <c r="E1317" s="161"/>
      <c r="F1317" s="161"/>
      <c r="G1317" s="161"/>
      <c r="H1317" s="161"/>
      <c r="I1317" s="161"/>
      <c r="J1317" s="161"/>
      <c r="K1317" s="161"/>
      <c r="L1317" s="161"/>
      <c r="M1317" s="161"/>
      <c r="N1317" s="161"/>
      <c r="O1317" s="161"/>
      <c r="P1317" s="161"/>
      <c r="Q1317" s="161"/>
      <c r="R1317" s="161"/>
      <c r="S1317" s="161"/>
      <c r="T1317" s="161"/>
      <c r="U1317" s="161"/>
      <c r="V1317" s="161"/>
      <c r="W1317" s="161"/>
      <c r="X1317" s="161"/>
      <c r="Y1317" s="161"/>
      <c r="Z1317" s="161"/>
      <c r="AA1317" s="161"/>
      <c r="AB1317" s="161"/>
      <c r="AC1317" s="161"/>
      <c r="AD1317" s="161"/>
      <c r="AE1317" s="161"/>
      <c r="AF1317" s="161"/>
      <c r="AG1317" s="161"/>
      <c r="AH1317" s="161"/>
      <c r="AI1317" s="161"/>
      <c r="AJ1317" s="161"/>
      <c r="AK1317" s="161"/>
      <c r="AL1317" s="161"/>
      <c r="AM1317" s="161"/>
      <c r="AN1317" s="161"/>
      <c r="AO1317" s="161"/>
      <c r="AP1317" s="161"/>
      <c r="AQ1317" s="161"/>
      <c r="AR1317"/>
      <c r="AS1317" s="161"/>
      <c r="AT1317" s="161"/>
      <c r="AU1317" s="161"/>
      <c r="AV1317" s="161"/>
      <c r="AW1317" s="161"/>
      <c r="AX1317" s="161"/>
      <c r="AY1317" s="161"/>
      <c r="AZ1317" s="161"/>
      <c r="BA1317" s="161"/>
      <c r="BB1317" s="161"/>
      <c r="BC1317" s="161"/>
      <c r="BD1317" s="161"/>
      <c r="BE1317" s="161"/>
      <c r="BF1317" s="161"/>
      <c r="BG1317" s="161"/>
      <c r="BH1317" s="161"/>
      <c r="BI1317" s="161"/>
      <c r="BJ1317" s="161"/>
      <c r="BK1317" s="161"/>
      <c r="BL1317" s="161"/>
      <c r="BM1317" s="161"/>
      <c r="BN1317" s="161"/>
      <c r="BO1317" s="161"/>
      <c r="BP1317" s="161"/>
      <c r="BQ1317" s="161"/>
      <c r="BR1317" s="161"/>
      <c r="BS1317" s="161"/>
      <c r="BT1317" s="161"/>
      <c r="BU1317" s="161"/>
      <c r="BV1317" s="161"/>
      <c r="BW1317" s="161"/>
      <c r="BX1317" s="161"/>
      <c r="BY1317" s="161"/>
      <c r="BZ1317" s="161"/>
      <c r="CA1317" s="161"/>
      <c r="CB1317" s="161"/>
      <c r="CC1317" s="161"/>
      <c r="CD1317" s="161"/>
      <c r="CE1317" s="161"/>
      <c r="CF1317" s="161"/>
      <c r="CG1317" s="161"/>
      <c r="CH1317" s="161"/>
      <c r="CI1317" s="161"/>
      <c r="CJ1317" s="161"/>
      <c r="CK1317" s="161"/>
      <c r="CL1317" s="161"/>
      <c r="CM1317" s="161"/>
      <c r="CN1317" s="161"/>
      <c r="CO1317" s="161"/>
      <c r="CP1317" s="161"/>
      <c r="CQ1317" s="161"/>
      <c r="CR1317" s="161"/>
      <c r="CS1317" s="161"/>
      <c r="CT1317" s="161"/>
      <c r="CU1317" s="161"/>
      <c r="CV1317" s="161"/>
      <c r="CW1317" s="161"/>
      <c r="CX1317" s="161"/>
      <c r="CY1317" s="161"/>
      <c r="CZ1317" s="161"/>
      <c r="DA1317" s="161"/>
      <c r="DB1317" s="161"/>
      <c r="DC1317" s="161"/>
      <c r="DD1317" s="161"/>
      <c r="DE1317" s="161"/>
      <c r="DF1317" s="161"/>
      <c r="DG1317" s="161"/>
      <c r="DH1317" s="161"/>
      <c r="DI1317" s="161"/>
      <c r="DJ1317" s="161"/>
      <c r="DK1317" s="161"/>
      <c r="DL1317" s="161"/>
      <c r="DM1317" s="161"/>
      <c r="DN1317" s="161"/>
      <c r="DO1317" s="161"/>
      <c r="DP1317" s="161"/>
      <c r="DQ1317" s="161"/>
      <c r="DR1317" s="161"/>
      <c r="DS1317" s="161"/>
      <c r="DT1317" s="161"/>
      <c r="DU1317" s="161"/>
      <c r="DV1317" s="161"/>
      <c r="DW1317" s="161"/>
    </row>
    <row r="1318" spans="1:127" ht="12.75" customHeight="1" x14ac:dyDescent="0.25">
      <c r="A1318" s="161"/>
      <c r="B1318" s="161"/>
      <c r="C1318" s="161"/>
      <c r="D1318" s="161"/>
      <c r="E1318" s="161"/>
      <c r="F1318" s="161"/>
      <c r="G1318" s="161"/>
      <c r="H1318" s="161"/>
      <c r="I1318" s="161"/>
      <c r="J1318" s="161"/>
      <c r="K1318" s="161"/>
      <c r="L1318" s="161"/>
      <c r="M1318" s="161"/>
      <c r="N1318" s="161"/>
      <c r="O1318" s="161"/>
      <c r="P1318" s="161"/>
      <c r="Q1318" s="161"/>
      <c r="R1318" s="161"/>
      <c r="S1318" s="161"/>
      <c r="T1318" s="161"/>
      <c r="U1318" s="161"/>
      <c r="V1318" s="161"/>
      <c r="W1318" s="161"/>
      <c r="X1318" s="161"/>
      <c r="Y1318" s="161"/>
      <c r="Z1318" s="161"/>
      <c r="AA1318" s="161"/>
      <c r="AB1318" s="161"/>
      <c r="AC1318" s="161"/>
      <c r="AD1318" s="161"/>
      <c r="AE1318" s="161"/>
      <c r="AF1318" s="161"/>
      <c r="AG1318" s="161"/>
      <c r="AH1318" s="161"/>
      <c r="AI1318" s="161"/>
      <c r="AJ1318" s="161"/>
      <c r="AK1318" s="161"/>
      <c r="AL1318" s="161"/>
      <c r="AM1318" s="161"/>
      <c r="AN1318" s="161"/>
      <c r="AO1318" s="161"/>
      <c r="AP1318" s="161"/>
      <c r="AQ1318" s="161"/>
      <c r="AR1318"/>
      <c r="AS1318" s="161"/>
      <c r="AT1318" s="161"/>
      <c r="AU1318" s="161"/>
      <c r="AV1318" s="161"/>
      <c r="AW1318" s="161"/>
      <c r="AX1318" s="161"/>
      <c r="AY1318" s="161"/>
      <c r="AZ1318" s="161"/>
      <c r="BA1318" s="161"/>
      <c r="BB1318" s="161"/>
      <c r="BC1318" s="161"/>
      <c r="BD1318" s="161"/>
      <c r="BE1318" s="161"/>
      <c r="BF1318" s="161"/>
      <c r="BG1318" s="161"/>
      <c r="BH1318" s="161"/>
      <c r="BI1318" s="161"/>
      <c r="BJ1318" s="161"/>
      <c r="BK1318" s="161"/>
      <c r="BL1318" s="161"/>
      <c r="BM1318" s="161"/>
      <c r="BN1318" s="161"/>
      <c r="BO1318" s="161"/>
      <c r="BP1318" s="161"/>
      <c r="BQ1318" s="161"/>
      <c r="BR1318" s="161"/>
      <c r="BS1318" s="161"/>
      <c r="BT1318" s="161"/>
      <c r="BU1318" s="161"/>
      <c r="BV1318" s="161"/>
      <c r="BW1318" s="161"/>
      <c r="BX1318" s="161"/>
      <c r="BY1318" s="161"/>
      <c r="BZ1318" s="161"/>
      <c r="CA1318" s="161"/>
      <c r="CB1318" s="161"/>
      <c r="CC1318" s="161"/>
      <c r="CD1318" s="161"/>
      <c r="CE1318" s="161"/>
      <c r="CF1318" s="161"/>
      <c r="CG1318" s="161"/>
      <c r="CH1318" s="161"/>
      <c r="CI1318" s="161"/>
      <c r="CJ1318" s="161"/>
      <c r="CK1318" s="161"/>
      <c r="CL1318" s="161"/>
      <c r="CM1318" s="161"/>
      <c r="CN1318" s="161"/>
      <c r="CO1318" s="161"/>
      <c r="CP1318" s="161"/>
      <c r="CQ1318" s="161"/>
      <c r="CR1318" s="161"/>
      <c r="CS1318" s="161"/>
      <c r="CT1318" s="161"/>
      <c r="CU1318" s="161"/>
      <c r="CV1318" s="161"/>
      <c r="CW1318" s="161"/>
      <c r="CX1318" s="161"/>
      <c r="CY1318" s="161"/>
      <c r="CZ1318" s="161"/>
      <c r="DA1318" s="161"/>
      <c r="DB1318" s="161"/>
      <c r="DC1318" s="161"/>
      <c r="DD1318" s="161"/>
      <c r="DE1318" s="161"/>
      <c r="DF1318" s="161"/>
      <c r="DG1318" s="161"/>
      <c r="DH1318" s="161"/>
      <c r="DI1318" s="161"/>
      <c r="DJ1318" s="161"/>
      <c r="DK1318" s="161"/>
      <c r="DL1318" s="161"/>
      <c r="DM1318" s="161"/>
      <c r="DN1318" s="161"/>
      <c r="DO1318" s="161"/>
      <c r="DP1318" s="161"/>
      <c r="DQ1318" s="161"/>
      <c r="DR1318" s="161"/>
      <c r="DS1318" s="161"/>
      <c r="DT1318" s="161"/>
      <c r="DU1318" s="161"/>
      <c r="DV1318" s="161"/>
      <c r="DW1318" s="161"/>
    </row>
    <row r="1319" spans="1:127" ht="12.75" customHeight="1" x14ac:dyDescent="0.25">
      <c r="A1319" s="161"/>
      <c r="B1319" s="161"/>
      <c r="C1319" s="161"/>
      <c r="D1319" s="161"/>
      <c r="E1319" s="161"/>
      <c r="F1319" s="161"/>
      <c r="G1319" s="161"/>
      <c r="H1319" s="161"/>
      <c r="I1319" s="161"/>
      <c r="J1319" s="161"/>
      <c r="K1319" s="161"/>
      <c r="L1319" s="161"/>
      <c r="M1319" s="161"/>
      <c r="N1319" s="161"/>
      <c r="O1319" s="161"/>
      <c r="P1319" s="161"/>
      <c r="Q1319" s="161"/>
      <c r="R1319" s="161"/>
      <c r="S1319" s="161"/>
      <c r="T1319" s="161"/>
      <c r="U1319" s="161"/>
      <c r="V1319" s="161"/>
      <c r="W1319" s="161"/>
      <c r="X1319" s="161"/>
      <c r="Y1319" s="161"/>
      <c r="Z1319" s="161"/>
      <c r="AA1319" s="161"/>
      <c r="AB1319" s="161"/>
      <c r="AC1319" s="161"/>
      <c r="AD1319" s="161"/>
      <c r="AE1319" s="161"/>
      <c r="AF1319" s="161"/>
      <c r="AG1319" s="161"/>
      <c r="AH1319" s="161"/>
      <c r="AI1319" s="161"/>
      <c r="AJ1319" s="161"/>
      <c r="AK1319" s="161"/>
      <c r="AL1319" s="161"/>
      <c r="AM1319" s="161"/>
      <c r="AN1319" s="161"/>
      <c r="AO1319" s="161"/>
      <c r="AP1319" s="161"/>
      <c r="AQ1319" s="161"/>
      <c r="AR1319"/>
      <c r="AS1319" s="161"/>
      <c r="AT1319" s="161"/>
      <c r="AU1319" s="161"/>
      <c r="AV1319" s="161"/>
      <c r="AW1319" s="161"/>
      <c r="AX1319" s="161"/>
      <c r="AY1319" s="161"/>
      <c r="AZ1319" s="161"/>
      <c r="BA1319" s="161"/>
      <c r="BB1319" s="161"/>
      <c r="BC1319" s="161"/>
      <c r="BD1319" s="161"/>
      <c r="BE1319" s="161"/>
      <c r="BF1319" s="161"/>
      <c r="BG1319" s="161"/>
      <c r="BH1319" s="161"/>
      <c r="BI1319" s="161"/>
      <c r="BJ1319" s="161"/>
      <c r="BK1319" s="161"/>
      <c r="BL1319" s="161"/>
      <c r="BM1319" s="161"/>
      <c r="BN1319" s="161"/>
      <c r="BO1319" s="161"/>
      <c r="BP1319" s="161"/>
      <c r="BQ1319" s="161"/>
      <c r="BR1319" s="161"/>
      <c r="BS1319" s="161"/>
      <c r="BT1319" s="161"/>
      <c r="BU1319" s="161"/>
      <c r="BV1319" s="161"/>
      <c r="BW1319" s="161"/>
      <c r="BX1319" s="161"/>
      <c r="BY1319" s="161"/>
      <c r="BZ1319" s="161"/>
      <c r="CA1319" s="161"/>
      <c r="CB1319" s="161"/>
      <c r="CC1319" s="161"/>
      <c r="CD1319" s="161"/>
      <c r="CE1319" s="161"/>
      <c r="CF1319" s="161"/>
      <c r="CG1319" s="161"/>
      <c r="CH1319" s="161"/>
      <c r="CI1319" s="161"/>
      <c r="CJ1319" s="161"/>
      <c r="CK1319" s="161"/>
      <c r="CL1319" s="161"/>
      <c r="CM1319" s="161"/>
      <c r="CN1319" s="161"/>
      <c r="CO1319" s="161"/>
      <c r="CP1319" s="161"/>
      <c r="CQ1319" s="161"/>
      <c r="CR1319" s="161"/>
      <c r="CS1319" s="161"/>
      <c r="CT1319" s="161"/>
      <c r="CU1319" s="161"/>
      <c r="CV1319" s="161"/>
      <c r="CW1319" s="161"/>
      <c r="CX1319" s="161"/>
      <c r="CY1319" s="161"/>
      <c r="CZ1319" s="161"/>
      <c r="DA1319" s="161"/>
      <c r="DB1319" s="161"/>
      <c r="DC1319" s="161"/>
      <c r="DD1319" s="161"/>
      <c r="DE1319" s="161"/>
      <c r="DF1319" s="161"/>
      <c r="DG1319" s="161"/>
      <c r="DH1319" s="161"/>
      <c r="DI1319" s="161"/>
      <c r="DJ1319" s="161"/>
      <c r="DK1319" s="161"/>
      <c r="DL1319" s="161"/>
      <c r="DM1319" s="161"/>
      <c r="DN1319" s="161"/>
      <c r="DO1319" s="161"/>
      <c r="DP1319" s="161"/>
      <c r="DQ1319" s="161"/>
      <c r="DR1319" s="161"/>
      <c r="DS1319" s="161"/>
      <c r="DT1319" s="161"/>
      <c r="DU1319" s="161"/>
      <c r="DV1319" s="161"/>
      <c r="DW1319" s="161"/>
    </row>
    <row r="1320" spans="1:127" ht="12.75" customHeight="1" x14ac:dyDescent="0.25">
      <c r="A1320" s="161"/>
      <c r="B1320" s="161"/>
      <c r="C1320" s="161"/>
      <c r="D1320" s="161"/>
      <c r="E1320" s="161"/>
      <c r="F1320" s="161"/>
      <c r="G1320" s="161"/>
      <c r="H1320" s="161"/>
      <c r="I1320" s="161"/>
      <c r="J1320" s="161"/>
      <c r="K1320" s="161"/>
      <c r="L1320" s="161"/>
      <c r="M1320" s="161"/>
      <c r="N1320" s="161"/>
      <c r="O1320" s="161"/>
      <c r="P1320" s="161"/>
      <c r="Q1320" s="161"/>
      <c r="R1320" s="161"/>
      <c r="S1320" s="161"/>
      <c r="T1320" s="161"/>
      <c r="U1320" s="161"/>
      <c r="V1320" s="161"/>
      <c r="W1320" s="161"/>
      <c r="X1320" s="161"/>
      <c r="Y1320" s="161"/>
      <c r="Z1320" s="161"/>
      <c r="AA1320" s="161"/>
      <c r="AB1320" s="161"/>
      <c r="AC1320" s="161"/>
      <c r="AD1320" s="161"/>
      <c r="AE1320" s="161"/>
      <c r="AF1320" s="161"/>
      <c r="AG1320" s="161"/>
      <c r="AH1320" s="161"/>
      <c r="AI1320" s="161"/>
      <c r="AJ1320" s="161"/>
      <c r="AK1320" s="161"/>
      <c r="AL1320" s="161"/>
      <c r="AM1320" s="161"/>
      <c r="AN1320" s="161"/>
      <c r="AO1320" s="161"/>
      <c r="AP1320" s="161"/>
      <c r="AQ1320" s="161"/>
      <c r="AR1320"/>
      <c r="AS1320" s="161"/>
      <c r="AT1320" s="161"/>
      <c r="AU1320" s="161"/>
      <c r="AV1320" s="161"/>
      <c r="AW1320" s="161"/>
      <c r="AX1320" s="161"/>
      <c r="AY1320" s="161"/>
      <c r="AZ1320" s="161"/>
      <c r="BA1320" s="161"/>
      <c r="BB1320" s="161"/>
      <c r="BC1320" s="161"/>
      <c r="BD1320" s="161"/>
      <c r="BE1320" s="161"/>
      <c r="BF1320" s="161"/>
      <c r="BG1320" s="161"/>
      <c r="BH1320" s="161"/>
      <c r="BI1320" s="161"/>
      <c r="BJ1320" s="161"/>
      <c r="BK1320" s="161"/>
      <c r="BL1320" s="161"/>
      <c r="BM1320" s="161"/>
      <c r="BN1320" s="161"/>
      <c r="BO1320" s="161"/>
      <c r="BP1320" s="161"/>
      <c r="BQ1320" s="161"/>
      <c r="BR1320" s="161"/>
      <c r="BS1320" s="161"/>
      <c r="BT1320" s="161"/>
      <c r="BU1320" s="161"/>
      <c r="BV1320" s="161"/>
      <c r="BW1320" s="161"/>
      <c r="BX1320" s="161"/>
      <c r="BY1320" s="161"/>
      <c r="BZ1320" s="161"/>
      <c r="CA1320" s="161"/>
      <c r="CB1320" s="161"/>
      <c r="CC1320" s="161"/>
      <c r="CD1320" s="161"/>
      <c r="CE1320" s="161"/>
      <c r="CF1320" s="161"/>
      <c r="CG1320" s="161"/>
      <c r="CH1320" s="161"/>
      <c r="CI1320" s="161"/>
      <c r="CJ1320" s="161"/>
      <c r="CK1320" s="161"/>
      <c r="CL1320" s="161"/>
      <c r="CM1320" s="161"/>
      <c r="CN1320" s="161"/>
      <c r="CO1320" s="161"/>
      <c r="CP1320" s="161"/>
      <c r="CQ1320" s="161"/>
      <c r="CR1320" s="161"/>
      <c r="CS1320" s="161"/>
      <c r="CT1320" s="161"/>
      <c r="CU1320" s="161"/>
      <c r="CV1320" s="161"/>
      <c r="CW1320" s="161"/>
      <c r="CX1320" s="161"/>
      <c r="CY1320" s="161"/>
      <c r="CZ1320" s="161"/>
      <c r="DA1320" s="161"/>
      <c r="DB1320" s="161"/>
      <c r="DC1320" s="161"/>
      <c r="DD1320" s="161"/>
      <c r="DE1320" s="161"/>
      <c r="DF1320" s="161"/>
      <c r="DG1320" s="161"/>
      <c r="DH1320" s="161"/>
      <c r="DI1320" s="161"/>
      <c r="DJ1320" s="161"/>
      <c r="DK1320" s="161"/>
      <c r="DL1320" s="161"/>
      <c r="DM1320" s="161"/>
      <c r="DN1320" s="161"/>
      <c r="DO1320" s="161"/>
      <c r="DP1320" s="161"/>
      <c r="DQ1320" s="161"/>
      <c r="DR1320" s="161"/>
      <c r="DS1320" s="161"/>
      <c r="DT1320" s="161"/>
      <c r="DU1320" s="161"/>
      <c r="DV1320" s="161"/>
      <c r="DW1320" s="161"/>
    </row>
    <row r="1321" spans="1:127" ht="12.75" customHeight="1" x14ac:dyDescent="0.25">
      <c r="A1321" s="161"/>
      <c r="B1321" s="161"/>
      <c r="C1321" s="161"/>
      <c r="D1321" s="161"/>
      <c r="E1321" s="161"/>
      <c r="F1321" s="161"/>
      <c r="G1321" s="161"/>
      <c r="H1321" s="161"/>
      <c r="I1321" s="161"/>
      <c r="J1321" s="161"/>
      <c r="K1321" s="161"/>
      <c r="L1321" s="161"/>
      <c r="M1321" s="161"/>
      <c r="N1321" s="161"/>
      <c r="O1321" s="161"/>
      <c r="P1321" s="161"/>
      <c r="Q1321" s="161"/>
      <c r="R1321" s="161"/>
      <c r="S1321" s="161"/>
      <c r="T1321" s="161"/>
      <c r="U1321" s="161"/>
      <c r="V1321" s="161"/>
      <c r="W1321" s="161"/>
      <c r="X1321" s="161"/>
      <c r="Y1321" s="161"/>
      <c r="Z1321" s="161"/>
      <c r="AA1321" s="161"/>
      <c r="AB1321" s="161"/>
      <c r="AC1321" s="161"/>
      <c r="AD1321" s="161"/>
      <c r="AE1321" s="161"/>
      <c r="AF1321" s="161"/>
      <c r="AG1321" s="161"/>
      <c r="AH1321" s="161"/>
      <c r="AI1321" s="161"/>
      <c r="AJ1321" s="161"/>
      <c r="AK1321" s="161"/>
      <c r="AL1321" s="161"/>
      <c r="AM1321" s="161"/>
      <c r="AN1321" s="161"/>
      <c r="AO1321" s="161"/>
      <c r="AP1321" s="161"/>
      <c r="AQ1321" s="161"/>
      <c r="AR1321"/>
      <c r="AS1321" s="161"/>
      <c r="AT1321" s="161"/>
      <c r="AU1321" s="161"/>
      <c r="AV1321" s="161"/>
      <c r="AW1321" s="161"/>
      <c r="AX1321" s="161"/>
      <c r="AY1321" s="161"/>
      <c r="AZ1321" s="161"/>
      <c r="BA1321" s="161"/>
      <c r="BB1321" s="161"/>
      <c r="BC1321" s="161"/>
      <c r="BD1321" s="161"/>
      <c r="BE1321" s="161"/>
      <c r="BF1321" s="161"/>
      <c r="BG1321" s="161"/>
      <c r="BH1321" s="161"/>
      <c r="BI1321" s="161"/>
      <c r="BJ1321" s="161"/>
      <c r="BK1321" s="161"/>
      <c r="BL1321" s="161"/>
      <c r="BM1321" s="161"/>
      <c r="BN1321" s="161"/>
      <c r="BO1321" s="161"/>
      <c r="BP1321" s="161"/>
      <c r="BQ1321" s="161"/>
      <c r="BR1321" s="161"/>
      <c r="BS1321" s="161"/>
      <c r="BT1321" s="161"/>
      <c r="BU1321" s="161"/>
      <c r="BV1321" s="161"/>
      <c r="BW1321" s="161"/>
      <c r="BX1321" s="161"/>
      <c r="BY1321" s="161"/>
      <c r="BZ1321" s="161"/>
      <c r="CA1321" s="161"/>
      <c r="CB1321" s="161"/>
      <c r="CC1321" s="161"/>
      <c r="CD1321" s="161"/>
      <c r="CE1321" s="161"/>
      <c r="CF1321" s="161"/>
      <c r="CG1321" s="161"/>
      <c r="CH1321" s="161"/>
      <c r="CI1321" s="161"/>
      <c r="CJ1321" s="161"/>
      <c r="CK1321" s="161"/>
      <c r="CL1321" s="161"/>
      <c r="CM1321" s="161"/>
      <c r="CN1321" s="161"/>
      <c r="CO1321" s="161"/>
      <c r="CP1321" s="161"/>
      <c r="CQ1321" s="161"/>
      <c r="CR1321" s="161"/>
      <c r="CS1321" s="161"/>
      <c r="CT1321" s="161"/>
      <c r="CU1321" s="161"/>
      <c r="CV1321" s="161"/>
      <c r="CW1321" s="161"/>
      <c r="CX1321" s="161"/>
      <c r="CY1321" s="161"/>
      <c r="CZ1321" s="161"/>
      <c r="DA1321" s="161"/>
      <c r="DB1321" s="161"/>
      <c r="DC1321" s="161"/>
      <c r="DD1321" s="161"/>
      <c r="DE1321" s="161"/>
      <c r="DF1321" s="161"/>
      <c r="DG1321" s="161"/>
      <c r="DH1321" s="161"/>
      <c r="DI1321" s="161"/>
      <c r="DJ1321" s="161"/>
      <c r="DK1321" s="161"/>
      <c r="DL1321" s="161"/>
      <c r="DM1321" s="161"/>
      <c r="DN1321" s="161"/>
      <c r="DO1321" s="161"/>
      <c r="DP1321" s="161"/>
      <c r="DQ1321" s="161"/>
      <c r="DR1321" s="161"/>
      <c r="DS1321" s="161"/>
      <c r="DT1321" s="161"/>
      <c r="DU1321" s="161"/>
      <c r="DV1321" s="161"/>
      <c r="DW1321" s="161"/>
    </row>
    <row r="1322" spans="1:127" ht="12.75" customHeight="1" x14ac:dyDescent="0.25">
      <c r="A1322" s="161"/>
      <c r="B1322" s="161"/>
      <c r="C1322" s="161"/>
      <c r="D1322" s="161"/>
      <c r="E1322" s="161"/>
      <c r="F1322" s="161"/>
      <c r="G1322" s="161"/>
      <c r="H1322" s="161"/>
      <c r="I1322" s="161"/>
      <c r="J1322" s="161"/>
      <c r="K1322" s="161"/>
      <c r="L1322" s="161"/>
      <c r="M1322" s="161"/>
      <c r="N1322" s="161"/>
      <c r="O1322" s="161"/>
      <c r="P1322" s="161"/>
      <c r="Q1322" s="161"/>
      <c r="R1322" s="161"/>
      <c r="S1322" s="161"/>
      <c r="T1322" s="161"/>
      <c r="U1322" s="161"/>
      <c r="V1322" s="161"/>
      <c r="W1322" s="161"/>
      <c r="X1322" s="161"/>
      <c r="Y1322" s="161"/>
      <c r="Z1322" s="161"/>
      <c r="AA1322" s="161"/>
      <c r="AB1322" s="161"/>
      <c r="AC1322" s="161"/>
      <c r="AD1322" s="161"/>
      <c r="AE1322" s="161"/>
      <c r="AF1322" s="161"/>
      <c r="AG1322" s="161"/>
      <c r="AH1322" s="161"/>
      <c r="AI1322" s="161"/>
      <c r="AJ1322" s="161"/>
      <c r="AK1322" s="161"/>
      <c r="AL1322" s="161"/>
      <c r="AM1322" s="161"/>
      <c r="AN1322" s="161"/>
      <c r="AO1322" s="161"/>
      <c r="AP1322" s="161"/>
      <c r="AQ1322" s="161"/>
      <c r="AR1322"/>
      <c r="AS1322" s="161"/>
      <c r="AT1322" s="161"/>
      <c r="AU1322" s="161"/>
      <c r="AV1322" s="161"/>
      <c r="AW1322" s="161"/>
      <c r="AX1322" s="161"/>
      <c r="AY1322" s="161"/>
      <c r="AZ1322" s="161"/>
      <c r="BA1322" s="161"/>
      <c r="BB1322" s="161"/>
      <c r="BC1322" s="161"/>
      <c r="BD1322" s="161"/>
      <c r="BE1322" s="161"/>
      <c r="BF1322" s="161"/>
      <c r="BG1322" s="161"/>
      <c r="BH1322" s="161"/>
      <c r="BI1322" s="161"/>
      <c r="BJ1322" s="161"/>
      <c r="BK1322" s="161"/>
      <c r="BL1322" s="161"/>
      <c r="BM1322" s="161"/>
      <c r="BN1322" s="161"/>
      <c r="BO1322" s="161"/>
      <c r="BP1322" s="161"/>
      <c r="BQ1322" s="161"/>
      <c r="BR1322" s="161"/>
      <c r="BS1322" s="161"/>
      <c r="BT1322" s="161"/>
      <c r="BU1322" s="161"/>
      <c r="BV1322" s="161"/>
      <c r="BW1322" s="161"/>
      <c r="BX1322" s="161"/>
      <c r="BY1322" s="161"/>
      <c r="BZ1322" s="161"/>
      <c r="CA1322" s="161"/>
      <c r="CB1322" s="161"/>
      <c r="CC1322" s="161"/>
      <c r="CD1322" s="161"/>
      <c r="CE1322" s="161"/>
      <c r="CF1322" s="161"/>
      <c r="CG1322" s="161"/>
      <c r="CH1322" s="161"/>
      <c r="CI1322" s="161"/>
      <c r="CJ1322" s="161"/>
      <c r="CK1322" s="161"/>
      <c r="CL1322" s="161"/>
      <c r="CM1322" s="161"/>
      <c r="CN1322" s="161"/>
      <c r="CO1322" s="161"/>
      <c r="CP1322" s="161"/>
      <c r="CQ1322" s="161"/>
      <c r="CR1322" s="161"/>
      <c r="CS1322" s="161"/>
      <c r="CT1322" s="161"/>
      <c r="CU1322" s="161"/>
      <c r="CV1322" s="161"/>
      <c r="CW1322" s="161"/>
      <c r="CX1322" s="161"/>
      <c r="CY1322" s="161"/>
      <c r="CZ1322" s="161"/>
      <c r="DA1322" s="161"/>
      <c r="DB1322" s="161"/>
      <c r="DC1322" s="161"/>
      <c r="DD1322" s="161"/>
      <c r="DE1322" s="161"/>
      <c r="DF1322" s="161"/>
      <c r="DG1322" s="161"/>
      <c r="DH1322" s="161"/>
      <c r="DI1322" s="161"/>
      <c r="DJ1322" s="161"/>
      <c r="DK1322" s="161"/>
      <c r="DL1322" s="161"/>
      <c r="DM1322" s="161"/>
      <c r="DN1322" s="161"/>
      <c r="DO1322" s="161"/>
      <c r="DP1322" s="161"/>
      <c r="DQ1322" s="161"/>
      <c r="DR1322" s="161"/>
      <c r="DS1322" s="161"/>
      <c r="DT1322" s="161"/>
      <c r="DU1322" s="161"/>
      <c r="DV1322" s="161"/>
      <c r="DW1322" s="161"/>
    </row>
    <row r="1323" spans="1:127" ht="12.75" customHeight="1" x14ac:dyDescent="0.25">
      <c r="A1323" s="161"/>
      <c r="B1323" s="161"/>
      <c r="C1323" s="161"/>
      <c r="D1323" s="161"/>
      <c r="E1323" s="161"/>
      <c r="F1323" s="161"/>
      <c r="G1323" s="161"/>
      <c r="H1323" s="161"/>
      <c r="I1323" s="161"/>
      <c r="J1323" s="161"/>
      <c r="K1323" s="161"/>
      <c r="L1323" s="161"/>
      <c r="M1323" s="161"/>
      <c r="N1323" s="161"/>
      <c r="O1323" s="161"/>
      <c r="P1323" s="161"/>
      <c r="Q1323" s="161"/>
      <c r="R1323" s="161"/>
      <c r="S1323" s="161"/>
      <c r="T1323" s="161"/>
      <c r="U1323" s="161"/>
      <c r="V1323" s="161"/>
      <c r="W1323" s="161"/>
      <c r="X1323" s="161"/>
      <c r="Y1323" s="161"/>
      <c r="Z1323" s="161"/>
      <c r="AA1323" s="161"/>
      <c r="AB1323" s="161"/>
      <c r="AC1323" s="161"/>
      <c r="AD1323" s="161"/>
      <c r="AE1323" s="161"/>
      <c r="AF1323" s="161"/>
      <c r="AG1323" s="161"/>
      <c r="AH1323" s="161"/>
      <c r="AI1323" s="161"/>
      <c r="AJ1323" s="161"/>
      <c r="AK1323" s="161"/>
      <c r="AL1323" s="161"/>
      <c r="AM1323" s="161"/>
      <c r="AN1323" s="161"/>
      <c r="AO1323" s="161"/>
      <c r="AP1323" s="161"/>
      <c r="AQ1323" s="161"/>
      <c r="AR1323"/>
      <c r="AS1323" s="161"/>
      <c r="AT1323" s="161"/>
      <c r="AU1323" s="161"/>
      <c r="AV1323" s="161"/>
      <c r="AW1323" s="161"/>
      <c r="AX1323" s="161"/>
      <c r="AY1323" s="161"/>
      <c r="AZ1323" s="161"/>
      <c r="BA1323" s="161"/>
      <c r="BB1323" s="161"/>
      <c r="BC1323" s="161"/>
      <c r="BD1323" s="161"/>
      <c r="BE1323" s="161"/>
      <c r="BF1323" s="161"/>
      <c r="BG1323" s="161"/>
      <c r="BH1323" s="161"/>
      <c r="BI1323" s="161"/>
      <c r="BJ1323" s="161"/>
      <c r="BK1323" s="161"/>
      <c r="BL1323" s="161"/>
      <c r="BM1323" s="161"/>
      <c r="BN1323" s="161"/>
      <c r="BO1323" s="161"/>
      <c r="BP1323" s="161"/>
      <c r="BQ1323" s="161"/>
      <c r="BR1323" s="161"/>
      <c r="BS1323" s="161"/>
      <c r="BT1323" s="161"/>
      <c r="BU1323" s="161"/>
      <c r="BV1323" s="161"/>
      <c r="BW1323" s="161"/>
      <c r="BX1323" s="161"/>
      <c r="BY1323" s="161"/>
      <c r="BZ1323" s="161"/>
      <c r="CA1323" s="161"/>
      <c r="CB1323" s="161"/>
      <c r="CC1323" s="161"/>
      <c r="CD1323" s="161"/>
      <c r="CE1323" s="161"/>
      <c r="CF1323" s="161"/>
      <c r="CG1323" s="161"/>
      <c r="CH1323" s="161"/>
      <c r="CI1323" s="161"/>
      <c r="CJ1323" s="161"/>
      <c r="CK1323" s="161"/>
      <c r="CL1323" s="161"/>
      <c r="CM1323" s="161"/>
      <c r="CN1323" s="161"/>
      <c r="CO1323" s="161"/>
      <c r="CP1323" s="161"/>
      <c r="CQ1323" s="161"/>
      <c r="CR1323" s="161"/>
      <c r="CS1323" s="161"/>
      <c r="CT1323" s="161"/>
      <c r="CU1323" s="161"/>
      <c r="CV1323" s="161"/>
      <c r="CW1323" s="161"/>
      <c r="CX1323" s="161"/>
      <c r="CY1323" s="161"/>
      <c r="CZ1323" s="161"/>
      <c r="DA1323" s="161"/>
      <c r="DB1323" s="161"/>
      <c r="DC1323" s="161"/>
      <c r="DD1323" s="161"/>
      <c r="DE1323" s="161"/>
      <c r="DF1323" s="161"/>
      <c r="DG1323" s="161"/>
      <c r="DH1323" s="161"/>
      <c r="DI1323" s="161"/>
      <c r="DJ1323" s="161"/>
      <c r="DK1323" s="161"/>
      <c r="DL1323" s="161"/>
      <c r="DM1323" s="161"/>
      <c r="DN1323" s="161"/>
      <c r="DO1323" s="161"/>
      <c r="DP1323" s="161"/>
      <c r="DQ1323" s="161"/>
      <c r="DR1323" s="161"/>
      <c r="DS1323" s="161"/>
      <c r="DT1323" s="161"/>
      <c r="DU1323" s="161"/>
      <c r="DV1323" s="161"/>
      <c r="DW1323" s="161"/>
    </row>
    <row r="1324" spans="1:127" ht="12.75" customHeight="1" x14ac:dyDescent="0.25">
      <c r="A1324" s="161"/>
      <c r="B1324" s="161"/>
      <c r="C1324" s="161"/>
      <c r="D1324" s="161"/>
      <c r="E1324" s="161"/>
      <c r="F1324" s="161"/>
      <c r="G1324" s="161"/>
      <c r="H1324" s="161"/>
      <c r="I1324" s="161"/>
      <c r="J1324" s="161"/>
      <c r="K1324" s="161"/>
      <c r="L1324" s="161"/>
      <c r="M1324" s="161"/>
      <c r="N1324" s="161"/>
      <c r="O1324" s="161"/>
      <c r="P1324" s="161"/>
      <c r="Q1324" s="161"/>
      <c r="R1324" s="161"/>
      <c r="S1324" s="161"/>
      <c r="T1324" s="161"/>
      <c r="U1324" s="161"/>
      <c r="V1324" s="161"/>
      <c r="W1324" s="161"/>
      <c r="X1324" s="161"/>
      <c r="Y1324" s="161"/>
      <c r="Z1324" s="161"/>
      <c r="AA1324" s="161"/>
      <c r="AB1324" s="161"/>
      <c r="AC1324" s="161"/>
      <c r="AD1324" s="161"/>
      <c r="AE1324" s="161"/>
      <c r="AF1324" s="161"/>
      <c r="AG1324" s="161"/>
      <c r="AH1324" s="161"/>
      <c r="AI1324" s="161"/>
      <c r="AJ1324" s="161"/>
      <c r="AK1324" s="161"/>
      <c r="AL1324" s="161"/>
      <c r="AM1324" s="161"/>
      <c r="AN1324" s="161"/>
      <c r="AO1324" s="161"/>
      <c r="AP1324" s="161"/>
      <c r="AQ1324" s="161"/>
      <c r="AR1324"/>
      <c r="AS1324" s="161"/>
      <c r="AT1324" s="161"/>
      <c r="AU1324" s="161"/>
      <c r="AV1324" s="161"/>
      <c r="AW1324" s="161"/>
      <c r="AX1324" s="161"/>
      <c r="AY1324" s="161"/>
      <c r="AZ1324" s="161"/>
      <c r="BA1324" s="161"/>
      <c r="BB1324" s="161"/>
      <c r="BC1324" s="161"/>
      <c r="BD1324" s="161"/>
      <c r="BE1324" s="161"/>
      <c r="BF1324" s="161"/>
      <c r="BG1324" s="161"/>
      <c r="BH1324" s="161"/>
      <c r="BI1324" s="161"/>
      <c r="BJ1324" s="161"/>
      <c r="BK1324" s="161"/>
      <c r="BL1324" s="161"/>
      <c r="BM1324" s="161"/>
      <c r="BN1324" s="161"/>
      <c r="BO1324" s="161"/>
      <c r="BP1324" s="161"/>
      <c r="BQ1324" s="161"/>
      <c r="BR1324" s="161"/>
      <c r="BS1324" s="161"/>
      <c r="BT1324" s="161"/>
      <c r="BU1324" s="161"/>
      <c r="BV1324" s="161"/>
      <c r="BW1324" s="161"/>
      <c r="BX1324" s="161"/>
      <c r="BY1324" s="161"/>
      <c r="BZ1324" s="161"/>
      <c r="CA1324" s="161"/>
      <c r="CB1324" s="161"/>
      <c r="CC1324" s="161"/>
      <c r="CD1324" s="161"/>
      <c r="CE1324" s="161"/>
      <c r="CF1324" s="161"/>
      <c r="CG1324" s="161"/>
      <c r="CH1324" s="161"/>
      <c r="CI1324" s="161"/>
      <c r="CJ1324" s="161"/>
      <c r="CK1324" s="161"/>
      <c r="CL1324" s="161"/>
      <c r="CM1324" s="161"/>
      <c r="CN1324" s="161"/>
      <c r="CO1324" s="161"/>
      <c r="CP1324" s="161"/>
      <c r="CQ1324" s="161"/>
      <c r="CR1324" s="161"/>
      <c r="CS1324" s="161"/>
      <c r="CT1324" s="161"/>
      <c r="CU1324" s="161"/>
      <c r="CV1324" s="161"/>
      <c r="CW1324" s="161"/>
      <c r="CX1324" s="161"/>
      <c r="CY1324" s="161"/>
      <c r="CZ1324" s="161"/>
      <c r="DA1324" s="161"/>
      <c r="DB1324" s="161"/>
      <c r="DC1324" s="161"/>
      <c r="DD1324" s="161"/>
      <c r="DE1324" s="161"/>
      <c r="DF1324" s="161"/>
      <c r="DG1324" s="161"/>
      <c r="DH1324" s="161"/>
      <c r="DI1324" s="161"/>
      <c r="DJ1324" s="161"/>
      <c r="DK1324" s="161"/>
      <c r="DL1324" s="161"/>
      <c r="DM1324" s="161"/>
      <c r="DN1324" s="161"/>
      <c r="DO1324" s="161"/>
      <c r="DP1324" s="161"/>
      <c r="DQ1324" s="161"/>
      <c r="DR1324" s="161"/>
      <c r="DS1324" s="161"/>
      <c r="DT1324" s="161"/>
      <c r="DU1324" s="161"/>
      <c r="DV1324" s="161"/>
      <c r="DW1324" s="161"/>
    </row>
    <row r="1325" spans="1:127" ht="12.75" customHeight="1" x14ac:dyDescent="0.25">
      <c r="A1325" s="161"/>
      <c r="B1325" s="161"/>
      <c r="C1325" s="161"/>
      <c r="D1325" s="161"/>
      <c r="E1325" s="161"/>
      <c r="F1325" s="161"/>
      <c r="G1325" s="161"/>
      <c r="H1325" s="161"/>
      <c r="I1325" s="161"/>
      <c r="J1325" s="161"/>
      <c r="K1325" s="161"/>
      <c r="L1325" s="161"/>
      <c r="M1325" s="161"/>
      <c r="N1325" s="161"/>
      <c r="O1325" s="161"/>
      <c r="P1325" s="161"/>
      <c r="Q1325" s="161"/>
      <c r="R1325" s="161"/>
      <c r="S1325" s="161"/>
      <c r="T1325" s="161"/>
      <c r="U1325" s="161"/>
      <c r="V1325" s="161"/>
      <c r="W1325" s="161"/>
      <c r="X1325" s="161"/>
      <c r="Y1325" s="161"/>
      <c r="Z1325" s="161"/>
      <c r="AA1325" s="161"/>
      <c r="AB1325" s="161"/>
      <c r="AC1325" s="161"/>
      <c r="AD1325" s="161"/>
      <c r="AE1325" s="161"/>
      <c r="AF1325" s="161"/>
      <c r="AG1325" s="161"/>
      <c r="AH1325" s="161"/>
      <c r="AI1325" s="161"/>
      <c r="AJ1325" s="161"/>
      <c r="AK1325" s="161"/>
      <c r="AL1325" s="161"/>
      <c r="AM1325" s="161"/>
      <c r="AN1325" s="161"/>
      <c r="AO1325" s="161"/>
      <c r="AP1325" s="161"/>
      <c r="AQ1325" s="161"/>
      <c r="AR1325"/>
      <c r="AS1325" s="161"/>
      <c r="AT1325" s="161"/>
      <c r="AU1325" s="161"/>
      <c r="AV1325" s="161"/>
      <c r="AW1325" s="161"/>
      <c r="AX1325" s="161"/>
      <c r="AY1325" s="161"/>
      <c r="AZ1325" s="161"/>
      <c r="BA1325" s="161"/>
      <c r="BB1325" s="161"/>
      <c r="BC1325" s="161"/>
      <c r="BD1325" s="161"/>
      <c r="BE1325" s="161"/>
      <c r="BF1325" s="161"/>
      <c r="BG1325" s="161"/>
      <c r="BH1325" s="161"/>
      <c r="BI1325" s="161"/>
      <c r="BJ1325" s="161"/>
      <c r="BK1325" s="161"/>
      <c r="BL1325" s="161"/>
      <c r="BM1325" s="161"/>
      <c r="BN1325" s="161"/>
      <c r="BO1325" s="161"/>
      <c r="BP1325" s="161"/>
      <c r="BQ1325" s="161"/>
      <c r="BR1325" s="161"/>
      <c r="BS1325" s="161"/>
      <c r="BT1325" s="161"/>
      <c r="BU1325" s="161"/>
      <c r="BV1325" s="161"/>
      <c r="BW1325" s="161"/>
      <c r="BX1325" s="161"/>
      <c r="BY1325" s="161"/>
      <c r="BZ1325" s="161"/>
      <c r="CA1325" s="161"/>
      <c r="CB1325" s="161"/>
      <c r="CC1325" s="161"/>
      <c r="CD1325" s="161"/>
      <c r="CE1325" s="161"/>
      <c r="CF1325" s="161"/>
      <c r="CG1325" s="161"/>
      <c r="CH1325" s="161"/>
      <c r="CI1325" s="161"/>
      <c r="CJ1325" s="161"/>
      <c r="CK1325" s="161"/>
      <c r="CL1325" s="161"/>
      <c r="CM1325" s="161"/>
      <c r="CN1325" s="161"/>
      <c r="CO1325" s="161"/>
      <c r="CP1325" s="161"/>
      <c r="CQ1325" s="161"/>
      <c r="CR1325" s="161"/>
      <c r="CS1325" s="161"/>
      <c r="CT1325" s="161"/>
      <c r="CU1325" s="161"/>
      <c r="CV1325" s="161"/>
      <c r="CW1325" s="161"/>
      <c r="CX1325" s="161"/>
      <c r="CY1325" s="161"/>
      <c r="CZ1325" s="161"/>
      <c r="DA1325" s="161"/>
      <c r="DB1325" s="161"/>
      <c r="DC1325" s="161"/>
      <c r="DD1325" s="161"/>
      <c r="DE1325" s="161"/>
      <c r="DF1325" s="161"/>
      <c r="DG1325" s="161"/>
      <c r="DH1325" s="161"/>
      <c r="DI1325" s="161"/>
      <c r="DJ1325" s="161"/>
      <c r="DK1325" s="161"/>
      <c r="DL1325" s="161"/>
      <c r="DM1325" s="161"/>
      <c r="DN1325" s="161"/>
      <c r="DO1325" s="161"/>
      <c r="DP1325" s="161"/>
      <c r="DQ1325" s="161"/>
      <c r="DR1325" s="161"/>
      <c r="DS1325" s="161"/>
      <c r="DT1325" s="161"/>
      <c r="DU1325" s="161"/>
      <c r="DV1325" s="161"/>
      <c r="DW1325" s="161"/>
    </row>
    <row r="1326" spans="1:127" ht="12.75" customHeight="1" x14ac:dyDescent="0.25">
      <c r="A1326" s="161"/>
      <c r="B1326" s="161"/>
      <c r="C1326" s="161"/>
      <c r="D1326" s="161"/>
      <c r="E1326" s="161"/>
      <c r="F1326" s="161"/>
      <c r="G1326" s="161"/>
      <c r="H1326" s="161"/>
      <c r="I1326" s="161"/>
      <c r="J1326" s="161"/>
      <c r="K1326" s="161"/>
      <c r="L1326" s="161"/>
      <c r="M1326" s="161"/>
      <c r="N1326" s="161"/>
      <c r="O1326" s="161"/>
      <c r="P1326" s="161"/>
      <c r="Q1326" s="161"/>
      <c r="R1326" s="161"/>
      <c r="S1326" s="161"/>
      <c r="T1326" s="161"/>
      <c r="U1326" s="161"/>
      <c r="V1326" s="161"/>
      <c r="W1326" s="161"/>
      <c r="X1326" s="161"/>
      <c r="Y1326" s="161"/>
      <c r="Z1326" s="161"/>
      <c r="AA1326" s="161"/>
      <c r="AB1326" s="161"/>
      <c r="AC1326" s="161"/>
      <c r="AD1326" s="161"/>
      <c r="AE1326" s="161"/>
      <c r="AF1326" s="161"/>
      <c r="AG1326" s="161"/>
      <c r="AH1326" s="161"/>
      <c r="AI1326" s="161"/>
      <c r="AJ1326" s="161"/>
      <c r="AK1326" s="161"/>
      <c r="AL1326" s="161"/>
      <c r="AM1326" s="161"/>
      <c r="AN1326" s="161"/>
      <c r="AO1326" s="161"/>
      <c r="AP1326" s="161"/>
      <c r="AQ1326" s="161"/>
      <c r="AR1326"/>
      <c r="AS1326" s="161"/>
      <c r="AT1326" s="161"/>
      <c r="AU1326" s="161"/>
      <c r="AV1326" s="161"/>
      <c r="AW1326" s="161"/>
      <c r="AX1326" s="161"/>
      <c r="AY1326" s="161"/>
      <c r="AZ1326" s="161"/>
      <c r="BA1326" s="161"/>
      <c r="BB1326" s="161"/>
      <c r="BC1326" s="161"/>
      <c r="BD1326" s="161"/>
      <c r="BE1326" s="161"/>
      <c r="BF1326" s="161"/>
      <c r="BG1326" s="161"/>
      <c r="BH1326" s="161"/>
      <c r="BI1326" s="161"/>
      <c r="BJ1326" s="161"/>
      <c r="BK1326" s="161"/>
      <c r="BL1326" s="161"/>
      <c r="BM1326" s="161"/>
      <c r="BN1326" s="161"/>
      <c r="BO1326" s="161"/>
      <c r="BP1326" s="161"/>
      <c r="BQ1326" s="161"/>
      <c r="BR1326" s="161"/>
      <c r="BS1326" s="161"/>
      <c r="BT1326" s="161"/>
      <c r="BU1326" s="161"/>
      <c r="BV1326" s="161"/>
      <c r="BW1326" s="161"/>
      <c r="BX1326" s="161"/>
      <c r="BY1326" s="161"/>
      <c r="BZ1326" s="161"/>
      <c r="CA1326" s="161"/>
      <c r="CB1326" s="161"/>
      <c r="CC1326" s="161"/>
      <c r="CD1326" s="161"/>
      <c r="CE1326" s="161"/>
      <c r="CF1326" s="161"/>
      <c r="CG1326" s="161"/>
      <c r="CH1326" s="161"/>
      <c r="CI1326" s="161"/>
      <c r="CJ1326" s="161"/>
      <c r="CK1326" s="161"/>
      <c r="CL1326" s="161"/>
      <c r="CM1326" s="161"/>
      <c r="CN1326" s="161"/>
      <c r="CO1326" s="161"/>
      <c r="CP1326" s="161"/>
      <c r="CQ1326" s="161"/>
      <c r="CR1326" s="161"/>
      <c r="CS1326" s="161"/>
      <c r="CT1326" s="161"/>
      <c r="CU1326" s="161"/>
      <c r="CV1326" s="161"/>
      <c r="CW1326" s="161"/>
      <c r="CX1326" s="161"/>
      <c r="CY1326" s="161"/>
      <c r="CZ1326" s="161"/>
      <c r="DA1326" s="161"/>
      <c r="DB1326" s="161"/>
      <c r="DC1326" s="161"/>
      <c r="DD1326" s="161"/>
      <c r="DE1326" s="161"/>
      <c r="DF1326" s="161"/>
      <c r="DG1326" s="161"/>
      <c r="DH1326" s="161"/>
      <c r="DI1326" s="161"/>
      <c r="DJ1326" s="161"/>
      <c r="DK1326" s="161"/>
      <c r="DL1326" s="161"/>
      <c r="DM1326" s="161"/>
      <c r="DN1326" s="161"/>
      <c r="DO1326" s="161"/>
      <c r="DP1326" s="161"/>
      <c r="DQ1326" s="161"/>
      <c r="DR1326" s="161"/>
      <c r="DS1326" s="161"/>
      <c r="DT1326" s="161"/>
      <c r="DU1326" s="161"/>
      <c r="DV1326" s="161"/>
      <c r="DW1326" s="161"/>
    </row>
    <row r="1327" spans="1:127" ht="12.75" customHeight="1" x14ac:dyDescent="0.25">
      <c r="A1327" s="161"/>
      <c r="B1327" s="161"/>
      <c r="C1327" s="161"/>
      <c r="D1327" s="161"/>
      <c r="E1327" s="161"/>
      <c r="F1327" s="161"/>
      <c r="G1327" s="161"/>
      <c r="H1327" s="161"/>
      <c r="I1327" s="161"/>
      <c r="J1327" s="161"/>
      <c r="K1327" s="161"/>
      <c r="L1327" s="161"/>
      <c r="M1327" s="161"/>
      <c r="N1327" s="161"/>
      <c r="O1327" s="161"/>
      <c r="P1327" s="161"/>
      <c r="Q1327" s="161"/>
      <c r="R1327" s="161"/>
      <c r="S1327" s="161"/>
      <c r="T1327" s="161"/>
      <c r="U1327" s="161"/>
      <c r="V1327" s="161"/>
      <c r="W1327" s="161"/>
      <c r="X1327" s="161"/>
      <c r="Y1327" s="161"/>
      <c r="Z1327" s="161"/>
      <c r="AA1327" s="161"/>
      <c r="AB1327" s="161"/>
      <c r="AC1327" s="161"/>
      <c r="AD1327" s="161"/>
      <c r="AE1327" s="161"/>
      <c r="AF1327" s="161"/>
      <c r="AG1327" s="161"/>
      <c r="AH1327" s="161"/>
      <c r="AI1327" s="161"/>
      <c r="AJ1327" s="161"/>
      <c r="AK1327" s="161"/>
      <c r="AL1327" s="161"/>
      <c r="AM1327" s="161"/>
      <c r="AN1327" s="161"/>
      <c r="AO1327" s="161"/>
      <c r="AP1327" s="161"/>
      <c r="AQ1327" s="161"/>
      <c r="AR1327"/>
      <c r="AS1327" s="161"/>
      <c r="AT1327" s="161"/>
      <c r="AU1327" s="161"/>
      <c r="AV1327" s="161"/>
      <c r="AW1327" s="161"/>
      <c r="AX1327" s="161"/>
      <c r="AY1327" s="161"/>
      <c r="AZ1327" s="161"/>
      <c r="BA1327" s="161"/>
      <c r="BB1327" s="161"/>
      <c r="BC1327" s="161"/>
      <c r="BD1327" s="161"/>
      <c r="BE1327" s="161"/>
      <c r="BF1327" s="161"/>
      <c r="BG1327" s="161"/>
      <c r="BH1327" s="161"/>
      <c r="BI1327" s="161"/>
      <c r="BJ1327" s="161"/>
      <c r="BK1327" s="161"/>
      <c r="BL1327" s="161"/>
      <c r="BM1327" s="161"/>
      <c r="BN1327" s="161"/>
      <c r="BO1327" s="161"/>
      <c r="BP1327" s="161"/>
      <c r="BQ1327" s="161"/>
      <c r="BR1327" s="161"/>
      <c r="BS1327" s="161"/>
      <c r="BT1327" s="161"/>
      <c r="BU1327" s="161"/>
      <c r="BV1327" s="161"/>
      <c r="BW1327" s="161"/>
      <c r="BX1327" s="161"/>
      <c r="BY1327" s="161"/>
      <c r="BZ1327" s="161"/>
      <c r="CA1327" s="161"/>
      <c r="CB1327" s="161"/>
      <c r="CC1327" s="161"/>
      <c r="CD1327" s="161"/>
      <c r="CE1327" s="161"/>
      <c r="CF1327" s="161"/>
      <c r="CG1327" s="161"/>
      <c r="CH1327" s="161"/>
      <c r="CI1327" s="161"/>
      <c r="CJ1327" s="161"/>
      <c r="CK1327" s="161"/>
      <c r="CL1327" s="161"/>
      <c r="CM1327" s="161"/>
      <c r="CN1327" s="161"/>
      <c r="CO1327" s="161"/>
      <c r="CP1327" s="161"/>
      <c r="CQ1327" s="161"/>
      <c r="CR1327" s="161"/>
      <c r="CS1327" s="161"/>
      <c r="CT1327" s="161"/>
      <c r="CU1327" s="161"/>
      <c r="CV1327" s="161"/>
      <c r="CW1327" s="161"/>
      <c r="CX1327" s="161"/>
      <c r="CY1327" s="161"/>
      <c r="CZ1327" s="161"/>
      <c r="DA1327" s="161"/>
      <c r="DB1327" s="161"/>
      <c r="DC1327" s="161"/>
      <c r="DD1327" s="161"/>
      <c r="DE1327" s="161"/>
      <c r="DF1327" s="161"/>
      <c r="DG1327" s="161"/>
      <c r="DH1327" s="161"/>
      <c r="DI1327" s="161"/>
      <c r="DJ1327" s="161"/>
      <c r="DK1327" s="161"/>
      <c r="DL1327" s="161"/>
      <c r="DM1327" s="161"/>
      <c r="DN1327" s="161"/>
      <c r="DO1327" s="161"/>
      <c r="DP1327" s="161"/>
      <c r="DQ1327" s="161"/>
      <c r="DR1327" s="161"/>
      <c r="DS1327" s="161"/>
      <c r="DT1327" s="161"/>
      <c r="DU1327" s="161"/>
      <c r="DV1327" s="161"/>
      <c r="DW1327" s="161"/>
    </row>
    <row r="1328" spans="1:127" ht="12.75" customHeight="1" x14ac:dyDescent="0.25">
      <c r="A1328" s="161"/>
      <c r="B1328" s="161"/>
      <c r="C1328" s="161"/>
      <c r="D1328" s="161"/>
      <c r="E1328" s="161"/>
      <c r="F1328" s="161"/>
      <c r="G1328" s="161"/>
      <c r="H1328" s="161"/>
      <c r="I1328" s="161"/>
      <c r="J1328" s="161"/>
      <c r="K1328" s="161"/>
      <c r="L1328" s="161"/>
      <c r="M1328" s="161"/>
      <c r="N1328" s="161"/>
      <c r="O1328" s="161"/>
      <c r="P1328" s="161"/>
      <c r="Q1328" s="161"/>
      <c r="R1328" s="161"/>
      <c r="S1328" s="161"/>
      <c r="T1328" s="161"/>
      <c r="U1328" s="161"/>
      <c r="V1328" s="161"/>
      <c r="W1328" s="161"/>
      <c r="X1328" s="161"/>
      <c r="Y1328" s="161"/>
      <c r="Z1328" s="161"/>
      <c r="AA1328" s="161"/>
      <c r="AB1328" s="161"/>
      <c r="AC1328" s="161"/>
      <c r="AD1328" s="161"/>
      <c r="AE1328" s="161"/>
      <c r="AF1328" s="161"/>
      <c r="AG1328" s="161"/>
      <c r="AH1328" s="161"/>
      <c r="AI1328" s="161"/>
      <c r="AJ1328" s="161"/>
      <c r="AK1328" s="161"/>
      <c r="AL1328" s="161"/>
      <c r="AM1328" s="161"/>
      <c r="AN1328" s="161"/>
      <c r="AO1328" s="161"/>
      <c r="AP1328" s="161"/>
      <c r="AQ1328" s="161"/>
      <c r="AR1328"/>
      <c r="AS1328" s="161"/>
      <c r="AT1328" s="161"/>
      <c r="AU1328" s="161"/>
      <c r="AV1328" s="161"/>
      <c r="AW1328" s="161"/>
      <c r="AX1328" s="161"/>
      <c r="AY1328" s="161"/>
      <c r="AZ1328" s="161"/>
      <c r="BA1328" s="161"/>
      <c r="BB1328" s="161"/>
      <c r="BC1328" s="161"/>
      <c r="BD1328" s="161"/>
      <c r="BE1328" s="161"/>
      <c r="BF1328" s="161"/>
      <c r="BG1328" s="161"/>
      <c r="BH1328" s="161"/>
      <c r="BI1328" s="161"/>
      <c r="BJ1328" s="161"/>
      <c r="BK1328" s="161"/>
      <c r="BL1328" s="161"/>
      <c r="BM1328" s="161"/>
      <c r="BN1328" s="161"/>
      <c r="BO1328" s="161"/>
      <c r="BP1328" s="161"/>
      <c r="BQ1328" s="161"/>
      <c r="BR1328" s="161"/>
      <c r="BS1328" s="161"/>
      <c r="BT1328" s="161"/>
      <c r="BU1328" s="161"/>
      <c r="BV1328" s="161"/>
      <c r="BW1328" s="161"/>
      <c r="BX1328" s="161"/>
      <c r="BY1328" s="161"/>
      <c r="BZ1328" s="161"/>
      <c r="CA1328" s="161"/>
      <c r="CB1328" s="161"/>
      <c r="CC1328" s="161"/>
      <c r="CD1328" s="161"/>
      <c r="CE1328" s="161"/>
      <c r="CF1328" s="161"/>
      <c r="CG1328" s="161"/>
      <c r="CH1328" s="161"/>
      <c r="CI1328" s="161"/>
      <c r="CJ1328" s="161"/>
      <c r="CK1328" s="161"/>
      <c r="CL1328" s="161"/>
      <c r="CM1328" s="161"/>
      <c r="CN1328" s="161"/>
      <c r="CO1328" s="161"/>
      <c r="CP1328" s="161"/>
      <c r="CQ1328" s="161"/>
      <c r="CR1328" s="161"/>
      <c r="CS1328" s="161"/>
      <c r="CT1328" s="161"/>
      <c r="CU1328" s="161"/>
      <c r="CV1328" s="161"/>
      <c r="CW1328" s="161"/>
      <c r="CX1328" s="161"/>
      <c r="CY1328" s="161"/>
      <c r="CZ1328" s="161"/>
      <c r="DA1328" s="161"/>
      <c r="DB1328" s="161"/>
      <c r="DC1328" s="161"/>
      <c r="DD1328" s="161"/>
      <c r="DE1328" s="161"/>
      <c r="DF1328" s="161"/>
      <c r="DG1328" s="161"/>
      <c r="DH1328" s="161"/>
      <c r="DI1328" s="161"/>
      <c r="DJ1328" s="161"/>
      <c r="DK1328" s="161"/>
      <c r="DL1328" s="161"/>
      <c r="DM1328" s="161"/>
      <c r="DN1328" s="161"/>
      <c r="DO1328" s="161"/>
      <c r="DP1328" s="161"/>
      <c r="DQ1328" s="161"/>
      <c r="DR1328" s="161"/>
      <c r="DS1328" s="161"/>
      <c r="DT1328" s="161"/>
      <c r="DU1328" s="161"/>
      <c r="DV1328" s="161"/>
      <c r="DW1328" s="161"/>
    </row>
    <row r="1329" spans="1:127" ht="12.75" customHeight="1" x14ac:dyDescent="0.25">
      <c r="A1329" s="161"/>
      <c r="B1329" s="161"/>
      <c r="C1329" s="161"/>
      <c r="D1329" s="161"/>
      <c r="E1329" s="161"/>
      <c r="F1329" s="161"/>
      <c r="G1329" s="161"/>
      <c r="H1329" s="161"/>
      <c r="I1329" s="161"/>
      <c r="J1329" s="161"/>
      <c r="K1329" s="161"/>
      <c r="L1329" s="161"/>
      <c r="M1329" s="161"/>
      <c r="N1329" s="161"/>
      <c r="O1329" s="161"/>
      <c r="P1329" s="161"/>
      <c r="Q1329" s="161"/>
      <c r="R1329" s="161"/>
      <c r="S1329" s="161"/>
      <c r="T1329" s="161"/>
      <c r="U1329" s="161"/>
      <c r="V1329" s="161"/>
      <c r="W1329" s="161"/>
      <c r="X1329" s="161"/>
      <c r="Y1329" s="161"/>
      <c r="Z1329" s="161"/>
      <c r="AA1329" s="161"/>
      <c r="AB1329" s="161"/>
      <c r="AC1329" s="161"/>
      <c r="AD1329" s="161"/>
      <c r="AE1329" s="161"/>
      <c r="AF1329" s="161"/>
      <c r="AG1329" s="161"/>
      <c r="AH1329" s="161"/>
      <c r="AI1329" s="161"/>
      <c r="AJ1329" s="161"/>
      <c r="AK1329" s="161"/>
      <c r="AL1329" s="161"/>
      <c r="AM1329" s="161"/>
      <c r="AN1329" s="161"/>
      <c r="AO1329" s="161"/>
      <c r="AP1329" s="161"/>
      <c r="AQ1329" s="161"/>
      <c r="AR1329"/>
      <c r="AS1329" s="161"/>
      <c r="AT1329" s="161"/>
      <c r="AU1329" s="161"/>
      <c r="AV1329" s="161"/>
      <c r="AW1329" s="161"/>
      <c r="AX1329" s="161"/>
      <c r="AY1329" s="161"/>
      <c r="AZ1329" s="161"/>
      <c r="BA1329" s="161"/>
      <c r="BB1329" s="161"/>
      <c r="BC1329" s="161"/>
      <c r="BD1329" s="161"/>
      <c r="BE1329" s="161"/>
      <c r="BF1329" s="161"/>
      <c r="BG1329" s="161"/>
      <c r="BH1329" s="161"/>
      <c r="BI1329" s="161"/>
      <c r="BJ1329" s="161"/>
      <c r="BK1329" s="161"/>
      <c r="BL1329" s="161"/>
      <c r="BM1329" s="161"/>
      <c r="BN1329" s="161"/>
      <c r="BO1329" s="161"/>
      <c r="BP1329" s="161"/>
      <c r="BQ1329" s="161"/>
      <c r="BR1329" s="161"/>
      <c r="BS1329" s="161"/>
      <c r="BT1329" s="161"/>
      <c r="BU1329" s="161"/>
      <c r="BV1329" s="161"/>
      <c r="BW1329" s="161"/>
      <c r="BX1329" s="161"/>
      <c r="BY1329" s="161"/>
      <c r="BZ1329" s="161"/>
      <c r="CA1329" s="161"/>
      <c r="CB1329" s="161"/>
      <c r="CC1329" s="161"/>
      <c r="CD1329" s="161"/>
      <c r="CE1329" s="161"/>
      <c r="CF1329" s="161"/>
      <c r="CG1329" s="161"/>
      <c r="CH1329" s="161"/>
      <c r="CI1329" s="161"/>
      <c r="CJ1329" s="161"/>
      <c r="CK1329" s="161"/>
      <c r="CL1329" s="161"/>
      <c r="CM1329" s="161"/>
      <c r="CN1329" s="161"/>
      <c r="CO1329" s="161"/>
      <c r="CP1329" s="161"/>
      <c r="CQ1329" s="161"/>
      <c r="CR1329" s="161"/>
      <c r="CS1329" s="161"/>
      <c r="CT1329" s="161"/>
      <c r="CU1329" s="161"/>
      <c r="CV1329" s="161"/>
      <c r="CW1329" s="161"/>
      <c r="CX1329" s="161"/>
      <c r="CY1329" s="161"/>
      <c r="CZ1329" s="161"/>
      <c r="DA1329" s="161"/>
      <c r="DB1329" s="161"/>
      <c r="DC1329" s="161"/>
      <c r="DD1329" s="161"/>
      <c r="DE1329" s="161"/>
      <c r="DF1329" s="161"/>
      <c r="DG1329" s="161"/>
      <c r="DH1329" s="161"/>
      <c r="DI1329" s="161"/>
      <c r="DJ1329" s="161"/>
      <c r="DK1329" s="161"/>
      <c r="DL1329" s="161"/>
      <c r="DM1329" s="161"/>
      <c r="DN1329" s="161"/>
      <c r="DO1329" s="161"/>
      <c r="DP1329" s="161"/>
      <c r="DQ1329" s="161"/>
      <c r="DR1329" s="161"/>
      <c r="DS1329" s="161"/>
      <c r="DT1329" s="161"/>
      <c r="DU1329" s="161"/>
      <c r="DV1329" s="161"/>
      <c r="DW1329" s="161"/>
    </row>
    <row r="1330" spans="1:127" ht="12.75" customHeight="1" x14ac:dyDescent="0.25">
      <c r="A1330" s="161"/>
      <c r="B1330" s="161"/>
      <c r="C1330" s="161"/>
      <c r="D1330" s="161"/>
      <c r="E1330" s="161"/>
      <c r="F1330" s="161"/>
      <c r="G1330" s="161"/>
      <c r="H1330" s="161"/>
      <c r="I1330" s="161"/>
      <c r="J1330" s="161"/>
      <c r="K1330" s="161"/>
      <c r="L1330" s="161"/>
      <c r="M1330" s="161"/>
      <c r="N1330" s="161"/>
      <c r="O1330" s="161"/>
      <c r="P1330" s="161"/>
      <c r="Q1330" s="161"/>
      <c r="R1330" s="161"/>
      <c r="S1330" s="161"/>
      <c r="T1330" s="161"/>
      <c r="U1330" s="161"/>
      <c r="V1330" s="161"/>
      <c r="W1330" s="161"/>
      <c r="X1330" s="161"/>
      <c r="Y1330" s="161"/>
      <c r="Z1330" s="161"/>
      <c r="AA1330" s="161"/>
      <c r="AB1330" s="161"/>
      <c r="AC1330" s="161"/>
      <c r="AD1330" s="161"/>
      <c r="AE1330" s="161"/>
      <c r="AF1330" s="161"/>
      <c r="AG1330" s="161"/>
      <c r="AH1330" s="161"/>
      <c r="AI1330" s="161"/>
      <c r="AJ1330" s="161"/>
      <c r="AK1330" s="161"/>
      <c r="AL1330" s="161"/>
      <c r="AM1330" s="161"/>
      <c r="AN1330" s="161"/>
      <c r="AO1330" s="161"/>
      <c r="AP1330" s="161"/>
      <c r="AQ1330" s="161"/>
      <c r="AR1330"/>
      <c r="AS1330" s="161"/>
      <c r="AT1330" s="161"/>
      <c r="AU1330" s="161"/>
      <c r="AV1330" s="161"/>
      <c r="AW1330" s="161"/>
      <c r="AX1330" s="161"/>
      <c r="AY1330" s="161"/>
      <c r="AZ1330" s="161"/>
      <c r="BA1330" s="161"/>
      <c r="BB1330" s="161"/>
      <c r="BC1330" s="161"/>
      <c r="BD1330" s="161"/>
      <c r="BE1330" s="161"/>
      <c r="BF1330" s="161"/>
      <c r="BG1330" s="161"/>
      <c r="BH1330" s="161"/>
      <c r="BI1330" s="161"/>
      <c r="BJ1330" s="161"/>
      <c r="BK1330" s="161"/>
      <c r="BL1330" s="161"/>
      <c r="BM1330" s="161"/>
      <c r="BN1330" s="161"/>
      <c r="BO1330" s="161"/>
      <c r="BP1330" s="161"/>
      <c r="BQ1330" s="161"/>
      <c r="BR1330" s="161"/>
      <c r="BS1330" s="161"/>
      <c r="BT1330" s="161"/>
      <c r="BU1330" s="161"/>
      <c r="BV1330" s="161"/>
      <c r="BW1330" s="161"/>
      <c r="BX1330" s="161"/>
      <c r="BY1330" s="161"/>
      <c r="BZ1330" s="161"/>
      <c r="CA1330" s="161"/>
      <c r="CB1330" s="161"/>
      <c r="CC1330" s="161"/>
      <c r="CD1330" s="161"/>
      <c r="CE1330" s="161"/>
      <c r="CF1330" s="161"/>
      <c r="CG1330" s="161"/>
      <c r="CH1330" s="161"/>
      <c r="CI1330" s="161"/>
      <c r="CJ1330" s="161"/>
      <c r="CK1330" s="161"/>
      <c r="CL1330" s="161"/>
      <c r="CM1330" s="161"/>
      <c r="CN1330" s="161"/>
      <c r="CO1330" s="161"/>
      <c r="CP1330" s="161"/>
      <c r="CQ1330" s="161"/>
      <c r="CR1330" s="161"/>
      <c r="CS1330" s="161"/>
      <c r="CT1330" s="161"/>
      <c r="CU1330" s="161"/>
      <c r="CV1330" s="161"/>
      <c r="CW1330" s="161"/>
      <c r="CX1330" s="161"/>
      <c r="CY1330" s="161"/>
      <c r="CZ1330" s="161"/>
      <c r="DA1330" s="161"/>
      <c r="DB1330" s="161"/>
      <c r="DC1330" s="161"/>
      <c r="DD1330" s="161"/>
      <c r="DE1330" s="161"/>
      <c r="DF1330" s="161"/>
      <c r="DG1330" s="161"/>
      <c r="DH1330" s="161"/>
      <c r="DI1330" s="161"/>
      <c r="DJ1330" s="161"/>
      <c r="DK1330" s="161"/>
      <c r="DL1330" s="161"/>
      <c r="DM1330" s="161"/>
      <c r="DN1330" s="161"/>
      <c r="DO1330" s="161"/>
      <c r="DP1330" s="161"/>
      <c r="DQ1330" s="161"/>
      <c r="DR1330" s="161"/>
      <c r="DS1330" s="161"/>
      <c r="DT1330" s="161"/>
      <c r="DU1330" s="161"/>
      <c r="DV1330" s="161"/>
      <c r="DW1330" s="161"/>
    </row>
    <row r="1331" spans="1:127" ht="12.75" customHeight="1" x14ac:dyDescent="0.25">
      <c r="A1331" s="161"/>
      <c r="B1331" s="161"/>
      <c r="C1331" s="161"/>
      <c r="D1331" s="161"/>
      <c r="E1331" s="161"/>
      <c r="F1331" s="161"/>
      <c r="G1331" s="161"/>
      <c r="H1331" s="161"/>
      <c r="I1331" s="161"/>
      <c r="J1331" s="161"/>
      <c r="K1331" s="161"/>
      <c r="L1331" s="161"/>
      <c r="M1331" s="161"/>
      <c r="N1331" s="161"/>
      <c r="O1331" s="161"/>
      <c r="P1331" s="161"/>
      <c r="Q1331" s="161"/>
      <c r="R1331" s="161"/>
      <c r="S1331" s="161"/>
      <c r="T1331" s="161"/>
      <c r="U1331" s="161"/>
      <c r="V1331" s="161"/>
      <c r="W1331" s="161"/>
      <c r="X1331" s="161"/>
      <c r="Y1331" s="161"/>
      <c r="Z1331" s="161"/>
      <c r="AA1331" s="161"/>
      <c r="AB1331" s="161"/>
      <c r="AC1331" s="161"/>
      <c r="AD1331" s="161"/>
      <c r="AE1331" s="161"/>
      <c r="AF1331" s="161"/>
      <c r="AG1331" s="161"/>
      <c r="AH1331" s="161"/>
      <c r="AI1331" s="161"/>
      <c r="AJ1331" s="161"/>
      <c r="AK1331" s="161"/>
      <c r="AL1331" s="161"/>
      <c r="AM1331" s="161"/>
      <c r="AN1331" s="161"/>
      <c r="AO1331" s="161"/>
      <c r="AP1331" s="161"/>
      <c r="AQ1331" s="161"/>
      <c r="AR1331"/>
      <c r="AS1331" s="161"/>
      <c r="AT1331" s="161"/>
      <c r="AU1331" s="161"/>
      <c r="AV1331" s="161"/>
      <c r="AW1331" s="161"/>
      <c r="AX1331" s="161"/>
      <c r="AY1331" s="161"/>
      <c r="AZ1331" s="161"/>
      <c r="BA1331" s="161"/>
      <c r="BB1331" s="161"/>
      <c r="BC1331" s="161"/>
      <c r="BD1331" s="161"/>
      <c r="BE1331" s="161"/>
      <c r="BF1331" s="161"/>
      <c r="BG1331" s="161"/>
      <c r="BH1331" s="161"/>
      <c r="BI1331" s="161"/>
      <c r="BJ1331" s="161"/>
      <c r="BK1331" s="161"/>
      <c r="BL1331" s="161"/>
      <c r="BM1331" s="161"/>
      <c r="BN1331" s="161"/>
      <c r="BO1331" s="161"/>
      <c r="BP1331" s="161"/>
      <c r="BQ1331" s="161"/>
      <c r="BR1331" s="161"/>
      <c r="BS1331" s="161"/>
      <c r="BT1331" s="161"/>
      <c r="BU1331" s="161"/>
      <c r="BV1331" s="161"/>
      <c r="BW1331" s="161"/>
      <c r="BX1331" s="161"/>
      <c r="BY1331" s="161"/>
      <c r="BZ1331" s="161"/>
      <c r="CA1331" s="161"/>
      <c r="CB1331" s="161"/>
      <c r="CC1331" s="161"/>
      <c r="CD1331" s="161"/>
      <c r="CE1331" s="161"/>
      <c r="CF1331" s="161"/>
      <c r="CG1331" s="161"/>
      <c r="CH1331" s="161"/>
      <c r="CI1331" s="161"/>
      <c r="CJ1331" s="161"/>
      <c r="CK1331" s="161"/>
      <c r="CL1331" s="161"/>
      <c r="CM1331" s="161"/>
      <c r="CN1331" s="161"/>
      <c r="CO1331" s="161"/>
      <c r="CP1331" s="161"/>
      <c r="CQ1331" s="161"/>
      <c r="CR1331" s="161"/>
      <c r="CS1331" s="161"/>
      <c r="CT1331" s="161"/>
      <c r="CU1331" s="161"/>
      <c r="CV1331" s="161"/>
      <c r="CW1331" s="161"/>
      <c r="CX1331" s="161"/>
      <c r="CY1331" s="161"/>
      <c r="CZ1331" s="161"/>
      <c r="DA1331" s="161"/>
      <c r="DB1331" s="161"/>
      <c r="DC1331" s="161"/>
      <c r="DD1331" s="161"/>
      <c r="DE1331" s="161"/>
      <c r="DF1331" s="161"/>
      <c r="DG1331" s="161"/>
      <c r="DH1331" s="161"/>
      <c r="DI1331" s="161"/>
      <c r="DJ1331" s="161"/>
      <c r="DK1331" s="161"/>
      <c r="DL1331" s="161"/>
      <c r="DM1331" s="161"/>
      <c r="DN1331" s="161"/>
      <c r="DO1331" s="161"/>
      <c r="DP1331" s="161"/>
      <c r="DQ1331" s="161"/>
      <c r="DR1331" s="161"/>
      <c r="DS1331" s="161"/>
      <c r="DT1331" s="161"/>
      <c r="DU1331" s="161"/>
      <c r="DV1331" s="161"/>
      <c r="DW1331" s="161"/>
    </row>
    <row r="1332" spans="1:127" ht="12.75" customHeight="1" x14ac:dyDescent="0.25">
      <c r="A1332" s="161"/>
      <c r="B1332" s="161"/>
      <c r="C1332" s="161"/>
      <c r="D1332" s="161"/>
      <c r="E1332" s="161"/>
      <c r="F1332" s="161"/>
      <c r="G1332" s="161"/>
      <c r="H1332" s="161"/>
      <c r="I1332" s="161"/>
      <c r="J1332" s="161"/>
      <c r="K1332" s="161"/>
      <c r="L1332" s="161"/>
      <c r="M1332" s="161"/>
      <c r="N1332" s="161"/>
      <c r="O1332" s="161"/>
      <c r="P1332" s="161"/>
      <c r="Q1332" s="161"/>
      <c r="R1332" s="161"/>
      <c r="S1332" s="161"/>
      <c r="T1332" s="161"/>
      <c r="U1332" s="161"/>
      <c r="V1332" s="161"/>
      <c r="W1332" s="161"/>
      <c r="X1332" s="161"/>
      <c r="Y1332" s="161"/>
      <c r="Z1332" s="161"/>
      <c r="AA1332" s="161"/>
      <c r="AB1332" s="161"/>
      <c r="AC1332" s="161"/>
      <c r="AD1332" s="161"/>
      <c r="AE1332" s="161"/>
      <c r="AF1332" s="161"/>
      <c r="AG1332" s="161"/>
      <c r="AH1332" s="161"/>
      <c r="AI1332" s="161"/>
      <c r="AJ1332" s="161"/>
      <c r="AK1332" s="161"/>
      <c r="AL1332" s="161"/>
      <c r="AM1332" s="161"/>
      <c r="AN1332" s="161"/>
      <c r="AO1332" s="161"/>
      <c r="AP1332" s="161"/>
      <c r="AQ1332" s="161"/>
      <c r="AR1332"/>
      <c r="AS1332" s="161"/>
      <c r="AT1332" s="161"/>
      <c r="AU1332" s="161"/>
      <c r="AV1332" s="161"/>
      <c r="AW1332" s="161"/>
      <c r="AX1332" s="161"/>
      <c r="AY1332" s="161"/>
      <c r="AZ1332" s="161"/>
      <c r="BA1332" s="161"/>
      <c r="BB1332" s="161"/>
      <c r="BC1332" s="161"/>
      <c r="BD1332" s="161"/>
      <c r="BE1332" s="161"/>
      <c r="BF1332" s="161"/>
      <c r="BG1332" s="161"/>
      <c r="BH1332" s="161"/>
      <c r="BI1332" s="161"/>
      <c r="BJ1332" s="161"/>
      <c r="BK1332" s="161"/>
      <c r="BL1332" s="161"/>
      <c r="BM1332" s="161"/>
      <c r="BN1332" s="161"/>
      <c r="BO1332" s="161"/>
      <c r="BP1332" s="161"/>
      <c r="BQ1332" s="161"/>
      <c r="BR1332" s="161"/>
      <c r="BS1332" s="161"/>
      <c r="BT1332" s="161"/>
      <c r="BU1332" s="161"/>
      <c r="BV1332" s="161"/>
      <c r="BW1332" s="161"/>
      <c r="BX1332" s="161"/>
      <c r="BY1332" s="161"/>
      <c r="BZ1332" s="161"/>
      <c r="CA1332" s="161"/>
      <c r="CB1332" s="161"/>
      <c r="CC1332" s="161"/>
      <c r="CD1332" s="161"/>
      <c r="CE1332" s="161"/>
      <c r="CF1332" s="161"/>
      <c r="CG1332" s="161"/>
      <c r="CH1332" s="161"/>
      <c r="CI1332" s="161"/>
      <c r="CJ1332" s="161"/>
      <c r="CK1332" s="161"/>
      <c r="CL1332" s="161"/>
      <c r="CM1332" s="161"/>
      <c r="CN1332" s="161"/>
      <c r="CO1332" s="161"/>
      <c r="CP1332" s="161"/>
      <c r="CQ1332" s="161"/>
      <c r="CR1332" s="161"/>
      <c r="CS1332" s="161"/>
      <c r="CT1332" s="161"/>
      <c r="CU1332" s="161"/>
      <c r="CV1332" s="161"/>
      <c r="CW1332" s="161"/>
      <c r="CX1332" s="161"/>
      <c r="CY1332" s="161"/>
      <c r="CZ1332" s="161"/>
      <c r="DA1332" s="161"/>
      <c r="DB1332" s="161"/>
      <c r="DC1332" s="161"/>
      <c r="DD1332" s="161"/>
      <c r="DE1332" s="161"/>
      <c r="DF1332" s="161"/>
      <c r="DG1332" s="161"/>
      <c r="DH1332" s="161"/>
      <c r="DI1332" s="161"/>
      <c r="DJ1332" s="161"/>
      <c r="DK1332" s="161"/>
      <c r="DL1332" s="161"/>
      <c r="DM1332" s="161"/>
      <c r="DN1332" s="161"/>
      <c r="DO1332" s="161"/>
      <c r="DP1332" s="161"/>
      <c r="DQ1332" s="161"/>
      <c r="DR1332" s="161"/>
      <c r="DS1332" s="161"/>
      <c r="DT1332" s="161"/>
      <c r="DU1332" s="161"/>
      <c r="DV1332" s="161"/>
      <c r="DW1332" s="161"/>
    </row>
    <row r="1333" spans="1:127" ht="12.75" customHeight="1" x14ac:dyDescent="0.25">
      <c r="A1333" s="161"/>
      <c r="B1333" s="161"/>
      <c r="C1333" s="161"/>
      <c r="D1333" s="161"/>
      <c r="E1333" s="161"/>
      <c r="F1333" s="161"/>
      <c r="G1333" s="161"/>
      <c r="H1333" s="161"/>
      <c r="I1333" s="161"/>
      <c r="J1333" s="161"/>
      <c r="K1333" s="161"/>
      <c r="L1333" s="161"/>
      <c r="M1333" s="161"/>
      <c r="N1333" s="161"/>
      <c r="O1333" s="161"/>
      <c r="P1333" s="161"/>
      <c r="Q1333" s="161"/>
      <c r="R1333" s="161"/>
      <c r="S1333" s="161"/>
      <c r="T1333" s="161"/>
      <c r="U1333" s="161"/>
      <c r="V1333" s="161"/>
      <c r="W1333" s="161"/>
      <c r="X1333" s="161"/>
      <c r="Y1333" s="161"/>
      <c r="Z1333" s="161"/>
      <c r="AA1333" s="161"/>
      <c r="AB1333" s="161"/>
      <c r="AC1333" s="161"/>
      <c r="AD1333" s="161"/>
      <c r="AE1333" s="161"/>
      <c r="AF1333" s="161"/>
      <c r="AG1333" s="161"/>
      <c r="AH1333" s="161"/>
      <c r="AI1333" s="161"/>
      <c r="AJ1333" s="161"/>
      <c r="AK1333" s="161"/>
      <c r="AL1333" s="161"/>
      <c r="AM1333" s="161"/>
      <c r="AN1333" s="161"/>
      <c r="AO1333" s="161"/>
      <c r="AP1333" s="161"/>
      <c r="AQ1333" s="161"/>
      <c r="AR1333"/>
      <c r="AS1333" s="161"/>
      <c r="AT1333" s="161"/>
      <c r="AU1333" s="161"/>
      <c r="AV1333" s="161"/>
      <c r="AW1333" s="161"/>
      <c r="AX1333" s="161"/>
      <c r="AY1333" s="161"/>
      <c r="AZ1333" s="161"/>
      <c r="BA1333" s="161"/>
      <c r="BB1333" s="161"/>
      <c r="BC1333" s="161"/>
      <c r="BD1333" s="161"/>
      <c r="BE1333" s="161"/>
      <c r="BF1333" s="161"/>
      <c r="BG1333" s="161"/>
      <c r="BH1333" s="161"/>
      <c r="BI1333" s="161"/>
      <c r="BJ1333" s="161"/>
      <c r="BK1333" s="161"/>
      <c r="BL1333" s="161"/>
      <c r="BM1333" s="161"/>
      <c r="BN1333" s="161"/>
      <c r="BO1333" s="161"/>
      <c r="BP1333" s="161"/>
      <c r="BQ1333" s="161"/>
      <c r="BR1333" s="161"/>
      <c r="BS1333" s="161"/>
      <c r="BT1333" s="161"/>
      <c r="BU1333" s="161"/>
      <c r="BV1333" s="161"/>
      <c r="BW1333" s="161"/>
      <c r="BX1333" s="161"/>
      <c r="BY1333" s="161"/>
      <c r="BZ1333" s="161"/>
      <c r="CA1333" s="161"/>
      <c r="CB1333" s="161"/>
      <c r="CC1333" s="161"/>
      <c r="CD1333" s="161"/>
      <c r="CE1333" s="161"/>
      <c r="CF1333" s="161"/>
      <c r="CG1333" s="161"/>
      <c r="CH1333" s="161"/>
      <c r="CI1333" s="161"/>
      <c r="CJ1333" s="161"/>
      <c r="CK1333" s="161"/>
      <c r="CL1333" s="161"/>
      <c r="CM1333" s="161"/>
      <c r="CN1333" s="161"/>
      <c r="CO1333" s="161"/>
      <c r="CP1333" s="161"/>
      <c r="CQ1333" s="161"/>
      <c r="CR1333" s="161"/>
      <c r="CS1333" s="161"/>
      <c r="CT1333" s="161"/>
      <c r="CU1333" s="161"/>
      <c r="CV1333" s="161"/>
      <c r="CW1333" s="161"/>
      <c r="CX1333" s="161"/>
      <c r="CY1333" s="161"/>
      <c r="CZ1333" s="161"/>
      <c r="DA1333" s="161"/>
      <c r="DB1333" s="161"/>
      <c r="DC1333" s="161"/>
      <c r="DD1333" s="161"/>
      <c r="DE1333" s="161"/>
      <c r="DF1333" s="161"/>
      <c r="DG1333" s="161"/>
      <c r="DH1333" s="161"/>
      <c r="DI1333" s="161"/>
      <c r="DJ1333" s="161"/>
      <c r="DK1333" s="161"/>
      <c r="DL1333" s="161"/>
      <c r="DM1333" s="161"/>
      <c r="DN1333" s="161"/>
      <c r="DO1333" s="161"/>
      <c r="DP1333" s="161"/>
      <c r="DQ1333" s="161"/>
      <c r="DR1333" s="161"/>
      <c r="DS1333" s="161"/>
      <c r="DT1333" s="161"/>
      <c r="DU1333" s="161"/>
      <c r="DV1333" s="161"/>
      <c r="DW1333" s="161"/>
    </row>
    <row r="1334" spans="1:127" ht="12.75" customHeight="1" x14ac:dyDescent="0.25">
      <c r="A1334" s="161"/>
      <c r="B1334" s="161"/>
      <c r="C1334" s="161"/>
      <c r="D1334" s="161"/>
      <c r="E1334" s="161"/>
      <c r="F1334" s="161"/>
      <c r="G1334" s="161"/>
      <c r="H1334" s="161"/>
      <c r="I1334" s="161"/>
      <c r="J1334" s="161"/>
      <c r="K1334" s="161"/>
      <c r="L1334" s="161"/>
      <c r="M1334" s="161"/>
      <c r="N1334" s="161"/>
      <c r="O1334" s="161"/>
      <c r="P1334" s="161"/>
      <c r="Q1334" s="161"/>
      <c r="R1334" s="161"/>
      <c r="S1334" s="161"/>
      <c r="T1334" s="161"/>
      <c r="U1334" s="161"/>
      <c r="V1334" s="161"/>
      <c r="W1334" s="161"/>
      <c r="X1334" s="161"/>
      <c r="Y1334" s="161"/>
      <c r="Z1334" s="161"/>
      <c r="AA1334" s="161"/>
      <c r="AB1334" s="161"/>
      <c r="AC1334" s="161"/>
      <c r="AD1334" s="161"/>
      <c r="AE1334" s="161"/>
      <c r="AF1334" s="161"/>
      <c r="AG1334" s="161"/>
      <c r="AH1334" s="161"/>
      <c r="AI1334" s="161"/>
      <c r="AJ1334" s="161"/>
      <c r="AK1334" s="161"/>
      <c r="AL1334" s="161"/>
      <c r="AM1334" s="161"/>
      <c r="AN1334" s="161"/>
      <c r="AO1334" s="161"/>
      <c r="AP1334" s="161"/>
      <c r="AQ1334" s="161"/>
      <c r="AR1334"/>
      <c r="AS1334" s="161"/>
      <c r="AT1334" s="161"/>
      <c r="AU1334" s="161"/>
      <c r="AV1334" s="161"/>
      <c r="AW1334" s="161"/>
      <c r="AX1334" s="161"/>
      <c r="AY1334" s="161"/>
      <c r="AZ1334" s="161"/>
      <c r="BA1334" s="161"/>
      <c r="BB1334" s="161"/>
      <c r="BC1334" s="161"/>
      <c r="BD1334" s="161"/>
      <c r="BE1334" s="161"/>
      <c r="BF1334" s="161"/>
      <c r="BG1334" s="161"/>
      <c r="BH1334" s="161"/>
      <c r="BI1334" s="161"/>
      <c r="BJ1334" s="161"/>
      <c r="BK1334" s="161"/>
      <c r="BL1334" s="161"/>
      <c r="BM1334" s="161"/>
      <c r="BN1334" s="161"/>
      <c r="BO1334" s="161"/>
      <c r="BP1334" s="161"/>
      <c r="BQ1334" s="161"/>
      <c r="BR1334" s="161"/>
      <c r="BS1334" s="161"/>
      <c r="BT1334" s="161"/>
      <c r="BU1334" s="161"/>
      <c r="BV1334" s="161"/>
      <c r="BW1334" s="161"/>
      <c r="BX1334" s="161"/>
      <c r="BY1334" s="161"/>
      <c r="BZ1334" s="161"/>
      <c r="CA1334" s="161"/>
      <c r="CB1334" s="161"/>
      <c r="CC1334" s="161"/>
      <c r="CD1334" s="161"/>
      <c r="CE1334" s="161"/>
      <c r="CF1334" s="161"/>
      <c r="CG1334" s="161"/>
      <c r="CH1334" s="161"/>
      <c r="CI1334" s="161"/>
      <c r="CJ1334" s="161"/>
      <c r="CK1334" s="161"/>
      <c r="CL1334" s="161"/>
      <c r="CM1334" s="161"/>
      <c r="CN1334" s="161"/>
      <c r="CO1334" s="161"/>
      <c r="CP1334" s="161"/>
      <c r="CQ1334" s="161"/>
      <c r="CR1334" s="161"/>
      <c r="CS1334" s="161"/>
      <c r="CT1334" s="161"/>
      <c r="CU1334" s="161"/>
      <c r="CV1334" s="161"/>
      <c r="CW1334" s="161"/>
      <c r="CX1334" s="161"/>
      <c r="CY1334" s="161"/>
      <c r="CZ1334" s="161"/>
      <c r="DA1334" s="161"/>
      <c r="DB1334" s="161"/>
      <c r="DC1334" s="161"/>
      <c r="DD1334" s="161"/>
      <c r="DE1334" s="161"/>
      <c r="DF1334" s="161"/>
      <c r="DG1334" s="161"/>
      <c r="DH1334" s="161"/>
      <c r="DI1334" s="161"/>
      <c r="DJ1334" s="161"/>
      <c r="DK1334" s="161"/>
      <c r="DL1334" s="161"/>
      <c r="DM1334" s="161"/>
      <c r="DN1334" s="161"/>
      <c r="DO1334" s="161"/>
      <c r="DP1334" s="161"/>
      <c r="DQ1334" s="161"/>
      <c r="DR1334" s="161"/>
      <c r="DS1334" s="161"/>
      <c r="DT1334" s="161"/>
      <c r="DU1334" s="161"/>
      <c r="DV1334" s="161"/>
      <c r="DW1334" s="161"/>
    </row>
    <row r="1335" spans="1:127" ht="12.75" customHeight="1" x14ac:dyDescent="0.25">
      <c r="A1335" s="161"/>
      <c r="B1335" s="161"/>
      <c r="C1335" s="161"/>
      <c r="D1335" s="161"/>
      <c r="E1335" s="161"/>
      <c r="F1335" s="161"/>
      <c r="G1335" s="161"/>
      <c r="H1335" s="161"/>
      <c r="I1335" s="161"/>
      <c r="J1335" s="161"/>
      <c r="K1335" s="161"/>
      <c r="L1335" s="161"/>
      <c r="M1335" s="161"/>
      <c r="N1335" s="161"/>
      <c r="O1335" s="161"/>
      <c r="P1335" s="161"/>
      <c r="Q1335" s="161"/>
      <c r="R1335" s="161"/>
      <c r="S1335" s="161"/>
      <c r="T1335" s="161"/>
      <c r="U1335" s="161"/>
      <c r="V1335" s="161"/>
      <c r="W1335" s="161"/>
      <c r="X1335" s="161"/>
      <c r="Y1335" s="161"/>
      <c r="Z1335" s="161"/>
      <c r="AA1335" s="161"/>
      <c r="AB1335" s="161"/>
      <c r="AC1335" s="161"/>
      <c r="AD1335" s="161"/>
      <c r="AE1335" s="161"/>
      <c r="AF1335" s="161"/>
      <c r="AG1335" s="161"/>
      <c r="AH1335" s="161"/>
      <c r="AI1335" s="161"/>
      <c r="AJ1335" s="161"/>
      <c r="AK1335" s="161"/>
      <c r="AL1335" s="161"/>
      <c r="AM1335" s="161"/>
      <c r="AN1335" s="161"/>
      <c r="AO1335" s="161"/>
      <c r="AP1335" s="161"/>
      <c r="AQ1335" s="161"/>
      <c r="AR1335"/>
      <c r="AS1335" s="161"/>
      <c r="AT1335" s="161"/>
      <c r="AU1335" s="161"/>
      <c r="AV1335" s="161"/>
      <c r="AW1335" s="161"/>
      <c r="AX1335" s="161"/>
      <c r="AY1335" s="161"/>
      <c r="AZ1335" s="161"/>
      <c r="BA1335" s="161"/>
      <c r="BB1335" s="161"/>
      <c r="BC1335" s="161"/>
      <c r="BD1335" s="161"/>
      <c r="BE1335" s="161"/>
      <c r="BF1335" s="161"/>
      <c r="BG1335" s="161"/>
      <c r="BH1335" s="161"/>
      <c r="BI1335" s="161"/>
      <c r="BJ1335" s="161"/>
      <c r="BK1335" s="161"/>
      <c r="BL1335" s="161"/>
      <c r="BM1335" s="161"/>
      <c r="BN1335" s="161"/>
      <c r="BO1335" s="161"/>
      <c r="BP1335" s="161"/>
      <c r="BQ1335" s="161"/>
      <c r="BR1335" s="161"/>
      <c r="BS1335" s="161"/>
      <c r="BT1335" s="161"/>
      <c r="BU1335" s="161"/>
      <c r="BV1335" s="161"/>
      <c r="BW1335" s="161"/>
      <c r="BX1335" s="161"/>
      <c r="BY1335" s="161"/>
      <c r="BZ1335" s="161"/>
      <c r="CA1335" s="161"/>
      <c r="CB1335" s="161"/>
      <c r="CC1335" s="161"/>
      <c r="CD1335" s="161"/>
      <c r="CE1335" s="161"/>
      <c r="CF1335" s="161"/>
      <c r="CG1335" s="161"/>
      <c r="CH1335" s="161"/>
      <c r="CI1335" s="161"/>
      <c r="CJ1335" s="161"/>
      <c r="CK1335" s="161"/>
      <c r="CL1335" s="161"/>
      <c r="CM1335" s="161"/>
      <c r="CN1335" s="161"/>
      <c r="CO1335" s="161"/>
      <c r="CP1335" s="161"/>
      <c r="CQ1335" s="161"/>
      <c r="CR1335" s="161"/>
      <c r="CS1335" s="161"/>
      <c r="CT1335" s="161"/>
      <c r="CU1335" s="161"/>
      <c r="CV1335" s="161"/>
      <c r="CW1335" s="161"/>
      <c r="CX1335" s="161"/>
      <c r="CY1335" s="161"/>
      <c r="CZ1335" s="161"/>
      <c r="DA1335" s="161"/>
      <c r="DB1335" s="161"/>
      <c r="DC1335" s="161"/>
      <c r="DD1335" s="161"/>
      <c r="DE1335" s="161"/>
      <c r="DF1335" s="161"/>
      <c r="DG1335" s="161"/>
      <c r="DH1335" s="161"/>
      <c r="DI1335" s="161"/>
      <c r="DJ1335" s="161"/>
      <c r="DK1335" s="161"/>
      <c r="DL1335" s="161"/>
      <c r="DM1335" s="161"/>
      <c r="DN1335" s="161"/>
      <c r="DO1335" s="161"/>
      <c r="DP1335" s="161"/>
      <c r="DQ1335" s="161"/>
      <c r="DR1335" s="161"/>
      <c r="DS1335" s="161"/>
      <c r="DT1335" s="161"/>
      <c r="DU1335" s="161"/>
      <c r="DV1335" s="161"/>
      <c r="DW1335" s="161"/>
    </row>
    <row r="1336" spans="1:127" ht="12.75" customHeight="1" x14ac:dyDescent="0.25">
      <c r="A1336" s="161"/>
      <c r="B1336" s="161"/>
      <c r="C1336" s="161"/>
      <c r="D1336" s="161"/>
      <c r="E1336" s="161"/>
      <c r="F1336" s="161"/>
      <c r="G1336" s="161"/>
      <c r="H1336" s="161"/>
      <c r="I1336" s="161"/>
      <c r="J1336" s="161"/>
      <c r="K1336" s="161"/>
      <c r="L1336" s="161"/>
      <c r="M1336" s="161"/>
      <c r="N1336" s="161"/>
      <c r="O1336" s="161"/>
      <c r="P1336" s="161"/>
      <c r="Q1336" s="161"/>
      <c r="R1336" s="161"/>
      <c r="S1336" s="161"/>
      <c r="T1336" s="161"/>
      <c r="U1336" s="161"/>
      <c r="V1336" s="161"/>
      <c r="W1336" s="161"/>
      <c r="X1336" s="161"/>
      <c r="Y1336" s="161"/>
      <c r="Z1336" s="161"/>
      <c r="AA1336" s="161"/>
      <c r="AB1336" s="161"/>
      <c r="AC1336" s="161"/>
      <c r="AD1336" s="161"/>
      <c r="AE1336" s="161"/>
      <c r="AF1336" s="161"/>
      <c r="AG1336" s="161"/>
      <c r="AH1336" s="161"/>
      <c r="AI1336" s="161"/>
      <c r="AJ1336" s="161"/>
      <c r="AK1336" s="161"/>
      <c r="AL1336" s="161"/>
      <c r="AM1336" s="161"/>
      <c r="AN1336" s="161"/>
      <c r="AO1336" s="161"/>
      <c r="AP1336" s="161"/>
      <c r="AQ1336" s="161"/>
      <c r="AR1336"/>
      <c r="AS1336" s="161"/>
      <c r="AT1336" s="161"/>
      <c r="AU1336" s="161"/>
      <c r="AV1336" s="161"/>
      <c r="AW1336" s="161"/>
      <c r="AX1336" s="161"/>
      <c r="AY1336" s="161"/>
      <c r="AZ1336" s="161"/>
      <c r="BA1336" s="161"/>
      <c r="BB1336" s="161"/>
      <c r="BC1336" s="161"/>
      <c r="BD1336" s="161"/>
      <c r="BE1336" s="161"/>
      <c r="BF1336" s="161"/>
      <c r="BG1336" s="161"/>
      <c r="BH1336" s="161"/>
      <c r="BI1336" s="161"/>
      <c r="BJ1336" s="161"/>
      <c r="BK1336" s="161"/>
      <c r="BL1336" s="161"/>
      <c r="BM1336" s="161"/>
      <c r="BN1336" s="161"/>
      <c r="BO1336" s="161"/>
      <c r="BP1336" s="161"/>
      <c r="BQ1336" s="161"/>
      <c r="BR1336" s="161"/>
      <c r="BS1336" s="161"/>
      <c r="BT1336" s="161"/>
      <c r="BU1336" s="161"/>
      <c r="BV1336" s="161"/>
      <c r="BW1336" s="161"/>
      <c r="BX1336" s="161"/>
      <c r="BY1336" s="161"/>
      <c r="BZ1336" s="161"/>
      <c r="CA1336" s="161"/>
      <c r="CB1336" s="161"/>
      <c r="CC1336" s="161"/>
      <c r="CD1336" s="161"/>
      <c r="CE1336" s="161"/>
      <c r="CF1336" s="161"/>
      <c r="CG1336" s="161"/>
      <c r="CH1336" s="161"/>
      <c r="CI1336" s="161"/>
      <c r="CJ1336" s="161"/>
      <c r="CK1336" s="161"/>
      <c r="CL1336" s="161"/>
      <c r="CM1336" s="161"/>
      <c r="CN1336" s="161"/>
      <c r="CO1336" s="161"/>
      <c r="CP1336" s="161"/>
      <c r="CQ1336" s="161"/>
      <c r="CR1336" s="161"/>
      <c r="CS1336" s="161"/>
      <c r="CT1336" s="161"/>
      <c r="CU1336" s="161"/>
      <c r="CV1336" s="161"/>
      <c r="CW1336" s="161"/>
      <c r="CX1336" s="161"/>
      <c r="CY1336" s="161"/>
      <c r="CZ1336" s="161"/>
      <c r="DA1336" s="161"/>
      <c r="DB1336" s="161"/>
      <c r="DC1336" s="161"/>
      <c r="DD1336" s="161"/>
      <c r="DE1336" s="161"/>
      <c r="DF1336" s="161"/>
      <c r="DG1336" s="161"/>
      <c r="DH1336" s="161"/>
      <c r="DI1336" s="161"/>
      <c r="DJ1336" s="161"/>
      <c r="DK1336" s="161"/>
      <c r="DL1336" s="161"/>
      <c r="DM1336" s="161"/>
      <c r="DN1336" s="161"/>
      <c r="DO1336" s="161"/>
      <c r="DP1336" s="161"/>
      <c r="DQ1336" s="161"/>
      <c r="DR1336" s="161"/>
      <c r="DS1336" s="161"/>
      <c r="DT1336" s="161"/>
      <c r="DU1336" s="161"/>
      <c r="DV1336" s="161"/>
      <c r="DW1336" s="161"/>
    </row>
    <row r="1337" spans="1:127" ht="12.75" customHeight="1" x14ac:dyDescent="0.25">
      <c r="A1337" s="161"/>
      <c r="B1337" s="161"/>
      <c r="C1337" s="161"/>
      <c r="D1337" s="161"/>
      <c r="E1337" s="161"/>
      <c r="F1337" s="161"/>
      <c r="G1337" s="161"/>
      <c r="H1337" s="161"/>
      <c r="I1337" s="161"/>
      <c r="J1337" s="161"/>
      <c r="K1337" s="161"/>
      <c r="L1337" s="161"/>
      <c r="M1337" s="161"/>
      <c r="N1337" s="161"/>
      <c r="O1337" s="161"/>
      <c r="P1337" s="161"/>
      <c r="Q1337" s="161"/>
      <c r="R1337" s="161"/>
      <c r="S1337" s="161"/>
      <c r="T1337" s="161"/>
      <c r="U1337" s="161"/>
      <c r="V1337" s="161"/>
      <c r="W1337" s="161"/>
      <c r="X1337" s="161"/>
      <c r="Y1337" s="161"/>
      <c r="Z1337" s="161"/>
      <c r="AA1337" s="161"/>
      <c r="AB1337" s="161"/>
      <c r="AC1337" s="161"/>
      <c r="AD1337" s="161"/>
      <c r="AE1337" s="161"/>
      <c r="AF1337" s="161"/>
      <c r="AG1337" s="161"/>
      <c r="AH1337" s="161"/>
      <c r="AI1337" s="161"/>
      <c r="AJ1337" s="161"/>
      <c r="AK1337" s="161"/>
      <c r="AL1337" s="161"/>
      <c r="AM1337" s="161"/>
      <c r="AN1337" s="161"/>
      <c r="AO1337" s="161"/>
      <c r="AP1337" s="161"/>
      <c r="AQ1337" s="161"/>
      <c r="AR1337"/>
      <c r="AS1337" s="161"/>
      <c r="AT1337" s="161"/>
      <c r="AU1337" s="161"/>
      <c r="AV1337" s="161"/>
      <c r="AW1337" s="161"/>
      <c r="AX1337" s="161"/>
      <c r="AY1337" s="161"/>
      <c r="AZ1337" s="161"/>
      <c r="BA1337" s="161"/>
      <c r="BB1337" s="161"/>
      <c r="BC1337" s="161"/>
      <c r="BD1337" s="161"/>
      <c r="BE1337" s="161"/>
      <c r="BF1337" s="161"/>
      <c r="BG1337" s="161"/>
      <c r="BH1337" s="161"/>
      <c r="BI1337" s="161"/>
      <c r="BJ1337" s="161"/>
      <c r="BK1337" s="161"/>
      <c r="BL1337" s="161"/>
      <c r="BM1337" s="161"/>
      <c r="BN1337" s="161"/>
      <c r="BO1337" s="161"/>
      <c r="BP1337" s="161"/>
      <c r="BQ1337" s="161"/>
      <c r="BR1337" s="161"/>
      <c r="BS1337" s="161"/>
      <c r="BT1337" s="161"/>
      <c r="BU1337" s="161"/>
      <c r="BV1337" s="161"/>
      <c r="BW1337" s="161"/>
      <c r="BX1337" s="161"/>
      <c r="BY1337" s="161"/>
      <c r="BZ1337" s="161"/>
      <c r="CA1337" s="161"/>
      <c r="CB1337" s="161"/>
      <c r="CC1337" s="161"/>
      <c r="CD1337" s="161"/>
      <c r="CE1337" s="161"/>
      <c r="CF1337" s="161"/>
      <c r="CG1337" s="161"/>
      <c r="CH1337" s="161"/>
      <c r="CI1337" s="161"/>
      <c r="CJ1337" s="161"/>
      <c r="CK1337" s="161"/>
      <c r="CL1337" s="161"/>
      <c r="CM1337" s="161"/>
      <c r="CN1337" s="161"/>
      <c r="CO1337" s="161"/>
      <c r="CP1337" s="161"/>
      <c r="CQ1337" s="161"/>
      <c r="CR1337" s="161"/>
      <c r="CS1337" s="161"/>
      <c r="CT1337" s="161"/>
      <c r="CU1337" s="161"/>
      <c r="CV1337" s="161"/>
      <c r="CW1337" s="161"/>
      <c r="CX1337" s="161"/>
      <c r="CY1337" s="161"/>
      <c r="CZ1337" s="161"/>
      <c r="DA1337" s="161"/>
      <c r="DB1337" s="161"/>
      <c r="DC1337" s="161"/>
      <c r="DD1337" s="161"/>
      <c r="DE1337" s="161"/>
      <c r="DF1337" s="161"/>
      <c r="DG1337" s="161"/>
      <c r="DH1337" s="161"/>
      <c r="DI1337" s="161"/>
      <c r="DJ1337" s="161"/>
      <c r="DK1337" s="161"/>
      <c r="DL1337" s="161"/>
      <c r="DM1337" s="161"/>
      <c r="DN1337" s="161"/>
      <c r="DO1337" s="161"/>
      <c r="DP1337" s="161"/>
      <c r="DQ1337" s="161"/>
      <c r="DR1337" s="161"/>
      <c r="DS1337" s="161"/>
      <c r="DT1337" s="161"/>
      <c r="DU1337" s="161"/>
      <c r="DV1337" s="161"/>
      <c r="DW1337" s="161"/>
    </row>
    <row r="1338" spans="1:127" ht="12.75" customHeight="1" x14ac:dyDescent="0.25">
      <c r="A1338" s="161"/>
      <c r="B1338" s="161"/>
      <c r="C1338" s="161"/>
      <c r="D1338" s="161"/>
      <c r="E1338" s="161"/>
      <c r="F1338" s="161"/>
      <c r="G1338" s="161"/>
      <c r="H1338" s="161"/>
      <c r="I1338" s="161"/>
      <c r="J1338" s="161"/>
      <c r="K1338" s="161"/>
      <c r="L1338" s="161"/>
      <c r="M1338" s="161"/>
      <c r="N1338" s="161"/>
      <c r="O1338" s="161"/>
      <c r="P1338" s="161"/>
      <c r="Q1338" s="161"/>
      <c r="R1338" s="161"/>
      <c r="S1338" s="161"/>
      <c r="T1338" s="161"/>
      <c r="U1338" s="161"/>
      <c r="V1338" s="161"/>
      <c r="W1338" s="161"/>
      <c r="X1338" s="161"/>
      <c r="Y1338" s="161"/>
      <c r="Z1338" s="161"/>
      <c r="AA1338" s="161"/>
      <c r="AB1338" s="161"/>
      <c r="AC1338" s="161"/>
      <c r="AD1338" s="161"/>
      <c r="AE1338" s="161"/>
      <c r="AF1338" s="161"/>
      <c r="AG1338" s="161"/>
      <c r="AH1338" s="161"/>
      <c r="AI1338" s="161"/>
      <c r="AJ1338" s="161"/>
      <c r="AK1338" s="161"/>
      <c r="AL1338" s="161"/>
      <c r="AM1338" s="161"/>
      <c r="AN1338" s="161"/>
      <c r="AO1338" s="161"/>
      <c r="AP1338" s="161"/>
      <c r="AQ1338" s="161"/>
      <c r="AR1338"/>
      <c r="AS1338" s="161"/>
      <c r="AT1338" s="161"/>
      <c r="AU1338" s="161"/>
      <c r="AV1338" s="161"/>
      <c r="AW1338" s="161"/>
      <c r="AX1338" s="161"/>
      <c r="AY1338" s="161"/>
      <c r="AZ1338" s="161"/>
      <c r="BA1338" s="161"/>
      <c r="BB1338" s="161"/>
      <c r="BC1338" s="161"/>
      <c r="BD1338" s="161"/>
      <c r="BE1338" s="161"/>
      <c r="BF1338" s="161"/>
      <c r="BG1338" s="161"/>
      <c r="BH1338" s="161"/>
      <c r="BI1338" s="161"/>
      <c r="BJ1338" s="161"/>
      <c r="BK1338" s="161"/>
      <c r="BL1338" s="161"/>
      <c r="BM1338" s="161"/>
      <c r="BN1338" s="161"/>
      <c r="BO1338" s="161"/>
      <c r="BP1338" s="161"/>
      <c r="BQ1338" s="161"/>
      <c r="BR1338" s="161"/>
      <c r="BS1338" s="161"/>
      <c r="BT1338" s="161"/>
      <c r="BU1338" s="161"/>
      <c r="BV1338" s="161"/>
      <c r="BW1338" s="161"/>
      <c r="BX1338" s="161"/>
      <c r="BY1338" s="161"/>
      <c r="BZ1338" s="161"/>
      <c r="CA1338" s="161"/>
      <c r="CB1338" s="161"/>
      <c r="CC1338" s="161"/>
      <c r="CD1338" s="161"/>
      <c r="CE1338" s="161"/>
      <c r="CF1338" s="161"/>
      <c r="CG1338" s="161"/>
      <c r="CH1338" s="161"/>
      <c r="CI1338" s="161"/>
      <c r="CJ1338" s="161"/>
      <c r="CK1338" s="161"/>
      <c r="CL1338" s="161"/>
      <c r="CM1338" s="161"/>
      <c r="CN1338" s="161"/>
      <c r="CO1338" s="161"/>
      <c r="CP1338" s="161"/>
      <c r="CQ1338" s="161"/>
      <c r="CR1338" s="161"/>
      <c r="CS1338" s="161"/>
      <c r="CT1338" s="161"/>
      <c r="CU1338" s="161"/>
      <c r="CV1338" s="161"/>
      <c r="CW1338" s="161"/>
      <c r="CX1338" s="161"/>
      <c r="CY1338" s="161"/>
      <c r="CZ1338" s="161"/>
      <c r="DA1338" s="161"/>
      <c r="DB1338" s="161"/>
      <c r="DC1338" s="161"/>
      <c r="DD1338" s="161"/>
      <c r="DE1338" s="161"/>
      <c r="DF1338" s="161"/>
      <c r="DG1338" s="161"/>
      <c r="DH1338" s="161"/>
      <c r="DI1338" s="161"/>
      <c r="DJ1338" s="161"/>
      <c r="DK1338" s="161"/>
      <c r="DL1338" s="161"/>
      <c r="DM1338" s="161"/>
      <c r="DN1338" s="161"/>
      <c r="DO1338" s="161"/>
      <c r="DP1338" s="161"/>
      <c r="DQ1338" s="161"/>
      <c r="DR1338" s="161"/>
      <c r="DS1338" s="161"/>
      <c r="DT1338" s="161"/>
      <c r="DU1338" s="161"/>
      <c r="DV1338" s="161"/>
      <c r="DW1338" s="161"/>
    </row>
    <row r="1339" spans="1:127" ht="12.75" customHeight="1" x14ac:dyDescent="0.25">
      <c r="A1339" s="161"/>
      <c r="B1339" s="161"/>
      <c r="C1339" s="161"/>
      <c r="D1339" s="161"/>
      <c r="E1339" s="161"/>
      <c r="F1339" s="161"/>
      <c r="G1339" s="161"/>
      <c r="H1339" s="161"/>
      <c r="I1339" s="161"/>
      <c r="J1339" s="161"/>
      <c r="K1339" s="161"/>
      <c r="L1339" s="161"/>
      <c r="M1339" s="161"/>
      <c r="N1339" s="161"/>
      <c r="O1339" s="161"/>
      <c r="P1339" s="161"/>
      <c r="Q1339" s="161"/>
      <c r="R1339" s="161"/>
      <c r="S1339" s="161"/>
      <c r="T1339" s="161"/>
      <c r="U1339" s="161"/>
      <c r="V1339" s="161"/>
      <c r="W1339" s="161"/>
      <c r="X1339" s="161"/>
      <c r="Y1339" s="161"/>
      <c r="Z1339" s="161"/>
      <c r="AA1339" s="161"/>
      <c r="AB1339" s="161"/>
      <c r="AC1339" s="161"/>
      <c r="AD1339" s="161"/>
      <c r="AE1339" s="161"/>
      <c r="AF1339" s="161"/>
      <c r="AG1339" s="161"/>
      <c r="AH1339" s="161"/>
      <c r="AI1339" s="161"/>
      <c r="AJ1339" s="161"/>
      <c r="AK1339" s="161"/>
      <c r="AL1339" s="161"/>
      <c r="AM1339" s="161"/>
      <c r="AN1339" s="161"/>
      <c r="AO1339" s="161"/>
      <c r="AP1339" s="161"/>
      <c r="AQ1339" s="161"/>
      <c r="AR1339"/>
      <c r="AS1339" s="161"/>
      <c r="AT1339" s="161"/>
      <c r="AU1339" s="161"/>
      <c r="AV1339" s="161"/>
      <c r="AW1339" s="161"/>
      <c r="AX1339" s="161"/>
      <c r="AY1339" s="161"/>
      <c r="AZ1339" s="161"/>
      <c r="BA1339" s="161"/>
      <c r="BB1339" s="161"/>
      <c r="BC1339" s="161"/>
      <c r="BD1339" s="161"/>
      <c r="BE1339" s="161"/>
      <c r="BF1339" s="161"/>
      <c r="BG1339" s="161"/>
      <c r="BH1339" s="161"/>
      <c r="BI1339" s="161"/>
      <c r="BJ1339" s="161"/>
      <c r="BK1339" s="161"/>
      <c r="BL1339" s="161"/>
      <c r="BM1339" s="161"/>
      <c r="BN1339" s="161"/>
      <c r="BO1339" s="161"/>
      <c r="BP1339" s="161"/>
      <c r="BQ1339" s="161"/>
      <c r="BR1339" s="161"/>
      <c r="BS1339" s="161"/>
      <c r="BT1339" s="161"/>
      <c r="BU1339" s="161"/>
      <c r="BV1339" s="161"/>
      <c r="BW1339" s="161"/>
      <c r="BX1339" s="161"/>
      <c r="BY1339" s="161"/>
      <c r="BZ1339" s="161"/>
      <c r="CA1339" s="161"/>
      <c r="CB1339" s="161"/>
      <c r="CC1339" s="161"/>
      <c r="CD1339" s="161"/>
      <c r="CE1339" s="161"/>
      <c r="CF1339" s="161"/>
      <c r="CG1339" s="161"/>
      <c r="CH1339" s="161"/>
      <c r="CI1339" s="161"/>
      <c r="CJ1339" s="161"/>
      <c r="CK1339" s="161"/>
      <c r="CL1339" s="161"/>
      <c r="CM1339" s="161"/>
      <c r="CN1339" s="161"/>
      <c r="CO1339" s="161"/>
      <c r="CP1339" s="161"/>
      <c r="CQ1339" s="161"/>
      <c r="CR1339" s="161"/>
      <c r="CS1339" s="161"/>
      <c r="CT1339" s="161"/>
      <c r="CU1339" s="161"/>
      <c r="CV1339" s="161"/>
      <c r="CW1339" s="161"/>
      <c r="CX1339" s="161"/>
      <c r="CY1339" s="161"/>
      <c r="CZ1339" s="161"/>
      <c r="DA1339" s="161"/>
      <c r="DB1339" s="161"/>
      <c r="DC1339" s="161"/>
      <c r="DD1339" s="161"/>
      <c r="DE1339" s="161"/>
      <c r="DF1339" s="161"/>
      <c r="DG1339" s="161"/>
      <c r="DH1339" s="161"/>
      <c r="DI1339" s="161"/>
      <c r="DJ1339" s="161"/>
      <c r="DK1339" s="161"/>
      <c r="DL1339" s="161"/>
      <c r="DM1339" s="161"/>
      <c r="DN1339" s="161"/>
      <c r="DO1339" s="161"/>
      <c r="DP1339" s="161"/>
      <c r="DQ1339" s="161"/>
      <c r="DR1339" s="161"/>
      <c r="DS1339" s="161"/>
      <c r="DT1339" s="161"/>
      <c r="DU1339" s="161"/>
      <c r="DV1339" s="161"/>
      <c r="DW1339" s="161"/>
    </row>
    <row r="1340" spans="1:127" ht="12.75" customHeight="1" x14ac:dyDescent="0.25">
      <c r="A1340" s="161"/>
      <c r="B1340" s="161"/>
      <c r="C1340" s="161"/>
      <c r="D1340" s="161"/>
      <c r="E1340" s="161"/>
      <c r="F1340" s="161"/>
      <c r="G1340" s="161"/>
      <c r="H1340" s="161"/>
      <c r="I1340" s="161"/>
      <c r="J1340" s="161"/>
      <c r="K1340" s="161"/>
      <c r="L1340" s="161"/>
      <c r="M1340" s="161"/>
      <c r="N1340" s="161"/>
      <c r="O1340" s="161"/>
      <c r="P1340" s="161"/>
      <c r="Q1340" s="161"/>
      <c r="R1340" s="161"/>
      <c r="S1340" s="161"/>
      <c r="T1340" s="161"/>
      <c r="U1340" s="161"/>
      <c r="V1340" s="161"/>
      <c r="W1340" s="161"/>
      <c r="X1340" s="161"/>
      <c r="Y1340" s="161"/>
      <c r="Z1340" s="161"/>
      <c r="AA1340" s="161"/>
      <c r="AB1340" s="161"/>
      <c r="AC1340" s="161"/>
      <c r="AD1340" s="161"/>
      <c r="AE1340" s="161"/>
      <c r="AF1340" s="161"/>
      <c r="AG1340" s="161"/>
      <c r="AH1340" s="161"/>
      <c r="AI1340" s="161"/>
      <c r="AJ1340" s="161"/>
      <c r="AK1340" s="161"/>
      <c r="AL1340" s="161"/>
      <c r="AM1340" s="161"/>
      <c r="AN1340" s="161"/>
      <c r="AO1340" s="161"/>
      <c r="AP1340" s="161"/>
      <c r="AQ1340" s="161"/>
      <c r="AR1340"/>
      <c r="AS1340" s="161"/>
      <c r="AT1340" s="161"/>
      <c r="AU1340" s="161"/>
      <c r="AV1340" s="161"/>
      <c r="AW1340" s="161"/>
      <c r="AX1340" s="161"/>
      <c r="AY1340" s="161"/>
      <c r="AZ1340" s="161"/>
      <c r="BA1340" s="161"/>
      <c r="BB1340" s="161"/>
      <c r="BC1340" s="161"/>
      <c r="BD1340" s="161"/>
      <c r="BE1340" s="161"/>
      <c r="BF1340" s="161"/>
      <c r="BG1340" s="161"/>
      <c r="BH1340" s="161"/>
      <c r="BI1340" s="161"/>
      <c r="BJ1340" s="161"/>
      <c r="BK1340" s="161"/>
      <c r="BL1340" s="161"/>
      <c r="BM1340" s="161"/>
      <c r="BN1340" s="161"/>
      <c r="BO1340" s="161"/>
      <c r="BP1340" s="161"/>
      <c r="BQ1340" s="161"/>
      <c r="BR1340" s="161"/>
      <c r="BS1340" s="161"/>
      <c r="BT1340" s="161"/>
      <c r="BU1340" s="161"/>
      <c r="BV1340" s="161"/>
      <c r="BW1340" s="161"/>
      <c r="BX1340" s="161"/>
      <c r="BY1340" s="161"/>
      <c r="BZ1340" s="161"/>
      <c r="CA1340" s="161"/>
      <c r="CB1340" s="161"/>
      <c r="CC1340" s="161"/>
      <c r="CD1340" s="161"/>
      <c r="CE1340" s="161"/>
      <c r="CF1340" s="161"/>
      <c r="CG1340" s="161"/>
      <c r="CH1340" s="161"/>
      <c r="CI1340" s="161"/>
      <c r="CJ1340" s="161"/>
      <c r="CK1340" s="161"/>
      <c r="CL1340" s="161"/>
      <c r="CM1340" s="161"/>
      <c r="CN1340" s="161"/>
      <c r="CO1340" s="161"/>
      <c r="CP1340" s="161"/>
      <c r="CQ1340" s="161"/>
      <c r="CR1340" s="161"/>
      <c r="CS1340" s="161"/>
      <c r="CT1340" s="161"/>
      <c r="CU1340" s="161"/>
      <c r="CV1340" s="161"/>
      <c r="CW1340" s="161"/>
      <c r="CX1340" s="161"/>
      <c r="CY1340" s="161"/>
      <c r="CZ1340" s="161"/>
      <c r="DA1340" s="161"/>
      <c r="DB1340" s="161"/>
      <c r="DC1340" s="161"/>
      <c r="DD1340" s="161"/>
      <c r="DE1340" s="161"/>
      <c r="DF1340" s="161"/>
      <c r="DG1340" s="161"/>
      <c r="DH1340" s="161"/>
      <c r="DI1340" s="161"/>
      <c r="DJ1340" s="161"/>
      <c r="DK1340" s="161"/>
      <c r="DL1340" s="161"/>
      <c r="DM1340" s="161"/>
      <c r="DN1340" s="161"/>
      <c r="DO1340" s="161"/>
      <c r="DP1340" s="161"/>
      <c r="DQ1340" s="161"/>
      <c r="DR1340" s="161"/>
      <c r="DS1340" s="161"/>
      <c r="DT1340" s="161"/>
      <c r="DU1340" s="161"/>
      <c r="DV1340" s="161"/>
      <c r="DW1340" s="161"/>
    </row>
    <row r="1341" spans="1:127" ht="12.75" customHeight="1" x14ac:dyDescent="0.25">
      <c r="A1341" s="161"/>
      <c r="B1341" s="161"/>
      <c r="C1341" s="161"/>
      <c r="D1341" s="161"/>
      <c r="E1341" s="161"/>
      <c r="F1341" s="161"/>
      <c r="G1341" s="161"/>
      <c r="H1341" s="161"/>
      <c r="I1341" s="161"/>
      <c r="J1341" s="161"/>
      <c r="K1341" s="161"/>
      <c r="L1341" s="161"/>
      <c r="M1341" s="161"/>
      <c r="N1341" s="161"/>
      <c r="O1341" s="161"/>
      <c r="P1341" s="161"/>
      <c r="Q1341" s="161"/>
      <c r="R1341" s="161"/>
      <c r="S1341" s="161"/>
      <c r="T1341" s="161"/>
      <c r="U1341" s="161"/>
      <c r="V1341" s="161"/>
      <c r="W1341" s="161"/>
      <c r="X1341" s="161"/>
      <c r="Y1341" s="161"/>
      <c r="Z1341" s="161"/>
      <c r="AA1341" s="161"/>
      <c r="AB1341" s="161"/>
      <c r="AC1341" s="161"/>
      <c r="AD1341" s="161"/>
      <c r="AE1341" s="161"/>
      <c r="AF1341" s="161"/>
      <c r="AG1341" s="161"/>
      <c r="AH1341" s="161"/>
      <c r="AI1341" s="161"/>
      <c r="AJ1341" s="161"/>
      <c r="AK1341" s="161"/>
      <c r="AL1341" s="161"/>
      <c r="AM1341" s="161"/>
      <c r="AN1341" s="161"/>
      <c r="AO1341" s="161"/>
      <c r="AP1341" s="161"/>
      <c r="AQ1341" s="161"/>
      <c r="AR1341"/>
      <c r="AS1341" s="161"/>
      <c r="AT1341" s="161"/>
      <c r="AU1341" s="161"/>
      <c r="AV1341" s="161"/>
      <c r="AW1341" s="161"/>
      <c r="AX1341" s="161"/>
      <c r="AY1341" s="161"/>
      <c r="AZ1341" s="161"/>
      <c r="BA1341" s="161"/>
      <c r="BB1341" s="161"/>
      <c r="BC1341" s="161"/>
      <c r="BD1341" s="161"/>
      <c r="BE1341" s="161"/>
      <c r="BF1341" s="161"/>
      <c r="BG1341" s="161"/>
      <c r="BH1341" s="161"/>
      <c r="BI1341" s="161"/>
      <c r="BJ1341" s="161"/>
      <c r="BK1341" s="161"/>
      <c r="BL1341" s="161"/>
      <c r="BM1341" s="161"/>
      <c r="BN1341" s="161"/>
      <c r="BO1341" s="161"/>
      <c r="BP1341" s="161"/>
      <c r="BQ1341" s="161"/>
      <c r="BR1341" s="161"/>
      <c r="BS1341" s="161"/>
      <c r="BT1341" s="161"/>
      <c r="BU1341" s="161"/>
      <c r="BV1341" s="161"/>
      <c r="BW1341" s="161"/>
      <c r="BX1341" s="161"/>
      <c r="BY1341" s="161"/>
      <c r="BZ1341" s="161"/>
      <c r="CA1341" s="161"/>
      <c r="CB1341" s="161"/>
      <c r="CC1341" s="161"/>
      <c r="CD1341" s="161"/>
      <c r="CE1341" s="161"/>
      <c r="CF1341" s="161"/>
      <c r="CG1341" s="161"/>
      <c r="CH1341" s="161"/>
      <c r="CI1341" s="161"/>
      <c r="CJ1341" s="161"/>
      <c r="CK1341" s="161"/>
      <c r="CL1341" s="161"/>
      <c r="CM1341" s="161"/>
      <c r="CN1341" s="161"/>
      <c r="CO1341" s="161"/>
      <c r="CP1341" s="161"/>
      <c r="CQ1341" s="161"/>
      <c r="CR1341" s="161"/>
      <c r="CS1341" s="161"/>
      <c r="CT1341" s="161"/>
      <c r="CU1341" s="161"/>
      <c r="CV1341" s="161"/>
      <c r="CW1341" s="161"/>
      <c r="CX1341" s="161"/>
      <c r="CY1341" s="161"/>
      <c r="CZ1341" s="161"/>
      <c r="DA1341" s="161"/>
      <c r="DB1341" s="161"/>
      <c r="DC1341" s="161"/>
      <c r="DD1341" s="161"/>
      <c r="DE1341" s="161"/>
      <c r="DF1341" s="161"/>
      <c r="DG1341" s="161"/>
      <c r="DH1341" s="161"/>
      <c r="DI1341" s="161"/>
      <c r="DJ1341" s="161"/>
      <c r="DK1341" s="161"/>
      <c r="DL1341" s="161"/>
      <c r="DM1341" s="161"/>
      <c r="DN1341" s="161"/>
      <c r="DO1341" s="161"/>
      <c r="DP1341" s="161"/>
      <c r="DQ1341" s="161"/>
      <c r="DR1341" s="161"/>
      <c r="DS1341" s="161"/>
      <c r="DT1341" s="161"/>
      <c r="DU1341" s="161"/>
      <c r="DV1341" s="161"/>
      <c r="DW1341" s="161"/>
    </row>
    <row r="1342" spans="1:127" ht="12.75" customHeight="1" x14ac:dyDescent="0.25">
      <c r="A1342" s="161"/>
      <c r="B1342" s="161"/>
      <c r="C1342" s="161"/>
      <c r="D1342" s="161"/>
      <c r="E1342" s="161"/>
      <c r="F1342" s="161"/>
      <c r="G1342" s="161"/>
      <c r="H1342" s="161"/>
      <c r="I1342" s="161"/>
      <c r="J1342" s="161"/>
      <c r="K1342" s="161"/>
      <c r="L1342" s="161"/>
      <c r="M1342" s="161"/>
      <c r="N1342" s="161"/>
      <c r="O1342" s="161"/>
      <c r="P1342" s="161"/>
      <c r="Q1342" s="161"/>
      <c r="R1342" s="161"/>
      <c r="S1342" s="161"/>
      <c r="T1342" s="161"/>
      <c r="U1342" s="161"/>
      <c r="V1342" s="161"/>
      <c r="W1342" s="161"/>
      <c r="X1342" s="161"/>
      <c r="Y1342" s="161"/>
      <c r="Z1342" s="161"/>
      <c r="AA1342" s="161"/>
      <c r="AB1342" s="161"/>
      <c r="AC1342" s="161"/>
      <c r="AD1342" s="161"/>
      <c r="AE1342" s="161"/>
      <c r="AF1342" s="161"/>
      <c r="AG1342" s="161"/>
      <c r="AH1342" s="161"/>
      <c r="AI1342" s="161"/>
      <c r="AJ1342" s="161"/>
      <c r="AK1342" s="161"/>
      <c r="AL1342" s="161"/>
      <c r="AM1342" s="161"/>
      <c r="AN1342" s="161"/>
      <c r="AO1342" s="161"/>
      <c r="AP1342" s="161"/>
      <c r="AQ1342" s="161"/>
      <c r="AR1342"/>
      <c r="AS1342" s="161"/>
      <c r="AT1342" s="161"/>
      <c r="AU1342" s="161"/>
      <c r="AV1342" s="161"/>
      <c r="AW1342" s="161"/>
      <c r="AX1342" s="161"/>
      <c r="AY1342" s="161"/>
      <c r="AZ1342" s="161"/>
      <c r="BA1342" s="161"/>
      <c r="BB1342" s="161"/>
      <c r="BC1342" s="161"/>
      <c r="BD1342" s="161"/>
      <c r="BE1342" s="161"/>
      <c r="BF1342" s="161"/>
      <c r="BG1342" s="161"/>
      <c r="BH1342" s="161"/>
      <c r="BI1342" s="161"/>
      <c r="BJ1342" s="161"/>
      <c r="BK1342" s="161"/>
      <c r="BL1342" s="161"/>
      <c r="BM1342" s="161"/>
      <c r="BN1342" s="161"/>
      <c r="BO1342" s="161"/>
      <c r="BP1342" s="161"/>
      <c r="BQ1342" s="161"/>
      <c r="BR1342" s="161"/>
      <c r="BS1342" s="161"/>
      <c r="BT1342" s="161"/>
      <c r="BU1342" s="161"/>
      <c r="BV1342" s="161"/>
      <c r="BW1342" s="161"/>
      <c r="BX1342" s="161"/>
      <c r="BY1342" s="161"/>
      <c r="BZ1342" s="161"/>
      <c r="CA1342" s="161"/>
      <c r="CB1342" s="161"/>
      <c r="CC1342" s="161"/>
      <c r="CD1342" s="161"/>
      <c r="CE1342" s="161"/>
      <c r="CF1342" s="161"/>
      <c r="CG1342" s="161"/>
      <c r="CH1342" s="161"/>
      <c r="CI1342" s="161"/>
      <c r="CJ1342" s="161"/>
      <c r="CK1342" s="161"/>
      <c r="CL1342" s="161"/>
      <c r="CM1342" s="161"/>
      <c r="CN1342" s="161"/>
      <c r="CO1342" s="161"/>
      <c r="CP1342" s="161"/>
      <c r="CQ1342" s="161"/>
      <c r="CR1342" s="161"/>
      <c r="CS1342" s="161"/>
      <c r="CT1342" s="161"/>
      <c r="CU1342" s="161"/>
      <c r="CV1342" s="161"/>
      <c r="CW1342" s="161"/>
      <c r="CX1342" s="161"/>
      <c r="CY1342" s="161"/>
      <c r="CZ1342" s="161"/>
      <c r="DA1342" s="161"/>
      <c r="DB1342" s="161"/>
      <c r="DC1342" s="161"/>
      <c r="DD1342" s="161"/>
      <c r="DE1342" s="161"/>
      <c r="DF1342" s="161"/>
      <c r="DG1342" s="161"/>
      <c r="DH1342" s="161"/>
      <c r="DI1342" s="161"/>
      <c r="DJ1342" s="161"/>
      <c r="DK1342" s="161"/>
      <c r="DL1342" s="161"/>
      <c r="DM1342" s="161"/>
      <c r="DN1342" s="161"/>
      <c r="DO1342" s="161"/>
      <c r="DP1342" s="161"/>
      <c r="DQ1342" s="161"/>
      <c r="DR1342" s="161"/>
      <c r="DS1342" s="161"/>
      <c r="DT1342" s="161"/>
      <c r="DU1342" s="161"/>
      <c r="DV1342" s="161"/>
      <c r="DW1342" s="161"/>
    </row>
    <row r="1343" spans="1:127" ht="12.75" customHeight="1" x14ac:dyDescent="0.25">
      <c r="A1343" s="161"/>
      <c r="B1343" s="161"/>
      <c r="C1343" s="161"/>
      <c r="D1343" s="161"/>
      <c r="E1343" s="161"/>
      <c r="F1343" s="161"/>
      <c r="G1343" s="161"/>
      <c r="H1343" s="161"/>
      <c r="I1343" s="161"/>
      <c r="J1343" s="161"/>
      <c r="K1343" s="161"/>
      <c r="L1343" s="161"/>
      <c r="M1343" s="161"/>
      <c r="N1343" s="161"/>
      <c r="O1343" s="161"/>
      <c r="P1343" s="161"/>
      <c r="Q1343" s="161"/>
      <c r="R1343" s="161"/>
      <c r="S1343" s="161"/>
      <c r="T1343" s="161"/>
      <c r="U1343" s="161"/>
      <c r="V1343" s="161"/>
      <c r="W1343" s="161"/>
      <c r="X1343" s="161"/>
      <c r="Y1343" s="161"/>
      <c r="Z1343" s="161"/>
      <c r="AA1343" s="161"/>
      <c r="AB1343" s="161"/>
      <c r="AC1343" s="161"/>
      <c r="AD1343" s="161"/>
      <c r="AE1343" s="161"/>
      <c r="AF1343" s="161"/>
      <c r="AG1343" s="161"/>
      <c r="AH1343" s="161"/>
      <c r="AI1343" s="161"/>
      <c r="AJ1343" s="161"/>
      <c r="AK1343" s="161"/>
      <c r="AL1343" s="161"/>
      <c r="AM1343" s="161"/>
      <c r="AN1343" s="161"/>
      <c r="AO1343" s="161"/>
      <c r="AP1343" s="161"/>
      <c r="AQ1343" s="161"/>
      <c r="AR1343"/>
      <c r="AS1343" s="161"/>
      <c r="AT1343" s="161"/>
      <c r="AU1343" s="161"/>
      <c r="AV1343" s="161"/>
      <c r="AW1343" s="161"/>
      <c r="AX1343" s="161"/>
      <c r="AY1343" s="161"/>
      <c r="AZ1343" s="161"/>
      <c r="BA1343" s="161"/>
      <c r="BB1343" s="161"/>
      <c r="BC1343" s="161"/>
      <c r="BD1343" s="161"/>
      <c r="BE1343" s="161"/>
      <c r="BF1343" s="161"/>
      <c r="BG1343" s="161"/>
      <c r="BH1343" s="161"/>
      <c r="BI1343" s="161"/>
      <c r="BJ1343" s="161"/>
      <c r="BK1343" s="161"/>
      <c r="BL1343" s="161"/>
      <c r="BM1343" s="161"/>
      <c r="BN1343" s="161"/>
      <c r="BO1343" s="161"/>
      <c r="BP1343" s="161"/>
      <c r="BQ1343" s="161"/>
      <c r="BR1343" s="161"/>
      <c r="BS1343" s="161"/>
      <c r="BT1343" s="161"/>
      <c r="BU1343" s="161"/>
      <c r="BV1343" s="161"/>
      <c r="BW1343" s="161"/>
      <c r="BX1343" s="161"/>
      <c r="BY1343" s="161"/>
      <c r="BZ1343" s="161"/>
      <c r="CA1343" s="161"/>
      <c r="CB1343" s="161"/>
      <c r="CC1343" s="161"/>
      <c r="CD1343" s="161"/>
      <c r="CE1343" s="161"/>
      <c r="CF1343" s="161"/>
      <c r="CG1343" s="161"/>
      <c r="CH1343" s="161"/>
      <c r="CI1343" s="161"/>
      <c r="CJ1343" s="161"/>
      <c r="CK1343" s="161"/>
      <c r="CL1343" s="161"/>
      <c r="CM1343" s="161"/>
      <c r="CN1343" s="161"/>
      <c r="CO1343" s="161"/>
      <c r="CP1343" s="161"/>
      <c r="CQ1343" s="161"/>
      <c r="CR1343" s="161"/>
      <c r="CS1343" s="161"/>
      <c r="CT1343" s="161"/>
      <c r="CU1343" s="161"/>
      <c r="CV1343" s="161"/>
      <c r="CW1343" s="161"/>
      <c r="CX1343" s="161"/>
      <c r="CY1343" s="161"/>
      <c r="CZ1343" s="161"/>
      <c r="DA1343" s="161"/>
      <c r="DB1343" s="161"/>
      <c r="DC1343" s="161"/>
      <c r="DD1343" s="161"/>
      <c r="DE1343" s="161"/>
      <c r="DF1343" s="161"/>
      <c r="DG1343" s="161"/>
      <c r="DH1343" s="161"/>
      <c r="DI1343" s="161"/>
      <c r="DJ1343" s="161"/>
      <c r="DK1343" s="161"/>
      <c r="DL1343" s="161"/>
      <c r="DM1343" s="161"/>
      <c r="DN1343" s="161"/>
      <c r="DO1343" s="161"/>
      <c r="DP1343" s="161"/>
      <c r="DQ1343" s="161"/>
      <c r="DR1343" s="161"/>
      <c r="DS1343" s="161"/>
      <c r="DT1343" s="161"/>
      <c r="DU1343" s="161"/>
      <c r="DV1343" s="161"/>
      <c r="DW1343" s="161"/>
    </row>
    <row r="1344" spans="1:127" ht="12.75" customHeight="1" x14ac:dyDescent="0.25">
      <c r="A1344" s="161"/>
      <c r="B1344" s="161"/>
      <c r="C1344" s="161"/>
      <c r="D1344" s="161"/>
      <c r="E1344" s="161"/>
      <c r="F1344" s="161"/>
      <c r="G1344" s="161"/>
      <c r="H1344" s="161"/>
      <c r="I1344" s="161"/>
      <c r="J1344" s="161"/>
      <c r="K1344" s="161"/>
      <c r="L1344" s="161"/>
      <c r="M1344" s="161"/>
      <c r="N1344" s="161"/>
      <c r="O1344" s="161"/>
      <c r="P1344" s="161"/>
      <c r="Q1344" s="161"/>
      <c r="R1344" s="161"/>
      <c r="S1344" s="161"/>
      <c r="T1344" s="161"/>
      <c r="U1344" s="161"/>
      <c r="V1344" s="161"/>
      <c r="W1344" s="161"/>
      <c r="X1344" s="161"/>
      <c r="Y1344" s="161"/>
      <c r="Z1344" s="161"/>
      <c r="AA1344" s="161"/>
      <c r="AB1344" s="161"/>
      <c r="AC1344" s="161"/>
      <c r="AD1344" s="161"/>
      <c r="AE1344" s="161"/>
      <c r="AF1344" s="161"/>
      <c r="AG1344" s="161"/>
      <c r="AH1344" s="161"/>
      <c r="AI1344" s="161"/>
      <c r="AJ1344" s="161"/>
      <c r="AK1344" s="161"/>
      <c r="AL1344" s="161"/>
      <c r="AM1344" s="161"/>
      <c r="AN1344" s="161"/>
      <c r="AO1344" s="161"/>
      <c r="AP1344" s="161"/>
      <c r="AQ1344" s="161"/>
      <c r="AR1344"/>
      <c r="AS1344" s="161"/>
      <c r="AT1344" s="161"/>
      <c r="AU1344" s="161"/>
      <c r="AV1344" s="161"/>
      <c r="AW1344" s="161"/>
      <c r="AX1344" s="161"/>
      <c r="AY1344" s="161"/>
      <c r="AZ1344" s="161"/>
      <c r="BA1344" s="161"/>
      <c r="BB1344" s="161"/>
      <c r="BC1344" s="161"/>
      <c r="BD1344" s="161"/>
      <c r="BE1344" s="161"/>
      <c r="BF1344" s="161"/>
      <c r="BG1344" s="161"/>
      <c r="BH1344" s="161"/>
      <c r="BI1344" s="161"/>
      <c r="BJ1344" s="161"/>
      <c r="BK1344" s="161"/>
      <c r="BL1344" s="161"/>
      <c r="BM1344" s="161"/>
      <c r="BN1344" s="161"/>
      <c r="BO1344" s="161"/>
      <c r="BP1344" s="161"/>
      <c r="BQ1344" s="161"/>
      <c r="BR1344" s="161"/>
      <c r="BS1344" s="161"/>
      <c r="BT1344" s="161"/>
      <c r="BU1344" s="161"/>
      <c r="BV1344" s="161"/>
      <c r="BW1344" s="161"/>
      <c r="BX1344" s="161"/>
      <c r="BY1344" s="161"/>
      <c r="BZ1344" s="161"/>
      <c r="CA1344" s="161"/>
      <c r="CB1344" s="161"/>
      <c r="CC1344" s="161"/>
      <c r="CD1344" s="161"/>
      <c r="CE1344" s="161"/>
      <c r="CF1344" s="161"/>
      <c r="CG1344" s="161"/>
      <c r="CH1344" s="161"/>
      <c r="CI1344" s="161"/>
      <c r="CJ1344" s="161"/>
      <c r="CK1344" s="161"/>
      <c r="CL1344" s="161"/>
      <c r="CM1344" s="161"/>
      <c r="CN1344" s="161"/>
      <c r="CO1344" s="161"/>
      <c r="CP1344" s="161"/>
      <c r="CQ1344" s="161"/>
      <c r="CR1344" s="161"/>
      <c r="CS1344" s="161"/>
      <c r="CT1344" s="161"/>
      <c r="CU1344" s="161"/>
      <c r="CV1344" s="161"/>
      <c r="CW1344" s="161"/>
      <c r="CX1344" s="161"/>
      <c r="CY1344" s="161"/>
      <c r="CZ1344" s="161"/>
      <c r="DA1344" s="161"/>
      <c r="DB1344" s="161"/>
      <c r="DC1344" s="161"/>
      <c r="DD1344" s="161"/>
      <c r="DE1344" s="161"/>
      <c r="DF1344" s="161"/>
      <c r="DG1344" s="161"/>
      <c r="DH1344" s="161"/>
      <c r="DI1344" s="161"/>
      <c r="DJ1344" s="161"/>
      <c r="DK1344" s="161"/>
      <c r="DL1344" s="161"/>
      <c r="DM1344" s="161"/>
      <c r="DN1344" s="161"/>
      <c r="DO1344" s="161"/>
      <c r="DP1344" s="161"/>
      <c r="DQ1344" s="161"/>
      <c r="DR1344" s="161"/>
      <c r="DS1344" s="161"/>
      <c r="DT1344" s="161"/>
      <c r="DU1344" s="161"/>
      <c r="DV1344" s="161"/>
      <c r="DW1344" s="161"/>
    </row>
    <row r="1345" spans="1:127" ht="12.75" customHeight="1" x14ac:dyDescent="0.25">
      <c r="A1345" s="161"/>
      <c r="B1345" s="161"/>
      <c r="C1345" s="161"/>
      <c r="D1345" s="161"/>
      <c r="E1345" s="161"/>
      <c r="F1345" s="161"/>
      <c r="G1345" s="161"/>
      <c r="H1345" s="161"/>
      <c r="I1345" s="161"/>
      <c r="J1345" s="161"/>
      <c r="K1345" s="161"/>
      <c r="L1345" s="161"/>
      <c r="M1345" s="161"/>
      <c r="N1345" s="161"/>
      <c r="O1345" s="161"/>
      <c r="P1345" s="161"/>
      <c r="Q1345" s="161"/>
      <c r="R1345" s="161"/>
      <c r="S1345" s="161"/>
      <c r="T1345" s="161"/>
      <c r="U1345" s="161"/>
      <c r="V1345" s="161"/>
      <c r="W1345" s="161"/>
      <c r="X1345" s="161"/>
      <c r="Y1345" s="161"/>
      <c r="Z1345" s="161"/>
      <c r="AA1345" s="161"/>
      <c r="AB1345" s="161"/>
      <c r="AC1345" s="161"/>
      <c r="AD1345" s="161"/>
      <c r="AE1345" s="161"/>
      <c r="AF1345" s="161"/>
      <c r="AG1345" s="161"/>
      <c r="AH1345" s="161"/>
      <c r="AI1345" s="161"/>
      <c r="AJ1345" s="161"/>
      <c r="AK1345" s="161"/>
      <c r="AL1345" s="161"/>
      <c r="AM1345" s="161"/>
      <c r="AN1345" s="161"/>
      <c r="AO1345" s="161"/>
      <c r="AP1345" s="161"/>
      <c r="AQ1345" s="161"/>
      <c r="AR1345"/>
      <c r="AS1345" s="161"/>
      <c r="AT1345" s="161"/>
      <c r="AU1345" s="161"/>
      <c r="AV1345" s="161"/>
      <c r="AW1345" s="161"/>
      <c r="AX1345" s="161"/>
      <c r="AY1345" s="161"/>
      <c r="AZ1345" s="161"/>
      <c r="BA1345" s="161"/>
      <c r="BB1345" s="161"/>
      <c r="BC1345" s="161"/>
      <c r="BD1345" s="161"/>
      <c r="BE1345" s="161"/>
      <c r="BF1345" s="161"/>
      <c r="BG1345" s="161"/>
      <c r="BH1345" s="161"/>
      <c r="BI1345" s="161"/>
      <c r="BJ1345" s="161"/>
      <c r="BK1345" s="161"/>
      <c r="BL1345" s="161"/>
      <c r="BM1345" s="161"/>
      <c r="BN1345" s="161"/>
      <c r="BO1345" s="161"/>
      <c r="BP1345" s="161"/>
      <c r="BQ1345" s="161"/>
      <c r="BR1345" s="161"/>
      <c r="BS1345" s="161"/>
      <c r="BT1345" s="161"/>
      <c r="BU1345" s="161"/>
      <c r="BV1345" s="161"/>
      <c r="BW1345" s="161"/>
      <c r="BX1345" s="161"/>
      <c r="BY1345" s="161"/>
      <c r="BZ1345" s="161"/>
      <c r="CA1345" s="161"/>
      <c r="CB1345" s="161"/>
      <c r="CC1345" s="161"/>
      <c r="CD1345" s="161"/>
      <c r="CE1345" s="161"/>
      <c r="CF1345" s="161"/>
      <c r="CG1345" s="161"/>
      <c r="CH1345" s="161"/>
      <c r="CI1345" s="161"/>
      <c r="CJ1345" s="161"/>
      <c r="CK1345" s="161"/>
      <c r="CL1345" s="161"/>
      <c r="CM1345" s="161"/>
      <c r="CN1345" s="161"/>
      <c r="CO1345" s="161"/>
      <c r="CP1345" s="161"/>
      <c r="CQ1345" s="161"/>
      <c r="CR1345" s="161"/>
      <c r="CS1345" s="161"/>
      <c r="CT1345" s="161"/>
      <c r="CU1345" s="161"/>
      <c r="CV1345" s="161"/>
      <c r="CW1345" s="161"/>
      <c r="CX1345" s="161"/>
      <c r="CY1345" s="161"/>
      <c r="CZ1345" s="161"/>
      <c r="DA1345" s="161"/>
      <c r="DB1345" s="161"/>
      <c r="DC1345" s="161"/>
      <c r="DD1345" s="161"/>
      <c r="DE1345" s="161"/>
      <c r="DF1345" s="161"/>
      <c r="DG1345" s="161"/>
      <c r="DH1345" s="161"/>
      <c r="DI1345" s="161"/>
      <c r="DJ1345" s="161"/>
      <c r="DK1345" s="161"/>
      <c r="DL1345" s="161"/>
      <c r="DM1345" s="161"/>
      <c r="DN1345" s="161"/>
      <c r="DO1345" s="161"/>
      <c r="DP1345" s="161"/>
      <c r="DQ1345" s="161"/>
      <c r="DR1345" s="161"/>
      <c r="DS1345" s="161"/>
      <c r="DT1345" s="161"/>
      <c r="DU1345" s="161"/>
      <c r="DV1345" s="161"/>
      <c r="DW1345" s="161"/>
    </row>
    <row r="1346" spans="1:127" ht="12.75" customHeight="1" x14ac:dyDescent="0.25">
      <c r="A1346" s="161"/>
      <c r="B1346" s="161"/>
      <c r="C1346" s="161"/>
      <c r="D1346" s="161"/>
      <c r="E1346" s="161"/>
      <c r="F1346" s="161"/>
      <c r="G1346" s="161"/>
      <c r="H1346" s="161"/>
      <c r="I1346" s="161"/>
      <c r="J1346" s="161"/>
      <c r="K1346" s="161"/>
      <c r="L1346" s="161"/>
      <c r="M1346" s="161"/>
      <c r="N1346" s="161"/>
      <c r="O1346" s="161"/>
      <c r="P1346" s="161"/>
      <c r="Q1346" s="161"/>
      <c r="R1346" s="161"/>
      <c r="S1346" s="161"/>
      <c r="T1346" s="161"/>
      <c r="U1346" s="161"/>
      <c r="V1346" s="161"/>
      <c r="W1346" s="161"/>
      <c r="X1346" s="161"/>
      <c r="Y1346" s="161"/>
      <c r="Z1346" s="161"/>
      <c r="AA1346" s="161"/>
      <c r="AB1346" s="161"/>
      <c r="AC1346" s="161"/>
      <c r="AD1346" s="161"/>
      <c r="AE1346" s="161"/>
      <c r="AF1346" s="161"/>
      <c r="AG1346" s="161"/>
      <c r="AH1346" s="161"/>
      <c r="AI1346" s="161"/>
      <c r="AJ1346" s="161"/>
      <c r="AK1346" s="161"/>
      <c r="AL1346" s="161"/>
      <c r="AM1346" s="161"/>
      <c r="AN1346" s="161"/>
      <c r="AO1346" s="161"/>
      <c r="AP1346" s="161"/>
      <c r="AQ1346" s="161"/>
      <c r="AR1346"/>
      <c r="AS1346" s="161"/>
      <c r="AT1346" s="161"/>
      <c r="AU1346" s="161"/>
      <c r="AV1346" s="161"/>
      <c r="AW1346" s="161"/>
      <c r="AX1346" s="161"/>
      <c r="AY1346" s="161"/>
      <c r="AZ1346" s="161"/>
      <c r="BA1346" s="161"/>
      <c r="BB1346" s="161"/>
      <c r="BC1346" s="161"/>
      <c r="BD1346" s="161"/>
      <c r="BE1346" s="161"/>
      <c r="BF1346" s="161"/>
      <c r="BG1346" s="161"/>
      <c r="BH1346" s="161"/>
      <c r="BI1346" s="161"/>
      <c r="BJ1346" s="161"/>
      <c r="BK1346" s="161"/>
      <c r="BL1346" s="161"/>
      <c r="BM1346" s="161"/>
      <c r="BN1346" s="161"/>
      <c r="BO1346" s="161"/>
      <c r="BP1346" s="161"/>
      <c r="BQ1346" s="161"/>
      <c r="BR1346" s="161"/>
      <c r="BS1346" s="161"/>
      <c r="BT1346" s="161"/>
      <c r="BU1346" s="161"/>
      <c r="BV1346" s="161"/>
      <c r="BW1346" s="161"/>
      <c r="BX1346" s="161"/>
      <c r="BY1346" s="161"/>
      <c r="BZ1346" s="161"/>
      <c r="CA1346" s="161"/>
      <c r="CB1346" s="161"/>
      <c r="CC1346" s="161"/>
      <c r="CD1346" s="161"/>
      <c r="CE1346" s="161"/>
      <c r="CF1346" s="161"/>
      <c r="CG1346" s="161"/>
      <c r="CH1346" s="161"/>
      <c r="CI1346" s="161"/>
      <c r="CJ1346" s="161"/>
      <c r="CK1346" s="161"/>
      <c r="CL1346" s="161"/>
      <c r="CM1346" s="161"/>
      <c r="CN1346" s="161"/>
      <c r="CO1346" s="161"/>
      <c r="CP1346" s="161"/>
      <c r="CQ1346" s="161"/>
      <c r="CR1346" s="161"/>
      <c r="CS1346" s="161"/>
      <c r="CT1346" s="161"/>
      <c r="CU1346" s="161"/>
      <c r="CV1346" s="161"/>
      <c r="CW1346" s="161"/>
      <c r="CX1346" s="161"/>
      <c r="CY1346" s="161"/>
      <c r="CZ1346" s="161"/>
      <c r="DA1346" s="161"/>
      <c r="DB1346" s="161"/>
      <c r="DC1346" s="161"/>
      <c r="DD1346" s="161"/>
      <c r="DE1346" s="161"/>
      <c r="DF1346" s="161"/>
      <c r="DG1346" s="161"/>
      <c r="DH1346" s="161"/>
      <c r="DI1346" s="161"/>
      <c r="DJ1346" s="161"/>
      <c r="DK1346" s="161"/>
      <c r="DL1346" s="161"/>
      <c r="DM1346" s="161"/>
      <c r="DN1346" s="161"/>
      <c r="DO1346" s="161"/>
      <c r="DP1346" s="161"/>
      <c r="DQ1346" s="161"/>
      <c r="DR1346" s="161"/>
      <c r="DS1346" s="161"/>
      <c r="DT1346" s="161"/>
      <c r="DU1346" s="161"/>
      <c r="DV1346" s="161"/>
      <c r="DW1346" s="161"/>
    </row>
    <row r="1347" spans="1:127" ht="12.75" customHeight="1" x14ac:dyDescent="0.25">
      <c r="A1347" s="161"/>
      <c r="B1347" s="161"/>
      <c r="C1347" s="161"/>
      <c r="D1347" s="161"/>
      <c r="E1347" s="161"/>
      <c r="F1347" s="161"/>
      <c r="G1347" s="161"/>
      <c r="H1347" s="161"/>
      <c r="I1347" s="161"/>
      <c r="J1347" s="161"/>
      <c r="K1347" s="161"/>
      <c r="L1347" s="161"/>
      <c r="M1347" s="161"/>
      <c r="N1347" s="161"/>
      <c r="O1347" s="161"/>
      <c r="P1347" s="161"/>
      <c r="Q1347" s="161"/>
      <c r="R1347" s="161"/>
      <c r="S1347" s="161"/>
      <c r="T1347" s="161"/>
      <c r="U1347" s="161"/>
      <c r="V1347" s="161"/>
      <c r="W1347" s="161"/>
      <c r="X1347" s="161"/>
      <c r="Y1347" s="161"/>
      <c r="Z1347" s="161"/>
      <c r="AA1347" s="161"/>
      <c r="AB1347" s="161"/>
      <c r="AC1347" s="161"/>
      <c r="AD1347" s="161"/>
      <c r="AE1347" s="161"/>
      <c r="AF1347" s="161"/>
      <c r="AG1347" s="161"/>
      <c r="AH1347" s="161"/>
      <c r="AI1347" s="161"/>
      <c r="AJ1347" s="161"/>
      <c r="AK1347" s="161"/>
      <c r="AL1347" s="161"/>
      <c r="AM1347" s="161"/>
      <c r="AN1347" s="161"/>
      <c r="AO1347" s="161"/>
      <c r="AP1347" s="161"/>
      <c r="AQ1347" s="161"/>
      <c r="AR1347"/>
      <c r="AS1347" s="161"/>
      <c r="AT1347" s="161"/>
      <c r="AU1347" s="161"/>
      <c r="AV1347" s="161"/>
      <c r="AW1347" s="161"/>
      <c r="AX1347" s="161"/>
      <c r="AY1347" s="161"/>
      <c r="AZ1347" s="161"/>
      <c r="BA1347" s="161"/>
      <c r="BB1347" s="161"/>
      <c r="BC1347" s="161"/>
      <c r="BD1347" s="161"/>
      <c r="BE1347" s="161"/>
      <c r="BF1347" s="161"/>
      <c r="BG1347" s="161"/>
      <c r="BH1347" s="161"/>
      <c r="BI1347" s="161"/>
      <c r="BJ1347" s="161"/>
      <c r="BK1347" s="161"/>
      <c r="BL1347" s="161"/>
      <c r="BM1347" s="161"/>
      <c r="BN1347" s="161"/>
      <c r="BO1347" s="161"/>
      <c r="BP1347" s="161"/>
      <c r="BQ1347" s="161"/>
      <c r="BR1347" s="161"/>
      <c r="BS1347" s="161"/>
      <c r="BT1347" s="161"/>
      <c r="BU1347" s="161"/>
      <c r="BV1347" s="161"/>
      <c r="BW1347" s="161"/>
      <c r="BX1347" s="161"/>
      <c r="BY1347" s="161"/>
      <c r="BZ1347" s="161"/>
      <c r="CA1347" s="161"/>
      <c r="CB1347" s="161"/>
      <c r="CC1347" s="161"/>
      <c r="CD1347" s="161"/>
      <c r="CE1347" s="161"/>
      <c r="CF1347" s="161"/>
      <c r="CG1347" s="161"/>
      <c r="CH1347" s="161"/>
      <c r="CI1347" s="161"/>
      <c r="CJ1347" s="161"/>
      <c r="CK1347" s="161"/>
      <c r="CL1347" s="161"/>
      <c r="CM1347" s="161"/>
      <c r="CN1347" s="161"/>
      <c r="CO1347" s="161"/>
      <c r="CP1347" s="161"/>
      <c r="CQ1347" s="161"/>
      <c r="CR1347" s="161"/>
      <c r="CS1347" s="161"/>
      <c r="CT1347" s="161"/>
      <c r="CU1347" s="161"/>
      <c r="CV1347" s="161"/>
      <c r="CW1347" s="161"/>
      <c r="CX1347" s="161"/>
      <c r="CY1347" s="161"/>
      <c r="CZ1347" s="161"/>
      <c r="DA1347" s="161"/>
      <c r="DB1347" s="161"/>
      <c r="DC1347" s="161"/>
      <c r="DD1347" s="161"/>
      <c r="DE1347" s="161"/>
      <c r="DF1347" s="161"/>
      <c r="DG1347" s="161"/>
      <c r="DH1347" s="161"/>
      <c r="DI1347" s="161"/>
      <c r="DJ1347" s="161"/>
      <c r="DK1347" s="161"/>
      <c r="DL1347" s="161"/>
      <c r="DM1347" s="161"/>
      <c r="DN1347" s="161"/>
      <c r="DO1347" s="161"/>
      <c r="DP1347" s="161"/>
      <c r="DQ1347" s="161"/>
      <c r="DR1347" s="161"/>
      <c r="DS1347" s="161"/>
      <c r="DT1347" s="161"/>
      <c r="DU1347" s="161"/>
      <c r="DV1347" s="161"/>
      <c r="DW1347" s="161"/>
    </row>
    <row r="1348" spans="1:127" ht="12.75" customHeight="1" x14ac:dyDescent="0.25">
      <c r="A1348" s="161"/>
      <c r="B1348" s="161"/>
      <c r="C1348" s="161"/>
      <c r="D1348" s="161"/>
      <c r="E1348" s="161"/>
      <c r="F1348" s="161"/>
      <c r="G1348" s="161"/>
      <c r="H1348" s="161"/>
      <c r="I1348" s="161"/>
      <c r="J1348" s="161"/>
      <c r="K1348" s="161"/>
      <c r="L1348" s="161"/>
      <c r="M1348" s="161"/>
      <c r="N1348" s="161"/>
      <c r="O1348" s="161"/>
      <c r="P1348" s="161"/>
      <c r="Q1348" s="161"/>
      <c r="R1348" s="161"/>
      <c r="S1348" s="161"/>
      <c r="T1348" s="161"/>
      <c r="U1348" s="161"/>
      <c r="V1348" s="161"/>
      <c r="W1348" s="161"/>
      <c r="X1348" s="161"/>
      <c r="Y1348" s="161"/>
      <c r="Z1348" s="161"/>
      <c r="AA1348" s="161"/>
      <c r="AB1348" s="161"/>
      <c r="AC1348" s="161"/>
      <c r="AD1348" s="161"/>
      <c r="AE1348" s="161"/>
      <c r="AF1348" s="161"/>
      <c r="AG1348" s="161"/>
      <c r="AH1348" s="161"/>
      <c r="AI1348" s="161"/>
      <c r="AJ1348" s="161"/>
      <c r="AK1348" s="161"/>
      <c r="AL1348" s="161"/>
      <c r="AM1348" s="161"/>
      <c r="AN1348" s="161"/>
      <c r="AO1348" s="161"/>
      <c r="AP1348" s="161"/>
      <c r="AQ1348" s="161"/>
      <c r="AR1348"/>
      <c r="AS1348" s="161"/>
      <c r="AT1348" s="161"/>
      <c r="AU1348" s="161"/>
      <c r="AV1348" s="161"/>
      <c r="AW1348" s="161"/>
      <c r="AX1348" s="161"/>
      <c r="AY1348" s="161"/>
      <c r="AZ1348" s="161"/>
      <c r="BA1348" s="161"/>
      <c r="BB1348" s="161"/>
      <c r="BC1348" s="161"/>
      <c r="BD1348" s="161"/>
      <c r="BE1348" s="161"/>
      <c r="BF1348" s="161"/>
      <c r="BG1348" s="161"/>
      <c r="BH1348" s="161"/>
      <c r="BI1348" s="161"/>
      <c r="BJ1348" s="161"/>
      <c r="BK1348" s="161"/>
      <c r="BL1348" s="161"/>
      <c r="BM1348" s="161"/>
      <c r="BN1348" s="161"/>
      <c r="BO1348" s="161"/>
      <c r="BP1348" s="161"/>
      <c r="BQ1348" s="161"/>
      <c r="BR1348" s="161"/>
      <c r="BS1348" s="161"/>
      <c r="BT1348" s="161"/>
      <c r="BU1348" s="161"/>
      <c r="BV1348" s="161"/>
      <c r="BW1348" s="161"/>
      <c r="BX1348" s="161"/>
      <c r="BY1348" s="161"/>
      <c r="BZ1348" s="161"/>
      <c r="CA1348" s="161"/>
      <c r="CB1348" s="161"/>
      <c r="CC1348" s="161"/>
      <c r="CD1348" s="161"/>
      <c r="CE1348" s="161"/>
      <c r="CF1348" s="161"/>
      <c r="CG1348" s="161"/>
      <c r="CH1348" s="161"/>
      <c r="CI1348" s="161"/>
      <c r="CJ1348" s="161"/>
      <c r="CK1348" s="161"/>
      <c r="CL1348" s="161"/>
      <c r="CM1348" s="161"/>
      <c r="CN1348" s="161"/>
      <c r="CO1348" s="161"/>
      <c r="CP1348" s="161"/>
      <c r="CQ1348" s="161"/>
      <c r="CR1348" s="161"/>
      <c r="CS1348" s="161"/>
      <c r="CT1348" s="161"/>
      <c r="CU1348" s="161"/>
      <c r="CV1348" s="161"/>
      <c r="CW1348" s="161"/>
      <c r="CX1348" s="161"/>
      <c r="CY1348" s="161"/>
      <c r="CZ1348" s="161"/>
      <c r="DA1348" s="161"/>
      <c r="DB1348" s="161"/>
      <c r="DC1348" s="161"/>
      <c r="DD1348" s="161"/>
      <c r="DE1348" s="161"/>
      <c r="DF1348" s="161"/>
      <c r="DG1348" s="161"/>
      <c r="DH1348" s="161"/>
      <c r="DI1348" s="161"/>
      <c r="DJ1348" s="161"/>
      <c r="DK1348" s="161"/>
      <c r="DL1348" s="161"/>
      <c r="DM1348" s="161"/>
      <c r="DN1348" s="161"/>
      <c r="DO1348" s="161"/>
      <c r="DP1348" s="161"/>
      <c r="DQ1348" s="161"/>
      <c r="DR1348" s="161"/>
      <c r="DS1348" s="161"/>
      <c r="DT1348" s="161"/>
      <c r="DU1348" s="161"/>
      <c r="DV1348" s="161"/>
      <c r="DW1348" s="161"/>
    </row>
    <row r="1349" spans="1:127" ht="12.75" customHeight="1" x14ac:dyDescent="0.25">
      <c r="A1349" s="161"/>
      <c r="B1349" s="161"/>
      <c r="C1349" s="161"/>
      <c r="D1349" s="161"/>
      <c r="E1349" s="161"/>
      <c r="F1349" s="161"/>
      <c r="G1349" s="161"/>
      <c r="H1349" s="161"/>
      <c r="I1349" s="161"/>
      <c r="J1349" s="161"/>
      <c r="K1349" s="161"/>
      <c r="L1349" s="161"/>
      <c r="M1349" s="161"/>
      <c r="N1349" s="161"/>
      <c r="O1349" s="161"/>
      <c r="P1349" s="161"/>
      <c r="Q1349" s="161"/>
      <c r="R1349" s="161"/>
      <c r="S1349" s="161"/>
      <c r="T1349" s="161"/>
      <c r="U1349" s="161"/>
      <c r="V1349" s="161"/>
      <c r="W1349" s="161"/>
      <c r="X1349" s="161"/>
      <c r="Y1349" s="161"/>
      <c r="Z1349" s="161"/>
      <c r="AA1349" s="161"/>
      <c r="AB1349" s="161"/>
      <c r="AC1349" s="161"/>
      <c r="AD1349" s="161"/>
      <c r="AE1349" s="161"/>
      <c r="AF1349" s="161"/>
      <c r="AG1349" s="161"/>
      <c r="AH1349" s="161"/>
      <c r="AI1349" s="161"/>
      <c r="AJ1349" s="161"/>
      <c r="AK1349" s="161"/>
      <c r="AL1349" s="161"/>
      <c r="AM1349" s="161"/>
      <c r="AN1349" s="161"/>
      <c r="AO1349" s="161"/>
      <c r="AP1349" s="161"/>
      <c r="AQ1349" s="161"/>
      <c r="AR1349"/>
      <c r="AS1349" s="161"/>
      <c r="AT1349" s="161"/>
      <c r="AU1349" s="161"/>
      <c r="AV1349" s="161"/>
      <c r="AW1349" s="161"/>
      <c r="AX1349" s="161"/>
      <c r="AY1349" s="161"/>
      <c r="AZ1349" s="161"/>
      <c r="BA1349" s="161"/>
      <c r="BB1349" s="161"/>
      <c r="BC1349" s="161"/>
      <c r="BD1349" s="161"/>
      <c r="BE1349" s="161"/>
      <c r="BF1349" s="161"/>
      <c r="BG1349" s="161"/>
      <c r="BH1349" s="161"/>
      <c r="BI1349" s="161"/>
      <c r="BJ1349" s="161"/>
      <c r="BK1349" s="161"/>
      <c r="BL1349" s="161"/>
      <c r="BM1349" s="161"/>
      <c r="BN1349" s="161"/>
      <c r="BO1349" s="161"/>
      <c r="BP1349" s="161"/>
      <c r="BQ1349" s="161"/>
      <c r="BR1349" s="161"/>
      <c r="BS1349" s="161"/>
      <c r="BT1349" s="161"/>
      <c r="BU1349" s="161"/>
      <c r="BV1349" s="161"/>
      <c r="BW1349" s="161"/>
      <c r="BX1349" s="161"/>
      <c r="BY1349" s="161"/>
      <c r="BZ1349" s="161"/>
      <c r="CA1349" s="161"/>
      <c r="CB1349" s="161"/>
      <c r="CC1349" s="161"/>
      <c r="CD1349" s="161"/>
      <c r="CE1349" s="161"/>
      <c r="CF1349" s="161"/>
      <c r="CG1349" s="161"/>
      <c r="CH1349" s="161"/>
      <c r="CI1349" s="161"/>
      <c r="CJ1349" s="161"/>
      <c r="CK1349" s="161"/>
      <c r="CL1349" s="161"/>
      <c r="CM1349" s="161"/>
      <c r="CN1349" s="161"/>
      <c r="CO1349" s="161"/>
      <c r="CP1349" s="161"/>
      <c r="CQ1349" s="161"/>
      <c r="CR1349" s="161"/>
      <c r="CS1349" s="161"/>
      <c r="CT1349" s="161"/>
      <c r="CU1349" s="161"/>
      <c r="CV1349" s="161"/>
      <c r="CW1349" s="161"/>
      <c r="CX1349" s="161"/>
      <c r="CY1349" s="161"/>
      <c r="CZ1349" s="161"/>
      <c r="DA1349" s="161"/>
      <c r="DB1349" s="161"/>
      <c r="DC1349" s="161"/>
      <c r="DD1349" s="161"/>
      <c r="DE1349" s="161"/>
      <c r="DF1349" s="161"/>
      <c r="DG1349" s="161"/>
      <c r="DH1349" s="161"/>
      <c r="DI1349" s="161"/>
      <c r="DJ1349" s="161"/>
      <c r="DK1349" s="161"/>
      <c r="DL1349" s="161"/>
      <c r="DM1349" s="161"/>
      <c r="DN1349" s="161"/>
      <c r="DO1349" s="161"/>
      <c r="DP1349" s="161"/>
      <c r="DQ1349" s="161"/>
      <c r="DR1349" s="161"/>
      <c r="DS1349" s="161"/>
      <c r="DT1349" s="161"/>
      <c r="DU1349" s="161"/>
      <c r="DV1349" s="161"/>
      <c r="DW1349" s="161"/>
    </row>
    <row r="1350" spans="1:127" ht="12.75" customHeight="1" x14ac:dyDescent="0.25">
      <c r="A1350" s="161"/>
      <c r="B1350" s="161"/>
      <c r="C1350" s="161"/>
      <c r="D1350" s="161"/>
      <c r="E1350" s="161"/>
      <c r="F1350" s="161"/>
      <c r="G1350" s="161"/>
      <c r="H1350" s="161"/>
      <c r="I1350" s="161"/>
      <c r="J1350" s="161"/>
      <c r="K1350" s="161"/>
      <c r="L1350" s="161"/>
      <c r="M1350" s="161"/>
      <c r="N1350" s="161"/>
      <c r="O1350" s="161"/>
      <c r="P1350" s="161"/>
      <c r="Q1350" s="161"/>
      <c r="R1350" s="161"/>
      <c r="S1350" s="161"/>
      <c r="T1350" s="161"/>
      <c r="U1350" s="161"/>
      <c r="V1350" s="161"/>
      <c r="W1350" s="161"/>
      <c r="X1350" s="161"/>
      <c r="Y1350" s="161"/>
      <c r="Z1350" s="161"/>
      <c r="AA1350" s="161"/>
      <c r="AB1350" s="161"/>
      <c r="AC1350" s="161"/>
      <c r="AD1350" s="161"/>
      <c r="AE1350" s="161"/>
      <c r="AF1350" s="161"/>
      <c r="AG1350" s="161"/>
      <c r="AH1350" s="161"/>
      <c r="AI1350" s="161"/>
      <c r="AJ1350" s="161"/>
      <c r="AK1350" s="161"/>
      <c r="AL1350" s="161"/>
      <c r="AM1350" s="161"/>
      <c r="AN1350" s="161"/>
      <c r="AO1350" s="161"/>
      <c r="AP1350" s="161"/>
      <c r="AQ1350" s="161"/>
      <c r="AR1350"/>
      <c r="AS1350" s="161"/>
      <c r="AT1350" s="161"/>
      <c r="AU1350" s="161"/>
      <c r="AV1350" s="161"/>
      <c r="AW1350" s="161"/>
      <c r="AX1350" s="161"/>
      <c r="AY1350" s="161"/>
      <c r="AZ1350" s="161"/>
      <c r="BA1350" s="161"/>
      <c r="BB1350" s="161"/>
      <c r="BC1350" s="161"/>
      <c r="BD1350" s="161"/>
      <c r="BE1350" s="161"/>
      <c r="BF1350" s="161"/>
      <c r="BG1350" s="161"/>
      <c r="BH1350" s="161"/>
      <c r="BI1350" s="161"/>
      <c r="BJ1350" s="161"/>
      <c r="BK1350" s="161"/>
      <c r="BL1350" s="161"/>
      <c r="BM1350" s="161"/>
      <c r="BN1350" s="161"/>
      <c r="BO1350" s="161"/>
      <c r="BP1350" s="161"/>
      <c r="BQ1350" s="161"/>
      <c r="BR1350" s="161"/>
      <c r="BS1350" s="161"/>
      <c r="BT1350" s="161"/>
      <c r="BU1350" s="161"/>
      <c r="BV1350" s="161"/>
      <c r="BW1350" s="161"/>
      <c r="BX1350" s="161"/>
      <c r="BY1350" s="161"/>
      <c r="BZ1350" s="161"/>
      <c r="CA1350" s="161"/>
      <c r="CB1350" s="161"/>
      <c r="CC1350" s="161"/>
      <c r="CD1350" s="161"/>
      <c r="CE1350" s="161"/>
      <c r="CF1350" s="161"/>
      <c r="CG1350" s="161"/>
      <c r="CH1350" s="161"/>
      <c r="CI1350" s="161"/>
      <c r="CJ1350" s="161"/>
      <c r="CK1350" s="161"/>
      <c r="CL1350" s="161"/>
      <c r="CM1350" s="161"/>
      <c r="CN1350" s="161"/>
      <c r="CO1350" s="161"/>
      <c r="CP1350" s="161"/>
      <c r="CQ1350" s="161"/>
      <c r="CR1350" s="161"/>
      <c r="CS1350" s="161"/>
      <c r="CT1350" s="161"/>
      <c r="CU1350" s="161"/>
      <c r="CV1350" s="161"/>
      <c r="CW1350" s="161"/>
      <c r="CX1350" s="161"/>
      <c r="CY1350" s="161"/>
      <c r="CZ1350" s="161"/>
      <c r="DA1350" s="161"/>
      <c r="DB1350" s="161"/>
      <c r="DC1350" s="161"/>
      <c r="DD1350" s="161"/>
      <c r="DE1350" s="161"/>
      <c r="DF1350" s="161"/>
      <c r="DG1350" s="161"/>
      <c r="DH1350" s="161"/>
      <c r="DI1350" s="161"/>
      <c r="DJ1350" s="161"/>
      <c r="DK1350" s="161"/>
      <c r="DL1350" s="161"/>
      <c r="DM1350" s="161"/>
      <c r="DN1350" s="161"/>
      <c r="DO1350" s="161"/>
      <c r="DP1350" s="161"/>
      <c r="DQ1350" s="161"/>
      <c r="DR1350" s="161"/>
      <c r="DS1350" s="161"/>
      <c r="DT1350" s="161"/>
      <c r="DU1350" s="161"/>
      <c r="DV1350" s="161"/>
      <c r="DW1350" s="161"/>
    </row>
    <row r="1351" spans="1:127" ht="12.75" customHeight="1" x14ac:dyDescent="0.25">
      <c r="A1351" s="161"/>
      <c r="B1351" s="161"/>
      <c r="C1351" s="161"/>
      <c r="D1351" s="161"/>
      <c r="E1351" s="161"/>
      <c r="F1351" s="161"/>
      <c r="G1351" s="161"/>
      <c r="H1351" s="161"/>
      <c r="I1351" s="161"/>
      <c r="J1351" s="161"/>
      <c r="K1351" s="161"/>
      <c r="L1351" s="161"/>
      <c r="M1351" s="161"/>
      <c r="N1351" s="161"/>
      <c r="O1351" s="161"/>
      <c r="P1351" s="161"/>
      <c r="Q1351" s="161"/>
      <c r="R1351" s="161"/>
      <c r="S1351" s="161"/>
      <c r="T1351" s="161"/>
      <c r="U1351" s="161"/>
      <c r="V1351" s="161"/>
      <c r="W1351" s="161"/>
      <c r="X1351" s="161"/>
      <c r="Y1351" s="161"/>
      <c r="Z1351" s="161"/>
      <c r="AA1351" s="161"/>
      <c r="AB1351" s="161"/>
      <c r="AC1351" s="161"/>
      <c r="AD1351" s="161"/>
      <c r="AE1351" s="161"/>
      <c r="AF1351" s="161"/>
      <c r="AG1351" s="161"/>
      <c r="AH1351" s="161"/>
      <c r="AI1351" s="161"/>
      <c r="AJ1351" s="161"/>
      <c r="AK1351" s="161"/>
      <c r="AL1351" s="161"/>
      <c r="AM1351" s="161"/>
      <c r="AN1351" s="161"/>
      <c r="AO1351" s="161"/>
      <c r="AP1351" s="161"/>
      <c r="AQ1351" s="161"/>
      <c r="AR1351"/>
      <c r="AS1351" s="161"/>
      <c r="AT1351" s="161"/>
      <c r="AU1351" s="161"/>
      <c r="AV1351" s="161"/>
      <c r="AW1351" s="161"/>
      <c r="AX1351" s="161"/>
      <c r="AY1351" s="161"/>
      <c r="AZ1351" s="161"/>
      <c r="BA1351" s="161"/>
      <c r="BB1351" s="161"/>
      <c r="BC1351" s="161"/>
      <c r="BD1351" s="161"/>
      <c r="BE1351" s="161"/>
      <c r="BF1351" s="161"/>
      <c r="BG1351" s="161"/>
      <c r="BH1351" s="161"/>
      <c r="BI1351" s="161"/>
      <c r="BJ1351" s="161"/>
      <c r="BK1351" s="161"/>
      <c r="BL1351" s="161"/>
      <c r="BM1351" s="161"/>
      <c r="BN1351" s="161"/>
      <c r="BO1351" s="161"/>
      <c r="BP1351" s="161"/>
      <c r="BQ1351" s="161"/>
      <c r="BR1351" s="161"/>
      <c r="BS1351" s="161"/>
      <c r="BT1351" s="161"/>
      <c r="BU1351" s="161"/>
      <c r="BV1351" s="161"/>
      <c r="BW1351" s="161"/>
      <c r="BX1351" s="161"/>
      <c r="BY1351" s="161"/>
      <c r="BZ1351" s="161"/>
      <c r="CA1351" s="161"/>
      <c r="CB1351" s="161"/>
      <c r="CC1351" s="161"/>
      <c r="CD1351" s="161"/>
      <c r="CE1351" s="161"/>
      <c r="CF1351" s="161"/>
      <c r="CG1351" s="161"/>
      <c r="CH1351" s="161"/>
      <c r="CI1351" s="161"/>
      <c r="CJ1351" s="161"/>
      <c r="CK1351" s="161"/>
      <c r="CL1351" s="161"/>
      <c r="CM1351" s="161"/>
      <c r="CN1351" s="161"/>
      <c r="CO1351" s="161"/>
      <c r="CP1351" s="161"/>
      <c r="CQ1351" s="161"/>
      <c r="CR1351" s="161"/>
      <c r="CS1351" s="161"/>
      <c r="CT1351" s="161"/>
      <c r="CU1351" s="161"/>
      <c r="CV1351" s="161"/>
      <c r="CW1351" s="161"/>
      <c r="CX1351" s="161"/>
      <c r="CY1351" s="161"/>
      <c r="CZ1351" s="161"/>
      <c r="DA1351" s="161"/>
      <c r="DB1351" s="161"/>
      <c r="DC1351" s="161"/>
      <c r="DD1351" s="161"/>
      <c r="DE1351" s="161"/>
      <c r="DF1351" s="161"/>
      <c r="DG1351" s="161"/>
      <c r="DH1351" s="161"/>
      <c r="DI1351" s="161"/>
      <c r="DJ1351" s="161"/>
      <c r="DK1351" s="161"/>
      <c r="DL1351" s="161"/>
      <c r="DM1351" s="161"/>
      <c r="DN1351" s="161"/>
      <c r="DO1351" s="161"/>
      <c r="DP1351" s="161"/>
      <c r="DQ1351" s="161"/>
      <c r="DR1351" s="161"/>
      <c r="DS1351" s="161"/>
      <c r="DT1351" s="161"/>
      <c r="DU1351" s="161"/>
      <c r="DV1351" s="161"/>
      <c r="DW1351" s="161"/>
    </row>
    <row r="1352" spans="1:127" ht="12.75" customHeight="1" x14ac:dyDescent="0.25">
      <c r="A1352" s="161"/>
      <c r="B1352" s="161"/>
      <c r="C1352" s="161"/>
      <c r="D1352" s="161"/>
      <c r="E1352" s="161"/>
      <c r="F1352" s="161"/>
      <c r="G1352" s="161"/>
      <c r="H1352" s="161"/>
      <c r="I1352" s="161"/>
      <c r="J1352" s="161"/>
      <c r="K1352" s="161"/>
      <c r="L1352" s="161"/>
      <c r="M1352" s="161"/>
      <c r="N1352" s="161"/>
      <c r="O1352" s="161"/>
      <c r="P1352" s="161"/>
      <c r="Q1352" s="161"/>
      <c r="R1352" s="161"/>
      <c r="S1352" s="161"/>
      <c r="T1352" s="161"/>
      <c r="U1352" s="161"/>
      <c r="V1352" s="161"/>
      <c r="W1352" s="161"/>
      <c r="X1352" s="161"/>
      <c r="Y1352" s="161"/>
      <c r="Z1352" s="161"/>
      <c r="AA1352" s="161"/>
      <c r="AB1352" s="161"/>
      <c r="AC1352" s="161"/>
      <c r="AD1352" s="161"/>
      <c r="AE1352" s="161"/>
      <c r="AF1352" s="161"/>
      <c r="AG1352" s="161"/>
      <c r="AH1352" s="161"/>
      <c r="AI1352" s="161"/>
      <c r="AJ1352" s="161"/>
      <c r="AK1352" s="161"/>
      <c r="AL1352" s="161"/>
      <c r="AM1352" s="161"/>
      <c r="AN1352" s="161"/>
      <c r="AO1352" s="161"/>
      <c r="AP1352" s="161"/>
      <c r="AQ1352" s="161"/>
      <c r="AR1352"/>
      <c r="AS1352" s="161"/>
      <c r="AT1352" s="161"/>
      <c r="AU1352" s="161"/>
      <c r="AV1352" s="161"/>
      <c r="AW1352" s="161"/>
      <c r="AX1352" s="161"/>
      <c r="AY1352" s="161"/>
      <c r="AZ1352" s="161"/>
      <c r="BA1352" s="161"/>
      <c r="BB1352" s="161"/>
      <c r="BC1352" s="161"/>
      <c r="BD1352" s="161"/>
      <c r="BE1352" s="161"/>
      <c r="BF1352" s="161"/>
      <c r="BG1352" s="161"/>
      <c r="BH1352" s="161"/>
      <c r="BI1352" s="161"/>
      <c r="BJ1352" s="161"/>
      <c r="BK1352" s="161"/>
      <c r="BL1352" s="161"/>
      <c r="BM1352" s="161"/>
      <c r="BN1352" s="161"/>
      <c r="BO1352" s="161"/>
      <c r="BP1352" s="161"/>
      <c r="BQ1352" s="161"/>
      <c r="BR1352" s="161"/>
      <c r="BS1352" s="161"/>
      <c r="BT1352" s="161"/>
      <c r="BU1352" s="161"/>
      <c r="BV1352" s="161"/>
      <c r="BW1352" s="161"/>
      <c r="BX1352" s="161"/>
      <c r="BY1352" s="161"/>
      <c r="BZ1352" s="161"/>
      <c r="CA1352" s="161"/>
      <c r="CB1352" s="161"/>
      <c r="CC1352" s="161"/>
      <c r="CD1352" s="161"/>
      <c r="CE1352" s="161"/>
      <c r="CF1352" s="161"/>
      <c r="CG1352" s="161"/>
      <c r="CH1352" s="161"/>
      <c r="CI1352" s="161"/>
      <c r="CJ1352" s="161"/>
      <c r="CK1352" s="161"/>
      <c r="CL1352" s="161"/>
      <c r="CM1352" s="161"/>
      <c r="CN1352" s="161"/>
      <c r="CO1352" s="161"/>
      <c r="CP1352" s="161"/>
      <c r="CQ1352" s="161"/>
      <c r="CR1352" s="161"/>
      <c r="CS1352" s="161"/>
      <c r="CT1352" s="161"/>
      <c r="CU1352" s="161"/>
      <c r="CV1352" s="161"/>
      <c r="CW1352" s="161"/>
      <c r="CX1352" s="161"/>
      <c r="CY1352" s="161"/>
      <c r="CZ1352" s="161"/>
      <c r="DA1352" s="161"/>
      <c r="DB1352" s="161"/>
      <c r="DC1352" s="161"/>
      <c r="DD1352" s="161"/>
      <c r="DE1352" s="161"/>
      <c r="DF1352" s="161"/>
      <c r="DG1352" s="161"/>
      <c r="DH1352" s="161"/>
      <c r="DI1352" s="161"/>
      <c r="DJ1352" s="161"/>
      <c r="DK1352" s="161"/>
      <c r="DL1352" s="161"/>
      <c r="DM1352" s="161"/>
      <c r="DN1352" s="161"/>
      <c r="DO1352" s="161"/>
      <c r="DP1352" s="161"/>
      <c r="DQ1352" s="161"/>
      <c r="DR1352" s="161"/>
      <c r="DS1352" s="161"/>
      <c r="DT1352" s="161"/>
      <c r="DU1352" s="161"/>
      <c r="DV1352" s="161"/>
      <c r="DW1352" s="161"/>
    </row>
    <row r="1353" spans="1:127" ht="12.75" customHeight="1" x14ac:dyDescent="0.25">
      <c r="A1353" s="161"/>
      <c r="B1353" s="161"/>
      <c r="C1353" s="161"/>
      <c r="D1353" s="161"/>
      <c r="E1353" s="161"/>
      <c r="F1353" s="161"/>
      <c r="G1353" s="161"/>
      <c r="H1353" s="161"/>
      <c r="I1353" s="161"/>
      <c r="J1353" s="161"/>
      <c r="K1353" s="161"/>
      <c r="L1353" s="161"/>
      <c r="M1353" s="161"/>
      <c r="N1353" s="161"/>
      <c r="O1353" s="161"/>
      <c r="P1353" s="161"/>
      <c r="Q1353" s="161"/>
      <c r="R1353" s="161"/>
      <c r="S1353" s="161"/>
      <c r="T1353" s="161"/>
      <c r="U1353" s="161"/>
      <c r="V1353" s="161"/>
      <c r="W1353" s="161"/>
      <c r="X1353" s="161"/>
      <c r="Y1353" s="161"/>
      <c r="Z1353" s="161"/>
      <c r="AA1353" s="161"/>
      <c r="AB1353" s="161"/>
      <c r="AC1353" s="161"/>
      <c r="AD1353" s="161"/>
      <c r="AE1353" s="161"/>
      <c r="AF1353" s="161"/>
      <c r="AG1353" s="161"/>
      <c r="AH1353" s="161"/>
      <c r="AI1353" s="161"/>
      <c r="AJ1353" s="161"/>
      <c r="AK1353" s="161"/>
      <c r="AL1353" s="161"/>
      <c r="AM1353" s="161"/>
      <c r="AN1353" s="161"/>
      <c r="AO1353" s="161"/>
      <c r="AP1353" s="161"/>
      <c r="AQ1353" s="161"/>
      <c r="AR1353"/>
      <c r="AS1353" s="161"/>
      <c r="AT1353" s="161"/>
      <c r="AU1353" s="161"/>
      <c r="AV1353" s="161"/>
      <c r="AW1353" s="161"/>
      <c r="AX1353" s="161"/>
      <c r="AY1353" s="161"/>
      <c r="AZ1353" s="161"/>
      <c r="BA1353" s="161"/>
      <c r="BB1353" s="161"/>
      <c r="BC1353" s="161"/>
      <c r="BD1353" s="161"/>
      <c r="BE1353" s="161"/>
      <c r="BF1353" s="161"/>
      <c r="BG1353" s="161"/>
      <c r="BH1353" s="161"/>
      <c r="BI1353" s="161"/>
      <c r="BJ1353" s="161"/>
      <c r="BK1353" s="161"/>
      <c r="BL1353" s="161"/>
      <c r="BM1353" s="161"/>
      <c r="BN1353" s="161"/>
      <c r="BO1353" s="161"/>
      <c r="BP1353" s="161"/>
      <c r="BQ1353" s="161"/>
      <c r="BR1353" s="161"/>
      <c r="BS1353" s="161"/>
      <c r="BT1353" s="161"/>
      <c r="BU1353" s="161"/>
      <c r="BV1353" s="161"/>
      <c r="BW1353" s="161"/>
      <c r="BX1353" s="161"/>
      <c r="BY1353" s="161"/>
      <c r="BZ1353" s="161"/>
      <c r="CA1353" s="161"/>
      <c r="CB1353" s="161"/>
      <c r="CC1353" s="161"/>
      <c r="CD1353" s="161"/>
      <c r="CE1353" s="161"/>
      <c r="CF1353" s="161"/>
      <c r="CG1353" s="161"/>
      <c r="CH1353" s="161"/>
      <c r="CI1353" s="161"/>
      <c r="CJ1353" s="161"/>
      <c r="CK1353" s="161"/>
      <c r="CL1353" s="161"/>
      <c r="CM1353" s="161"/>
      <c r="CN1353" s="161"/>
      <c r="CO1353" s="161"/>
      <c r="CP1353" s="161"/>
      <c r="CQ1353" s="161"/>
      <c r="CR1353" s="161"/>
      <c r="CS1353" s="161"/>
      <c r="CT1353" s="161"/>
      <c r="CU1353" s="161"/>
      <c r="CV1353" s="161"/>
      <c r="CW1353" s="161"/>
      <c r="CX1353" s="161"/>
      <c r="CY1353" s="161"/>
      <c r="CZ1353" s="161"/>
      <c r="DA1353" s="161"/>
      <c r="DB1353" s="161"/>
      <c r="DC1353" s="161"/>
      <c r="DD1353" s="161"/>
      <c r="DE1353" s="161"/>
      <c r="DF1353" s="161"/>
      <c r="DG1353" s="161"/>
      <c r="DH1353" s="161"/>
      <c r="DI1353" s="161"/>
      <c r="DJ1353" s="161"/>
      <c r="DK1353" s="161"/>
      <c r="DL1353" s="161"/>
      <c r="DM1353" s="161"/>
      <c r="DN1353" s="161"/>
      <c r="DO1353" s="161"/>
      <c r="DP1353" s="161"/>
      <c r="DQ1353" s="161"/>
      <c r="DR1353" s="161"/>
      <c r="DS1353" s="161"/>
      <c r="DT1353" s="161"/>
      <c r="DU1353" s="161"/>
      <c r="DV1353" s="161"/>
      <c r="DW1353" s="161"/>
    </row>
    <row r="1354" spans="1:127" ht="12.75" customHeight="1" x14ac:dyDescent="0.25">
      <c r="A1354" s="161"/>
      <c r="B1354" s="161"/>
      <c r="C1354" s="161"/>
      <c r="D1354" s="161"/>
      <c r="E1354" s="161"/>
      <c r="F1354" s="161"/>
      <c r="G1354" s="161"/>
      <c r="H1354" s="161"/>
      <c r="I1354" s="161"/>
      <c r="J1354" s="161"/>
      <c r="K1354" s="161"/>
      <c r="L1354" s="161"/>
      <c r="M1354" s="161"/>
      <c r="N1354" s="161"/>
      <c r="O1354" s="161"/>
      <c r="P1354" s="161"/>
      <c r="Q1354" s="161"/>
      <c r="R1354" s="161"/>
      <c r="S1354" s="161"/>
      <c r="T1354" s="161"/>
      <c r="U1354" s="161"/>
      <c r="V1354" s="161"/>
      <c r="W1354" s="161"/>
      <c r="X1354" s="161"/>
      <c r="Y1354" s="161"/>
      <c r="Z1354" s="161"/>
      <c r="AA1354" s="161"/>
      <c r="AB1354" s="161"/>
      <c r="AC1354" s="161"/>
      <c r="AD1354" s="161"/>
      <c r="AE1354" s="161"/>
      <c r="AF1354" s="161"/>
      <c r="AG1354" s="161"/>
      <c r="AH1354" s="161"/>
      <c r="AI1354" s="161"/>
      <c r="AJ1354" s="161"/>
      <c r="AK1354" s="161"/>
      <c r="AL1354" s="161"/>
      <c r="AM1354" s="161"/>
      <c r="AN1354" s="161"/>
      <c r="AO1354" s="161"/>
      <c r="AP1354" s="161"/>
      <c r="AQ1354" s="161"/>
      <c r="AR1354"/>
      <c r="AS1354" s="161"/>
      <c r="AT1354" s="161"/>
      <c r="AU1354" s="161"/>
      <c r="AV1354" s="161"/>
      <c r="AW1354" s="161"/>
      <c r="AX1354" s="161"/>
      <c r="AY1354" s="161"/>
      <c r="AZ1354" s="161"/>
      <c r="BA1354" s="161"/>
      <c r="BB1354" s="161"/>
      <c r="BC1354" s="161"/>
      <c r="BD1354" s="161"/>
      <c r="BE1354" s="161"/>
      <c r="BF1354" s="161"/>
      <c r="BG1354" s="161"/>
      <c r="BH1354" s="161"/>
      <c r="BI1354" s="161"/>
      <c r="BJ1354" s="161"/>
      <c r="BK1354" s="161"/>
      <c r="BL1354" s="161"/>
      <c r="BM1354" s="161"/>
      <c r="BN1354" s="161"/>
      <c r="BO1354" s="161"/>
      <c r="BP1354" s="161"/>
      <c r="BQ1354" s="161"/>
      <c r="BR1354" s="161"/>
      <c r="BS1354" s="161"/>
      <c r="BT1354" s="161"/>
      <c r="BU1354" s="161"/>
      <c r="BV1354" s="161"/>
      <c r="BW1354" s="161"/>
      <c r="BX1354" s="161"/>
      <c r="BY1354" s="161"/>
      <c r="BZ1354" s="161"/>
      <c r="CA1354" s="161"/>
      <c r="CB1354" s="161"/>
      <c r="CC1354" s="161"/>
      <c r="CD1354" s="161"/>
      <c r="CE1354" s="161"/>
      <c r="CF1354" s="161"/>
      <c r="CG1354" s="161"/>
      <c r="CH1354" s="161"/>
      <c r="CI1354" s="161"/>
      <c r="CJ1354" s="161"/>
      <c r="CK1354" s="161"/>
      <c r="CL1354" s="161"/>
      <c r="CM1354" s="161"/>
      <c r="CN1354" s="161"/>
      <c r="CO1354" s="161"/>
      <c r="CP1354" s="161"/>
      <c r="CQ1354" s="161"/>
      <c r="CR1354" s="161"/>
      <c r="CS1354" s="161"/>
      <c r="CT1354" s="161"/>
      <c r="CU1354" s="161"/>
      <c r="CV1354" s="161"/>
      <c r="CW1354" s="161"/>
      <c r="CX1354" s="161"/>
      <c r="CY1354" s="161"/>
      <c r="CZ1354" s="161"/>
      <c r="DA1354" s="161"/>
      <c r="DB1354" s="161"/>
      <c r="DC1354" s="161"/>
      <c r="DD1354" s="161"/>
      <c r="DE1354" s="161"/>
      <c r="DF1354" s="161"/>
      <c r="DG1354" s="161"/>
      <c r="DH1354" s="161"/>
      <c r="DI1354" s="161"/>
      <c r="DJ1354" s="161"/>
      <c r="DK1354" s="161"/>
      <c r="DL1354" s="161"/>
      <c r="DM1354" s="161"/>
      <c r="DN1354" s="161"/>
      <c r="DO1354" s="161"/>
      <c r="DP1354" s="161"/>
      <c r="DQ1354" s="161"/>
      <c r="DR1354" s="161"/>
      <c r="DS1354" s="161"/>
      <c r="DT1354" s="161"/>
      <c r="DU1354" s="161"/>
      <c r="DV1354" s="161"/>
      <c r="DW1354" s="161"/>
    </row>
    <row r="1355" spans="1:127" ht="12.75" customHeight="1" x14ac:dyDescent="0.25">
      <c r="A1355" s="161"/>
      <c r="B1355" s="161"/>
      <c r="C1355" s="161"/>
      <c r="D1355" s="161"/>
      <c r="E1355" s="161"/>
      <c r="F1355" s="161"/>
      <c r="G1355" s="161"/>
      <c r="H1355" s="161"/>
      <c r="I1355" s="161"/>
      <c r="J1355" s="161"/>
      <c r="K1355" s="161"/>
      <c r="L1355" s="161"/>
      <c r="M1355" s="161"/>
      <c r="N1355" s="161"/>
      <c r="O1355" s="161"/>
      <c r="P1355" s="161"/>
      <c r="Q1355" s="161"/>
      <c r="R1355" s="161"/>
      <c r="S1355" s="161"/>
      <c r="T1355" s="161"/>
      <c r="U1355" s="161"/>
      <c r="V1355" s="161"/>
      <c r="W1355" s="161"/>
      <c r="X1355" s="161"/>
      <c r="Y1355" s="161"/>
      <c r="Z1355" s="161"/>
      <c r="AA1355" s="161"/>
      <c r="AB1355" s="161"/>
      <c r="AC1355" s="161"/>
      <c r="AD1355" s="161"/>
      <c r="AE1355" s="161"/>
      <c r="AF1355" s="161"/>
      <c r="AG1355" s="161"/>
      <c r="AH1355" s="161"/>
      <c r="AI1355" s="161"/>
      <c r="AJ1355" s="161"/>
      <c r="AK1355" s="161"/>
      <c r="AL1355" s="161"/>
      <c r="AM1355" s="161"/>
      <c r="AN1355" s="161"/>
      <c r="AO1355" s="161"/>
      <c r="AP1355" s="161"/>
      <c r="AQ1355" s="161"/>
      <c r="AR1355"/>
      <c r="AS1355" s="161"/>
      <c r="AT1355" s="161"/>
      <c r="AU1355" s="161"/>
      <c r="AV1355" s="161"/>
      <c r="AW1355" s="161"/>
      <c r="AX1355" s="161"/>
      <c r="AY1355" s="161"/>
      <c r="AZ1355" s="161"/>
      <c r="BA1355" s="161"/>
      <c r="BB1355" s="161"/>
      <c r="BC1355" s="161"/>
      <c r="BD1355" s="161"/>
      <c r="BE1355" s="161"/>
      <c r="BF1355" s="161"/>
      <c r="BG1355" s="161"/>
      <c r="BH1355" s="161"/>
      <c r="BI1355" s="161"/>
      <c r="BJ1355" s="161"/>
      <c r="BK1355" s="161"/>
      <c r="BL1355" s="161"/>
      <c r="BM1355" s="161"/>
      <c r="BN1355" s="161"/>
      <c r="BO1355" s="161"/>
      <c r="BP1355" s="161"/>
      <c r="BQ1355" s="161"/>
      <c r="BR1355" s="161"/>
      <c r="BS1355" s="161"/>
      <c r="BT1355" s="161"/>
      <c r="BU1355" s="161"/>
      <c r="BV1355" s="161"/>
      <c r="BW1355" s="161"/>
      <c r="BX1355" s="161"/>
      <c r="BY1355" s="161"/>
      <c r="BZ1355" s="161"/>
      <c r="CA1355" s="161"/>
      <c r="CB1355" s="161"/>
      <c r="CC1355" s="161"/>
      <c r="CD1355" s="161"/>
      <c r="CE1355" s="161"/>
      <c r="CF1355" s="161"/>
      <c r="CG1355" s="161"/>
      <c r="CH1355" s="161"/>
      <c r="CI1355" s="161"/>
      <c r="CJ1355" s="161"/>
      <c r="CK1355" s="161"/>
      <c r="CL1355" s="161"/>
      <c r="CM1355" s="161"/>
      <c r="CN1355" s="161"/>
      <c r="CO1355" s="161"/>
      <c r="CP1355" s="161"/>
      <c r="CQ1355" s="161"/>
      <c r="CR1355" s="161"/>
      <c r="CS1355" s="161"/>
      <c r="CT1355" s="161"/>
      <c r="CU1355" s="161"/>
      <c r="CV1355" s="161"/>
      <c r="CW1355" s="161"/>
      <c r="CX1355" s="161"/>
      <c r="CY1355" s="161"/>
      <c r="CZ1355" s="161"/>
      <c r="DA1355" s="161"/>
      <c r="DB1355" s="161"/>
      <c r="DC1355" s="161"/>
      <c r="DD1355" s="161"/>
      <c r="DE1355" s="161"/>
      <c r="DF1355" s="161"/>
      <c r="DG1355" s="161"/>
      <c r="DH1355" s="161"/>
      <c r="DI1355" s="161"/>
      <c r="DJ1355" s="161"/>
      <c r="DK1355" s="161"/>
      <c r="DL1355" s="161"/>
      <c r="DM1355" s="161"/>
      <c r="DN1355" s="161"/>
      <c r="DO1355" s="161"/>
      <c r="DP1355" s="161"/>
      <c r="DQ1355" s="161"/>
      <c r="DR1355" s="161"/>
      <c r="DS1355" s="161"/>
      <c r="DT1355" s="161"/>
      <c r="DU1355" s="161"/>
      <c r="DV1355" s="161"/>
      <c r="DW1355" s="161"/>
    </row>
    <row r="1356" spans="1:127" ht="12.75" customHeight="1" x14ac:dyDescent="0.25">
      <c r="A1356" s="161"/>
      <c r="B1356" s="161"/>
      <c r="C1356" s="161"/>
      <c r="D1356" s="161"/>
      <c r="E1356" s="161"/>
      <c r="F1356" s="161"/>
      <c r="G1356" s="161"/>
      <c r="H1356" s="161"/>
      <c r="I1356" s="161"/>
      <c r="J1356" s="161"/>
      <c r="K1356" s="161"/>
      <c r="L1356" s="161"/>
      <c r="M1356" s="161"/>
      <c r="N1356" s="161"/>
      <c r="O1356" s="161"/>
      <c r="P1356" s="161"/>
      <c r="Q1356" s="161"/>
      <c r="R1356" s="161"/>
      <c r="S1356" s="161"/>
      <c r="T1356" s="161"/>
      <c r="U1356" s="161"/>
      <c r="V1356" s="161"/>
      <c r="W1356" s="161"/>
      <c r="X1356" s="161"/>
      <c r="Y1356" s="161"/>
      <c r="Z1356" s="161"/>
      <c r="AA1356" s="161"/>
      <c r="AB1356" s="161"/>
      <c r="AC1356" s="161"/>
      <c r="AD1356" s="161"/>
      <c r="AE1356" s="161"/>
      <c r="AF1356" s="161"/>
      <c r="AG1356" s="161"/>
      <c r="AH1356" s="161"/>
      <c r="AI1356" s="161"/>
      <c r="AJ1356" s="161"/>
      <c r="AK1356" s="161"/>
      <c r="AL1356" s="161"/>
      <c r="AM1356" s="161"/>
      <c r="AN1356" s="161"/>
      <c r="AO1356" s="161"/>
      <c r="AP1356" s="161"/>
      <c r="AQ1356" s="161"/>
      <c r="AR1356"/>
      <c r="AS1356" s="161"/>
      <c r="AT1356" s="161"/>
      <c r="AU1356" s="161"/>
      <c r="AV1356" s="161"/>
      <c r="AW1356" s="161"/>
      <c r="AX1356" s="161"/>
      <c r="AY1356" s="161"/>
      <c r="AZ1356" s="161"/>
      <c r="BA1356" s="161"/>
      <c r="BB1356" s="161"/>
      <c r="BC1356" s="161"/>
      <c r="BD1356" s="161"/>
      <c r="BE1356" s="161"/>
      <c r="BF1356" s="161"/>
      <c r="BG1356" s="161"/>
      <c r="BH1356" s="161"/>
      <c r="BI1356" s="161"/>
      <c r="BJ1356" s="161"/>
      <c r="BK1356" s="161"/>
      <c r="BL1356" s="161"/>
      <c r="BM1356" s="161"/>
      <c r="BN1356" s="161"/>
      <c r="BO1356" s="161"/>
      <c r="BP1356" s="161"/>
      <c r="BQ1356" s="161"/>
      <c r="BR1356" s="161"/>
      <c r="BS1356" s="161"/>
      <c r="BT1356" s="161"/>
      <c r="BU1356" s="161"/>
      <c r="BV1356" s="161"/>
      <c r="BW1356" s="161"/>
      <c r="BX1356" s="161"/>
      <c r="BY1356" s="161"/>
      <c r="BZ1356" s="161"/>
      <c r="CA1356" s="161"/>
      <c r="CB1356" s="161"/>
      <c r="CC1356" s="161"/>
      <c r="CD1356" s="161"/>
      <c r="CE1356" s="161"/>
      <c r="CF1356" s="161"/>
      <c r="CG1356" s="161"/>
      <c r="CH1356" s="161"/>
      <c r="CI1356" s="161"/>
      <c r="CJ1356" s="161"/>
      <c r="CK1356" s="161"/>
      <c r="CL1356" s="161"/>
      <c r="CM1356" s="161"/>
      <c r="CN1356" s="161"/>
      <c r="CO1356" s="161"/>
      <c r="CP1356" s="161"/>
      <c r="CQ1356" s="161"/>
      <c r="CR1356" s="161"/>
      <c r="CS1356" s="161"/>
      <c r="CT1356" s="161"/>
      <c r="CU1356" s="161"/>
      <c r="CV1356" s="161"/>
      <c r="CW1356" s="161"/>
      <c r="CX1356" s="161"/>
      <c r="CY1356" s="161"/>
      <c r="CZ1356" s="161"/>
      <c r="DA1356" s="161"/>
      <c r="DB1356" s="161"/>
      <c r="DC1356" s="161"/>
      <c r="DD1356" s="161"/>
      <c r="DE1356" s="161"/>
      <c r="DF1356" s="161"/>
      <c r="DG1356" s="161"/>
      <c r="DH1356" s="161"/>
      <c r="DI1356" s="161"/>
      <c r="DJ1356" s="161"/>
      <c r="DK1356" s="161"/>
      <c r="DL1356" s="161"/>
      <c r="DM1356" s="161"/>
      <c r="DN1356" s="161"/>
      <c r="DO1356" s="161"/>
      <c r="DP1356" s="161"/>
      <c r="DQ1356" s="161"/>
      <c r="DR1356" s="161"/>
      <c r="DS1356" s="161"/>
      <c r="DT1356" s="161"/>
      <c r="DU1356" s="161"/>
      <c r="DV1356" s="161"/>
      <c r="DW1356" s="161"/>
    </row>
    <row r="1357" spans="1:127" ht="12.75" customHeight="1" x14ac:dyDescent="0.25">
      <c r="A1357" s="161"/>
      <c r="B1357" s="161"/>
      <c r="C1357" s="161"/>
      <c r="D1357" s="161"/>
      <c r="E1357" s="161"/>
      <c r="F1357" s="161"/>
      <c r="G1357" s="161"/>
      <c r="H1357" s="161"/>
      <c r="I1357" s="161"/>
      <c r="J1357" s="161"/>
      <c r="K1357" s="161"/>
      <c r="L1357" s="161"/>
      <c r="M1357" s="161"/>
      <c r="N1357" s="161"/>
      <c r="O1357" s="161"/>
      <c r="P1357" s="161"/>
      <c r="Q1357" s="161"/>
      <c r="R1357" s="161"/>
      <c r="S1357" s="161"/>
      <c r="T1357" s="161"/>
      <c r="U1357" s="161"/>
      <c r="V1357" s="161"/>
      <c r="W1357" s="161"/>
      <c r="X1357" s="161"/>
      <c r="Y1357" s="161"/>
      <c r="Z1357" s="161"/>
      <c r="AA1357" s="161"/>
      <c r="AB1357" s="161"/>
      <c r="AC1357" s="161"/>
      <c r="AD1357" s="161"/>
      <c r="AE1357" s="161"/>
      <c r="AF1357" s="161"/>
      <c r="AG1357" s="161"/>
      <c r="AH1357" s="161"/>
      <c r="AI1357" s="161"/>
      <c r="AJ1357" s="161"/>
      <c r="AK1357" s="161"/>
      <c r="AL1357" s="161"/>
      <c r="AM1357" s="161"/>
      <c r="AN1357" s="161"/>
      <c r="AO1357" s="161"/>
      <c r="AP1357" s="161"/>
      <c r="AQ1357" s="161"/>
      <c r="AR1357"/>
      <c r="AS1357" s="161"/>
      <c r="AT1357" s="161"/>
      <c r="AU1357" s="161"/>
      <c r="AV1357" s="161"/>
      <c r="AW1357" s="161"/>
      <c r="AX1357" s="161"/>
      <c r="AY1357" s="161"/>
      <c r="AZ1357" s="161"/>
      <c r="BA1357" s="161"/>
      <c r="BB1357" s="161"/>
      <c r="BC1357" s="161"/>
      <c r="BD1357" s="161"/>
      <c r="BE1357" s="161"/>
      <c r="BF1357" s="161"/>
      <c r="BG1357" s="161"/>
      <c r="BH1357" s="161"/>
      <c r="BI1357" s="161"/>
      <c r="BJ1357" s="161"/>
      <c r="BK1357" s="161"/>
      <c r="BL1357" s="161"/>
      <c r="BM1357" s="161"/>
      <c r="BN1357" s="161"/>
      <c r="BO1357" s="161"/>
      <c r="BP1357" s="161"/>
      <c r="BQ1357" s="161"/>
      <c r="BR1357" s="161"/>
      <c r="BS1357" s="161"/>
      <c r="BT1357" s="161"/>
      <c r="BU1357" s="161"/>
      <c r="BV1357" s="161"/>
      <c r="BW1357" s="161"/>
      <c r="BX1357" s="161"/>
      <c r="BY1357" s="161"/>
      <c r="BZ1357" s="161"/>
      <c r="CA1357" s="161"/>
      <c r="CB1357" s="161"/>
      <c r="CC1357" s="161"/>
      <c r="CD1357" s="161"/>
      <c r="CE1357" s="161"/>
      <c r="CF1357" s="161"/>
      <c r="CG1357" s="161"/>
      <c r="CH1357" s="161"/>
      <c r="CI1357" s="161"/>
      <c r="CJ1357" s="161"/>
      <c r="CK1357" s="161"/>
      <c r="CL1357" s="161"/>
      <c r="CM1357" s="161"/>
      <c r="CN1357" s="161"/>
      <c r="CO1357" s="161"/>
      <c r="CP1357" s="161"/>
      <c r="CQ1357" s="161"/>
      <c r="CR1357" s="161"/>
      <c r="CS1357" s="161"/>
      <c r="CT1357" s="161"/>
      <c r="CU1357" s="161"/>
      <c r="CV1357" s="161"/>
      <c r="CW1357" s="161"/>
      <c r="CX1357" s="161"/>
      <c r="CY1357" s="161"/>
      <c r="CZ1357" s="161"/>
      <c r="DA1357" s="161"/>
      <c r="DB1357" s="161"/>
      <c r="DC1357" s="161"/>
      <c r="DD1357" s="161"/>
      <c r="DE1357" s="161"/>
      <c r="DF1357" s="161"/>
      <c r="DG1357" s="161"/>
      <c r="DH1357" s="161"/>
      <c r="DI1357" s="161"/>
      <c r="DJ1357" s="161"/>
      <c r="DK1357" s="161"/>
      <c r="DL1357" s="161"/>
      <c r="DM1357" s="161"/>
      <c r="DN1357" s="161"/>
      <c r="DO1357" s="161"/>
      <c r="DP1357" s="161"/>
      <c r="DQ1357" s="161"/>
      <c r="DR1357" s="161"/>
      <c r="DS1357" s="161"/>
      <c r="DT1357" s="161"/>
      <c r="DU1357" s="161"/>
      <c r="DV1357" s="161"/>
      <c r="DW1357" s="161"/>
    </row>
    <row r="1358" spans="1:127" ht="12.75" customHeight="1" x14ac:dyDescent="0.25">
      <c r="A1358" s="161"/>
      <c r="B1358" s="161"/>
      <c r="C1358" s="161"/>
      <c r="D1358" s="161"/>
      <c r="E1358" s="161"/>
      <c r="F1358" s="161"/>
      <c r="G1358" s="161"/>
      <c r="H1358" s="161"/>
      <c r="I1358" s="161"/>
      <c r="J1358" s="161"/>
      <c r="K1358" s="161"/>
      <c r="L1358" s="161"/>
      <c r="M1358" s="161"/>
      <c r="N1358" s="161"/>
      <c r="O1358" s="161"/>
      <c r="P1358" s="161"/>
      <c r="Q1358" s="161"/>
      <c r="R1358" s="161"/>
      <c r="S1358" s="161"/>
      <c r="T1358" s="161"/>
      <c r="U1358" s="161"/>
      <c r="V1358" s="161"/>
      <c r="W1358" s="161"/>
      <c r="X1358" s="161"/>
      <c r="Y1358" s="161"/>
      <c r="Z1358" s="161"/>
      <c r="AA1358" s="161"/>
      <c r="AB1358" s="161"/>
      <c r="AC1358" s="161"/>
      <c r="AD1358" s="161"/>
      <c r="AE1358" s="161"/>
      <c r="AF1358" s="161"/>
      <c r="AG1358" s="161"/>
      <c r="AH1358" s="161"/>
      <c r="AI1358" s="161"/>
      <c r="AJ1358" s="161"/>
      <c r="AK1358" s="161"/>
      <c r="AL1358" s="161"/>
      <c r="AM1358" s="161"/>
      <c r="AN1358" s="161"/>
      <c r="AO1358" s="161"/>
      <c r="AP1358" s="161"/>
      <c r="AQ1358" s="161"/>
      <c r="AR1358"/>
      <c r="AS1358" s="161"/>
      <c r="AT1358" s="161"/>
      <c r="AU1358" s="161"/>
      <c r="AV1358" s="161"/>
      <c r="AW1358" s="161"/>
      <c r="AX1358" s="161"/>
      <c r="AY1358" s="161"/>
      <c r="AZ1358" s="161"/>
      <c r="BA1358" s="161"/>
      <c r="BB1358" s="161"/>
      <c r="BC1358" s="161"/>
      <c r="BD1358" s="161"/>
      <c r="BE1358" s="161"/>
      <c r="BF1358" s="161"/>
      <c r="BG1358" s="161"/>
      <c r="BH1358" s="161"/>
      <c r="BI1358" s="161"/>
      <c r="BJ1358" s="161"/>
      <c r="BK1358" s="161"/>
      <c r="BL1358" s="161"/>
      <c r="BM1358" s="161"/>
      <c r="BN1358" s="161"/>
      <c r="BO1358" s="161"/>
      <c r="BP1358" s="161"/>
      <c r="BQ1358" s="161"/>
      <c r="BR1358" s="161"/>
      <c r="BS1358" s="161"/>
      <c r="BT1358" s="161"/>
      <c r="BU1358" s="161"/>
      <c r="BV1358" s="161"/>
      <c r="BW1358" s="161"/>
      <c r="BX1358" s="161"/>
      <c r="BY1358" s="161"/>
      <c r="BZ1358" s="161"/>
      <c r="CA1358" s="161"/>
      <c r="CB1358" s="161"/>
      <c r="CC1358" s="161"/>
      <c r="CD1358" s="161"/>
      <c r="CE1358" s="161"/>
      <c r="CF1358" s="161"/>
      <c r="CG1358" s="161"/>
      <c r="CH1358" s="161"/>
      <c r="CI1358" s="161"/>
      <c r="CJ1358" s="161"/>
      <c r="CK1358" s="161"/>
      <c r="CL1358" s="161"/>
      <c r="CM1358" s="161"/>
      <c r="CN1358" s="161"/>
      <c r="CO1358" s="161"/>
      <c r="CP1358" s="161"/>
      <c r="CQ1358" s="161"/>
      <c r="CR1358" s="161"/>
      <c r="CS1358" s="161"/>
      <c r="CT1358" s="161"/>
      <c r="CU1358" s="161"/>
      <c r="CV1358" s="161"/>
      <c r="CW1358" s="161"/>
      <c r="CX1358" s="161"/>
      <c r="CY1358" s="161"/>
      <c r="CZ1358" s="161"/>
      <c r="DA1358" s="161"/>
      <c r="DB1358" s="161"/>
      <c r="DC1358" s="161"/>
      <c r="DD1358" s="161"/>
      <c r="DE1358" s="161"/>
      <c r="DF1358" s="161"/>
      <c r="DG1358" s="161"/>
      <c r="DH1358" s="161"/>
      <c r="DI1358" s="161"/>
      <c r="DJ1358" s="161"/>
      <c r="DK1358" s="161"/>
      <c r="DL1358" s="161"/>
      <c r="DM1358" s="161"/>
      <c r="DN1358" s="161"/>
      <c r="DO1358" s="161"/>
      <c r="DP1358" s="161"/>
      <c r="DQ1358" s="161"/>
      <c r="DR1358" s="161"/>
      <c r="DS1358" s="161"/>
      <c r="DT1358" s="161"/>
      <c r="DU1358" s="161"/>
      <c r="DV1358" s="161"/>
      <c r="DW1358" s="161"/>
    </row>
    <row r="1359" spans="1:127" ht="12.75" customHeight="1" x14ac:dyDescent="0.25">
      <c r="A1359" s="161"/>
      <c r="B1359" s="161"/>
      <c r="C1359" s="161"/>
      <c r="D1359" s="161"/>
      <c r="E1359" s="161"/>
      <c r="F1359" s="161"/>
      <c r="G1359" s="161"/>
      <c r="H1359" s="161"/>
      <c r="I1359" s="161"/>
      <c r="J1359" s="161"/>
      <c r="K1359" s="161"/>
      <c r="L1359" s="161"/>
      <c r="M1359" s="161"/>
      <c r="N1359" s="161"/>
      <c r="O1359" s="161"/>
      <c r="P1359" s="161"/>
      <c r="Q1359" s="161"/>
      <c r="R1359" s="161"/>
      <c r="S1359" s="161"/>
      <c r="T1359" s="161"/>
      <c r="U1359" s="161"/>
      <c r="V1359" s="161"/>
      <c r="W1359" s="161"/>
      <c r="X1359" s="161"/>
      <c r="Y1359" s="161"/>
      <c r="Z1359" s="161"/>
      <c r="AA1359" s="161"/>
      <c r="AB1359" s="161"/>
      <c r="AC1359" s="161"/>
      <c r="AD1359" s="161"/>
      <c r="AE1359" s="161"/>
      <c r="AF1359" s="161"/>
      <c r="AG1359" s="161"/>
      <c r="AH1359" s="161"/>
      <c r="AI1359" s="161"/>
      <c r="AJ1359" s="161"/>
      <c r="AK1359" s="161"/>
      <c r="AL1359" s="161"/>
      <c r="AM1359" s="161"/>
      <c r="AN1359" s="161"/>
      <c r="AO1359" s="161"/>
      <c r="AP1359" s="161"/>
      <c r="AQ1359" s="161"/>
      <c r="AR1359"/>
      <c r="AS1359" s="161"/>
      <c r="AT1359" s="161"/>
      <c r="AU1359" s="161"/>
      <c r="AV1359" s="161"/>
      <c r="AW1359" s="161"/>
      <c r="AX1359" s="161"/>
      <c r="AY1359" s="161"/>
      <c r="AZ1359" s="161"/>
      <c r="BA1359" s="161"/>
      <c r="BB1359" s="161"/>
      <c r="BC1359" s="161"/>
      <c r="BD1359" s="161"/>
      <c r="BE1359" s="161"/>
      <c r="BF1359" s="161"/>
      <c r="BG1359" s="161"/>
      <c r="BH1359" s="161"/>
      <c r="BI1359" s="161"/>
      <c r="BJ1359" s="161"/>
      <c r="BK1359" s="161"/>
      <c r="BL1359" s="161"/>
      <c r="BM1359" s="161"/>
      <c r="BN1359" s="161"/>
      <c r="BO1359" s="161"/>
      <c r="BP1359" s="161"/>
      <c r="BQ1359" s="161"/>
      <c r="BR1359" s="161"/>
      <c r="BS1359" s="161"/>
      <c r="BT1359" s="161"/>
      <c r="BU1359" s="161"/>
      <c r="BV1359" s="161"/>
      <c r="BW1359" s="161"/>
      <c r="BX1359" s="161"/>
      <c r="BY1359" s="161"/>
      <c r="BZ1359" s="161"/>
      <c r="CA1359" s="161"/>
      <c r="CB1359" s="161"/>
      <c r="CC1359" s="161"/>
      <c r="CD1359" s="161"/>
      <c r="CE1359" s="161"/>
      <c r="CF1359" s="161"/>
      <c r="CG1359" s="161"/>
      <c r="CH1359" s="161"/>
      <c r="CI1359" s="161"/>
      <c r="CJ1359" s="161"/>
      <c r="CK1359" s="161"/>
      <c r="CL1359" s="161"/>
      <c r="CM1359" s="161"/>
      <c r="CN1359" s="161"/>
      <c r="CO1359" s="161"/>
      <c r="CP1359" s="161"/>
      <c r="CQ1359" s="161"/>
      <c r="CR1359" s="161"/>
      <c r="CS1359" s="161"/>
      <c r="CT1359" s="161"/>
      <c r="CU1359" s="161"/>
      <c r="CV1359" s="161"/>
      <c r="CW1359" s="161"/>
      <c r="CX1359" s="161"/>
      <c r="CY1359" s="161"/>
      <c r="CZ1359" s="161"/>
      <c r="DA1359" s="161"/>
      <c r="DB1359" s="161"/>
      <c r="DC1359" s="161"/>
      <c r="DD1359" s="161"/>
      <c r="DE1359" s="161"/>
      <c r="DF1359" s="161"/>
      <c r="DG1359" s="161"/>
      <c r="DH1359" s="161"/>
      <c r="DI1359" s="161"/>
      <c r="DJ1359" s="161"/>
      <c r="DK1359" s="161"/>
      <c r="DL1359" s="161"/>
      <c r="DM1359" s="161"/>
      <c r="DN1359" s="161"/>
      <c r="DO1359" s="161"/>
      <c r="DP1359" s="161"/>
      <c r="DQ1359" s="161"/>
      <c r="DR1359" s="161"/>
      <c r="DS1359" s="161"/>
      <c r="DT1359" s="161"/>
      <c r="DU1359" s="161"/>
      <c r="DV1359" s="161"/>
      <c r="DW1359" s="161"/>
    </row>
    <row r="1360" spans="1:127" ht="12.75" customHeight="1" x14ac:dyDescent="0.25">
      <c r="A1360" s="161"/>
      <c r="B1360" s="161"/>
      <c r="C1360" s="161"/>
      <c r="D1360" s="161"/>
      <c r="E1360" s="161"/>
      <c r="F1360" s="161"/>
      <c r="G1360" s="161"/>
      <c r="H1360" s="161"/>
      <c r="I1360" s="161"/>
      <c r="J1360" s="161"/>
      <c r="K1360" s="161"/>
      <c r="L1360" s="161"/>
      <c r="M1360" s="161"/>
      <c r="N1360" s="161"/>
      <c r="O1360" s="161"/>
      <c r="P1360" s="161"/>
      <c r="Q1360" s="161"/>
      <c r="R1360" s="161"/>
      <c r="S1360" s="161"/>
      <c r="T1360" s="161"/>
      <c r="U1360" s="161"/>
      <c r="V1360" s="161"/>
      <c r="W1360" s="161"/>
      <c r="X1360" s="161"/>
      <c r="Y1360" s="161"/>
      <c r="Z1360" s="161"/>
      <c r="AA1360" s="161"/>
      <c r="AB1360" s="161"/>
      <c r="AC1360" s="161"/>
      <c r="AD1360" s="161"/>
      <c r="AE1360" s="161"/>
      <c r="AF1360" s="161"/>
      <c r="AG1360" s="161"/>
      <c r="AH1360" s="161"/>
      <c r="AI1360" s="161"/>
      <c r="AJ1360" s="161"/>
      <c r="AK1360" s="161"/>
      <c r="AL1360" s="161"/>
      <c r="AM1360" s="161"/>
      <c r="AN1360" s="161"/>
      <c r="AO1360" s="161"/>
      <c r="AP1360" s="161"/>
      <c r="AQ1360" s="161"/>
      <c r="AR1360"/>
      <c r="AS1360" s="161"/>
      <c r="AT1360" s="161"/>
      <c r="AU1360" s="161"/>
      <c r="AV1360" s="161"/>
      <c r="AW1360" s="161"/>
      <c r="AX1360" s="161"/>
      <c r="AY1360" s="161"/>
      <c r="AZ1360" s="161"/>
      <c r="BA1360" s="161"/>
      <c r="BB1360" s="161"/>
      <c r="BC1360" s="161"/>
      <c r="BD1360" s="161"/>
      <c r="BE1360" s="161"/>
      <c r="BF1360" s="161"/>
      <c r="BG1360" s="161"/>
      <c r="BH1360" s="161"/>
      <c r="BI1360" s="161"/>
      <c r="BJ1360" s="161"/>
      <c r="BK1360" s="161"/>
      <c r="BL1360" s="161"/>
      <c r="BM1360" s="161"/>
      <c r="BN1360" s="161"/>
      <c r="BO1360" s="161"/>
      <c r="BP1360" s="161"/>
      <c r="BQ1360" s="161"/>
      <c r="BR1360" s="161"/>
      <c r="BS1360" s="161"/>
      <c r="BT1360" s="161"/>
      <c r="BU1360" s="161"/>
      <c r="BV1360" s="161"/>
      <c r="BW1360" s="161"/>
      <c r="BX1360" s="161"/>
      <c r="BY1360" s="161"/>
      <c r="BZ1360" s="161"/>
      <c r="CA1360" s="161"/>
      <c r="CB1360" s="161"/>
      <c r="CC1360" s="161"/>
      <c r="CD1360" s="161"/>
      <c r="CE1360" s="161"/>
      <c r="CF1360" s="161"/>
      <c r="CG1360" s="161"/>
      <c r="CH1360" s="161"/>
      <c r="CI1360" s="161"/>
      <c r="CJ1360" s="161"/>
      <c r="CK1360" s="161"/>
      <c r="CL1360" s="161"/>
      <c r="CM1360" s="161"/>
      <c r="CN1360" s="161"/>
      <c r="CO1360" s="161"/>
      <c r="CP1360" s="161"/>
      <c r="CQ1360" s="161"/>
      <c r="CR1360" s="161"/>
      <c r="CS1360" s="161"/>
      <c r="CT1360" s="161"/>
      <c r="CU1360" s="161"/>
      <c r="CV1360" s="161"/>
      <c r="CW1360" s="161"/>
      <c r="CX1360" s="161"/>
      <c r="CY1360" s="161"/>
      <c r="CZ1360" s="161"/>
      <c r="DA1360" s="161"/>
      <c r="DB1360" s="161"/>
      <c r="DC1360" s="161"/>
      <c r="DD1360" s="161"/>
      <c r="DE1360" s="161"/>
      <c r="DF1360" s="161"/>
      <c r="DG1360" s="161"/>
      <c r="DH1360" s="161"/>
      <c r="DI1360" s="161"/>
      <c r="DJ1360" s="161"/>
      <c r="DK1360" s="161"/>
      <c r="DL1360" s="161"/>
      <c r="DM1360" s="161"/>
      <c r="DN1360" s="161"/>
      <c r="DO1360" s="161"/>
      <c r="DP1360" s="161"/>
      <c r="DQ1360" s="161"/>
      <c r="DR1360" s="161"/>
      <c r="DS1360" s="161"/>
      <c r="DT1360" s="161"/>
      <c r="DU1360" s="161"/>
      <c r="DV1360" s="161"/>
      <c r="DW1360" s="161"/>
    </row>
    <row r="1361" spans="1:127" ht="12.75" customHeight="1" x14ac:dyDescent="0.25">
      <c r="A1361" s="161"/>
      <c r="B1361" s="161"/>
      <c r="C1361" s="161"/>
      <c r="D1361" s="161"/>
      <c r="E1361" s="161"/>
      <c r="F1361" s="161"/>
      <c r="G1361" s="161"/>
      <c r="H1361" s="161"/>
      <c r="I1361" s="161"/>
      <c r="J1361" s="161"/>
      <c r="K1361" s="161"/>
      <c r="L1361" s="161"/>
      <c r="M1361" s="161"/>
      <c r="N1361" s="161"/>
      <c r="O1361" s="161"/>
      <c r="P1361" s="161"/>
      <c r="Q1361" s="161"/>
      <c r="R1361" s="161"/>
      <c r="S1361" s="161"/>
      <c r="T1361" s="161"/>
      <c r="U1361" s="161"/>
      <c r="V1361" s="161"/>
      <c r="W1361" s="161"/>
      <c r="X1361" s="161"/>
      <c r="Y1361" s="161"/>
      <c r="Z1361" s="161"/>
      <c r="AA1361" s="161"/>
      <c r="AB1361" s="161"/>
      <c r="AC1361" s="161"/>
      <c r="AD1361" s="161"/>
      <c r="AE1361" s="161"/>
      <c r="AF1361" s="161"/>
      <c r="AG1361" s="161"/>
      <c r="AH1361" s="161"/>
      <c r="AI1361" s="161"/>
      <c r="AJ1361" s="161"/>
      <c r="AK1361" s="161"/>
      <c r="AL1361" s="161"/>
      <c r="AM1361" s="161"/>
      <c r="AN1361" s="161"/>
      <c r="AO1361" s="161"/>
      <c r="AP1361" s="161"/>
      <c r="AQ1361" s="161"/>
      <c r="AR1361"/>
      <c r="AS1361" s="161"/>
      <c r="AT1361" s="161"/>
      <c r="AU1361" s="161"/>
      <c r="AV1361" s="161"/>
      <c r="AW1361" s="161"/>
      <c r="AX1361" s="161"/>
      <c r="AY1361" s="161"/>
      <c r="AZ1361" s="161"/>
      <c r="BA1361" s="161"/>
      <c r="BB1361" s="161"/>
      <c r="BC1361" s="161"/>
      <c r="BD1361" s="161"/>
      <c r="BE1361" s="161"/>
      <c r="BF1361" s="161"/>
      <c r="BG1361" s="161"/>
      <c r="BH1361" s="161"/>
      <c r="BI1361" s="161"/>
      <c r="BJ1361" s="161"/>
      <c r="BK1361" s="161"/>
      <c r="BL1361" s="161"/>
      <c r="BM1361" s="161"/>
      <c r="BN1361" s="161"/>
      <c r="BO1361" s="161"/>
      <c r="BP1361" s="161"/>
      <c r="BQ1361" s="161"/>
      <c r="BR1361" s="161"/>
      <c r="BS1361" s="161"/>
      <c r="BT1361" s="161"/>
      <c r="BU1361" s="161"/>
      <c r="BV1361" s="161"/>
      <c r="BW1361" s="161"/>
      <c r="BX1361" s="161"/>
      <c r="BY1361" s="161"/>
      <c r="BZ1361" s="161"/>
      <c r="CA1361" s="161"/>
      <c r="CB1361" s="161"/>
      <c r="CC1361" s="161"/>
      <c r="CD1361" s="161"/>
      <c r="CE1361" s="161"/>
      <c r="CF1361" s="161"/>
      <c r="CG1361" s="161"/>
      <c r="CH1361" s="161"/>
      <c r="CI1361" s="161"/>
      <c r="CJ1361" s="161"/>
      <c r="CK1361" s="161"/>
      <c r="CL1361" s="161"/>
      <c r="CM1361" s="161"/>
      <c r="CN1361" s="161"/>
      <c r="CO1361" s="161"/>
      <c r="CP1361" s="161"/>
      <c r="CQ1361" s="161"/>
      <c r="CR1361" s="161"/>
      <c r="CS1361" s="161"/>
      <c r="CT1361" s="161"/>
      <c r="CU1361" s="161"/>
      <c r="CV1361" s="161"/>
      <c r="CW1361" s="161"/>
      <c r="CX1361" s="161"/>
      <c r="CY1361" s="161"/>
      <c r="CZ1361" s="161"/>
      <c r="DA1361" s="161"/>
      <c r="DB1361" s="161"/>
      <c r="DC1361" s="161"/>
      <c r="DD1361" s="161"/>
      <c r="DE1361" s="161"/>
      <c r="DF1361" s="161"/>
      <c r="DG1361" s="161"/>
      <c r="DH1361" s="161"/>
      <c r="DI1361" s="161"/>
      <c r="DJ1361" s="161"/>
      <c r="DK1361" s="161"/>
      <c r="DL1361" s="161"/>
      <c r="DM1361" s="161"/>
      <c r="DN1361" s="161"/>
      <c r="DO1361" s="161"/>
      <c r="DP1361" s="161"/>
      <c r="DQ1361" s="161"/>
      <c r="DR1361" s="161"/>
      <c r="DS1361" s="161"/>
      <c r="DT1361" s="161"/>
      <c r="DU1361" s="161"/>
      <c r="DV1361" s="161"/>
      <c r="DW1361" s="161"/>
    </row>
    <row r="1362" spans="1:127" ht="12.75" customHeight="1" x14ac:dyDescent="0.25">
      <c r="A1362" s="161"/>
      <c r="B1362" s="161"/>
      <c r="C1362" s="161"/>
      <c r="D1362" s="161"/>
      <c r="E1362" s="161"/>
      <c r="F1362" s="161"/>
      <c r="G1362" s="161"/>
      <c r="H1362" s="161"/>
      <c r="I1362" s="161"/>
      <c r="J1362" s="161"/>
      <c r="K1362" s="161"/>
      <c r="L1362" s="161"/>
      <c r="M1362" s="161"/>
      <c r="N1362" s="161"/>
      <c r="O1362" s="161"/>
      <c r="P1362" s="161"/>
      <c r="Q1362" s="161"/>
      <c r="R1362" s="161"/>
      <c r="S1362" s="161"/>
      <c r="T1362" s="161"/>
      <c r="U1362" s="161"/>
      <c r="V1362" s="161"/>
      <c r="W1362" s="161"/>
      <c r="X1362" s="161"/>
      <c r="Y1362" s="161"/>
      <c r="Z1362" s="161"/>
      <c r="AA1362" s="161"/>
      <c r="AB1362" s="161"/>
      <c r="AC1362" s="161"/>
      <c r="AD1362" s="161"/>
      <c r="AE1362" s="161"/>
      <c r="AF1362" s="161"/>
      <c r="AG1362" s="161"/>
      <c r="AH1362" s="161"/>
      <c r="AI1362" s="161"/>
      <c r="AJ1362" s="161"/>
      <c r="AK1362" s="161"/>
      <c r="AL1362" s="161"/>
      <c r="AM1362" s="161"/>
      <c r="AN1362" s="161"/>
      <c r="AO1362" s="161"/>
      <c r="AP1362" s="161"/>
      <c r="AQ1362" s="161"/>
      <c r="AR1362"/>
      <c r="AS1362" s="161"/>
      <c r="AT1362" s="161"/>
      <c r="AU1362" s="161"/>
      <c r="AV1362" s="161"/>
      <c r="AW1362" s="161"/>
      <c r="AX1362" s="161"/>
      <c r="AY1362" s="161"/>
      <c r="AZ1362" s="161"/>
      <c r="BA1362" s="161"/>
      <c r="BB1362" s="161"/>
      <c r="BC1362" s="161"/>
      <c r="BD1362" s="161"/>
      <c r="BE1362" s="161"/>
      <c r="BF1362" s="161"/>
      <c r="BG1362" s="161"/>
      <c r="BH1362" s="161"/>
      <c r="BI1362" s="161"/>
      <c r="BJ1362" s="161"/>
      <c r="BK1362" s="161"/>
      <c r="BL1362" s="161"/>
      <c r="BM1362" s="161"/>
      <c r="BN1362" s="161"/>
      <c r="BO1362" s="161"/>
      <c r="BP1362" s="161"/>
      <c r="BQ1362" s="161"/>
      <c r="BR1362" s="161"/>
      <c r="BS1362" s="161"/>
      <c r="BT1362" s="161"/>
      <c r="BU1362" s="161"/>
      <c r="BV1362" s="161"/>
      <c r="BW1362" s="161"/>
      <c r="BX1362" s="161"/>
      <c r="BY1362" s="161"/>
      <c r="BZ1362" s="161"/>
      <c r="CA1362" s="161"/>
      <c r="CB1362" s="161"/>
      <c r="CC1362" s="161"/>
      <c r="CD1362" s="161"/>
      <c r="CE1362" s="161"/>
      <c r="CF1362" s="161"/>
      <c r="CG1362" s="161"/>
      <c r="CH1362" s="161"/>
      <c r="CI1362" s="161"/>
      <c r="CJ1362" s="161"/>
      <c r="CK1362" s="161"/>
      <c r="CL1362" s="161"/>
      <c r="CM1362" s="161"/>
      <c r="CN1362" s="161"/>
      <c r="CO1362" s="161"/>
      <c r="CP1362" s="161"/>
      <c r="CQ1362" s="161"/>
      <c r="CR1362" s="161"/>
      <c r="CS1362" s="161"/>
      <c r="CT1362" s="161"/>
      <c r="CU1362" s="161"/>
      <c r="CV1362" s="161"/>
      <c r="CW1362" s="161"/>
      <c r="CX1362" s="161"/>
      <c r="CY1362" s="161"/>
      <c r="CZ1362" s="161"/>
      <c r="DA1362" s="161"/>
      <c r="DB1362" s="161"/>
      <c r="DC1362" s="161"/>
      <c r="DD1362" s="161"/>
      <c r="DE1362" s="161"/>
      <c r="DF1362" s="161"/>
      <c r="DG1362" s="161"/>
      <c r="DH1362" s="161"/>
      <c r="DI1362" s="161"/>
      <c r="DJ1362" s="161"/>
      <c r="DK1362" s="161"/>
      <c r="DL1362" s="161"/>
      <c r="DM1362" s="161"/>
      <c r="DN1362" s="161"/>
      <c r="DO1362" s="161"/>
      <c r="DP1362" s="161"/>
      <c r="DQ1362" s="161"/>
      <c r="DR1362" s="161"/>
      <c r="DS1362" s="161"/>
      <c r="DT1362" s="161"/>
      <c r="DU1362" s="161"/>
      <c r="DV1362" s="161"/>
      <c r="DW1362" s="161"/>
    </row>
    <row r="1363" spans="1:127" ht="12.75" customHeight="1" x14ac:dyDescent="0.25">
      <c r="A1363" s="161"/>
      <c r="B1363" s="161"/>
      <c r="C1363" s="161"/>
      <c r="D1363" s="161"/>
      <c r="E1363" s="161"/>
      <c r="F1363" s="161"/>
      <c r="G1363" s="161"/>
      <c r="H1363" s="161"/>
      <c r="I1363" s="161"/>
      <c r="J1363" s="161"/>
      <c r="K1363" s="161"/>
      <c r="L1363" s="161"/>
      <c r="M1363" s="161"/>
      <c r="N1363" s="161"/>
      <c r="O1363" s="161"/>
      <c r="P1363" s="161"/>
      <c r="Q1363" s="161"/>
      <c r="R1363" s="161"/>
      <c r="S1363" s="161"/>
      <c r="T1363" s="161"/>
      <c r="U1363" s="161"/>
      <c r="V1363" s="161"/>
      <c r="W1363" s="161"/>
      <c r="X1363" s="161"/>
      <c r="Y1363" s="161"/>
      <c r="Z1363" s="161"/>
      <c r="AA1363" s="161"/>
      <c r="AB1363" s="161"/>
      <c r="AC1363" s="161"/>
      <c r="AD1363" s="161"/>
      <c r="AE1363" s="161"/>
      <c r="AF1363" s="161"/>
      <c r="AG1363" s="161"/>
      <c r="AH1363" s="161"/>
      <c r="AI1363" s="161"/>
      <c r="AJ1363" s="161"/>
      <c r="AK1363" s="161"/>
      <c r="AL1363" s="161"/>
      <c r="AM1363" s="161"/>
      <c r="AN1363" s="161"/>
      <c r="AO1363" s="161"/>
      <c r="AP1363" s="161"/>
      <c r="AQ1363" s="161"/>
      <c r="AR1363"/>
      <c r="AS1363" s="161"/>
      <c r="AT1363" s="161"/>
      <c r="AU1363" s="161"/>
      <c r="AV1363" s="161"/>
      <c r="AW1363" s="161"/>
      <c r="AX1363" s="161"/>
      <c r="AY1363" s="161"/>
      <c r="AZ1363" s="161"/>
      <c r="BA1363" s="161"/>
      <c r="BB1363" s="161"/>
      <c r="BC1363" s="161"/>
      <c r="BD1363" s="161"/>
      <c r="BE1363" s="161"/>
      <c r="BF1363" s="161"/>
      <c r="BG1363" s="161"/>
      <c r="BH1363" s="161"/>
      <c r="BI1363" s="161"/>
      <c r="BJ1363" s="161"/>
      <c r="BK1363" s="161"/>
      <c r="BL1363" s="161"/>
      <c r="BM1363" s="161"/>
      <c r="BN1363" s="161"/>
      <c r="BO1363" s="161"/>
      <c r="BP1363" s="161"/>
      <c r="BQ1363" s="161"/>
      <c r="BR1363" s="161"/>
      <c r="BS1363" s="161"/>
      <c r="BT1363" s="161"/>
      <c r="BU1363" s="161"/>
      <c r="BV1363" s="161"/>
      <c r="BW1363" s="161"/>
      <c r="BX1363" s="161"/>
      <c r="BY1363" s="161"/>
      <c r="BZ1363" s="161"/>
      <c r="CA1363" s="161"/>
      <c r="CB1363" s="161"/>
      <c r="CC1363" s="161"/>
      <c r="CD1363" s="161"/>
      <c r="CE1363" s="161"/>
      <c r="CF1363" s="161"/>
      <c r="CG1363" s="161"/>
      <c r="CH1363" s="161"/>
      <c r="CI1363" s="161"/>
      <c r="CJ1363" s="161"/>
      <c r="CK1363" s="161"/>
      <c r="CL1363" s="161"/>
      <c r="CM1363" s="161"/>
      <c r="CN1363" s="161"/>
      <c r="CO1363" s="161"/>
      <c r="CP1363" s="161"/>
      <c r="CQ1363" s="161"/>
      <c r="CR1363" s="161"/>
      <c r="CS1363" s="161"/>
      <c r="CT1363" s="161"/>
      <c r="CU1363" s="161"/>
      <c r="CV1363" s="161"/>
      <c r="CW1363" s="161"/>
      <c r="CX1363" s="161"/>
      <c r="CY1363" s="161"/>
      <c r="CZ1363" s="161"/>
      <c r="DA1363" s="161"/>
      <c r="DB1363" s="161"/>
      <c r="DC1363" s="161"/>
      <c r="DD1363" s="161"/>
      <c r="DE1363" s="161"/>
      <c r="DF1363" s="161"/>
      <c r="DG1363" s="161"/>
      <c r="DH1363" s="161"/>
      <c r="DI1363" s="161"/>
      <c r="DJ1363" s="161"/>
      <c r="DK1363" s="161"/>
      <c r="DL1363" s="161"/>
      <c r="DM1363" s="161"/>
      <c r="DN1363" s="161"/>
      <c r="DO1363" s="161"/>
      <c r="DP1363" s="161"/>
      <c r="DQ1363" s="161"/>
      <c r="DR1363" s="161"/>
      <c r="DS1363" s="161"/>
      <c r="DT1363" s="161"/>
      <c r="DU1363" s="161"/>
      <c r="DV1363" s="161"/>
      <c r="DW1363" s="161"/>
    </row>
    <row r="1364" spans="1:127" ht="12.75" customHeight="1" x14ac:dyDescent="0.25">
      <c r="A1364" s="161"/>
      <c r="B1364" s="161"/>
      <c r="C1364" s="161"/>
      <c r="D1364" s="161"/>
      <c r="E1364" s="161"/>
      <c r="F1364" s="161"/>
      <c r="G1364" s="161"/>
      <c r="H1364" s="161"/>
      <c r="I1364" s="161"/>
      <c r="J1364" s="161"/>
      <c r="K1364" s="161"/>
      <c r="L1364" s="161"/>
      <c r="M1364" s="161"/>
      <c r="N1364" s="161"/>
      <c r="O1364" s="161"/>
      <c r="P1364" s="161"/>
      <c r="Q1364" s="161"/>
      <c r="R1364" s="161"/>
      <c r="S1364" s="161"/>
      <c r="T1364" s="161"/>
      <c r="U1364" s="161"/>
      <c r="V1364" s="161"/>
      <c r="W1364" s="161"/>
      <c r="X1364" s="161"/>
      <c r="Y1364" s="161"/>
      <c r="Z1364" s="161"/>
      <c r="AA1364" s="161"/>
      <c r="AB1364" s="161"/>
      <c r="AC1364" s="161"/>
      <c r="AD1364" s="161"/>
      <c r="AE1364" s="161"/>
      <c r="AF1364" s="161"/>
      <c r="AG1364" s="161"/>
      <c r="AH1364" s="161"/>
      <c r="AI1364" s="161"/>
      <c r="AJ1364" s="161"/>
      <c r="AK1364" s="161"/>
      <c r="AL1364" s="161"/>
      <c r="AM1364" s="161"/>
      <c r="AN1364" s="161"/>
      <c r="AO1364" s="161"/>
      <c r="AP1364" s="161"/>
      <c r="AQ1364" s="161"/>
      <c r="AR1364"/>
      <c r="AS1364" s="161"/>
      <c r="AT1364" s="161"/>
      <c r="AU1364" s="161"/>
      <c r="AV1364" s="161"/>
      <c r="AW1364" s="161"/>
      <c r="AX1364" s="161"/>
      <c r="AY1364" s="161"/>
      <c r="AZ1364" s="161"/>
      <c r="BA1364" s="161"/>
      <c r="BB1364" s="161"/>
      <c r="BC1364" s="161"/>
      <c r="BD1364" s="161"/>
      <c r="BE1364" s="161"/>
      <c r="BF1364" s="161"/>
      <c r="BG1364" s="161"/>
      <c r="BH1364" s="161"/>
      <c r="BI1364" s="161"/>
      <c r="BJ1364" s="161"/>
      <c r="BK1364" s="161"/>
      <c r="BL1364" s="161"/>
      <c r="BM1364" s="161"/>
      <c r="BN1364" s="161"/>
      <c r="BO1364" s="161"/>
      <c r="BP1364" s="161"/>
      <c r="BQ1364" s="161"/>
      <c r="BR1364" s="161"/>
      <c r="BS1364" s="161"/>
      <c r="BT1364" s="161"/>
      <c r="BU1364" s="161"/>
      <c r="BV1364" s="161"/>
      <c r="BW1364" s="161"/>
      <c r="BX1364" s="161"/>
      <c r="BY1364" s="161"/>
      <c r="BZ1364" s="161"/>
      <c r="CA1364" s="161"/>
      <c r="CB1364" s="161"/>
      <c r="CC1364" s="161"/>
      <c r="CD1364" s="161"/>
      <c r="CE1364" s="161"/>
      <c r="CF1364" s="161"/>
      <c r="CG1364" s="161"/>
      <c r="CH1364" s="161"/>
      <c r="CI1364" s="161"/>
      <c r="CJ1364" s="161"/>
      <c r="CK1364" s="161"/>
      <c r="CL1364" s="161"/>
      <c r="CM1364" s="161"/>
      <c r="CN1364" s="161"/>
      <c r="CO1364" s="161"/>
      <c r="CP1364" s="161"/>
      <c r="CQ1364" s="161"/>
      <c r="CR1364" s="161"/>
      <c r="CS1364" s="161"/>
      <c r="CT1364" s="161"/>
      <c r="CU1364" s="161"/>
      <c r="CV1364" s="161"/>
      <c r="CW1364" s="161"/>
      <c r="CX1364" s="161"/>
      <c r="CY1364" s="161"/>
      <c r="CZ1364" s="161"/>
      <c r="DA1364" s="161"/>
      <c r="DB1364" s="161"/>
      <c r="DC1364" s="161"/>
      <c r="DD1364" s="161"/>
      <c r="DE1364" s="161"/>
      <c r="DF1364" s="161"/>
      <c r="DG1364" s="161"/>
      <c r="DH1364" s="161"/>
      <c r="DI1364" s="161"/>
      <c r="DJ1364" s="161"/>
      <c r="DK1364" s="161"/>
      <c r="DL1364" s="161"/>
      <c r="DM1364" s="161"/>
      <c r="DN1364" s="161"/>
      <c r="DO1364" s="161"/>
      <c r="DP1364" s="161"/>
      <c r="DQ1364" s="161"/>
      <c r="DR1364" s="161"/>
      <c r="DS1364" s="161"/>
      <c r="DT1364" s="161"/>
      <c r="DU1364" s="161"/>
      <c r="DV1364" s="161"/>
      <c r="DW1364" s="161"/>
    </row>
    <row r="1365" spans="1:127" ht="12.75" customHeight="1" x14ac:dyDescent="0.25">
      <c r="A1365" s="161"/>
      <c r="B1365" s="161"/>
      <c r="C1365" s="161"/>
      <c r="D1365" s="161"/>
      <c r="E1365" s="161"/>
      <c r="F1365" s="161"/>
      <c r="G1365" s="161"/>
      <c r="H1365" s="161"/>
      <c r="I1365" s="161"/>
      <c r="J1365" s="161"/>
      <c r="K1365" s="161"/>
      <c r="L1365" s="161"/>
      <c r="M1365" s="161"/>
      <c r="N1365" s="161"/>
      <c r="O1365" s="161"/>
      <c r="P1365" s="161"/>
      <c r="Q1365" s="161"/>
      <c r="R1365" s="161"/>
      <c r="S1365" s="161"/>
      <c r="T1365" s="161"/>
      <c r="U1365" s="161"/>
      <c r="V1365" s="161"/>
      <c r="W1365" s="161"/>
      <c r="X1365" s="161"/>
      <c r="Y1365" s="161"/>
      <c r="Z1365" s="161"/>
      <c r="AA1365" s="161"/>
      <c r="AB1365" s="161"/>
      <c r="AC1365" s="161"/>
      <c r="AD1365" s="161"/>
      <c r="AE1365" s="161"/>
      <c r="AF1365" s="161"/>
      <c r="AG1365" s="161"/>
      <c r="AH1365" s="161"/>
      <c r="AI1365" s="161"/>
      <c r="AJ1365" s="161"/>
      <c r="AK1365" s="161"/>
      <c r="AL1365" s="161"/>
      <c r="AM1365" s="161"/>
      <c r="AN1365" s="161"/>
      <c r="AO1365" s="161"/>
      <c r="AP1365" s="161"/>
      <c r="AQ1365" s="161"/>
      <c r="AR1365"/>
      <c r="AS1365" s="161"/>
      <c r="AT1365" s="161"/>
      <c r="AU1365" s="161"/>
      <c r="AV1365" s="161"/>
      <c r="AW1365" s="161"/>
      <c r="AX1365" s="161"/>
      <c r="AY1365" s="161"/>
      <c r="AZ1365" s="161"/>
      <c r="BA1365" s="161"/>
      <c r="BB1365" s="161"/>
      <c r="BC1365" s="161"/>
      <c r="BD1365" s="161"/>
      <c r="BE1365" s="161"/>
      <c r="BF1365" s="161"/>
      <c r="BG1365" s="161"/>
      <c r="BH1365" s="161"/>
      <c r="BI1365" s="161"/>
      <c r="BJ1365" s="161"/>
      <c r="BK1365" s="161"/>
      <c r="BL1365" s="161"/>
      <c r="BM1365" s="161"/>
      <c r="BN1365" s="161"/>
      <c r="BO1365" s="161"/>
      <c r="BP1365" s="161"/>
      <c r="BQ1365" s="161"/>
      <c r="BR1365" s="161"/>
      <c r="BS1365" s="161"/>
      <c r="BT1365" s="161"/>
      <c r="BU1365" s="161"/>
      <c r="BV1365" s="161"/>
      <c r="BW1365" s="161"/>
      <c r="BX1365" s="161"/>
      <c r="BY1365" s="161"/>
      <c r="BZ1365" s="161"/>
      <c r="CA1365" s="161"/>
      <c r="CB1365" s="161"/>
      <c r="CC1365" s="161"/>
      <c r="CD1365" s="161"/>
      <c r="CE1365" s="161"/>
      <c r="CF1365" s="161"/>
      <c r="CG1365" s="161"/>
      <c r="CH1365" s="161"/>
      <c r="CI1365" s="161"/>
      <c r="CJ1365" s="161"/>
      <c r="CK1365" s="161"/>
      <c r="CL1365" s="161"/>
      <c r="CM1365" s="161"/>
      <c r="CN1365" s="161"/>
      <c r="CO1365" s="161"/>
      <c r="CP1365" s="161"/>
      <c r="CQ1365" s="161"/>
      <c r="CR1365" s="161"/>
      <c r="CS1365" s="161"/>
      <c r="CT1365" s="161"/>
      <c r="CU1365" s="161"/>
      <c r="CV1365" s="161"/>
      <c r="CW1365" s="161"/>
      <c r="CX1365" s="161"/>
      <c r="CY1365" s="161"/>
      <c r="CZ1365" s="161"/>
      <c r="DA1365" s="161"/>
      <c r="DB1365" s="161"/>
      <c r="DC1365" s="161"/>
      <c r="DD1365" s="161"/>
      <c r="DE1365" s="161"/>
      <c r="DF1365" s="161"/>
      <c r="DG1365" s="161"/>
      <c r="DH1365" s="161"/>
      <c r="DI1365" s="161"/>
      <c r="DJ1365" s="161"/>
      <c r="DK1365" s="161"/>
      <c r="DL1365" s="161"/>
      <c r="DM1365" s="161"/>
      <c r="DN1365" s="161"/>
      <c r="DO1365" s="161"/>
      <c r="DP1365" s="161"/>
      <c r="DQ1365" s="161"/>
      <c r="DR1365" s="161"/>
      <c r="DS1365" s="161"/>
      <c r="DT1365" s="161"/>
      <c r="DU1365" s="161"/>
      <c r="DV1365" s="161"/>
      <c r="DW1365" s="161"/>
    </row>
    <row r="1366" spans="1:127" ht="12.75" customHeight="1" x14ac:dyDescent="0.25">
      <c r="A1366" s="161"/>
      <c r="B1366" s="161"/>
      <c r="C1366" s="161"/>
      <c r="D1366" s="161"/>
      <c r="E1366" s="161"/>
      <c r="F1366" s="161"/>
      <c r="G1366" s="161"/>
      <c r="H1366" s="161"/>
      <c r="I1366" s="161"/>
      <c r="J1366" s="161"/>
      <c r="K1366" s="161"/>
      <c r="L1366" s="161"/>
      <c r="M1366" s="161"/>
      <c r="N1366" s="161"/>
      <c r="O1366" s="161"/>
      <c r="P1366" s="161"/>
      <c r="Q1366" s="161"/>
      <c r="R1366" s="161"/>
      <c r="S1366" s="161"/>
      <c r="T1366" s="161"/>
      <c r="U1366" s="161"/>
      <c r="V1366" s="161"/>
      <c r="W1366" s="161"/>
      <c r="X1366" s="161"/>
      <c r="Y1366" s="161"/>
      <c r="Z1366" s="161"/>
      <c r="AA1366" s="161"/>
      <c r="AB1366" s="161"/>
      <c r="AC1366" s="161"/>
      <c r="AD1366" s="161"/>
      <c r="AE1366" s="161"/>
      <c r="AF1366" s="161"/>
      <c r="AG1366" s="161"/>
      <c r="AH1366" s="161"/>
      <c r="AI1366" s="161"/>
      <c r="AJ1366" s="161"/>
      <c r="AK1366" s="161"/>
      <c r="AL1366" s="161"/>
      <c r="AM1366" s="161"/>
      <c r="AN1366" s="161"/>
      <c r="AO1366" s="161"/>
      <c r="AP1366" s="161"/>
      <c r="AQ1366" s="161"/>
      <c r="AR1366"/>
      <c r="AS1366" s="161"/>
      <c r="AT1366" s="161"/>
      <c r="AU1366" s="161"/>
      <c r="AV1366" s="161"/>
      <c r="AW1366" s="161"/>
      <c r="AX1366" s="161"/>
      <c r="AY1366" s="161"/>
      <c r="AZ1366" s="161"/>
      <c r="BA1366" s="161"/>
      <c r="BB1366" s="161"/>
      <c r="BC1366" s="161"/>
      <c r="BD1366" s="161"/>
      <c r="BE1366" s="161"/>
      <c r="BF1366" s="161"/>
      <c r="BG1366" s="161"/>
      <c r="BH1366" s="161"/>
      <c r="BI1366" s="161"/>
      <c r="BJ1366" s="161"/>
      <c r="BK1366" s="161"/>
      <c r="BL1366" s="161"/>
      <c r="BM1366" s="161"/>
      <c r="BN1366" s="161"/>
      <c r="BO1366" s="161"/>
      <c r="BP1366" s="161"/>
      <c r="BQ1366" s="161"/>
      <c r="BR1366" s="161"/>
      <c r="BS1366" s="161"/>
      <c r="BT1366" s="161"/>
      <c r="BU1366" s="161"/>
      <c r="BV1366" s="161"/>
      <c r="BW1366" s="161"/>
      <c r="BX1366" s="161"/>
      <c r="BY1366" s="161"/>
      <c r="BZ1366" s="161"/>
      <c r="CA1366" s="161"/>
      <c r="CB1366" s="161"/>
      <c r="CC1366" s="161"/>
      <c r="CD1366" s="161"/>
      <c r="CE1366" s="161"/>
      <c r="CF1366" s="161"/>
      <c r="CG1366" s="161"/>
      <c r="CH1366" s="161"/>
      <c r="CI1366" s="161"/>
      <c r="CJ1366" s="161"/>
      <c r="CK1366" s="161"/>
      <c r="CL1366" s="161"/>
      <c r="CM1366" s="161"/>
      <c r="CN1366" s="161"/>
      <c r="CO1366" s="161"/>
      <c r="CP1366" s="161"/>
      <c r="CQ1366" s="161"/>
      <c r="CR1366" s="161"/>
      <c r="CS1366" s="161"/>
      <c r="CT1366" s="161"/>
      <c r="CU1366" s="161"/>
      <c r="CV1366" s="161"/>
      <c r="CW1366" s="161"/>
      <c r="CX1366" s="161"/>
      <c r="CY1366" s="161"/>
      <c r="CZ1366" s="161"/>
      <c r="DA1366" s="161"/>
      <c r="DB1366" s="161"/>
      <c r="DC1366" s="161"/>
      <c r="DD1366" s="161"/>
      <c r="DE1366" s="161"/>
      <c r="DF1366" s="161"/>
      <c r="DG1366" s="161"/>
      <c r="DH1366" s="161"/>
      <c r="DI1366" s="161"/>
      <c r="DJ1366" s="161"/>
      <c r="DK1366" s="161"/>
      <c r="DL1366" s="161"/>
      <c r="DM1366" s="161"/>
      <c r="DN1366" s="161"/>
      <c r="DO1366" s="161"/>
      <c r="DP1366" s="161"/>
      <c r="DQ1366" s="161"/>
      <c r="DR1366" s="161"/>
      <c r="DS1366" s="161"/>
      <c r="DT1366" s="161"/>
      <c r="DU1366" s="161"/>
      <c r="DV1366" s="161"/>
      <c r="DW1366" s="161"/>
    </row>
    <row r="1367" spans="1:127" ht="12.75" customHeight="1" x14ac:dyDescent="0.25">
      <c r="A1367" s="161"/>
      <c r="B1367" s="161"/>
      <c r="C1367" s="161"/>
      <c r="D1367" s="161"/>
      <c r="E1367" s="161"/>
      <c r="F1367" s="161"/>
      <c r="G1367" s="161"/>
      <c r="H1367" s="161"/>
      <c r="I1367" s="161"/>
      <c r="J1367" s="161"/>
      <c r="K1367" s="161"/>
      <c r="L1367" s="161"/>
      <c r="M1367" s="161"/>
      <c r="N1367" s="161"/>
      <c r="O1367" s="161"/>
      <c r="P1367" s="161"/>
      <c r="Q1367" s="161"/>
      <c r="R1367" s="161"/>
      <c r="S1367" s="161"/>
      <c r="T1367" s="161"/>
      <c r="U1367" s="161"/>
      <c r="V1367" s="161"/>
      <c r="W1367" s="161"/>
      <c r="X1367" s="161"/>
      <c r="Y1367" s="161"/>
      <c r="Z1367" s="161"/>
      <c r="AA1367" s="161"/>
      <c r="AB1367" s="161"/>
      <c r="AC1367" s="161"/>
      <c r="AD1367" s="161"/>
      <c r="AE1367" s="161"/>
      <c r="AF1367" s="161"/>
      <c r="AG1367" s="161"/>
      <c r="AH1367" s="161"/>
      <c r="AI1367" s="161"/>
      <c r="AJ1367" s="161"/>
      <c r="AK1367" s="161"/>
      <c r="AL1367" s="161"/>
      <c r="AM1367" s="161"/>
      <c r="AN1367" s="161"/>
      <c r="AO1367" s="161"/>
      <c r="AP1367" s="161"/>
      <c r="AQ1367" s="161"/>
      <c r="AR1367"/>
      <c r="AS1367" s="161"/>
      <c r="AT1367" s="161"/>
      <c r="AU1367" s="161"/>
      <c r="AV1367" s="161"/>
      <c r="AW1367" s="161"/>
      <c r="AX1367" s="161"/>
      <c r="AY1367" s="161"/>
      <c r="AZ1367" s="161"/>
      <c r="BA1367" s="161"/>
      <c r="BB1367" s="161"/>
      <c r="BC1367" s="161"/>
      <c r="BD1367" s="161"/>
      <c r="BE1367" s="161"/>
      <c r="BF1367" s="161"/>
      <c r="BG1367" s="161"/>
      <c r="BH1367" s="161"/>
      <c r="BI1367" s="161"/>
      <c r="BJ1367" s="161"/>
      <c r="BK1367" s="161"/>
      <c r="BL1367" s="161"/>
      <c r="BM1367" s="161"/>
      <c r="BN1367" s="161"/>
      <c r="BO1367" s="161"/>
      <c r="BP1367" s="161"/>
      <c r="BQ1367" s="161"/>
      <c r="BR1367" s="161"/>
      <c r="BS1367" s="161"/>
      <c r="BT1367" s="161"/>
      <c r="BU1367" s="161"/>
      <c r="BV1367" s="161"/>
      <c r="BW1367" s="161"/>
      <c r="BX1367" s="161"/>
      <c r="BY1367" s="161"/>
      <c r="BZ1367" s="161"/>
      <c r="CA1367" s="161"/>
      <c r="CB1367" s="161"/>
      <c r="CC1367" s="161"/>
      <c r="CD1367" s="161"/>
      <c r="CE1367" s="161"/>
      <c r="CF1367" s="161"/>
      <c r="CG1367" s="161"/>
      <c r="CH1367" s="161"/>
      <c r="CI1367" s="161"/>
      <c r="CJ1367" s="161"/>
      <c r="CK1367" s="161"/>
      <c r="CL1367" s="161"/>
      <c r="CM1367" s="161"/>
      <c r="CN1367" s="161"/>
      <c r="CO1367" s="161"/>
      <c r="CP1367" s="161"/>
      <c r="CQ1367" s="161"/>
      <c r="CR1367" s="161"/>
      <c r="CS1367" s="161"/>
      <c r="CT1367" s="161"/>
      <c r="CU1367" s="161"/>
      <c r="CV1367" s="161"/>
      <c r="CW1367" s="161"/>
      <c r="CX1367" s="161"/>
      <c r="CY1367" s="161"/>
      <c r="CZ1367" s="161"/>
      <c r="DA1367" s="161"/>
      <c r="DB1367" s="161"/>
      <c r="DC1367" s="161"/>
      <c r="DD1367" s="161"/>
      <c r="DE1367" s="161"/>
      <c r="DF1367" s="161"/>
      <c r="DG1367" s="161"/>
      <c r="DH1367" s="161"/>
      <c r="DI1367" s="161"/>
      <c r="DJ1367" s="161"/>
      <c r="DK1367" s="161"/>
      <c r="DL1367" s="161"/>
      <c r="DM1367" s="161"/>
      <c r="DN1367" s="161"/>
      <c r="DO1367" s="161"/>
      <c r="DP1367" s="161"/>
      <c r="DQ1367" s="161"/>
      <c r="DR1367" s="161"/>
      <c r="DS1367" s="161"/>
      <c r="DT1367" s="161"/>
      <c r="DU1367" s="161"/>
      <c r="DV1367" s="161"/>
      <c r="DW1367" s="161"/>
    </row>
    <row r="1368" spans="1:127" ht="12.75" customHeight="1" x14ac:dyDescent="0.25">
      <c r="A1368" s="161"/>
      <c r="B1368" s="161"/>
      <c r="C1368" s="161"/>
      <c r="D1368" s="161"/>
      <c r="E1368" s="161"/>
      <c r="F1368" s="161"/>
      <c r="G1368" s="161"/>
      <c r="H1368" s="161"/>
      <c r="I1368" s="161"/>
      <c r="J1368" s="161"/>
      <c r="K1368" s="161"/>
      <c r="L1368" s="161"/>
      <c r="M1368" s="161"/>
      <c r="N1368" s="161"/>
      <c r="O1368" s="161"/>
      <c r="P1368" s="161"/>
      <c r="Q1368" s="161"/>
      <c r="R1368" s="161"/>
      <c r="S1368" s="161"/>
      <c r="T1368" s="161"/>
      <c r="U1368" s="161"/>
      <c r="V1368" s="161"/>
      <c r="W1368" s="161"/>
      <c r="X1368" s="161"/>
      <c r="Y1368" s="161"/>
      <c r="Z1368" s="161"/>
      <c r="AA1368" s="161"/>
      <c r="AB1368" s="161"/>
      <c r="AC1368" s="161"/>
      <c r="AD1368" s="161"/>
      <c r="AE1368" s="161"/>
      <c r="AF1368" s="161"/>
      <c r="AG1368" s="161"/>
      <c r="AH1368" s="161"/>
      <c r="AI1368" s="161"/>
      <c r="AJ1368" s="161"/>
      <c r="AK1368" s="161"/>
      <c r="AL1368" s="161"/>
      <c r="AM1368" s="161"/>
      <c r="AN1368" s="161"/>
      <c r="AO1368" s="161"/>
      <c r="AP1368" s="161"/>
      <c r="AQ1368" s="161"/>
      <c r="AR1368"/>
      <c r="AS1368" s="161"/>
      <c r="AT1368" s="161"/>
      <c r="AU1368" s="161"/>
      <c r="AV1368" s="161"/>
      <c r="AW1368" s="161"/>
      <c r="AX1368" s="161"/>
      <c r="AY1368" s="161"/>
      <c r="AZ1368" s="161"/>
      <c r="BA1368" s="161"/>
      <c r="BB1368" s="161"/>
      <c r="BC1368" s="161"/>
      <c r="BD1368" s="161"/>
      <c r="BE1368" s="161"/>
      <c r="BF1368" s="161"/>
      <c r="BG1368" s="161"/>
      <c r="BH1368" s="161"/>
      <c r="BI1368" s="161"/>
      <c r="BJ1368" s="161"/>
      <c r="BK1368" s="161"/>
      <c r="BL1368" s="161"/>
      <c r="BM1368" s="161"/>
      <c r="BN1368" s="161"/>
      <c r="BO1368" s="161"/>
      <c r="BP1368" s="161"/>
      <c r="BQ1368" s="161"/>
      <c r="BR1368" s="161"/>
      <c r="BS1368" s="161"/>
      <c r="BT1368" s="161"/>
      <c r="BU1368" s="161"/>
      <c r="BV1368" s="161"/>
      <c r="BW1368" s="161"/>
      <c r="BX1368" s="161"/>
      <c r="BY1368" s="161"/>
      <c r="BZ1368" s="161"/>
      <c r="CA1368" s="161"/>
      <c r="CB1368" s="161"/>
      <c r="CC1368" s="161"/>
      <c r="CD1368" s="161"/>
      <c r="CE1368" s="161"/>
      <c r="CF1368" s="161"/>
      <c r="CG1368" s="161"/>
      <c r="CH1368" s="161"/>
      <c r="CI1368" s="161"/>
      <c r="CJ1368" s="161"/>
      <c r="CK1368" s="161"/>
      <c r="CL1368" s="161"/>
      <c r="CM1368" s="161"/>
      <c r="CN1368" s="161"/>
      <c r="CO1368" s="161"/>
      <c r="CP1368" s="161"/>
      <c r="CQ1368" s="161"/>
      <c r="CR1368" s="161"/>
      <c r="CS1368" s="161"/>
      <c r="CT1368" s="161"/>
      <c r="CU1368" s="161"/>
      <c r="CV1368" s="161"/>
      <c r="CW1368" s="161"/>
      <c r="CX1368" s="161"/>
      <c r="CY1368" s="161"/>
      <c r="CZ1368" s="161"/>
      <c r="DA1368" s="161"/>
      <c r="DB1368" s="161"/>
      <c r="DC1368" s="161"/>
      <c r="DD1368" s="161"/>
      <c r="DE1368" s="161"/>
      <c r="DF1368" s="161"/>
      <c r="DG1368" s="161"/>
      <c r="DH1368" s="161"/>
      <c r="DI1368" s="161"/>
      <c r="DJ1368" s="161"/>
      <c r="DK1368" s="161"/>
      <c r="DL1368" s="161"/>
      <c r="DM1368" s="161"/>
      <c r="DN1368" s="161"/>
      <c r="DO1368" s="161"/>
      <c r="DP1368" s="161"/>
      <c r="DQ1368" s="161"/>
      <c r="DR1368" s="161"/>
      <c r="DS1368" s="161"/>
      <c r="DT1368" s="161"/>
      <c r="DU1368" s="161"/>
      <c r="DV1368" s="161"/>
      <c r="DW1368" s="161"/>
    </row>
    <row r="1369" spans="1:127" ht="12.75" customHeight="1" x14ac:dyDescent="0.25">
      <c r="A1369" s="161"/>
      <c r="B1369" s="161"/>
      <c r="C1369" s="161"/>
      <c r="D1369" s="161"/>
      <c r="E1369" s="161"/>
      <c r="F1369" s="161"/>
      <c r="G1369" s="161"/>
      <c r="H1369" s="161"/>
      <c r="I1369" s="161"/>
      <c r="J1369" s="161"/>
      <c r="K1369" s="161"/>
      <c r="L1369" s="161"/>
      <c r="M1369" s="161"/>
      <c r="N1369" s="161"/>
      <c r="O1369" s="161"/>
      <c r="P1369" s="161"/>
      <c r="Q1369" s="161"/>
      <c r="R1369" s="161"/>
      <c r="S1369" s="161"/>
      <c r="T1369" s="161"/>
      <c r="U1369" s="161"/>
      <c r="V1369" s="161"/>
      <c r="W1369" s="161"/>
      <c r="X1369" s="161"/>
      <c r="Y1369" s="161"/>
      <c r="Z1369" s="161"/>
      <c r="AA1369" s="161"/>
      <c r="AB1369" s="161"/>
      <c r="AC1369" s="161"/>
      <c r="AD1369" s="161"/>
      <c r="AE1369" s="161"/>
      <c r="AF1369" s="161"/>
      <c r="AG1369" s="161"/>
      <c r="AH1369" s="161"/>
      <c r="AI1369" s="161"/>
      <c r="AJ1369" s="161"/>
      <c r="AK1369" s="161"/>
      <c r="AL1369" s="161"/>
      <c r="AM1369" s="161"/>
      <c r="AN1369" s="161"/>
      <c r="AO1369" s="161"/>
      <c r="AP1369" s="161"/>
      <c r="AQ1369" s="161"/>
      <c r="AR1369"/>
      <c r="AS1369" s="161"/>
      <c r="AT1369" s="161"/>
      <c r="AU1369" s="161"/>
      <c r="AV1369" s="161"/>
      <c r="AW1369" s="161"/>
      <c r="AX1369" s="161"/>
      <c r="AY1369" s="161"/>
      <c r="AZ1369" s="161"/>
      <c r="BA1369" s="161"/>
      <c r="BB1369" s="161"/>
      <c r="BC1369" s="161"/>
      <c r="BD1369" s="161"/>
      <c r="BE1369" s="161"/>
      <c r="BF1369" s="161"/>
      <c r="BG1369" s="161"/>
      <c r="BH1369" s="161"/>
      <c r="BI1369" s="161"/>
      <c r="BJ1369" s="161"/>
      <c r="BK1369" s="161"/>
      <c r="BL1369" s="161"/>
      <c r="BM1369" s="161"/>
      <c r="BN1369" s="161"/>
      <c r="BO1369" s="161"/>
      <c r="BP1369" s="161"/>
      <c r="BQ1369" s="161"/>
      <c r="BR1369" s="161"/>
      <c r="BS1369" s="161"/>
      <c r="BT1369" s="161"/>
      <c r="BU1369" s="161"/>
      <c r="BV1369" s="161"/>
      <c r="BW1369" s="161"/>
      <c r="BX1369" s="161"/>
      <c r="BY1369" s="161"/>
      <c r="BZ1369" s="161"/>
      <c r="CA1369" s="161"/>
      <c r="CB1369" s="161"/>
      <c r="CC1369" s="161"/>
      <c r="CD1369" s="161"/>
      <c r="CE1369" s="161"/>
      <c r="CF1369" s="161"/>
      <c r="CG1369" s="161"/>
      <c r="CH1369" s="161"/>
      <c r="CI1369" s="161"/>
      <c r="CJ1369" s="161"/>
      <c r="CK1369" s="161"/>
      <c r="CL1369" s="161"/>
      <c r="CM1369" s="161"/>
      <c r="CN1369" s="161"/>
      <c r="CO1369" s="161"/>
      <c r="CP1369" s="161"/>
      <c r="CQ1369" s="161"/>
      <c r="CR1369" s="161"/>
      <c r="CS1369" s="161"/>
      <c r="CT1369" s="161"/>
      <c r="CU1369" s="161"/>
      <c r="CV1369" s="161"/>
      <c r="CW1369" s="161"/>
      <c r="CX1369" s="161"/>
      <c r="CY1369" s="161"/>
      <c r="CZ1369" s="161"/>
      <c r="DA1369" s="161"/>
      <c r="DB1369" s="161"/>
      <c r="DC1369" s="161"/>
      <c r="DD1369" s="161"/>
      <c r="DE1369" s="161"/>
      <c r="DF1369" s="161"/>
      <c r="DG1369" s="161"/>
      <c r="DH1369" s="161"/>
      <c r="DI1369" s="161"/>
      <c r="DJ1369" s="161"/>
      <c r="DK1369" s="161"/>
      <c r="DL1369" s="161"/>
      <c r="DM1369" s="161"/>
      <c r="DN1369" s="161"/>
      <c r="DO1369" s="161"/>
      <c r="DP1369" s="161"/>
      <c r="DQ1369" s="161"/>
      <c r="DR1369" s="161"/>
      <c r="DS1369" s="161"/>
      <c r="DT1369" s="161"/>
      <c r="DU1369" s="161"/>
      <c r="DV1369" s="161"/>
      <c r="DW1369" s="161"/>
    </row>
    <row r="1370" spans="1:127" ht="12.75" customHeight="1" x14ac:dyDescent="0.25">
      <c r="A1370" s="161"/>
      <c r="B1370" s="161"/>
      <c r="C1370" s="161"/>
      <c r="D1370" s="161"/>
      <c r="E1370" s="161"/>
      <c r="F1370" s="161"/>
      <c r="G1370" s="161"/>
      <c r="H1370" s="161"/>
      <c r="I1370" s="161"/>
      <c r="J1370" s="161"/>
      <c r="K1370" s="161"/>
      <c r="L1370" s="161"/>
      <c r="M1370" s="161"/>
      <c r="N1370" s="161"/>
      <c r="O1370" s="161"/>
      <c r="P1370" s="161"/>
      <c r="Q1370" s="161"/>
      <c r="R1370" s="161"/>
      <c r="S1370" s="161"/>
      <c r="T1370" s="161"/>
      <c r="U1370" s="161"/>
      <c r="V1370" s="161"/>
      <c r="W1370" s="161"/>
      <c r="X1370" s="161"/>
      <c r="Y1370" s="161"/>
      <c r="Z1370" s="161"/>
      <c r="AA1370" s="161"/>
      <c r="AB1370" s="161"/>
      <c r="AC1370" s="161"/>
      <c r="AD1370" s="161"/>
      <c r="AE1370" s="161"/>
      <c r="AF1370" s="161"/>
      <c r="AG1370" s="161"/>
      <c r="AH1370" s="161"/>
      <c r="AI1370" s="161"/>
      <c r="AJ1370" s="161"/>
      <c r="AK1370" s="161"/>
      <c r="AL1370" s="161"/>
      <c r="AM1370" s="161"/>
      <c r="AN1370" s="161"/>
      <c r="AO1370" s="161"/>
      <c r="AP1370" s="161"/>
      <c r="AQ1370" s="161"/>
      <c r="AR1370"/>
      <c r="AS1370" s="161"/>
      <c r="AT1370" s="161"/>
      <c r="AU1370" s="161"/>
      <c r="AV1370" s="161"/>
      <c r="AW1370" s="161"/>
      <c r="AX1370" s="161"/>
      <c r="AY1370" s="161"/>
      <c r="AZ1370" s="161"/>
      <c r="BA1370" s="161"/>
      <c r="BB1370" s="161"/>
      <c r="BC1370" s="161"/>
      <c r="BD1370" s="161"/>
      <c r="BE1370" s="161"/>
      <c r="BF1370" s="161"/>
      <c r="BG1370" s="161"/>
      <c r="BH1370" s="161"/>
      <c r="BI1370" s="161"/>
      <c r="BJ1370" s="161"/>
      <c r="BK1370" s="161"/>
      <c r="BL1370" s="161"/>
      <c r="BM1370" s="161"/>
      <c r="BN1370" s="161"/>
      <c r="BO1370" s="161"/>
      <c r="BP1370" s="161"/>
      <c r="BQ1370" s="161"/>
      <c r="BR1370" s="161"/>
      <c r="BS1370" s="161"/>
      <c r="BT1370" s="161"/>
      <c r="BU1370" s="161"/>
      <c r="BV1370" s="161"/>
      <c r="BW1370" s="161"/>
      <c r="BX1370" s="161"/>
      <c r="BY1370" s="161"/>
      <c r="BZ1370" s="161"/>
      <c r="CA1370" s="161"/>
      <c r="CB1370" s="161"/>
      <c r="CC1370" s="161"/>
      <c r="CD1370" s="161"/>
      <c r="CE1370" s="161"/>
      <c r="CF1370" s="161"/>
      <c r="CG1370" s="161"/>
      <c r="CH1370" s="161"/>
      <c r="CI1370" s="161"/>
      <c r="CJ1370" s="161"/>
      <c r="CK1370" s="161"/>
      <c r="CL1370" s="161"/>
      <c r="CM1370" s="161"/>
      <c r="CN1370" s="161"/>
      <c r="CO1370" s="161"/>
      <c r="CP1370" s="161"/>
      <c r="CQ1370" s="161"/>
      <c r="CR1370" s="161"/>
      <c r="CS1370" s="161"/>
      <c r="CT1370" s="161"/>
      <c r="CU1370" s="161"/>
      <c r="CV1370" s="161"/>
      <c r="CW1370" s="161"/>
      <c r="CX1370" s="161"/>
      <c r="CY1370" s="161"/>
      <c r="CZ1370" s="161"/>
      <c r="DA1370" s="161"/>
      <c r="DB1370" s="161"/>
      <c r="DC1370" s="161"/>
      <c r="DD1370" s="161"/>
      <c r="DE1370" s="161"/>
      <c r="DF1370" s="161"/>
      <c r="DG1370" s="161"/>
      <c r="DH1370" s="161"/>
      <c r="DI1370" s="161"/>
      <c r="DJ1370" s="161"/>
      <c r="DK1370" s="161"/>
      <c r="DL1370" s="161"/>
      <c r="DM1370" s="161"/>
      <c r="DN1370" s="161"/>
      <c r="DO1370" s="161"/>
      <c r="DP1370" s="161"/>
      <c r="DQ1370" s="161"/>
      <c r="DR1370" s="161"/>
      <c r="DS1370" s="161"/>
      <c r="DT1370" s="161"/>
      <c r="DU1370" s="161"/>
      <c r="DV1370" s="161"/>
      <c r="DW1370" s="161"/>
    </row>
    <row r="1371" spans="1:127" ht="12.75" customHeight="1" x14ac:dyDescent="0.25">
      <c r="A1371" s="161"/>
      <c r="B1371" s="161"/>
      <c r="C1371" s="161"/>
      <c r="D1371" s="161"/>
      <c r="E1371" s="161"/>
      <c r="F1371" s="161"/>
      <c r="G1371" s="161"/>
      <c r="H1371" s="161"/>
      <c r="I1371" s="161"/>
      <c r="J1371" s="161"/>
      <c r="K1371" s="161"/>
      <c r="L1371" s="161"/>
      <c r="M1371" s="161"/>
      <c r="N1371" s="161"/>
      <c r="O1371" s="161"/>
      <c r="P1371" s="161"/>
      <c r="Q1371" s="161"/>
      <c r="R1371" s="161"/>
      <c r="S1371" s="161"/>
      <c r="T1371" s="161"/>
      <c r="U1371" s="161"/>
      <c r="V1371" s="161"/>
      <c r="W1371" s="161"/>
      <c r="X1371" s="161"/>
      <c r="Y1371" s="161"/>
      <c r="Z1371" s="161"/>
      <c r="AA1371" s="161"/>
      <c r="AB1371" s="161"/>
      <c r="AC1371" s="161"/>
      <c r="AD1371" s="161"/>
      <c r="AE1371" s="161"/>
      <c r="AF1371" s="161"/>
      <c r="AG1371" s="161"/>
      <c r="AH1371" s="161"/>
      <c r="AI1371" s="161"/>
      <c r="AJ1371" s="161"/>
      <c r="AK1371" s="161"/>
      <c r="AL1371" s="161"/>
      <c r="AM1371" s="161"/>
      <c r="AN1371" s="161"/>
      <c r="AO1371" s="161"/>
      <c r="AP1371" s="161"/>
      <c r="AQ1371" s="161"/>
      <c r="AR1371"/>
      <c r="AS1371" s="161"/>
      <c r="AT1371" s="161"/>
      <c r="AU1371" s="161"/>
      <c r="AV1371" s="161"/>
      <c r="AW1371" s="161"/>
      <c r="AX1371" s="161"/>
      <c r="AY1371" s="161"/>
      <c r="AZ1371" s="161"/>
      <c r="BA1371" s="161"/>
      <c r="BB1371" s="161"/>
      <c r="BC1371" s="161"/>
      <c r="BD1371" s="161"/>
      <c r="BE1371" s="161"/>
      <c r="BF1371" s="161"/>
      <c r="BG1371" s="161"/>
      <c r="BH1371" s="161"/>
      <c r="BI1371" s="161"/>
      <c r="BJ1371" s="161"/>
      <c r="BK1371" s="161"/>
      <c r="BL1371" s="161"/>
      <c r="BM1371" s="161"/>
      <c r="BN1371" s="161"/>
      <c r="BO1371" s="161"/>
      <c r="BP1371" s="161"/>
      <c r="BQ1371" s="161"/>
      <c r="BR1371" s="161"/>
      <c r="BS1371" s="161"/>
      <c r="BT1371" s="161"/>
      <c r="BU1371" s="161"/>
      <c r="BV1371" s="161"/>
      <c r="BW1371" s="161"/>
      <c r="BX1371" s="161"/>
      <c r="BY1371" s="161"/>
      <c r="BZ1371" s="161"/>
      <c r="CA1371" s="161"/>
      <c r="CB1371" s="161"/>
      <c r="CC1371" s="161"/>
      <c r="CD1371" s="161"/>
      <c r="CE1371" s="161"/>
      <c r="CF1371" s="161"/>
      <c r="CG1371" s="161"/>
      <c r="CH1371" s="161"/>
      <c r="CI1371" s="161"/>
      <c r="CJ1371" s="161"/>
      <c r="CK1371" s="161"/>
      <c r="CL1371" s="161"/>
      <c r="CM1371" s="161"/>
      <c r="CN1371" s="161"/>
      <c r="CO1371" s="161"/>
      <c r="CP1371" s="161"/>
      <c r="CQ1371" s="161"/>
      <c r="CR1371" s="161"/>
      <c r="CS1371" s="161"/>
      <c r="CT1371" s="161"/>
      <c r="CU1371" s="161"/>
      <c r="CV1371" s="161"/>
      <c r="CW1371" s="161"/>
      <c r="CX1371" s="161"/>
      <c r="CY1371" s="161"/>
      <c r="CZ1371" s="161"/>
      <c r="DA1371" s="161"/>
      <c r="DB1371" s="161"/>
      <c r="DC1371" s="161"/>
      <c r="DD1371" s="161"/>
      <c r="DE1371" s="161"/>
      <c r="DF1371" s="161"/>
      <c r="DG1371" s="161"/>
      <c r="DH1371" s="161"/>
      <c r="DI1371" s="161"/>
      <c r="DJ1371" s="161"/>
      <c r="DK1371" s="161"/>
      <c r="DL1371" s="161"/>
      <c r="DM1371" s="161"/>
      <c r="DN1371" s="161"/>
      <c r="DO1371" s="161"/>
      <c r="DP1371" s="161"/>
      <c r="DQ1371" s="161"/>
      <c r="DR1371" s="161"/>
      <c r="DS1371" s="161"/>
      <c r="DT1371" s="161"/>
      <c r="DU1371" s="161"/>
      <c r="DV1371" s="161"/>
      <c r="DW1371" s="161"/>
    </row>
    <row r="1372" spans="1:127" ht="12.75" customHeight="1" x14ac:dyDescent="0.25">
      <c r="A1372" s="161"/>
      <c r="B1372" s="161"/>
      <c r="C1372" s="161"/>
      <c r="D1372" s="161"/>
      <c r="E1372" s="161"/>
      <c r="F1372" s="161"/>
      <c r="G1372" s="161"/>
      <c r="H1372" s="161"/>
      <c r="I1372" s="161"/>
      <c r="J1372" s="161"/>
      <c r="K1372" s="161"/>
      <c r="L1372" s="161"/>
      <c r="M1372" s="161"/>
      <c r="N1372" s="161"/>
      <c r="O1372" s="161"/>
      <c r="P1372" s="161"/>
      <c r="Q1372" s="161"/>
      <c r="R1372" s="161"/>
      <c r="S1372" s="161"/>
      <c r="T1372" s="161"/>
      <c r="U1372" s="161"/>
      <c r="V1372" s="161"/>
      <c r="W1372" s="161"/>
      <c r="X1372" s="161"/>
      <c r="Y1372" s="161"/>
      <c r="Z1372" s="161"/>
      <c r="AA1372" s="161"/>
      <c r="AB1372" s="161"/>
      <c r="AC1372" s="161"/>
      <c r="AD1372" s="161"/>
      <c r="AE1372" s="161"/>
      <c r="AF1372" s="161"/>
      <c r="AG1372" s="161"/>
      <c r="AH1372" s="161"/>
      <c r="AI1372" s="161"/>
      <c r="AJ1372" s="161"/>
      <c r="AK1372" s="161"/>
      <c r="AL1372" s="161"/>
      <c r="AM1372" s="161"/>
      <c r="AN1372" s="161"/>
      <c r="AO1372" s="161"/>
      <c r="AP1372" s="161"/>
      <c r="AQ1372" s="161"/>
      <c r="AR1372"/>
      <c r="AS1372" s="161"/>
      <c r="AT1372" s="161"/>
      <c r="AU1372" s="161"/>
      <c r="AV1372" s="161"/>
      <c r="AW1372" s="161"/>
      <c r="AX1372" s="161"/>
      <c r="AY1372" s="161"/>
      <c r="AZ1372" s="161"/>
      <c r="BA1372" s="161"/>
      <c r="BB1372" s="161"/>
      <c r="BC1372" s="161"/>
      <c r="BD1372" s="161"/>
      <c r="BE1372" s="161"/>
      <c r="BF1372" s="161"/>
      <c r="BG1372" s="161"/>
      <c r="BH1372" s="161"/>
      <c r="BI1372" s="161"/>
      <c r="BJ1372" s="161"/>
      <c r="BK1372" s="161"/>
      <c r="BL1372" s="161"/>
      <c r="BM1372" s="161"/>
      <c r="BN1372" s="161"/>
      <c r="BO1372" s="161"/>
      <c r="BP1372" s="161"/>
      <c r="BQ1372" s="161"/>
      <c r="BR1372" s="161"/>
      <c r="BS1372" s="161"/>
      <c r="BT1372" s="161"/>
      <c r="BU1372" s="161"/>
      <c r="BV1372" s="161"/>
      <c r="BW1372" s="161"/>
      <c r="BX1372" s="161"/>
      <c r="BY1372" s="161"/>
      <c r="BZ1372" s="161"/>
      <c r="CA1372" s="161"/>
      <c r="CB1372" s="161"/>
      <c r="CC1372" s="161"/>
      <c r="CD1372" s="161"/>
      <c r="CE1372" s="161"/>
      <c r="CF1372" s="161"/>
      <c r="CG1372" s="161"/>
      <c r="CH1372" s="161"/>
      <c r="CI1372" s="161"/>
      <c r="CJ1372" s="161"/>
      <c r="CK1372" s="161"/>
      <c r="CL1372" s="161"/>
      <c r="CM1372" s="161"/>
      <c r="CN1372" s="161"/>
      <c r="CO1372" s="161"/>
      <c r="CP1372" s="161"/>
      <c r="CQ1372" s="161"/>
      <c r="CR1372" s="161"/>
      <c r="CS1372" s="161"/>
      <c r="CT1372" s="161"/>
      <c r="CU1372" s="161"/>
      <c r="CV1372" s="161"/>
      <c r="CW1372" s="161"/>
      <c r="CX1372" s="161"/>
      <c r="CY1372" s="161"/>
      <c r="CZ1372" s="161"/>
      <c r="DA1372" s="161"/>
      <c r="DB1372" s="161"/>
      <c r="DC1372" s="161"/>
      <c r="DD1372" s="161"/>
      <c r="DE1372" s="161"/>
      <c r="DF1372" s="161"/>
      <c r="DG1372" s="161"/>
      <c r="DH1372" s="161"/>
      <c r="DI1372" s="161"/>
      <c r="DJ1372" s="161"/>
      <c r="DK1372" s="161"/>
      <c r="DL1372" s="161"/>
      <c r="DM1372" s="161"/>
      <c r="DN1372" s="161"/>
      <c r="DO1372" s="161"/>
      <c r="DP1372" s="161"/>
      <c r="DQ1372" s="161"/>
      <c r="DR1372" s="161"/>
      <c r="DS1372" s="161"/>
      <c r="DT1372" s="161"/>
      <c r="DU1372" s="161"/>
      <c r="DV1372" s="161"/>
      <c r="DW1372" s="161"/>
    </row>
    <row r="1373" spans="1:127" ht="12.75" customHeight="1" x14ac:dyDescent="0.25">
      <c r="A1373" s="161"/>
      <c r="B1373" s="161"/>
      <c r="C1373" s="161"/>
      <c r="D1373" s="161"/>
      <c r="E1373" s="161"/>
      <c r="F1373" s="161"/>
      <c r="G1373" s="161"/>
      <c r="H1373" s="161"/>
      <c r="I1373" s="161"/>
      <c r="J1373" s="161"/>
      <c r="K1373" s="161"/>
      <c r="L1373" s="161"/>
      <c r="M1373" s="161"/>
      <c r="N1373" s="161"/>
      <c r="O1373" s="161"/>
      <c r="P1373" s="161"/>
      <c r="Q1373" s="161"/>
      <c r="R1373" s="161"/>
      <c r="S1373" s="161"/>
      <c r="T1373" s="161"/>
      <c r="U1373" s="161"/>
      <c r="V1373" s="161"/>
      <c r="W1373" s="161"/>
      <c r="X1373" s="161"/>
      <c r="Y1373" s="161"/>
      <c r="Z1373" s="161"/>
      <c r="AA1373" s="161"/>
      <c r="AB1373" s="161"/>
      <c r="AC1373" s="161"/>
      <c r="AD1373" s="161"/>
      <c r="AE1373" s="161"/>
      <c r="AF1373" s="161"/>
      <c r="AG1373" s="161"/>
      <c r="AH1373" s="161"/>
      <c r="AI1373" s="161"/>
      <c r="AJ1373" s="161"/>
      <c r="AK1373" s="161"/>
      <c r="AL1373" s="161"/>
      <c r="AM1373" s="161"/>
      <c r="AN1373" s="161"/>
      <c r="AO1373" s="161"/>
      <c r="AP1373" s="161"/>
      <c r="AQ1373" s="161"/>
      <c r="AR1373"/>
      <c r="AS1373" s="161"/>
      <c r="AT1373" s="161"/>
      <c r="AU1373" s="161"/>
      <c r="AV1373" s="161"/>
      <c r="AW1373" s="161"/>
      <c r="AX1373" s="161"/>
      <c r="AY1373" s="161"/>
      <c r="AZ1373" s="161"/>
      <c r="BA1373" s="161"/>
      <c r="BB1373" s="161"/>
      <c r="BC1373" s="161"/>
      <c r="BD1373" s="161"/>
      <c r="BE1373" s="161"/>
      <c r="BF1373" s="161"/>
      <c r="BG1373" s="161"/>
      <c r="BH1373" s="161"/>
      <c r="BI1373" s="161"/>
      <c r="BJ1373" s="161"/>
      <c r="BK1373" s="161"/>
      <c r="BL1373" s="161"/>
      <c r="BM1373" s="161"/>
      <c r="BN1373" s="161"/>
      <c r="BO1373" s="161"/>
      <c r="BP1373" s="161"/>
      <c r="BQ1373" s="161"/>
      <c r="BR1373" s="161"/>
      <c r="BS1373" s="161"/>
      <c r="BT1373" s="161"/>
      <c r="BU1373" s="161"/>
      <c r="BV1373" s="161"/>
      <c r="BW1373" s="161"/>
      <c r="BX1373" s="161"/>
      <c r="BY1373" s="161"/>
      <c r="BZ1373" s="161"/>
      <c r="CA1373" s="161"/>
      <c r="CB1373" s="161"/>
      <c r="CC1373" s="161"/>
      <c r="CD1373" s="161"/>
      <c r="CE1373" s="161"/>
      <c r="CF1373" s="161"/>
      <c r="CG1373" s="161"/>
      <c r="CH1373" s="161"/>
      <c r="CI1373" s="161"/>
      <c r="CJ1373" s="161"/>
      <c r="CK1373" s="161"/>
      <c r="CL1373" s="161"/>
      <c r="CM1373" s="161"/>
      <c r="CN1373" s="161"/>
      <c r="CO1373" s="161"/>
      <c r="CP1373" s="161"/>
      <c r="CQ1373" s="161"/>
      <c r="CR1373" s="161"/>
      <c r="CS1373" s="161"/>
      <c r="CT1373" s="161"/>
      <c r="CU1373" s="161"/>
      <c r="CV1373" s="161"/>
      <c r="CW1373" s="161"/>
      <c r="CX1373" s="161"/>
      <c r="CY1373" s="161"/>
      <c r="CZ1373" s="161"/>
      <c r="DA1373" s="161"/>
      <c r="DB1373" s="161"/>
      <c r="DC1373" s="161"/>
      <c r="DD1373" s="161"/>
      <c r="DE1373" s="161"/>
      <c r="DF1373" s="161"/>
      <c r="DG1373" s="161"/>
      <c r="DH1373" s="161"/>
      <c r="DI1373" s="161"/>
      <c r="DJ1373" s="161"/>
      <c r="DK1373" s="161"/>
      <c r="DL1373" s="161"/>
      <c r="DM1373" s="161"/>
      <c r="DN1373" s="161"/>
      <c r="DO1373" s="161"/>
      <c r="DP1373" s="161"/>
      <c r="DQ1373" s="161"/>
      <c r="DR1373" s="161"/>
      <c r="DS1373" s="161"/>
      <c r="DT1373" s="161"/>
      <c r="DU1373" s="161"/>
      <c r="DV1373" s="161"/>
      <c r="DW1373" s="161"/>
    </row>
    <row r="1374" spans="1:127" ht="12.75" customHeight="1" x14ac:dyDescent="0.25">
      <c r="A1374" s="161"/>
      <c r="B1374" s="161"/>
      <c r="C1374" s="161"/>
      <c r="D1374" s="161"/>
      <c r="E1374" s="161"/>
      <c r="F1374" s="161"/>
      <c r="G1374" s="161"/>
      <c r="H1374" s="161"/>
      <c r="I1374" s="161"/>
      <c r="J1374" s="161"/>
      <c r="K1374" s="161"/>
      <c r="L1374" s="161"/>
      <c r="M1374" s="161"/>
      <c r="N1374" s="161"/>
      <c r="O1374" s="161"/>
      <c r="P1374" s="161"/>
      <c r="Q1374" s="161"/>
      <c r="R1374" s="161"/>
      <c r="S1374" s="161"/>
      <c r="T1374" s="161"/>
      <c r="U1374" s="161"/>
      <c r="V1374" s="161"/>
      <c r="W1374" s="161"/>
      <c r="X1374" s="161"/>
      <c r="Y1374" s="161"/>
      <c r="Z1374" s="161"/>
      <c r="AA1374" s="161"/>
      <c r="AB1374" s="161"/>
      <c r="AC1374" s="161"/>
      <c r="AD1374" s="161"/>
      <c r="AE1374" s="161"/>
      <c r="AF1374" s="161"/>
      <c r="AG1374" s="161"/>
      <c r="AH1374" s="161"/>
      <c r="AI1374" s="161"/>
      <c r="AJ1374" s="161"/>
      <c r="AK1374" s="161"/>
      <c r="AL1374" s="161"/>
      <c r="AM1374" s="161"/>
      <c r="AN1374" s="161"/>
      <c r="AO1374" s="161"/>
      <c r="AP1374" s="161"/>
      <c r="AQ1374" s="161"/>
      <c r="AR1374"/>
      <c r="AS1374" s="161"/>
      <c r="AT1374" s="161"/>
      <c r="AU1374" s="161"/>
      <c r="AV1374" s="161"/>
      <c r="AW1374" s="161"/>
      <c r="AX1374" s="161"/>
      <c r="AY1374" s="161"/>
      <c r="AZ1374" s="161"/>
      <c r="BA1374" s="161"/>
      <c r="BB1374" s="161"/>
      <c r="BC1374" s="161"/>
      <c r="BD1374" s="161"/>
      <c r="BE1374" s="161"/>
      <c r="BF1374" s="161"/>
      <c r="BG1374" s="161"/>
      <c r="BH1374" s="161"/>
      <c r="BI1374" s="161"/>
      <c r="BJ1374" s="161"/>
      <c r="BK1374" s="161"/>
      <c r="BL1374" s="161"/>
      <c r="BM1374" s="161"/>
      <c r="BN1374" s="161"/>
      <c r="BO1374" s="161"/>
      <c r="BP1374" s="161"/>
      <c r="BQ1374" s="161"/>
      <c r="BR1374" s="161"/>
      <c r="BS1374" s="161"/>
      <c r="BT1374" s="161"/>
      <c r="BU1374" s="161"/>
      <c r="BV1374" s="161"/>
      <c r="BW1374" s="161"/>
      <c r="BX1374" s="161"/>
      <c r="BY1374" s="161"/>
      <c r="BZ1374" s="161"/>
      <c r="CA1374" s="161"/>
      <c r="CB1374" s="161"/>
      <c r="CC1374" s="161"/>
      <c r="CD1374" s="161"/>
      <c r="CE1374" s="161"/>
      <c r="CF1374" s="161"/>
      <c r="CG1374" s="161"/>
      <c r="CH1374" s="161"/>
      <c r="CI1374" s="161"/>
      <c r="CJ1374" s="161"/>
      <c r="CK1374" s="161"/>
      <c r="CL1374" s="161"/>
      <c r="CM1374" s="161"/>
      <c r="CN1374" s="161"/>
      <c r="CO1374" s="161"/>
      <c r="CP1374" s="161"/>
      <c r="CQ1374" s="161"/>
      <c r="CR1374" s="161"/>
      <c r="CS1374" s="161"/>
      <c r="CT1374" s="161"/>
      <c r="CU1374" s="161"/>
      <c r="CV1374" s="161"/>
      <c r="CW1374" s="161"/>
      <c r="CX1374" s="161"/>
      <c r="CY1374" s="161"/>
      <c r="CZ1374" s="161"/>
      <c r="DA1374" s="161"/>
      <c r="DB1374" s="161"/>
      <c r="DC1374" s="161"/>
      <c r="DD1374" s="161"/>
      <c r="DE1374" s="161"/>
      <c r="DF1374" s="161"/>
      <c r="DG1374" s="161"/>
      <c r="DH1374" s="161"/>
      <c r="DI1374" s="161"/>
      <c r="DJ1374" s="161"/>
      <c r="DK1374" s="161"/>
      <c r="DL1374" s="161"/>
      <c r="DM1374" s="161"/>
      <c r="DN1374" s="161"/>
      <c r="DO1374" s="161"/>
      <c r="DP1374" s="161"/>
      <c r="DQ1374" s="161"/>
      <c r="DR1374" s="161"/>
      <c r="DS1374" s="161"/>
      <c r="DT1374" s="161"/>
      <c r="DU1374" s="161"/>
      <c r="DV1374" s="161"/>
      <c r="DW1374" s="161"/>
    </row>
    <row r="1375" spans="1:127" ht="12.75" customHeight="1" x14ac:dyDescent="0.25">
      <c r="A1375" s="161"/>
      <c r="B1375" s="161"/>
      <c r="C1375" s="161"/>
      <c r="D1375" s="161"/>
      <c r="E1375" s="161"/>
      <c r="F1375" s="161"/>
      <c r="G1375" s="161"/>
      <c r="H1375" s="161"/>
      <c r="I1375" s="161"/>
      <c r="J1375" s="161"/>
      <c r="K1375" s="161"/>
      <c r="L1375" s="161"/>
      <c r="M1375" s="161"/>
      <c r="N1375" s="161"/>
      <c r="O1375" s="161"/>
      <c r="P1375" s="161"/>
      <c r="Q1375" s="161"/>
      <c r="R1375" s="161"/>
      <c r="S1375" s="161"/>
      <c r="T1375" s="161"/>
      <c r="U1375" s="161"/>
      <c r="V1375" s="161"/>
      <c r="W1375" s="161"/>
      <c r="X1375" s="161"/>
      <c r="Y1375" s="161"/>
      <c r="Z1375" s="161"/>
      <c r="AA1375" s="161"/>
      <c r="AB1375" s="161"/>
      <c r="AC1375" s="161"/>
      <c r="AD1375" s="161"/>
      <c r="AE1375" s="161"/>
      <c r="AF1375" s="161"/>
      <c r="AG1375" s="161"/>
      <c r="AH1375" s="161"/>
      <c r="AI1375" s="161"/>
      <c r="AJ1375" s="161"/>
      <c r="AK1375" s="161"/>
      <c r="AL1375" s="161"/>
      <c r="AM1375" s="161"/>
      <c r="AN1375" s="161"/>
      <c r="AO1375" s="161"/>
      <c r="AP1375" s="161"/>
      <c r="AQ1375" s="161"/>
      <c r="AR1375"/>
      <c r="AS1375" s="161"/>
      <c r="AT1375" s="161"/>
      <c r="AU1375" s="161"/>
      <c r="AV1375" s="161"/>
      <c r="AW1375" s="161"/>
      <c r="AX1375" s="161"/>
      <c r="AY1375" s="161"/>
      <c r="AZ1375" s="161"/>
      <c r="BA1375" s="161"/>
      <c r="BB1375" s="161"/>
      <c r="BC1375" s="161"/>
      <c r="BD1375" s="161"/>
      <c r="BE1375" s="161"/>
      <c r="BF1375" s="161"/>
      <c r="BG1375" s="161"/>
      <c r="BH1375" s="161"/>
      <c r="BI1375" s="161"/>
      <c r="BJ1375" s="161"/>
      <c r="BK1375" s="161"/>
      <c r="BL1375" s="161"/>
      <c r="BM1375" s="161"/>
      <c r="BN1375" s="161"/>
      <c r="BO1375" s="161"/>
      <c r="BP1375" s="161"/>
      <c r="BQ1375" s="161"/>
      <c r="BR1375" s="161"/>
      <c r="BS1375" s="161"/>
      <c r="BT1375" s="161"/>
      <c r="BU1375" s="161"/>
      <c r="BV1375" s="161"/>
      <c r="BW1375" s="161"/>
      <c r="BX1375" s="161"/>
      <c r="BY1375" s="161"/>
      <c r="BZ1375" s="161"/>
      <c r="CA1375" s="161"/>
      <c r="CB1375" s="161"/>
      <c r="CC1375" s="161"/>
      <c r="CD1375" s="161"/>
      <c r="CE1375" s="161"/>
      <c r="CF1375" s="161"/>
      <c r="CG1375" s="161"/>
      <c r="CH1375" s="161"/>
      <c r="CI1375" s="161"/>
      <c r="CJ1375" s="161"/>
      <c r="CK1375" s="161"/>
      <c r="CL1375" s="161"/>
      <c r="CM1375" s="161"/>
      <c r="CN1375" s="161"/>
      <c r="CO1375" s="161"/>
      <c r="CP1375" s="161"/>
      <c r="CQ1375" s="161"/>
      <c r="CR1375" s="161"/>
      <c r="CS1375" s="161"/>
      <c r="CT1375" s="161"/>
      <c r="CU1375" s="161"/>
      <c r="CV1375" s="161"/>
      <c r="CW1375" s="161"/>
      <c r="CX1375" s="161"/>
      <c r="CY1375" s="161"/>
      <c r="CZ1375" s="161"/>
      <c r="DA1375" s="161"/>
      <c r="DB1375" s="161"/>
      <c r="DC1375" s="161"/>
      <c r="DD1375" s="161"/>
      <c r="DE1375" s="161"/>
      <c r="DF1375" s="161"/>
      <c r="DG1375" s="161"/>
      <c r="DH1375" s="161"/>
      <c r="DI1375" s="161"/>
      <c r="DJ1375" s="161"/>
      <c r="DK1375" s="161"/>
      <c r="DL1375" s="161"/>
      <c r="DM1375" s="161"/>
      <c r="DN1375" s="161"/>
      <c r="DO1375" s="161"/>
      <c r="DP1375" s="161"/>
      <c r="DQ1375" s="161"/>
      <c r="DR1375" s="161"/>
      <c r="DS1375" s="161"/>
      <c r="DT1375" s="161"/>
      <c r="DU1375" s="161"/>
      <c r="DV1375" s="161"/>
      <c r="DW1375" s="161"/>
    </row>
    <row r="1376" spans="1:127" ht="12.75" customHeight="1" x14ac:dyDescent="0.25">
      <c r="A1376" s="161"/>
      <c r="B1376" s="161"/>
      <c r="C1376" s="161"/>
      <c r="D1376" s="161"/>
      <c r="E1376" s="161"/>
      <c r="F1376" s="161"/>
      <c r="G1376" s="161"/>
      <c r="H1376" s="161"/>
      <c r="I1376" s="161"/>
      <c r="J1376" s="161"/>
      <c r="K1376" s="161"/>
      <c r="L1376" s="161"/>
      <c r="M1376" s="161"/>
      <c r="N1376" s="161"/>
      <c r="O1376" s="161"/>
      <c r="P1376" s="161"/>
      <c r="Q1376" s="161"/>
      <c r="R1376" s="161"/>
      <c r="S1376" s="161"/>
      <c r="T1376" s="161"/>
      <c r="U1376" s="161"/>
      <c r="V1376" s="161"/>
      <c r="W1376" s="161"/>
      <c r="X1376" s="161"/>
      <c r="Y1376" s="161"/>
      <c r="Z1376" s="161"/>
      <c r="AA1376" s="161"/>
      <c r="AB1376" s="161"/>
      <c r="AC1376" s="161"/>
      <c r="AD1376" s="161"/>
      <c r="AE1376" s="161"/>
      <c r="AF1376" s="161"/>
      <c r="AG1376" s="161"/>
      <c r="AH1376" s="161"/>
      <c r="AI1376" s="161"/>
      <c r="AJ1376" s="161"/>
      <c r="AK1376" s="161"/>
      <c r="AL1376" s="161"/>
      <c r="AM1376" s="161"/>
      <c r="AN1376" s="161"/>
      <c r="AO1376" s="161"/>
      <c r="AP1376" s="161"/>
      <c r="AQ1376" s="161"/>
      <c r="AR1376"/>
      <c r="AS1376" s="161"/>
      <c r="AT1376" s="161"/>
      <c r="AU1376" s="161"/>
      <c r="AV1376" s="161"/>
      <c r="AW1376" s="161"/>
      <c r="AX1376" s="161"/>
      <c r="AY1376" s="161"/>
      <c r="AZ1376" s="161"/>
      <c r="BA1376" s="161"/>
      <c r="BB1376" s="161"/>
      <c r="BC1376" s="161"/>
      <c r="BD1376" s="161"/>
      <c r="BE1376" s="161"/>
      <c r="BF1376" s="161"/>
      <c r="BG1376" s="161"/>
      <c r="BH1376" s="161"/>
      <c r="BI1376" s="161"/>
      <c r="BJ1376" s="161"/>
      <c r="BK1376" s="161"/>
      <c r="BL1376" s="161"/>
      <c r="BM1376" s="161"/>
      <c r="BN1376" s="161"/>
      <c r="BO1376" s="161"/>
      <c r="BP1376" s="161"/>
      <c r="BQ1376" s="161"/>
      <c r="BR1376" s="161"/>
      <c r="BS1376" s="161"/>
      <c r="BT1376" s="161"/>
      <c r="BU1376" s="161"/>
      <c r="BV1376" s="161"/>
      <c r="BW1376" s="161"/>
      <c r="BX1376" s="161"/>
      <c r="BY1376" s="161"/>
      <c r="BZ1376" s="161"/>
      <c r="CA1376" s="161"/>
      <c r="CB1376" s="161"/>
      <c r="CC1376" s="161"/>
      <c r="CD1376" s="161"/>
      <c r="CE1376" s="161"/>
      <c r="CF1376" s="161"/>
      <c r="CG1376" s="161"/>
      <c r="CH1376" s="161"/>
      <c r="CI1376" s="161"/>
      <c r="CJ1376" s="161"/>
      <c r="CK1376" s="161"/>
      <c r="CL1376" s="161"/>
      <c r="CM1376" s="161"/>
      <c r="CN1376" s="161"/>
      <c r="CO1376" s="161"/>
      <c r="CP1376" s="161"/>
      <c r="CQ1376" s="161"/>
      <c r="CR1376" s="161"/>
      <c r="CS1376" s="161"/>
      <c r="CT1376" s="161"/>
      <c r="CU1376" s="161"/>
      <c r="CV1376" s="161"/>
      <c r="CW1376" s="161"/>
      <c r="CX1376" s="161"/>
      <c r="CY1376" s="161"/>
      <c r="CZ1376" s="161"/>
      <c r="DA1376" s="161"/>
      <c r="DB1376" s="161"/>
      <c r="DC1376" s="161"/>
      <c r="DD1376" s="161"/>
      <c r="DE1376" s="161"/>
      <c r="DF1376" s="161"/>
      <c r="DG1376" s="161"/>
      <c r="DH1376" s="161"/>
      <c r="DI1376" s="161"/>
      <c r="DJ1376" s="161"/>
      <c r="DK1376" s="161"/>
      <c r="DL1376" s="161"/>
      <c r="DM1376" s="161"/>
      <c r="DN1376" s="161"/>
      <c r="DO1376" s="161"/>
      <c r="DP1376" s="161"/>
      <c r="DQ1376" s="161"/>
      <c r="DR1376" s="161"/>
      <c r="DS1376" s="161"/>
      <c r="DT1376" s="161"/>
      <c r="DU1376" s="161"/>
      <c r="DV1376" s="161"/>
      <c r="DW1376" s="161"/>
    </row>
    <row r="1377" spans="1:127" ht="12.75" customHeight="1" x14ac:dyDescent="0.25">
      <c r="A1377" s="161"/>
      <c r="B1377" s="161"/>
      <c r="C1377" s="161"/>
      <c r="D1377" s="161"/>
      <c r="E1377" s="161"/>
      <c r="F1377" s="161"/>
      <c r="G1377" s="161"/>
      <c r="H1377" s="161"/>
      <c r="I1377" s="161"/>
      <c r="J1377" s="161"/>
      <c r="K1377" s="161"/>
      <c r="L1377" s="161"/>
      <c r="M1377" s="161"/>
      <c r="N1377" s="161"/>
      <c r="O1377" s="161"/>
      <c r="P1377" s="161"/>
      <c r="Q1377" s="161"/>
      <c r="R1377" s="161"/>
      <c r="S1377" s="161"/>
      <c r="T1377" s="161"/>
      <c r="U1377" s="161"/>
      <c r="V1377" s="161"/>
      <c r="W1377" s="161"/>
      <c r="X1377" s="161"/>
      <c r="Y1377" s="161"/>
      <c r="Z1377" s="161"/>
      <c r="AA1377" s="161"/>
      <c r="AB1377" s="161"/>
      <c r="AC1377" s="161"/>
      <c r="AD1377" s="161"/>
      <c r="AE1377" s="161"/>
      <c r="AF1377" s="161"/>
      <c r="AG1377" s="161"/>
      <c r="AH1377" s="161"/>
      <c r="AI1377" s="161"/>
      <c r="AJ1377" s="161"/>
      <c r="AK1377" s="161"/>
      <c r="AL1377" s="161"/>
      <c r="AM1377" s="161"/>
      <c r="AN1377" s="161"/>
      <c r="AO1377" s="161"/>
      <c r="AP1377" s="161"/>
      <c r="AQ1377" s="161"/>
      <c r="AR1377"/>
      <c r="AS1377" s="161"/>
      <c r="AT1377" s="161"/>
      <c r="AU1377" s="161"/>
      <c r="AV1377" s="161"/>
      <c r="AW1377" s="161"/>
      <c r="AX1377" s="161"/>
      <c r="AY1377" s="161"/>
      <c r="AZ1377" s="161"/>
      <c r="BA1377" s="161"/>
      <c r="BB1377" s="161"/>
      <c r="BC1377" s="161"/>
      <c r="BD1377" s="161"/>
      <c r="BE1377" s="161"/>
      <c r="BF1377" s="161"/>
      <c r="BG1377" s="161"/>
      <c r="BH1377" s="161"/>
      <c r="BI1377" s="161"/>
      <c r="BJ1377" s="161"/>
      <c r="BK1377" s="161"/>
      <c r="BL1377" s="161"/>
      <c r="BM1377" s="161"/>
      <c r="BN1377" s="161"/>
      <c r="BO1377" s="161"/>
      <c r="BP1377" s="161"/>
      <c r="BQ1377" s="161"/>
      <c r="BR1377" s="161"/>
      <c r="BS1377" s="161"/>
      <c r="BT1377" s="161"/>
      <c r="BU1377" s="161"/>
      <c r="BV1377" s="161"/>
      <c r="BW1377" s="161"/>
      <c r="BX1377" s="161"/>
      <c r="BY1377" s="161"/>
      <c r="BZ1377" s="161"/>
      <c r="CA1377" s="161"/>
      <c r="CB1377" s="161"/>
      <c r="CC1377" s="161"/>
      <c r="CD1377" s="161"/>
      <c r="CE1377" s="161"/>
      <c r="CF1377" s="161"/>
      <c r="CG1377" s="161"/>
      <c r="CH1377" s="161"/>
      <c r="CI1377" s="161"/>
      <c r="CJ1377" s="161"/>
      <c r="CK1377" s="161"/>
      <c r="CL1377" s="161"/>
      <c r="CM1377" s="161"/>
      <c r="CN1377" s="161"/>
      <c r="CO1377" s="161"/>
      <c r="CP1377" s="161"/>
      <c r="CQ1377" s="161"/>
      <c r="CR1377" s="161"/>
      <c r="CS1377" s="161"/>
      <c r="CT1377" s="161"/>
      <c r="CU1377" s="161"/>
      <c r="CV1377" s="161"/>
      <c r="CW1377" s="161"/>
      <c r="CX1377" s="161"/>
      <c r="CY1377" s="161"/>
      <c r="CZ1377" s="161"/>
      <c r="DA1377" s="161"/>
      <c r="DB1377" s="161"/>
      <c r="DC1377" s="161"/>
      <c r="DD1377" s="161"/>
      <c r="DE1377" s="161"/>
      <c r="DF1377" s="161"/>
      <c r="DG1377" s="161"/>
      <c r="DH1377" s="161"/>
      <c r="DI1377" s="161"/>
      <c r="DJ1377" s="161"/>
      <c r="DK1377" s="161"/>
      <c r="DL1377" s="161"/>
      <c r="DM1377" s="161"/>
      <c r="DN1377" s="161"/>
      <c r="DO1377" s="161"/>
      <c r="DP1377" s="161"/>
      <c r="DQ1377" s="161"/>
      <c r="DR1377" s="161"/>
      <c r="DS1377" s="161"/>
      <c r="DT1377" s="161"/>
      <c r="DU1377" s="161"/>
      <c r="DV1377" s="161"/>
      <c r="DW1377" s="161"/>
    </row>
    <row r="1378" spans="1:127" ht="12.75" customHeight="1" x14ac:dyDescent="0.25">
      <c r="A1378" s="161"/>
      <c r="B1378" s="161"/>
      <c r="C1378" s="161"/>
      <c r="D1378" s="161"/>
      <c r="E1378" s="161"/>
      <c r="F1378" s="161"/>
      <c r="G1378" s="161"/>
      <c r="H1378" s="161"/>
      <c r="I1378" s="161"/>
      <c r="J1378" s="161"/>
      <c r="K1378" s="161"/>
      <c r="L1378" s="161"/>
      <c r="M1378" s="161"/>
      <c r="N1378" s="161"/>
      <c r="O1378" s="161"/>
      <c r="P1378" s="161"/>
      <c r="Q1378" s="161"/>
      <c r="R1378" s="161"/>
      <c r="S1378" s="161"/>
      <c r="T1378" s="161"/>
      <c r="U1378" s="161"/>
      <c r="V1378" s="161"/>
      <c r="W1378" s="161"/>
      <c r="X1378" s="161"/>
      <c r="Y1378" s="161"/>
      <c r="Z1378" s="161"/>
      <c r="AA1378" s="161"/>
      <c r="AB1378" s="161"/>
      <c r="AC1378" s="161"/>
      <c r="AD1378" s="161"/>
      <c r="AE1378" s="161"/>
      <c r="AF1378" s="161"/>
      <c r="AG1378" s="161"/>
      <c r="AH1378" s="161"/>
      <c r="AI1378" s="161"/>
      <c r="AJ1378" s="161"/>
      <c r="AK1378" s="161"/>
      <c r="AL1378" s="161"/>
      <c r="AM1378" s="161"/>
      <c r="AN1378" s="161"/>
      <c r="AO1378" s="161"/>
      <c r="AP1378" s="161"/>
      <c r="AQ1378" s="161"/>
      <c r="AR1378"/>
      <c r="AS1378" s="161"/>
      <c r="AT1378" s="161"/>
      <c r="AU1378" s="161"/>
      <c r="AV1378" s="161"/>
      <c r="AW1378" s="161"/>
      <c r="AX1378" s="161"/>
      <c r="AY1378" s="161"/>
      <c r="AZ1378" s="161"/>
      <c r="BA1378" s="161"/>
      <c r="BB1378" s="161"/>
      <c r="BC1378" s="161"/>
      <c r="BD1378" s="161"/>
      <c r="BE1378" s="161"/>
      <c r="BF1378" s="161"/>
      <c r="BG1378" s="161"/>
      <c r="BH1378" s="161"/>
      <c r="BI1378" s="161"/>
      <c r="BJ1378" s="161"/>
      <c r="BK1378" s="161"/>
      <c r="BL1378" s="161"/>
      <c r="BM1378" s="161"/>
      <c r="BN1378" s="161"/>
      <c r="BO1378" s="161"/>
      <c r="BP1378" s="161"/>
      <c r="BQ1378" s="161"/>
      <c r="BR1378" s="161"/>
      <c r="BS1378" s="161"/>
      <c r="BT1378" s="161"/>
      <c r="BU1378" s="161"/>
      <c r="BV1378" s="161"/>
      <c r="BW1378" s="161"/>
      <c r="BX1378" s="161"/>
      <c r="BY1378" s="161"/>
      <c r="BZ1378" s="161"/>
      <c r="CA1378" s="161"/>
      <c r="CB1378" s="161"/>
      <c r="CC1378" s="161"/>
      <c r="CD1378" s="161"/>
      <c r="CE1378" s="161"/>
      <c r="CF1378" s="161"/>
      <c r="CG1378" s="161"/>
      <c r="CH1378" s="161"/>
      <c r="CI1378" s="161"/>
      <c r="CJ1378" s="161"/>
      <c r="CK1378" s="161"/>
      <c r="CL1378" s="161"/>
      <c r="CM1378" s="161"/>
      <c r="CN1378" s="161"/>
      <c r="CO1378" s="161"/>
      <c r="CP1378" s="161"/>
      <c r="CQ1378" s="161"/>
      <c r="CR1378" s="161"/>
      <c r="CS1378" s="161"/>
      <c r="CT1378" s="161"/>
      <c r="CU1378" s="161"/>
      <c r="CV1378" s="161"/>
      <c r="CW1378" s="161"/>
      <c r="CX1378" s="161"/>
      <c r="CY1378" s="161"/>
      <c r="CZ1378" s="161"/>
      <c r="DA1378" s="161"/>
      <c r="DB1378" s="161"/>
      <c r="DC1378" s="161"/>
      <c r="DD1378" s="161"/>
      <c r="DE1378" s="161"/>
      <c r="DF1378" s="161"/>
      <c r="DG1378" s="161"/>
      <c r="DH1378" s="161"/>
      <c r="DI1378" s="161"/>
      <c r="DJ1378" s="161"/>
      <c r="DK1378" s="161"/>
      <c r="DL1378" s="161"/>
      <c r="DM1378" s="161"/>
      <c r="DN1378" s="161"/>
      <c r="DO1378" s="161"/>
      <c r="DP1378" s="161"/>
      <c r="DQ1378" s="161"/>
      <c r="DR1378" s="161"/>
      <c r="DS1378" s="161"/>
      <c r="DT1378" s="161"/>
      <c r="DU1378" s="161"/>
      <c r="DV1378" s="161"/>
      <c r="DW1378" s="161"/>
    </row>
    <row r="1379" spans="1:127" ht="12.75" customHeight="1" x14ac:dyDescent="0.25">
      <c r="A1379" s="161"/>
      <c r="B1379" s="161"/>
      <c r="C1379" s="161"/>
      <c r="D1379" s="161"/>
      <c r="E1379" s="161"/>
      <c r="F1379" s="161"/>
      <c r="G1379" s="161"/>
      <c r="H1379" s="161"/>
      <c r="I1379" s="161"/>
      <c r="J1379" s="161"/>
      <c r="K1379" s="161"/>
      <c r="L1379" s="161"/>
      <c r="M1379" s="161"/>
      <c r="N1379" s="161"/>
      <c r="O1379" s="161"/>
      <c r="P1379" s="161"/>
      <c r="Q1379" s="161"/>
      <c r="R1379" s="161"/>
      <c r="S1379" s="161"/>
      <c r="T1379" s="161"/>
      <c r="U1379" s="161"/>
      <c r="V1379" s="161"/>
      <c r="W1379" s="161"/>
      <c r="X1379" s="161"/>
      <c r="Y1379" s="161"/>
      <c r="Z1379" s="161"/>
      <c r="AA1379" s="161"/>
      <c r="AB1379" s="161"/>
      <c r="AC1379" s="161"/>
      <c r="AD1379" s="161"/>
      <c r="AE1379" s="161"/>
      <c r="AF1379" s="161"/>
      <c r="AG1379" s="161"/>
      <c r="AH1379" s="161"/>
      <c r="AI1379" s="161"/>
      <c r="AJ1379" s="161"/>
      <c r="AK1379" s="161"/>
      <c r="AL1379" s="161"/>
      <c r="AM1379" s="161"/>
      <c r="AN1379" s="161"/>
      <c r="AO1379" s="161"/>
      <c r="AP1379" s="161"/>
      <c r="AQ1379" s="161"/>
      <c r="AR1379"/>
      <c r="AS1379" s="161"/>
      <c r="AT1379" s="161"/>
      <c r="AU1379" s="161"/>
      <c r="AV1379" s="161"/>
      <c r="AW1379" s="161"/>
      <c r="AX1379" s="161"/>
      <c r="AY1379" s="161"/>
      <c r="AZ1379" s="161"/>
      <c r="BA1379" s="161"/>
      <c r="BB1379" s="161"/>
      <c r="BC1379" s="161"/>
      <c r="BD1379" s="161"/>
      <c r="BE1379" s="161"/>
      <c r="BF1379" s="161"/>
      <c r="BG1379" s="161"/>
      <c r="BH1379" s="161"/>
      <c r="BI1379" s="161"/>
      <c r="BJ1379" s="161"/>
      <c r="BK1379" s="161"/>
      <c r="BL1379" s="161"/>
      <c r="BM1379" s="161"/>
      <c r="BN1379" s="161"/>
      <c r="BO1379" s="161"/>
      <c r="BP1379" s="161"/>
      <c r="BQ1379" s="161"/>
      <c r="BR1379" s="161"/>
      <c r="BS1379" s="161"/>
      <c r="BT1379" s="161"/>
      <c r="BU1379" s="161"/>
      <c r="BV1379" s="161"/>
      <c r="BW1379" s="161"/>
      <c r="BX1379" s="161"/>
      <c r="BY1379" s="161"/>
      <c r="BZ1379" s="161"/>
      <c r="CA1379" s="161"/>
      <c r="CB1379" s="161"/>
      <c r="CC1379" s="161"/>
      <c r="CD1379" s="161"/>
      <c r="CE1379" s="161"/>
      <c r="CF1379" s="161"/>
      <c r="CG1379" s="161"/>
      <c r="CH1379" s="161"/>
      <c r="CI1379" s="161"/>
      <c r="CJ1379" s="161"/>
      <c r="CK1379" s="161"/>
      <c r="CL1379" s="161"/>
      <c r="CM1379" s="161"/>
      <c r="CN1379" s="161"/>
      <c r="CO1379" s="161"/>
      <c r="CP1379" s="161"/>
      <c r="CQ1379" s="161"/>
      <c r="CR1379" s="161"/>
      <c r="CS1379" s="161"/>
      <c r="CT1379" s="161"/>
      <c r="CU1379" s="161"/>
      <c r="CV1379" s="161"/>
      <c r="CW1379" s="161"/>
      <c r="CX1379" s="161"/>
      <c r="CY1379" s="161"/>
      <c r="CZ1379" s="161"/>
      <c r="DA1379" s="161"/>
      <c r="DB1379" s="161"/>
      <c r="DC1379" s="161"/>
      <c r="DD1379" s="161"/>
      <c r="DE1379" s="161"/>
      <c r="DF1379" s="161"/>
      <c r="DG1379" s="161"/>
      <c r="DH1379" s="161"/>
      <c r="DI1379" s="161"/>
      <c r="DJ1379" s="161"/>
      <c r="DK1379" s="161"/>
      <c r="DL1379" s="161"/>
      <c r="DM1379" s="161"/>
      <c r="DN1379" s="161"/>
      <c r="DO1379" s="161"/>
      <c r="DP1379" s="161"/>
      <c r="DQ1379" s="161"/>
      <c r="DR1379" s="161"/>
      <c r="DS1379" s="161"/>
      <c r="DT1379" s="161"/>
      <c r="DU1379" s="161"/>
      <c r="DV1379" s="161"/>
      <c r="DW1379" s="161"/>
    </row>
    <row r="1380" spans="1:127" ht="12.75" customHeight="1" x14ac:dyDescent="0.25">
      <c r="A1380" s="161"/>
      <c r="B1380" s="161"/>
      <c r="C1380" s="161"/>
      <c r="D1380" s="161"/>
      <c r="E1380" s="161"/>
      <c r="F1380" s="161"/>
      <c r="G1380" s="161"/>
      <c r="H1380" s="161"/>
      <c r="I1380" s="161"/>
      <c r="J1380" s="161"/>
      <c r="K1380" s="161"/>
      <c r="L1380" s="161"/>
      <c r="M1380" s="161"/>
      <c r="N1380" s="161"/>
      <c r="O1380" s="161"/>
      <c r="P1380" s="161"/>
      <c r="Q1380" s="161"/>
      <c r="R1380" s="161"/>
      <c r="S1380" s="161"/>
      <c r="T1380" s="161"/>
      <c r="U1380" s="161"/>
      <c r="V1380" s="161"/>
      <c r="W1380" s="161"/>
      <c r="X1380" s="161"/>
      <c r="Y1380" s="161"/>
      <c r="Z1380" s="161"/>
      <c r="AA1380" s="161"/>
      <c r="AB1380" s="161"/>
      <c r="AC1380" s="161"/>
      <c r="AD1380" s="161"/>
      <c r="AE1380" s="161"/>
      <c r="AF1380" s="161"/>
      <c r="AG1380" s="161"/>
      <c r="AH1380" s="161"/>
      <c r="AI1380" s="161"/>
      <c r="AJ1380" s="161"/>
      <c r="AK1380" s="161"/>
      <c r="AL1380" s="161"/>
      <c r="AM1380" s="161"/>
      <c r="AN1380" s="161"/>
      <c r="AO1380" s="161"/>
      <c r="AP1380" s="161"/>
      <c r="AQ1380" s="161"/>
      <c r="AR1380"/>
      <c r="AS1380" s="161"/>
      <c r="AT1380" s="161"/>
      <c r="AU1380" s="161"/>
      <c r="AV1380" s="161"/>
      <c r="AW1380" s="161"/>
      <c r="AX1380" s="161"/>
      <c r="AY1380" s="161"/>
      <c r="AZ1380" s="161"/>
      <c r="BA1380" s="161"/>
      <c r="BB1380" s="161"/>
      <c r="BC1380" s="161"/>
      <c r="BD1380" s="161"/>
      <c r="BE1380" s="161"/>
      <c r="BF1380" s="161"/>
      <c r="BG1380" s="161"/>
      <c r="BH1380" s="161"/>
      <c r="BI1380" s="161"/>
      <c r="BJ1380" s="161"/>
      <c r="BK1380" s="161"/>
      <c r="BL1380" s="161"/>
      <c r="BM1380" s="161"/>
      <c r="BN1380" s="161"/>
      <c r="BO1380" s="161"/>
      <c r="BP1380" s="161"/>
      <c r="BQ1380" s="161"/>
      <c r="BR1380" s="161"/>
      <c r="BS1380" s="161"/>
      <c r="BT1380" s="161"/>
      <c r="BU1380" s="161"/>
      <c r="BV1380" s="161"/>
      <c r="BW1380" s="161"/>
      <c r="BX1380" s="161"/>
      <c r="BY1380" s="161"/>
      <c r="BZ1380" s="161"/>
      <c r="CA1380" s="161"/>
      <c r="CB1380" s="161"/>
      <c r="CC1380" s="161"/>
      <c r="CD1380" s="161"/>
      <c r="CE1380" s="161"/>
      <c r="CF1380" s="161"/>
      <c r="CG1380" s="161"/>
      <c r="CH1380" s="161"/>
      <c r="CI1380" s="161"/>
      <c r="CJ1380" s="161"/>
      <c r="CK1380" s="161"/>
      <c r="CL1380" s="161"/>
      <c r="CM1380" s="161"/>
      <c r="CN1380" s="161"/>
      <c r="CO1380" s="161"/>
      <c r="CP1380" s="161"/>
      <c r="CQ1380" s="161"/>
      <c r="CR1380" s="161"/>
      <c r="CS1380" s="161"/>
      <c r="CT1380" s="161"/>
      <c r="CU1380" s="161"/>
      <c r="CV1380" s="161"/>
      <c r="CW1380" s="161"/>
      <c r="CX1380" s="161"/>
      <c r="CY1380" s="161"/>
      <c r="CZ1380" s="161"/>
      <c r="DA1380" s="161"/>
      <c r="DB1380" s="161"/>
      <c r="DC1380" s="161"/>
      <c r="DD1380" s="161"/>
      <c r="DE1380" s="161"/>
      <c r="DF1380" s="161"/>
      <c r="DG1380" s="161"/>
      <c r="DH1380" s="161"/>
      <c r="DI1380" s="161"/>
      <c r="DJ1380" s="161"/>
      <c r="DK1380" s="161"/>
      <c r="DL1380" s="161"/>
      <c r="DM1380" s="161"/>
      <c r="DN1380" s="161"/>
      <c r="DO1380" s="161"/>
      <c r="DP1380" s="161"/>
      <c r="DQ1380" s="161"/>
      <c r="DR1380" s="161"/>
      <c r="DS1380" s="161"/>
      <c r="DT1380" s="161"/>
      <c r="DU1380" s="161"/>
      <c r="DV1380" s="161"/>
      <c r="DW1380" s="161"/>
    </row>
    <row r="1381" spans="1:127" ht="12.75" customHeight="1" x14ac:dyDescent="0.25">
      <c r="A1381" s="161"/>
      <c r="B1381" s="161"/>
      <c r="C1381" s="161"/>
      <c r="D1381" s="161"/>
      <c r="E1381" s="161"/>
      <c r="F1381" s="161"/>
      <c r="G1381" s="161"/>
      <c r="H1381" s="161"/>
      <c r="I1381" s="161"/>
      <c r="J1381" s="161"/>
      <c r="K1381" s="161"/>
      <c r="L1381" s="161"/>
      <c r="M1381" s="161"/>
      <c r="N1381" s="161"/>
      <c r="O1381" s="161"/>
      <c r="P1381" s="161"/>
      <c r="Q1381" s="161"/>
      <c r="R1381" s="161"/>
      <c r="S1381" s="161"/>
      <c r="T1381" s="161"/>
      <c r="U1381" s="161"/>
      <c r="V1381" s="161"/>
      <c r="W1381" s="161"/>
      <c r="X1381" s="161"/>
      <c r="Y1381" s="161"/>
      <c r="Z1381" s="161"/>
      <c r="AA1381" s="161"/>
      <c r="AB1381" s="161"/>
      <c r="AC1381" s="161"/>
      <c r="AD1381" s="161"/>
      <c r="AE1381" s="161"/>
      <c r="AF1381" s="161"/>
      <c r="AG1381" s="161"/>
      <c r="AH1381" s="161"/>
      <c r="AI1381" s="161"/>
      <c r="AJ1381" s="161"/>
      <c r="AK1381" s="161"/>
      <c r="AL1381" s="161"/>
      <c r="AM1381" s="161"/>
      <c r="AN1381" s="161"/>
      <c r="AO1381" s="161"/>
      <c r="AP1381" s="161"/>
      <c r="AQ1381" s="161"/>
      <c r="AR1381"/>
      <c r="AS1381" s="161"/>
      <c r="AT1381" s="161"/>
      <c r="AU1381" s="161"/>
      <c r="AV1381" s="161"/>
      <c r="AW1381" s="161"/>
      <c r="AX1381" s="161"/>
      <c r="AY1381" s="161"/>
      <c r="AZ1381" s="161"/>
      <c r="BA1381" s="161"/>
      <c r="BB1381" s="161"/>
      <c r="BC1381" s="161"/>
      <c r="BD1381" s="161"/>
      <c r="BE1381" s="161"/>
      <c r="BF1381" s="161"/>
      <c r="BG1381" s="161"/>
      <c r="BH1381" s="161"/>
      <c r="BI1381" s="161"/>
      <c r="BJ1381" s="161"/>
      <c r="BK1381" s="161"/>
      <c r="BL1381" s="161"/>
      <c r="BM1381" s="161"/>
      <c r="BN1381" s="161"/>
      <c r="BO1381" s="161"/>
      <c r="BP1381" s="161"/>
      <c r="BQ1381" s="161"/>
      <c r="BR1381" s="161"/>
      <c r="BS1381" s="161"/>
      <c r="BT1381" s="161"/>
      <c r="BU1381" s="161"/>
      <c r="BV1381" s="161"/>
      <c r="BW1381" s="161"/>
      <c r="BX1381" s="161"/>
      <c r="BY1381" s="161"/>
      <c r="BZ1381" s="161"/>
      <c r="CA1381" s="161"/>
      <c r="CB1381" s="161"/>
      <c r="CC1381" s="161"/>
      <c r="CD1381" s="161"/>
      <c r="CE1381" s="161"/>
      <c r="CF1381" s="161"/>
      <c r="CG1381" s="161"/>
      <c r="CH1381" s="161"/>
      <c r="CI1381" s="161"/>
      <c r="CJ1381" s="161"/>
      <c r="CK1381" s="161"/>
      <c r="CL1381" s="161"/>
      <c r="CM1381" s="161"/>
      <c r="CN1381" s="161"/>
      <c r="CO1381" s="161"/>
      <c r="CP1381" s="161"/>
      <c r="CQ1381" s="161"/>
      <c r="CR1381" s="161"/>
      <c r="CS1381" s="161"/>
      <c r="CT1381" s="161"/>
      <c r="CU1381" s="161"/>
      <c r="CV1381" s="161"/>
      <c r="CW1381" s="161"/>
      <c r="CX1381" s="161"/>
      <c r="CY1381" s="161"/>
      <c r="CZ1381" s="161"/>
      <c r="DA1381" s="161"/>
      <c r="DB1381" s="161"/>
      <c r="DC1381" s="161"/>
      <c r="DD1381" s="161"/>
      <c r="DE1381" s="161"/>
      <c r="DF1381" s="161"/>
      <c r="DG1381" s="161"/>
      <c r="DH1381" s="161"/>
      <c r="DI1381" s="161"/>
      <c r="DJ1381" s="161"/>
      <c r="DK1381" s="161"/>
      <c r="DL1381" s="161"/>
      <c r="DM1381" s="161"/>
      <c r="DN1381" s="161"/>
      <c r="DO1381" s="161"/>
      <c r="DP1381" s="161"/>
      <c r="DQ1381" s="161"/>
      <c r="DR1381" s="161"/>
      <c r="DS1381" s="161"/>
      <c r="DT1381" s="161"/>
      <c r="DU1381" s="161"/>
      <c r="DV1381" s="161"/>
      <c r="DW1381" s="161"/>
    </row>
    <row r="1382" spans="1:127" ht="12.75" customHeight="1" x14ac:dyDescent="0.25">
      <c r="A1382" s="161"/>
      <c r="B1382" s="161"/>
      <c r="C1382" s="161"/>
      <c r="D1382" s="161"/>
      <c r="E1382" s="161"/>
      <c r="F1382" s="161"/>
      <c r="G1382" s="161"/>
      <c r="H1382" s="161"/>
      <c r="I1382" s="161"/>
      <c r="J1382" s="161"/>
      <c r="K1382" s="161"/>
      <c r="L1382" s="161"/>
      <c r="M1382" s="161"/>
      <c r="N1382" s="161"/>
      <c r="O1382" s="161"/>
      <c r="P1382" s="161"/>
      <c r="Q1382" s="161"/>
      <c r="R1382" s="161"/>
      <c r="S1382" s="161"/>
      <c r="T1382" s="161"/>
      <c r="U1382" s="161"/>
      <c r="V1382" s="161"/>
      <c r="W1382" s="161"/>
      <c r="X1382" s="161"/>
      <c r="Y1382" s="161"/>
      <c r="Z1382" s="161"/>
      <c r="AA1382" s="161"/>
      <c r="AB1382" s="161"/>
      <c r="AC1382" s="161"/>
      <c r="AD1382" s="161"/>
      <c r="AE1382" s="161"/>
      <c r="AF1382" s="161"/>
      <c r="AG1382" s="161"/>
      <c r="AH1382" s="161"/>
      <c r="AI1382" s="161"/>
      <c r="AJ1382" s="161"/>
      <c r="AK1382" s="161"/>
      <c r="AL1382" s="161"/>
      <c r="AM1382" s="161"/>
      <c r="AN1382" s="161"/>
      <c r="AO1382" s="161"/>
      <c r="AP1382" s="161"/>
      <c r="AQ1382" s="161"/>
      <c r="AR1382"/>
      <c r="AS1382" s="161"/>
      <c r="AT1382" s="161"/>
      <c r="AU1382" s="161"/>
      <c r="AV1382" s="161"/>
      <c r="AW1382" s="161"/>
      <c r="AX1382" s="161"/>
      <c r="AY1382" s="161"/>
      <c r="AZ1382" s="161"/>
      <c r="BA1382" s="161"/>
      <c r="BB1382" s="161"/>
      <c r="BC1382" s="161"/>
      <c r="BD1382" s="161"/>
      <c r="BE1382" s="161"/>
      <c r="BF1382" s="161"/>
      <c r="BG1382" s="161"/>
      <c r="BH1382" s="161"/>
      <c r="BI1382" s="161"/>
      <c r="BJ1382" s="161"/>
      <c r="BK1382" s="161"/>
      <c r="BL1382" s="161"/>
      <c r="BM1382" s="161"/>
      <c r="BN1382" s="161"/>
      <c r="BO1382" s="161"/>
      <c r="BP1382" s="161"/>
      <c r="BQ1382" s="161"/>
      <c r="BR1382" s="161"/>
      <c r="BS1382" s="161"/>
      <c r="BT1382" s="161"/>
      <c r="BU1382" s="161"/>
      <c r="BV1382" s="161"/>
      <c r="BW1382" s="161"/>
      <c r="BX1382" s="161"/>
      <c r="BY1382" s="161"/>
      <c r="BZ1382" s="161"/>
      <c r="CA1382" s="161"/>
      <c r="CB1382" s="161"/>
      <c r="CC1382" s="161"/>
      <c r="CD1382" s="161"/>
      <c r="CE1382" s="161"/>
      <c r="CF1382" s="161"/>
      <c r="CG1382" s="161"/>
      <c r="CH1382" s="161"/>
      <c r="CI1382" s="161"/>
      <c r="CJ1382" s="161"/>
      <c r="CK1382" s="161"/>
      <c r="CL1382" s="161"/>
      <c r="CM1382" s="161"/>
      <c r="CN1382" s="161"/>
      <c r="CO1382" s="161"/>
      <c r="CP1382" s="161"/>
      <c r="CQ1382" s="161"/>
      <c r="CR1382" s="161"/>
      <c r="CS1382" s="161"/>
      <c r="CT1382" s="161"/>
      <c r="CU1382" s="161"/>
      <c r="CV1382" s="161"/>
      <c r="CW1382" s="161"/>
      <c r="CX1382" s="161"/>
      <c r="CY1382" s="161"/>
      <c r="CZ1382" s="161"/>
      <c r="DA1382" s="161"/>
      <c r="DB1382" s="161"/>
      <c r="DC1382" s="161"/>
      <c r="DD1382" s="161"/>
      <c r="DE1382" s="161"/>
      <c r="DF1382" s="161"/>
      <c r="DG1382" s="161"/>
      <c r="DH1382" s="161"/>
      <c r="DI1382" s="161"/>
      <c r="DJ1382" s="161"/>
      <c r="DK1382" s="161"/>
      <c r="DL1382" s="161"/>
      <c r="DM1382" s="161"/>
      <c r="DN1382" s="161"/>
      <c r="DO1382" s="161"/>
      <c r="DP1382" s="161"/>
      <c r="DQ1382" s="161"/>
      <c r="DR1382" s="161"/>
      <c r="DS1382" s="161"/>
      <c r="DT1382" s="161"/>
      <c r="DU1382" s="161"/>
      <c r="DV1382" s="161"/>
      <c r="DW1382" s="161"/>
    </row>
    <row r="1383" spans="1:127" ht="12.75" customHeight="1" x14ac:dyDescent="0.25">
      <c r="A1383" s="161"/>
      <c r="B1383" s="161"/>
      <c r="C1383" s="161"/>
      <c r="D1383" s="161"/>
      <c r="E1383" s="161"/>
      <c r="F1383" s="161"/>
      <c r="G1383" s="161"/>
      <c r="H1383" s="161"/>
      <c r="I1383" s="161"/>
      <c r="J1383" s="161"/>
      <c r="K1383" s="161"/>
      <c r="L1383" s="161"/>
      <c r="M1383" s="161"/>
      <c r="N1383" s="161"/>
      <c r="O1383" s="161"/>
      <c r="P1383" s="161"/>
      <c r="Q1383" s="161"/>
      <c r="R1383" s="161"/>
      <c r="S1383" s="161"/>
      <c r="T1383" s="161"/>
      <c r="U1383" s="161"/>
      <c r="V1383" s="161"/>
      <c r="W1383" s="161"/>
      <c r="X1383" s="161"/>
      <c r="Y1383" s="161"/>
      <c r="Z1383" s="161"/>
      <c r="AA1383" s="161"/>
      <c r="AB1383" s="161"/>
      <c r="AC1383" s="161"/>
      <c r="AD1383" s="161"/>
      <c r="AE1383" s="161"/>
      <c r="AF1383" s="161"/>
      <c r="AG1383" s="161"/>
      <c r="AH1383" s="161"/>
      <c r="AI1383" s="161"/>
      <c r="AJ1383" s="161"/>
      <c r="AK1383" s="161"/>
      <c r="AL1383" s="161"/>
      <c r="AM1383" s="161"/>
      <c r="AN1383" s="161"/>
      <c r="AO1383" s="161"/>
      <c r="AP1383" s="161"/>
      <c r="AQ1383" s="161"/>
      <c r="AR1383"/>
      <c r="AS1383" s="161"/>
      <c r="AT1383" s="161"/>
      <c r="AU1383" s="161"/>
      <c r="AV1383" s="161"/>
      <c r="AW1383" s="161"/>
      <c r="AX1383" s="161"/>
      <c r="AY1383" s="161"/>
      <c r="AZ1383" s="161"/>
      <c r="BA1383" s="161"/>
      <c r="BB1383" s="161"/>
      <c r="BC1383" s="161"/>
      <c r="BD1383" s="161"/>
      <c r="BE1383" s="161"/>
      <c r="BF1383" s="161"/>
      <c r="BG1383" s="161"/>
      <c r="BH1383" s="161"/>
      <c r="BI1383" s="161"/>
      <c r="BJ1383" s="161"/>
      <c r="BK1383" s="161"/>
      <c r="BL1383" s="161"/>
      <c r="BM1383" s="161"/>
      <c r="BN1383" s="161"/>
      <c r="BO1383" s="161"/>
      <c r="BP1383" s="161"/>
      <c r="BQ1383" s="161"/>
      <c r="BR1383" s="161"/>
      <c r="BS1383" s="161"/>
      <c r="BT1383" s="161"/>
      <c r="BU1383" s="161"/>
      <c r="BV1383" s="161"/>
      <c r="BW1383" s="161"/>
      <c r="BX1383" s="161"/>
      <c r="BY1383" s="161"/>
      <c r="BZ1383" s="161"/>
      <c r="CA1383" s="161"/>
      <c r="CB1383" s="161"/>
      <c r="CC1383" s="161"/>
      <c r="CD1383" s="161"/>
      <c r="CE1383" s="161"/>
      <c r="CF1383" s="161"/>
      <c r="CG1383" s="161"/>
      <c r="CH1383" s="161"/>
      <c r="CI1383" s="161"/>
      <c r="CJ1383" s="161"/>
      <c r="CK1383" s="161"/>
      <c r="CL1383" s="161"/>
      <c r="CM1383" s="161"/>
      <c r="CN1383" s="161"/>
      <c r="CO1383" s="161"/>
      <c r="CP1383" s="161"/>
      <c r="CQ1383" s="161"/>
      <c r="CR1383" s="161"/>
      <c r="CS1383" s="161"/>
      <c r="CT1383" s="161"/>
      <c r="CU1383" s="161"/>
      <c r="CV1383" s="161"/>
      <c r="CW1383" s="161"/>
      <c r="CX1383" s="161"/>
      <c r="CY1383" s="161"/>
      <c r="CZ1383" s="161"/>
      <c r="DA1383" s="161"/>
      <c r="DB1383" s="161"/>
      <c r="DC1383" s="161"/>
      <c r="DD1383" s="161"/>
      <c r="DE1383" s="161"/>
      <c r="DF1383" s="161"/>
      <c r="DG1383" s="161"/>
      <c r="DH1383" s="161"/>
      <c r="DI1383" s="161"/>
      <c r="DJ1383" s="161"/>
      <c r="DK1383" s="161"/>
      <c r="DL1383" s="161"/>
      <c r="DM1383" s="161"/>
      <c r="DN1383" s="161"/>
      <c r="DO1383" s="161"/>
      <c r="DP1383" s="161"/>
      <c r="DQ1383" s="161"/>
      <c r="DR1383" s="161"/>
      <c r="DS1383" s="161"/>
      <c r="DT1383" s="161"/>
      <c r="DU1383" s="161"/>
      <c r="DV1383" s="161"/>
      <c r="DW1383" s="161"/>
    </row>
    <row r="1384" spans="1:127" ht="12.75" customHeight="1" x14ac:dyDescent="0.25">
      <c r="A1384" s="161"/>
      <c r="B1384" s="161"/>
      <c r="C1384" s="161"/>
      <c r="D1384" s="161"/>
      <c r="E1384" s="161"/>
      <c r="F1384" s="161"/>
      <c r="G1384" s="161"/>
      <c r="H1384" s="161"/>
      <c r="I1384" s="161"/>
      <c r="J1384" s="161"/>
      <c r="K1384" s="161"/>
      <c r="L1384" s="161"/>
      <c r="M1384" s="161"/>
      <c r="N1384" s="161"/>
      <c r="O1384" s="161"/>
      <c r="P1384" s="161"/>
      <c r="Q1384" s="161"/>
      <c r="R1384" s="161"/>
      <c r="S1384" s="161"/>
      <c r="T1384" s="161"/>
      <c r="U1384" s="161"/>
      <c r="V1384" s="161"/>
      <c r="W1384" s="161"/>
      <c r="X1384" s="161"/>
      <c r="Y1384" s="161"/>
      <c r="Z1384" s="161"/>
      <c r="AA1384" s="161"/>
      <c r="AB1384" s="161"/>
      <c r="AC1384" s="161"/>
      <c r="AD1384" s="161"/>
      <c r="AE1384" s="161"/>
      <c r="AF1384" s="161"/>
      <c r="AG1384" s="161"/>
      <c r="AH1384" s="161"/>
      <c r="AI1384" s="161"/>
      <c r="AJ1384" s="161"/>
      <c r="AK1384" s="161"/>
      <c r="AL1384" s="161"/>
      <c r="AM1384" s="161"/>
      <c r="AN1384" s="161"/>
      <c r="AO1384" s="161"/>
      <c r="AP1384" s="161"/>
      <c r="AQ1384" s="161"/>
      <c r="AR1384"/>
      <c r="AS1384" s="161"/>
      <c r="AT1384" s="161"/>
      <c r="AU1384" s="161"/>
      <c r="AV1384" s="161"/>
      <c r="AW1384" s="161"/>
      <c r="AX1384" s="161"/>
      <c r="AY1384" s="161"/>
      <c r="AZ1384" s="161"/>
      <c r="BA1384" s="161"/>
      <c r="BB1384" s="161"/>
      <c r="BC1384" s="161"/>
      <c r="BD1384" s="161"/>
      <c r="BE1384" s="161"/>
      <c r="BF1384" s="161"/>
      <c r="BG1384" s="161"/>
      <c r="BH1384" s="161"/>
      <c r="BI1384" s="161"/>
      <c r="BJ1384" s="161"/>
      <c r="BK1384" s="161"/>
      <c r="BL1384" s="161"/>
      <c r="BM1384" s="161"/>
      <c r="BN1384" s="161"/>
      <c r="BO1384" s="161"/>
      <c r="BP1384" s="161"/>
      <c r="BQ1384" s="161"/>
      <c r="BR1384" s="161"/>
      <c r="BS1384" s="161"/>
      <c r="BT1384" s="161"/>
      <c r="BU1384" s="161"/>
      <c r="BV1384" s="161"/>
      <c r="BW1384" s="161"/>
      <c r="BX1384" s="161"/>
      <c r="BY1384" s="161"/>
      <c r="BZ1384" s="161"/>
      <c r="CA1384" s="161"/>
      <c r="CB1384" s="161"/>
      <c r="CC1384" s="161"/>
      <c r="CD1384" s="161"/>
      <c r="CE1384" s="161"/>
      <c r="CF1384" s="161"/>
      <c r="CG1384" s="161"/>
      <c r="CH1384" s="161"/>
      <c r="CI1384" s="161"/>
      <c r="CJ1384" s="161"/>
      <c r="CK1384" s="161"/>
      <c r="CL1384" s="161"/>
      <c r="CM1384" s="161"/>
      <c r="CN1384" s="161"/>
      <c r="CO1384" s="161"/>
      <c r="CP1384" s="161"/>
      <c r="CQ1384" s="161"/>
      <c r="CR1384" s="161"/>
      <c r="CS1384" s="161"/>
      <c r="CT1384" s="161"/>
      <c r="CU1384" s="161"/>
      <c r="CV1384" s="161"/>
      <c r="CW1384" s="161"/>
      <c r="CX1384" s="161"/>
      <c r="CY1384" s="161"/>
      <c r="CZ1384" s="161"/>
      <c r="DA1384" s="161"/>
      <c r="DB1384" s="161"/>
      <c r="DC1384" s="161"/>
      <c r="DD1384" s="161"/>
      <c r="DE1384" s="161"/>
      <c r="DF1384" s="161"/>
      <c r="DG1384" s="161"/>
      <c r="DH1384" s="161"/>
      <c r="DI1384" s="161"/>
      <c r="DJ1384" s="161"/>
      <c r="DK1384" s="161"/>
      <c r="DL1384" s="161"/>
      <c r="DM1384" s="161"/>
      <c r="DN1384" s="161"/>
      <c r="DO1384" s="161"/>
      <c r="DP1384" s="161"/>
      <c r="DQ1384" s="161"/>
      <c r="DR1384" s="161"/>
      <c r="DS1384" s="161"/>
      <c r="DT1384" s="161"/>
      <c r="DU1384" s="161"/>
      <c r="DV1384" s="161"/>
      <c r="DW1384" s="161"/>
    </row>
    <row r="1385" spans="1:127" ht="12.75" customHeight="1" x14ac:dyDescent="0.25">
      <c r="A1385" s="161"/>
      <c r="B1385" s="161"/>
      <c r="C1385" s="161"/>
      <c r="D1385" s="161"/>
      <c r="E1385" s="161"/>
      <c r="F1385" s="161"/>
      <c r="G1385" s="161"/>
      <c r="H1385" s="161"/>
      <c r="I1385" s="161"/>
      <c r="J1385" s="161"/>
      <c r="K1385" s="161"/>
      <c r="L1385" s="161"/>
      <c r="M1385" s="161"/>
      <c r="N1385" s="161"/>
      <c r="O1385" s="161"/>
      <c r="P1385" s="161"/>
      <c r="Q1385" s="161"/>
      <c r="R1385" s="161"/>
      <c r="S1385" s="161"/>
      <c r="T1385" s="161"/>
      <c r="U1385" s="161"/>
      <c r="V1385" s="161"/>
      <c r="W1385" s="161"/>
      <c r="X1385" s="161"/>
      <c r="Y1385" s="161"/>
      <c r="Z1385" s="161"/>
      <c r="AA1385" s="161"/>
      <c r="AB1385" s="161"/>
      <c r="AC1385" s="161"/>
      <c r="AD1385" s="161"/>
      <c r="AE1385" s="161"/>
      <c r="AF1385" s="161"/>
      <c r="AG1385" s="161"/>
      <c r="AH1385" s="161"/>
      <c r="AI1385" s="161"/>
      <c r="AJ1385" s="161"/>
      <c r="AK1385" s="161"/>
      <c r="AL1385" s="161"/>
      <c r="AM1385" s="161"/>
      <c r="AN1385" s="161"/>
      <c r="AO1385" s="161"/>
      <c r="AP1385" s="161"/>
      <c r="AQ1385" s="161"/>
      <c r="AR1385"/>
      <c r="AS1385" s="161"/>
      <c r="AT1385" s="161"/>
      <c r="AU1385" s="161"/>
      <c r="AV1385" s="161"/>
      <c r="AW1385" s="161"/>
      <c r="AX1385" s="161"/>
      <c r="AY1385" s="161"/>
      <c r="AZ1385" s="161"/>
      <c r="BA1385" s="161"/>
      <c r="BB1385" s="161"/>
      <c r="BC1385" s="161"/>
      <c r="BD1385" s="161"/>
      <c r="BE1385" s="161"/>
      <c r="BF1385" s="161"/>
      <c r="BG1385" s="161"/>
      <c r="BH1385" s="161"/>
      <c r="BI1385" s="161"/>
      <c r="BJ1385" s="161"/>
      <c r="BK1385" s="161"/>
      <c r="BL1385" s="161"/>
      <c r="BM1385" s="161"/>
      <c r="BN1385" s="161"/>
      <c r="BO1385" s="161"/>
      <c r="BP1385" s="161"/>
      <c r="BQ1385" s="161"/>
      <c r="BR1385" s="161"/>
      <c r="BS1385" s="161"/>
      <c r="BT1385" s="161"/>
      <c r="BU1385" s="161"/>
      <c r="BV1385" s="161"/>
      <c r="BW1385" s="161"/>
      <c r="BX1385" s="161"/>
      <c r="BY1385" s="161"/>
      <c r="BZ1385" s="161"/>
      <c r="CA1385" s="161"/>
      <c r="CB1385" s="161"/>
      <c r="CC1385" s="161"/>
      <c r="CD1385" s="161"/>
      <c r="CE1385" s="161"/>
      <c r="CF1385" s="161"/>
      <c r="CG1385" s="161"/>
      <c r="CH1385" s="161"/>
      <c r="CI1385" s="161"/>
      <c r="CJ1385" s="161"/>
      <c r="CK1385" s="161"/>
      <c r="CL1385" s="161"/>
      <c r="CM1385" s="161"/>
      <c r="CN1385" s="161"/>
      <c r="CO1385" s="161"/>
      <c r="CP1385" s="161"/>
      <c r="CQ1385" s="161"/>
      <c r="CR1385" s="161"/>
      <c r="CS1385" s="161"/>
      <c r="CT1385" s="161"/>
      <c r="CU1385" s="161"/>
      <c r="CV1385" s="161"/>
      <c r="CW1385" s="161"/>
      <c r="CX1385" s="161"/>
      <c r="CY1385" s="161"/>
      <c r="CZ1385" s="161"/>
      <c r="DA1385" s="161"/>
      <c r="DB1385" s="161"/>
      <c r="DC1385" s="161"/>
      <c r="DD1385" s="161"/>
      <c r="DE1385" s="161"/>
      <c r="DF1385" s="161"/>
      <c r="DG1385" s="161"/>
      <c r="DH1385" s="161"/>
      <c r="DI1385" s="161"/>
      <c r="DJ1385" s="161"/>
      <c r="DK1385" s="161"/>
      <c r="DL1385" s="161"/>
      <c r="DM1385" s="161"/>
      <c r="DN1385" s="161"/>
      <c r="DO1385" s="161"/>
      <c r="DP1385" s="161"/>
      <c r="DQ1385" s="161"/>
      <c r="DR1385" s="161"/>
      <c r="DS1385" s="161"/>
      <c r="DT1385" s="161"/>
      <c r="DU1385" s="161"/>
      <c r="DV1385" s="161"/>
      <c r="DW1385" s="161"/>
    </row>
    <row r="1386" spans="1:127" ht="12.75" customHeight="1" x14ac:dyDescent="0.25">
      <c r="A1386" s="161"/>
      <c r="B1386" s="161"/>
      <c r="C1386" s="161"/>
      <c r="D1386" s="161"/>
      <c r="E1386" s="161"/>
      <c r="F1386" s="161"/>
      <c r="G1386" s="161"/>
      <c r="H1386" s="161"/>
      <c r="I1386" s="161"/>
      <c r="J1386" s="161"/>
      <c r="K1386" s="161"/>
      <c r="L1386" s="161"/>
      <c r="M1386" s="161"/>
      <c r="N1386" s="161"/>
      <c r="O1386" s="161"/>
      <c r="P1386" s="161"/>
      <c r="Q1386" s="161"/>
      <c r="R1386" s="161"/>
      <c r="S1386" s="161"/>
      <c r="T1386" s="161"/>
      <c r="U1386" s="161"/>
      <c r="V1386" s="161"/>
      <c r="W1386" s="161"/>
      <c r="X1386" s="161"/>
      <c r="Y1386" s="161"/>
      <c r="Z1386" s="161"/>
      <c r="AA1386" s="161"/>
      <c r="AB1386" s="161"/>
      <c r="AC1386" s="161"/>
      <c r="AD1386" s="161"/>
      <c r="AE1386" s="161"/>
      <c r="AF1386" s="161"/>
      <c r="AG1386" s="161"/>
      <c r="AH1386" s="161"/>
      <c r="AI1386" s="161"/>
      <c r="AJ1386" s="161"/>
      <c r="AK1386" s="161"/>
      <c r="AL1386" s="161"/>
      <c r="AM1386" s="161"/>
      <c r="AN1386" s="161"/>
      <c r="AO1386" s="161"/>
      <c r="AP1386" s="161"/>
      <c r="AQ1386" s="161"/>
      <c r="AR1386"/>
      <c r="AS1386" s="161"/>
      <c r="AT1386" s="161"/>
      <c r="AU1386" s="161"/>
      <c r="AV1386" s="161"/>
      <c r="AW1386" s="161"/>
      <c r="AX1386" s="161"/>
      <c r="AY1386" s="161"/>
      <c r="AZ1386" s="161"/>
      <c r="BA1386" s="161"/>
      <c r="BB1386" s="161"/>
      <c r="BC1386" s="161"/>
      <c r="BD1386" s="161"/>
      <c r="BE1386" s="161"/>
      <c r="BF1386" s="161"/>
      <c r="BG1386" s="161"/>
      <c r="BH1386" s="161"/>
      <c r="BI1386" s="161"/>
      <c r="BJ1386" s="161"/>
      <c r="BK1386" s="161"/>
      <c r="BL1386" s="161"/>
      <c r="BM1386" s="161"/>
      <c r="BN1386" s="161"/>
      <c r="BO1386" s="161"/>
      <c r="BP1386" s="161"/>
      <c r="BQ1386" s="161"/>
      <c r="BR1386" s="161"/>
      <c r="BS1386" s="161"/>
      <c r="BT1386" s="161"/>
      <c r="BU1386" s="161"/>
      <c r="BV1386" s="161"/>
      <c r="BW1386" s="161"/>
      <c r="BX1386" s="161"/>
      <c r="BY1386" s="161"/>
      <c r="BZ1386" s="161"/>
      <c r="CA1386" s="161"/>
      <c r="CB1386" s="161"/>
      <c r="CC1386" s="161"/>
      <c r="CD1386" s="161"/>
      <c r="CE1386" s="161"/>
      <c r="CF1386" s="161"/>
      <c r="CG1386" s="161"/>
      <c r="CH1386" s="161"/>
      <c r="CI1386" s="161"/>
      <c r="CJ1386" s="161"/>
      <c r="CK1386" s="161"/>
      <c r="CL1386" s="161"/>
      <c r="CM1386" s="161"/>
      <c r="CN1386" s="161"/>
      <c r="CO1386" s="161"/>
      <c r="CP1386" s="161"/>
      <c r="CQ1386" s="161"/>
      <c r="CR1386" s="161"/>
      <c r="CS1386" s="161"/>
      <c r="CT1386" s="161"/>
      <c r="CU1386" s="161"/>
      <c r="CV1386" s="161"/>
      <c r="CW1386" s="161"/>
      <c r="CX1386" s="161"/>
      <c r="CY1386" s="161"/>
      <c r="CZ1386" s="161"/>
      <c r="DA1386" s="161"/>
      <c r="DB1386" s="161"/>
      <c r="DC1386" s="161"/>
      <c r="DD1386" s="161"/>
      <c r="DE1386" s="161"/>
      <c r="DF1386" s="161"/>
      <c r="DG1386" s="161"/>
      <c r="DH1386" s="161"/>
      <c r="DI1386" s="161"/>
      <c r="DJ1386" s="161"/>
      <c r="DK1386" s="161"/>
      <c r="DL1386" s="161"/>
      <c r="DM1386" s="161"/>
      <c r="DN1386" s="161"/>
      <c r="DO1386" s="161"/>
      <c r="DP1386" s="161"/>
      <c r="DQ1386" s="161"/>
      <c r="DR1386" s="161"/>
      <c r="DS1386" s="161"/>
      <c r="DT1386" s="161"/>
      <c r="DU1386" s="161"/>
      <c r="DV1386" s="161"/>
      <c r="DW1386" s="161"/>
    </row>
    <row r="1387" spans="1:127" ht="12.75" customHeight="1" x14ac:dyDescent="0.25">
      <c r="A1387" s="161"/>
      <c r="B1387" s="161"/>
      <c r="C1387" s="161"/>
      <c r="D1387" s="161"/>
      <c r="E1387" s="161"/>
      <c r="F1387" s="161"/>
      <c r="G1387" s="161"/>
      <c r="H1387" s="161"/>
      <c r="I1387" s="161"/>
      <c r="J1387" s="161"/>
      <c r="K1387" s="161"/>
      <c r="L1387" s="161"/>
      <c r="M1387" s="161"/>
      <c r="N1387" s="161"/>
      <c r="O1387" s="161"/>
      <c r="P1387" s="161"/>
      <c r="Q1387" s="161"/>
      <c r="R1387" s="161"/>
      <c r="S1387" s="161"/>
      <c r="T1387" s="161"/>
      <c r="U1387" s="161"/>
      <c r="V1387" s="161"/>
      <c r="W1387" s="161"/>
      <c r="X1387" s="161"/>
      <c r="Y1387" s="161"/>
      <c r="Z1387" s="161"/>
      <c r="AA1387" s="161"/>
      <c r="AB1387" s="161"/>
      <c r="AC1387" s="161"/>
      <c r="AD1387" s="161"/>
      <c r="AE1387" s="161"/>
      <c r="AF1387" s="161"/>
      <c r="AG1387" s="161"/>
      <c r="AH1387" s="161"/>
      <c r="AI1387" s="161"/>
      <c r="AJ1387" s="161"/>
      <c r="AK1387" s="161"/>
      <c r="AL1387" s="161"/>
      <c r="AM1387" s="161"/>
      <c r="AN1387" s="161"/>
      <c r="AO1387" s="161"/>
      <c r="AP1387" s="161"/>
      <c r="AQ1387" s="161"/>
      <c r="AR1387"/>
      <c r="AS1387" s="161"/>
      <c r="AT1387" s="161"/>
      <c r="AU1387" s="161"/>
      <c r="AV1387" s="161"/>
      <c r="AW1387" s="161"/>
      <c r="AX1387" s="161"/>
      <c r="AY1387" s="161"/>
      <c r="AZ1387" s="161"/>
      <c r="BA1387" s="161"/>
      <c r="BB1387" s="161"/>
      <c r="BC1387" s="161"/>
      <c r="BD1387" s="161"/>
      <c r="BE1387" s="161"/>
      <c r="BF1387" s="161"/>
      <c r="BG1387" s="161"/>
      <c r="BH1387" s="161"/>
      <c r="BI1387" s="161"/>
      <c r="BJ1387" s="161"/>
      <c r="BK1387" s="161"/>
      <c r="BL1387" s="161"/>
      <c r="BM1387" s="161"/>
      <c r="BN1387" s="161"/>
      <c r="BO1387" s="161"/>
      <c r="BP1387" s="161"/>
      <c r="BQ1387" s="161"/>
      <c r="BR1387" s="161"/>
      <c r="BS1387" s="161"/>
      <c r="BT1387" s="161"/>
      <c r="BU1387" s="161"/>
      <c r="BV1387" s="161"/>
      <c r="BW1387" s="161"/>
      <c r="BX1387" s="161"/>
      <c r="BY1387" s="161"/>
      <c r="BZ1387" s="161"/>
      <c r="CA1387" s="161"/>
      <c r="CB1387" s="161"/>
      <c r="CC1387" s="161"/>
      <c r="CD1387" s="161"/>
      <c r="CE1387" s="161"/>
      <c r="CF1387" s="161"/>
      <c r="CG1387" s="161"/>
      <c r="CH1387" s="161"/>
      <c r="CI1387" s="161"/>
      <c r="CJ1387" s="161"/>
      <c r="CK1387" s="161"/>
      <c r="CL1387" s="161"/>
      <c r="CM1387" s="161"/>
      <c r="CN1387" s="161"/>
      <c r="CO1387" s="161"/>
      <c r="CP1387" s="161"/>
      <c r="CQ1387" s="161"/>
      <c r="CR1387" s="161"/>
      <c r="CS1387" s="161"/>
      <c r="CT1387" s="161"/>
      <c r="CU1387" s="161"/>
      <c r="CV1387" s="161"/>
      <c r="CW1387" s="161"/>
      <c r="CX1387" s="161"/>
      <c r="CY1387" s="161"/>
      <c r="CZ1387" s="161"/>
      <c r="DA1387" s="161"/>
      <c r="DB1387" s="161"/>
      <c r="DC1387" s="161"/>
      <c r="DD1387" s="161"/>
      <c r="DE1387" s="161"/>
      <c r="DF1387" s="161"/>
      <c r="DG1387" s="161"/>
      <c r="DH1387" s="161"/>
      <c r="DI1387" s="161"/>
      <c r="DJ1387" s="161"/>
      <c r="DK1387" s="161"/>
      <c r="DL1387" s="161"/>
      <c r="DM1387" s="161"/>
      <c r="DN1387" s="161"/>
      <c r="DO1387" s="161"/>
      <c r="DP1387" s="161"/>
      <c r="DQ1387" s="161"/>
      <c r="DR1387" s="161"/>
      <c r="DS1387" s="161"/>
      <c r="DT1387" s="161"/>
      <c r="DU1387" s="161"/>
      <c r="DV1387" s="161"/>
      <c r="DW1387" s="161"/>
    </row>
    <row r="1388" spans="1:127" ht="12.75" customHeight="1" x14ac:dyDescent="0.25">
      <c r="A1388" s="161"/>
      <c r="B1388" s="161"/>
      <c r="C1388" s="161"/>
      <c r="D1388" s="161"/>
      <c r="E1388" s="161"/>
      <c r="F1388" s="161"/>
      <c r="G1388" s="161"/>
      <c r="H1388" s="161"/>
      <c r="I1388" s="161"/>
      <c r="J1388" s="161"/>
      <c r="K1388" s="161"/>
      <c r="L1388" s="161"/>
      <c r="M1388" s="161"/>
      <c r="N1388" s="161"/>
      <c r="O1388" s="161"/>
      <c r="P1388" s="161"/>
      <c r="Q1388" s="161"/>
      <c r="R1388" s="161"/>
      <c r="S1388" s="161"/>
      <c r="T1388" s="161"/>
      <c r="U1388" s="161"/>
      <c r="V1388" s="161"/>
      <c r="W1388" s="161"/>
      <c r="X1388" s="161"/>
      <c r="Y1388" s="161"/>
      <c r="Z1388" s="161"/>
      <c r="AA1388" s="161"/>
      <c r="AB1388" s="161"/>
      <c r="AC1388" s="161"/>
      <c r="AD1388" s="161"/>
      <c r="AE1388" s="161"/>
      <c r="AF1388" s="161"/>
      <c r="AG1388" s="161"/>
      <c r="AH1388" s="161"/>
      <c r="AI1388" s="161"/>
      <c r="AJ1388" s="161"/>
      <c r="AK1388" s="161"/>
      <c r="AL1388" s="161"/>
      <c r="AM1388" s="161"/>
      <c r="AN1388" s="161"/>
      <c r="AO1388" s="161"/>
      <c r="AP1388" s="161"/>
      <c r="AQ1388" s="161"/>
      <c r="AR1388"/>
      <c r="AS1388" s="161"/>
      <c r="AT1388" s="161"/>
      <c r="AU1388" s="161"/>
      <c r="AV1388" s="161"/>
      <c r="AW1388" s="161"/>
      <c r="AX1388" s="161"/>
      <c r="AY1388" s="161"/>
      <c r="AZ1388" s="161"/>
      <c r="BA1388" s="161"/>
      <c r="BB1388" s="161"/>
      <c r="BC1388" s="161"/>
      <c r="BD1388" s="161"/>
      <c r="BE1388" s="161"/>
      <c r="BF1388" s="161"/>
      <c r="BG1388" s="161"/>
      <c r="BH1388" s="161"/>
      <c r="BI1388" s="161"/>
      <c r="BJ1388" s="161"/>
      <c r="BK1388" s="161"/>
      <c r="BL1388" s="161"/>
      <c r="BM1388" s="161"/>
      <c r="BN1388" s="161"/>
      <c r="BO1388" s="161"/>
      <c r="BP1388" s="161"/>
      <c r="BQ1388" s="161"/>
      <c r="BR1388" s="161"/>
      <c r="BS1388" s="161"/>
      <c r="BT1388" s="161"/>
      <c r="BU1388" s="161"/>
      <c r="BV1388" s="161"/>
      <c r="BW1388" s="161"/>
      <c r="BX1388" s="161"/>
      <c r="BY1388" s="161"/>
      <c r="BZ1388" s="161"/>
      <c r="CA1388" s="161"/>
      <c r="CB1388" s="161"/>
      <c r="CC1388" s="161"/>
      <c r="CD1388" s="161"/>
      <c r="CE1388" s="161"/>
      <c r="CF1388" s="161"/>
      <c r="CG1388" s="161"/>
      <c r="CH1388" s="161"/>
      <c r="CI1388" s="161"/>
      <c r="CJ1388" s="161"/>
      <c r="CK1388" s="161"/>
      <c r="CL1388" s="161"/>
      <c r="CM1388" s="161"/>
      <c r="CN1388" s="161"/>
      <c r="CO1388" s="161"/>
      <c r="CP1388" s="161"/>
      <c r="CQ1388" s="161"/>
      <c r="CR1388" s="161"/>
      <c r="CS1388" s="161"/>
      <c r="CT1388" s="161"/>
      <c r="CU1388" s="161"/>
      <c r="CV1388" s="161"/>
      <c r="CW1388" s="161"/>
      <c r="CX1388" s="161"/>
      <c r="CY1388" s="161"/>
      <c r="CZ1388" s="161"/>
      <c r="DA1388" s="161"/>
      <c r="DB1388" s="161"/>
      <c r="DC1388" s="161"/>
      <c r="DD1388" s="161"/>
      <c r="DE1388" s="161"/>
      <c r="DF1388" s="161"/>
      <c r="DG1388" s="161"/>
      <c r="DH1388" s="161"/>
      <c r="DI1388" s="161"/>
      <c r="DJ1388" s="161"/>
      <c r="DK1388" s="161"/>
      <c r="DL1388" s="161"/>
      <c r="DM1388" s="161"/>
      <c r="DN1388" s="161"/>
      <c r="DO1388" s="161"/>
      <c r="DP1388" s="161"/>
      <c r="DQ1388" s="161"/>
      <c r="DR1388" s="161"/>
      <c r="DS1388" s="161"/>
      <c r="DT1388" s="161"/>
      <c r="DU1388" s="161"/>
      <c r="DV1388" s="161"/>
      <c r="DW1388" s="161"/>
    </row>
    <row r="1389" spans="1:127" ht="12.75" customHeight="1" x14ac:dyDescent="0.25">
      <c r="A1389" s="161"/>
      <c r="B1389" s="161"/>
      <c r="C1389" s="161"/>
      <c r="D1389" s="161"/>
      <c r="E1389" s="161"/>
      <c r="F1389" s="161"/>
      <c r="G1389" s="161"/>
      <c r="H1389" s="161"/>
      <c r="I1389" s="161"/>
      <c r="J1389" s="161"/>
      <c r="K1389" s="161"/>
      <c r="L1389" s="161"/>
      <c r="M1389" s="161"/>
      <c r="N1389" s="161"/>
      <c r="O1389" s="161"/>
      <c r="P1389" s="161"/>
      <c r="Q1389" s="161"/>
      <c r="R1389" s="161"/>
      <c r="S1389" s="161"/>
      <c r="T1389" s="161"/>
      <c r="U1389" s="161"/>
      <c r="V1389" s="161"/>
      <c r="W1389" s="161"/>
      <c r="X1389" s="161"/>
      <c r="Y1389" s="161"/>
      <c r="Z1389" s="161"/>
      <c r="AA1389" s="161"/>
      <c r="AB1389" s="161"/>
      <c r="AC1389" s="161"/>
      <c r="AD1389" s="161"/>
      <c r="AE1389" s="161"/>
      <c r="AF1389" s="161"/>
      <c r="AG1389" s="161"/>
      <c r="AH1389" s="161"/>
      <c r="AI1389" s="161"/>
      <c r="AJ1389" s="161"/>
      <c r="AK1389" s="161"/>
      <c r="AL1389" s="161"/>
      <c r="AM1389" s="161"/>
      <c r="AN1389" s="161"/>
      <c r="AO1389" s="161"/>
      <c r="AP1389" s="161"/>
      <c r="AQ1389" s="161"/>
      <c r="AR1389"/>
      <c r="AS1389" s="161"/>
      <c r="AT1389" s="161"/>
      <c r="AU1389" s="161"/>
      <c r="AV1389" s="161"/>
      <c r="AW1389" s="161"/>
      <c r="AX1389" s="161"/>
      <c r="AY1389" s="161"/>
      <c r="AZ1389" s="161"/>
      <c r="BA1389" s="161"/>
      <c r="BB1389" s="161"/>
      <c r="BC1389" s="161"/>
      <c r="BD1389" s="161"/>
      <c r="BE1389" s="161"/>
      <c r="BF1389" s="161"/>
      <c r="BG1389" s="161"/>
      <c r="BH1389" s="161"/>
      <c r="BI1389" s="161"/>
      <c r="BJ1389" s="161"/>
      <c r="BK1389" s="161"/>
      <c r="BL1389" s="161"/>
      <c r="BM1389" s="161"/>
      <c r="BN1389" s="161"/>
      <c r="BO1389" s="161"/>
      <c r="BP1389" s="161"/>
      <c r="BQ1389" s="161"/>
      <c r="BR1389" s="161"/>
      <c r="BS1389" s="161"/>
      <c r="BT1389" s="161"/>
      <c r="BU1389" s="161"/>
      <c r="BV1389" s="161"/>
      <c r="BW1389" s="161"/>
      <c r="BX1389" s="161"/>
      <c r="BY1389" s="161"/>
      <c r="BZ1389" s="161"/>
      <c r="CA1389" s="161"/>
      <c r="CB1389" s="161"/>
      <c r="CC1389" s="161"/>
      <c r="CD1389" s="161"/>
      <c r="CE1389" s="161"/>
      <c r="CF1389" s="161"/>
      <c r="CG1389" s="161"/>
      <c r="CH1389" s="161"/>
      <c r="CI1389" s="161"/>
      <c r="CJ1389" s="161"/>
      <c r="CK1389" s="161"/>
      <c r="CL1389" s="161"/>
      <c r="CM1389" s="161"/>
      <c r="CN1389" s="161"/>
      <c r="CO1389" s="161"/>
      <c r="CP1389" s="161"/>
      <c r="CQ1389" s="161"/>
      <c r="CR1389" s="161"/>
      <c r="CS1389" s="161"/>
      <c r="CT1389" s="161"/>
      <c r="CU1389" s="161"/>
      <c r="CV1389" s="161"/>
      <c r="CW1389" s="161"/>
      <c r="CX1389" s="161"/>
      <c r="CY1389" s="161"/>
      <c r="CZ1389" s="161"/>
      <c r="DA1389" s="161"/>
      <c r="DB1389" s="161"/>
      <c r="DC1389" s="161"/>
      <c r="DD1389" s="161"/>
      <c r="DE1389" s="161"/>
      <c r="DF1389" s="161"/>
      <c r="DG1389" s="161"/>
      <c r="DH1389" s="161"/>
      <c r="DI1389" s="161"/>
      <c r="DJ1389" s="161"/>
      <c r="DK1389" s="161"/>
      <c r="DL1389" s="161"/>
      <c r="DM1389" s="161"/>
      <c r="DN1389" s="161"/>
      <c r="DO1389" s="161"/>
      <c r="DP1389" s="161"/>
      <c r="DQ1389" s="161"/>
      <c r="DR1389" s="161"/>
      <c r="DS1389" s="161"/>
      <c r="DT1389" s="161"/>
      <c r="DU1389" s="161"/>
      <c r="DV1389" s="161"/>
      <c r="DW1389" s="161"/>
    </row>
    <row r="1390" spans="1:127" ht="12.75" customHeight="1" x14ac:dyDescent="0.25">
      <c r="A1390" s="161"/>
      <c r="B1390" s="161"/>
      <c r="C1390" s="161"/>
      <c r="D1390" s="161"/>
      <c r="E1390" s="161"/>
      <c r="F1390" s="161"/>
      <c r="G1390" s="161"/>
      <c r="H1390" s="161"/>
      <c r="I1390" s="161"/>
      <c r="J1390" s="161"/>
      <c r="K1390" s="161"/>
      <c r="L1390" s="161"/>
      <c r="M1390" s="161"/>
      <c r="N1390" s="161"/>
      <c r="O1390" s="161"/>
      <c r="P1390" s="161"/>
      <c r="Q1390" s="161"/>
      <c r="R1390" s="161"/>
      <c r="S1390" s="161"/>
      <c r="T1390" s="161"/>
      <c r="U1390" s="161"/>
      <c r="V1390" s="161"/>
      <c r="W1390" s="161"/>
      <c r="X1390" s="161"/>
      <c r="Y1390" s="161"/>
      <c r="Z1390" s="161"/>
      <c r="AA1390" s="161"/>
      <c r="AB1390" s="161"/>
      <c r="AC1390" s="161"/>
      <c r="AD1390" s="161"/>
      <c r="AE1390" s="161"/>
      <c r="AF1390" s="161"/>
      <c r="AG1390" s="161"/>
      <c r="AH1390" s="161"/>
      <c r="AI1390" s="161"/>
      <c r="AJ1390" s="161"/>
      <c r="AK1390" s="161"/>
      <c r="AL1390" s="161"/>
      <c r="AM1390" s="161"/>
      <c r="AN1390" s="161"/>
      <c r="AO1390" s="161"/>
      <c r="AP1390" s="161"/>
      <c r="AQ1390" s="161"/>
      <c r="AR1390"/>
      <c r="AS1390" s="161"/>
      <c r="AT1390" s="161"/>
      <c r="AU1390" s="161"/>
      <c r="AV1390" s="161"/>
      <c r="AW1390" s="161"/>
      <c r="AX1390" s="161"/>
      <c r="AY1390" s="161"/>
      <c r="AZ1390" s="161"/>
      <c r="BA1390" s="161"/>
      <c r="BB1390" s="161"/>
      <c r="BC1390" s="161"/>
      <c r="BD1390" s="161"/>
      <c r="BE1390" s="161"/>
      <c r="BF1390" s="161"/>
      <c r="BG1390" s="161"/>
      <c r="BH1390" s="161"/>
      <c r="BI1390" s="161"/>
      <c r="BJ1390" s="161"/>
      <c r="BK1390" s="161"/>
      <c r="BL1390" s="161"/>
      <c r="BM1390" s="161"/>
      <c r="BN1390" s="161"/>
      <c r="BO1390" s="161"/>
      <c r="BP1390" s="161"/>
      <c r="BQ1390" s="161"/>
      <c r="BR1390" s="161"/>
      <c r="BS1390" s="161"/>
      <c r="BT1390" s="161"/>
      <c r="BU1390" s="161"/>
      <c r="BV1390" s="161"/>
      <c r="BW1390" s="161"/>
      <c r="BX1390" s="161"/>
      <c r="BY1390" s="161"/>
      <c r="BZ1390" s="161"/>
      <c r="CA1390" s="161"/>
      <c r="CB1390" s="161"/>
      <c r="CC1390" s="161"/>
      <c r="CD1390" s="161"/>
      <c r="CE1390" s="161"/>
      <c r="CF1390" s="161"/>
      <c r="CG1390" s="161"/>
      <c r="CH1390" s="161"/>
      <c r="CI1390" s="161"/>
      <c r="CJ1390" s="161"/>
      <c r="CK1390" s="161"/>
      <c r="CL1390" s="161"/>
      <c r="CM1390" s="161"/>
      <c r="CN1390" s="161"/>
      <c r="CO1390" s="161"/>
      <c r="CP1390" s="161"/>
      <c r="CQ1390" s="161"/>
      <c r="CR1390" s="161"/>
      <c r="CS1390" s="161"/>
      <c r="CT1390" s="161"/>
      <c r="CU1390" s="161"/>
      <c r="CV1390" s="161"/>
      <c r="CW1390" s="161"/>
      <c r="CX1390" s="161"/>
      <c r="CY1390" s="161"/>
      <c r="CZ1390" s="161"/>
      <c r="DA1390" s="161"/>
      <c r="DB1390" s="161"/>
      <c r="DC1390" s="161"/>
      <c r="DD1390" s="161"/>
      <c r="DE1390" s="161"/>
      <c r="DF1390" s="161"/>
      <c r="DG1390" s="161"/>
      <c r="DH1390" s="161"/>
      <c r="DI1390" s="161"/>
      <c r="DJ1390" s="161"/>
      <c r="DK1390" s="161"/>
      <c r="DL1390" s="161"/>
      <c r="DM1390" s="161"/>
      <c r="DN1390" s="161"/>
      <c r="DO1390" s="161"/>
      <c r="DP1390" s="161"/>
      <c r="DQ1390" s="161"/>
      <c r="DR1390" s="161"/>
      <c r="DS1390" s="161"/>
      <c r="DT1390" s="161"/>
      <c r="DU1390" s="161"/>
      <c r="DV1390" s="161"/>
      <c r="DW1390" s="161"/>
    </row>
    <row r="1391" spans="1:127" ht="12.75" customHeight="1" x14ac:dyDescent="0.25">
      <c r="A1391" s="161"/>
      <c r="B1391" s="161"/>
      <c r="C1391" s="161"/>
      <c r="D1391" s="161"/>
      <c r="E1391" s="161"/>
      <c r="F1391" s="161"/>
      <c r="G1391" s="161"/>
      <c r="H1391" s="161"/>
      <c r="I1391" s="161"/>
      <c r="J1391" s="161"/>
      <c r="K1391" s="161"/>
      <c r="L1391" s="161"/>
      <c r="M1391" s="161"/>
      <c r="N1391" s="161"/>
      <c r="O1391" s="161"/>
      <c r="P1391" s="161"/>
      <c r="Q1391" s="161"/>
      <c r="R1391" s="161"/>
      <c r="S1391" s="161"/>
      <c r="T1391" s="161"/>
      <c r="U1391" s="161"/>
      <c r="V1391" s="161"/>
      <c r="W1391" s="161"/>
      <c r="X1391" s="161"/>
      <c r="Y1391" s="161"/>
      <c r="Z1391" s="161"/>
      <c r="AA1391" s="161"/>
      <c r="AB1391" s="161"/>
      <c r="AC1391" s="161"/>
      <c r="AD1391" s="161"/>
      <c r="AE1391" s="161"/>
      <c r="AF1391" s="161"/>
      <c r="AG1391" s="161"/>
      <c r="AH1391" s="161"/>
      <c r="AI1391" s="161"/>
      <c r="AJ1391" s="161"/>
      <c r="AK1391" s="161"/>
      <c r="AL1391" s="161"/>
      <c r="AM1391" s="161"/>
      <c r="AN1391" s="161"/>
      <c r="AO1391" s="161"/>
      <c r="AP1391" s="161"/>
      <c r="AQ1391" s="161"/>
      <c r="AR1391"/>
      <c r="AS1391" s="161"/>
      <c r="AT1391" s="161"/>
      <c r="AU1391" s="161"/>
      <c r="AV1391" s="161"/>
      <c r="AW1391" s="161"/>
      <c r="AX1391" s="161"/>
      <c r="AY1391" s="161"/>
      <c r="AZ1391" s="161"/>
      <c r="BA1391" s="161"/>
      <c r="BB1391" s="161"/>
      <c r="BC1391" s="161"/>
      <c r="BD1391" s="161"/>
      <c r="BE1391" s="161"/>
      <c r="BF1391" s="161"/>
      <c r="BG1391" s="161"/>
      <c r="BH1391" s="161"/>
      <c r="BI1391" s="161"/>
      <c r="BJ1391" s="161"/>
      <c r="BK1391" s="161"/>
      <c r="BL1391" s="161"/>
      <c r="BM1391" s="161"/>
      <c r="BN1391" s="161"/>
      <c r="BO1391" s="161"/>
      <c r="BP1391" s="161"/>
      <c r="BQ1391" s="161"/>
      <c r="BR1391" s="161"/>
      <c r="BS1391" s="161"/>
      <c r="BT1391" s="161"/>
      <c r="BU1391" s="161"/>
      <c r="BV1391" s="161"/>
      <c r="BW1391" s="161"/>
      <c r="BX1391" s="161"/>
      <c r="BY1391" s="161"/>
      <c r="BZ1391" s="161"/>
      <c r="CA1391" s="161"/>
      <c r="CB1391" s="161"/>
      <c r="CC1391" s="161"/>
      <c r="CD1391" s="161"/>
      <c r="CE1391" s="161"/>
      <c r="CF1391" s="161"/>
      <c r="CG1391" s="161"/>
      <c r="CH1391" s="161"/>
      <c r="CI1391" s="161"/>
      <c r="CJ1391" s="161"/>
      <c r="CK1391" s="161"/>
      <c r="CL1391" s="161"/>
      <c r="CM1391" s="161"/>
      <c r="CN1391" s="161"/>
      <c r="CO1391" s="161"/>
      <c r="CP1391" s="161"/>
      <c r="CQ1391" s="161"/>
      <c r="CR1391" s="161"/>
      <c r="CS1391" s="161"/>
      <c r="CT1391" s="161"/>
      <c r="CU1391" s="161"/>
      <c r="CV1391" s="161"/>
      <c r="CW1391" s="161"/>
      <c r="CX1391" s="161"/>
      <c r="CY1391" s="161"/>
      <c r="CZ1391" s="161"/>
      <c r="DA1391" s="161"/>
      <c r="DB1391" s="161"/>
      <c r="DC1391" s="161"/>
      <c r="DD1391" s="161"/>
      <c r="DE1391" s="161"/>
      <c r="DF1391" s="161"/>
      <c r="DG1391" s="161"/>
      <c r="DH1391" s="161"/>
      <c r="DI1391" s="161"/>
      <c r="DJ1391" s="161"/>
      <c r="DK1391" s="161"/>
      <c r="DL1391" s="161"/>
      <c r="DM1391" s="161"/>
      <c r="DN1391" s="161"/>
      <c r="DO1391" s="161"/>
      <c r="DP1391" s="161"/>
      <c r="DQ1391" s="161"/>
      <c r="DR1391" s="161"/>
      <c r="DS1391" s="161"/>
      <c r="DT1391" s="161"/>
      <c r="DU1391" s="161"/>
      <c r="DV1391" s="161"/>
      <c r="DW1391" s="161"/>
    </row>
    <row r="1392" spans="1:127" ht="12.75" customHeight="1" x14ac:dyDescent="0.25">
      <c r="A1392" s="161"/>
      <c r="B1392" s="161"/>
      <c r="C1392" s="161"/>
      <c r="D1392" s="161"/>
      <c r="E1392" s="161"/>
      <c r="F1392" s="161"/>
      <c r="G1392" s="161"/>
      <c r="H1392" s="161"/>
      <c r="I1392" s="161"/>
      <c r="J1392" s="161"/>
      <c r="K1392" s="161"/>
      <c r="L1392" s="161"/>
      <c r="M1392" s="161"/>
      <c r="N1392" s="161"/>
      <c r="O1392" s="161"/>
      <c r="P1392" s="161"/>
      <c r="Q1392" s="161"/>
      <c r="R1392" s="161"/>
      <c r="S1392" s="161"/>
      <c r="T1392" s="161"/>
      <c r="U1392" s="161"/>
      <c r="V1392" s="161"/>
      <c r="W1392" s="161"/>
      <c r="X1392" s="161"/>
      <c r="Y1392" s="161"/>
      <c r="Z1392" s="161"/>
      <c r="AA1392" s="161"/>
      <c r="AB1392" s="161"/>
      <c r="AC1392" s="161"/>
      <c r="AD1392" s="161"/>
      <c r="AE1392" s="161"/>
      <c r="AF1392" s="161"/>
      <c r="AG1392" s="161"/>
      <c r="AH1392" s="161"/>
      <c r="AI1392" s="161"/>
      <c r="AJ1392" s="161"/>
      <c r="AK1392" s="161"/>
      <c r="AL1392" s="161"/>
      <c r="AM1392" s="161"/>
      <c r="AN1392" s="161"/>
      <c r="AO1392" s="161"/>
      <c r="AP1392" s="161"/>
      <c r="AQ1392" s="161"/>
      <c r="AR1392"/>
      <c r="AS1392" s="161"/>
      <c r="AT1392" s="161"/>
      <c r="AU1392" s="161"/>
      <c r="AV1392" s="161"/>
      <c r="AW1392" s="161"/>
      <c r="AX1392" s="161"/>
      <c r="AY1392" s="161"/>
      <c r="AZ1392" s="161"/>
      <c r="BA1392" s="161"/>
      <c r="BB1392" s="161"/>
      <c r="BC1392" s="161"/>
      <c r="BD1392" s="161"/>
      <c r="BE1392" s="161"/>
      <c r="BF1392" s="161"/>
      <c r="BG1392" s="161"/>
      <c r="BH1392" s="161"/>
      <c r="BI1392" s="161"/>
      <c r="BJ1392" s="161"/>
      <c r="BK1392" s="161"/>
      <c r="BL1392" s="161"/>
      <c r="BM1392" s="161"/>
      <c r="BN1392" s="161"/>
      <c r="BO1392" s="161"/>
      <c r="BP1392" s="161"/>
      <c r="BQ1392" s="161"/>
      <c r="BR1392" s="161"/>
      <c r="BS1392" s="161"/>
      <c r="BT1392" s="161"/>
      <c r="BU1392" s="161"/>
      <c r="BV1392" s="161"/>
      <c r="BW1392" s="161"/>
      <c r="BX1392" s="161"/>
      <c r="BY1392" s="161"/>
      <c r="BZ1392" s="161"/>
      <c r="CA1392" s="161"/>
      <c r="CB1392" s="161"/>
      <c r="CC1392" s="161"/>
      <c r="CD1392" s="161"/>
      <c r="CE1392" s="161"/>
      <c r="CF1392" s="161"/>
      <c r="CG1392" s="161"/>
      <c r="CH1392" s="161"/>
      <c r="CI1392" s="161"/>
      <c r="CJ1392" s="161"/>
      <c r="CK1392" s="161"/>
      <c r="CL1392" s="161"/>
      <c r="CM1392" s="161"/>
      <c r="CN1392" s="161"/>
      <c r="CO1392" s="161"/>
      <c r="CP1392" s="161"/>
      <c r="CQ1392" s="161"/>
      <c r="CR1392" s="161"/>
      <c r="CS1392" s="161"/>
      <c r="CT1392" s="161"/>
      <c r="CU1392" s="161"/>
      <c r="CV1392" s="161"/>
      <c r="CW1392" s="161"/>
      <c r="CX1392" s="161"/>
      <c r="CY1392" s="161"/>
      <c r="CZ1392" s="161"/>
      <c r="DA1392" s="161"/>
      <c r="DB1392" s="161"/>
      <c r="DC1392" s="161"/>
      <c r="DD1392" s="161"/>
      <c r="DE1392" s="161"/>
      <c r="DF1392" s="161"/>
      <c r="DG1392" s="161"/>
      <c r="DH1392" s="161"/>
      <c r="DI1392" s="161"/>
      <c r="DJ1392" s="161"/>
      <c r="DK1392" s="161"/>
      <c r="DL1392" s="161"/>
      <c r="DM1392" s="161"/>
      <c r="DN1392" s="161"/>
      <c r="DO1392" s="161"/>
      <c r="DP1392" s="161"/>
      <c r="DQ1392" s="161"/>
      <c r="DR1392" s="161"/>
      <c r="DS1392" s="161"/>
      <c r="DT1392" s="161"/>
      <c r="DU1392" s="161"/>
      <c r="DV1392" s="161"/>
      <c r="DW1392" s="161"/>
    </row>
    <row r="1393" spans="1:127" ht="12.75" customHeight="1" x14ac:dyDescent="0.25">
      <c r="A1393" s="161"/>
      <c r="B1393" s="161"/>
      <c r="C1393" s="161"/>
      <c r="D1393" s="161"/>
      <c r="E1393" s="161"/>
      <c r="F1393" s="161"/>
      <c r="G1393" s="161"/>
      <c r="H1393" s="161"/>
      <c r="I1393" s="161"/>
      <c r="J1393" s="161"/>
      <c r="K1393" s="161"/>
      <c r="L1393" s="161"/>
      <c r="M1393" s="161"/>
      <c r="N1393" s="161"/>
      <c r="O1393" s="161"/>
      <c r="P1393" s="161"/>
      <c r="Q1393" s="161"/>
      <c r="R1393" s="161"/>
      <c r="S1393" s="161"/>
      <c r="T1393" s="161"/>
      <c r="U1393" s="161"/>
      <c r="V1393" s="161"/>
      <c r="W1393" s="161"/>
      <c r="X1393" s="161"/>
      <c r="Y1393" s="161"/>
      <c r="Z1393" s="161"/>
      <c r="AA1393" s="161"/>
      <c r="AB1393" s="161"/>
      <c r="AC1393" s="161"/>
      <c r="AD1393" s="161"/>
      <c r="AE1393" s="161"/>
      <c r="AF1393" s="161"/>
      <c r="AG1393" s="161"/>
      <c r="AH1393" s="161"/>
      <c r="AI1393" s="161"/>
      <c r="AJ1393" s="161"/>
      <c r="AK1393" s="161"/>
      <c r="AL1393" s="161"/>
      <c r="AM1393" s="161"/>
      <c r="AN1393" s="161"/>
      <c r="AO1393" s="161"/>
      <c r="AP1393" s="161"/>
      <c r="AQ1393" s="161"/>
      <c r="AR1393"/>
      <c r="AS1393" s="161"/>
      <c r="AT1393" s="161"/>
      <c r="AU1393" s="161"/>
      <c r="AV1393" s="161"/>
      <c r="AW1393" s="161"/>
      <c r="AX1393" s="161"/>
      <c r="AY1393" s="161"/>
      <c r="AZ1393" s="161"/>
      <c r="BA1393" s="161"/>
      <c r="BB1393" s="161"/>
      <c r="BC1393" s="161"/>
      <c r="BD1393" s="161"/>
      <c r="BE1393" s="161"/>
      <c r="BF1393" s="161"/>
      <c r="BG1393" s="161"/>
      <c r="BH1393" s="161"/>
      <c r="BI1393" s="161"/>
      <c r="BJ1393" s="161"/>
      <c r="BK1393" s="161"/>
      <c r="BL1393" s="161"/>
      <c r="BM1393" s="161"/>
      <c r="BN1393" s="161"/>
      <c r="BO1393" s="161"/>
      <c r="BP1393" s="161"/>
      <c r="BQ1393" s="161"/>
      <c r="BR1393" s="161"/>
      <c r="BS1393" s="161"/>
      <c r="BT1393" s="161"/>
      <c r="BU1393" s="161"/>
      <c r="BV1393" s="161"/>
      <c r="BW1393" s="161"/>
      <c r="BX1393" s="161"/>
      <c r="BY1393" s="161"/>
      <c r="BZ1393" s="161"/>
      <c r="CA1393" s="161"/>
      <c r="CB1393" s="161"/>
      <c r="CC1393" s="161"/>
      <c r="CD1393" s="161"/>
      <c r="CE1393" s="161"/>
      <c r="CF1393" s="161"/>
      <c r="CG1393" s="161"/>
      <c r="CH1393" s="161"/>
      <c r="CI1393" s="161"/>
      <c r="CJ1393" s="161"/>
      <c r="CK1393" s="161"/>
      <c r="CL1393" s="161"/>
      <c r="CM1393" s="161"/>
      <c r="CN1393" s="161"/>
      <c r="CO1393" s="161"/>
      <c r="CP1393" s="161"/>
      <c r="CQ1393" s="161"/>
      <c r="CR1393" s="161"/>
      <c r="CS1393" s="161"/>
      <c r="CT1393" s="161"/>
      <c r="CU1393" s="161"/>
      <c r="CV1393" s="161"/>
      <c r="CW1393" s="161"/>
      <c r="CX1393" s="161"/>
      <c r="CY1393" s="161"/>
      <c r="CZ1393" s="161"/>
      <c r="DA1393" s="161"/>
      <c r="DB1393" s="161"/>
      <c r="DC1393" s="161"/>
      <c r="DD1393" s="161"/>
      <c r="DE1393" s="161"/>
      <c r="DF1393" s="161"/>
      <c r="DG1393" s="161"/>
      <c r="DH1393" s="161"/>
      <c r="DI1393" s="161"/>
      <c r="DJ1393" s="161"/>
      <c r="DK1393" s="161"/>
      <c r="DL1393" s="161"/>
      <c r="DM1393" s="161"/>
      <c r="DN1393" s="161"/>
      <c r="DO1393" s="161"/>
      <c r="DP1393" s="161"/>
      <c r="DQ1393" s="161"/>
      <c r="DR1393" s="161"/>
      <c r="DS1393" s="161"/>
      <c r="DT1393" s="161"/>
      <c r="DU1393" s="161"/>
      <c r="DV1393" s="161"/>
      <c r="DW1393" s="161"/>
    </row>
    <row r="1394" spans="1:127" ht="12.75" customHeight="1" x14ac:dyDescent="0.25">
      <c r="A1394" s="161"/>
      <c r="B1394" s="161"/>
      <c r="C1394" s="161"/>
      <c r="D1394" s="161"/>
      <c r="E1394" s="161"/>
      <c r="F1394" s="161"/>
      <c r="G1394" s="161"/>
      <c r="H1394" s="161"/>
      <c r="I1394" s="161"/>
      <c r="J1394" s="161"/>
      <c r="K1394" s="161"/>
      <c r="L1394" s="161"/>
      <c r="M1394" s="161"/>
      <c r="N1394" s="161"/>
      <c r="O1394" s="161"/>
      <c r="P1394" s="161"/>
      <c r="Q1394" s="161"/>
      <c r="R1394" s="161"/>
      <c r="S1394" s="161"/>
      <c r="T1394" s="161"/>
      <c r="U1394" s="161"/>
      <c r="V1394" s="161"/>
      <c r="W1394" s="161"/>
      <c r="X1394" s="161"/>
      <c r="Y1394" s="161"/>
      <c r="Z1394" s="161"/>
      <c r="AA1394" s="161"/>
      <c r="AB1394" s="161"/>
      <c r="AC1394" s="161"/>
      <c r="AD1394" s="161"/>
      <c r="AE1394" s="161"/>
      <c r="AF1394" s="161"/>
      <c r="AG1394" s="161"/>
      <c r="AH1394" s="161"/>
      <c r="AI1394" s="161"/>
      <c r="AJ1394" s="161"/>
      <c r="AK1394" s="161"/>
      <c r="AL1394" s="161"/>
      <c r="AM1394" s="161"/>
      <c r="AN1394" s="161"/>
      <c r="AO1394" s="161"/>
      <c r="AP1394" s="161"/>
      <c r="AQ1394" s="161"/>
      <c r="AR1394"/>
      <c r="AS1394" s="161"/>
      <c r="AT1394" s="161"/>
      <c r="AU1394" s="161"/>
      <c r="AV1394" s="161"/>
      <c r="AW1394" s="161"/>
      <c r="AX1394" s="161"/>
      <c r="AY1394" s="161"/>
      <c r="AZ1394" s="161"/>
      <c r="BA1394" s="161"/>
      <c r="BB1394" s="161"/>
      <c r="BC1394" s="161"/>
      <c r="BD1394" s="161"/>
      <c r="BE1394" s="161"/>
      <c r="BF1394" s="161"/>
      <c r="BG1394" s="161"/>
      <c r="BH1394" s="161"/>
      <c r="BI1394" s="161"/>
      <c r="BJ1394" s="161"/>
      <c r="BK1394" s="161"/>
      <c r="BL1394" s="161"/>
      <c r="BM1394" s="161"/>
      <c r="BN1394" s="161"/>
      <c r="BO1394" s="161"/>
      <c r="BP1394" s="161"/>
      <c r="BQ1394" s="161"/>
      <c r="BR1394" s="161"/>
      <c r="BS1394" s="161"/>
      <c r="BT1394" s="161"/>
      <c r="BU1394" s="161"/>
      <c r="BV1394" s="161"/>
      <c r="BW1394" s="161"/>
      <c r="BX1394" s="161"/>
      <c r="BY1394" s="161"/>
      <c r="BZ1394" s="161"/>
      <c r="CA1394" s="161"/>
      <c r="CB1394" s="161"/>
      <c r="CC1394" s="161"/>
      <c r="CD1394" s="161"/>
      <c r="CE1394" s="161"/>
      <c r="CF1394" s="161"/>
      <c r="CG1394" s="161"/>
      <c r="CH1394" s="161"/>
      <c r="CI1394" s="161"/>
      <c r="CJ1394" s="161"/>
      <c r="CK1394" s="161"/>
      <c r="CL1394" s="161"/>
      <c r="CM1394" s="161"/>
      <c r="CN1394" s="161"/>
      <c r="CO1394" s="161"/>
      <c r="CP1394" s="161"/>
      <c r="CQ1394" s="161"/>
      <c r="CR1394" s="161"/>
      <c r="CS1394" s="161"/>
      <c r="CT1394" s="161"/>
      <c r="CU1394" s="161"/>
      <c r="CV1394" s="161"/>
      <c r="CW1394" s="161"/>
      <c r="CX1394" s="161"/>
      <c r="CY1394" s="161"/>
      <c r="CZ1394" s="161"/>
      <c r="DA1394" s="161"/>
      <c r="DB1394" s="161"/>
      <c r="DC1394" s="161"/>
      <c r="DD1394" s="161"/>
      <c r="DE1394" s="161"/>
      <c r="DF1394" s="161"/>
      <c r="DG1394" s="161"/>
      <c r="DH1394" s="161"/>
      <c r="DI1394" s="161"/>
      <c r="DJ1394" s="161"/>
      <c r="DK1394" s="161"/>
      <c r="DL1394" s="161"/>
      <c r="DM1394" s="161"/>
      <c r="DN1394" s="161"/>
      <c r="DO1394" s="161"/>
      <c r="DP1394" s="161"/>
      <c r="DQ1394" s="161"/>
      <c r="DR1394" s="161"/>
      <c r="DS1394" s="161"/>
      <c r="DT1394" s="161"/>
      <c r="DU1394" s="161"/>
      <c r="DV1394" s="161"/>
      <c r="DW1394" s="161"/>
    </row>
    <row r="1395" spans="1:127" ht="12.75" customHeight="1" x14ac:dyDescent="0.25">
      <c r="A1395" s="161"/>
      <c r="B1395" s="161"/>
      <c r="C1395" s="161"/>
      <c r="D1395" s="161"/>
      <c r="E1395" s="161"/>
      <c r="F1395" s="161"/>
      <c r="G1395" s="161"/>
      <c r="H1395" s="161"/>
      <c r="I1395" s="161"/>
      <c r="J1395" s="161"/>
      <c r="K1395" s="161"/>
      <c r="L1395" s="161"/>
      <c r="M1395" s="161"/>
      <c r="N1395" s="161"/>
      <c r="O1395" s="161"/>
      <c r="P1395" s="161"/>
      <c r="Q1395" s="161"/>
      <c r="R1395" s="161"/>
      <c r="S1395" s="161"/>
      <c r="T1395" s="161"/>
      <c r="U1395" s="161"/>
      <c r="V1395" s="161"/>
      <c r="W1395" s="161"/>
      <c r="X1395" s="161"/>
      <c r="Y1395" s="161"/>
      <c r="Z1395" s="161"/>
      <c r="AA1395" s="161"/>
      <c r="AB1395" s="161"/>
      <c r="AC1395" s="161"/>
      <c r="AD1395" s="161"/>
      <c r="AE1395" s="161"/>
      <c r="AF1395" s="161"/>
      <c r="AG1395" s="161"/>
      <c r="AH1395" s="161"/>
      <c r="AI1395" s="161"/>
      <c r="AJ1395" s="161"/>
      <c r="AK1395" s="161"/>
      <c r="AL1395" s="161"/>
      <c r="AM1395" s="161"/>
      <c r="AN1395" s="161"/>
      <c r="AO1395" s="161"/>
      <c r="AP1395" s="161"/>
      <c r="AQ1395" s="161"/>
      <c r="AR1395"/>
      <c r="AS1395" s="161"/>
      <c r="AT1395" s="161"/>
      <c r="AU1395" s="161"/>
      <c r="AV1395" s="161"/>
      <c r="AW1395" s="161"/>
      <c r="AX1395" s="161"/>
      <c r="AY1395" s="161"/>
      <c r="AZ1395" s="161"/>
      <c r="BA1395" s="161"/>
      <c r="BB1395" s="161"/>
      <c r="BC1395" s="161"/>
      <c r="BD1395" s="161"/>
      <c r="BE1395" s="161"/>
      <c r="BF1395" s="161"/>
      <c r="BG1395" s="161"/>
      <c r="BH1395" s="161"/>
      <c r="BI1395" s="161"/>
      <c r="BJ1395" s="161"/>
      <c r="BK1395" s="161"/>
      <c r="BL1395" s="161"/>
      <c r="BM1395" s="161"/>
      <c r="BN1395" s="161"/>
      <c r="BO1395" s="161"/>
      <c r="BP1395" s="161"/>
      <c r="BQ1395" s="161"/>
      <c r="BR1395" s="161"/>
      <c r="BS1395" s="161"/>
      <c r="BT1395" s="161"/>
      <c r="BU1395" s="161"/>
      <c r="BV1395" s="161"/>
      <c r="BW1395" s="161"/>
      <c r="BX1395" s="161"/>
      <c r="BY1395" s="161"/>
      <c r="BZ1395" s="161"/>
      <c r="CA1395" s="161"/>
      <c r="CB1395" s="161"/>
      <c r="CC1395" s="161"/>
      <c r="CD1395" s="161"/>
      <c r="CE1395" s="161"/>
      <c r="CF1395" s="161"/>
      <c r="CG1395" s="161"/>
      <c r="CH1395" s="161"/>
      <c r="CI1395" s="161"/>
      <c r="CJ1395" s="161"/>
      <c r="CK1395" s="161"/>
      <c r="CL1395" s="161"/>
      <c r="CM1395" s="161"/>
      <c r="CN1395" s="161"/>
      <c r="CO1395" s="161"/>
      <c r="CP1395" s="161"/>
      <c r="CQ1395" s="161"/>
      <c r="CR1395" s="161"/>
      <c r="CS1395" s="161"/>
      <c r="CT1395" s="161"/>
      <c r="CU1395" s="161"/>
      <c r="CV1395" s="161"/>
      <c r="CW1395" s="161"/>
      <c r="CX1395" s="161"/>
      <c r="CY1395" s="161"/>
      <c r="CZ1395" s="161"/>
      <c r="DA1395" s="161"/>
      <c r="DB1395" s="161"/>
      <c r="DC1395" s="161"/>
      <c r="DD1395" s="161"/>
      <c r="DE1395" s="161"/>
      <c r="DF1395" s="161"/>
      <c r="DG1395" s="161"/>
      <c r="DH1395" s="161"/>
      <c r="DI1395" s="161"/>
      <c r="DJ1395" s="161"/>
      <c r="DK1395" s="161"/>
      <c r="DL1395" s="161"/>
      <c r="DM1395" s="161"/>
      <c r="DN1395" s="161"/>
      <c r="DO1395" s="161"/>
      <c r="DP1395" s="161"/>
      <c r="DQ1395" s="161"/>
      <c r="DR1395" s="161"/>
      <c r="DS1395" s="161"/>
      <c r="DT1395" s="161"/>
      <c r="DU1395" s="161"/>
      <c r="DV1395" s="161"/>
      <c r="DW1395" s="161"/>
    </row>
    <row r="1396" spans="1:127" ht="12.75" customHeight="1" x14ac:dyDescent="0.25">
      <c r="A1396" s="161"/>
      <c r="B1396" s="161"/>
      <c r="C1396" s="161"/>
      <c r="D1396" s="161"/>
      <c r="E1396" s="161"/>
      <c r="F1396" s="161"/>
      <c r="G1396" s="161"/>
      <c r="H1396" s="161"/>
      <c r="I1396" s="161"/>
      <c r="J1396" s="161"/>
      <c r="K1396" s="161"/>
      <c r="L1396" s="161"/>
      <c r="M1396" s="161"/>
      <c r="N1396" s="161"/>
      <c r="O1396" s="161"/>
      <c r="P1396" s="161"/>
      <c r="Q1396" s="161"/>
      <c r="R1396" s="161"/>
      <c r="S1396" s="161"/>
      <c r="T1396" s="161"/>
      <c r="U1396" s="161"/>
      <c r="V1396" s="161"/>
      <c r="W1396" s="161"/>
      <c r="X1396" s="161"/>
      <c r="Y1396" s="161"/>
      <c r="Z1396" s="161"/>
      <c r="AA1396" s="161"/>
      <c r="AB1396" s="161"/>
      <c r="AC1396" s="161"/>
      <c r="AD1396" s="161"/>
      <c r="AE1396" s="161"/>
      <c r="AF1396" s="161"/>
      <c r="AG1396" s="161"/>
      <c r="AH1396" s="161"/>
      <c r="AI1396" s="161"/>
      <c r="AJ1396" s="161"/>
      <c r="AK1396" s="161"/>
      <c r="AL1396" s="161"/>
      <c r="AM1396" s="161"/>
      <c r="AN1396" s="161"/>
      <c r="AO1396" s="161"/>
      <c r="AP1396" s="161"/>
      <c r="AQ1396" s="161"/>
      <c r="AR1396"/>
      <c r="AS1396" s="161"/>
      <c r="AT1396" s="161"/>
      <c r="AU1396" s="161"/>
      <c r="AV1396" s="161"/>
      <c r="AW1396" s="161"/>
      <c r="AX1396" s="161"/>
      <c r="AY1396" s="161"/>
      <c r="AZ1396" s="161"/>
      <c r="BA1396" s="161"/>
      <c r="BB1396" s="161"/>
      <c r="BC1396" s="161"/>
      <c r="BD1396" s="161"/>
      <c r="BE1396" s="161"/>
      <c r="BF1396" s="161"/>
      <c r="BG1396" s="161"/>
      <c r="BH1396" s="161"/>
      <c r="BI1396" s="161"/>
      <c r="BJ1396" s="161"/>
      <c r="BK1396" s="161"/>
      <c r="BL1396" s="161"/>
      <c r="BM1396" s="161"/>
      <c r="BN1396" s="161"/>
      <c r="BO1396" s="161"/>
      <c r="BP1396" s="161"/>
      <c r="BQ1396" s="161"/>
      <c r="BR1396" s="161"/>
      <c r="BS1396" s="161"/>
      <c r="BT1396" s="161"/>
      <c r="BU1396" s="161"/>
      <c r="BV1396" s="161"/>
      <c r="BW1396" s="161"/>
      <c r="BX1396" s="161"/>
      <c r="BY1396" s="161"/>
      <c r="BZ1396" s="161"/>
      <c r="CA1396" s="161"/>
      <c r="CB1396" s="161"/>
      <c r="CC1396" s="161"/>
      <c r="CD1396" s="161"/>
      <c r="CE1396" s="161"/>
      <c r="CF1396" s="161"/>
      <c r="CG1396" s="161"/>
      <c r="CH1396" s="161"/>
      <c r="CI1396" s="161"/>
      <c r="CJ1396" s="161"/>
      <c r="CK1396" s="161"/>
      <c r="CL1396" s="161"/>
      <c r="CM1396" s="161"/>
      <c r="CN1396" s="161"/>
      <c r="CO1396" s="161"/>
      <c r="CP1396" s="161"/>
      <c r="CQ1396" s="161"/>
      <c r="CR1396" s="161"/>
      <c r="CS1396" s="161"/>
      <c r="CT1396" s="161"/>
      <c r="CU1396" s="161"/>
      <c r="CV1396" s="161"/>
      <c r="CW1396" s="161"/>
      <c r="CX1396" s="161"/>
      <c r="CY1396" s="161"/>
      <c r="CZ1396" s="161"/>
      <c r="DA1396" s="161"/>
      <c r="DB1396" s="161"/>
      <c r="DC1396" s="161"/>
      <c r="DD1396" s="161"/>
      <c r="DE1396" s="161"/>
      <c r="DF1396" s="161"/>
      <c r="DG1396" s="161"/>
      <c r="DH1396" s="161"/>
      <c r="DI1396" s="161"/>
      <c r="DJ1396" s="161"/>
      <c r="DK1396" s="161"/>
      <c r="DL1396" s="161"/>
      <c r="DM1396" s="161"/>
      <c r="DN1396" s="161"/>
      <c r="DO1396" s="161"/>
      <c r="DP1396" s="161"/>
      <c r="DQ1396" s="161"/>
      <c r="DR1396" s="161"/>
      <c r="DS1396" s="161"/>
      <c r="DT1396" s="161"/>
      <c r="DU1396" s="161"/>
      <c r="DV1396" s="161"/>
      <c r="DW1396" s="161"/>
    </row>
    <row r="1397" spans="1:127" ht="12.75" customHeight="1" x14ac:dyDescent="0.25">
      <c r="A1397" s="161"/>
      <c r="B1397" s="161"/>
      <c r="C1397" s="161"/>
      <c r="D1397" s="161"/>
      <c r="E1397" s="161"/>
      <c r="F1397" s="161"/>
      <c r="G1397" s="161"/>
      <c r="H1397" s="161"/>
      <c r="I1397" s="161"/>
      <c r="J1397" s="161"/>
      <c r="K1397" s="161"/>
      <c r="L1397" s="161"/>
      <c r="M1397" s="161"/>
      <c r="N1397" s="161"/>
      <c r="O1397" s="161"/>
      <c r="P1397" s="161"/>
      <c r="Q1397" s="161"/>
      <c r="R1397" s="161"/>
      <c r="S1397" s="161"/>
      <c r="T1397" s="161"/>
      <c r="U1397" s="161"/>
      <c r="V1397" s="161"/>
      <c r="W1397" s="161"/>
      <c r="X1397" s="161"/>
      <c r="Y1397" s="161"/>
      <c r="Z1397" s="161"/>
      <c r="AA1397" s="161"/>
      <c r="AB1397" s="161"/>
      <c r="AC1397" s="161"/>
      <c r="AD1397" s="161"/>
      <c r="AE1397" s="161"/>
      <c r="AF1397" s="161"/>
      <c r="AG1397" s="161"/>
      <c r="AH1397" s="161"/>
      <c r="AI1397" s="161"/>
      <c r="AJ1397" s="161"/>
      <c r="AK1397" s="161"/>
      <c r="AL1397" s="161"/>
      <c r="AM1397" s="161"/>
      <c r="AN1397" s="161"/>
      <c r="AO1397" s="161"/>
      <c r="AP1397" s="161"/>
      <c r="AQ1397" s="161"/>
      <c r="AR1397"/>
      <c r="AS1397" s="161"/>
      <c r="AT1397" s="161"/>
      <c r="AU1397" s="161"/>
      <c r="AV1397" s="161"/>
      <c r="AW1397" s="161"/>
      <c r="AX1397" s="161"/>
      <c r="AY1397" s="161"/>
      <c r="AZ1397" s="161"/>
      <c r="BA1397" s="161"/>
      <c r="BB1397" s="161"/>
      <c r="BC1397" s="161"/>
      <c r="BD1397" s="161"/>
      <c r="BE1397" s="161"/>
      <c r="BF1397" s="161"/>
      <c r="BG1397" s="161"/>
      <c r="BH1397" s="161"/>
      <c r="BI1397" s="161"/>
      <c r="BJ1397" s="161"/>
      <c r="BK1397" s="161"/>
      <c r="BL1397" s="161"/>
      <c r="BM1397" s="161"/>
      <c r="BN1397" s="161"/>
      <c r="BO1397" s="161"/>
      <c r="BP1397" s="161"/>
      <c r="BQ1397" s="161"/>
      <c r="BR1397" s="161"/>
      <c r="BS1397" s="161"/>
      <c r="BT1397" s="161"/>
      <c r="BU1397" s="161"/>
      <c r="BV1397" s="161"/>
      <c r="BW1397" s="161"/>
      <c r="BX1397" s="161"/>
      <c r="BY1397" s="161"/>
      <c r="BZ1397" s="161"/>
      <c r="CA1397" s="161"/>
      <c r="CB1397" s="161"/>
      <c r="CC1397" s="161"/>
      <c r="CD1397" s="161"/>
      <c r="CE1397" s="161"/>
      <c r="CF1397" s="161"/>
      <c r="CG1397" s="161"/>
      <c r="CH1397" s="161"/>
      <c r="CI1397" s="161"/>
      <c r="CJ1397" s="161"/>
      <c r="CK1397" s="161"/>
      <c r="CL1397" s="161"/>
      <c r="CM1397" s="161"/>
      <c r="CN1397" s="161"/>
      <c r="CO1397" s="161"/>
      <c r="CP1397" s="161"/>
      <c r="CQ1397" s="161"/>
      <c r="CR1397" s="161"/>
      <c r="CS1397" s="161"/>
      <c r="CT1397" s="161"/>
      <c r="CU1397" s="161"/>
      <c r="CV1397" s="161"/>
      <c r="CW1397" s="161"/>
      <c r="CX1397" s="161"/>
      <c r="CY1397" s="161"/>
      <c r="CZ1397" s="161"/>
      <c r="DA1397" s="161"/>
      <c r="DB1397" s="161"/>
      <c r="DC1397" s="161"/>
      <c r="DD1397" s="161"/>
      <c r="DE1397" s="161"/>
      <c r="DF1397" s="161"/>
      <c r="DG1397" s="161"/>
      <c r="DH1397" s="161"/>
      <c r="DI1397" s="161"/>
      <c r="DJ1397" s="161"/>
      <c r="DK1397" s="161"/>
      <c r="DL1397" s="161"/>
      <c r="DM1397" s="161"/>
      <c r="DN1397" s="161"/>
      <c r="DO1397" s="161"/>
      <c r="DP1397" s="161"/>
      <c r="DQ1397" s="161"/>
      <c r="DR1397" s="161"/>
      <c r="DS1397" s="161"/>
      <c r="DT1397" s="161"/>
      <c r="DU1397" s="161"/>
      <c r="DV1397" s="161"/>
      <c r="DW1397" s="161"/>
    </row>
    <row r="1398" spans="1:127" ht="12.75" customHeight="1" x14ac:dyDescent="0.25">
      <c r="A1398" s="161"/>
      <c r="B1398" s="161"/>
      <c r="C1398" s="161"/>
      <c r="D1398" s="161"/>
      <c r="E1398" s="161"/>
      <c r="F1398" s="161"/>
      <c r="G1398" s="161"/>
      <c r="H1398" s="161"/>
      <c r="I1398" s="161"/>
      <c r="J1398" s="161"/>
      <c r="K1398" s="161"/>
      <c r="L1398" s="161"/>
      <c r="M1398" s="161"/>
      <c r="N1398" s="161"/>
      <c r="O1398" s="161"/>
      <c r="P1398" s="161"/>
      <c r="Q1398" s="161"/>
      <c r="R1398" s="161"/>
      <c r="S1398" s="161"/>
      <c r="T1398" s="161"/>
      <c r="U1398" s="161"/>
      <c r="V1398" s="161"/>
      <c r="W1398" s="161"/>
      <c r="X1398" s="161"/>
      <c r="Y1398" s="161"/>
      <c r="Z1398" s="161"/>
      <c r="AA1398" s="161"/>
      <c r="AB1398" s="161"/>
      <c r="AC1398" s="161"/>
      <c r="AD1398" s="161"/>
      <c r="AE1398" s="161"/>
      <c r="AF1398" s="161"/>
      <c r="AG1398" s="161"/>
      <c r="AH1398" s="161"/>
      <c r="AI1398" s="161"/>
      <c r="AJ1398" s="161"/>
      <c r="AK1398" s="161"/>
      <c r="AL1398" s="161"/>
      <c r="AM1398" s="161"/>
      <c r="AN1398" s="161"/>
      <c r="AO1398" s="161"/>
      <c r="AP1398" s="161"/>
      <c r="AQ1398" s="161"/>
      <c r="AR1398"/>
      <c r="AS1398" s="161"/>
      <c r="AT1398" s="161"/>
      <c r="AU1398" s="161"/>
      <c r="AV1398" s="161"/>
      <c r="AW1398" s="161"/>
      <c r="AX1398" s="161"/>
      <c r="AY1398" s="161"/>
      <c r="AZ1398" s="161"/>
      <c r="BA1398" s="161"/>
      <c r="BB1398" s="161"/>
      <c r="BC1398" s="161"/>
      <c r="BD1398" s="161"/>
      <c r="BE1398" s="161"/>
      <c r="BF1398" s="161"/>
      <c r="BG1398" s="161"/>
      <c r="BH1398" s="161"/>
      <c r="BI1398" s="161"/>
      <c r="BJ1398" s="161"/>
      <c r="BK1398" s="161"/>
      <c r="BL1398" s="161"/>
      <c r="BM1398" s="161"/>
      <c r="BN1398" s="161"/>
      <c r="BO1398" s="161"/>
      <c r="BP1398" s="161"/>
      <c r="BQ1398" s="161"/>
      <c r="BR1398" s="161"/>
      <c r="BS1398" s="161"/>
      <c r="BT1398" s="161"/>
      <c r="BU1398" s="161"/>
      <c r="BV1398" s="161"/>
      <c r="BW1398" s="161"/>
      <c r="BX1398" s="161"/>
      <c r="BY1398" s="161"/>
      <c r="BZ1398" s="161"/>
      <c r="CA1398" s="161"/>
      <c r="CB1398" s="161"/>
      <c r="CC1398" s="161"/>
      <c r="CD1398" s="161"/>
      <c r="CE1398" s="161"/>
      <c r="CF1398" s="161"/>
      <c r="CG1398" s="161"/>
      <c r="CH1398" s="161"/>
      <c r="CI1398" s="161"/>
      <c r="CJ1398" s="161"/>
      <c r="CK1398" s="161"/>
      <c r="CL1398" s="161"/>
      <c r="CM1398" s="161"/>
      <c r="CN1398" s="161"/>
      <c r="CO1398" s="161"/>
      <c r="CP1398" s="161"/>
      <c r="CQ1398" s="161"/>
      <c r="CR1398" s="161"/>
      <c r="CS1398" s="161"/>
      <c r="CT1398" s="161"/>
      <c r="CU1398" s="161"/>
      <c r="CV1398" s="161"/>
      <c r="CW1398" s="161"/>
      <c r="CX1398" s="161"/>
      <c r="CY1398" s="161"/>
      <c r="CZ1398" s="161"/>
      <c r="DA1398" s="161"/>
      <c r="DB1398" s="161"/>
      <c r="DC1398" s="161"/>
      <c r="DD1398" s="161"/>
      <c r="DE1398" s="161"/>
      <c r="DF1398" s="161"/>
      <c r="DG1398" s="161"/>
      <c r="DH1398" s="161"/>
      <c r="DI1398" s="161"/>
      <c r="DJ1398" s="161"/>
      <c r="DK1398" s="161"/>
      <c r="DL1398" s="161"/>
      <c r="DM1398" s="161"/>
      <c r="DN1398" s="161"/>
      <c r="DO1398" s="161"/>
      <c r="DP1398" s="161"/>
      <c r="DQ1398" s="161"/>
      <c r="DR1398" s="161"/>
      <c r="DS1398" s="161"/>
      <c r="DT1398" s="161"/>
      <c r="DU1398" s="161"/>
      <c r="DV1398" s="161"/>
      <c r="DW1398" s="161"/>
    </row>
    <row r="1399" spans="1:127" ht="12.75" customHeight="1" x14ac:dyDescent="0.25">
      <c r="A1399" s="161"/>
      <c r="B1399" s="161"/>
      <c r="C1399" s="161"/>
      <c r="D1399" s="161"/>
      <c r="E1399" s="161"/>
      <c r="F1399" s="161"/>
      <c r="G1399" s="161"/>
      <c r="H1399" s="161"/>
      <c r="I1399" s="161"/>
      <c r="J1399" s="161"/>
      <c r="K1399" s="161"/>
      <c r="L1399" s="161"/>
      <c r="M1399" s="161"/>
      <c r="N1399" s="161"/>
      <c r="O1399" s="161"/>
      <c r="P1399" s="161"/>
      <c r="Q1399" s="161"/>
      <c r="R1399" s="161"/>
      <c r="S1399" s="161"/>
      <c r="T1399" s="161"/>
      <c r="U1399" s="161"/>
      <c r="V1399" s="161"/>
      <c r="W1399" s="161"/>
      <c r="X1399" s="161"/>
      <c r="Y1399" s="161"/>
      <c r="Z1399" s="161"/>
      <c r="AA1399" s="161"/>
      <c r="AB1399" s="161"/>
      <c r="AC1399" s="161"/>
      <c r="AD1399" s="161"/>
      <c r="AE1399" s="161"/>
      <c r="AF1399" s="161"/>
      <c r="AG1399" s="161"/>
      <c r="AH1399" s="161"/>
      <c r="AI1399" s="161"/>
      <c r="AJ1399" s="161"/>
      <c r="AK1399" s="161"/>
      <c r="AL1399" s="161"/>
      <c r="AM1399" s="161"/>
      <c r="AN1399" s="161"/>
      <c r="AO1399" s="161"/>
      <c r="AP1399" s="161"/>
      <c r="AQ1399" s="161"/>
      <c r="AR1399"/>
      <c r="AS1399" s="161"/>
      <c r="AT1399" s="161"/>
      <c r="AU1399" s="161"/>
      <c r="AV1399" s="161"/>
      <c r="AW1399" s="161"/>
      <c r="AX1399" s="161"/>
      <c r="AY1399" s="161"/>
      <c r="AZ1399" s="161"/>
      <c r="BA1399" s="161"/>
      <c r="BB1399" s="161"/>
      <c r="BC1399" s="161"/>
      <c r="BD1399" s="161"/>
      <c r="BE1399" s="161"/>
      <c r="BF1399" s="161"/>
      <c r="BG1399" s="161"/>
      <c r="BH1399" s="161"/>
      <c r="BI1399" s="161"/>
      <c r="BJ1399" s="161"/>
      <c r="BK1399" s="161"/>
      <c r="BL1399" s="161"/>
      <c r="BM1399" s="161"/>
      <c r="BN1399" s="161"/>
      <c r="BO1399" s="161"/>
      <c r="BP1399" s="161"/>
      <c r="BQ1399" s="161"/>
      <c r="BR1399" s="161"/>
      <c r="BS1399" s="161"/>
      <c r="BT1399" s="161"/>
      <c r="BU1399" s="161"/>
      <c r="BV1399" s="161"/>
      <c r="BW1399" s="161"/>
      <c r="BX1399" s="161"/>
      <c r="BY1399" s="161"/>
      <c r="BZ1399" s="161"/>
      <c r="CA1399" s="161"/>
      <c r="CB1399" s="161"/>
      <c r="CC1399" s="161"/>
      <c r="CD1399" s="161"/>
      <c r="CE1399" s="161"/>
      <c r="CF1399" s="161"/>
      <c r="CG1399" s="161"/>
      <c r="CH1399" s="161"/>
      <c r="CI1399" s="161"/>
      <c r="CJ1399" s="161"/>
      <c r="CK1399" s="161"/>
      <c r="CL1399" s="161"/>
      <c r="CM1399" s="161"/>
      <c r="CN1399" s="161"/>
      <c r="CO1399" s="161"/>
      <c r="CP1399" s="161"/>
      <c r="CQ1399" s="161"/>
      <c r="CR1399" s="161"/>
      <c r="CS1399" s="161"/>
      <c r="CT1399" s="161"/>
      <c r="CU1399" s="161"/>
      <c r="CV1399" s="161"/>
      <c r="CW1399" s="161"/>
      <c r="CX1399" s="161"/>
      <c r="CY1399" s="161"/>
      <c r="CZ1399" s="161"/>
      <c r="DA1399" s="161"/>
      <c r="DB1399" s="161"/>
      <c r="DC1399" s="161"/>
      <c r="DD1399" s="161"/>
      <c r="DE1399" s="161"/>
      <c r="DF1399" s="161"/>
      <c r="DG1399" s="161"/>
      <c r="DH1399" s="161"/>
      <c r="DI1399" s="161"/>
      <c r="DJ1399" s="161"/>
      <c r="DK1399" s="161"/>
      <c r="DL1399" s="161"/>
      <c r="DM1399" s="161"/>
      <c r="DN1399" s="161"/>
      <c r="DO1399" s="161"/>
      <c r="DP1399" s="161"/>
      <c r="DQ1399" s="161"/>
      <c r="DR1399" s="161"/>
      <c r="DS1399" s="161"/>
      <c r="DT1399" s="161"/>
      <c r="DU1399" s="161"/>
      <c r="DV1399" s="161"/>
      <c r="DW1399" s="161"/>
    </row>
    <row r="1400" spans="1:127" ht="12.75" customHeight="1" x14ac:dyDescent="0.25">
      <c r="A1400" s="161"/>
      <c r="B1400" s="161"/>
      <c r="C1400" s="161"/>
      <c r="D1400" s="161"/>
      <c r="E1400" s="161"/>
      <c r="F1400" s="161"/>
      <c r="G1400" s="161"/>
      <c r="H1400" s="161"/>
      <c r="I1400" s="161"/>
      <c r="J1400" s="161"/>
      <c r="K1400" s="161"/>
      <c r="L1400" s="161"/>
      <c r="M1400" s="161"/>
      <c r="N1400" s="161"/>
      <c r="O1400" s="161"/>
      <c r="P1400" s="161"/>
      <c r="Q1400" s="161"/>
      <c r="R1400" s="161"/>
      <c r="S1400" s="161"/>
      <c r="T1400" s="161"/>
      <c r="U1400" s="161"/>
      <c r="V1400" s="161"/>
      <c r="W1400" s="161"/>
      <c r="X1400" s="161"/>
      <c r="Y1400" s="161"/>
      <c r="Z1400" s="161"/>
      <c r="AA1400" s="161"/>
      <c r="AB1400" s="161"/>
      <c r="AC1400" s="161"/>
      <c r="AD1400" s="161"/>
      <c r="AE1400" s="161"/>
      <c r="AF1400" s="161"/>
      <c r="AG1400" s="161"/>
      <c r="AH1400" s="161"/>
      <c r="AI1400" s="161"/>
      <c r="AJ1400" s="161"/>
      <c r="AK1400" s="161"/>
      <c r="AL1400" s="161"/>
      <c r="AM1400" s="161"/>
      <c r="AN1400" s="161"/>
      <c r="AO1400" s="161"/>
      <c r="AP1400" s="161"/>
      <c r="AQ1400" s="161"/>
      <c r="AR1400"/>
      <c r="AS1400" s="161"/>
      <c r="AT1400" s="161"/>
      <c r="AU1400" s="161"/>
      <c r="AV1400" s="161"/>
      <c r="AW1400" s="161"/>
      <c r="AX1400" s="161"/>
      <c r="AY1400" s="161"/>
      <c r="AZ1400" s="161"/>
      <c r="BA1400" s="161"/>
      <c r="BB1400" s="161"/>
      <c r="BC1400" s="161"/>
      <c r="BD1400" s="161"/>
      <c r="BE1400" s="161"/>
      <c r="BF1400" s="161"/>
      <c r="BG1400" s="161"/>
      <c r="BH1400" s="161"/>
      <c r="BI1400" s="161"/>
      <c r="BJ1400" s="161"/>
      <c r="BK1400" s="161"/>
      <c r="BL1400" s="161"/>
      <c r="BM1400" s="161"/>
      <c r="BN1400" s="161"/>
      <c r="BO1400" s="161"/>
      <c r="BP1400" s="161"/>
      <c r="BQ1400" s="161"/>
      <c r="BR1400" s="161"/>
      <c r="BS1400" s="161"/>
      <c r="BT1400" s="161"/>
      <c r="BU1400" s="161"/>
      <c r="BV1400" s="161"/>
      <c r="BW1400" s="161"/>
      <c r="BX1400" s="161"/>
      <c r="BY1400" s="161"/>
      <c r="BZ1400" s="161"/>
      <c r="CA1400" s="161"/>
      <c r="CB1400" s="161"/>
      <c r="CC1400" s="161"/>
      <c r="CD1400" s="161"/>
      <c r="CE1400" s="161"/>
      <c r="CF1400" s="161"/>
      <c r="CG1400" s="161"/>
      <c r="CH1400" s="161"/>
      <c r="CI1400" s="161"/>
      <c r="CJ1400" s="161"/>
      <c r="CK1400" s="161"/>
      <c r="CL1400" s="161"/>
      <c r="CM1400" s="161"/>
      <c r="CN1400" s="161"/>
      <c r="CO1400" s="161"/>
      <c r="CP1400" s="161"/>
      <c r="CQ1400" s="161"/>
      <c r="CR1400" s="161"/>
      <c r="CS1400" s="161"/>
      <c r="CT1400" s="161"/>
      <c r="CU1400" s="161"/>
      <c r="CV1400" s="161"/>
      <c r="CW1400" s="161"/>
      <c r="CX1400" s="161"/>
      <c r="CY1400" s="161"/>
      <c r="CZ1400" s="161"/>
      <c r="DA1400" s="161"/>
      <c r="DB1400" s="161"/>
      <c r="DC1400" s="161"/>
      <c r="DD1400" s="161"/>
      <c r="DE1400" s="161"/>
      <c r="DF1400" s="161"/>
      <c r="DG1400" s="161"/>
      <c r="DH1400" s="161"/>
      <c r="DI1400" s="161"/>
      <c r="DJ1400" s="161"/>
      <c r="DK1400" s="161"/>
      <c r="DL1400" s="161"/>
      <c r="DM1400" s="161"/>
      <c r="DN1400" s="161"/>
      <c r="DO1400" s="161"/>
      <c r="DP1400" s="161"/>
      <c r="DQ1400" s="161"/>
      <c r="DR1400" s="161"/>
      <c r="DS1400" s="161"/>
      <c r="DT1400" s="161"/>
      <c r="DU1400" s="161"/>
      <c r="DV1400" s="161"/>
      <c r="DW1400" s="161"/>
    </row>
    <row r="1401" spans="1:127" ht="12.75" customHeight="1" x14ac:dyDescent="0.25">
      <c r="A1401" s="161"/>
      <c r="B1401" s="161"/>
      <c r="C1401" s="161"/>
      <c r="D1401" s="161"/>
      <c r="E1401" s="161"/>
      <c r="F1401" s="161"/>
      <c r="G1401" s="161"/>
      <c r="H1401" s="161"/>
      <c r="I1401" s="161"/>
      <c r="J1401" s="161"/>
      <c r="K1401" s="161"/>
      <c r="L1401" s="161"/>
      <c r="M1401" s="161"/>
      <c r="N1401" s="161"/>
      <c r="O1401" s="161"/>
      <c r="P1401" s="161"/>
      <c r="Q1401" s="161"/>
      <c r="R1401" s="161"/>
      <c r="S1401" s="161"/>
      <c r="T1401" s="161"/>
      <c r="U1401" s="161"/>
      <c r="V1401" s="161"/>
      <c r="W1401" s="161"/>
      <c r="X1401" s="161"/>
      <c r="Y1401" s="161"/>
      <c r="Z1401" s="161"/>
      <c r="AA1401" s="161"/>
      <c r="AB1401" s="161"/>
      <c r="AC1401" s="161"/>
      <c r="AD1401" s="161"/>
      <c r="AE1401" s="161"/>
      <c r="AF1401" s="161"/>
      <c r="AG1401" s="161"/>
      <c r="AH1401" s="161"/>
      <c r="AI1401" s="161"/>
      <c r="AJ1401" s="161"/>
      <c r="AK1401" s="161"/>
      <c r="AL1401" s="161"/>
      <c r="AM1401" s="161"/>
      <c r="AN1401" s="161"/>
      <c r="AO1401" s="161"/>
      <c r="AP1401" s="161"/>
      <c r="AQ1401" s="161"/>
      <c r="AR1401"/>
      <c r="AS1401" s="161"/>
      <c r="AT1401" s="161"/>
      <c r="AU1401" s="161"/>
      <c r="AV1401" s="161"/>
      <c r="AW1401" s="161"/>
      <c r="AX1401" s="161"/>
      <c r="AY1401" s="161"/>
      <c r="AZ1401" s="161"/>
      <c r="BA1401" s="161"/>
      <c r="BB1401" s="161"/>
      <c r="BC1401" s="161"/>
      <c r="BD1401" s="161"/>
      <c r="BE1401" s="161"/>
      <c r="BF1401" s="161"/>
      <c r="BG1401" s="161"/>
      <c r="BH1401" s="161"/>
      <c r="BI1401" s="161"/>
      <c r="BJ1401" s="161"/>
      <c r="BK1401" s="161"/>
      <c r="BL1401" s="161"/>
      <c r="BM1401" s="161"/>
      <c r="BN1401" s="161"/>
      <c r="BO1401" s="161"/>
      <c r="BP1401" s="161"/>
      <c r="BQ1401" s="161"/>
      <c r="BR1401" s="161"/>
      <c r="BS1401" s="161"/>
      <c r="BT1401" s="161"/>
      <c r="BU1401" s="161"/>
      <c r="BV1401" s="161"/>
      <c r="BW1401" s="161"/>
      <c r="BX1401" s="161"/>
      <c r="BY1401" s="161"/>
      <c r="BZ1401" s="161"/>
      <c r="CA1401" s="161"/>
      <c r="CB1401" s="161"/>
      <c r="CC1401" s="161"/>
      <c r="CD1401" s="161"/>
      <c r="CE1401" s="161"/>
      <c r="CF1401" s="161"/>
      <c r="CG1401" s="161"/>
      <c r="CH1401" s="161"/>
      <c r="CI1401" s="161"/>
      <c r="CJ1401" s="161"/>
      <c r="CK1401" s="161"/>
      <c r="CL1401" s="161"/>
      <c r="CM1401" s="161"/>
      <c r="CN1401" s="161"/>
      <c r="CO1401" s="161"/>
      <c r="CP1401" s="161"/>
      <c r="CQ1401" s="161"/>
      <c r="CR1401" s="161"/>
      <c r="CS1401" s="161"/>
      <c r="CT1401" s="161"/>
      <c r="CU1401" s="161"/>
      <c r="CV1401" s="161"/>
      <c r="CW1401" s="161"/>
      <c r="CX1401" s="161"/>
      <c r="CY1401" s="161"/>
      <c r="CZ1401" s="161"/>
      <c r="DA1401" s="161"/>
      <c r="DB1401" s="161"/>
      <c r="DC1401" s="161"/>
      <c r="DD1401" s="161"/>
      <c r="DE1401" s="161"/>
      <c r="DF1401" s="161"/>
      <c r="DG1401" s="161"/>
      <c r="DH1401" s="161"/>
      <c r="DI1401" s="161"/>
      <c r="DJ1401" s="161"/>
      <c r="DK1401" s="161"/>
      <c r="DL1401" s="161"/>
      <c r="DM1401" s="161"/>
      <c r="DN1401" s="161"/>
      <c r="DO1401" s="161"/>
      <c r="DP1401" s="161"/>
      <c r="DQ1401" s="161"/>
      <c r="DR1401" s="161"/>
      <c r="DS1401" s="161"/>
      <c r="DT1401" s="161"/>
      <c r="DU1401" s="161"/>
      <c r="DV1401" s="161"/>
      <c r="DW1401" s="161"/>
    </row>
    <row r="1402" spans="1:127" ht="12.75" customHeight="1" x14ac:dyDescent="0.25">
      <c r="A1402" s="161"/>
      <c r="B1402" s="161"/>
      <c r="C1402" s="161"/>
      <c r="D1402" s="161"/>
      <c r="E1402" s="161"/>
      <c r="F1402" s="161"/>
      <c r="G1402" s="161"/>
      <c r="H1402" s="161"/>
      <c r="I1402" s="161"/>
      <c r="J1402" s="161"/>
      <c r="K1402" s="161"/>
      <c r="L1402" s="161"/>
      <c r="M1402" s="161"/>
      <c r="N1402" s="161"/>
      <c r="O1402" s="161"/>
      <c r="P1402" s="161"/>
      <c r="Q1402" s="161"/>
      <c r="R1402" s="161"/>
      <c r="S1402" s="161"/>
      <c r="T1402" s="161"/>
      <c r="U1402" s="161"/>
      <c r="V1402" s="161"/>
      <c r="W1402" s="161"/>
      <c r="X1402" s="161"/>
      <c r="Y1402" s="161"/>
      <c r="Z1402" s="161"/>
      <c r="AA1402" s="161"/>
      <c r="AB1402" s="161"/>
      <c r="AC1402" s="161"/>
      <c r="AD1402" s="161"/>
      <c r="AE1402" s="161"/>
      <c r="AF1402" s="161"/>
      <c r="AG1402" s="161"/>
      <c r="AH1402" s="161"/>
      <c r="AI1402" s="161"/>
      <c r="AJ1402" s="161"/>
      <c r="AK1402" s="161"/>
      <c r="AL1402" s="161"/>
      <c r="AM1402" s="161"/>
      <c r="AN1402" s="161"/>
      <c r="AO1402" s="161"/>
      <c r="AP1402" s="161"/>
      <c r="AQ1402" s="161"/>
      <c r="AR1402"/>
      <c r="AS1402" s="161"/>
      <c r="AT1402" s="161"/>
      <c r="AU1402" s="161"/>
      <c r="AV1402" s="161"/>
      <c r="AW1402" s="161"/>
      <c r="AX1402" s="161"/>
      <c r="AY1402" s="161"/>
      <c r="AZ1402" s="161"/>
      <c r="BA1402" s="161"/>
      <c r="BB1402" s="161"/>
      <c r="BC1402" s="161"/>
      <c r="BD1402" s="161"/>
      <c r="BE1402" s="161"/>
      <c r="BF1402" s="161"/>
      <c r="BG1402" s="161"/>
      <c r="BH1402" s="161"/>
      <c r="BI1402" s="161"/>
      <c r="BJ1402" s="161"/>
      <c r="BK1402" s="161"/>
      <c r="BL1402" s="161"/>
      <c r="BM1402" s="161"/>
      <c r="BN1402" s="161"/>
      <c r="BO1402" s="161"/>
      <c r="BP1402" s="161"/>
      <c r="BQ1402" s="161"/>
      <c r="BR1402" s="161"/>
      <c r="BS1402" s="161"/>
      <c r="BT1402" s="161"/>
      <c r="BU1402" s="161"/>
      <c r="BV1402" s="161"/>
      <c r="BW1402" s="161"/>
      <c r="BX1402" s="161"/>
      <c r="BY1402" s="161"/>
      <c r="BZ1402" s="161"/>
      <c r="CA1402" s="161"/>
      <c r="CB1402" s="161"/>
      <c r="CC1402" s="161"/>
      <c r="CD1402" s="161"/>
      <c r="CE1402" s="161"/>
      <c r="CF1402" s="161"/>
      <c r="CG1402" s="161"/>
      <c r="CH1402" s="161"/>
      <c r="CI1402" s="161"/>
      <c r="CJ1402" s="161"/>
      <c r="CK1402" s="161"/>
      <c r="CL1402" s="161"/>
      <c r="CM1402" s="161"/>
      <c r="CN1402" s="161"/>
      <c r="CO1402" s="161"/>
      <c r="CP1402" s="161"/>
      <c r="CQ1402" s="161"/>
      <c r="CR1402" s="161"/>
      <c r="CS1402" s="161"/>
      <c r="CT1402" s="161"/>
      <c r="CU1402" s="161"/>
      <c r="CV1402" s="161"/>
      <c r="CW1402" s="161"/>
      <c r="CX1402" s="161"/>
      <c r="CY1402" s="161"/>
      <c r="CZ1402" s="161"/>
      <c r="DA1402" s="161"/>
      <c r="DB1402" s="161"/>
      <c r="DC1402" s="161"/>
      <c r="DD1402" s="161"/>
      <c r="DE1402" s="161"/>
      <c r="DF1402" s="161"/>
      <c r="DG1402" s="161"/>
      <c r="DH1402" s="161"/>
      <c r="DI1402" s="161"/>
      <c r="DJ1402" s="161"/>
      <c r="DK1402" s="161"/>
      <c r="DL1402" s="161"/>
      <c r="DM1402" s="161"/>
      <c r="DN1402" s="161"/>
      <c r="DO1402" s="161"/>
      <c r="DP1402" s="161"/>
      <c r="DQ1402" s="161"/>
      <c r="DR1402" s="161"/>
      <c r="DS1402" s="161"/>
      <c r="DT1402" s="161"/>
      <c r="DU1402" s="161"/>
      <c r="DV1402" s="161"/>
      <c r="DW1402" s="161"/>
    </row>
    <row r="1403" spans="1:127" ht="12.75" customHeight="1" x14ac:dyDescent="0.25">
      <c r="A1403" s="161"/>
      <c r="B1403" s="161"/>
      <c r="C1403" s="161"/>
      <c r="D1403" s="161"/>
      <c r="E1403" s="161"/>
      <c r="F1403" s="161"/>
      <c r="G1403" s="161"/>
      <c r="H1403" s="161"/>
      <c r="I1403" s="161"/>
      <c r="J1403" s="161"/>
      <c r="K1403" s="161"/>
      <c r="L1403" s="161"/>
      <c r="M1403" s="161"/>
      <c r="N1403" s="161"/>
      <c r="O1403" s="161"/>
      <c r="P1403" s="161"/>
      <c r="Q1403" s="161"/>
      <c r="R1403" s="161"/>
      <c r="S1403" s="161"/>
      <c r="T1403" s="161"/>
      <c r="U1403" s="161"/>
      <c r="V1403" s="161"/>
      <c r="W1403" s="161"/>
      <c r="X1403" s="161"/>
      <c r="Y1403" s="161"/>
      <c r="Z1403" s="161"/>
      <c r="AA1403" s="161"/>
      <c r="AB1403" s="161"/>
      <c r="AC1403" s="161"/>
      <c r="AD1403" s="161"/>
      <c r="AE1403" s="161"/>
      <c r="AF1403" s="161"/>
      <c r="AG1403" s="161"/>
      <c r="AH1403" s="161"/>
      <c r="AI1403" s="161"/>
      <c r="AJ1403" s="161"/>
      <c r="AK1403" s="161"/>
      <c r="AL1403" s="161"/>
      <c r="AM1403" s="161"/>
      <c r="AN1403" s="161"/>
      <c r="AO1403" s="161"/>
      <c r="AP1403" s="161"/>
      <c r="AQ1403" s="161"/>
      <c r="AR1403"/>
      <c r="AS1403" s="161"/>
      <c r="AT1403" s="161"/>
      <c r="AU1403" s="161"/>
      <c r="AV1403" s="161"/>
      <c r="AW1403" s="161"/>
      <c r="AX1403" s="161"/>
      <c r="AY1403" s="161"/>
      <c r="AZ1403" s="161"/>
      <c r="BA1403" s="161"/>
      <c r="BB1403" s="161"/>
      <c r="BC1403" s="161"/>
      <c r="BD1403" s="161"/>
      <c r="BE1403" s="161"/>
      <c r="BF1403" s="161"/>
      <c r="BG1403" s="161"/>
      <c r="BH1403" s="161"/>
      <c r="BI1403" s="161"/>
      <c r="BJ1403" s="161"/>
      <c r="BK1403" s="161"/>
      <c r="BL1403" s="161"/>
      <c r="BM1403" s="161"/>
      <c r="BN1403" s="161"/>
      <c r="BO1403" s="161"/>
      <c r="BP1403" s="161"/>
      <c r="BQ1403" s="161"/>
      <c r="BR1403" s="161"/>
      <c r="BS1403" s="161"/>
      <c r="BT1403" s="161"/>
      <c r="BU1403" s="161"/>
      <c r="BV1403" s="161"/>
      <c r="BW1403" s="161"/>
      <c r="BX1403" s="161"/>
      <c r="BY1403" s="161"/>
      <c r="BZ1403" s="161"/>
      <c r="CA1403" s="161"/>
      <c r="CB1403" s="161"/>
      <c r="CC1403" s="161"/>
      <c r="CD1403" s="161"/>
      <c r="CE1403" s="161"/>
      <c r="CF1403" s="161"/>
      <c r="CG1403" s="161"/>
      <c r="CH1403" s="161"/>
      <c r="CI1403" s="161"/>
      <c r="CJ1403" s="161"/>
      <c r="CK1403" s="161"/>
      <c r="CL1403" s="161"/>
      <c r="CM1403" s="161"/>
      <c r="CN1403" s="161"/>
      <c r="CO1403" s="161"/>
      <c r="CP1403" s="161"/>
      <c r="CQ1403" s="161"/>
      <c r="CR1403" s="161"/>
      <c r="CS1403" s="161"/>
      <c r="CT1403" s="161"/>
      <c r="CU1403" s="161"/>
      <c r="CV1403" s="161"/>
      <c r="CW1403" s="161"/>
      <c r="CX1403" s="161"/>
      <c r="CY1403" s="161"/>
      <c r="CZ1403" s="161"/>
      <c r="DA1403" s="161"/>
      <c r="DB1403" s="161"/>
      <c r="DC1403" s="161"/>
      <c r="DD1403" s="161"/>
      <c r="DE1403" s="161"/>
      <c r="DF1403" s="161"/>
      <c r="DG1403" s="161"/>
      <c r="DH1403" s="161"/>
      <c r="DI1403" s="161"/>
      <c r="DJ1403" s="161"/>
      <c r="DK1403" s="161"/>
      <c r="DL1403" s="161"/>
      <c r="DM1403" s="161"/>
      <c r="DN1403" s="161"/>
      <c r="DO1403" s="161"/>
      <c r="DP1403" s="161"/>
      <c r="DQ1403" s="161"/>
      <c r="DR1403" s="161"/>
      <c r="DS1403" s="161"/>
      <c r="DT1403" s="161"/>
      <c r="DU1403" s="161"/>
      <c r="DV1403" s="161"/>
      <c r="DW1403" s="161"/>
    </row>
    <row r="1404" spans="1:127" ht="12.75" customHeight="1" x14ac:dyDescent="0.25">
      <c r="A1404" s="161"/>
      <c r="B1404" s="161"/>
      <c r="C1404" s="161"/>
      <c r="D1404" s="161"/>
      <c r="E1404" s="161"/>
      <c r="F1404" s="161"/>
      <c r="G1404" s="161"/>
      <c r="H1404" s="161"/>
      <c r="I1404" s="161"/>
      <c r="J1404" s="161"/>
      <c r="K1404" s="161"/>
      <c r="L1404" s="161"/>
      <c r="M1404" s="161"/>
      <c r="N1404" s="161"/>
      <c r="O1404" s="161"/>
      <c r="P1404" s="161"/>
      <c r="Q1404" s="161"/>
      <c r="R1404" s="161"/>
      <c r="S1404" s="161"/>
      <c r="T1404" s="161"/>
      <c r="U1404" s="161"/>
      <c r="V1404" s="161"/>
      <c r="W1404" s="161"/>
      <c r="X1404" s="161"/>
      <c r="Y1404" s="161"/>
      <c r="Z1404" s="161"/>
      <c r="AA1404" s="161"/>
      <c r="AB1404" s="161"/>
      <c r="AC1404" s="161"/>
      <c r="AD1404" s="161"/>
      <c r="AE1404" s="161"/>
      <c r="AF1404" s="161"/>
      <c r="AG1404" s="161"/>
      <c r="AH1404" s="161"/>
      <c r="AI1404" s="161"/>
      <c r="AJ1404" s="161"/>
      <c r="AK1404" s="161"/>
      <c r="AL1404" s="161"/>
      <c r="AM1404" s="161"/>
      <c r="AN1404" s="161"/>
      <c r="AO1404" s="161"/>
      <c r="AP1404" s="161"/>
      <c r="AQ1404" s="161"/>
      <c r="AR1404"/>
      <c r="AS1404" s="161"/>
      <c r="AT1404" s="161"/>
      <c r="AU1404" s="161"/>
      <c r="AV1404" s="161"/>
      <c r="AW1404" s="161"/>
      <c r="AX1404" s="161"/>
      <c r="AY1404" s="161"/>
      <c r="AZ1404" s="161"/>
      <c r="BA1404" s="161"/>
      <c r="BB1404" s="161"/>
      <c r="BC1404" s="161"/>
      <c r="BD1404" s="161"/>
      <c r="BE1404" s="161"/>
      <c r="BF1404" s="161"/>
      <c r="BG1404" s="161"/>
      <c r="BH1404" s="161"/>
      <c r="BI1404" s="161"/>
      <c r="BJ1404" s="161"/>
      <c r="BK1404" s="161"/>
      <c r="BL1404" s="161"/>
      <c r="BM1404" s="161"/>
      <c r="BN1404" s="161"/>
      <c r="BO1404" s="161"/>
      <c r="BP1404" s="161"/>
      <c r="BQ1404" s="161"/>
      <c r="BR1404" s="161"/>
      <c r="BS1404" s="161"/>
      <c r="BT1404" s="161"/>
      <c r="BU1404" s="161"/>
      <c r="BV1404" s="161"/>
      <c r="BW1404" s="161"/>
      <c r="BX1404" s="161"/>
      <c r="BY1404" s="161"/>
      <c r="BZ1404" s="161"/>
      <c r="CA1404" s="161"/>
      <c r="CB1404" s="161"/>
      <c r="CC1404" s="161"/>
      <c r="CD1404" s="161"/>
      <c r="CE1404" s="161"/>
      <c r="CF1404" s="161"/>
      <c r="CG1404" s="161"/>
      <c r="CH1404" s="161"/>
      <c r="CI1404" s="161"/>
      <c r="CJ1404" s="161"/>
      <c r="CK1404" s="161"/>
      <c r="CL1404" s="161"/>
      <c r="CM1404" s="161"/>
      <c r="CN1404" s="161"/>
      <c r="CO1404" s="161"/>
      <c r="CP1404" s="161"/>
      <c r="CQ1404" s="161"/>
      <c r="CR1404" s="161"/>
      <c r="CS1404" s="161"/>
      <c r="CT1404" s="161"/>
      <c r="CU1404" s="161"/>
      <c r="CV1404" s="161"/>
      <c r="CW1404" s="161"/>
      <c r="CX1404" s="161"/>
      <c r="CY1404" s="161"/>
      <c r="CZ1404" s="161"/>
      <c r="DA1404" s="161"/>
      <c r="DB1404" s="161"/>
      <c r="DC1404" s="161"/>
      <c r="DD1404" s="161"/>
      <c r="DE1404" s="161"/>
      <c r="DF1404" s="161"/>
      <c r="DG1404" s="161"/>
      <c r="DH1404" s="161"/>
      <c r="DI1404" s="161"/>
      <c r="DJ1404" s="161"/>
      <c r="DK1404" s="161"/>
      <c r="DL1404" s="161"/>
      <c r="DM1404" s="161"/>
      <c r="DN1404" s="161"/>
      <c r="DO1404" s="161"/>
      <c r="DP1404" s="161"/>
      <c r="DQ1404" s="161"/>
      <c r="DR1404" s="161"/>
      <c r="DS1404" s="161"/>
      <c r="DT1404" s="161"/>
      <c r="DU1404" s="161"/>
      <c r="DV1404" s="161"/>
      <c r="DW1404" s="161"/>
    </row>
    <row r="1405" spans="1:127" ht="12.75" customHeight="1" x14ac:dyDescent="0.25">
      <c r="A1405" s="161"/>
      <c r="B1405" s="161"/>
      <c r="C1405" s="161"/>
      <c r="D1405" s="161"/>
      <c r="E1405" s="161"/>
      <c r="F1405" s="161"/>
      <c r="G1405" s="161"/>
      <c r="H1405" s="161"/>
      <c r="I1405" s="161"/>
      <c r="J1405" s="161"/>
      <c r="K1405" s="161"/>
      <c r="L1405" s="161"/>
      <c r="M1405" s="161"/>
      <c r="N1405" s="161"/>
      <c r="O1405" s="161"/>
      <c r="P1405" s="161"/>
      <c r="Q1405" s="161"/>
      <c r="R1405" s="161"/>
      <c r="S1405" s="161"/>
      <c r="T1405" s="161"/>
      <c r="U1405" s="161"/>
      <c r="V1405" s="161"/>
      <c r="W1405" s="161"/>
      <c r="X1405" s="161"/>
      <c r="Y1405" s="161"/>
      <c r="Z1405" s="161"/>
      <c r="AA1405" s="161"/>
      <c r="AB1405" s="161"/>
      <c r="AC1405" s="161"/>
      <c r="AD1405" s="161"/>
      <c r="AE1405" s="161"/>
      <c r="AF1405" s="161"/>
      <c r="AG1405" s="161"/>
      <c r="AH1405" s="161"/>
      <c r="AI1405" s="161"/>
      <c r="AJ1405" s="161"/>
      <c r="AK1405" s="161"/>
      <c r="AL1405" s="161"/>
      <c r="AM1405" s="161"/>
      <c r="AN1405" s="161"/>
      <c r="AO1405" s="161"/>
      <c r="AP1405" s="161"/>
      <c r="AQ1405" s="161"/>
      <c r="AR1405"/>
      <c r="AS1405" s="161"/>
      <c r="AT1405" s="161"/>
      <c r="AU1405" s="161"/>
      <c r="AV1405" s="161"/>
      <c r="AW1405" s="161"/>
      <c r="AX1405" s="161"/>
      <c r="AY1405" s="161"/>
      <c r="AZ1405" s="161"/>
      <c r="BA1405" s="161"/>
      <c r="BB1405" s="161"/>
      <c r="BC1405" s="161"/>
      <c r="BD1405" s="161"/>
      <c r="BE1405" s="161"/>
      <c r="BF1405" s="161"/>
      <c r="BG1405" s="161"/>
      <c r="BH1405" s="161"/>
      <c r="BI1405" s="161"/>
      <c r="BJ1405" s="161"/>
      <c r="BK1405" s="161"/>
      <c r="BL1405" s="161"/>
      <c r="BM1405" s="161"/>
      <c r="BN1405" s="161"/>
      <c r="BO1405" s="161"/>
      <c r="BP1405" s="161"/>
      <c r="BQ1405" s="161"/>
      <c r="BR1405" s="161"/>
      <c r="BS1405" s="161"/>
      <c r="BT1405" s="161"/>
      <c r="BU1405" s="161"/>
      <c r="BV1405" s="161"/>
      <c r="BW1405" s="161"/>
      <c r="BX1405" s="161"/>
      <c r="BY1405" s="161"/>
      <c r="BZ1405" s="161"/>
      <c r="CA1405" s="161"/>
      <c r="CB1405" s="161"/>
      <c r="CC1405" s="161"/>
      <c r="CD1405" s="161"/>
      <c r="CE1405" s="161"/>
      <c r="CF1405" s="161"/>
      <c r="CG1405" s="161"/>
      <c r="CH1405" s="161"/>
      <c r="CI1405" s="161"/>
      <c r="CJ1405" s="161"/>
      <c r="CK1405" s="161"/>
      <c r="CL1405" s="161"/>
      <c r="CM1405" s="161"/>
      <c r="CN1405" s="161"/>
      <c r="CO1405" s="161"/>
      <c r="CP1405" s="161"/>
      <c r="CQ1405" s="161"/>
      <c r="CR1405" s="161"/>
      <c r="CS1405" s="161"/>
      <c r="CT1405" s="161"/>
      <c r="CU1405" s="161"/>
      <c r="CV1405" s="161"/>
      <c r="CW1405" s="161"/>
      <c r="CX1405" s="161"/>
      <c r="CY1405" s="161"/>
      <c r="CZ1405" s="161"/>
      <c r="DA1405" s="161"/>
      <c r="DB1405" s="161"/>
      <c r="DC1405" s="161"/>
      <c r="DD1405" s="161"/>
      <c r="DE1405" s="161"/>
      <c r="DF1405" s="161"/>
      <c r="DG1405" s="161"/>
      <c r="DH1405" s="161"/>
      <c r="DI1405" s="161"/>
      <c r="DJ1405" s="161"/>
      <c r="DK1405" s="161"/>
      <c r="DL1405" s="161"/>
      <c r="DM1405" s="161"/>
      <c r="DN1405" s="161"/>
      <c r="DO1405" s="161"/>
      <c r="DP1405" s="161"/>
      <c r="DQ1405" s="161"/>
      <c r="DR1405" s="161"/>
      <c r="DS1405" s="161"/>
      <c r="DT1405" s="161"/>
      <c r="DU1405" s="161"/>
      <c r="DV1405" s="161"/>
      <c r="DW1405" s="161"/>
    </row>
    <row r="1406" spans="1:127" ht="12.75" customHeight="1" x14ac:dyDescent="0.25">
      <c r="A1406" s="161"/>
      <c r="B1406" s="161"/>
      <c r="C1406" s="161"/>
      <c r="D1406" s="161"/>
      <c r="E1406" s="161"/>
      <c r="F1406" s="161"/>
      <c r="G1406" s="161"/>
      <c r="H1406" s="161"/>
      <c r="I1406" s="161"/>
      <c r="J1406" s="161"/>
      <c r="K1406" s="161"/>
      <c r="L1406" s="161"/>
      <c r="M1406" s="161"/>
      <c r="N1406" s="161"/>
      <c r="O1406" s="161"/>
      <c r="P1406" s="161"/>
      <c r="Q1406" s="161"/>
      <c r="R1406" s="161"/>
      <c r="S1406" s="161"/>
      <c r="T1406" s="161"/>
      <c r="U1406" s="161"/>
      <c r="V1406" s="161"/>
      <c r="W1406" s="161"/>
      <c r="X1406" s="161"/>
      <c r="Y1406" s="161"/>
      <c r="Z1406" s="161"/>
      <c r="AA1406" s="161"/>
      <c r="AB1406" s="161"/>
      <c r="AC1406" s="161"/>
      <c r="AD1406" s="161"/>
      <c r="AE1406" s="161"/>
      <c r="AF1406" s="161"/>
      <c r="AG1406" s="161"/>
      <c r="AH1406" s="161"/>
      <c r="AI1406" s="161"/>
      <c r="AJ1406" s="161"/>
      <c r="AK1406" s="161"/>
      <c r="AL1406" s="161"/>
      <c r="AM1406" s="161"/>
      <c r="AN1406" s="161"/>
      <c r="AO1406" s="161"/>
      <c r="AP1406" s="161"/>
      <c r="AQ1406" s="161"/>
      <c r="AR1406"/>
      <c r="AS1406" s="161"/>
      <c r="AT1406" s="161"/>
      <c r="AU1406" s="161"/>
      <c r="AV1406" s="161"/>
      <c r="AW1406" s="161"/>
      <c r="AX1406" s="161"/>
      <c r="AY1406" s="161"/>
      <c r="AZ1406" s="161"/>
      <c r="BA1406" s="161"/>
      <c r="BB1406" s="161"/>
      <c r="BC1406" s="161"/>
      <c r="BD1406" s="161"/>
      <c r="BE1406" s="161"/>
      <c r="BF1406" s="161"/>
      <c r="BG1406" s="161"/>
      <c r="BH1406" s="161"/>
      <c r="BI1406" s="161"/>
      <c r="BJ1406" s="161"/>
      <c r="BK1406" s="161"/>
      <c r="BL1406" s="161"/>
      <c r="BM1406" s="161"/>
      <c r="BN1406" s="161"/>
      <c r="BO1406" s="161"/>
      <c r="BP1406" s="161"/>
      <c r="BQ1406" s="161"/>
      <c r="BR1406" s="161"/>
      <c r="BS1406" s="161"/>
      <c r="BT1406" s="161"/>
      <c r="BU1406" s="161"/>
      <c r="BV1406" s="161"/>
      <c r="BW1406" s="161"/>
      <c r="BX1406" s="161"/>
      <c r="BY1406" s="161"/>
      <c r="BZ1406" s="161"/>
      <c r="CA1406" s="161"/>
      <c r="CB1406" s="161"/>
      <c r="CC1406" s="161"/>
      <c r="CD1406" s="161"/>
      <c r="CE1406" s="161"/>
      <c r="CF1406" s="161"/>
      <c r="CG1406" s="161"/>
      <c r="CH1406" s="161"/>
      <c r="CI1406" s="161"/>
      <c r="CJ1406" s="161"/>
      <c r="CK1406" s="161"/>
      <c r="CL1406" s="161"/>
      <c r="CM1406" s="161"/>
      <c r="CN1406" s="161"/>
      <c r="CO1406" s="161"/>
      <c r="CP1406" s="161"/>
      <c r="CQ1406" s="161"/>
      <c r="CR1406" s="161"/>
      <c r="CS1406" s="161"/>
      <c r="CT1406" s="161"/>
      <c r="CU1406" s="161"/>
      <c r="CV1406" s="161"/>
      <c r="CW1406" s="161"/>
      <c r="CX1406" s="161"/>
      <c r="CY1406" s="161"/>
      <c r="CZ1406" s="161"/>
      <c r="DA1406" s="161"/>
      <c r="DB1406" s="161"/>
      <c r="DC1406" s="161"/>
      <c r="DD1406" s="161"/>
      <c r="DE1406" s="161"/>
      <c r="DF1406" s="161"/>
      <c r="DG1406" s="161"/>
      <c r="DH1406" s="161"/>
      <c r="DI1406" s="161"/>
      <c r="DJ1406" s="161"/>
      <c r="DK1406" s="161"/>
      <c r="DL1406" s="161"/>
      <c r="DM1406" s="161"/>
      <c r="DN1406" s="161"/>
      <c r="DO1406" s="161"/>
      <c r="DP1406" s="161"/>
      <c r="DQ1406" s="161"/>
      <c r="DR1406" s="161"/>
      <c r="DS1406" s="161"/>
      <c r="DT1406" s="161"/>
      <c r="DU1406" s="161"/>
      <c r="DV1406" s="161"/>
      <c r="DW1406" s="161"/>
    </row>
    <row r="1407" spans="1:127" ht="12.75" customHeight="1" x14ac:dyDescent="0.25">
      <c r="A1407" s="161"/>
      <c r="B1407" s="161"/>
      <c r="C1407" s="161"/>
      <c r="D1407" s="161"/>
      <c r="E1407" s="161"/>
      <c r="F1407" s="161"/>
      <c r="G1407" s="161"/>
      <c r="H1407" s="161"/>
      <c r="I1407" s="161"/>
      <c r="J1407" s="161"/>
      <c r="K1407" s="161"/>
      <c r="L1407" s="161"/>
      <c r="M1407" s="161"/>
      <c r="N1407" s="161"/>
      <c r="O1407" s="161"/>
      <c r="P1407" s="161"/>
      <c r="Q1407" s="161"/>
      <c r="R1407" s="161"/>
      <c r="S1407" s="161"/>
      <c r="T1407" s="161"/>
      <c r="U1407" s="161"/>
      <c r="V1407" s="161"/>
      <c r="W1407" s="161"/>
      <c r="X1407" s="161"/>
      <c r="Y1407" s="161"/>
      <c r="Z1407" s="161"/>
      <c r="AA1407" s="161"/>
      <c r="AB1407" s="161"/>
      <c r="AC1407" s="161"/>
      <c r="AD1407" s="161"/>
      <c r="AE1407" s="161"/>
      <c r="AF1407" s="161"/>
      <c r="AG1407" s="161"/>
      <c r="AH1407" s="161"/>
      <c r="AI1407" s="161"/>
      <c r="AJ1407" s="161"/>
      <c r="AK1407" s="161"/>
      <c r="AL1407" s="161"/>
      <c r="AM1407" s="161"/>
      <c r="AN1407" s="161"/>
      <c r="AO1407" s="161"/>
      <c r="AP1407" s="161"/>
      <c r="AQ1407" s="161"/>
      <c r="AR1407"/>
      <c r="AS1407" s="161"/>
      <c r="AT1407" s="161"/>
      <c r="AU1407" s="161"/>
      <c r="AV1407" s="161"/>
      <c r="AW1407" s="161"/>
      <c r="AX1407" s="161"/>
      <c r="AY1407" s="161"/>
      <c r="AZ1407" s="161"/>
      <c r="BA1407" s="161"/>
      <c r="BB1407" s="161"/>
      <c r="BC1407" s="161"/>
      <c r="BD1407" s="161"/>
      <c r="BE1407" s="161"/>
      <c r="BF1407" s="161"/>
      <c r="BG1407" s="161"/>
      <c r="BH1407" s="161"/>
      <c r="BI1407" s="161"/>
      <c r="BJ1407" s="161"/>
      <c r="BK1407" s="161"/>
      <c r="BL1407" s="161"/>
      <c r="BM1407" s="161"/>
      <c r="BN1407" s="161"/>
      <c r="BO1407" s="161"/>
      <c r="BP1407" s="161"/>
      <c r="BQ1407" s="161"/>
      <c r="BR1407" s="161"/>
      <c r="BS1407" s="161"/>
      <c r="BT1407" s="161"/>
      <c r="BU1407" s="161"/>
      <c r="BV1407" s="161"/>
      <c r="BW1407" s="161"/>
      <c r="BX1407" s="161"/>
      <c r="BY1407" s="161"/>
      <c r="BZ1407" s="161"/>
      <c r="CA1407" s="161"/>
      <c r="CB1407" s="161"/>
      <c r="CC1407" s="161"/>
      <c r="CD1407" s="161"/>
      <c r="CE1407" s="161"/>
      <c r="CF1407" s="161"/>
      <c r="CG1407" s="161"/>
      <c r="CH1407" s="161"/>
      <c r="CI1407" s="161"/>
      <c r="CJ1407" s="161"/>
      <c r="CK1407" s="161"/>
      <c r="CL1407" s="161"/>
      <c r="CM1407" s="161"/>
      <c r="CN1407" s="161"/>
      <c r="CO1407" s="161"/>
      <c r="CP1407" s="161"/>
      <c r="CQ1407" s="161"/>
      <c r="CR1407" s="161"/>
      <c r="CS1407" s="161"/>
      <c r="CT1407" s="161"/>
      <c r="CU1407" s="161"/>
      <c r="CV1407" s="161"/>
      <c r="CW1407" s="161"/>
      <c r="CX1407" s="161"/>
      <c r="CY1407" s="161"/>
      <c r="CZ1407" s="161"/>
      <c r="DA1407" s="161"/>
      <c r="DB1407" s="161"/>
      <c r="DC1407" s="161"/>
      <c r="DD1407" s="161"/>
      <c r="DE1407" s="161"/>
      <c r="DF1407" s="161"/>
      <c r="DG1407" s="161"/>
      <c r="DH1407" s="161"/>
      <c r="DI1407" s="161"/>
      <c r="DJ1407" s="161"/>
      <c r="DK1407" s="161"/>
      <c r="DL1407" s="161"/>
      <c r="DM1407" s="161"/>
      <c r="DN1407" s="161"/>
      <c r="DO1407" s="161"/>
      <c r="DP1407" s="161"/>
      <c r="DQ1407" s="161"/>
      <c r="DR1407" s="161"/>
      <c r="DS1407" s="161"/>
      <c r="DT1407" s="161"/>
      <c r="DU1407" s="161"/>
      <c r="DV1407" s="161"/>
      <c r="DW1407" s="161"/>
    </row>
    <row r="1408" spans="1:127" ht="12.75" customHeight="1" x14ac:dyDescent="0.25">
      <c r="A1408" s="161"/>
      <c r="B1408" s="161"/>
      <c r="C1408" s="161"/>
      <c r="D1408" s="161"/>
      <c r="E1408" s="161"/>
      <c r="F1408" s="161"/>
      <c r="G1408" s="161"/>
      <c r="H1408" s="161"/>
      <c r="I1408" s="161"/>
      <c r="J1408" s="161"/>
      <c r="K1408" s="161"/>
      <c r="L1408" s="161"/>
      <c r="M1408" s="161"/>
      <c r="N1408" s="161"/>
      <c r="O1408" s="161"/>
      <c r="P1408" s="161"/>
      <c r="Q1408" s="161"/>
      <c r="R1408" s="161"/>
      <c r="S1408" s="161"/>
      <c r="T1408" s="161"/>
      <c r="U1408" s="161"/>
      <c r="V1408" s="161"/>
      <c r="W1408" s="161"/>
      <c r="X1408" s="161"/>
      <c r="Y1408" s="161"/>
      <c r="Z1408" s="161"/>
      <c r="AA1408" s="161"/>
      <c r="AB1408" s="161"/>
      <c r="AC1408" s="161"/>
      <c r="AD1408" s="161"/>
      <c r="AE1408" s="161"/>
      <c r="AF1408" s="161"/>
      <c r="AG1408" s="161"/>
      <c r="AH1408" s="161"/>
      <c r="AI1408" s="161"/>
      <c r="AJ1408" s="161"/>
      <c r="AK1408" s="161"/>
      <c r="AL1408" s="161"/>
      <c r="AM1408" s="161"/>
      <c r="AN1408" s="161"/>
      <c r="AO1408" s="161"/>
      <c r="AP1408" s="161"/>
      <c r="AQ1408" s="161"/>
      <c r="AR1408"/>
      <c r="AS1408" s="161"/>
      <c r="AT1408" s="161"/>
      <c r="AU1408" s="161"/>
      <c r="AV1408" s="161"/>
      <c r="AW1408" s="161"/>
      <c r="AX1408" s="161"/>
      <c r="AY1408" s="161"/>
      <c r="AZ1408" s="161"/>
      <c r="BA1408" s="161"/>
      <c r="BB1408" s="161"/>
      <c r="BC1408" s="161"/>
      <c r="BD1408" s="161"/>
      <c r="BE1408" s="161"/>
      <c r="BF1408" s="161"/>
      <c r="BG1408" s="161"/>
      <c r="BH1408" s="161"/>
      <c r="BI1408" s="161"/>
      <c r="BJ1408" s="161"/>
      <c r="BK1408" s="161"/>
      <c r="BL1408" s="161"/>
      <c r="BM1408" s="161"/>
      <c r="BN1408" s="161"/>
      <c r="BO1408" s="161"/>
      <c r="BP1408" s="161"/>
      <c r="BQ1408" s="161"/>
      <c r="BR1408" s="161"/>
      <c r="BS1408" s="161"/>
      <c r="BT1408" s="161"/>
      <c r="BU1408" s="161"/>
      <c r="BV1408" s="161"/>
      <c r="BW1408" s="161"/>
      <c r="BX1408" s="161"/>
      <c r="BY1408" s="161"/>
      <c r="BZ1408" s="161"/>
      <c r="CA1408" s="161"/>
      <c r="CB1408" s="161"/>
      <c r="CC1408" s="161"/>
      <c r="CD1408" s="161"/>
      <c r="CE1408" s="161"/>
      <c r="CF1408" s="161"/>
      <c r="CG1408" s="161"/>
      <c r="CH1408" s="161"/>
      <c r="CI1408" s="161"/>
      <c r="CJ1408" s="161"/>
      <c r="CK1408" s="161"/>
      <c r="CL1408" s="161"/>
      <c r="CM1408" s="161"/>
      <c r="CN1408" s="161"/>
      <c r="CO1408" s="161"/>
      <c r="CP1408" s="161"/>
      <c r="CQ1408" s="161"/>
      <c r="CR1408" s="161"/>
      <c r="CS1408" s="161"/>
      <c r="CT1408" s="161"/>
      <c r="CU1408" s="161"/>
      <c r="CV1408" s="161"/>
      <c r="CW1408" s="161"/>
      <c r="CX1408" s="161"/>
      <c r="CY1408" s="161"/>
      <c r="CZ1408" s="161"/>
      <c r="DA1408" s="161"/>
      <c r="DB1408" s="161"/>
      <c r="DC1408" s="161"/>
      <c r="DD1408" s="161"/>
      <c r="DE1408" s="161"/>
      <c r="DF1408" s="161"/>
      <c r="DG1408" s="161"/>
      <c r="DH1408" s="161"/>
      <c r="DI1408" s="161"/>
      <c r="DJ1408" s="161"/>
      <c r="DK1408" s="161"/>
      <c r="DL1408" s="161"/>
      <c r="DM1408" s="161"/>
      <c r="DN1408" s="161"/>
      <c r="DO1408" s="161"/>
      <c r="DP1408" s="161"/>
      <c r="DQ1408" s="161"/>
      <c r="DR1408" s="161"/>
      <c r="DS1408" s="161"/>
      <c r="DT1408" s="161"/>
      <c r="DU1408" s="161"/>
      <c r="DV1408" s="161"/>
      <c r="DW1408" s="161"/>
    </row>
    <row r="1409" spans="1:127" ht="12.75" customHeight="1" x14ac:dyDescent="0.25">
      <c r="A1409" s="161"/>
      <c r="B1409" s="161"/>
      <c r="C1409" s="161"/>
      <c r="D1409" s="161"/>
      <c r="E1409" s="161"/>
      <c r="F1409" s="161"/>
      <c r="G1409" s="161"/>
      <c r="H1409" s="161"/>
      <c r="I1409" s="161"/>
      <c r="J1409" s="161"/>
      <c r="K1409" s="161"/>
      <c r="L1409" s="161"/>
      <c r="M1409" s="161"/>
      <c r="N1409" s="161"/>
      <c r="O1409" s="161"/>
      <c r="P1409" s="161"/>
      <c r="Q1409" s="161"/>
      <c r="R1409" s="161"/>
      <c r="S1409" s="161"/>
      <c r="T1409" s="161"/>
      <c r="U1409" s="161"/>
      <c r="V1409" s="161"/>
      <c r="W1409" s="161"/>
      <c r="X1409" s="161"/>
      <c r="Y1409" s="161"/>
      <c r="Z1409" s="161"/>
      <c r="AA1409" s="161"/>
      <c r="AB1409" s="161"/>
      <c r="AC1409" s="161"/>
      <c r="AD1409" s="161"/>
      <c r="AE1409" s="161"/>
      <c r="AF1409" s="161"/>
      <c r="AG1409" s="161"/>
      <c r="AH1409" s="161"/>
      <c r="AI1409" s="161"/>
      <c r="AJ1409" s="161"/>
      <c r="AK1409" s="161"/>
      <c r="AL1409" s="161"/>
      <c r="AM1409" s="161"/>
      <c r="AN1409" s="161"/>
      <c r="AO1409" s="161"/>
      <c r="AP1409" s="161"/>
      <c r="AQ1409" s="161"/>
      <c r="AR1409"/>
      <c r="AS1409" s="161"/>
      <c r="AT1409" s="161"/>
      <c r="AU1409" s="161"/>
      <c r="AV1409" s="161"/>
      <c r="AW1409" s="161"/>
      <c r="AX1409" s="161"/>
      <c r="AY1409" s="161"/>
      <c r="AZ1409" s="161"/>
      <c r="BA1409" s="161"/>
      <c r="BB1409" s="161"/>
      <c r="BC1409" s="161"/>
      <c r="BD1409" s="161"/>
      <c r="BE1409" s="161"/>
      <c r="BF1409" s="161"/>
      <c r="BG1409" s="161"/>
      <c r="BH1409" s="161"/>
      <c r="BI1409" s="161"/>
      <c r="BJ1409" s="161"/>
      <c r="BK1409" s="161"/>
      <c r="BL1409" s="161"/>
      <c r="BM1409" s="161"/>
      <c r="BN1409" s="161"/>
      <c r="BO1409" s="161"/>
      <c r="BP1409" s="161"/>
      <c r="BQ1409" s="161"/>
      <c r="BR1409" s="161"/>
      <c r="BS1409" s="161"/>
      <c r="BT1409" s="161"/>
      <c r="BU1409" s="161"/>
      <c r="BV1409" s="161"/>
      <c r="BW1409" s="161"/>
      <c r="BX1409" s="161"/>
      <c r="BY1409" s="161"/>
      <c r="BZ1409" s="161"/>
      <c r="CA1409" s="161"/>
      <c r="CB1409" s="161"/>
      <c r="CC1409" s="161"/>
      <c r="CD1409" s="161"/>
      <c r="CE1409" s="161"/>
      <c r="CF1409" s="161"/>
      <c r="CG1409" s="161"/>
      <c r="CH1409" s="161"/>
      <c r="CI1409" s="161"/>
      <c r="CJ1409" s="161"/>
      <c r="CK1409" s="161"/>
      <c r="CL1409" s="161"/>
      <c r="CM1409" s="161"/>
      <c r="CN1409" s="161"/>
      <c r="CO1409" s="161"/>
      <c r="CP1409" s="161"/>
      <c r="CQ1409" s="161"/>
      <c r="CR1409" s="161"/>
      <c r="CS1409" s="161"/>
      <c r="CT1409" s="161"/>
      <c r="CU1409" s="161"/>
      <c r="CV1409" s="161"/>
      <c r="CW1409" s="161"/>
      <c r="CX1409" s="161"/>
      <c r="CY1409" s="161"/>
      <c r="CZ1409" s="161"/>
      <c r="DA1409" s="161"/>
      <c r="DB1409" s="161"/>
      <c r="DC1409" s="161"/>
      <c r="DD1409" s="161"/>
      <c r="DE1409" s="161"/>
      <c r="DF1409" s="161"/>
      <c r="DG1409" s="161"/>
      <c r="DH1409" s="161"/>
      <c r="DI1409" s="161"/>
      <c r="DJ1409" s="161"/>
      <c r="DK1409" s="161"/>
      <c r="DL1409" s="161"/>
      <c r="DM1409" s="161"/>
      <c r="DN1409" s="161"/>
      <c r="DO1409" s="161"/>
      <c r="DP1409" s="161"/>
      <c r="DQ1409" s="161"/>
      <c r="DR1409" s="161"/>
      <c r="DS1409" s="161"/>
      <c r="DT1409" s="161"/>
      <c r="DU1409" s="161"/>
      <c r="DV1409" s="161"/>
      <c r="DW1409" s="161"/>
    </row>
    <row r="1410" spans="1:127" ht="12.75" customHeight="1" x14ac:dyDescent="0.25">
      <c r="A1410" s="161"/>
      <c r="B1410" s="161"/>
      <c r="C1410" s="161"/>
      <c r="D1410" s="161"/>
      <c r="E1410" s="161"/>
      <c r="F1410" s="161"/>
      <c r="G1410" s="161"/>
      <c r="H1410" s="161"/>
      <c r="I1410" s="161"/>
      <c r="J1410" s="161"/>
      <c r="K1410" s="161"/>
      <c r="L1410" s="161"/>
      <c r="M1410" s="161"/>
      <c r="N1410" s="161"/>
      <c r="O1410" s="161"/>
      <c r="P1410" s="161"/>
      <c r="Q1410" s="161"/>
      <c r="R1410" s="161"/>
      <c r="S1410" s="161"/>
      <c r="T1410" s="161"/>
      <c r="U1410" s="161"/>
      <c r="V1410" s="161"/>
      <c r="W1410" s="161"/>
      <c r="X1410" s="161"/>
      <c r="Y1410" s="161"/>
      <c r="Z1410" s="161"/>
      <c r="AA1410" s="161"/>
      <c r="AB1410" s="161"/>
      <c r="AC1410" s="161"/>
      <c r="AD1410" s="161"/>
      <c r="AE1410" s="161"/>
      <c r="AF1410" s="161"/>
      <c r="AG1410" s="161"/>
      <c r="AH1410" s="161"/>
      <c r="AI1410" s="161"/>
      <c r="AJ1410" s="161"/>
      <c r="AK1410" s="161"/>
      <c r="AL1410" s="161"/>
      <c r="AM1410" s="161"/>
      <c r="AN1410" s="161"/>
      <c r="AO1410" s="161"/>
      <c r="AP1410" s="161"/>
      <c r="AQ1410" s="161"/>
      <c r="AR1410"/>
      <c r="AS1410" s="161"/>
      <c r="AT1410" s="161"/>
      <c r="AU1410" s="161"/>
      <c r="AV1410" s="161"/>
      <c r="AW1410" s="161"/>
      <c r="AX1410" s="161"/>
      <c r="AY1410" s="161"/>
      <c r="AZ1410" s="161"/>
      <c r="BA1410" s="161"/>
      <c r="BB1410" s="161"/>
      <c r="BC1410" s="161"/>
      <c r="BD1410" s="161"/>
      <c r="BE1410" s="161"/>
      <c r="BF1410" s="161"/>
      <c r="BG1410" s="161"/>
      <c r="BH1410" s="161"/>
      <c r="BI1410" s="161"/>
      <c r="BJ1410" s="161"/>
      <c r="BK1410" s="161"/>
      <c r="BL1410" s="161"/>
      <c r="BM1410" s="161"/>
      <c r="BN1410" s="161"/>
      <c r="BO1410" s="161"/>
      <c r="BP1410" s="161"/>
      <c r="BQ1410" s="161"/>
      <c r="BR1410" s="161"/>
      <c r="BS1410" s="161"/>
      <c r="BT1410" s="161"/>
      <c r="BU1410" s="161"/>
      <c r="BV1410" s="161"/>
      <c r="BW1410" s="161"/>
      <c r="BX1410" s="161"/>
      <c r="BY1410" s="161"/>
      <c r="BZ1410" s="161"/>
      <c r="CA1410" s="161"/>
      <c r="CB1410" s="161"/>
      <c r="CC1410" s="161"/>
      <c r="CD1410" s="161"/>
      <c r="CE1410" s="161"/>
      <c r="CF1410" s="161"/>
      <c r="CG1410" s="161"/>
      <c r="CH1410" s="161"/>
      <c r="CI1410" s="161"/>
      <c r="CJ1410" s="161"/>
      <c r="CK1410" s="161"/>
      <c r="CL1410" s="161"/>
      <c r="CM1410" s="161"/>
      <c r="CN1410" s="161"/>
      <c r="CO1410" s="161"/>
      <c r="CP1410" s="161"/>
      <c r="CQ1410" s="161"/>
      <c r="CR1410" s="161"/>
      <c r="CS1410" s="161"/>
      <c r="CT1410" s="161"/>
      <c r="CU1410" s="161"/>
      <c r="CV1410" s="161"/>
      <c r="CW1410" s="161"/>
      <c r="CX1410" s="161"/>
      <c r="CY1410" s="161"/>
      <c r="CZ1410" s="161"/>
      <c r="DA1410" s="161"/>
      <c r="DB1410" s="161"/>
      <c r="DC1410" s="161"/>
      <c r="DD1410" s="161"/>
      <c r="DE1410" s="161"/>
      <c r="DF1410" s="161"/>
      <c r="DG1410" s="161"/>
      <c r="DH1410" s="161"/>
      <c r="DI1410" s="161"/>
      <c r="DJ1410" s="161"/>
      <c r="DK1410" s="161"/>
      <c r="DL1410" s="161"/>
      <c r="DM1410" s="161"/>
      <c r="DN1410" s="161"/>
      <c r="DO1410" s="161"/>
      <c r="DP1410" s="161"/>
      <c r="DQ1410" s="161"/>
      <c r="DR1410" s="161"/>
      <c r="DS1410" s="161"/>
      <c r="DT1410" s="161"/>
      <c r="DU1410" s="161"/>
      <c r="DV1410" s="161"/>
      <c r="DW1410" s="161"/>
    </row>
    <row r="1411" spans="1:127" ht="12.75" customHeight="1" x14ac:dyDescent="0.25">
      <c r="A1411" s="161"/>
      <c r="C1411" s="161"/>
      <c r="D1411" s="161"/>
      <c r="E1411" s="161"/>
      <c r="F1411" s="161"/>
      <c r="G1411" s="161"/>
      <c r="H1411" s="161"/>
      <c r="I1411" s="161"/>
      <c r="J1411" s="161"/>
      <c r="K1411" s="161"/>
      <c r="L1411" s="161"/>
      <c r="M1411" s="161"/>
      <c r="N1411" s="161"/>
      <c r="O1411" s="161"/>
      <c r="P1411" s="161"/>
      <c r="Q1411" s="161"/>
      <c r="R1411" s="161"/>
      <c r="S1411" s="161"/>
      <c r="T1411" s="161"/>
      <c r="U1411" s="161"/>
      <c r="V1411" s="161"/>
      <c r="W1411" s="161"/>
      <c r="X1411" s="161"/>
      <c r="Y1411" s="161"/>
      <c r="Z1411" s="161"/>
      <c r="AA1411" s="161"/>
      <c r="AB1411" s="161"/>
      <c r="AC1411" s="161"/>
      <c r="AD1411" s="161"/>
      <c r="AE1411" s="161"/>
      <c r="AF1411" s="161"/>
      <c r="AG1411" s="161"/>
      <c r="AH1411" s="161"/>
      <c r="AI1411" s="161"/>
      <c r="AJ1411" s="161"/>
      <c r="AK1411" s="161"/>
      <c r="AL1411" s="161"/>
      <c r="AM1411" s="161"/>
      <c r="AN1411" s="161"/>
      <c r="AO1411" s="161"/>
      <c r="AP1411" s="161"/>
      <c r="AQ1411" s="161"/>
      <c r="AR1411"/>
      <c r="AS1411" s="161"/>
      <c r="AT1411" s="161"/>
      <c r="AU1411" s="161"/>
      <c r="AV1411" s="161"/>
      <c r="AW1411" s="161"/>
      <c r="AX1411" s="161"/>
      <c r="AY1411" s="161"/>
      <c r="AZ1411" s="161"/>
      <c r="BA1411" s="161"/>
      <c r="BB1411" s="161"/>
      <c r="BC1411" s="161"/>
      <c r="BD1411" s="161"/>
      <c r="BE1411" s="161"/>
      <c r="BF1411" s="161"/>
      <c r="BG1411" s="161"/>
      <c r="BH1411" s="161"/>
      <c r="BI1411" s="161"/>
      <c r="BJ1411" s="161"/>
      <c r="BK1411" s="161"/>
      <c r="BL1411" s="161"/>
      <c r="BM1411" s="161"/>
      <c r="BN1411" s="161"/>
      <c r="BO1411" s="161"/>
      <c r="BP1411" s="161"/>
      <c r="BQ1411" s="161"/>
      <c r="BR1411" s="161"/>
      <c r="BS1411" s="161"/>
      <c r="BT1411" s="161"/>
      <c r="BU1411" s="161"/>
      <c r="BV1411" s="161"/>
      <c r="BW1411" s="161"/>
      <c r="BX1411" s="161"/>
      <c r="BY1411" s="161"/>
      <c r="BZ1411" s="161"/>
      <c r="CA1411" s="161"/>
      <c r="CB1411" s="161"/>
      <c r="CC1411" s="161"/>
      <c r="CD1411" s="161"/>
      <c r="CE1411" s="161"/>
      <c r="CF1411" s="161"/>
      <c r="CG1411" s="161"/>
      <c r="CH1411" s="161"/>
      <c r="CI1411" s="161"/>
      <c r="CJ1411" s="161"/>
      <c r="CK1411" s="161"/>
      <c r="CL1411" s="161"/>
      <c r="CM1411" s="161"/>
      <c r="CN1411" s="161"/>
      <c r="CO1411" s="161"/>
      <c r="CP1411" s="161"/>
      <c r="CQ1411" s="161"/>
      <c r="CR1411" s="161"/>
      <c r="CS1411" s="161"/>
      <c r="CT1411" s="161"/>
      <c r="CU1411" s="161"/>
      <c r="CV1411" s="161"/>
      <c r="CW1411" s="161"/>
      <c r="CY1411" s="161"/>
      <c r="CZ1411" s="161"/>
      <c r="DA1411" s="161"/>
      <c r="DB1411" s="161"/>
      <c r="DC1411" s="161"/>
      <c r="DD1411" s="161"/>
      <c r="DE1411" s="161"/>
      <c r="DF1411" s="161"/>
      <c r="DG1411" s="161"/>
      <c r="DH1411" s="161"/>
      <c r="DI1411" s="161"/>
      <c r="DJ1411" s="161"/>
      <c r="DK1411" s="161"/>
      <c r="DL1411" s="161"/>
      <c r="DM1411" s="161"/>
      <c r="DN1411" s="161"/>
      <c r="DO1411" s="161"/>
      <c r="DP1411" s="161"/>
      <c r="DQ1411" s="161"/>
      <c r="DR1411" s="161"/>
      <c r="DS1411" s="161"/>
      <c r="DT1411" s="161"/>
      <c r="DU1411" s="161"/>
      <c r="DV1411" s="161"/>
      <c r="DW1411" s="161"/>
    </row>
    <row r="1412" spans="1:127" ht="12.75" customHeight="1" x14ac:dyDescent="0.25">
      <c r="A1412" s="161"/>
      <c r="C1412" s="161"/>
      <c r="D1412" s="161"/>
      <c r="E1412" s="161"/>
      <c r="F1412" s="161"/>
      <c r="G1412" s="161"/>
      <c r="H1412" s="161"/>
      <c r="I1412" s="161"/>
      <c r="J1412" s="161"/>
      <c r="K1412" s="161"/>
      <c r="L1412" s="161"/>
      <c r="M1412" s="161"/>
      <c r="N1412" s="161"/>
      <c r="O1412" s="161"/>
      <c r="P1412" s="161"/>
      <c r="Q1412" s="161"/>
      <c r="R1412" s="161"/>
      <c r="S1412" s="161"/>
      <c r="T1412" s="161"/>
      <c r="U1412" s="161"/>
      <c r="V1412" s="161"/>
      <c r="W1412" s="161"/>
      <c r="X1412" s="161"/>
      <c r="Y1412" s="161"/>
      <c r="Z1412" s="161"/>
      <c r="AA1412" s="161"/>
      <c r="AB1412" s="161"/>
      <c r="AC1412" s="161"/>
      <c r="AD1412" s="161"/>
      <c r="AE1412" s="161"/>
      <c r="AF1412" s="161"/>
      <c r="AG1412" s="161"/>
      <c r="AH1412" s="161"/>
      <c r="AI1412" s="161"/>
      <c r="AJ1412" s="161"/>
      <c r="AK1412" s="161"/>
      <c r="AL1412" s="161"/>
      <c r="AM1412" s="161"/>
      <c r="AN1412" s="161"/>
      <c r="AO1412" s="161"/>
      <c r="AP1412" s="161"/>
      <c r="AQ1412" s="161"/>
      <c r="AR1412"/>
      <c r="AS1412" s="161"/>
      <c r="AT1412" s="161"/>
      <c r="AU1412" s="161"/>
      <c r="AV1412" s="161"/>
      <c r="AW1412" s="161"/>
      <c r="AX1412" s="161"/>
      <c r="AY1412" s="161"/>
      <c r="AZ1412" s="161"/>
      <c r="BA1412" s="161"/>
      <c r="BB1412" s="161"/>
      <c r="BC1412" s="161"/>
      <c r="BD1412" s="161"/>
      <c r="BE1412" s="161"/>
      <c r="BF1412" s="161"/>
      <c r="BG1412" s="161"/>
      <c r="BH1412" s="161"/>
      <c r="BI1412" s="161"/>
      <c r="BJ1412" s="161"/>
      <c r="BK1412" s="161"/>
      <c r="BL1412" s="161"/>
      <c r="BM1412" s="161"/>
      <c r="BN1412" s="161"/>
      <c r="BO1412" s="161"/>
      <c r="BP1412" s="161"/>
      <c r="BQ1412" s="161"/>
      <c r="BR1412" s="161"/>
      <c r="BS1412" s="161"/>
      <c r="BT1412" s="161"/>
      <c r="BU1412" s="161"/>
      <c r="BV1412" s="161"/>
      <c r="BW1412" s="161"/>
      <c r="BX1412" s="161"/>
      <c r="BY1412" s="161"/>
      <c r="BZ1412" s="161"/>
      <c r="CA1412" s="161"/>
      <c r="CB1412" s="161"/>
      <c r="CC1412" s="161"/>
      <c r="CD1412" s="161"/>
      <c r="CE1412" s="161"/>
      <c r="CF1412" s="161"/>
      <c r="CG1412" s="161"/>
      <c r="CH1412" s="161"/>
      <c r="CI1412" s="161"/>
      <c r="CJ1412" s="161"/>
      <c r="CK1412" s="161"/>
      <c r="CL1412" s="161"/>
      <c r="CM1412" s="161"/>
      <c r="CN1412" s="161"/>
      <c r="CO1412" s="161"/>
      <c r="CP1412" s="161"/>
      <c r="CQ1412" s="161"/>
      <c r="CR1412" s="161"/>
      <c r="CS1412" s="161"/>
      <c r="CT1412" s="161"/>
      <c r="CU1412" s="161"/>
      <c r="CV1412" s="161"/>
      <c r="CW1412" s="161"/>
      <c r="CY1412" s="161"/>
      <c r="CZ1412" s="161"/>
      <c r="DA1412" s="161"/>
      <c r="DB1412" s="161"/>
      <c r="DC1412" s="161"/>
      <c r="DD1412" s="161"/>
      <c r="DE1412" s="161"/>
      <c r="DF1412" s="161"/>
      <c r="DG1412" s="161"/>
      <c r="DH1412" s="161"/>
      <c r="DI1412" s="161"/>
      <c r="DJ1412" s="161"/>
      <c r="DK1412" s="161"/>
      <c r="DL1412" s="161"/>
      <c r="DM1412" s="161"/>
      <c r="DN1412" s="161"/>
      <c r="DO1412" s="161"/>
      <c r="DP1412" s="161"/>
      <c r="DQ1412" s="161"/>
      <c r="DR1412" s="161"/>
      <c r="DS1412" s="161"/>
      <c r="DT1412" s="161"/>
      <c r="DU1412" s="161"/>
      <c r="DV1412" s="161"/>
      <c r="DW1412" s="161"/>
    </row>
    <row r="1413" spans="1:127" ht="12.75" customHeight="1" x14ac:dyDescent="0.25">
      <c r="A1413" s="161"/>
      <c r="C1413" s="161"/>
      <c r="D1413" s="161"/>
      <c r="E1413" s="161"/>
      <c r="F1413" s="161"/>
      <c r="G1413" s="161"/>
      <c r="H1413" s="161"/>
      <c r="I1413" s="161"/>
      <c r="J1413" s="161"/>
      <c r="K1413" s="161"/>
      <c r="L1413" s="161"/>
      <c r="M1413" s="161"/>
      <c r="N1413" s="161"/>
      <c r="O1413" s="161"/>
      <c r="P1413" s="161"/>
      <c r="Q1413" s="161"/>
      <c r="R1413" s="161"/>
      <c r="S1413" s="161"/>
      <c r="T1413" s="161"/>
      <c r="U1413" s="161"/>
      <c r="V1413" s="161"/>
      <c r="W1413" s="161"/>
      <c r="X1413" s="161"/>
      <c r="Y1413" s="161"/>
      <c r="Z1413" s="161"/>
      <c r="AA1413" s="161"/>
      <c r="AB1413" s="161"/>
      <c r="AC1413" s="161"/>
      <c r="AD1413" s="161"/>
      <c r="AE1413" s="161"/>
      <c r="AF1413" s="161"/>
      <c r="AG1413" s="161"/>
      <c r="AH1413" s="161"/>
      <c r="AI1413" s="161"/>
      <c r="AJ1413" s="161"/>
      <c r="AK1413" s="161"/>
      <c r="AL1413" s="161"/>
      <c r="AM1413" s="161"/>
      <c r="AN1413" s="161"/>
      <c r="AO1413" s="161"/>
      <c r="AP1413" s="161"/>
      <c r="AQ1413" s="161"/>
      <c r="AR1413"/>
      <c r="AS1413" s="161"/>
      <c r="AT1413" s="161"/>
      <c r="AU1413" s="161"/>
      <c r="AV1413" s="161"/>
      <c r="AW1413" s="161"/>
      <c r="AX1413" s="161"/>
      <c r="AY1413" s="161"/>
      <c r="AZ1413" s="161"/>
      <c r="BA1413" s="161"/>
      <c r="BB1413" s="161"/>
      <c r="BC1413" s="161"/>
      <c r="BD1413" s="161"/>
      <c r="BE1413" s="161"/>
      <c r="BF1413" s="161"/>
      <c r="BG1413" s="161"/>
      <c r="BH1413" s="161"/>
      <c r="BI1413" s="161"/>
      <c r="BJ1413" s="161"/>
      <c r="BK1413" s="161"/>
      <c r="BL1413" s="161"/>
      <c r="BM1413" s="161"/>
      <c r="BN1413" s="161"/>
      <c r="BO1413" s="161"/>
      <c r="BP1413" s="161"/>
      <c r="BQ1413" s="161"/>
      <c r="BR1413" s="161"/>
      <c r="BS1413" s="161"/>
      <c r="BT1413" s="161"/>
      <c r="BU1413" s="161"/>
      <c r="BV1413" s="161"/>
      <c r="BW1413" s="161"/>
      <c r="BX1413" s="161"/>
      <c r="BY1413" s="161"/>
      <c r="BZ1413" s="161"/>
      <c r="CA1413" s="161"/>
      <c r="CB1413" s="161"/>
      <c r="CC1413" s="161"/>
      <c r="CD1413" s="161"/>
      <c r="CE1413" s="161"/>
      <c r="CF1413" s="161"/>
      <c r="CG1413" s="161"/>
      <c r="CH1413" s="161"/>
      <c r="CI1413" s="161"/>
      <c r="CJ1413" s="161"/>
      <c r="CK1413" s="161"/>
      <c r="CL1413" s="161"/>
      <c r="CM1413" s="161"/>
      <c r="CN1413" s="161"/>
      <c r="CO1413" s="161"/>
      <c r="CP1413" s="161"/>
      <c r="CQ1413" s="161"/>
      <c r="CR1413" s="161"/>
      <c r="CS1413" s="161"/>
      <c r="CT1413" s="161"/>
      <c r="CU1413" s="161"/>
      <c r="CV1413" s="161"/>
      <c r="CW1413" s="161"/>
      <c r="CY1413" s="161"/>
      <c r="CZ1413" s="161"/>
      <c r="DA1413" s="161"/>
      <c r="DB1413" s="161"/>
      <c r="DC1413" s="161"/>
      <c r="DD1413" s="161"/>
      <c r="DE1413" s="161"/>
      <c r="DF1413" s="161"/>
      <c r="DG1413" s="161"/>
      <c r="DH1413" s="161"/>
      <c r="DI1413" s="161"/>
      <c r="DJ1413" s="161"/>
      <c r="DK1413" s="161"/>
      <c r="DL1413" s="161"/>
      <c r="DM1413" s="161"/>
      <c r="DN1413" s="161"/>
      <c r="DO1413" s="161"/>
      <c r="DP1413" s="161"/>
      <c r="DQ1413" s="161"/>
      <c r="DR1413" s="161"/>
      <c r="DS1413" s="161"/>
      <c r="DT1413" s="161"/>
      <c r="DU1413" s="161"/>
      <c r="DV1413" s="161"/>
      <c r="DW1413" s="161"/>
    </row>
    <row r="1414" spans="1:127" ht="12.75" customHeight="1" x14ac:dyDescent="0.25">
      <c r="A1414" s="161"/>
      <c r="C1414" s="161"/>
      <c r="D1414" s="161"/>
      <c r="E1414" s="161"/>
      <c r="F1414" s="161"/>
      <c r="G1414" s="161"/>
      <c r="H1414" s="161"/>
      <c r="I1414" s="161"/>
      <c r="J1414" s="161"/>
      <c r="K1414" s="161"/>
      <c r="L1414" s="161"/>
      <c r="M1414" s="161"/>
      <c r="N1414" s="161"/>
      <c r="O1414" s="161"/>
      <c r="P1414" s="161"/>
      <c r="Q1414" s="161"/>
      <c r="R1414" s="161"/>
      <c r="S1414" s="161"/>
      <c r="T1414" s="161"/>
      <c r="U1414" s="161"/>
      <c r="V1414" s="161"/>
      <c r="W1414" s="161"/>
      <c r="X1414" s="161"/>
      <c r="Y1414" s="161"/>
      <c r="Z1414" s="161"/>
      <c r="AA1414" s="161"/>
      <c r="AB1414" s="161"/>
      <c r="AC1414" s="161"/>
      <c r="AD1414" s="161"/>
      <c r="AE1414" s="161"/>
      <c r="AF1414" s="161"/>
      <c r="AG1414" s="161"/>
      <c r="AH1414" s="161"/>
      <c r="AI1414" s="161"/>
      <c r="AJ1414" s="161"/>
      <c r="AK1414" s="161"/>
      <c r="AL1414" s="161"/>
      <c r="AM1414" s="161"/>
      <c r="AN1414" s="161"/>
      <c r="AO1414" s="161"/>
      <c r="AP1414" s="161"/>
      <c r="AQ1414" s="161"/>
      <c r="AR1414"/>
      <c r="AS1414" s="161"/>
      <c r="AT1414" s="161"/>
      <c r="AU1414" s="161"/>
      <c r="AV1414" s="161"/>
      <c r="AW1414" s="161"/>
      <c r="AX1414" s="161"/>
      <c r="AY1414" s="161"/>
      <c r="AZ1414" s="161"/>
      <c r="BA1414" s="161"/>
      <c r="BB1414" s="161"/>
      <c r="BC1414" s="161"/>
      <c r="BD1414" s="161"/>
      <c r="BE1414" s="161"/>
      <c r="BF1414" s="161"/>
      <c r="BG1414" s="161"/>
      <c r="BH1414" s="161"/>
      <c r="BI1414" s="161"/>
      <c r="BJ1414" s="161"/>
      <c r="BK1414" s="161"/>
      <c r="BL1414" s="161"/>
      <c r="BM1414" s="161"/>
      <c r="BN1414" s="161"/>
      <c r="BO1414" s="161"/>
      <c r="BP1414" s="161"/>
      <c r="BQ1414" s="161"/>
      <c r="BR1414" s="161"/>
      <c r="BS1414" s="161"/>
      <c r="BT1414" s="161"/>
      <c r="BU1414" s="161"/>
      <c r="BV1414" s="161"/>
      <c r="BW1414" s="161"/>
      <c r="BX1414" s="161"/>
      <c r="BY1414" s="161"/>
      <c r="BZ1414" s="161"/>
      <c r="CA1414" s="161"/>
      <c r="CB1414" s="161"/>
      <c r="CC1414" s="161"/>
      <c r="CD1414" s="161"/>
      <c r="CE1414" s="161"/>
      <c r="CF1414" s="161"/>
      <c r="CG1414" s="161"/>
      <c r="CH1414" s="161"/>
      <c r="CI1414" s="161"/>
      <c r="CJ1414" s="161"/>
      <c r="CK1414" s="161"/>
      <c r="CL1414" s="161"/>
      <c r="CM1414" s="161"/>
      <c r="CN1414" s="161"/>
      <c r="CO1414" s="161"/>
      <c r="CP1414" s="161"/>
      <c r="CQ1414" s="161"/>
      <c r="CR1414" s="161"/>
      <c r="CS1414" s="161"/>
      <c r="CT1414" s="161"/>
      <c r="CU1414" s="161"/>
      <c r="CV1414" s="161"/>
      <c r="CW1414" s="161"/>
      <c r="CY1414" s="161"/>
      <c r="CZ1414" s="161"/>
      <c r="DA1414" s="161"/>
      <c r="DB1414" s="161"/>
      <c r="DC1414" s="161"/>
      <c r="DD1414" s="161"/>
      <c r="DE1414" s="161"/>
      <c r="DF1414" s="161"/>
      <c r="DG1414" s="161"/>
      <c r="DH1414" s="161"/>
      <c r="DI1414" s="161"/>
      <c r="DJ1414" s="161"/>
      <c r="DK1414" s="161"/>
      <c r="DL1414" s="161"/>
      <c r="DM1414" s="161"/>
      <c r="DN1414" s="161"/>
      <c r="DO1414" s="161"/>
      <c r="DP1414" s="161"/>
      <c r="DQ1414" s="161"/>
      <c r="DR1414" s="161"/>
      <c r="DS1414" s="161"/>
      <c r="DT1414" s="161"/>
      <c r="DU1414" s="161"/>
      <c r="DV1414" s="161"/>
      <c r="DW1414" s="161"/>
    </row>
    <row r="1415" spans="1:127" ht="12.75" customHeight="1" x14ac:dyDescent="0.25">
      <c r="A1415" s="161"/>
      <c r="C1415" s="161"/>
      <c r="D1415" s="161"/>
      <c r="E1415" s="161"/>
      <c r="F1415" s="161"/>
      <c r="G1415" s="161"/>
      <c r="H1415" s="161"/>
      <c r="I1415" s="161"/>
      <c r="J1415" s="161"/>
      <c r="K1415" s="161"/>
      <c r="L1415" s="161"/>
      <c r="M1415" s="161"/>
      <c r="N1415" s="161"/>
      <c r="O1415" s="161"/>
      <c r="P1415" s="161"/>
      <c r="Q1415" s="161"/>
      <c r="R1415" s="161"/>
      <c r="S1415" s="161"/>
      <c r="T1415" s="161"/>
      <c r="U1415" s="161"/>
      <c r="V1415" s="161"/>
      <c r="W1415" s="161"/>
      <c r="X1415" s="161"/>
      <c r="Y1415" s="161"/>
      <c r="Z1415" s="161"/>
      <c r="AA1415" s="161"/>
      <c r="AB1415" s="161"/>
      <c r="AC1415" s="161"/>
      <c r="AD1415" s="161"/>
      <c r="AE1415" s="161"/>
      <c r="AF1415" s="161"/>
      <c r="AG1415" s="161"/>
      <c r="AH1415" s="161"/>
      <c r="AI1415" s="161"/>
      <c r="AJ1415" s="161"/>
      <c r="AK1415" s="161"/>
      <c r="AL1415" s="161"/>
      <c r="AM1415" s="161"/>
      <c r="AN1415" s="161"/>
      <c r="AO1415" s="161"/>
      <c r="AP1415" s="161"/>
      <c r="AQ1415" s="161"/>
      <c r="AR1415"/>
      <c r="AS1415" s="161"/>
      <c r="AT1415" s="161"/>
      <c r="AU1415" s="161"/>
      <c r="AV1415" s="161"/>
      <c r="AW1415" s="161"/>
      <c r="AX1415" s="161"/>
      <c r="AY1415" s="161"/>
      <c r="AZ1415" s="161"/>
      <c r="BA1415" s="161"/>
      <c r="BB1415" s="161"/>
      <c r="BC1415" s="161"/>
      <c r="BD1415" s="161"/>
      <c r="BE1415" s="161"/>
      <c r="BF1415" s="161"/>
      <c r="BG1415" s="161"/>
      <c r="BH1415" s="161"/>
      <c r="BI1415" s="161"/>
      <c r="BJ1415" s="161"/>
      <c r="BK1415" s="161"/>
      <c r="BL1415" s="161"/>
      <c r="BM1415" s="161"/>
      <c r="BN1415" s="161"/>
      <c r="BO1415" s="161"/>
      <c r="BP1415" s="161"/>
      <c r="BQ1415" s="161"/>
      <c r="BR1415" s="161"/>
      <c r="BS1415" s="161"/>
      <c r="BT1415" s="161"/>
      <c r="BU1415" s="161"/>
      <c r="BV1415" s="161"/>
      <c r="BW1415" s="161"/>
      <c r="BX1415" s="161"/>
      <c r="BY1415" s="161"/>
      <c r="BZ1415" s="161"/>
      <c r="CA1415" s="161"/>
      <c r="CB1415" s="161"/>
      <c r="CC1415" s="161"/>
      <c r="CD1415" s="161"/>
      <c r="CE1415" s="161"/>
      <c r="CF1415" s="161"/>
      <c r="CG1415" s="161"/>
      <c r="CH1415" s="161"/>
      <c r="CI1415" s="161"/>
      <c r="CJ1415" s="161"/>
      <c r="CK1415" s="161"/>
      <c r="CL1415" s="161"/>
      <c r="CM1415" s="161"/>
      <c r="CN1415" s="161"/>
      <c r="CO1415" s="161"/>
      <c r="CP1415" s="161"/>
      <c r="CQ1415" s="161"/>
      <c r="CR1415" s="161"/>
      <c r="CS1415" s="161"/>
      <c r="CT1415" s="161"/>
      <c r="CU1415" s="161"/>
      <c r="CV1415" s="161"/>
      <c r="CW1415" s="161"/>
      <c r="CY1415" s="161"/>
      <c r="CZ1415" s="161"/>
      <c r="DA1415" s="161"/>
      <c r="DB1415" s="161"/>
      <c r="DC1415" s="161"/>
      <c r="DD1415" s="161"/>
      <c r="DE1415" s="161"/>
      <c r="DF1415" s="161"/>
      <c r="DG1415" s="161"/>
      <c r="DH1415" s="161"/>
      <c r="DI1415" s="161"/>
      <c r="DJ1415" s="161"/>
      <c r="DK1415" s="161"/>
      <c r="DL1415" s="161"/>
      <c r="DM1415" s="161"/>
      <c r="DN1415" s="161"/>
      <c r="DO1415" s="161"/>
      <c r="DP1415" s="161"/>
      <c r="DQ1415" s="161"/>
      <c r="DR1415" s="161"/>
      <c r="DS1415" s="161"/>
      <c r="DT1415" s="161"/>
      <c r="DU1415" s="161"/>
      <c r="DV1415" s="161"/>
      <c r="DW1415" s="161"/>
    </row>
    <row r="1416" spans="1:127" ht="12.75" customHeight="1" x14ac:dyDescent="0.25">
      <c r="A1416" s="161"/>
      <c r="C1416" s="161"/>
      <c r="D1416" s="161"/>
      <c r="E1416" s="161"/>
      <c r="F1416" s="161"/>
      <c r="G1416" s="161"/>
      <c r="H1416" s="161"/>
      <c r="I1416" s="161"/>
      <c r="J1416" s="161"/>
      <c r="K1416" s="161"/>
      <c r="L1416" s="161"/>
      <c r="M1416" s="161"/>
      <c r="N1416" s="161"/>
      <c r="O1416" s="161"/>
      <c r="P1416" s="161"/>
      <c r="Q1416" s="161"/>
      <c r="R1416" s="161"/>
      <c r="S1416" s="161"/>
      <c r="T1416" s="161"/>
      <c r="U1416" s="161"/>
      <c r="V1416" s="161"/>
      <c r="W1416" s="161"/>
      <c r="X1416" s="161"/>
      <c r="Y1416" s="161"/>
      <c r="Z1416" s="161"/>
      <c r="AA1416" s="161"/>
      <c r="AB1416" s="161"/>
      <c r="AC1416" s="161"/>
      <c r="AD1416" s="161"/>
      <c r="AE1416" s="161"/>
      <c r="AF1416" s="161"/>
      <c r="AG1416" s="161"/>
      <c r="AH1416" s="161"/>
      <c r="AI1416" s="161"/>
      <c r="AJ1416" s="161"/>
      <c r="AK1416" s="161"/>
      <c r="AL1416" s="161"/>
      <c r="AM1416" s="161"/>
      <c r="AN1416" s="161"/>
      <c r="AO1416" s="161"/>
      <c r="AP1416" s="161"/>
      <c r="AQ1416" s="161"/>
      <c r="AR1416"/>
      <c r="AS1416" s="161"/>
      <c r="AT1416" s="161"/>
      <c r="AU1416" s="161"/>
      <c r="AV1416" s="161"/>
      <c r="AW1416" s="161"/>
      <c r="AX1416" s="161"/>
      <c r="AY1416" s="161"/>
      <c r="AZ1416" s="161"/>
      <c r="BA1416" s="161"/>
      <c r="BB1416" s="161"/>
      <c r="BC1416" s="161"/>
      <c r="BD1416" s="161"/>
      <c r="BE1416" s="161"/>
      <c r="BF1416" s="161"/>
      <c r="BG1416" s="161"/>
      <c r="BH1416" s="161"/>
      <c r="BI1416" s="161"/>
      <c r="BJ1416" s="161"/>
      <c r="BK1416" s="161"/>
      <c r="BL1416" s="161"/>
      <c r="BM1416" s="161"/>
      <c r="BN1416" s="161"/>
      <c r="BO1416" s="161"/>
      <c r="BP1416" s="161"/>
      <c r="BQ1416" s="161"/>
      <c r="BR1416" s="161"/>
      <c r="BS1416" s="161"/>
      <c r="BT1416" s="161"/>
      <c r="BU1416" s="161"/>
      <c r="BV1416" s="161"/>
      <c r="BW1416" s="161"/>
      <c r="BX1416" s="161"/>
      <c r="BY1416" s="161"/>
      <c r="BZ1416" s="161"/>
      <c r="CA1416" s="161"/>
      <c r="CB1416" s="161"/>
      <c r="CC1416" s="161"/>
      <c r="CD1416" s="161"/>
      <c r="CE1416" s="161"/>
      <c r="CF1416" s="161"/>
      <c r="CG1416" s="161"/>
      <c r="CH1416" s="161"/>
      <c r="CI1416" s="161"/>
      <c r="CJ1416" s="161"/>
      <c r="CK1416" s="161"/>
      <c r="CL1416" s="161"/>
      <c r="CM1416" s="161"/>
      <c r="CN1416" s="161"/>
      <c r="CO1416" s="161"/>
      <c r="CP1416" s="161"/>
      <c r="CQ1416" s="161"/>
      <c r="CR1416" s="161"/>
      <c r="CS1416" s="161"/>
      <c r="CT1416" s="161"/>
      <c r="CU1416" s="161"/>
      <c r="CV1416" s="161"/>
      <c r="CW1416" s="161"/>
      <c r="CY1416" s="161"/>
      <c r="CZ1416" s="161"/>
      <c r="DA1416" s="161"/>
      <c r="DB1416" s="161"/>
      <c r="DC1416" s="161"/>
      <c r="DD1416" s="161"/>
      <c r="DE1416" s="161"/>
      <c r="DF1416" s="161"/>
      <c r="DG1416" s="161"/>
      <c r="DH1416" s="161"/>
      <c r="DI1416" s="161"/>
      <c r="DJ1416" s="161"/>
      <c r="DK1416" s="161"/>
      <c r="DL1416" s="161"/>
      <c r="DM1416" s="161"/>
      <c r="DN1416" s="161"/>
      <c r="DO1416" s="161"/>
      <c r="DP1416" s="161"/>
      <c r="DQ1416" s="161"/>
      <c r="DR1416" s="161"/>
      <c r="DS1416" s="161"/>
      <c r="DT1416" s="161"/>
      <c r="DU1416" s="161"/>
      <c r="DV1416" s="161"/>
      <c r="DW1416" s="161"/>
    </row>
    <row r="1417" spans="1:127" ht="12.75" customHeight="1" x14ac:dyDescent="0.25">
      <c r="A1417" s="161"/>
      <c r="C1417" s="161"/>
      <c r="D1417" s="161"/>
      <c r="E1417" s="161"/>
      <c r="F1417" s="161"/>
      <c r="G1417" s="161"/>
      <c r="H1417" s="161"/>
      <c r="I1417" s="161"/>
      <c r="J1417" s="161"/>
      <c r="K1417" s="161"/>
      <c r="L1417" s="161"/>
      <c r="M1417" s="161"/>
      <c r="N1417" s="161"/>
      <c r="O1417" s="161"/>
      <c r="P1417" s="161"/>
      <c r="Q1417" s="161"/>
      <c r="R1417" s="161"/>
      <c r="S1417" s="161"/>
      <c r="T1417" s="161"/>
      <c r="U1417" s="161"/>
      <c r="V1417" s="161"/>
      <c r="W1417" s="161"/>
      <c r="X1417" s="161"/>
      <c r="Y1417" s="161"/>
      <c r="Z1417" s="161"/>
      <c r="AA1417" s="161"/>
      <c r="AB1417" s="161"/>
      <c r="AC1417" s="161"/>
      <c r="AD1417" s="161"/>
      <c r="AE1417" s="161"/>
      <c r="AF1417" s="161"/>
      <c r="AG1417" s="161"/>
      <c r="AH1417" s="161"/>
      <c r="AI1417" s="161"/>
      <c r="AJ1417" s="161"/>
      <c r="AK1417" s="161"/>
      <c r="AL1417" s="161"/>
      <c r="AM1417" s="161"/>
      <c r="AN1417" s="161"/>
      <c r="AO1417" s="161"/>
      <c r="AP1417" s="161"/>
      <c r="AQ1417" s="161"/>
      <c r="AR1417"/>
      <c r="AS1417" s="161"/>
      <c r="AT1417" s="161"/>
      <c r="AU1417" s="161"/>
      <c r="AV1417" s="161"/>
      <c r="AW1417" s="161"/>
      <c r="AX1417" s="161"/>
      <c r="AY1417" s="161"/>
      <c r="AZ1417" s="161"/>
      <c r="BA1417" s="161"/>
      <c r="BB1417" s="161"/>
      <c r="BC1417" s="161"/>
      <c r="BD1417" s="161"/>
      <c r="BE1417" s="161"/>
      <c r="BF1417" s="161"/>
      <c r="BG1417" s="161"/>
      <c r="BH1417" s="161"/>
      <c r="BI1417" s="161"/>
      <c r="BJ1417" s="161"/>
      <c r="BK1417" s="161"/>
      <c r="BL1417" s="161"/>
      <c r="BM1417" s="161"/>
      <c r="BN1417" s="161"/>
      <c r="BO1417" s="161"/>
      <c r="BP1417" s="161"/>
      <c r="BQ1417" s="161"/>
      <c r="BR1417" s="161"/>
      <c r="BS1417" s="161"/>
      <c r="BT1417" s="161"/>
      <c r="BU1417" s="161"/>
      <c r="BV1417" s="161"/>
      <c r="BW1417" s="161"/>
      <c r="BX1417" s="161"/>
      <c r="BY1417" s="161"/>
      <c r="BZ1417" s="161"/>
      <c r="CA1417" s="161"/>
      <c r="CB1417" s="161"/>
      <c r="CC1417" s="161"/>
      <c r="CD1417" s="161"/>
      <c r="CE1417" s="161"/>
      <c r="CF1417" s="161"/>
      <c r="CG1417" s="161"/>
      <c r="CH1417" s="161"/>
      <c r="CI1417" s="161"/>
      <c r="CJ1417" s="161"/>
      <c r="CK1417" s="161"/>
      <c r="CL1417" s="161"/>
      <c r="CM1417" s="161"/>
      <c r="CN1417" s="161"/>
      <c r="CO1417" s="161"/>
      <c r="CP1417" s="161"/>
      <c r="CQ1417" s="161"/>
      <c r="CR1417" s="161"/>
      <c r="CS1417" s="161"/>
      <c r="CT1417" s="161"/>
      <c r="CU1417" s="161"/>
      <c r="CV1417" s="161"/>
      <c r="CW1417" s="161"/>
      <c r="CY1417" s="161"/>
      <c r="CZ1417" s="161"/>
      <c r="DA1417" s="161"/>
      <c r="DB1417" s="161"/>
      <c r="DC1417" s="161"/>
      <c r="DD1417" s="161"/>
      <c r="DE1417" s="161"/>
      <c r="DF1417" s="161"/>
      <c r="DG1417" s="161"/>
      <c r="DH1417" s="161"/>
      <c r="DI1417" s="161"/>
      <c r="DJ1417" s="161"/>
      <c r="DK1417" s="161"/>
      <c r="DL1417" s="161"/>
      <c r="DM1417" s="161"/>
      <c r="DN1417" s="161"/>
      <c r="DO1417" s="161"/>
      <c r="DP1417" s="161"/>
      <c r="DQ1417" s="161"/>
      <c r="DR1417" s="161"/>
      <c r="DS1417" s="161"/>
      <c r="DT1417" s="161"/>
      <c r="DU1417" s="161"/>
      <c r="DV1417" s="161"/>
      <c r="DW1417" s="161"/>
    </row>
    <row r="1418" spans="1:127" ht="12.75" customHeight="1" x14ac:dyDescent="0.25">
      <c r="A1418" s="161"/>
      <c r="C1418" s="161"/>
      <c r="D1418" s="161"/>
      <c r="E1418" s="161"/>
      <c r="F1418" s="161"/>
      <c r="G1418" s="161"/>
      <c r="H1418" s="161"/>
      <c r="I1418" s="161"/>
      <c r="J1418" s="161"/>
      <c r="K1418" s="161"/>
      <c r="L1418" s="161"/>
      <c r="M1418" s="161"/>
      <c r="N1418" s="161"/>
      <c r="O1418" s="161"/>
      <c r="P1418" s="161"/>
      <c r="Q1418" s="161"/>
      <c r="R1418" s="161"/>
      <c r="S1418" s="161"/>
      <c r="T1418" s="161"/>
      <c r="U1418" s="161"/>
      <c r="V1418" s="161"/>
      <c r="W1418" s="161"/>
      <c r="X1418" s="161"/>
      <c r="Y1418" s="161"/>
      <c r="Z1418" s="161"/>
      <c r="AA1418" s="161"/>
      <c r="AB1418" s="161"/>
      <c r="AC1418" s="161"/>
      <c r="AD1418" s="161"/>
      <c r="AE1418" s="161"/>
      <c r="AF1418" s="161"/>
      <c r="AG1418" s="161"/>
      <c r="AH1418" s="161"/>
      <c r="AI1418" s="161"/>
      <c r="AJ1418" s="161"/>
      <c r="AK1418" s="161"/>
      <c r="AL1418" s="161"/>
      <c r="AM1418" s="161"/>
      <c r="AN1418" s="161"/>
      <c r="AO1418" s="161"/>
      <c r="AP1418" s="161"/>
      <c r="AQ1418" s="161"/>
      <c r="AR1418"/>
      <c r="AS1418" s="161"/>
      <c r="AT1418" s="161"/>
      <c r="AU1418" s="161"/>
      <c r="AV1418" s="161"/>
      <c r="AW1418" s="161"/>
      <c r="AX1418" s="161"/>
      <c r="AY1418" s="161"/>
      <c r="AZ1418" s="161"/>
      <c r="BA1418" s="161"/>
      <c r="BB1418" s="161"/>
      <c r="BC1418" s="161"/>
      <c r="BD1418" s="161"/>
      <c r="BE1418" s="161"/>
      <c r="BF1418" s="161"/>
      <c r="BG1418" s="161"/>
      <c r="BH1418" s="161"/>
      <c r="BI1418" s="161"/>
      <c r="BJ1418" s="161"/>
      <c r="BK1418" s="161"/>
      <c r="BL1418" s="161"/>
      <c r="BM1418" s="161"/>
      <c r="BN1418" s="161"/>
      <c r="BO1418" s="161"/>
      <c r="BP1418" s="161"/>
      <c r="BQ1418" s="161"/>
      <c r="BR1418" s="161"/>
      <c r="BS1418" s="161"/>
      <c r="BT1418" s="161"/>
      <c r="BU1418" s="161"/>
      <c r="BV1418" s="161"/>
      <c r="BW1418" s="161"/>
      <c r="BX1418" s="161"/>
      <c r="BY1418" s="161"/>
      <c r="BZ1418" s="161"/>
      <c r="CA1418" s="161"/>
      <c r="CB1418" s="161"/>
      <c r="CC1418" s="161"/>
      <c r="CD1418" s="161"/>
      <c r="CE1418" s="161"/>
      <c r="CF1418" s="161"/>
      <c r="CG1418" s="161"/>
      <c r="CH1418" s="161"/>
      <c r="CI1418" s="161"/>
      <c r="CJ1418" s="161"/>
      <c r="CK1418" s="161"/>
      <c r="CL1418" s="161"/>
      <c r="CM1418" s="161"/>
      <c r="CN1418" s="161"/>
      <c r="CO1418" s="161"/>
      <c r="CP1418" s="161"/>
      <c r="CQ1418" s="161"/>
      <c r="CR1418" s="161"/>
      <c r="CS1418" s="161"/>
      <c r="CT1418" s="161"/>
      <c r="CU1418" s="161"/>
      <c r="CV1418" s="161"/>
      <c r="CW1418" s="161"/>
      <c r="CY1418" s="161"/>
      <c r="CZ1418" s="161"/>
      <c r="DA1418" s="161"/>
      <c r="DB1418" s="161"/>
      <c r="DC1418" s="161"/>
      <c r="DD1418" s="161"/>
      <c r="DE1418" s="161"/>
      <c r="DF1418" s="161"/>
      <c r="DG1418" s="161"/>
      <c r="DH1418" s="161"/>
      <c r="DI1418" s="161"/>
      <c r="DJ1418" s="161"/>
      <c r="DK1418" s="161"/>
      <c r="DL1418" s="161"/>
      <c r="DM1418" s="161"/>
      <c r="DN1418" s="161"/>
      <c r="DO1418" s="161"/>
      <c r="DP1418" s="161"/>
      <c r="DQ1418" s="161"/>
      <c r="DR1418" s="161"/>
      <c r="DS1418" s="161"/>
      <c r="DT1418" s="161"/>
      <c r="DU1418" s="161"/>
      <c r="DV1418" s="161"/>
      <c r="DW1418" s="161"/>
    </row>
    <row r="1419" spans="1:127" ht="12.75" customHeight="1" x14ac:dyDescent="0.25">
      <c r="A1419" s="161"/>
      <c r="C1419" s="161"/>
      <c r="D1419" s="161"/>
      <c r="E1419" s="161"/>
      <c r="F1419" s="161"/>
      <c r="G1419" s="161"/>
      <c r="H1419" s="161"/>
      <c r="I1419" s="161"/>
      <c r="J1419" s="161"/>
      <c r="K1419" s="161"/>
      <c r="L1419" s="161"/>
      <c r="M1419" s="161"/>
      <c r="N1419" s="161"/>
      <c r="O1419" s="161"/>
      <c r="P1419" s="161"/>
      <c r="Q1419" s="161"/>
      <c r="R1419" s="161"/>
      <c r="S1419" s="161"/>
      <c r="T1419" s="161"/>
      <c r="U1419" s="161"/>
      <c r="V1419" s="161"/>
      <c r="W1419" s="161"/>
      <c r="X1419" s="161"/>
      <c r="Y1419" s="161"/>
      <c r="Z1419" s="161"/>
      <c r="AA1419" s="161"/>
      <c r="AB1419" s="161"/>
      <c r="AC1419" s="161"/>
      <c r="AD1419" s="161"/>
      <c r="AE1419" s="161"/>
      <c r="AF1419" s="161"/>
      <c r="AG1419" s="161"/>
      <c r="AH1419" s="161"/>
      <c r="AI1419" s="161"/>
      <c r="AJ1419" s="161"/>
      <c r="AK1419" s="161"/>
      <c r="AL1419" s="161"/>
      <c r="AM1419" s="161"/>
      <c r="AN1419" s="161"/>
      <c r="AO1419" s="161"/>
      <c r="AP1419" s="161"/>
      <c r="AQ1419" s="161"/>
      <c r="AR1419"/>
      <c r="AS1419" s="161"/>
      <c r="AT1419" s="161"/>
      <c r="AU1419" s="161"/>
      <c r="AV1419" s="161"/>
      <c r="AW1419" s="161"/>
      <c r="AX1419" s="161"/>
      <c r="AY1419" s="161"/>
      <c r="AZ1419" s="161"/>
      <c r="BA1419" s="161"/>
      <c r="BB1419" s="161"/>
      <c r="BC1419" s="161"/>
      <c r="BD1419" s="161"/>
      <c r="BE1419" s="161"/>
      <c r="BF1419" s="161"/>
      <c r="BG1419" s="161"/>
      <c r="BH1419" s="161"/>
      <c r="BI1419" s="161"/>
      <c r="BJ1419" s="161"/>
      <c r="BK1419" s="161"/>
      <c r="BL1419" s="161"/>
      <c r="BM1419" s="161"/>
      <c r="BN1419" s="161"/>
      <c r="BO1419" s="161"/>
      <c r="BP1419" s="161"/>
      <c r="BQ1419" s="161"/>
      <c r="BR1419" s="161"/>
      <c r="BS1419" s="161"/>
      <c r="BT1419" s="161"/>
      <c r="BU1419" s="161"/>
      <c r="BV1419" s="161"/>
      <c r="BW1419" s="161"/>
      <c r="BX1419" s="161"/>
      <c r="BY1419" s="161"/>
      <c r="BZ1419" s="161"/>
      <c r="CA1419" s="161"/>
      <c r="CB1419" s="161"/>
      <c r="CC1419" s="161"/>
      <c r="CD1419" s="161"/>
      <c r="CE1419" s="161"/>
      <c r="CF1419" s="161"/>
      <c r="CG1419" s="161"/>
      <c r="CH1419" s="161"/>
      <c r="CI1419" s="161"/>
      <c r="CJ1419" s="161"/>
      <c r="CK1419" s="161"/>
      <c r="CL1419" s="161"/>
      <c r="CM1419" s="161"/>
      <c r="CN1419" s="161"/>
      <c r="CO1419" s="161"/>
      <c r="CP1419" s="161"/>
      <c r="CQ1419" s="161"/>
      <c r="CR1419" s="161"/>
      <c r="CS1419" s="161"/>
      <c r="CT1419" s="161"/>
      <c r="CU1419" s="161"/>
      <c r="CV1419" s="161"/>
      <c r="CW1419" s="161"/>
      <c r="CY1419" s="161"/>
      <c r="CZ1419" s="161"/>
      <c r="DA1419" s="161"/>
      <c r="DB1419" s="161"/>
      <c r="DC1419" s="161"/>
      <c r="DD1419" s="161"/>
      <c r="DE1419" s="161"/>
      <c r="DF1419" s="161"/>
      <c r="DG1419" s="161"/>
      <c r="DH1419" s="161"/>
      <c r="DI1419" s="161"/>
      <c r="DJ1419" s="161"/>
      <c r="DK1419" s="161"/>
      <c r="DL1419" s="161"/>
      <c r="DM1419" s="161"/>
      <c r="DN1419" s="161"/>
      <c r="DO1419" s="161"/>
      <c r="DP1419" s="161"/>
      <c r="DQ1419" s="161"/>
      <c r="DR1419" s="161"/>
      <c r="DS1419" s="161"/>
      <c r="DT1419" s="161"/>
      <c r="DU1419" s="161"/>
      <c r="DV1419" s="161"/>
      <c r="DW1419" s="161"/>
    </row>
    <row r="1420" spans="1:127" ht="12.75" customHeight="1" x14ac:dyDescent="0.25">
      <c r="A1420" s="161"/>
      <c r="C1420" s="161"/>
      <c r="D1420" s="161"/>
      <c r="E1420" s="161"/>
      <c r="F1420" s="161"/>
      <c r="G1420" s="161"/>
      <c r="H1420" s="161"/>
      <c r="I1420" s="161"/>
      <c r="J1420" s="161"/>
      <c r="K1420" s="161"/>
      <c r="L1420" s="161"/>
      <c r="M1420" s="161"/>
      <c r="N1420" s="161"/>
      <c r="O1420" s="161"/>
      <c r="P1420" s="161"/>
      <c r="Q1420" s="161"/>
      <c r="R1420" s="161"/>
      <c r="S1420" s="161"/>
      <c r="T1420" s="161"/>
      <c r="U1420" s="161"/>
      <c r="V1420" s="161"/>
      <c r="W1420" s="161"/>
      <c r="X1420" s="161"/>
      <c r="Y1420" s="161"/>
      <c r="Z1420" s="161"/>
      <c r="AA1420" s="161"/>
      <c r="AB1420" s="161"/>
      <c r="AC1420" s="161"/>
      <c r="AD1420" s="161"/>
      <c r="AE1420" s="161"/>
      <c r="AF1420" s="161"/>
      <c r="AG1420" s="161"/>
      <c r="AH1420" s="161"/>
      <c r="AI1420" s="161"/>
      <c r="AJ1420" s="161"/>
      <c r="AK1420" s="161"/>
      <c r="AL1420" s="161"/>
      <c r="AM1420" s="161"/>
      <c r="AN1420" s="161"/>
      <c r="AO1420" s="161"/>
      <c r="AP1420" s="161"/>
      <c r="AQ1420" s="161"/>
      <c r="AR1420"/>
      <c r="AS1420" s="161"/>
      <c r="AT1420" s="161"/>
      <c r="AU1420" s="161"/>
      <c r="AV1420" s="161"/>
      <c r="AW1420" s="161"/>
      <c r="AX1420" s="161"/>
      <c r="AY1420" s="161"/>
      <c r="AZ1420" s="161"/>
      <c r="BA1420" s="161"/>
      <c r="BB1420" s="161"/>
      <c r="BC1420" s="161"/>
      <c r="BD1420" s="161"/>
      <c r="BE1420" s="161"/>
      <c r="BF1420" s="161"/>
      <c r="BG1420" s="161"/>
      <c r="BH1420" s="161"/>
      <c r="BI1420" s="161"/>
      <c r="BJ1420" s="161"/>
      <c r="BK1420" s="161"/>
      <c r="BL1420" s="161"/>
      <c r="BM1420" s="161"/>
      <c r="BN1420" s="161"/>
      <c r="BO1420" s="161"/>
      <c r="BP1420" s="161"/>
      <c r="BQ1420" s="161"/>
      <c r="BR1420" s="161"/>
      <c r="BS1420" s="161"/>
      <c r="BT1420" s="161"/>
      <c r="BU1420" s="161"/>
      <c r="BV1420" s="161"/>
      <c r="BW1420" s="161"/>
      <c r="BX1420" s="161"/>
      <c r="BY1420" s="161"/>
      <c r="BZ1420" s="161"/>
      <c r="CA1420" s="161"/>
      <c r="CB1420" s="161"/>
      <c r="CC1420" s="161"/>
      <c r="CD1420" s="161"/>
      <c r="CE1420" s="161"/>
      <c r="CF1420" s="161"/>
      <c r="CG1420" s="161"/>
      <c r="CH1420" s="161"/>
      <c r="CI1420" s="161"/>
      <c r="CJ1420" s="161"/>
      <c r="CK1420" s="161"/>
      <c r="CL1420" s="161"/>
      <c r="CM1420" s="161"/>
      <c r="CN1420" s="161"/>
      <c r="CO1420" s="161"/>
      <c r="CP1420" s="161"/>
      <c r="CQ1420" s="161"/>
      <c r="CR1420" s="161"/>
      <c r="CS1420" s="161"/>
      <c r="CT1420" s="161"/>
      <c r="CU1420" s="161"/>
      <c r="CV1420" s="161"/>
      <c r="CW1420" s="161"/>
      <c r="CY1420" s="161"/>
      <c r="CZ1420" s="161"/>
      <c r="DA1420" s="161"/>
      <c r="DB1420" s="161"/>
      <c r="DC1420" s="161"/>
      <c r="DD1420" s="161"/>
      <c r="DE1420" s="161"/>
      <c r="DF1420" s="161"/>
      <c r="DG1420" s="161"/>
      <c r="DH1420" s="161"/>
      <c r="DI1420" s="161"/>
      <c r="DJ1420" s="161"/>
      <c r="DK1420" s="161"/>
      <c r="DL1420" s="161"/>
      <c r="DM1420" s="161"/>
      <c r="DN1420" s="161"/>
      <c r="DO1420" s="161"/>
      <c r="DP1420" s="161"/>
      <c r="DQ1420" s="161"/>
      <c r="DR1420" s="161"/>
      <c r="DS1420" s="161"/>
      <c r="DT1420" s="161"/>
      <c r="DU1420" s="161"/>
      <c r="DV1420" s="161"/>
      <c r="DW1420" s="161"/>
    </row>
    <row r="1421" spans="1:127" ht="12.75" customHeight="1" x14ac:dyDescent="0.25">
      <c r="A1421" s="161"/>
      <c r="C1421" s="161"/>
      <c r="D1421" s="161"/>
      <c r="E1421" s="161"/>
      <c r="F1421" s="161"/>
      <c r="G1421" s="161"/>
      <c r="H1421" s="161"/>
      <c r="I1421" s="161"/>
      <c r="J1421" s="161"/>
      <c r="K1421" s="161"/>
      <c r="L1421" s="161"/>
      <c r="M1421" s="161"/>
      <c r="N1421" s="161"/>
      <c r="O1421" s="161"/>
      <c r="P1421" s="161"/>
      <c r="Q1421" s="161"/>
      <c r="R1421" s="161"/>
      <c r="S1421" s="161"/>
      <c r="T1421" s="161"/>
      <c r="U1421" s="161"/>
      <c r="V1421" s="161"/>
      <c r="W1421" s="161"/>
      <c r="X1421" s="161"/>
      <c r="Y1421" s="161"/>
      <c r="Z1421" s="161"/>
      <c r="AA1421" s="161"/>
      <c r="AB1421" s="161"/>
      <c r="AC1421" s="161"/>
      <c r="AD1421" s="161"/>
      <c r="AE1421" s="161"/>
      <c r="AF1421" s="161"/>
      <c r="AG1421" s="161"/>
      <c r="AH1421" s="161"/>
      <c r="AI1421" s="161"/>
      <c r="AJ1421" s="161"/>
      <c r="AK1421" s="161"/>
      <c r="AL1421" s="161"/>
      <c r="AM1421" s="161"/>
      <c r="AN1421" s="161"/>
      <c r="AO1421" s="161"/>
      <c r="AP1421" s="161"/>
      <c r="AQ1421" s="161"/>
      <c r="AR1421"/>
      <c r="AS1421" s="161"/>
      <c r="AT1421" s="161"/>
      <c r="AU1421" s="161"/>
      <c r="AV1421" s="161"/>
      <c r="AW1421" s="161"/>
      <c r="AX1421" s="161"/>
      <c r="AY1421" s="161"/>
      <c r="AZ1421" s="161"/>
      <c r="BA1421" s="161"/>
      <c r="BB1421" s="161"/>
      <c r="BC1421" s="161"/>
      <c r="BD1421" s="161"/>
      <c r="BE1421" s="161"/>
      <c r="BF1421" s="161"/>
      <c r="BG1421" s="161"/>
      <c r="BH1421" s="161"/>
      <c r="BI1421" s="161"/>
      <c r="BJ1421" s="161"/>
      <c r="BK1421" s="161"/>
      <c r="BL1421" s="161"/>
      <c r="BM1421" s="161"/>
      <c r="BN1421" s="161"/>
      <c r="BO1421" s="161"/>
      <c r="BP1421" s="161"/>
      <c r="BQ1421" s="161"/>
      <c r="BR1421" s="161"/>
      <c r="BS1421" s="161"/>
      <c r="BT1421" s="161"/>
      <c r="BU1421" s="161"/>
      <c r="BV1421" s="161"/>
      <c r="BW1421" s="161"/>
      <c r="BX1421" s="161"/>
      <c r="BY1421" s="161"/>
      <c r="BZ1421" s="161"/>
      <c r="CA1421" s="161"/>
      <c r="CB1421" s="161"/>
      <c r="CC1421" s="161"/>
      <c r="CD1421" s="161"/>
      <c r="CE1421" s="161"/>
      <c r="CF1421" s="161"/>
      <c r="CG1421" s="161"/>
      <c r="CH1421" s="161"/>
      <c r="CI1421" s="161"/>
      <c r="CJ1421" s="161"/>
      <c r="CK1421" s="161"/>
      <c r="CL1421" s="161"/>
      <c r="CM1421" s="161"/>
      <c r="CN1421" s="161"/>
      <c r="CO1421" s="161"/>
      <c r="CP1421" s="161"/>
      <c r="CQ1421" s="161"/>
      <c r="CR1421" s="161"/>
      <c r="CS1421" s="161"/>
      <c r="CT1421" s="161"/>
      <c r="CU1421" s="161"/>
      <c r="CV1421" s="161"/>
      <c r="CW1421" s="161"/>
      <c r="CY1421" s="161"/>
      <c r="CZ1421" s="161"/>
      <c r="DA1421" s="161"/>
      <c r="DB1421" s="161"/>
      <c r="DC1421" s="161"/>
      <c r="DD1421" s="161"/>
      <c r="DE1421" s="161"/>
      <c r="DF1421" s="161"/>
      <c r="DG1421" s="161"/>
      <c r="DH1421" s="161"/>
      <c r="DI1421" s="161"/>
      <c r="DJ1421" s="161"/>
      <c r="DK1421" s="161"/>
      <c r="DL1421" s="161"/>
      <c r="DM1421" s="161"/>
      <c r="DN1421" s="161"/>
      <c r="DO1421" s="161"/>
      <c r="DP1421" s="161"/>
      <c r="DQ1421" s="161"/>
      <c r="DR1421" s="161"/>
      <c r="DS1421" s="161"/>
      <c r="DT1421" s="161"/>
      <c r="DU1421" s="161"/>
      <c r="DV1421" s="161"/>
      <c r="DW1421" s="161"/>
    </row>
    <row r="1422" spans="1:127" ht="12.75" customHeight="1" x14ac:dyDescent="0.25">
      <c r="A1422" s="161"/>
      <c r="C1422" s="161"/>
      <c r="D1422" s="161"/>
      <c r="E1422" s="161"/>
      <c r="F1422" s="161"/>
      <c r="G1422" s="161"/>
      <c r="H1422" s="161"/>
      <c r="I1422" s="161"/>
      <c r="J1422" s="161"/>
      <c r="K1422" s="161"/>
      <c r="L1422" s="161"/>
      <c r="M1422" s="161"/>
      <c r="N1422" s="161"/>
      <c r="O1422" s="161"/>
      <c r="P1422" s="161"/>
      <c r="Q1422" s="161"/>
      <c r="R1422" s="161"/>
      <c r="S1422" s="161"/>
      <c r="T1422" s="161"/>
      <c r="U1422" s="161"/>
      <c r="V1422" s="161"/>
      <c r="W1422" s="161"/>
      <c r="X1422" s="161"/>
      <c r="Y1422" s="161"/>
      <c r="Z1422" s="161"/>
      <c r="AA1422" s="161"/>
      <c r="AB1422" s="161"/>
      <c r="AC1422" s="161"/>
      <c r="AD1422" s="161"/>
      <c r="AE1422" s="161"/>
      <c r="AF1422" s="161"/>
      <c r="AG1422" s="161"/>
      <c r="AH1422" s="161"/>
      <c r="AI1422" s="161"/>
      <c r="AJ1422" s="161"/>
      <c r="AK1422" s="161"/>
      <c r="AL1422" s="161"/>
      <c r="AM1422" s="161"/>
      <c r="AN1422" s="161"/>
      <c r="AO1422" s="161"/>
      <c r="AP1422" s="161"/>
      <c r="AQ1422" s="161"/>
      <c r="AR1422"/>
      <c r="AS1422" s="161"/>
      <c r="AT1422" s="161"/>
      <c r="AU1422" s="161"/>
      <c r="AV1422" s="161"/>
      <c r="AW1422" s="161"/>
      <c r="AX1422" s="161"/>
      <c r="AY1422" s="161"/>
      <c r="AZ1422" s="161"/>
      <c r="BA1422" s="161"/>
      <c r="BB1422" s="161"/>
      <c r="BC1422" s="161"/>
      <c r="BD1422" s="161"/>
      <c r="BE1422" s="161"/>
      <c r="BF1422" s="161"/>
      <c r="BG1422" s="161"/>
      <c r="BH1422" s="161"/>
      <c r="BI1422" s="161"/>
      <c r="BJ1422" s="161"/>
      <c r="BK1422" s="161"/>
      <c r="BL1422" s="161"/>
      <c r="BM1422" s="161"/>
      <c r="BN1422" s="161"/>
      <c r="BO1422" s="161"/>
      <c r="BP1422" s="161"/>
      <c r="BQ1422" s="161"/>
      <c r="BR1422" s="161"/>
      <c r="BS1422" s="161"/>
      <c r="BT1422" s="161"/>
      <c r="BU1422" s="161"/>
      <c r="BV1422" s="161"/>
      <c r="BW1422" s="161"/>
      <c r="BX1422" s="161"/>
      <c r="BY1422" s="161"/>
      <c r="BZ1422" s="161"/>
      <c r="CA1422" s="161"/>
      <c r="CB1422" s="161"/>
      <c r="CC1422" s="161"/>
      <c r="CD1422" s="161"/>
      <c r="CE1422" s="161"/>
      <c r="CF1422" s="161"/>
      <c r="CG1422" s="161"/>
      <c r="CH1422" s="161"/>
      <c r="CI1422" s="161"/>
      <c r="CJ1422" s="161"/>
      <c r="CK1422" s="161"/>
      <c r="CL1422" s="161"/>
      <c r="CM1422" s="161"/>
      <c r="CN1422" s="161"/>
      <c r="CO1422" s="161"/>
      <c r="CP1422" s="161"/>
      <c r="CQ1422" s="161"/>
      <c r="CR1422" s="161"/>
      <c r="CS1422" s="161"/>
      <c r="CT1422" s="161"/>
      <c r="CU1422" s="161"/>
      <c r="CV1422" s="161"/>
      <c r="CW1422" s="161"/>
      <c r="CY1422" s="161"/>
      <c r="CZ1422" s="161"/>
      <c r="DA1422" s="161"/>
      <c r="DB1422" s="161"/>
      <c r="DC1422" s="161"/>
      <c r="DD1422" s="161"/>
      <c r="DE1422" s="161"/>
      <c r="DF1422" s="161"/>
      <c r="DG1422" s="161"/>
      <c r="DH1422" s="161"/>
      <c r="DI1422" s="161"/>
      <c r="DJ1422" s="161"/>
      <c r="DK1422" s="161"/>
      <c r="DL1422" s="161"/>
      <c r="DM1422" s="161"/>
      <c r="DN1422" s="161"/>
      <c r="DO1422" s="161"/>
      <c r="DP1422" s="161"/>
      <c r="DQ1422" s="161"/>
      <c r="DR1422" s="161"/>
      <c r="DS1422" s="161"/>
      <c r="DT1422" s="161"/>
      <c r="DU1422" s="161"/>
      <c r="DV1422" s="161"/>
      <c r="DW1422" s="161"/>
    </row>
    <row r="1423" spans="1:127" ht="12.75" customHeight="1" x14ac:dyDescent="0.25">
      <c r="A1423" s="161"/>
      <c r="C1423" s="161"/>
      <c r="D1423" s="161"/>
      <c r="E1423" s="161"/>
      <c r="F1423" s="161"/>
      <c r="G1423" s="161"/>
      <c r="H1423" s="161"/>
      <c r="I1423" s="161"/>
      <c r="J1423" s="161"/>
      <c r="K1423" s="161"/>
      <c r="L1423" s="161"/>
      <c r="M1423" s="161"/>
      <c r="N1423" s="161"/>
      <c r="O1423" s="161"/>
      <c r="P1423" s="161"/>
      <c r="Q1423" s="161"/>
      <c r="R1423" s="161"/>
      <c r="S1423" s="161"/>
      <c r="T1423" s="161"/>
      <c r="U1423" s="161"/>
      <c r="V1423" s="161"/>
      <c r="W1423" s="161"/>
      <c r="X1423" s="161"/>
      <c r="Y1423" s="161"/>
      <c r="Z1423" s="161"/>
      <c r="AA1423" s="161"/>
      <c r="AB1423" s="161"/>
      <c r="AC1423" s="161"/>
      <c r="AD1423" s="161"/>
      <c r="AE1423" s="161"/>
      <c r="AF1423" s="161"/>
      <c r="AG1423" s="161"/>
      <c r="AH1423" s="161"/>
      <c r="AI1423" s="161"/>
      <c r="AJ1423" s="161"/>
      <c r="AK1423" s="161"/>
      <c r="AL1423" s="161"/>
      <c r="AM1423" s="161"/>
      <c r="AN1423" s="161"/>
      <c r="AO1423" s="161"/>
      <c r="AP1423" s="161"/>
      <c r="AQ1423" s="161"/>
      <c r="AR1423"/>
      <c r="AS1423" s="161"/>
      <c r="AT1423" s="161"/>
      <c r="AU1423" s="161"/>
      <c r="AV1423" s="161"/>
      <c r="AW1423" s="161"/>
      <c r="AX1423" s="161"/>
      <c r="AY1423" s="161"/>
      <c r="AZ1423" s="161"/>
      <c r="BA1423" s="161"/>
      <c r="BB1423" s="161"/>
      <c r="BC1423" s="161"/>
      <c r="BD1423" s="161"/>
      <c r="BE1423" s="161"/>
      <c r="BF1423" s="161"/>
      <c r="BG1423" s="161"/>
      <c r="BH1423" s="161"/>
      <c r="BI1423" s="161"/>
      <c r="BJ1423" s="161"/>
      <c r="BK1423" s="161"/>
      <c r="BL1423" s="161"/>
      <c r="BM1423" s="161"/>
      <c r="BN1423" s="161"/>
      <c r="BO1423" s="161"/>
      <c r="BP1423" s="161"/>
      <c r="BQ1423" s="161"/>
      <c r="BR1423" s="161"/>
      <c r="BS1423" s="161"/>
      <c r="BT1423" s="161"/>
      <c r="BU1423" s="161"/>
      <c r="BV1423" s="161"/>
      <c r="BW1423" s="161"/>
      <c r="BX1423" s="161"/>
      <c r="BY1423" s="161"/>
      <c r="BZ1423" s="161"/>
      <c r="CA1423" s="161"/>
      <c r="CB1423" s="161"/>
      <c r="CC1423" s="161"/>
      <c r="CD1423" s="161"/>
      <c r="CE1423" s="161"/>
      <c r="CF1423" s="161"/>
      <c r="CG1423" s="161"/>
      <c r="CH1423" s="161"/>
      <c r="CI1423" s="161"/>
      <c r="CJ1423" s="161"/>
      <c r="CK1423" s="161"/>
      <c r="CL1423" s="161"/>
      <c r="CM1423" s="161"/>
      <c r="CN1423" s="161"/>
      <c r="CO1423" s="161"/>
      <c r="CP1423" s="161"/>
      <c r="CQ1423" s="161"/>
      <c r="CR1423" s="161"/>
      <c r="CS1423" s="161"/>
      <c r="CT1423" s="161"/>
      <c r="CU1423" s="161"/>
      <c r="CV1423" s="161"/>
      <c r="CW1423" s="161"/>
      <c r="CY1423" s="161"/>
      <c r="CZ1423" s="161"/>
      <c r="DA1423" s="161"/>
      <c r="DB1423" s="161"/>
      <c r="DC1423" s="161"/>
      <c r="DD1423" s="161"/>
      <c r="DE1423" s="161"/>
      <c r="DF1423" s="161"/>
      <c r="DG1423" s="161"/>
      <c r="DH1423" s="161"/>
      <c r="DI1423" s="161"/>
      <c r="DJ1423" s="161"/>
      <c r="DK1423" s="161"/>
      <c r="DL1423" s="161"/>
      <c r="DM1423" s="161"/>
      <c r="DN1423" s="161"/>
      <c r="DO1423" s="161"/>
      <c r="DP1423" s="161"/>
      <c r="DQ1423" s="161"/>
      <c r="DR1423" s="161"/>
      <c r="DS1423" s="161"/>
      <c r="DT1423" s="161"/>
      <c r="DU1423" s="161"/>
      <c r="DV1423" s="161"/>
      <c r="DW1423" s="161"/>
    </row>
    <row r="1424" spans="1:127" ht="12.75" customHeight="1" x14ac:dyDescent="0.25">
      <c r="A1424" s="161"/>
      <c r="C1424" s="161"/>
      <c r="D1424" s="161"/>
      <c r="E1424" s="161"/>
      <c r="F1424" s="161"/>
      <c r="G1424" s="161"/>
      <c r="H1424" s="161"/>
      <c r="I1424" s="161"/>
      <c r="J1424" s="161"/>
      <c r="K1424" s="161"/>
      <c r="L1424" s="161"/>
      <c r="M1424" s="161"/>
      <c r="N1424" s="161"/>
      <c r="O1424" s="161"/>
      <c r="P1424" s="161"/>
      <c r="Q1424" s="161"/>
      <c r="R1424" s="161"/>
      <c r="S1424" s="161"/>
      <c r="T1424" s="161"/>
      <c r="U1424" s="161"/>
      <c r="V1424" s="161"/>
      <c r="W1424" s="161"/>
      <c r="X1424" s="161"/>
      <c r="Y1424" s="161"/>
      <c r="Z1424" s="161"/>
      <c r="AA1424" s="161"/>
      <c r="AB1424" s="161"/>
      <c r="AC1424" s="161"/>
      <c r="AD1424" s="161"/>
      <c r="AE1424" s="161"/>
      <c r="AF1424" s="161"/>
      <c r="AG1424" s="161"/>
      <c r="AH1424" s="161"/>
      <c r="AI1424" s="161"/>
      <c r="AJ1424" s="161"/>
      <c r="AK1424" s="161"/>
      <c r="AL1424" s="161"/>
      <c r="AM1424" s="161"/>
      <c r="AN1424" s="161"/>
      <c r="AO1424" s="161"/>
      <c r="AP1424" s="161"/>
      <c r="AQ1424" s="161"/>
      <c r="AR1424"/>
      <c r="AS1424" s="161"/>
      <c r="AT1424" s="161"/>
      <c r="AU1424" s="161"/>
      <c r="AV1424" s="161"/>
      <c r="AW1424" s="161"/>
      <c r="AX1424" s="161"/>
      <c r="AY1424" s="161"/>
      <c r="AZ1424" s="161"/>
      <c r="BA1424" s="161"/>
      <c r="BB1424" s="161"/>
      <c r="BC1424" s="161"/>
      <c r="BD1424" s="161"/>
      <c r="BE1424" s="161"/>
      <c r="BF1424" s="161"/>
      <c r="BG1424" s="161"/>
      <c r="BH1424" s="161"/>
      <c r="BI1424" s="161"/>
      <c r="BJ1424" s="161"/>
      <c r="BK1424" s="161"/>
      <c r="BL1424" s="161"/>
      <c r="BM1424" s="161"/>
      <c r="BN1424" s="161"/>
      <c r="BO1424" s="161"/>
      <c r="BP1424" s="161"/>
      <c r="BQ1424" s="161"/>
      <c r="BR1424" s="161"/>
      <c r="BS1424" s="161"/>
      <c r="BT1424" s="161"/>
      <c r="BU1424" s="161"/>
      <c r="BV1424" s="161"/>
      <c r="BW1424" s="161"/>
      <c r="BX1424" s="161"/>
      <c r="BY1424" s="161"/>
      <c r="BZ1424" s="161"/>
      <c r="CA1424" s="161"/>
      <c r="CB1424" s="161"/>
      <c r="CC1424" s="161"/>
      <c r="CD1424" s="161"/>
      <c r="CE1424" s="161"/>
      <c r="CF1424" s="161"/>
      <c r="CG1424" s="161"/>
      <c r="CH1424" s="161"/>
      <c r="CI1424" s="161"/>
      <c r="CJ1424" s="161"/>
      <c r="CK1424" s="161"/>
      <c r="CL1424" s="161"/>
      <c r="CM1424" s="161"/>
      <c r="CN1424" s="161"/>
      <c r="CO1424" s="161"/>
      <c r="CP1424" s="161"/>
      <c r="CQ1424" s="161"/>
      <c r="CR1424" s="161"/>
      <c r="CS1424" s="161"/>
      <c r="CT1424" s="161"/>
      <c r="CU1424" s="161"/>
      <c r="CV1424" s="161"/>
      <c r="CW1424" s="161"/>
      <c r="CY1424" s="161"/>
      <c r="CZ1424" s="161"/>
      <c r="DA1424" s="161"/>
      <c r="DB1424" s="161"/>
      <c r="DC1424" s="161"/>
      <c r="DD1424" s="161"/>
      <c r="DE1424" s="161"/>
      <c r="DF1424" s="161"/>
      <c r="DG1424" s="161"/>
      <c r="DH1424" s="161"/>
      <c r="DI1424" s="161"/>
      <c r="DJ1424" s="161"/>
      <c r="DK1424" s="161"/>
      <c r="DL1424" s="161"/>
      <c r="DM1424" s="161"/>
      <c r="DN1424" s="161"/>
      <c r="DO1424" s="161"/>
      <c r="DP1424" s="161"/>
      <c r="DQ1424" s="161"/>
      <c r="DR1424" s="161"/>
      <c r="DS1424" s="161"/>
      <c r="DT1424" s="161"/>
      <c r="DU1424" s="161"/>
      <c r="DV1424" s="161"/>
      <c r="DW1424" s="161"/>
    </row>
    <row r="1425" spans="1:127" ht="12.75" customHeight="1" x14ac:dyDescent="0.25">
      <c r="A1425" s="161"/>
      <c r="C1425" s="161"/>
      <c r="D1425" s="161"/>
      <c r="E1425" s="161"/>
      <c r="F1425" s="161"/>
      <c r="G1425" s="161"/>
      <c r="H1425" s="161"/>
      <c r="I1425" s="161"/>
      <c r="J1425" s="161"/>
      <c r="K1425" s="161"/>
      <c r="L1425" s="161"/>
      <c r="M1425" s="161"/>
      <c r="N1425" s="161"/>
      <c r="O1425" s="161"/>
      <c r="P1425" s="161"/>
      <c r="Q1425" s="161"/>
      <c r="R1425" s="161"/>
      <c r="S1425" s="161"/>
      <c r="T1425" s="161"/>
      <c r="U1425" s="161"/>
      <c r="V1425" s="161"/>
      <c r="W1425" s="161"/>
      <c r="X1425" s="161"/>
      <c r="Y1425" s="161"/>
      <c r="Z1425" s="161"/>
      <c r="AA1425" s="161"/>
      <c r="AB1425" s="161"/>
      <c r="AC1425" s="161"/>
      <c r="AD1425" s="161"/>
      <c r="AE1425" s="161"/>
      <c r="AF1425" s="161"/>
      <c r="AG1425" s="161"/>
      <c r="AH1425" s="161"/>
      <c r="AI1425" s="161"/>
      <c r="AJ1425" s="161"/>
      <c r="AK1425" s="161"/>
      <c r="AL1425" s="161"/>
      <c r="AM1425" s="161"/>
      <c r="AN1425" s="161"/>
      <c r="AO1425" s="161"/>
      <c r="AP1425" s="161"/>
      <c r="AQ1425" s="161"/>
      <c r="AR1425"/>
      <c r="AS1425" s="161"/>
      <c r="AT1425" s="161"/>
      <c r="AU1425" s="161"/>
      <c r="AV1425" s="161"/>
      <c r="AW1425" s="161"/>
      <c r="AX1425" s="161"/>
      <c r="AY1425" s="161"/>
      <c r="AZ1425" s="161"/>
      <c r="BA1425" s="161"/>
      <c r="BB1425" s="161"/>
      <c r="BC1425" s="161"/>
      <c r="BD1425" s="161"/>
      <c r="BE1425" s="161"/>
      <c r="BF1425" s="161"/>
      <c r="BG1425" s="161"/>
      <c r="BH1425" s="161"/>
      <c r="BI1425" s="161"/>
      <c r="BJ1425" s="161"/>
      <c r="BK1425" s="161"/>
      <c r="BL1425" s="161"/>
      <c r="BM1425" s="161"/>
      <c r="BN1425" s="161"/>
      <c r="BO1425" s="161"/>
      <c r="BP1425" s="161"/>
      <c r="BQ1425" s="161"/>
      <c r="BR1425" s="161"/>
      <c r="BS1425" s="161"/>
      <c r="BT1425" s="161"/>
      <c r="BU1425" s="161"/>
      <c r="BV1425" s="161"/>
      <c r="BW1425" s="161"/>
      <c r="BX1425" s="161"/>
      <c r="BY1425" s="161"/>
      <c r="BZ1425" s="161"/>
      <c r="CA1425" s="161"/>
      <c r="CB1425" s="161"/>
      <c r="CC1425" s="161"/>
      <c r="CD1425" s="161"/>
      <c r="CE1425" s="161"/>
      <c r="CF1425" s="161"/>
      <c r="CG1425" s="161"/>
      <c r="CH1425" s="161"/>
      <c r="CI1425" s="161"/>
      <c r="CJ1425" s="161"/>
      <c r="CK1425" s="161"/>
      <c r="CL1425" s="161"/>
      <c r="CM1425" s="161"/>
      <c r="CN1425" s="161"/>
      <c r="CO1425" s="161"/>
      <c r="CP1425" s="161"/>
      <c r="CQ1425" s="161"/>
      <c r="CR1425" s="161"/>
      <c r="CS1425" s="161"/>
      <c r="CT1425" s="161"/>
      <c r="CU1425" s="161"/>
      <c r="CV1425" s="161"/>
      <c r="CW1425" s="161"/>
      <c r="CY1425" s="161"/>
      <c r="CZ1425" s="161"/>
      <c r="DA1425" s="161"/>
      <c r="DB1425" s="161"/>
      <c r="DC1425" s="161"/>
      <c r="DD1425" s="161"/>
      <c r="DE1425" s="161"/>
      <c r="DF1425" s="161"/>
      <c r="DG1425" s="161"/>
      <c r="DH1425" s="161"/>
      <c r="DI1425" s="161"/>
      <c r="DJ1425" s="161"/>
      <c r="DK1425" s="161"/>
      <c r="DL1425" s="161"/>
      <c r="DM1425" s="161"/>
      <c r="DN1425" s="161"/>
      <c r="DO1425" s="161"/>
      <c r="DP1425" s="161"/>
      <c r="DQ1425" s="161"/>
      <c r="DR1425" s="161"/>
      <c r="DS1425" s="161"/>
      <c r="DT1425" s="161"/>
      <c r="DU1425" s="161"/>
      <c r="DV1425" s="161"/>
      <c r="DW1425" s="161"/>
    </row>
    <row r="1426" spans="1:127" ht="12.75" customHeight="1" x14ac:dyDescent="0.25">
      <c r="A1426" s="161"/>
      <c r="C1426" s="161"/>
      <c r="D1426" s="161"/>
      <c r="E1426" s="161"/>
      <c r="F1426" s="161"/>
      <c r="G1426" s="161"/>
      <c r="H1426" s="161"/>
      <c r="I1426" s="161"/>
      <c r="J1426" s="161"/>
      <c r="K1426" s="161"/>
      <c r="L1426" s="161"/>
      <c r="M1426" s="161"/>
      <c r="N1426" s="161"/>
      <c r="O1426" s="161"/>
      <c r="P1426" s="161"/>
      <c r="Q1426" s="161"/>
      <c r="R1426" s="161"/>
      <c r="S1426" s="161"/>
      <c r="T1426" s="161"/>
      <c r="U1426" s="161"/>
      <c r="V1426" s="161"/>
      <c r="W1426" s="161"/>
      <c r="X1426" s="161"/>
      <c r="Y1426" s="161"/>
      <c r="Z1426" s="161"/>
      <c r="AA1426" s="161"/>
      <c r="AB1426" s="161"/>
      <c r="AC1426" s="161"/>
      <c r="AD1426" s="161"/>
      <c r="AE1426" s="161"/>
      <c r="AF1426" s="161"/>
      <c r="AG1426" s="161"/>
      <c r="AH1426" s="161"/>
      <c r="AI1426" s="161"/>
      <c r="AJ1426" s="161"/>
      <c r="AK1426" s="161"/>
      <c r="AL1426" s="161"/>
      <c r="AM1426" s="161"/>
      <c r="AN1426" s="161"/>
      <c r="AO1426" s="161"/>
      <c r="AP1426" s="161"/>
      <c r="AQ1426" s="161"/>
      <c r="AR1426"/>
      <c r="AS1426" s="161"/>
      <c r="AT1426" s="161"/>
      <c r="AU1426" s="161"/>
      <c r="AV1426" s="161"/>
      <c r="AW1426" s="161"/>
      <c r="AX1426" s="161"/>
      <c r="AY1426" s="161"/>
      <c r="AZ1426" s="161"/>
      <c r="BA1426" s="161"/>
      <c r="BB1426" s="161"/>
      <c r="BC1426" s="161"/>
      <c r="BD1426" s="161"/>
      <c r="BE1426" s="161"/>
      <c r="BF1426" s="161"/>
      <c r="BG1426" s="161"/>
      <c r="BH1426" s="161"/>
      <c r="BI1426" s="161"/>
      <c r="BJ1426" s="161"/>
      <c r="BK1426" s="161"/>
      <c r="BL1426" s="161"/>
      <c r="BM1426" s="161"/>
      <c r="BN1426" s="161"/>
      <c r="BO1426" s="161"/>
      <c r="BP1426" s="161"/>
      <c r="BQ1426" s="161"/>
      <c r="BR1426" s="161"/>
      <c r="BS1426" s="161"/>
      <c r="BT1426" s="161"/>
      <c r="BU1426" s="161"/>
      <c r="BV1426" s="161"/>
      <c r="BW1426" s="161"/>
      <c r="BX1426" s="161"/>
      <c r="BY1426" s="161"/>
      <c r="BZ1426" s="161"/>
      <c r="CA1426" s="161"/>
      <c r="CB1426" s="161"/>
      <c r="CC1426" s="161"/>
      <c r="CD1426" s="161"/>
      <c r="CE1426" s="161"/>
      <c r="CF1426" s="161"/>
      <c r="CG1426" s="161"/>
      <c r="CH1426" s="161"/>
      <c r="CI1426" s="161"/>
      <c r="CJ1426" s="161"/>
      <c r="CK1426" s="161"/>
      <c r="CL1426" s="161"/>
      <c r="CM1426" s="161"/>
      <c r="CN1426" s="161"/>
      <c r="CO1426" s="161"/>
      <c r="CP1426" s="161"/>
      <c r="CQ1426" s="161"/>
      <c r="CR1426" s="161"/>
      <c r="CS1426" s="161"/>
      <c r="CT1426" s="161"/>
      <c r="CU1426" s="161"/>
      <c r="CV1426" s="161"/>
      <c r="CW1426" s="161"/>
      <c r="CY1426" s="161"/>
      <c r="CZ1426" s="161"/>
      <c r="DA1426" s="161"/>
      <c r="DB1426" s="161"/>
      <c r="DC1426" s="161"/>
      <c r="DD1426" s="161"/>
      <c r="DE1426" s="161"/>
      <c r="DF1426" s="161"/>
      <c r="DG1426" s="161"/>
      <c r="DH1426" s="161"/>
      <c r="DI1426" s="161"/>
      <c r="DJ1426" s="161"/>
      <c r="DK1426" s="161"/>
      <c r="DL1426" s="161"/>
      <c r="DM1426" s="161"/>
      <c r="DN1426" s="161"/>
      <c r="DO1426" s="161"/>
      <c r="DP1426" s="161"/>
      <c r="DQ1426" s="161"/>
      <c r="DR1426" s="161"/>
      <c r="DS1426" s="161"/>
      <c r="DT1426" s="161"/>
      <c r="DU1426" s="161"/>
      <c r="DV1426" s="161"/>
      <c r="DW1426" s="161"/>
    </row>
    <row r="1427" spans="1:127" ht="12.75" customHeight="1" x14ac:dyDescent="0.25">
      <c r="A1427" s="161"/>
      <c r="C1427" s="161"/>
      <c r="D1427" s="161"/>
      <c r="E1427" s="161"/>
      <c r="F1427" s="161"/>
      <c r="G1427" s="161"/>
      <c r="H1427" s="161"/>
      <c r="I1427" s="161"/>
      <c r="J1427" s="161"/>
      <c r="K1427" s="161"/>
      <c r="L1427" s="161"/>
      <c r="M1427" s="161"/>
      <c r="N1427" s="161"/>
      <c r="O1427" s="161"/>
      <c r="P1427" s="161"/>
      <c r="Q1427" s="161"/>
      <c r="R1427" s="161"/>
      <c r="S1427" s="161"/>
      <c r="T1427" s="161"/>
      <c r="U1427" s="161"/>
      <c r="V1427" s="161"/>
      <c r="W1427" s="161"/>
      <c r="X1427" s="161"/>
      <c r="Y1427" s="161"/>
      <c r="Z1427" s="161"/>
      <c r="AA1427" s="161"/>
      <c r="AB1427" s="161"/>
      <c r="AC1427" s="161"/>
      <c r="AD1427" s="161"/>
      <c r="AE1427" s="161"/>
      <c r="AF1427" s="161"/>
      <c r="AG1427" s="161"/>
      <c r="AH1427" s="161"/>
      <c r="AI1427" s="161"/>
      <c r="AJ1427" s="161"/>
      <c r="AK1427" s="161"/>
      <c r="AL1427" s="161"/>
      <c r="AM1427" s="161"/>
      <c r="AN1427" s="161"/>
      <c r="AO1427" s="161"/>
      <c r="AP1427" s="161"/>
      <c r="AQ1427" s="161"/>
      <c r="AR1427"/>
      <c r="AS1427" s="161"/>
      <c r="AT1427" s="161"/>
      <c r="AU1427" s="161"/>
      <c r="AV1427" s="161"/>
      <c r="AW1427" s="161"/>
      <c r="AX1427" s="161"/>
      <c r="AY1427" s="161"/>
      <c r="AZ1427" s="161"/>
      <c r="BA1427" s="161"/>
      <c r="BB1427" s="161"/>
      <c r="BC1427" s="161"/>
      <c r="BD1427" s="161"/>
      <c r="BE1427" s="161"/>
      <c r="BF1427" s="161"/>
      <c r="BG1427" s="161"/>
      <c r="BH1427" s="161"/>
      <c r="BI1427" s="161"/>
      <c r="BJ1427" s="161"/>
      <c r="BK1427" s="161"/>
      <c r="BL1427" s="161"/>
      <c r="BM1427" s="161"/>
      <c r="BN1427" s="161"/>
      <c r="BO1427" s="161"/>
      <c r="BP1427" s="161"/>
      <c r="BQ1427" s="161"/>
      <c r="BR1427" s="161"/>
      <c r="BS1427" s="161"/>
      <c r="BT1427" s="161"/>
      <c r="BU1427" s="161"/>
      <c r="BV1427" s="161"/>
      <c r="BW1427" s="161"/>
      <c r="BX1427" s="161"/>
      <c r="BY1427" s="161"/>
      <c r="BZ1427" s="161"/>
      <c r="CA1427" s="161"/>
      <c r="CB1427" s="161"/>
      <c r="CC1427" s="161"/>
      <c r="CD1427" s="161"/>
      <c r="CE1427" s="161"/>
      <c r="CF1427" s="161"/>
      <c r="CG1427" s="161"/>
      <c r="CH1427" s="161"/>
      <c r="CI1427" s="161"/>
      <c r="CJ1427" s="161"/>
      <c r="CK1427" s="161"/>
      <c r="CL1427" s="161"/>
      <c r="CM1427" s="161"/>
      <c r="CN1427" s="161"/>
      <c r="CO1427" s="161"/>
      <c r="CP1427" s="161"/>
      <c r="CQ1427" s="161"/>
      <c r="CR1427" s="161"/>
      <c r="CS1427" s="161"/>
      <c r="CT1427" s="161"/>
      <c r="CU1427" s="161"/>
      <c r="CV1427" s="161"/>
      <c r="CW1427" s="161"/>
      <c r="CY1427" s="161"/>
      <c r="CZ1427" s="161"/>
      <c r="DA1427" s="161"/>
      <c r="DB1427" s="161"/>
      <c r="DC1427" s="161"/>
      <c r="DD1427" s="161"/>
      <c r="DE1427" s="161"/>
      <c r="DF1427" s="161"/>
      <c r="DG1427" s="161"/>
      <c r="DH1427" s="161"/>
      <c r="DI1427" s="161"/>
      <c r="DJ1427" s="161"/>
      <c r="DK1427" s="161"/>
      <c r="DL1427" s="161"/>
      <c r="DM1427" s="161"/>
      <c r="DN1427" s="161"/>
      <c r="DO1427" s="161"/>
      <c r="DP1427" s="161"/>
      <c r="DQ1427" s="161"/>
      <c r="DR1427" s="161"/>
      <c r="DS1427" s="161"/>
      <c r="DT1427" s="161"/>
      <c r="DU1427" s="161"/>
      <c r="DV1427" s="161"/>
      <c r="DW1427" s="161"/>
    </row>
    <row r="1428" spans="1:127" ht="12.75" customHeight="1" x14ac:dyDescent="0.25">
      <c r="A1428" s="161"/>
      <c r="C1428" s="161"/>
      <c r="D1428" s="161"/>
      <c r="E1428" s="161"/>
      <c r="F1428" s="161"/>
      <c r="G1428" s="161"/>
      <c r="H1428" s="161"/>
      <c r="I1428" s="161"/>
      <c r="J1428" s="161"/>
      <c r="K1428" s="161"/>
      <c r="L1428" s="161"/>
      <c r="M1428" s="161"/>
      <c r="N1428" s="161"/>
      <c r="O1428" s="161"/>
      <c r="P1428" s="161"/>
      <c r="Q1428" s="161"/>
      <c r="R1428" s="161"/>
      <c r="S1428" s="161"/>
      <c r="T1428" s="161"/>
      <c r="U1428" s="161"/>
      <c r="V1428" s="161"/>
      <c r="W1428" s="161"/>
      <c r="X1428" s="161"/>
      <c r="Y1428" s="161"/>
      <c r="Z1428" s="161"/>
      <c r="AA1428" s="161"/>
      <c r="AB1428" s="161"/>
      <c r="AC1428" s="161"/>
      <c r="AD1428" s="161"/>
      <c r="AE1428" s="161"/>
      <c r="AF1428" s="161"/>
      <c r="AG1428" s="161"/>
      <c r="AH1428" s="161"/>
      <c r="AI1428" s="161"/>
      <c r="AJ1428" s="161"/>
      <c r="AK1428" s="161"/>
      <c r="AL1428" s="161"/>
      <c r="AM1428" s="161"/>
      <c r="AN1428" s="161"/>
      <c r="AO1428" s="161"/>
      <c r="AP1428" s="161"/>
      <c r="AQ1428" s="161"/>
      <c r="AR1428"/>
      <c r="AS1428" s="161"/>
      <c r="AT1428" s="161"/>
      <c r="AU1428" s="161"/>
      <c r="AV1428" s="161"/>
      <c r="AW1428" s="161"/>
      <c r="AX1428" s="161"/>
      <c r="AY1428" s="161"/>
      <c r="AZ1428" s="161"/>
      <c r="BA1428" s="161"/>
      <c r="BB1428" s="161"/>
      <c r="BC1428" s="161"/>
      <c r="BD1428" s="161"/>
      <c r="BE1428" s="161"/>
      <c r="BF1428" s="161"/>
      <c r="BG1428" s="161"/>
      <c r="BH1428" s="161"/>
      <c r="BI1428" s="161"/>
      <c r="BJ1428" s="161"/>
      <c r="BK1428" s="161"/>
      <c r="BL1428" s="161"/>
      <c r="BM1428" s="161"/>
      <c r="BN1428" s="161"/>
      <c r="BO1428" s="161"/>
      <c r="BP1428" s="161"/>
      <c r="BQ1428" s="161"/>
      <c r="BR1428" s="161"/>
      <c r="BS1428" s="161"/>
      <c r="BT1428" s="161"/>
      <c r="BU1428" s="161"/>
      <c r="BV1428" s="161"/>
      <c r="BW1428" s="161"/>
      <c r="BX1428" s="161"/>
      <c r="BY1428" s="161"/>
      <c r="BZ1428" s="161"/>
      <c r="CA1428" s="161"/>
      <c r="CB1428" s="161"/>
      <c r="CC1428" s="161"/>
      <c r="CD1428" s="161"/>
      <c r="CE1428" s="161"/>
      <c r="CF1428" s="161"/>
      <c r="CG1428" s="161"/>
      <c r="CH1428" s="161"/>
      <c r="CI1428" s="161"/>
      <c r="CJ1428" s="161"/>
      <c r="CK1428" s="161"/>
      <c r="CL1428" s="161"/>
      <c r="CM1428" s="161"/>
      <c r="CN1428" s="161"/>
      <c r="CO1428" s="161"/>
      <c r="CP1428" s="161"/>
      <c r="CQ1428" s="161"/>
      <c r="CR1428" s="161"/>
      <c r="CS1428" s="161"/>
      <c r="CT1428" s="161"/>
      <c r="CU1428" s="161"/>
      <c r="CV1428" s="161"/>
      <c r="CW1428" s="161"/>
      <c r="CY1428" s="161"/>
      <c r="CZ1428" s="161"/>
      <c r="DA1428" s="161"/>
      <c r="DB1428" s="161"/>
      <c r="DC1428" s="161"/>
      <c r="DD1428" s="161"/>
      <c r="DE1428" s="161"/>
      <c r="DF1428" s="161"/>
      <c r="DG1428" s="161"/>
      <c r="DH1428" s="161"/>
      <c r="DI1428" s="161"/>
      <c r="DJ1428" s="161"/>
      <c r="DK1428" s="161"/>
      <c r="DL1428" s="161"/>
      <c r="DM1428" s="161"/>
      <c r="DN1428" s="161"/>
      <c r="DO1428" s="161"/>
      <c r="DP1428" s="161"/>
      <c r="DQ1428" s="161"/>
      <c r="DR1428" s="161"/>
      <c r="DS1428" s="161"/>
      <c r="DT1428" s="161"/>
      <c r="DU1428" s="161"/>
      <c r="DV1428" s="161"/>
      <c r="DW1428" s="161"/>
    </row>
    <row r="1429" spans="1:127" ht="12.75" customHeight="1" x14ac:dyDescent="0.25">
      <c r="A1429" s="161"/>
      <c r="C1429" s="161"/>
      <c r="D1429" s="161"/>
      <c r="E1429" s="161"/>
      <c r="F1429" s="161"/>
      <c r="G1429" s="161"/>
      <c r="H1429" s="161"/>
      <c r="I1429" s="161"/>
      <c r="J1429" s="161"/>
      <c r="K1429" s="161"/>
      <c r="L1429" s="161"/>
      <c r="M1429" s="161"/>
      <c r="N1429" s="161"/>
      <c r="O1429" s="161"/>
      <c r="P1429" s="161"/>
      <c r="Q1429" s="161"/>
      <c r="R1429" s="161"/>
      <c r="S1429" s="161"/>
      <c r="T1429" s="161"/>
      <c r="U1429" s="161"/>
      <c r="V1429" s="161"/>
      <c r="W1429" s="161"/>
      <c r="X1429" s="161"/>
      <c r="Y1429" s="161"/>
      <c r="Z1429" s="161"/>
      <c r="AA1429" s="161"/>
      <c r="AB1429" s="161"/>
      <c r="AC1429" s="161"/>
      <c r="AD1429" s="161"/>
      <c r="AE1429" s="161"/>
      <c r="AF1429" s="161"/>
      <c r="AG1429" s="161"/>
      <c r="AH1429" s="161"/>
      <c r="AI1429" s="161"/>
      <c r="AJ1429" s="161"/>
      <c r="AK1429" s="161"/>
      <c r="AL1429" s="161"/>
      <c r="AM1429" s="161"/>
      <c r="AN1429" s="161"/>
      <c r="AO1429" s="161"/>
      <c r="AP1429" s="161"/>
      <c r="AQ1429" s="161"/>
      <c r="AR1429"/>
      <c r="AS1429" s="161"/>
      <c r="AT1429" s="161"/>
      <c r="AU1429" s="161"/>
      <c r="AV1429" s="161"/>
      <c r="AW1429" s="161"/>
      <c r="AX1429" s="161"/>
      <c r="AY1429" s="161"/>
      <c r="AZ1429" s="161"/>
      <c r="BA1429" s="161"/>
      <c r="BB1429" s="161"/>
      <c r="BC1429" s="161"/>
      <c r="BD1429" s="161"/>
      <c r="BE1429" s="161"/>
      <c r="BF1429" s="161"/>
      <c r="BG1429" s="161"/>
      <c r="BH1429" s="161"/>
      <c r="BI1429" s="161"/>
      <c r="BJ1429" s="161"/>
      <c r="BK1429" s="161"/>
      <c r="BL1429" s="161"/>
      <c r="BM1429" s="161"/>
      <c r="BN1429" s="161"/>
      <c r="BO1429" s="161"/>
      <c r="BP1429" s="161"/>
      <c r="BQ1429" s="161"/>
      <c r="BR1429" s="161"/>
      <c r="BS1429" s="161"/>
      <c r="BT1429" s="161"/>
      <c r="BU1429" s="161"/>
      <c r="BV1429" s="161"/>
      <c r="BW1429" s="161"/>
      <c r="BX1429" s="161"/>
      <c r="BY1429" s="161"/>
      <c r="BZ1429" s="161"/>
      <c r="CA1429" s="161"/>
      <c r="CB1429" s="161"/>
      <c r="CC1429" s="161"/>
      <c r="CD1429" s="161"/>
      <c r="CE1429" s="161"/>
      <c r="CF1429" s="161"/>
      <c r="CG1429" s="161"/>
      <c r="CH1429" s="161"/>
      <c r="CI1429" s="161"/>
      <c r="CJ1429" s="161"/>
      <c r="CK1429" s="161"/>
      <c r="CL1429" s="161"/>
      <c r="CM1429" s="161"/>
      <c r="CN1429" s="161"/>
      <c r="CO1429" s="161"/>
      <c r="CP1429" s="161"/>
      <c r="CQ1429" s="161"/>
      <c r="CR1429" s="161"/>
      <c r="CS1429" s="161"/>
      <c r="CT1429" s="161"/>
      <c r="CU1429" s="161"/>
      <c r="CV1429" s="161"/>
      <c r="CW1429" s="161"/>
      <c r="CY1429" s="161"/>
      <c r="CZ1429" s="161"/>
      <c r="DA1429" s="161"/>
      <c r="DB1429" s="161"/>
      <c r="DC1429" s="161"/>
      <c r="DD1429" s="161"/>
      <c r="DE1429" s="161"/>
      <c r="DF1429" s="161"/>
      <c r="DG1429" s="161"/>
      <c r="DH1429" s="161"/>
      <c r="DI1429" s="161"/>
      <c r="DJ1429" s="161"/>
      <c r="DK1429" s="161"/>
      <c r="DL1429" s="161"/>
      <c r="DM1429" s="161"/>
      <c r="DN1429" s="161"/>
      <c r="DO1429" s="161"/>
      <c r="DP1429" s="161"/>
      <c r="DQ1429" s="161"/>
      <c r="DR1429" s="161"/>
      <c r="DS1429" s="161"/>
      <c r="DT1429" s="161"/>
      <c r="DU1429" s="161"/>
      <c r="DV1429" s="161"/>
      <c r="DW1429" s="161"/>
    </row>
    <row r="1430" spans="1:127" ht="12.75" customHeight="1" x14ac:dyDescent="0.25">
      <c r="A1430" s="161"/>
      <c r="C1430" s="161"/>
      <c r="D1430" s="161"/>
      <c r="E1430" s="161"/>
      <c r="F1430" s="161"/>
      <c r="G1430" s="161"/>
      <c r="H1430" s="161"/>
      <c r="I1430" s="161"/>
      <c r="J1430" s="161"/>
      <c r="K1430" s="161"/>
      <c r="L1430" s="161"/>
      <c r="M1430" s="161"/>
      <c r="N1430" s="161"/>
      <c r="O1430" s="161"/>
      <c r="P1430" s="161"/>
      <c r="Q1430" s="161"/>
      <c r="R1430" s="161"/>
      <c r="S1430" s="161"/>
      <c r="T1430" s="161"/>
      <c r="U1430" s="161"/>
      <c r="V1430" s="161"/>
      <c r="W1430" s="161"/>
      <c r="X1430" s="161"/>
      <c r="Y1430" s="161"/>
      <c r="Z1430" s="161"/>
      <c r="AA1430" s="161"/>
      <c r="AB1430" s="161"/>
      <c r="AC1430" s="161"/>
      <c r="AD1430" s="161"/>
      <c r="AE1430" s="161"/>
      <c r="AF1430" s="161"/>
      <c r="AG1430" s="161"/>
      <c r="AH1430" s="161"/>
      <c r="AI1430" s="161"/>
      <c r="AJ1430" s="161"/>
      <c r="AK1430" s="161"/>
      <c r="AL1430" s="161"/>
      <c r="AM1430" s="161"/>
      <c r="AN1430" s="161"/>
      <c r="AO1430" s="161"/>
      <c r="AP1430" s="161"/>
      <c r="AQ1430" s="161"/>
      <c r="AR1430"/>
      <c r="AS1430" s="161"/>
      <c r="AT1430" s="161"/>
      <c r="AU1430" s="161"/>
      <c r="AV1430" s="161"/>
      <c r="AW1430" s="161"/>
      <c r="AX1430" s="161"/>
      <c r="AY1430" s="161"/>
      <c r="AZ1430" s="161"/>
      <c r="BA1430" s="161"/>
      <c r="BB1430" s="161"/>
      <c r="BC1430" s="161"/>
      <c r="BD1430" s="161"/>
      <c r="BE1430" s="161"/>
      <c r="BF1430" s="161"/>
      <c r="BG1430" s="161"/>
      <c r="BH1430" s="161"/>
      <c r="BI1430" s="161"/>
      <c r="BJ1430" s="161"/>
      <c r="BK1430" s="161"/>
      <c r="BL1430" s="161"/>
      <c r="BM1430" s="161"/>
      <c r="BN1430" s="161"/>
      <c r="BO1430" s="161"/>
      <c r="BP1430" s="161"/>
      <c r="BQ1430" s="161"/>
      <c r="BR1430" s="161"/>
      <c r="BS1430" s="161"/>
      <c r="BT1430" s="161"/>
      <c r="BU1430" s="161"/>
      <c r="BV1430" s="161"/>
      <c r="BW1430" s="161"/>
      <c r="BX1430" s="161"/>
      <c r="BY1430" s="161"/>
      <c r="BZ1430" s="161"/>
      <c r="CA1430" s="161"/>
      <c r="CB1430" s="161"/>
      <c r="CC1430" s="161"/>
      <c r="CD1430" s="161"/>
      <c r="CE1430" s="161"/>
      <c r="CF1430" s="161"/>
      <c r="CG1430" s="161"/>
      <c r="CH1430" s="161"/>
      <c r="CI1430" s="161"/>
      <c r="CJ1430" s="161"/>
      <c r="CK1430" s="161"/>
      <c r="CL1430" s="161"/>
      <c r="CM1430" s="161"/>
      <c r="CN1430" s="161"/>
      <c r="CO1430" s="161"/>
      <c r="CP1430" s="161"/>
      <c r="CQ1430" s="161"/>
      <c r="CR1430" s="161"/>
      <c r="CS1430" s="161"/>
      <c r="CT1430" s="161"/>
      <c r="CU1430" s="161"/>
      <c r="CV1430" s="161"/>
      <c r="CW1430" s="161"/>
      <c r="CY1430" s="161"/>
      <c r="CZ1430" s="161"/>
      <c r="DA1430" s="161"/>
      <c r="DB1430" s="161"/>
      <c r="DC1430" s="161"/>
      <c r="DD1430" s="161"/>
      <c r="DE1430" s="161"/>
      <c r="DF1430" s="161"/>
      <c r="DG1430" s="161"/>
      <c r="DH1430" s="161"/>
      <c r="DI1430" s="161"/>
      <c r="DJ1430" s="161"/>
      <c r="DK1430" s="161"/>
      <c r="DL1430" s="161"/>
      <c r="DM1430" s="161"/>
      <c r="DN1430" s="161"/>
      <c r="DO1430" s="161"/>
      <c r="DP1430" s="161"/>
      <c r="DQ1430" s="161"/>
      <c r="DR1430" s="161"/>
      <c r="DS1430" s="161"/>
      <c r="DT1430" s="161"/>
      <c r="DU1430" s="161"/>
      <c r="DV1430" s="161"/>
      <c r="DW1430" s="161"/>
    </row>
    <row r="1431" spans="1:127" ht="12.75" customHeight="1" x14ac:dyDescent="0.25">
      <c r="A1431" s="161"/>
      <c r="C1431" s="161"/>
      <c r="D1431" s="161"/>
      <c r="E1431" s="161"/>
      <c r="F1431" s="161"/>
      <c r="G1431" s="161"/>
      <c r="H1431" s="161"/>
      <c r="I1431" s="161"/>
      <c r="J1431" s="161"/>
      <c r="K1431" s="161"/>
      <c r="L1431" s="161"/>
      <c r="M1431" s="161"/>
      <c r="N1431" s="161"/>
      <c r="O1431" s="161"/>
      <c r="P1431" s="161"/>
      <c r="Q1431" s="161"/>
      <c r="R1431" s="161"/>
      <c r="S1431" s="161"/>
      <c r="T1431" s="161"/>
      <c r="U1431" s="161"/>
      <c r="V1431" s="161"/>
      <c r="W1431" s="161"/>
      <c r="X1431" s="161"/>
      <c r="Y1431" s="161"/>
      <c r="Z1431" s="161"/>
      <c r="AA1431" s="161"/>
      <c r="AB1431" s="161"/>
      <c r="AC1431" s="161"/>
      <c r="AD1431" s="161"/>
      <c r="AE1431" s="161"/>
      <c r="AF1431" s="161"/>
      <c r="AG1431" s="161"/>
      <c r="AH1431" s="161"/>
      <c r="AI1431" s="161"/>
      <c r="AJ1431" s="161"/>
      <c r="AK1431" s="161"/>
      <c r="AL1431" s="161"/>
      <c r="AM1431" s="161"/>
      <c r="AN1431" s="161"/>
      <c r="AO1431" s="161"/>
      <c r="AP1431" s="161"/>
      <c r="AQ1431" s="161"/>
      <c r="AR1431"/>
      <c r="AS1431" s="161"/>
      <c r="AT1431" s="161"/>
      <c r="AU1431" s="161"/>
      <c r="AV1431" s="161"/>
      <c r="AW1431" s="161"/>
      <c r="AX1431" s="161"/>
      <c r="AY1431" s="161"/>
      <c r="AZ1431" s="161"/>
      <c r="BA1431" s="161"/>
      <c r="BB1431" s="161"/>
      <c r="BC1431" s="161"/>
      <c r="BD1431" s="161"/>
      <c r="BE1431" s="161"/>
      <c r="BF1431" s="161"/>
      <c r="BG1431" s="161"/>
      <c r="BH1431" s="161"/>
      <c r="BI1431" s="161"/>
      <c r="BJ1431" s="161"/>
      <c r="BK1431" s="161"/>
      <c r="BL1431" s="161"/>
      <c r="BM1431" s="161"/>
      <c r="BN1431" s="161"/>
      <c r="BO1431" s="161"/>
      <c r="BP1431" s="161"/>
      <c r="BQ1431" s="161"/>
      <c r="BR1431" s="161"/>
      <c r="BS1431" s="161"/>
      <c r="BT1431" s="161"/>
      <c r="BU1431" s="161"/>
      <c r="BV1431" s="161"/>
      <c r="BW1431" s="161"/>
      <c r="BX1431" s="161"/>
      <c r="BY1431" s="161"/>
      <c r="BZ1431" s="161"/>
      <c r="CA1431" s="161"/>
      <c r="CB1431" s="161"/>
      <c r="CC1431" s="161"/>
      <c r="CD1431" s="161"/>
      <c r="CE1431" s="161"/>
      <c r="CF1431" s="161"/>
      <c r="CG1431" s="161"/>
      <c r="CH1431" s="161"/>
      <c r="CI1431" s="161"/>
      <c r="CJ1431" s="161"/>
      <c r="CK1431" s="161"/>
      <c r="CL1431" s="161"/>
      <c r="CM1431" s="161"/>
      <c r="CN1431" s="161"/>
      <c r="CO1431" s="161"/>
      <c r="CP1431" s="161"/>
      <c r="CQ1431" s="161"/>
      <c r="CR1431" s="161"/>
      <c r="CS1431" s="161"/>
      <c r="CT1431" s="161"/>
      <c r="CU1431" s="161"/>
      <c r="CV1431" s="161"/>
      <c r="CW1431" s="161"/>
      <c r="CY1431" s="161"/>
      <c r="CZ1431" s="161"/>
      <c r="DA1431" s="161"/>
      <c r="DB1431" s="161"/>
      <c r="DC1431" s="161"/>
      <c r="DD1431" s="161"/>
      <c r="DE1431" s="161"/>
      <c r="DF1431" s="161"/>
      <c r="DG1431" s="161"/>
      <c r="DH1431" s="161"/>
      <c r="DI1431" s="161"/>
      <c r="DJ1431" s="161"/>
      <c r="DK1431" s="161"/>
      <c r="DL1431" s="161"/>
      <c r="DM1431" s="161"/>
      <c r="DN1431" s="161"/>
      <c r="DO1431" s="161"/>
      <c r="DP1431" s="161"/>
      <c r="DQ1431" s="161"/>
      <c r="DR1431" s="161"/>
      <c r="DS1431" s="161"/>
      <c r="DT1431" s="161"/>
      <c r="DU1431" s="161"/>
      <c r="DV1431" s="161"/>
      <c r="DW1431" s="161"/>
    </row>
    <row r="1432" spans="1:127" ht="12.75" customHeight="1" x14ac:dyDescent="0.25">
      <c r="A1432" s="161"/>
      <c r="C1432" s="161"/>
      <c r="D1432" s="161"/>
      <c r="E1432" s="161"/>
      <c r="F1432" s="161"/>
      <c r="G1432" s="161"/>
      <c r="H1432" s="161"/>
      <c r="I1432" s="161"/>
      <c r="J1432" s="161"/>
      <c r="K1432" s="161"/>
      <c r="L1432" s="161"/>
      <c r="M1432" s="161"/>
      <c r="N1432" s="161"/>
      <c r="O1432" s="161"/>
      <c r="P1432" s="161"/>
      <c r="Q1432" s="161"/>
      <c r="R1432" s="161"/>
      <c r="S1432" s="161"/>
      <c r="T1432" s="161"/>
      <c r="U1432" s="161"/>
      <c r="V1432" s="161"/>
      <c r="W1432" s="161"/>
      <c r="X1432" s="161"/>
      <c r="Y1432" s="161"/>
      <c r="Z1432" s="161"/>
      <c r="AA1432" s="161"/>
      <c r="AB1432" s="161"/>
      <c r="AC1432" s="161"/>
      <c r="AD1432" s="161"/>
      <c r="AE1432" s="161"/>
      <c r="AF1432" s="161"/>
      <c r="AG1432" s="161"/>
      <c r="AH1432" s="161"/>
      <c r="AI1432" s="161"/>
      <c r="AJ1432" s="161"/>
      <c r="AK1432" s="161"/>
      <c r="AL1432" s="161"/>
      <c r="AM1432" s="161"/>
      <c r="AN1432" s="161"/>
      <c r="AO1432" s="161"/>
      <c r="AP1432" s="161"/>
      <c r="AQ1432" s="161"/>
      <c r="AR1432"/>
      <c r="AS1432" s="161"/>
      <c r="AT1432" s="161"/>
      <c r="AU1432" s="161"/>
      <c r="AV1432" s="161"/>
      <c r="AW1432" s="161"/>
      <c r="AX1432" s="161"/>
      <c r="AY1432" s="161"/>
      <c r="AZ1432" s="161"/>
      <c r="BA1432" s="161"/>
      <c r="BB1432" s="161"/>
      <c r="BC1432" s="161"/>
      <c r="BD1432" s="161"/>
      <c r="BE1432" s="161"/>
      <c r="BF1432" s="161"/>
      <c r="BG1432" s="161"/>
      <c r="BH1432" s="161"/>
      <c r="BI1432" s="161"/>
      <c r="BJ1432" s="161"/>
      <c r="BK1432" s="161"/>
      <c r="BL1432" s="161"/>
      <c r="BM1432" s="161"/>
      <c r="BN1432" s="161"/>
      <c r="BO1432" s="161"/>
      <c r="BP1432" s="161"/>
      <c r="BQ1432" s="161"/>
      <c r="BR1432" s="161"/>
      <c r="BS1432" s="161"/>
      <c r="BT1432" s="161"/>
      <c r="BU1432" s="161"/>
      <c r="BV1432" s="161"/>
      <c r="BW1432" s="161"/>
      <c r="BX1432" s="161"/>
      <c r="BY1432" s="161"/>
      <c r="BZ1432" s="161"/>
      <c r="CA1432" s="161"/>
      <c r="CB1432" s="161"/>
      <c r="CC1432" s="161"/>
      <c r="CD1432" s="161"/>
      <c r="CE1432" s="161"/>
      <c r="CF1432" s="161"/>
      <c r="CG1432" s="161"/>
      <c r="CH1432" s="161"/>
      <c r="CI1432" s="161"/>
      <c r="CJ1432" s="161"/>
      <c r="CK1432" s="161"/>
      <c r="CL1432" s="161"/>
      <c r="CM1432" s="161"/>
      <c r="CN1432" s="161"/>
      <c r="CO1432" s="161"/>
      <c r="CP1432" s="161"/>
      <c r="CQ1432" s="161"/>
      <c r="CR1432" s="161"/>
      <c r="CS1432" s="161"/>
      <c r="CT1432" s="161"/>
      <c r="CU1432" s="161"/>
      <c r="CV1432" s="161"/>
      <c r="CW1432" s="161"/>
      <c r="CY1432" s="161"/>
      <c r="CZ1432" s="161"/>
      <c r="DA1432" s="161"/>
      <c r="DB1432" s="161"/>
      <c r="DC1432" s="161"/>
      <c r="DD1432" s="161"/>
      <c r="DE1432" s="161"/>
      <c r="DF1432" s="161"/>
      <c r="DG1432" s="161"/>
      <c r="DH1432" s="161"/>
      <c r="DI1432" s="161"/>
      <c r="DJ1432" s="161"/>
      <c r="DK1432" s="161"/>
      <c r="DL1432" s="161"/>
      <c r="DM1432" s="161"/>
      <c r="DN1432" s="161"/>
      <c r="DO1432" s="161"/>
      <c r="DP1432" s="161"/>
      <c r="DQ1432" s="161"/>
      <c r="DR1432" s="161"/>
      <c r="DS1432" s="161"/>
      <c r="DT1432" s="161"/>
      <c r="DU1432" s="161"/>
      <c r="DV1432" s="161"/>
      <c r="DW1432" s="161"/>
    </row>
    <row r="1433" spans="1:127" ht="12.75" customHeight="1" x14ac:dyDescent="0.25">
      <c r="A1433" s="161"/>
      <c r="C1433" s="161"/>
      <c r="D1433" s="161"/>
      <c r="E1433" s="161"/>
      <c r="F1433" s="161"/>
      <c r="G1433" s="161"/>
      <c r="H1433" s="161"/>
      <c r="I1433" s="161"/>
      <c r="J1433" s="161"/>
      <c r="K1433" s="161"/>
      <c r="L1433" s="161"/>
      <c r="M1433" s="161"/>
      <c r="N1433" s="161"/>
      <c r="O1433" s="161"/>
      <c r="P1433" s="161"/>
      <c r="Q1433" s="161"/>
      <c r="R1433" s="161"/>
      <c r="S1433" s="161"/>
      <c r="T1433" s="161"/>
      <c r="U1433" s="161"/>
      <c r="V1433" s="161"/>
      <c r="W1433" s="161"/>
      <c r="X1433" s="161"/>
      <c r="Y1433" s="161"/>
      <c r="Z1433" s="161"/>
      <c r="AA1433" s="161"/>
      <c r="AB1433" s="161"/>
      <c r="AC1433" s="161"/>
      <c r="AD1433" s="161"/>
      <c r="AE1433" s="161"/>
      <c r="AF1433" s="161"/>
      <c r="AG1433" s="161"/>
      <c r="AH1433" s="161"/>
      <c r="AI1433" s="161"/>
      <c r="AJ1433" s="161"/>
      <c r="AK1433" s="161"/>
      <c r="AL1433" s="161"/>
      <c r="AM1433" s="161"/>
      <c r="AN1433" s="161"/>
      <c r="AO1433" s="161"/>
      <c r="AP1433" s="161"/>
      <c r="AQ1433" s="161"/>
      <c r="AR1433"/>
      <c r="AS1433" s="161"/>
      <c r="AT1433" s="161"/>
      <c r="AU1433" s="161"/>
      <c r="AV1433" s="161"/>
      <c r="AW1433" s="161"/>
      <c r="AX1433" s="161"/>
      <c r="AY1433" s="161"/>
      <c r="AZ1433" s="161"/>
      <c r="BA1433" s="161"/>
      <c r="BB1433" s="161"/>
      <c r="BC1433" s="161"/>
      <c r="BD1433" s="161"/>
      <c r="BE1433" s="161"/>
      <c r="BF1433" s="161"/>
      <c r="BG1433" s="161"/>
      <c r="BH1433" s="161"/>
      <c r="BI1433" s="161"/>
      <c r="BJ1433" s="161"/>
      <c r="BK1433" s="161"/>
      <c r="BL1433" s="161"/>
      <c r="BM1433" s="161"/>
      <c r="BN1433" s="161"/>
      <c r="BO1433" s="161"/>
      <c r="BP1433" s="161"/>
      <c r="BQ1433" s="161"/>
      <c r="BR1433" s="161"/>
      <c r="BS1433" s="161"/>
      <c r="BT1433" s="161"/>
      <c r="BU1433" s="161"/>
      <c r="BV1433" s="161"/>
      <c r="BW1433" s="161"/>
      <c r="BX1433" s="161"/>
      <c r="BY1433" s="161"/>
      <c r="BZ1433" s="161"/>
      <c r="CA1433" s="161"/>
      <c r="CB1433" s="161"/>
      <c r="CC1433" s="161"/>
      <c r="CD1433" s="161"/>
      <c r="CE1433" s="161"/>
      <c r="CF1433" s="161"/>
      <c r="CG1433" s="161"/>
      <c r="CH1433" s="161"/>
      <c r="CI1433" s="161"/>
      <c r="CJ1433" s="161"/>
      <c r="CK1433" s="161"/>
      <c r="CL1433" s="161"/>
      <c r="CM1433" s="161"/>
      <c r="CN1433" s="161"/>
      <c r="CO1433" s="161"/>
      <c r="CP1433" s="161"/>
      <c r="CQ1433" s="161"/>
      <c r="CR1433" s="161"/>
      <c r="CS1433" s="161"/>
      <c r="CT1433" s="161"/>
      <c r="CU1433" s="161"/>
      <c r="CV1433" s="161"/>
      <c r="CW1433" s="161"/>
      <c r="CY1433" s="161"/>
      <c r="CZ1433" s="161"/>
      <c r="DA1433" s="161"/>
      <c r="DB1433" s="161"/>
      <c r="DC1433" s="161"/>
      <c r="DD1433" s="161"/>
      <c r="DE1433" s="161"/>
      <c r="DF1433" s="161"/>
      <c r="DG1433" s="161"/>
      <c r="DH1433" s="161"/>
      <c r="DI1433" s="161"/>
      <c r="DJ1433" s="161"/>
      <c r="DK1433" s="161"/>
      <c r="DL1433" s="161"/>
      <c r="DM1433" s="161"/>
      <c r="DN1433" s="161"/>
      <c r="DO1433" s="161"/>
      <c r="DP1433" s="161"/>
      <c r="DQ1433" s="161"/>
      <c r="DR1433" s="161"/>
      <c r="DS1433" s="161"/>
      <c r="DT1433" s="161"/>
      <c r="DU1433" s="161"/>
      <c r="DV1433" s="161"/>
      <c r="DW1433" s="161"/>
    </row>
    <row r="1434" spans="1:127" ht="12.75" customHeight="1" x14ac:dyDescent="0.25">
      <c r="A1434" s="161"/>
      <c r="C1434" s="161"/>
      <c r="D1434" s="161"/>
      <c r="E1434" s="161"/>
      <c r="F1434" s="161"/>
      <c r="G1434" s="161"/>
      <c r="H1434" s="161"/>
      <c r="I1434" s="161"/>
      <c r="J1434" s="161"/>
      <c r="K1434" s="161"/>
      <c r="L1434" s="161"/>
      <c r="M1434" s="161"/>
      <c r="N1434" s="161"/>
      <c r="O1434" s="161"/>
      <c r="P1434" s="161"/>
      <c r="Q1434" s="161"/>
      <c r="R1434" s="161"/>
      <c r="S1434" s="161"/>
      <c r="T1434" s="161"/>
      <c r="U1434" s="161"/>
      <c r="V1434" s="161"/>
      <c r="W1434" s="161"/>
      <c r="X1434" s="161"/>
      <c r="Y1434" s="161"/>
      <c r="Z1434" s="161"/>
      <c r="AA1434" s="161"/>
      <c r="AB1434" s="161"/>
      <c r="AC1434" s="161"/>
      <c r="AD1434" s="161"/>
      <c r="AE1434" s="161"/>
      <c r="AF1434" s="161"/>
      <c r="AG1434" s="161"/>
      <c r="AH1434" s="161"/>
      <c r="AI1434" s="161"/>
      <c r="AJ1434" s="161"/>
      <c r="AK1434" s="161"/>
      <c r="AL1434" s="161"/>
      <c r="AM1434" s="161"/>
      <c r="AN1434" s="161"/>
      <c r="AO1434" s="161"/>
      <c r="AP1434" s="161"/>
      <c r="AR1434"/>
      <c r="DH1434" s="161"/>
      <c r="DI1434" s="161"/>
      <c r="DJ1434" s="161"/>
      <c r="DK1434" s="161"/>
      <c r="DL1434" s="161"/>
      <c r="DM1434" s="161"/>
      <c r="DN1434" s="161"/>
      <c r="DO1434" s="161"/>
      <c r="DP1434" s="161"/>
      <c r="DQ1434" s="161"/>
      <c r="DR1434" s="161"/>
      <c r="DS1434" s="161"/>
      <c r="DT1434" s="161"/>
      <c r="DU1434" s="161"/>
      <c r="DV1434" s="161"/>
      <c r="DW1434" s="161"/>
    </row>
    <row r="1435" spans="1:127" ht="15" x14ac:dyDescent="0.25">
      <c r="AR1435"/>
    </row>
    <row r="1436" spans="1:127" ht="15" x14ac:dyDescent="0.25">
      <c r="AR1436"/>
    </row>
    <row r="1437" spans="1:127" ht="15" x14ac:dyDescent="0.25">
      <c r="AR1437"/>
    </row>
    <row r="1438" spans="1:127" ht="15" x14ac:dyDescent="0.25">
      <c r="AR1438"/>
    </row>
    <row r="1439" spans="1:127" ht="15" x14ac:dyDescent="0.25">
      <c r="AR1439"/>
    </row>
    <row r="1440" spans="1:127" ht="15" x14ac:dyDescent="0.25">
      <c r="AR1440"/>
    </row>
    <row r="1441" spans="44:44" ht="15" x14ac:dyDescent="0.25">
      <c r="AR1441"/>
    </row>
    <row r="1442" spans="44:44" ht="15" x14ac:dyDescent="0.25">
      <c r="AR1442"/>
    </row>
    <row r="1443" spans="44:44" ht="15" x14ac:dyDescent="0.25">
      <c r="AR1443"/>
    </row>
    <row r="1444" spans="44:44" ht="15" x14ac:dyDescent="0.25">
      <c r="AR1444"/>
    </row>
    <row r="1445" spans="44:44" ht="15" x14ac:dyDescent="0.25">
      <c r="AR1445"/>
    </row>
    <row r="1446" spans="44:44" ht="15" x14ac:dyDescent="0.25">
      <c r="AR1446"/>
    </row>
    <row r="1447" spans="44:44" ht="15" x14ac:dyDescent="0.25">
      <c r="AR1447"/>
    </row>
    <row r="1448" spans="44:44" ht="15" x14ac:dyDescent="0.25">
      <c r="AR1448"/>
    </row>
    <row r="1449" spans="44:44" ht="15" x14ac:dyDescent="0.25">
      <c r="AR1449"/>
    </row>
    <row r="1450" spans="44:44" ht="15" x14ac:dyDescent="0.25">
      <c r="AR1450"/>
    </row>
    <row r="1451" spans="44:44" ht="15" x14ac:dyDescent="0.25">
      <c r="AR1451"/>
    </row>
    <row r="1452" spans="44:44" ht="15" x14ac:dyDescent="0.25">
      <c r="AR1452"/>
    </row>
    <row r="1453" spans="44:44" ht="15" x14ac:dyDescent="0.25">
      <c r="AR1453"/>
    </row>
    <row r="1454" spans="44:44" ht="15" x14ac:dyDescent="0.25">
      <c r="AR1454"/>
    </row>
    <row r="1455" spans="44:44" ht="15" x14ac:dyDescent="0.25">
      <c r="AR1455"/>
    </row>
    <row r="1456" spans="44:44" ht="15" x14ac:dyDescent="0.25">
      <c r="AR1456"/>
    </row>
    <row r="1457" spans="44:44" ht="15" x14ac:dyDescent="0.25">
      <c r="AR1457"/>
    </row>
    <row r="1458" spans="44:44" ht="15" x14ac:dyDescent="0.25">
      <c r="AR1458"/>
    </row>
    <row r="1459" spans="44:44" ht="15" x14ac:dyDescent="0.25">
      <c r="AR1459"/>
    </row>
    <row r="1460" spans="44:44" ht="15" x14ac:dyDescent="0.25">
      <c r="AR1460"/>
    </row>
    <row r="1461" spans="44:44" ht="15" x14ac:dyDescent="0.25">
      <c r="AR1461"/>
    </row>
    <row r="1462" spans="44:44" ht="15" x14ac:dyDescent="0.25">
      <c r="AR1462"/>
    </row>
    <row r="1463" spans="44:44" ht="15" x14ac:dyDescent="0.25">
      <c r="AR1463"/>
    </row>
    <row r="1464" spans="44:44" ht="15" x14ac:dyDescent="0.25">
      <c r="AR1464"/>
    </row>
    <row r="1465" spans="44:44" ht="15" x14ac:dyDescent="0.25">
      <c r="AR1465"/>
    </row>
    <row r="1466" spans="44:44" ht="15" x14ac:dyDescent="0.25">
      <c r="AR1466"/>
    </row>
    <row r="1467" spans="44:44" ht="15" x14ac:dyDescent="0.25">
      <c r="AR1467"/>
    </row>
    <row r="1468" spans="44:44" ht="15" x14ac:dyDescent="0.25">
      <c r="AR1468"/>
    </row>
    <row r="1469" spans="44:44" ht="15" x14ac:dyDescent="0.25">
      <c r="AR1469"/>
    </row>
    <row r="1470" spans="44:44" ht="15" x14ac:dyDescent="0.25">
      <c r="AR1470"/>
    </row>
    <row r="1471" spans="44:44" ht="15" x14ac:dyDescent="0.25">
      <c r="AR1471"/>
    </row>
    <row r="1472" spans="44:44" ht="15" x14ac:dyDescent="0.25">
      <c r="AR1472"/>
    </row>
    <row r="1473" spans="44:44" ht="15" x14ac:dyDescent="0.25">
      <c r="AR1473"/>
    </row>
    <row r="1474" spans="44:44" ht="15" x14ac:dyDescent="0.25">
      <c r="AR1474"/>
    </row>
    <row r="1475" spans="44:44" ht="15" x14ac:dyDescent="0.25">
      <c r="AR1475"/>
    </row>
    <row r="1476" spans="44:44" ht="15" x14ac:dyDescent="0.25">
      <c r="AR1476"/>
    </row>
    <row r="1477" spans="44:44" ht="15" x14ac:dyDescent="0.25">
      <c r="AR1477"/>
    </row>
    <row r="1478" spans="44:44" ht="15" x14ac:dyDescent="0.25">
      <c r="AR1478"/>
    </row>
    <row r="1479" spans="44:44" ht="15" x14ac:dyDescent="0.25">
      <c r="AR1479"/>
    </row>
    <row r="1480" spans="44:44" ht="15" x14ac:dyDescent="0.25">
      <c r="AR1480"/>
    </row>
    <row r="1481" spans="44:44" ht="15" x14ac:dyDescent="0.25">
      <c r="AR1481"/>
    </row>
    <row r="1482" spans="44:44" ht="15" x14ac:dyDescent="0.25">
      <c r="AR1482"/>
    </row>
    <row r="1483" spans="44:44" ht="15" x14ac:dyDescent="0.25">
      <c r="AR1483"/>
    </row>
    <row r="1484" spans="44:44" ht="15" x14ac:dyDescent="0.25">
      <c r="AR1484"/>
    </row>
    <row r="1485" spans="44:44" ht="15" x14ac:dyDescent="0.25">
      <c r="AR1485"/>
    </row>
    <row r="1486" spans="44:44" ht="15" x14ac:dyDescent="0.25">
      <c r="AR1486"/>
    </row>
    <row r="1487" spans="44:44" ht="15" x14ac:dyDescent="0.25">
      <c r="AR1487"/>
    </row>
    <row r="1488" spans="44:44" ht="15" x14ac:dyDescent="0.25">
      <c r="AR1488"/>
    </row>
    <row r="1489" spans="44:44" ht="15" x14ac:dyDescent="0.25">
      <c r="AR1489"/>
    </row>
    <row r="1490" spans="44:44" ht="15" x14ac:dyDescent="0.25">
      <c r="AR1490"/>
    </row>
    <row r="1491" spans="44:44" ht="15" x14ac:dyDescent="0.25">
      <c r="AR1491"/>
    </row>
    <row r="1492" spans="44:44" ht="15" x14ac:dyDescent="0.25">
      <c r="AR1492"/>
    </row>
    <row r="1493" spans="44:44" ht="15" x14ac:dyDescent="0.25">
      <c r="AR1493"/>
    </row>
    <row r="1494" spans="44:44" ht="15" x14ac:dyDescent="0.25">
      <c r="AR1494"/>
    </row>
    <row r="1495" spans="44:44" ht="15" x14ac:dyDescent="0.25">
      <c r="AR1495"/>
    </row>
    <row r="1496" spans="44:44" ht="15" x14ac:dyDescent="0.25">
      <c r="AR1496"/>
    </row>
    <row r="1497" spans="44:44" ht="15" x14ac:dyDescent="0.25">
      <c r="AR1497"/>
    </row>
    <row r="1498" spans="44:44" ht="15" x14ac:dyDescent="0.25">
      <c r="AR1498"/>
    </row>
    <row r="1499" spans="44:44" ht="15" x14ac:dyDescent="0.25">
      <c r="AR1499"/>
    </row>
    <row r="1500" spans="44:44" ht="15" x14ac:dyDescent="0.25">
      <c r="AR1500"/>
    </row>
    <row r="1501" spans="44:44" ht="15" x14ac:dyDescent="0.25">
      <c r="AR1501"/>
    </row>
    <row r="1502" spans="44:44" ht="15" x14ac:dyDescent="0.25">
      <c r="AR1502"/>
    </row>
    <row r="1503" spans="44:44" ht="15" x14ac:dyDescent="0.25">
      <c r="AR1503"/>
    </row>
    <row r="1504" spans="44:44" ht="15" x14ac:dyDescent="0.25">
      <c r="AR1504"/>
    </row>
    <row r="1505" spans="44:44" ht="15" x14ac:dyDescent="0.25">
      <c r="AR1505"/>
    </row>
    <row r="1506" spans="44:44" ht="15" x14ac:dyDescent="0.25">
      <c r="AR1506"/>
    </row>
    <row r="1507" spans="44:44" ht="15" x14ac:dyDescent="0.25">
      <c r="AR1507"/>
    </row>
    <row r="1508" spans="44:44" ht="15" x14ac:dyDescent="0.25">
      <c r="AR1508"/>
    </row>
    <row r="1509" spans="44:44" ht="15" x14ac:dyDescent="0.25">
      <c r="AR1509"/>
    </row>
    <row r="1510" spans="44:44" ht="15" x14ac:dyDescent="0.25">
      <c r="AR1510"/>
    </row>
    <row r="1511" spans="44:44" ht="15" x14ac:dyDescent="0.25">
      <c r="AR1511"/>
    </row>
    <row r="1512" spans="44:44" ht="15" x14ac:dyDescent="0.25">
      <c r="AR1512"/>
    </row>
    <row r="1513" spans="44:44" ht="15" x14ac:dyDescent="0.25">
      <c r="AR1513"/>
    </row>
    <row r="1514" spans="44:44" ht="15" x14ac:dyDescent="0.25">
      <c r="AR1514"/>
    </row>
    <row r="1515" spans="44:44" ht="15" x14ac:dyDescent="0.25">
      <c r="AR1515"/>
    </row>
    <row r="1516" spans="44:44" ht="15" x14ac:dyDescent="0.25">
      <c r="AR1516"/>
    </row>
    <row r="1517" spans="44:44" ht="15" x14ac:dyDescent="0.25">
      <c r="AR1517"/>
    </row>
    <row r="1518" spans="44:44" ht="15" x14ac:dyDescent="0.25">
      <c r="AR1518"/>
    </row>
    <row r="1519" spans="44:44" ht="15" x14ac:dyDescent="0.25">
      <c r="AR1519"/>
    </row>
    <row r="1520" spans="44:44" ht="15" x14ac:dyDescent="0.25">
      <c r="AR1520"/>
    </row>
    <row r="1521" spans="44:44" ht="15" x14ac:dyDescent="0.25">
      <c r="AR1521"/>
    </row>
    <row r="1522" spans="44:44" ht="15" x14ac:dyDescent="0.25">
      <c r="AR1522"/>
    </row>
    <row r="1523" spans="44:44" ht="15" x14ac:dyDescent="0.25">
      <c r="AR1523"/>
    </row>
    <row r="1524" spans="44:44" ht="15" x14ac:dyDescent="0.25">
      <c r="AR1524"/>
    </row>
    <row r="1525" spans="44:44" ht="15" x14ac:dyDescent="0.25">
      <c r="AR1525"/>
    </row>
    <row r="1526" spans="44:44" ht="15" x14ac:dyDescent="0.25">
      <c r="AR1526"/>
    </row>
    <row r="1527" spans="44:44" ht="15" x14ac:dyDescent="0.25">
      <c r="AR1527"/>
    </row>
    <row r="1528" spans="44:44" ht="15" x14ac:dyDescent="0.25">
      <c r="AR1528"/>
    </row>
    <row r="1529" spans="44:44" ht="15" x14ac:dyDescent="0.25">
      <c r="AR1529"/>
    </row>
    <row r="1530" spans="44:44" ht="15" x14ac:dyDescent="0.25">
      <c r="AR1530"/>
    </row>
    <row r="1531" spans="44:44" ht="15" x14ac:dyDescent="0.25">
      <c r="AR1531"/>
    </row>
    <row r="1532" spans="44:44" ht="15" x14ac:dyDescent="0.25">
      <c r="AR1532"/>
    </row>
    <row r="1533" spans="44:44" ht="15" x14ac:dyDescent="0.25">
      <c r="AR1533"/>
    </row>
    <row r="1534" spans="44:44" ht="15" x14ac:dyDescent="0.25">
      <c r="AR1534"/>
    </row>
    <row r="1535" spans="44:44" ht="15" x14ac:dyDescent="0.25">
      <c r="AR1535"/>
    </row>
    <row r="1536" spans="44:44" ht="15" x14ac:dyDescent="0.25">
      <c r="AR1536"/>
    </row>
    <row r="1537" spans="44:44" ht="15" x14ac:dyDescent="0.25">
      <c r="AR1537"/>
    </row>
    <row r="1538" spans="44:44" ht="15" x14ac:dyDescent="0.25">
      <c r="AR1538"/>
    </row>
    <row r="1539" spans="44:44" ht="15" x14ac:dyDescent="0.25">
      <c r="AR1539"/>
    </row>
    <row r="1540" spans="44:44" ht="15" x14ac:dyDescent="0.25">
      <c r="AR1540"/>
    </row>
    <row r="1541" spans="44:44" ht="15" x14ac:dyDescent="0.25">
      <c r="AR1541"/>
    </row>
    <row r="1542" spans="44:44" ht="15" x14ac:dyDescent="0.25">
      <c r="AR1542"/>
    </row>
    <row r="1543" spans="44:44" ht="15" x14ac:dyDescent="0.25">
      <c r="AR1543"/>
    </row>
    <row r="1544" spans="44:44" ht="15" x14ac:dyDescent="0.25">
      <c r="AR1544"/>
    </row>
    <row r="1545" spans="44:44" ht="15" x14ac:dyDescent="0.25">
      <c r="AR1545"/>
    </row>
    <row r="1546" spans="44:44" ht="15" x14ac:dyDescent="0.25">
      <c r="AR1546"/>
    </row>
    <row r="1547" spans="44:44" ht="15" x14ac:dyDescent="0.25">
      <c r="AR1547"/>
    </row>
    <row r="1548" spans="44:44" ht="15" x14ac:dyDescent="0.25">
      <c r="AR1548"/>
    </row>
    <row r="1549" spans="44:44" ht="15" x14ac:dyDescent="0.25">
      <c r="AR1549"/>
    </row>
    <row r="1550" spans="44:44" ht="15" x14ac:dyDescent="0.25">
      <c r="AR1550"/>
    </row>
    <row r="1551" spans="44:44" ht="15" x14ac:dyDescent="0.25">
      <c r="AR1551"/>
    </row>
    <row r="1552" spans="44:44" ht="15" x14ac:dyDescent="0.25">
      <c r="AR1552"/>
    </row>
    <row r="1553" spans="44:44" ht="15" x14ac:dyDescent="0.25">
      <c r="AR1553"/>
    </row>
    <row r="1554" spans="44:44" ht="15" x14ac:dyDescent="0.25">
      <c r="AR1554"/>
    </row>
    <row r="1555" spans="44:44" ht="15" x14ac:dyDescent="0.25">
      <c r="AR1555"/>
    </row>
    <row r="1556" spans="44:44" ht="15" x14ac:dyDescent="0.25">
      <c r="AR1556"/>
    </row>
    <row r="1557" spans="44:44" ht="15" x14ac:dyDescent="0.25">
      <c r="AR1557"/>
    </row>
    <row r="1558" spans="44:44" ht="15" x14ac:dyDescent="0.25">
      <c r="AR1558"/>
    </row>
    <row r="1559" spans="44:44" ht="15" x14ac:dyDescent="0.25">
      <c r="AR1559"/>
    </row>
    <row r="1560" spans="44:44" ht="15" x14ac:dyDescent="0.25">
      <c r="AR1560"/>
    </row>
    <row r="1561" spans="44:44" ht="15" x14ac:dyDescent="0.25">
      <c r="AR1561"/>
    </row>
    <row r="1562" spans="44:44" ht="15" x14ac:dyDescent="0.25">
      <c r="AR1562"/>
    </row>
    <row r="1563" spans="44:44" ht="15" x14ac:dyDescent="0.25">
      <c r="AR1563"/>
    </row>
    <row r="1564" spans="44:44" ht="15" x14ac:dyDescent="0.25">
      <c r="AR1564"/>
    </row>
    <row r="1565" spans="44:44" ht="15" x14ac:dyDescent="0.25">
      <c r="AR1565"/>
    </row>
    <row r="1566" spans="44:44" ht="15" x14ac:dyDescent="0.25">
      <c r="AR1566"/>
    </row>
    <row r="1567" spans="44:44" ht="15" x14ac:dyDescent="0.25">
      <c r="AR1567"/>
    </row>
    <row r="1568" spans="44:44" ht="15" x14ac:dyDescent="0.25">
      <c r="AR1568"/>
    </row>
    <row r="1569" spans="44:44" ht="15" x14ac:dyDescent="0.25">
      <c r="AR1569"/>
    </row>
    <row r="1570" spans="44:44" ht="15" x14ac:dyDescent="0.25">
      <c r="AR1570"/>
    </row>
    <row r="1571" spans="44:44" ht="15" x14ac:dyDescent="0.25">
      <c r="AR1571"/>
    </row>
    <row r="1572" spans="44:44" ht="15" x14ac:dyDescent="0.25">
      <c r="AR1572"/>
    </row>
    <row r="1573" spans="44:44" ht="15" x14ac:dyDescent="0.25">
      <c r="AR1573"/>
    </row>
    <row r="1574" spans="44:44" ht="15" x14ac:dyDescent="0.25">
      <c r="AR1574"/>
    </row>
    <row r="1575" spans="44:44" ht="15" x14ac:dyDescent="0.25">
      <c r="AR1575"/>
    </row>
    <row r="1576" spans="44:44" ht="15" x14ac:dyDescent="0.25">
      <c r="AR1576"/>
    </row>
    <row r="1577" spans="44:44" ht="15" x14ac:dyDescent="0.25">
      <c r="AR1577"/>
    </row>
    <row r="1578" spans="44:44" ht="15" x14ac:dyDescent="0.25">
      <c r="AR1578"/>
    </row>
    <row r="1579" spans="44:44" ht="15" x14ac:dyDescent="0.25">
      <c r="AR1579"/>
    </row>
    <row r="1580" spans="44:44" ht="15" x14ac:dyDescent="0.25">
      <c r="AR1580"/>
    </row>
    <row r="1581" spans="44:44" ht="15" x14ac:dyDescent="0.25">
      <c r="AR1581"/>
    </row>
    <row r="1582" spans="44:44" ht="15" x14ac:dyDescent="0.25">
      <c r="AR1582"/>
    </row>
    <row r="1583" spans="44:44" ht="15" x14ac:dyDescent="0.25">
      <c r="AR1583"/>
    </row>
    <row r="1584" spans="44:44" ht="15" x14ac:dyDescent="0.25">
      <c r="AR1584"/>
    </row>
    <row r="1585" spans="44:44" ht="15" x14ac:dyDescent="0.25">
      <c r="AR1585"/>
    </row>
    <row r="1586" spans="44:44" ht="15" x14ac:dyDescent="0.25">
      <c r="AR1586"/>
    </row>
    <row r="1587" spans="44:44" ht="15" x14ac:dyDescent="0.25">
      <c r="AR1587"/>
    </row>
    <row r="1588" spans="44:44" ht="15" x14ac:dyDescent="0.25">
      <c r="AR1588"/>
    </row>
    <row r="1589" spans="44:44" ht="15" x14ac:dyDescent="0.25">
      <c r="AR1589"/>
    </row>
    <row r="1590" spans="44:44" ht="15" x14ac:dyDescent="0.25">
      <c r="AR1590"/>
    </row>
    <row r="1591" spans="44:44" ht="15" x14ac:dyDescent="0.25">
      <c r="AR1591"/>
    </row>
    <row r="1592" spans="44:44" ht="15" x14ac:dyDescent="0.25">
      <c r="AR1592"/>
    </row>
    <row r="1593" spans="44:44" ht="15" x14ac:dyDescent="0.25">
      <c r="AR1593"/>
    </row>
    <row r="1594" spans="44:44" ht="15" x14ac:dyDescent="0.25">
      <c r="AR1594"/>
    </row>
    <row r="1595" spans="44:44" ht="15" x14ac:dyDescent="0.25">
      <c r="AR1595"/>
    </row>
    <row r="1596" spans="44:44" ht="15" x14ac:dyDescent="0.25">
      <c r="AR1596"/>
    </row>
    <row r="1597" spans="44:44" ht="15" x14ac:dyDescent="0.25">
      <c r="AR1597"/>
    </row>
    <row r="1598" spans="44:44" ht="15" x14ac:dyDescent="0.25">
      <c r="AR1598"/>
    </row>
    <row r="1599" spans="44:44" ht="15" x14ac:dyDescent="0.25">
      <c r="AR1599"/>
    </row>
    <row r="1600" spans="44:44" ht="15" x14ac:dyDescent="0.25">
      <c r="AR1600"/>
    </row>
    <row r="1601" spans="44:44" ht="15" x14ac:dyDescent="0.25">
      <c r="AR1601"/>
    </row>
    <row r="1602" spans="44:44" ht="15" x14ac:dyDescent="0.25">
      <c r="AR1602"/>
    </row>
    <row r="1603" spans="44:44" ht="15" x14ac:dyDescent="0.25">
      <c r="AR1603"/>
    </row>
    <row r="1604" spans="44:44" ht="15" x14ac:dyDescent="0.25">
      <c r="AR1604"/>
    </row>
    <row r="1605" spans="44:44" ht="15" x14ac:dyDescent="0.25">
      <c r="AR1605"/>
    </row>
    <row r="1606" spans="44:44" ht="15" x14ac:dyDescent="0.25">
      <c r="AR1606"/>
    </row>
    <row r="1607" spans="44:44" ht="15" x14ac:dyDescent="0.25">
      <c r="AR1607"/>
    </row>
    <row r="1608" spans="44:44" ht="15" x14ac:dyDescent="0.25">
      <c r="AR1608"/>
    </row>
    <row r="1609" spans="44:44" ht="15" x14ac:dyDescent="0.25">
      <c r="AR1609"/>
    </row>
    <row r="1610" spans="44:44" ht="15" x14ac:dyDescent="0.25">
      <c r="AR1610"/>
    </row>
    <row r="1611" spans="44:44" ht="15" x14ac:dyDescent="0.25">
      <c r="AR1611"/>
    </row>
    <row r="1612" spans="44:44" ht="15" x14ac:dyDescent="0.25">
      <c r="AR1612"/>
    </row>
    <row r="1613" spans="44:44" ht="15" x14ac:dyDescent="0.25">
      <c r="AR1613"/>
    </row>
    <row r="1614" spans="44:44" ht="15" x14ac:dyDescent="0.25">
      <c r="AR1614"/>
    </row>
    <row r="1615" spans="44:44" ht="15" x14ac:dyDescent="0.25">
      <c r="AR1615"/>
    </row>
    <row r="1616" spans="44:44" ht="15" x14ac:dyDescent="0.25">
      <c r="AR1616"/>
    </row>
    <row r="1617" spans="44:44" ht="15" x14ac:dyDescent="0.25">
      <c r="AR1617"/>
    </row>
    <row r="1618" spans="44:44" ht="15" x14ac:dyDescent="0.25">
      <c r="AR1618"/>
    </row>
    <row r="1619" spans="44:44" ht="15" x14ac:dyDescent="0.25">
      <c r="AR1619"/>
    </row>
    <row r="1620" spans="44:44" ht="15" x14ac:dyDescent="0.25">
      <c r="AR1620"/>
    </row>
    <row r="1621" spans="44:44" ht="15" x14ac:dyDescent="0.25">
      <c r="AR1621"/>
    </row>
    <row r="1622" spans="44:44" ht="15" x14ac:dyDescent="0.25">
      <c r="AR1622"/>
    </row>
    <row r="1623" spans="44:44" ht="15" x14ac:dyDescent="0.25">
      <c r="AR1623"/>
    </row>
    <row r="1624" spans="44:44" ht="15" x14ac:dyDescent="0.25">
      <c r="AR1624"/>
    </row>
    <row r="1625" spans="44:44" ht="15" x14ac:dyDescent="0.25">
      <c r="AR1625"/>
    </row>
    <row r="1626" spans="44:44" ht="15" x14ac:dyDescent="0.25">
      <c r="AR1626"/>
    </row>
    <row r="1627" spans="44:44" ht="15" x14ac:dyDescent="0.25">
      <c r="AR1627"/>
    </row>
    <row r="1628" spans="44:44" ht="15" x14ac:dyDescent="0.25">
      <c r="AR1628"/>
    </row>
    <row r="1629" spans="44:44" ht="15" x14ac:dyDescent="0.25">
      <c r="AR1629"/>
    </row>
    <row r="1630" spans="44:44" ht="15" x14ac:dyDescent="0.25">
      <c r="AR1630"/>
    </row>
    <row r="1631" spans="44:44" ht="15" x14ac:dyDescent="0.25">
      <c r="AR1631"/>
    </row>
    <row r="1632" spans="44:44" ht="15" x14ac:dyDescent="0.25">
      <c r="AR1632"/>
    </row>
    <row r="1633" spans="44:44" ht="15" x14ac:dyDescent="0.25">
      <c r="AR1633"/>
    </row>
    <row r="1634" spans="44:44" ht="15" x14ac:dyDescent="0.25">
      <c r="AR1634"/>
    </row>
    <row r="1635" spans="44:44" ht="15" x14ac:dyDescent="0.25">
      <c r="AR1635"/>
    </row>
    <row r="1636" spans="44:44" ht="15" x14ac:dyDescent="0.25">
      <c r="AR1636"/>
    </row>
    <row r="1637" spans="44:44" ht="15" x14ac:dyDescent="0.25">
      <c r="AR1637"/>
    </row>
    <row r="1638" spans="44:44" ht="15" x14ac:dyDescent="0.25">
      <c r="AR1638"/>
    </row>
    <row r="1639" spans="44:44" ht="15" x14ac:dyDescent="0.25">
      <c r="AR1639"/>
    </row>
    <row r="1640" spans="44:44" ht="15" x14ac:dyDescent="0.25">
      <c r="AR1640"/>
    </row>
    <row r="1641" spans="44:44" ht="15" x14ac:dyDescent="0.25">
      <c r="AR1641"/>
    </row>
    <row r="1642" spans="44:44" ht="15" x14ac:dyDescent="0.25">
      <c r="AR1642"/>
    </row>
    <row r="1643" spans="44:44" ht="15" x14ac:dyDescent="0.25">
      <c r="AR1643"/>
    </row>
    <row r="1644" spans="44:44" ht="15" x14ac:dyDescent="0.25">
      <c r="AR1644"/>
    </row>
    <row r="1645" spans="44:44" ht="15" x14ac:dyDescent="0.25">
      <c r="AR1645"/>
    </row>
    <row r="1646" spans="44:44" ht="15" x14ac:dyDescent="0.25">
      <c r="AR1646"/>
    </row>
    <row r="1647" spans="44:44" ht="15" x14ac:dyDescent="0.25">
      <c r="AR1647"/>
    </row>
    <row r="1648" spans="44:44" ht="15" x14ac:dyDescent="0.25">
      <c r="AR1648"/>
    </row>
    <row r="1649" spans="44:44" ht="15" x14ac:dyDescent="0.25">
      <c r="AR1649"/>
    </row>
    <row r="1650" spans="44:44" ht="15" x14ac:dyDescent="0.25">
      <c r="AR1650"/>
    </row>
    <row r="1651" spans="44:44" ht="15" x14ac:dyDescent="0.25">
      <c r="AR1651"/>
    </row>
    <row r="1652" spans="44:44" ht="15" x14ac:dyDescent="0.25">
      <c r="AR1652"/>
    </row>
    <row r="1653" spans="44:44" ht="15" x14ac:dyDescent="0.25">
      <c r="AR1653"/>
    </row>
    <row r="1654" spans="44:44" ht="15" x14ac:dyDescent="0.25">
      <c r="AR1654"/>
    </row>
    <row r="1655" spans="44:44" ht="15" x14ac:dyDescent="0.25">
      <c r="AR1655"/>
    </row>
    <row r="1656" spans="44:44" ht="15" x14ac:dyDescent="0.25">
      <c r="AR1656"/>
    </row>
    <row r="1657" spans="44:44" ht="15" x14ac:dyDescent="0.25">
      <c r="AR1657"/>
    </row>
    <row r="1658" spans="44:44" ht="15" x14ac:dyDescent="0.25">
      <c r="AR1658"/>
    </row>
    <row r="1659" spans="44:44" ht="15" x14ac:dyDescent="0.25">
      <c r="AR1659"/>
    </row>
    <row r="1660" spans="44:44" ht="15" x14ac:dyDescent="0.25">
      <c r="AR1660"/>
    </row>
    <row r="1661" spans="44:44" ht="15" x14ac:dyDescent="0.25">
      <c r="AR1661"/>
    </row>
    <row r="1662" spans="44:44" ht="15" x14ac:dyDescent="0.25">
      <c r="AR1662"/>
    </row>
    <row r="1663" spans="44:44" ht="15" x14ac:dyDescent="0.25">
      <c r="AR1663"/>
    </row>
    <row r="1664" spans="44:44" ht="15" x14ac:dyDescent="0.25">
      <c r="AR1664"/>
    </row>
    <row r="1665" spans="44:44" ht="15" x14ac:dyDescent="0.25">
      <c r="AR1665"/>
    </row>
    <row r="1666" spans="44:44" ht="15" x14ac:dyDescent="0.25">
      <c r="AR1666"/>
    </row>
    <row r="1667" spans="44:44" ht="15" x14ac:dyDescent="0.25">
      <c r="AR1667"/>
    </row>
    <row r="1668" spans="44:44" ht="15" x14ac:dyDescent="0.25">
      <c r="AR1668"/>
    </row>
    <row r="1669" spans="44:44" ht="15" x14ac:dyDescent="0.25">
      <c r="AR1669"/>
    </row>
    <row r="1670" spans="44:44" ht="15" x14ac:dyDescent="0.25">
      <c r="AR1670"/>
    </row>
    <row r="1671" spans="44:44" ht="15" x14ac:dyDescent="0.25">
      <c r="AR1671"/>
    </row>
    <row r="1672" spans="44:44" ht="15" x14ac:dyDescent="0.25">
      <c r="AR1672"/>
    </row>
    <row r="1673" spans="44:44" ht="15" x14ac:dyDescent="0.25">
      <c r="AR1673"/>
    </row>
    <row r="1674" spans="44:44" ht="15" x14ac:dyDescent="0.25">
      <c r="AR1674"/>
    </row>
    <row r="1675" spans="44:44" ht="15" x14ac:dyDescent="0.25">
      <c r="AR1675"/>
    </row>
    <row r="1676" spans="44:44" ht="15" x14ac:dyDescent="0.25">
      <c r="AR1676"/>
    </row>
    <row r="1677" spans="44:44" ht="15" x14ac:dyDescent="0.25">
      <c r="AR1677"/>
    </row>
    <row r="1678" spans="44:44" ht="15" x14ac:dyDescent="0.25">
      <c r="AR1678"/>
    </row>
    <row r="1679" spans="44:44" ht="15" x14ac:dyDescent="0.25">
      <c r="AR1679"/>
    </row>
    <row r="1680" spans="44:44" ht="15" x14ac:dyDescent="0.25">
      <c r="AR1680"/>
    </row>
    <row r="1681" spans="44:44" ht="15" x14ac:dyDescent="0.25">
      <c r="AR1681"/>
    </row>
    <row r="1682" spans="44:44" ht="15" x14ac:dyDescent="0.25">
      <c r="AR1682"/>
    </row>
    <row r="1683" spans="44:44" ht="15" x14ac:dyDescent="0.25">
      <c r="AR1683"/>
    </row>
    <row r="1684" spans="44:44" ht="15" x14ac:dyDescent="0.25">
      <c r="AR1684"/>
    </row>
    <row r="1685" spans="44:44" ht="15" x14ac:dyDescent="0.25">
      <c r="AR1685"/>
    </row>
    <row r="1686" spans="44:44" ht="15" x14ac:dyDescent="0.25">
      <c r="AR1686"/>
    </row>
    <row r="1687" spans="44:44" ht="15" x14ac:dyDescent="0.25">
      <c r="AR1687"/>
    </row>
    <row r="1688" spans="44:44" ht="15" x14ac:dyDescent="0.25">
      <c r="AR1688"/>
    </row>
    <row r="1689" spans="44:44" ht="15" x14ac:dyDescent="0.25">
      <c r="AR1689"/>
    </row>
    <row r="1690" spans="44:44" ht="15" x14ac:dyDescent="0.25">
      <c r="AR1690"/>
    </row>
    <row r="1691" spans="44:44" ht="15" x14ac:dyDescent="0.25">
      <c r="AR1691"/>
    </row>
    <row r="1692" spans="44:44" ht="15" x14ac:dyDescent="0.25">
      <c r="AR1692"/>
    </row>
    <row r="1693" spans="44:44" ht="15" x14ac:dyDescent="0.25">
      <c r="AR1693"/>
    </row>
    <row r="1694" spans="44:44" ht="15" x14ac:dyDescent="0.25">
      <c r="AR1694"/>
    </row>
    <row r="1695" spans="44:44" ht="15" x14ac:dyDescent="0.25">
      <c r="AR1695"/>
    </row>
    <row r="1696" spans="44:44" ht="15" x14ac:dyDescent="0.25">
      <c r="AR1696"/>
    </row>
    <row r="1697" spans="44:44" ht="15" x14ac:dyDescent="0.25">
      <c r="AR1697"/>
    </row>
    <row r="1698" spans="44:44" ht="15" x14ac:dyDescent="0.25">
      <c r="AR1698"/>
    </row>
    <row r="1699" spans="44:44" ht="15" x14ac:dyDescent="0.25">
      <c r="AR1699"/>
    </row>
    <row r="1700" spans="44:44" ht="15" x14ac:dyDescent="0.25">
      <c r="AR1700"/>
    </row>
    <row r="1701" spans="44:44" ht="15" x14ac:dyDescent="0.25">
      <c r="AR1701"/>
    </row>
    <row r="1702" spans="44:44" ht="15" x14ac:dyDescent="0.25">
      <c r="AR1702"/>
    </row>
    <row r="1703" spans="44:44" ht="15" x14ac:dyDescent="0.25">
      <c r="AR1703"/>
    </row>
    <row r="1704" spans="44:44" ht="15" x14ac:dyDescent="0.25">
      <c r="AR1704"/>
    </row>
    <row r="1705" spans="44:44" ht="15" x14ac:dyDescent="0.25">
      <c r="AR1705"/>
    </row>
    <row r="1706" spans="44:44" ht="15" x14ac:dyDescent="0.25">
      <c r="AR1706"/>
    </row>
    <row r="1707" spans="44:44" ht="15" x14ac:dyDescent="0.25">
      <c r="AR1707"/>
    </row>
    <row r="1708" spans="44:44" ht="15" x14ac:dyDescent="0.25">
      <c r="AR1708"/>
    </row>
    <row r="1709" spans="44:44" ht="15" x14ac:dyDescent="0.25">
      <c r="AR1709"/>
    </row>
    <row r="1710" spans="44:44" ht="15" x14ac:dyDescent="0.25">
      <c r="AR1710"/>
    </row>
    <row r="1711" spans="44:44" ht="15" x14ac:dyDescent="0.25">
      <c r="AR1711"/>
    </row>
    <row r="1712" spans="44:44" ht="15" x14ac:dyDescent="0.25">
      <c r="AR1712"/>
    </row>
    <row r="1713" spans="44:44" ht="15" x14ac:dyDescent="0.25">
      <c r="AR1713"/>
    </row>
    <row r="1714" spans="44:44" ht="15" x14ac:dyDescent="0.25">
      <c r="AR1714"/>
    </row>
    <row r="1715" spans="44:44" ht="15" x14ac:dyDescent="0.25">
      <c r="AR1715"/>
    </row>
    <row r="1716" spans="44:44" ht="15" x14ac:dyDescent="0.25">
      <c r="AR1716"/>
    </row>
    <row r="1717" spans="44:44" ht="15" x14ac:dyDescent="0.25">
      <c r="AR1717"/>
    </row>
    <row r="1718" spans="44:44" ht="15" x14ac:dyDescent="0.25">
      <c r="AR1718"/>
    </row>
    <row r="1719" spans="44:44" ht="15" x14ac:dyDescent="0.25">
      <c r="AR1719"/>
    </row>
    <row r="1720" spans="44:44" ht="15" x14ac:dyDescent="0.25">
      <c r="AR1720"/>
    </row>
    <row r="1721" spans="44:44" ht="15" x14ac:dyDescent="0.25">
      <c r="AR1721"/>
    </row>
    <row r="1722" spans="44:44" ht="15" x14ac:dyDescent="0.25">
      <c r="AR1722"/>
    </row>
    <row r="1723" spans="44:44" ht="15" x14ac:dyDescent="0.25">
      <c r="AR1723"/>
    </row>
    <row r="1724" spans="44:44" ht="15" x14ac:dyDescent="0.25">
      <c r="AR1724"/>
    </row>
    <row r="1725" spans="44:44" ht="15" x14ac:dyDescent="0.25">
      <c r="AR1725"/>
    </row>
    <row r="1726" spans="44:44" ht="15" x14ac:dyDescent="0.25">
      <c r="AR1726"/>
    </row>
    <row r="1727" spans="44:44" ht="15" x14ac:dyDescent="0.25">
      <c r="AR1727"/>
    </row>
    <row r="1728" spans="44:44" ht="15" x14ac:dyDescent="0.25">
      <c r="AR1728"/>
    </row>
    <row r="1729" spans="44:44" ht="15" x14ac:dyDescent="0.25">
      <c r="AR1729"/>
    </row>
    <row r="1730" spans="44:44" ht="15" x14ac:dyDescent="0.25">
      <c r="AR1730"/>
    </row>
    <row r="1731" spans="44:44" ht="15" x14ac:dyDescent="0.25">
      <c r="AR1731"/>
    </row>
    <row r="1732" spans="44:44" ht="15" x14ac:dyDescent="0.25">
      <c r="AR1732"/>
    </row>
    <row r="1733" spans="44:44" ht="15" x14ac:dyDescent="0.25">
      <c r="AR1733"/>
    </row>
    <row r="1734" spans="44:44" ht="15" x14ac:dyDescent="0.25">
      <c r="AR1734"/>
    </row>
    <row r="1735" spans="44:44" ht="15" x14ac:dyDescent="0.25">
      <c r="AR1735"/>
    </row>
    <row r="1736" spans="44:44" ht="15" x14ac:dyDescent="0.25">
      <c r="AR1736"/>
    </row>
    <row r="1737" spans="44:44" ht="15" x14ac:dyDescent="0.25">
      <c r="AR1737"/>
    </row>
    <row r="1738" spans="44:44" ht="15" x14ac:dyDescent="0.25">
      <c r="AR1738"/>
    </row>
    <row r="1739" spans="44:44" ht="15" x14ac:dyDescent="0.25">
      <c r="AR1739"/>
    </row>
    <row r="1740" spans="44:44" ht="15" x14ac:dyDescent="0.25">
      <c r="AR1740"/>
    </row>
    <row r="1741" spans="44:44" ht="15" x14ac:dyDescent="0.25">
      <c r="AR1741"/>
    </row>
    <row r="1742" spans="44:44" ht="15" x14ac:dyDescent="0.25">
      <c r="AR1742"/>
    </row>
    <row r="1743" spans="44:44" ht="15" x14ac:dyDescent="0.25">
      <c r="AR1743"/>
    </row>
    <row r="1744" spans="44:44" ht="15" x14ac:dyDescent="0.25">
      <c r="AR1744"/>
    </row>
    <row r="1745" spans="44:44" ht="15" x14ac:dyDescent="0.25">
      <c r="AR1745"/>
    </row>
    <row r="1746" spans="44:44" ht="15" x14ac:dyDescent="0.25">
      <c r="AR1746"/>
    </row>
    <row r="1747" spans="44:44" ht="15" x14ac:dyDescent="0.25">
      <c r="AR1747"/>
    </row>
    <row r="1748" spans="44:44" ht="15" x14ac:dyDescent="0.25">
      <c r="AR1748"/>
    </row>
    <row r="1749" spans="44:44" ht="15" x14ac:dyDescent="0.25">
      <c r="AR1749"/>
    </row>
    <row r="1750" spans="44:44" ht="15" x14ac:dyDescent="0.25">
      <c r="AR1750"/>
    </row>
    <row r="1751" spans="44:44" ht="15" x14ac:dyDescent="0.25">
      <c r="AR1751"/>
    </row>
    <row r="1752" spans="44:44" ht="15" x14ac:dyDescent="0.25">
      <c r="AR1752"/>
    </row>
    <row r="1753" spans="44:44" ht="15" x14ac:dyDescent="0.25">
      <c r="AR1753"/>
    </row>
    <row r="1754" spans="44:44" ht="15" x14ac:dyDescent="0.25">
      <c r="AR1754"/>
    </row>
    <row r="1755" spans="44:44" ht="15" x14ac:dyDescent="0.25">
      <c r="AR1755"/>
    </row>
    <row r="1756" spans="44:44" ht="15" x14ac:dyDescent="0.25">
      <c r="AR1756"/>
    </row>
    <row r="1757" spans="44:44" ht="15" x14ac:dyDescent="0.25">
      <c r="AR1757"/>
    </row>
    <row r="1758" spans="44:44" ht="15" x14ac:dyDescent="0.25">
      <c r="AR1758"/>
    </row>
    <row r="1759" spans="44:44" ht="15" x14ac:dyDescent="0.25">
      <c r="AR1759"/>
    </row>
    <row r="1760" spans="44:44" ht="15" x14ac:dyDescent="0.25">
      <c r="AR1760"/>
    </row>
    <row r="1761" spans="44:44" ht="15" x14ac:dyDescent="0.25">
      <c r="AR1761"/>
    </row>
    <row r="1762" spans="44:44" ht="15" x14ac:dyDescent="0.25">
      <c r="AR1762"/>
    </row>
    <row r="1763" spans="44:44" ht="15" x14ac:dyDescent="0.25">
      <c r="AR1763"/>
    </row>
    <row r="1764" spans="44:44" ht="15" x14ac:dyDescent="0.25">
      <c r="AR1764"/>
    </row>
    <row r="1765" spans="44:44" ht="15" x14ac:dyDescent="0.25">
      <c r="AR1765"/>
    </row>
    <row r="1766" spans="44:44" ht="15" x14ac:dyDescent="0.25">
      <c r="AR1766"/>
    </row>
    <row r="1767" spans="44:44" ht="15" x14ac:dyDescent="0.25">
      <c r="AR1767"/>
    </row>
    <row r="1768" spans="44:44" ht="15" x14ac:dyDescent="0.25">
      <c r="AR1768"/>
    </row>
    <row r="1769" spans="44:44" ht="15" x14ac:dyDescent="0.25">
      <c r="AR1769"/>
    </row>
    <row r="1770" spans="44:44" ht="15" x14ac:dyDescent="0.25">
      <c r="AR1770"/>
    </row>
    <row r="1771" spans="44:44" ht="15" x14ac:dyDescent="0.25">
      <c r="AR1771"/>
    </row>
    <row r="1772" spans="44:44" ht="15" x14ac:dyDescent="0.25">
      <c r="AR1772"/>
    </row>
    <row r="1773" spans="44:44" ht="15" x14ac:dyDescent="0.25">
      <c r="AR1773"/>
    </row>
    <row r="1774" spans="44:44" ht="15" x14ac:dyDescent="0.25">
      <c r="AR1774"/>
    </row>
    <row r="1775" spans="44:44" ht="15" x14ac:dyDescent="0.25">
      <c r="AR1775"/>
    </row>
    <row r="1776" spans="44:44" ht="15" x14ac:dyDescent="0.25">
      <c r="AR1776"/>
    </row>
    <row r="1777" spans="44:44" ht="15" x14ac:dyDescent="0.25">
      <c r="AR1777"/>
    </row>
    <row r="1778" spans="44:44" ht="15" x14ac:dyDescent="0.25">
      <c r="AR1778"/>
    </row>
    <row r="1779" spans="44:44" ht="15" x14ac:dyDescent="0.25">
      <c r="AR1779"/>
    </row>
    <row r="1780" spans="44:44" ht="15" x14ac:dyDescent="0.25">
      <c r="AR1780"/>
    </row>
    <row r="1781" spans="44:44" ht="15" x14ac:dyDescent="0.25">
      <c r="AR1781"/>
    </row>
    <row r="1782" spans="44:44" ht="15" x14ac:dyDescent="0.25">
      <c r="AR1782"/>
    </row>
    <row r="1783" spans="44:44" ht="15" x14ac:dyDescent="0.25">
      <c r="AR1783"/>
    </row>
    <row r="1784" spans="44:44" ht="15" x14ac:dyDescent="0.25">
      <c r="AR1784"/>
    </row>
    <row r="1785" spans="44:44" ht="15" x14ac:dyDescent="0.25">
      <c r="AR1785"/>
    </row>
    <row r="1786" spans="44:44" ht="15" x14ac:dyDescent="0.25">
      <c r="AR1786"/>
    </row>
    <row r="1787" spans="44:44" ht="15" x14ac:dyDescent="0.25">
      <c r="AR1787"/>
    </row>
    <row r="1788" spans="44:44" ht="15" x14ac:dyDescent="0.25">
      <c r="AR1788"/>
    </row>
    <row r="1789" spans="44:44" ht="15" x14ac:dyDescent="0.25">
      <c r="AR1789"/>
    </row>
    <row r="1790" spans="44:44" ht="15" x14ac:dyDescent="0.25">
      <c r="AR1790"/>
    </row>
    <row r="1791" spans="44:44" ht="15" x14ac:dyDescent="0.25">
      <c r="AR1791"/>
    </row>
    <row r="1792" spans="44:44" ht="15" x14ac:dyDescent="0.25">
      <c r="AR1792"/>
    </row>
    <row r="1793" spans="44:44" ht="15" x14ac:dyDescent="0.25">
      <c r="AR1793"/>
    </row>
    <row r="1794" spans="44:44" ht="15" x14ac:dyDescent="0.25">
      <c r="AR1794"/>
    </row>
    <row r="1795" spans="44:44" ht="15" x14ac:dyDescent="0.25">
      <c r="AR1795"/>
    </row>
    <row r="1796" spans="44:44" ht="15" x14ac:dyDescent="0.25">
      <c r="AR1796"/>
    </row>
    <row r="1797" spans="44:44" ht="15" x14ac:dyDescent="0.25">
      <c r="AR1797"/>
    </row>
    <row r="1798" spans="44:44" ht="15" x14ac:dyDescent="0.25">
      <c r="AR1798"/>
    </row>
    <row r="1799" spans="44:44" ht="15" x14ac:dyDescent="0.25">
      <c r="AR1799"/>
    </row>
    <row r="1800" spans="44:44" ht="15" x14ac:dyDescent="0.25">
      <c r="AR1800"/>
    </row>
    <row r="1801" spans="44:44" ht="15" x14ac:dyDescent="0.25">
      <c r="AR1801"/>
    </row>
    <row r="1802" spans="44:44" ht="15" x14ac:dyDescent="0.25">
      <c r="AR1802"/>
    </row>
    <row r="1803" spans="44:44" ht="15" x14ac:dyDescent="0.25">
      <c r="AR1803"/>
    </row>
    <row r="1804" spans="44:44" ht="15" x14ac:dyDescent="0.25">
      <c r="AR1804"/>
    </row>
    <row r="1805" spans="44:44" ht="15" x14ac:dyDescent="0.25">
      <c r="AR1805"/>
    </row>
    <row r="1806" spans="44:44" ht="15" x14ac:dyDescent="0.25">
      <c r="AR1806"/>
    </row>
    <row r="1807" spans="44:44" ht="15" x14ac:dyDescent="0.25">
      <c r="AR1807"/>
    </row>
    <row r="1808" spans="44:44" ht="15" x14ac:dyDescent="0.25">
      <c r="AR1808"/>
    </row>
    <row r="1809" spans="44:44" ht="15" x14ac:dyDescent="0.25">
      <c r="AR1809"/>
    </row>
    <row r="1810" spans="44:44" ht="15" x14ac:dyDescent="0.25">
      <c r="AR1810"/>
    </row>
    <row r="1811" spans="44:44" ht="15" x14ac:dyDescent="0.25">
      <c r="AR1811"/>
    </row>
    <row r="1812" spans="44:44" ht="15" x14ac:dyDescent="0.25">
      <c r="AR1812"/>
    </row>
    <row r="1813" spans="44:44" ht="15" x14ac:dyDescent="0.25">
      <c r="AR1813"/>
    </row>
    <row r="1814" spans="44:44" ht="15" x14ac:dyDescent="0.25">
      <c r="AR1814"/>
    </row>
    <row r="1815" spans="44:44" ht="15" x14ac:dyDescent="0.25">
      <c r="AR1815"/>
    </row>
    <row r="1816" spans="44:44" ht="15" x14ac:dyDescent="0.25">
      <c r="AR1816"/>
    </row>
    <row r="1817" spans="44:44" ht="15" x14ac:dyDescent="0.25">
      <c r="AR1817"/>
    </row>
    <row r="1818" spans="44:44" ht="15" x14ac:dyDescent="0.25">
      <c r="AR1818"/>
    </row>
    <row r="1819" spans="44:44" ht="15" x14ac:dyDescent="0.25">
      <c r="AR1819"/>
    </row>
    <row r="1820" spans="44:44" ht="15" x14ac:dyDescent="0.25">
      <c r="AR1820"/>
    </row>
    <row r="1821" spans="44:44" ht="15" x14ac:dyDescent="0.25">
      <c r="AR1821"/>
    </row>
    <row r="1822" spans="44:44" ht="15" x14ac:dyDescent="0.25">
      <c r="AR1822"/>
    </row>
    <row r="1823" spans="44:44" ht="15" x14ac:dyDescent="0.25">
      <c r="AR1823"/>
    </row>
    <row r="1824" spans="44:44" ht="15" x14ac:dyDescent="0.25">
      <c r="AR1824"/>
    </row>
    <row r="1825" spans="44:44" ht="15" x14ac:dyDescent="0.25">
      <c r="AR1825"/>
    </row>
    <row r="1826" spans="44:44" ht="15" x14ac:dyDescent="0.25">
      <c r="AR1826"/>
    </row>
    <row r="1827" spans="44:44" ht="15" x14ac:dyDescent="0.25">
      <c r="AR1827"/>
    </row>
    <row r="1828" spans="44:44" ht="15" x14ac:dyDescent="0.25">
      <c r="AR1828"/>
    </row>
    <row r="1829" spans="44:44" ht="15" x14ac:dyDescent="0.25">
      <c r="AR1829"/>
    </row>
    <row r="1830" spans="44:44" ht="15" x14ac:dyDescent="0.25">
      <c r="AR1830"/>
    </row>
    <row r="1831" spans="44:44" ht="15" x14ac:dyDescent="0.25">
      <c r="AR1831"/>
    </row>
    <row r="1832" spans="44:44" ht="15" x14ac:dyDescent="0.25">
      <c r="AR1832"/>
    </row>
    <row r="1833" spans="44:44" ht="15" x14ac:dyDescent="0.25">
      <c r="AR1833"/>
    </row>
    <row r="1834" spans="44:44" ht="15" x14ac:dyDescent="0.25">
      <c r="AR1834"/>
    </row>
    <row r="1835" spans="44:44" ht="15" x14ac:dyDescent="0.25">
      <c r="AR1835"/>
    </row>
    <row r="1836" spans="44:44" ht="15" x14ac:dyDescent="0.25">
      <c r="AR1836"/>
    </row>
    <row r="1837" spans="44:44" ht="15" x14ac:dyDescent="0.25">
      <c r="AR1837"/>
    </row>
    <row r="1838" spans="44:44" ht="15" x14ac:dyDescent="0.25">
      <c r="AR1838"/>
    </row>
    <row r="1839" spans="44:44" ht="15" x14ac:dyDescent="0.25">
      <c r="AR1839"/>
    </row>
    <row r="1840" spans="44:44" ht="15" x14ac:dyDescent="0.25">
      <c r="AR1840"/>
    </row>
    <row r="1841" spans="44:44" ht="15" x14ac:dyDescent="0.25">
      <c r="AR1841"/>
    </row>
    <row r="1842" spans="44:44" ht="15" x14ac:dyDescent="0.25">
      <c r="AR1842"/>
    </row>
    <row r="1843" spans="44:44" ht="15" x14ac:dyDescent="0.25">
      <c r="AR1843"/>
    </row>
    <row r="1844" spans="44:44" ht="15" x14ac:dyDescent="0.25">
      <c r="AR1844"/>
    </row>
    <row r="1845" spans="44:44" ht="15" x14ac:dyDescent="0.25">
      <c r="AR1845"/>
    </row>
    <row r="1846" spans="44:44" ht="15" x14ac:dyDescent="0.25">
      <c r="AR1846"/>
    </row>
    <row r="1847" spans="44:44" ht="15" x14ac:dyDescent="0.25">
      <c r="AR1847"/>
    </row>
    <row r="1848" spans="44:44" ht="15" x14ac:dyDescent="0.25">
      <c r="AR1848"/>
    </row>
    <row r="1849" spans="44:44" ht="15" x14ac:dyDescent="0.25">
      <c r="AR1849"/>
    </row>
    <row r="1850" spans="44:44" ht="15" x14ac:dyDescent="0.25">
      <c r="AR1850"/>
    </row>
    <row r="1851" spans="44:44" ht="15" x14ac:dyDescent="0.25">
      <c r="AR1851"/>
    </row>
    <row r="1852" spans="44:44" ht="15" x14ac:dyDescent="0.25">
      <c r="AR1852"/>
    </row>
    <row r="1853" spans="44:44" ht="15" x14ac:dyDescent="0.25">
      <c r="AR1853"/>
    </row>
    <row r="1854" spans="44:44" ht="15" x14ac:dyDescent="0.25">
      <c r="AR1854"/>
    </row>
    <row r="1855" spans="44:44" ht="15" x14ac:dyDescent="0.25">
      <c r="AR1855"/>
    </row>
    <row r="1856" spans="44:44" ht="15" x14ac:dyDescent="0.25">
      <c r="AR1856"/>
    </row>
    <row r="1857" spans="44:44" ht="15" x14ac:dyDescent="0.25">
      <c r="AR1857"/>
    </row>
    <row r="1858" spans="44:44" ht="15" x14ac:dyDescent="0.25">
      <c r="AR1858"/>
    </row>
    <row r="1859" spans="44:44" ht="15" x14ac:dyDescent="0.25">
      <c r="AR1859"/>
    </row>
    <row r="1860" spans="44:44" ht="15" x14ac:dyDescent="0.25">
      <c r="AR1860"/>
    </row>
    <row r="1861" spans="44:44" ht="15" x14ac:dyDescent="0.25">
      <c r="AR1861"/>
    </row>
    <row r="1862" spans="44:44" ht="15" x14ac:dyDescent="0.25">
      <c r="AR1862"/>
    </row>
    <row r="1863" spans="44:44" ht="15" x14ac:dyDescent="0.25">
      <c r="AR1863"/>
    </row>
    <row r="1864" spans="44:44" ht="15" x14ac:dyDescent="0.25">
      <c r="AR1864"/>
    </row>
    <row r="1865" spans="44:44" ht="15" x14ac:dyDescent="0.25">
      <c r="AR1865"/>
    </row>
    <row r="1866" spans="44:44" ht="15" x14ac:dyDescent="0.25">
      <c r="AR1866"/>
    </row>
    <row r="1867" spans="44:44" ht="15" x14ac:dyDescent="0.25">
      <c r="AR1867"/>
    </row>
    <row r="1868" spans="44:44" ht="15" x14ac:dyDescent="0.25">
      <c r="AR1868"/>
    </row>
    <row r="1869" spans="44:44" ht="15" x14ac:dyDescent="0.25">
      <c r="AR1869"/>
    </row>
    <row r="1870" spans="44:44" ht="15" x14ac:dyDescent="0.25">
      <c r="AR1870"/>
    </row>
    <row r="1871" spans="44:44" ht="15" x14ac:dyDescent="0.25">
      <c r="AR1871"/>
    </row>
    <row r="1872" spans="44:44" ht="15" x14ac:dyDescent="0.25">
      <c r="AR1872"/>
    </row>
    <row r="1873" spans="44:44" ht="15" x14ac:dyDescent="0.25">
      <c r="AR1873"/>
    </row>
    <row r="1874" spans="44:44" ht="15" x14ac:dyDescent="0.25">
      <c r="AR1874"/>
    </row>
    <row r="1875" spans="44:44" ht="15" x14ac:dyDescent="0.25">
      <c r="AR1875"/>
    </row>
    <row r="1876" spans="44:44" ht="15" x14ac:dyDescent="0.25">
      <c r="AR1876"/>
    </row>
    <row r="1877" spans="44:44" ht="15" x14ac:dyDescent="0.25">
      <c r="AR1877"/>
    </row>
    <row r="1878" spans="44:44" ht="15" x14ac:dyDescent="0.25">
      <c r="AR1878"/>
    </row>
    <row r="1879" spans="44:44" ht="15" x14ac:dyDescent="0.25">
      <c r="AR1879"/>
    </row>
    <row r="1880" spans="44:44" ht="15" x14ac:dyDescent="0.25">
      <c r="AR1880"/>
    </row>
    <row r="1881" spans="44:44" ht="15" x14ac:dyDescent="0.25">
      <c r="AR1881"/>
    </row>
    <row r="1882" spans="44:44" ht="15" x14ac:dyDescent="0.25">
      <c r="AR1882"/>
    </row>
    <row r="1883" spans="44:44" ht="15" x14ac:dyDescent="0.25">
      <c r="AR1883"/>
    </row>
    <row r="1884" spans="44:44" ht="15" x14ac:dyDescent="0.25">
      <c r="AR1884"/>
    </row>
    <row r="1885" spans="44:44" ht="15" x14ac:dyDescent="0.25">
      <c r="AR1885"/>
    </row>
    <row r="1886" spans="44:44" ht="15" x14ac:dyDescent="0.25">
      <c r="AR1886"/>
    </row>
    <row r="1887" spans="44:44" ht="15" x14ac:dyDescent="0.25">
      <c r="AR1887"/>
    </row>
    <row r="1888" spans="44:44" ht="15" x14ac:dyDescent="0.25">
      <c r="AR1888"/>
    </row>
    <row r="1889" spans="44:44" ht="15" x14ac:dyDescent="0.25">
      <c r="AR1889"/>
    </row>
    <row r="1890" spans="44:44" ht="15" x14ac:dyDescent="0.25">
      <c r="AR1890"/>
    </row>
    <row r="1891" spans="44:44" ht="15" x14ac:dyDescent="0.25">
      <c r="AR1891"/>
    </row>
    <row r="1892" spans="44:44" ht="15" x14ac:dyDescent="0.25">
      <c r="AR1892"/>
    </row>
    <row r="1893" spans="44:44" ht="15" x14ac:dyDescent="0.25">
      <c r="AR1893"/>
    </row>
    <row r="1894" spans="44:44" ht="15" x14ac:dyDescent="0.25">
      <c r="AR1894"/>
    </row>
    <row r="1895" spans="44:44" ht="15" x14ac:dyDescent="0.25">
      <c r="AR1895"/>
    </row>
    <row r="1896" spans="44:44" ht="15" x14ac:dyDescent="0.25">
      <c r="AR1896"/>
    </row>
    <row r="1897" spans="44:44" ht="15" x14ac:dyDescent="0.25">
      <c r="AR1897"/>
    </row>
    <row r="1898" spans="44:44" ht="15" x14ac:dyDescent="0.25">
      <c r="AR1898"/>
    </row>
    <row r="1899" spans="44:44" ht="15" x14ac:dyDescent="0.25">
      <c r="AR1899"/>
    </row>
    <row r="1900" spans="44:44" ht="15" x14ac:dyDescent="0.25">
      <c r="AR1900"/>
    </row>
    <row r="1901" spans="44:44" ht="15" x14ac:dyDescent="0.25">
      <c r="AR1901"/>
    </row>
    <row r="1902" spans="44:44" ht="15" x14ac:dyDescent="0.25">
      <c r="AR1902"/>
    </row>
    <row r="1903" spans="44:44" ht="15" x14ac:dyDescent="0.25">
      <c r="AR1903"/>
    </row>
    <row r="1904" spans="44:44" ht="15" x14ac:dyDescent="0.25">
      <c r="AR1904"/>
    </row>
    <row r="1905" spans="44:44" ht="15" x14ac:dyDescent="0.25">
      <c r="AR1905"/>
    </row>
    <row r="1906" spans="44:44" ht="15" x14ac:dyDescent="0.25">
      <c r="AR1906"/>
    </row>
    <row r="1907" spans="44:44" ht="15" x14ac:dyDescent="0.25">
      <c r="AR1907"/>
    </row>
    <row r="1908" spans="44:44" ht="15" x14ac:dyDescent="0.25">
      <c r="AR1908"/>
    </row>
    <row r="1909" spans="44:44" ht="15" x14ac:dyDescent="0.25">
      <c r="AR1909"/>
    </row>
    <row r="1910" spans="44:44" ht="15" x14ac:dyDescent="0.25">
      <c r="AR1910"/>
    </row>
    <row r="1911" spans="44:44" ht="15" x14ac:dyDescent="0.25">
      <c r="AR1911"/>
    </row>
    <row r="1912" spans="44:44" ht="15" x14ac:dyDescent="0.25">
      <c r="AR1912"/>
    </row>
    <row r="1913" spans="44:44" ht="15" x14ac:dyDescent="0.25">
      <c r="AR1913"/>
    </row>
    <row r="1914" spans="44:44" ht="15" x14ac:dyDescent="0.25">
      <c r="AR1914"/>
    </row>
    <row r="1915" spans="44:44" ht="15" x14ac:dyDescent="0.25">
      <c r="AR1915"/>
    </row>
    <row r="1916" spans="44:44" ht="15" x14ac:dyDescent="0.25">
      <c r="AR1916"/>
    </row>
    <row r="1917" spans="44:44" ht="15" x14ac:dyDescent="0.25">
      <c r="AR1917"/>
    </row>
    <row r="1918" spans="44:44" ht="15" x14ac:dyDescent="0.25">
      <c r="AR1918"/>
    </row>
    <row r="1919" spans="44:44" ht="15" x14ac:dyDescent="0.25">
      <c r="AR1919"/>
    </row>
    <row r="1920" spans="44:44" ht="15" x14ac:dyDescent="0.25">
      <c r="AR1920"/>
    </row>
    <row r="1921" spans="44:44" ht="15" x14ac:dyDescent="0.25">
      <c r="AR1921"/>
    </row>
    <row r="1922" spans="44:44" ht="15" x14ac:dyDescent="0.25">
      <c r="AR1922"/>
    </row>
    <row r="1923" spans="44:44" ht="15" x14ac:dyDescent="0.25">
      <c r="AR1923"/>
    </row>
    <row r="1924" spans="44:44" ht="15" x14ac:dyDescent="0.25">
      <c r="AR1924"/>
    </row>
    <row r="1925" spans="44:44" ht="15" x14ac:dyDescent="0.25">
      <c r="AR1925"/>
    </row>
    <row r="1926" spans="44:44" ht="15" x14ac:dyDescent="0.25">
      <c r="AR1926"/>
    </row>
    <row r="1927" spans="44:44" ht="15" x14ac:dyDescent="0.25">
      <c r="AR1927"/>
    </row>
    <row r="1928" spans="44:44" ht="15" x14ac:dyDescent="0.25">
      <c r="AR1928"/>
    </row>
    <row r="1929" spans="44:44" ht="15" x14ac:dyDescent="0.25">
      <c r="AR1929"/>
    </row>
    <row r="1930" spans="44:44" ht="15" x14ac:dyDescent="0.25">
      <c r="AR1930"/>
    </row>
    <row r="1931" spans="44:44" ht="15" x14ac:dyDescent="0.25">
      <c r="AR1931"/>
    </row>
    <row r="1932" spans="44:44" ht="15" x14ac:dyDescent="0.25">
      <c r="AR1932"/>
    </row>
    <row r="1933" spans="44:44" ht="15" x14ac:dyDescent="0.25">
      <c r="AR1933"/>
    </row>
    <row r="1934" spans="44:44" ht="15" x14ac:dyDescent="0.25">
      <c r="AR1934"/>
    </row>
    <row r="1935" spans="44:44" ht="15" x14ac:dyDescent="0.25">
      <c r="AR1935"/>
    </row>
    <row r="1936" spans="44:44" ht="15" x14ac:dyDescent="0.25">
      <c r="AR1936"/>
    </row>
    <row r="1937" spans="44:44" ht="15" x14ac:dyDescent="0.25">
      <c r="AR1937"/>
    </row>
    <row r="1938" spans="44:44" ht="15" x14ac:dyDescent="0.25">
      <c r="AR1938"/>
    </row>
    <row r="1939" spans="44:44" ht="15" x14ac:dyDescent="0.25">
      <c r="AR1939"/>
    </row>
    <row r="1940" spans="44:44" ht="15" x14ac:dyDescent="0.25">
      <c r="AR1940"/>
    </row>
    <row r="1941" spans="44:44" ht="15" x14ac:dyDescent="0.25">
      <c r="AR1941"/>
    </row>
    <row r="1942" spans="44:44" ht="15" x14ac:dyDescent="0.25">
      <c r="AR1942"/>
    </row>
    <row r="1943" spans="44:44" ht="15" x14ac:dyDescent="0.25">
      <c r="AR1943"/>
    </row>
    <row r="1944" spans="44:44" ht="15" x14ac:dyDescent="0.25">
      <c r="AR1944"/>
    </row>
    <row r="1945" spans="44:44" ht="15" x14ac:dyDescent="0.25">
      <c r="AR1945"/>
    </row>
    <row r="1946" spans="44:44" ht="15" x14ac:dyDescent="0.25">
      <c r="AR1946"/>
    </row>
    <row r="1947" spans="44:44" ht="15" x14ac:dyDescent="0.25">
      <c r="AR1947"/>
    </row>
    <row r="1948" spans="44:44" ht="15" x14ac:dyDescent="0.25">
      <c r="AR1948"/>
    </row>
    <row r="1949" spans="44:44" ht="15" x14ac:dyDescent="0.25">
      <c r="AR1949"/>
    </row>
    <row r="1950" spans="44:44" ht="15" x14ac:dyDescent="0.25">
      <c r="AR1950"/>
    </row>
    <row r="1951" spans="44:44" ht="15" x14ac:dyDescent="0.25">
      <c r="AR1951"/>
    </row>
    <row r="1952" spans="44:44" ht="15" x14ac:dyDescent="0.25">
      <c r="AR1952"/>
    </row>
    <row r="1953" spans="44:44" ht="15" x14ac:dyDescent="0.25">
      <c r="AR1953"/>
    </row>
    <row r="1954" spans="44:44" ht="15" x14ac:dyDescent="0.25">
      <c r="AR1954"/>
    </row>
    <row r="1955" spans="44:44" ht="15" x14ac:dyDescent="0.25">
      <c r="AR1955"/>
    </row>
    <row r="1956" spans="44:44" ht="15" x14ac:dyDescent="0.25">
      <c r="AR1956"/>
    </row>
    <row r="1957" spans="44:44" ht="15" x14ac:dyDescent="0.25">
      <c r="AR1957"/>
    </row>
    <row r="1958" spans="44:44" ht="15" x14ac:dyDescent="0.25">
      <c r="AR1958"/>
    </row>
    <row r="1959" spans="44:44" ht="15" x14ac:dyDescent="0.25">
      <c r="AR1959"/>
    </row>
    <row r="1960" spans="44:44" ht="15" x14ac:dyDescent="0.25">
      <c r="AR1960"/>
    </row>
    <row r="1961" spans="44:44" ht="15" x14ac:dyDescent="0.25">
      <c r="AR1961"/>
    </row>
    <row r="1962" spans="44:44" ht="15" x14ac:dyDescent="0.25">
      <c r="AR1962"/>
    </row>
    <row r="1963" spans="44:44" ht="15" x14ac:dyDescent="0.25">
      <c r="AR1963"/>
    </row>
    <row r="1964" spans="44:44" ht="15" x14ac:dyDescent="0.25">
      <c r="AR1964"/>
    </row>
    <row r="1965" spans="44:44" ht="15" x14ac:dyDescent="0.25">
      <c r="AR1965"/>
    </row>
    <row r="1966" spans="44:44" ht="15" x14ac:dyDescent="0.25">
      <c r="AR1966"/>
    </row>
    <row r="1967" spans="44:44" ht="15" x14ac:dyDescent="0.25">
      <c r="AR1967"/>
    </row>
    <row r="1968" spans="44:44" ht="15" x14ac:dyDescent="0.25">
      <c r="AR1968"/>
    </row>
    <row r="1969" spans="44:44" ht="15" x14ac:dyDescent="0.25">
      <c r="AR1969"/>
    </row>
    <row r="1970" spans="44:44" ht="15" x14ac:dyDescent="0.25">
      <c r="AR1970"/>
    </row>
    <row r="1971" spans="44:44" ht="15" x14ac:dyDescent="0.25">
      <c r="AR1971"/>
    </row>
    <row r="1972" spans="44:44" ht="15" x14ac:dyDescent="0.25">
      <c r="AR1972"/>
    </row>
    <row r="1973" spans="44:44" ht="15" x14ac:dyDescent="0.25">
      <c r="AR1973"/>
    </row>
    <row r="1974" spans="44:44" ht="15" x14ac:dyDescent="0.25">
      <c r="AR1974"/>
    </row>
    <row r="1975" spans="44:44" ht="15" x14ac:dyDescent="0.25">
      <c r="AR1975"/>
    </row>
    <row r="1976" spans="44:44" ht="15" x14ac:dyDescent="0.25">
      <c r="AR1976"/>
    </row>
    <row r="1977" spans="44:44" ht="15" x14ac:dyDescent="0.25">
      <c r="AR1977"/>
    </row>
    <row r="1978" spans="44:44" ht="15" x14ac:dyDescent="0.25">
      <c r="AR1978"/>
    </row>
    <row r="1979" spans="44:44" ht="15" x14ac:dyDescent="0.25">
      <c r="AR1979"/>
    </row>
    <row r="1980" spans="44:44" ht="15" x14ac:dyDescent="0.25">
      <c r="AR1980"/>
    </row>
    <row r="1981" spans="44:44" ht="15" x14ac:dyDescent="0.25">
      <c r="AR1981"/>
    </row>
    <row r="1982" spans="44:44" ht="15" x14ac:dyDescent="0.25">
      <c r="AR1982"/>
    </row>
    <row r="1983" spans="44:44" ht="15" x14ac:dyDescent="0.25">
      <c r="AR1983"/>
    </row>
    <row r="1984" spans="44:44" ht="15" x14ac:dyDescent="0.25">
      <c r="AR1984"/>
    </row>
    <row r="1985" spans="44:44" ht="15" x14ac:dyDescent="0.25">
      <c r="AR1985"/>
    </row>
    <row r="1986" spans="44:44" ht="15" x14ac:dyDescent="0.25">
      <c r="AR1986"/>
    </row>
    <row r="1987" spans="44:44" ht="15" x14ac:dyDescent="0.25">
      <c r="AR1987"/>
    </row>
    <row r="1988" spans="44:44" ht="15" x14ac:dyDescent="0.25">
      <c r="AR1988"/>
    </row>
    <row r="1989" spans="44:44" ht="15" x14ac:dyDescent="0.25">
      <c r="AR1989"/>
    </row>
    <row r="1990" spans="44:44" ht="15" x14ac:dyDescent="0.25">
      <c r="AR1990"/>
    </row>
    <row r="1991" spans="44:44" ht="15" x14ac:dyDescent="0.25">
      <c r="AR1991"/>
    </row>
    <row r="1992" spans="44:44" ht="15" x14ac:dyDescent="0.25">
      <c r="AR1992"/>
    </row>
    <row r="1993" spans="44:44" ht="15" x14ac:dyDescent="0.25">
      <c r="AR1993"/>
    </row>
    <row r="1994" spans="44:44" ht="15" x14ac:dyDescent="0.25">
      <c r="AR1994"/>
    </row>
    <row r="1995" spans="44:44" ht="15" x14ac:dyDescent="0.25">
      <c r="AR1995"/>
    </row>
    <row r="1996" spans="44:44" ht="15" x14ac:dyDescent="0.25">
      <c r="AR1996"/>
    </row>
    <row r="1997" spans="44:44" ht="15" x14ac:dyDescent="0.25">
      <c r="AR1997"/>
    </row>
    <row r="1998" spans="44:44" ht="15" x14ac:dyDescent="0.25">
      <c r="AR1998"/>
    </row>
    <row r="1999" spans="44:44" ht="15" x14ac:dyDescent="0.25">
      <c r="AR1999"/>
    </row>
    <row r="2000" spans="44:44" ht="15" x14ac:dyDescent="0.25">
      <c r="AR2000"/>
    </row>
    <row r="2001" spans="44:44" ht="15" x14ac:dyDescent="0.25">
      <c r="AR2001"/>
    </row>
    <row r="2002" spans="44:44" ht="15" x14ac:dyDescent="0.25">
      <c r="AR2002"/>
    </row>
    <row r="2003" spans="44:44" ht="15" x14ac:dyDescent="0.25">
      <c r="AR2003"/>
    </row>
    <row r="2004" spans="44:44" ht="15" x14ac:dyDescent="0.25">
      <c r="AR2004"/>
    </row>
    <row r="2005" spans="44:44" ht="15" x14ac:dyDescent="0.25">
      <c r="AR2005"/>
    </row>
    <row r="2006" spans="44:44" ht="15" x14ac:dyDescent="0.25">
      <c r="AR2006"/>
    </row>
    <row r="2007" spans="44:44" ht="15" x14ac:dyDescent="0.25">
      <c r="AR2007"/>
    </row>
    <row r="2008" spans="44:44" ht="15" x14ac:dyDescent="0.25">
      <c r="AR2008"/>
    </row>
    <row r="2009" spans="44:44" ht="15" x14ac:dyDescent="0.25">
      <c r="AR2009"/>
    </row>
    <row r="2010" spans="44:44" ht="15" x14ac:dyDescent="0.25">
      <c r="AR2010"/>
    </row>
    <row r="2011" spans="44:44" ht="15" x14ac:dyDescent="0.25">
      <c r="AR2011"/>
    </row>
    <row r="2012" spans="44:44" ht="15" x14ac:dyDescent="0.25">
      <c r="AR2012"/>
    </row>
    <row r="2013" spans="44:44" ht="15" x14ac:dyDescent="0.25">
      <c r="AR2013"/>
    </row>
    <row r="2014" spans="44:44" ht="15" x14ac:dyDescent="0.25">
      <c r="AR2014"/>
    </row>
    <row r="2015" spans="44:44" ht="15" x14ac:dyDescent="0.25">
      <c r="AR2015"/>
    </row>
    <row r="2016" spans="44:44" ht="15" x14ac:dyDescent="0.25">
      <c r="AR2016"/>
    </row>
    <row r="2017" spans="44:44" ht="15" x14ac:dyDescent="0.25">
      <c r="AR2017"/>
    </row>
    <row r="2018" spans="44:44" ht="15" x14ac:dyDescent="0.25">
      <c r="AR2018"/>
    </row>
    <row r="2019" spans="44:44" ht="15" x14ac:dyDescent="0.25">
      <c r="AR2019"/>
    </row>
    <row r="2020" spans="44:44" ht="15" x14ac:dyDescent="0.25">
      <c r="AR2020"/>
    </row>
    <row r="2021" spans="44:44" ht="15" x14ac:dyDescent="0.25">
      <c r="AR2021"/>
    </row>
    <row r="2022" spans="44:44" ht="15" x14ac:dyDescent="0.25">
      <c r="AR2022"/>
    </row>
    <row r="2023" spans="44:44" ht="15" x14ac:dyDescent="0.25">
      <c r="AR2023"/>
    </row>
    <row r="2024" spans="44:44" ht="15" x14ac:dyDescent="0.25">
      <c r="AR2024"/>
    </row>
    <row r="2025" spans="44:44" ht="15" x14ac:dyDescent="0.25">
      <c r="AR2025"/>
    </row>
    <row r="2026" spans="44:44" ht="15" x14ac:dyDescent="0.25">
      <c r="AR2026"/>
    </row>
    <row r="2027" spans="44:44" ht="15" x14ac:dyDescent="0.25">
      <c r="AR2027"/>
    </row>
    <row r="2028" spans="44:44" ht="15" x14ac:dyDescent="0.25">
      <c r="AR2028"/>
    </row>
    <row r="2029" spans="44:44" ht="15" x14ac:dyDescent="0.25">
      <c r="AR2029"/>
    </row>
    <row r="2030" spans="44:44" ht="15" x14ac:dyDescent="0.25">
      <c r="AR2030"/>
    </row>
    <row r="2031" spans="44:44" ht="15" x14ac:dyDescent="0.25">
      <c r="AR2031"/>
    </row>
    <row r="2032" spans="44:44" ht="15" x14ac:dyDescent="0.25">
      <c r="AR2032"/>
    </row>
    <row r="2033" spans="44:44" ht="15" x14ac:dyDescent="0.25">
      <c r="AR2033"/>
    </row>
    <row r="2034" spans="44:44" ht="15" x14ac:dyDescent="0.25">
      <c r="AR2034"/>
    </row>
    <row r="2035" spans="44:44" ht="15" x14ac:dyDescent="0.25">
      <c r="AR2035"/>
    </row>
    <row r="2036" spans="44:44" ht="15" x14ac:dyDescent="0.25">
      <c r="AR2036"/>
    </row>
    <row r="2037" spans="44:44" ht="15" x14ac:dyDescent="0.25">
      <c r="AR2037"/>
    </row>
    <row r="2038" spans="44:44" ht="15" x14ac:dyDescent="0.25">
      <c r="AR2038"/>
    </row>
    <row r="2039" spans="44:44" ht="15" x14ac:dyDescent="0.25">
      <c r="AR2039"/>
    </row>
    <row r="2040" spans="44:44" ht="15" x14ac:dyDescent="0.25">
      <c r="AR2040"/>
    </row>
    <row r="2041" spans="44:44" ht="15" x14ac:dyDescent="0.25">
      <c r="AR2041"/>
    </row>
    <row r="2042" spans="44:44" ht="15" x14ac:dyDescent="0.25">
      <c r="AR2042"/>
    </row>
    <row r="2043" spans="44:44" ht="15" x14ac:dyDescent="0.25">
      <c r="AR2043"/>
    </row>
    <row r="2044" spans="44:44" ht="15" x14ac:dyDescent="0.25">
      <c r="AR2044"/>
    </row>
    <row r="2045" spans="44:44" ht="15" x14ac:dyDescent="0.25">
      <c r="AR2045"/>
    </row>
    <row r="2046" spans="44:44" ht="15" x14ac:dyDescent="0.25">
      <c r="AR2046"/>
    </row>
    <row r="2047" spans="44:44" ht="15" x14ac:dyDescent="0.25">
      <c r="AR2047"/>
    </row>
    <row r="2048" spans="44:44" ht="15" x14ac:dyDescent="0.25">
      <c r="AR2048"/>
    </row>
    <row r="2049" spans="44:44" ht="15" x14ac:dyDescent="0.25">
      <c r="AR2049"/>
    </row>
    <row r="2050" spans="44:44" ht="15" x14ac:dyDescent="0.25">
      <c r="AR2050"/>
    </row>
    <row r="2051" spans="44:44" ht="15" x14ac:dyDescent="0.25">
      <c r="AR2051"/>
    </row>
    <row r="2052" spans="44:44" ht="15" x14ac:dyDescent="0.25">
      <c r="AR2052"/>
    </row>
    <row r="2053" spans="44:44" ht="15" x14ac:dyDescent="0.25">
      <c r="AR2053"/>
    </row>
    <row r="2054" spans="44:44" ht="15" x14ac:dyDescent="0.25">
      <c r="AR2054"/>
    </row>
    <row r="2055" spans="44:44" ht="15" x14ac:dyDescent="0.25">
      <c r="AR2055"/>
    </row>
    <row r="2056" spans="44:44" ht="15" x14ac:dyDescent="0.25">
      <c r="AR2056"/>
    </row>
    <row r="2057" spans="44:44" ht="15" x14ac:dyDescent="0.25">
      <c r="AR2057"/>
    </row>
    <row r="2058" spans="44:44" ht="15" x14ac:dyDescent="0.25">
      <c r="AR2058"/>
    </row>
    <row r="2059" spans="44:44" ht="15" x14ac:dyDescent="0.25">
      <c r="AR2059"/>
    </row>
    <row r="2060" spans="44:44" ht="15" x14ac:dyDescent="0.25">
      <c r="AR2060"/>
    </row>
    <row r="2061" spans="44:44" ht="15" x14ac:dyDescent="0.25">
      <c r="AR2061"/>
    </row>
    <row r="2062" spans="44:44" ht="15" x14ac:dyDescent="0.25">
      <c r="AR2062"/>
    </row>
    <row r="2063" spans="44:44" ht="15" x14ac:dyDescent="0.25">
      <c r="AR2063"/>
    </row>
    <row r="2064" spans="44:44" ht="15" x14ac:dyDescent="0.25">
      <c r="AR2064"/>
    </row>
    <row r="2065" spans="44:44" ht="15" x14ac:dyDescent="0.25">
      <c r="AR2065"/>
    </row>
    <row r="2066" spans="44:44" ht="15" x14ac:dyDescent="0.25">
      <c r="AR2066"/>
    </row>
    <row r="2067" spans="44:44" ht="15" x14ac:dyDescent="0.25">
      <c r="AR2067"/>
    </row>
    <row r="2068" spans="44:44" ht="15" x14ac:dyDescent="0.25">
      <c r="AR2068"/>
    </row>
    <row r="2069" spans="44:44" ht="15" x14ac:dyDescent="0.25">
      <c r="AR2069"/>
    </row>
    <row r="2070" spans="44:44" ht="15" x14ac:dyDescent="0.25">
      <c r="AR2070"/>
    </row>
    <row r="2071" spans="44:44" ht="15" x14ac:dyDescent="0.25">
      <c r="AR2071"/>
    </row>
    <row r="2072" spans="44:44" ht="15" x14ac:dyDescent="0.25">
      <c r="AR2072"/>
    </row>
    <row r="2073" spans="44:44" ht="15" x14ac:dyDescent="0.25">
      <c r="AR2073"/>
    </row>
    <row r="2074" spans="44:44" ht="15" x14ac:dyDescent="0.25">
      <c r="AR2074"/>
    </row>
    <row r="2075" spans="44:44" ht="15" x14ac:dyDescent="0.25">
      <c r="AR2075"/>
    </row>
    <row r="2076" spans="44:44" ht="15" x14ac:dyDescent="0.25">
      <c r="AR2076"/>
    </row>
    <row r="2077" spans="44:44" ht="15" x14ac:dyDescent="0.25">
      <c r="AR2077"/>
    </row>
    <row r="2078" spans="44:44" ht="15" x14ac:dyDescent="0.25">
      <c r="AR2078"/>
    </row>
    <row r="2079" spans="44:44" ht="15" x14ac:dyDescent="0.25">
      <c r="AR2079"/>
    </row>
    <row r="2080" spans="44:44" ht="15" x14ac:dyDescent="0.25">
      <c r="AR2080"/>
    </row>
    <row r="2081" spans="44:44" ht="15" x14ac:dyDescent="0.25">
      <c r="AR2081"/>
    </row>
    <row r="2082" spans="44:44" ht="15" x14ac:dyDescent="0.25">
      <c r="AR2082"/>
    </row>
    <row r="2083" spans="44:44" ht="15" x14ac:dyDescent="0.25">
      <c r="AR2083"/>
    </row>
    <row r="2084" spans="44:44" ht="15" x14ac:dyDescent="0.25">
      <c r="AR2084"/>
    </row>
    <row r="2085" spans="44:44" ht="15" x14ac:dyDescent="0.25">
      <c r="AR2085"/>
    </row>
    <row r="2086" spans="44:44" ht="15" x14ac:dyDescent="0.25">
      <c r="AR2086"/>
    </row>
    <row r="2087" spans="44:44" ht="15" x14ac:dyDescent="0.25">
      <c r="AR2087"/>
    </row>
    <row r="2088" spans="44:44" ht="15" x14ac:dyDescent="0.25">
      <c r="AR2088"/>
    </row>
    <row r="2089" spans="44:44" ht="15" x14ac:dyDescent="0.25">
      <c r="AR2089"/>
    </row>
    <row r="2090" spans="44:44" ht="15" x14ac:dyDescent="0.25">
      <c r="AR2090"/>
    </row>
    <row r="2091" spans="44:44" ht="15" x14ac:dyDescent="0.25">
      <c r="AR2091"/>
    </row>
    <row r="2092" spans="44:44" ht="15" x14ac:dyDescent="0.25">
      <c r="AR2092"/>
    </row>
    <row r="2093" spans="44:44" ht="15" x14ac:dyDescent="0.25">
      <c r="AR2093"/>
    </row>
    <row r="2094" spans="44:44" ht="15" x14ac:dyDescent="0.25">
      <c r="AR2094"/>
    </row>
    <row r="2095" spans="44:44" ht="15" x14ac:dyDescent="0.25">
      <c r="AR2095"/>
    </row>
    <row r="2096" spans="44:44" ht="15" x14ac:dyDescent="0.25">
      <c r="AR2096"/>
    </row>
    <row r="2097" spans="44:44" ht="15" x14ac:dyDescent="0.25">
      <c r="AR2097"/>
    </row>
    <row r="2098" spans="44:44" ht="15" x14ac:dyDescent="0.25">
      <c r="AR2098"/>
    </row>
    <row r="2099" spans="44:44" ht="15" x14ac:dyDescent="0.25">
      <c r="AR2099"/>
    </row>
    <row r="2100" spans="44:44" ht="15" x14ac:dyDescent="0.25">
      <c r="AR2100"/>
    </row>
    <row r="2101" spans="44:44" ht="15" x14ac:dyDescent="0.25">
      <c r="AR2101"/>
    </row>
    <row r="2102" spans="44:44" ht="15" x14ac:dyDescent="0.25">
      <c r="AR2102"/>
    </row>
    <row r="2103" spans="44:44" ht="15" x14ac:dyDescent="0.25">
      <c r="AR2103"/>
    </row>
    <row r="2104" spans="44:44" ht="15" x14ac:dyDescent="0.25">
      <c r="AR2104"/>
    </row>
    <row r="2105" spans="44:44" ht="15" x14ac:dyDescent="0.25">
      <c r="AR2105"/>
    </row>
    <row r="2106" spans="44:44" ht="15" x14ac:dyDescent="0.25">
      <c r="AR2106"/>
    </row>
    <row r="2107" spans="44:44" ht="15" x14ac:dyDescent="0.25">
      <c r="AR2107"/>
    </row>
    <row r="2108" spans="44:44" ht="15" x14ac:dyDescent="0.25">
      <c r="AR2108"/>
    </row>
    <row r="2109" spans="44:44" ht="15" x14ac:dyDescent="0.25">
      <c r="AR2109"/>
    </row>
    <row r="2110" spans="44:44" ht="15" x14ac:dyDescent="0.25">
      <c r="AR2110"/>
    </row>
    <row r="2111" spans="44:44" ht="15" x14ac:dyDescent="0.25">
      <c r="AR2111"/>
    </row>
    <row r="2112" spans="44:44" ht="15" x14ac:dyDescent="0.25">
      <c r="AR2112"/>
    </row>
    <row r="2113" spans="44:44" ht="15" x14ac:dyDescent="0.25">
      <c r="AR2113"/>
    </row>
    <row r="2114" spans="44:44" ht="15" x14ac:dyDescent="0.25">
      <c r="AR2114"/>
    </row>
    <row r="2115" spans="44:44" ht="15" x14ac:dyDescent="0.25">
      <c r="AR2115"/>
    </row>
    <row r="2116" spans="44:44" ht="15" x14ac:dyDescent="0.25">
      <c r="AR2116"/>
    </row>
    <row r="2117" spans="44:44" ht="15" x14ac:dyDescent="0.25">
      <c r="AR2117"/>
    </row>
    <row r="2118" spans="44:44" ht="15" x14ac:dyDescent="0.25">
      <c r="AR2118"/>
    </row>
    <row r="2119" spans="44:44" ht="15" x14ac:dyDescent="0.25">
      <c r="AR2119"/>
    </row>
    <row r="2120" spans="44:44" ht="15" x14ac:dyDescent="0.25">
      <c r="AR2120"/>
    </row>
    <row r="2121" spans="44:44" ht="15" x14ac:dyDescent="0.25">
      <c r="AR2121"/>
    </row>
    <row r="2122" spans="44:44" ht="15" x14ac:dyDescent="0.25">
      <c r="AR2122"/>
    </row>
    <row r="2123" spans="44:44" ht="15" x14ac:dyDescent="0.25">
      <c r="AR2123"/>
    </row>
    <row r="2124" spans="44:44" ht="15" x14ac:dyDescent="0.25">
      <c r="AR2124"/>
    </row>
    <row r="2125" spans="44:44" ht="15" x14ac:dyDescent="0.25">
      <c r="AR2125"/>
    </row>
    <row r="2126" spans="44:44" ht="15" x14ac:dyDescent="0.25">
      <c r="AR2126"/>
    </row>
    <row r="2127" spans="44:44" ht="15" x14ac:dyDescent="0.25">
      <c r="AR2127"/>
    </row>
    <row r="2128" spans="44:44" ht="15" x14ac:dyDescent="0.25">
      <c r="AR2128"/>
    </row>
    <row r="2129" spans="44:44" ht="15" x14ac:dyDescent="0.25">
      <c r="AR2129"/>
    </row>
    <row r="2130" spans="44:44" ht="15" x14ac:dyDescent="0.25">
      <c r="AR2130"/>
    </row>
    <row r="2131" spans="44:44" ht="15" x14ac:dyDescent="0.25">
      <c r="AR2131"/>
    </row>
    <row r="2132" spans="44:44" ht="15" x14ac:dyDescent="0.25">
      <c r="AR2132"/>
    </row>
    <row r="2133" spans="44:44" ht="15" x14ac:dyDescent="0.25">
      <c r="AR2133"/>
    </row>
    <row r="2134" spans="44:44" ht="15" x14ac:dyDescent="0.25">
      <c r="AR2134"/>
    </row>
    <row r="2135" spans="44:44" ht="15" x14ac:dyDescent="0.25">
      <c r="AR2135"/>
    </row>
    <row r="2136" spans="44:44" ht="15" x14ac:dyDescent="0.25">
      <c r="AR2136"/>
    </row>
    <row r="2137" spans="44:44" ht="15" x14ac:dyDescent="0.25">
      <c r="AR2137"/>
    </row>
    <row r="2138" spans="44:44" ht="15" x14ac:dyDescent="0.25">
      <c r="AR2138"/>
    </row>
    <row r="2139" spans="44:44" ht="15" x14ac:dyDescent="0.25">
      <c r="AR2139"/>
    </row>
    <row r="2140" spans="44:44" ht="15" x14ac:dyDescent="0.25">
      <c r="AR2140"/>
    </row>
    <row r="2141" spans="44:44" ht="15" x14ac:dyDescent="0.25">
      <c r="AR2141"/>
    </row>
    <row r="2142" spans="44:44" ht="15" x14ac:dyDescent="0.25">
      <c r="AR2142"/>
    </row>
    <row r="2143" spans="44:44" ht="15" x14ac:dyDescent="0.25">
      <c r="AR2143"/>
    </row>
    <row r="2144" spans="44:44" ht="15" x14ac:dyDescent="0.25">
      <c r="AR2144"/>
    </row>
    <row r="2145" spans="44:44" ht="15" x14ac:dyDescent="0.25">
      <c r="AR2145"/>
    </row>
    <row r="2146" spans="44:44" ht="15" x14ac:dyDescent="0.25">
      <c r="AR2146"/>
    </row>
    <row r="2147" spans="44:44" ht="15" x14ac:dyDescent="0.25">
      <c r="AR2147"/>
    </row>
    <row r="2148" spans="44:44" ht="15" x14ac:dyDescent="0.25">
      <c r="AR2148"/>
    </row>
    <row r="2149" spans="44:44" ht="15" x14ac:dyDescent="0.25">
      <c r="AR2149"/>
    </row>
    <row r="2150" spans="44:44" ht="15" x14ac:dyDescent="0.25">
      <c r="AR2150"/>
    </row>
    <row r="2151" spans="44:44" ht="15" x14ac:dyDescent="0.25">
      <c r="AR2151"/>
    </row>
    <row r="2152" spans="44:44" ht="15" x14ac:dyDescent="0.25">
      <c r="AR2152"/>
    </row>
    <row r="2153" spans="44:44" ht="15" x14ac:dyDescent="0.25">
      <c r="AR2153"/>
    </row>
    <row r="2154" spans="44:44" ht="15" x14ac:dyDescent="0.25">
      <c r="AR2154"/>
    </row>
    <row r="2155" spans="44:44" ht="15" x14ac:dyDescent="0.25">
      <c r="AR2155"/>
    </row>
    <row r="2156" spans="44:44" ht="15" x14ac:dyDescent="0.25">
      <c r="AR2156"/>
    </row>
    <row r="2157" spans="44:44" ht="15" x14ac:dyDescent="0.25">
      <c r="AR2157"/>
    </row>
    <row r="2158" spans="44:44" ht="15" x14ac:dyDescent="0.25">
      <c r="AR2158"/>
    </row>
    <row r="2159" spans="44:44" ht="15" x14ac:dyDescent="0.25">
      <c r="AR2159"/>
    </row>
    <row r="2160" spans="44:44" ht="15" x14ac:dyDescent="0.25">
      <c r="AR2160"/>
    </row>
    <row r="2161" spans="44:44" ht="15" x14ac:dyDescent="0.25">
      <c r="AR2161"/>
    </row>
    <row r="2162" spans="44:44" ht="15" x14ac:dyDescent="0.25">
      <c r="AR2162"/>
    </row>
    <row r="2163" spans="44:44" ht="15" x14ac:dyDescent="0.25">
      <c r="AR2163"/>
    </row>
    <row r="2164" spans="44:44" ht="15" x14ac:dyDescent="0.25">
      <c r="AR2164"/>
    </row>
    <row r="2165" spans="44:44" ht="15" x14ac:dyDescent="0.25">
      <c r="AR2165"/>
    </row>
    <row r="2166" spans="44:44" ht="15" x14ac:dyDescent="0.25">
      <c r="AR2166"/>
    </row>
    <row r="2167" spans="44:44" ht="15" x14ac:dyDescent="0.25">
      <c r="AR2167"/>
    </row>
    <row r="2168" spans="44:44" ht="15" x14ac:dyDescent="0.25">
      <c r="AR2168"/>
    </row>
    <row r="2169" spans="44:44" ht="15" x14ac:dyDescent="0.25">
      <c r="AR2169"/>
    </row>
    <row r="2170" spans="44:44" ht="15" x14ac:dyDescent="0.25">
      <c r="AR2170"/>
    </row>
    <row r="2171" spans="44:44" ht="15" x14ac:dyDescent="0.25">
      <c r="AR2171"/>
    </row>
    <row r="2172" spans="44:44" ht="15" x14ac:dyDescent="0.25">
      <c r="AR2172"/>
    </row>
    <row r="2173" spans="44:44" ht="15" x14ac:dyDescent="0.25">
      <c r="AR2173"/>
    </row>
    <row r="2174" spans="44:44" ht="15" x14ac:dyDescent="0.25">
      <c r="AR2174"/>
    </row>
    <row r="2175" spans="44:44" ht="15" x14ac:dyDescent="0.25">
      <c r="AR2175"/>
    </row>
    <row r="2176" spans="44:44" ht="15" x14ac:dyDescent="0.25">
      <c r="AR2176"/>
    </row>
    <row r="2177" spans="44:44" ht="15" x14ac:dyDescent="0.25">
      <c r="AR2177"/>
    </row>
    <row r="2178" spans="44:44" ht="15" x14ac:dyDescent="0.25">
      <c r="AR2178"/>
    </row>
    <row r="2179" spans="44:44" ht="15" x14ac:dyDescent="0.25">
      <c r="AR2179"/>
    </row>
    <row r="2180" spans="44:44" ht="15" x14ac:dyDescent="0.25">
      <c r="AR2180"/>
    </row>
    <row r="2181" spans="44:44" ht="15" x14ac:dyDescent="0.25">
      <c r="AR2181"/>
    </row>
    <row r="2182" spans="44:44" ht="15" x14ac:dyDescent="0.25">
      <c r="AR2182"/>
    </row>
    <row r="2183" spans="44:44" ht="15" x14ac:dyDescent="0.25">
      <c r="AR2183"/>
    </row>
    <row r="2184" spans="44:44" ht="15" x14ac:dyDescent="0.25">
      <c r="AR2184"/>
    </row>
    <row r="2185" spans="44:44" ht="15" x14ac:dyDescent="0.25">
      <c r="AR2185"/>
    </row>
    <row r="2186" spans="44:44" ht="15" x14ac:dyDescent="0.25">
      <c r="AR2186"/>
    </row>
    <row r="2187" spans="44:44" ht="15" x14ac:dyDescent="0.25">
      <c r="AR2187"/>
    </row>
    <row r="2188" spans="44:44" ht="15" x14ac:dyDescent="0.25">
      <c r="AR2188"/>
    </row>
    <row r="2189" spans="44:44" ht="15" x14ac:dyDescent="0.25">
      <c r="AR2189"/>
    </row>
    <row r="2190" spans="44:44" ht="15" x14ac:dyDescent="0.25">
      <c r="AR2190"/>
    </row>
    <row r="2191" spans="44:44" ht="15" x14ac:dyDescent="0.25">
      <c r="AR2191"/>
    </row>
    <row r="2192" spans="44:44" ht="15" x14ac:dyDescent="0.25">
      <c r="AR2192"/>
    </row>
    <row r="2193" spans="44:44" ht="15" x14ac:dyDescent="0.25">
      <c r="AR2193"/>
    </row>
    <row r="2194" spans="44:44" ht="15" x14ac:dyDescent="0.25">
      <c r="AR2194"/>
    </row>
    <row r="2195" spans="44:44" ht="15" x14ac:dyDescent="0.25">
      <c r="AR2195"/>
    </row>
    <row r="2196" spans="44:44" ht="15" x14ac:dyDescent="0.25">
      <c r="AR2196"/>
    </row>
    <row r="2197" spans="44:44" ht="15" x14ac:dyDescent="0.25">
      <c r="AR2197"/>
    </row>
    <row r="2198" spans="44:44" ht="15" x14ac:dyDescent="0.25">
      <c r="AR2198"/>
    </row>
    <row r="2199" spans="44:44" ht="15" x14ac:dyDescent="0.25">
      <c r="AR2199"/>
    </row>
    <row r="2200" spans="44:44" ht="15" x14ac:dyDescent="0.25">
      <c r="AR2200"/>
    </row>
    <row r="2201" spans="44:44" ht="15" x14ac:dyDescent="0.25">
      <c r="AR2201"/>
    </row>
    <row r="2202" spans="44:44" ht="15" x14ac:dyDescent="0.25">
      <c r="AR2202"/>
    </row>
    <row r="2203" spans="44:44" ht="15" x14ac:dyDescent="0.25">
      <c r="AR2203"/>
    </row>
    <row r="2204" spans="44:44" ht="15" x14ac:dyDescent="0.25">
      <c r="AR2204"/>
    </row>
    <row r="2205" spans="44:44" ht="15" x14ac:dyDescent="0.25">
      <c r="AR2205"/>
    </row>
    <row r="2206" spans="44:44" ht="15" x14ac:dyDescent="0.25">
      <c r="AR2206"/>
    </row>
    <row r="2207" spans="44:44" ht="15" x14ac:dyDescent="0.25">
      <c r="AR2207"/>
    </row>
    <row r="2208" spans="44:44" ht="15" x14ac:dyDescent="0.25">
      <c r="AR2208"/>
    </row>
    <row r="2209" spans="44:44" ht="15" x14ac:dyDescent="0.25">
      <c r="AR2209"/>
    </row>
    <row r="2210" spans="44:44" ht="15" x14ac:dyDescent="0.25">
      <c r="AR2210"/>
    </row>
    <row r="2211" spans="44:44" ht="15" x14ac:dyDescent="0.25">
      <c r="AR2211"/>
    </row>
    <row r="2212" spans="44:44" ht="15" x14ac:dyDescent="0.25">
      <c r="AR2212"/>
    </row>
    <row r="2213" spans="44:44" ht="15" x14ac:dyDescent="0.25">
      <c r="AR2213"/>
    </row>
    <row r="2214" spans="44:44" ht="15" x14ac:dyDescent="0.25">
      <c r="AR2214"/>
    </row>
    <row r="2215" spans="44:44" ht="15" x14ac:dyDescent="0.25">
      <c r="AR2215"/>
    </row>
    <row r="2216" spans="44:44" ht="15" x14ac:dyDescent="0.25">
      <c r="AR2216"/>
    </row>
    <row r="2217" spans="44:44" ht="15" x14ac:dyDescent="0.25">
      <c r="AR2217"/>
    </row>
    <row r="2218" spans="44:44" ht="15" x14ac:dyDescent="0.25">
      <c r="AR2218"/>
    </row>
    <row r="2219" spans="44:44" ht="15" x14ac:dyDescent="0.25">
      <c r="AR2219"/>
    </row>
    <row r="2220" spans="44:44" ht="15" x14ac:dyDescent="0.25">
      <c r="AR2220"/>
    </row>
    <row r="2221" spans="44:44" ht="15" x14ac:dyDescent="0.25">
      <c r="AR2221"/>
    </row>
    <row r="2222" spans="44:44" ht="15" x14ac:dyDescent="0.25">
      <c r="AR2222"/>
    </row>
    <row r="2223" spans="44:44" ht="15" x14ac:dyDescent="0.25">
      <c r="AR2223"/>
    </row>
    <row r="2224" spans="44:44" ht="15" x14ac:dyDescent="0.25">
      <c r="AR2224"/>
    </row>
    <row r="2225" spans="44:44" ht="15" x14ac:dyDescent="0.25">
      <c r="AR2225"/>
    </row>
    <row r="2226" spans="44:44" ht="15" x14ac:dyDescent="0.25">
      <c r="AR2226"/>
    </row>
    <row r="2227" spans="44:44" ht="15" x14ac:dyDescent="0.25">
      <c r="AR2227"/>
    </row>
    <row r="2228" spans="44:44" ht="15" x14ac:dyDescent="0.25">
      <c r="AR2228"/>
    </row>
    <row r="2229" spans="44:44" ht="15" x14ac:dyDescent="0.25">
      <c r="AR2229"/>
    </row>
    <row r="2230" spans="44:44" ht="15" x14ac:dyDescent="0.25">
      <c r="AR2230"/>
    </row>
    <row r="2231" spans="44:44" ht="15" x14ac:dyDescent="0.25">
      <c r="AR2231"/>
    </row>
    <row r="2232" spans="44:44" ht="15" x14ac:dyDescent="0.25">
      <c r="AR2232"/>
    </row>
    <row r="2233" spans="44:44" ht="15" x14ac:dyDescent="0.25">
      <c r="AR2233"/>
    </row>
    <row r="2234" spans="44:44" ht="15" x14ac:dyDescent="0.25">
      <c r="AR2234"/>
    </row>
    <row r="2235" spans="44:44" ht="15" x14ac:dyDescent="0.25">
      <c r="AR2235"/>
    </row>
    <row r="2236" spans="44:44" ht="15" x14ac:dyDescent="0.25">
      <c r="AR2236"/>
    </row>
    <row r="2237" spans="44:44" ht="15" x14ac:dyDescent="0.25">
      <c r="AR2237"/>
    </row>
    <row r="2238" spans="44:44" ht="15" x14ac:dyDescent="0.25">
      <c r="AR2238"/>
    </row>
    <row r="2239" spans="44:44" ht="15" x14ac:dyDescent="0.25">
      <c r="AR2239"/>
    </row>
    <row r="2240" spans="44:44" ht="15" x14ac:dyDescent="0.25">
      <c r="AR2240"/>
    </row>
    <row r="2241" spans="44:44" ht="15" x14ac:dyDescent="0.25">
      <c r="AR2241"/>
    </row>
    <row r="2242" spans="44:44" ht="15" x14ac:dyDescent="0.25">
      <c r="AR2242"/>
    </row>
    <row r="2243" spans="44:44" ht="15" x14ac:dyDescent="0.25">
      <c r="AR2243"/>
    </row>
    <row r="2244" spans="44:44" ht="15" x14ac:dyDescent="0.25">
      <c r="AR2244"/>
    </row>
    <row r="2245" spans="44:44" ht="15" x14ac:dyDescent="0.25">
      <c r="AR2245"/>
    </row>
    <row r="2246" spans="44:44" ht="15" x14ac:dyDescent="0.25">
      <c r="AR2246"/>
    </row>
    <row r="2247" spans="44:44" ht="15" x14ac:dyDescent="0.25">
      <c r="AR2247"/>
    </row>
    <row r="2248" spans="44:44" ht="15" x14ac:dyDescent="0.25">
      <c r="AR2248"/>
    </row>
    <row r="2249" spans="44:44" ht="15" x14ac:dyDescent="0.25">
      <c r="AR2249"/>
    </row>
    <row r="2250" spans="44:44" ht="15" x14ac:dyDescent="0.25">
      <c r="AR2250"/>
    </row>
    <row r="2251" spans="44:44" ht="15" x14ac:dyDescent="0.25">
      <c r="AR2251"/>
    </row>
    <row r="2252" spans="44:44" ht="15" x14ac:dyDescent="0.25">
      <c r="AR2252"/>
    </row>
    <row r="2253" spans="44:44" ht="15" x14ac:dyDescent="0.25">
      <c r="AR2253"/>
    </row>
    <row r="2254" spans="44:44" ht="15" x14ac:dyDescent="0.25">
      <c r="AR2254"/>
    </row>
    <row r="2255" spans="44:44" ht="15" x14ac:dyDescent="0.25">
      <c r="AR2255"/>
    </row>
    <row r="2256" spans="44:44" ht="15" x14ac:dyDescent="0.25">
      <c r="AR2256"/>
    </row>
    <row r="2257" spans="44:44" ht="15" x14ac:dyDescent="0.25">
      <c r="AR2257"/>
    </row>
    <row r="2258" spans="44:44" ht="15" x14ac:dyDescent="0.25">
      <c r="AR2258"/>
    </row>
    <row r="2259" spans="44:44" ht="15" x14ac:dyDescent="0.25">
      <c r="AR2259"/>
    </row>
    <row r="2260" spans="44:44" ht="15" x14ac:dyDescent="0.25">
      <c r="AR2260"/>
    </row>
    <row r="2261" spans="44:44" ht="15" x14ac:dyDescent="0.25">
      <c r="AR2261"/>
    </row>
    <row r="2262" spans="44:44" ht="15" x14ac:dyDescent="0.25">
      <c r="AR2262"/>
    </row>
    <row r="2263" spans="44:44" ht="15" x14ac:dyDescent="0.25">
      <c r="AR2263"/>
    </row>
    <row r="2264" spans="44:44" ht="15" x14ac:dyDescent="0.25">
      <c r="AR2264"/>
    </row>
    <row r="2265" spans="44:44" ht="15" x14ac:dyDescent="0.25">
      <c r="AR2265"/>
    </row>
    <row r="2266" spans="44:44" ht="15" x14ac:dyDescent="0.25">
      <c r="AR2266"/>
    </row>
    <row r="2267" spans="44:44" ht="15" x14ac:dyDescent="0.25">
      <c r="AR2267"/>
    </row>
    <row r="2268" spans="44:44" ht="15" x14ac:dyDescent="0.25">
      <c r="AR2268"/>
    </row>
    <row r="2269" spans="44:44" ht="15" x14ac:dyDescent="0.25">
      <c r="AR2269"/>
    </row>
    <row r="2270" spans="44:44" ht="15" x14ac:dyDescent="0.25">
      <c r="AR2270"/>
    </row>
    <row r="2271" spans="44:44" ht="15" x14ac:dyDescent="0.25">
      <c r="AR2271"/>
    </row>
    <row r="2272" spans="44:44" ht="15" x14ac:dyDescent="0.25">
      <c r="AR2272"/>
    </row>
    <row r="2273" spans="44:44" ht="15" x14ac:dyDescent="0.25">
      <c r="AR2273"/>
    </row>
    <row r="2274" spans="44:44" ht="15" x14ac:dyDescent="0.25">
      <c r="AR2274"/>
    </row>
    <row r="2275" spans="44:44" ht="15" x14ac:dyDescent="0.25">
      <c r="AR2275"/>
    </row>
    <row r="2276" spans="44:44" ht="15" x14ac:dyDescent="0.25">
      <c r="AR2276"/>
    </row>
    <row r="2277" spans="44:44" ht="15" x14ac:dyDescent="0.25">
      <c r="AR2277"/>
    </row>
    <row r="2278" spans="44:44" ht="15" x14ac:dyDescent="0.25">
      <c r="AR2278"/>
    </row>
    <row r="2279" spans="44:44" ht="15" x14ac:dyDescent="0.25">
      <c r="AR2279"/>
    </row>
    <row r="2280" spans="44:44" ht="15" x14ac:dyDescent="0.25">
      <c r="AR2280"/>
    </row>
    <row r="2281" spans="44:44" ht="15" x14ac:dyDescent="0.25">
      <c r="AR2281"/>
    </row>
    <row r="2282" spans="44:44" ht="15" x14ac:dyDescent="0.25">
      <c r="AR2282"/>
    </row>
    <row r="2283" spans="44:44" ht="15" x14ac:dyDescent="0.25">
      <c r="AR2283"/>
    </row>
    <row r="2284" spans="44:44" ht="15" x14ac:dyDescent="0.25">
      <c r="AR2284"/>
    </row>
    <row r="2285" spans="44:44" ht="15" x14ac:dyDescent="0.25">
      <c r="AR2285"/>
    </row>
    <row r="2286" spans="44:44" ht="15" x14ac:dyDescent="0.25">
      <c r="AR2286"/>
    </row>
    <row r="2287" spans="44:44" ht="15" x14ac:dyDescent="0.25">
      <c r="AR2287"/>
    </row>
    <row r="2288" spans="44:44" ht="15" x14ac:dyDescent="0.25">
      <c r="AR2288"/>
    </row>
    <row r="2289" spans="44:44" ht="15" x14ac:dyDescent="0.25">
      <c r="AR2289"/>
    </row>
    <row r="2290" spans="44:44" ht="15" x14ac:dyDescent="0.25">
      <c r="AR2290"/>
    </row>
    <row r="2291" spans="44:44" ht="15" x14ac:dyDescent="0.25">
      <c r="AR2291"/>
    </row>
    <row r="2292" spans="44:44" ht="15" x14ac:dyDescent="0.25">
      <c r="AR2292"/>
    </row>
    <row r="2293" spans="44:44" ht="15" x14ac:dyDescent="0.25">
      <c r="AR2293"/>
    </row>
    <row r="2294" spans="44:44" ht="15" x14ac:dyDescent="0.25">
      <c r="AR2294"/>
    </row>
    <row r="2295" spans="44:44" ht="15" x14ac:dyDescent="0.25">
      <c r="AR2295"/>
    </row>
    <row r="2296" spans="44:44" ht="15" x14ac:dyDescent="0.25">
      <c r="AR2296"/>
    </row>
    <row r="2297" spans="44:44" ht="15" x14ac:dyDescent="0.25">
      <c r="AR2297"/>
    </row>
    <row r="2298" spans="44:44" ht="15" x14ac:dyDescent="0.25">
      <c r="AR2298"/>
    </row>
    <row r="2299" spans="44:44" ht="15" x14ac:dyDescent="0.25">
      <c r="AR2299"/>
    </row>
    <row r="2300" spans="44:44" ht="15" x14ac:dyDescent="0.25">
      <c r="AR2300"/>
    </row>
    <row r="2301" spans="44:44" ht="15" x14ac:dyDescent="0.25">
      <c r="AR2301"/>
    </row>
    <row r="2302" spans="44:44" ht="15" x14ac:dyDescent="0.25">
      <c r="AR2302"/>
    </row>
    <row r="2303" spans="44:44" ht="15" x14ac:dyDescent="0.25">
      <c r="AR2303"/>
    </row>
    <row r="2304" spans="44:44" ht="15" x14ac:dyDescent="0.25">
      <c r="AR2304"/>
    </row>
    <row r="2305" spans="44:44" ht="15" x14ac:dyDescent="0.25">
      <c r="AR2305"/>
    </row>
    <row r="2306" spans="44:44" ht="15" x14ac:dyDescent="0.25">
      <c r="AR2306"/>
    </row>
    <row r="2307" spans="44:44" ht="15" x14ac:dyDescent="0.25">
      <c r="AR2307"/>
    </row>
    <row r="2308" spans="44:44" ht="15" x14ac:dyDescent="0.25">
      <c r="AR2308"/>
    </row>
    <row r="2309" spans="44:44" ht="15" x14ac:dyDescent="0.25">
      <c r="AR2309"/>
    </row>
    <row r="2310" spans="44:44" ht="15" x14ac:dyDescent="0.25">
      <c r="AR2310"/>
    </row>
    <row r="2311" spans="44:44" ht="15" x14ac:dyDescent="0.25">
      <c r="AR2311"/>
    </row>
    <row r="2312" spans="44:44" ht="15" x14ac:dyDescent="0.25">
      <c r="AR2312"/>
    </row>
    <row r="2313" spans="44:44" ht="15" x14ac:dyDescent="0.25">
      <c r="AR2313"/>
    </row>
    <row r="2314" spans="44:44" ht="15" x14ac:dyDescent="0.25">
      <c r="AR2314"/>
    </row>
    <row r="2315" spans="44:44" ht="15" x14ac:dyDescent="0.25">
      <c r="AR2315"/>
    </row>
    <row r="2316" spans="44:44" ht="15" x14ac:dyDescent="0.25">
      <c r="AR2316"/>
    </row>
    <row r="2317" spans="44:44" ht="15" x14ac:dyDescent="0.25">
      <c r="AR2317"/>
    </row>
    <row r="2318" spans="44:44" ht="15" x14ac:dyDescent="0.25">
      <c r="AR2318"/>
    </row>
    <row r="2319" spans="44:44" ht="15" x14ac:dyDescent="0.25">
      <c r="AR2319"/>
    </row>
    <row r="2320" spans="44:44" ht="15" x14ac:dyDescent="0.25">
      <c r="AR2320"/>
    </row>
    <row r="2321" spans="44:44" ht="15" x14ac:dyDescent="0.25">
      <c r="AR2321"/>
    </row>
    <row r="2322" spans="44:44" ht="15" x14ac:dyDescent="0.25">
      <c r="AR2322"/>
    </row>
    <row r="2323" spans="44:44" ht="15" x14ac:dyDescent="0.25">
      <c r="AR2323"/>
    </row>
    <row r="2324" spans="44:44" ht="15" x14ac:dyDescent="0.25">
      <c r="AR2324"/>
    </row>
    <row r="2325" spans="44:44" ht="15" x14ac:dyDescent="0.25">
      <c r="AR2325"/>
    </row>
    <row r="2326" spans="44:44" ht="15" x14ac:dyDescent="0.25">
      <c r="AR2326"/>
    </row>
    <row r="2327" spans="44:44" ht="15" x14ac:dyDescent="0.25">
      <c r="AR2327"/>
    </row>
    <row r="2328" spans="44:44" ht="15" x14ac:dyDescent="0.25">
      <c r="AR2328"/>
    </row>
    <row r="2329" spans="44:44" ht="15" x14ac:dyDescent="0.25">
      <c r="AR2329"/>
    </row>
    <row r="2330" spans="44:44" ht="15" x14ac:dyDescent="0.25">
      <c r="AR2330"/>
    </row>
    <row r="2331" spans="44:44" ht="15" x14ac:dyDescent="0.25">
      <c r="AR2331"/>
    </row>
    <row r="2332" spans="44:44" ht="15" x14ac:dyDescent="0.25">
      <c r="AR2332"/>
    </row>
    <row r="2333" spans="44:44" ht="15" x14ac:dyDescent="0.25">
      <c r="AR2333"/>
    </row>
    <row r="2334" spans="44:44" ht="15" x14ac:dyDescent="0.25">
      <c r="AR2334"/>
    </row>
    <row r="2335" spans="44:44" ht="15" x14ac:dyDescent="0.25">
      <c r="AR2335"/>
    </row>
    <row r="2336" spans="44:44" ht="15" x14ac:dyDescent="0.25">
      <c r="AR2336"/>
    </row>
    <row r="2337" spans="44:44" ht="15" x14ac:dyDescent="0.25">
      <c r="AR2337"/>
    </row>
    <row r="2338" spans="44:44" ht="15" x14ac:dyDescent="0.25">
      <c r="AR2338"/>
    </row>
    <row r="2339" spans="44:44" ht="15" x14ac:dyDescent="0.25">
      <c r="AR2339"/>
    </row>
    <row r="2340" spans="44:44" ht="15" x14ac:dyDescent="0.25">
      <c r="AR2340"/>
    </row>
    <row r="2341" spans="44:44" ht="15" x14ac:dyDescent="0.25">
      <c r="AR2341"/>
    </row>
    <row r="2342" spans="44:44" ht="15" x14ac:dyDescent="0.25">
      <c r="AR2342"/>
    </row>
    <row r="2343" spans="44:44" ht="15" x14ac:dyDescent="0.25">
      <c r="AR2343"/>
    </row>
    <row r="2344" spans="44:44" ht="15" x14ac:dyDescent="0.25">
      <c r="AR2344"/>
    </row>
    <row r="2345" spans="44:44" ht="15" x14ac:dyDescent="0.25">
      <c r="AR2345"/>
    </row>
    <row r="2346" spans="44:44" ht="15" x14ac:dyDescent="0.25">
      <c r="AR2346"/>
    </row>
    <row r="2347" spans="44:44" ht="15" x14ac:dyDescent="0.25">
      <c r="AR2347"/>
    </row>
    <row r="2348" spans="44:44" ht="15" x14ac:dyDescent="0.25">
      <c r="AR2348"/>
    </row>
    <row r="2349" spans="44:44" ht="15" x14ac:dyDescent="0.25">
      <c r="AR2349"/>
    </row>
    <row r="2350" spans="44:44" ht="15" x14ac:dyDescent="0.25">
      <c r="AR2350"/>
    </row>
    <row r="2351" spans="44:44" ht="15" x14ac:dyDescent="0.25">
      <c r="AR2351"/>
    </row>
    <row r="2352" spans="44:44" ht="15" x14ac:dyDescent="0.25">
      <c r="AR2352"/>
    </row>
    <row r="2353" spans="44:44" ht="15" x14ac:dyDescent="0.25">
      <c r="AR2353"/>
    </row>
    <row r="2354" spans="44:44" ht="15" x14ac:dyDescent="0.25">
      <c r="AR2354"/>
    </row>
    <row r="2355" spans="44:44" ht="15" x14ac:dyDescent="0.25">
      <c r="AR2355"/>
    </row>
    <row r="2356" spans="44:44" ht="15" x14ac:dyDescent="0.25">
      <c r="AR2356"/>
    </row>
    <row r="2357" spans="44:44" ht="15" x14ac:dyDescent="0.25">
      <c r="AR2357"/>
    </row>
    <row r="2358" spans="44:44" ht="15" x14ac:dyDescent="0.25">
      <c r="AR2358"/>
    </row>
    <row r="2359" spans="44:44" ht="15" x14ac:dyDescent="0.25">
      <c r="AR2359"/>
    </row>
    <row r="2360" spans="44:44" ht="15" x14ac:dyDescent="0.25">
      <c r="AR2360"/>
    </row>
    <row r="2361" spans="44:44" ht="15" x14ac:dyDescent="0.25">
      <c r="AR2361"/>
    </row>
    <row r="2362" spans="44:44" ht="15" x14ac:dyDescent="0.25">
      <c r="AR2362"/>
    </row>
    <row r="2363" spans="44:44" ht="15" x14ac:dyDescent="0.25">
      <c r="AR2363"/>
    </row>
    <row r="2364" spans="44:44" ht="15" x14ac:dyDescent="0.25">
      <c r="AR2364"/>
    </row>
    <row r="2365" spans="44:44" ht="15" x14ac:dyDescent="0.25">
      <c r="AR2365"/>
    </row>
    <row r="2366" spans="44:44" ht="15" x14ac:dyDescent="0.25">
      <c r="AR2366"/>
    </row>
    <row r="2367" spans="44:44" ht="15" x14ac:dyDescent="0.25">
      <c r="AR2367"/>
    </row>
    <row r="2368" spans="44:44" ht="15" x14ac:dyDescent="0.25">
      <c r="AR2368"/>
    </row>
    <row r="2369" spans="44:44" ht="15" x14ac:dyDescent="0.25">
      <c r="AR2369"/>
    </row>
    <row r="2370" spans="44:44" ht="15" x14ac:dyDescent="0.25">
      <c r="AR2370"/>
    </row>
    <row r="2371" spans="44:44" ht="15" x14ac:dyDescent="0.25">
      <c r="AR2371"/>
    </row>
    <row r="2372" spans="44:44" ht="15" x14ac:dyDescent="0.25">
      <c r="AR2372"/>
    </row>
    <row r="2373" spans="44:44" ht="15" x14ac:dyDescent="0.25">
      <c r="AR2373"/>
    </row>
    <row r="2374" spans="44:44" ht="15" x14ac:dyDescent="0.25">
      <c r="AR2374"/>
    </row>
    <row r="2375" spans="44:44" ht="15" x14ac:dyDescent="0.25">
      <c r="AR2375"/>
    </row>
    <row r="2376" spans="44:44" ht="15" x14ac:dyDescent="0.25">
      <c r="AR2376"/>
    </row>
    <row r="2377" spans="44:44" ht="15" x14ac:dyDescent="0.25">
      <c r="AR2377"/>
    </row>
    <row r="2378" spans="44:44" ht="15" x14ac:dyDescent="0.25">
      <c r="AR2378"/>
    </row>
    <row r="2379" spans="44:44" ht="15" x14ac:dyDescent="0.25">
      <c r="AR2379"/>
    </row>
    <row r="2380" spans="44:44" ht="15" x14ac:dyDescent="0.25">
      <c r="AR2380"/>
    </row>
    <row r="2381" spans="44:44" ht="15" x14ac:dyDescent="0.25">
      <c r="AR2381"/>
    </row>
    <row r="2382" spans="44:44" ht="15" x14ac:dyDescent="0.25">
      <c r="AR2382"/>
    </row>
    <row r="2383" spans="44:44" ht="15" x14ac:dyDescent="0.25">
      <c r="AR2383"/>
    </row>
    <row r="2384" spans="44:44" ht="15" x14ac:dyDescent="0.25">
      <c r="AR2384"/>
    </row>
    <row r="2385" spans="44:44" ht="15" x14ac:dyDescent="0.25">
      <c r="AR2385"/>
    </row>
    <row r="2386" spans="44:44" ht="15" x14ac:dyDescent="0.25">
      <c r="AR2386"/>
    </row>
    <row r="2387" spans="44:44" ht="15" x14ac:dyDescent="0.25">
      <c r="AR2387"/>
    </row>
    <row r="2388" spans="44:44" ht="15" x14ac:dyDescent="0.25">
      <c r="AR2388"/>
    </row>
    <row r="2389" spans="44:44" ht="15" x14ac:dyDescent="0.25">
      <c r="AR2389"/>
    </row>
    <row r="2390" spans="44:44" ht="15" x14ac:dyDescent="0.25">
      <c r="AR2390"/>
    </row>
    <row r="2391" spans="44:44" ht="15" x14ac:dyDescent="0.25">
      <c r="AR2391"/>
    </row>
    <row r="2392" spans="44:44" ht="15" x14ac:dyDescent="0.25">
      <c r="AR2392"/>
    </row>
    <row r="2393" spans="44:44" ht="15" x14ac:dyDescent="0.25">
      <c r="AR2393"/>
    </row>
    <row r="2394" spans="44:44" ht="15" x14ac:dyDescent="0.25">
      <c r="AR2394"/>
    </row>
    <row r="2395" spans="44:44" ht="15" x14ac:dyDescent="0.25">
      <c r="AR2395"/>
    </row>
    <row r="2396" spans="44:44" ht="15" x14ac:dyDescent="0.25">
      <c r="AR2396"/>
    </row>
    <row r="2397" spans="44:44" ht="15" x14ac:dyDescent="0.25">
      <c r="AR2397"/>
    </row>
    <row r="2398" spans="44:44" ht="15" x14ac:dyDescent="0.25">
      <c r="AR2398"/>
    </row>
    <row r="2399" spans="44:44" ht="15" x14ac:dyDescent="0.25">
      <c r="AR2399"/>
    </row>
    <row r="2400" spans="44:44" ht="15" x14ac:dyDescent="0.25">
      <c r="AR2400"/>
    </row>
    <row r="2401" spans="44:44" ht="15" x14ac:dyDescent="0.25">
      <c r="AR2401"/>
    </row>
    <row r="2402" spans="44:44" ht="15" x14ac:dyDescent="0.25">
      <c r="AR2402"/>
    </row>
    <row r="2403" spans="44:44" ht="15" x14ac:dyDescent="0.25">
      <c r="AR2403"/>
    </row>
    <row r="2404" spans="44:44" ht="15" x14ac:dyDescent="0.25">
      <c r="AR2404"/>
    </row>
    <row r="2405" spans="44:44" ht="15" x14ac:dyDescent="0.25">
      <c r="AR2405"/>
    </row>
    <row r="2406" spans="44:44" ht="15" x14ac:dyDescent="0.25">
      <c r="AR2406"/>
    </row>
    <row r="2407" spans="44:44" ht="15" x14ac:dyDescent="0.25">
      <c r="AR2407"/>
    </row>
    <row r="2408" spans="44:44" ht="15" x14ac:dyDescent="0.25">
      <c r="AR2408"/>
    </row>
    <row r="2409" spans="44:44" ht="15" x14ac:dyDescent="0.25">
      <c r="AR2409"/>
    </row>
    <row r="2410" spans="44:44" ht="15" x14ac:dyDescent="0.25">
      <c r="AR2410"/>
    </row>
    <row r="2411" spans="44:44" ht="15" x14ac:dyDescent="0.25">
      <c r="AR2411"/>
    </row>
    <row r="2412" spans="44:44" ht="15" x14ac:dyDescent="0.25">
      <c r="AR2412"/>
    </row>
    <row r="2413" spans="44:44" ht="15" x14ac:dyDescent="0.25">
      <c r="AR2413"/>
    </row>
    <row r="2414" spans="44:44" ht="15" x14ac:dyDescent="0.25">
      <c r="AR2414"/>
    </row>
    <row r="2415" spans="44:44" ht="15" x14ac:dyDescent="0.25">
      <c r="AR2415"/>
    </row>
    <row r="2416" spans="44:44" ht="15" x14ac:dyDescent="0.25">
      <c r="AR2416"/>
    </row>
    <row r="2417" spans="44:44" ht="15" x14ac:dyDescent="0.25">
      <c r="AR2417"/>
    </row>
    <row r="2418" spans="44:44" ht="15" x14ac:dyDescent="0.25">
      <c r="AR2418"/>
    </row>
    <row r="2419" spans="44:44" ht="15" x14ac:dyDescent="0.25">
      <c r="AR2419"/>
    </row>
    <row r="2420" spans="44:44" ht="15" x14ac:dyDescent="0.25">
      <c r="AR2420"/>
    </row>
    <row r="2421" spans="44:44" ht="15" x14ac:dyDescent="0.25">
      <c r="AR2421"/>
    </row>
    <row r="2422" spans="44:44" ht="15" x14ac:dyDescent="0.25">
      <c r="AR2422"/>
    </row>
    <row r="2423" spans="44:44" ht="15" x14ac:dyDescent="0.25">
      <c r="AR2423"/>
    </row>
    <row r="2424" spans="44:44" ht="15" x14ac:dyDescent="0.25">
      <c r="AR2424"/>
    </row>
    <row r="2425" spans="44:44" ht="15" x14ac:dyDescent="0.25">
      <c r="AR2425"/>
    </row>
    <row r="2426" spans="44:44" ht="15" x14ac:dyDescent="0.25">
      <c r="AR2426"/>
    </row>
    <row r="2427" spans="44:44" ht="15" x14ac:dyDescent="0.25">
      <c r="AR2427"/>
    </row>
    <row r="2428" spans="44:44" ht="15" x14ac:dyDescent="0.25">
      <c r="AR2428"/>
    </row>
    <row r="2429" spans="44:44" ht="15" x14ac:dyDescent="0.25">
      <c r="AR2429"/>
    </row>
    <row r="2430" spans="44:44" ht="15" x14ac:dyDescent="0.25">
      <c r="AR2430"/>
    </row>
    <row r="2431" spans="44:44" ht="15" x14ac:dyDescent="0.25">
      <c r="AR2431"/>
    </row>
    <row r="2432" spans="44:44" ht="15" x14ac:dyDescent="0.25">
      <c r="AR2432"/>
    </row>
    <row r="2433" spans="44:44" ht="15" x14ac:dyDescent="0.25">
      <c r="AR2433"/>
    </row>
    <row r="2434" spans="44:44" ht="15" x14ac:dyDescent="0.25">
      <c r="AR2434"/>
    </row>
    <row r="2435" spans="44:44" ht="15" x14ac:dyDescent="0.25">
      <c r="AR2435"/>
    </row>
    <row r="2436" spans="44:44" ht="15" x14ac:dyDescent="0.25">
      <c r="AR2436"/>
    </row>
    <row r="2437" spans="44:44" ht="15" x14ac:dyDescent="0.25">
      <c r="AR2437"/>
    </row>
    <row r="2438" spans="44:44" ht="15" x14ac:dyDescent="0.25">
      <c r="AR2438"/>
    </row>
    <row r="2439" spans="44:44" ht="15" x14ac:dyDescent="0.25">
      <c r="AR2439"/>
    </row>
    <row r="2440" spans="44:44" ht="15" x14ac:dyDescent="0.25">
      <c r="AR2440"/>
    </row>
    <row r="2441" spans="44:44" ht="15" x14ac:dyDescent="0.25">
      <c r="AR2441"/>
    </row>
    <row r="2442" spans="44:44" ht="15" x14ac:dyDescent="0.25">
      <c r="AR2442"/>
    </row>
    <row r="2443" spans="44:44" ht="15" x14ac:dyDescent="0.25">
      <c r="AR2443"/>
    </row>
    <row r="2444" spans="44:44" ht="15" x14ac:dyDescent="0.25">
      <c r="AR2444"/>
    </row>
    <row r="2445" spans="44:44" ht="15" x14ac:dyDescent="0.25">
      <c r="AR2445"/>
    </row>
    <row r="2446" spans="44:44" ht="15" x14ac:dyDescent="0.25">
      <c r="AR2446"/>
    </row>
    <row r="2447" spans="44:44" ht="15" x14ac:dyDescent="0.25">
      <c r="AR2447"/>
    </row>
    <row r="2448" spans="44:44" ht="15" x14ac:dyDescent="0.25">
      <c r="AR2448"/>
    </row>
    <row r="2449" spans="44:44" ht="15" x14ac:dyDescent="0.25">
      <c r="AR2449"/>
    </row>
    <row r="2450" spans="44:44" ht="15" x14ac:dyDescent="0.25">
      <c r="AR2450"/>
    </row>
    <row r="2451" spans="44:44" ht="15" x14ac:dyDescent="0.25">
      <c r="AR2451"/>
    </row>
    <row r="2452" spans="44:44" ht="15" x14ac:dyDescent="0.25">
      <c r="AR2452"/>
    </row>
    <row r="2453" spans="44:44" ht="15" x14ac:dyDescent="0.25">
      <c r="AR2453"/>
    </row>
    <row r="2454" spans="44:44" ht="15" x14ac:dyDescent="0.25">
      <c r="AR2454"/>
    </row>
    <row r="2455" spans="44:44" ht="15" x14ac:dyDescent="0.25">
      <c r="AR2455"/>
    </row>
    <row r="2456" spans="44:44" ht="15" x14ac:dyDescent="0.25">
      <c r="AR2456"/>
    </row>
    <row r="2457" spans="44:44" ht="15" x14ac:dyDescent="0.25">
      <c r="AR2457"/>
    </row>
    <row r="2458" spans="44:44" ht="15" x14ac:dyDescent="0.25">
      <c r="AR2458"/>
    </row>
    <row r="2459" spans="44:44" ht="15" x14ac:dyDescent="0.25">
      <c r="AR2459"/>
    </row>
    <row r="2460" spans="44:44" ht="15" x14ac:dyDescent="0.25">
      <c r="AR2460"/>
    </row>
    <row r="2461" spans="44:44" ht="15" x14ac:dyDescent="0.25">
      <c r="AR2461"/>
    </row>
    <row r="2462" spans="44:44" ht="15" x14ac:dyDescent="0.25">
      <c r="AR2462"/>
    </row>
    <row r="2463" spans="44:44" ht="15" x14ac:dyDescent="0.25">
      <c r="AR2463"/>
    </row>
    <row r="2464" spans="44:44" ht="15" x14ac:dyDescent="0.25">
      <c r="AR2464"/>
    </row>
    <row r="2465" spans="44:44" ht="15" x14ac:dyDescent="0.25">
      <c r="AR2465"/>
    </row>
    <row r="2466" spans="44:44" ht="15" x14ac:dyDescent="0.25">
      <c r="AR2466"/>
    </row>
    <row r="2467" spans="44:44" ht="15" x14ac:dyDescent="0.25">
      <c r="AR2467"/>
    </row>
    <row r="2468" spans="44:44" ht="15" x14ac:dyDescent="0.25">
      <c r="AR2468"/>
    </row>
    <row r="2469" spans="44:44" ht="15" x14ac:dyDescent="0.25">
      <c r="AR2469"/>
    </row>
    <row r="2470" spans="44:44" ht="15" x14ac:dyDescent="0.25">
      <c r="AR2470"/>
    </row>
    <row r="2471" spans="44:44" ht="15" x14ac:dyDescent="0.25">
      <c r="AR2471"/>
    </row>
    <row r="2472" spans="44:44" ht="15" x14ac:dyDescent="0.25">
      <c r="AR2472"/>
    </row>
    <row r="2473" spans="44:44" ht="15" x14ac:dyDescent="0.25">
      <c r="AR2473"/>
    </row>
    <row r="2474" spans="44:44" ht="15" x14ac:dyDescent="0.25">
      <c r="AR2474"/>
    </row>
    <row r="2475" spans="44:44" ht="15" x14ac:dyDescent="0.25">
      <c r="AR2475"/>
    </row>
    <row r="2476" spans="44:44" ht="15" x14ac:dyDescent="0.25">
      <c r="AR2476"/>
    </row>
    <row r="2477" spans="44:44" ht="15" x14ac:dyDescent="0.25">
      <c r="AR2477"/>
    </row>
    <row r="2478" spans="44:44" ht="15" x14ac:dyDescent="0.25">
      <c r="AR2478"/>
    </row>
    <row r="2479" spans="44:44" ht="15" x14ac:dyDescent="0.25">
      <c r="AR2479"/>
    </row>
    <row r="2480" spans="44:44" ht="15" x14ac:dyDescent="0.25">
      <c r="AR2480"/>
    </row>
    <row r="2481" spans="44:44" ht="15" x14ac:dyDescent="0.25">
      <c r="AR2481"/>
    </row>
    <row r="2482" spans="44:44" ht="15" x14ac:dyDescent="0.25">
      <c r="AR2482"/>
    </row>
    <row r="2483" spans="44:44" ht="15" x14ac:dyDescent="0.25">
      <c r="AR2483"/>
    </row>
    <row r="2484" spans="44:44" ht="15" x14ac:dyDescent="0.25">
      <c r="AR2484"/>
    </row>
    <row r="2485" spans="44:44" ht="15" x14ac:dyDescent="0.25">
      <c r="AR2485"/>
    </row>
    <row r="2486" spans="44:44" ht="15" x14ac:dyDescent="0.25">
      <c r="AR2486"/>
    </row>
    <row r="2487" spans="44:44" ht="15" x14ac:dyDescent="0.25">
      <c r="AR2487"/>
    </row>
    <row r="2488" spans="44:44" ht="15" x14ac:dyDescent="0.25">
      <c r="AR2488"/>
    </row>
    <row r="2489" spans="44:44" ht="15" x14ac:dyDescent="0.25">
      <c r="AR2489"/>
    </row>
    <row r="2490" spans="44:44" ht="15" x14ac:dyDescent="0.25">
      <c r="AR2490"/>
    </row>
    <row r="2491" spans="44:44" ht="15" x14ac:dyDescent="0.25">
      <c r="AR2491"/>
    </row>
    <row r="2492" spans="44:44" ht="15" x14ac:dyDescent="0.25">
      <c r="AR2492"/>
    </row>
    <row r="2493" spans="44:44" ht="15" x14ac:dyDescent="0.25">
      <c r="AR2493"/>
    </row>
    <row r="2494" spans="44:44" ht="15" x14ac:dyDescent="0.25">
      <c r="AR2494"/>
    </row>
    <row r="2495" spans="44:44" ht="15" x14ac:dyDescent="0.25">
      <c r="AR2495"/>
    </row>
    <row r="2496" spans="44:44" ht="15" x14ac:dyDescent="0.25">
      <c r="AR2496"/>
    </row>
    <row r="2497" spans="44:44" ht="15" x14ac:dyDescent="0.25">
      <c r="AR2497"/>
    </row>
    <row r="2498" spans="44:44" ht="15" x14ac:dyDescent="0.25">
      <c r="AR2498"/>
    </row>
    <row r="2499" spans="44:44" ht="15" x14ac:dyDescent="0.25">
      <c r="AR2499"/>
    </row>
    <row r="2500" spans="44:44" ht="15" x14ac:dyDescent="0.25">
      <c r="AR2500"/>
    </row>
    <row r="2501" spans="44:44" ht="15" x14ac:dyDescent="0.25">
      <c r="AR2501"/>
    </row>
    <row r="2502" spans="44:44" ht="15" x14ac:dyDescent="0.25">
      <c r="AR2502"/>
    </row>
    <row r="2503" spans="44:44" ht="15" x14ac:dyDescent="0.25">
      <c r="AR2503"/>
    </row>
    <row r="2504" spans="44:44" ht="15" x14ac:dyDescent="0.25">
      <c r="AR2504"/>
    </row>
    <row r="2505" spans="44:44" ht="15" x14ac:dyDescent="0.25">
      <c r="AR2505"/>
    </row>
    <row r="2506" spans="44:44" ht="15" x14ac:dyDescent="0.25">
      <c r="AR2506"/>
    </row>
    <row r="2507" spans="44:44" ht="15" x14ac:dyDescent="0.25">
      <c r="AR2507"/>
    </row>
    <row r="2508" spans="44:44" ht="15" x14ac:dyDescent="0.25">
      <c r="AR2508"/>
    </row>
    <row r="2509" spans="44:44" ht="15" x14ac:dyDescent="0.25">
      <c r="AR2509"/>
    </row>
    <row r="2510" spans="44:44" ht="15" x14ac:dyDescent="0.25">
      <c r="AR2510"/>
    </row>
    <row r="2511" spans="44:44" ht="15" x14ac:dyDescent="0.25">
      <c r="AR2511"/>
    </row>
    <row r="2512" spans="44:44" ht="15" x14ac:dyDescent="0.25">
      <c r="AR2512"/>
    </row>
    <row r="2513" spans="44:44" ht="15" x14ac:dyDescent="0.25">
      <c r="AR2513"/>
    </row>
    <row r="2514" spans="44:44" ht="15" x14ac:dyDescent="0.25">
      <c r="AR2514"/>
    </row>
    <row r="2515" spans="44:44" ht="15" x14ac:dyDescent="0.25">
      <c r="AR2515"/>
    </row>
    <row r="2516" spans="44:44" ht="15" x14ac:dyDescent="0.25">
      <c r="AR2516"/>
    </row>
    <row r="2517" spans="44:44" ht="15" x14ac:dyDescent="0.25">
      <c r="AR2517"/>
    </row>
    <row r="2518" spans="44:44" ht="15" x14ac:dyDescent="0.25">
      <c r="AR2518"/>
    </row>
    <row r="2519" spans="44:44" ht="15" x14ac:dyDescent="0.25">
      <c r="AR2519"/>
    </row>
    <row r="2520" spans="44:44" ht="15" x14ac:dyDescent="0.25">
      <c r="AR2520"/>
    </row>
    <row r="2521" spans="44:44" ht="15" x14ac:dyDescent="0.25">
      <c r="AR2521"/>
    </row>
    <row r="2522" spans="44:44" ht="15" x14ac:dyDescent="0.25">
      <c r="AR2522"/>
    </row>
    <row r="2523" spans="44:44" ht="15" x14ac:dyDescent="0.25">
      <c r="AR2523"/>
    </row>
    <row r="2524" spans="44:44" ht="15" x14ac:dyDescent="0.25">
      <c r="AR2524"/>
    </row>
    <row r="2525" spans="44:44" ht="15" x14ac:dyDescent="0.25">
      <c r="AR2525"/>
    </row>
    <row r="2526" spans="44:44" ht="15" x14ac:dyDescent="0.25">
      <c r="AR2526"/>
    </row>
    <row r="2527" spans="44:44" ht="15" x14ac:dyDescent="0.25">
      <c r="AR2527"/>
    </row>
    <row r="2528" spans="44:44" ht="15" x14ac:dyDescent="0.25">
      <c r="AR2528"/>
    </row>
    <row r="2529" spans="44:44" ht="15" x14ac:dyDescent="0.25">
      <c r="AR2529"/>
    </row>
    <row r="2530" spans="44:44" ht="15" x14ac:dyDescent="0.25">
      <c r="AR2530"/>
    </row>
    <row r="2531" spans="44:44" ht="15" x14ac:dyDescent="0.25">
      <c r="AR2531"/>
    </row>
    <row r="2532" spans="44:44" ht="15" x14ac:dyDescent="0.25">
      <c r="AR2532"/>
    </row>
    <row r="2533" spans="44:44" ht="15" x14ac:dyDescent="0.25">
      <c r="AR2533"/>
    </row>
    <row r="2534" spans="44:44" ht="15" x14ac:dyDescent="0.25">
      <c r="AR2534"/>
    </row>
    <row r="2535" spans="44:44" ht="15" x14ac:dyDescent="0.25">
      <c r="AR2535"/>
    </row>
    <row r="2536" spans="44:44" ht="15" x14ac:dyDescent="0.25">
      <c r="AR2536"/>
    </row>
    <row r="2537" spans="44:44" ht="15" x14ac:dyDescent="0.25">
      <c r="AR2537"/>
    </row>
    <row r="2538" spans="44:44" ht="15" x14ac:dyDescent="0.25">
      <c r="AR2538"/>
    </row>
    <row r="2539" spans="44:44" ht="15" x14ac:dyDescent="0.25">
      <c r="AR2539"/>
    </row>
    <row r="2540" spans="44:44" ht="15" x14ac:dyDescent="0.25">
      <c r="AR2540"/>
    </row>
    <row r="2541" spans="44:44" ht="15" x14ac:dyDescent="0.25">
      <c r="AR2541"/>
    </row>
    <row r="2542" spans="44:44" ht="15" x14ac:dyDescent="0.25">
      <c r="AR2542"/>
    </row>
    <row r="2543" spans="44:44" ht="15" x14ac:dyDescent="0.25">
      <c r="AR2543"/>
    </row>
    <row r="2544" spans="44:44" ht="15" x14ac:dyDescent="0.25">
      <c r="AR2544"/>
    </row>
    <row r="2545" spans="44:44" ht="15" x14ac:dyDescent="0.25">
      <c r="AR2545"/>
    </row>
    <row r="2546" spans="44:44" ht="15" x14ac:dyDescent="0.25">
      <c r="AR2546"/>
    </row>
    <row r="2547" spans="44:44" ht="15" x14ac:dyDescent="0.25">
      <c r="AR2547"/>
    </row>
    <row r="2548" spans="44:44" ht="15" x14ac:dyDescent="0.25">
      <c r="AR2548"/>
    </row>
    <row r="2549" spans="44:44" ht="15" x14ac:dyDescent="0.25">
      <c r="AR2549"/>
    </row>
    <row r="2550" spans="44:44" ht="15" x14ac:dyDescent="0.25">
      <c r="AR2550"/>
    </row>
    <row r="2551" spans="44:44" ht="15" x14ac:dyDescent="0.25">
      <c r="AR2551"/>
    </row>
    <row r="2552" spans="44:44" ht="15" x14ac:dyDescent="0.25">
      <c r="AR2552"/>
    </row>
    <row r="2553" spans="44:44" ht="15" x14ac:dyDescent="0.25">
      <c r="AR2553"/>
    </row>
    <row r="2554" spans="44:44" ht="15" x14ac:dyDescent="0.25">
      <c r="AR2554"/>
    </row>
    <row r="2555" spans="44:44" ht="15" x14ac:dyDescent="0.25">
      <c r="AR2555"/>
    </row>
    <row r="2556" spans="44:44" ht="15" x14ac:dyDescent="0.25">
      <c r="AR2556"/>
    </row>
    <row r="2557" spans="44:44" ht="15" x14ac:dyDescent="0.25">
      <c r="AR2557"/>
    </row>
    <row r="2558" spans="44:44" ht="15" x14ac:dyDescent="0.25">
      <c r="AR2558"/>
    </row>
    <row r="2559" spans="44:44" ht="15" x14ac:dyDescent="0.25">
      <c r="AR2559"/>
    </row>
    <row r="2560" spans="44:44" ht="15" x14ac:dyDescent="0.25">
      <c r="AR2560"/>
    </row>
    <row r="2561" spans="44:44" ht="15" x14ac:dyDescent="0.25">
      <c r="AR2561"/>
    </row>
    <row r="2562" spans="44:44" ht="15" x14ac:dyDescent="0.25">
      <c r="AR2562"/>
    </row>
    <row r="2563" spans="44:44" ht="15" x14ac:dyDescent="0.25">
      <c r="AR2563"/>
    </row>
    <row r="2564" spans="44:44" ht="15" x14ac:dyDescent="0.25">
      <c r="AR2564"/>
    </row>
    <row r="2565" spans="44:44" ht="15" x14ac:dyDescent="0.25">
      <c r="AR2565"/>
    </row>
    <row r="2566" spans="44:44" ht="15" x14ac:dyDescent="0.25">
      <c r="AR2566"/>
    </row>
    <row r="2567" spans="44:44" ht="15" x14ac:dyDescent="0.25">
      <c r="AR2567"/>
    </row>
    <row r="2568" spans="44:44" ht="15" x14ac:dyDescent="0.25">
      <c r="AR2568"/>
    </row>
    <row r="2569" spans="44:44" ht="15" x14ac:dyDescent="0.25">
      <c r="AR2569"/>
    </row>
    <row r="2570" spans="44:44" ht="15" x14ac:dyDescent="0.25">
      <c r="AR2570"/>
    </row>
    <row r="2571" spans="44:44" ht="15" x14ac:dyDescent="0.25">
      <c r="AR2571"/>
    </row>
    <row r="2572" spans="44:44" ht="15" x14ac:dyDescent="0.25">
      <c r="AR2572"/>
    </row>
  </sheetData>
  <mergeCells count="1">
    <mergeCell ref="H59:I59"/>
  </mergeCells>
  <phoneticPr fontId="127" type="noConversion"/>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B050"/>
    <pageSetUpPr fitToPage="1"/>
  </sheetPr>
  <dimension ref="A1:BA218"/>
  <sheetViews>
    <sheetView showGridLines="0" zoomScaleNormal="100" zoomScaleSheetLayoutView="40" workbookViewId="0">
      <pane ySplit="1" topLeftCell="A2" activePane="bottomLeft" state="frozen"/>
      <selection pane="bottomLeft" activeCell="A2" sqref="A2"/>
    </sheetView>
  </sheetViews>
  <sheetFormatPr defaultColWidth="0" defaultRowHeight="15" x14ac:dyDescent="0.25"/>
  <cols>
    <col min="1" max="1" width="6" style="37" bestFit="1" customWidth="1"/>
    <col min="2" max="2" width="21.85546875" style="37" customWidth="1"/>
    <col min="3" max="3" width="15.5703125" style="37" customWidth="1"/>
    <col min="4" max="4" width="28.5703125" style="37" customWidth="1"/>
    <col min="5" max="5" width="15.5703125" style="37" customWidth="1"/>
    <col min="6" max="6" width="2.5703125" style="37" customWidth="1"/>
    <col min="7" max="7" width="15.42578125" style="37" customWidth="1"/>
    <col min="8" max="8" width="45.5703125" style="37" customWidth="1"/>
    <col min="9" max="9" width="20.140625" style="37" customWidth="1"/>
    <col min="10" max="10" width="32.85546875" style="37" customWidth="1"/>
    <col min="11" max="12" width="12.5703125" style="37" customWidth="1"/>
    <col min="13" max="13" width="13.85546875" style="37" customWidth="1"/>
    <col min="14" max="14" width="2.5703125" style="37" customWidth="1"/>
    <col min="15" max="15" width="13.5703125" style="37" customWidth="1"/>
    <col min="16" max="16" width="12.5703125" style="37" customWidth="1"/>
    <col min="17" max="17" width="12.42578125" style="37" customWidth="1"/>
    <col min="18" max="18" width="12.42578125" style="37" hidden="1" customWidth="1"/>
    <col min="19" max="19" width="2.5703125" style="37" customWidth="1"/>
    <col min="20" max="21" width="21.140625" style="37" customWidth="1"/>
    <col min="22" max="22" width="15.42578125" style="37" hidden="1" customWidth="1"/>
    <col min="23" max="23" width="10.5703125" style="37" customWidth="1"/>
    <col min="24" max="24" width="26.5703125" style="37" customWidth="1"/>
    <col min="25" max="25" width="35.85546875" style="37" customWidth="1"/>
    <col min="26" max="26" width="17" style="37" hidden="1" customWidth="1"/>
    <col min="27" max="27" width="17" style="37" customWidth="1"/>
    <col min="28" max="28" width="19.42578125" style="37" hidden="1" customWidth="1"/>
    <col min="29" max="29" width="16.140625" style="37" customWidth="1"/>
    <col min="30" max="30" width="19.140625" style="37" customWidth="1"/>
    <col min="31" max="31" width="2.5703125" style="37" customWidth="1"/>
    <col min="32" max="32" width="14.28515625" style="37" customWidth="1"/>
    <col min="33" max="33" width="2.5703125" style="37" customWidth="1"/>
    <col min="34" max="34" width="13.5703125" style="352" hidden="1" customWidth="1"/>
    <col min="35" max="35" width="10" style="345" hidden="1" customWidth="1"/>
    <col min="36" max="36" width="13.140625" style="345" hidden="1" customWidth="1"/>
    <col min="37" max="37" width="9.140625" style="37" hidden="1" customWidth="1"/>
    <col min="38" max="38" width="10.5703125" style="37" hidden="1" customWidth="1"/>
    <col min="39" max="40" width="9.140625" style="37" hidden="1" customWidth="1"/>
    <col min="41" max="41" width="9.5703125" style="37" hidden="1" customWidth="1"/>
    <col min="42" max="48" width="9.140625" style="37" hidden="1" customWidth="1"/>
    <col min="49" max="50" width="6" style="37" hidden="1" customWidth="1"/>
    <col min="51" max="51" width="9.140625" style="37" hidden="1" customWidth="1"/>
    <col min="52" max="52" width="11.5703125" style="37" hidden="1" customWidth="1"/>
    <col min="53" max="16384" width="9.140625" style="37" hidden="1"/>
  </cols>
  <sheetData>
    <row r="1" spans="1:53" s="31" customFormat="1" ht="31.5" hidden="1" x14ac:dyDescent="0.25">
      <c r="B1" s="32" t="s">
        <v>894</v>
      </c>
      <c r="C1" s="32" t="s">
        <v>895</v>
      </c>
      <c r="D1" s="32" t="s">
        <v>896</v>
      </c>
      <c r="E1" s="32" t="s">
        <v>897</v>
      </c>
      <c r="F1" s="33"/>
      <c r="G1" s="32" t="s">
        <v>898</v>
      </c>
      <c r="H1" s="32" t="s">
        <v>6</v>
      </c>
      <c r="I1" s="32"/>
      <c r="J1" s="32"/>
      <c r="K1" s="32" t="s">
        <v>899</v>
      </c>
      <c r="L1" s="32" t="s">
        <v>900</v>
      </c>
      <c r="M1" s="32" t="s">
        <v>901</v>
      </c>
      <c r="N1" s="34"/>
      <c r="O1" s="35" t="s">
        <v>902</v>
      </c>
      <c r="P1" s="35" t="s">
        <v>903</v>
      </c>
      <c r="Q1" s="35" t="s">
        <v>904</v>
      </c>
      <c r="R1" s="36"/>
      <c r="S1" s="33"/>
      <c r="T1" s="32" t="s">
        <v>905</v>
      </c>
      <c r="U1" s="32"/>
      <c r="V1" s="32" t="s">
        <v>898</v>
      </c>
      <c r="W1" s="32" t="s">
        <v>906</v>
      </c>
      <c r="X1" s="32" t="s">
        <v>6</v>
      </c>
      <c r="Y1" s="32"/>
      <c r="Z1" s="32" t="s">
        <v>899</v>
      </c>
      <c r="AA1" s="32"/>
      <c r="AB1" s="32" t="s">
        <v>901</v>
      </c>
      <c r="AC1" s="34"/>
      <c r="AD1" s="32" t="s">
        <v>767</v>
      </c>
      <c r="AH1" s="350"/>
      <c r="AI1" s="351"/>
      <c r="AJ1" s="351"/>
    </row>
    <row r="2" spans="1:53" s="569" customFormat="1" ht="60" customHeight="1" x14ac:dyDescent="0.25">
      <c r="A2" s="597"/>
      <c r="B2" s="598" t="str">
        <f>Development!B2</f>
        <v>2025 Commercial Efficiency Program</v>
      </c>
      <c r="C2" s="599"/>
      <c r="D2" s="599"/>
      <c r="E2" s="599"/>
      <c r="F2" s="599"/>
      <c r="G2" s="597"/>
      <c r="H2" s="598"/>
      <c r="I2" s="599"/>
      <c r="J2" s="599"/>
      <c r="K2" s="599"/>
      <c r="L2" s="599"/>
      <c r="M2" s="599"/>
      <c r="N2" s="337"/>
      <c r="O2" s="605"/>
      <c r="P2" s="606"/>
      <c r="Q2" s="606"/>
      <c r="R2" s="606"/>
      <c r="S2" s="606"/>
      <c r="T2" s="337"/>
      <c r="U2" s="605"/>
      <c r="V2" s="606"/>
      <c r="W2" s="606"/>
      <c r="X2" s="606"/>
      <c r="Y2" s="606"/>
      <c r="Z2" s="337"/>
      <c r="AA2" s="605"/>
      <c r="AB2" s="606"/>
      <c r="AC2" s="606"/>
      <c r="AD2" s="606"/>
      <c r="AE2" s="606"/>
      <c r="AF2" s="337"/>
      <c r="AG2" s="337"/>
    </row>
    <row r="3" spans="1:53" s="570" customFormat="1" ht="60" customHeight="1" thickBot="1" x14ac:dyDescent="0.45">
      <c r="A3" s="600"/>
      <c r="B3" s="601" t="str">
        <f>"     "&amp;Name&amp;" "&amp;Development!B6&amp;" - version "&amp;Development!B4</f>
        <v xml:space="preserve">     Comprehensive Performance Lighting 2025 - version 2.0</v>
      </c>
      <c r="C3" s="602"/>
      <c r="D3" s="603"/>
      <c r="E3" s="603"/>
      <c r="F3" s="603"/>
      <c r="G3" s="600"/>
      <c r="H3" s="604"/>
      <c r="I3" s="602"/>
      <c r="J3" s="602"/>
      <c r="K3" s="603"/>
      <c r="L3" s="603"/>
      <c r="M3" s="603"/>
      <c r="N3" s="339"/>
      <c r="O3" s="319"/>
      <c r="P3" s="607"/>
      <c r="Q3" s="608"/>
      <c r="R3" s="608"/>
      <c r="S3" s="608"/>
      <c r="T3" s="339"/>
      <c r="U3" s="319"/>
      <c r="V3" s="607"/>
      <c r="W3" s="608"/>
      <c r="X3" s="608" t="str">
        <f>IF(AF7="","",IF(NOT(AF6=AF7),"Line by line cost data must be updated",""))</f>
        <v/>
      </c>
      <c r="Y3" s="608"/>
      <c r="Z3" s="608"/>
      <c r="AA3" s="608"/>
      <c r="AB3" s="608"/>
      <c r="AC3" s="608"/>
      <c r="AD3" s="608"/>
      <c r="AE3" s="608"/>
      <c r="AF3" s="608"/>
      <c r="AG3" s="339"/>
    </row>
    <row r="4" spans="1:53" ht="24" customHeight="1" thickTop="1" x14ac:dyDescent="0.3">
      <c r="A4" s="568"/>
      <c r="B4" s="571" t="s">
        <v>746</v>
      </c>
      <c r="C4" s="668" t="str">
        <f>Date</f>
        <v>4.1.25</v>
      </c>
      <c r="D4" s="568"/>
      <c r="E4" s="568"/>
      <c r="F4" s="568"/>
      <c r="G4" s="568"/>
      <c r="H4" s="568"/>
      <c r="I4" s="568"/>
      <c r="J4" s="568"/>
      <c r="K4" s="568"/>
      <c r="L4" s="568"/>
      <c r="M4" s="568"/>
      <c r="N4" s="568"/>
      <c r="O4" s="568"/>
      <c r="P4" s="568"/>
      <c r="Q4" s="568"/>
      <c r="R4" s="568"/>
      <c r="S4" s="568"/>
      <c r="T4" s="568"/>
      <c r="U4" s="568"/>
      <c r="V4" s="568"/>
      <c r="W4" s="568"/>
      <c r="X4" s="766" t="s">
        <v>907</v>
      </c>
      <c r="Y4" s="766"/>
      <c r="Z4" s="766"/>
      <c r="AA4" s="766"/>
      <c r="AB4" s="766"/>
      <c r="AC4" s="766"/>
      <c r="AD4" s="766"/>
      <c r="AE4" s="766"/>
      <c r="AF4" s="766"/>
      <c r="AG4" s="568"/>
    </row>
    <row r="5" spans="1:53" ht="24" customHeight="1" x14ac:dyDescent="0.25">
      <c r="D5" s="260"/>
      <c r="E5" s="260"/>
      <c r="F5" s="260"/>
      <c r="G5" s="261"/>
      <c r="H5" s="31"/>
      <c r="I5" s="31"/>
      <c r="J5" s="31"/>
      <c r="K5" s="31"/>
      <c r="L5" s="31"/>
      <c r="M5" s="31"/>
      <c r="N5" s="537"/>
      <c r="O5" s="537"/>
      <c r="P5" s="537"/>
      <c r="S5" s="31"/>
      <c r="T5" s="31" t="str">
        <f>IF(ISERROR(SEARCH("",BuildingType)),"Please select Building Type","")</f>
        <v>Please select Building Type</v>
      </c>
      <c r="U5" s="31"/>
      <c r="V5" s="538" t="e">
        <f>IF(References!#REF!=0,"PLEASE CHOOSE ACCOUNT TYPE ON CUSTOMER INFORMATION TAB","")</f>
        <v>#REF!</v>
      </c>
      <c r="W5" s="31"/>
      <c r="X5" s="767"/>
      <c r="Y5" s="767"/>
      <c r="Z5" s="767"/>
      <c r="AA5" s="767"/>
      <c r="AB5" s="767"/>
      <c r="AC5" s="767"/>
      <c r="AD5" s="767"/>
      <c r="AE5" s="767"/>
      <c r="AF5" s="767"/>
      <c r="AH5" s="352" t="s">
        <v>908</v>
      </c>
    </row>
    <row r="6" spans="1:53" ht="20.100000000000001" customHeight="1" x14ac:dyDescent="0.25">
      <c r="B6" s="39" t="s">
        <v>909</v>
      </c>
      <c r="C6" s="761" t="str">
        <f>IF('Customer Information'!C6="","",'Customer Information'!C6)</f>
        <v/>
      </c>
      <c r="D6" s="761"/>
      <c r="E6" s="761"/>
      <c r="F6" s="761"/>
      <c r="H6" s="40" t="s">
        <v>910</v>
      </c>
      <c r="I6" s="761" t="str">
        <f>IF('Customer Information'!L37="","",'Customer Information'!L37)</f>
        <v/>
      </c>
      <c r="J6" s="761"/>
      <c r="K6" s="761"/>
      <c r="L6" s="761"/>
      <c r="M6" s="31"/>
      <c r="N6" s="31"/>
      <c r="S6" s="39" t="s">
        <v>911</v>
      </c>
      <c r="T6" s="768"/>
      <c r="U6" s="768"/>
      <c r="V6" s="768"/>
      <c r="W6" s="353"/>
      <c r="X6" s="41" t="s">
        <v>913</v>
      </c>
      <c r="Y6" s="550">
        <f>IF(T7="-","",Summary!I7)</f>
        <v>0</v>
      </c>
      <c r="Z6" s="43"/>
      <c r="AA6" s="43"/>
      <c r="AC6" s="42"/>
      <c r="AD6" s="546" t="s">
        <v>914</v>
      </c>
      <c r="AE6" s="31"/>
      <c r="AF6" s="44">
        <f>SUM(R16:R215)</f>
        <v>0</v>
      </c>
      <c r="AH6" s="354" t="str">
        <f>IF(OR(Y6=0,Y6=""),"",Y6/(SUMPRODUCT(Calculations!M6:M205,Calculations!O6:O205)/1000))</f>
        <v/>
      </c>
    </row>
    <row r="7" spans="1:53" ht="20.100000000000001" customHeight="1" x14ac:dyDescent="0.25">
      <c r="B7" s="39" t="s">
        <v>915</v>
      </c>
      <c r="C7" s="761" t="str">
        <f>IF('Customer Information'!C7="","",'Customer Information'!C7)</f>
        <v/>
      </c>
      <c r="D7" s="761"/>
      <c r="E7" s="761"/>
      <c r="F7" s="761"/>
      <c r="H7" s="39" t="s">
        <v>916</v>
      </c>
      <c r="I7" s="761" t="str">
        <f>IF('Customer Information'!C5="","",'Customer Information'!C5)</f>
        <v/>
      </c>
      <c r="J7" s="761"/>
      <c r="K7" s="761"/>
      <c r="L7" s="761"/>
      <c r="M7" s="31"/>
      <c r="N7" s="31"/>
      <c r="S7" s="39" t="s">
        <v>917</v>
      </c>
      <c r="T7" s="769" t="str">
        <f>IF(BuildingType="","",INDEX(References!$E$4:$E$65,MATCH(BuildingType,References!D4:D65,0)))</f>
        <v/>
      </c>
      <c r="U7" s="769"/>
      <c r="V7" s="769"/>
      <c r="W7" s="45"/>
      <c r="X7" s="41" t="s">
        <v>918</v>
      </c>
      <c r="Y7" s="557">
        <f>IF(T7="-","",Summary!J7)</f>
        <v>0</v>
      </c>
      <c r="Z7" s="46"/>
      <c r="AA7" s="46"/>
      <c r="AC7" s="42"/>
      <c r="AD7" s="42" t="s">
        <v>6668</v>
      </c>
      <c r="AE7" s="31"/>
      <c r="AF7" s="609"/>
      <c r="AH7" s="352" t="s">
        <v>919</v>
      </c>
    </row>
    <row r="8" spans="1:53" ht="20.100000000000001" customHeight="1" x14ac:dyDescent="0.25">
      <c r="B8" s="39" t="s">
        <v>920</v>
      </c>
      <c r="C8" s="761" t="str">
        <f>IF(AND('Customer Information'!I7="",'Customer Information'!L7=""),"",CONCATENATE('Customer Information'!I7,",NY ",'Customer Information'!L7))</f>
        <v/>
      </c>
      <c r="D8" s="761"/>
      <c r="E8" s="761"/>
      <c r="F8" s="761"/>
      <c r="H8" s="39" t="s">
        <v>921</v>
      </c>
      <c r="I8" s="762" t="str">
        <f>IF('Customer Information'!K9="","",'Customer Information'!K9)</f>
        <v/>
      </c>
      <c r="J8" s="762"/>
      <c r="K8" s="762"/>
      <c r="L8" s="762"/>
      <c r="M8" s="31"/>
      <c r="N8" s="31"/>
      <c r="S8" s="39"/>
      <c r="T8" s="31"/>
      <c r="U8" s="31"/>
      <c r="V8" s="31"/>
      <c r="W8" s="31"/>
      <c r="X8" s="41" t="s">
        <v>922</v>
      </c>
      <c r="Y8" s="556" t="str">
        <f>IF(OR(Y6=0,Y6="",Calculations!T1=0),"",Calculations!S1)</f>
        <v/>
      </c>
      <c r="Z8" s="47"/>
      <c r="AA8" s="47"/>
      <c r="AF8" s="48"/>
      <c r="AH8" s="355" t="str">
        <f>Y8</f>
        <v/>
      </c>
      <c r="AI8" s="49"/>
    </row>
    <row r="9" spans="1:53" ht="18.75" customHeight="1" x14ac:dyDescent="0.25">
      <c r="B9" s="39" t="s">
        <v>923</v>
      </c>
      <c r="C9" s="761" t="str">
        <f>IF('Customer Information'!C10="","",'Customer Information'!C10)</f>
        <v/>
      </c>
      <c r="D9" s="761"/>
      <c r="E9" s="761"/>
      <c r="F9" s="761"/>
      <c r="H9" s="39" t="s">
        <v>924</v>
      </c>
      <c r="I9" s="762" t="str">
        <f>IF('Customer Information'!K11="","",'Customer Information'!K11)</f>
        <v/>
      </c>
      <c r="J9" s="762"/>
      <c r="K9" s="762"/>
      <c r="L9" s="762"/>
      <c r="M9" s="31"/>
      <c r="N9" s="31"/>
      <c r="S9" s="31"/>
      <c r="W9" s="50"/>
      <c r="X9" s="41" t="s">
        <v>925</v>
      </c>
      <c r="Y9" s="553">
        <f>IF(OR(T$7="-",References!H60=0),"",SUM(Summary!L5:L6))</f>
        <v>0</v>
      </c>
      <c r="Z9" s="51"/>
      <c r="AA9" s="51"/>
      <c r="AF9" s="547"/>
      <c r="AG9" s="52"/>
      <c r="AH9" s="37" t="s">
        <v>926</v>
      </c>
    </row>
    <row r="10" spans="1:53" ht="20.100000000000001" customHeight="1" x14ac:dyDescent="0.25">
      <c r="B10" s="39" t="s">
        <v>927</v>
      </c>
      <c r="C10" s="761" t="str">
        <f>IF('Customer Information'!C11="","",'Customer Information'!C11)</f>
        <v/>
      </c>
      <c r="D10" s="761"/>
      <c r="E10" s="761"/>
      <c r="F10" s="761"/>
      <c r="H10" s="39" t="s">
        <v>928</v>
      </c>
      <c r="I10" s="762" t="str">
        <f>IF('Customer Information'!K10="","",'Customer Information'!K10)</f>
        <v/>
      </c>
      <c r="J10" s="762"/>
      <c r="K10" s="762"/>
      <c r="L10" s="762"/>
      <c r="M10" s="31"/>
      <c r="N10" s="31"/>
      <c r="P10" s="53"/>
      <c r="S10" s="31"/>
      <c r="T10" s="54"/>
      <c r="U10" s="54"/>
      <c r="V10" s="31"/>
      <c r="X10" s="41" t="s">
        <v>929</v>
      </c>
      <c r="Y10" s="553">
        <f>IF(T$7="-","",IF(Y9="","",IF(AF6*InstalledCost_Cap&lt;Y9,AF6*InstalledCost_Cap,Y9)))</f>
        <v>0</v>
      </c>
      <c r="Z10" s="51"/>
      <c r="AA10" s="51"/>
      <c r="AC10" s="42"/>
      <c r="AD10" s="42" t="s">
        <v>930</v>
      </c>
      <c r="AF10" s="554" t="str">
        <f>IF(AF7="","",IF(T$7="-","",IF(Calculations!AW1&lt;Calculations!AW5,Calculations!AW1,Calculations!AW5)))</f>
        <v/>
      </c>
      <c r="AH10" s="52">
        <f>IF(OR(Y9="Ineligible",Y9=0),1,IF(AF10="",Y10/Y9,AF10/Y9))</f>
        <v>1</v>
      </c>
    </row>
    <row r="11" spans="1:53" ht="20.100000000000001" customHeight="1" thickBot="1" x14ac:dyDescent="0.3">
      <c r="C11" s="55"/>
      <c r="D11" s="55"/>
      <c r="E11" s="55"/>
      <c r="F11" s="55"/>
      <c r="G11" s="56"/>
      <c r="H11" s="56"/>
      <c r="I11" s="56"/>
      <c r="J11" s="56"/>
      <c r="K11" s="57"/>
      <c r="L11" s="57"/>
      <c r="M11" s="58"/>
      <c r="N11" s="58"/>
      <c r="Q11" s="49"/>
      <c r="S11" s="56"/>
      <c r="X11" s="544" t="str">
        <f>IF(AND(Y10&lt;Y9,AF7=""),"Rebate has been adjusted to 70% of installed cost",IF(AF10&lt;Y9,"Rebate has been adjusted to 70% of installed cost",""))</f>
        <v/>
      </c>
      <c r="Y11" s="545"/>
      <c r="Z11" s="545"/>
      <c r="AA11" s="545"/>
      <c r="AB11" s="545"/>
      <c r="AC11" s="545"/>
      <c r="AD11" s="545"/>
      <c r="AE11" s="548"/>
      <c r="AF11" s="549"/>
      <c r="AH11" s="52"/>
      <c r="AI11" s="356"/>
    </row>
    <row r="12" spans="1:53" ht="15" customHeight="1" x14ac:dyDescent="0.25">
      <c r="D12" s="60"/>
      <c r="E12" s="60"/>
      <c r="F12" s="60"/>
      <c r="G12" s="31"/>
      <c r="H12" s="31"/>
      <c r="I12" s="31"/>
      <c r="J12" s="31"/>
      <c r="K12" s="61"/>
      <c r="L12" s="61"/>
      <c r="M12" s="31"/>
      <c r="N12" s="31"/>
      <c r="S12" s="31"/>
      <c r="T12" s="61"/>
      <c r="U12" s="61"/>
      <c r="V12" s="31"/>
      <c r="W12" s="31"/>
      <c r="X12" s="62" t="s">
        <v>931</v>
      </c>
      <c r="Y12" s="31"/>
      <c r="Z12" s="61"/>
      <c r="AA12" s="61"/>
      <c r="AB12" s="31"/>
      <c r="AC12" s="61"/>
      <c r="AD12" s="61"/>
    </row>
    <row r="13" spans="1:53" ht="18" customHeight="1" x14ac:dyDescent="0.25">
      <c r="A13" s="63"/>
      <c r="B13" s="758" t="s">
        <v>932</v>
      </c>
      <c r="C13" s="759"/>
      <c r="D13" s="759"/>
      <c r="E13" s="760"/>
      <c r="F13" s="64"/>
      <c r="G13" s="758" t="s">
        <v>933</v>
      </c>
      <c r="H13" s="759"/>
      <c r="I13" s="759"/>
      <c r="J13" s="759"/>
      <c r="K13" s="759"/>
      <c r="L13" s="759"/>
      <c r="M13" s="760"/>
      <c r="N13" s="65"/>
      <c r="O13" s="763" t="s">
        <v>934</v>
      </c>
      <c r="P13" s="764"/>
      <c r="Q13" s="765"/>
      <c r="R13" s="66"/>
      <c r="S13" s="64"/>
      <c r="T13" s="758" t="s">
        <v>935</v>
      </c>
      <c r="U13" s="759"/>
      <c r="V13" s="759"/>
      <c r="W13" s="759"/>
      <c r="X13" s="759"/>
      <c r="Y13" s="759"/>
      <c r="Z13" s="759"/>
      <c r="AA13" s="759"/>
      <c r="AB13" s="759"/>
      <c r="AC13" s="759"/>
      <c r="AD13" s="760"/>
      <c r="AF13" s="596"/>
    </row>
    <row r="14" spans="1:53" ht="62.45" customHeight="1" x14ac:dyDescent="0.25">
      <c r="A14" s="63"/>
      <c r="B14" s="591" t="s">
        <v>894</v>
      </c>
      <c r="C14" s="592" t="s">
        <v>895</v>
      </c>
      <c r="D14" s="592" t="s">
        <v>896</v>
      </c>
      <c r="E14" s="590" t="s">
        <v>936</v>
      </c>
      <c r="F14" s="64"/>
      <c r="G14" s="588" t="s">
        <v>898</v>
      </c>
      <c r="H14" s="589" t="s">
        <v>6</v>
      </c>
      <c r="I14" s="589" t="s">
        <v>937</v>
      </c>
      <c r="J14" s="589" t="s">
        <v>6846</v>
      </c>
      <c r="K14" s="589" t="s">
        <v>899</v>
      </c>
      <c r="L14" s="589" t="s">
        <v>900</v>
      </c>
      <c r="M14" s="590" t="s">
        <v>6851</v>
      </c>
      <c r="N14" s="65"/>
      <c r="O14" s="593" t="s">
        <v>902</v>
      </c>
      <c r="P14" s="594" t="s">
        <v>903</v>
      </c>
      <c r="Q14" s="595" t="s">
        <v>904</v>
      </c>
      <c r="R14" s="67"/>
      <c r="S14" s="64"/>
      <c r="T14" s="588" t="s">
        <v>6660</v>
      </c>
      <c r="U14" s="589" t="s">
        <v>905</v>
      </c>
      <c r="V14" s="589"/>
      <c r="W14" s="589" t="s">
        <v>898</v>
      </c>
      <c r="X14" s="589" t="s">
        <v>906</v>
      </c>
      <c r="Y14" s="589" t="s">
        <v>6</v>
      </c>
      <c r="Z14" s="589"/>
      <c r="AA14" s="589" t="s">
        <v>938</v>
      </c>
      <c r="AB14" s="589"/>
      <c r="AC14" s="589" t="s">
        <v>900</v>
      </c>
      <c r="AD14" s="590" t="s">
        <v>6852</v>
      </c>
      <c r="AE14" s="65"/>
      <c r="AF14" s="596" t="s">
        <v>767</v>
      </c>
      <c r="AG14" s="65"/>
      <c r="AH14" s="68" t="s">
        <v>939</v>
      </c>
      <c r="AI14" s="357" t="s">
        <v>940</v>
      </c>
      <c r="AJ14" s="68" t="s">
        <v>941</v>
      </c>
      <c r="AK14" s="357" t="s">
        <v>942</v>
      </c>
      <c r="AP14" s="69"/>
    </row>
    <row r="15" spans="1:53" ht="25.5" customHeight="1" x14ac:dyDescent="0.25">
      <c r="A15" s="53" t="s">
        <v>943</v>
      </c>
      <c r="B15" s="70" t="s">
        <v>944</v>
      </c>
      <c r="C15" s="70" t="s">
        <v>983</v>
      </c>
      <c r="D15" s="71" t="s">
        <v>945</v>
      </c>
      <c r="E15" s="74" t="s">
        <v>946</v>
      </c>
      <c r="F15" s="72"/>
      <c r="G15" s="70" t="s">
        <v>947</v>
      </c>
      <c r="H15" s="73" t="s">
        <v>948</v>
      </c>
      <c r="I15" s="74">
        <v>2290623</v>
      </c>
      <c r="J15" s="74" t="s">
        <v>6847</v>
      </c>
      <c r="K15" s="75">
        <v>5</v>
      </c>
      <c r="L15" s="70">
        <v>2</v>
      </c>
      <c r="M15" s="76">
        <v>10</v>
      </c>
      <c r="N15" s="77"/>
      <c r="O15" s="78">
        <v>150</v>
      </c>
      <c r="P15" s="78">
        <v>100</v>
      </c>
      <c r="Q15" s="78">
        <v>250</v>
      </c>
      <c r="R15" s="79">
        <v>1750</v>
      </c>
      <c r="S15" s="72"/>
      <c r="T15" s="70" t="s">
        <v>946</v>
      </c>
      <c r="U15" s="70" t="s">
        <v>949</v>
      </c>
      <c r="V15" s="70" t="s">
        <v>950</v>
      </c>
      <c r="W15" s="70" t="s">
        <v>951</v>
      </c>
      <c r="X15" s="71">
        <v>0</v>
      </c>
      <c r="Y15" s="73" t="s">
        <v>952</v>
      </c>
      <c r="Z15" s="73" t="s">
        <v>953</v>
      </c>
      <c r="AA15" s="75">
        <v>5</v>
      </c>
      <c r="AB15" s="75"/>
      <c r="AC15" s="75"/>
      <c r="AD15" s="76">
        <v>44</v>
      </c>
      <c r="AE15" s="80"/>
      <c r="AF15" s="81">
        <v>330</v>
      </c>
      <c r="AG15" s="543"/>
      <c r="AH15" s="37"/>
      <c r="AI15" s="352"/>
      <c r="AK15" s="345"/>
      <c r="AO15" s="37" t="b">
        <f>IF(X11="PLEASE CONTACT PSEGLI REPRESENTATIVE",MAX(AM16:AM18))</f>
        <v>0</v>
      </c>
    </row>
    <row r="16" spans="1:53" ht="30" customHeight="1" x14ac:dyDescent="0.25">
      <c r="A16" s="37">
        <v>1</v>
      </c>
      <c r="B16" s="82"/>
      <c r="C16" s="82"/>
      <c r="D16" s="358" t="str">
        <f>IFERROR(IF(C16="","",INDEX(References!$W$4:$W$12,MATCH('Customer Inputs'!C16,References!$H$4:$H$12,0))),"")</f>
        <v/>
      </c>
      <c r="E16" s="83"/>
      <c r="F16" s="84"/>
      <c r="G16" s="85"/>
      <c r="H16" s="86" t="str">
        <f>IF(G16="","",INDEX('Wattage Table'!$F$3:$F$2671,MATCH('Customer Inputs'!G16,'Wattage Table'!$D$3:$D$2671,0)))</f>
        <v/>
      </c>
      <c r="I16" s="663"/>
      <c r="J16" s="663"/>
      <c r="K16" s="87"/>
      <c r="L16" s="87"/>
      <c r="M16" s="379" t="str">
        <f>IF(G16="","",INDEX('Wattage Table'!$L$3:$L$2671,MATCH('Customer Inputs'!G16,'Wattage Table'!$D$3:$D$2671,0)))</f>
        <v/>
      </c>
      <c r="N16" s="88"/>
      <c r="O16" s="664"/>
      <c r="P16" s="664"/>
      <c r="Q16" s="89" t="str">
        <f>IF(OR(O16="",P16=""),"",O16+P16)</f>
        <v/>
      </c>
      <c r="R16" s="90" t="str">
        <f>IF(Q16="","",Q16*(K16+L16))</f>
        <v/>
      </c>
      <c r="S16" s="84"/>
      <c r="T16" s="555"/>
      <c r="U16" s="82"/>
      <c r="V16" s="378" t="str">
        <f t="shared" ref="V16:V47" si="0">IF(C16="","","New Install"&amp;" - "&amp;LEFT(C16,8))</f>
        <v/>
      </c>
      <c r="W16" s="82"/>
      <c r="X16" s="86">
        <f t="shared" ref="X16:X47" si="1">IF(ISERROR(VLOOKUP(W16,WattageTable,2,FALSE)),0,VLOOKUP(W16,WattageTable,2,FALSE))</f>
        <v>0</v>
      </c>
      <c r="Y16" s="86" t="str">
        <f>IF(W16="","",INDEX('Wattage Table'!$F$3:$F$2671,MATCH('Customer Inputs'!W16,'Wattage Table'!$D$3:$D$2671,0)))</f>
        <v/>
      </c>
      <c r="Z16" s="86" t="str">
        <f t="shared" ref="Z16:Z47" si="2">IF(C16="R100",MID(W16,2,1),MID(W16,3,1))</f>
        <v/>
      </c>
      <c r="AA16" s="87"/>
      <c r="AB16" s="359">
        <f t="shared" ref="AB16:AB47" si="3">IF(U16="New Install",K16,AA16)</f>
        <v>0</v>
      </c>
      <c r="AC16" s="555"/>
      <c r="AD16" s="86" t="str">
        <f>IF(OR(U16="",W16=""),"",IF(U16="New Install",INDEX('Wattage Table'!$L$3:$L$2671,MATCH('Customer Inputs'!V16,'Wattage Table'!$B$3:$B$2671,0)),INDEX('Wattage Table'!$L$3:$L$2671,MATCH(W16,'Wattage Table'!$D$3:$D$2671,0))))</f>
        <v/>
      </c>
      <c r="AE16" s="91"/>
      <c r="AF16" s="92" t="str">
        <f>Calculations!$AW6</f>
        <v/>
      </c>
      <c r="AG16" s="542"/>
      <c r="AH16" s="551" t="str">
        <f>IF(K16&lt;1,"",Calculations!AV6*'Customer Inputs'!AH$10)</f>
        <v/>
      </c>
      <c r="AI16" s="360" t="str">
        <f t="shared" ref="AI16:AI47" si="4">IF(AH16="","",AH16/K16)</f>
        <v/>
      </c>
      <c r="AJ16" s="345" t="str">
        <f>IF(L16&lt;1,"",Calculations!AU6*'Customer Inputs'!AH$10)</f>
        <v/>
      </c>
      <c r="AK16" s="361" t="str">
        <f t="shared" ref="AK16:AK47" si="5">IF(AJ16="","",AJ16/L16)</f>
        <v/>
      </c>
      <c r="AL16" s="37" t="e">
        <f t="shared" ref="AL16:AL47" si="6">((AB16*AD16)-(M16*K16))/1000</f>
        <v>#VALUE!</v>
      </c>
      <c r="AM16" s="69" t="e">
        <f>AF16/AL16</f>
        <v>#VALUE!</v>
      </c>
      <c r="AS16" s="94" t="str">
        <f>IF(ADMIN!AE6="yes","Approved",IF(ADMIN!AE6="no","DENIED",IF(Calculations!U6="Fail wattage","Proposed wattage exceeds existing",IF(AND(Calculations!U6="Fail Qty",C16="L740"),"Proposed Lamp quantity does not match existing",IF(Calculations!U6="Fail Qty","Proposed quantity does not match existing",IF(Calculations!U6="Fail Refrigerated","Proposed Linear feet do not match existing",""))))))</f>
        <v/>
      </c>
      <c r="AU16" s="95"/>
      <c r="AV16" s="95"/>
      <c r="AW16" s="95">
        <f>52*3</f>
        <v>156</v>
      </c>
      <c r="AX16" s="95"/>
      <c r="AY16" s="95"/>
      <c r="AZ16" s="95"/>
      <c r="BA16" s="95"/>
    </row>
    <row r="17" spans="1:53" ht="30" customHeight="1" x14ac:dyDescent="0.25">
      <c r="A17" s="37">
        <v>2</v>
      </c>
      <c r="B17" s="82"/>
      <c r="C17" s="82"/>
      <c r="D17" s="358" t="str">
        <f>IFERROR(IF(C17="","",INDEX(References!$W$4:$W$12,MATCH('Customer Inputs'!C17,References!$H$4:$H$12,0))),"")</f>
        <v/>
      </c>
      <c r="E17" s="83"/>
      <c r="F17" s="84"/>
      <c r="G17" s="85"/>
      <c r="H17" s="86" t="str">
        <f>IF(G17="","",INDEX('Wattage Table'!$F$3:$F$2671,MATCH('Customer Inputs'!G17,'Wattage Table'!$D$3:$D$2671,0)))</f>
        <v/>
      </c>
      <c r="I17" s="663"/>
      <c r="J17" s="663"/>
      <c r="K17" s="87"/>
      <c r="L17" s="87"/>
      <c r="M17" s="379" t="str">
        <f>IF(G17="","",INDEX('Wattage Table'!$L$3:$L$2671,MATCH('Customer Inputs'!G17,'Wattage Table'!$D$3:$D$2671,0)))</f>
        <v/>
      </c>
      <c r="N17" s="88"/>
      <c r="O17" s="664"/>
      <c r="P17" s="664"/>
      <c r="Q17" s="89" t="str">
        <f t="shared" ref="Q17:Q80" si="7">IF(OR(O17="",P17=""),"",O17+P17)</f>
        <v/>
      </c>
      <c r="R17" s="90" t="str">
        <f t="shared" ref="R17:R80" si="8">IF(Q17="","",Q17*(K17+L17))</f>
        <v/>
      </c>
      <c r="S17" s="84"/>
      <c r="T17" s="555"/>
      <c r="U17" s="82"/>
      <c r="V17" s="378" t="str">
        <f t="shared" si="0"/>
        <v/>
      </c>
      <c r="W17" s="82"/>
      <c r="X17" s="86">
        <f>IF(ISERROR(VLOOKUP(W17,WattageTable,2,FALSE)),0,VLOOKUP(W17,WattageTable,2,FALSE))</f>
        <v>0</v>
      </c>
      <c r="Y17" s="86" t="str">
        <f>IF(W17="","",INDEX('Wattage Table'!$F$3:$F$2671,MATCH('Customer Inputs'!W17,'Wattage Table'!$D$3:$D$2671,0)))</f>
        <v/>
      </c>
      <c r="Z17" s="86" t="str">
        <f t="shared" si="2"/>
        <v/>
      </c>
      <c r="AA17" s="87"/>
      <c r="AB17" s="359">
        <f t="shared" si="3"/>
        <v>0</v>
      </c>
      <c r="AC17" s="555"/>
      <c r="AD17" s="86" t="str">
        <f>IF(OR(U17="",W17=""),"",IF(U17="New Install",INDEX('Wattage Table'!$L$3:$L$2671,MATCH('Customer Inputs'!V17,'Wattage Table'!$B$3:$B$2671,0)),INDEX('Wattage Table'!$L$3:$L$2671,MATCH(W17,'Wattage Table'!$D$3:$D$2671,0))))</f>
        <v/>
      </c>
      <c r="AE17" s="91"/>
      <c r="AF17" s="92" t="str">
        <f>Calculations!$AW7</f>
        <v/>
      </c>
      <c r="AG17" s="542"/>
      <c r="AH17" s="551" t="str">
        <f>IF(K17&lt;1,"",Calculations!AV7*'Customer Inputs'!AH$10)</f>
        <v/>
      </c>
      <c r="AI17" s="362" t="str">
        <f t="shared" si="4"/>
        <v/>
      </c>
      <c r="AJ17" s="345" t="str">
        <f>IF(L17&lt;1,"",Calculations!AU7*'Customer Inputs'!AH$10)</f>
        <v/>
      </c>
      <c r="AK17" s="361" t="str">
        <f t="shared" si="5"/>
        <v/>
      </c>
      <c r="AL17" s="37" t="e">
        <f t="shared" si="6"/>
        <v>#VALUE!</v>
      </c>
      <c r="AM17" s="69" t="e">
        <f>AF17/AL17</f>
        <v>#VALUE!</v>
      </c>
      <c r="AS17" s="94" t="str">
        <f>IF(ADMIN!AE7="yes","Approved",IF(ADMIN!AE7="no","DENIED",IF(Calculations!U7="Fail wattage","Proposed wattage exceeds existing",IF(AND(Calculations!U7="Fail Qty",C17="L740"),"Proposed Lamp quantity does not match existing",IF(Calculations!U7="Fail Qty","Proposed quantity does not match existing",IF(Calculations!U7="Fail Refrigerated","Proposed Linear feet do not match existing",""))))))</f>
        <v/>
      </c>
      <c r="AU17" s="95"/>
      <c r="AV17" s="95"/>
      <c r="AW17" s="95">
        <f>31*6</f>
        <v>186</v>
      </c>
      <c r="AX17" s="95"/>
      <c r="AY17" s="95"/>
      <c r="AZ17" s="95"/>
      <c r="BA17" s="95"/>
    </row>
    <row r="18" spans="1:53" ht="30" customHeight="1" x14ac:dyDescent="0.25">
      <c r="A18" s="37">
        <v>3</v>
      </c>
      <c r="B18" s="82"/>
      <c r="C18" s="82"/>
      <c r="D18" s="358" t="str">
        <f>IFERROR(IF(C18="","",INDEX(References!$W$4:$W$12,MATCH('Customer Inputs'!C18,References!$H$4:$H$12,0))),"")</f>
        <v/>
      </c>
      <c r="E18" s="83"/>
      <c r="F18" s="84"/>
      <c r="G18" s="85"/>
      <c r="H18" s="86" t="str">
        <f>IF(G18="","",INDEX('Wattage Table'!$F$3:$F$2671,MATCH('Customer Inputs'!G18,'Wattage Table'!$D$3:$D$2671,0)))</f>
        <v/>
      </c>
      <c r="I18" s="663"/>
      <c r="J18" s="663"/>
      <c r="K18" s="87"/>
      <c r="L18" s="87"/>
      <c r="M18" s="379" t="str">
        <f>IF(G18="","",INDEX('Wattage Table'!$L$3:$L$2671,MATCH('Customer Inputs'!G18,'Wattage Table'!$D$3:$D$2671,0)))</f>
        <v/>
      </c>
      <c r="N18" s="88"/>
      <c r="O18" s="664"/>
      <c r="P18" s="664"/>
      <c r="Q18" s="89" t="str">
        <f t="shared" si="7"/>
        <v/>
      </c>
      <c r="R18" s="90" t="str">
        <f t="shared" si="8"/>
        <v/>
      </c>
      <c r="S18" s="84"/>
      <c r="T18" s="555"/>
      <c r="U18" s="82"/>
      <c r="V18" s="378" t="str">
        <f t="shared" si="0"/>
        <v/>
      </c>
      <c r="W18" s="82"/>
      <c r="X18" s="86">
        <f t="shared" si="1"/>
        <v>0</v>
      </c>
      <c r="Y18" s="86" t="str">
        <f>IF(W18="","",INDEX('Wattage Table'!$F$3:$F$2671,MATCH('Customer Inputs'!W18,'Wattage Table'!$D$3:$D$2671,0)))</f>
        <v/>
      </c>
      <c r="Z18" s="86" t="str">
        <f t="shared" si="2"/>
        <v/>
      </c>
      <c r="AA18" s="87"/>
      <c r="AB18" s="359">
        <f t="shared" si="3"/>
        <v>0</v>
      </c>
      <c r="AC18" s="555"/>
      <c r="AD18" s="86" t="str">
        <f>IF(OR(U18="",W18=""),"",IF(U18="New Install",INDEX('Wattage Table'!$L$3:$L$2671,MATCH('Customer Inputs'!V18,'Wattage Table'!$B$3:$B$2671,0)),INDEX('Wattage Table'!$L$3:$L$2671,MATCH(W18,'Wattage Table'!$D$3:$D$2671,0))))</f>
        <v/>
      </c>
      <c r="AE18" s="91"/>
      <c r="AF18" s="92" t="str">
        <f>Calculations!$AW8</f>
        <v/>
      </c>
      <c r="AG18" s="542"/>
      <c r="AH18" s="551" t="str">
        <f>IF(K18&lt;1,"",Calculations!AV8*'Customer Inputs'!AH$10)</f>
        <v/>
      </c>
      <c r="AI18" s="362" t="str">
        <f t="shared" si="4"/>
        <v/>
      </c>
      <c r="AJ18" s="345" t="str">
        <f>IF(L18&lt;1,"",Calculations!AU8*'Customer Inputs'!AH$10)</f>
        <v/>
      </c>
      <c r="AK18" s="361" t="str">
        <f t="shared" si="5"/>
        <v/>
      </c>
      <c r="AL18" s="37" t="e">
        <f t="shared" si="6"/>
        <v>#VALUE!</v>
      </c>
      <c r="AM18" s="69" t="e">
        <f>AF18/AL18</f>
        <v>#VALUE!</v>
      </c>
      <c r="AS18" s="94" t="str">
        <f>IF(ADMIN!AE8="yes","Approved",IF(ADMIN!AE8="no","DENIED",IF(Calculations!U8="Fail wattage","Proposed wattage exceeds existing",IF(AND(Calculations!U8="Fail Qty",C18="L740"),"Proposed Lamp quantity does not match existing",IF(Calculations!U8="Fail Qty","Proposed quantity does not match existing",IF(Calculations!U8="Fail Refrigerated","Proposed Linear feet do not match existing",""))))))</f>
        <v/>
      </c>
      <c r="AU18" s="95"/>
      <c r="AV18" s="95"/>
      <c r="AW18" s="95">
        <f>AW17-AW16</f>
        <v>30</v>
      </c>
      <c r="AX18" s="95"/>
      <c r="AY18" s="95"/>
      <c r="AZ18" s="95"/>
      <c r="BA18" s="95"/>
    </row>
    <row r="19" spans="1:53" ht="30" customHeight="1" x14ac:dyDescent="0.25">
      <c r="A19" s="37">
        <v>4</v>
      </c>
      <c r="B19" s="82"/>
      <c r="C19" s="82"/>
      <c r="D19" s="358" t="str">
        <f>IFERROR(IF(C19="","",INDEX(References!$W$4:$W$12,MATCH('Customer Inputs'!C19,References!$H$4:$H$12,0))),"")</f>
        <v/>
      </c>
      <c r="E19" s="83"/>
      <c r="F19" s="84"/>
      <c r="G19" s="85"/>
      <c r="H19" s="86" t="str">
        <f>IF(G19="","",INDEX('Wattage Table'!$F$3:$F$2671,MATCH('Customer Inputs'!G19,'Wattage Table'!$D$3:$D$2671,0)))</f>
        <v/>
      </c>
      <c r="I19" s="663"/>
      <c r="J19" s="663"/>
      <c r="K19" s="87"/>
      <c r="L19" s="87"/>
      <c r="M19" s="379" t="str">
        <f>IF(G19="","",INDEX('Wattage Table'!$L$3:$L$2671,MATCH('Customer Inputs'!G19,'Wattage Table'!$D$3:$D$2671,0)))</f>
        <v/>
      </c>
      <c r="N19" s="88"/>
      <c r="O19" s="664"/>
      <c r="P19" s="664"/>
      <c r="Q19" s="89" t="str">
        <f t="shared" si="7"/>
        <v/>
      </c>
      <c r="R19" s="90" t="str">
        <f t="shared" si="8"/>
        <v/>
      </c>
      <c r="S19" s="84"/>
      <c r="T19" s="555"/>
      <c r="U19" s="82"/>
      <c r="V19" s="378" t="str">
        <f t="shared" si="0"/>
        <v/>
      </c>
      <c r="W19" s="82"/>
      <c r="X19" s="86">
        <f t="shared" si="1"/>
        <v>0</v>
      </c>
      <c r="Y19" s="86" t="str">
        <f>IF(W19="","",INDEX('Wattage Table'!$F$3:$F$2671,MATCH('Customer Inputs'!W19,'Wattage Table'!$D$3:$D$2671,0)))</f>
        <v/>
      </c>
      <c r="Z19" s="86" t="str">
        <f t="shared" si="2"/>
        <v/>
      </c>
      <c r="AA19" s="87"/>
      <c r="AB19" s="359">
        <f t="shared" si="3"/>
        <v>0</v>
      </c>
      <c r="AC19" s="555"/>
      <c r="AD19" s="86" t="str">
        <f>IF(OR(U19="",W19=""),"",IF(U19="New Install",INDEX('Wattage Table'!$L$3:$L$2671,MATCH('Customer Inputs'!V19,'Wattage Table'!$B$3:$B$2671,0)),INDEX('Wattage Table'!$L$3:$L$2671,MATCH(W19,'Wattage Table'!$D$3:$D$2671,0))))</f>
        <v/>
      </c>
      <c r="AE19" s="91"/>
      <c r="AF19" s="92" t="str">
        <f>Calculations!$AW9</f>
        <v/>
      </c>
      <c r="AG19" s="542"/>
      <c r="AH19" s="551" t="str">
        <f>IF(K19&lt;1,"",Calculations!AV9*'Customer Inputs'!AH$10)</f>
        <v/>
      </c>
      <c r="AI19" s="362" t="str">
        <f t="shared" si="4"/>
        <v/>
      </c>
      <c r="AJ19" s="345" t="str">
        <f>IF(L19&lt;1,"",Calculations!AU9*'Customer Inputs'!AH$10)</f>
        <v/>
      </c>
      <c r="AK19" s="361" t="str">
        <f t="shared" si="5"/>
        <v/>
      </c>
      <c r="AL19" s="37" t="e">
        <f t="shared" si="6"/>
        <v>#VALUE!</v>
      </c>
      <c r="AR19" s="37" t="s">
        <v>6631</v>
      </c>
      <c r="AS19" s="94" t="str">
        <f>IF(ADMIN!AE9="yes","Approved",IF(ADMIN!AE9="no","DENIED",IF(Calculations!U9="Fail wattage","Proposed wattage exceeds existing",IF(AND(Calculations!U9="Fail Qty",C19="L740"),"Proposed Lamp quantity does not match existing",IF(Calculations!U9="Fail Qty","Proposed quantity does not match existing",IF(Calculations!U9="Fail Refrigerated","Proposed Linear feet do not match existing",""))))))</f>
        <v/>
      </c>
      <c r="AU19" s="95"/>
      <c r="AV19" s="95"/>
      <c r="AW19" s="95"/>
      <c r="AX19" s="95"/>
      <c r="AY19" s="95"/>
      <c r="AZ19" s="95"/>
      <c r="BA19" s="96"/>
    </row>
    <row r="20" spans="1:53" ht="30" customHeight="1" x14ac:dyDescent="0.25">
      <c r="A20" s="37">
        <v>5</v>
      </c>
      <c r="B20" s="82"/>
      <c r="C20" s="82"/>
      <c r="D20" s="358" t="str">
        <f>IFERROR(IF(C20="","",INDEX(References!$W$4:$W$12,MATCH('Customer Inputs'!C20,References!$H$4:$H$12,0))),"")</f>
        <v/>
      </c>
      <c r="E20" s="83"/>
      <c r="F20" s="84"/>
      <c r="G20" s="85"/>
      <c r="H20" s="86" t="str">
        <f>IF(G20="","",INDEX('Wattage Table'!$F$3:$F$2671,MATCH('Customer Inputs'!G20,'Wattage Table'!$D$3:$D$2671,0)))</f>
        <v/>
      </c>
      <c r="I20" s="663"/>
      <c r="J20" s="663"/>
      <c r="K20" s="87"/>
      <c r="L20" s="87"/>
      <c r="M20" s="379" t="str">
        <f>IF(G20="","",INDEX('Wattage Table'!$L$3:$L$2671,MATCH('Customer Inputs'!G20,'Wattage Table'!$D$3:$D$2671,0)))</f>
        <v/>
      </c>
      <c r="N20" s="88"/>
      <c r="O20" s="664"/>
      <c r="P20" s="664"/>
      <c r="Q20" s="89" t="str">
        <f t="shared" si="7"/>
        <v/>
      </c>
      <c r="R20" s="90" t="str">
        <f t="shared" si="8"/>
        <v/>
      </c>
      <c r="S20" s="84"/>
      <c r="T20" s="555"/>
      <c r="U20" s="82"/>
      <c r="V20" s="378" t="str">
        <f t="shared" si="0"/>
        <v/>
      </c>
      <c r="W20" s="82"/>
      <c r="X20" s="86">
        <f t="shared" si="1"/>
        <v>0</v>
      </c>
      <c r="Y20" s="86" t="str">
        <f>IF(W20="","",INDEX('Wattage Table'!$F$3:$F$2671,MATCH('Customer Inputs'!W20,'Wattage Table'!$D$3:$D$2671,0)))</f>
        <v/>
      </c>
      <c r="Z20" s="86" t="str">
        <f t="shared" si="2"/>
        <v/>
      </c>
      <c r="AA20" s="87"/>
      <c r="AB20" s="359">
        <f t="shared" si="3"/>
        <v>0</v>
      </c>
      <c r="AC20" s="555"/>
      <c r="AD20" s="86" t="str">
        <f>IF(OR(U20="",W20=""),"",IF(U20="New Install",INDEX('Wattage Table'!$L$3:$L$2671,MATCH('Customer Inputs'!V20,'Wattage Table'!$B$3:$B$2671,0)),INDEX('Wattage Table'!$L$3:$L$2671,MATCH(W20,'Wattage Table'!$D$3:$D$2671,0))))</f>
        <v/>
      </c>
      <c r="AE20" s="91"/>
      <c r="AF20" s="92" t="str">
        <f>Calculations!$AW10</f>
        <v/>
      </c>
      <c r="AG20" s="542"/>
      <c r="AH20" s="551" t="str">
        <f>IF(K20&lt;1,"",Calculations!AV10*'Customer Inputs'!AH$10)</f>
        <v/>
      </c>
      <c r="AI20" s="362" t="str">
        <f t="shared" si="4"/>
        <v/>
      </c>
      <c r="AJ20" s="345" t="str">
        <f>IF(L20&lt;1,"",Calculations!AU10*'Customer Inputs'!AH$10)</f>
        <v/>
      </c>
      <c r="AK20" s="361" t="str">
        <f t="shared" si="5"/>
        <v/>
      </c>
      <c r="AL20" s="37" t="e">
        <f t="shared" si="6"/>
        <v>#VALUE!</v>
      </c>
      <c r="AS20" s="94" t="str">
        <f>IF(ADMIN!AE10="yes","Approved",IF(ADMIN!AE10="no","DENIED",IF(Calculations!U10="Fail wattage","Proposed wattage exceeds existing",IF(AND(Calculations!U10="Fail Qty",C20="L740"),"Proposed Lamp quantity does not match existing",IF(Calculations!U10="Fail Qty","Proposed quantity does not match existing",IF(Calculations!U10="Fail Refrigerated","Proposed Linear feet do not match existing",""))))))</f>
        <v/>
      </c>
      <c r="AU20" s="95"/>
      <c r="AV20" s="95"/>
      <c r="AW20" s="95"/>
      <c r="AX20" s="95"/>
      <c r="AY20" s="95"/>
      <c r="AZ20" s="95"/>
      <c r="BA20" s="95"/>
    </row>
    <row r="21" spans="1:53" ht="30" customHeight="1" x14ac:dyDescent="0.25">
      <c r="A21" s="37">
        <v>6</v>
      </c>
      <c r="B21" s="82"/>
      <c r="C21" s="82"/>
      <c r="D21" s="358" t="str">
        <f>IFERROR(IF(C21="","",INDEX(References!$W$4:$W$12,MATCH('Customer Inputs'!C21,References!$H$4:$H$12,0))),"")</f>
        <v/>
      </c>
      <c r="E21" s="83"/>
      <c r="F21" s="84"/>
      <c r="G21" s="85"/>
      <c r="H21" s="86" t="str">
        <f>IF(G21="","",INDEX('Wattage Table'!$F$3:$F$2671,MATCH('Customer Inputs'!G21,'Wattage Table'!$D$3:$D$2671,0)))</f>
        <v/>
      </c>
      <c r="I21" s="663"/>
      <c r="J21" s="663"/>
      <c r="K21" s="87"/>
      <c r="L21" s="87"/>
      <c r="M21" s="379" t="str">
        <f>IF(G21="","",INDEX('Wattage Table'!$L$3:$L$2671,MATCH('Customer Inputs'!G21,'Wattage Table'!$D$3:$D$2671,0)))</f>
        <v/>
      </c>
      <c r="N21" s="88"/>
      <c r="O21" s="664"/>
      <c r="P21" s="664"/>
      <c r="Q21" s="89" t="str">
        <f t="shared" si="7"/>
        <v/>
      </c>
      <c r="R21" s="90" t="str">
        <f t="shared" si="8"/>
        <v/>
      </c>
      <c r="S21" s="84"/>
      <c r="T21" s="555"/>
      <c r="U21" s="82"/>
      <c r="V21" s="378" t="str">
        <f t="shared" si="0"/>
        <v/>
      </c>
      <c r="W21" s="82"/>
      <c r="X21" s="86">
        <f t="shared" si="1"/>
        <v>0</v>
      </c>
      <c r="Y21" s="86" t="str">
        <f>IF(W21="","",INDEX('Wattage Table'!$F$3:$F$2671,MATCH('Customer Inputs'!W21,'Wattage Table'!$D$3:$D$2671,0)))</f>
        <v/>
      </c>
      <c r="Z21" s="86" t="str">
        <f t="shared" si="2"/>
        <v/>
      </c>
      <c r="AA21" s="87"/>
      <c r="AB21" s="359">
        <f t="shared" si="3"/>
        <v>0</v>
      </c>
      <c r="AC21" s="555"/>
      <c r="AD21" s="86" t="str">
        <f>IF(OR(U21="",W21=""),"",IF(U21="New Install",INDEX('Wattage Table'!$L$3:$L$2671,MATCH('Customer Inputs'!V21,'Wattage Table'!$B$3:$B$2671,0)),INDEX('Wattage Table'!$L$3:$L$2671,MATCH(W21,'Wattage Table'!$D$3:$D$2671,0))))</f>
        <v/>
      </c>
      <c r="AE21" s="91"/>
      <c r="AF21" s="92" t="str">
        <f>Calculations!$AW11</f>
        <v/>
      </c>
      <c r="AG21" s="542"/>
      <c r="AH21" s="551" t="str">
        <f>IF(K21&lt;1,"",Calculations!AV11*'Customer Inputs'!AH$10)</f>
        <v/>
      </c>
      <c r="AI21" s="362" t="str">
        <f t="shared" si="4"/>
        <v/>
      </c>
      <c r="AJ21" s="345" t="str">
        <f>IF(L21&lt;1,"",Calculations!AU11*'Customer Inputs'!AH$10)</f>
        <v/>
      </c>
      <c r="AK21" s="361" t="str">
        <f t="shared" si="5"/>
        <v/>
      </c>
      <c r="AL21" s="37" t="e">
        <f t="shared" si="6"/>
        <v>#VALUE!</v>
      </c>
      <c r="AS21" s="94" t="str">
        <f>IF(ADMIN!AE11="yes","Approved",IF(ADMIN!AE11="no","DENIED",IF(Calculations!U11="Fail wattage","Proposed wattage exceeds existing",IF(AND(Calculations!U11="Fail Qty",C21="L740"),"Proposed Lamp quantity does not match existing",IF(Calculations!U11="Fail Qty","Proposed quantity does not match existing",IF(Calculations!U11="Fail Refrigerated","Proposed Linear feet do not match existing",""))))))</f>
        <v/>
      </c>
      <c r="AU21" s="95"/>
      <c r="AV21" s="95"/>
      <c r="AW21" s="95"/>
      <c r="AX21" s="95"/>
      <c r="AY21" s="95"/>
      <c r="AZ21" s="95"/>
      <c r="BA21" s="95"/>
    </row>
    <row r="22" spans="1:53" ht="30" customHeight="1" x14ac:dyDescent="0.25">
      <c r="A22" s="37">
        <v>7</v>
      </c>
      <c r="B22" s="82"/>
      <c r="C22" s="82"/>
      <c r="D22" s="358" t="str">
        <f>IFERROR(IF(C22="","",INDEX(References!$W$4:$W$12,MATCH('Customer Inputs'!C22,References!$H$4:$H$12,0))),"")</f>
        <v/>
      </c>
      <c r="E22" s="83"/>
      <c r="F22" s="84"/>
      <c r="G22" s="85"/>
      <c r="H22" s="86" t="str">
        <f>IF(G22="","",INDEX('Wattage Table'!$F$3:$F$2671,MATCH('Customer Inputs'!G22,'Wattage Table'!$D$3:$D$2671,0)))</f>
        <v/>
      </c>
      <c r="I22" s="663"/>
      <c r="J22" s="663"/>
      <c r="K22" s="87"/>
      <c r="L22" s="87"/>
      <c r="M22" s="379" t="str">
        <f>IF(G22="","",INDEX('Wattage Table'!$L$3:$L$2671,MATCH('Customer Inputs'!G22,'Wattage Table'!$D$3:$D$2671,0)))</f>
        <v/>
      </c>
      <c r="N22" s="88"/>
      <c r="O22" s="664"/>
      <c r="P22" s="664"/>
      <c r="Q22" s="89" t="str">
        <f t="shared" si="7"/>
        <v/>
      </c>
      <c r="R22" s="90" t="str">
        <f t="shared" si="8"/>
        <v/>
      </c>
      <c r="S22" s="84"/>
      <c r="T22" s="555"/>
      <c r="U22" s="82"/>
      <c r="V22" s="378" t="str">
        <f t="shared" si="0"/>
        <v/>
      </c>
      <c r="W22" s="82"/>
      <c r="X22" s="86">
        <f t="shared" si="1"/>
        <v>0</v>
      </c>
      <c r="Y22" s="86" t="str">
        <f>IF(W22="","",INDEX('Wattage Table'!$F$3:$F$2671,MATCH('Customer Inputs'!W22,'Wattage Table'!$D$3:$D$2671,0)))</f>
        <v/>
      </c>
      <c r="Z22" s="86" t="str">
        <f t="shared" si="2"/>
        <v/>
      </c>
      <c r="AA22" s="87"/>
      <c r="AB22" s="359">
        <f t="shared" si="3"/>
        <v>0</v>
      </c>
      <c r="AC22" s="555"/>
      <c r="AD22" s="86" t="str">
        <f>IF(OR(U22="",W22=""),"",IF(U22="New Install",INDEX('Wattage Table'!$L$3:$L$2671,MATCH('Customer Inputs'!V22,'Wattage Table'!$B$3:$B$2671,0)),INDEX('Wattage Table'!$L$3:$L$2671,MATCH(W22,'Wattage Table'!$D$3:$D$2671,0))))</f>
        <v/>
      </c>
      <c r="AE22" s="91"/>
      <c r="AF22" s="92" t="str">
        <f>Calculations!$AW12</f>
        <v/>
      </c>
      <c r="AG22" s="542"/>
      <c r="AH22" s="551" t="str">
        <f>IF(K22&lt;1,"",Calculations!AV12*'Customer Inputs'!AH$10)</f>
        <v/>
      </c>
      <c r="AI22" s="362" t="str">
        <f t="shared" si="4"/>
        <v/>
      </c>
      <c r="AJ22" s="345" t="str">
        <f>IF(L22&lt;1,"",Calculations!AU12*'Customer Inputs'!AH$10)</f>
        <v/>
      </c>
      <c r="AK22" s="361" t="str">
        <f t="shared" si="5"/>
        <v/>
      </c>
      <c r="AL22" s="37" t="e">
        <f t="shared" si="6"/>
        <v>#VALUE!</v>
      </c>
      <c r="AS22" s="94" t="str">
        <f>IF(ADMIN!AE12="yes","Approved",IF(ADMIN!AE12="no","DENIED",IF(Calculations!U12="Fail wattage","Proposed wattage exceeds existing",IF(AND(Calculations!U12="Fail Qty",C22="L740"),"Proposed Lamp quantity does not match existing",IF(Calculations!U12="Fail Qty","Proposed quantity does not match existing",IF(Calculations!U12="Fail Refrigerated","Proposed Linear feet do not match existing",""))))))</f>
        <v/>
      </c>
      <c r="AU22" s="95"/>
      <c r="AV22" s="95"/>
      <c r="AW22" s="95"/>
      <c r="AX22" s="95"/>
      <c r="AY22" s="95"/>
      <c r="AZ22" s="95"/>
      <c r="BA22" s="95"/>
    </row>
    <row r="23" spans="1:53" ht="30" customHeight="1" x14ac:dyDescent="0.25">
      <c r="A23" s="37">
        <v>8</v>
      </c>
      <c r="B23" s="82"/>
      <c r="C23" s="82"/>
      <c r="D23" s="358" t="str">
        <f>IFERROR(IF(C23="","",INDEX(References!$W$4:$W$12,MATCH('Customer Inputs'!C23,References!$H$4:$H$12,0))),"")</f>
        <v/>
      </c>
      <c r="E23" s="83"/>
      <c r="F23" s="84"/>
      <c r="G23" s="85"/>
      <c r="H23" s="86" t="str">
        <f>IF(G23="","",INDEX('Wattage Table'!$F$3:$F$2671,MATCH('Customer Inputs'!G23,'Wattage Table'!$D$3:$D$2671,0)))</f>
        <v/>
      </c>
      <c r="I23" s="663"/>
      <c r="J23" s="663"/>
      <c r="K23" s="87"/>
      <c r="L23" s="87"/>
      <c r="M23" s="379" t="str">
        <f>IF(G23="","",INDEX('Wattage Table'!$L$3:$L$2671,MATCH('Customer Inputs'!G23,'Wattage Table'!$D$3:$D$2671,0)))</f>
        <v/>
      </c>
      <c r="N23" s="88"/>
      <c r="O23" s="664"/>
      <c r="P23" s="664"/>
      <c r="Q23" s="89" t="str">
        <f t="shared" si="7"/>
        <v/>
      </c>
      <c r="R23" s="90" t="str">
        <f t="shared" si="8"/>
        <v/>
      </c>
      <c r="S23" s="84"/>
      <c r="T23" s="555"/>
      <c r="U23" s="82"/>
      <c r="V23" s="378" t="str">
        <f t="shared" si="0"/>
        <v/>
      </c>
      <c r="W23" s="82"/>
      <c r="X23" s="86">
        <f t="shared" si="1"/>
        <v>0</v>
      </c>
      <c r="Y23" s="86" t="str">
        <f>IF(W23="","",INDEX('Wattage Table'!$F$3:$F$2671,MATCH('Customer Inputs'!W23,'Wattage Table'!$D$3:$D$2671,0)))</f>
        <v/>
      </c>
      <c r="Z23" s="86" t="str">
        <f t="shared" si="2"/>
        <v/>
      </c>
      <c r="AA23" s="87"/>
      <c r="AB23" s="359">
        <f t="shared" si="3"/>
        <v>0</v>
      </c>
      <c r="AC23" s="555"/>
      <c r="AD23" s="86" t="str">
        <f>IF(OR(U23="",W23=""),"",IF(U23="New Install",INDEX('Wattage Table'!$L$3:$L$2671,MATCH('Customer Inputs'!V23,'Wattage Table'!$B$3:$B$2671,0)),INDEX('Wattage Table'!$L$3:$L$2671,MATCH(W23,'Wattage Table'!$D$3:$D$2671,0))))</f>
        <v/>
      </c>
      <c r="AE23" s="91"/>
      <c r="AF23" s="92" t="str">
        <f>Calculations!$AW13</f>
        <v/>
      </c>
      <c r="AG23" s="542"/>
      <c r="AH23" s="551" t="str">
        <f>IF(K23&lt;1,"",Calculations!AV13*'Customer Inputs'!AH$10)</f>
        <v/>
      </c>
      <c r="AI23" s="362" t="str">
        <f t="shared" si="4"/>
        <v/>
      </c>
      <c r="AJ23" s="345" t="str">
        <f>IF(L23&lt;1,"",Calculations!AU13*'Customer Inputs'!AH$10)</f>
        <v/>
      </c>
      <c r="AK23" s="361" t="str">
        <f t="shared" si="5"/>
        <v/>
      </c>
      <c r="AL23" s="37" t="e">
        <f t="shared" si="6"/>
        <v>#VALUE!</v>
      </c>
      <c r="AQ23" s="97"/>
      <c r="AS23" s="94" t="str">
        <f>IF(ADMIN!AE13="yes","Approved",IF(ADMIN!AE13="no","DENIED",IF(Calculations!U13="Fail wattage","Proposed wattage exceeds existing",IF(AND(Calculations!U13="Fail Qty",C23="L740"),"Proposed Lamp quantity does not match existing",IF(Calculations!U13="Fail Qty","Proposed quantity does not match existing",IF(Calculations!U13="Fail Refrigerated","Proposed Linear feet do not match existing",""))))))</f>
        <v/>
      </c>
      <c r="AU23" s="95"/>
      <c r="AV23" s="95"/>
      <c r="AW23" s="95"/>
      <c r="AX23" s="95"/>
      <c r="AY23" s="95"/>
      <c r="AZ23" s="95"/>
      <c r="BA23" s="95"/>
    </row>
    <row r="24" spans="1:53" ht="30" customHeight="1" x14ac:dyDescent="0.25">
      <c r="A24" s="37">
        <v>9</v>
      </c>
      <c r="B24" s="82"/>
      <c r="C24" s="82"/>
      <c r="D24" s="358" t="str">
        <f>IFERROR(IF(C24="","",INDEX(References!$W$4:$W$12,MATCH('Customer Inputs'!C24,References!$H$4:$H$12,0))),"")</f>
        <v/>
      </c>
      <c r="E24" s="83"/>
      <c r="F24" s="84"/>
      <c r="G24" s="85"/>
      <c r="H24" s="86" t="str">
        <f>IF(G24="","",INDEX('Wattage Table'!$F$3:$F$2671,MATCH('Customer Inputs'!G24,'Wattage Table'!$D$3:$D$2671,0)))</f>
        <v/>
      </c>
      <c r="I24" s="663"/>
      <c r="J24" s="663"/>
      <c r="K24" s="87"/>
      <c r="L24" s="87"/>
      <c r="M24" s="379" t="str">
        <f>IF(G24="","",INDEX('Wattage Table'!$L$3:$L$2671,MATCH('Customer Inputs'!G24,'Wattage Table'!$D$3:$D$2671,0)))</f>
        <v/>
      </c>
      <c r="N24" s="88"/>
      <c r="O24" s="664"/>
      <c r="P24" s="664"/>
      <c r="Q24" s="89" t="str">
        <f t="shared" si="7"/>
        <v/>
      </c>
      <c r="R24" s="90" t="str">
        <f t="shared" si="8"/>
        <v/>
      </c>
      <c r="S24" s="84"/>
      <c r="T24" s="555"/>
      <c r="U24" s="82"/>
      <c r="V24" s="378" t="str">
        <f t="shared" si="0"/>
        <v/>
      </c>
      <c r="W24" s="82"/>
      <c r="X24" s="86">
        <f t="shared" si="1"/>
        <v>0</v>
      </c>
      <c r="Y24" s="86" t="str">
        <f>IF(W24="","",INDEX('Wattage Table'!$F$3:$F$2671,MATCH('Customer Inputs'!W24,'Wattage Table'!$D$3:$D$2671,0)))</f>
        <v/>
      </c>
      <c r="Z24" s="86" t="str">
        <f t="shared" si="2"/>
        <v/>
      </c>
      <c r="AA24" s="87"/>
      <c r="AB24" s="359">
        <f t="shared" si="3"/>
        <v>0</v>
      </c>
      <c r="AC24" s="555"/>
      <c r="AD24" s="86" t="str">
        <f>IF(OR(U24="",W24=""),"",IF(U24="New Install",INDEX('Wattage Table'!$L$3:$L$2671,MATCH('Customer Inputs'!V24,'Wattage Table'!$B$3:$B$2671,0)),INDEX('Wattage Table'!$L$3:$L$2671,MATCH(W24,'Wattage Table'!$D$3:$D$2671,0))))</f>
        <v/>
      </c>
      <c r="AE24" s="91"/>
      <c r="AF24" s="92" t="str">
        <f>Calculations!$AW14</f>
        <v/>
      </c>
      <c r="AG24" s="542"/>
      <c r="AH24" s="551" t="str">
        <f>IF(K24&lt;1,"",Calculations!AV14*'Customer Inputs'!AH$10)</f>
        <v/>
      </c>
      <c r="AI24" s="362" t="str">
        <f t="shared" si="4"/>
        <v/>
      </c>
      <c r="AJ24" s="345" t="str">
        <f>IF(L24&lt;1,"",Calculations!AU14*'Customer Inputs'!AH$10)</f>
        <v/>
      </c>
      <c r="AK24" s="361" t="str">
        <f t="shared" si="5"/>
        <v/>
      </c>
      <c r="AL24" s="37" t="e">
        <f t="shared" si="6"/>
        <v>#VALUE!</v>
      </c>
      <c r="AS24" s="94" t="str">
        <f>IF(ADMIN!AE14="yes","Approved",IF(ADMIN!AE14="no","DENIED",IF(Calculations!U14="Fail wattage","Proposed wattage exceeds existing",IF(AND(Calculations!U14="Fail Qty",C24="L740"),"Proposed Lamp quantity does not match existing",IF(Calculations!U14="Fail Qty","Proposed quantity does not match existing",IF(Calculations!U14="Fail Refrigerated","Proposed Linear feet do not match existing",""))))))</f>
        <v/>
      </c>
      <c r="AU24" s="95"/>
      <c r="AV24" s="95"/>
      <c r="AW24" s="95"/>
      <c r="AX24" s="95"/>
      <c r="AY24" s="95"/>
      <c r="AZ24" s="95"/>
      <c r="BA24" s="95"/>
    </row>
    <row r="25" spans="1:53" ht="30" customHeight="1" x14ac:dyDescent="0.25">
      <c r="A25" s="37">
        <v>10</v>
      </c>
      <c r="B25" s="82"/>
      <c r="C25" s="82"/>
      <c r="D25" s="358" t="str">
        <f>IFERROR(IF(C25="","",INDEX(References!$W$4:$W$12,MATCH('Customer Inputs'!C25,References!$H$4:$H$12,0))),"")</f>
        <v/>
      </c>
      <c r="E25" s="83"/>
      <c r="F25" s="84"/>
      <c r="G25" s="85"/>
      <c r="H25" s="86" t="str">
        <f>IF(G25="","",INDEX('Wattage Table'!$F$3:$F$2671,MATCH('Customer Inputs'!G25,'Wattage Table'!$D$3:$D$2671,0)))</f>
        <v/>
      </c>
      <c r="I25" s="663"/>
      <c r="J25" s="663"/>
      <c r="K25" s="87"/>
      <c r="L25" s="87"/>
      <c r="M25" s="379" t="str">
        <f>IF(G25="","",INDEX('Wattage Table'!$L$3:$L$2671,MATCH('Customer Inputs'!G25,'Wattage Table'!$D$3:$D$2671,0)))</f>
        <v/>
      </c>
      <c r="N25" s="88"/>
      <c r="O25" s="664"/>
      <c r="P25" s="664"/>
      <c r="Q25" s="89" t="str">
        <f t="shared" si="7"/>
        <v/>
      </c>
      <c r="R25" s="90" t="str">
        <f t="shared" si="8"/>
        <v/>
      </c>
      <c r="S25" s="84"/>
      <c r="T25" s="555"/>
      <c r="U25" s="82"/>
      <c r="V25" s="378" t="str">
        <f t="shared" si="0"/>
        <v/>
      </c>
      <c r="W25" s="82"/>
      <c r="X25" s="86">
        <f t="shared" si="1"/>
        <v>0</v>
      </c>
      <c r="Y25" s="86" t="str">
        <f>IF(W25="","",INDEX('Wattage Table'!$F$3:$F$2671,MATCH('Customer Inputs'!W25,'Wattage Table'!$D$3:$D$2671,0)))</f>
        <v/>
      </c>
      <c r="Z25" s="86" t="str">
        <f t="shared" si="2"/>
        <v/>
      </c>
      <c r="AA25" s="87"/>
      <c r="AB25" s="359">
        <f t="shared" si="3"/>
        <v>0</v>
      </c>
      <c r="AC25" s="555"/>
      <c r="AD25" s="86" t="str">
        <f>IF(OR(U25="",W25=""),"",IF(U25="New Install",INDEX('Wattage Table'!$L$3:$L$2671,MATCH('Customer Inputs'!V25,'Wattage Table'!$B$3:$B$2671,0)),INDEX('Wattage Table'!$L$3:$L$2671,MATCH(W25,'Wattage Table'!$D$3:$D$2671,0))))</f>
        <v/>
      </c>
      <c r="AE25" s="91"/>
      <c r="AF25" s="92" t="str">
        <f>Calculations!$AW15</f>
        <v/>
      </c>
      <c r="AG25" s="542"/>
      <c r="AH25" s="551" t="str">
        <f>IF(K25&lt;1,"",Calculations!AV15*'Customer Inputs'!AH$10)</f>
        <v/>
      </c>
      <c r="AI25" s="362" t="str">
        <f t="shared" si="4"/>
        <v/>
      </c>
      <c r="AJ25" s="345" t="str">
        <f>IF(L25&lt;1,"",Calculations!AU15*'Customer Inputs'!AH$10)</f>
        <v/>
      </c>
      <c r="AK25" s="361" t="str">
        <f t="shared" si="5"/>
        <v/>
      </c>
      <c r="AL25" s="37" t="e">
        <f t="shared" si="6"/>
        <v>#VALUE!</v>
      </c>
      <c r="AS25" s="94" t="str">
        <f>IF(ADMIN!AE15="yes","Approved",IF(ADMIN!AE15="no","DENIED",IF(Calculations!U15="Fail wattage","Proposed wattage exceeds existing",IF(AND(Calculations!U15="Fail Qty",C25="L740"),"Proposed Lamp quantity does not match existing",IF(Calculations!U15="Fail Qty","Proposed quantity does not match existing",IF(Calculations!U15="Fail Refrigerated","Proposed Linear feet do not match existing",""))))))</f>
        <v/>
      </c>
      <c r="AU25" s="95"/>
      <c r="AV25" s="95"/>
      <c r="AW25" s="95"/>
      <c r="AX25" s="95"/>
      <c r="AY25" s="95"/>
      <c r="AZ25" s="95"/>
      <c r="BA25" s="95"/>
    </row>
    <row r="26" spans="1:53" ht="30" customHeight="1" x14ac:dyDescent="0.25">
      <c r="A26" s="37">
        <v>11</v>
      </c>
      <c r="B26" s="82"/>
      <c r="C26" s="82"/>
      <c r="D26" s="358" t="str">
        <f>IFERROR(IF(C26="","",INDEX(References!$W$4:$W$12,MATCH('Customer Inputs'!C26,References!$H$4:$H$12,0))),"")</f>
        <v/>
      </c>
      <c r="E26" s="83"/>
      <c r="F26" s="84"/>
      <c r="G26" s="85"/>
      <c r="H26" s="86" t="str">
        <f>IF(G26="","",INDEX('Wattage Table'!$F$3:$F$2671,MATCH('Customer Inputs'!G26,'Wattage Table'!$D$3:$D$2671,0)))</f>
        <v/>
      </c>
      <c r="I26" s="663"/>
      <c r="J26" s="663"/>
      <c r="K26" s="87"/>
      <c r="L26" s="87"/>
      <c r="M26" s="379" t="str">
        <f>IF(G26="","",INDEX('Wattage Table'!$L$3:$L$2671,MATCH('Customer Inputs'!G26,'Wattage Table'!$D$3:$D$2671,0)))</f>
        <v/>
      </c>
      <c r="N26" s="88"/>
      <c r="O26" s="664"/>
      <c r="P26" s="664"/>
      <c r="Q26" s="89" t="str">
        <f t="shared" si="7"/>
        <v/>
      </c>
      <c r="R26" s="90" t="str">
        <f t="shared" si="8"/>
        <v/>
      </c>
      <c r="S26" s="84"/>
      <c r="T26" s="555"/>
      <c r="U26" s="82"/>
      <c r="V26" s="378" t="str">
        <f t="shared" si="0"/>
        <v/>
      </c>
      <c r="W26" s="82"/>
      <c r="X26" s="86">
        <f t="shared" si="1"/>
        <v>0</v>
      </c>
      <c r="Y26" s="86" t="str">
        <f>IF(W26="","",INDEX('Wattage Table'!$F$3:$F$2671,MATCH('Customer Inputs'!W26,'Wattage Table'!$D$3:$D$2671,0)))</f>
        <v/>
      </c>
      <c r="Z26" s="86" t="str">
        <f t="shared" si="2"/>
        <v/>
      </c>
      <c r="AA26" s="87"/>
      <c r="AB26" s="359">
        <f t="shared" si="3"/>
        <v>0</v>
      </c>
      <c r="AC26" s="555"/>
      <c r="AD26" s="86" t="str">
        <f>IF(OR(U26="",W26=""),"",IF(U26="New Install",INDEX('Wattage Table'!$L$3:$L$2671,MATCH('Customer Inputs'!V26,'Wattage Table'!$B$3:$B$2671,0)),INDEX('Wattage Table'!$L$3:$L$2671,MATCH(W26,'Wattage Table'!$D$3:$D$2671,0))))</f>
        <v/>
      </c>
      <c r="AE26" s="91"/>
      <c r="AF26" s="92" t="str">
        <f>Calculations!$AW16</f>
        <v/>
      </c>
      <c r="AG26" s="542"/>
      <c r="AH26" s="551" t="str">
        <f>IF(K26&lt;1,"",Calculations!AV16*'Customer Inputs'!AH$10)</f>
        <v/>
      </c>
      <c r="AI26" s="362" t="str">
        <f t="shared" si="4"/>
        <v/>
      </c>
      <c r="AJ26" s="345" t="str">
        <f>IF(L26&lt;1,"",Calculations!AU16*'Customer Inputs'!AH$10)</f>
        <v/>
      </c>
      <c r="AK26" s="361" t="str">
        <f t="shared" si="5"/>
        <v/>
      </c>
      <c r="AL26" s="37" t="e">
        <f t="shared" si="6"/>
        <v>#VALUE!</v>
      </c>
      <c r="AS26" s="94" t="str">
        <f>IF(ADMIN!AE16="yes","Approved",IF(ADMIN!AE16="no","DENIED",IF(Calculations!U16="Fail wattage","Proposed wattage exceeds existing",IF(AND(Calculations!U16="Fail Qty",C26="L740"),"Proposed Lamp quantity does not match existing",IF(Calculations!U16="Fail Qty","Proposed quantity does not match existing",IF(Calculations!U16="Fail Refrigerated","Proposed Linear feet do not match existing",""))))))</f>
        <v/>
      </c>
      <c r="AU26" s="95"/>
      <c r="AV26" s="95"/>
      <c r="AW26" s="95"/>
      <c r="AX26" s="95"/>
      <c r="AY26" s="95"/>
      <c r="AZ26" s="95"/>
      <c r="BA26" s="95"/>
    </row>
    <row r="27" spans="1:53" ht="30" customHeight="1" x14ac:dyDescent="0.25">
      <c r="A27" s="37">
        <v>12</v>
      </c>
      <c r="B27" s="82"/>
      <c r="C27" s="82"/>
      <c r="D27" s="358" t="str">
        <f>IFERROR(IF(C27="","",INDEX(References!$W$4:$W$12,MATCH('Customer Inputs'!C27,References!$H$4:$H$12,0))),"")</f>
        <v/>
      </c>
      <c r="E27" s="83"/>
      <c r="F27" s="84"/>
      <c r="G27" s="85"/>
      <c r="H27" s="86" t="str">
        <f>IF(G27="","",INDEX('Wattage Table'!$F$3:$F$2671,MATCH('Customer Inputs'!G27,'Wattage Table'!$D$3:$D$2671,0)))</f>
        <v/>
      </c>
      <c r="I27" s="83"/>
      <c r="J27" s="83"/>
      <c r="K27" s="87"/>
      <c r="L27" s="87"/>
      <c r="M27" s="379" t="str">
        <f>IF(G27="","",INDEX('Wattage Table'!$L$3:$L$2671,MATCH('Customer Inputs'!G27,'Wattage Table'!$D$3:$D$2671,0)))</f>
        <v/>
      </c>
      <c r="N27" s="88"/>
      <c r="O27" s="363"/>
      <c r="P27" s="363"/>
      <c r="Q27" s="89" t="str">
        <f t="shared" si="7"/>
        <v/>
      </c>
      <c r="R27" s="90" t="str">
        <f t="shared" si="8"/>
        <v/>
      </c>
      <c r="S27" s="84"/>
      <c r="T27" s="555"/>
      <c r="U27" s="82"/>
      <c r="V27" s="378" t="str">
        <f t="shared" si="0"/>
        <v/>
      </c>
      <c r="W27" s="82"/>
      <c r="X27" s="86">
        <f t="shared" si="1"/>
        <v>0</v>
      </c>
      <c r="Y27" s="86" t="str">
        <f>IF(W27="","",INDEX('Wattage Table'!$F$3:$F$2671,MATCH('Customer Inputs'!W27,'Wattage Table'!$D$3:$D$2671,0)))</f>
        <v/>
      </c>
      <c r="Z27" s="86" t="str">
        <f t="shared" si="2"/>
        <v/>
      </c>
      <c r="AA27" s="87"/>
      <c r="AB27" s="359">
        <f t="shared" si="3"/>
        <v>0</v>
      </c>
      <c r="AC27" s="555"/>
      <c r="AD27" s="86" t="str">
        <f>IF(OR(U27="",W27=""),"",IF(U27="New Install",INDEX('Wattage Table'!$L$3:$L$2671,MATCH('Customer Inputs'!V27,'Wattage Table'!$B$3:$B$2671,0)),INDEX('Wattage Table'!$L$3:$L$2671,MATCH(W27,'Wattage Table'!$D$3:$D$2671,0))))</f>
        <v/>
      </c>
      <c r="AE27" s="91"/>
      <c r="AF27" s="92" t="str">
        <f>Calculations!$AW17</f>
        <v/>
      </c>
      <c r="AG27" s="542"/>
      <c r="AH27" s="551" t="str">
        <f>IF(K27&lt;1,"",Calculations!AV17*'Customer Inputs'!AH$10)</f>
        <v/>
      </c>
      <c r="AI27" s="362" t="str">
        <f t="shared" si="4"/>
        <v/>
      </c>
      <c r="AJ27" s="345" t="str">
        <f>IF(L27&lt;1,"",Calculations!AU17*'Customer Inputs'!AH$10)</f>
        <v/>
      </c>
      <c r="AK27" s="361" t="str">
        <f t="shared" si="5"/>
        <v/>
      </c>
      <c r="AL27" s="37" t="e">
        <f t="shared" si="6"/>
        <v>#VALUE!</v>
      </c>
      <c r="AS27" s="94" t="str">
        <f>IF(ADMIN!AE17="yes","Approved",IF(ADMIN!AE17="no","DENIED",IF(Calculations!U17="Fail wattage","Proposed wattage exceeds existing",IF(AND(Calculations!U17="Fail Qty",C27="L740"),"Proposed Lamp quantity does not match existing",IF(Calculations!U17="Fail Qty","Proposed quantity does not match existing",IF(Calculations!U17="Fail Refrigerated","Proposed Linear feet do not match existing",""))))))</f>
        <v/>
      </c>
      <c r="AU27" s="95"/>
      <c r="AV27" s="95"/>
      <c r="AW27" s="95"/>
      <c r="AX27" s="95"/>
      <c r="AY27" s="95"/>
      <c r="AZ27" s="95"/>
      <c r="BA27" s="95"/>
    </row>
    <row r="28" spans="1:53" ht="30" customHeight="1" x14ac:dyDescent="0.25">
      <c r="A28" s="37">
        <v>13</v>
      </c>
      <c r="B28" s="82"/>
      <c r="C28" s="82"/>
      <c r="D28" s="358" t="str">
        <f>IFERROR(IF(C28="","",INDEX(References!$W$4:$W$12,MATCH('Customer Inputs'!C28,References!$H$4:$H$12,0))),"")</f>
        <v/>
      </c>
      <c r="E28" s="83"/>
      <c r="F28" s="84"/>
      <c r="G28" s="85"/>
      <c r="H28" s="86" t="str">
        <f>IF(G28="","",INDEX('Wattage Table'!$F$3:$F$2671,MATCH('Customer Inputs'!G28,'Wattage Table'!$D$3:$D$2671,0)))</f>
        <v/>
      </c>
      <c r="I28" s="83"/>
      <c r="J28" s="83"/>
      <c r="K28" s="87"/>
      <c r="L28" s="87"/>
      <c r="M28" s="379" t="str">
        <f>IF(G28="","",INDEX('Wattage Table'!$L$3:$L$2671,MATCH('Customer Inputs'!G28,'Wattage Table'!$D$3:$D$2671,0)))</f>
        <v/>
      </c>
      <c r="N28" s="88"/>
      <c r="O28" s="363"/>
      <c r="P28" s="363"/>
      <c r="Q28" s="89" t="str">
        <f t="shared" si="7"/>
        <v/>
      </c>
      <c r="R28" s="90" t="str">
        <f t="shared" si="8"/>
        <v/>
      </c>
      <c r="S28" s="84"/>
      <c r="T28" s="555"/>
      <c r="U28" s="82"/>
      <c r="V28" s="378" t="str">
        <f t="shared" si="0"/>
        <v/>
      </c>
      <c r="W28" s="82"/>
      <c r="X28" s="86">
        <f t="shared" si="1"/>
        <v>0</v>
      </c>
      <c r="Y28" s="86" t="str">
        <f>IF(W28="","",INDEX('Wattage Table'!$F$3:$F$2671,MATCH('Customer Inputs'!W28,'Wattage Table'!$D$3:$D$2671,0)))</f>
        <v/>
      </c>
      <c r="Z28" s="86" t="str">
        <f t="shared" si="2"/>
        <v/>
      </c>
      <c r="AA28" s="87"/>
      <c r="AB28" s="359">
        <f t="shared" si="3"/>
        <v>0</v>
      </c>
      <c r="AC28" s="555"/>
      <c r="AD28" s="86" t="str">
        <f>IF(OR(U28="",W28=""),"",IF(U28="New Install",INDEX('Wattage Table'!$L$3:$L$2671,MATCH('Customer Inputs'!V28,'Wattage Table'!$B$3:$B$2671,0)),INDEX('Wattage Table'!$L$3:$L$2671,MATCH(W28,'Wattage Table'!$D$3:$D$2671,0))))</f>
        <v/>
      </c>
      <c r="AE28" s="91"/>
      <c r="AF28" s="92" t="str">
        <f>Calculations!$AW18</f>
        <v/>
      </c>
      <c r="AG28" s="542"/>
      <c r="AH28" s="551" t="str">
        <f>IF(K28&lt;1,"",Calculations!AV18*'Customer Inputs'!AH$10)</f>
        <v/>
      </c>
      <c r="AI28" s="362" t="str">
        <f t="shared" si="4"/>
        <v/>
      </c>
      <c r="AJ28" s="345" t="str">
        <f>IF(L28&lt;1,"",Calculations!AU18*'Customer Inputs'!AH$10)</f>
        <v/>
      </c>
      <c r="AK28" s="361" t="str">
        <f t="shared" si="5"/>
        <v/>
      </c>
      <c r="AL28" s="37" t="e">
        <f t="shared" si="6"/>
        <v>#VALUE!</v>
      </c>
      <c r="AS28" s="94" t="str">
        <f>IF(ADMIN!AE18="yes","Approved",IF(ADMIN!AE18="no","DENIED",IF(Calculations!U18="Fail wattage","Proposed wattage exceeds existing",IF(AND(Calculations!U18="Fail Qty",C28="L740"),"Proposed Lamp quantity does not match existing",IF(Calculations!U18="Fail Qty","Proposed quantity does not match existing",IF(Calculations!U18="Fail Refrigerated","Proposed Linear feet do not match existing",""))))))</f>
        <v/>
      </c>
      <c r="AU28" s="95"/>
      <c r="AV28" s="95"/>
      <c r="AW28" s="95"/>
      <c r="AX28" s="95"/>
      <c r="AY28" s="95"/>
      <c r="AZ28" s="95"/>
      <c r="BA28" s="95"/>
    </row>
    <row r="29" spans="1:53" ht="30" customHeight="1" x14ac:dyDescent="0.25">
      <c r="A29" s="37">
        <v>14</v>
      </c>
      <c r="B29" s="82"/>
      <c r="C29" s="82"/>
      <c r="D29" s="358" t="str">
        <f>IFERROR(IF(C29="","",INDEX(References!$W$4:$W$12,MATCH('Customer Inputs'!C29,References!$H$4:$H$12,0))),"")</f>
        <v/>
      </c>
      <c r="E29" s="83"/>
      <c r="F29" s="84"/>
      <c r="G29" s="85"/>
      <c r="H29" s="86" t="str">
        <f>IF(G29="","",INDEX('Wattage Table'!$F$3:$F$2671,MATCH('Customer Inputs'!G29,'Wattage Table'!$D$3:$D$2671,0)))</f>
        <v/>
      </c>
      <c r="I29" s="83"/>
      <c r="J29" s="83"/>
      <c r="K29" s="87"/>
      <c r="L29" s="87"/>
      <c r="M29" s="379" t="str">
        <f>IF(G29="","",INDEX('Wattage Table'!$L$3:$L$2671,MATCH('Customer Inputs'!G29,'Wattage Table'!$D$3:$D$2671,0)))</f>
        <v/>
      </c>
      <c r="N29" s="88"/>
      <c r="O29" s="363"/>
      <c r="P29" s="363"/>
      <c r="Q29" s="89" t="str">
        <f t="shared" si="7"/>
        <v/>
      </c>
      <c r="R29" s="90" t="str">
        <f t="shared" si="8"/>
        <v/>
      </c>
      <c r="S29" s="84"/>
      <c r="T29" s="555"/>
      <c r="U29" s="82"/>
      <c r="V29" s="378" t="str">
        <f t="shared" si="0"/>
        <v/>
      </c>
      <c r="W29" s="82"/>
      <c r="X29" s="86">
        <f t="shared" si="1"/>
        <v>0</v>
      </c>
      <c r="Y29" s="86" t="str">
        <f>IF(W29="","",INDEX('Wattage Table'!$F$3:$F$2671,MATCH('Customer Inputs'!W29,'Wattage Table'!$D$3:$D$2671,0)))</f>
        <v/>
      </c>
      <c r="Z29" s="86" t="str">
        <f t="shared" si="2"/>
        <v/>
      </c>
      <c r="AA29" s="87"/>
      <c r="AB29" s="359">
        <f t="shared" si="3"/>
        <v>0</v>
      </c>
      <c r="AC29" s="555"/>
      <c r="AD29" s="86" t="str">
        <f>IF(OR(U29="",W29=""),"",IF(U29="New Install",INDEX('Wattage Table'!$L$3:$L$2671,MATCH('Customer Inputs'!V29,'Wattage Table'!$B$3:$B$2671,0)),INDEX('Wattage Table'!$L$3:$L$2671,MATCH(W29,'Wattage Table'!$D$3:$D$2671,0))))</f>
        <v/>
      </c>
      <c r="AE29" s="91"/>
      <c r="AF29" s="92" t="str">
        <f>Calculations!$AW19</f>
        <v/>
      </c>
      <c r="AG29" s="542"/>
      <c r="AH29" s="551" t="str">
        <f>IF(K29&lt;1,"",Calculations!AV19*'Customer Inputs'!AH$10)</f>
        <v/>
      </c>
      <c r="AI29" s="362" t="str">
        <f t="shared" si="4"/>
        <v/>
      </c>
      <c r="AJ29" s="345" t="str">
        <f>IF(L29&lt;1,"",Calculations!AU19*'Customer Inputs'!AH$10)</f>
        <v/>
      </c>
      <c r="AK29" s="361" t="str">
        <f t="shared" si="5"/>
        <v/>
      </c>
      <c r="AL29" s="37" t="e">
        <f t="shared" si="6"/>
        <v>#VALUE!</v>
      </c>
      <c r="AS29" s="94" t="str">
        <f>IF(ADMIN!AE19="yes","Approved",IF(ADMIN!AE19="no","DENIED",IF(Calculations!U19="Fail wattage","Proposed wattage exceeds existing",IF(AND(Calculations!U19="Fail Qty",C29="L740"),"Proposed Lamp quantity does not match existing",IF(Calculations!U19="Fail Qty","Proposed quantity does not match existing",IF(Calculations!U19="Fail Refrigerated","Proposed Linear feet do not match existing",""))))))</f>
        <v/>
      </c>
      <c r="AU29" s="95"/>
      <c r="AV29" s="95"/>
      <c r="AW29" s="95"/>
      <c r="AX29" s="95"/>
      <c r="AY29" s="95"/>
      <c r="AZ29" s="95"/>
      <c r="BA29" s="95"/>
    </row>
    <row r="30" spans="1:53" ht="30" customHeight="1" x14ac:dyDescent="0.25">
      <c r="A30" s="37">
        <v>15</v>
      </c>
      <c r="B30" s="82"/>
      <c r="C30" s="82"/>
      <c r="D30" s="358" t="str">
        <f>IFERROR(IF(C30="","",INDEX(References!$W$4:$W$12,MATCH('Customer Inputs'!C30,References!$H$4:$H$12,0))),"")</f>
        <v/>
      </c>
      <c r="E30" s="83"/>
      <c r="F30" s="84"/>
      <c r="G30" s="85"/>
      <c r="H30" s="86" t="str">
        <f>IF(G30="","",INDEX('Wattage Table'!$F$3:$F$2671,MATCH('Customer Inputs'!G30,'Wattage Table'!$D$3:$D$2671,0)))</f>
        <v/>
      </c>
      <c r="I30" s="83"/>
      <c r="J30" s="83"/>
      <c r="K30" s="87"/>
      <c r="L30" s="87"/>
      <c r="M30" s="379" t="str">
        <f>IF(G30="","",INDEX('Wattage Table'!$L$3:$L$2671,MATCH('Customer Inputs'!G30,'Wattage Table'!$D$3:$D$2671,0)))</f>
        <v/>
      </c>
      <c r="N30" s="88"/>
      <c r="O30" s="363"/>
      <c r="P30" s="363"/>
      <c r="Q30" s="89" t="str">
        <f t="shared" si="7"/>
        <v/>
      </c>
      <c r="R30" s="90" t="str">
        <f t="shared" si="8"/>
        <v/>
      </c>
      <c r="S30" s="84"/>
      <c r="T30" s="555"/>
      <c r="U30" s="82"/>
      <c r="V30" s="378" t="str">
        <f t="shared" si="0"/>
        <v/>
      </c>
      <c r="W30" s="82"/>
      <c r="X30" s="86">
        <f t="shared" si="1"/>
        <v>0</v>
      </c>
      <c r="Y30" s="86" t="str">
        <f>IF(W30="","",INDEX('Wattage Table'!$F$3:$F$2671,MATCH('Customer Inputs'!W30,'Wattage Table'!$D$3:$D$2671,0)))</f>
        <v/>
      </c>
      <c r="Z30" s="86" t="str">
        <f t="shared" si="2"/>
        <v/>
      </c>
      <c r="AA30" s="87"/>
      <c r="AB30" s="359">
        <f t="shared" si="3"/>
        <v>0</v>
      </c>
      <c r="AC30" s="555"/>
      <c r="AD30" s="86" t="str">
        <f>IF(OR(U30="",W30=""),"",IF(U30="New Install",INDEX('Wattage Table'!$L$3:$L$2671,MATCH('Customer Inputs'!V30,'Wattage Table'!$B$3:$B$2671,0)),INDEX('Wattage Table'!$L$3:$L$2671,MATCH(W30,'Wattage Table'!$D$3:$D$2671,0))))</f>
        <v/>
      </c>
      <c r="AE30" s="91"/>
      <c r="AF30" s="92" t="str">
        <f>Calculations!$AW20</f>
        <v/>
      </c>
      <c r="AG30" s="542"/>
      <c r="AH30" s="551" t="str">
        <f>IF(K30&lt;1,"",Calculations!AV20*'Customer Inputs'!AH$10)</f>
        <v/>
      </c>
      <c r="AI30" s="362" t="str">
        <f t="shared" si="4"/>
        <v/>
      </c>
      <c r="AJ30" s="345" t="str">
        <f>IF(L30&lt;1,"",Calculations!AU20*'Customer Inputs'!AH$10)</f>
        <v/>
      </c>
      <c r="AK30" s="361" t="str">
        <f t="shared" si="5"/>
        <v/>
      </c>
      <c r="AL30" s="37" t="e">
        <f t="shared" si="6"/>
        <v>#VALUE!</v>
      </c>
      <c r="AS30" s="94" t="str">
        <f>IF(ADMIN!AE20="yes","Approved",IF(ADMIN!AE20="no","DENIED",IF(Calculations!U20="Fail wattage","Proposed wattage exceeds existing",IF(AND(Calculations!U20="Fail Qty",C30="L740"),"Proposed Lamp quantity does not match existing",IF(Calculations!U20="Fail Qty","Proposed quantity does not match existing",IF(Calculations!U20="Fail Refrigerated","Proposed Linear feet do not match existing",""))))))</f>
        <v/>
      </c>
      <c r="AU30" s="95"/>
      <c r="AV30" s="95"/>
      <c r="AW30" s="95"/>
      <c r="AX30" s="95"/>
      <c r="AY30" s="95"/>
      <c r="AZ30" s="95"/>
      <c r="BA30" s="95"/>
    </row>
    <row r="31" spans="1:53" ht="30" customHeight="1" x14ac:dyDescent="0.25">
      <c r="A31" s="37">
        <v>16</v>
      </c>
      <c r="B31" s="82"/>
      <c r="C31" s="82"/>
      <c r="D31" s="358" t="str">
        <f>IFERROR(IF(C31="","",INDEX(References!$W$4:$W$12,MATCH('Customer Inputs'!C31,References!$H$4:$H$12,0))),"")</f>
        <v/>
      </c>
      <c r="E31" s="83"/>
      <c r="F31" s="84"/>
      <c r="G31" s="85"/>
      <c r="H31" s="86" t="str">
        <f>IF(G31="","",INDEX('Wattage Table'!$F$3:$F$2671,MATCH('Customer Inputs'!G31,'Wattage Table'!$D$3:$D$2671,0)))</f>
        <v/>
      </c>
      <c r="I31" s="83"/>
      <c r="J31" s="83"/>
      <c r="K31" s="87"/>
      <c r="L31" s="87"/>
      <c r="M31" s="379" t="str">
        <f>IF(G31="","",INDEX('Wattage Table'!$L$3:$L$2671,MATCH('Customer Inputs'!G31,'Wattage Table'!$D$3:$D$2671,0)))</f>
        <v/>
      </c>
      <c r="N31" s="88"/>
      <c r="O31" s="363"/>
      <c r="P31" s="363"/>
      <c r="Q31" s="89" t="str">
        <f t="shared" si="7"/>
        <v/>
      </c>
      <c r="R31" s="90" t="str">
        <f t="shared" si="8"/>
        <v/>
      </c>
      <c r="S31" s="84"/>
      <c r="T31" s="555"/>
      <c r="U31" s="82"/>
      <c r="V31" s="378" t="str">
        <f t="shared" si="0"/>
        <v/>
      </c>
      <c r="W31" s="82"/>
      <c r="X31" s="86">
        <f t="shared" si="1"/>
        <v>0</v>
      </c>
      <c r="Y31" s="86" t="str">
        <f>IF(W31="","",INDEX('Wattage Table'!$F$3:$F$2671,MATCH('Customer Inputs'!W31,'Wattage Table'!$D$3:$D$2671,0)))</f>
        <v/>
      </c>
      <c r="Z31" s="86" t="str">
        <f t="shared" si="2"/>
        <v/>
      </c>
      <c r="AA31" s="87"/>
      <c r="AB31" s="359">
        <f t="shared" si="3"/>
        <v>0</v>
      </c>
      <c r="AC31" s="555"/>
      <c r="AD31" s="86" t="str">
        <f>IF(OR(U31="",W31=""),"",IF(U31="New Install",INDEX('Wattage Table'!$L$3:$L$2671,MATCH('Customer Inputs'!V31,'Wattage Table'!$B$3:$B$2671,0)),INDEX('Wattage Table'!$L$3:$L$2671,MATCH(W31,'Wattage Table'!$D$3:$D$2671,0))))</f>
        <v/>
      </c>
      <c r="AE31" s="91"/>
      <c r="AF31" s="92" t="str">
        <f>Calculations!$AW21</f>
        <v/>
      </c>
      <c r="AG31" s="542"/>
      <c r="AH31" s="551" t="str">
        <f>IF(K31&lt;1,"",Calculations!AV21*'Customer Inputs'!AH$10)</f>
        <v/>
      </c>
      <c r="AI31" s="362" t="str">
        <f t="shared" si="4"/>
        <v/>
      </c>
      <c r="AJ31" s="345" t="str">
        <f>IF(L31&lt;1,"",Calculations!AU21*'Customer Inputs'!AH$10)</f>
        <v/>
      </c>
      <c r="AK31" s="361" t="str">
        <f t="shared" si="5"/>
        <v/>
      </c>
      <c r="AL31" s="37" t="e">
        <f t="shared" si="6"/>
        <v>#VALUE!</v>
      </c>
      <c r="AS31" s="94" t="str">
        <f>IF(ADMIN!AE21="yes","Approved",IF(ADMIN!AE21="no","DENIED",IF(Calculations!U21="Fail wattage","Proposed wattage exceeds existing",IF(AND(Calculations!U21="Fail Qty",C31="L740"),"Proposed Lamp quantity does not match existing",IF(Calculations!U21="Fail Qty","Proposed quantity does not match existing",IF(Calculations!U21="Fail Refrigerated","Proposed Linear feet do not match existing",""))))))</f>
        <v/>
      </c>
      <c r="AU31" s="95"/>
      <c r="AV31" s="95"/>
      <c r="AW31" s="95"/>
      <c r="AX31" s="95"/>
      <c r="AY31" s="95"/>
      <c r="AZ31" s="95"/>
      <c r="BA31" s="95"/>
    </row>
    <row r="32" spans="1:53" ht="30" customHeight="1" x14ac:dyDescent="0.25">
      <c r="A32" s="37">
        <v>17</v>
      </c>
      <c r="B32" s="82"/>
      <c r="C32" s="82"/>
      <c r="D32" s="358" t="str">
        <f>IFERROR(IF(C32="","",INDEX(References!$W$4:$W$12,MATCH('Customer Inputs'!C32,References!$H$4:$H$12,0))),"")</f>
        <v/>
      </c>
      <c r="E32" s="83"/>
      <c r="F32" s="84"/>
      <c r="G32" s="85"/>
      <c r="H32" s="86" t="str">
        <f>IF(G32="","",INDEX('Wattage Table'!$F$3:$F$2671,MATCH('Customer Inputs'!G32,'Wattage Table'!$D$3:$D$2671,0)))</f>
        <v/>
      </c>
      <c r="I32" s="83"/>
      <c r="J32" s="83"/>
      <c r="K32" s="87"/>
      <c r="L32" s="87"/>
      <c r="M32" s="379" t="str">
        <f>IF(G32="","",INDEX('Wattage Table'!$L$3:$L$2671,MATCH('Customer Inputs'!G32,'Wattage Table'!$D$3:$D$2671,0)))</f>
        <v/>
      </c>
      <c r="N32" s="88"/>
      <c r="O32" s="363"/>
      <c r="P32" s="363"/>
      <c r="Q32" s="89" t="str">
        <f t="shared" si="7"/>
        <v/>
      </c>
      <c r="R32" s="90" t="str">
        <f t="shared" si="8"/>
        <v/>
      </c>
      <c r="S32" s="84"/>
      <c r="T32" s="555"/>
      <c r="U32" s="82"/>
      <c r="V32" s="378" t="str">
        <f t="shared" si="0"/>
        <v/>
      </c>
      <c r="W32" s="82"/>
      <c r="X32" s="86">
        <f t="shared" si="1"/>
        <v>0</v>
      </c>
      <c r="Y32" s="86" t="str">
        <f>IF(W32="","",INDEX('Wattage Table'!$F$3:$F$2671,MATCH('Customer Inputs'!W32,'Wattage Table'!$D$3:$D$2671,0)))</f>
        <v/>
      </c>
      <c r="Z32" s="86" t="str">
        <f t="shared" si="2"/>
        <v/>
      </c>
      <c r="AA32" s="87"/>
      <c r="AB32" s="359">
        <f t="shared" si="3"/>
        <v>0</v>
      </c>
      <c r="AC32" s="555"/>
      <c r="AD32" s="86" t="str">
        <f>IF(OR(U32="",W32=""),"",IF(U32="New Install",INDEX('Wattage Table'!$L$3:$L$2671,MATCH('Customer Inputs'!V32,'Wattage Table'!$B$3:$B$2671,0)),INDEX('Wattage Table'!$L$3:$L$2671,MATCH(W32,'Wattage Table'!$D$3:$D$2671,0))))</f>
        <v/>
      </c>
      <c r="AE32" s="91"/>
      <c r="AF32" s="92" t="str">
        <f>Calculations!$AW22</f>
        <v/>
      </c>
      <c r="AG32" s="542"/>
      <c r="AH32" s="551" t="str">
        <f>IF(K32&lt;1,"",Calculations!AV22*'Customer Inputs'!AH$10)</f>
        <v/>
      </c>
      <c r="AI32" s="362" t="str">
        <f t="shared" si="4"/>
        <v/>
      </c>
      <c r="AJ32" s="345" t="str">
        <f>IF(L32&lt;1,"",Calculations!AU22*'Customer Inputs'!AH$10)</f>
        <v/>
      </c>
      <c r="AK32" s="361" t="str">
        <f t="shared" si="5"/>
        <v/>
      </c>
      <c r="AL32" s="37" t="e">
        <f t="shared" si="6"/>
        <v>#VALUE!</v>
      </c>
      <c r="AS32" s="94" t="str">
        <f>IF(ADMIN!AE22="yes","Approved",IF(ADMIN!AE22="no","DENIED",IF(Calculations!U22="Fail wattage","Proposed wattage exceeds existing",IF(AND(Calculations!U22="Fail Qty",C32="L740"),"Proposed Lamp quantity does not match existing",IF(Calculations!U22="Fail Qty","Proposed quantity does not match existing",IF(Calculations!U22="Fail Refrigerated","Proposed Linear feet do not match existing",""))))))</f>
        <v/>
      </c>
      <c r="AU32" s="95"/>
      <c r="AV32" s="95"/>
      <c r="AW32" s="95"/>
      <c r="AX32" s="95"/>
      <c r="AY32" s="95"/>
      <c r="AZ32" s="95"/>
      <c r="BA32" s="95"/>
    </row>
    <row r="33" spans="1:53" ht="30" customHeight="1" x14ac:dyDescent="0.25">
      <c r="A33" s="37">
        <v>18</v>
      </c>
      <c r="B33" s="82"/>
      <c r="C33" s="82"/>
      <c r="D33" s="358" t="str">
        <f>IFERROR(IF(C33="","",INDEX(References!$W$4:$W$12,MATCH('Customer Inputs'!C33,References!$H$4:$H$12,0))),"")</f>
        <v/>
      </c>
      <c r="E33" s="83"/>
      <c r="F33" s="84"/>
      <c r="G33" s="85"/>
      <c r="H33" s="86" t="str">
        <f>IF(G33="","",INDEX('Wattage Table'!$F$3:$F$2671,MATCH('Customer Inputs'!G33,'Wattage Table'!$D$3:$D$2671,0)))</f>
        <v/>
      </c>
      <c r="I33" s="83"/>
      <c r="J33" s="83"/>
      <c r="K33" s="87"/>
      <c r="L33" s="87"/>
      <c r="M33" s="379" t="str">
        <f>IF(G33="","",INDEX('Wattage Table'!$L$3:$L$2671,MATCH('Customer Inputs'!G33,'Wattage Table'!$D$3:$D$2671,0)))</f>
        <v/>
      </c>
      <c r="N33" s="88"/>
      <c r="O33" s="363"/>
      <c r="P33" s="363"/>
      <c r="Q33" s="89" t="str">
        <f t="shared" si="7"/>
        <v/>
      </c>
      <c r="R33" s="90" t="str">
        <f t="shared" si="8"/>
        <v/>
      </c>
      <c r="S33" s="84"/>
      <c r="T33" s="555"/>
      <c r="U33" s="82"/>
      <c r="V33" s="378" t="str">
        <f t="shared" si="0"/>
        <v/>
      </c>
      <c r="W33" s="82"/>
      <c r="X33" s="86">
        <f t="shared" si="1"/>
        <v>0</v>
      </c>
      <c r="Y33" s="86" t="str">
        <f>IF(W33="","",INDEX('Wattage Table'!$F$3:$F$2671,MATCH('Customer Inputs'!W33,'Wattage Table'!$D$3:$D$2671,0)))</f>
        <v/>
      </c>
      <c r="Z33" s="86" t="str">
        <f t="shared" si="2"/>
        <v/>
      </c>
      <c r="AA33" s="87"/>
      <c r="AB33" s="359">
        <f t="shared" si="3"/>
        <v>0</v>
      </c>
      <c r="AC33" s="555"/>
      <c r="AD33" s="86" t="str">
        <f>IF(OR(U33="",W33=""),"",IF(U33="New Install",INDEX('Wattage Table'!$L$3:$L$2671,MATCH('Customer Inputs'!V33,'Wattage Table'!$B$3:$B$2671,0)),INDEX('Wattage Table'!$L$3:$L$2671,MATCH(W33,'Wattage Table'!$D$3:$D$2671,0))))</f>
        <v/>
      </c>
      <c r="AE33" s="91"/>
      <c r="AF33" s="92" t="str">
        <f>Calculations!$AW23</f>
        <v/>
      </c>
      <c r="AG33" s="542"/>
      <c r="AH33" s="551" t="str">
        <f>IF(K33&lt;1,"",Calculations!AV23*'Customer Inputs'!AH$10)</f>
        <v/>
      </c>
      <c r="AI33" s="362" t="str">
        <f t="shared" si="4"/>
        <v/>
      </c>
      <c r="AJ33" s="345" t="str">
        <f>IF(L33&lt;1,"",Calculations!AU23*'Customer Inputs'!AH$10)</f>
        <v/>
      </c>
      <c r="AK33" s="361" t="str">
        <f t="shared" si="5"/>
        <v/>
      </c>
      <c r="AL33" s="37" t="e">
        <f t="shared" si="6"/>
        <v>#VALUE!</v>
      </c>
      <c r="AS33" s="94" t="str">
        <f>IF(ADMIN!AE23="yes","Approved",IF(ADMIN!AE23="no","DENIED",IF(Calculations!U23="Fail wattage","Proposed wattage exceeds existing",IF(AND(Calculations!U23="Fail Qty",C33="L740"),"Proposed Lamp quantity does not match existing",IF(Calculations!U23="Fail Qty","Proposed quantity does not match existing",IF(Calculations!U23="Fail Refrigerated","Proposed Linear feet do not match existing",""))))))</f>
        <v/>
      </c>
      <c r="AU33" s="95"/>
      <c r="AV33" s="95"/>
      <c r="AW33" s="95"/>
      <c r="AX33" s="95"/>
      <c r="AY33" s="95"/>
      <c r="AZ33" s="95"/>
      <c r="BA33" s="95"/>
    </row>
    <row r="34" spans="1:53" ht="30" customHeight="1" x14ac:dyDescent="0.25">
      <c r="A34" s="37">
        <v>19</v>
      </c>
      <c r="B34" s="82"/>
      <c r="C34" s="82"/>
      <c r="D34" s="358" t="str">
        <f>IFERROR(IF(C34="","",INDEX(References!$W$4:$W$12,MATCH('Customer Inputs'!C34,References!$H$4:$H$12,0))),"")</f>
        <v/>
      </c>
      <c r="E34" s="83"/>
      <c r="F34" s="84"/>
      <c r="G34" s="85"/>
      <c r="H34" s="86" t="str">
        <f>IF(G34="","",INDEX('Wattage Table'!$F$3:$F$2671,MATCH('Customer Inputs'!G34,'Wattage Table'!$D$3:$D$2671,0)))</f>
        <v/>
      </c>
      <c r="I34" s="83"/>
      <c r="J34" s="83"/>
      <c r="K34" s="87"/>
      <c r="L34" s="87"/>
      <c r="M34" s="379" t="str">
        <f>IF(G34="","",INDEX('Wattage Table'!$L$3:$L$2671,MATCH('Customer Inputs'!G34,'Wattage Table'!$D$3:$D$2671,0)))</f>
        <v/>
      </c>
      <c r="N34" s="88"/>
      <c r="O34" s="363"/>
      <c r="P34" s="363"/>
      <c r="Q34" s="89" t="str">
        <f t="shared" si="7"/>
        <v/>
      </c>
      <c r="R34" s="90" t="str">
        <f t="shared" si="8"/>
        <v/>
      </c>
      <c r="S34" s="84"/>
      <c r="T34" s="555"/>
      <c r="U34" s="82"/>
      <c r="V34" s="378" t="str">
        <f t="shared" si="0"/>
        <v/>
      </c>
      <c r="W34" s="82"/>
      <c r="X34" s="86">
        <f t="shared" si="1"/>
        <v>0</v>
      </c>
      <c r="Y34" s="86" t="str">
        <f>IF(W34="","",INDEX('Wattage Table'!$F$3:$F$2671,MATCH('Customer Inputs'!W34,'Wattage Table'!$D$3:$D$2671,0)))</f>
        <v/>
      </c>
      <c r="Z34" s="86" t="str">
        <f t="shared" si="2"/>
        <v/>
      </c>
      <c r="AA34" s="87"/>
      <c r="AB34" s="359">
        <f t="shared" si="3"/>
        <v>0</v>
      </c>
      <c r="AC34" s="555"/>
      <c r="AD34" s="86" t="str">
        <f>IF(OR(U34="",W34=""),"",IF(U34="New Install",INDEX('Wattage Table'!$L$3:$L$2671,MATCH('Customer Inputs'!V34,'Wattage Table'!$B$3:$B$2671,0)),INDEX('Wattage Table'!$L$3:$L$2671,MATCH(W34,'Wattage Table'!$D$3:$D$2671,0))))</f>
        <v/>
      </c>
      <c r="AE34" s="91"/>
      <c r="AF34" s="92" t="str">
        <f>Calculations!$AW24</f>
        <v/>
      </c>
      <c r="AG34" s="542"/>
      <c r="AH34" s="551" t="str">
        <f>IF(K34&lt;1,"",Calculations!AV24*'Customer Inputs'!AH$10)</f>
        <v/>
      </c>
      <c r="AI34" s="362" t="str">
        <f t="shared" si="4"/>
        <v/>
      </c>
      <c r="AJ34" s="345" t="str">
        <f>IF(L34&lt;1,"",Calculations!AU24*'Customer Inputs'!AH$10)</f>
        <v/>
      </c>
      <c r="AK34" s="361" t="str">
        <f t="shared" si="5"/>
        <v/>
      </c>
      <c r="AL34" s="37" t="e">
        <f t="shared" si="6"/>
        <v>#VALUE!</v>
      </c>
      <c r="AS34" s="94" t="str">
        <f>IF(ADMIN!AE24="yes","Approved",IF(ADMIN!AE24="no","DENIED",IF(Calculations!U24="Fail wattage","Proposed wattage exceeds existing",IF(AND(Calculations!U24="Fail Qty",C34="L740"),"Proposed Lamp quantity does not match existing",IF(Calculations!U24="Fail Qty","Proposed quantity does not match existing",IF(Calculations!U24="Fail Refrigerated","Proposed Linear feet do not match existing",""))))))</f>
        <v/>
      </c>
      <c r="AU34" s="95"/>
      <c r="AV34" s="95"/>
      <c r="AW34" s="95"/>
      <c r="AX34" s="95"/>
      <c r="AY34" s="95"/>
      <c r="AZ34" s="95"/>
      <c r="BA34" s="95"/>
    </row>
    <row r="35" spans="1:53" ht="30" customHeight="1" x14ac:dyDescent="0.25">
      <c r="A35" s="37">
        <v>20</v>
      </c>
      <c r="B35" s="82"/>
      <c r="C35" s="82"/>
      <c r="D35" s="358" t="str">
        <f>IFERROR(IF(C35="","",INDEX(References!$W$4:$W$12,MATCH('Customer Inputs'!C35,References!$H$4:$H$12,0))),"")</f>
        <v/>
      </c>
      <c r="E35" s="83"/>
      <c r="F35" s="84"/>
      <c r="G35" s="85"/>
      <c r="H35" s="86" t="str">
        <f>IF(G35="","",INDEX('Wattage Table'!$F$3:$F$2671,MATCH('Customer Inputs'!G35,'Wattage Table'!$D$3:$D$2671,0)))</f>
        <v/>
      </c>
      <c r="I35" s="83"/>
      <c r="J35" s="83"/>
      <c r="K35" s="87"/>
      <c r="L35" s="87"/>
      <c r="M35" s="379" t="str">
        <f>IF(G35="","",INDEX('Wattage Table'!$L$3:$L$2671,MATCH('Customer Inputs'!G35,'Wattage Table'!$D$3:$D$2671,0)))</f>
        <v/>
      </c>
      <c r="N35" s="88"/>
      <c r="O35" s="363"/>
      <c r="P35" s="363"/>
      <c r="Q35" s="89" t="str">
        <f t="shared" si="7"/>
        <v/>
      </c>
      <c r="R35" s="90" t="str">
        <f t="shared" si="8"/>
        <v/>
      </c>
      <c r="S35" s="84"/>
      <c r="T35" s="555"/>
      <c r="U35" s="82"/>
      <c r="V35" s="378" t="str">
        <f t="shared" si="0"/>
        <v/>
      </c>
      <c r="W35" s="82"/>
      <c r="X35" s="86">
        <f t="shared" si="1"/>
        <v>0</v>
      </c>
      <c r="Y35" s="86" t="str">
        <f>IF(W35="","",INDEX('Wattage Table'!$F$3:$F$2671,MATCH('Customer Inputs'!W35,'Wattage Table'!$D$3:$D$2671,0)))</f>
        <v/>
      </c>
      <c r="Z35" s="86" t="str">
        <f t="shared" si="2"/>
        <v/>
      </c>
      <c r="AA35" s="87"/>
      <c r="AB35" s="359">
        <f t="shared" si="3"/>
        <v>0</v>
      </c>
      <c r="AC35" s="555"/>
      <c r="AD35" s="86" t="str">
        <f>IF(OR(U35="",W35=""),"",IF(U35="New Install",INDEX('Wattage Table'!$L$3:$L$2671,MATCH('Customer Inputs'!V35,'Wattage Table'!$B$3:$B$2671,0)),INDEX('Wattage Table'!$L$3:$L$2671,MATCH(W35,'Wattage Table'!$D$3:$D$2671,0))))</f>
        <v/>
      </c>
      <c r="AE35" s="91"/>
      <c r="AF35" s="92" t="str">
        <f>Calculations!$AW25</f>
        <v/>
      </c>
      <c r="AG35" s="542"/>
      <c r="AH35" s="551" t="str">
        <f>IF(K35&lt;1,"",Calculations!AV25*'Customer Inputs'!AH$10)</f>
        <v/>
      </c>
      <c r="AI35" s="362" t="str">
        <f t="shared" si="4"/>
        <v/>
      </c>
      <c r="AJ35" s="345" t="str">
        <f>IF(L35&lt;1,"",Calculations!AU25*'Customer Inputs'!AH$10)</f>
        <v/>
      </c>
      <c r="AK35" s="361" t="str">
        <f t="shared" si="5"/>
        <v/>
      </c>
      <c r="AL35" s="37" t="e">
        <f t="shared" si="6"/>
        <v>#VALUE!</v>
      </c>
      <c r="AS35" s="94" t="str">
        <f>IF(ADMIN!AE25="yes","Approved",IF(ADMIN!AE25="no","DENIED",IF(Calculations!U25="Fail wattage","Proposed wattage exceeds existing",IF(AND(Calculations!U25="Fail Qty",C35="L740"),"Proposed Lamp quantity does not match existing",IF(Calculations!U25="Fail Qty","Proposed quantity does not match existing",IF(Calculations!U25="Fail Refrigerated","Proposed Linear feet do not match existing",""))))))</f>
        <v/>
      </c>
      <c r="AU35" s="95"/>
      <c r="AV35" s="95"/>
      <c r="AW35" s="95"/>
      <c r="AX35" s="95"/>
      <c r="AY35" s="95"/>
      <c r="AZ35" s="95"/>
      <c r="BA35" s="95"/>
    </row>
    <row r="36" spans="1:53" ht="30" customHeight="1" x14ac:dyDescent="0.25">
      <c r="A36" s="37">
        <v>21</v>
      </c>
      <c r="B36" s="82"/>
      <c r="C36" s="82"/>
      <c r="D36" s="358" t="str">
        <f>IFERROR(IF(C36="","",INDEX(References!$W$4:$W$12,MATCH('Customer Inputs'!C36,References!$H$4:$H$12,0))),"")</f>
        <v/>
      </c>
      <c r="E36" s="83"/>
      <c r="F36" s="84"/>
      <c r="G36" s="85"/>
      <c r="H36" s="86" t="str">
        <f>IF(G36="","",INDEX('Wattage Table'!$F$3:$F$2671,MATCH('Customer Inputs'!G36,'Wattage Table'!$D$3:$D$2671,0)))</f>
        <v/>
      </c>
      <c r="I36" s="83"/>
      <c r="J36" s="83"/>
      <c r="K36" s="87"/>
      <c r="L36" s="87"/>
      <c r="M36" s="379" t="str">
        <f>IF(G36="","",INDEX('Wattage Table'!$L$3:$L$2671,MATCH('Customer Inputs'!G36,'Wattage Table'!$D$3:$D$2671,0)))</f>
        <v/>
      </c>
      <c r="N36" s="88"/>
      <c r="O36" s="363"/>
      <c r="P36" s="363"/>
      <c r="Q36" s="89" t="str">
        <f t="shared" si="7"/>
        <v/>
      </c>
      <c r="R36" s="90" t="str">
        <f t="shared" si="8"/>
        <v/>
      </c>
      <c r="S36" s="84"/>
      <c r="T36" s="555"/>
      <c r="U36" s="82"/>
      <c r="V36" s="378" t="str">
        <f t="shared" si="0"/>
        <v/>
      </c>
      <c r="W36" s="82"/>
      <c r="X36" s="86">
        <f t="shared" si="1"/>
        <v>0</v>
      </c>
      <c r="Y36" s="86" t="str">
        <f>IF(W36="","",INDEX('Wattage Table'!$F$3:$F$2671,MATCH('Customer Inputs'!W36,'Wattage Table'!$D$3:$D$2671,0)))</f>
        <v/>
      </c>
      <c r="Z36" s="86" t="str">
        <f t="shared" si="2"/>
        <v/>
      </c>
      <c r="AA36" s="87"/>
      <c r="AB36" s="359">
        <f t="shared" si="3"/>
        <v>0</v>
      </c>
      <c r="AC36" s="555"/>
      <c r="AD36" s="86" t="str">
        <f>IF(OR(U36="",W36=""),"",IF(U36="New Install",INDEX('Wattage Table'!$L$3:$L$2671,MATCH('Customer Inputs'!V36,'Wattage Table'!$B$3:$B$2671,0)),INDEX('Wattage Table'!$L$3:$L$2671,MATCH(W36,'Wattage Table'!$D$3:$D$2671,0))))</f>
        <v/>
      </c>
      <c r="AE36" s="91"/>
      <c r="AF36" s="92" t="str">
        <f>Calculations!$AW26</f>
        <v/>
      </c>
      <c r="AG36" s="542"/>
      <c r="AH36" s="551" t="str">
        <f>IF(K36&lt;1,"",Calculations!AV26*'Customer Inputs'!AH$10)</f>
        <v/>
      </c>
      <c r="AI36" s="362" t="str">
        <f t="shared" si="4"/>
        <v/>
      </c>
      <c r="AJ36" s="345" t="str">
        <f>IF(L36&lt;1,"",Calculations!AU26*'Customer Inputs'!AH$10)</f>
        <v/>
      </c>
      <c r="AK36" s="361" t="str">
        <f t="shared" si="5"/>
        <v/>
      </c>
      <c r="AL36" s="37" t="e">
        <f t="shared" si="6"/>
        <v>#VALUE!</v>
      </c>
      <c r="AS36" s="94" t="str">
        <f>IF(ADMIN!AE26="yes","Approved",IF(ADMIN!AE26="no","DENIED",IF(Calculations!U26="Fail wattage","Proposed wattage exceeds existing",IF(AND(Calculations!U26="Fail Qty",C36="L740"),"Proposed Lamp quantity does not match existing",IF(Calculations!U26="Fail Qty","Proposed quantity does not match existing",IF(Calculations!U26="Fail Refrigerated","Proposed Linear feet do not match existing",""))))))</f>
        <v/>
      </c>
      <c r="AU36" s="95"/>
      <c r="AV36" s="95"/>
      <c r="AW36" s="95"/>
      <c r="AX36" s="95"/>
      <c r="AY36" s="95"/>
      <c r="AZ36" s="95"/>
      <c r="BA36" s="95"/>
    </row>
    <row r="37" spans="1:53" ht="30" customHeight="1" x14ac:dyDescent="0.25">
      <c r="A37" s="37">
        <v>22</v>
      </c>
      <c r="B37" s="82"/>
      <c r="C37" s="82"/>
      <c r="D37" s="358" t="str">
        <f>IFERROR(IF(C37="","",INDEX(References!$W$4:$W$12,MATCH('Customer Inputs'!C37,References!$H$4:$H$12,0))),"")</f>
        <v/>
      </c>
      <c r="E37" s="83"/>
      <c r="F37" s="84"/>
      <c r="G37" s="85"/>
      <c r="H37" s="86" t="str">
        <f>IF(G37="","",INDEX('Wattage Table'!$F$3:$F$2671,MATCH('Customer Inputs'!G37,'Wattage Table'!$D$3:$D$2671,0)))</f>
        <v/>
      </c>
      <c r="I37" s="83"/>
      <c r="J37" s="83"/>
      <c r="K37" s="87"/>
      <c r="L37" s="87"/>
      <c r="M37" s="379" t="str">
        <f>IF(G37="","",INDEX('Wattage Table'!$L$3:$L$2671,MATCH('Customer Inputs'!G37,'Wattage Table'!$D$3:$D$2671,0)))</f>
        <v/>
      </c>
      <c r="N37" s="88"/>
      <c r="O37" s="363"/>
      <c r="P37" s="363"/>
      <c r="Q37" s="89" t="str">
        <f t="shared" si="7"/>
        <v/>
      </c>
      <c r="R37" s="90" t="str">
        <f t="shared" si="8"/>
        <v/>
      </c>
      <c r="S37" s="84"/>
      <c r="T37" s="555"/>
      <c r="U37" s="82"/>
      <c r="V37" s="378" t="str">
        <f t="shared" si="0"/>
        <v/>
      </c>
      <c r="W37" s="82"/>
      <c r="X37" s="86">
        <f t="shared" si="1"/>
        <v>0</v>
      </c>
      <c r="Y37" s="86" t="str">
        <f>IF(W37="","",INDEX('Wattage Table'!$F$3:$F$2671,MATCH('Customer Inputs'!W37,'Wattage Table'!$D$3:$D$2671,0)))</f>
        <v/>
      </c>
      <c r="Z37" s="86" t="str">
        <f t="shared" si="2"/>
        <v/>
      </c>
      <c r="AA37" s="87"/>
      <c r="AB37" s="359">
        <f t="shared" si="3"/>
        <v>0</v>
      </c>
      <c r="AC37" s="555"/>
      <c r="AD37" s="86" t="str">
        <f>IF(OR(U37="",W37=""),"",IF(U37="New Install",INDEX('Wattage Table'!$L$3:$L$2671,MATCH('Customer Inputs'!V37,'Wattage Table'!$B$3:$B$2671,0)),INDEX('Wattage Table'!$L$3:$L$2671,MATCH(W37,'Wattage Table'!$D$3:$D$2671,0))))</f>
        <v/>
      </c>
      <c r="AE37" s="91"/>
      <c r="AF37" s="92" t="str">
        <f>Calculations!$AW27</f>
        <v/>
      </c>
      <c r="AG37" s="542"/>
      <c r="AH37" s="551" t="str">
        <f>IF(K37&lt;1,"",Calculations!AV27*'Customer Inputs'!AH$10)</f>
        <v/>
      </c>
      <c r="AI37" s="362" t="str">
        <f t="shared" si="4"/>
        <v/>
      </c>
      <c r="AJ37" s="345" t="str">
        <f>IF(L37&lt;1,"",Calculations!AU27*'Customer Inputs'!AH$10)</f>
        <v/>
      </c>
      <c r="AK37" s="361" t="str">
        <f t="shared" si="5"/>
        <v/>
      </c>
      <c r="AL37" s="37" t="e">
        <f t="shared" si="6"/>
        <v>#VALUE!</v>
      </c>
      <c r="AS37" s="94" t="str">
        <f>IF(ADMIN!AE27="yes","Approved",IF(ADMIN!AE27="no","DENIED",IF(Calculations!U27="Fail wattage","Proposed wattage exceeds existing",IF(AND(Calculations!U27="Fail Qty",C37="L740"),"Proposed Lamp quantity does not match existing",IF(Calculations!U27="Fail Qty","Proposed quantity does not match existing",IF(Calculations!U27="Fail Refrigerated","Proposed Linear feet do not match existing",""))))))</f>
        <v/>
      </c>
      <c r="AU37" s="95"/>
      <c r="AV37" s="95"/>
      <c r="AW37" s="95"/>
      <c r="AX37" s="95"/>
      <c r="AY37" s="95"/>
      <c r="AZ37" s="95"/>
      <c r="BA37" s="95"/>
    </row>
    <row r="38" spans="1:53" ht="30" customHeight="1" x14ac:dyDescent="0.25">
      <c r="A38" s="37">
        <v>23</v>
      </c>
      <c r="B38" s="82"/>
      <c r="C38" s="82"/>
      <c r="D38" s="358" t="str">
        <f>IFERROR(IF(C38="","",INDEX(References!$W$4:$W$12,MATCH('Customer Inputs'!C38,References!$H$4:$H$12,0))),"")</f>
        <v/>
      </c>
      <c r="E38" s="83"/>
      <c r="F38" s="84"/>
      <c r="G38" s="85"/>
      <c r="H38" s="86" t="str">
        <f>IF(G38="","",INDEX('Wattage Table'!$F$3:$F$2671,MATCH('Customer Inputs'!G38,'Wattage Table'!$D$3:$D$2671,0)))</f>
        <v/>
      </c>
      <c r="I38" s="83"/>
      <c r="J38" s="83"/>
      <c r="K38" s="87"/>
      <c r="L38" s="87"/>
      <c r="M38" s="379" t="str">
        <f>IF(G38="","",INDEX('Wattage Table'!$L$3:$L$2671,MATCH('Customer Inputs'!G38,'Wattage Table'!$D$3:$D$2671,0)))</f>
        <v/>
      </c>
      <c r="N38" s="88"/>
      <c r="O38" s="363"/>
      <c r="P38" s="363"/>
      <c r="Q38" s="89" t="str">
        <f t="shared" si="7"/>
        <v/>
      </c>
      <c r="R38" s="90" t="str">
        <f t="shared" si="8"/>
        <v/>
      </c>
      <c r="S38" s="84"/>
      <c r="T38" s="555"/>
      <c r="U38" s="82"/>
      <c r="V38" s="378" t="str">
        <f t="shared" si="0"/>
        <v/>
      </c>
      <c r="W38" s="82"/>
      <c r="X38" s="86">
        <f t="shared" si="1"/>
        <v>0</v>
      </c>
      <c r="Y38" s="86" t="str">
        <f>IF(W38="","",INDEX('Wattage Table'!$F$3:$F$2671,MATCH('Customer Inputs'!W38,'Wattage Table'!$D$3:$D$2671,0)))</f>
        <v/>
      </c>
      <c r="Z38" s="86" t="str">
        <f t="shared" si="2"/>
        <v/>
      </c>
      <c r="AA38" s="87"/>
      <c r="AB38" s="359">
        <f t="shared" si="3"/>
        <v>0</v>
      </c>
      <c r="AC38" s="555"/>
      <c r="AD38" s="86" t="str">
        <f>IF(OR(U38="",W38=""),"",IF(U38="New Install",INDEX('Wattage Table'!$L$3:$L$2671,MATCH('Customer Inputs'!V38,'Wattage Table'!$B$3:$B$2671,0)),INDEX('Wattage Table'!$L$3:$L$2671,MATCH(W38,'Wattage Table'!$D$3:$D$2671,0))))</f>
        <v/>
      </c>
      <c r="AE38" s="91"/>
      <c r="AF38" s="92" t="str">
        <f>Calculations!$AW28</f>
        <v/>
      </c>
      <c r="AG38" s="542"/>
      <c r="AH38" s="551" t="str">
        <f>IF(K38&lt;1,"",Calculations!AV28*'Customer Inputs'!AH$10)</f>
        <v/>
      </c>
      <c r="AI38" s="362" t="str">
        <f t="shared" si="4"/>
        <v/>
      </c>
      <c r="AJ38" s="345" t="str">
        <f>IF(L38&lt;1,"",Calculations!AU28*'Customer Inputs'!AH$10)</f>
        <v/>
      </c>
      <c r="AK38" s="361" t="str">
        <f t="shared" si="5"/>
        <v/>
      </c>
      <c r="AL38" s="37" t="e">
        <f t="shared" si="6"/>
        <v>#VALUE!</v>
      </c>
      <c r="AS38" s="94" t="str">
        <f>IF(ADMIN!AE28="yes","Approved",IF(ADMIN!AE28="no","DENIED",IF(Calculations!U28="Fail wattage","Proposed wattage exceeds existing",IF(AND(Calculations!U28="Fail Qty",C38="L740"),"Proposed Lamp quantity does not match existing",IF(Calculations!U28="Fail Qty","Proposed quantity does not match existing",IF(Calculations!U28="Fail Refrigerated","Proposed Linear feet do not match existing",""))))))</f>
        <v/>
      </c>
      <c r="AU38" s="95"/>
      <c r="AV38" s="95"/>
      <c r="AW38" s="95"/>
      <c r="AX38" s="95"/>
      <c r="AY38" s="95"/>
      <c r="AZ38" s="95"/>
      <c r="BA38" s="95"/>
    </row>
    <row r="39" spans="1:53" ht="30" customHeight="1" x14ac:dyDescent="0.25">
      <c r="A39" s="37">
        <v>24</v>
      </c>
      <c r="B39" s="82"/>
      <c r="C39" s="82"/>
      <c r="D39" s="358" t="str">
        <f>IFERROR(IF(C39="","",INDEX(References!$W$4:$W$12,MATCH('Customer Inputs'!C39,References!$H$4:$H$12,0))),"")</f>
        <v/>
      </c>
      <c r="E39" s="83"/>
      <c r="F39" s="84"/>
      <c r="G39" s="85"/>
      <c r="H39" s="86" t="str">
        <f>IF(G39="","",INDEX('Wattage Table'!$F$3:$F$2671,MATCH('Customer Inputs'!G39,'Wattage Table'!$D$3:$D$2671,0)))</f>
        <v/>
      </c>
      <c r="I39" s="83"/>
      <c r="J39" s="83"/>
      <c r="K39" s="87"/>
      <c r="L39" s="87"/>
      <c r="M39" s="379" t="str">
        <f>IF(G39="","",INDEX('Wattage Table'!$L$3:$L$2671,MATCH('Customer Inputs'!G39,'Wattage Table'!$D$3:$D$2671,0)))</f>
        <v/>
      </c>
      <c r="N39" s="88"/>
      <c r="O39" s="363"/>
      <c r="P39" s="363"/>
      <c r="Q39" s="89" t="str">
        <f t="shared" si="7"/>
        <v/>
      </c>
      <c r="R39" s="90" t="str">
        <f t="shared" si="8"/>
        <v/>
      </c>
      <c r="S39" s="84"/>
      <c r="T39" s="555"/>
      <c r="U39" s="82"/>
      <c r="V39" s="378" t="str">
        <f t="shared" si="0"/>
        <v/>
      </c>
      <c r="W39" s="82"/>
      <c r="X39" s="86">
        <f t="shared" si="1"/>
        <v>0</v>
      </c>
      <c r="Y39" s="86" t="str">
        <f>IF(W39="","",INDEX('Wattage Table'!$F$3:$F$2671,MATCH('Customer Inputs'!W39,'Wattage Table'!$D$3:$D$2671,0)))</f>
        <v/>
      </c>
      <c r="Z39" s="86" t="str">
        <f t="shared" si="2"/>
        <v/>
      </c>
      <c r="AA39" s="87"/>
      <c r="AB39" s="359">
        <f t="shared" si="3"/>
        <v>0</v>
      </c>
      <c r="AC39" s="555"/>
      <c r="AD39" s="86" t="str">
        <f>IF(OR(U39="",W39=""),"",IF(U39="New Install",INDEX('Wattage Table'!$L$3:$L$2671,MATCH('Customer Inputs'!V39,'Wattage Table'!$B$3:$B$2671,0)),INDEX('Wattage Table'!$L$3:$L$2671,MATCH(W39,'Wattage Table'!$D$3:$D$2671,0))))</f>
        <v/>
      </c>
      <c r="AE39" s="91"/>
      <c r="AF39" s="92" t="str">
        <f>Calculations!$AW29</f>
        <v/>
      </c>
      <c r="AG39" s="542"/>
      <c r="AH39" s="551" t="str">
        <f>IF(K39&lt;1,"",Calculations!AV29*'Customer Inputs'!AH$10)</f>
        <v/>
      </c>
      <c r="AI39" s="362" t="str">
        <f t="shared" si="4"/>
        <v/>
      </c>
      <c r="AJ39" s="345" t="str">
        <f>IF(L39&lt;1,"",Calculations!AU29*'Customer Inputs'!AH$10)</f>
        <v/>
      </c>
      <c r="AK39" s="361" t="str">
        <f t="shared" si="5"/>
        <v/>
      </c>
      <c r="AL39" s="37" t="e">
        <f t="shared" si="6"/>
        <v>#VALUE!</v>
      </c>
      <c r="AS39" s="94" t="str">
        <f>IF(ADMIN!AE29="yes","Approved",IF(ADMIN!AE29="no","DENIED",IF(Calculations!U29="Fail wattage","Proposed wattage exceeds existing",IF(AND(Calculations!U29="Fail Qty",C39="L740"),"Proposed Lamp quantity does not match existing",IF(Calculations!U29="Fail Qty","Proposed quantity does not match existing",IF(Calculations!U29="Fail Refrigerated","Proposed Linear feet do not match existing",""))))))</f>
        <v/>
      </c>
      <c r="AU39" s="95"/>
      <c r="AV39" s="95"/>
      <c r="AW39" s="95"/>
      <c r="AX39" s="95"/>
      <c r="AY39" s="95"/>
      <c r="AZ39" s="95"/>
      <c r="BA39" s="95"/>
    </row>
    <row r="40" spans="1:53" ht="30" customHeight="1" x14ac:dyDescent="0.25">
      <c r="A40" s="37">
        <v>25</v>
      </c>
      <c r="B40" s="82"/>
      <c r="C40" s="82"/>
      <c r="D40" s="358" t="str">
        <f>IFERROR(IF(C40="","",INDEX(References!$W$4:$W$12,MATCH('Customer Inputs'!C40,References!$H$4:$H$12,0))),"")</f>
        <v/>
      </c>
      <c r="E40" s="83"/>
      <c r="F40" s="84"/>
      <c r="G40" s="85"/>
      <c r="H40" s="86" t="str">
        <f>IF(G40="","",INDEX('Wattage Table'!$F$3:$F$2671,MATCH('Customer Inputs'!G40,'Wattage Table'!$D$3:$D$2671,0)))</f>
        <v/>
      </c>
      <c r="I40" s="83"/>
      <c r="J40" s="83"/>
      <c r="K40" s="87"/>
      <c r="L40" s="87"/>
      <c r="M40" s="379" t="str">
        <f>IF(G40="","",INDEX('Wattage Table'!$L$3:$L$2671,MATCH('Customer Inputs'!G40,'Wattage Table'!$D$3:$D$2671,0)))</f>
        <v/>
      </c>
      <c r="N40" s="88"/>
      <c r="O40" s="363"/>
      <c r="P40" s="363"/>
      <c r="Q40" s="89" t="str">
        <f t="shared" si="7"/>
        <v/>
      </c>
      <c r="R40" s="90" t="str">
        <f t="shared" si="8"/>
        <v/>
      </c>
      <c r="S40" s="84"/>
      <c r="T40" s="555"/>
      <c r="U40" s="82"/>
      <c r="V40" s="378" t="str">
        <f t="shared" si="0"/>
        <v/>
      </c>
      <c r="W40" s="82"/>
      <c r="X40" s="86">
        <f t="shared" si="1"/>
        <v>0</v>
      </c>
      <c r="Y40" s="86" t="str">
        <f>IF(W40="","",INDEX('Wattage Table'!$F$3:$F$2671,MATCH('Customer Inputs'!W40,'Wattage Table'!$D$3:$D$2671,0)))</f>
        <v/>
      </c>
      <c r="Z40" s="86" t="str">
        <f t="shared" si="2"/>
        <v/>
      </c>
      <c r="AA40" s="87"/>
      <c r="AB40" s="359">
        <f t="shared" si="3"/>
        <v>0</v>
      </c>
      <c r="AC40" s="555"/>
      <c r="AD40" s="86" t="str">
        <f>IF(OR(U40="",W40=""),"",IF(U40="New Install",INDEX('Wattage Table'!$L$3:$L$2671,MATCH('Customer Inputs'!V40,'Wattage Table'!$B$3:$B$2671,0)),INDEX('Wattage Table'!$L$3:$L$2671,MATCH(W40,'Wattage Table'!$D$3:$D$2671,0))))</f>
        <v/>
      </c>
      <c r="AE40" s="91"/>
      <c r="AF40" s="92" t="str">
        <f>Calculations!$AW30</f>
        <v/>
      </c>
      <c r="AG40" s="542"/>
      <c r="AH40" s="551" t="str">
        <f>IF(K40&lt;1,"",Calculations!AV30*'Customer Inputs'!AH$10)</f>
        <v/>
      </c>
      <c r="AI40" s="362" t="str">
        <f t="shared" si="4"/>
        <v/>
      </c>
      <c r="AJ40" s="345" t="str">
        <f>IF(L40&lt;1,"",Calculations!AU30*'Customer Inputs'!AH$10)</f>
        <v/>
      </c>
      <c r="AK40" s="361" t="str">
        <f t="shared" si="5"/>
        <v/>
      </c>
      <c r="AL40" s="37" t="e">
        <f t="shared" si="6"/>
        <v>#VALUE!</v>
      </c>
      <c r="AS40" s="94" t="str">
        <f>IF(ADMIN!AE30="yes","Approved",IF(ADMIN!AE30="no","DENIED",IF(Calculations!U30="Fail wattage","Proposed wattage exceeds existing",IF(AND(Calculations!U30="Fail Qty",C40="L740"),"Proposed Lamp quantity does not match existing",IF(Calculations!U30="Fail Qty","Proposed quantity does not match existing",IF(Calculations!U30="Fail Refrigerated","Proposed Linear feet do not match existing",""))))))</f>
        <v/>
      </c>
      <c r="AU40" s="95"/>
      <c r="AV40" s="95"/>
      <c r="AW40" s="95"/>
      <c r="AX40" s="95"/>
      <c r="AY40" s="95"/>
      <c r="AZ40" s="95"/>
      <c r="BA40" s="95"/>
    </row>
    <row r="41" spans="1:53" ht="30" customHeight="1" x14ac:dyDescent="0.25">
      <c r="A41" s="37">
        <v>26</v>
      </c>
      <c r="B41" s="82"/>
      <c r="C41" s="82"/>
      <c r="D41" s="358" t="str">
        <f>IFERROR(IF(C41="","",INDEX(References!$W$4:$W$12,MATCH('Customer Inputs'!C41,References!$H$4:$H$12,0))),"")</f>
        <v/>
      </c>
      <c r="E41" s="83"/>
      <c r="F41" s="84"/>
      <c r="G41" s="85"/>
      <c r="H41" s="86" t="str">
        <f>IF(G41="","",INDEX('Wattage Table'!$F$3:$F$2671,MATCH('Customer Inputs'!G41,'Wattage Table'!$D$3:$D$2671,0)))</f>
        <v/>
      </c>
      <c r="I41" s="83"/>
      <c r="J41" s="83"/>
      <c r="K41" s="87"/>
      <c r="L41" s="87"/>
      <c r="M41" s="379" t="str">
        <f>IF(G41="","",INDEX('Wattage Table'!$L$3:$L$2671,MATCH('Customer Inputs'!G41,'Wattage Table'!$D$3:$D$2671,0)))</f>
        <v/>
      </c>
      <c r="N41" s="88"/>
      <c r="O41" s="363"/>
      <c r="P41" s="363"/>
      <c r="Q41" s="89" t="str">
        <f t="shared" si="7"/>
        <v/>
      </c>
      <c r="R41" s="90" t="str">
        <f t="shared" si="8"/>
        <v/>
      </c>
      <c r="S41" s="84"/>
      <c r="T41" s="555"/>
      <c r="U41" s="82"/>
      <c r="V41" s="378" t="str">
        <f t="shared" si="0"/>
        <v/>
      </c>
      <c r="W41" s="82"/>
      <c r="X41" s="86">
        <f t="shared" si="1"/>
        <v>0</v>
      </c>
      <c r="Y41" s="86" t="str">
        <f>IF(W41="","",INDEX('Wattage Table'!$F$3:$F$2671,MATCH('Customer Inputs'!W41,'Wattage Table'!$D$3:$D$2671,0)))</f>
        <v/>
      </c>
      <c r="Z41" s="86" t="str">
        <f t="shared" si="2"/>
        <v/>
      </c>
      <c r="AA41" s="87"/>
      <c r="AB41" s="359">
        <f t="shared" si="3"/>
        <v>0</v>
      </c>
      <c r="AC41" s="555"/>
      <c r="AD41" s="86" t="str">
        <f>IF(OR(U41="",W41=""),"",IF(U41="New Install",INDEX('Wattage Table'!$L$3:$L$2671,MATCH('Customer Inputs'!V41,'Wattage Table'!$B$3:$B$2671,0)),INDEX('Wattage Table'!$L$3:$L$2671,MATCH(W41,'Wattage Table'!$D$3:$D$2671,0))))</f>
        <v/>
      </c>
      <c r="AE41" s="91"/>
      <c r="AF41" s="92" t="str">
        <f>Calculations!$AW31</f>
        <v/>
      </c>
      <c r="AG41" s="542"/>
      <c r="AH41" s="551" t="str">
        <f>IF(K41&lt;1,"",Calculations!AV31*'Customer Inputs'!AH$10)</f>
        <v/>
      </c>
      <c r="AI41" s="362" t="str">
        <f t="shared" si="4"/>
        <v/>
      </c>
      <c r="AJ41" s="345" t="str">
        <f>IF(L41&lt;1,"",Calculations!AU31*'Customer Inputs'!AH$10)</f>
        <v/>
      </c>
      <c r="AK41" s="361" t="str">
        <f t="shared" si="5"/>
        <v/>
      </c>
      <c r="AL41" s="37" t="e">
        <f t="shared" si="6"/>
        <v>#VALUE!</v>
      </c>
      <c r="AS41" s="94" t="str">
        <f>IF(ADMIN!AE31="yes","Approved",IF(ADMIN!AE31="no","DENIED",IF(Calculations!U31="Fail wattage","Proposed wattage exceeds existing",IF(AND(Calculations!U31="Fail Qty",C41="L740"),"Proposed Lamp quantity does not match existing",IF(Calculations!U31="Fail Qty","Proposed quantity does not match existing",IF(Calculations!U31="Fail Refrigerated","Proposed Linear feet do not match existing",""))))))</f>
        <v/>
      </c>
      <c r="AU41" s="95"/>
      <c r="AV41" s="95"/>
      <c r="AW41" s="95"/>
      <c r="AX41" s="95"/>
      <c r="AY41" s="95"/>
      <c r="AZ41" s="95"/>
      <c r="BA41" s="95"/>
    </row>
    <row r="42" spans="1:53" ht="30" customHeight="1" x14ac:dyDescent="0.25">
      <c r="A42" s="37">
        <v>27</v>
      </c>
      <c r="B42" s="82"/>
      <c r="C42" s="82"/>
      <c r="D42" s="358" t="str">
        <f>IFERROR(IF(C42="","",INDEX(References!$W$4:$W$12,MATCH('Customer Inputs'!C42,References!$H$4:$H$12,0))),"")</f>
        <v/>
      </c>
      <c r="E42" s="83"/>
      <c r="F42" s="84"/>
      <c r="G42" s="85"/>
      <c r="H42" s="86" t="str">
        <f>IF(G42="","",INDEX('Wattage Table'!$F$3:$F$2671,MATCH('Customer Inputs'!G42,'Wattage Table'!$D$3:$D$2671,0)))</f>
        <v/>
      </c>
      <c r="I42" s="83"/>
      <c r="J42" s="83"/>
      <c r="K42" s="87"/>
      <c r="L42" s="87"/>
      <c r="M42" s="379" t="str">
        <f>IF(G42="","",INDEX('Wattage Table'!$L$3:$L$2671,MATCH('Customer Inputs'!G42,'Wattage Table'!$D$3:$D$2671,0)))</f>
        <v/>
      </c>
      <c r="N42" s="88"/>
      <c r="O42" s="363"/>
      <c r="P42" s="363"/>
      <c r="Q42" s="89" t="str">
        <f t="shared" si="7"/>
        <v/>
      </c>
      <c r="R42" s="90" t="str">
        <f t="shared" si="8"/>
        <v/>
      </c>
      <c r="S42" s="84"/>
      <c r="T42" s="555"/>
      <c r="U42" s="82"/>
      <c r="V42" s="378" t="str">
        <f t="shared" si="0"/>
        <v/>
      </c>
      <c r="W42" s="82"/>
      <c r="X42" s="86">
        <f t="shared" si="1"/>
        <v>0</v>
      </c>
      <c r="Y42" s="86" t="str">
        <f>IF(W42="","",INDEX('Wattage Table'!$F$3:$F$2671,MATCH('Customer Inputs'!W42,'Wattage Table'!$D$3:$D$2671,0)))</f>
        <v/>
      </c>
      <c r="Z42" s="86" t="str">
        <f t="shared" si="2"/>
        <v/>
      </c>
      <c r="AA42" s="87"/>
      <c r="AB42" s="359">
        <f t="shared" si="3"/>
        <v>0</v>
      </c>
      <c r="AC42" s="555"/>
      <c r="AD42" s="86" t="str">
        <f>IF(OR(U42="",W42=""),"",IF(U42="New Install",INDEX('Wattage Table'!$L$3:$L$2671,MATCH('Customer Inputs'!V42,'Wattage Table'!$B$3:$B$2671,0)),INDEX('Wattage Table'!$L$3:$L$2671,MATCH(W42,'Wattage Table'!$D$3:$D$2671,0))))</f>
        <v/>
      </c>
      <c r="AE42" s="91"/>
      <c r="AF42" s="92" t="str">
        <f>Calculations!$AW32</f>
        <v/>
      </c>
      <c r="AG42" s="542"/>
      <c r="AH42" s="551" t="str">
        <f>IF(K42&lt;1,"",Calculations!AV32*'Customer Inputs'!AH$10)</f>
        <v/>
      </c>
      <c r="AI42" s="362" t="str">
        <f t="shared" si="4"/>
        <v/>
      </c>
      <c r="AJ42" s="345" t="str">
        <f>IF(L42&lt;1,"",Calculations!AU32*'Customer Inputs'!AH$10)</f>
        <v/>
      </c>
      <c r="AK42" s="361" t="str">
        <f t="shared" si="5"/>
        <v/>
      </c>
      <c r="AL42" s="37" t="e">
        <f t="shared" si="6"/>
        <v>#VALUE!</v>
      </c>
      <c r="AS42" s="94" t="str">
        <f>IF(ADMIN!AE32="yes","Approved",IF(ADMIN!AE32="no","DENIED",IF(Calculations!U32="Fail wattage","Proposed wattage exceeds existing",IF(AND(Calculations!U32="Fail Qty",C42="L740"),"Proposed Lamp quantity does not match existing",IF(Calculations!U32="Fail Qty","Proposed quantity does not match existing",IF(Calculations!U32="Fail Refrigerated","Proposed Linear feet do not match existing",""))))))</f>
        <v/>
      </c>
      <c r="AU42" s="95"/>
      <c r="AV42" s="95"/>
      <c r="AW42" s="95"/>
      <c r="AX42" s="95"/>
      <c r="AY42" s="95"/>
      <c r="AZ42" s="95"/>
      <c r="BA42" s="95"/>
    </row>
    <row r="43" spans="1:53" ht="30" customHeight="1" x14ac:dyDescent="0.25">
      <c r="A43" s="37">
        <v>28</v>
      </c>
      <c r="B43" s="82"/>
      <c r="C43" s="82"/>
      <c r="D43" s="358" t="str">
        <f>IFERROR(IF(C43="","",INDEX(References!$W$4:$W$12,MATCH('Customer Inputs'!C43,References!$H$4:$H$12,0))),"")</f>
        <v/>
      </c>
      <c r="E43" s="83"/>
      <c r="F43" s="84"/>
      <c r="G43" s="85"/>
      <c r="H43" s="86" t="str">
        <f>IF(G43="","",INDEX('Wattage Table'!$F$3:$F$2671,MATCH('Customer Inputs'!G43,'Wattage Table'!$D$3:$D$2671,0)))</f>
        <v/>
      </c>
      <c r="I43" s="83"/>
      <c r="J43" s="83"/>
      <c r="K43" s="87"/>
      <c r="L43" s="87"/>
      <c r="M43" s="379" t="str">
        <f>IF(G43="","",INDEX('Wattage Table'!$L$3:$L$2671,MATCH('Customer Inputs'!G43,'Wattage Table'!$D$3:$D$2671,0)))</f>
        <v/>
      </c>
      <c r="N43" s="88"/>
      <c r="O43" s="363"/>
      <c r="P43" s="363"/>
      <c r="Q43" s="89" t="str">
        <f t="shared" si="7"/>
        <v/>
      </c>
      <c r="R43" s="90" t="str">
        <f t="shared" si="8"/>
        <v/>
      </c>
      <c r="S43" s="84"/>
      <c r="T43" s="555"/>
      <c r="U43" s="82"/>
      <c r="V43" s="378" t="str">
        <f t="shared" si="0"/>
        <v/>
      </c>
      <c r="W43" s="82"/>
      <c r="X43" s="86">
        <f t="shared" si="1"/>
        <v>0</v>
      </c>
      <c r="Y43" s="86" t="str">
        <f>IF(W43="","",INDEX('Wattage Table'!$F$3:$F$2671,MATCH('Customer Inputs'!W43,'Wattage Table'!$D$3:$D$2671,0)))</f>
        <v/>
      </c>
      <c r="Z43" s="86" t="str">
        <f t="shared" si="2"/>
        <v/>
      </c>
      <c r="AA43" s="87"/>
      <c r="AB43" s="359">
        <f t="shared" si="3"/>
        <v>0</v>
      </c>
      <c r="AC43" s="555"/>
      <c r="AD43" s="86" t="str">
        <f>IF(OR(U43="",W43=""),"",IF(U43="New Install",INDEX('Wattage Table'!$L$3:$L$2671,MATCH('Customer Inputs'!V43,'Wattage Table'!$B$3:$B$2671,0)),INDEX('Wattage Table'!$L$3:$L$2671,MATCH(W43,'Wattage Table'!$D$3:$D$2671,0))))</f>
        <v/>
      </c>
      <c r="AE43" s="91"/>
      <c r="AF43" s="92" t="str">
        <f>Calculations!$AW33</f>
        <v/>
      </c>
      <c r="AG43" s="542"/>
      <c r="AH43" s="551" t="str">
        <f>IF(K43&lt;1,"",Calculations!AV33*'Customer Inputs'!AH$10)</f>
        <v/>
      </c>
      <c r="AI43" s="362" t="str">
        <f t="shared" si="4"/>
        <v/>
      </c>
      <c r="AJ43" s="345" t="str">
        <f>IF(L43&lt;1,"",Calculations!AU33*'Customer Inputs'!AH$10)</f>
        <v/>
      </c>
      <c r="AK43" s="361" t="str">
        <f t="shared" si="5"/>
        <v/>
      </c>
      <c r="AL43" s="37" t="e">
        <f t="shared" si="6"/>
        <v>#VALUE!</v>
      </c>
      <c r="AS43" s="94" t="str">
        <f>IF(ADMIN!AE33="yes","Approved",IF(ADMIN!AE33="no","DENIED",IF(Calculations!U33="Fail wattage","Proposed wattage exceeds existing",IF(AND(Calculations!U33="Fail Qty",C43="L740"),"Proposed Lamp quantity does not match existing",IF(Calculations!U33="Fail Qty","Proposed quantity does not match existing",IF(Calculations!U33="Fail Refrigerated","Proposed Linear feet do not match existing",""))))))</f>
        <v/>
      </c>
      <c r="AU43" s="95"/>
      <c r="AV43" s="95"/>
      <c r="AW43" s="95"/>
      <c r="AX43" s="95"/>
      <c r="AY43" s="95"/>
      <c r="AZ43" s="95"/>
      <c r="BA43" s="95"/>
    </row>
    <row r="44" spans="1:53" ht="30" customHeight="1" x14ac:dyDescent="0.25">
      <c r="A44" s="37">
        <v>29</v>
      </c>
      <c r="B44" s="82"/>
      <c r="C44" s="82"/>
      <c r="D44" s="358" t="str">
        <f>IFERROR(IF(C44="","",INDEX(References!$W$4:$W$12,MATCH('Customer Inputs'!C44,References!$H$4:$H$12,0))),"")</f>
        <v/>
      </c>
      <c r="E44" s="83"/>
      <c r="F44" s="84"/>
      <c r="G44" s="85"/>
      <c r="H44" s="86" t="str">
        <f>IF(G44="","",INDEX('Wattage Table'!$F$3:$F$2671,MATCH('Customer Inputs'!G44,'Wattage Table'!$D$3:$D$2671,0)))</f>
        <v/>
      </c>
      <c r="I44" s="83"/>
      <c r="J44" s="83"/>
      <c r="K44" s="87"/>
      <c r="L44" s="87"/>
      <c r="M44" s="379" t="str">
        <f>IF(G44="","",INDEX('Wattage Table'!$L$3:$L$2671,MATCH('Customer Inputs'!G44,'Wattage Table'!$D$3:$D$2671,0)))</f>
        <v/>
      </c>
      <c r="N44" s="88"/>
      <c r="O44" s="363"/>
      <c r="P44" s="363"/>
      <c r="Q44" s="89" t="str">
        <f t="shared" si="7"/>
        <v/>
      </c>
      <c r="R44" s="90" t="str">
        <f t="shared" si="8"/>
        <v/>
      </c>
      <c r="S44" s="84"/>
      <c r="T44" s="555"/>
      <c r="U44" s="82"/>
      <c r="V44" s="378" t="str">
        <f t="shared" si="0"/>
        <v/>
      </c>
      <c r="W44" s="82"/>
      <c r="X44" s="86">
        <f t="shared" si="1"/>
        <v>0</v>
      </c>
      <c r="Y44" s="86" t="str">
        <f>IF(W44="","",INDEX('Wattage Table'!$F$3:$F$2671,MATCH('Customer Inputs'!W44,'Wattage Table'!$D$3:$D$2671,0)))</f>
        <v/>
      </c>
      <c r="Z44" s="86" t="str">
        <f t="shared" si="2"/>
        <v/>
      </c>
      <c r="AA44" s="87"/>
      <c r="AB44" s="359">
        <f t="shared" si="3"/>
        <v>0</v>
      </c>
      <c r="AC44" s="555"/>
      <c r="AD44" s="86" t="str">
        <f>IF(OR(U44="",W44=""),"",IF(U44="New Install",INDEX('Wattage Table'!$L$3:$L$2671,MATCH('Customer Inputs'!V44,'Wattage Table'!$B$3:$B$2671,0)),INDEX('Wattage Table'!$L$3:$L$2671,MATCH(W44,'Wattage Table'!$D$3:$D$2671,0))))</f>
        <v/>
      </c>
      <c r="AE44" s="91"/>
      <c r="AF44" s="92" t="str">
        <f>Calculations!$AW34</f>
        <v/>
      </c>
      <c r="AG44" s="542"/>
      <c r="AH44" s="551" t="str">
        <f>IF(K44&lt;1,"",Calculations!AV34*'Customer Inputs'!AH$10)</f>
        <v/>
      </c>
      <c r="AI44" s="362" t="str">
        <f t="shared" si="4"/>
        <v/>
      </c>
      <c r="AJ44" s="345" t="str">
        <f>IF(L44&lt;1,"",Calculations!AU34*'Customer Inputs'!AH$10)</f>
        <v/>
      </c>
      <c r="AK44" s="361" t="str">
        <f t="shared" si="5"/>
        <v/>
      </c>
      <c r="AL44" s="37" t="e">
        <f t="shared" si="6"/>
        <v>#VALUE!</v>
      </c>
      <c r="AS44" s="94" t="str">
        <f>IF(ADMIN!AE34="yes","Approved",IF(ADMIN!AE34="no","DENIED",IF(Calculations!U34="Fail wattage","Proposed wattage exceeds existing",IF(AND(Calculations!U34="Fail Qty",C44="L740"),"Proposed Lamp quantity does not match existing",IF(Calculations!U34="Fail Qty","Proposed quantity does not match existing",IF(Calculations!U34="Fail Refrigerated","Proposed Linear feet do not match existing",""))))))</f>
        <v/>
      </c>
      <c r="AU44" s="95"/>
      <c r="AV44" s="95"/>
      <c r="AW44" s="95"/>
      <c r="AX44" s="95"/>
      <c r="AY44" s="95"/>
      <c r="AZ44" s="95"/>
      <c r="BA44" s="95"/>
    </row>
    <row r="45" spans="1:53" ht="30" customHeight="1" x14ac:dyDescent="0.25">
      <c r="A45" s="37">
        <v>30</v>
      </c>
      <c r="B45" s="82"/>
      <c r="C45" s="82"/>
      <c r="D45" s="358" t="str">
        <f>IFERROR(IF(C45="","",INDEX(References!$W$4:$W$12,MATCH('Customer Inputs'!C45,References!$H$4:$H$12,0))),"")</f>
        <v/>
      </c>
      <c r="E45" s="83"/>
      <c r="F45" s="84"/>
      <c r="G45" s="85"/>
      <c r="H45" s="86" t="str">
        <f>IF(G45="","",INDEX('Wattage Table'!$F$3:$F$2671,MATCH('Customer Inputs'!G45,'Wattage Table'!$D$3:$D$2671,0)))</f>
        <v/>
      </c>
      <c r="I45" s="83"/>
      <c r="J45" s="83"/>
      <c r="K45" s="87"/>
      <c r="L45" s="87"/>
      <c r="M45" s="379" t="str">
        <f>IF(G45="","",INDEX('Wattage Table'!$L$3:$L$2671,MATCH('Customer Inputs'!G45,'Wattage Table'!$D$3:$D$2671,0)))</f>
        <v/>
      </c>
      <c r="N45" s="88"/>
      <c r="O45" s="363"/>
      <c r="P45" s="363"/>
      <c r="Q45" s="89" t="str">
        <f t="shared" si="7"/>
        <v/>
      </c>
      <c r="R45" s="90" t="str">
        <f t="shared" si="8"/>
        <v/>
      </c>
      <c r="S45" s="84"/>
      <c r="T45" s="555"/>
      <c r="U45" s="82"/>
      <c r="V45" s="378" t="str">
        <f t="shared" si="0"/>
        <v/>
      </c>
      <c r="W45" s="82"/>
      <c r="X45" s="86">
        <f t="shared" si="1"/>
        <v>0</v>
      </c>
      <c r="Y45" s="86" t="str">
        <f>IF(W45="","",INDEX('Wattage Table'!$F$3:$F$2671,MATCH('Customer Inputs'!W45,'Wattage Table'!$D$3:$D$2671,0)))</f>
        <v/>
      </c>
      <c r="Z45" s="86" t="str">
        <f t="shared" si="2"/>
        <v/>
      </c>
      <c r="AA45" s="87"/>
      <c r="AB45" s="359">
        <f t="shared" si="3"/>
        <v>0</v>
      </c>
      <c r="AC45" s="555"/>
      <c r="AD45" s="86" t="str">
        <f>IF(OR(U45="",W45=""),"",IF(U45="New Install",INDEX('Wattage Table'!$L$3:$L$2671,MATCH('Customer Inputs'!V45,'Wattage Table'!$B$3:$B$2671,0)),INDEX('Wattage Table'!$L$3:$L$2671,MATCH(W45,'Wattage Table'!$D$3:$D$2671,0))))</f>
        <v/>
      </c>
      <c r="AE45" s="91"/>
      <c r="AF45" s="92" t="str">
        <f>Calculations!$AW35</f>
        <v/>
      </c>
      <c r="AG45" s="542"/>
      <c r="AH45" s="551" t="str">
        <f>IF(K45&lt;1,"",Calculations!AV35*'Customer Inputs'!AH$10)</f>
        <v/>
      </c>
      <c r="AI45" s="362" t="str">
        <f t="shared" si="4"/>
        <v/>
      </c>
      <c r="AJ45" s="345" t="str">
        <f>IF(L45&lt;1,"",Calculations!AU35*'Customer Inputs'!AH$10)</f>
        <v/>
      </c>
      <c r="AK45" s="361" t="str">
        <f t="shared" si="5"/>
        <v/>
      </c>
      <c r="AL45" s="37" t="e">
        <f t="shared" si="6"/>
        <v>#VALUE!</v>
      </c>
      <c r="AS45" s="94" t="str">
        <f>IF(ADMIN!AE35="yes","Approved",IF(ADMIN!AE35="no","DENIED",IF(Calculations!U35="Fail wattage","Proposed wattage exceeds existing",IF(AND(Calculations!U35="Fail Qty",C45="L740"),"Proposed Lamp quantity does not match existing",IF(Calculations!U35="Fail Qty","Proposed quantity does not match existing",IF(Calculations!U35="Fail Refrigerated","Proposed Linear feet do not match existing",""))))))</f>
        <v/>
      </c>
      <c r="AU45" s="95"/>
      <c r="AV45" s="95"/>
      <c r="AW45" s="95"/>
      <c r="AX45" s="95"/>
      <c r="AY45" s="95"/>
      <c r="AZ45" s="95"/>
      <c r="BA45" s="95"/>
    </row>
    <row r="46" spans="1:53" ht="30" customHeight="1" x14ac:dyDescent="0.25">
      <c r="A46" s="37">
        <v>31</v>
      </c>
      <c r="B46" s="82"/>
      <c r="C46" s="82"/>
      <c r="D46" s="358" t="str">
        <f>IFERROR(IF(C46="","",INDEX(References!$W$4:$W$12,MATCH('Customer Inputs'!C46,References!$H$4:$H$12,0))),"")</f>
        <v/>
      </c>
      <c r="E46" s="83"/>
      <c r="F46" s="84"/>
      <c r="G46" s="85"/>
      <c r="H46" s="86" t="str">
        <f>IF(G46="","",INDEX('Wattage Table'!$F$3:$F$2671,MATCH('Customer Inputs'!G46,'Wattage Table'!$D$3:$D$2671,0)))</f>
        <v/>
      </c>
      <c r="I46" s="83"/>
      <c r="J46" s="83"/>
      <c r="K46" s="87"/>
      <c r="L46" s="87"/>
      <c r="M46" s="379" t="str">
        <f>IF(G46="","",INDEX('Wattage Table'!$L$3:$L$2671,MATCH('Customer Inputs'!G46,'Wattage Table'!$D$3:$D$2671,0)))</f>
        <v/>
      </c>
      <c r="N46" s="88"/>
      <c r="O46" s="363"/>
      <c r="P46" s="363"/>
      <c r="Q46" s="89" t="str">
        <f t="shared" si="7"/>
        <v/>
      </c>
      <c r="R46" s="90" t="str">
        <f t="shared" si="8"/>
        <v/>
      </c>
      <c r="S46" s="84"/>
      <c r="T46" s="555"/>
      <c r="U46" s="82"/>
      <c r="V46" s="378" t="str">
        <f t="shared" si="0"/>
        <v/>
      </c>
      <c r="W46" s="82"/>
      <c r="X46" s="86">
        <f t="shared" si="1"/>
        <v>0</v>
      </c>
      <c r="Y46" s="86" t="str">
        <f>IF(W46="","",INDEX('Wattage Table'!$F$3:$F$2671,MATCH('Customer Inputs'!W46,'Wattage Table'!$D$3:$D$2671,0)))</f>
        <v/>
      </c>
      <c r="Z46" s="86" t="str">
        <f t="shared" si="2"/>
        <v/>
      </c>
      <c r="AA46" s="87"/>
      <c r="AB46" s="359">
        <f t="shared" si="3"/>
        <v>0</v>
      </c>
      <c r="AC46" s="555"/>
      <c r="AD46" s="86" t="str">
        <f>IF(OR(U46="",W46=""),"",IF(U46="New Install",INDEX('Wattage Table'!$L$3:$L$2671,MATCH('Customer Inputs'!V46,'Wattage Table'!$B$3:$B$2671,0)),INDEX('Wattage Table'!$L$3:$L$2671,MATCH(W46,'Wattage Table'!$D$3:$D$2671,0))))</f>
        <v/>
      </c>
      <c r="AE46" s="91"/>
      <c r="AF46" s="92" t="str">
        <f>Calculations!$AW36</f>
        <v/>
      </c>
      <c r="AG46" s="542"/>
      <c r="AH46" s="551" t="str">
        <f>IF(K46&lt;1,"",Calculations!AV36*'Customer Inputs'!AH$10)</f>
        <v/>
      </c>
      <c r="AI46" s="362" t="str">
        <f t="shared" si="4"/>
        <v/>
      </c>
      <c r="AJ46" s="345" t="str">
        <f>IF(L46&lt;1,"",Calculations!AU36*'Customer Inputs'!AH$10)</f>
        <v/>
      </c>
      <c r="AK46" s="361" t="str">
        <f t="shared" si="5"/>
        <v/>
      </c>
      <c r="AL46" s="37" t="e">
        <f t="shared" si="6"/>
        <v>#VALUE!</v>
      </c>
      <c r="AS46" s="94" t="str">
        <f>IF(ADMIN!AE36="yes","Approved",IF(ADMIN!AE36="no","DENIED",IF(Calculations!U36="Fail wattage","Proposed wattage exceeds existing",IF(AND(Calculations!U36="Fail Qty",C46="L740"),"Proposed Lamp quantity does not match existing",IF(Calculations!U36="Fail Qty","Proposed quantity does not match existing",IF(Calculations!U36="Fail Refrigerated","Proposed Linear feet do not match existing",""))))))</f>
        <v/>
      </c>
      <c r="AU46" s="95"/>
      <c r="AV46" s="95"/>
      <c r="AW46" s="95"/>
      <c r="AX46" s="95"/>
      <c r="AY46" s="95"/>
      <c r="AZ46" s="95"/>
      <c r="BA46" s="95"/>
    </row>
    <row r="47" spans="1:53" ht="30" customHeight="1" x14ac:dyDescent="0.25">
      <c r="A47" s="37">
        <v>32</v>
      </c>
      <c r="B47" s="82"/>
      <c r="C47" s="82"/>
      <c r="D47" s="358" t="str">
        <f>IFERROR(IF(C47="","",INDEX(References!$W$4:$W$12,MATCH('Customer Inputs'!C47,References!$H$4:$H$12,0))),"")</f>
        <v/>
      </c>
      <c r="E47" s="83"/>
      <c r="F47" s="84"/>
      <c r="G47" s="85"/>
      <c r="H47" s="86" t="str">
        <f>IF(G47="","",INDEX('Wattage Table'!$F$3:$F$2671,MATCH('Customer Inputs'!G47,'Wattage Table'!$D$3:$D$2671,0)))</f>
        <v/>
      </c>
      <c r="I47" s="83"/>
      <c r="J47" s="83"/>
      <c r="K47" s="87"/>
      <c r="L47" s="87"/>
      <c r="M47" s="379" t="str">
        <f>IF(G47="","",INDEX('Wattage Table'!$L$3:$L$2671,MATCH('Customer Inputs'!G47,'Wattage Table'!$D$3:$D$2671,0)))</f>
        <v/>
      </c>
      <c r="N47" s="88"/>
      <c r="O47" s="363"/>
      <c r="P47" s="363"/>
      <c r="Q47" s="89" t="str">
        <f t="shared" si="7"/>
        <v/>
      </c>
      <c r="R47" s="90" t="str">
        <f t="shared" si="8"/>
        <v/>
      </c>
      <c r="S47" s="84"/>
      <c r="T47" s="555"/>
      <c r="U47" s="82"/>
      <c r="V47" s="378" t="str">
        <f t="shared" si="0"/>
        <v/>
      </c>
      <c r="W47" s="82"/>
      <c r="X47" s="86">
        <f t="shared" si="1"/>
        <v>0</v>
      </c>
      <c r="Y47" s="86" t="str">
        <f>IF(W47="","",INDEX('Wattage Table'!$F$3:$F$2671,MATCH('Customer Inputs'!W47,'Wattage Table'!$D$3:$D$2671,0)))</f>
        <v/>
      </c>
      <c r="Z47" s="86" t="str">
        <f t="shared" si="2"/>
        <v/>
      </c>
      <c r="AA47" s="87"/>
      <c r="AB47" s="359">
        <f t="shared" si="3"/>
        <v>0</v>
      </c>
      <c r="AC47" s="555"/>
      <c r="AD47" s="86" t="str">
        <f>IF(OR(U47="",W47=""),"",IF(U47="New Install",INDEX('Wattage Table'!$L$3:$L$2671,MATCH('Customer Inputs'!V47,'Wattage Table'!$B$3:$B$2671,0)),INDEX('Wattage Table'!$L$3:$L$2671,MATCH(W47,'Wattage Table'!$D$3:$D$2671,0))))</f>
        <v/>
      </c>
      <c r="AE47" s="91"/>
      <c r="AF47" s="92" t="str">
        <f>Calculations!$AW37</f>
        <v/>
      </c>
      <c r="AG47" s="542"/>
      <c r="AH47" s="551" t="str">
        <f>IF(K47&lt;1,"",Calculations!AV37*'Customer Inputs'!AH$10)</f>
        <v/>
      </c>
      <c r="AI47" s="362" t="str">
        <f t="shared" si="4"/>
        <v/>
      </c>
      <c r="AJ47" s="345" t="str">
        <f>IF(L47&lt;1,"",Calculations!AU37*'Customer Inputs'!AH$10)</f>
        <v/>
      </c>
      <c r="AK47" s="361" t="str">
        <f t="shared" si="5"/>
        <v/>
      </c>
      <c r="AL47" s="37" t="e">
        <f t="shared" si="6"/>
        <v>#VALUE!</v>
      </c>
      <c r="AS47" s="94" t="str">
        <f>IF(ADMIN!AE37="yes","Approved",IF(ADMIN!AE37="no","DENIED",IF(Calculations!U37="Fail wattage","Proposed wattage exceeds existing",IF(AND(Calculations!U37="Fail Qty",C47="L740"),"Proposed Lamp quantity does not match existing",IF(Calculations!U37="Fail Qty","Proposed quantity does not match existing",IF(Calculations!U37="Fail Refrigerated","Proposed Linear feet do not match existing",""))))))</f>
        <v/>
      </c>
      <c r="AU47" s="95"/>
      <c r="AV47" s="95"/>
      <c r="AW47" s="95"/>
      <c r="AX47" s="95"/>
      <c r="AY47" s="95"/>
      <c r="AZ47" s="95"/>
      <c r="BA47" s="95"/>
    </row>
    <row r="48" spans="1:53" ht="30" customHeight="1" x14ac:dyDescent="0.25">
      <c r="A48" s="37">
        <v>33</v>
      </c>
      <c r="B48" s="82"/>
      <c r="C48" s="82"/>
      <c r="D48" s="358" t="str">
        <f>IFERROR(IF(C48="","",INDEX(References!$W$4:$W$12,MATCH('Customer Inputs'!C48,References!$H$4:$H$12,0))),"")</f>
        <v/>
      </c>
      <c r="E48" s="83"/>
      <c r="F48" s="84"/>
      <c r="G48" s="85"/>
      <c r="H48" s="86" t="str">
        <f>IF(G48="","",INDEX('Wattage Table'!$F$3:$F$2671,MATCH('Customer Inputs'!G48,'Wattage Table'!$D$3:$D$2671,0)))</f>
        <v/>
      </c>
      <c r="I48" s="83"/>
      <c r="J48" s="83"/>
      <c r="K48" s="87"/>
      <c r="L48" s="87"/>
      <c r="M48" s="379" t="str">
        <f>IF(G48="","",INDEX('Wattage Table'!$L$3:$L$2671,MATCH('Customer Inputs'!G48,'Wattage Table'!$D$3:$D$2671,0)))</f>
        <v/>
      </c>
      <c r="N48" s="88"/>
      <c r="O48" s="363"/>
      <c r="P48" s="363"/>
      <c r="Q48" s="89" t="str">
        <f t="shared" si="7"/>
        <v/>
      </c>
      <c r="R48" s="90" t="str">
        <f t="shared" si="8"/>
        <v/>
      </c>
      <c r="S48" s="84"/>
      <c r="T48" s="555"/>
      <c r="U48" s="82"/>
      <c r="V48" s="378" t="str">
        <f t="shared" ref="V48:V79" si="9">IF(C48="","","New Install"&amp;" - "&amp;LEFT(C48,8))</f>
        <v/>
      </c>
      <c r="W48" s="82"/>
      <c r="X48" s="86">
        <f t="shared" ref="X48:X79" si="10">IF(ISERROR(VLOOKUP(W48,WattageTable,2,FALSE)),0,VLOOKUP(W48,WattageTable,2,FALSE))</f>
        <v>0</v>
      </c>
      <c r="Y48" s="86" t="str">
        <f>IF(W48="","",INDEX('Wattage Table'!$F$3:$F$2671,MATCH('Customer Inputs'!W48,'Wattage Table'!$D$3:$D$2671,0)))</f>
        <v/>
      </c>
      <c r="Z48" s="86" t="str">
        <f t="shared" ref="Z48:Z79" si="11">IF(C48="R100",MID(W48,2,1),MID(W48,3,1))</f>
        <v/>
      </c>
      <c r="AA48" s="87"/>
      <c r="AB48" s="359">
        <f t="shared" ref="AB48:AB79" si="12">IF(U48="New Install",K48,AA48)</f>
        <v>0</v>
      </c>
      <c r="AC48" s="555"/>
      <c r="AD48" s="86" t="str">
        <f>IF(OR(U48="",W48=""),"",IF(U48="New Install",INDEX('Wattage Table'!$L$3:$L$2671,MATCH('Customer Inputs'!V48,'Wattage Table'!$B$3:$B$2671,0)),INDEX('Wattage Table'!$L$3:$L$2671,MATCH(W48,'Wattage Table'!$D$3:$D$2671,0))))</f>
        <v/>
      </c>
      <c r="AE48" s="91"/>
      <c r="AF48" s="92" t="str">
        <f>Calculations!$AW38</f>
        <v/>
      </c>
      <c r="AG48" s="542"/>
      <c r="AH48" s="551" t="str">
        <f>IF(K48&lt;1,"",Calculations!AV38*'Customer Inputs'!AH$10)</f>
        <v/>
      </c>
      <c r="AI48" s="362" t="str">
        <f t="shared" ref="AI48:AI79" si="13">IF(AH48="","",AH48/K48)</f>
        <v/>
      </c>
      <c r="AJ48" s="345" t="str">
        <f>IF(L48&lt;1,"",Calculations!AU38*'Customer Inputs'!AH$10)</f>
        <v/>
      </c>
      <c r="AK48" s="361" t="str">
        <f t="shared" ref="AK48:AK79" si="14">IF(AJ48="","",AJ48/L48)</f>
        <v/>
      </c>
      <c r="AL48" s="37" t="e">
        <f t="shared" ref="AL48:AL79" si="15">((AB48*AD48)-(M48*K48))/1000</f>
        <v>#VALUE!</v>
      </c>
      <c r="AS48" s="94" t="str">
        <f>IF(ADMIN!AE38="yes","Approved",IF(ADMIN!AE38="no","DENIED",IF(Calculations!U38="Fail wattage","Proposed wattage exceeds existing",IF(AND(Calculations!U38="Fail Qty",C48="L740"),"Proposed Lamp quantity does not match existing",IF(Calculations!U38="Fail Qty","Proposed quantity does not match existing",IF(Calculations!U38="Fail Refrigerated","Proposed Linear feet do not match existing",""))))))</f>
        <v/>
      </c>
      <c r="AU48" s="95"/>
      <c r="AV48" s="95"/>
      <c r="AW48" s="95"/>
      <c r="AX48" s="95"/>
      <c r="AY48" s="95"/>
      <c r="AZ48" s="95"/>
      <c r="BA48" s="95"/>
    </row>
    <row r="49" spans="1:53" ht="30" customHeight="1" x14ac:dyDescent="0.25">
      <c r="A49" s="37">
        <v>34</v>
      </c>
      <c r="B49" s="82"/>
      <c r="C49" s="82"/>
      <c r="D49" s="358" t="str">
        <f>IFERROR(IF(C49="","",INDEX(References!$W$4:$W$12,MATCH('Customer Inputs'!C49,References!$H$4:$H$12,0))),"")</f>
        <v/>
      </c>
      <c r="E49" s="83"/>
      <c r="F49" s="84"/>
      <c r="G49" s="85"/>
      <c r="H49" s="86" t="str">
        <f>IF(G49="","",INDEX('Wattage Table'!$F$3:$F$2671,MATCH('Customer Inputs'!G49,'Wattage Table'!$D$3:$D$2671,0)))</f>
        <v/>
      </c>
      <c r="I49" s="83"/>
      <c r="J49" s="83"/>
      <c r="K49" s="87"/>
      <c r="L49" s="87"/>
      <c r="M49" s="379" t="str">
        <f>IF(G49="","",INDEX('Wattage Table'!$L$3:$L$2671,MATCH('Customer Inputs'!G49,'Wattage Table'!$D$3:$D$2671,0)))</f>
        <v/>
      </c>
      <c r="N49" s="88"/>
      <c r="O49" s="363"/>
      <c r="P49" s="363"/>
      <c r="Q49" s="89" t="str">
        <f t="shared" si="7"/>
        <v/>
      </c>
      <c r="R49" s="90" t="str">
        <f t="shared" si="8"/>
        <v/>
      </c>
      <c r="S49" s="84"/>
      <c r="T49" s="555"/>
      <c r="U49" s="82"/>
      <c r="V49" s="378" t="str">
        <f t="shared" si="9"/>
        <v/>
      </c>
      <c r="W49" s="82"/>
      <c r="X49" s="86">
        <f t="shared" si="10"/>
        <v>0</v>
      </c>
      <c r="Y49" s="86" t="str">
        <f>IF(W49="","",INDEX('Wattage Table'!$F$3:$F$2671,MATCH('Customer Inputs'!W49,'Wattage Table'!$D$3:$D$2671,0)))</f>
        <v/>
      </c>
      <c r="Z49" s="86" t="str">
        <f t="shared" si="11"/>
        <v/>
      </c>
      <c r="AA49" s="87"/>
      <c r="AB49" s="359">
        <f t="shared" si="12"/>
        <v>0</v>
      </c>
      <c r="AC49" s="555"/>
      <c r="AD49" s="86" t="str">
        <f>IF(OR(U49="",W49=""),"",IF(U49="New Install",INDEX('Wattage Table'!$L$3:$L$2671,MATCH('Customer Inputs'!V49,'Wattage Table'!$B$3:$B$2671,0)),INDEX('Wattage Table'!$L$3:$L$2671,MATCH(W49,'Wattage Table'!$D$3:$D$2671,0))))</f>
        <v/>
      </c>
      <c r="AE49" s="91"/>
      <c r="AF49" s="92" t="str">
        <f>Calculations!$AW39</f>
        <v/>
      </c>
      <c r="AG49" s="542"/>
      <c r="AH49" s="551" t="str">
        <f>IF(K49&lt;1,"",Calculations!AV39*'Customer Inputs'!AH$10)</f>
        <v/>
      </c>
      <c r="AI49" s="362" t="str">
        <f t="shared" si="13"/>
        <v/>
      </c>
      <c r="AJ49" s="345" t="str">
        <f>IF(L49&lt;1,"",Calculations!AU39*'Customer Inputs'!AH$10)</f>
        <v/>
      </c>
      <c r="AK49" s="361" t="str">
        <f t="shared" si="14"/>
        <v/>
      </c>
      <c r="AL49" s="37" t="e">
        <f t="shared" si="15"/>
        <v>#VALUE!</v>
      </c>
      <c r="AS49" s="94" t="str">
        <f>IF(ADMIN!AE39="yes","Approved",IF(ADMIN!AE39="no","DENIED",IF(Calculations!U39="Fail wattage","Proposed wattage exceeds existing",IF(AND(Calculations!U39="Fail Qty",C49="L740"),"Proposed Lamp quantity does not match existing",IF(Calculations!U39="Fail Qty","Proposed quantity does not match existing",IF(Calculations!U39="Fail Refrigerated","Proposed Linear feet do not match existing",""))))))</f>
        <v/>
      </c>
      <c r="AU49" s="95"/>
      <c r="AV49" s="95"/>
      <c r="AW49" s="95"/>
      <c r="AX49" s="95"/>
      <c r="AY49" s="95"/>
      <c r="AZ49" s="95"/>
      <c r="BA49" s="95"/>
    </row>
    <row r="50" spans="1:53" ht="30" customHeight="1" x14ac:dyDescent="0.25">
      <c r="A50" s="37">
        <v>35</v>
      </c>
      <c r="B50" s="82"/>
      <c r="C50" s="82"/>
      <c r="D50" s="358" t="str">
        <f>IFERROR(IF(C50="","",INDEX(References!$W$4:$W$12,MATCH('Customer Inputs'!C50,References!$H$4:$H$12,0))),"")</f>
        <v/>
      </c>
      <c r="E50" s="83"/>
      <c r="F50" s="84"/>
      <c r="G50" s="85"/>
      <c r="H50" s="86" t="str">
        <f>IF(G50="","",INDEX('Wattage Table'!$F$3:$F$2671,MATCH('Customer Inputs'!G50,'Wattage Table'!$D$3:$D$2671,0)))</f>
        <v/>
      </c>
      <c r="I50" s="83"/>
      <c r="J50" s="83"/>
      <c r="K50" s="87"/>
      <c r="L50" s="87"/>
      <c r="M50" s="379" t="str">
        <f>IF(G50="","",INDEX('Wattage Table'!$L$3:$L$2671,MATCH('Customer Inputs'!G50,'Wattage Table'!$D$3:$D$2671,0)))</f>
        <v/>
      </c>
      <c r="N50" s="88"/>
      <c r="O50" s="363"/>
      <c r="P50" s="363"/>
      <c r="Q50" s="89" t="str">
        <f t="shared" si="7"/>
        <v/>
      </c>
      <c r="R50" s="90" t="str">
        <f t="shared" si="8"/>
        <v/>
      </c>
      <c r="S50" s="84"/>
      <c r="T50" s="555"/>
      <c r="U50" s="82"/>
      <c r="V50" s="378" t="str">
        <f t="shared" si="9"/>
        <v/>
      </c>
      <c r="W50" s="82"/>
      <c r="X50" s="86">
        <f t="shared" si="10"/>
        <v>0</v>
      </c>
      <c r="Y50" s="86" t="str">
        <f>IF(W50="","",INDEX('Wattage Table'!$F$3:$F$2671,MATCH('Customer Inputs'!W50,'Wattage Table'!$D$3:$D$2671,0)))</f>
        <v/>
      </c>
      <c r="Z50" s="86" t="str">
        <f t="shared" si="11"/>
        <v/>
      </c>
      <c r="AA50" s="87"/>
      <c r="AB50" s="359">
        <f t="shared" si="12"/>
        <v>0</v>
      </c>
      <c r="AC50" s="555"/>
      <c r="AD50" s="86" t="str">
        <f>IF(OR(U50="",W50=""),"",IF(U50="New Install",INDEX('Wattage Table'!$L$3:$L$2671,MATCH('Customer Inputs'!V50,'Wattage Table'!$B$3:$B$2671,0)),INDEX('Wattage Table'!$L$3:$L$2671,MATCH(W50,'Wattage Table'!$D$3:$D$2671,0))))</f>
        <v/>
      </c>
      <c r="AE50" s="91"/>
      <c r="AF50" s="92" t="str">
        <f>Calculations!$AW40</f>
        <v/>
      </c>
      <c r="AG50" s="542"/>
      <c r="AH50" s="551" t="str">
        <f>IF(K50&lt;1,"",Calculations!AV40*'Customer Inputs'!AH$10)</f>
        <v/>
      </c>
      <c r="AI50" s="362" t="str">
        <f t="shared" si="13"/>
        <v/>
      </c>
      <c r="AJ50" s="345" t="str">
        <f>IF(L50&lt;1,"",Calculations!AU40*'Customer Inputs'!AH$10)</f>
        <v/>
      </c>
      <c r="AK50" s="361" t="str">
        <f t="shared" si="14"/>
        <v/>
      </c>
      <c r="AL50" s="37" t="e">
        <f t="shared" si="15"/>
        <v>#VALUE!</v>
      </c>
      <c r="AS50" s="94" t="str">
        <f>IF(ADMIN!AE40="yes","Approved",IF(ADMIN!AE40="no","DENIED",IF(Calculations!U40="Fail wattage","Proposed wattage exceeds existing",IF(AND(Calculations!U40="Fail Qty",C50="L740"),"Proposed Lamp quantity does not match existing",IF(Calculations!U40="Fail Qty","Proposed quantity does not match existing",IF(Calculations!U40="Fail Refrigerated","Proposed Linear feet do not match existing",""))))))</f>
        <v/>
      </c>
      <c r="AU50" s="95"/>
      <c r="AV50" s="95"/>
      <c r="AW50" s="95"/>
      <c r="AX50" s="95"/>
      <c r="AY50" s="95"/>
      <c r="AZ50" s="95"/>
      <c r="BA50" s="95"/>
    </row>
    <row r="51" spans="1:53" ht="30" customHeight="1" x14ac:dyDescent="0.25">
      <c r="A51" s="37">
        <v>36</v>
      </c>
      <c r="B51" s="82"/>
      <c r="C51" s="82"/>
      <c r="D51" s="358" t="str">
        <f>IFERROR(IF(C51="","",INDEX(References!$W$4:$W$12,MATCH('Customer Inputs'!C51,References!$H$4:$H$12,0))),"")</f>
        <v/>
      </c>
      <c r="E51" s="83"/>
      <c r="F51" s="84"/>
      <c r="G51" s="85"/>
      <c r="H51" s="86" t="str">
        <f>IF(G51="","",INDEX('Wattage Table'!$F$3:$F$2671,MATCH('Customer Inputs'!G51,'Wattage Table'!$D$3:$D$2671,0)))</f>
        <v/>
      </c>
      <c r="I51" s="83"/>
      <c r="J51" s="83"/>
      <c r="K51" s="87"/>
      <c r="L51" s="87"/>
      <c r="M51" s="379" t="str">
        <f>IF(G51="","",INDEX('Wattage Table'!$L$3:$L$2671,MATCH('Customer Inputs'!G51,'Wattage Table'!$D$3:$D$2671,0)))</f>
        <v/>
      </c>
      <c r="N51" s="88"/>
      <c r="O51" s="363"/>
      <c r="P51" s="363"/>
      <c r="Q51" s="89" t="str">
        <f t="shared" si="7"/>
        <v/>
      </c>
      <c r="R51" s="90" t="str">
        <f t="shared" si="8"/>
        <v/>
      </c>
      <c r="S51" s="84"/>
      <c r="T51" s="555"/>
      <c r="U51" s="82"/>
      <c r="V51" s="378" t="str">
        <f t="shared" si="9"/>
        <v/>
      </c>
      <c r="W51" s="82"/>
      <c r="X51" s="86">
        <f t="shared" si="10"/>
        <v>0</v>
      </c>
      <c r="Y51" s="86" t="str">
        <f>IF(W51="","",INDEX('Wattage Table'!$F$3:$F$2671,MATCH('Customer Inputs'!W51,'Wattage Table'!$D$3:$D$2671,0)))</f>
        <v/>
      </c>
      <c r="Z51" s="86" t="str">
        <f t="shared" si="11"/>
        <v/>
      </c>
      <c r="AA51" s="87"/>
      <c r="AB51" s="359">
        <f t="shared" si="12"/>
        <v>0</v>
      </c>
      <c r="AC51" s="555"/>
      <c r="AD51" s="86" t="str">
        <f>IF(OR(U51="",W51=""),"",IF(U51="New Install",INDEX('Wattage Table'!$L$3:$L$2671,MATCH('Customer Inputs'!V51,'Wattage Table'!$B$3:$B$2671,0)),INDEX('Wattage Table'!$L$3:$L$2671,MATCH(W51,'Wattage Table'!$D$3:$D$2671,0))))</f>
        <v/>
      </c>
      <c r="AE51" s="91"/>
      <c r="AF51" s="92" t="str">
        <f>Calculations!$AW41</f>
        <v/>
      </c>
      <c r="AG51" s="542"/>
      <c r="AH51" s="551" t="str">
        <f>IF(K51&lt;1,"",Calculations!AV41*'Customer Inputs'!AH$10)</f>
        <v/>
      </c>
      <c r="AI51" s="362" t="str">
        <f t="shared" si="13"/>
        <v/>
      </c>
      <c r="AJ51" s="345" t="str">
        <f>IF(L51&lt;1,"",Calculations!AU41*'Customer Inputs'!AH$10)</f>
        <v/>
      </c>
      <c r="AK51" s="361" t="str">
        <f t="shared" si="14"/>
        <v/>
      </c>
      <c r="AL51" s="37" t="e">
        <f t="shared" si="15"/>
        <v>#VALUE!</v>
      </c>
      <c r="AS51" s="94" t="str">
        <f>IF(ADMIN!AE41="yes","Approved",IF(ADMIN!AE41="no","DENIED",IF(Calculations!U41="Fail wattage","Proposed wattage exceeds existing",IF(AND(Calculations!U41="Fail Qty",C51="L740"),"Proposed Lamp quantity does not match existing",IF(Calculations!U41="Fail Qty","Proposed quantity does not match existing",IF(Calculations!U41="Fail Refrigerated","Proposed Linear feet do not match existing",""))))))</f>
        <v/>
      </c>
      <c r="AU51" s="95"/>
      <c r="AV51" s="95"/>
      <c r="AW51" s="95"/>
      <c r="AX51" s="95"/>
      <c r="AY51" s="95"/>
      <c r="AZ51" s="95"/>
      <c r="BA51" s="95"/>
    </row>
    <row r="52" spans="1:53" ht="30" customHeight="1" x14ac:dyDescent="0.25">
      <c r="A52" s="37">
        <v>37</v>
      </c>
      <c r="B52" s="82"/>
      <c r="C52" s="82"/>
      <c r="D52" s="358" t="str">
        <f>IFERROR(IF(C52="","",INDEX(References!$W$4:$W$12,MATCH('Customer Inputs'!C52,References!$H$4:$H$12,0))),"")</f>
        <v/>
      </c>
      <c r="E52" s="83"/>
      <c r="F52" s="84"/>
      <c r="G52" s="85"/>
      <c r="H52" s="86" t="str">
        <f>IF(G52="","",INDEX('Wattage Table'!$F$3:$F$2671,MATCH('Customer Inputs'!G52,'Wattage Table'!$D$3:$D$2671,0)))</f>
        <v/>
      </c>
      <c r="I52" s="83"/>
      <c r="J52" s="83"/>
      <c r="K52" s="87"/>
      <c r="L52" s="87"/>
      <c r="M52" s="379" t="str">
        <f>IF(G52="","",INDEX('Wattage Table'!$L$3:$L$2671,MATCH('Customer Inputs'!G52,'Wattage Table'!$D$3:$D$2671,0)))</f>
        <v/>
      </c>
      <c r="N52" s="88"/>
      <c r="O52" s="363"/>
      <c r="P52" s="363"/>
      <c r="Q52" s="89" t="str">
        <f t="shared" si="7"/>
        <v/>
      </c>
      <c r="R52" s="90" t="str">
        <f t="shared" si="8"/>
        <v/>
      </c>
      <c r="S52" s="84"/>
      <c r="T52" s="555"/>
      <c r="U52" s="82"/>
      <c r="V52" s="378" t="str">
        <f t="shared" si="9"/>
        <v/>
      </c>
      <c r="W52" s="82"/>
      <c r="X52" s="86">
        <f t="shared" si="10"/>
        <v>0</v>
      </c>
      <c r="Y52" s="86" t="str">
        <f>IF(W52="","",INDEX('Wattage Table'!$F$3:$F$2671,MATCH('Customer Inputs'!W52,'Wattage Table'!$D$3:$D$2671,0)))</f>
        <v/>
      </c>
      <c r="Z52" s="86" t="str">
        <f t="shared" si="11"/>
        <v/>
      </c>
      <c r="AA52" s="87"/>
      <c r="AB52" s="359">
        <f t="shared" si="12"/>
        <v>0</v>
      </c>
      <c r="AC52" s="555"/>
      <c r="AD52" s="86" t="str">
        <f>IF(OR(U52="",W52=""),"",IF(U52="New Install",INDEX('Wattage Table'!$L$3:$L$2671,MATCH('Customer Inputs'!V52,'Wattage Table'!$B$3:$B$2671,0)),INDEX('Wattage Table'!$L$3:$L$2671,MATCH(W52,'Wattage Table'!$D$3:$D$2671,0))))</f>
        <v/>
      </c>
      <c r="AE52" s="91"/>
      <c r="AF52" s="92" t="str">
        <f>Calculations!$AW42</f>
        <v/>
      </c>
      <c r="AG52" s="542"/>
      <c r="AH52" s="551" t="str">
        <f>IF(K52&lt;1,"",Calculations!AV42*'Customer Inputs'!AH$10)</f>
        <v/>
      </c>
      <c r="AI52" s="362" t="str">
        <f t="shared" si="13"/>
        <v/>
      </c>
      <c r="AJ52" s="345" t="str">
        <f>IF(L52&lt;1,"",Calculations!AU42*'Customer Inputs'!AH$10)</f>
        <v/>
      </c>
      <c r="AK52" s="361" t="str">
        <f t="shared" si="14"/>
        <v/>
      </c>
      <c r="AL52" s="37" t="e">
        <f t="shared" si="15"/>
        <v>#VALUE!</v>
      </c>
      <c r="AS52" s="94" t="str">
        <f>IF(ADMIN!AE42="yes","Approved",IF(ADMIN!AE42="no","DENIED",IF(Calculations!U42="Fail wattage","Proposed wattage exceeds existing",IF(AND(Calculations!U42="Fail Qty",C52="L740"),"Proposed Lamp quantity does not match existing",IF(Calculations!U42="Fail Qty","Proposed quantity does not match existing",IF(Calculations!U42="Fail Refrigerated","Proposed Linear feet do not match existing",""))))))</f>
        <v/>
      </c>
      <c r="AU52" s="95"/>
      <c r="AV52" s="95"/>
      <c r="AW52" s="95"/>
      <c r="AX52" s="95"/>
      <c r="AY52" s="95"/>
      <c r="AZ52" s="95"/>
      <c r="BA52" s="95"/>
    </row>
    <row r="53" spans="1:53" ht="30" customHeight="1" x14ac:dyDescent="0.25">
      <c r="A53" s="37">
        <v>38</v>
      </c>
      <c r="B53" s="82"/>
      <c r="C53" s="82"/>
      <c r="D53" s="358" t="str">
        <f>IFERROR(IF(C53="","",INDEX(References!$W$4:$W$12,MATCH('Customer Inputs'!C53,References!$H$4:$H$12,0))),"")</f>
        <v/>
      </c>
      <c r="E53" s="83"/>
      <c r="F53" s="84"/>
      <c r="G53" s="85"/>
      <c r="H53" s="86" t="str">
        <f>IF(G53="","",INDEX('Wattage Table'!$F$3:$F$2671,MATCH('Customer Inputs'!G53,'Wattage Table'!$D$3:$D$2671,0)))</f>
        <v/>
      </c>
      <c r="I53" s="83"/>
      <c r="J53" s="83"/>
      <c r="K53" s="87"/>
      <c r="L53" s="87"/>
      <c r="M53" s="379" t="str">
        <f>IF(G53="","",INDEX('Wattage Table'!$L$3:$L$2671,MATCH('Customer Inputs'!G53,'Wattage Table'!$D$3:$D$2671,0)))</f>
        <v/>
      </c>
      <c r="N53" s="88"/>
      <c r="O53" s="363"/>
      <c r="P53" s="363"/>
      <c r="Q53" s="89" t="str">
        <f t="shared" si="7"/>
        <v/>
      </c>
      <c r="R53" s="90" t="str">
        <f t="shared" si="8"/>
        <v/>
      </c>
      <c r="S53" s="84"/>
      <c r="T53" s="555"/>
      <c r="U53" s="82"/>
      <c r="V53" s="378" t="str">
        <f t="shared" si="9"/>
        <v/>
      </c>
      <c r="W53" s="82"/>
      <c r="X53" s="86">
        <f t="shared" si="10"/>
        <v>0</v>
      </c>
      <c r="Y53" s="86" t="str">
        <f>IF(W53="","",INDEX('Wattage Table'!$F$3:$F$2671,MATCH('Customer Inputs'!W53,'Wattage Table'!$D$3:$D$2671,0)))</f>
        <v/>
      </c>
      <c r="Z53" s="86" t="str">
        <f t="shared" si="11"/>
        <v/>
      </c>
      <c r="AA53" s="87"/>
      <c r="AB53" s="359">
        <f t="shared" si="12"/>
        <v>0</v>
      </c>
      <c r="AC53" s="555"/>
      <c r="AD53" s="86" t="str">
        <f>IF(OR(U53="",W53=""),"",IF(U53="New Install",INDEX('Wattage Table'!$L$3:$L$2671,MATCH('Customer Inputs'!V53,'Wattage Table'!$B$3:$B$2671,0)),INDEX('Wattage Table'!$L$3:$L$2671,MATCH(W53,'Wattage Table'!$D$3:$D$2671,0))))</f>
        <v/>
      </c>
      <c r="AE53" s="91"/>
      <c r="AF53" s="92" t="str">
        <f>Calculations!$AW43</f>
        <v/>
      </c>
      <c r="AG53" s="542"/>
      <c r="AH53" s="551" t="str">
        <f>IF(K53&lt;1,"",Calculations!AV43*'Customer Inputs'!AH$10)</f>
        <v/>
      </c>
      <c r="AI53" s="362" t="str">
        <f t="shared" si="13"/>
        <v/>
      </c>
      <c r="AJ53" s="345" t="str">
        <f>IF(L53&lt;1,"",Calculations!AU43*'Customer Inputs'!AH$10)</f>
        <v/>
      </c>
      <c r="AK53" s="361" t="str">
        <f t="shared" si="14"/>
        <v/>
      </c>
      <c r="AL53" s="37" t="e">
        <f t="shared" si="15"/>
        <v>#VALUE!</v>
      </c>
      <c r="AS53" s="94" t="str">
        <f>IF(ADMIN!AE43="yes","Approved",IF(ADMIN!AE43="no","DENIED",IF(Calculations!U43="Fail wattage","Proposed wattage exceeds existing",IF(AND(Calculations!U43="Fail Qty",C53="L740"),"Proposed Lamp quantity does not match existing",IF(Calculations!U43="Fail Qty","Proposed quantity does not match existing",IF(Calculations!U43="Fail Refrigerated","Proposed Linear feet do not match existing",""))))))</f>
        <v/>
      </c>
      <c r="AU53" s="95"/>
      <c r="AV53" s="95"/>
      <c r="AW53" s="95"/>
      <c r="AX53" s="95"/>
      <c r="AY53" s="95"/>
      <c r="AZ53" s="95"/>
      <c r="BA53" s="95"/>
    </row>
    <row r="54" spans="1:53" ht="30" customHeight="1" x14ac:dyDescent="0.25">
      <c r="A54" s="37">
        <v>39</v>
      </c>
      <c r="B54" s="82"/>
      <c r="C54" s="82"/>
      <c r="D54" s="358" t="str">
        <f>IFERROR(IF(C54="","",INDEX(References!$W$4:$W$12,MATCH('Customer Inputs'!C54,References!$H$4:$H$12,0))),"")</f>
        <v/>
      </c>
      <c r="E54" s="83"/>
      <c r="F54" s="84"/>
      <c r="G54" s="85"/>
      <c r="H54" s="86" t="str">
        <f>IF(G54="","",INDEX('Wattage Table'!$F$3:$F$2671,MATCH('Customer Inputs'!G54,'Wattage Table'!$D$3:$D$2671,0)))</f>
        <v/>
      </c>
      <c r="I54" s="83"/>
      <c r="J54" s="83"/>
      <c r="K54" s="87"/>
      <c r="L54" s="87"/>
      <c r="M54" s="379" t="str">
        <f>IF(G54="","",INDEX('Wattage Table'!$L$3:$L$2671,MATCH('Customer Inputs'!G54,'Wattage Table'!$D$3:$D$2671,0)))</f>
        <v/>
      </c>
      <c r="N54" s="88"/>
      <c r="O54" s="363"/>
      <c r="P54" s="363"/>
      <c r="Q54" s="89" t="str">
        <f t="shared" si="7"/>
        <v/>
      </c>
      <c r="R54" s="90" t="str">
        <f t="shared" si="8"/>
        <v/>
      </c>
      <c r="S54" s="84"/>
      <c r="T54" s="555"/>
      <c r="U54" s="82"/>
      <c r="V54" s="378" t="str">
        <f t="shared" si="9"/>
        <v/>
      </c>
      <c r="W54" s="82"/>
      <c r="X54" s="86">
        <f t="shared" si="10"/>
        <v>0</v>
      </c>
      <c r="Y54" s="86" t="str">
        <f>IF(W54="","",INDEX('Wattage Table'!$F$3:$F$2671,MATCH('Customer Inputs'!W54,'Wattage Table'!$D$3:$D$2671,0)))</f>
        <v/>
      </c>
      <c r="Z54" s="86" t="str">
        <f t="shared" si="11"/>
        <v/>
      </c>
      <c r="AA54" s="87"/>
      <c r="AB54" s="359">
        <f t="shared" si="12"/>
        <v>0</v>
      </c>
      <c r="AC54" s="555"/>
      <c r="AD54" s="86" t="str">
        <f>IF(OR(U54="",W54=""),"",IF(U54="New Install",INDEX('Wattage Table'!$L$3:$L$2671,MATCH('Customer Inputs'!V54,'Wattage Table'!$B$3:$B$2671,0)),INDEX('Wattage Table'!$L$3:$L$2671,MATCH(W54,'Wattage Table'!$D$3:$D$2671,0))))</f>
        <v/>
      </c>
      <c r="AE54" s="91"/>
      <c r="AF54" s="92" t="str">
        <f>Calculations!$AW44</f>
        <v/>
      </c>
      <c r="AG54" s="542"/>
      <c r="AH54" s="551" t="str">
        <f>IF(K54&lt;1,"",Calculations!AV44*'Customer Inputs'!AH$10)</f>
        <v/>
      </c>
      <c r="AI54" s="362" t="str">
        <f t="shared" si="13"/>
        <v/>
      </c>
      <c r="AJ54" s="345" t="str">
        <f>IF(L54&lt;1,"",Calculations!AU44*'Customer Inputs'!AH$10)</f>
        <v/>
      </c>
      <c r="AK54" s="361" t="str">
        <f t="shared" si="14"/>
        <v/>
      </c>
      <c r="AL54" s="37" t="e">
        <f t="shared" si="15"/>
        <v>#VALUE!</v>
      </c>
      <c r="AS54" s="94" t="str">
        <f>IF(ADMIN!AE44="yes","Approved",IF(ADMIN!AE44="no","DENIED",IF(Calculations!U44="Fail wattage","Proposed wattage exceeds existing",IF(AND(Calculations!U44="Fail Qty",C54="L740"),"Proposed Lamp quantity does not match existing",IF(Calculations!U44="Fail Qty","Proposed quantity does not match existing",IF(Calculations!U44="Fail Refrigerated","Proposed Linear feet do not match existing",""))))))</f>
        <v/>
      </c>
      <c r="AU54" s="95"/>
      <c r="AV54" s="95"/>
      <c r="AW54" s="95"/>
      <c r="AX54" s="95"/>
      <c r="AY54" s="95"/>
      <c r="AZ54" s="95"/>
      <c r="BA54" s="95"/>
    </row>
    <row r="55" spans="1:53" ht="30" customHeight="1" x14ac:dyDescent="0.25">
      <c r="A55" s="37">
        <v>40</v>
      </c>
      <c r="B55" s="82"/>
      <c r="C55" s="82"/>
      <c r="D55" s="358" t="str">
        <f>IFERROR(IF(C55="","",INDEX(References!$W$4:$W$12,MATCH('Customer Inputs'!C55,References!$H$4:$H$12,0))),"")</f>
        <v/>
      </c>
      <c r="E55" s="83"/>
      <c r="F55" s="84"/>
      <c r="G55" s="85"/>
      <c r="H55" s="86" t="str">
        <f>IF(G55="","",INDEX('Wattage Table'!$F$3:$F$2671,MATCH('Customer Inputs'!G55,'Wattage Table'!$D$3:$D$2671,0)))</f>
        <v/>
      </c>
      <c r="I55" s="83"/>
      <c r="J55" s="83"/>
      <c r="K55" s="87"/>
      <c r="L55" s="87"/>
      <c r="M55" s="379" t="str">
        <f>IF(G55="","",INDEX('Wattage Table'!$L$3:$L$2671,MATCH('Customer Inputs'!G55,'Wattage Table'!$D$3:$D$2671,0)))</f>
        <v/>
      </c>
      <c r="N55" s="88"/>
      <c r="O55" s="363"/>
      <c r="P55" s="363"/>
      <c r="Q55" s="89" t="str">
        <f t="shared" si="7"/>
        <v/>
      </c>
      <c r="R55" s="90" t="str">
        <f t="shared" si="8"/>
        <v/>
      </c>
      <c r="S55" s="84"/>
      <c r="T55" s="555"/>
      <c r="U55" s="82"/>
      <c r="V55" s="378" t="str">
        <f t="shared" si="9"/>
        <v/>
      </c>
      <c r="W55" s="82"/>
      <c r="X55" s="86">
        <f t="shared" si="10"/>
        <v>0</v>
      </c>
      <c r="Y55" s="86" t="str">
        <f>IF(W55="","",INDEX('Wattage Table'!$F$3:$F$2671,MATCH('Customer Inputs'!W55,'Wattage Table'!$D$3:$D$2671,0)))</f>
        <v/>
      </c>
      <c r="Z55" s="86" t="str">
        <f t="shared" si="11"/>
        <v/>
      </c>
      <c r="AA55" s="87"/>
      <c r="AB55" s="359">
        <f t="shared" si="12"/>
        <v>0</v>
      </c>
      <c r="AC55" s="555"/>
      <c r="AD55" s="86" t="str">
        <f>IF(OR(U55="",W55=""),"",IF(U55="New Install",INDEX('Wattage Table'!$L$3:$L$2671,MATCH('Customer Inputs'!V55,'Wattage Table'!$B$3:$B$2671,0)),INDEX('Wattage Table'!$L$3:$L$2671,MATCH(W55,'Wattage Table'!$D$3:$D$2671,0))))</f>
        <v/>
      </c>
      <c r="AE55" s="91"/>
      <c r="AF55" s="92" t="str">
        <f>Calculations!$AW45</f>
        <v/>
      </c>
      <c r="AG55" s="542"/>
      <c r="AH55" s="551" t="str">
        <f>IF(K55&lt;1,"",Calculations!AV45*'Customer Inputs'!AH$10)</f>
        <v/>
      </c>
      <c r="AI55" s="362" t="str">
        <f t="shared" si="13"/>
        <v/>
      </c>
      <c r="AJ55" s="345" t="str">
        <f>IF(L55&lt;1,"",Calculations!AU45*'Customer Inputs'!AH$10)</f>
        <v/>
      </c>
      <c r="AK55" s="361" t="str">
        <f t="shared" si="14"/>
        <v/>
      </c>
      <c r="AL55" s="37" t="e">
        <f t="shared" si="15"/>
        <v>#VALUE!</v>
      </c>
      <c r="AS55" s="94" t="str">
        <f>IF(ADMIN!AE45="yes","Approved",IF(ADMIN!AE45="no","DENIED",IF(Calculations!U45="Fail wattage","Proposed wattage exceeds existing",IF(AND(Calculations!U45="Fail Qty",C55="L740"),"Proposed Lamp quantity does not match existing",IF(Calculations!U45="Fail Qty","Proposed quantity does not match existing",IF(Calculations!U45="Fail Refrigerated","Proposed Linear feet do not match existing",""))))))</f>
        <v/>
      </c>
      <c r="AU55" s="95"/>
      <c r="AV55" s="95"/>
      <c r="AW55" s="95"/>
      <c r="AX55" s="95"/>
      <c r="AY55" s="95"/>
      <c r="AZ55" s="95"/>
      <c r="BA55" s="95"/>
    </row>
    <row r="56" spans="1:53" ht="30" customHeight="1" x14ac:dyDescent="0.25">
      <c r="A56" s="37">
        <v>41</v>
      </c>
      <c r="B56" s="82"/>
      <c r="C56" s="82"/>
      <c r="D56" s="358" t="str">
        <f>IFERROR(IF(C56="","",INDEX(References!$W$4:$W$12,MATCH('Customer Inputs'!C56,References!$H$4:$H$12,0))),"")</f>
        <v/>
      </c>
      <c r="E56" s="83"/>
      <c r="F56" s="84"/>
      <c r="G56" s="85"/>
      <c r="H56" s="86" t="str">
        <f>IF(G56="","",INDEX('Wattage Table'!$F$3:$F$2671,MATCH('Customer Inputs'!G56,'Wattage Table'!$D$3:$D$2671,0)))</f>
        <v/>
      </c>
      <c r="I56" s="83"/>
      <c r="J56" s="83"/>
      <c r="K56" s="87"/>
      <c r="L56" s="87"/>
      <c r="M56" s="379" t="str">
        <f>IF(G56="","",INDEX('Wattage Table'!$L$3:$L$2671,MATCH('Customer Inputs'!G56,'Wattage Table'!$D$3:$D$2671,0)))</f>
        <v/>
      </c>
      <c r="N56" s="88"/>
      <c r="O56" s="363"/>
      <c r="P56" s="363"/>
      <c r="Q56" s="89" t="str">
        <f t="shared" si="7"/>
        <v/>
      </c>
      <c r="R56" s="90" t="str">
        <f t="shared" si="8"/>
        <v/>
      </c>
      <c r="S56" s="84"/>
      <c r="T56" s="555"/>
      <c r="U56" s="82"/>
      <c r="V56" s="378" t="str">
        <f t="shared" si="9"/>
        <v/>
      </c>
      <c r="W56" s="82"/>
      <c r="X56" s="86">
        <f t="shared" si="10"/>
        <v>0</v>
      </c>
      <c r="Y56" s="86" t="str">
        <f>IF(W56="","",INDEX('Wattage Table'!$F$3:$F$2671,MATCH('Customer Inputs'!W56,'Wattage Table'!$D$3:$D$2671,0)))</f>
        <v/>
      </c>
      <c r="Z56" s="86" t="str">
        <f t="shared" si="11"/>
        <v/>
      </c>
      <c r="AA56" s="87"/>
      <c r="AB56" s="359">
        <f t="shared" si="12"/>
        <v>0</v>
      </c>
      <c r="AC56" s="555"/>
      <c r="AD56" s="86" t="str">
        <f>IF(OR(U56="",W56=""),"",IF(U56="New Install",INDEX('Wattage Table'!$L$3:$L$2671,MATCH('Customer Inputs'!V56,'Wattage Table'!$B$3:$B$2671,0)),INDEX('Wattage Table'!$L$3:$L$2671,MATCH(W56,'Wattage Table'!$D$3:$D$2671,0))))</f>
        <v/>
      </c>
      <c r="AE56" s="91"/>
      <c r="AF56" s="92" t="str">
        <f>Calculations!$AW46</f>
        <v/>
      </c>
      <c r="AG56" s="542"/>
      <c r="AH56" s="551" t="str">
        <f>IF(K56&lt;1,"",Calculations!AV46*'Customer Inputs'!AH$10)</f>
        <v/>
      </c>
      <c r="AI56" s="362" t="str">
        <f t="shared" si="13"/>
        <v/>
      </c>
      <c r="AJ56" s="345" t="str">
        <f>IF(L56&lt;1,"",Calculations!AU46*'Customer Inputs'!AH$10)</f>
        <v/>
      </c>
      <c r="AK56" s="361" t="str">
        <f t="shared" si="14"/>
        <v/>
      </c>
      <c r="AL56" s="37" t="e">
        <f t="shared" si="15"/>
        <v>#VALUE!</v>
      </c>
      <c r="AS56" s="94" t="str">
        <f>IF(ADMIN!AE46="yes","Approved",IF(ADMIN!AE46="no","DENIED",IF(Calculations!U46="Fail wattage","Proposed wattage exceeds existing",IF(AND(Calculations!U46="Fail Qty",C56="L740"),"Proposed Lamp quantity does not match existing",IF(Calculations!U46="Fail Qty","Proposed quantity does not match existing",IF(Calculations!U46="Fail Refrigerated","Proposed Linear feet do not match existing",""))))))</f>
        <v/>
      </c>
      <c r="AU56" s="95"/>
      <c r="AV56" s="95"/>
      <c r="AW56" s="95"/>
      <c r="AX56" s="95"/>
      <c r="AY56" s="95"/>
      <c r="AZ56" s="95"/>
      <c r="BA56" s="95"/>
    </row>
    <row r="57" spans="1:53" ht="30" customHeight="1" x14ac:dyDescent="0.25">
      <c r="A57" s="37">
        <v>42</v>
      </c>
      <c r="B57" s="82"/>
      <c r="C57" s="82"/>
      <c r="D57" s="358" t="str">
        <f>IFERROR(IF(C57="","",INDEX(References!$W$4:$W$12,MATCH('Customer Inputs'!C57,References!$H$4:$H$12,0))),"")</f>
        <v/>
      </c>
      <c r="E57" s="83"/>
      <c r="F57" s="84"/>
      <c r="G57" s="85"/>
      <c r="H57" s="86" t="str">
        <f>IF(G57="","",INDEX('Wattage Table'!$F$3:$F$2671,MATCH('Customer Inputs'!G57,'Wattage Table'!$D$3:$D$2671,0)))</f>
        <v/>
      </c>
      <c r="I57" s="83"/>
      <c r="J57" s="83"/>
      <c r="K57" s="87"/>
      <c r="L57" s="87"/>
      <c r="M57" s="379" t="str">
        <f>IF(G57="","",INDEX('Wattage Table'!$L$3:$L$2671,MATCH('Customer Inputs'!G57,'Wattage Table'!$D$3:$D$2671,0)))</f>
        <v/>
      </c>
      <c r="N57" s="88"/>
      <c r="O57" s="363"/>
      <c r="P57" s="363"/>
      <c r="Q57" s="89" t="str">
        <f t="shared" si="7"/>
        <v/>
      </c>
      <c r="R57" s="90" t="str">
        <f t="shared" si="8"/>
        <v/>
      </c>
      <c r="S57" s="84"/>
      <c r="T57" s="555"/>
      <c r="U57" s="82"/>
      <c r="V57" s="378" t="str">
        <f t="shared" si="9"/>
        <v/>
      </c>
      <c r="W57" s="82"/>
      <c r="X57" s="86">
        <f t="shared" si="10"/>
        <v>0</v>
      </c>
      <c r="Y57" s="86" t="str">
        <f>IF(W57="","",INDEX('Wattage Table'!$F$3:$F$2671,MATCH('Customer Inputs'!W57,'Wattage Table'!$D$3:$D$2671,0)))</f>
        <v/>
      </c>
      <c r="Z57" s="86" t="str">
        <f t="shared" si="11"/>
        <v/>
      </c>
      <c r="AA57" s="87"/>
      <c r="AB57" s="359">
        <f t="shared" si="12"/>
        <v>0</v>
      </c>
      <c r="AC57" s="555"/>
      <c r="AD57" s="86" t="str">
        <f>IF(OR(U57="",W57=""),"",IF(U57="New Install",INDEX('Wattage Table'!$L$3:$L$2671,MATCH('Customer Inputs'!V57,'Wattage Table'!$B$3:$B$2671,0)),INDEX('Wattage Table'!$L$3:$L$2671,MATCH(W57,'Wattage Table'!$D$3:$D$2671,0))))</f>
        <v/>
      </c>
      <c r="AE57" s="91"/>
      <c r="AF57" s="92" t="str">
        <f>Calculations!$AW47</f>
        <v/>
      </c>
      <c r="AG57" s="542"/>
      <c r="AH57" s="551" t="str">
        <f>IF(K57&lt;1,"",Calculations!AV47*'Customer Inputs'!AH$10)</f>
        <v/>
      </c>
      <c r="AI57" s="362" t="str">
        <f t="shared" si="13"/>
        <v/>
      </c>
      <c r="AJ57" s="345" t="str">
        <f>IF(L57&lt;1,"",Calculations!AU47*'Customer Inputs'!AH$10)</f>
        <v/>
      </c>
      <c r="AK57" s="361" t="str">
        <f t="shared" si="14"/>
        <v/>
      </c>
      <c r="AL57" s="37" t="e">
        <f t="shared" si="15"/>
        <v>#VALUE!</v>
      </c>
      <c r="AS57" s="94" t="str">
        <f>IF(ADMIN!AE47="yes","Approved",IF(ADMIN!AE47="no","DENIED",IF(Calculations!U47="Fail wattage","Proposed wattage exceeds existing",IF(AND(Calculations!U47="Fail Qty",C57="L740"),"Proposed Lamp quantity does not match existing",IF(Calculations!U47="Fail Qty","Proposed quantity does not match existing",IF(Calculations!U47="Fail Refrigerated","Proposed Linear feet do not match existing",""))))))</f>
        <v/>
      </c>
      <c r="AU57" s="95"/>
      <c r="AV57" s="95"/>
      <c r="AW57" s="95"/>
      <c r="AX57" s="95"/>
      <c r="AY57" s="95"/>
      <c r="AZ57" s="95"/>
      <c r="BA57" s="95"/>
    </row>
    <row r="58" spans="1:53" ht="30" customHeight="1" x14ac:dyDescent="0.25">
      <c r="A58" s="37">
        <v>43</v>
      </c>
      <c r="B58" s="82"/>
      <c r="C58" s="82"/>
      <c r="D58" s="358" t="str">
        <f>IFERROR(IF(C58="","",INDEX(References!$W$4:$W$12,MATCH('Customer Inputs'!C58,References!$H$4:$H$12,0))),"")</f>
        <v/>
      </c>
      <c r="E58" s="83"/>
      <c r="F58" s="84"/>
      <c r="G58" s="85"/>
      <c r="H58" s="86" t="str">
        <f>IF(G58="","",INDEX('Wattage Table'!$F$3:$F$2671,MATCH('Customer Inputs'!G58,'Wattage Table'!$D$3:$D$2671,0)))</f>
        <v/>
      </c>
      <c r="I58" s="83"/>
      <c r="J58" s="83"/>
      <c r="K58" s="87"/>
      <c r="L58" s="87"/>
      <c r="M58" s="379" t="str">
        <f>IF(G58="","",INDEX('Wattage Table'!$L$3:$L$2671,MATCH('Customer Inputs'!G58,'Wattage Table'!$D$3:$D$2671,0)))</f>
        <v/>
      </c>
      <c r="N58" s="88"/>
      <c r="O58" s="363"/>
      <c r="P58" s="363"/>
      <c r="Q58" s="89" t="str">
        <f t="shared" si="7"/>
        <v/>
      </c>
      <c r="R58" s="90" t="str">
        <f t="shared" si="8"/>
        <v/>
      </c>
      <c r="S58" s="84"/>
      <c r="T58" s="555"/>
      <c r="U58" s="82"/>
      <c r="V58" s="378" t="str">
        <f t="shared" si="9"/>
        <v/>
      </c>
      <c r="W58" s="82"/>
      <c r="X58" s="86">
        <f t="shared" si="10"/>
        <v>0</v>
      </c>
      <c r="Y58" s="86" t="str">
        <f>IF(W58="","",INDEX('Wattage Table'!$F$3:$F$2671,MATCH('Customer Inputs'!W58,'Wattage Table'!$D$3:$D$2671,0)))</f>
        <v/>
      </c>
      <c r="Z58" s="86" t="str">
        <f t="shared" si="11"/>
        <v/>
      </c>
      <c r="AA58" s="87"/>
      <c r="AB58" s="359">
        <f t="shared" si="12"/>
        <v>0</v>
      </c>
      <c r="AC58" s="555"/>
      <c r="AD58" s="86" t="str">
        <f>IF(OR(U58="",W58=""),"",IF(U58="New Install",INDEX('Wattage Table'!$L$3:$L$2671,MATCH('Customer Inputs'!V58,'Wattage Table'!$B$3:$B$2671,0)),INDEX('Wattage Table'!$L$3:$L$2671,MATCH(W58,'Wattage Table'!$D$3:$D$2671,0))))</f>
        <v/>
      </c>
      <c r="AE58" s="91"/>
      <c r="AF58" s="92" t="str">
        <f>Calculations!$AW48</f>
        <v/>
      </c>
      <c r="AG58" s="542"/>
      <c r="AH58" s="551" t="str">
        <f>IF(K58&lt;1,"",Calculations!AV48*'Customer Inputs'!AH$10)</f>
        <v/>
      </c>
      <c r="AI58" s="362" t="str">
        <f t="shared" si="13"/>
        <v/>
      </c>
      <c r="AJ58" s="345" t="str">
        <f>IF(L58&lt;1,"",Calculations!AU48*'Customer Inputs'!AH$10)</f>
        <v/>
      </c>
      <c r="AK58" s="361" t="str">
        <f t="shared" si="14"/>
        <v/>
      </c>
      <c r="AL58" s="37" t="e">
        <f t="shared" si="15"/>
        <v>#VALUE!</v>
      </c>
      <c r="AS58" s="94" t="str">
        <f>IF(ADMIN!AE48="yes","Approved",IF(ADMIN!AE48="no","DENIED",IF(Calculations!U48="Fail wattage","Proposed wattage exceeds existing",IF(AND(Calculations!U48="Fail Qty",C58="L740"),"Proposed Lamp quantity does not match existing",IF(Calculations!U48="Fail Qty","Proposed quantity does not match existing",IF(Calculations!U48="Fail Refrigerated","Proposed Linear feet do not match existing",""))))))</f>
        <v/>
      </c>
      <c r="AU58" s="95"/>
      <c r="AV58" s="95"/>
      <c r="AW58" s="95"/>
      <c r="AX58" s="95"/>
      <c r="AY58" s="95"/>
      <c r="AZ58" s="95"/>
      <c r="BA58" s="95"/>
    </row>
    <row r="59" spans="1:53" ht="30" customHeight="1" x14ac:dyDescent="0.25">
      <c r="A59" s="37">
        <v>44</v>
      </c>
      <c r="B59" s="82"/>
      <c r="C59" s="82"/>
      <c r="D59" s="358" t="str">
        <f>IFERROR(IF(C59="","",INDEX(References!$W$4:$W$12,MATCH('Customer Inputs'!C59,References!$H$4:$H$12,0))),"")</f>
        <v/>
      </c>
      <c r="E59" s="83"/>
      <c r="F59" s="84"/>
      <c r="G59" s="85"/>
      <c r="H59" s="86" t="str">
        <f>IF(G59="","",INDEX('Wattage Table'!$F$3:$F$2671,MATCH('Customer Inputs'!G59,'Wattage Table'!$D$3:$D$2671,0)))</f>
        <v/>
      </c>
      <c r="I59" s="83"/>
      <c r="J59" s="83"/>
      <c r="K59" s="87"/>
      <c r="L59" s="87"/>
      <c r="M59" s="379" t="str">
        <f>IF(G59="","",INDEX('Wattage Table'!$L$3:$L$2671,MATCH('Customer Inputs'!G59,'Wattage Table'!$D$3:$D$2671,0)))</f>
        <v/>
      </c>
      <c r="N59" s="88"/>
      <c r="O59" s="363"/>
      <c r="P59" s="363"/>
      <c r="Q59" s="89" t="str">
        <f t="shared" si="7"/>
        <v/>
      </c>
      <c r="R59" s="90" t="str">
        <f t="shared" si="8"/>
        <v/>
      </c>
      <c r="S59" s="84"/>
      <c r="T59" s="555"/>
      <c r="U59" s="82"/>
      <c r="V59" s="378" t="str">
        <f t="shared" si="9"/>
        <v/>
      </c>
      <c r="W59" s="82"/>
      <c r="X59" s="86">
        <f t="shared" si="10"/>
        <v>0</v>
      </c>
      <c r="Y59" s="86" t="str">
        <f>IF(W59="","",INDEX('Wattage Table'!$F$3:$F$2671,MATCH('Customer Inputs'!W59,'Wattage Table'!$D$3:$D$2671,0)))</f>
        <v/>
      </c>
      <c r="Z59" s="86" t="str">
        <f t="shared" si="11"/>
        <v/>
      </c>
      <c r="AA59" s="87"/>
      <c r="AB59" s="359">
        <f t="shared" si="12"/>
        <v>0</v>
      </c>
      <c r="AC59" s="555"/>
      <c r="AD59" s="86" t="str">
        <f>IF(OR(U59="",W59=""),"",IF(U59="New Install",INDEX('Wattage Table'!$L$3:$L$2671,MATCH('Customer Inputs'!V59,'Wattage Table'!$B$3:$B$2671,0)),INDEX('Wattage Table'!$L$3:$L$2671,MATCH(W59,'Wattage Table'!$D$3:$D$2671,0))))</f>
        <v/>
      </c>
      <c r="AE59" s="91"/>
      <c r="AF59" s="92" t="str">
        <f>Calculations!$AW49</f>
        <v/>
      </c>
      <c r="AG59" s="542"/>
      <c r="AH59" s="551" t="str">
        <f>IF(K59&lt;1,"",Calculations!AV49*'Customer Inputs'!AH$10)</f>
        <v/>
      </c>
      <c r="AI59" s="362" t="str">
        <f t="shared" si="13"/>
        <v/>
      </c>
      <c r="AJ59" s="345" t="str">
        <f>IF(L59&lt;1,"",Calculations!AU49*'Customer Inputs'!AH$10)</f>
        <v/>
      </c>
      <c r="AK59" s="361" t="str">
        <f t="shared" si="14"/>
        <v/>
      </c>
      <c r="AL59" s="37" t="e">
        <f t="shared" si="15"/>
        <v>#VALUE!</v>
      </c>
      <c r="AS59" s="94" t="str">
        <f>IF(ADMIN!AE49="yes","Approved",IF(ADMIN!AE49="no","DENIED",IF(Calculations!U49="Fail wattage","Proposed wattage exceeds existing",IF(AND(Calculations!U49="Fail Qty",C59="L740"),"Proposed Lamp quantity does not match existing",IF(Calculations!U49="Fail Qty","Proposed quantity does not match existing",IF(Calculations!U49="Fail Refrigerated","Proposed Linear feet do not match existing",""))))))</f>
        <v/>
      </c>
      <c r="AU59" s="95"/>
      <c r="AV59" s="95"/>
      <c r="AW59" s="95"/>
      <c r="AX59" s="95"/>
      <c r="AY59" s="95"/>
      <c r="AZ59" s="95"/>
      <c r="BA59" s="95"/>
    </row>
    <row r="60" spans="1:53" ht="30" customHeight="1" x14ac:dyDescent="0.25">
      <c r="A60" s="37">
        <v>45</v>
      </c>
      <c r="B60" s="82"/>
      <c r="C60" s="82"/>
      <c r="D60" s="358" t="str">
        <f>IFERROR(IF(C60="","",INDEX(References!$W$4:$W$12,MATCH('Customer Inputs'!C60,References!$H$4:$H$12,0))),"")</f>
        <v/>
      </c>
      <c r="E60" s="83"/>
      <c r="F60" s="84"/>
      <c r="G60" s="85"/>
      <c r="H60" s="86" t="str">
        <f>IF(G60="","",INDEX('Wattage Table'!$F$3:$F$2671,MATCH('Customer Inputs'!G60,'Wattage Table'!$D$3:$D$2671,0)))</f>
        <v/>
      </c>
      <c r="I60" s="83"/>
      <c r="J60" s="83"/>
      <c r="K60" s="87"/>
      <c r="L60" s="87"/>
      <c r="M60" s="379" t="str">
        <f>IF(G60="","",INDEX('Wattage Table'!$L$3:$L$2671,MATCH('Customer Inputs'!G60,'Wattage Table'!$D$3:$D$2671,0)))</f>
        <v/>
      </c>
      <c r="N60" s="88"/>
      <c r="O60" s="363"/>
      <c r="P60" s="363"/>
      <c r="Q60" s="89" t="str">
        <f t="shared" si="7"/>
        <v/>
      </c>
      <c r="R60" s="90" t="str">
        <f t="shared" si="8"/>
        <v/>
      </c>
      <c r="S60" s="84"/>
      <c r="T60" s="555"/>
      <c r="U60" s="82"/>
      <c r="V60" s="378" t="str">
        <f t="shared" si="9"/>
        <v/>
      </c>
      <c r="W60" s="82"/>
      <c r="X60" s="86">
        <f t="shared" si="10"/>
        <v>0</v>
      </c>
      <c r="Y60" s="86" t="str">
        <f>IF(W60="","",INDEX('Wattage Table'!$F$3:$F$2671,MATCH('Customer Inputs'!W60,'Wattage Table'!$D$3:$D$2671,0)))</f>
        <v/>
      </c>
      <c r="Z60" s="86" t="str">
        <f t="shared" si="11"/>
        <v/>
      </c>
      <c r="AA60" s="87"/>
      <c r="AB60" s="359">
        <f t="shared" si="12"/>
        <v>0</v>
      </c>
      <c r="AC60" s="555"/>
      <c r="AD60" s="86" t="str">
        <f>IF(OR(U60="",W60=""),"",IF(U60="New Install",INDEX('Wattage Table'!$L$3:$L$2671,MATCH('Customer Inputs'!V60,'Wattage Table'!$B$3:$B$2671,0)),INDEX('Wattage Table'!$L$3:$L$2671,MATCH(W60,'Wattage Table'!$D$3:$D$2671,0))))</f>
        <v/>
      </c>
      <c r="AE60" s="91"/>
      <c r="AF60" s="92" t="str">
        <f>Calculations!$AW50</f>
        <v/>
      </c>
      <c r="AG60" s="542"/>
      <c r="AH60" s="551" t="str">
        <f>IF(K60&lt;1,"",Calculations!AV50*'Customer Inputs'!AH$10)</f>
        <v/>
      </c>
      <c r="AI60" s="362" t="str">
        <f t="shared" si="13"/>
        <v/>
      </c>
      <c r="AJ60" s="345" t="str">
        <f>IF(L60&lt;1,"",Calculations!AU50*'Customer Inputs'!AH$10)</f>
        <v/>
      </c>
      <c r="AK60" s="361" t="str">
        <f t="shared" si="14"/>
        <v/>
      </c>
      <c r="AL60" s="37" t="e">
        <f t="shared" si="15"/>
        <v>#VALUE!</v>
      </c>
      <c r="AS60" s="94" t="str">
        <f>IF(ADMIN!AE50="yes","Approved",IF(ADMIN!AE50="no","DENIED",IF(Calculations!U50="Fail wattage","Proposed wattage exceeds existing",IF(AND(Calculations!U50="Fail Qty",C60="L740"),"Proposed Lamp quantity does not match existing",IF(Calculations!U50="Fail Qty","Proposed quantity does not match existing",IF(Calculations!U50="Fail Refrigerated","Proposed Linear feet do not match existing",""))))))</f>
        <v/>
      </c>
      <c r="AU60" s="95"/>
      <c r="AV60" s="95"/>
      <c r="AW60" s="95"/>
      <c r="AX60" s="95"/>
      <c r="AY60" s="95"/>
      <c r="AZ60" s="95"/>
      <c r="BA60" s="95"/>
    </row>
    <row r="61" spans="1:53" ht="30" customHeight="1" x14ac:dyDescent="0.25">
      <c r="A61" s="37">
        <v>46</v>
      </c>
      <c r="B61" s="82"/>
      <c r="C61" s="82"/>
      <c r="D61" s="358" t="str">
        <f>IFERROR(IF(C61="","",INDEX(References!$W$4:$W$12,MATCH('Customer Inputs'!C61,References!$H$4:$H$12,0))),"")</f>
        <v/>
      </c>
      <c r="E61" s="83"/>
      <c r="F61" s="84"/>
      <c r="G61" s="85"/>
      <c r="H61" s="86" t="str">
        <f>IF(G61="","",INDEX('Wattage Table'!$F$3:$F$2671,MATCH('Customer Inputs'!G61,'Wattage Table'!$D$3:$D$2671,0)))</f>
        <v/>
      </c>
      <c r="I61" s="83"/>
      <c r="J61" s="83"/>
      <c r="K61" s="87"/>
      <c r="L61" s="87"/>
      <c r="M61" s="379" t="str">
        <f>IF(G61="","",INDEX('Wattage Table'!$L$3:$L$2671,MATCH('Customer Inputs'!G61,'Wattage Table'!$D$3:$D$2671,0)))</f>
        <v/>
      </c>
      <c r="N61" s="88"/>
      <c r="O61" s="363"/>
      <c r="P61" s="363"/>
      <c r="Q61" s="89" t="str">
        <f t="shared" si="7"/>
        <v/>
      </c>
      <c r="R61" s="90" t="str">
        <f t="shared" si="8"/>
        <v/>
      </c>
      <c r="S61" s="84"/>
      <c r="T61" s="555"/>
      <c r="U61" s="82"/>
      <c r="V61" s="378" t="str">
        <f t="shared" si="9"/>
        <v/>
      </c>
      <c r="W61" s="82"/>
      <c r="X61" s="86">
        <f t="shared" si="10"/>
        <v>0</v>
      </c>
      <c r="Y61" s="86" t="str">
        <f>IF(W61="","",INDEX('Wattage Table'!$F$3:$F$2671,MATCH('Customer Inputs'!W61,'Wattage Table'!$D$3:$D$2671,0)))</f>
        <v/>
      </c>
      <c r="Z61" s="86" t="str">
        <f t="shared" si="11"/>
        <v/>
      </c>
      <c r="AA61" s="87"/>
      <c r="AB61" s="359">
        <f t="shared" si="12"/>
        <v>0</v>
      </c>
      <c r="AC61" s="555"/>
      <c r="AD61" s="86" t="str">
        <f>IF(OR(U61="",W61=""),"",IF(U61="New Install",INDEX('Wattage Table'!$L$3:$L$2671,MATCH('Customer Inputs'!V61,'Wattage Table'!$B$3:$B$2671,0)),INDEX('Wattage Table'!$L$3:$L$2671,MATCH(W61,'Wattage Table'!$D$3:$D$2671,0))))</f>
        <v/>
      </c>
      <c r="AE61" s="91"/>
      <c r="AF61" s="92" t="str">
        <f>Calculations!$AW51</f>
        <v/>
      </c>
      <c r="AG61" s="542"/>
      <c r="AH61" s="551" t="str">
        <f>IF(K61&lt;1,"",Calculations!AV51*'Customer Inputs'!AH$10)</f>
        <v/>
      </c>
      <c r="AI61" s="362" t="str">
        <f t="shared" si="13"/>
        <v/>
      </c>
      <c r="AJ61" s="345" t="str">
        <f>IF(L61&lt;1,"",Calculations!AU51*'Customer Inputs'!AH$10)</f>
        <v/>
      </c>
      <c r="AK61" s="361" t="str">
        <f t="shared" si="14"/>
        <v/>
      </c>
      <c r="AL61" s="37" t="e">
        <f t="shared" si="15"/>
        <v>#VALUE!</v>
      </c>
      <c r="AS61" s="94" t="str">
        <f>IF(ADMIN!AE51="yes","Approved",IF(ADMIN!AE51="no","DENIED",IF(Calculations!U51="Fail wattage","Proposed wattage exceeds existing",IF(AND(Calculations!U51="Fail Qty",C61="L740"),"Proposed Lamp quantity does not match existing",IF(Calculations!U51="Fail Qty","Proposed quantity does not match existing",IF(Calculations!U51="Fail Refrigerated","Proposed Linear feet do not match existing",""))))))</f>
        <v/>
      </c>
      <c r="AU61" s="95"/>
      <c r="AV61" s="95"/>
      <c r="AW61" s="95"/>
      <c r="AX61" s="95"/>
      <c r="AY61" s="95"/>
      <c r="AZ61" s="95"/>
      <c r="BA61" s="95"/>
    </row>
    <row r="62" spans="1:53" ht="30" customHeight="1" x14ac:dyDescent="0.25">
      <c r="A62" s="37">
        <v>47</v>
      </c>
      <c r="B62" s="82"/>
      <c r="C62" s="82"/>
      <c r="D62" s="358" t="str">
        <f>IFERROR(IF(C62="","",INDEX(References!$W$4:$W$12,MATCH('Customer Inputs'!C62,References!$H$4:$H$12,0))),"")</f>
        <v/>
      </c>
      <c r="E62" s="83"/>
      <c r="F62" s="84"/>
      <c r="G62" s="85"/>
      <c r="H62" s="86" t="str">
        <f>IF(G62="","",INDEX('Wattage Table'!$F$3:$F$2671,MATCH('Customer Inputs'!G62,'Wattage Table'!$D$3:$D$2671,0)))</f>
        <v/>
      </c>
      <c r="I62" s="83"/>
      <c r="J62" s="83"/>
      <c r="K62" s="87"/>
      <c r="L62" s="87"/>
      <c r="M62" s="379" t="str">
        <f>IF(G62="","",INDEX('Wattage Table'!$L$3:$L$2671,MATCH('Customer Inputs'!G62,'Wattage Table'!$D$3:$D$2671,0)))</f>
        <v/>
      </c>
      <c r="N62" s="88"/>
      <c r="O62" s="363"/>
      <c r="P62" s="363"/>
      <c r="Q62" s="89" t="str">
        <f t="shared" si="7"/>
        <v/>
      </c>
      <c r="R62" s="90" t="str">
        <f t="shared" si="8"/>
        <v/>
      </c>
      <c r="S62" s="84"/>
      <c r="T62" s="555"/>
      <c r="U62" s="82"/>
      <c r="V62" s="378" t="str">
        <f t="shared" si="9"/>
        <v/>
      </c>
      <c r="W62" s="82"/>
      <c r="X62" s="86">
        <f t="shared" si="10"/>
        <v>0</v>
      </c>
      <c r="Y62" s="86" t="str">
        <f>IF(W62="","",INDEX('Wattage Table'!$F$3:$F$2671,MATCH('Customer Inputs'!W62,'Wattage Table'!$D$3:$D$2671,0)))</f>
        <v/>
      </c>
      <c r="Z62" s="86" t="str">
        <f t="shared" si="11"/>
        <v/>
      </c>
      <c r="AA62" s="87"/>
      <c r="AB62" s="359">
        <f t="shared" si="12"/>
        <v>0</v>
      </c>
      <c r="AC62" s="555"/>
      <c r="AD62" s="86" t="str">
        <f>IF(OR(U62="",W62=""),"",IF(U62="New Install",INDEX('Wattage Table'!$L$3:$L$2671,MATCH('Customer Inputs'!V62,'Wattage Table'!$B$3:$B$2671,0)),INDEX('Wattage Table'!$L$3:$L$2671,MATCH(W62,'Wattage Table'!$D$3:$D$2671,0))))</f>
        <v/>
      </c>
      <c r="AE62" s="91"/>
      <c r="AF62" s="92" t="str">
        <f>Calculations!$AW52</f>
        <v/>
      </c>
      <c r="AG62" s="542"/>
      <c r="AH62" s="551" t="str">
        <f>IF(K62&lt;1,"",Calculations!AV52*'Customer Inputs'!AH$10)</f>
        <v/>
      </c>
      <c r="AI62" s="362" t="str">
        <f t="shared" si="13"/>
        <v/>
      </c>
      <c r="AJ62" s="345" t="str">
        <f>IF(L62&lt;1,"",Calculations!AU52*'Customer Inputs'!AH$10)</f>
        <v/>
      </c>
      <c r="AK62" s="361" t="str">
        <f t="shared" si="14"/>
        <v/>
      </c>
      <c r="AL62" s="37" t="e">
        <f t="shared" si="15"/>
        <v>#VALUE!</v>
      </c>
      <c r="AS62" s="94" t="str">
        <f>IF(ADMIN!AE52="yes","Approved",IF(ADMIN!AE52="no","DENIED",IF(Calculations!U52="Fail wattage","Proposed wattage exceeds existing",IF(AND(Calculations!U52="Fail Qty",C62="L740"),"Proposed Lamp quantity does not match existing",IF(Calculations!U52="Fail Qty","Proposed quantity does not match existing",IF(Calculations!U52="Fail Refrigerated","Proposed Linear feet do not match existing",""))))))</f>
        <v/>
      </c>
      <c r="AU62" s="95"/>
      <c r="AV62" s="95"/>
      <c r="AW62" s="95"/>
      <c r="AX62" s="95"/>
      <c r="AY62" s="95"/>
      <c r="AZ62" s="95"/>
      <c r="BA62" s="95"/>
    </row>
    <row r="63" spans="1:53" ht="30" customHeight="1" x14ac:dyDescent="0.25">
      <c r="A63" s="37">
        <v>48</v>
      </c>
      <c r="B63" s="82"/>
      <c r="C63" s="82"/>
      <c r="D63" s="358" t="str">
        <f>IFERROR(IF(C63="","",INDEX(References!$W$4:$W$12,MATCH('Customer Inputs'!C63,References!$H$4:$H$12,0))),"")</f>
        <v/>
      </c>
      <c r="E63" s="83"/>
      <c r="F63" s="84"/>
      <c r="G63" s="85"/>
      <c r="H63" s="86" t="str">
        <f>IF(G63="","",INDEX('Wattage Table'!$F$3:$F$2671,MATCH('Customer Inputs'!G63,'Wattage Table'!$D$3:$D$2671,0)))</f>
        <v/>
      </c>
      <c r="I63" s="83"/>
      <c r="J63" s="83"/>
      <c r="K63" s="87"/>
      <c r="L63" s="87"/>
      <c r="M63" s="379" t="str">
        <f>IF(G63="","",INDEX('Wattage Table'!$L$3:$L$2671,MATCH('Customer Inputs'!G63,'Wattage Table'!$D$3:$D$2671,0)))</f>
        <v/>
      </c>
      <c r="N63" s="88"/>
      <c r="O63" s="363"/>
      <c r="P63" s="363"/>
      <c r="Q63" s="89" t="str">
        <f t="shared" si="7"/>
        <v/>
      </c>
      <c r="R63" s="90" t="str">
        <f t="shared" si="8"/>
        <v/>
      </c>
      <c r="S63" s="84"/>
      <c r="T63" s="555"/>
      <c r="U63" s="82"/>
      <c r="V63" s="378" t="str">
        <f t="shared" si="9"/>
        <v/>
      </c>
      <c r="W63" s="82"/>
      <c r="X63" s="86">
        <f t="shared" si="10"/>
        <v>0</v>
      </c>
      <c r="Y63" s="86" t="str">
        <f>IF(W63="","",INDEX('Wattage Table'!$F$3:$F$2671,MATCH('Customer Inputs'!W63,'Wattage Table'!$D$3:$D$2671,0)))</f>
        <v/>
      </c>
      <c r="Z63" s="86" t="str">
        <f t="shared" si="11"/>
        <v/>
      </c>
      <c r="AA63" s="87"/>
      <c r="AB63" s="359">
        <f t="shared" si="12"/>
        <v>0</v>
      </c>
      <c r="AC63" s="555"/>
      <c r="AD63" s="86" t="str">
        <f>IF(OR(U63="",W63=""),"",IF(U63="New Install",INDEX('Wattage Table'!$L$3:$L$2671,MATCH('Customer Inputs'!V63,'Wattage Table'!$B$3:$B$2671,0)),INDEX('Wattage Table'!$L$3:$L$2671,MATCH(W63,'Wattage Table'!$D$3:$D$2671,0))))</f>
        <v/>
      </c>
      <c r="AE63" s="91"/>
      <c r="AF63" s="92" t="str">
        <f>Calculations!$AW53</f>
        <v/>
      </c>
      <c r="AG63" s="542"/>
      <c r="AH63" s="551" t="str">
        <f>IF(K63&lt;1,"",Calculations!AV53*'Customer Inputs'!AH$10)</f>
        <v/>
      </c>
      <c r="AI63" s="362" t="str">
        <f t="shared" si="13"/>
        <v/>
      </c>
      <c r="AJ63" s="345" t="str">
        <f>IF(L63&lt;1,"",Calculations!AU53*'Customer Inputs'!AH$10)</f>
        <v/>
      </c>
      <c r="AK63" s="361" t="str">
        <f t="shared" si="14"/>
        <v/>
      </c>
      <c r="AL63" s="37" t="e">
        <f t="shared" si="15"/>
        <v>#VALUE!</v>
      </c>
      <c r="AS63" s="94" t="str">
        <f>IF(ADMIN!AE53="yes","Approved",IF(ADMIN!AE53="no","DENIED",IF(Calculations!U53="Fail wattage","Proposed wattage exceeds existing",IF(AND(Calculations!U53="Fail Qty",C63="L740"),"Proposed Lamp quantity does not match existing",IF(Calculations!U53="Fail Qty","Proposed quantity does not match existing",IF(Calculations!U53="Fail Refrigerated","Proposed Linear feet do not match existing",""))))))</f>
        <v/>
      </c>
      <c r="AU63" s="95"/>
      <c r="AV63" s="95"/>
      <c r="AW63" s="95"/>
      <c r="AX63" s="95"/>
      <c r="AY63" s="95"/>
      <c r="AZ63" s="95"/>
      <c r="BA63" s="95"/>
    </row>
    <row r="64" spans="1:53" ht="30" customHeight="1" x14ac:dyDescent="0.25">
      <c r="A64" s="37">
        <v>49</v>
      </c>
      <c r="B64" s="82"/>
      <c r="C64" s="82"/>
      <c r="D64" s="358" t="str">
        <f>IFERROR(IF(C64="","",INDEX(References!$W$4:$W$12,MATCH('Customer Inputs'!C64,References!$H$4:$H$12,0))),"")</f>
        <v/>
      </c>
      <c r="E64" s="83"/>
      <c r="F64" s="84"/>
      <c r="G64" s="85"/>
      <c r="H64" s="86" t="str">
        <f>IF(G64="","",INDEX('Wattage Table'!$F$3:$F$2671,MATCH('Customer Inputs'!G64,'Wattage Table'!$D$3:$D$2671,0)))</f>
        <v/>
      </c>
      <c r="I64" s="83"/>
      <c r="J64" s="83"/>
      <c r="K64" s="87"/>
      <c r="L64" s="87"/>
      <c r="M64" s="379" t="str">
        <f>IF(G64="","",INDEX('Wattage Table'!$L$3:$L$2671,MATCH('Customer Inputs'!G64,'Wattage Table'!$D$3:$D$2671,0)))</f>
        <v/>
      </c>
      <c r="N64" s="88"/>
      <c r="O64" s="363"/>
      <c r="P64" s="363"/>
      <c r="Q64" s="89" t="str">
        <f t="shared" si="7"/>
        <v/>
      </c>
      <c r="R64" s="90" t="str">
        <f t="shared" si="8"/>
        <v/>
      </c>
      <c r="S64" s="84"/>
      <c r="T64" s="555"/>
      <c r="U64" s="82"/>
      <c r="V64" s="378" t="str">
        <f t="shared" si="9"/>
        <v/>
      </c>
      <c r="W64" s="82"/>
      <c r="X64" s="86">
        <f t="shared" si="10"/>
        <v>0</v>
      </c>
      <c r="Y64" s="86" t="str">
        <f>IF(W64="","",INDEX('Wattage Table'!$F$3:$F$2671,MATCH('Customer Inputs'!W64,'Wattage Table'!$D$3:$D$2671,0)))</f>
        <v/>
      </c>
      <c r="Z64" s="86" t="str">
        <f t="shared" si="11"/>
        <v/>
      </c>
      <c r="AA64" s="87"/>
      <c r="AB64" s="359">
        <f t="shared" si="12"/>
        <v>0</v>
      </c>
      <c r="AC64" s="555"/>
      <c r="AD64" s="86" t="str">
        <f>IF(OR(U64="",W64=""),"",IF(U64="New Install",INDEX('Wattage Table'!$L$3:$L$2671,MATCH('Customer Inputs'!V64,'Wattage Table'!$B$3:$B$2671,0)),INDEX('Wattage Table'!$L$3:$L$2671,MATCH(W64,'Wattage Table'!$D$3:$D$2671,0))))</f>
        <v/>
      </c>
      <c r="AE64" s="91"/>
      <c r="AF64" s="92" t="str">
        <f>Calculations!$AW54</f>
        <v/>
      </c>
      <c r="AG64" s="542"/>
      <c r="AH64" s="551" t="str">
        <f>IF(K64&lt;1,"",Calculations!AV54*'Customer Inputs'!AH$10)</f>
        <v/>
      </c>
      <c r="AI64" s="362" t="str">
        <f t="shared" si="13"/>
        <v/>
      </c>
      <c r="AJ64" s="345" t="str">
        <f>IF(L64&lt;1,"",Calculations!AU54*'Customer Inputs'!AH$10)</f>
        <v/>
      </c>
      <c r="AK64" s="361" t="str">
        <f t="shared" si="14"/>
        <v/>
      </c>
      <c r="AL64" s="37" t="e">
        <f t="shared" si="15"/>
        <v>#VALUE!</v>
      </c>
      <c r="AS64" s="94" t="str">
        <f>IF(ADMIN!AE54="yes","Approved",IF(ADMIN!AE54="no","DENIED",IF(Calculations!U54="Fail wattage","Proposed wattage exceeds existing",IF(AND(Calculations!U54="Fail Qty",C64="L740"),"Proposed Lamp quantity does not match existing",IF(Calculations!U54="Fail Qty","Proposed quantity does not match existing",IF(Calculations!U54="Fail Refrigerated","Proposed Linear feet do not match existing",""))))))</f>
        <v/>
      </c>
      <c r="AU64" s="95"/>
      <c r="AV64" s="95"/>
      <c r="AW64" s="95"/>
      <c r="AX64" s="95"/>
      <c r="AY64" s="95"/>
      <c r="AZ64" s="95"/>
      <c r="BA64" s="95"/>
    </row>
    <row r="65" spans="1:53" ht="30" customHeight="1" x14ac:dyDescent="0.25">
      <c r="A65" s="37">
        <v>50</v>
      </c>
      <c r="B65" s="82"/>
      <c r="C65" s="82"/>
      <c r="D65" s="358" t="str">
        <f>IFERROR(IF(C65="","",INDEX(References!$W$4:$W$12,MATCH('Customer Inputs'!C65,References!$H$4:$H$12,0))),"")</f>
        <v/>
      </c>
      <c r="E65" s="83"/>
      <c r="F65" s="84"/>
      <c r="G65" s="85"/>
      <c r="H65" s="86" t="str">
        <f>IF(G65="","",INDEX('Wattage Table'!$F$3:$F$2671,MATCH('Customer Inputs'!G65,'Wattage Table'!$D$3:$D$2671,0)))</f>
        <v/>
      </c>
      <c r="I65" s="83"/>
      <c r="J65" s="83"/>
      <c r="K65" s="87"/>
      <c r="L65" s="87"/>
      <c r="M65" s="379" t="str">
        <f>IF(G65="","",INDEX('Wattage Table'!$L$3:$L$2671,MATCH('Customer Inputs'!G65,'Wattage Table'!$D$3:$D$2671,0)))</f>
        <v/>
      </c>
      <c r="N65" s="88"/>
      <c r="O65" s="363"/>
      <c r="P65" s="363"/>
      <c r="Q65" s="89" t="str">
        <f t="shared" si="7"/>
        <v/>
      </c>
      <c r="R65" s="90" t="str">
        <f t="shared" si="8"/>
        <v/>
      </c>
      <c r="S65" s="84"/>
      <c r="T65" s="555"/>
      <c r="U65" s="82"/>
      <c r="V65" s="378" t="str">
        <f t="shared" si="9"/>
        <v/>
      </c>
      <c r="W65" s="82"/>
      <c r="X65" s="86">
        <f t="shared" si="10"/>
        <v>0</v>
      </c>
      <c r="Y65" s="86" t="str">
        <f>IF(W65="","",INDEX('Wattage Table'!$F$3:$F$2671,MATCH('Customer Inputs'!W65,'Wattage Table'!$D$3:$D$2671,0)))</f>
        <v/>
      </c>
      <c r="Z65" s="86" t="str">
        <f t="shared" si="11"/>
        <v/>
      </c>
      <c r="AA65" s="87"/>
      <c r="AB65" s="359">
        <f t="shared" si="12"/>
        <v>0</v>
      </c>
      <c r="AC65" s="555"/>
      <c r="AD65" s="86" t="str">
        <f>IF(OR(U65="",W65=""),"",IF(U65="New Install",INDEX('Wattage Table'!$L$3:$L$2671,MATCH('Customer Inputs'!V65,'Wattage Table'!$B$3:$B$2671,0)),INDEX('Wattage Table'!$L$3:$L$2671,MATCH(W65,'Wattage Table'!$D$3:$D$2671,0))))</f>
        <v/>
      </c>
      <c r="AE65" s="91"/>
      <c r="AF65" s="92" t="str">
        <f>Calculations!$AW55</f>
        <v/>
      </c>
      <c r="AG65" s="542"/>
      <c r="AH65" s="551" t="str">
        <f>IF(K65&lt;1,"",Calculations!AV55*'Customer Inputs'!AH$10)</f>
        <v/>
      </c>
      <c r="AI65" s="362" t="str">
        <f t="shared" si="13"/>
        <v/>
      </c>
      <c r="AJ65" s="345" t="str">
        <f>IF(L65&lt;1,"",Calculations!AU55*'Customer Inputs'!AH$10)</f>
        <v/>
      </c>
      <c r="AK65" s="361" t="str">
        <f t="shared" si="14"/>
        <v/>
      </c>
      <c r="AL65" s="37" t="e">
        <f t="shared" si="15"/>
        <v>#VALUE!</v>
      </c>
      <c r="AS65" s="94" t="str">
        <f>IF(ADMIN!AE55="yes","Approved",IF(ADMIN!AE55="no","DENIED",IF(Calculations!U55="Fail wattage","Proposed wattage exceeds existing",IF(AND(Calculations!U55="Fail Qty",C65="L740"),"Proposed Lamp quantity does not match existing",IF(Calculations!U55="Fail Qty","Proposed quantity does not match existing",IF(Calculations!U55="Fail Refrigerated","Proposed Linear feet do not match existing",""))))))</f>
        <v/>
      </c>
      <c r="AU65" s="95"/>
      <c r="AV65" s="95"/>
      <c r="AW65" s="95"/>
      <c r="AX65" s="95"/>
      <c r="AY65" s="95"/>
      <c r="AZ65" s="95"/>
      <c r="BA65" s="95"/>
    </row>
    <row r="66" spans="1:53" ht="30" customHeight="1" x14ac:dyDescent="0.25">
      <c r="A66" s="37">
        <v>51</v>
      </c>
      <c r="B66" s="82"/>
      <c r="C66" s="82"/>
      <c r="D66" s="358" t="str">
        <f>IFERROR(IF(C66="","",INDEX(References!$W$4:$W$12,MATCH('Customer Inputs'!C66,References!$H$4:$H$12,0))),"")</f>
        <v/>
      </c>
      <c r="E66" s="83"/>
      <c r="F66" s="84"/>
      <c r="G66" s="85"/>
      <c r="H66" s="86" t="str">
        <f>IF(G66="","",INDEX('Wattage Table'!$F$3:$F$2671,MATCH('Customer Inputs'!G66,'Wattage Table'!$D$3:$D$2671,0)))</f>
        <v/>
      </c>
      <c r="I66" s="83"/>
      <c r="J66" s="83"/>
      <c r="K66" s="87"/>
      <c r="L66" s="87"/>
      <c r="M66" s="379" t="str">
        <f>IF(G66="","",INDEX('Wattage Table'!$L$3:$L$2671,MATCH('Customer Inputs'!G66,'Wattage Table'!$D$3:$D$2671,0)))</f>
        <v/>
      </c>
      <c r="N66" s="88"/>
      <c r="O66" s="363"/>
      <c r="P66" s="363"/>
      <c r="Q66" s="89" t="str">
        <f t="shared" si="7"/>
        <v/>
      </c>
      <c r="R66" s="90" t="str">
        <f t="shared" si="8"/>
        <v/>
      </c>
      <c r="S66" s="84"/>
      <c r="T66" s="555"/>
      <c r="U66" s="82"/>
      <c r="V66" s="378" t="str">
        <f t="shared" si="9"/>
        <v/>
      </c>
      <c r="W66" s="82"/>
      <c r="X66" s="86">
        <f t="shared" si="10"/>
        <v>0</v>
      </c>
      <c r="Y66" s="86" t="str">
        <f>IF(W66="","",INDEX('Wattage Table'!$F$3:$F$2671,MATCH('Customer Inputs'!W66,'Wattage Table'!$D$3:$D$2671,0)))</f>
        <v/>
      </c>
      <c r="Z66" s="86" t="str">
        <f t="shared" si="11"/>
        <v/>
      </c>
      <c r="AA66" s="87"/>
      <c r="AB66" s="359">
        <f t="shared" si="12"/>
        <v>0</v>
      </c>
      <c r="AC66" s="555"/>
      <c r="AD66" s="86" t="str">
        <f>IF(OR(U66="",W66=""),"",IF(U66="New Install",INDEX('Wattage Table'!$L$3:$L$2671,MATCH('Customer Inputs'!V66,'Wattage Table'!$B$3:$B$2671,0)),INDEX('Wattage Table'!$L$3:$L$2671,MATCH(W66,'Wattage Table'!$D$3:$D$2671,0))))</f>
        <v/>
      </c>
      <c r="AE66" s="91"/>
      <c r="AF66" s="92" t="str">
        <f>Calculations!$AW56</f>
        <v/>
      </c>
      <c r="AG66" s="542"/>
      <c r="AH66" s="551" t="str">
        <f>IF(K66&lt;1,"",Calculations!AV56*'Customer Inputs'!AH$10)</f>
        <v/>
      </c>
      <c r="AI66" s="362" t="str">
        <f t="shared" si="13"/>
        <v/>
      </c>
      <c r="AJ66" s="345" t="str">
        <f>IF(L66&lt;1,"",Calculations!AU56*'Customer Inputs'!AH$10)</f>
        <v/>
      </c>
      <c r="AK66" s="361" t="str">
        <f t="shared" si="14"/>
        <v/>
      </c>
      <c r="AL66" s="37" t="e">
        <f t="shared" si="15"/>
        <v>#VALUE!</v>
      </c>
      <c r="AS66" s="94" t="str">
        <f>IF(ADMIN!AE56="yes","Approved",IF(ADMIN!AE56="no","DENIED",IF(Calculations!U56="Fail wattage","Proposed wattage exceeds existing",IF(AND(Calculations!U56="Fail Qty",C66="L740"),"Proposed Lamp quantity does not match existing",IF(Calculations!U56="Fail Qty","Proposed quantity does not match existing",IF(Calculations!U56="Fail Refrigerated","Proposed Linear feet do not match existing",""))))))</f>
        <v/>
      </c>
      <c r="AU66" s="95"/>
      <c r="AV66" s="95"/>
      <c r="AW66" s="95"/>
      <c r="AX66" s="95"/>
      <c r="AY66" s="95"/>
      <c r="AZ66" s="95"/>
      <c r="BA66" s="95"/>
    </row>
    <row r="67" spans="1:53" ht="30" customHeight="1" x14ac:dyDescent="0.25">
      <c r="A67" s="37">
        <v>52</v>
      </c>
      <c r="B67" s="82"/>
      <c r="C67" s="82"/>
      <c r="D67" s="358" t="str">
        <f>IFERROR(IF(C67="","",INDEX(References!$W$4:$W$12,MATCH('Customer Inputs'!C67,References!$H$4:$H$12,0))),"")</f>
        <v/>
      </c>
      <c r="E67" s="83"/>
      <c r="F67" s="84"/>
      <c r="G67" s="85"/>
      <c r="H67" s="86" t="str">
        <f>IF(G67="","",INDEX('Wattage Table'!$F$3:$F$2671,MATCH('Customer Inputs'!G67,'Wattage Table'!$D$3:$D$2671,0)))</f>
        <v/>
      </c>
      <c r="I67" s="83"/>
      <c r="J67" s="83"/>
      <c r="K67" s="87"/>
      <c r="L67" s="87"/>
      <c r="M67" s="379" t="str">
        <f>IF(G67="","",INDEX('Wattage Table'!$L$3:$L$2671,MATCH('Customer Inputs'!G67,'Wattage Table'!$D$3:$D$2671,0)))</f>
        <v/>
      </c>
      <c r="N67" s="88"/>
      <c r="O67" s="363"/>
      <c r="P67" s="363"/>
      <c r="Q67" s="89" t="str">
        <f t="shared" si="7"/>
        <v/>
      </c>
      <c r="R67" s="90" t="str">
        <f t="shared" si="8"/>
        <v/>
      </c>
      <c r="S67" s="84"/>
      <c r="T67" s="555"/>
      <c r="U67" s="82"/>
      <c r="V67" s="378" t="str">
        <f t="shared" si="9"/>
        <v/>
      </c>
      <c r="W67" s="82"/>
      <c r="X67" s="86">
        <f t="shared" si="10"/>
        <v>0</v>
      </c>
      <c r="Y67" s="86" t="str">
        <f>IF(W67="","",INDEX('Wattage Table'!$F$3:$F$2671,MATCH('Customer Inputs'!W67,'Wattage Table'!$D$3:$D$2671,0)))</f>
        <v/>
      </c>
      <c r="Z67" s="86" t="str">
        <f t="shared" si="11"/>
        <v/>
      </c>
      <c r="AA67" s="87"/>
      <c r="AB67" s="359">
        <f t="shared" si="12"/>
        <v>0</v>
      </c>
      <c r="AC67" s="555"/>
      <c r="AD67" s="86" t="str">
        <f>IF(OR(U67="",W67=""),"",IF(U67="New Install",INDEX('Wattage Table'!$L$3:$L$2671,MATCH('Customer Inputs'!V67,'Wattage Table'!$B$3:$B$2671,0)),INDEX('Wattage Table'!$L$3:$L$2671,MATCH(W67,'Wattage Table'!$D$3:$D$2671,0))))</f>
        <v/>
      </c>
      <c r="AE67" s="91"/>
      <c r="AF67" s="92" t="str">
        <f>Calculations!$AW57</f>
        <v/>
      </c>
      <c r="AG67" s="542"/>
      <c r="AH67" s="551" t="str">
        <f>IF(K67&lt;1,"",Calculations!AV57*'Customer Inputs'!AH$10)</f>
        <v/>
      </c>
      <c r="AI67" s="362" t="str">
        <f t="shared" si="13"/>
        <v/>
      </c>
      <c r="AJ67" s="345" t="str">
        <f>IF(L67&lt;1,"",Calculations!AU57*'Customer Inputs'!AH$10)</f>
        <v/>
      </c>
      <c r="AK67" s="361" t="str">
        <f t="shared" si="14"/>
        <v/>
      </c>
      <c r="AL67" s="37" t="e">
        <f t="shared" si="15"/>
        <v>#VALUE!</v>
      </c>
      <c r="AS67" s="94" t="str">
        <f>IF(ADMIN!AE57="yes","Approved",IF(ADMIN!AE57="no","DENIED",IF(Calculations!U57="Fail wattage","Proposed wattage exceeds existing",IF(AND(Calculations!U57="Fail Qty",C67="L740"),"Proposed Lamp quantity does not match existing",IF(Calculations!U57="Fail Qty","Proposed quantity does not match existing",IF(Calculations!U57="Fail Refrigerated","Proposed Linear feet do not match existing",""))))))</f>
        <v/>
      </c>
      <c r="AU67" s="95"/>
      <c r="AV67" s="95"/>
      <c r="AW67" s="95"/>
      <c r="AX67" s="95"/>
      <c r="AY67" s="95"/>
      <c r="AZ67" s="95"/>
      <c r="BA67" s="95"/>
    </row>
    <row r="68" spans="1:53" ht="30" customHeight="1" x14ac:dyDescent="0.25">
      <c r="A68" s="37">
        <v>53</v>
      </c>
      <c r="B68" s="82"/>
      <c r="C68" s="82"/>
      <c r="D68" s="358" t="str">
        <f>IFERROR(IF(C68="","",INDEX(References!$W$4:$W$12,MATCH('Customer Inputs'!C68,References!$H$4:$H$12,0))),"")</f>
        <v/>
      </c>
      <c r="E68" s="83"/>
      <c r="F68" s="84"/>
      <c r="G68" s="85"/>
      <c r="H68" s="86" t="str">
        <f>IF(G68="","",INDEX('Wattage Table'!$F$3:$F$2671,MATCH('Customer Inputs'!G68,'Wattage Table'!$D$3:$D$2671,0)))</f>
        <v/>
      </c>
      <c r="I68" s="83"/>
      <c r="J68" s="83"/>
      <c r="K68" s="87"/>
      <c r="L68" s="87"/>
      <c r="M68" s="379" t="str">
        <f>IF(G68="","",INDEX('Wattage Table'!$L$3:$L$2671,MATCH('Customer Inputs'!G68,'Wattage Table'!$D$3:$D$2671,0)))</f>
        <v/>
      </c>
      <c r="N68" s="88"/>
      <c r="O68" s="363"/>
      <c r="P68" s="363"/>
      <c r="Q68" s="89" t="str">
        <f t="shared" si="7"/>
        <v/>
      </c>
      <c r="R68" s="90" t="str">
        <f t="shared" si="8"/>
        <v/>
      </c>
      <c r="S68" s="84"/>
      <c r="T68" s="555"/>
      <c r="U68" s="82"/>
      <c r="V68" s="378" t="str">
        <f t="shared" si="9"/>
        <v/>
      </c>
      <c r="W68" s="82"/>
      <c r="X68" s="86">
        <f t="shared" si="10"/>
        <v>0</v>
      </c>
      <c r="Y68" s="86" t="str">
        <f>IF(W68="","",INDEX('Wattage Table'!$F$3:$F$2671,MATCH('Customer Inputs'!W68,'Wattage Table'!$D$3:$D$2671,0)))</f>
        <v/>
      </c>
      <c r="Z68" s="86" t="str">
        <f t="shared" si="11"/>
        <v/>
      </c>
      <c r="AA68" s="87"/>
      <c r="AB68" s="359">
        <f t="shared" si="12"/>
        <v>0</v>
      </c>
      <c r="AC68" s="555"/>
      <c r="AD68" s="86" t="str">
        <f>IF(OR(U68="",W68=""),"",IF(U68="New Install",INDEX('Wattage Table'!$L$3:$L$2671,MATCH('Customer Inputs'!V68,'Wattage Table'!$B$3:$B$2671,0)),INDEX('Wattage Table'!$L$3:$L$2671,MATCH(W68,'Wattage Table'!$D$3:$D$2671,0))))</f>
        <v/>
      </c>
      <c r="AE68" s="91"/>
      <c r="AF68" s="92" t="str">
        <f>Calculations!$AW58</f>
        <v/>
      </c>
      <c r="AG68" s="542"/>
      <c r="AH68" s="551" t="str">
        <f>IF(K68&lt;1,"",Calculations!AV58*'Customer Inputs'!AH$10)</f>
        <v/>
      </c>
      <c r="AI68" s="362" t="str">
        <f t="shared" si="13"/>
        <v/>
      </c>
      <c r="AJ68" s="345" t="str">
        <f>IF(L68&lt;1,"",Calculations!AU58*'Customer Inputs'!AH$10)</f>
        <v/>
      </c>
      <c r="AK68" s="361" t="str">
        <f t="shared" si="14"/>
        <v/>
      </c>
      <c r="AL68" s="37" t="e">
        <f t="shared" si="15"/>
        <v>#VALUE!</v>
      </c>
      <c r="AS68" s="94" t="str">
        <f>IF(ADMIN!AE58="yes","Approved",IF(ADMIN!AE58="no","DENIED",IF(Calculations!U58="Fail wattage","Proposed wattage exceeds existing",IF(AND(Calculations!U58="Fail Qty",C68="L740"),"Proposed Lamp quantity does not match existing",IF(Calculations!U58="Fail Qty","Proposed quantity does not match existing",IF(Calculations!U58="Fail Refrigerated","Proposed Linear feet do not match existing",""))))))</f>
        <v/>
      </c>
      <c r="AU68" s="95"/>
      <c r="AV68" s="95"/>
      <c r="AW68" s="95"/>
      <c r="AX68" s="95"/>
      <c r="AY68" s="95"/>
      <c r="AZ68" s="95"/>
      <c r="BA68" s="95"/>
    </row>
    <row r="69" spans="1:53" ht="30" customHeight="1" x14ac:dyDescent="0.25">
      <c r="A69" s="37">
        <v>54</v>
      </c>
      <c r="B69" s="82"/>
      <c r="C69" s="82"/>
      <c r="D69" s="358" t="str">
        <f>IFERROR(IF(C69="","",INDEX(References!$W$4:$W$12,MATCH('Customer Inputs'!C69,References!$H$4:$H$12,0))),"")</f>
        <v/>
      </c>
      <c r="E69" s="83"/>
      <c r="F69" s="84"/>
      <c r="G69" s="85"/>
      <c r="H69" s="86" t="str">
        <f>IF(G69="","",INDEX('Wattage Table'!$F$3:$F$2671,MATCH('Customer Inputs'!G69,'Wattage Table'!$D$3:$D$2671,0)))</f>
        <v/>
      </c>
      <c r="I69" s="83"/>
      <c r="J69" s="83"/>
      <c r="K69" s="87"/>
      <c r="L69" s="87"/>
      <c r="M69" s="379" t="str">
        <f>IF(G69="","",INDEX('Wattage Table'!$L$3:$L$2671,MATCH('Customer Inputs'!G69,'Wattage Table'!$D$3:$D$2671,0)))</f>
        <v/>
      </c>
      <c r="N69" s="88"/>
      <c r="O69" s="363"/>
      <c r="P69" s="363"/>
      <c r="Q69" s="89" t="str">
        <f t="shared" si="7"/>
        <v/>
      </c>
      <c r="R69" s="90" t="str">
        <f t="shared" si="8"/>
        <v/>
      </c>
      <c r="S69" s="84"/>
      <c r="T69" s="555"/>
      <c r="U69" s="82"/>
      <c r="V69" s="378" t="str">
        <f t="shared" si="9"/>
        <v/>
      </c>
      <c r="W69" s="82"/>
      <c r="X69" s="86">
        <f t="shared" si="10"/>
        <v>0</v>
      </c>
      <c r="Y69" s="86" t="str">
        <f>IF(W69="","",INDEX('Wattage Table'!$F$3:$F$2671,MATCH('Customer Inputs'!W69,'Wattage Table'!$D$3:$D$2671,0)))</f>
        <v/>
      </c>
      <c r="Z69" s="86" t="str">
        <f t="shared" si="11"/>
        <v/>
      </c>
      <c r="AA69" s="87"/>
      <c r="AB69" s="359">
        <f t="shared" si="12"/>
        <v>0</v>
      </c>
      <c r="AC69" s="555"/>
      <c r="AD69" s="86" t="str">
        <f>IF(OR(U69="",W69=""),"",IF(U69="New Install",INDEX('Wattage Table'!$L$3:$L$2671,MATCH('Customer Inputs'!V69,'Wattage Table'!$B$3:$B$2671,0)),INDEX('Wattage Table'!$L$3:$L$2671,MATCH(W69,'Wattage Table'!$D$3:$D$2671,0))))</f>
        <v/>
      </c>
      <c r="AE69" s="91"/>
      <c r="AF69" s="92" t="str">
        <f>Calculations!$AW59</f>
        <v/>
      </c>
      <c r="AG69" s="542"/>
      <c r="AH69" s="551" t="str">
        <f>IF(K69&lt;1,"",Calculations!AV59*'Customer Inputs'!AH$10)</f>
        <v/>
      </c>
      <c r="AI69" s="362" t="str">
        <f t="shared" si="13"/>
        <v/>
      </c>
      <c r="AJ69" s="345" t="str">
        <f>IF(L69&lt;1,"",Calculations!AU59*'Customer Inputs'!AH$10)</f>
        <v/>
      </c>
      <c r="AK69" s="361" t="str">
        <f t="shared" si="14"/>
        <v/>
      </c>
      <c r="AL69" s="37" t="e">
        <f t="shared" si="15"/>
        <v>#VALUE!</v>
      </c>
      <c r="AS69" s="94" t="str">
        <f>IF(ADMIN!AE59="yes","Approved",IF(ADMIN!AE59="no","DENIED",IF(Calculations!U59="Fail wattage","Proposed wattage exceeds existing",IF(AND(Calculations!U59="Fail Qty",C69="L740"),"Proposed Lamp quantity does not match existing",IF(Calculations!U59="Fail Qty","Proposed quantity does not match existing",IF(Calculations!U59="Fail Refrigerated","Proposed Linear feet do not match existing",""))))))</f>
        <v/>
      </c>
      <c r="AU69" s="95"/>
      <c r="AV69" s="95"/>
      <c r="AW69" s="95"/>
      <c r="AX69" s="95"/>
      <c r="AY69" s="95"/>
      <c r="AZ69" s="95"/>
      <c r="BA69" s="95"/>
    </row>
    <row r="70" spans="1:53" ht="30" customHeight="1" x14ac:dyDescent="0.25">
      <c r="A70" s="37">
        <v>55</v>
      </c>
      <c r="B70" s="82"/>
      <c r="C70" s="82"/>
      <c r="D70" s="358" t="str">
        <f>IFERROR(IF(C70="","",INDEX(References!$W$4:$W$12,MATCH('Customer Inputs'!C70,References!$H$4:$H$12,0))),"")</f>
        <v/>
      </c>
      <c r="E70" s="83"/>
      <c r="F70" s="84"/>
      <c r="G70" s="85"/>
      <c r="H70" s="86" t="str">
        <f>IF(G70="","",INDEX('Wattage Table'!$F$3:$F$2671,MATCH('Customer Inputs'!G70,'Wattage Table'!$D$3:$D$2671,0)))</f>
        <v/>
      </c>
      <c r="I70" s="83"/>
      <c r="J70" s="83"/>
      <c r="K70" s="87"/>
      <c r="L70" s="87"/>
      <c r="M70" s="379" t="str">
        <f>IF(G70="","",INDEX('Wattage Table'!$L$3:$L$2671,MATCH('Customer Inputs'!G70,'Wattage Table'!$D$3:$D$2671,0)))</f>
        <v/>
      </c>
      <c r="N70" s="88"/>
      <c r="O70" s="363"/>
      <c r="P70" s="363"/>
      <c r="Q70" s="89" t="str">
        <f t="shared" si="7"/>
        <v/>
      </c>
      <c r="R70" s="90" t="str">
        <f t="shared" si="8"/>
        <v/>
      </c>
      <c r="S70" s="84"/>
      <c r="T70" s="555"/>
      <c r="U70" s="82"/>
      <c r="V70" s="378" t="str">
        <f t="shared" si="9"/>
        <v/>
      </c>
      <c r="W70" s="82"/>
      <c r="X70" s="86">
        <f t="shared" si="10"/>
        <v>0</v>
      </c>
      <c r="Y70" s="86" t="str">
        <f>IF(W70="","",INDEX('Wattage Table'!$F$3:$F$2671,MATCH('Customer Inputs'!W70,'Wattage Table'!$D$3:$D$2671,0)))</f>
        <v/>
      </c>
      <c r="Z70" s="86" t="str">
        <f t="shared" si="11"/>
        <v/>
      </c>
      <c r="AA70" s="87"/>
      <c r="AB70" s="359">
        <f t="shared" si="12"/>
        <v>0</v>
      </c>
      <c r="AC70" s="555"/>
      <c r="AD70" s="86" t="str">
        <f>IF(OR(U70="",W70=""),"",IF(U70="New Install",INDEX('Wattage Table'!$L$3:$L$2671,MATCH('Customer Inputs'!V70,'Wattage Table'!$B$3:$B$2671,0)),INDEX('Wattage Table'!$L$3:$L$2671,MATCH(W70,'Wattage Table'!$D$3:$D$2671,0))))</f>
        <v/>
      </c>
      <c r="AE70" s="91"/>
      <c r="AF70" s="92" t="str">
        <f>Calculations!$AW60</f>
        <v/>
      </c>
      <c r="AG70" s="542"/>
      <c r="AH70" s="551" t="str">
        <f>IF(K70&lt;1,"",Calculations!AV60*'Customer Inputs'!AH$10)</f>
        <v/>
      </c>
      <c r="AI70" s="362" t="str">
        <f t="shared" si="13"/>
        <v/>
      </c>
      <c r="AJ70" s="345" t="str">
        <f>IF(L70&lt;1,"",Calculations!AU60*'Customer Inputs'!AH$10)</f>
        <v/>
      </c>
      <c r="AK70" s="361" t="str">
        <f t="shared" si="14"/>
        <v/>
      </c>
      <c r="AL70" s="37" t="e">
        <f t="shared" si="15"/>
        <v>#VALUE!</v>
      </c>
      <c r="AS70" s="94" t="str">
        <f>IF(ADMIN!AE60="yes","Approved",IF(ADMIN!AE60="no","DENIED",IF(Calculations!U60="Fail wattage","Proposed wattage exceeds existing",IF(AND(Calculations!U60="Fail Qty",C70="L740"),"Proposed Lamp quantity does not match existing",IF(Calculations!U60="Fail Qty","Proposed quantity does not match existing",IF(Calculations!U60="Fail Refrigerated","Proposed Linear feet do not match existing",""))))))</f>
        <v/>
      </c>
      <c r="AU70" s="95"/>
      <c r="AV70" s="95"/>
      <c r="AW70" s="95"/>
      <c r="AX70" s="95"/>
      <c r="AY70" s="95"/>
      <c r="AZ70" s="95"/>
      <c r="BA70" s="95"/>
    </row>
    <row r="71" spans="1:53" ht="30" customHeight="1" x14ac:dyDescent="0.25">
      <c r="A71" s="37">
        <v>56</v>
      </c>
      <c r="B71" s="82"/>
      <c r="C71" s="82"/>
      <c r="D71" s="358" t="str">
        <f>IFERROR(IF(C71="","",INDEX(References!$W$4:$W$12,MATCH('Customer Inputs'!C71,References!$H$4:$H$12,0))),"")</f>
        <v/>
      </c>
      <c r="E71" s="83"/>
      <c r="F71" s="84"/>
      <c r="G71" s="85"/>
      <c r="H71" s="86" t="str">
        <f>IF(G71="","",INDEX('Wattage Table'!$F$3:$F$2671,MATCH('Customer Inputs'!G71,'Wattage Table'!$D$3:$D$2671,0)))</f>
        <v/>
      </c>
      <c r="I71" s="83"/>
      <c r="J71" s="83"/>
      <c r="K71" s="87"/>
      <c r="L71" s="87"/>
      <c r="M71" s="379" t="str">
        <f>IF(G71="","",INDEX('Wattage Table'!$L$3:$L$2671,MATCH('Customer Inputs'!G71,'Wattage Table'!$D$3:$D$2671,0)))</f>
        <v/>
      </c>
      <c r="N71" s="88"/>
      <c r="O71" s="363"/>
      <c r="P71" s="363"/>
      <c r="Q71" s="89" t="str">
        <f t="shared" si="7"/>
        <v/>
      </c>
      <c r="R71" s="90" t="str">
        <f t="shared" si="8"/>
        <v/>
      </c>
      <c r="S71" s="84"/>
      <c r="T71" s="555"/>
      <c r="U71" s="82"/>
      <c r="V71" s="378" t="str">
        <f t="shared" si="9"/>
        <v/>
      </c>
      <c r="W71" s="82"/>
      <c r="X71" s="86">
        <f t="shared" si="10"/>
        <v>0</v>
      </c>
      <c r="Y71" s="86" t="str">
        <f>IF(W71="","",INDEX('Wattage Table'!$F$3:$F$2671,MATCH('Customer Inputs'!W71,'Wattage Table'!$D$3:$D$2671,0)))</f>
        <v/>
      </c>
      <c r="Z71" s="86" t="str">
        <f t="shared" si="11"/>
        <v/>
      </c>
      <c r="AA71" s="87"/>
      <c r="AB71" s="359">
        <f t="shared" si="12"/>
        <v>0</v>
      </c>
      <c r="AC71" s="555"/>
      <c r="AD71" s="86" t="str">
        <f>IF(OR(U71="",W71=""),"",IF(U71="New Install",INDEX('Wattage Table'!$L$3:$L$2671,MATCH('Customer Inputs'!V71,'Wattage Table'!$B$3:$B$2671,0)),INDEX('Wattage Table'!$L$3:$L$2671,MATCH(W71,'Wattage Table'!$D$3:$D$2671,0))))</f>
        <v/>
      </c>
      <c r="AE71" s="91"/>
      <c r="AF71" s="92" t="str">
        <f>Calculations!$AW61</f>
        <v/>
      </c>
      <c r="AG71" s="542"/>
      <c r="AH71" s="551" t="str">
        <f>IF(K71&lt;1,"",Calculations!AV61*'Customer Inputs'!AH$10)</f>
        <v/>
      </c>
      <c r="AI71" s="362" t="str">
        <f t="shared" si="13"/>
        <v/>
      </c>
      <c r="AJ71" s="345" t="str">
        <f>IF(L71&lt;1,"",Calculations!AU61*'Customer Inputs'!AH$10)</f>
        <v/>
      </c>
      <c r="AK71" s="361" t="str">
        <f t="shared" si="14"/>
        <v/>
      </c>
      <c r="AL71" s="37" t="e">
        <f t="shared" si="15"/>
        <v>#VALUE!</v>
      </c>
      <c r="AS71" s="94" t="str">
        <f>IF(ADMIN!AE61="yes","Approved",IF(ADMIN!AE61="no","DENIED",IF(Calculations!U61="Fail wattage","Proposed wattage exceeds existing",IF(AND(Calculations!U61="Fail Qty",C71="L740"),"Proposed Lamp quantity does not match existing",IF(Calculations!U61="Fail Qty","Proposed quantity does not match existing",IF(Calculations!U61="Fail Refrigerated","Proposed Linear feet do not match existing",""))))))</f>
        <v/>
      </c>
      <c r="AU71" s="95"/>
      <c r="AV71" s="95"/>
      <c r="AW71" s="95"/>
      <c r="AX71" s="95"/>
      <c r="AY71" s="95"/>
      <c r="AZ71" s="95"/>
      <c r="BA71" s="95"/>
    </row>
    <row r="72" spans="1:53" ht="30" customHeight="1" x14ac:dyDescent="0.25">
      <c r="A72" s="37">
        <v>57</v>
      </c>
      <c r="B72" s="82"/>
      <c r="C72" s="82"/>
      <c r="D72" s="358" t="str">
        <f>IFERROR(IF(C72="","",INDEX(References!$W$4:$W$12,MATCH('Customer Inputs'!C72,References!$H$4:$H$12,0))),"")</f>
        <v/>
      </c>
      <c r="E72" s="83"/>
      <c r="F72" s="84"/>
      <c r="G72" s="85"/>
      <c r="H72" s="86" t="str">
        <f>IF(G72="","",INDEX('Wattage Table'!$F$3:$F$2671,MATCH('Customer Inputs'!G72,'Wattage Table'!$D$3:$D$2671,0)))</f>
        <v/>
      </c>
      <c r="I72" s="83"/>
      <c r="J72" s="83"/>
      <c r="K72" s="87"/>
      <c r="L72" s="87"/>
      <c r="M72" s="379" t="str">
        <f>IF(G72="","",INDEX('Wattage Table'!$L$3:$L$2671,MATCH('Customer Inputs'!G72,'Wattage Table'!$D$3:$D$2671,0)))</f>
        <v/>
      </c>
      <c r="N72" s="88"/>
      <c r="O72" s="363"/>
      <c r="P72" s="363"/>
      <c r="Q72" s="89" t="str">
        <f t="shared" si="7"/>
        <v/>
      </c>
      <c r="R72" s="90" t="str">
        <f t="shared" si="8"/>
        <v/>
      </c>
      <c r="S72" s="84"/>
      <c r="T72" s="555"/>
      <c r="U72" s="82"/>
      <c r="V72" s="378" t="str">
        <f t="shared" si="9"/>
        <v/>
      </c>
      <c r="W72" s="82"/>
      <c r="X72" s="86">
        <f t="shared" si="10"/>
        <v>0</v>
      </c>
      <c r="Y72" s="86" t="str">
        <f>IF(W72="","",INDEX('Wattage Table'!$F$3:$F$2671,MATCH('Customer Inputs'!W72,'Wattage Table'!$D$3:$D$2671,0)))</f>
        <v/>
      </c>
      <c r="Z72" s="86" t="str">
        <f t="shared" si="11"/>
        <v/>
      </c>
      <c r="AA72" s="87"/>
      <c r="AB72" s="359">
        <f t="shared" si="12"/>
        <v>0</v>
      </c>
      <c r="AC72" s="555"/>
      <c r="AD72" s="86" t="str">
        <f>IF(OR(U72="",W72=""),"",IF(U72="New Install",INDEX('Wattage Table'!$L$3:$L$2671,MATCH('Customer Inputs'!V72,'Wattage Table'!$B$3:$B$2671,0)),INDEX('Wattage Table'!$L$3:$L$2671,MATCH(W72,'Wattage Table'!$D$3:$D$2671,0))))</f>
        <v/>
      </c>
      <c r="AE72" s="91"/>
      <c r="AF72" s="92" t="str">
        <f>Calculations!$AW62</f>
        <v/>
      </c>
      <c r="AG72" s="542"/>
      <c r="AH72" s="551" t="str">
        <f>IF(K72&lt;1,"",Calculations!AV62*'Customer Inputs'!AH$10)</f>
        <v/>
      </c>
      <c r="AI72" s="362" t="str">
        <f t="shared" si="13"/>
        <v/>
      </c>
      <c r="AJ72" s="345" t="str">
        <f>IF(L72&lt;1,"",Calculations!AU62*'Customer Inputs'!AH$10)</f>
        <v/>
      </c>
      <c r="AK72" s="361" t="str">
        <f t="shared" si="14"/>
        <v/>
      </c>
      <c r="AL72" s="37" t="e">
        <f t="shared" si="15"/>
        <v>#VALUE!</v>
      </c>
      <c r="AS72" s="94" t="str">
        <f>IF(ADMIN!AE62="yes","Approved",IF(ADMIN!AE62="no","DENIED",IF(Calculations!U62="Fail wattage","Proposed wattage exceeds existing",IF(AND(Calculations!U62="Fail Qty",C72="L740"),"Proposed Lamp quantity does not match existing",IF(Calculations!U62="Fail Qty","Proposed quantity does not match existing",IF(Calculations!U62="Fail Refrigerated","Proposed Linear feet do not match existing",""))))))</f>
        <v/>
      </c>
      <c r="AU72" s="95"/>
      <c r="AV72" s="95"/>
      <c r="AW72" s="95"/>
      <c r="AX72" s="95"/>
      <c r="AY72" s="95"/>
      <c r="AZ72" s="95"/>
      <c r="BA72" s="95"/>
    </row>
    <row r="73" spans="1:53" ht="30" customHeight="1" x14ac:dyDescent="0.25">
      <c r="A73" s="37">
        <v>58</v>
      </c>
      <c r="B73" s="82"/>
      <c r="C73" s="82"/>
      <c r="D73" s="358" t="str">
        <f>IFERROR(IF(C73="","",INDEX(References!$W$4:$W$12,MATCH('Customer Inputs'!C73,References!$H$4:$H$12,0))),"")</f>
        <v/>
      </c>
      <c r="E73" s="83"/>
      <c r="F73" s="84"/>
      <c r="G73" s="85"/>
      <c r="H73" s="86" t="str">
        <f>IF(G73="","",INDEX('Wattage Table'!$F$3:$F$2671,MATCH('Customer Inputs'!G73,'Wattage Table'!$D$3:$D$2671,0)))</f>
        <v/>
      </c>
      <c r="I73" s="83"/>
      <c r="J73" s="83"/>
      <c r="K73" s="87"/>
      <c r="L73" s="87"/>
      <c r="M73" s="379" t="str">
        <f>IF(G73="","",INDEX('Wattage Table'!$L$3:$L$2671,MATCH('Customer Inputs'!G73,'Wattage Table'!$D$3:$D$2671,0)))</f>
        <v/>
      </c>
      <c r="N73" s="88"/>
      <c r="O73" s="363"/>
      <c r="P73" s="363"/>
      <c r="Q73" s="89" t="str">
        <f t="shared" si="7"/>
        <v/>
      </c>
      <c r="R73" s="90" t="str">
        <f t="shared" si="8"/>
        <v/>
      </c>
      <c r="S73" s="84"/>
      <c r="T73" s="555"/>
      <c r="U73" s="82"/>
      <c r="V73" s="378" t="str">
        <f t="shared" si="9"/>
        <v/>
      </c>
      <c r="W73" s="82"/>
      <c r="X73" s="86">
        <f t="shared" si="10"/>
        <v>0</v>
      </c>
      <c r="Y73" s="86" t="str">
        <f>IF(W73="","",INDEX('Wattage Table'!$F$3:$F$2671,MATCH('Customer Inputs'!W73,'Wattage Table'!$D$3:$D$2671,0)))</f>
        <v/>
      </c>
      <c r="Z73" s="86" t="str">
        <f t="shared" si="11"/>
        <v/>
      </c>
      <c r="AA73" s="87"/>
      <c r="AB73" s="359">
        <f t="shared" si="12"/>
        <v>0</v>
      </c>
      <c r="AC73" s="555"/>
      <c r="AD73" s="86" t="str">
        <f>IF(OR(U73="",W73=""),"",IF(U73="New Install",INDEX('Wattage Table'!$L$3:$L$2671,MATCH('Customer Inputs'!V73,'Wattage Table'!$B$3:$B$2671,0)),INDEX('Wattage Table'!$L$3:$L$2671,MATCH(W73,'Wattage Table'!$D$3:$D$2671,0))))</f>
        <v/>
      </c>
      <c r="AE73" s="91"/>
      <c r="AF73" s="92" t="str">
        <f>Calculations!$AW63</f>
        <v/>
      </c>
      <c r="AG73" s="542"/>
      <c r="AH73" s="551" t="str">
        <f>IF(K73&lt;1,"",Calculations!AV63*'Customer Inputs'!AH$10)</f>
        <v/>
      </c>
      <c r="AI73" s="362" t="str">
        <f t="shared" si="13"/>
        <v/>
      </c>
      <c r="AJ73" s="345" t="str">
        <f>IF(L73&lt;1,"",Calculations!AU63*'Customer Inputs'!AH$10)</f>
        <v/>
      </c>
      <c r="AK73" s="361" t="str">
        <f t="shared" si="14"/>
        <v/>
      </c>
      <c r="AL73" s="37" t="e">
        <f t="shared" si="15"/>
        <v>#VALUE!</v>
      </c>
      <c r="AS73" s="94" t="str">
        <f>IF(ADMIN!AE63="yes","Approved",IF(ADMIN!AE63="no","DENIED",IF(Calculations!U63="Fail wattage","Proposed wattage exceeds existing",IF(AND(Calculations!U63="Fail Qty",C73="L740"),"Proposed Lamp quantity does not match existing",IF(Calculations!U63="Fail Qty","Proposed quantity does not match existing",IF(Calculations!U63="Fail Refrigerated","Proposed Linear feet do not match existing",""))))))</f>
        <v/>
      </c>
      <c r="AU73" s="95"/>
      <c r="AV73" s="95"/>
      <c r="AW73" s="95"/>
      <c r="AX73" s="95"/>
      <c r="AY73" s="95"/>
      <c r="AZ73" s="95"/>
      <c r="BA73" s="95"/>
    </row>
    <row r="74" spans="1:53" ht="30" customHeight="1" x14ac:dyDescent="0.25">
      <c r="A74" s="37">
        <v>59</v>
      </c>
      <c r="B74" s="82"/>
      <c r="C74" s="82"/>
      <c r="D74" s="358" t="str">
        <f>IFERROR(IF(C74="","",INDEX(References!$W$4:$W$12,MATCH('Customer Inputs'!C74,References!$H$4:$H$12,0))),"")</f>
        <v/>
      </c>
      <c r="E74" s="83"/>
      <c r="F74" s="84"/>
      <c r="G74" s="85"/>
      <c r="H74" s="86" t="str">
        <f>IF(G74="","",INDEX('Wattage Table'!$F$3:$F$2671,MATCH('Customer Inputs'!G74,'Wattage Table'!$D$3:$D$2671,0)))</f>
        <v/>
      </c>
      <c r="I74" s="83"/>
      <c r="J74" s="83"/>
      <c r="K74" s="87"/>
      <c r="L74" s="87"/>
      <c r="M74" s="379" t="str">
        <f>IF(G74="","",INDEX('Wattage Table'!$L$3:$L$2671,MATCH('Customer Inputs'!G74,'Wattage Table'!$D$3:$D$2671,0)))</f>
        <v/>
      </c>
      <c r="N74" s="88"/>
      <c r="O74" s="363"/>
      <c r="P74" s="363"/>
      <c r="Q74" s="89" t="str">
        <f t="shared" si="7"/>
        <v/>
      </c>
      <c r="R74" s="90" t="str">
        <f t="shared" si="8"/>
        <v/>
      </c>
      <c r="S74" s="84"/>
      <c r="T74" s="555"/>
      <c r="U74" s="82"/>
      <c r="V74" s="378" t="str">
        <f t="shared" si="9"/>
        <v/>
      </c>
      <c r="W74" s="82"/>
      <c r="X74" s="86">
        <f t="shared" si="10"/>
        <v>0</v>
      </c>
      <c r="Y74" s="86" t="str">
        <f>IF(W74="","",INDEX('Wattage Table'!$F$3:$F$2671,MATCH('Customer Inputs'!W74,'Wattage Table'!$D$3:$D$2671,0)))</f>
        <v/>
      </c>
      <c r="Z74" s="86" t="str">
        <f t="shared" si="11"/>
        <v/>
      </c>
      <c r="AA74" s="87"/>
      <c r="AB74" s="359">
        <f t="shared" si="12"/>
        <v>0</v>
      </c>
      <c r="AC74" s="555"/>
      <c r="AD74" s="86" t="str">
        <f>IF(OR(U74="",W74=""),"",IF(U74="New Install",INDEX('Wattage Table'!$L$3:$L$2671,MATCH('Customer Inputs'!V74,'Wattage Table'!$B$3:$B$2671,0)),INDEX('Wattage Table'!$L$3:$L$2671,MATCH(W74,'Wattage Table'!$D$3:$D$2671,0))))</f>
        <v/>
      </c>
      <c r="AE74" s="91"/>
      <c r="AF74" s="92" t="str">
        <f>Calculations!$AW64</f>
        <v/>
      </c>
      <c r="AG74" s="542"/>
      <c r="AH74" s="551" t="str">
        <f>IF(K74&lt;1,"",Calculations!AV64*'Customer Inputs'!AH$10)</f>
        <v/>
      </c>
      <c r="AI74" s="362" t="str">
        <f t="shared" si="13"/>
        <v/>
      </c>
      <c r="AJ74" s="345" t="str">
        <f>IF(L74&lt;1,"",Calculations!AU64*'Customer Inputs'!AH$10)</f>
        <v/>
      </c>
      <c r="AK74" s="361" t="str">
        <f t="shared" si="14"/>
        <v/>
      </c>
      <c r="AL74" s="37" t="e">
        <f t="shared" si="15"/>
        <v>#VALUE!</v>
      </c>
      <c r="AS74" s="94" t="str">
        <f>IF(ADMIN!AE64="yes","Approved",IF(ADMIN!AE64="no","DENIED",IF(Calculations!U64="Fail wattage","Proposed wattage exceeds existing",IF(AND(Calculations!U64="Fail Qty",C74="L740"),"Proposed Lamp quantity does not match existing",IF(Calculations!U64="Fail Qty","Proposed quantity does not match existing",IF(Calculations!U64="Fail Refrigerated","Proposed Linear feet do not match existing",""))))))</f>
        <v/>
      </c>
      <c r="AU74" s="95"/>
      <c r="AV74" s="95"/>
      <c r="AW74" s="95"/>
      <c r="AX74" s="95"/>
      <c r="AY74" s="95"/>
      <c r="AZ74" s="95"/>
      <c r="BA74" s="95"/>
    </row>
    <row r="75" spans="1:53" ht="30" customHeight="1" x14ac:dyDescent="0.25">
      <c r="A75" s="37">
        <v>60</v>
      </c>
      <c r="B75" s="82"/>
      <c r="C75" s="82"/>
      <c r="D75" s="358" t="str">
        <f>IFERROR(IF(C75="","",INDEX(References!$W$4:$W$12,MATCH('Customer Inputs'!C75,References!$H$4:$H$12,0))),"")</f>
        <v/>
      </c>
      <c r="E75" s="83"/>
      <c r="F75" s="84"/>
      <c r="G75" s="85"/>
      <c r="H75" s="86" t="str">
        <f>IF(G75="","",INDEX('Wattage Table'!$F$3:$F$2671,MATCH('Customer Inputs'!G75,'Wattage Table'!$D$3:$D$2671,0)))</f>
        <v/>
      </c>
      <c r="I75" s="83"/>
      <c r="J75" s="83"/>
      <c r="K75" s="87"/>
      <c r="L75" s="87"/>
      <c r="M75" s="379" t="str">
        <f>IF(G75="","",INDEX('Wattage Table'!$L$3:$L$2671,MATCH('Customer Inputs'!G75,'Wattage Table'!$D$3:$D$2671,0)))</f>
        <v/>
      </c>
      <c r="N75" s="88"/>
      <c r="O75" s="363"/>
      <c r="P75" s="363"/>
      <c r="Q75" s="89" t="str">
        <f t="shared" si="7"/>
        <v/>
      </c>
      <c r="R75" s="90" t="str">
        <f t="shared" si="8"/>
        <v/>
      </c>
      <c r="S75" s="84"/>
      <c r="T75" s="555"/>
      <c r="U75" s="82"/>
      <c r="V75" s="378" t="str">
        <f t="shared" si="9"/>
        <v/>
      </c>
      <c r="W75" s="82"/>
      <c r="X75" s="86">
        <f t="shared" si="10"/>
        <v>0</v>
      </c>
      <c r="Y75" s="86" t="str">
        <f>IF(W75="","",INDEX('Wattage Table'!$F$3:$F$2671,MATCH('Customer Inputs'!W75,'Wattage Table'!$D$3:$D$2671,0)))</f>
        <v/>
      </c>
      <c r="Z75" s="86" t="str">
        <f t="shared" si="11"/>
        <v/>
      </c>
      <c r="AA75" s="87"/>
      <c r="AB75" s="359">
        <f t="shared" si="12"/>
        <v>0</v>
      </c>
      <c r="AC75" s="555"/>
      <c r="AD75" s="86" t="str">
        <f>IF(OR(U75="",W75=""),"",IF(U75="New Install",INDEX('Wattage Table'!$L$3:$L$2671,MATCH('Customer Inputs'!V75,'Wattage Table'!$B$3:$B$2671,0)),INDEX('Wattage Table'!$L$3:$L$2671,MATCH(W75,'Wattage Table'!$D$3:$D$2671,0))))</f>
        <v/>
      </c>
      <c r="AE75" s="91"/>
      <c r="AF75" s="92" t="str">
        <f>Calculations!$AW65</f>
        <v/>
      </c>
      <c r="AG75" s="542"/>
      <c r="AH75" s="551" t="str">
        <f>IF(K75&lt;1,"",Calculations!AV65*'Customer Inputs'!AH$10)</f>
        <v/>
      </c>
      <c r="AI75" s="362" t="str">
        <f t="shared" si="13"/>
        <v/>
      </c>
      <c r="AJ75" s="345" t="str">
        <f>IF(L75&lt;1,"",Calculations!AU65*'Customer Inputs'!AH$10)</f>
        <v/>
      </c>
      <c r="AK75" s="361" t="str">
        <f t="shared" si="14"/>
        <v/>
      </c>
      <c r="AL75" s="37" t="e">
        <f t="shared" si="15"/>
        <v>#VALUE!</v>
      </c>
      <c r="AS75" s="94" t="str">
        <f>IF(ADMIN!AE65="yes","Approved",IF(ADMIN!AE65="no","DENIED",IF(Calculations!U65="Fail wattage","Proposed wattage exceeds existing",IF(AND(Calculations!U65="Fail Qty",C75="L740"),"Proposed Lamp quantity does not match existing",IF(Calculations!U65="Fail Qty","Proposed quantity does not match existing",IF(Calculations!U65="Fail Refrigerated","Proposed Linear feet do not match existing",""))))))</f>
        <v/>
      </c>
      <c r="AU75" s="95"/>
      <c r="AV75" s="95"/>
      <c r="AW75" s="95"/>
      <c r="AX75" s="95"/>
      <c r="AY75" s="95"/>
      <c r="AZ75" s="95"/>
      <c r="BA75" s="95"/>
    </row>
    <row r="76" spans="1:53" ht="30" customHeight="1" x14ac:dyDescent="0.25">
      <c r="A76" s="37">
        <v>61</v>
      </c>
      <c r="B76" s="82"/>
      <c r="C76" s="82"/>
      <c r="D76" s="358" t="str">
        <f>IFERROR(IF(C76="","",INDEX(References!$W$4:$W$12,MATCH('Customer Inputs'!C76,References!$H$4:$H$12,0))),"")</f>
        <v/>
      </c>
      <c r="E76" s="83"/>
      <c r="F76" s="84"/>
      <c r="G76" s="85"/>
      <c r="H76" s="86" t="str">
        <f>IF(G76="","",INDEX('Wattage Table'!$F$3:$F$2671,MATCH('Customer Inputs'!G76,'Wattage Table'!$D$3:$D$2671,0)))</f>
        <v/>
      </c>
      <c r="I76" s="83"/>
      <c r="J76" s="83"/>
      <c r="K76" s="87"/>
      <c r="L76" s="87"/>
      <c r="M76" s="379" t="str">
        <f>IF(G76="","",INDEX('Wattage Table'!$L$3:$L$2671,MATCH('Customer Inputs'!G76,'Wattage Table'!$D$3:$D$2671,0)))</f>
        <v/>
      </c>
      <c r="N76" s="88"/>
      <c r="O76" s="363"/>
      <c r="P76" s="363"/>
      <c r="Q76" s="89" t="str">
        <f t="shared" si="7"/>
        <v/>
      </c>
      <c r="R76" s="90" t="str">
        <f t="shared" si="8"/>
        <v/>
      </c>
      <c r="S76" s="84"/>
      <c r="T76" s="555"/>
      <c r="U76" s="82"/>
      <c r="V76" s="378" t="str">
        <f t="shared" si="9"/>
        <v/>
      </c>
      <c r="W76" s="82"/>
      <c r="X76" s="86">
        <f t="shared" si="10"/>
        <v>0</v>
      </c>
      <c r="Y76" s="86" t="str">
        <f>IF(W76="","",INDEX('Wattage Table'!$F$3:$F$2671,MATCH('Customer Inputs'!W76,'Wattage Table'!$D$3:$D$2671,0)))</f>
        <v/>
      </c>
      <c r="Z76" s="86" t="str">
        <f t="shared" si="11"/>
        <v/>
      </c>
      <c r="AA76" s="87"/>
      <c r="AB76" s="359">
        <f t="shared" si="12"/>
        <v>0</v>
      </c>
      <c r="AC76" s="555"/>
      <c r="AD76" s="86" t="str">
        <f>IF(OR(U76="",W76=""),"",IF(U76="New Install",INDEX('Wattage Table'!$L$3:$L$2671,MATCH('Customer Inputs'!V76,'Wattage Table'!$B$3:$B$2671,0)),INDEX('Wattage Table'!$L$3:$L$2671,MATCH(W76,'Wattage Table'!$D$3:$D$2671,0))))</f>
        <v/>
      </c>
      <c r="AE76" s="91"/>
      <c r="AF76" s="92" t="str">
        <f>Calculations!$AW66</f>
        <v/>
      </c>
      <c r="AG76" s="542"/>
      <c r="AH76" s="551" t="str">
        <f>IF(K76&lt;1,"",Calculations!AV66*'Customer Inputs'!AH$10)</f>
        <v/>
      </c>
      <c r="AI76" s="362" t="str">
        <f t="shared" si="13"/>
        <v/>
      </c>
      <c r="AJ76" s="345" t="str">
        <f>IF(L76&lt;1,"",Calculations!AU66*'Customer Inputs'!AH$10)</f>
        <v/>
      </c>
      <c r="AK76" s="361" t="str">
        <f t="shared" si="14"/>
        <v/>
      </c>
      <c r="AL76" s="37" t="e">
        <f t="shared" si="15"/>
        <v>#VALUE!</v>
      </c>
      <c r="AS76" s="94" t="str">
        <f>IF(ADMIN!AE66="yes","Approved",IF(ADMIN!AE66="no","DENIED",IF(Calculations!U66="Fail wattage","Proposed wattage exceeds existing",IF(AND(Calculations!U66="Fail Qty",C76="L740"),"Proposed Lamp quantity does not match existing",IF(Calculations!U66="Fail Qty","Proposed quantity does not match existing",IF(Calculations!U66="Fail Refrigerated","Proposed Linear feet do not match existing",""))))))</f>
        <v/>
      </c>
      <c r="AU76" s="95"/>
      <c r="AV76" s="95"/>
      <c r="AW76" s="95"/>
      <c r="AX76" s="95"/>
      <c r="AY76" s="95"/>
      <c r="AZ76" s="95"/>
      <c r="BA76" s="95"/>
    </row>
    <row r="77" spans="1:53" ht="30" customHeight="1" x14ac:dyDescent="0.25">
      <c r="A77" s="37">
        <v>62</v>
      </c>
      <c r="B77" s="82"/>
      <c r="C77" s="82"/>
      <c r="D77" s="358" t="str">
        <f>IFERROR(IF(C77="","",INDEX(References!$W$4:$W$12,MATCH('Customer Inputs'!C77,References!$H$4:$H$12,0))),"")</f>
        <v/>
      </c>
      <c r="E77" s="83"/>
      <c r="F77" s="84"/>
      <c r="G77" s="85"/>
      <c r="H77" s="86" t="str">
        <f>IF(G77="","",INDEX('Wattage Table'!$F$3:$F$2671,MATCH('Customer Inputs'!G77,'Wattage Table'!$D$3:$D$2671,0)))</f>
        <v/>
      </c>
      <c r="I77" s="83"/>
      <c r="J77" s="83"/>
      <c r="K77" s="87"/>
      <c r="L77" s="87"/>
      <c r="M77" s="379" t="str">
        <f>IF(G77="","",INDEX('Wattage Table'!$L$3:$L$2671,MATCH('Customer Inputs'!G77,'Wattage Table'!$D$3:$D$2671,0)))</f>
        <v/>
      </c>
      <c r="N77" s="88"/>
      <c r="O77" s="363"/>
      <c r="P77" s="363"/>
      <c r="Q77" s="89" t="str">
        <f t="shared" si="7"/>
        <v/>
      </c>
      <c r="R77" s="90" t="str">
        <f t="shared" si="8"/>
        <v/>
      </c>
      <c r="S77" s="84"/>
      <c r="T77" s="555"/>
      <c r="U77" s="82"/>
      <c r="V77" s="378" t="str">
        <f t="shared" si="9"/>
        <v/>
      </c>
      <c r="W77" s="82"/>
      <c r="X77" s="86">
        <f t="shared" si="10"/>
        <v>0</v>
      </c>
      <c r="Y77" s="86" t="str">
        <f>IF(W77="","",INDEX('Wattage Table'!$F$3:$F$2671,MATCH('Customer Inputs'!W77,'Wattage Table'!$D$3:$D$2671,0)))</f>
        <v/>
      </c>
      <c r="Z77" s="86" t="str">
        <f t="shared" si="11"/>
        <v/>
      </c>
      <c r="AA77" s="87"/>
      <c r="AB77" s="359">
        <f t="shared" si="12"/>
        <v>0</v>
      </c>
      <c r="AC77" s="555"/>
      <c r="AD77" s="86" t="str">
        <f>IF(OR(U77="",W77=""),"",IF(U77="New Install",INDEX('Wattage Table'!$L$3:$L$2671,MATCH('Customer Inputs'!V77,'Wattage Table'!$B$3:$B$2671,0)),INDEX('Wattage Table'!$L$3:$L$2671,MATCH(W77,'Wattage Table'!$D$3:$D$2671,0))))</f>
        <v/>
      </c>
      <c r="AE77" s="91"/>
      <c r="AF77" s="92" t="str">
        <f>Calculations!$AW67</f>
        <v/>
      </c>
      <c r="AG77" s="542"/>
      <c r="AH77" s="551" t="str">
        <f>IF(K77&lt;1,"",Calculations!AV67*'Customer Inputs'!AH$10)</f>
        <v/>
      </c>
      <c r="AI77" s="362" t="str">
        <f t="shared" si="13"/>
        <v/>
      </c>
      <c r="AJ77" s="345" t="str">
        <f>IF(L77&lt;1,"",Calculations!AU67*'Customer Inputs'!AH$10)</f>
        <v/>
      </c>
      <c r="AK77" s="361" t="str">
        <f t="shared" si="14"/>
        <v/>
      </c>
      <c r="AL77" s="37" t="e">
        <f t="shared" si="15"/>
        <v>#VALUE!</v>
      </c>
      <c r="AS77" s="94" t="str">
        <f>IF(ADMIN!AE67="yes","Approved",IF(ADMIN!AE67="no","DENIED",IF(Calculations!U67="Fail wattage","Proposed wattage exceeds existing",IF(AND(Calculations!U67="Fail Qty",C77="L740"),"Proposed Lamp quantity does not match existing",IF(Calculations!U67="Fail Qty","Proposed quantity does not match existing",IF(Calculations!U67="Fail Refrigerated","Proposed Linear feet do not match existing",""))))))</f>
        <v/>
      </c>
      <c r="AU77" s="95"/>
      <c r="AV77" s="95"/>
      <c r="AW77" s="95"/>
      <c r="AX77" s="95"/>
      <c r="AY77" s="95"/>
      <c r="AZ77" s="95"/>
      <c r="BA77" s="95"/>
    </row>
    <row r="78" spans="1:53" ht="30" customHeight="1" x14ac:dyDescent="0.25">
      <c r="A78" s="37">
        <v>63</v>
      </c>
      <c r="B78" s="82"/>
      <c r="C78" s="82"/>
      <c r="D78" s="358" t="str">
        <f>IFERROR(IF(C78="","",INDEX(References!$W$4:$W$12,MATCH('Customer Inputs'!C78,References!$H$4:$H$12,0))),"")</f>
        <v/>
      </c>
      <c r="E78" s="83"/>
      <c r="F78" s="84"/>
      <c r="G78" s="85"/>
      <c r="H78" s="86" t="str">
        <f>IF(G78="","",INDEX('Wattage Table'!$F$3:$F$2671,MATCH('Customer Inputs'!G78,'Wattage Table'!$D$3:$D$2671,0)))</f>
        <v/>
      </c>
      <c r="I78" s="83"/>
      <c r="J78" s="83"/>
      <c r="K78" s="87"/>
      <c r="L78" s="87"/>
      <c r="M78" s="379" t="str">
        <f>IF(G78="","",INDEX('Wattage Table'!$L$3:$L$2671,MATCH('Customer Inputs'!G78,'Wattage Table'!$D$3:$D$2671,0)))</f>
        <v/>
      </c>
      <c r="N78" s="88"/>
      <c r="O78" s="363"/>
      <c r="P78" s="363"/>
      <c r="Q78" s="89" t="str">
        <f t="shared" si="7"/>
        <v/>
      </c>
      <c r="R78" s="90" t="str">
        <f t="shared" si="8"/>
        <v/>
      </c>
      <c r="S78" s="84"/>
      <c r="T78" s="555"/>
      <c r="U78" s="82"/>
      <c r="V78" s="378" t="str">
        <f t="shared" si="9"/>
        <v/>
      </c>
      <c r="W78" s="82"/>
      <c r="X78" s="86">
        <f t="shared" si="10"/>
        <v>0</v>
      </c>
      <c r="Y78" s="86" t="str">
        <f>IF(W78="","",INDEX('Wattage Table'!$F$3:$F$2671,MATCH('Customer Inputs'!W78,'Wattage Table'!$D$3:$D$2671,0)))</f>
        <v/>
      </c>
      <c r="Z78" s="86" t="str">
        <f t="shared" si="11"/>
        <v/>
      </c>
      <c r="AA78" s="87"/>
      <c r="AB78" s="359">
        <f t="shared" si="12"/>
        <v>0</v>
      </c>
      <c r="AC78" s="555"/>
      <c r="AD78" s="86" t="str">
        <f>IF(OR(U78="",W78=""),"",IF(U78="New Install",INDEX('Wattage Table'!$L$3:$L$2671,MATCH('Customer Inputs'!V78,'Wattage Table'!$B$3:$B$2671,0)),INDEX('Wattage Table'!$L$3:$L$2671,MATCH(W78,'Wattage Table'!$D$3:$D$2671,0))))</f>
        <v/>
      </c>
      <c r="AE78" s="91"/>
      <c r="AF78" s="92" t="str">
        <f>Calculations!$AW68</f>
        <v/>
      </c>
      <c r="AG78" s="542"/>
      <c r="AH78" s="551" t="str">
        <f>IF(K78&lt;1,"",Calculations!AV68*'Customer Inputs'!AH$10)</f>
        <v/>
      </c>
      <c r="AI78" s="362" t="str">
        <f t="shared" si="13"/>
        <v/>
      </c>
      <c r="AJ78" s="345" t="str">
        <f>IF(L78&lt;1,"",Calculations!AU68*'Customer Inputs'!AH$10)</f>
        <v/>
      </c>
      <c r="AK78" s="361" t="str">
        <f t="shared" si="14"/>
        <v/>
      </c>
      <c r="AL78" s="37" t="e">
        <f t="shared" si="15"/>
        <v>#VALUE!</v>
      </c>
      <c r="AS78" s="94" t="str">
        <f>IF(ADMIN!AE68="yes","Approved",IF(ADMIN!AE68="no","DENIED",IF(Calculations!U68="Fail wattage","Proposed wattage exceeds existing",IF(AND(Calculations!U68="Fail Qty",C78="L740"),"Proposed Lamp quantity does not match existing",IF(Calculations!U68="Fail Qty","Proposed quantity does not match existing",IF(Calculations!U68="Fail Refrigerated","Proposed Linear feet do not match existing",""))))))</f>
        <v/>
      </c>
      <c r="AU78" s="95"/>
      <c r="AV78" s="95"/>
      <c r="AW78" s="95"/>
      <c r="AX78" s="95"/>
      <c r="AY78" s="95"/>
      <c r="AZ78" s="95"/>
      <c r="BA78" s="95"/>
    </row>
    <row r="79" spans="1:53" ht="30" customHeight="1" x14ac:dyDescent="0.25">
      <c r="A79" s="37">
        <v>64</v>
      </c>
      <c r="B79" s="82"/>
      <c r="C79" s="82"/>
      <c r="D79" s="358" t="str">
        <f>IFERROR(IF(C79="","",INDEX(References!$W$4:$W$12,MATCH('Customer Inputs'!C79,References!$H$4:$H$12,0))),"")</f>
        <v/>
      </c>
      <c r="E79" s="83"/>
      <c r="F79" s="84"/>
      <c r="G79" s="85"/>
      <c r="H79" s="86" t="str">
        <f>IF(G79="","",INDEX('Wattage Table'!$F$3:$F$2671,MATCH('Customer Inputs'!G79,'Wattage Table'!$D$3:$D$2671,0)))</f>
        <v/>
      </c>
      <c r="I79" s="83"/>
      <c r="J79" s="83"/>
      <c r="K79" s="87"/>
      <c r="L79" s="87"/>
      <c r="M79" s="379" t="str">
        <f>IF(G79="","",INDEX('Wattage Table'!$L$3:$L$2671,MATCH('Customer Inputs'!G79,'Wattage Table'!$D$3:$D$2671,0)))</f>
        <v/>
      </c>
      <c r="N79" s="88"/>
      <c r="O79" s="363"/>
      <c r="P79" s="363"/>
      <c r="Q79" s="89" t="str">
        <f t="shared" si="7"/>
        <v/>
      </c>
      <c r="R79" s="90" t="str">
        <f t="shared" si="8"/>
        <v/>
      </c>
      <c r="S79" s="84"/>
      <c r="T79" s="555"/>
      <c r="U79" s="82"/>
      <c r="V79" s="378" t="str">
        <f t="shared" si="9"/>
        <v/>
      </c>
      <c r="W79" s="82"/>
      <c r="X79" s="86">
        <f t="shared" si="10"/>
        <v>0</v>
      </c>
      <c r="Y79" s="86" t="str">
        <f>IF(W79="","",INDEX('Wattage Table'!$F$3:$F$2671,MATCH('Customer Inputs'!W79,'Wattage Table'!$D$3:$D$2671,0)))</f>
        <v/>
      </c>
      <c r="Z79" s="86" t="str">
        <f t="shared" si="11"/>
        <v/>
      </c>
      <c r="AA79" s="87"/>
      <c r="AB79" s="359">
        <f t="shared" si="12"/>
        <v>0</v>
      </c>
      <c r="AC79" s="555"/>
      <c r="AD79" s="86" t="str">
        <f>IF(OR(U79="",W79=""),"",IF(U79="New Install",INDEX('Wattage Table'!$L$3:$L$2671,MATCH('Customer Inputs'!V79,'Wattage Table'!$B$3:$B$2671,0)),INDEX('Wattage Table'!$L$3:$L$2671,MATCH(W79,'Wattage Table'!$D$3:$D$2671,0))))</f>
        <v/>
      </c>
      <c r="AE79" s="91"/>
      <c r="AF79" s="92" t="str">
        <f>Calculations!$AW69</f>
        <v/>
      </c>
      <c r="AG79" s="542"/>
      <c r="AH79" s="551" t="str">
        <f>IF(K79&lt;1,"",Calculations!AV69*'Customer Inputs'!AH$10)</f>
        <v/>
      </c>
      <c r="AI79" s="362" t="str">
        <f t="shared" si="13"/>
        <v/>
      </c>
      <c r="AJ79" s="345" t="str">
        <f>IF(L79&lt;1,"",Calculations!AU69*'Customer Inputs'!AH$10)</f>
        <v/>
      </c>
      <c r="AK79" s="361" t="str">
        <f t="shared" si="14"/>
        <v/>
      </c>
      <c r="AL79" s="37" t="e">
        <f t="shared" si="15"/>
        <v>#VALUE!</v>
      </c>
      <c r="AS79" s="94" t="str">
        <f>IF(ADMIN!AE69="yes","Approved",IF(ADMIN!AE69="no","DENIED",IF(Calculations!U69="Fail wattage","Proposed wattage exceeds existing",IF(AND(Calculations!U69="Fail Qty",C79="L740"),"Proposed Lamp quantity does not match existing",IF(Calculations!U69="Fail Qty","Proposed quantity does not match existing",IF(Calculations!U69="Fail Refrigerated","Proposed Linear feet do not match existing",""))))))</f>
        <v/>
      </c>
      <c r="AU79" s="95"/>
      <c r="AV79" s="95"/>
      <c r="AW79" s="95"/>
      <c r="AX79" s="95"/>
      <c r="AY79" s="95"/>
      <c r="AZ79" s="95"/>
      <c r="BA79" s="95"/>
    </row>
    <row r="80" spans="1:53" ht="30" customHeight="1" x14ac:dyDescent="0.25">
      <c r="A80" s="37">
        <v>65</v>
      </c>
      <c r="B80" s="82"/>
      <c r="C80" s="82"/>
      <c r="D80" s="358" t="str">
        <f>IFERROR(IF(C80="","",INDEX(References!$W$4:$W$12,MATCH('Customer Inputs'!C80,References!$H$4:$H$12,0))),"")</f>
        <v/>
      </c>
      <c r="E80" s="83"/>
      <c r="F80" s="84"/>
      <c r="G80" s="85"/>
      <c r="H80" s="86" t="str">
        <f>IF(G80="","",INDEX('Wattage Table'!$F$3:$F$2671,MATCH('Customer Inputs'!G80,'Wattage Table'!$D$3:$D$2671,0)))</f>
        <v/>
      </c>
      <c r="I80" s="83"/>
      <c r="J80" s="83"/>
      <c r="K80" s="87"/>
      <c r="L80" s="87"/>
      <c r="M80" s="379" t="str">
        <f>IF(G80="","",INDEX('Wattage Table'!$L$3:$L$2671,MATCH('Customer Inputs'!G80,'Wattage Table'!$D$3:$D$2671,0)))</f>
        <v/>
      </c>
      <c r="N80" s="88"/>
      <c r="O80" s="363"/>
      <c r="P80" s="363"/>
      <c r="Q80" s="89" t="str">
        <f t="shared" si="7"/>
        <v/>
      </c>
      <c r="R80" s="90" t="str">
        <f t="shared" si="8"/>
        <v/>
      </c>
      <c r="S80" s="84"/>
      <c r="T80" s="555"/>
      <c r="U80" s="82"/>
      <c r="V80" s="378" t="str">
        <f t="shared" ref="V80:V111" si="16">IF(C80="","","New Install"&amp;" - "&amp;LEFT(C80,8))</f>
        <v/>
      </c>
      <c r="W80" s="82"/>
      <c r="X80" s="86">
        <f t="shared" ref="X80:X111" si="17">IF(ISERROR(VLOOKUP(W80,WattageTable,2,FALSE)),0,VLOOKUP(W80,WattageTable,2,FALSE))</f>
        <v>0</v>
      </c>
      <c r="Y80" s="86" t="str">
        <f>IF(W80="","",INDEX('Wattage Table'!$F$3:$F$2671,MATCH('Customer Inputs'!W80,'Wattage Table'!$D$3:$D$2671,0)))</f>
        <v/>
      </c>
      <c r="Z80" s="86" t="str">
        <f t="shared" ref="Z80:Z111" si="18">IF(C80="R100",MID(W80,2,1),MID(W80,3,1))</f>
        <v/>
      </c>
      <c r="AA80" s="87"/>
      <c r="AB80" s="359">
        <f t="shared" ref="AB80:AB111" si="19">IF(U80="New Install",K80,AA80)</f>
        <v>0</v>
      </c>
      <c r="AC80" s="555"/>
      <c r="AD80" s="86" t="str">
        <f>IF(OR(U80="",W80=""),"",IF(U80="New Install",INDEX('Wattage Table'!$L$3:$L$2671,MATCH('Customer Inputs'!V80,'Wattage Table'!$B$3:$B$2671,0)),INDEX('Wattage Table'!$L$3:$L$2671,MATCH(W80,'Wattage Table'!$D$3:$D$2671,0))))</f>
        <v/>
      </c>
      <c r="AE80" s="91"/>
      <c r="AF80" s="92" t="str">
        <f>Calculations!$AW70</f>
        <v/>
      </c>
      <c r="AG80" s="542"/>
      <c r="AH80" s="551" t="str">
        <f>IF(K80&lt;1,"",Calculations!AV70*'Customer Inputs'!AH$10)</f>
        <v/>
      </c>
      <c r="AI80" s="362" t="str">
        <f t="shared" ref="AI80:AI111" si="20">IF(AH80="","",AH80/K80)</f>
        <v/>
      </c>
      <c r="AJ80" s="345" t="str">
        <f>IF(L80&lt;1,"",Calculations!AU70*'Customer Inputs'!AH$10)</f>
        <v/>
      </c>
      <c r="AK80" s="361" t="str">
        <f t="shared" ref="AK80:AK111" si="21">IF(AJ80="","",AJ80/L80)</f>
        <v/>
      </c>
      <c r="AL80" s="37" t="e">
        <f t="shared" ref="AL80:AL111" si="22">((AB80*AD80)-(M80*K80))/1000</f>
        <v>#VALUE!</v>
      </c>
      <c r="AS80" s="94" t="str">
        <f>IF(ADMIN!AE70="yes","Approved",IF(ADMIN!AE70="no","DENIED",IF(Calculations!U70="Fail wattage","Proposed wattage exceeds existing",IF(AND(Calculations!U70="Fail Qty",C80="L740"),"Proposed Lamp quantity does not match existing",IF(Calculations!U70="Fail Qty","Proposed quantity does not match existing",IF(Calculations!U70="Fail Refrigerated","Proposed Linear feet do not match existing",""))))))</f>
        <v/>
      </c>
      <c r="AU80" s="95"/>
      <c r="AV80" s="95"/>
      <c r="AW80" s="95"/>
      <c r="AX80" s="95"/>
      <c r="AY80" s="95"/>
      <c r="AZ80" s="95"/>
      <c r="BA80" s="95"/>
    </row>
    <row r="81" spans="1:53" ht="30" customHeight="1" x14ac:dyDescent="0.25">
      <c r="A81" s="37">
        <v>66</v>
      </c>
      <c r="B81" s="82"/>
      <c r="C81" s="82"/>
      <c r="D81" s="358" t="str">
        <f>IFERROR(IF(C81="","",INDEX(References!$W$4:$W$12,MATCH('Customer Inputs'!C81,References!$H$4:$H$12,0))),"")</f>
        <v/>
      </c>
      <c r="E81" s="83"/>
      <c r="F81" s="84"/>
      <c r="G81" s="85"/>
      <c r="H81" s="86" t="str">
        <f>IF(G81="","",INDEX('Wattage Table'!$F$3:$F$2671,MATCH('Customer Inputs'!G81,'Wattage Table'!$D$3:$D$2671,0)))</f>
        <v/>
      </c>
      <c r="I81" s="83"/>
      <c r="J81" s="83"/>
      <c r="K81" s="87"/>
      <c r="L81" s="87"/>
      <c r="M81" s="379" t="str">
        <f>IF(G81="","",INDEX('Wattage Table'!$L$3:$L$2671,MATCH('Customer Inputs'!G81,'Wattage Table'!$D$3:$D$2671,0)))</f>
        <v/>
      </c>
      <c r="N81" s="88"/>
      <c r="O81" s="363"/>
      <c r="P81" s="363"/>
      <c r="Q81" s="89" t="str">
        <f t="shared" ref="Q81:Q144" si="23">IF(OR(O81="",P81=""),"",O81+P81)</f>
        <v/>
      </c>
      <c r="R81" s="90" t="str">
        <f t="shared" ref="R81:R144" si="24">IF(Q81="","",Q81*(K81+L81))</f>
        <v/>
      </c>
      <c r="S81" s="84"/>
      <c r="T81" s="555"/>
      <c r="U81" s="82"/>
      <c r="V81" s="378" t="str">
        <f t="shared" si="16"/>
        <v/>
      </c>
      <c r="W81" s="82"/>
      <c r="X81" s="86">
        <f t="shared" si="17"/>
        <v>0</v>
      </c>
      <c r="Y81" s="86" t="str">
        <f>IF(W81="","",INDEX('Wattage Table'!$F$3:$F$2671,MATCH('Customer Inputs'!W81,'Wattage Table'!$D$3:$D$2671,0)))</f>
        <v/>
      </c>
      <c r="Z81" s="86" t="str">
        <f t="shared" si="18"/>
        <v/>
      </c>
      <c r="AA81" s="87"/>
      <c r="AB81" s="359">
        <f t="shared" si="19"/>
        <v>0</v>
      </c>
      <c r="AC81" s="555"/>
      <c r="AD81" s="86" t="str">
        <f>IF(OR(U81="",W81=""),"",IF(U81="New Install",INDEX('Wattage Table'!$L$3:$L$2671,MATCH('Customer Inputs'!V81,'Wattage Table'!$B$3:$B$2671,0)),INDEX('Wattage Table'!$L$3:$L$2671,MATCH(W81,'Wattage Table'!$D$3:$D$2671,0))))</f>
        <v/>
      </c>
      <c r="AE81" s="91"/>
      <c r="AF81" s="92" t="str">
        <f>Calculations!$AW71</f>
        <v/>
      </c>
      <c r="AG81" s="542"/>
      <c r="AH81" s="551" t="str">
        <f>IF(K81&lt;1,"",Calculations!AV71*'Customer Inputs'!AH$10)</f>
        <v/>
      </c>
      <c r="AI81" s="362" t="str">
        <f t="shared" si="20"/>
        <v/>
      </c>
      <c r="AJ81" s="345" t="str">
        <f>IF(L81&lt;1,"",Calculations!AU71*'Customer Inputs'!AH$10)</f>
        <v/>
      </c>
      <c r="AK81" s="361" t="str">
        <f t="shared" si="21"/>
        <v/>
      </c>
      <c r="AL81" s="37" t="e">
        <f t="shared" si="22"/>
        <v>#VALUE!</v>
      </c>
      <c r="AS81" s="94" t="str">
        <f>IF(ADMIN!AE71="yes","Approved",IF(ADMIN!AE71="no","DENIED",IF(Calculations!U71="Fail wattage","Proposed wattage exceeds existing",IF(AND(Calculations!U71="Fail Qty",C81="L740"),"Proposed Lamp quantity does not match existing",IF(Calculations!U71="Fail Qty","Proposed quantity does not match existing",IF(Calculations!U71="Fail Refrigerated","Proposed Linear feet do not match existing",""))))))</f>
        <v/>
      </c>
      <c r="AU81" s="95"/>
      <c r="AV81" s="95"/>
      <c r="AW81" s="95"/>
      <c r="AX81" s="95"/>
      <c r="AY81" s="95"/>
      <c r="AZ81" s="95"/>
      <c r="BA81" s="95"/>
    </row>
    <row r="82" spans="1:53" ht="30" customHeight="1" x14ac:dyDescent="0.25">
      <c r="A82" s="37">
        <v>67</v>
      </c>
      <c r="B82" s="82"/>
      <c r="C82" s="82"/>
      <c r="D82" s="358" t="str">
        <f>IFERROR(IF(C82="","",INDEX(References!$W$4:$W$12,MATCH('Customer Inputs'!C82,References!$H$4:$H$12,0))),"")</f>
        <v/>
      </c>
      <c r="E82" s="83"/>
      <c r="F82" s="84"/>
      <c r="G82" s="85"/>
      <c r="H82" s="86" t="str">
        <f>IF(G82="","",INDEX('Wattage Table'!$F$3:$F$2671,MATCH('Customer Inputs'!G82,'Wattage Table'!$D$3:$D$2671,0)))</f>
        <v/>
      </c>
      <c r="I82" s="83"/>
      <c r="J82" s="83"/>
      <c r="K82" s="87"/>
      <c r="L82" s="87"/>
      <c r="M82" s="379" t="str">
        <f>IF(G82="","",INDEX('Wattage Table'!$L$3:$L$2671,MATCH('Customer Inputs'!G82,'Wattage Table'!$D$3:$D$2671,0)))</f>
        <v/>
      </c>
      <c r="N82" s="88"/>
      <c r="O82" s="363"/>
      <c r="P82" s="363"/>
      <c r="Q82" s="89" t="str">
        <f t="shared" si="23"/>
        <v/>
      </c>
      <c r="R82" s="90" t="str">
        <f t="shared" si="24"/>
        <v/>
      </c>
      <c r="S82" s="84"/>
      <c r="T82" s="555"/>
      <c r="U82" s="82"/>
      <c r="V82" s="378" t="str">
        <f t="shared" si="16"/>
        <v/>
      </c>
      <c r="W82" s="82"/>
      <c r="X82" s="86">
        <f t="shared" si="17"/>
        <v>0</v>
      </c>
      <c r="Y82" s="86" t="str">
        <f>IF(W82="","",INDEX('Wattage Table'!$F$3:$F$2671,MATCH('Customer Inputs'!W82,'Wattage Table'!$D$3:$D$2671,0)))</f>
        <v/>
      </c>
      <c r="Z82" s="86" t="str">
        <f t="shared" si="18"/>
        <v/>
      </c>
      <c r="AA82" s="87"/>
      <c r="AB82" s="359">
        <f t="shared" si="19"/>
        <v>0</v>
      </c>
      <c r="AC82" s="555"/>
      <c r="AD82" s="86" t="str">
        <f>IF(OR(U82="",W82=""),"",IF(U82="New Install",INDEX('Wattage Table'!$L$3:$L$2671,MATCH('Customer Inputs'!V82,'Wattage Table'!$B$3:$B$2671,0)),INDEX('Wattage Table'!$L$3:$L$2671,MATCH(W82,'Wattage Table'!$D$3:$D$2671,0))))</f>
        <v/>
      </c>
      <c r="AE82" s="91"/>
      <c r="AF82" s="92" t="str">
        <f>Calculations!$AW72</f>
        <v/>
      </c>
      <c r="AG82" s="542"/>
      <c r="AH82" s="551" t="str">
        <f>IF(K82&lt;1,"",Calculations!AV72*'Customer Inputs'!AH$10)</f>
        <v/>
      </c>
      <c r="AI82" s="362" t="str">
        <f t="shared" si="20"/>
        <v/>
      </c>
      <c r="AJ82" s="345" t="str">
        <f>IF(L82&lt;1,"",Calculations!AU72*'Customer Inputs'!AH$10)</f>
        <v/>
      </c>
      <c r="AK82" s="361" t="str">
        <f t="shared" si="21"/>
        <v/>
      </c>
      <c r="AL82" s="37" t="e">
        <f t="shared" si="22"/>
        <v>#VALUE!</v>
      </c>
      <c r="AS82" s="94" t="str">
        <f>IF(ADMIN!AE72="yes","Approved",IF(ADMIN!AE72="no","DENIED",IF(Calculations!U72="Fail wattage","Proposed wattage exceeds existing",IF(AND(Calculations!U72="Fail Qty",C82="L740"),"Proposed Lamp quantity does not match existing",IF(Calculations!U72="Fail Qty","Proposed quantity does not match existing",IF(Calculations!U72="Fail Refrigerated","Proposed Linear feet do not match existing",""))))))</f>
        <v/>
      </c>
      <c r="AU82" s="95"/>
      <c r="AV82" s="95"/>
      <c r="AW82" s="95"/>
      <c r="AX82" s="95"/>
      <c r="AY82" s="95"/>
      <c r="AZ82" s="95"/>
      <c r="BA82" s="95"/>
    </row>
    <row r="83" spans="1:53" ht="30" customHeight="1" x14ac:dyDescent="0.25">
      <c r="A83" s="37">
        <v>68</v>
      </c>
      <c r="B83" s="82"/>
      <c r="C83" s="82"/>
      <c r="D83" s="358" t="str">
        <f>IFERROR(IF(C83="","",INDEX(References!$W$4:$W$12,MATCH('Customer Inputs'!C83,References!$H$4:$H$12,0))),"")</f>
        <v/>
      </c>
      <c r="E83" s="83"/>
      <c r="F83" s="84"/>
      <c r="G83" s="85"/>
      <c r="H83" s="86" t="str">
        <f>IF(G83="","",INDEX('Wattage Table'!$F$3:$F$2671,MATCH('Customer Inputs'!G83,'Wattage Table'!$D$3:$D$2671,0)))</f>
        <v/>
      </c>
      <c r="I83" s="83"/>
      <c r="J83" s="83"/>
      <c r="K83" s="87"/>
      <c r="L83" s="87"/>
      <c r="M83" s="379" t="str">
        <f>IF(G83="","",INDEX('Wattage Table'!$L$3:$L$2671,MATCH('Customer Inputs'!G83,'Wattage Table'!$D$3:$D$2671,0)))</f>
        <v/>
      </c>
      <c r="N83" s="88"/>
      <c r="O83" s="363"/>
      <c r="P83" s="363"/>
      <c r="Q83" s="89" t="str">
        <f t="shared" si="23"/>
        <v/>
      </c>
      <c r="R83" s="90" t="str">
        <f t="shared" si="24"/>
        <v/>
      </c>
      <c r="S83" s="84"/>
      <c r="T83" s="555"/>
      <c r="U83" s="82"/>
      <c r="V83" s="378" t="str">
        <f t="shared" si="16"/>
        <v/>
      </c>
      <c r="W83" s="82"/>
      <c r="X83" s="86">
        <f t="shared" si="17"/>
        <v>0</v>
      </c>
      <c r="Y83" s="86" t="str">
        <f>IF(W83="","",INDEX('Wattage Table'!$F$3:$F$2671,MATCH('Customer Inputs'!W83,'Wattage Table'!$D$3:$D$2671,0)))</f>
        <v/>
      </c>
      <c r="Z83" s="86" t="str">
        <f t="shared" si="18"/>
        <v/>
      </c>
      <c r="AA83" s="87"/>
      <c r="AB83" s="359">
        <f t="shared" si="19"/>
        <v>0</v>
      </c>
      <c r="AC83" s="555"/>
      <c r="AD83" s="86" t="str">
        <f>IF(OR(U83="",W83=""),"",IF(U83="New Install",INDEX('Wattage Table'!$L$3:$L$2671,MATCH('Customer Inputs'!V83,'Wattage Table'!$B$3:$B$2671,0)),INDEX('Wattage Table'!$L$3:$L$2671,MATCH(W83,'Wattage Table'!$D$3:$D$2671,0))))</f>
        <v/>
      </c>
      <c r="AE83" s="91"/>
      <c r="AF83" s="92" t="str">
        <f>Calculations!$AW73</f>
        <v/>
      </c>
      <c r="AG83" s="542"/>
      <c r="AH83" s="551" t="str">
        <f>IF(K83&lt;1,"",Calculations!AV73*'Customer Inputs'!AH$10)</f>
        <v/>
      </c>
      <c r="AI83" s="362" t="str">
        <f t="shared" si="20"/>
        <v/>
      </c>
      <c r="AJ83" s="345" t="str">
        <f>IF(L83&lt;1,"",Calculations!AU73*'Customer Inputs'!AH$10)</f>
        <v/>
      </c>
      <c r="AK83" s="361" t="str">
        <f t="shared" si="21"/>
        <v/>
      </c>
      <c r="AL83" s="37" t="e">
        <f t="shared" si="22"/>
        <v>#VALUE!</v>
      </c>
      <c r="AS83" s="94" t="str">
        <f>IF(ADMIN!AE73="yes","Approved",IF(ADMIN!AE73="no","DENIED",IF(Calculations!U73="Fail wattage","Proposed wattage exceeds existing",IF(AND(Calculations!U73="Fail Qty",C83="L740"),"Proposed Lamp quantity does not match existing",IF(Calculations!U73="Fail Qty","Proposed quantity does not match existing",IF(Calculations!U73="Fail Refrigerated","Proposed Linear feet do not match existing",""))))))</f>
        <v/>
      </c>
      <c r="AU83" s="95"/>
      <c r="AV83" s="95"/>
      <c r="AW83" s="95"/>
      <c r="AX83" s="95"/>
      <c r="AY83" s="95"/>
      <c r="AZ83" s="95"/>
      <c r="BA83" s="95"/>
    </row>
    <row r="84" spans="1:53" ht="30" customHeight="1" x14ac:dyDescent="0.25">
      <c r="A84" s="37">
        <v>69</v>
      </c>
      <c r="B84" s="82"/>
      <c r="C84" s="82"/>
      <c r="D84" s="358" t="str">
        <f>IFERROR(IF(C84="","",INDEX(References!$W$4:$W$12,MATCH('Customer Inputs'!C84,References!$H$4:$H$12,0))),"")</f>
        <v/>
      </c>
      <c r="E84" s="83"/>
      <c r="F84" s="84"/>
      <c r="G84" s="85"/>
      <c r="H84" s="86" t="str">
        <f>IF(G84="","",INDEX('Wattage Table'!$F$3:$F$2671,MATCH('Customer Inputs'!G84,'Wattage Table'!$D$3:$D$2671,0)))</f>
        <v/>
      </c>
      <c r="I84" s="83"/>
      <c r="J84" s="83"/>
      <c r="K84" s="87"/>
      <c r="L84" s="87"/>
      <c r="M84" s="379" t="str">
        <f>IF(G84="","",INDEX('Wattage Table'!$L$3:$L$2671,MATCH('Customer Inputs'!G84,'Wattage Table'!$D$3:$D$2671,0)))</f>
        <v/>
      </c>
      <c r="N84" s="88"/>
      <c r="O84" s="363"/>
      <c r="P84" s="363"/>
      <c r="Q84" s="89" t="str">
        <f t="shared" si="23"/>
        <v/>
      </c>
      <c r="R84" s="90" t="str">
        <f t="shared" si="24"/>
        <v/>
      </c>
      <c r="S84" s="84"/>
      <c r="T84" s="555"/>
      <c r="U84" s="82"/>
      <c r="V84" s="378" t="str">
        <f t="shared" si="16"/>
        <v/>
      </c>
      <c r="W84" s="82"/>
      <c r="X84" s="86">
        <f t="shared" si="17"/>
        <v>0</v>
      </c>
      <c r="Y84" s="86" t="str">
        <f>IF(W84="","",INDEX('Wattage Table'!$F$3:$F$2671,MATCH('Customer Inputs'!W84,'Wattage Table'!$D$3:$D$2671,0)))</f>
        <v/>
      </c>
      <c r="Z84" s="86" t="str">
        <f t="shared" si="18"/>
        <v/>
      </c>
      <c r="AA84" s="87"/>
      <c r="AB84" s="359">
        <f t="shared" si="19"/>
        <v>0</v>
      </c>
      <c r="AC84" s="555"/>
      <c r="AD84" s="86" t="str">
        <f>IF(OR(U84="",W84=""),"",IF(U84="New Install",INDEX('Wattage Table'!$L$3:$L$2671,MATCH('Customer Inputs'!V84,'Wattage Table'!$B$3:$B$2671,0)),INDEX('Wattage Table'!$L$3:$L$2671,MATCH(W84,'Wattage Table'!$D$3:$D$2671,0))))</f>
        <v/>
      </c>
      <c r="AE84" s="91"/>
      <c r="AF84" s="92" t="str">
        <f>Calculations!$AW74</f>
        <v/>
      </c>
      <c r="AG84" s="542"/>
      <c r="AH84" s="551" t="str">
        <f>IF(K84&lt;1,"",Calculations!AV74*'Customer Inputs'!AH$10)</f>
        <v/>
      </c>
      <c r="AI84" s="362" t="str">
        <f t="shared" si="20"/>
        <v/>
      </c>
      <c r="AJ84" s="345" t="str">
        <f>IF(L84&lt;1,"",Calculations!AU74*'Customer Inputs'!AH$10)</f>
        <v/>
      </c>
      <c r="AK84" s="361" t="str">
        <f t="shared" si="21"/>
        <v/>
      </c>
      <c r="AL84" s="37" t="e">
        <f t="shared" si="22"/>
        <v>#VALUE!</v>
      </c>
      <c r="AS84" s="94" t="str">
        <f>IF(ADMIN!AE74="yes","Approved",IF(ADMIN!AE74="no","DENIED",IF(Calculations!U74="Fail wattage","Proposed wattage exceeds existing",IF(AND(Calculations!U74="Fail Qty",C84="L740"),"Proposed Lamp quantity does not match existing",IF(Calculations!U74="Fail Qty","Proposed quantity does not match existing",IF(Calculations!U74="Fail Refrigerated","Proposed Linear feet do not match existing",""))))))</f>
        <v/>
      </c>
      <c r="AU84" s="95"/>
      <c r="AV84" s="95"/>
      <c r="AW84" s="95"/>
      <c r="AX84" s="95"/>
      <c r="AY84" s="95"/>
      <c r="AZ84" s="95"/>
      <c r="BA84" s="95"/>
    </row>
    <row r="85" spans="1:53" ht="30" customHeight="1" x14ac:dyDescent="0.25">
      <c r="A85" s="37">
        <v>70</v>
      </c>
      <c r="B85" s="82"/>
      <c r="C85" s="82"/>
      <c r="D85" s="358" t="str">
        <f>IFERROR(IF(C85="","",INDEX(References!$W$4:$W$12,MATCH('Customer Inputs'!C85,References!$H$4:$H$12,0))),"")</f>
        <v/>
      </c>
      <c r="E85" s="83"/>
      <c r="F85" s="84"/>
      <c r="G85" s="85"/>
      <c r="H85" s="86" t="str">
        <f>IF(G85="","",INDEX('Wattage Table'!$F$3:$F$2671,MATCH('Customer Inputs'!G85,'Wattage Table'!$D$3:$D$2671,0)))</f>
        <v/>
      </c>
      <c r="I85" s="83"/>
      <c r="J85" s="83"/>
      <c r="K85" s="87"/>
      <c r="L85" s="87"/>
      <c r="M85" s="379" t="str">
        <f>IF(G85="","",INDEX('Wattage Table'!$L$3:$L$2671,MATCH('Customer Inputs'!G85,'Wattage Table'!$D$3:$D$2671,0)))</f>
        <v/>
      </c>
      <c r="N85" s="88"/>
      <c r="O85" s="363"/>
      <c r="P85" s="363"/>
      <c r="Q85" s="89" t="str">
        <f t="shared" si="23"/>
        <v/>
      </c>
      <c r="R85" s="90" t="str">
        <f t="shared" si="24"/>
        <v/>
      </c>
      <c r="S85" s="84"/>
      <c r="T85" s="555"/>
      <c r="U85" s="82"/>
      <c r="V85" s="378" t="str">
        <f t="shared" si="16"/>
        <v/>
      </c>
      <c r="W85" s="82"/>
      <c r="X85" s="86">
        <f t="shared" si="17"/>
        <v>0</v>
      </c>
      <c r="Y85" s="86" t="str">
        <f>IF(W85="","",INDEX('Wattage Table'!$F$3:$F$2671,MATCH('Customer Inputs'!W85,'Wattage Table'!$D$3:$D$2671,0)))</f>
        <v/>
      </c>
      <c r="Z85" s="86" t="str">
        <f t="shared" si="18"/>
        <v/>
      </c>
      <c r="AA85" s="87"/>
      <c r="AB85" s="359">
        <f t="shared" si="19"/>
        <v>0</v>
      </c>
      <c r="AC85" s="555"/>
      <c r="AD85" s="86" t="str">
        <f>IF(OR(U85="",W85=""),"",IF(U85="New Install",INDEX('Wattage Table'!$L$3:$L$2671,MATCH('Customer Inputs'!V85,'Wattage Table'!$B$3:$B$2671,0)),INDEX('Wattage Table'!$L$3:$L$2671,MATCH(W85,'Wattage Table'!$D$3:$D$2671,0))))</f>
        <v/>
      </c>
      <c r="AE85" s="91"/>
      <c r="AF85" s="92" t="str">
        <f>Calculations!$AW75</f>
        <v/>
      </c>
      <c r="AG85" s="542"/>
      <c r="AH85" s="551" t="str">
        <f>IF(K85&lt;1,"",Calculations!AV75*'Customer Inputs'!AH$10)</f>
        <v/>
      </c>
      <c r="AI85" s="362" t="str">
        <f t="shared" si="20"/>
        <v/>
      </c>
      <c r="AJ85" s="345" t="str">
        <f>IF(L85&lt;1,"",Calculations!AU75*'Customer Inputs'!AH$10)</f>
        <v/>
      </c>
      <c r="AK85" s="361" t="str">
        <f t="shared" si="21"/>
        <v/>
      </c>
      <c r="AL85" s="37" t="e">
        <f t="shared" si="22"/>
        <v>#VALUE!</v>
      </c>
      <c r="AS85" s="94" t="str">
        <f>IF(ADMIN!AE75="yes","Approved",IF(ADMIN!AE75="no","DENIED",IF(Calculations!U75="Fail wattage","Proposed wattage exceeds existing",IF(AND(Calculations!U75="Fail Qty",C85="L740"),"Proposed Lamp quantity does not match existing",IF(Calculations!U75="Fail Qty","Proposed quantity does not match existing",IF(Calculations!U75="Fail Refrigerated","Proposed Linear feet do not match existing",""))))))</f>
        <v/>
      </c>
      <c r="AU85" s="95"/>
      <c r="AV85" s="95"/>
      <c r="AW85" s="95"/>
      <c r="AX85" s="95"/>
      <c r="AY85" s="95"/>
      <c r="AZ85" s="95"/>
      <c r="BA85" s="95"/>
    </row>
    <row r="86" spans="1:53" ht="30" customHeight="1" x14ac:dyDescent="0.25">
      <c r="A86" s="37">
        <v>71</v>
      </c>
      <c r="B86" s="82"/>
      <c r="C86" s="82"/>
      <c r="D86" s="358" t="str">
        <f>IFERROR(IF(C86="","",INDEX(References!$W$4:$W$12,MATCH('Customer Inputs'!C86,References!$H$4:$H$12,0))),"")</f>
        <v/>
      </c>
      <c r="E86" s="83"/>
      <c r="F86" s="84"/>
      <c r="G86" s="85"/>
      <c r="H86" s="86" t="str">
        <f>IF(G86="","",INDEX('Wattage Table'!$F$3:$F$2671,MATCH('Customer Inputs'!G86,'Wattage Table'!$D$3:$D$2671,0)))</f>
        <v/>
      </c>
      <c r="I86" s="83"/>
      <c r="J86" s="83"/>
      <c r="K86" s="87"/>
      <c r="L86" s="87"/>
      <c r="M86" s="379" t="str">
        <f>IF(G86="","",INDEX('Wattage Table'!$L$3:$L$2671,MATCH('Customer Inputs'!G86,'Wattage Table'!$D$3:$D$2671,0)))</f>
        <v/>
      </c>
      <c r="N86" s="88"/>
      <c r="O86" s="363"/>
      <c r="P86" s="363"/>
      <c r="Q86" s="89" t="str">
        <f t="shared" si="23"/>
        <v/>
      </c>
      <c r="R86" s="90" t="str">
        <f t="shared" si="24"/>
        <v/>
      </c>
      <c r="S86" s="84"/>
      <c r="T86" s="555"/>
      <c r="U86" s="82"/>
      <c r="V86" s="378" t="str">
        <f t="shared" si="16"/>
        <v/>
      </c>
      <c r="W86" s="82"/>
      <c r="X86" s="86">
        <f t="shared" si="17"/>
        <v>0</v>
      </c>
      <c r="Y86" s="86" t="str">
        <f>IF(W86="","",INDEX('Wattage Table'!$F$3:$F$2671,MATCH('Customer Inputs'!W86,'Wattage Table'!$D$3:$D$2671,0)))</f>
        <v/>
      </c>
      <c r="Z86" s="86" t="str">
        <f t="shared" si="18"/>
        <v/>
      </c>
      <c r="AA86" s="87"/>
      <c r="AB86" s="359">
        <f t="shared" si="19"/>
        <v>0</v>
      </c>
      <c r="AC86" s="555"/>
      <c r="AD86" s="86" t="str">
        <f>IF(OR(U86="",W86=""),"",IF(U86="New Install",INDEX('Wattage Table'!$L$3:$L$2671,MATCH('Customer Inputs'!V86,'Wattage Table'!$B$3:$B$2671,0)),INDEX('Wattage Table'!$L$3:$L$2671,MATCH(W86,'Wattage Table'!$D$3:$D$2671,0))))</f>
        <v/>
      </c>
      <c r="AE86" s="91"/>
      <c r="AF86" s="92" t="str">
        <f>Calculations!$AW76</f>
        <v/>
      </c>
      <c r="AG86" s="542"/>
      <c r="AH86" s="551" t="str">
        <f>IF(K86&lt;1,"",Calculations!AV76*'Customer Inputs'!AH$10)</f>
        <v/>
      </c>
      <c r="AI86" s="362" t="str">
        <f t="shared" si="20"/>
        <v/>
      </c>
      <c r="AJ86" s="345" t="str">
        <f>IF(L86&lt;1,"",Calculations!AU76*'Customer Inputs'!AH$10)</f>
        <v/>
      </c>
      <c r="AK86" s="361" t="str">
        <f t="shared" si="21"/>
        <v/>
      </c>
      <c r="AL86" s="37" t="e">
        <f t="shared" si="22"/>
        <v>#VALUE!</v>
      </c>
      <c r="AS86" s="94" t="str">
        <f>IF(ADMIN!AE76="yes","Approved",IF(ADMIN!AE76="no","DENIED",IF(Calculations!U76="Fail wattage","Proposed wattage exceeds existing",IF(AND(Calculations!U76="Fail Qty",C86="L740"),"Proposed Lamp quantity does not match existing",IF(Calculations!U76="Fail Qty","Proposed quantity does not match existing",IF(Calculations!U76="Fail Refrigerated","Proposed Linear feet do not match existing",""))))))</f>
        <v/>
      </c>
      <c r="AU86" s="95"/>
      <c r="AV86" s="95"/>
      <c r="AW86" s="95"/>
      <c r="AX86" s="95"/>
      <c r="AY86" s="95"/>
      <c r="AZ86" s="95"/>
      <c r="BA86" s="95"/>
    </row>
    <row r="87" spans="1:53" ht="30" customHeight="1" x14ac:dyDescent="0.25">
      <c r="A87" s="37">
        <v>72</v>
      </c>
      <c r="B87" s="82"/>
      <c r="C87" s="82"/>
      <c r="D87" s="358" t="str">
        <f>IFERROR(IF(C87="","",INDEX(References!$W$4:$W$12,MATCH('Customer Inputs'!C87,References!$H$4:$H$12,0))),"")</f>
        <v/>
      </c>
      <c r="E87" s="83"/>
      <c r="F87" s="84"/>
      <c r="G87" s="85"/>
      <c r="H87" s="86" t="str">
        <f>IF(G87="","",INDEX('Wattage Table'!$F$3:$F$2671,MATCH('Customer Inputs'!G87,'Wattage Table'!$D$3:$D$2671,0)))</f>
        <v/>
      </c>
      <c r="I87" s="83"/>
      <c r="J87" s="83"/>
      <c r="K87" s="87"/>
      <c r="L87" s="87"/>
      <c r="M87" s="379" t="str">
        <f>IF(G87="","",INDEX('Wattage Table'!$L$3:$L$2671,MATCH('Customer Inputs'!G87,'Wattage Table'!$D$3:$D$2671,0)))</f>
        <v/>
      </c>
      <c r="N87" s="88"/>
      <c r="O87" s="363"/>
      <c r="P87" s="363"/>
      <c r="Q87" s="89" t="str">
        <f t="shared" si="23"/>
        <v/>
      </c>
      <c r="R87" s="90" t="str">
        <f t="shared" si="24"/>
        <v/>
      </c>
      <c r="S87" s="84"/>
      <c r="T87" s="555"/>
      <c r="U87" s="82"/>
      <c r="V87" s="378" t="str">
        <f t="shared" si="16"/>
        <v/>
      </c>
      <c r="W87" s="82"/>
      <c r="X87" s="86">
        <f t="shared" si="17"/>
        <v>0</v>
      </c>
      <c r="Y87" s="86" t="str">
        <f>IF(W87="","",INDEX('Wattage Table'!$F$3:$F$2671,MATCH('Customer Inputs'!W87,'Wattage Table'!$D$3:$D$2671,0)))</f>
        <v/>
      </c>
      <c r="Z87" s="86" t="str">
        <f t="shared" si="18"/>
        <v/>
      </c>
      <c r="AA87" s="87"/>
      <c r="AB87" s="359">
        <f t="shared" si="19"/>
        <v>0</v>
      </c>
      <c r="AC87" s="555"/>
      <c r="AD87" s="86" t="str">
        <f>IF(OR(U87="",W87=""),"",IF(U87="New Install",INDEX('Wattage Table'!$L$3:$L$2671,MATCH('Customer Inputs'!V87,'Wattage Table'!$B$3:$B$2671,0)),INDEX('Wattage Table'!$L$3:$L$2671,MATCH(W87,'Wattage Table'!$D$3:$D$2671,0))))</f>
        <v/>
      </c>
      <c r="AE87" s="91"/>
      <c r="AF87" s="92" t="str">
        <f>Calculations!$AW77</f>
        <v/>
      </c>
      <c r="AG87" s="542"/>
      <c r="AH87" s="551" t="str">
        <f>IF(K87&lt;1,"",Calculations!AV77*'Customer Inputs'!AH$10)</f>
        <v/>
      </c>
      <c r="AI87" s="362" t="str">
        <f t="shared" si="20"/>
        <v/>
      </c>
      <c r="AJ87" s="345" t="str">
        <f>IF(L87&lt;1,"",Calculations!AU77*'Customer Inputs'!AH$10)</f>
        <v/>
      </c>
      <c r="AK87" s="361" t="str">
        <f t="shared" si="21"/>
        <v/>
      </c>
      <c r="AL87" s="37" t="e">
        <f t="shared" si="22"/>
        <v>#VALUE!</v>
      </c>
      <c r="AS87" s="94" t="str">
        <f>IF(ADMIN!AE77="yes","Approved",IF(ADMIN!AE77="no","DENIED",IF(Calculations!U77="Fail wattage","Proposed wattage exceeds existing",IF(AND(Calculations!U77="Fail Qty",C87="L740"),"Proposed Lamp quantity does not match existing",IF(Calculations!U77="Fail Qty","Proposed quantity does not match existing",IF(Calculations!U77="Fail Refrigerated","Proposed Linear feet do not match existing",""))))))</f>
        <v/>
      </c>
      <c r="AU87" s="95"/>
      <c r="AV87" s="95"/>
      <c r="AW87" s="95"/>
      <c r="AX87" s="95"/>
      <c r="AY87" s="95"/>
      <c r="AZ87" s="95"/>
      <c r="BA87" s="95"/>
    </row>
    <row r="88" spans="1:53" ht="30" customHeight="1" x14ac:dyDescent="0.25">
      <c r="A88" s="37">
        <v>73</v>
      </c>
      <c r="B88" s="82"/>
      <c r="C88" s="82"/>
      <c r="D88" s="358" t="str">
        <f>IFERROR(IF(C88="","",INDEX(References!$W$4:$W$12,MATCH('Customer Inputs'!C88,References!$H$4:$H$12,0))),"")</f>
        <v/>
      </c>
      <c r="E88" s="83"/>
      <c r="F88" s="84"/>
      <c r="G88" s="85"/>
      <c r="H88" s="86" t="str">
        <f>IF(G88="","",INDEX('Wattage Table'!$F$3:$F$2671,MATCH('Customer Inputs'!G88,'Wattage Table'!$D$3:$D$2671,0)))</f>
        <v/>
      </c>
      <c r="I88" s="83"/>
      <c r="J88" s="83"/>
      <c r="K88" s="87"/>
      <c r="L88" s="87"/>
      <c r="M88" s="379" t="str">
        <f>IF(G88="","",INDEX('Wattage Table'!$L$3:$L$2671,MATCH('Customer Inputs'!G88,'Wattage Table'!$D$3:$D$2671,0)))</f>
        <v/>
      </c>
      <c r="N88" s="88"/>
      <c r="O88" s="363"/>
      <c r="P88" s="363"/>
      <c r="Q88" s="89" t="str">
        <f t="shared" si="23"/>
        <v/>
      </c>
      <c r="R88" s="90" t="str">
        <f t="shared" si="24"/>
        <v/>
      </c>
      <c r="S88" s="84"/>
      <c r="T88" s="555"/>
      <c r="U88" s="82"/>
      <c r="V88" s="378" t="str">
        <f t="shared" si="16"/>
        <v/>
      </c>
      <c r="W88" s="82"/>
      <c r="X88" s="86">
        <f t="shared" si="17"/>
        <v>0</v>
      </c>
      <c r="Y88" s="86" t="str">
        <f>IF(W88="","",INDEX('Wattage Table'!$F$3:$F$2671,MATCH('Customer Inputs'!W88,'Wattage Table'!$D$3:$D$2671,0)))</f>
        <v/>
      </c>
      <c r="Z88" s="86" t="str">
        <f t="shared" si="18"/>
        <v/>
      </c>
      <c r="AA88" s="87"/>
      <c r="AB88" s="359">
        <f t="shared" si="19"/>
        <v>0</v>
      </c>
      <c r="AC88" s="555"/>
      <c r="AD88" s="86" t="str">
        <f>IF(OR(U88="",W88=""),"",IF(U88="New Install",INDEX('Wattage Table'!$L$3:$L$2671,MATCH('Customer Inputs'!V88,'Wattage Table'!$B$3:$B$2671,0)),INDEX('Wattage Table'!$L$3:$L$2671,MATCH(W88,'Wattage Table'!$D$3:$D$2671,0))))</f>
        <v/>
      </c>
      <c r="AE88" s="91"/>
      <c r="AF88" s="92" t="str">
        <f>Calculations!$AW78</f>
        <v/>
      </c>
      <c r="AG88" s="542"/>
      <c r="AH88" s="551" t="str">
        <f>IF(K88&lt;1,"",Calculations!AV78*'Customer Inputs'!AH$10)</f>
        <v/>
      </c>
      <c r="AI88" s="362" t="str">
        <f t="shared" si="20"/>
        <v/>
      </c>
      <c r="AJ88" s="345" t="str">
        <f>IF(L88&lt;1,"",Calculations!AU78*'Customer Inputs'!AH$10)</f>
        <v/>
      </c>
      <c r="AK88" s="361" t="str">
        <f t="shared" si="21"/>
        <v/>
      </c>
      <c r="AL88" s="37" t="e">
        <f t="shared" si="22"/>
        <v>#VALUE!</v>
      </c>
      <c r="AS88" s="94" t="str">
        <f>IF(ADMIN!AE78="yes","Approved",IF(ADMIN!AE78="no","DENIED",IF(Calculations!U78="Fail wattage","Proposed wattage exceeds existing",IF(AND(Calculations!U78="Fail Qty",C88="L740"),"Proposed Lamp quantity does not match existing",IF(Calculations!U78="Fail Qty","Proposed quantity does not match existing",IF(Calculations!U78="Fail Refrigerated","Proposed Linear feet do not match existing",""))))))</f>
        <v/>
      </c>
      <c r="AU88" s="95"/>
      <c r="AV88" s="95"/>
      <c r="AW88" s="95"/>
      <c r="AX88" s="95"/>
      <c r="AY88" s="95"/>
      <c r="AZ88" s="95"/>
      <c r="BA88" s="95"/>
    </row>
    <row r="89" spans="1:53" ht="30" customHeight="1" x14ac:dyDescent="0.25">
      <c r="A89" s="37">
        <v>74</v>
      </c>
      <c r="B89" s="82"/>
      <c r="C89" s="82"/>
      <c r="D89" s="358" t="str">
        <f>IFERROR(IF(C89="","",INDEX(References!$W$4:$W$12,MATCH('Customer Inputs'!C89,References!$H$4:$H$12,0))),"")</f>
        <v/>
      </c>
      <c r="E89" s="83"/>
      <c r="F89" s="84"/>
      <c r="G89" s="85"/>
      <c r="H89" s="86" t="str">
        <f>IF(G89="","",INDEX('Wattage Table'!$F$3:$F$2671,MATCH('Customer Inputs'!G89,'Wattage Table'!$D$3:$D$2671,0)))</f>
        <v/>
      </c>
      <c r="I89" s="83"/>
      <c r="J89" s="83"/>
      <c r="K89" s="87"/>
      <c r="L89" s="87"/>
      <c r="M89" s="379" t="str">
        <f>IF(G89="","",INDEX('Wattage Table'!$L$3:$L$2671,MATCH('Customer Inputs'!G89,'Wattage Table'!$D$3:$D$2671,0)))</f>
        <v/>
      </c>
      <c r="N89" s="88"/>
      <c r="O89" s="363"/>
      <c r="P89" s="363"/>
      <c r="Q89" s="89" t="str">
        <f t="shared" si="23"/>
        <v/>
      </c>
      <c r="R89" s="90" t="str">
        <f t="shared" si="24"/>
        <v/>
      </c>
      <c r="S89" s="84"/>
      <c r="T89" s="555"/>
      <c r="U89" s="82"/>
      <c r="V89" s="378" t="str">
        <f t="shared" si="16"/>
        <v/>
      </c>
      <c r="W89" s="82"/>
      <c r="X89" s="86">
        <f t="shared" si="17"/>
        <v>0</v>
      </c>
      <c r="Y89" s="86" t="str">
        <f>IF(W89="","",INDEX('Wattage Table'!$F$3:$F$2671,MATCH('Customer Inputs'!W89,'Wattage Table'!$D$3:$D$2671,0)))</f>
        <v/>
      </c>
      <c r="Z89" s="86" t="str">
        <f t="shared" si="18"/>
        <v/>
      </c>
      <c r="AA89" s="87"/>
      <c r="AB89" s="359">
        <f t="shared" si="19"/>
        <v>0</v>
      </c>
      <c r="AC89" s="555"/>
      <c r="AD89" s="86" t="str">
        <f>IF(OR(U89="",W89=""),"",IF(U89="New Install",INDEX('Wattage Table'!$L$3:$L$2671,MATCH('Customer Inputs'!V89,'Wattage Table'!$B$3:$B$2671,0)),INDEX('Wattage Table'!$L$3:$L$2671,MATCH(W89,'Wattage Table'!$D$3:$D$2671,0))))</f>
        <v/>
      </c>
      <c r="AE89" s="91"/>
      <c r="AF89" s="92" t="str">
        <f>Calculations!$AW79</f>
        <v/>
      </c>
      <c r="AG89" s="542"/>
      <c r="AH89" s="551" t="str">
        <f>IF(K89&lt;1,"",Calculations!AV79*'Customer Inputs'!AH$10)</f>
        <v/>
      </c>
      <c r="AI89" s="362" t="str">
        <f t="shared" si="20"/>
        <v/>
      </c>
      <c r="AJ89" s="345" t="str">
        <f>IF(L89&lt;1,"",Calculations!AU79*'Customer Inputs'!AH$10)</f>
        <v/>
      </c>
      <c r="AK89" s="361" t="str">
        <f t="shared" si="21"/>
        <v/>
      </c>
      <c r="AL89" s="37" t="e">
        <f t="shared" si="22"/>
        <v>#VALUE!</v>
      </c>
      <c r="AS89" s="94" t="str">
        <f>IF(ADMIN!AE79="yes","Approved",IF(ADMIN!AE79="no","DENIED",IF(Calculations!U79="Fail wattage","Proposed wattage exceeds existing",IF(AND(Calculations!U79="Fail Qty",C89="L740"),"Proposed Lamp quantity does not match existing",IF(Calculations!U79="Fail Qty","Proposed quantity does not match existing",IF(Calculations!U79="Fail Refrigerated","Proposed Linear feet do not match existing",""))))))</f>
        <v/>
      </c>
      <c r="AU89" s="95"/>
      <c r="AV89" s="95"/>
      <c r="AW89" s="95"/>
      <c r="AX89" s="95"/>
      <c r="AY89" s="95"/>
      <c r="AZ89" s="95"/>
      <c r="BA89" s="95"/>
    </row>
    <row r="90" spans="1:53" ht="30" customHeight="1" x14ac:dyDescent="0.25">
      <c r="A90" s="37">
        <v>75</v>
      </c>
      <c r="B90" s="82"/>
      <c r="C90" s="82"/>
      <c r="D90" s="358" t="str">
        <f>IFERROR(IF(C90="","",INDEX(References!$W$4:$W$12,MATCH('Customer Inputs'!C90,References!$H$4:$H$12,0))),"")</f>
        <v/>
      </c>
      <c r="E90" s="83"/>
      <c r="F90" s="84"/>
      <c r="G90" s="85"/>
      <c r="H90" s="86" t="str">
        <f>IF(G90="","",INDEX('Wattage Table'!$F$3:$F$2671,MATCH('Customer Inputs'!G90,'Wattage Table'!$D$3:$D$2671,0)))</f>
        <v/>
      </c>
      <c r="I90" s="83"/>
      <c r="J90" s="83"/>
      <c r="K90" s="87"/>
      <c r="L90" s="87"/>
      <c r="M90" s="379" t="str">
        <f>IF(G90="","",INDEX('Wattage Table'!$L$3:$L$2671,MATCH('Customer Inputs'!G90,'Wattage Table'!$D$3:$D$2671,0)))</f>
        <v/>
      </c>
      <c r="N90" s="88"/>
      <c r="O90" s="363"/>
      <c r="P90" s="363"/>
      <c r="Q90" s="89" t="str">
        <f t="shared" si="23"/>
        <v/>
      </c>
      <c r="R90" s="90" t="str">
        <f t="shared" si="24"/>
        <v/>
      </c>
      <c r="S90" s="84"/>
      <c r="T90" s="555"/>
      <c r="U90" s="82"/>
      <c r="V90" s="378" t="str">
        <f t="shared" si="16"/>
        <v/>
      </c>
      <c r="W90" s="82"/>
      <c r="X90" s="86">
        <f t="shared" si="17"/>
        <v>0</v>
      </c>
      <c r="Y90" s="86" t="str">
        <f>IF(W90="","",INDEX('Wattage Table'!$F$3:$F$2671,MATCH('Customer Inputs'!W90,'Wattage Table'!$D$3:$D$2671,0)))</f>
        <v/>
      </c>
      <c r="Z90" s="86" t="str">
        <f t="shared" si="18"/>
        <v/>
      </c>
      <c r="AA90" s="87"/>
      <c r="AB90" s="359">
        <f t="shared" si="19"/>
        <v>0</v>
      </c>
      <c r="AC90" s="555"/>
      <c r="AD90" s="86" t="str">
        <f>IF(OR(U90="",W90=""),"",IF(U90="New Install",INDEX('Wattage Table'!$L$3:$L$2671,MATCH('Customer Inputs'!V90,'Wattage Table'!$B$3:$B$2671,0)),INDEX('Wattage Table'!$L$3:$L$2671,MATCH(W90,'Wattage Table'!$D$3:$D$2671,0))))</f>
        <v/>
      </c>
      <c r="AE90" s="91"/>
      <c r="AF90" s="92" t="str">
        <f>Calculations!$AW80</f>
        <v/>
      </c>
      <c r="AG90" s="542"/>
      <c r="AH90" s="551" t="str">
        <f>IF(K90&lt;1,"",Calculations!AV80*'Customer Inputs'!AH$10)</f>
        <v/>
      </c>
      <c r="AI90" s="362" t="str">
        <f t="shared" si="20"/>
        <v/>
      </c>
      <c r="AJ90" s="345" t="str">
        <f>IF(L90&lt;1,"",Calculations!AU80*'Customer Inputs'!AH$10)</f>
        <v/>
      </c>
      <c r="AK90" s="361" t="str">
        <f t="shared" si="21"/>
        <v/>
      </c>
      <c r="AL90" s="37" t="e">
        <f t="shared" si="22"/>
        <v>#VALUE!</v>
      </c>
      <c r="AS90" s="94" t="str">
        <f>IF(ADMIN!AE80="yes","Approved",IF(ADMIN!AE80="no","DENIED",IF(Calculations!U80="Fail wattage","Proposed wattage exceeds existing",IF(AND(Calculations!U80="Fail Qty",C90="L740"),"Proposed Lamp quantity does not match existing",IF(Calculations!U80="Fail Qty","Proposed quantity does not match existing",IF(Calculations!U80="Fail Refrigerated","Proposed Linear feet do not match existing",""))))))</f>
        <v/>
      </c>
      <c r="AU90" s="95"/>
      <c r="AV90" s="95"/>
      <c r="AW90" s="95"/>
      <c r="AX90" s="95"/>
      <c r="AY90" s="95"/>
      <c r="AZ90" s="95"/>
      <c r="BA90" s="95"/>
    </row>
    <row r="91" spans="1:53" ht="30" customHeight="1" x14ac:dyDescent="0.25">
      <c r="A91" s="37">
        <v>76</v>
      </c>
      <c r="B91" s="82"/>
      <c r="C91" s="82"/>
      <c r="D91" s="358" t="str">
        <f>IFERROR(IF(C91="","",INDEX(References!$W$4:$W$12,MATCH('Customer Inputs'!C91,References!$H$4:$H$12,0))),"")</f>
        <v/>
      </c>
      <c r="E91" s="83"/>
      <c r="F91" s="84"/>
      <c r="G91" s="85"/>
      <c r="H91" s="86" t="str">
        <f>IF(G91="","",INDEX('Wattage Table'!$F$3:$F$2671,MATCH('Customer Inputs'!G91,'Wattage Table'!$D$3:$D$2671,0)))</f>
        <v/>
      </c>
      <c r="I91" s="83"/>
      <c r="J91" s="83"/>
      <c r="K91" s="87"/>
      <c r="L91" s="87"/>
      <c r="M91" s="379" t="str">
        <f>IF(G91="","",INDEX('Wattage Table'!$L$3:$L$2671,MATCH('Customer Inputs'!G91,'Wattage Table'!$D$3:$D$2671,0)))</f>
        <v/>
      </c>
      <c r="N91" s="88"/>
      <c r="O91" s="363"/>
      <c r="P91" s="363"/>
      <c r="Q91" s="89" t="str">
        <f t="shared" si="23"/>
        <v/>
      </c>
      <c r="R91" s="90" t="str">
        <f t="shared" si="24"/>
        <v/>
      </c>
      <c r="S91" s="84"/>
      <c r="T91" s="555"/>
      <c r="U91" s="82"/>
      <c r="V91" s="378" t="str">
        <f t="shared" si="16"/>
        <v/>
      </c>
      <c r="W91" s="82"/>
      <c r="X91" s="86">
        <f t="shared" si="17"/>
        <v>0</v>
      </c>
      <c r="Y91" s="86" t="str">
        <f>IF(W91="","",INDEX('Wattage Table'!$F$3:$F$2671,MATCH('Customer Inputs'!W91,'Wattage Table'!$D$3:$D$2671,0)))</f>
        <v/>
      </c>
      <c r="Z91" s="86" t="str">
        <f t="shared" si="18"/>
        <v/>
      </c>
      <c r="AA91" s="87"/>
      <c r="AB91" s="359">
        <f t="shared" si="19"/>
        <v>0</v>
      </c>
      <c r="AC91" s="555"/>
      <c r="AD91" s="86" t="str">
        <f>IF(OR(U91="",W91=""),"",IF(U91="New Install",INDEX('Wattage Table'!$L$3:$L$2671,MATCH('Customer Inputs'!V91,'Wattage Table'!$B$3:$B$2671,0)),INDEX('Wattage Table'!$L$3:$L$2671,MATCH(W91,'Wattage Table'!$D$3:$D$2671,0))))</f>
        <v/>
      </c>
      <c r="AE91" s="91"/>
      <c r="AF91" s="92" t="str">
        <f>Calculations!$AW81</f>
        <v/>
      </c>
      <c r="AG91" s="542"/>
      <c r="AH91" s="551" t="str">
        <f>IF(K91&lt;1,"",Calculations!AV81*'Customer Inputs'!AH$10)</f>
        <v/>
      </c>
      <c r="AI91" s="362" t="str">
        <f t="shared" si="20"/>
        <v/>
      </c>
      <c r="AJ91" s="345" t="str">
        <f>IF(L91&lt;1,"",Calculations!AU81*'Customer Inputs'!AH$10)</f>
        <v/>
      </c>
      <c r="AK91" s="361" t="str">
        <f t="shared" si="21"/>
        <v/>
      </c>
      <c r="AL91" s="37" t="e">
        <f t="shared" si="22"/>
        <v>#VALUE!</v>
      </c>
      <c r="AS91" s="94" t="str">
        <f>IF(ADMIN!AE81="yes","Approved",IF(ADMIN!AE81="no","DENIED",IF(Calculations!U81="Fail wattage","Proposed wattage exceeds existing",IF(AND(Calculations!U81="Fail Qty",C91="L740"),"Proposed Lamp quantity does not match existing",IF(Calculations!U81="Fail Qty","Proposed quantity does not match existing",IF(Calculations!U81="Fail Refrigerated","Proposed Linear feet do not match existing",""))))))</f>
        <v/>
      </c>
      <c r="AU91" s="95"/>
      <c r="AV91" s="95"/>
      <c r="AW91" s="95"/>
      <c r="AX91" s="95"/>
      <c r="AY91" s="95"/>
      <c r="AZ91" s="95"/>
      <c r="BA91" s="95"/>
    </row>
    <row r="92" spans="1:53" ht="30" customHeight="1" x14ac:dyDescent="0.25">
      <c r="A92" s="37">
        <v>77</v>
      </c>
      <c r="B92" s="82"/>
      <c r="C92" s="82"/>
      <c r="D92" s="358" t="str">
        <f>IFERROR(IF(C92="","",INDEX(References!$W$4:$W$12,MATCH('Customer Inputs'!C92,References!$H$4:$H$12,0))),"")</f>
        <v/>
      </c>
      <c r="E92" s="83"/>
      <c r="F92" s="84"/>
      <c r="G92" s="85"/>
      <c r="H92" s="86" t="str">
        <f>IF(G92="","",INDEX('Wattage Table'!$F$3:$F$2671,MATCH('Customer Inputs'!G92,'Wattage Table'!$D$3:$D$2671,0)))</f>
        <v/>
      </c>
      <c r="I92" s="83"/>
      <c r="J92" s="83"/>
      <c r="K92" s="87"/>
      <c r="L92" s="87"/>
      <c r="M92" s="379" t="str">
        <f>IF(G92="","",INDEX('Wattage Table'!$L$3:$L$2671,MATCH('Customer Inputs'!G92,'Wattage Table'!$D$3:$D$2671,0)))</f>
        <v/>
      </c>
      <c r="N92" s="88"/>
      <c r="O92" s="363"/>
      <c r="P92" s="363"/>
      <c r="Q92" s="89" t="str">
        <f t="shared" si="23"/>
        <v/>
      </c>
      <c r="R92" s="90" t="str">
        <f t="shared" si="24"/>
        <v/>
      </c>
      <c r="S92" s="84"/>
      <c r="T92" s="555"/>
      <c r="U92" s="82"/>
      <c r="V92" s="378" t="str">
        <f t="shared" si="16"/>
        <v/>
      </c>
      <c r="W92" s="82"/>
      <c r="X92" s="86">
        <f t="shared" si="17"/>
        <v>0</v>
      </c>
      <c r="Y92" s="86" t="str">
        <f>IF(W92="","",INDEX('Wattage Table'!$F$3:$F$2671,MATCH('Customer Inputs'!W92,'Wattage Table'!$D$3:$D$2671,0)))</f>
        <v/>
      </c>
      <c r="Z92" s="86" t="str">
        <f t="shared" si="18"/>
        <v/>
      </c>
      <c r="AA92" s="87"/>
      <c r="AB92" s="359">
        <f t="shared" si="19"/>
        <v>0</v>
      </c>
      <c r="AC92" s="555"/>
      <c r="AD92" s="86" t="str">
        <f>IF(OR(U92="",W92=""),"",IF(U92="New Install",INDEX('Wattage Table'!$L$3:$L$2671,MATCH('Customer Inputs'!V92,'Wattage Table'!$B$3:$B$2671,0)),INDEX('Wattage Table'!$L$3:$L$2671,MATCH(W92,'Wattage Table'!$D$3:$D$2671,0))))</f>
        <v/>
      </c>
      <c r="AE92" s="91"/>
      <c r="AF92" s="92" t="str">
        <f>Calculations!$AW82</f>
        <v/>
      </c>
      <c r="AG92" s="542"/>
      <c r="AH92" s="551" t="str">
        <f>IF(K92&lt;1,"",Calculations!AV82*'Customer Inputs'!AH$10)</f>
        <v/>
      </c>
      <c r="AI92" s="362" t="str">
        <f t="shared" si="20"/>
        <v/>
      </c>
      <c r="AJ92" s="345" t="str">
        <f>IF(L92&lt;1,"",Calculations!AU82*'Customer Inputs'!AH$10)</f>
        <v/>
      </c>
      <c r="AK92" s="361" t="str">
        <f t="shared" si="21"/>
        <v/>
      </c>
      <c r="AL92" s="37" t="e">
        <f t="shared" si="22"/>
        <v>#VALUE!</v>
      </c>
      <c r="AS92" s="94" t="str">
        <f>IF(ADMIN!AE82="yes","Approved",IF(ADMIN!AE82="no","DENIED",IF(Calculations!U82="Fail wattage","Proposed wattage exceeds existing",IF(AND(Calculations!U82="Fail Qty",C92="L740"),"Proposed Lamp quantity does not match existing",IF(Calculations!U82="Fail Qty","Proposed quantity does not match existing",IF(Calculations!U82="Fail Refrigerated","Proposed Linear feet do not match existing",""))))))</f>
        <v/>
      </c>
      <c r="AU92" s="95"/>
      <c r="AV92" s="95"/>
      <c r="AW92" s="95"/>
      <c r="AX92" s="95"/>
      <c r="AY92" s="95"/>
      <c r="AZ92" s="95"/>
      <c r="BA92" s="95"/>
    </row>
    <row r="93" spans="1:53" ht="30" customHeight="1" x14ac:dyDescent="0.25">
      <c r="A93" s="37">
        <v>78</v>
      </c>
      <c r="B93" s="82"/>
      <c r="C93" s="82"/>
      <c r="D93" s="358" t="str">
        <f>IFERROR(IF(C93="","",INDEX(References!$W$4:$W$12,MATCH('Customer Inputs'!C93,References!$H$4:$H$12,0))),"")</f>
        <v/>
      </c>
      <c r="E93" s="83"/>
      <c r="F93" s="84"/>
      <c r="G93" s="85"/>
      <c r="H93" s="86" t="str">
        <f>IF(G93="","",INDEX('Wattage Table'!$F$3:$F$2671,MATCH('Customer Inputs'!G93,'Wattage Table'!$D$3:$D$2671,0)))</f>
        <v/>
      </c>
      <c r="I93" s="83"/>
      <c r="J93" s="83"/>
      <c r="K93" s="87"/>
      <c r="L93" s="87"/>
      <c r="M93" s="379" t="str">
        <f>IF(G93="","",INDEX('Wattage Table'!$L$3:$L$2671,MATCH('Customer Inputs'!G93,'Wattage Table'!$D$3:$D$2671,0)))</f>
        <v/>
      </c>
      <c r="N93" s="88"/>
      <c r="O93" s="363"/>
      <c r="P93" s="363"/>
      <c r="Q93" s="89" t="str">
        <f t="shared" si="23"/>
        <v/>
      </c>
      <c r="R93" s="90" t="str">
        <f t="shared" si="24"/>
        <v/>
      </c>
      <c r="S93" s="84"/>
      <c r="T93" s="555"/>
      <c r="U93" s="82"/>
      <c r="V93" s="378" t="str">
        <f t="shared" si="16"/>
        <v/>
      </c>
      <c r="W93" s="82"/>
      <c r="X93" s="86">
        <f t="shared" si="17"/>
        <v>0</v>
      </c>
      <c r="Y93" s="86" t="str">
        <f>IF(W93="","",INDEX('Wattage Table'!$F$3:$F$2671,MATCH('Customer Inputs'!W93,'Wattage Table'!$D$3:$D$2671,0)))</f>
        <v/>
      </c>
      <c r="Z93" s="86" t="str">
        <f t="shared" si="18"/>
        <v/>
      </c>
      <c r="AA93" s="87"/>
      <c r="AB93" s="359">
        <f t="shared" si="19"/>
        <v>0</v>
      </c>
      <c r="AC93" s="555"/>
      <c r="AD93" s="86" t="str">
        <f>IF(OR(U93="",W93=""),"",IF(U93="New Install",INDEX('Wattage Table'!$L$3:$L$2671,MATCH('Customer Inputs'!V93,'Wattage Table'!$B$3:$B$2671,0)),INDEX('Wattage Table'!$L$3:$L$2671,MATCH(W93,'Wattage Table'!$D$3:$D$2671,0))))</f>
        <v/>
      </c>
      <c r="AE93" s="91"/>
      <c r="AF93" s="92" t="str">
        <f>Calculations!$AW83</f>
        <v/>
      </c>
      <c r="AG93" s="542"/>
      <c r="AH93" s="551" t="str">
        <f>IF(K93&lt;1,"",Calculations!AV83*'Customer Inputs'!AH$10)</f>
        <v/>
      </c>
      <c r="AI93" s="362" t="str">
        <f t="shared" si="20"/>
        <v/>
      </c>
      <c r="AJ93" s="345" t="str">
        <f>IF(L93&lt;1,"",Calculations!AU83*'Customer Inputs'!AH$10)</f>
        <v/>
      </c>
      <c r="AK93" s="361" t="str">
        <f t="shared" si="21"/>
        <v/>
      </c>
      <c r="AL93" s="37" t="e">
        <f t="shared" si="22"/>
        <v>#VALUE!</v>
      </c>
      <c r="AS93" s="94" t="str">
        <f>IF(ADMIN!AE83="yes","Approved",IF(ADMIN!AE83="no","DENIED",IF(Calculations!U83="Fail wattage","Proposed wattage exceeds existing",IF(AND(Calculations!U83="Fail Qty",C93="L740"),"Proposed Lamp quantity does not match existing",IF(Calculations!U83="Fail Qty","Proposed quantity does not match existing",IF(Calculations!U83="Fail Refrigerated","Proposed Linear feet do not match existing",""))))))</f>
        <v/>
      </c>
      <c r="AU93" s="95"/>
      <c r="AV93" s="95"/>
      <c r="AW93" s="95"/>
      <c r="AX93" s="95"/>
      <c r="AY93" s="95"/>
      <c r="AZ93" s="95"/>
      <c r="BA93" s="95"/>
    </row>
    <row r="94" spans="1:53" ht="30" customHeight="1" x14ac:dyDescent="0.25">
      <c r="A94" s="37">
        <v>79</v>
      </c>
      <c r="B94" s="82"/>
      <c r="C94" s="82"/>
      <c r="D94" s="358" t="str">
        <f>IFERROR(IF(C94="","",INDEX(References!$W$4:$W$12,MATCH('Customer Inputs'!C94,References!$H$4:$H$12,0))),"")</f>
        <v/>
      </c>
      <c r="E94" s="83"/>
      <c r="F94" s="84"/>
      <c r="G94" s="85"/>
      <c r="H94" s="86" t="str">
        <f>IF(G94="","",INDEX('Wattage Table'!$F$3:$F$2671,MATCH('Customer Inputs'!G94,'Wattage Table'!$D$3:$D$2671,0)))</f>
        <v/>
      </c>
      <c r="I94" s="83"/>
      <c r="J94" s="83"/>
      <c r="K94" s="87"/>
      <c r="L94" s="87"/>
      <c r="M94" s="379" t="str">
        <f>IF(G94="","",INDEX('Wattage Table'!$L$3:$L$2671,MATCH('Customer Inputs'!G94,'Wattage Table'!$D$3:$D$2671,0)))</f>
        <v/>
      </c>
      <c r="N94" s="88"/>
      <c r="O94" s="363"/>
      <c r="P94" s="363"/>
      <c r="Q94" s="89" t="str">
        <f t="shared" si="23"/>
        <v/>
      </c>
      <c r="R94" s="90" t="str">
        <f t="shared" si="24"/>
        <v/>
      </c>
      <c r="S94" s="84"/>
      <c r="T94" s="555"/>
      <c r="U94" s="82"/>
      <c r="V94" s="378" t="str">
        <f t="shared" si="16"/>
        <v/>
      </c>
      <c r="W94" s="82"/>
      <c r="X94" s="86">
        <f t="shared" si="17"/>
        <v>0</v>
      </c>
      <c r="Y94" s="86" t="str">
        <f>IF(W94="","",INDEX('Wattage Table'!$F$3:$F$2671,MATCH('Customer Inputs'!W94,'Wattage Table'!$D$3:$D$2671,0)))</f>
        <v/>
      </c>
      <c r="Z94" s="86" t="str">
        <f t="shared" si="18"/>
        <v/>
      </c>
      <c r="AA94" s="87"/>
      <c r="AB94" s="359">
        <f t="shared" si="19"/>
        <v>0</v>
      </c>
      <c r="AC94" s="555"/>
      <c r="AD94" s="86" t="str">
        <f>IF(OR(U94="",W94=""),"",IF(U94="New Install",INDEX('Wattage Table'!$L$3:$L$2671,MATCH('Customer Inputs'!V94,'Wattage Table'!$B$3:$B$2671,0)),INDEX('Wattage Table'!$L$3:$L$2671,MATCH(W94,'Wattage Table'!$D$3:$D$2671,0))))</f>
        <v/>
      </c>
      <c r="AE94" s="91"/>
      <c r="AF94" s="92" t="str">
        <f>Calculations!$AW84</f>
        <v/>
      </c>
      <c r="AG94" s="542"/>
      <c r="AH94" s="551" t="str">
        <f>IF(K94&lt;1,"",Calculations!AV84*'Customer Inputs'!AH$10)</f>
        <v/>
      </c>
      <c r="AI94" s="362" t="str">
        <f t="shared" si="20"/>
        <v/>
      </c>
      <c r="AJ94" s="345" t="str">
        <f>IF(L94&lt;1,"",Calculations!AU84*'Customer Inputs'!AH$10)</f>
        <v/>
      </c>
      <c r="AK94" s="361" t="str">
        <f t="shared" si="21"/>
        <v/>
      </c>
      <c r="AL94" s="37" t="e">
        <f t="shared" si="22"/>
        <v>#VALUE!</v>
      </c>
      <c r="AS94" s="94" t="str">
        <f>IF(ADMIN!AE84="yes","Approved",IF(ADMIN!AE84="no","DENIED",IF(Calculations!U84="Fail wattage","Proposed wattage exceeds existing",IF(AND(Calculations!U84="Fail Qty",C94="L740"),"Proposed Lamp quantity does not match existing",IF(Calculations!U84="Fail Qty","Proposed quantity does not match existing",IF(Calculations!U84="Fail Refrigerated","Proposed Linear feet do not match existing",""))))))</f>
        <v/>
      </c>
      <c r="AU94" s="95"/>
      <c r="AV94" s="95"/>
      <c r="AW94" s="95"/>
      <c r="AX94" s="95"/>
      <c r="AY94" s="95"/>
      <c r="AZ94" s="95"/>
      <c r="BA94" s="95"/>
    </row>
    <row r="95" spans="1:53" ht="30" customHeight="1" x14ac:dyDescent="0.25">
      <c r="A95" s="37">
        <v>80</v>
      </c>
      <c r="B95" s="82"/>
      <c r="C95" s="82"/>
      <c r="D95" s="358" t="str">
        <f>IFERROR(IF(C95="","",INDEX(References!$W$4:$W$12,MATCH('Customer Inputs'!C95,References!$H$4:$H$12,0))),"")</f>
        <v/>
      </c>
      <c r="E95" s="83"/>
      <c r="F95" s="84"/>
      <c r="G95" s="85"/>
      <c r="H95" s="86" t="str">
        <f>IF(G95="","",INDEX('Wattage Table'!$F$3:$F$2671,MATCH('Customer Inputs'!G95,'Wattage Table'!$D$3:$D$2671,0)))</f>
        <v/>
      </c>
      <c r="I95" s="83"/>
      <c r="J95" s="83"/>
      <c r="K95" s="87"/>
      <c r="L95" s="87"/>
      <c r="M95" s="379" t="str">
        <f>IF(G95="","",INDEX('Wattage Table'!$L$3:$L$2671,MATCH('Customer Inputs'!G95,'Wattage Table'!$D$3:$D$2671,0)))</f>
        <v/>
      </c>
      <c r="N95" s="88"/>
      <c r="O95" s="363"/>
      <c r="P95" s="363"/>
      <c r="Q95" s="89" t="str">
        <f t="shared" si="23"/>
        <v/>
      </c>
      <c r="R95" s="90" t="str">
        <f t="shared" si="24"/>
        <v/>
      </c>
      <c r="S95" s="84"/>
      <c r="T95" s="555"/>
      <c r="U95" s="82"/>
      <c r="V95" s="378" t="str">
        <f t="shared" si="16"/>
        <v/>
      </c>
      <c r="W95" s="82"/>
      <c r="X95" s="86">
        <f t="shared" si="17"/>
        <v>0</v>
      </c>
      <c r="Y95" s="86" t="str">
        <f>IF(W95="","",INDEX('Wattage Table'!$F$3:$F$2671,MATCH('Customer Inputs'!W95,'Wattage Table'!$D$3:$D$2671,0)))</f>
        <v/>
      </c>
      <c r="Z95" s="86" t="str">
        <f t="shared" si="18"/>
        <v/>
      </c>
      <c r="AA95" s="87"/>
      <c r="AB95" s="359">
        <f t="shared" si="19"/>
        <v>0</v>
      </c>
      <c r="AC95" s="555"/>
      <c r="AD95" s="86" t="str">
        <f>IF(OR(U95="",W95=""),"",IF(U95="New Install",INDEX('Wattage Table'!$L$3:$L$2671,MATCH('Customer Inputs'!V95,'Wattage Table'!$B$3:$B$2671,0)),INDEX('Wattage Table'!$L$3:$L$2671,MATCH(W95,'Wattage Table'!$D$3:$D$2671,0))))</f>
        <v/>
      </c>
      <c r="AE95" s="91"/>
      <c r="AF95" s="92" t="str">
        <f>Calculations!$AW85</f>
        <v/>
      </c>
      <c r="AG95" s="542"/>
      <c r="AH95" s="551" t="str">
        <f>IF(K95&lt;1,"",Calculations!AV85*'Customer Inputs'!AH$10)</f>
        <v/>
      </c>
      <c r="AI95" s="362" t="str">
        <f t="shared" si="20"/>
        <v/>
      </c>
      <c r="AJ95" s="345" t="str">
        <f>IF(L95&lt;1,"",Calculations!AU85*'Customer Inputs'!AH$10)</f>
        <v/>
      </c>
      <c r="AK95" s="361" t="str">
        <f t="shared" si="21"/>
        <v/>
      </c>
      <c r="AL95" s="37" t="e">
        <f t="shared" si="22"/>
        <v>#VALUE!</v>
      </c>
      <c r="AS95" s="94" t="str">
        <f>IF(ADMIN!AE85="yes","Approved",IF(ADMIN!AE85="no","DENIED",IF(Calculations!U85="Fail wattage","Proposed wattage exceeds existing",IF(AND(Calculations!U85="Fail Qty",C95="L740"),"Proposed Lamp quantity does not match existing",IF(Calculations!U85="Fail Qty","Proposed quantity does not match existing",IF(Calculations!U85="Fail Refrigerated","Proposed Linear feet do not match existing",""))))))</f>
        <v/>
      </c>
      <c r="AU95" s="95"/>
      <c r="AV95" s="95"/>
      <c r="AW95" s="95"/>
      <c r="AX95" s="95"/>
      <c r="AY95" s="95"/>
      <c r="AZ95" s="95"/>
      <c r="BA95" s="95"/>
    </row>
    <row r="96" spans="1:53" ht="30" customHeight="1" x14ac:dyDescent="0.25">
      <c r="A96" s="37">
        <v>81</v>
      </c>
      <c r="B96" s="82"/>
      <c r="C96" s="82"/>
      <c r="D96" s="358" t="str">
        <f>IFERROR(IF(C96="","",INDEX(References!$W$4:$W$12,MATCH('Customer Inputs'!C96,References!$H$4:$H$12,0))),"")</f>
        <v/>
      </c>
      <c r="E96" s="83"/>
      <c r="F96" s="84"/>
      <c r="G96" s="85"/>
      <c r="H96" s="86" t="str">
        <f>IF(G96="","",INDEX('Wattage Table'!$F$3:$F$2671,MATCH('Customer Inputs'!G96,'Wattage Table'!$D$3:$D$2671,0)))</f>
        <v/>
      </c>
      <c r="I96" s="83"/>
      <c r="J96" s="83"/>
      <c r="K96" s="87"/>
      <c r="L96" s="87"/>
      <c r="M96" s="379" t="str">
        <f>IF(G96="","",INDEX('Wattage Table'!$L$3:$L$2671,MATCH('Customer Inputs'!G96,'Wattage Table'!$D$3:$D$2671,0)))</f>
        <v/>
      </c>
      <c r="N96" s="88"/>
      <c r="O96" s="363"/>
      <c r="P96" s="363"/>
      <c r="Q96" s="89" t="str">
        <f t="shared" si="23"/>
        <v/>
      </c>
      <c r="R96" s="90" t="str">
        <f t="shared" si="24"/>
        <v/>
      </c>
      <c r="S96" s="84"/>
      <c r="T96" s="555"/>
      <c r="U96" s="82"/>
      <c r="V96" s="378" t="str">
        <f t="shared" si="16"/>
        <v/>
      </c>
      <c r="W96" s="82"/>
      <c r="X96" s="86">
        <f t="shared" si="17"/>
        <v>0</v>
      </c>
      <c r="Y96" s="86" t="str">
        <f>IF(W96="","",INDEX('Wattage Table'!$F$3:$F$2671,MATCH('Customer Inputs'!W96,'Wattage Table'!$D$3:$D$2671,0)))</f>
        <v/>
      </c>
      <c r="Z96" s="86" t="str">
        <f t="shared" si="18"/>
        <v/>
      </c>
      <c r="AA96" s="87"/>
      <c r="AB96" s="359">
        <f t="shared" si="19"/>
        <v>0</v>
      </c>
      <c r="AC96" s="555"/>
      <c r="AD96" s="86" t="str">
        <f>IF(OR(U96="",W96=""),"",IF(U96="New Install",INDEX('Wattage Table'!$L$3:$L$2671,MATCH('Customer Inputs'!V96,'Wattage Table'!$B$3:$B$2671,0)),INDEX('Wattage Table'!$L$3:$L$2671,MATCH(W96,'Wattage Table'!$D$3:$D$2671,0))))</f>
        <v/>
      </c>
      <c r="AE96" s="91"/>
      <c r="AF96" s="92" t="str">
        <f>Calculations!$AW86</f>
        <v/>
      </c>
      <c r="AG96" s="542"/>
      <c r="AH96" s="551" t="str">
        <f>IF(K96&lt;1,"",Calculations!AV86*'Customer Inputs'!AH$10)</f>
        <v/>
      </c>
      <c r="AI96" s="362" t="str">
        <f t="shared" si="20"/>
        <v/>
      </c>
      <c r="AJ96" s="345" t="str">
        <f>IF(L96&lt;1,"",Calculations!AU86*'Customer Inputs'!AH$10)</f>
        <v/>
      </c>
      <c r="AK96" s="361" t="str">
        <f t="shared" si="21"/>
        <v/>
      </c>
      <c r="AL96" s="37" t="e">
        <f t="shared" si="22"/>
        <v>#VALUE!</v>
      </c>
      <c r="AS96" s="94" t="str">
        <f>IF(ADMIN!AE86="yes","Approved",IF(ADMIN!AE86="no","DENIED",IF(Calculations!U86="Fail wattage","Proposed wattage exceeds existing",IF(AND(Calculations!U86="Fail Qty",C96="L740"),"Proposed Lamp quantity does not match existing",IF(Calculations!U86="Fail Qty","Proposed quantity does not match existing",IF(Calculations!U86="Fail Refrigerated","Proposed Linear feet do not match existing",""))))))</f>
        <v/>
      </c>
      <c r="AU96" s="95"/>
      <c r="AV96" s="95"/>
      <c r="AW96" s="95"/>
      <c r="AX96" s="95"/>
      <c r="AY96" s="95"/>
      <c r="AZ96" s="95"/>
      <c r="BA96" s="95"/>
    </row>
    <row r="97" spans="1:53" ht="30" customHeight="1" x14ac:dyDescent="0.25">
      <c r="A97" s="37">
        <v>82</v>
      </c>
      <c r="B97" s="82"/>
      <c r="C97" s="82"/>
      <c r="D97" s="358" t="str">
        <f>IFERROR(IF(C97="","",INDEX(References!$W$4:$W$12,MATCH('Customer Inputs'!C97,References!$H$4:$H$12,0))),"")</f>
        <v/>
      </c>
      <c r="E97" s="83"/>
      <c r="F97" s="84"/>
      <c r="G97" s="85"/>
      <c r="H97" s="86" t="str">
        <f>IF(G97="","",INDEX('Wattage Table'!$F$3:$F$2671,MATCH('Customer Inputs'!G97,'Wattage Table'!$D$3:$D$2671,0)))</f>
        <v/>
      </c>
      <c r="I97" s="83"/>
      <c r="J97" s="83"/>
      <c r="K97" s="87"/>
      <c r="L97" s="87"/>
      <c r="M97" s="379" t="str">
        <f>IF(G97="","",INDEX('Wattage Table'!$L$3:$L$2671,MATCH('Customer Inputs'!G97,'Wattage Table'!$D$3:$D$2671,0)))</f>
        <v/>
      </c>
      <c r="N97" s="88"/>
      <c r="O97" s="363"/>
      <c r="P97" s="363"/>
      <c r="Q97" s="89" t="str">
        <f t="shared" si="23"/>
        <v/>
      </c>
      <c r="R97" s="90" t="str">
        <f t="shared" si="24"/>
        <v/>
      </c>
      <c r="S97" s="84"/>
      <c r="T97" s="555"/>
      <c r="U97" s="82"/>
      <c r="V97" s="378" t="str">
        <f t="shared" si="16"/>
        <v/>
      </c>
      <c r="W97" s="82"/>
      <c r="X97" s="86">
        <f t="shared" si="17"/>
        <v>0</v>
      </c>
      <c r="Y97" s="86" t="str">
        <f>IF(W97="","",INDEX('Wattage Table'!$F$3:$F$2671,MATCH('Customer Inputs'!W97,'Wattage Table'!$D$3:$D$2671,0)))</f>
        <v/>
      </c>
      <c r="Z97" s="86" t="str">
        <f t="shared" si="18"/>
        <v/>
      </c>
      <c r="AA97" s="87"/>
      <c r="AB97" s="359">
        <f t="shared" si="19"/>
        <v>0</v>
      </c>
      <c r="AC97" s="555"/>
      <c r="AD97" s="86" t="str">
        <f>IF(OR(U97="",W97=""),"",IF(U97="New Install",INDEX('Wattage Table'!$L$3:$L$2671,MATCH('Customer Inputs'!V97,'Wattage Table'!$B$3:$B$2671,0)),INDEX('Wattage Table'!$L$3:$L$2671,MATCH(W97,'Wattage Table'!$D$3:$D$2671,0))))</f>
        <v/>
      </c>
      <c r="AE97" s="91"/>
      <c r="AF97" s="92" t="str">
        <f>Calculations!$AW87</f>
        <v/>
      </c>
      <c r="AG97" s="542"/>
      <c r="AH97" s="551" t="str">
        <f>IF(K97&lt;1,"",Calculations!AV87*'Customer Inputs'!AH$10)</f>
        <v/>
      </c>
      <c r="AI97" s="362" t="str">
        <f t="shared" si="20"/>
        <v/>
      </c>
      <c r="AJ97" s="345" t="str">
        <f>IF(L97&lt;1,"",Calculations!AU87*'Customer Inputs'!AH$10)</f>
        <v/>
      </c>
      <c r="AK97" s="361" t="str">
        <f t="shared" si="21"/>
        <v/>
      </c>
      <c r="AL97" s="37" t="e">
        <f t="shared" si="22"/>
        <v>#VALUE!</v>
      </c>
      <c r="AS97" s="94" t="str">
        <f>IF(ADMIN!AE87="yes","Approved",IF(ADMIN!AE87="no","DENIED",IF(Calculations!U87="Fail wattage","Proposed wattage exceeds existing",IF(AND(Calculations!U87="Fail Qty",C97="L740"),"Proposed Lamp quantity does not match existing",IF(Calculations!U87="Fail Qty","Proposed quantity does not match existing",IF(Calculations!U87="Fail Refrigerated","Proposed Linear feet do not match existing",""))))))</f>
        <v/>
      </c>
      <c r="AU97" s="95"/>
      <c r="AV97" s="95"/>
      <c r="AW97" s="95"/>
      <c r="AX97" s="95"/>
      <c r="AY97" s="95"/>
      <c r="AZ97" s="95"/>
      <c r="BA97" s="95"/>
    </row>
    <row r="98" spans="1:53" ht="30" customHeight="1" x14ac:dyDescent="0.25">
      <c r="A98" s="37">
        <v>83</v>
      </c>
      <c r="B98" s="82"/>
      <c r="C98" s="82"/>
      <c r="D98" s="358" t="str">
        <f>IFERROR(IF(C98="","",INDEX(References!$W$4:$W$12,MATCH('Customer Inputs'!C98,References!$H$4:$H$12,0))),"")</f>
        <v/>
      </c>
      <c r="E98" s="83"/>
      <c r="F98" s="84"/>
      <c r="G98" s="85"/>
      <c r="H98" s="86" t="str">
        <f>IF(G98="","",INDEX('Wattage Table'!$F$3:$F$2671,MATCH('Customer Inputs'!G98,'Wattage Table'!$D$3:$D$2671,0)))</f>
        <v/>
      </c>
      <c r="I98" s="83"/>
      <c r="J98" s="83"/>
      <c r="K98" s="87"/>
      <c r="L98" s="87"/>
      <c r="M98" s="379" t="str">
        <f>IF(G98="","",INDEX('Wattage Table'!$L$3:$L$2671,MATCH('Customer Inputs'!G98,'Wattage Table'!$D$3:$D$2671,0)))</f>
        <v/>
      </c>
      <c r="N98" s="88"/>
      <c r="O98" s="364"/>
      <c r="P98" s="364"/>
      <c r="Q98" s="89" t="str">
        <f t="shared" si="23"/>
        <v/>
      </c>
      <c r="R98" s="90" t="str">
        <f t="shared" si="24"/>
        <v/>
      </c>
      <c r="S98" s="84"/>
      <c r="T98" s="555"/>
      <c r="U98" s="82"/>
      <c r="V98" s="378" t="str">
        <f t="shared" si="16"/>
        <v/>
      </c>
      <c r="W98" s="82"/>
      <c r="X98" s="86">
        <f t="shared" si="17"/>
        <v>0</v>
      </c>
      <c r="Y98" s="86" t="str">
        <f>IF(W98="","",INDEX('Wattage Table'!$F$3:$F$2671,MATCH('Customer Inputs'!W98,'Wattage Table'!$D$3:$D$2671,0)))</f>
        <v/>
      </c>
      <c r="Z98" s="86" t="str">
        <f t="shared" si="18"/>
        <v/>
      </c>
      <c r="AA98" s="87"/>
      <c r="AB98" s="359">
        <f t="shared" si="19"/>
        <v>0</v>
      </c>
      <c r="AC98" s="555"/>
      <c r="AD98" s="86" t="str">
        <f>IF(OR(U98="",W98=""),"",IF(U98="New Install",INDEX('Wattage Table'!$L$3:$L$2671,MATCH('Customer Inputs'!V98,'Wattage Table'!$B$3:$B$2671,0)),INDEX('Wattage Table'!$L$3:$L$2671,MATCH(W98,'Wattage Table'!$D$3:$D$2671,0))))</f>
        <v/>
      </c>
      <c r="AE98" s="91"/>
      <c r="AF98" s="92" t="str">
        <f>Calculations!$AW88</f>
        <v/>
      </c>
      <c r="AG98" s="542"/>
      <c r="AH98" s="551" t="str">
        <f>IF(K98&lt;1,"",Calculations!AV88*'Customer Inputs'!AH$10)</f>
        <v/>
      </c>
      <c r="AI98" s="362" t="str">
        <f t="shared" si="20"/>
        <v/>
      </c>
      <c r="AJ98" s="345" t="str">
        <f>IF(L98&lt;1,"",Calculations!AU88*'Customer Inputs'!AH$10)</f>
        <v/>
      </c>
      <c r="AK98" s="361" t="str">
        <f t="shared" si="21"/>
        <v/>
      </c>
      <c r="AL98" s="37" t="e">
        <f t="shared" si="22"/>
        <v>#VALUE!</v>
      </c>
      <c r="AS98" s="94" t="str">
        <f>IF(ADMIN!AE88="yes","Approved",IF(ADMIN!AE88="no","DENIED",IF(Calculations!U88="Fail wattage","Proposed wattage exceeds existing",IF(AND(Calculations!U88="Fail Qty",C98="L740"),"Proposed Lamp quantity does not match existing",IF(Calculations!U88="Fail Qty","Proposed quantity does not match existing",IF(Calculations!U88="Fail Refrigerated","Proposed Linear feet do not match existing",""))))))</f>
        <v/>
      </c>
      <c r="AU98" s="95"/>
      <c r="AV98" s="95"/>
      <c r="AW98" s="95"/>
      <c r="AX98" s="95"/>
      <c r="AY98" s="95"/>
      <c r="AZ98" s="95"/>
      <c r="BA98" s="95"/>
    </row>
    <row r="99" spans="1:53" ht="30" customHeight="1" x14ac:dyDescent="0.25">
      <c r="A99" s="37">
        <v>84</v>
      </c>
      <c r="B99" s="82"/>
      <c r="C99" s="82"/>
      <c r="D99" s="358" t="str">
        <f>IFERROR(IF(C99="","",INDEX(References!$W$4:$W$12,MATCH('Customer Inputs'!C99,References!$H$4:$H$12,0))),"")</f>
        <v/>
      </c>
      <c r="E99" s="83"/>
      <c r="F99" s="84"/>
      <c r="G99" s="85"/>
      <c r="H99" s="86" t="str">
        <f>IF(G99="","",INDEX('Wattage Table'!$F$3:$F$2671,MATCH('Customer Inputs'!G99,'Wattage Table'!$D$3:$D$2671,0)))</f>
        <v/>
      </c>
      <c r="I99" s="83"/>
      <c r="J99" s="83"/>
      <c r="K99" s="87"/>
      <c r="L99" s="87"/>
      <c r="M99" s="379" t="str">
        <f>IF(G99="","",INDEX('Wattage Table'!$L$3:$L$2671,MATCH('Customer Inputs'!G99,'Wattage Table'!$D$3:$D$2671,0)))</f>
        <v/>
      </c>
      <c r="N99" s="88"/>
      <c r="O99" s="364"/>
      <c r="P99" s="364"/>
      <c r="Q99" s="89" t="str">
        <f t="shared" si="23"/>
        <v/>
      </c>
      <c r="R99" s="90" t="str">
        <f t="shared" si="24"/>
        <v/>
      </c>
      <c r="S99" s="84"/>
      <c r="T99" s="555"/>
      <c r="U99" s="82"/>
      <c r="V99" s="378" t="str">
        <f t="shared" si="16"/>
        <v/>
      </c>
      <c r="W99" s="82"/>
      <c r="X99" s="86">
        <f t="shared" si="17"/>
        <v>0</v>
      </c>
      <c r="Y99" s="86" t="str">
        <f>IF(W99="","",INDEX('Wattage Table'!$F$3:$F$2671,MATCH('Customer Inputs'!W99,'Wattage Table'!$D$3:$D$2671,0)))</f>
        <v/>
      </c>
      <c r="Z99" s="86" t="str">
        <f t="shared" si="18"/>
        <v/>
      </c>
      <c r="AA99" s="87"/>
      <c r="AB99" s="359">
        <f t="shared" si="19"/>
        <v>0</v>
      </c>
      <c r="AC99" s="555"/>
      <c r="AD99" s="86" t="str">
        <f>IF(OR(U99="",W99=""),"",IF(U99="New Install",INDEX('Wattage Table'!$L$3:$L$2671,MATCH('Customer Inputs'!V99,'Wattage Table'!$B$3:$B$2671,0)),INDEX('Wattage Table'!$L$3:$L$2671,MATCH(W99,'Wattage Table'!$D$3:$D$2671,0))))</f>
        <v/>
      </c>
      <c r="AE99" s="91"/>
      <c r="AF99" s="92" t="str">
        <f>Calculations!$AW89</f>
        <v/>
      </c>
      <c r="AG99" s="542"/>
      <c r="AH99" s="551" t="str">
        <f>IF(K99&lt;1,"",Calculations!AV89*'Customer Inputs'!AH$10)</f>
        <v/>
      </c>
      <c r="AI99" s="362" t="str">
        <f t="shared" si="20"/>
        <v/>
      </c>
      <c r="AJ99" s="345" t="str">
        <f>IF(L99&lt;1,"",Calculations!AU89*'Customer Inputs'!AH$10)</f>
        <v/>
      </c>
      <c r="AK99" s="361" t="str">
        <f t="shared" si="21"/>
        <v/>
      </c>
      <c r="AL99" s="37" t="e">
        <f t="shared" si="22"/>
        <v>#VALUE!</v>
      </c>
      <c r="AS99" s="94" t="str">
        <f>IF(ADMIN!AE89="yes","Approved",IF(ADMIN!AE89="no","DENIED",IF(Calculations!U89="Fail wattage","Proposed wattage exceeds existing",IF(AND(Calculations!U89="Fail Qty",C99="L740"),"Proposed Lamp quantity does not match existing",IF(Calculations!U89="Fail Qty","Proposed quantity does not match existing",IF(Calculations!U89="Fail Refrigerated","Proposed Linear feet do not match existing",""))))))</f>
        <v/>
      </c>
      <c r="AU99" s="95"/>
      <c r="AV99" s="95"/>
      <c r="AW99" s="95"/>
      <c r="AX99" s="95"/>
      <c r="AY99" s="95"/>
      <c r="AZ99" s="95"/>
      <c r="BA99" s="95"/>
    </row>
    <row r="100" spans="1:53" ht="30" customHeight="1" x14ac:dyDescent="0.25">
      <c r="A100" s="37">
        <v>85</v>
      </c>
      <c r="B100" s="82"/>
      <c r="C100" s="82"/>
      <c r="D100" s="358" t="str">
        <f>IFERROR(IF(C100="","",INDEX(References!$W$4:$W$12,MATCH('Customer Inputs'!C100,References!$H$4:$H$12,0))),"")</f>
        <v/>
      </c>
      <c r="E100" s="83"/>
      <c r="F100" s="84"/>
      <c r="G100" s="85"/>
      <c r="H100" s="86" t="str">
        <f>IF(G100="","",INDEX('Wattage Table'!$F$3:$F$2671,MATCH('Customer Inputs'!G100,'Wattage Table'!$D$3:$D$2671,0)))</f>
        <v/>
      </c>
      <c r="I100" s="83"/>
      <c r="J100" s="83"/>
      <c r="K100" s="87"/>
      <c r="L100" s="87"/>
      <c r="M100" s="379" t="str">
        <f>IF(G100="","",INDEX('Wattage Table'!$L$3:$L$2671,MATCH('Customer Inputs'!G100,'Wattage Table'!$D$3:$D$2671,0)))</f>
        <v/>
      </c>
      <c r="N100" s="88"/>
      <c r="O100" s="364"/>
      <c r="P100" s="364"/>
      <c r="Q100" s="89" t="str">
        <f t="shared" si="23"/>
        <v/>
      </c>
      <c r="R100" s="90" t="str">
        <f t="shared" si="24"/>
        <v/>
      </c>
      <c r="S100" s="84"/>
      <c r="T100" s="555"/>
      <c r="U100" s="82"/>
      <c r="V100" s="378" t="str">
        <f t="shared" si="16"/>
        <v/>
      </c>
      <c r="W100" s="82"/>
      <c r="X100" s="86">
        <f t="shared" si="17"/>
        <v>0</v>
      </c>
      <c r="Y100" s="86" t="str">
        <f>IF(W100="","",INDEX('Wattage Table'!$F$3:$F$2671,MATCH('Customer Inputs'!W100,'Wattage Table'!$D$3:$D$2671,0)))</f>
        <v/>
      </c>
      <c r="Z100" s="86" t="str">
        <f t="shared" si="18"/>
        <v/>
      </c>
      <c r="AA100" s="87"/>
      <c r="AB100" s="359">
        <f t="shared" si="19"/>
        <v>0</v>
      </c>
      <c r="AC100" s="555"/>
      <c r="AD100" s="86" t="str">
        <f>IF(OR(U100="",W100=""),"",IF(U100="New Install",INDEX('Wattage Table'!$L$3:$L$2671,MATCH('Customer Inputs'!V100,'Wattage Table'!$B$3:$B$2671,0)),INDEX('Wattage Table'!$L$3:$L$2671,MATCH(W100,'Wattage Table'!$D$3:$D$2671,0))))</f>
        <v/>
      </c>
      <c r="AE100" s="91"/>
      <c r="AF100" s="92" t="str">
        <f>Calculations!$AW90</f>
        <v/>
      </c>
      <c r="AG100" s="542"/>
      <c r="AH100" s="551" t="str">
        <f>IF(K100&lt;1,"",Calculations!AV90*'Customer Inputs'!AH$10)</f>
        <v/>
      </c>
      <c r="AI100" s="362" t="str">
        <f t="shared" si="20"/>
        <v/>
      </c>
      <c r="AJ100" s="345" t="str">
        <f>IF(L100&lt;1,"",Calculations!AU90*'Customer Inputs'!AH$10)</f>
        <v/>
      </c>
      <c r="AK100" s="361" t="str">
        <f t="shared" si="21"/>
        <v/>
      </c>
      <c r="AL100" s="37" t="e">
        <f t="shared" si="22"/>
        <v>#VALUE!</v>
      </c>
      <c r="AS100" s="94" t="str">
        <f>IF(ADMIN!AE90="yes","Approved",IF(ADMIN!AE90="no","DENIED",IF(Calculations!U90="Fail wattage","Proposed wattage exceeds existing",IF(AND(Calculations!U90="Fail Qty",C100="L740"),"Proposed Lamp quantity does not match existing",IF(Calculations!U90="Fail Qty","Proposed quantity does not match existing",IF(Calculations!U90="Fail Refrigerated","Proposed Linear feet do not match existing",""))))))</f>
        <v/>
      </c>
      <c r="AU100" s="95"/>
      <c r="AV100" s="95"/>
      <c r="AW100" s="95"/>
      <c r="AX100" s="95"/>
      <c r="AY100" s="95"/>
      <c r="AZ100" s="95"/>
      <c r="BA100" s="95"/>
    </row>
    <row r="101" spans="1:53" ht="30" customHeight="1" x14ac:dyDescent="0.25">
      <c r="A101" s="37">
        <v>86</v>
      </c>
      <c r="B101" s="82"/>
      <c r="C101" s="82"/>
      <c r="D101" s="358" t="str">
        <f>IFERROR(IF(C101="","",INDEX(References!$W$4:$W$12,MATCH('Customer Inputs'!C101,References!$H$4:$H$12,0))),"")</f>
        <v/>
      </c>
      <c r="E101" s="83"/>
      <c r="F101" s="84"/>
      <c r="G101" s="85"/>
      <c r="H101" s="86" t="str">
        <f>IF(G101="","",INDEX('Wattage Table'!$F$3:$F$2671,MATCH('Customer Inputs'!G101,'Wattage Table'!$D$3:$D$2671,0)))</f>
        <v/>
      </c>
      <c r="I101" s="83"/>
      <c r="J101" s="83"/>
      <c r="K101" s="87"/>
      <c r="L101" s="87"/>
      <c r="M101" s="379" t="str">
        <f>IF(G101="","",INDEX('Wattage Table'!$L$3:$L$2671,MATCH('Customer Inputs'!G101,'Wattage Table'!$D$3:$D$2671,0)))</f>
        <v/>
      </c>
      <c r="N101" s="88"/>
      <c r="O101" s="364"/>
      <c r="P101" s="364"/>
      <c r="Q101" s="89" t="str">
        <f t="shared" si="23"/>
        <v/>
      </c>
      <c r="R101" s="90" t="str">
        <f t="shared" si="24"/>
        <v/>
      </c>
      <c r="S101" s="84"/>
      <c r="T101" s="555"/>
      <c r="U101" s="82"/>
      <c r="V101" s="378" t="str">
        <f t="shared" si="16"/>
        <v/>
      </c>
      <c r="W101" s="82"/>
      <c r="X101" s="86">
        <f t="shared" si="17"/>
        <v>0</v>
      </c>
      <c r="Y101" s="86" t="str">
        <f>IF(W101="","",INDEX('Wattage Table'!$F$3:$F$2671,MATCH('Customer Inputs'!W101,'Wattage Table'!$D$3:$D$2671,0)))</f>
        <v/>
      </c>
      <c r="Z101" s="86" t="str">
        <f t="shared" si="18"/>
        <v/>
      </c>
      <c r="AA101" s="87"/>
      <c r="AB101" s="359">
        <f t="shared" si="19"/>
        <v>0</v>
      </c>
      <c r="AC101" s="555"/>
      <c r="AD101" s="86" t="str">
        <f>IF(OR(U101="",W101=""),"",IF(U101="New Install",INDEX('Wattage Table'!$L$3:$L$2671,MATCH('Customer Inputs'!V101,'Wattage Table'!$B$3:$B$2671,0)),INDEX('Wattage Table'!$L$3:$L$2671,MATCH(W101,'Wattage Table'!$D$3:$D$2671,0))))</f>
        <v/>
      </c>
      <c r="AE101" s="91"/>
      <c r="AF101" s="92" t="str">
        <f>Calculations!$AW91</f>
        <v/>
      </c>
      <c r="AG101" s="542"/>
      <c r="AH101" s="551" t="str">
        <f>IF(K101&lt;1,"",Calculations!AV91*'Customer Inputs'!AH$10)</f>
        <v/>
      </c>
      <c r="AI101" s="362" t="str">
        <f t="shared" si="20"/>
        <v/>
      </c>
      <c r="AJ101" s="345" t="str">
        <f>IF(L101&lt;1,"",Calculations!AU91*'Customer Inputs'!AH$10)</f>
        <v/>
      </c>
      <c r="AK101" s="361" t="str">
        <f t="shared" si="21"/>
        <v/>
      </c>
      <c r="AL101" s="37" t="e">
        <f t="shared" si="22"/>
        <v>#VALUE!</v>
      </c>
      <c r="AS101" s="94" t="str">
        <f>IF(ADMIN!AE91="yes","Approved",IF(ADMIN!AE91="no","DENIED",IF(Calculations!U91="Fail wattage","Proposed wattage exceeds existing",IF(AND(Calculations!U91="Fail Qty",C101="L740"),"Proposed Lamp quantity does not match existing",IF(Calculations!U91="Fail Qty","Proposed quantity does not match existing",IF(Calculations!U91="Fail Refrigerated","Proposed Linear feet do not match existing",""))))))</f>
        <v/>
      </c>
      <c r="AU101" s="95"/>
      <c r="AV101" s="95"/>
      <c r="AW101" s="95"/>
      <c r="AX101" s="95"/>
      <c r="AY101" s="95"/>
      <c r="AZ101" s="95"/>
      <c r="BA101" s="95"/>
    </row>
    <row r="102" spans="1:53" ht="30" customHeight="1" x14ac:dyDescent="0.25">
      <c r="A102" s="37">
        <v>87</v>
      </c>
      <c r="B102" s="82"/>
      <c r="C102" s="82"/>
      <c r="D102" s="358" t="str">
        <f>IFERROR(IF(C102="","",INDEX(References!$W$4:$W$12,MATCH('Customer Inputs'!C102,References!$H$4:$H$12,0))),"")</f>
        <v/>
      </c>
      <c r="E102" s="83"/>
      <c r="F102" s="84"/>
      <c r="G102" s="85"/>
      <c r="H102" s="86" t="str">
        <f>IF(G102="","",INDEX('Wattage Table'!$F$3:$F$2671,MATCH('Customer Inputs'!G102,'Wattage Table'!$D$3:$D$2671,0)))</f>
        <v/>
      </c>
      <c r="I102" s="83"/>
      <c r="J102" s="83"/>
      <c r="K102" s="87"/>
      <c r="L102" s="87"/>
      <c r="M102" s="379" t="str">
        <f>IF(G102="","",INDEX('Wattage Table'!$L$3:$L$2671,MATCH('Customer Inputs'!G102,'Wattage Table'!$D$3:$D$2671,0)))</f>
        <v/>
      </c>
      <c r="N102" s="88"/>
      <c r="O102" s="364"/>
      <c r="P102" s="364"/>
      <c r="Q102" s="89" t="str">
        <f t="shared" si="23"/>
        <v/>
      </c>
      <c r="R102" s="90" t="str">
        <f t="shared" si="24"/>
        <v/>
      </c>
      <c r="S102" s="84"/>
      <c r="T102" s="555"/>
      <c r="U102" s="82"/>
      <c r="V102" s="378" t="str">
        <f t="shared" si="16"/>
        <v/>
      </c>
      <c r="W102" s="82"/>
      <c r="X102" s="86">
        <f t="shared" si="17"/>
        <v>0</v>
      </c>
      <c r="Y102" s="86" t="str">
        <f>IF(W102="","",INDEX('Wattage Table'!$F$3:$F$2671,MATCH('Customer Inputs'!W102,'Wattage Table'!$D$3:$D$2671,0)))</f>
        <v/>
      </c>
      <c r="Z102" s="86" t="str">
        <f t="shared" si="18"/>
        <v/>
      </c>
      <c r="AA102" s="87"/>
      <c r="AB102" s="359">
        <f t="shared" si="19"/>
        <v>0</v>
      </c>
      <c r="AC102" s="555"/>
      <c r="AD102" s="86" t="str">
        <f>IF(OR(U102="",W102=""),"",IF(U102="New Install",INDEX('Wattage Table'!$L$3:$L$2671,MATCH('Customer Inputs'!V102,'Wattage Table'!$B$3:$B$2671,0)),INDEX('Wattage Table'!$L$3:$L$2671,MATCH(W102,'Wattage Table'!$D$3:$D$2671,0))))</f>
        <v/>
      </c>
      <c r="AE102" s="91"/>
      <c r="AF102" s="92" t="str">
        <f>Calculations!$AW92</f>
        <v/>
      </c>
      <c r="AG102" s="542"/>
      <c r="AH102" s="551" t="str">
        <f>IF(K102&lt;1,"",Calculations!AV92*'Customer Inputs'!AH$10)</f>
        <v/>
      </c>
      <c r="AI102" s="362" t="str">
        <f t="shared" si="20"/>
        <v/>
      </c>
      <c r="AJ102" s="345" t="str">
        <f>IF(L102&lt;1,"",Calculations!AU92*'Customer Inputs'!AH$10)</f>
        <v/>
      </c>
      <c r="AK102" s="361" t="str">
        <f t="shared" si="21"/>
        <v/>
      </c>
      <c r="AL102" s="37" t="e">
        <f t="shared" si="22"/>
        <v>#VALUE!</v>
      </c>
      <c r="AS102" s="94" t="str">
        <f>IF(ADMIN!AE92="yes","Approved",IF(ADMIN!AE92="no","DENIED",IF(Calculations!U92="Fail wattage","Proposed wattage exceeds existing",IF(AND(Calculations!U92="Fail Qty",C102="L740"),"Proposed Lamp quantity does not match existing",IF(Calculations!U92="Fail Qty","Proposed quantity does not match existing",IF(Calculations!U92="Fail Refrigerated","Proposed Linear feet do not match existing",""))))))</f>
        <v/>
      </c>
      <c r="AU102" s="95"/>
      <c r="AV102" s="95"/>
      <c r="AW102" s="95"/>
      <c r="AX102" s="95"/>
      <c r="AY102" s="95"/>
      <c r="AZ102" s="95"/>
      <c r="BA102" s="95"/>
    </row>
    <row r="103" spans="1:53" ht="30" customHeight="1" x14ac:dyDescent="0.25">
      <c r="A103" s="37">
        <v>88</v>
      </c>
      <c r="B103" s="82"/>
      <c r="C103" s="82"/>
      <c r="D103" s="358" t="str">
        <f>IFERROR(IF(C103="","",INDEX(References!$W$4:$W$12,MATCH('Customer Inputs'!C103,References!$H$4:$H$12,0))),"")</f>
        <v/>
      </c>
      <c r="E103" s="83"/>
      <c r="F103" s="84"/>
      <c r="G103" s="85"/>
      <c r="H103" s="86" t="str">
        <f>IF(G103="","",INDEX('Wattage Table'!$F$3:$F$2671,MATCH('Customer Inputs'!G103,'Wattage Table'!$D$3:$D$2671,0)))</f>
        <v/>
      </c>
      <c r="I103" s="83"/>
      <c r="J103" s="83"/>
      <c r="K103" s="87"/>
      <c r="L103" s="87"/>
      <c r="M103" s="379" t="str">
        <f>IF(G103="","",INDEX('Wattage Table'!$L$3:$L$2671,MATCH('Customer Inputs'!G103,'Wattage Table'!$D$3:$D$2671,0)))</f>
        <v/>
      </c>
      <c r="N103" s="88"/>
      <c r="O103" s="364"/>
      <c r="P103" s="364"/>
      <c r="Q103" s="89" t="str">
        <f t="shared" si="23"/>
        <v/>
      </c>
      <c r="R103" s="90" t="str">
        <f t="shared" si="24"/>
        <v/>
      </c>
      <c r="S103" s="84"/>
      <c r="T103" s="555"/>
      <c r="U103" s="82"/>
      <c r="V103" s="378" t="str">
        <f t="shared" si="16"/>
        <v/>
      </c>
      <c r="W103" s="82"/>
      <c r="X103" s="86">
        <f t="shared" si="17"/>
        <v>0</v>
      </c>
      <c r="Y103" s="86" t="str">
        <f>IF(W103="","",INDEX('Wattage Table'!$F$3:$F$2671,MATCH('Customer Inputs'!W103,'Wattage Table'!$D$3:$D$2671,0)))</f>
        <v/>
      </c>
      <c r="Z103" s="86" t="str">
        <f t="shared" si="18"/>
        <v/>
      </c>
      <c r="AA103" s="87"/>
      <c r="AB103" s="359">
        <f t="shared" si="19"/>
        <v>0</v>
      </c>
      <c r="AC103" s="555"/>
      <c r="AD103" s="86" t="str">
        <f>IF(OR(U103="",W103=""),"",IF(U103="New Install",INDEX('Wattage Table'!$L$3:$L$2671,MATCH('Customer Inputs'!V103,'Wattage Table'!$B$3:$B$2671,0)),INDEX('Wattage Table'!$L$3:$L$2671,MATCH(W103,'Wattage Table'!$D$3:$D$2671,0))))</f>
        <v/>
      </c>
      <c r="AE103" s="91"/>
      <c r="AF103" s="92" t="str">
        <f>Calculations!$AW93</f>
        <v/>
      </c>
      <c r="AG103" s="542"/>
      <c r="AH103" s="551" t="str">
        <f>IF(K103&lt;1,"",Calculations!AV93*'Customer Inputs'!AH$10)</f>
        <v/>
      </c>
      <c r="AI103" s="362" t="str">
        <f t="shared" si="20"/>
        <v/>
      </c>
      <c r="AJ103" s="345" t="str">
        <f>IF(L103&lt;1,"",Calculations!AU93*'Customer Inputs'!AH$10)</f>
        <v/>
      </c>
      <c r="AK103" s="361" t="str">
        <f t="shared" si="21"/>
        <v/>
      </c>
      <c r="AL103" s="37" t="e">
        <f t="shared" si="22"/>
        <v>#VALUE!</v>
      </c>
      <c r="AS103" s="94" t="str">
        <f>IF(ADMIN!AE93="yes","Approved",IF(ADMIN!AE93="no","DENIED",IF(Calculations!U93="Fail wattage","Proposed wattage exceeds existing",IF(AND(Calculations!U93="Fail Qty",C103="L740"),"Proposed Lamp quantity does not match existing",IF(Calculations!U93="Fail Qty","Proposed quantity does not match existing",IF(Calculations!U93="Fail Refrigerated","Proposed Linear feet do not match existing",""))))))</f>
        <v/>
      </c>
      <c r="AU103" s="95"/>
      <c r="AV103" s="95"/>
      <c r="AW103" s="95"/>
      <c r="AX103" s="95"/>
      <c r="AY103" s="95"/>
      <c r="AZ103" s="95"/>
      <c r="BA103" s="95"/>
    </row>
    <row r="104" spans="1:53" ht="30" customHeight="1" x14ac:dyDescent="0.25">
      <c r="A104" s="37">
        <v>89</v>
      </c>
      <c r="B104" s="82"/>
      <c r="C104" s="82"/>
      <c r="D104" s="358" t="str">
        <f>IFERROR(IF(C104="","",INDEX(References!$W$4:$W$12,MATCH('Customer Inputs'!C104,References!$H$4:$H$12,0))),"")</f>
        <v/>
      </c>
      <c r="E104" s="83"/>
      <c r="F104" s="84"/>
      <c r="G104" s="85"/>
      <c r="H104" s="86" t="str">
        <f>IF(G104="","",INDEX('Wattage Table'!$F$3:$F$2671,MATCH('Customer Inputs'!G104,'Wattage Table'!$D$3:$D$2671,0)))</f>
        <v/>
      </c>
      <c r="I104" s="83"/>
      <c r="J104" s="83"/>
      <c r="K104" s="87"/>
      <c r="L104" s="87"/>
      <c r="M104" s="379" t="str">
        <f>IF(G104="","",INDEX('Wattage Table'!$L$3:$L$2671,MATCH('Customer Inputs'!G104,'Wattage Table'!$D$3:$D$2671,0)))</f>
        <v/>
      </c>
      <c r="N104" s="88"/>
      <c r="O104" s="364"/>
      <c r="P104" s="364"/>
      <c r="Q104" s="89" t="str">
        <f t="shared" si="23"/>
        <v/>
      </c>
      <c r="R104" s="90" t="str">
        <f t="shared" si="24"/>
        <v/>
      </c>
      <c r="S104" s="84"/>
      <c r="T104" s="555"/>
      <c r="U104" s="82"/>
      <c r="V104" s="378" t="str">
        <f t="shared" si="16"/>
        <v/>
      </c>
      <c r="W104" s="82"/>
      <c r="X104" s="86">
        <f t="shared" si="17"/>
        <v>0</v>
      </c>
      <c r="Y104" s="86" t="str">
        <f>IF(W104="","",INDEX('Wattage Table'!$F$3:$F$2671,MATCH('Customer Inputs'!W104,'Wattage Table'!$D$3:$D$2671,0)))</f>
        <v/>
      </c>
      <c r="Z104" s="86" t="str">
        <f t="shared" si="18"/>
        <v/>
      </c>
      <c r="AA104" s="87"/>
      <c r="AB104" s="359">
        <f t="shared" si="19"/>
        <v>0</v>
      </c>
      <c r="AC104" s="555"/>
      <c r="AD104" s="86" t="str">
        <f>IF(OR(U104="",W104=""),"",IF(U104="New Install",INDEX('Wattage Table'!$L$3:$L$2671,MATCH('Customer Inputs'!V104,'Wattage Table'!$B$3:$B$2671,0)),INDEX('Wattage Table'!$L$3:$L$2671,MATCH(W104,'Wattage Table'!$D$3:$D$2671,0))))</f>
        <v/>
      </c>
      <c r="AE104" s="91"/>
      <c r="AF104" s="92" t="str">
        <f>Calculations!$AW94</f>
        <v/>
      </c>
      <c r="AG104" s="542"/>
      <c r="AH104" s="551" t="str">
        <f>IF(K104&lt;1,"",Calculations!AV94*'Customer Inputs'!AH$10)</f>
        <v/>
      </c>
      <c r="AI104" s="362" t="str">
        <f t="shared" si="20"/>
        <v/>
      </c>
      <c r="AJ104" s="345" t="str">
        <f>IF(L104&lt;1,"",Calculations!AU94*'Customer Inputs'!AH$10)</f>
        <v/>
      </c>
      <c r="AK104" s="361" t="str">
        <f t="shared" si="21"/>
        <v/>
      </c>
      <c r="AL104" s="37" t="e">
        <f t="shared" si="22"/>
        <v>#VALUE!</v>
      </c>
      <c r="AS104" s="94" t="str">
        <f>IF(ADMIN!AE94="yes","Approved",IF(ADMIN!AE94="no","DENIED",IF(Calculations!U94="Fail wattage","Proposed wattage exceeds existing",IF(AND(Calculations!U94="Fail Qty",C104="L740"),"Proposed Lamp quantity does not match existing",IF(Calculations!U94="Fail Qty","Proposed quantity does not match existing",IF(Calculations!U94="Fail Refrigerated","Proposed Linear feet do not match existing",""))))))</f>
        <v/>
      </c>
      <c r="AU104" s="95"/>
      <c r="AV104" s="95"/>
      <c r="AW104" s="95"/>
      <c r="AX104" s="95"/>
      <c r="AY104" s="95"/>
      <c r="AZ104" s="95"/>
      <c r="BA104" s="95"/>
    </row>
    <row r="105" spans="1:53" ht="30" customHeight="1" x14ac:dyDescent="0.25">
      <c r="A105" s="37">
        <v>90</v>
      </c>
      <c r="B105" s="82"/>
      <c r="C105" s="82"/>
      <c r="D105" s="358" t="str">
        <f>IFERROR(IF(C105="","",INDEX(References!$W$4:$W$12,MATCH('Customer Inputs'!C105,References!$H$4:$H$12,0))),"")</f>
        <v/>
      </c>
      <c r="E105" s="83"/>
      <c r="F105" s="84"/>
      <c r="G105" s="85"/>
      <c r="H105" s="86" t="str">
        <f>IF(G105="","",INDEX('Wattage Table'!$F$3:$F$2671,MATCH('Customer Inputs'!G105,'Wattage Table'!$D$3:$D$2671,0)))</f>
        <v/>
      </c>
      <c r="I105" s="83"/>
      <c r="J105" s="83"/>
      <c r="K105" s="87"/>
      <c r="L105" s="87"/>
      <c r="M105" s="379" t="str">
        <f>IF(G105="","",INDEX('Wattage Table'!$L$3:$L$2671,MATCH('Customer Inputs'!G105,'Wattage Table'!$D$3:$D$2671,0)))</f>
        <v/>
      </c>
      <c r="N105" s="88"/>
      <c r="O105" s="364"/>
      <c r="P105" s="364"/>
      <c r="Q105" s="89" t="str">
        <f t="shared" si="23"/>
        <v/>
      </c>
      <c r="R105" s="90" t="str">
        <f t="shared" si="24"/>
        <v/>
      </c>
      <c r="S105" s="84"/>
      <c r="T105" s="555"/>
      <c r="U105" s="82"/>
      <c r="V105" s="378" t="str">
        <f t="shared" si="16"/>
        <v/>
      </c>
      <c r="W105" s="82"/>
      <c r="X105" s="86">
        <f t="shared" si="17"/>
        <v>0</v>
      </c>
      <c r="Y105" s="86" t="str">
        <f>IF(W105="","",INDEX('Wattage Table'!$F$3:$F$2671,MATCH('Customer Inputs'!W105,'Wattage Table'!$D$3:$D$2671,0)))</f>
        <v/>
      </c>
      <c r="Z105" s="86" t="str">
        <f t="shared" si="18"/>
        <v/>
      </c>
      <c r="AA105" s="87"/>
      <c r="AB105" s="359">
        <f t="shared" si="19"/>
        <v>0</v>
      </c>
      <c r="AC105" s="555"/>
      <c r="AD105" s="86" t="str">
        <f>IF(OR(U105="",W105=""),"",IF(U105="New Install",INDEX('Wattage Table'!$L$3:$L$2671,MATCH('Customer Inputs'!V105,'Wattage Table'!$B$3:$B$2671,0)),INDEX('Wattage Table'!$L$3:$L$2671,MATCH(W105,'Wattage Table'!$D$3:$D$2671,0))))</f>
        <v/>
      </c>
      <c r="AE105" s="91"/>
      <c r="AF105" s="92" t="str">
        <f>Calculations!$AW95</f>
        <v/>
      </c>
      <c r="AG105" s="542"/>
      <c r="AH105" s="551" t="str">
        <f>IF(K105&lt;1,"",Calculations!AV95*'Customer Inputs'!AH$10)</f>
        <v/>
      </c>
      <c r="AI105" s="362" t="str">
        <f t="shared" si="20"/>
        <v/>
      </c>
      <c r="AJ105" s="345" t="str">
        <f>IF(L105&lt;1,"",Calculations!AU95*'Customer Inputs'!AH$10)</f>
        <v/>
      </c>
      <c r="AK105" s="361" t="str">
        <f t="shared" si="21"/>
        <v/>
      </c>
      <c r="AL105" s="37" t="e">
        <f t="shared" si="22"/>
        <v>#VALUE!</v>
      </c>
      <c r="AS105" s="94" t="str">
        <f>IF(ADMIN!AE95="yes","Approved",IF(ADMIN!AE95="no","DENIED",IF(Calculations!U95="Fail wattage","Proposed wattage exceeds existing",IF(AND(Calculations!U95="Fail Qty",C105="L740"),"Proposed Lamp quantity does not match existing",IF(Calculations!U95="Fail Qty","Proposed quantity does not match existing",IF(Calculations!U95="Fail Refrigerated","Proposed Linear feet do not match existing",""))))))</f>
        <v/>
      </c>
      <c r="AU105" s="95"/>
      <c r="AV105" s="95"/>
      <c r="AW105" s="95"/>
      <c r="AX105" s="95"/>
      <c r="AY105" s="95"/>
      <c r="AZ105" s="95"/>
      <c r="BA105" s="95"/>
    </row>
    <row r="106" spans="1:53" ht="30" customHeight="1" x14ac:dyDescent="0.25">
      <c r="A106" s="37">
        <v>91</v>
      </c>
      <c r="B106" s="82"/>
      <c r="C106" s="82"/>
      <c r="D106" s="358" t="str">
        <f>IFERROR(IF(C106="","",INDEX(References!$W$4:$W$12,MATCH('Customer Inputs'!C106,References!$H$4:$H$12,0))),"")</f>
        <v/>
      </c>
      <c r="E106" s="83"/>
      <c r="F106" s="84"/>
      <c r="G106" s="85"/>
      <c r="H106" s="86" t="str">
        <f>IF(G106="","",INDEX('Wattage Table'!$F$3:$F$2671,MATCH('Customer Inputs'!G106,'Wattage Table'!$D$3:$D$2671,0)))</f>
        <v/>
      </c>
      <c r="I106" s="83"/>
      <c r="J106" s="83"/>
      <c r="K106" s="87"/>
      <c r="L106" s="87"/>
      <c r="M106" s="379" t="str">
        <f>IF(G106="","",INDEX('Wattage Table'!$L$3:$L$2671,MATCH('Customer Inputs'!G106,'Wattage Table'!$D$3:$D$2671,0)))</f>
        <v/>
      </c>
      <c r="N106" s="88"/>
      <c r="O106" s="364"/>
      <c r="P106" s="364"/>
      <c r="Q106" s="89" t="str">
        <f t="shared" si="23"/>
        <v/>
      </c>
      <c r="R106" s="90" t="str">
        <f t="shared" si="24"/>
        <v/>
      </c>
      <c r="S106" s="84"/>
      <c r="T106" s="555"/>
      <c r="U106" s="82"/>
      <c r="V106" s="378" t="str">
        <f t="shared" si="16"/>
        <v/>
      </c>
      <c r="W106" s="82"/>
      <c r="X106" s="86">
        <f t="shared" si="17"/>
        <v>0</v>
      </c>
      <c r="Y106" s="86" t="str">
        <f>IF(W106="","",INDEX('Wattage Table'!$F$3:$F$2671,MATCH('Customer Inputs'!W106,'Wattage Table'!$D$3:$D$2671,0)))</f>
        <v/>
      </c>
      <c r="Z106" s="86" t="str">
        <f t="shared" si="18"/>
        <v/>
      </c>
      <c r="AA106" s="87"/>
      <c r="AB106" s="359">
        <f t="shared" si="19"/>
        <v>0</v>
      </c>
      <c r="AC106" s="555"/>
      <c r="AD106" s="86" t="str">
        <f>IF(OR(U106="",W106=""),"",IF(U106="New Install",INDEX('Wattage Table'!$L$3:$L$2671,MATCH('Customer Inputs'!V106,'Wattage Table'!$B$3:$B$2671,0)),INDEX('Wattage Table'!$L$3:$L$2671,MATCH(W106,'Wattage Table'!$D$3:$D$2671,0))))</f>
        <v/>
      </c>
      <c r="AE106" s="91"/>
      <c r="AF106" s="92" t="str">
        <f>Calculations!$AW96</f>
        <v/>
      </c>
      <c r="AG106" s="542"/>
      <c r="AH106" s="551" t="str">
        <f>IF(K106&lt;1,"",Calculations!AV96*'Customer Inputs'!AH$10)</f>
        <v/>
      </c>
      <c r="AI106" s="362" t="str">
        <f t="shared" si="20"/>
        <v/>
      </c>
      <c r="AJ106" s="345" t="str">
        <f>IF(L106&lt;1,"",Calculations!AU96*'Customer Inputs'!AH$10)</f>
        <v/>
      </c>
      <c r="AK106" s="361" t="str">
        <f t="shared" si="21"/>
        <v/>
      </c>
      <c r="AL106" s="37" t="e">
        <f t="shared" si="22"/>
        <v>#VALUE!</v>
      </c>
      <c r="AS106" s="94" t="str">
        <f>IF(ADMIN!AE96="yes","Approved",IF(ADMIN!AE96="no","DENIED",IF(Calculations!U96="Fail wattage","Proposed wattage exceeds existing",IF(AND(Calculations!U96="Fail Qty",C106="L740"),"Proposed Lamp quantity does not match existing",IF(Calculations!U96="Fail Qty","Proposed quantity does not match existing",IF(Calculations!U96="Fail Refrigerated","Proposed Linear feet do not match existing",""))))))</f>
        <v/>
      </c>
      <c r="AU106" s="95"/>
      <c r="AV106" s="95"/>
      <c r="AW106" s="95"/>
      <c r="AX106" s="95"/>
      <c r="AY106" s="95"/>
      <c r="AZ106" s="95"/>
      <c r="BA106" s="95"/>
    </row>
    <row r="107" spans="1:53" ht="30" customHeight="1" x14ac:dyDescent="0.25">
      <c r="A107" s="37">
        <v>92</v>
      </c>
      <c r="B107" s="82"/>
      <c r="C107" s="82"/>
      <c r="D107" s="358" t="str">
        <f>IFERROR(IF(C107="","",INDEX(References!$W$4:$W$12,MATCH('Customer Inputs'!C107,References!$H$4:$H$12,0))),"")</f>
        <v/>
      </c>
      <c r="E107" s="83"/>
      <c r="F107" s="84"/>
      <c r="G107" s="85"/>
      <c r="H107" s="86" t="str">
        <f>IF(G107="","",INDEX('Wattage Table'!$F$3:$F$2671,MATCH('Customer Inputs'!G107,'Wattage Table'!$D$3:$D$2671,0)))</f>
        <v/>
      </c>
      <c r="I107" s="83"/>
      <c r="J107" s="83"/>
      <c r="K107" s="87"/>
      <c r="L107" s="87"/>
      <c r="M107" s="379" t="str">
        <f>IF(G107="","",INDEX('Wattage Table'!$L$3:$L$2671,MATCH('Customer Inputs'!G107,'Wattage Table'!$D$3:$D$2671,0)))</f>
        <v/>
      </c>
      <c r="N107" s="88"/>
      <c r="O107" s="364"/>
      <c r="P107" s="364"/>
      <c r="Q107" s="89" t="str">
        <f t="shared" si="23"/>
        <v/>
      </c>
      <c r="R107" s="90" t="str">
        <f t="shared" si="24"/>
        <v/>
      </c>
      <c r="S107" s="84"/>
      <c r="T107" s="555"/>
      <c r="U107" s="82"/>
      <c r="V107" s="378" t="str">
        <f t="shared" si="16"/>
        <v/>
      </c>
      <c r="W107" s="82"/>
      <c r="X107" s="86">
        <f t="shared" si="17"/>
        <v>0</v>
      </c>
      <c r="Y107" s="86" t="str">
        <f>IF(W107="","",INDEX('Wattage Table'!$F$3:$F$2671,MATCH('Customer Inputs'!W107,'Wattage Table'!$D$3:$D$2671,0)))</f>
        <v/>
      </c>
      <c r="Z107" s="86" t="str">
        <f t="shared" si="18"/>
        <v/>
      </c>
      <c r="AA107" s="87"/>
      <c r="AB107" s="359">
        <f t="shared" si="19"/>
        <v>0</v>
      </c>
      <c r="AC107" s="555"/>
      <c r="AD107" s="86" t="str">
        <f>IF(OR(U107="",W107=""),"",IF(U107="New Install",INDEX('Wattage Table'!$L$3:$L$2671,MATCH('Customer Inputs'!V107,'Wattage Table'!$B$3:$B$2671,0)),INDEX('Wattage Table'!$L$3:$L$2671,MATCH(W107,'Wattage Table'!$D$3:$D$2671,0))))</f>
        <v/>
      </c>
      <c r="AE107" s="91"/>
      <c r="AF107" s="92" t="str">
        <f>Calculations!$AW97</f>
        <v/>
      </c>
      <c r="AG107" s="542"/>
      <c r="AH107" s="551" t="str">
        <f>IF(K107&lt;1,"",Calculations!AV97*'Customer Inputs'!AH$10)</f>
        <v/>
      </c>
      <c r="AI107" s="362" t="str">
        <f t="shared" si="20"/>
        <v/>
      </c>
      <c r="AJ107" s="345" t="str">
        <f>IF(L107&lt;1,"",Calculations!AU97*'Customer Inputs'!AH$10)</f>
        <v/>
      </c>
      <c r="AK107" s="361" t="str">
        <f t="shared" si="21"/>
        <v/>
      </c>
      <c r="AL107" s="37" t="e">
        <f t="shared" si="22"/>
        <v>#VALUE!</v>
      </c>
      <c r="AS107" s="94" t="str">
        <f>IF(ADMIN!AE97="yes","Approved",IF(ADMIN!AE97="no","DENIED",IF(Calculations!U97="Fail wattage","Proposed wattage exceeds existing",IF(AND(Calculations!U97="Fail Qty",C107="L740"),"Proposed Lamp quantity does not match existing",IF(Calculations!U97="Fail Qty","Proposed quantity does not match existing",IF(Calculations!U97="Fail Refrigerated","Proposed Linear feet do not match existing",""))))))</f>
        <v/>
      </c>
      <c r="AU107" s="95"/>
      <c r="AV107" s="95"/>
      <c r="AW107" s="95"/>
      <c r="AX107" s="95"/>
      <c r="AY107" s="95"/>
      <c r="AZ107" s="95"/>
      <c r="BA107" s="95"/>
    </row>
    <row r="108" spans="1:53" ht="30" customHeight="1" x14ac:dyDescent="0.25">
      <c r="A108" s="37">
        <v>93</v>
      </c>
      <c r="B108" s="82"/>
      <c r="C108" s="82"/>
      <c r="D108" s="358" t="str">
        <f>IFERROR(IF(C108="","",INDEX(References!$W$4:$W$12,MATCH('Customer Inputs'!C108,References!$H$4:$H$12,0))),"")</f>
        <v/>
      </c>
      <c r="E108" s="83"/>
      <c r="F108" s="84"/>
      <c r="G108" s="85"/>
      <c r="H108" s="86" t="str">
        <f>IF(G108="","",INDEX('Wattage Table'!$F$3:$F$2671,MATCH('Customer Inputs'!G108,'Wattage Table'!$D$3:$D$2671,0)))</f>
        <v/>
      </c>
      <c r="I108" s="83"/>
      <c r="J108" s="83"/>
      <c r="K108" s="87"/>
      <c r="L108" s="87"/>
      <c r="M108" s="379" t="str">
        <f>IF(G108="","",INDEX('Wattage Table'!$L$3:$L$2671,MATCH('Customer Inputs'!G108,'Wattage Table'!$D$3:$D$2671,0)))</f>
        <v/>
      </c>
      <c r="N108" s="88"/>
      <c r="O108" s="364"/>
      <c r="P108" s="364"/>
      <c r="Q108" s="89" t="str">
        <f t="shared" si="23"/>
        <v/>
      </c>
      <c r="R108" s="90" t="str">
        <f t="shared" si="24"/>
        <v/>
      </c>
      <c r="S108" s="84"/>
      <c r="T108" s="555"/>
      <c r="U108" s="82"/>
      <c r="V108" s="378" t="str">
        <f t="shared" si="16"/>
        <v/>
      </c>
      <c r="W108" s="82"/>
      <c r="X108" s="86">
        <f t="shared" si="17"/>
        <v>0</v>
      </c>
      <c r="Y108" s="86" t="str">
        <f>IF(W108="","",INDEX('Wattage Table'!$F$3:$F$2671,MATCH('Customer Inputs'!W108,'Wattage Table'!$D$3:$D$2671,0)))</f>
        <v/>
      </c>
      <c r="Z108" s="86" t="str">
        <f t="shared" si="18"/>
        <v/>
      </c>
      <c r="AA108" s="87"/>
      <c r="AB108" s="359">
        <f t="shared" si="19"/>
        <v>0</v>
      </c>
      <c r="AC108" s="555"/>
      <c r="AD108" s="86" t="str">
        <f>IF(OR(U108="",W108=""),"",IF(U108="New Install",INDEX('Wattage Table'!$L$3:$L$2671,MATCH('Customer Inputs'!V108,'Wattage Table'!$B$3:$B$2671,0)),INDEX('Wattage Table'!$L$3:$L$2671,MATCH(W108,'Wattage Table'!$D$3:$D$2671,0))))</f>
        <v/>
      </c>
      <c r="AE108" s="91"/>
      <c r="AF108" s="92" t="str">
        <f>Calculations!$AW98</f>
        <v/>
      </c>
      <c r="AG108" s="542"/>
      <c r="AH108" s="551" t="str">
        <f>IF(K108&lt;1,"",Calculations!AV98*'Customer Inputs'!AH$10)</f>
        <v/>
      </c>
      <c r="AI108" s="362" t="str">
        <f t="shared" si="20"/>
        <v/>
      </c>
      <c r="AJ108" s="345" t="str">
        <f>IF(L108&lt;1,"",Calculations!AU98*'Customer Inputs'!AH$10)</f>
        <v/>
      </c>
      <c r="AK108" s="361" t="str">
        <f t="shared" si="21"/>
        <v/>
      </c>
      <c r="AL108" s="37" t="e">
        <f t="shared" si="22"/>
        <v>#VALUE!</v>
      </c>
      <c r="AS108" s="94" t="str">
        <f>IF(ADMIN!AE98="yes","Approved",IF(ADMIN!AE98="no","DENIED",IF(Calculations!U98="Fail wattage","Proposed wattage exceeds existing",IF(AND(Calculations!U98="Fail Qty",C108="L740"),"Proposed Lamp quantity does not match existing",IF(Calculations!U98="Fail Qty","Proposed quantity does not match existing",IF(Calculations!U98="Fail Refrigerated","Proposed Linear feet do not match existing",""))))))</f>
        <v/>
      </c>
      <c r="AU108" s="95"/>
      <c r="AV108" s="95"/>
      <c r="AW108" s="95"/>
      <c r="AX108" s="95"/>
      <c r="AY108" s="95"/>
      <c r="AZ108" s="95"/>
      <c r="BA108" s="95"/>
    </row>
    <row r="109" spans="1:53" ht="30" customHeight="1" x14ac:dyDescent="0.25">
      <c r="A109" s="37">
        <v>94</v>
      </c>
      <c r="B109" s="82"/>
      <c r="C109" s="82"/>
      <c r="D109" s="358" t="str">
        <f>IFERROR(IF(C109="","",INDEX(References!$W$4:$W$12,MATCH('Customer Inputs'!C109,References!$H$4:$H$12,0))),"")</f>
        <v/>
      </c>
      <c r="E109" s="83"/>
      <c r="F109" s="84"/>
      <c r="G109" s="85"/>
      <c r="H109" s="86" t="str">
        <f>IF(G109="","",INDEX('Wattage Table'!$F$3:$F$2671,MATCH('Customer Inputs'!G109,'Wattage Table'!$D$3:$D$2671,0)))</f>
        <v/>
      </c>
      <c r="I109" s="83"/>
      <c r="J109" s="83"/>
      <c r="K109" s="87"/>
      <c r="L109" s="87"/>
      <c r="M109" s="379" t="str">
        <f>IF(G109="","",INDEX('Wattage Table'!$L$3:$L$2671,MATCH('Customer Inputs'!G109,'Wattage Table'!$D$3:$D$2671,0)))</f>
        <v/>
      </c>
      <c r="N109" s="88"/>
      <c r="O109" s="364"/>
      <c r="P109" s="364"/>
      <c r="Q109" s="89" t="str">
        <f t="shared" si="23"/>
        <v/>
      </c>
      <c r="R109" s="90" t="str">
        <f t="shared" si="24"/>
        <v/>
      </c>
      <c r="S109" s="84"/>
      <c r="T109" s="555"/>
      <c r="U109" s="82"/>
      <c r="V109" s="378" t="str">
        <f t="shared" si="16"/>
        <v/>
      </c>
      <c r="W109" s="82"/>
      <c r="X109" s="86">
        <f t="shared" si="17"/>
        <v>0</v>
      </c>
      <c r="Y109" s="86" t="str">
        <f>IF(W109="","",INDEX('Wattage Table'!$F$3:$F$2671,MATCH('Customer Inputs'!W109,'Wattage Table'!$D$3:$D$2671,0)))</f>
        <v/>
      </c>
      <c r="Z109" s="86" t="str">
        <f t="shared" si="18"/>
        <v/>
      </c>
      <c r="AA109" s="87"/>
      <c r="AB109" s="359">
        <f t="shared" si="19"/>
        <v>0</v>
      </c>
      <c r="AC109" s="555"/>
      <c r="AD109" s="86" t="str">
        <f>IF(OR(U109="",W109=""),"",IF(U109="New Install",INDEX('Wattage Table'!$L$3:$L$2671,MATCH('Customer Inputs'!V109,'Wattage Table'!$B$3:$B$2671,0)),INDEX('Wattage Table'!$L$3:$L$2671,MATCH(W109,'Wattage Table'!$D$3:$D$2671,0))))</f>
        <v/>
      </c>
      <c r="AE109" s="91"/>
      <c r="AF109" s="92" t="str">
        <f>Calculations!$AW99</f>
        <v/>
      </c>
      <c r="AG109" s="542"/>
      <c r="AH109" s="551" t="str">
        <f>IF(K109&lt;1,"",Calculations!AV99*'Customer Inputs'!AH$10)</f>
        <v/>
      </c>
      <c r="AI109" s="362" t="str">
        <f t="shared" si="20"/>
        <v/>
      </c>
      <c r="AJ109" s="345" t="str">
        <f>IF(L109&lt;1,"",Calculations!AU99*'Customer Inputs'!AH$10)</f>
        <v/>
      </c>
      <c r="AK109" s="361" t="str">
        <f t="shared" si="21"/>
        <v/>
      </c>
      <c r="AL109" s="37" t="e">
        <f t="shared" si="22"/>
        <v>#VALUE!</v>
      </c>
      <c r="AS109" s="94" t="str">
        <f>IF(ADMIN!AE99="yes","Approved",IF(ADMIN!AE99="no","DENIED",IF(Calculations!U99="Fail wattage","Proposed wattage exceeds existing",IF(AND(Calculations!U99="Fail Qty",C109="L740"),"Proposed Lamp quantity does not match existing",IF(Calculations!U99="Fail Qty","Proposed quantity does not match existing",IF(Calculations!U99="Fail Refrigerated","Proposed Linear feet do not match existing",""))))))</f>
        <v/>
      </c>
      <c r="AU109" s="95"/>
      <c r="AV109" s="95"/>
      <c r="AW109" s="95"/>
      <c r="AX109" s="95"/>
      <c r="AY109" s="95"/>
      <c r="AZ109" s="95"/>
      <c r="BA109" s="95"/>
    </row>
    <row r="110" spans="1:53" ht="30" customHeight="1" x14ac:dyDescent="0.25">
      <c r="A110" s="37">
        <v>95</v>
      </c>
      <c r="B110" s="82"/>
      <c r="C110" s="82"/>
      <c r="D110" s="358" t="str">
        <f>IFERROR(IF(C110="","",INDEX(References!$W$4:$W$12,MATCH('Customer Inputs'!C110,References!$H$4:$H$12,0))),"")</f>
        <v/>
      </c>
      <c r="E110" s="83"/>
      <c r="F110" s="84"/>
      <c r="G110" s="85"/>
      <c r="H110" s="86" t="str">
        <f>IF(G110="","",INDEX('Wattage Table'!$F$3:$F$2671,MATCH('Customer Inputs'!G110,'Wattage Table'!$D$3:$D$2671,0)))</f>
        <v/>
      </c>
      <c r="I110" s="83"/>
      <c r="J110" s="83"/>
      <c r="K110" s="87"/>
      <c r="L110" s="87"/>
      <c r="M110" s="379" t="str">
        <f>IF(G110="","",INDEX('Wattage Table'!$L$3:$L$2671,MATCH('Customer Inputs'!G110,'Wattage Table'!$D$3:$D$2671,0)))</f>
        <v/>
      </c>
      <c r="N110" s="88"/>
      <c r="O110" s="364"/>
      <c r="P110" s="364"/>
      <c r="Q110" s="89" t="str">
        <f t="shared" si="23"/>
        <v/>
      </c>
      <c r="R110" s="90" t="str">
        <f t="shared" si="24"/>
        <v/>
      </c>
      <c r="S110" s="84"/>
      <c r="T110" s="555"/>
      <c r="U110" s="82"/>
      <c r="V110" s="378" t="str">
        <f t="shared" si="16"/>
        <v/>
      </c>
      <c r="W110" s="82"/>
      <c r="X110" s="86">
        <f t="shared" si="17"/>
        <v>0</v>
      </c>
      <c r="Y110" s="86" t="str">
        <f>IF(W110="","",INDEX('Wattage Table'!$F$3:$F$2671,MATCH('Customer Inputs'!W110,'Wattage Table'!$D$3:$D$2671,0)))</f>
        <v/>
      </c>
      <c r="Z110" s="86" t="str">
        <f t="shared" si="18"/>
        <v/>
      </c>
      <c r="AA110" s="87"/>
      <c r="AB110" s="359">
        <f t="shared" si="19"/>
        <v>0</v>
      </c>
      <c r="AC110" s="555"/>
      <c r="AD110" s="86" t="str">
        <f>IF(OR(U110="",W110=""),"",IF(U110="New Install",INDEX('Wattage Table'!$L$3:$L$2671,MATCH('Customer Inputs'!V110,'Wattage Table'!$B$3:$B$2671,0)),INDEX('Wattage Table'!$L$3:$L$2671,MATCH(W110,'Wattage Table'!$D$3:$D$2671,0))))</f>
        <v/>
      </c>
      <c r="AE110" s="91"/>
      <c r="AF110" s="92" t="str">
        <f>Calculations!$AW100</f>
        <v/>
      </c>
      <c r="AG110" s="542"/>
      <c r="AH110" s="551" t="str">
        <f>IF(K110&lt;1,"",Calculations!AV100*'Customer Inputs'!AH$10)</f>
        <v/>
      </c>
      <c r="AI110" s="362" t="str">
        <f t="shared" si="20"/>
        <v/>
      </c>
      <c r="AJ110" s="345" t="str">
        <f>IF(L110&lt;1,"",Calculations!AU100*'Customer Inputs'!AH$10)</f>
        <v/>
      </c>
      <c r="AK110" s="361" t="str">
        <f t="shared" si="21"/>
        <v/>
      </c>
      <c r="AL110" s="37" t="e">
        <f t="shared" si="22"/>
        <v>#VALUE!</v>
      </c>
      <c r="AS110" s="94" t="str">
        <f>IF(ADMIN!AE100="yes","Approved",IF(ADMIN!AE100="no","DENIED",IF(Calculations!U100="Fail wattage","Proposed wattage exceeds existing",IF(AND(Calculations!U100="Fail Qty",C110="L740"),"Proposed Lamp quantity does not match existing",IF(Calculations!U100="Fail Qty","Proposed quantity does not match existing",IF(Calculations!U100="Fail Refrigerated","Proposed Linear feet do not match existing",""))))))</f>
        <v/>
      </c>
      <c r="AU110" s="95"/>
      <c r="AV110" s="95"/>
      <c r="AW110" s="95"/>
      <c r="AX110" s="95"/>
      <c r="AY110" s="95"/>
      <c r="AZ110" s="95"/>
      <c r="BA110" s="95"/>
    </row>
    <row r="111" spans="1:53" ht="30" customHeight="1" x14ac:dyDescent="0.25">
      <c r="A111" s="37">
        <v>96</v>
      </c>
      <c r="B111" s="82"/>
      <c r="C111" s="82"/>
      <c r="D111" s="358" t="str">
        <f>IFERROR(IF(C111="","",INDEX(References!$W$4:$W$12,MATCH('Customer Inputs'!C111,References!$H$4:$H$12,0))),"")</f>
        <v/>
      </c>
      <c r="E111" s="83"/>
      <c r="F111" s="84"/>
      <c r="G111" s="85"/>
      <c r="H111" s="86" t="str">
        <f>IF(G111="","",INDEX('Wattage Table'!$F$3:$F$2671,MATCH('Customer Inputs'!G111,'Wattage Table'!$D$3:$D$2671,0)))</f>
        <v/>
      </c>
      <c r="I111" s="83"/>
      <c r="J111" s="83"/>
      <c r="K111" s="87"/>
      <c r="L111" s="87"/>
      <c r="M111" s="379" t="str">
        <f>IF(G111="","",INDEX('Wattage Table'!$L$3:$L$2671,MATCH('Customer Inputs'!G111,'Wattage Table'!$D$3:$D$2671,0)))</f>
        <v/>
      </c>
      <c r="N111" s="88"/>
      <c r="O111" s="364"/>
      <c r="P111" s="364"/>
      <c r="Q111" s="89" t="str">
        <f t="shared" si="23"/>
        <v/>
      </c>
      <c r="R111" s="90" t="str">
        <f t="shared" si="24"/>
        <v/>
      </c>
      <c r="S111" s="84"/>
      <c r="T111" s="555"/>
      <c r="U111" s="82"/>
      <c r="V111" s="378" t="str">
        <f t="shared" si="16"/>
        <v/>
      </c>
      <c r="W111" s="82"/>
      <c r="X111" s="86">
        <f t="shared" si="17"/>
        <v>0</v>
      </c>
      <c r="Y111" s="86" t="str">
        <f>IF(W111="","",INDEX('Wattage Table'!$F$3:$F$2671,MATCH('Customer Inputs'!W111,'Wattage Table'!$D$3:$D$2671,0)))</f>
        <v/>
      </c>
      <c r="Z111" s="86" t="str">
        <f t="shared" si="18"/>
        <v/>
      </c>
      <c r="AA111" s="87"/>
      <c r="AB111" s="359">
        <f t="shared" si="19"/>
        <v>0</v>
      </c>
      <c r="AC111" s="555"/>
      <c r="AD111" s="86" t="str">
        <f>IF(OR(U111="",W111=""),"",IF(U111="New Install",INDEX('Wattage Table'!$L$3:$L$2671,MATCH('Customer Inputs'!V111,'Wattage Table'!$B$3:$B$2671,0)),INDEX('Wattage Table'!$L$3:$L$2671,MATCH(W111,'Wattage Table'!$D$3:$D$2671,0))))</f>
        <v/>
      </c>
      <c r="AE111" s="91"/>
      <c r="AF111" s="92" t="str">
        <f>Calculations!$AW101</f>
        <v/>
      </c>
      <c r="AG111" s="542"/>
      <c r="AH111" s="551" t="str">
        <f>IF(K111&lt;1,"",Calculations!AV101*'Customer Inputs'!AH$10)</f>
        <v/>
      </c>
      <c r="AI111" s="362" t="str">
        <f t="shared" si="20"/>
        <v/>
      </c>
      <c r="AJ111" s="345" t="str">
        <f>IF(L111&lt;1,"",Calculations!AU101*'Customer Inputs'!AH$10)</f>
        <v/>
      </c>
      <c r="AK111" s="361" t="str">
        <f t="shared" si="21"/>
        <v/>
      </c>
      <c r="AL111" s="37" t="e">
        <f t="shared" si="22"/>
        <v>#VALUE!</v>
      </c>
      <c r="AS111" s="94" t="str">
        <f>IF(ADMIN!AE101="yes","Approved",IF(ADMIN!AE101="no","DENIED",IF(Calculations!U101="Fail wattage","Proposed wattage exceeds existing",IF(AND(Calculations!U101="Fail Qty",C111="L740"),"Proposed Lamp quantity does not match existing",IF(Calculations!U101="Fail Qty","Proposed quantity does not match existing",IF(Calculations!U101="Fail Refrigerated","Proposed Linear feet do not match existing",""))))))</f>
        <v/>
      </c>
      <c r="AU111" s="95"/>
      <c r="AV111" s="95"/>
      <c r="AW111" s="95"/>
      <c r="AX111" s="95"/>
      <c r="AY111" s="95"/>
      <c r="AZ111" s="95"/>
      <c r="BA111" s="95"/>
    </row>
    <row r="112" spans="1:53" ht="30" customHeight="1" x14ac:dyDescent="0.25">
      <c r="A112" s="37">
        <v>97</v>
      </c>
      <c r="B112" s="82"/>
      <c r="C112" s="82"/>
      <c r="D112" s="358" t="str">
        <f>IFERROR(IF(C112="","",INDEX(References!$W$4:$W$12,MATCH('Customer Inputs'!C112,References!$H$4:$H$12,0))),"")</f>
        <v/>
      </c>
      <c r="E112" s="83"/>
      <c r="F112" s="84"/>
      <c r="G112" s="85"/>
      <c r="H112" s="86" t="str">
        <f>IF(G112="","",INDEX('Wattage Table'!$F$3:$F$2671,MATCH('Customer Inputs'!G112,'Wattage Table'!$D$3:$D$2671,0)))</f>
        <v/>
      </c>
      <c r="I112" s="83"/>
      <c r="J112" s="83"/>
      <c r="K112" s="87"/>
      <c r="L112" s="87"/>
      <c r="M112" s="379" t="str">
        <f>IF(G112="","",INDEX('Wattage Table'!$L$3:$L$2671,MATCH('Customer Inputs'!G112,'Wattage Table'!$D$3:$D$2671,0)))</f>
        <v/>
      </c>
      <c r="N112" s="88"/>
      <c r="O112" s="364"/>
      <c r="P112" s="364"/>
      <c r="Q112" s="89" t="str">
        <f t="shared" si="23"/>
        <v/>
      </c>
      <c r="R112" s="90" t="str">
        <f t="shared" si="24"/>
        <v/>
      </c>
      <c r="S112" s="84"/>
      <c r="T112" s="555"/>
      <c r="U112" s="82"/>
      <c r="V112" s="378" t="str">
        <f t="shared" ref="V112:V143" si="25">IF(C112="","","New Install"&amp;" - "&amp;LEFT(C112,8))</f>
        <v/>
      </c>
      <c r="W112" s="82"/>
      <c r="X112" s="86">
        <f t="shared" ref="X112:X143" si="26">IF(ISERROR(VLOOKUP(W112,WattageTable,2,FALSE)),0,VLOOKUP(W112,WattageTable,2,FALSE))</f>
        <v>0</v>
      </c>
      <c r="Y112" s="86" t="str">
        <f>IF(W112="","",INDEX('Wattage Table'!$F$3:$F$2671,MATCH('Customer Inputs'!W112,'Wattage Table'!$D$3:$D$2671,0)))</f>
        <v/>
      </c>
      <c r="Z112" s="86" t="str">
        <f t="shared" ref="Z112:Z143" si="27">IF(C112="R100",MID(W112,2,1),MID(W112,3,1))</f>
        <v/>
      </c>
      <c r="AA112" s="87"/>
      <c r="AB112" s="359">
        <f t="shared" ref="AB112:AB143" si="28">IF(U112="New Install",K112,AA112)</f>
        <v>0</v>
      </c>
      <c r="AC112" s="555"/>
      <c r="AD112" s="86" t="str">
        <f>IF(OR(U112="",W112=""),"",IF(U112="New Install",INDEX('Wattage Table'!$L$3:$L$2671,MATCH('Customer Inputs'!V112,'Wattage Table'!$B$3:$B$2671,0)),INDEX('Wattage Table'!$L$3:$L$2671,MATCH(W112,'Wattage Table'!$D$3:$D$2671,0))))</f>
        <v/>
      </c>
      <c r="AE112" s="91"/>
      <c r="AF112" s="92" t="str">
        <f>Calculations!$AW102</f>
        <v/>
      </c>
      <c r="AG112" s="542"/>
      <c r="AH112" s="551" t="str">
        <f>IF(K112&lt;1,"",Calculations!AV102*'Customer Inputs'!AH$10)</f>
        <v/>
      </c>
      <c r="AI112" s="362" t="str">
        <f t="shared" ref="AI112:AI143" si="29">IF(AH112="","",AH112/K112)</f>
        <v/>
      </c>
      <c r="AJ112" s="345" t="str">
        <f>IF(L112&lt;1,"",Calculations!AU102*'Customer Inputs'!AH$10)</f>
        <v/>
      </c>
      <c r="AK112" s="361" t="str">
        <f t="shared" ref="AK112:AK143" si="30">IF(AJ112="","",AJ112/L112)</f>
        <v/>
      </c>
      <c r="AL112" s="37" t="e">
        <f t="shared" ref="AL112:AL143" si="31">((AB112*AD112)-(M112*K112))/1000</f>
        <v>#VALUE!</v>
      </c>
      <c r="AS112" s="94" t="str">
        <f>IF(ADMIN!AE102="yes","Approved",IF(ADMIN!AE102="no","DENIED",IF(Calculations!U102="Fail wattage","Proposed wattage exceeds existing",IF(AND(Calculations!U102="Fail Qty",C112="L740"),"Proposed Lamp quantity does not match existing",IF(Calculations!U102="Fail Qty","Proposed quantity does not match existing",IF(Calculations!U102="Fail Refrigerated","Proposed Linear feet do not match existing",""))))))</f>
        <v/>
      </c>
      <c r="AU112" s="95"/>
      <c r="AV112" s="95"/>
      <c r="AW112" s="95"/>
      <c r="AX112" s="95"/>
      <c r="AY112" s="95"/>
      <c r="AZ112" s="95"/>
      <c r="BA112" s="95"/>
    </row>
    <row r="113" spans="1:53" ht="30" customHeight="1" x14ac:dyDescent="0.25">
      <c r="A113" s="37">
        <v>98</v>
      </c>
      <c r="B113" s="82"/>
      <c r="C113" s="82"/>
      <c r="D113" s="358" t="str">
        <f>IFERROR(IF(C113="","",INDEX(References!$W$4:$W$12,MATCH('Customer Inputs'!C113,References!$H$4:$H$12,0))),"")</f>
        <v/>
      </c>
      <c r="E113" s="83"/>
      <c r="F113" s="84"/>
      <c r="G113" s="85"/>
      <c r="H113" s="86" t="str">
        <f>IF(G113="","",INDEX('Wattage Table'!$F$3:$F$2671,MATCH('Customer Inputs'!G113,'Wattage Table'!$D$3:$D$2671,0)))</f>
        <v/>
      </c>
      <c r="I113" s="83"/>
      <c r="J113" s="83"/>
      <c r="K113" s="87"/>
      <c r="L113" s="87"/>
      <c r="M113" s="379" t="str">
        <f>IF(G113="","",INDEX('Wattage Table'!$L$3:$L$2671,MATCH('Customer Inputs'!G113,'Wattage Table'!$D$3:$D$2671,0)))</f>
        <v/>
      </c>
      <c r="N113" s="88"/>
      <c r="O113" s="364"/>
      <c r="P113" s="364"/>
      <c r="Q113" s="89" t="str">
        <f t="shared" si="23"/>
        <v/>
      </c>
      <c r="R113" s="90" t="str">
        <f t="shared" si="24"/>
        <v/>
      </c>
      <c r="S113" s="84"/>
      <c r="T113" s="555"/>
      <c r="U113" s="82"/>
      <c r="V113" s="378" t="str">
        <f t="shared" si="25"/>
        <v/>
      </c>
      <c r="W113" s="82"/>
      <c r="X113" s="86">
        <f t="shared" si="26"/>
        <v>0</v>
      </c>
      <c r="Y113" s="86" t="str">
        <f>IF(W113="","",INDEX('Wattage Table'!$F$3:$F$2671,MATCH('Customer Inputs'!W113,'Wattage Table'!$D$3:$D$2671,0)))</f>
        <v/>
      </c>
      <c r="Z113" s="86" t="str">
        <f t="shared" si="27"/>
        <v/>
      </c>
      <c r="AA113" s="87"/>
      <c r="AB113" s="359">
        <f t="shared" si="28"/>
        <v>0</v>
      </c>
      <c r="AC113" s="555"/>
      <c r="AD113" s="86" t="str">
        <f>IF(OR(U113="",W113=""),"",IF(U113="New Install",INDEX('Wattage Table'!$L$3:$L$2671,MATCH('Customer Inputs'!V113,'Wattage Table'!$B$3:$B$2671,0)),INDEX('Wattage Table'!$L$3:$L$2671,MATCH(W113,'Wattage Table'!$D$3:$D$2671,0))))</f>
        <v/>
      </c>
      <c r="AE113" s="91"/>
      <c r="AF113" s="92" t="str">
        <f>Calculations!$AW103</f>
        <v/>
      </c>
      <c r="AG113" s="542"/>
      <c r="AH113" s="551" t="str">
        <f>IF(K113&lt;1,"",Calculations!AV103*'Customer Inputs'!AH$10)</f>
        <v/>
      </c>
      <c r="AI113" s="362" t="str">
        <f t="shared" si="29"/>
        <v/>
      </c>
      <c r="AJ113" s="345" t="str">
        <f>IF(L113&lt;1,"",Calculations!AU103*'Customer Inputs'!AH$10)</f>
        <v/>
      </c>
      <c r="AK113" s="361" t="str">
        <f t="shared" si="30"/>
        <v/>
      </c>
      <c r="AL113" s="37" t="e">
        <f t="shared" si="31"/>
        <v>#VALUE!</v>
      </c>
      <c r="AS113" s="94" t="str">
        <f>IF(ADMIN!AE103="yes","Approved",IF(ADMIN!AE103="no","DENIED",IF(Calculations!U103="Fail wattage","Proposed wattage exceeds existing",IF(AND(Calculations!U103="Fail Qty",C113="L740"),"Proposed Lamp quantity does not match existing",IF(Calculations!U103="Fail Qty","Proposed quantity does not match existing",IF(Calculations!U103="Fail Refrigerated","Proposed Linear feet do not match existing",""))))))</f>
        <v/>
      </c>
      <c r="AU113" s="95"/>
      <c r="AV113" s="95"/>
      <c r="AW113" s="95"/>
      <c r="AX113" s="95"/>
      <c r="AY113" s="95"/>
      <c r="AZ113" s="95"/>
      <c r="BA113" s="95"/>
    </row>
    <row r="114" spans="1:53" ht="30" customHeight="1" x14ac:dyDescent="0.25">
      <c r="A114" s="37">
        <v>99</v>
      </c>
      <c r="B114" s="82"/>
      <c r="C114" s="82"/>
      <c r="D114" s="358" t="str">
        <f>IFERROR(IF(C114="","",INDEX(References!$W$4:$W$12,MATCH('Customer Inputs'!C114,References!$H$4:$H$12,0))),"")</f>
        <v/>
      </c>
      <c r="E114" s="83"/>
      <c r="F114" s="84"/>
      <c r="G114" s="85"/>
      <c r="H114" s="86" t="str">
        <f>IF(G114="","",INDEX('Wattage Table'!$F$3:$F$2671,MATCH('Customer Inputs'!G114,'Wattage Table'!$D$3:$D$2671,0)))</f>
        <v/>
      </c>
      <c r="I114" s="83"/>
      <c r="J114" s="83"/>
      <c r="K114" s="87"/>
      <c r="L114" s="87"/>
      <c r="M114" s="379" t="str">
        <f>IF(G114="","",INDEX('Wattage Table'!$L$3:$L$2671,MATCH('Customer Inputs'!G114,'Wattage Table'!$D$3:$D$2671,0)))</f>
        <v/>
      </c>
      <c r="N114" s="88"/>
      <c r="O114" s="364"/>
      <c r="P114" s="364"/>
      <c r="Q114" s="89" t="str">
        <f t="shared" si="23"/>
        <v/>
      </c>
      <c r="R114" s="90" t="str">
        <f t="shared" si="24"/>
        <v/>
      </c>
      <c r="S114" s="84"/>
      <c r="T114" s="555"/>
      <c r="U114" s="82"/>
      <c r="V114" s="378" t="str">
        <f t="shared" si="25"/>
        <v/>
      </c>
      <c r="W114" s="82"/>
      <c r="X114" s="86">
        <f t="shared" si="26"/>
        <v>0</v>
      </c>
      <c r="Y114" s="86" t="str">
        <f>IF(W114="","",INDEX('Wattage Table'!$F$3:$F$2671,MATCH('Customer Inputs'!W114,'Wattage Table'!$D$3:$D$2671,0)))</f>
        <v/>
      </c>
      <c r="Z114" s="86" t="str">
        <f t="shared" si="27"/>
        <v/>
      </c>
      <c r="AA114" s="87"/>
      <c r="AB114" s="359">
        <f t="shared" si="28"/>
        <v>0</v>
      </c>
      <c r="AC114" s="555"/>
      <c r="AD114" s="86" t="str">
        <f>IF(OR(U114="",W114=""),"",IF(U114="New Install",INDEX('Wattage Table'!$L$3:$L$2671,MATCH('Customer Inputs'!V114,'Wattage Table'!$B$3:$B$2671,0)),INDEX('Wattage Table'!$L$3:$L$2671,MATCH(W114,'Wattage Table'!$D$3:$D$2671,0))))</f>
        <v/>
      </c>
      <c r="AE114" s="91"/>
      <c r="AF114" s="92" t="str">
        <f>Calculations!$AW104</f>
        <v/>
      </c>
      <c r="AG114" s="542"/>
      <c r="AH114" s="551" t="str">
        <f>IF(K114&lt;1,"",Calculations!AV104*'Customer Inputs'!AH$10)</f>
        <v/>
      </c>
      <c r="AI114" s="362" t="str">
        <f t="shared" si="29"/>
        <v/>
      </c>
      <c r="AJ114" s="345" t="str">
        <f>IF(L114&lt;1,"",Calculations!AU104*'Customer Inputs'!AH$10)</f>
        <v/>
      </c>
      <c r="AK114" s="361" t="str">
        <f t="shared" si="30"/>
        <v/>
      </c>
      <c r="AL114" s="37" t="e">
        <f t="shared" si="31"/>
        <v>#VALUE!</v>
      </c>
      <c r="AS114" s="94" t="str">
        <f>IF(ADMIN!AE104="yes","Approved",IF(ADMIN!AE104="no","DENIED",IF(Calculations!U104="Fail wattage","Proposed wattage exceeds existing",IF(AND(Calculations!U104="Fail Qty",C114="L740"),"Proposed Lamp quantity does not match existing",IF(Calculations!U104="Fail Qty","Proposed quantity does not match existing",IF(Calculations!U104="Fail Refrigerated","Proposed Linear feet do not match existing",""))))))</f>
        <v/>
      </c>
      <c r="AU114" s="95"/>
      <c r="AV114" s="95"/>
      <c r="AW114" s="95"/>
      <c r="AX114" s="95"/>
      <c r="AY114" s="95"/>
      <c r="AZ114" s="95"/>
      <c r="BA114" s="95"/>
    </row>
    <row r="115" spans="1:53" ht="30" customHeight="1" x14ac:dyDescent="0.25">
      <c r="A115" s="37">
        <v>100</v>
      </c>
      <c r="B115" s="82"/>
      <c r="C115" s="82"/>
      <c r="D115" s="358" t="str">
        <f>IFERROR(IF(C115="","",INDEX(References!$W$4:$W$12,MATCH('Customer Inputs'!C115,References!$H$4:$H$12,0))),"")</f>
        <v/>
      </c>
      <c r="E115" s="83"/>
      <c r="F115" s="84"/>
      <c r="G115" s="85"/>
      <c r="H115" s="86" t="str">
        <f>IF(G115="","",INDEX('Wattage Table'!$F$3:$F$2671,MATCH('Customer Inputs'!G115,'Wattage Table'!$D$3:$D$2671,0)))</f>
        <v/>
      </c>
      <c r="I115" s="83"/>
      <c r="J115" s="83"/>
      <c r="K115" s="87"/>
      <c r="L115" s="87"/>
      <c r="M115" s="379" t="str">
        <f>IF(G115="","",INDEX('Wattage Table'!$L$3:$L$2671,MATCH('Customer Inputs'!G115,'Wattage Table'!$D$3:$D$2671,0)))</f>
        <v/>
      </c>
      <c r="N115" s="88"/>
      <c r="O115" s="364"/>
      <c r="P115" s="364"/>
      <c r="Q115" s="89" t="str">
        <f t="shared" si="23"/>
        <v/>
      </c>
      <c r="R115" s="90" t="str">
        <f t="shared" si="24"/>
        <v/>
      </c>
      <c r="S115" s="84"/>
      <c r="T115" s="555"/>
      <c r="U115" s="82"/>
      <c r="V115" s="378" t="str">
        <f t="shared" si="25"/>
        <v/>
      </c>
      <c r="W115" s="82"/>
      <c r="X115" s="86">
        <f t="shared" si="26"/>
        <v>0</v>
      </c>
      <c r="Y115" s="86" t="str">
        <f>IF(W115="","",INDEX('Wattage Table'!$F$3:$F$2671,MATCH('Customer Inputs'!W115,'Wattage Table'!$D$3:$D$2671,0)))</f>
        <v/>
      </c>
      <c r="Z115" s="86" t="str">
        <f t="shared" si="27"/>
        <v/>
      </c>
      <c r="AA115" s="87"/>
      <c r="AB115" s="359">
        <f t="shared" si="28"/>
        <v>0</v>
      </c>
      <c r="AC115" s="555"/>
      <c r="AD115" s="86" t="str">
        <f>IF(OR(U115="",W115=""),"",IF(U115="New Install",INDEX('Wattage Table'!$L$3:$L$2671,MATCH('Customer Inputs'!V115,'Wattage Table'!$B$3:$B$2671,0)),INDEX('Wattage Table'!$L$3:$L$2671,MATCH(W115,'Wattage Table'!$D$3:$D$2671,0))))</f>
        <v/>
      </c>
      <c r="AE115" s="91"/>
      <c r="AF115" s="92" t="str">
        <f>Calculations!$AW105</f>
        <v/>
      </c>
      <c r="AG115" s="542"/>
      <c r="AH115" s="551" t="str">
        <f>IF(K115&lt;1,"",Calculations!AV105*'Customer Inputs'!AH$10)</f>
        <v/>
      </c>
      <c r="AI115" s="362" t="str">
        <f t="shared" si="29"/>
        <v/>
      </c>
      <c r="AJ115" s="345" t="str">
        <f>IF(L115&lt;1,"",Calculations!AU105*'Customer Inputs'!AH$10)</f>
        <v/>
      </c>
      <c r="AK115" s="361" t="str">
        <f t="shared" si="30"/>
        <v/>
      </c>
      <c r="AL115" s="37" t="e">
        <f t="shared" si="31"/>
        <v>#VALUE!</v>
      </c>
      <c r="AS115" s="94" t="str">
        <f>IF(ADMIN!AE105="yes","Approved",IF(ADMIN!AE105="no","DENIED",IF(Calculations!U105="Fail wattage","Proposed wattage exceeds existing",IF(AND(Calculations!U105="Fail Qty",C115="L740"),"Proposed Lamp quantity does not match existing",IF(Calculations!U105="Fail Qty","Proposed quantity does not match existing",IF(Calculations!U105="Fail Refrigerated","Proposed Linear feet do not match existing",""))))))</f>
        <v/>
      </c>
      <c r="AU115" s="95"/>
      <c r="AV115" s="95"/>
      <c r="AW115" s="95"/>
      <c r="AX115" s="95"/>
      <c r="AY115" s="95"/>
      <c r="AZ115" s="95"/>
      <c r="BA115" s="95"/>
    </row>
    <row r="116" spans="1:53" ht="30" customHeight="1" x14ac:dyDescent="0.25">
      <c r="A116" s="37">
        <v>101</v>
      </c>
      <c r="B116" s="82"/>
      <c r="C116" s="82"/>
      <c r="D116" s="358" t="str">
        <f>IFERROR(IF(C116="","",INDEX(References!$W$4:$W$12,MATCH('Customer Inputs'!C116,References!$H$4:$H$12,0))),"")</f>
        <v/>
      </c>
      <c r="E116" s="83"/>
      <c r="F116" s="84"/>
      <c r="G116" s="85"/>
      <c r="H116" s="86" t="str">
        <f>IF(G116="","",INDEX('Wattage Table'!$F$3:$F$2671,MATCH('Customer Inputs'!G116,'Wattage Table'!$D$3:$D$2671,0)))</f>
        <v/>
      </c>
      <c r="I116" s="83"/>
      <c r="J116" s="83"/>
      <c r="K116" s="87"/>
      <c r="L116" s="87"/>
      <c r="M116" s="379" t="str">
        <f>IF(G116="","",INDEX('Wattage Table'!$L$3:$L$2671,MATCH('Customer Inputs'!G116,'Wattage Table'!$D$3:$D$2671,0)))</f>
        <v/>
      </c>
      <c r="N116" s="88"/>
      <c r="O116" s="364"/>
      <c r="P116" s="364"/>
      <c r="Q116" s="89" t="str">
        <f t="shared" si="23"/>
        <v/>
      </c>
      <c r="R116" s="90" t="str">
        <f t="shared" si="24"/>
        <v/>
      </c>
      <c r="S116" s="84"/>
      <c r="T116" s="555"/>
      <c r="U116" s="82"/>
      <c r="V116" s="378" t="str">
        <f t="shared" si="25"/>
        <v/>
      </c>
      <c r="W116" s="82"/>
      <c r="X116" s="86">
        <f t="shared" si="26"/>
        <v>0</v>
      </c>
      <c r="Y116" s="86" t="str">
        <f>IF(W116="","",INDEX('Wattage Table'!$F$3:$F$2671,MATCH('Customer Inputs'!W116,'Wattage Table'!$D$3:$D$2671,0)))</f>
        <v/>
      </c>
      <c r="Z116" s="86" t="str">
        <f t="shared" si="27"/>
        <v/>
      </c>
      <c r="AA116" s="87"/>
      <c r="AB116" s="359">
        <f t="shared" si="28"/>
        <v>0</v>
      </c>
      <c r="AC116" s="555"/>
      <c r="AD116" s="86" t="str">
        <f>IF(OR(U116="",W116=""),"",IF(U116="New Install",INDEX('Wattage Table'!$L$3:$L$2671,MATCH('Customer Inputs'!V116,'Wattage Table'!$B$3:$B$2671,0)),INDEX('Wattage Table'!$L$3:$L$2671,MATCH(W116,'Wattage Table'!$D$3:$D$2671,0))))</f>
        <v/>
      </c>
      <c r="AE116" s="91"/>
      <c r="AF116" s="92" t="str">
        <f>Calculations!$AW106</f>
        <v/>
      </c>
      <c r="AG116" s="542"/>
      <c r="AH116" s="551" t="str">
        <f>IF(K116&lt;1,"",Calculations!AV106*'Customer Inputs'!AH$10)</f>
        <v/>
      </c>
      <c r="AI116" s="362" t="str">
        <f t="shared" si="29"/>
        <v/>
      </c>
      <c r="AJ116" s="345" t="str">
        <f>IF(L116&lt;1,"",Calculations!AU106*'Customer Inputs'!AH$10)</f>
        <v/>
      </c>
      <c r="AK116" s="361" t="str">
        <f t="shared" si="30"/>
        <v/>
      </c>
      <c r="AL116" s="37" t="e">
        <f t="shared" si="31"/>
        <v>#VALUE!</v>
      </c>
      <c r="AS116" s="94" t="str">
        <f>IF(ADMIN!AE106="yes","Approved",IF(ADMIN!AE106="no","DENIED",IF(Calculations!U106="Fail wattage","Proposed wattage exceeds existing",IF(AND(Calculations!U106="Fail Qty",C116="L740"),"Proposed Lamp quantity does not match existing",IF(Calculations!U106="Fail Qty","Proposed quantity does not match existing",IF(Calculations!U106="Fail Refrigerated","Proposed Linear feet do not match existing",""))))))</f>
        <v/>
      </c>
      <c r="AU116" s="95"/>
      <c r="AV116" s="95"/>
      <c r="AW116" s="95"/>
      <c r="AX116" s="95"/>
      <c r="AY116" s="95"/>
      <c r="AZ116" s="95"/>
      <c r="BA116" s="95"/>
    </row>
    <row r="117" spans="1:53" ht="30" customHeight="1" x14ac:dyDescent="0.25">
      <c r="A117" s="37">
        <v>102</v>
      </c>
      <c r="B117" s="82"/>
      <c r="C117" s="82"/>
      <c r="D117" s="358" t="str">
        <f>IFERROR(IF(C117="","",INDEX(References!$W$4:$W$12,MATCH('Customer Inputs'!C117,References!$H$4:$H$12,0))),"")</f>
        <v/>
      </c>
      <c r="E117" s="83"/>
      <c r="F117" s="84"/>
      <c r="G117" s="85"/>
      <c r="H117" s="86" t="str">
        <f>IF(G117="","",INDEX('Wattage Table'!$F$3:$F$2671,MATCH('Customer Inputs'!G117,'Wattage Table'!$D$3:$D$2671,0)))</f>
        <v/>
      </c>
      <c r="I117" s="83"/>
      <c r="J117" s="83"/>
      <c r="K117" s="87"/>
      <c r="L117" s="87"/>
      <c r="M117" s="379" t="str">
        <f>IF(G117="","",INDEX('Wattage Table'!$L$3:$L$2671,MATCH('Customer Inputs'!G117,'Wattage Table'!$D$3:$D$2671,0)))</f>
        <v/>
      </c>
      <c r="N117" s="88"/>
      <c r="O117" s="364"/>
      <c r="P117" s="364"/>
      <c r="Q117" s="89" t="str">
        <f t="shared" si="23"/>
        <v/>
      </c>
      <c r="R117" s="90" t="str">
        <f t="shared" si="24"/>
        <v/>
      </c>
      <c r="S117" s="84"/>
      <c r="T117" s="555"/>
      <c r="U117" s="82"/>
      <c r="V117" s="378" t="str">
        <f t="shared" si="25"/>
        <v/>
      </c>
      <c r="W117" s="82"/>
      <c r="X117" s="86">
        <f t="shared" si="26"/>
        <v>0</v>
      </c>
      <c r="Y117" s="86" t="str">
        <f>IF(W117="","",INDEX('Wattage Table'!$F$3:$F$2671,MATCH('Customer Inputs'!W117,'Wattage Table'!$D$3:$D$2671,0)))</f>
        <v/>
      </c>
      <c r="Z117" s="86" t="str">
        <f t="shared" si="27"/>
        <v/>
      </c>
      <c r="AA117" s="87"/>
      <c r="AB117" s="359">
        <f t="shared" si="28"/>
        <v>0</v>
      </c>
      <c r="AC117" s="555"/>
      <c r="AD117" s="86" t="str">
        <f>IF(OR(U117="",W117=""),"",IF(U117="New Install",INDEX('Wattage Table'!$L$3:$L$2671,MATCH('Customer Inputs'!V117,'Wattage Table'!$B$3:$B$2671,0)),INDEX('Wattage Table'!$L$3:$L$2671,MATCH(W117,'Wattage Table'!$D$3:$D$2671,0))))</f>
        <v/>
      </c>
      <c r="AE117" s="91"/>
      <c r="AF117" s="92" t="str">
        <f>Calculations!$AW107</f>
        <v/>
      </c>
      <c r="AG117" s="542"/>
      <c r="AH117" s="551" t="str">
        <f>IF(K117&lt;1,"",Calculations!AV107*'Customer Inputs'!AH$10)</f>
        <v/>
      </c>
      <c r="AI117" s="362" t="str">
        <f t="shared" si="29"/>
        <v/>
      </c>
      <c r="AJ117" s="345" t="str">
        <f>IF(L117&lt;1,"",Calculations!AU107*'Customer Inputs'!AH$10)</f>
        <v/>
      </c>
      <c r="AK117" s="361" t="str">
        <f t="shared" si="30"/>
        <v/>
      </c>
      <c r="AL117" s="37" t="e">
        <f t="shared" si="31"/>
        <v>#VALUE!</v>
      </c>
      <c r="AS117" s="94" t="str">
        <f>IF(ADMIN!AE107="yes","Approved",IF(ADMIN!AE107="no","DENIED",IF(Calculations!U107="Fail wattage","Proposed wattage exceeds existing",IF(AND(Calculations!U107="Fail Qty",C117="L740"),"Proposed Lamp quantity does not match existing",IF(Calculations!U107="Fail Qty","Proposed quantity does not match existing",IF(Calculations!U107="Fail Refrigerated","Proposed Linear feet do not match existing",""))))))</f>
        <v/>
      </c>
      <c r="AU117" s="95"/>
      <c r="AV117" s="95"/>
      <c r="AW117" s="95"/>
      <c r="AX117" s="95"/>
      <c r="AY117" s="95"/>
      <c r="AZ117" s="95"/>
      <c r="BA117" s="95"/>
    </row>
    <row r="118" spans="1:53" ht="30" customHeight="1" x14ac:dyDescent="0.25">
      <c r="A118" s="37">
        <v>103</v>
      </c>
      <c r="B118" s="82"/>
      <c r="C118" s="82"/>
      <c r="D118" s="358" t="str">
        <f>IFERROR(IF(C118="","",INDEX(References!$W$4:$W$12,MATCH('Customer Inputs'!C118,References!$H$4:$H$12,0))),"")</f>
        <v/>
      </c>
      <c r="E118" s="83"/>
      <c r="F118" s="84"/>
      <c r="G118" s="85"/>
      <c r="H118" s="86" t="str">
        <f>IF(G118="","",INDEX('Wattage Table'!$F$3:$F$2671,MATCH('Customer Inputs'!G118,'Wattage Table'!$D$3:$D$2671,0)))</f>
        <v/>
      </c>
      <c r="I118" s="83"/>
      <c r="J118" s="83"/>
      <c r="K118" s="87"/>
      <c r="L118" s="87"/>
      <c r="M118" s="379" t="str">
        <f>IF(G118="","",INDEX('Wattage Table'!$L$3:$L$2671,MATCH('Customer Inputs'!G118,'Wattage Table'!$D$3:$D$2671,0)))</f>
        <v/>
      </c>
      <c r="N118" s="88"/>
      <c r="O118" s="364"/>
      <c r="P118" s="364"/>
      <c r="Q118" s="89" t="str">
        <f t="shared" si="23"/>
        <v/>
      </c>
      <c r="R118" s="90" t="str">
        <f t="shared" si="24"/>
        <v/>
      </c>
      <c r="S118" s="84"/>
      <c r="T118" s="555"/>
      <c r="U118" s="82"/>
      <c r="V118" s="378" t="str">
        <f t="shared" si="25"/>
        <v/>
      </c>
      <c r="W118" s="82"/>
      <c r="X118" s="86">
        <f t="shared" si="26"/>
        <v>0</v>
      </c>
      <c r="Y118" s="86" t="str">
        <f>IF(W118="","",INDEX('Wattage Table'!$F$3:$F$2671,MATCH('Customer Inputs'!W118,'Wattage Table'!$D$3:$D$2671,0)))</f>
        <v/>
      </c>
      <c r="Z118" s="86" t="str">
        <f t="shared" si="27"/>
        <v/>
      </c>
      <c r="AA118" s="87"/>
      <c r="AB118" s="359">
        <f t="shared" si="28"/>
        <v>0</v>
      </c>
      <c r="AC118" s="555"/>
      <c r="AD118" s="86" t="str">
        <f>IF(OR(U118="",W118=""),"",IF(U118="New Install",INDEX('Wattage Table'!$L$3:$L$2671,MATCH('Customer Inputs'!V118,'Wattage Table'!$B$3:$B$2671,0)),INDEX('Wattage Table'!$L$3:$L$2671,MATCH(W118,'Wattage Table'!$D$3:$D$2671,0))))</f>
        <v/>
      </c>
      <c r="AE118" s="91"/>
      <c r="AF118" s="92" t="str">
        <f>Calculations!$AW108</f>
        <v/>
      </c>
      <c r="AG118" s="542"/>
      <c r="AH118" s="551" t="str">
        <f>IF(K118&lt;1,"",Calculations!AV108*'Customer Inputs'!AH$10)</f>
        <v/>
      </c>
      <c r="AI118" s="362" t="str">
        <f t="shared" si="29"/>
        <v/>
      </c>
      <c r="AJ118" s="345" t="str">
        <f>IF(L118&lt;1,"",Calculations!AU108*'Customer Inputs'!AH$10)</f>
        <v/>
      </c>
      <c r="AK118" s="361" t="str">
        <f t="shared" si="30"/>
        <v/>
      </c>
      <c r="AL118" s="37" t="e">
        <f t="shared" si="31"/>
        <v>#VALUE!</v>
      </c>
      <c r="AS118" s="94" t="str">
        <f>IF(ADMIN!AE108="yes","Approved",IF(ADMIN!AE108="no","DENIED",IF(Calculations!U108="Fail wattage","Proposed wattage exceeds existing",IF(AND(Calculations!U108="Fail Qty",C118="L740"),"Proposed Lamp quantity does not match existing",IF(Calculations!U108="Fail Qty","Proposed quantity does not match existing",IF(Calculations!U108="Fail Refrigerated","Proposed Linear feet do not match existing",""))))))</f>
        <v/>
      </c>
      <c r="AU118" s="95"/>
      <c r="AV118" s="95"/>
      <c r="AW118" s="95"/>
      <c r="AX118" s="95"/>
      <c r="AY118" s="95"/>
      <c r="AZ118" s="95"/>
      <c r="BA118" s="95"/>
    </row>
    <row r="119" spans="1:53" ht="30" customHeight="1" x14ac:dyDescent="0.25">
      <c r="A119" s="37">
        <v>104</v>
      </c>
      <c r="B119" s="82"/>
      <c r="C119" s="82"/>
      <c r="D119" s="358" t="str">
        <f>IFERROR(IF(C119="","",INDEX(References!$W$4:$W$12,MATCH('Customer Inputs'!C119,References!$H$4:$H$12,0))),"")</f>
        <v/>
      </c>
      <c r="E119" s="83"/>
      <c r="F119" s="84"/>
      <c r="G119" s="85"/>
      <c r="H119" s="86" t="str">
        <f>IF(G119="","",INDEX('Wattage Table'!$F$3:$F$2671,MATCH('Customer Inputs'!G119,'Wattage Table'!$D$3:$D$2671,0)))</f>
        <v/>
      </c>
      <c r="I119" s="83"/>
      <c r="J119" s="83"/>
      <c r="K119" s="87"/>
      <c r="L119" s="87"/>
      <c r="M119" s="379" t="str">
        <f>IF(G119="","",INDEX('Wattage Table'!$L$3:$L$2671,MATCH('Customer Inputs'!G119,'Wattage Table'!$D$3:$D$2671,0)))</f>
        <v/>
      </c>
      <c r="N119" s="88"/>
      <c r="O119" s="364"/>
      <c r="P119" s="364"/>
      <c r="Q119" s="89" t="str">
        <f t="shared" si="23"/>
        <v/>
      </c>
      <c r="R119" s="90" t="str">
        <f t="shared" si="24"/>
        <v/>
      </c>
      <c r="S119" s="84"/>
      <c r="T119" s="555"/>
      <c r="U119" s="82"/>
      <c r="V119" s="378" t="str">
        <f t="shared" si="25"/>
        <v/>
      </c>
      <c r="W119" s="82"/>
      <c r="X119" s="86">
        <f t="shared" si="26"/>
        <v>0</v>
      </c>
      <c r="Y119" s="86" t="str">
        <f>IF(W119="","",INDEX('Wattage Table'!$F$3:$F$2671,MATCH('Customer Inputs'!W119,'Wattage Table'!$D$3:$D$2671,0)))</f>
        <v/>
      </c>
      <c r="Z119" s="86" t="str">
        <f t="shared" si="27"/>
        <v/>
      </c>
      <c r="AA119" s="87"/>
      <c r="AB119" s="359">
        <f t="shared" si="28"/>
        <v>0</v>
      </c>
      <c r="AC119" s="555"/>
      <c r="AD119" s="86" t="str">
        <f>IF(OR(U119="",W119=""),"",IF(U119="New Install",INDEX('Wattage Table'!$L$3:$L$2671,MATCH('Customer Inputs'!V119,'Wattage Table'!$B$3:$B$2671,0)),INDEX('Wattage Table'!$L$3:$L$2671,MATCH(W119,'Wattage Table'!$D$3:$D$2671,0))))</f>
        <v/>
      </c>
      <c r="AE119" s="91"/>
      <c r="AF119" s="92" t="str">
        <f>Calculations!$AW109</f>
        <v/>
      </c>
      <c r="AG119" s="542"/>
      <c r="AH119" s="551" t="str">
        <f>IF(K119&lt;1,"",Calculations!AV109*'Customer Inputs'!AH$10)</f>
        <v/>
      </c>
      <c r="AI119" s="362" t="str">
        <f t="shared" si="29"/>
        <v/>
      </c>
      <c r="AJ119" s="345" t="str">
        <f>IF(L119&lt;1,"",Calculations!AU109*'Customer Inputs'!AH$10)</f>
        <v/>
      </c>
      <c r="AK119" s="361" t="str">
        <f t="shared" si="30"/>
        <v/>
      </c>
      <c r="AL119" s="37" t="e">
        <f t="shared" si="31"/>
        <v>#VALUE!</v>
      </c>
      <c r="AS119" s="94" t="str">
        <f>IF(ADMIN!AE109="yes","Approved",IF(ADMIN!AE109="no","DENIED",IF(Calculations!U109="Fail wattage","Proposed wattage exceeds existing",IF(AND(Calculations!U109="Fail Qty",C119="L740"),"Proposed Lamp quantity does not match existing",IF(Calculations!U109="Fail Qty","Proposed quantity does not match existing",IF(Calculations!U109="Fail Refrigerated","Proposed Linear feet do not match existing",""))))))</f>
        <v/>
      </c>
      <c r="AU119" s="95"/>
      <c r="AV119" s="95"/>
      <c r="AW119" s="95"/>
      <c r="AX119" s="95"/>
      <c r="AY119" s="95"/>
      <c r="AZ119" s="95"/>
      <c r="BA119" s="95"/>
    </row>
    <row r="120" spans="1:53" ht="30" customHeight="1" x14ac:dyDescent="0.25">
      <c r="A120" s="37">
        <v>105</v>
      </c>
      <c r="B120" s="82"/>
      <c r="C120" s="82"/>
      <c r="D120" s="358" t="str">
        <f>IFERROR(IF(C120="","",INDEX(References!$W$4:$W$12,MATCH('Customer Inputs'!C120,References!$H$4:$H$12,0))),"")</f>
        <v/>
      </c>
      <c r="E120" s="83"/>
      <c r="F120" s="84"/>
      <c r="G120" s="85"/>
      <c r="H120" s="86" t="str">
        <f>IF(G120="","",INDEX('Wattage Table'!$F$3:$F$2671,MATCH('Customer Inputs'!G120,'Wattage Table'!$D$3:$D$2671,0)))</f>
        <v/>
      </c>
      <c r="I120" s="83"/>
      <c r="J120" s="83"/>
      <c r="K120" s="87"/>
      <c r="L120" s="87"/>
      <c r="M120" s="379" t="str">
        <f>IF(G120="","",INDEX('Wattage Table'!$L$3:$L$2671,MATCH('Customer Inputs'!G120,'Wattage Table'!$D$3:$D$2671,0)))</f>
        <v/>
      </c>
      <c r="N120" s="88"/>
      <c r="O120" s="364"/>
      <c r="P120" s="364"/>
      <c r="Q120" s="89" t="str">
        <f t="shared" si="23"/>
        <v/>
      </c>
      <c r="R120" s="90" t="str">
        <f t="shared" si="24"/>
        <v/>
      </c>
      <c r="S120" s="84"/>
      <c r="T120" s="555"/>
      <c r="U120" s="82"/>
      <c r="V120" s="378" t="str">
        <f t="shared" si="25"/>
        <v/>
      </c>
      <c r="W120" s="82"/>
      <c r="X120" s="86">
        <f t="shared" si="26"/>
        <v>0</v>
      </c>
      <c r="Y120" s="86" t="str">
        <f>IF(W120="","",INDEX('Wattage Table'!$F$3:$F$2671,MATCH('Customer Inputs'!W120,'Wattage Table'!$D$3:$D$2671,0)))</f>
        <v/>
      </c>
      <c r="Z120" s="86" t="str">
        <f t="shared" si="27"/>
        <v/>
      </c>
      <c r="AA120" s="87"/>
      <c r="AB120" s="359">
        <f t="shared" si="28"/>
        <v>0</v>
      </c>
      <c r="AC120" s="555"/>
      <c r="AD120" s="86" t="str">
        <f>IF(OR(U120="",W120=""),"",IF(U120="New Install",INDEX('Wattage Table'!$L$3:$L$2671,MATCH('Customer Inputs'!V120,'Wattage Table'!$B$3:$B$2671,0)),INDEX('Wattage Table'!$L$3:$L$2671,MATCH(W120,'Wattage Table'!$D$3:$D$2671,0))))</f>
        <v/>
      </c>
      <c r="AE120" s="91"/>
      <c r="AF120" s="92" t="str">
        <f>Calculations!$AW110</f>
        <v/>
      </c>
      <c r="AG120" s="542"/>
      <c r="AH120" s="551" t="str">
        <f>IF(K120&lt;1,"",Calculations!AV110*'Customer Inputs'!AH$10)</f>
        <v/>
      </c>
      <c r="AI120" s="362" t="str">
        <f t="shared" si="29"/>
        <v/>
      </c>
      <c r="AJ120" s="345" t="str">
        <f>IF(L120&lt;1,"",Calculations!AU110*'Customer Inputs'!AH$10)</f>
        <v/>
      </c>
      <c r="AK120" s="361" t="str">
        <f t="shared" si="30"/>
        <v/>
      </c>
      <c r="AL120" s="37" t="e">
        <f t="shared" si="31"/>
        <v>#VALUE!</v>
      </c>
      <c r="AS120" s="94" t="str">
        <f>IF(ADMIN!AE110="yes","Approved",IF(ADMIN!AE110="no","DENIED",IF(Calculations!U110="Fail wattage","Proposed wattage exceeds existing",IF(AND(Calculations!U110="Fail Qty",C120="L740"),"Proposed Lamp quantity does not match existing",IF(Calculations!U110="Fail Qty","Proposed quantity does not match existing",IF(Calculations!U110="Fail Refrigerated","Proposed Linear feet do not match existing",""))))))</f>
        <v/>
      </c>
      <c r="AU120" s="95"/>
      <c r="AV120" s="95"/>
      <c r="AW120" s="95"/>
      <c r="AX120" s="95"/>
      <c r="AY120" s="95"/>
      <c r="AZ120" s="95"/>
      <c r="BA120" s="95"/>
    </row>
    <row r="121" spans="1:53" ht="30" customHeight="1" x14ac:dyDescent="0.25">
      <c r="A121" s="37">
        <v>106</v>
      </c>
      <c r="B121" s="82"/>
      <c r="C121" s="82"/>
      <c r="D121" s="358" t="str">
        <f>IFERROR(IF(C121="","",INDEX(References!$W$4:$W$12,MATCH('Customer Inputs'!C121,References!$H$4:$H$12,0))),"")</f>
        <v/>
      </c>
      <c r="E121" s="83"/>
      <c r="F121" s="84"/>
      <c r="G121" s="85"/>
      <c r="H121" s="86" t="str">
        <f>IF(G121="","",INDEX('Wattage Table'!$F$3:$F$2671,MATCH('Customer Inputs'!G121,'Wattage Table'!$D$3:$D$2671,0)))</f>
        <v/>
      </c>
      <c r="I121" s="83"/>
      <c r="J121" s="83"/>
      <c r="K121" s="87"/>
      <c r="L121" s="87"/>
      <c r="M121" s="379" t="str">
        <f>IF(G121="","",INDEX('Wattage Table'!$L$3:$L$2671,MATCH('Customer Inputs'!G121,'Wattage Table'!$D$3:$D$2671,0)))</f>
        <v/>
      </c>
      <c r="N121" s="88"/>
      <c r="O121" s="364"/>
      <c r="P121" s="364"/>
      <c r="Q121" s="89" t="str">
        <f t="shared" si="23"/>
        <v/>
      </c>
      <c r="R121" s="90" t="str">
        <f t="shared" si="24"/>
        <v/>
      </c>
      <c r="S121" s="84"/>
      <c r="T121" s="555"/>
      <c r="U121" s="82"/>
      <c r="V121" s="378" t="str">
        <f t="shared" si="25"/>
        <v/>
      </c>
      <c r="W121" s="82"/>
      <c r="X121" s="86">
        <f t="shared" si="26"/>
        <v>0</v>
      </c>
      <c r="Y121" s="86" t="str">
        <f>IF(W121="","",INDEX('Wattage Table'!$F$3:$F$2671,MATCH('Customer Inputs'!W121,'Wattage Table'!$D$3:$D$2671,0)))</f>
        <v/>
      </c>
      <c r="Z121" s="86" t="str">
        <f t="shared" si="27"/>
        <v/>
      </c>
      <c r="AA121" s="87"/>
      <c r="AB121" s="359">
        <f t="shared" si="28"/>
        <v>0</v>
      </c>
      <c r="AC121" s="555"/>
      <c r="AD121" s="86" t="str">
        <f>IF(OR(U121="",W121=""),"",IF(U121="New Install",INDEX('Wattage Table'!$L$3:$L$2671,MATCH('Customer Inputs'!V121,'Wattage Table'!$B$3:$B$2671,0)),INDEX('Wattage Table'!$L$3:$L$2671,MATCH(W121,'Wattage Table'!$D$3:$D$2671,0))))</f>
        <v/>
      </c>
      <c r="AE121" s="91"/>
      <c r="AF121" s="92" t="str">
        <f>Calculations!$AW111</f>
        <v/>
      </c>
      <c r="AG121" s="542"/>
      <c r="AH121" s="551" t="str">
        <f>IF(K121&lt;1,"",Calculations!AV111*'Customer Inputs'!AH$10)</f>
        <v/>
      </c>
      <c r="AI121" s="362" t="str">
        <f t="shared" si="29"/>
        <v/>
      </c>
      <c r="AJ121" s="345" t="str">
        <f>IF(L121&lt;1,"",Calculations!AU111*'Customer Inputs'!AH$10)</f>
        <v/>
      </c>
      <c r="AK121" s="361" t="str">
        <f t="shared" si="30"/>
        <v/>
      </c>
      <c r="AL121" s="37" t="e">
        <f t="shared" si="31"/>
        <v>#VALUE!</v>
      </c>
      <c r="AS121" s="94" t="str">
        <f>IF(ADMIN!AE111="yes","Approved",IF(ADMIN!AE111="no","DENIED",IF(Calculations!U111="Fail wattage","Proposed wattage exceeds existing",IF(AND(Calculations!U111="Fail Qty",C121="L740"),"Proposed Lamp quantity does not match existing",IF(Calculations!U111="Fail Qty","Proposed quantity does not match existing",IF(Calculations!U111="Fail Refrigerated","Proposed Linear feet do not match existing",""))))))</f>
        <v/>
      </c>
      <c r="AU121" s="95"/>
      <c r="AV121" s="95"/>
      <c r="AW121" s="95"/>
      <c r="AX121" s="95"/>
      <c r="AY121" s="95"/>
      <c r="AZ121" s="95"/>
      <c r="BA121" s="95"/>
    </row>
    <row r="122" spans="1:53" ht="30" customHeight="1" x14ac:dyDescent="0.25">
      <c r="A122" s="37">
        <v>107</v>
      </c>
      <c r="B122" s="82"/>
      <c r="C122" s="82"/>
      <c r="D122" s="358" t="str">
        <f>IFERROR(IF(C122="","",INDEX(References!$W$4:$W$12,MATCH('Customer Inputs'!C122,References!$H$4:$H$12,0))),"")</f>
        <v/>
      </c>
      <c r="E122" s="83"/>
      <c r="F122" s="84"/>
      <c r="G122" s="85"/>
      <c r="H122" s="86" t="str">
        <f>IF(G122="","",INDEX('Wattage Table'!$F$3:$F$2671,MATCH('Customer Inputs'!G122,'Wattage Table'!$D$3:$D$2671,0)))</f>
        <v/>
      </c>
      <c r="I122" s="83"/>
      <c r="J122" s="83"/>
      <c r="K122" s="87"/>
      <c r="L122" s="87"/>
      <c r="M122" s="379" t="str">
        <f>IF(G122="","",INDEX('Wattage Table'!$L$3:$L$2671,MATCH('Customer Inputs'!G122,'Wattage Table'!$D$3:$D$2671,0)))</f>
        <v/>
      </c>
      <c r="N122" s="88"/>
      <c r="O122" s="364"/>
      <c r="P122" s="364"/>
      <c r="Q122" s="89" t="str">
        <f t="shared" si="23"/>
        <v/>
      </c>
      <c r="R122" s="90" t="str">
        <f t="shared" si="24"/>
        <v/>
      </c>
      <c r="S122" s="84"/>
      <c r="T122" s="555"/>
      <c r="U122" s="82"/>
      <c r="V122" s="378" t="str">
        <f t="shared" si="25"/>
        <v/>
      </c>
      <c r="W122" s="82"/>
      <c r="X122" s="86">
        <f t="shared" si="26"/>
        <v>0</v>
      </c>
      <c r="Y122" s="86" t="str">
        <f>IF(W122="","",INDEX('Wattage Table'!$F$3:$F$2671,MATCH('Customer Inputs'!W122,'Wattage Table'!$D$3:$D$2671,0)))</f>
        <v/>
      </c>
      <c r="Z122" s="86" t="str">
        <f t="shared" si="27"/>
        <v/>
      </c>
      <c r="AA122" s="87"/>
      <c r="AB122" s="359">
        <f t="shared" si="28"/>
        <v>0</v>
      </c>
      <c r="AC122" s="555"/>
      <c r="AD122" s="86" t="str">
        <f>IF(OR(U122="",W122=""),"",IF(U122="New Install",INDEX('Wattage Table'!$L$3:$L$2671,MATCH('Customer Inputs'!V122,'Wattage Table'!$B$3:$B$2671,0)),INDEX('Wattage Table'!$L$3:$L$2671,MATCH(W122,'Wattage Table'!$D$3:$D$2671,0))))</f>
        <v/>
      </c>
      <c r="AE122" s="91"/>
      <c r="AF122" s="92" t="str">
        <f>Calculations!$AW112</f>
        <v/>
      </c>
      <c r="AG122" s="542"/>
      <c r="AH122" s="551" t="str">
        <f>IF(K122&lt;1,"",Calculations!AV112*'Customer Inputs'!AH$10)</f>
        <v/>
      </c>
      <c r="AI122" s="362" t="str">
        <f t="shared" si="29"/>
        <v/>
      </c>
      <c r="AJ122" s="345" t="str">
        <f>IF(L122&lt;1,"",Calculations!AU112*'Customer Inputs'!AH$10)</f>
        <v/>
      </c>
      <c r="AK122" s="361" t="str">
        <f t="shared" si="30"/>
        <v/>
      </c>
      <c r="AL122" s="37" t="e">
        <f t="shared" si="31"/>
        <v>#VALUE!</v>
      </c>
      <c r="AS122" s="94" t="str">
        <f>IF(ADMIN!AE112="yes","Approved",IF(ADMIN!AE112="no","DENIED",IF(Calculations!U112="Fail wattage","Proposed wattage exceeds existing",IF(AND(Calculations!U112="Fail Qty",C122="L740"),"Proposed Lamp quantity does not match existing",IF(Calculations!U112="Fail Qty","Proposed quantity does not match existing",IF(Calculations!U112="Fail Refrigerated","Proposed Linear feet do not match existing",""))))))</f>
        <v/>
      </c>
      <c r="AU122" s="95"/>
      <c r="AV122" s="95"/>
      <c r="AW122" s="95"/>
      <c r="AX122" s="95"/>
      <c r="AY122" s="95"/>
      <c r="AZ122" s="95"/>
      <c r="BA122" s="95"/>
    </row>
    <row r="123" spans="1:53" ht="30" customHeight="1" x14ac:dyDescent="0.25">
      <c r="A123" s="37">
        <v>108</v>
      </c>
      <c r="B123" s="82"/>
      <c r="C123" s="82"/>
      <c r="D123" s="358" t="str">
        <f>IFERROR(IF(C123="","",INDEX(References!$W$4:$W$12,MATCH('Customer Inputs'!C123,References!$H$4:$H$12,0))),"")</f>
        <v/>
      </c>
      <c r="E123" s="83"/>
      <c r="F123" s="84"/>
      <c r="G123" s="85"/>
      <c r="H123" s="86" t="str">
        <f>IF(G123="","",INDEX('Wattage Table'!$F$3:$F$2671,MATCH('Customer Inputs'!G123,'Wattage Table'!$D$3:$D$2671,0)))</f>
        <v/>
      </c>
      <c r="I123" s="83"/>
      <c r="J123" s="83"/>
      <c r="K123" s="87"/>
      <c r="L123" s="87"/>
      <c r="M123" s="379" t="str">
        <f>IF(G123="","",INDEX('Wattage Table'!$L$3:$L$2671,MATCH('Customer Inputs'!G123,'Wattage Table'!$D$3:$D$2671,0)))</f>
        <v/>
      </c>
      <c r="N123" s="88"/>
      <c r="O123" s="364"/>
      <c r="P123" s="364"/>
      <c r="Q123" s="89" t="str">
        <f t="shared" si="23"/>
        <v/>
      </c>
      <c r="R123" s="90" t="str">
        <f t="shared" si="24"/>
        <v/>
      </c>
      <c r="S123" s="84"/>
      <c r="T123" s="555"/>
      <c r="U123" s="82"/>
      <c r="V123" s="378" t="str">
        <f t="shared" si="25"/>
        <v/>
      </c>
      <c r="W123" s="82"/>
      <c r="X123" s="86">
        <f t="shared" si="26"/>
        <v>0</v>
      </c>
      <c r="Y123" s="86" t="str">
        <f>IF(W123="","",INDEX('Wattage Table'!$F$3:$F$2671,MATCH('Customer Inputs'!W123,'Wattage Table'!$D$3:$D$2671,0)))</f>
        <v/>
      </c>
      <c r="Z123" s="86" t="str">
        <f t="shared" si="27"/>
        <v/>
      </c>
      <c r="AA123" s="87"/>
      <c r="AB123" s="359">
        <f t="shared" si="28"/>
        <v>0</v>
      </c>
      <c r="AC123" s="555"/>
      <c r="AD123" s="86" t="str">
        <f>IF(OR(U123="",W123=""),"",IF(U123="New Install",INDEX('Wattage Table'!$L$3:$L$2671,MATCH('Customer Inputs'!V123,'Wattage Table'!$B$3:$B$2671,0)),INDEX('Wattage Table'!$L$3:$L$2671,MATCH(W123,'Wattage Table'!$D$3:$D$2671,0))))</f>
        <v/>
      </c>
      <c r="AE123" s="91"/>
      <c r="AF123" s="92" t="str">
        <f>Calculations!$AW113</f>
        <v/>
      </c>
      <c r="AG123" s="542"/>
      <c r="AH123" s="551" t="str">
        <f>IF(K123&lt;1,"",Calculations!AV113*'Customer Inputs'!AH$10)</f>
        <v/>
      </c>
      <c r="AI123" s="362" t="str">
        <f t="shared" si="29"/>
        <v/>
      </c>
      <c r="AJ123" s="345" t="str">
        <f>IF(L123&lt;1,"",Calculations!AU113*'Customer Inputs'!AH$10)</f>
        <v/>
      </c>
      <c r="AK123" s="361" t="str">
        <f t="shared" si="30"/>
        <v/>
      </c>
      <c r="AL123" s="37" t="e">
        <f t="shared" si="31"/>
        <v>#VALUE!</v>
      </c>
      <c r="AS123" s="94" t="str">
        <f>IF(ADMIN!AE113="yes","Approved",IF(ADMIN!AE113="no","DENIED",IF(Calculations!U113="Fail wattage","Proposed wattage exceeds existing",IF(AND(Calculations!U113="Fail Qty",C123="L740"),"Proposed Lamp quantity does not match existing",IF(Calculations!U113="Fail Qty","Proposed quantity does not match existing",IF(Calculations!U113="Fail Refrigerated","Proposed Linear feet do not match existing",""))))))</f>
        <v/>
      </c>
      <c r="AU123" s="95"/>
      <c r="AV123" s="95"/>
      <c r="AW123" s="95"/>
      <c r="AX123" s="95"/>
      <c r="AY123" s="95"/>
      <c r="AZ123" s="95"/>
      <c r="BA123" s="95"/>
    </row>
    <row r="124" spans="1:53" ht="30" customHeight="1" x14ac:dyDescent="0.25">
      <c r="A124" s="37">
        <v>109</v>
      </c>
      <c r="B124" s="82"/>
      <c r="C124" s="82"/>
      <c r="D124" s="358" t="str">
        <f>IFERROR(IF(C124="","",INDEX(References!$W$4:$W$12,MATCH('Customer Inputs'!C124,References!$H$4:$H$12,0))),"")</f>
        <v/>
      </c>
      <c r="E124" s="83"/>
      <c r="F124" s="84"/>
      <c r="G124" s="85"/>
      <c r="H124" s="86" t="str">
        <f>IF(G124="","",INDEX('Wattage Table'!$F$3:$F$2671,MATCH('Customer Inputs'!G124,'Wattage Table'!$D$3:$D$2671,0)))</f>
        <v/>
      </c>
      <c r="I124" s="83"/>
      <c r="J124" s="83"/>
      <c r="K124" s="87"/>
      <c r="L124" s="87"/>
      <c r="M124" s="379" t="str">
        <f>IF(G124="","",INDEX('Wattage Table'!$L$3:$L$2671,MATCH('Customer Inputs'!G124,'Wattage Table'!$D$3:$D$2671,0)))</f>
        <v/>
      </c>
      <c r="N124" s="88"/>
      <c r="O124" s="364"/>
      <c r="P124" s="364"/>
      <c r="Q124" s="89" t="str">
        <f t="shared" si="23"/>
        <v/>
      </c>
      <c r="R124" s="90" t="str">
        <f t="shared" si="24"/>
        <v/>
      </c>
      <c r="S124" s="84"/>
      <c r="T124" s="555"/>
      <c r="U124" s="82"/>
      <c r="V124" s="378" t="str">
        <f t="shared" si="25"/>
        <v/>
      </c>
      <c r="W124" s="82"/>
      <c r="X124" s="86">
        <f t="shared" si="26"/>
        <v>0</v>
      </c>
      <c r="Y124" s="86" t="str">
        <f>IF(W124="","",INDEX('Wattage Table'!$F$3:$F$2671,MATCH('Customer Inputs'!W124,'Wattage Table'!$D$3:$D$2671,0)))</f>
        <v/>
      </c>
      <c r="Z124" s="86" t="str">
        <f t="shared" si="27"/>
        <v/>
      </c>
      <c r="AA124" s="87"/>
      <c r="AB124" s="359">
        <f t="shared" si="28"/>
        <v>0</v>
      </c>
      <c r="AC124" s="555"/>
      <c r="AD124" s="86" t="str">
        <f>IF(OR(U124="",W124=""),"",IF(U124="New Install",INDEX('Wattage Table'!$L$3:$L$2671,MATCH('Customer Inputs'!V124,'Wattage Table'!$B$3:$B$2671,0)),INDEX('Wattage Table'!$L$3:$L$2671,MATCH(W124,'Wattage Table'!$D$3:$D$2671,0))))</f>
        <v/>
      </c>
      <c r="AE124" s="91"/>
      <c r="AF124" s="92" t="str">
        <f>Calculations!$AW114</f>
        <v/>
      </c>
      <c r="AG124" s="542"/>
      <c r="AH124" s="551" t="str">
        <f>IF(K124&lt;1,"",Calculations!AV114*'Customer Inputs'!AH$10)</f>
        <v/>
      </c>
      <c r="AI124" s="362" t="str">
        <f t="shared" si="29"/>
        <v/>
      </c>
      <c r="AJ124" s="345" t="str">
        <f>IF(L124&lt;1,"",Calculations!AU114*'Customer Inputs'!AH$10)</f>
        <v/>
      </c>
      <c r="AK124" s="361" t="str">
        <f t="shared" si="30"/>
        <v/>
      </c>
      <c r="AL124" s="37" t="e">
        <f t="shared" si="31"/>
        <v>#VALUE!</v>
      </c>
      <c r="AS124" s="94" t="str">
        <f>IF(ADMIN!AE114="yes","Approved",IF(ADMIN!AE114="no","DENIED",IF(Calculations!U114="Fail wattage","Proposed wattage exceeds existing",IF(AND(Calculations!U114="Fail Qty",C124="L740"),"Proposed Lamp quantity does not match existing",IF(Calculations!U114="Fail Qty","Proposed quantity does not match existing",IF(Calculations!U114="Fail Refrigerated","Proposed Linear feet do not match existing",""))))))</f>
        <v/>
      </c>
      <c r="AU124" s="95"/>
      <c r="AV124" s="95"/>
      <c r="AW124" s="95"/>
      <c r="AX124" s="95"/>
      <c r="AY124" s="95"/>
      <c r="AZ124" s="95"/>
      <c r="BA124" s="95"/>
    </row>
    <row r="125" spans="1:53" ht="30" customHeight="1" x14ac:dyDescent="0.25">
      <c r="A125" s="37">
        <v>110</v>
      </c>
      <c r="B125" s="82"/>
      <c r="C125" s="82"/>
      <c r="D125" s="358" t="str">
        <f>IFERROR(IF(C125="","",INDEX(References!$W$4:$W$12,MATCH('Customer Inputs'!C125,References!$H$4:$H$12,0))),"")</f>
        <v/>
      </c>
      <c r="E125" s="83"/>
      <c r="F125" s="84"/>
      <c r="G125" s="85"/>
      <c r="H125" s="86" t="str">
        <f>IF(G125="","",INDEX('Wattage Table'!$F$3:$F$2671,MATCH('Customer Inputs'!G125,'Wattage Table'!$D$3:$D$2671,0)))</f>
        <v/>
      </c>
      <c r="I125" s="83"/>
      <c r="J125" s="83"/>
      <c r="K125" s="87"/>
      <c r="L125" s="87"/>
      <c r="M125" s="379" t="str">
        <f>IF(G125="","",INDEX('Wattage Table'!$L$3:$L$2671,MATCH('Customer Inputs'!G125,'Wattage Table'!$D$3:$D$2671,0)))</f>
        <v/>
      </c>
      <c r="N125" s="88"/>
      <c r="O125" s="364"/>
      <c r="P125" s="364"/>
      <c r="Q125" s="89" t="str">
        <f t="shared" si="23"/>
        <v/>
      </c>
      <c r="R125" s="90" t="str">
        <f t="shared" si="24"/>
        <v/>
      </c>
      <c r="S125" s="84"/>
      <c r="T125" s="555"/>
      <c r="U125" s="82"/>
      <c r="V125" s="378" t="str">
        <f t="shared" si="25"/>
        <v/>
      </c>
      <c r="W125" s="82"/>
      <c r="X125" s="86">
        <f t="shared" si="26"/>
        <v>0</v>
      </c>
      <c r="Y125" s="86" t="str">
        <f>IF(W125="","",INDEX('Wattage Table'!$F$3:$F$2671,MATCH('Customer Inputs'!W125,'Wattage Table'!$D$3:$D$2671,0)))</f>
        <v/>
      </c>
      <c r="Z125" s="86" t="str">
        <f t="shared" si="27"/>
        <v/>
      </c>
      <c r="AA125" s="87"/>
      <c r="AB125" s="359">
        <f t="shared" si="28"/>
        <v>0</v>
      </c>
      <c r="AC125" s="555"/>
      <c r="AD125" s="86" t="str">
        <f>IF(OR(U125="",W125=""),"",IF(U125="New Install",INDEX('Wattage Table'!$L$3:$L$2671,MATCH('Customer Inputs'!V125,'Wattage Table'!$B$3:$B$2671,0)),INDEX('Wattage Table'!$L$3:$L$2671,MATCH(W125,'Wattage Table'!$D$3:$D$2671,0))))</f>
        <v/>
      </c>
      <c r="AE125" s="91"/>
      <c r="AF125" s="92" t="str">
        <f>Calculations!$AW115</f>
        <v/>
      </c>
      <c r="AG125" s="542"/>
      <c r="AH125" s="551" t="str">
        <f>IF(K125&lt;1,"",Calculations!AV115*'Customer Inputs'!AH$10)</f>
        <v/>
      </c>
      <c r="AI125" s="362" t="str">
        <f t="shared" si="29"/>
        <v/>
      </c>
      <c r="AJ125" s="345" t="str">
        <f>IF(L125&lt;1,"",Calculations!AU115*'Customer Inputs'!AH$10)</f>
        <v/>
      </c>
      <c r="AK125" s="361" t="str">
        <f t="shared" si="30"/>
        <v/>
      </c>
      <c r="AL125" s="37" t="e">
        <f t="shared" si="31"/>
        <v>#VALUE!</v>
      </c>
      <c r="AS125" s="94" t="str">
        <f>IF(ADMIN!AE115="yes","Approved",IF(ADMIN!AE115="no","DENIED",IF(Calculations!U115="Fail wattage","Proposed wattage exceeds existing",IF(AND(Calculations!U115="Fail Qty",C125="L740"),"Proposed Lamp quantity does not match existing",IF(Calculations!U115="Fail Qty","Proposed quantity does not match existing",IF(Calculations!U115="Fail Refrigerated","Proposed Linear feet do not match existing",""))))))</f>
        <v/>
      </c>
      <c r="AU125" s="95"/>
      <c r="AV125" s="95"/>
      <c r="AW125" s="95"/>
      <c r="AX125" s="95"/>
      <c r="AY125" s="95"/>
      <c r="AZ125" s="95"/>
      <c r="BA125" s="95"/>
    </row>
    <row r="126" spans="1:53" ht="30" customHeight="1" x14ac:dyDescent="0.25">
      <c r="A126" s="37">
        <v>111</v>
      </c>
      <c r="B126" s="82"/>
      <c r="C126" s="82"/>
      <c r="D126" s="358" t="str">
        <f>IFERROR(IF(C126="","",INDEX(References!$W$4:$W$12,MATCH('Customer Inputs'!C126,References!$H$4:$H$12,0))),"")</f>
        <v/>
      </c>
      <c r="E126" s="83"/>
      <c r="F126" s="84"/>
      <c r="G126" s="85"/>
      <c r="H126" s="86" t="str">
        <f>IF(G126="","",INDEX('Wattage Table'!$F$3:$F$2671,MATCH('Customer Inputs'!G126,'Wattage Table'!$D$3:$D$2671,0)))</f>
        <v/>
      </c>
      <c r="I126" s="83"/>
      <c r="J126" s="83"/>
      <c r="K126" s="87"/>
      <c r="L126" s="87"/>
      <c r="M126" s="379" t="str">
        <f>IF(G126="","",INDEX('Wattage Table'!$L$3:$L$2671,MATCH('Customer Inputs'!G126,'Wattage Table'!$D$3:$D$2671,0)))</f>
        <v/>
      </c>
      <c r="N126" s="88"/>
      <c r="O126" s="364"/>
      <c r="P126" s="364"/>
      <c r="Q126" s="89" t="str">
        <f t="shared" si="23"/>
        <v/>
      </c>
      <c r="R126" s="90" t="str">
        <f t="shared" si="24"/>
        <v/>
      </c>
      <c r="S126" s="84"/>
      <c r="T126" s="555"/>
      <c r="U126" s="82"/>
      <c r="V126" s="378" t="str">
        <f t="shared" si="25"/>
        <v/>
      </c>
      <c r="W126" s="82"/>
      <c r="X126" s="86">
        <f t="shared" si="26"/>
        <v>0</v>
      </c>
      <c r="Y126" s="86" t="str">
        <f>IF(W126="","",INDEX('Wattage Table'!$F$3:$F$2671,MATCH('Customer Inputs'!W126,'Wattage Table'!$D$3:$D$2671,0)))</f>
        <v/>
      </c>
      <c r="Z126" s="86" t="str">
        <f t="shared" si="27"/>
        <v/>
      </c>
      <c r="AA126" s="87"/>
      <c r="AB126" s="359">
        <f t="shared" si="28"/>
        <v>0</v>
      </c>
      <c r="AC126" s="555"/>
      <c r="AD126" s="86" t="str">
        <f>IF(OR(U126="",W126=""),"",IF(U126="New Install",INDEX('Wattage Table'!$L$3:$L$2671,MATCH('Customer Inputs'!V126,'Wattage Table'!$B$3:$B$2671,0)),INDEX('Wattage Table'!$L$3:$L$2671,MATCH(W126,'Wattage Table'!$D$3:$D$2671,0))))</f>
        <v/>
      </c>
      <c r="AE126" s="91"/>
      <c r="AF126" s="92" t="str">
        <f>Calculations!$AW116</f>
        <v/>
      </c>
      <c r="AG126" s="542"/>
      <c r="AH126" s="551" t="str">
        <f>IF(K126&lt;1,"",Calculations!AV116*'Customer Inputs'!AH$10)</f>
        <v/>
      </c>
      <c r="AI126" s="362" t="str">
        <f t="shared" si="29"/>
        <v/>
      </c>
      <c r="AJ126" s="345" t="str">
        <f>IF(L126&lt;1,"",Calculations!AU116*'Customer Inputs'!AH$10)</f>
        <v/>
      </c>
      <c r="AK126" s="361" t="str">
        <f t="shared" si="30"/>
        <v/>
      </c>
      <c r="AL126" s="37" t="e">
        <f t="shared" si="31"/>
        <v>#VALUE!</v>
      </c>
      <c r="AS126" s="94" t="str">
        <f>IF(ADMIN!AE116="yes","Approved",IF(ADMIN!AE116="no","DENIED",IF(Calculations!U116="Fail wattage","Proposed wattage exceeds existing",IF(AND(Calculations!U116="Fail Qty",C126="L740"),"Proposed Lamp quantity does not match existing",IF(Calculations!U116="Fail Qty","Proposed quantity does not match existing",IF(Calculations!U116="Fail Refrigerated","Proposed Linear feet do not match existing",""))))))</f>
        <v/>
      </c>
      <c r="AU126" s="95"/>
      <c r="AV126" s="95"/>
      <c r="AW126" s="95"/>
      <c r="AX126" s="95"/>
      <c r="AY126" s="95"/>
      <c r="AZ126" s="95"/>
      <c r="BA126" s="95"/>
    </row>
    <row r="127" spans="1:53" ht="30" customHeight="1" x14ac:dyDescent="0.25">
      <c r="A127" s="37">
        <v>112</v>
      </c>
      <c r="B127" s="82"/>
      <c r="C127" s="82"/>
      <c r="D127" s="358" t="str">
        <f>IFERROR(IF(C127="","",INDEX(References!$W$4:$W$12,MATCH('Customer Inputs'!C127,References!$H$4:$H$12,0))),"")</f>
        <v/>
      </c>
      <c r="E127" s="83"/>
      <c r="F127" s="84"/>
      <c r="G127" s="85"/>
      <c r="H127" s="86" t="str">
        <f>IF(G127="","",INDEX('Wattage Table'!$F$3:$F$2671,MATCH('Customer Inputs'!G127,'Wattage Table'!$D$3:$D$2671,0)))</f>
        <v/>
      </c>
      <c r="I127" s="83"/>
      <c r="J127" s="83"/>
      <c r="K127" s="87"/>
      <c r="L127" s="87"/>
      <c r="M127" s="379" t="str">
        <f>IF(G127="","",INDEX('Wattage Table'!$L$3:$L$2671,MATCH('Customer Inputs'!G127,'Wattage Table'!$D$3:$D$2671,0)))</f>
        <v/>
      </c>
      <c r="N127" s="88"/>
      <c r="O127" s="364"/>
      <c r="P127" s="364"/>
      <c r="Q127" s="89" t="str">
        <f t="shared" si="23"/>
        <v/>
      </c>
      <c r="R127" s="90" t="str">
        <f t="shared" si="24"/>
        <v/>
      </c>
      <c r="S127" s="84"/>
      <c r="T127" s="555"/>
      <c r="U127" s="82"/>
      <c r="V127" s="378" t="str">
        <f t="shared" si="25"/>
        <v/>
      </c>
      <c r="W127" s="82"/>
      <c r="X127" s="86">
        <f t="shared" si="26"/>
        <v>0</v>
      </c>
      <c r="Y127" s="86" t="str">
        <f>IF(W127="","",INDEX('Wattage Table'!$F$3:$F$2671,MATCH('Customer Inputs'!W127,'Wattage Table'!$D$3:$D$2671,0)))</f>
        <v/>
      </c>
      <c r="Z127" s="86" t="str">
        <f t="shared" si="27"/>
        <v/>
      </c>
      <c r="AA127" s="87"/>
      <c r="AB127" s="359">
        <f t="shared" si="28"/>
        <v>0</v>
      </c>
      <c r="AC127" s="555"/>
      <c r="AD127" s="86" t="str">
        <f>IF(OR(U127="",W127=""),"",IF(U127="New Install",INDEX('Wattage Table'!$L$3:$L$2671,MATCH('Customer Inputs'!V127,'Wattage Table'!$B$3:$B$2671,0)),INDEX('Wattage Table'!$L$3:$L$2671,MATCH(W127,'Wattage Table'!$D$3:$D$2671,0))))</f>
        <v/>
      </c>
      <c r="AE127" s="91"/>
      <c r="AF127" s="92" t="str">
        <f>Calculations!$AW117</f>
        <v/>
      </c>
      <c r="AG127" s="542"/>
      <c r="AH127" s="551" t="str">
        <f>IF(K127&lt;1,"",Calculations!AV117*'Customer Inputs'!AH$10)</f>
        <v/>
      </c>
      <c r="AI127" s="362" t="str">
        <f t="shared" si="29"/>
        <v/>
      </c>
      <c r="AJ127" s="345" t="str">
        <f>IF(L127&lt;1,"",Calculations!AU117*'Customer Inputs'!AH$10)</f>
        <v/>
      </c>
      <c r="AK127" s="361" t="str">
        <f t="shared" si="30"/>
        <v/>
      </c>
      <c r="AL127" s="37" t="e">
        <f t="shared" si="31"/>
        <v>#VALUE!</v>
      </c>
      <c r="AS127" s="94" t="str">
        <f>IF(ADMIN!AE117="yes","Approved",IF(ADMIN!AE117="no","DENIED",IF(Calculations!U117="Fail wattage","Proposed wattage exceeds existing",IF(AND(Calculations!U117="Fail Qty",C127="L740"),"Proposed Lamp quantity does not match existing",IF(Calculations!U117="Fail Qty","Proposed quantity does not match existing",IF(Calculations!U117="Fail Refrigerated","Proposed Linear feet do not match existing",""))))))</f>
        <v/>
      </c>
      <c r="AU127" s="95"/>
      <c r="AV127" s="95"/>
      <c r="AW127" s="95"/>
      <c r="AX127" s="95"/>
      <c r="AY127" s="95"/>
      <c r="AZ127" s="95"/>
      <c r="BA127" s="95"/>
    </row>
    <row r="128" spans="1:53" ht="30" customHeight="1" x14ac:dyDescent="0.25">
      <c r="A128" s="37">
        <v>113</v>
      </c>
      <c r="B128" s="82"/>
      <c r="C128" s="82"/>
      <c r="D128" s="358" t="str">
        <f>IFERROR(IF(C128="","",INDEX(References!$W$4:$W$12,MATCH('Customer Inputs'!C128,References!$H$4:$H$12,0))),"")</f>
        <v/>
      </c>
      <c r="E128" s="83"/>
      <c r="F128" s="84"/>
      <c r="G128" s="85"/>
      <c r="H128" s="86" t="str">
        <f>IF(G128="","",INDEX('Wattage Table'!$F$3:$F$2671,MATCH('Customer Inputs'!G128,'Wattage Table'!$D$3:$D$2671,0)))</f>
        <v/>
      </c>
      <c r="I128" s="83"/>
      <c r="J128" s="83"/>
      <c r="K128" s="87"/>
      <c r="L128" s="87"/>
      <c r="M128" s="379" t="str">
        <f>IF(G128="","",INDEX('Wattage Table'!$L$3:$L$2671,MATCH('Customer Inputs'!G128,'Wattage Table'!$D$3:$D$2671,0)))</f>
        <v/>
      </c>
      <c r="N128" s="88"/>
      <c r="O128" s="364"/>
      <c r="P128" s="364"/>
      <c r="Q128" s="89" t="str">
        <f t="shared" si="23"/>
        <v/>
      </c>
      <c r="R128" s="90" t="str">
        <f t="shared" si="24"/>
        <v/>
      </c>
      <c r="S128" s="84"/>
      <c r="T128" s="555"/>
      <c r="U128" s="82"/>
      <c r="V128" s="378" t="str">
        <f t="shared" si="25"/>
        <v/>
      </c>
      <c r="W128" s="82"/>
      <c r="X128" s="86">
        <f t="shared" si="26"/>
        <v>0</v>
      </c>
      <c r="Y128" s="86" t="str">
        <f>IF(W128="","",INDEX('Wattage Table'!$F$3:$F$2671,MATCH('Customer Inputs'!W128,'Wattage Table'!$D$3:$D$2671,0)))</f>
        <v/>
      </c>
      <c r="Z128" s="86" t="str">
        <f t="shared" si="27"/>
        <v/>
      </c>
      <c r="AA128" s="87"/>
      <c r="AB128" s="359">
        <f t="shared" si="28"/>
        <v>0</v>
      </c>
      <c r="AC128" s="555"/>
      <c r="AD128" s="86" t="str">
        <f>IF(OR(U128="",W128=""),"",IF(U128="New Install",INDEX('Wattage Table'!$L$3:$L$2671,MATCH('Customer Inputs'!V128,'Wattage Table'!$B$3:$B$2671,0)),INDEX('Wattage Table'!$L$3:$L$2671,MATCH(W128,'Wattage Table'!$D$3:$D$2671,0))))</f>
        <v/>
      </c>
      <c r="AE128" s="91"/>
      <c r="AF128" s="92" t="str">
        <f>Calculations!$AW118</f>
        <v/>
      </c>
      <c r="AG128" s="542"/>
      <c r="AH128" s="551" t="str">
        <f>IF(K128&lt;1,"",Calculations!AV118*'Customer Inputs'!AH$10)</f>
        <v/>
      </c>
      <c r="AI128" s="362" t="str">
        <f t="shared" si="29"/>
        <v/>
      </c>
      <c r="AJ128" s="345" t="str">
        <f>IF(L128&lt;1,"",Calculations!AU118*'Customer Inputs'!AH$10)</f>
        <v/>
      </c>
      <c r="AK128" s="361" t="str">
        <f t="shared" si="30"/>
        <v/>
      </c>
      <c r="AL128" s="37" t="e">
        <f t="shared" si="31"/>
        <v>#VALUE!</v>
      </c>
      <c r="AS128" s="94" t="str">
        <f>IF(ADMIN!AE118="yes","Approved",IF(ADMIN!AE118="no","DENIED",IF(Calculations!U118="Fail wattage","Proposed wattage exceeds existing",IF(AND(Calculations!U118="Fail Qty",C128="L740"),"Proposed Lamp quantity does not match existing",IF(Calculations!U118="Fail Qty","Proposed quantity does not match existing",IF(Calculations!U118="Fail Refrigerated","Proposed Linear feet do not match existing",""))))))</f>
        <v/>
      </c>
      <c r="AU128" s="95"/>
      <c r="AV128" s="95"/>
      <c r="AW128" s="95"/>
      <c r="AX128" s="95"/>
      <c r="AY128" s="95"/>
      <c r="AZ128" s="95"/>
      <c r="BA128" s="95"/>
    </row>
    <row r="129" spans="1:53" ht="30" customHeight="1" x14ac:dyDescent="0.25">
      <c r="A129" s="37">
        <v>114</v>
      </c>
      <c r="B129" s="82"/>
      <c r="C129" s="82"/>
      <c r="D129" s="358" t="str">
        <f>IFERROR(IF(C129="","",INDEX(References!$W$4:$W$12,MATCH('Customer Inputs'!C129,References!$H$4:$H$12,0))),"")</f>
        <v/>
      </c>
      <c r="E129" s="83"/>
      <c r="F129" s="84"/>
      <c r="G129" s="85"/>
      <c r="H129" s="86" t="str">
        <f>IF(G129="","",INDEX('Wattage Table'!$F$3:$F$2671,MATCH('Customer Inputs'!G129,'Wattage Table'!$D$3:$D$2671,0)))</f>
        <v/>
      </c>
      <c r="I129" s="83"/>
      <c r="J129" s="83"/>
      <c r="K129" s="87"/>
      <c r="L129" s="87"/>
      <c r="M129" s="379" t="str">
        <f>IF(G129="","",INDEX('Wattage Table'!$L$3:$L$2671,MATCH('Customer Inputs'!G129,'Wattage Table'!$D$3:$D$2671,0)))</f>
        <v/>
      </c>
      <c r="N129" s="88"/>
      <c r="O129" s="364"/>
      <c r="P129" s="364"/>
      <c r="Q129" s="89" t="str">
        <f t="shared" si="23"/>
        <v/>
      </c>
      <c r="R129" s="90" t="str">
        <f t="shared" si="24"/>
        <v/>
      </c>
      <c r="S129" s="84"/>
      <c r="T129" s="555"/>
      <c r="U129" s="82"/>
      <c r="V129" s="378" t="str">
        <f t="shared" si="25"/>
        <v/>
      </c>
      <c r="W129" s="82"/>
      <c r="X129" s="86">
        <f t="shared" si="26"/>
        <v>0</v>
      </c>
      <c r="Y129" s="86" t="str">
        <f>IF(W129="","",INDEX('Wattage Table'!$F$3:$F$2671,MATCH('Customer Inputs'!W129,'Wattage Table'!$D$3:$D$2671,0)))</f>
        <v/>
      </c>
      <c r="Z129" s="86" t="str">
        <f t="shared" si="27"/>
        <v/>
      </c>
      <c r="AA129" s="87"/>
      <c r="AB129" s="359">
        <f t="shared" si="28"/>
        <v>0</v>
      </c>
      <c r="AC129" s="555"/>
      <c r="AD129" s="86" t="str">
        <f>IF(OR(U129="",W129=""),"",IF(U129="New Install",INDEX('Wattage Table'!$L$3:$L$2671,MATCH('Customer Inputs'!V129,'Wattage Table'!$B$3:$B$2671,0)),INDEX('Wattage Table'!$L$3:$L$2671,MATCH(W129,'Wattage Table'!$D$3:$D$2671,0))))</f>
        <v/>
      </c>
      <c r="AE129" s="91"/>
      <c r="AF129" s="92" t="str">
        <f>Calculations!$AW119</f>
        <v/>
      </c>
      <c r="AG129" s="542"/>
      <c r="AH129" s="551" t="str">
        <f>IF(K129&lt;1,"",Calculations!AV119*'Customer Inputs'!AH$10)</f>
        <v/>
      </c>
      <c r="AI129" s="362" t="str">
        <f t="shared" si="29"/>
        <v/>
      </c>
      <c r="AJ129" s="345" t="str">
        <f>IF(L129&lt;1,"",Calculations!AU119*'Customer Inputs'!AH$10)</f>
        <v/>
      </c>
      <c r="AK129" s="361" t="str">
        <f t="shared" si="30"/>
        <v/>
      </c>
      <c r="AL129" s="37" t="e">
        <f t="shared" si="31"/>
        <v>#VALUE!</v>
      </c>
      <c r="AS129" s="94" t="str">
        <f>IF(ADMIN!AE119="yes","Approved",IF(ADMIN!AE119="no","DENIED",IF(Calculations!U119="Fail wattage","Proposed wattage exceeds existing",IF(AND(Calculations!U119="Fail Qty",C129="L740"),"Proposed Lamp quantity does not match existing",IF(Calculations!U119="Fail Qty","Proposed quantity does not match existing",IF(Calculations!U119="Fail Refrigerated","Proposed Linear feet do not match existing",""))))))</f>
        <v/>
      </c>
      <c r="AU129" s="95"/>
      <c r="AV129" s="95"/>
      <c r="AW129" s="95"/>
      <c r="AX129" s="95"/>
      <c r="AY129" s="95"/>
      <c r="AZ129" s="95"/>
      <c r="BA129" s="95"/>
    </row>
    <row r="130" spans="1:53" ht="30" customHeight="1" x14ac:dyDescent="0.25">
      <c r="A130" s="37">
        <v>115</v>
      </c>
      <c r="B130" s="82"/>
      <c r="C130" s="82"/>
      <c r="D130" s="358" t="str">
        <f>IFERROR(IF(C130="","",INDEX(References!$W$4:$W$12,MATCH('Customer Inputs'!C130,References!$H$4:$H$12,0))),"")</f>
        <v/>
      </c>
      <c r="E130" s="83"/>
      <c r="F130" s="84"/>
      <c r="G130" s="85"/>
      <c r="H130" s="86" t="str">
        <f>IF(G130="","",INDEX('Wattage Table'!$F$3:$F$2671,MATCH('Customer Inputs'!G130,'Wattage Table'!$D$3:$D$2671,0)))</f>
        <v/>
      </c>
      <c r="I130" s="83"/>
      <c r="J130" s="83"/>
      <c r="K130" s="87"/>
      <c r="L130" s="87"/>
      <c r="M130" s="379" t="str">
        <f>IF(G130="","",INDEX('Wattage Table'!$L$3:$L$2671,MATCH('Customer Inputs'!G130,'Wattage Table'!$D$3:$D$2671,0)))</f>
        <v/>
      </c>
      <c r="N130" s="88"/>
      <c r="O130" s="364"/>
      <c r="P130" s="364"/>
      <c r="Q130" s="89" t="str">
        <f t="shared" si="23"/>
        <v/>
      </c>
      <c r="R130" s="90" t="str">
        <f t="shared" si="24"/>
        <v/>
      </c>
      <c r="S130" s="84"/>
      <c r="T130" s="555"/>
      <c r="U130" s="82"/>
      <c r="V130" s="378" t="str">
        <f t="shared" si="25"/>
        <v/>
      </c>
      <c r="W130" s="82"/>
      <c r="X130" s="86">
        <f t="shared" si="26"/>
        <v>0</v>
      </c>
      <c r="Y130" s="86" t="str">
        <f>IF(W130="","",INDEX('Wattage Table'!$F$3:$F$2671,MATCH('Customer Inputs'!W130,'Wattage Table'!$D$3:$D$2671,0)))</f>
        <v/>
      </c>
      <c r="Z130" s="86" t="str">
        <f t="shared" si="27"/>
        <v/>
      </c>
      <c r="AA130" s="87"/>
      <c r="AB130" s="359">
        <f t="shared" si="28"/>
        <v>0</v>
      </c>
      <c r="AC130" s="555"/>
      <c r="AD130" s="86" t="str">
        <f>IF(OR(U130="",W130=""),"",IF(U130="New Install",INDEX('Wattage Table'!$L$3:$L$2671,MATCH('Customer Inputs'!V130,'Wattage Table'!$B$3:$B$2671,0)),INDEX('Wattage Table'!$L$3:$L$2671,MATCH(W130,'Wattage Table'!$D$3:$D$2671,0))))</f>
        <v/>
      </c>
      <c r="AE130" s="91"/>
      <c r="AF130" s="92" t="str">
        <f>Calculations!$AW120</f>
        <v/>
      </c>
      <c r="AG130" s="542"/>
      <c r="AH130" s="551" t="str">
        <f>IF(K130&lt;1,"",Calculations!AV120*'Customer Inputs'!AH$10)</f>
        <v/>
      </c>
      <c r="AI130" s="362" t="str">
        <f t="shared" si="29"/>
        <v/>
      </c>
      <c r="AJ130" s="345" t="str">
        <f>IF(L130&lt;1,"",Calculations!AU120*'Customer Inputs'!AH$10)</f>
        <v/>
      </c>
      <c r="AK130" s="361" t="str">
        <f t="shared" si="30"/>
        <v/>
      </c>
      <c r="AL130" s="37" t="e">
        <f t="shared" si="31"/>
        <v>#VALUE!</v>
      </c>
      <c r="AS130" s="94" t="str">
        <f>IF(ADMIN!AE120="yes","Approved",IF(ADMIN!AE120="no","DENIED",IF(Calculations!U120="Fail wattage","Proposed wattage exceeds existing",IF(AND(Calculations!U120="Fail Qty",C130="L740"),"Proposed Lamp quantity does not match existing",IF(Calculations!U120="Fail Qty","Proposed quantity does not match existing",IF(Calculations!U120="Fail Refrigerated","Proposed Linear feet do not match existing",""))))))</f>
        <v/>
      </c>
      <c r="AU130" s="95"/>
      <c r="AV130" s="95"/>
      <c r="AW130" s="95"/>
      <c r="AX130" s="95"/>
      <c r="AY130" s="95"/>
      <c r="AZ130" s="95"/>
      <c r="BA130" s="95"/>
    </row>
    <row r="131" spans="1:53" ht="30" customHeight="1" x14ac:dyDescent="0.25">
      <c r="A131" s="37">
        <v>116</v>
      </c>
      <c r="B131" s="82"/>
      <c r="C131" s="82"/>
      <c r="D131" s="358" t="str">
        <f>IFERROR(IF(C131="","",INDEX(References!$W$4:$W$12,MATCH('Customer Inputs'!C131,References!$H$4:$H$12,0))),"")</f>
        <v/>
      </c>
      <c r="E131" s="83"/>
      <c r="F131" s="84"/>
      <c r="G131" s="85"/>
      <c r="H131" s="86" t="str">
        <f>IF(G131="","",INDEX('Wattage Table'!$F$3:$F$2671,MATCH('Customer Inputs'!G131,'Wattage Table'!$D$3:$D$2671,0)))</f>
        <v/>
      </c>
      <c r="I131" s="83"/>
      <c r="J131" s="83"/>
      <c r="K131" s="87"/>
      <c r="L131" s="87"/>
      <c r="M131" s="379" t="str">
        <f>IF(G131="","",INDEX('Wattage Table'!$L$3:$L$2671,MATCH('Customer Inputs'!G131,'Wattage Table'!$D$3:$D$2671,0)))</f>
        <v/>
      </c>
      <c r="N131" s="88"/>
      <c r="O131" s="364"/>
      <c r="P131" s="364"/>
      <c r="Q131" s="89" t="str">
        <f t="shared" si="23"/>
        <v/>
      </c>
      <c r="R131" s="90" t="str">
        <f t="shared" si="24"/>
        <v/>
      </c>
      <c r="S131" s="84"/>
      <c r="T131" s="555"/>
      <c r="U131" s="82"/>
      <c r="V131" s="378" t="str">
        <f t="shared" si="25"/>
        <v/>
      </c>
      <c r="W131" s="82"/>
      <c r="X131" s="86">
        <f t="shared" si="26"/>
        <v>0</v>
      </c>
      <c r="Y131" s="86" t="str">
        <f>IF(W131="","",INDEX('Wattage Table'!$F$3:$F$2671,MATCH('Customer Inputs'!W131,'Wattage Table'!$D$3:$D$2671,0)))</f>
        <v/>
      </c>
      <c r="Z131" s="86" t="str">
        <f t="shared" si="27"/>
        <v/>
      </c>
      <c r="AA131" s="87"/>
      <c r="AB131" s="359">
        <f t="shared" si="28"/>
        <v>0</v>
      </c>
      <c r="AC131" s="555"/>
      <c r="AD131" s="86" t="str">
        <f>IF(OR(U131="",W131=""),"",IF(U131="New Install",INDEX('Wattage Table'!$L$3:$L$2671,MATCH('Customer Inputs'!V131,'Wattage Table'!$B$3:$B$2671,0)),INDEX('Wattage Table'!$L$3:$L$2671,MATCH(W131,'Wattage Table'!$D$3:$D$2671,0))))</f>
        <v/>
      </c>
      <c r="AE131" s="91"/>
      <c r="AF131" s="92" t="str">
        <f>Calculations!$AW121</f>
        <v/>
      </c>
      <c r="AG131" s="542"/>
      <c r="AH131" s="551" t="str">
        <f>IF(K131&lt;1,"",Calculations!AV121*'Customer Inputs'!AH$10)</f>
        <v/>
      </c>
      <c r="AI131" s="362" t="str">
        <f t="shared" si="29"/>
        <v/>
      </c>
      <c r="AJ131" s="345" t="str">
        <f>IF(L131&lt;1,"",Calculations!AU121*'Customer Inputs'!AH$10)</f>
        <v/>
      </c>
      <c r="AK131" s="361" t="str">
        <f t="shared" si="30"/>
        <v/>
      </c>
      <c r="AL131" s="37" t="e">
        <f t="shared" si="31"/>
        <v>#VALUE!</v>
      </c>
      <c r="AS131" s="94" t="str">
        <f>IF(ADMIN!AE121="yes","Approved",IF(ADMIN!AE121="no","DENIED",IF(Calculations!U121="Fail wattage","Proposed wattage exceeds existing",IF(AND(Calculations!U121="Fail Qty",C131="L740"),"Proposed Lamp quantity does not match existing",IF(Calculations!U121="Fail Qty","Proposed quantity does not match existing",IF(Calculations!U121="Fail Refrigerated","Proposed Linear feet do not match existing",""))))))</f>
        <v/>
      </c>
      <c r="AU131" s="95"/>
      <c r="AV131" s="95"/>
      <c r="AW131" s="95"/>
      <c r="AX131" s="95"/>
      <c r="AY131" s="95"/>
      <c r="AZ131" s="95"/>
      <c r="BA131" s="95"/>
    </row>
    <row r="132" spans="1:53" ht="30" customHeight="1" x14ac:dyDescent="0.25">
      <c r="A132" s="37">
        <v>117</v>
      </c>
      <c r="B132" s="82"/>
      <c r="C132" s="82"/>
      <c r="D132" s="358" t="str">
        <f>IFERROR(IF(C132="","",INDEX(References!$W$4:$W$12,MATCH('Customer Inputs'!C132,References!$H$4:$H$12,0))),"")</f>
        <v/>
      </c>
      <c r="E132" s="83"/>
      <c r="F132" s="84"/>
      <c r="G132" s="85"/>
      <c r="H132" s="86" t="str">
        <f>IF(G132="","",INDEX('Wattage Table'!$F$3:$F$2671,MATCH('Customer Inputs'!G132,'Wattage Table'!$D$3:$D$2671,0)))</f>
        <v/>
      </c>
      <c r="I132" s="83"/>
      <c r="J132" s="83"/>
      <c r="K132" s="87"/>
      <c r="L132" s="87"/>
      <c r="M132" s="379" t="str">
        <f>IF(G132="","",INDEX('Wattage Table'!$L$3:$L$2671,MATCH('Customer Inputs'!G132,'Wattage Table'!$D$3:$D$2671,0)))</f>
        <v/>
      </c>
      <c r="N132" s="88"/>
      <c r="O132" s="364"/>
      <c r="P132" s="364"/>
      <c r="Q132" s="89" t="str">
        <f t="shared" si="23"/>
        <v/>
      </c>
      <c r="R132" s="90" t="str">
        <f t="shared" si="24"/>
        <v/>
      </c>
      <c r="S132" s="84"/>
      <c r="T132" s="555"/>
      <c r="U132" s="82"/>
      <c r="V132" s="378" t="str">
        <f t="shared" si="25"/>
        <v/>
      </c>
      <c r="W132" s="82"/>
      <c r="X132" s="86">
        <f t="shared" si="26"/>
        <v>0</v>
      </c>
      <c r="Y132" s="86" t="str">
        <f>IF(W132="","",INDEX('Wattage Table'!$F$3:$F$2671,MATCH('Customer Inputs'!W132,'Wattage Table'!$D$3:$D$2671,0)))</f>
        <v/>
      </c>
      <c r="Z132" s="86" t="str">
        <f t="shared" si="27"/>
        <v/>
      </c>
      <c r="AA132" s="87"/>
      <c r="AB132" s="359">
        <f t="shared" si="28"/>
        <v>0</v>
      </c>
      <c r="AC132" s="555"/>
      <c r="AD132" s="86" t="str">
        <f>IF(OR(U132="",W132=""),"",IF(U132="New Install",INDEX('Wattage Table'!$L$3:$L$2671,MATCH('Customer Inputs'!V132,'Wattage Table'!$B$3:$B$2671,0)),INDEX('Wattage Table'!$L$3:$L$2671,MATCH(W132,'Wattage Table'!$D$3:$D$2671,0))))</f>
        <v/>
      </c>
      <c r="AE132" s="91"/>
      <c r="AF132" s="92" t="str">
        <f>Calculations!$AW122</f>
        <v/>
      </c>
      <c r="AG132" s="542"/>
      <c r="AH132" s="551" t="str">
        <f>IF(K132&lt;1,"",Calculations!AV122*'Customer Inputs'!AH$10)</f>
        <v/>
      </c>
      <c r="AI132" s="362" t="str">
        <f t="shared" si="29"/>
        <v/>
      </c>
      <c r="AJ132" s="345" t="str">
        <f>IF(L132&lt;1,"",Calculations!AU122*'Customer Inputs'!AH$10)</f>
        <v/>
      </c>
      <c r="AK132" s="361" t="str">
        <f t="shared" si="30"/>
        <v/>
      </c>
      <c r="AL132" s="37" t="e">
        <f t="shared" si="31"/>
        <v>#VALUE!</v>
      </c>
      <c r="AS132" s="94" t="str">
        <f>IF(ADMIN!AE122="yes","Approved",IF(ADMIN!AE122="no","DENIED",IF(Calculations!U122="Fail wattage","Proposed wattage exceeds existing",IF(AND(Calculations!U122="Fail Qty",C132="L740"),"Proposed Lamp quantity does not match existing",IF(Calculations!U122="Fail Qty","Proposed quantity does not match existing",IF(Calculations!U122="Fail Refrigerated","Proposed Linear feet do not match existing",""))))))</f>
        <v/>
      </c>
      <c r="AU132" s="95"/>
      <c r="AV132" s="95"/>
      <c r="AW132" s="95"/>
      <c r="AX132" s="95"/>
      <c r="AY132" s="95"/>
      <c r="AZ132" s="95"/>
      <c r="BA132" s="95"/>
    </row>
    <row r="133" spans="1:53" ht="30" customHeight="1" x14ac:dyDescent="0.25">
      <c r="A133" s="37">
        <v>118</v>
      </c>
      <c r="B133" s="82"/>
      <c r="C133" s="82"/>
      <c r="D133" s="358" t="str">
        <f>IFERROR(IF(C133="","",INDEX(References!$W$4:$W$12,MATCH('Customer Inputs'!C133,References!$H$4:$H$12,0))),"")</f>
        <v/>
      </c>
      <c r="E133" s="83"/>
      <c r="F133" s="84"/>
      <c r="G133" s="85"/>
      <c r="H133" s="86" t="str">
        <f>IF(G133="","",INDEX('Wattage Table'!$F$3:$F$2671,MATCH('Customer Inputs'!G133,'Wattage Table'!$D$3:$D$2671,0)))</f>
        <v/>
      </c>
      <c r="I133" s="83"/>
      <c r="J133" s="83"/>
      <c r="K133" s="87"/>
      <c r="L133" s="87"/>
      <c r="M133" s="379" t="str">
        <f>IF(G133="","",INDEX('Wattage Table'!$L$3:$L$2671,MATCH('Customer Inputs'!G133,'Wattage Table'!$D$3:$D$2671,0)))</f>
        <v/>
      </c>
      <c r="N133" s="88"/>
      <c r="O133" s="364"/>
      <c r="P133" s="364"/>
      <c r="Q133" s="89" t="str">
        <f t="shared" si="23"/>
        <v/>
      </c>
      <c r="R133" s="90" t="str">
        <f t="shared" si="24"/>
        <v/>
      </c>
      <c r="S133" s="84"/>
      <c r="T133" s="555"/>
      <c r="U133" s="82"/>
      <c r="V133" s="378" t="str">
        <f t="shared" si="25"/>
        <v/>
      </c>
      <c r="W133" s="82"/>
      <c r="X133" s="86">
        <f t="shared" si="26"/>
        <v>0</v>
      </c>
      <c r="Y133" s="86" t="str">
        <f>IF(W133="","",INDEX('Wattage Table'!$F$3:$F$2671,MATCH('Customer Inputs'!W133,'Wattage Table'!$D$3:$D$2671,0)))</f>
        <v/>
      </c>
      <c r="Z133" s="86" t="str">
        <f t="shared" si="27"/>
        <v/>
      </c>
      <c r="AA133" s="87"/>
      <c r="AB133" s="359">
        <f t="shared" si="28"/>
        <v>0</v>
      </c>
      <c r="AC133" s="555"/>
      <c r="AD133" s="86" t="str">
        <f>IF(OR(U133="",W133=""),"",IF(U133="New Install",INDEX('Wattage Table'!$L$3:$L$2671,MATCH('Customer Inputs'!V133,'Wattage Table'!$B$3:$B$2671,0)),INDEX('Wattage Table'!$L$3:$L$2671,MATCH(W133,'Wattage Table'!$D$3:$D$2671,0))))</f>
        <v/>
      </c>
      <c r="AE133" s="91"/>
      <c r="AF133" s="92" t="str">
        <f>Calculations!$AW123</f>
        <v/>
      </c>
      <c r="AG133" s="542"/>
      <c r="AH133" s="551" t="str">
        <f>IF(K133&lt;1,"",Calculations!AV123*'Customer Inputs'!AH$10)</f>
        <v/>
      </c>
      <c r="AI133" s="362" t="str">
        <f t="shared" si="29"/>
        <v/>
      </c>
      <c r="AJ133" s="345" t="str">
        <f>IF(L133&lt;1,"",Calculations!AU123*'Customer Inputs'!AH$10)</f>
        <v/>
      </c>
      <c r="AK133" s="361" t="str">
        <f t="shared" si="30"/>
        <v/>
      </c>
      <c r="AL133" s="37" t="e">
        <f t="shared" si="31"/>
        <v>#VALUE!</v>
      </c>
      <c r="AS133" s="94" t="str">
        <f>IF(ADMIN!AE123="yes","Approved",IF(ADMIN!AE123="no","DENIED",IF(Calculations!U123="Fail wattage","Proposed wattage exceeds existing",IF(AND(Calculations!U123="Fail Qty",C133="L740"),"Proposed Lamp quantity does not match existing",IF(Calculations!U123="Fail Qty","Proposed quantity does not match existing",IF(Calculations!U123="Fail Refrigerated","Proposed Linear feet do not match existing",""))))))</f>
        <v/>
      </c>
      <c r="AU133" s="95"/>
      <c r="AV133" s="95"/>
      <c r="AW133" s="95"/>
      <c r="AX133" s="95"/>
      <c r="AY133" s="95"/>
      <c r="AZ133" s="95"/>
      <c r="BA133" s="95"/>
    </row>
    <row r="134" spans="1:53" ht="30" customHeight="1" x14ac:dyDescent="0.25">
      <c r="A134" s="37">
        <v>119</v>
      </c>
      <c r="B134" s="82"/>
      <c r="C134" s="82"/>
      <c r="D134" s="358" t="str">
        <f>IFERROR(IF(C134="","",INDEX(References!$W$4:$W$12,MATCH('Customer Inputs'!C134,References!$H$4:$H$12,0))),"")</f>
        <v/>
      </c>
      <c r="E134" s="83"/>
      <c r="F134" s="84"/>
      <c r="G134" s="85"/>
      <c r="H134" s="86" t="str">
        <f>IF(G134="","",INDEX('Wattage Table'!$F$3:$F$2671,MATCH('Customer Inputs'!G134,'Wattage Table'!$D$3:$D$2671,0)))</f>
        <v/>
      </c>
      <c r="I134" s="83"/>
      <c r="J134" s="83"/>
      <c r="K134" s="87"/>
      <c r="L134" s="87"/>
      <c r="M134" s="379" t="str">
        <f>IF(G134="","",INDEX('Wattage Table'!$L$3:$L$2671,MATCH('Customer Inputs'!G134,'Wattage Table'!$D$3:$D$2671,0)))</f>
        <v/>
      </c>
      <c r="N134" s="88"/>
      <c r="O134" s="364"/>
      <c r="P134" s="364"/>
      <c r="Q134" s="89" t="str">
        <f t="shared" si="23"/>
        <v/>
      </c>
      <c r="R134" s="90" t="str">
        <f t="shared" si="24"/>
        <v/>
      </c>
      <c r="S134" s="84"/>
      <c r="T134" s="555"/>
      <c r="U134" s="82"/>
      <c r="V134" s="378" t="str">
        <f t="shared" si="25"/>
        <v/>
      </c>
      <c r="W134" s="82"/>
      <c r="X134" s="86">
        <f t="shared" si="26"/>
        <v>0</v>
      </c>
      <c r="Y134" s="86" t="str">
        <f>IF(W134="","",INDEX('Wattage Table'!$F$3:$F$2671,MATCH('Customer Inputs'!W134,'Wattage Table'!$D$3:$D$2671,0)))</f>
        <v/>
      </c>
      <c r="Z134" s="86" t="str">
        <f t="shared" si="27"/>
        <v/>
      </c>
      <c r="AA134" s="87"/>
      <c r="AB134" s="359">
        <f t="shared" si="28"/>
        <v>0</v>
      </c>
      <c r="AC134" s="555"/>
      <c r="AD134" s="86" t="str">
        <f>IF(OR(U134="",W134=""),"",IF(U134="New Install",INDEX('Wattage Table'!$L$3:$L$2671,MATCH('Customer Inputs'!V134,'Wattage Table'!$B$3:$B$2671,0)),INDEX('Wattage Table'!$L$3:$L$2671,MATCH(W134,'Wattage Table'!$D$3:$D$2671,0))))</f>
        <v/>
      </c>
      <c r="AE134" s="91"/>
      <c r="AF134" s="92" t="str">
        <f>Calculations!$AW124</f>
        <v/>
      </c>
      <c r="AG134" s="542"/>
      <c r="AH134" s="551" t="str">
        <f>IF(K134&lt;1,"",Calculations!AV124*'Customer Inputs'!AH$10)</f>
        <v/>
      </c>
      <c r="AI134" s="362" t="str">
        <f t="shared" si="29"/>
        <v/>
      </c>
      <c r="AJ134" s="345" t="str">
        <f>IF(L134&lt;1,"",Calculations!AU124*'Customer Inputs'!AH$10)</f>
        <v/>
      </c>
      <c r="AK134" s="361" t="str">
        <f t="shared" si="30"/>
        <v/>
      </c>
      <c r="AL134" s="37" t="e">
        <f t="shared" si="31"/>
        <v>#VALUE!</v>
      </c>
      <c r="AS134" s="94" t="str">
        <f>IF(ADMIN!AE124="yes","Approved",IF(ADMIN!AE124="no","DENIED",IF(Calculations!U124="Fail wattage","Proposed wattage exceeds existing",IF(AND(Calculations!U124="Fail Qty",C134="L740"),"Proposed Lamp quantity does not match existing",IF(Calculations!U124="Fail Qty","Proposed quantity does not match existing",IF(Calculations!U124="Fail Refrigerated","Proposed Linear feet do not match existing",""))))))</f>
        <v/>
      </c>
      <c r="AU134" s="95"/>
      <c r="AV134" s="95"/>
      <c r="AW134" s="95"/>
      <c r="AX134" s="95"/>
      <c r="AY134" s="95"/>
      <c r="AZ134" s="95"/>
      <c r="BA134" s="95"/>
    </row>
    <row r="135" spans="1:53" ht="30" customHeight="1" x14ac:dyDescent="0.25">
      <c r="A135" s="37">
        <v>120</v>
      </c>
      <c r="B135" s="82"/>
      <c r="C135" s="82"/>
      <c r="D135" s="358" t="str">
        <f>IFERROR(IF(C135="","",INDEX(References!$W$4:$W$12,MATCH('Customer Inputs'!C135,References!$H$4:$H$12,0))),"")</f>
        <v/>
      </c>
      <c r="E135" s="83"/>
      <c r="F135" s="84"/>
      <c r="G135" s="85"/>
      <c r="H135" s="86" t="str">
        <f>IF(G135="","",INDEX('Wattage Table'!$F$3:$F$2671,MATCH('Customer Inputs'!G135,'Wattage Table'!$D$3:$D$2671,0)))</f>
        <v/>
      </c>
      <c r="I135" s="83"/>
      <c r="J135" s="83"/>
      <c r="K135" s="87"/>
      <c r="L135" s="87"/>
      <c r="M135" s="379" t="str">
        <f>IF(G135="","",INDEX('Wattage Table'!$L$3:$L$2671,MATCH('Customer Inputs'!G135,'Wattage Table'!$D$3:$D$2671,0)))</f>
        <v/>
      </c>
      <c r="N135" s="88"/>
      <c r="O135" s="364"/>
      <c r="P135" s="364"/>
      <c r="Q135" s="89" t="str">
        <f t="shared" si="23"/>
        <v/>
      </c>
      <c r="R135" s="90" t="str">
        <f t="shared" si="24"/>
        <v/>
      </c>
      <c r="S135" s="84"/>
      <c r="T135" s="555"/>
      <c r="U135" s="82"/>
      <c r="V135" s="378" t="str">
        <f t="shared" si="25"/>
        <v/>
      </c>
      <c r="W135" s="82"/>
      <c r="X135" s="86">
        <f t="shared" si="26"/>
        <v>0</v>
      </c>
      <c r="Y135" s="86" t="str">
        <f>IF(W135="","",INDEX('Wattage Table'!$F$3:$F$2671,MATCH('Customer Inputs'!W135,'Wattage Table'!$D$3:$D$2671,0)))</f>
        <v/>
      </c>
      <c r="Z135" s="86" t="str">
        <f t="shared" si="27"/>
        <v/>
      </c>
      <c r="AA135" s="87"/>
      <c r="AB135" s="359">
        <f t="shared" si="28"/>
        <v>0</v>
      </c>
      <c r="AC135" s="555"/>
      <c r="AD135" s="86" t="str">
        <f>IF(OR(U135="",W135=""),"",IF(U135="New Install",INDEX('Wattage Table'!$L$3:$L$2671,MATCH('Customer Inputs'!V135,'Wattage Table'!$B$3:$B$2671,0)),INDEX('Wattage Table'!$L$3:$L$2671,MATCH(W135,'Wattage Table'!$D$3:$D$2671,0))))</f>
        <v/>
      </c>
      <c r="AE135" s="91"/>
      <c r="AF135" s="92" t="str">
        <f>Calculations!$AW125</f>
        <v/>
      </c>
      <c r="AG135" s="542"/>
      <c r="AH135" s="551" t="str">
        <f>IF(K135&lt;1,"",Calculations!AV125*'Customer Inputs'!AH$10)</f>
        <v/>
      </c>
      <c r="AI135" s="362" t="str">
        <f t="shared" si="29"/>
        <v/>
      </c>
      <c r="AJ135" s="345" t="str">
        <f>IF(L135&lt;1,"",Calculations!AU125*'Customer Inputs'!AH$10)</f>
        <v/>
      </c>
      <c r="AK135" s="361" t="str">
        <f t="shared" si="30"/>
        <v/>
      </c>
      <c r="AL135" s="37" t="e">
        <f t="shared" si="31"/>
        <v>#VALUE!</v>
      </c>
      <c r="AS135" s="94" t="str">
        <f>IF(ADMIN!AE125="yes","Approved",IF(ADMIN!AE125="no","DENIED",IF(Calculations!U125="Fail wattage","Proposed wattage exceeds existing",IF(AND(Calculations!U125="Fail Qty",C135="L740"),"Proposed Lamp quantity does not match existing",IF(Calculations!U125="Fail Qty","Proposed quantity does not match existing",IF(Calculations!U125="Fail Refrigerated","Proposed Linear feet do not match existing",""))))))</f>
        <v/>
      </c>
      <c r="AU135" s="95"/>
      <c r="AV135" s="95"/>
      <c r="AW135" s="95"/>
      <c r="AX135" s="95"/>
      <c r="AY135" s="95"/>
      <c r="AZ135" s="95"/>
      <c r="BA135" s="95"/>
    </row>
    <row r="136" spans="1:53" ht="30" customHeight="1" x14ac:dyDescent="0.25">
      <c r="A136" s="37">
        <v>121</v>
      </c>
      <c r="B136" s="82"/>
      <c r="C136" s="82"/>
      <c r="D136" s="358" t="str">
        <f>IFERROR(IF(C136="","",INDEX(References!$W$4:$W$12,MATCH('Customer Inputs'!C136,References!$H$4:$H$12,0))),"")</f>
        <v/>
      </c>
      <c r="E136" s="83"/>
      <c r="F136" s="84"/>
      <c r="G136" s="85"/>
      <c r="H136" s="86" t="str">
        <f>IF(G136="","",INDEX('Wattage Table'!$F$3:$F$2671,MATCH('Customer Inputs'!G136,'Wattage Table'!$D$3:$D$2671,0)))</f>
        <v/>
      </c>
      <c r="I136" s="83"/>
      <c r="J136" s="83"/>
      <c r="K136" s="87"/>
      <c r="L136" s="87"/>
      <c r="M136" s="379" t="str">
        <f>IF(G136="","",INDEX('Wattage Table'!$L$3:$L$2671,MATCH('Customer Inputs'!G136,'Wattage Table'!$D$3:$D$2671,0)))</f>
        <v/>
      </c>
      <c r="N136" s="88"/>
      <c r="O136" s="364"/>
      <c r="P136" s="364"/>
      <c r="Q136" s="89" t="str">
        <f t="shared" si="23"/>
        <v/>
      </c>
      <c r="R136" s="90" t="str">
        <f t="shared" si="24"/>
        <v/>
      </c>
      <c r="S136" s="84"/>
      <c r="T136" s="555"/>
      <c r="U136" s="82"/>
      <c r="V136" s="378" t="str">
        <f t="shared" si="25"/>
        <v/>
      </c>
      <c r="W136" s="82"/>
      <c r="X136" s="86">
        <f t="shared" si="26"/>
        <v>0</v>
      </c>
      <c r="Y136" s="86" t="str">
        <f>IF(W136="","",INDEX('Wattage Table'!$F$3:$F$2671,MATCH('Customer Inputs'!W136,'Wattage Table'!$D$3:$D$2671,0)))</f>
        <v/>
      </c>
      <c r="Z136" s="86" t="str">
        <f t="shared" si="27"/>
        <v/>
      </c>
      <c r="AA136" s="87"/>
      <c r="AB136" s="359">
        <f t="shared" si="28"/>
        <v>0</v>
      </c>
      <c r="AC136" s="555"/>
      <c r="AD136" s="86" t="str">
        <f>IF(OR(U136="",W136=""),"",IF(U136="New Install",INDEX('Wattage Table'!$L$3:$L$2671,MATCH('Customer Inputs'!V136,'Wattage Table'!$B$3:$B$2671,0)),INDEX('Wattage Table'!$L$3:$L$2671,MATCH(W136,'Wattage Table'!$D$3:$D$2671,0))))</f>
        <v/>
      </c>
      <c r="AE136" s="91"/>
      <c r="AF136" s="92" t="str">
        <f>Calculations!$AW126</f>
        <v/>
      </c>
      <c r="AG136" s="542"/>
      <c r="AH136" s="551" t="str">
        <f>IF(K136&lt;1,"",Calculations!AV126*'Customer Inputs'!AH$10)</f>
        <v/>
      </c>
      <c r="AI136" s="362" t="str">
        <f t="shared" si="29"/>
        <v/>
      </c>
      <c r="AJ136" s="345" t="str">
        <f>IF(L136&lt;1,"",Calculations!AU126*'Customer Inputs'!AH$10)</f>
        <v/>
      </c>
      <c r="AK136" s="361" t="str">
        <f t="shared" si="30"/>
        <v/>
      </c>
      <c r="AL136" s="37" t="e">
        <f t="shared" si="31"/>
        <v>#VALUE!</v>
      </c>
      <c r="AS136" s="94" t="str">
        <f>IF(ADMIN!AE126="yes","Approved",IF(ADMIN!AE126="no","DENIED",IF(Calculations!U126="Fail wattage","Proposed wattage exceeds existing",IF(AND(Calculations!U126="Fail Qty",C136="L740"),"Proposed Lamp quantity does not match existing",IF(Calculations!U126="Fail Qty","Proposed quantity does not match existing",IF(Calculations!U126="Fail Refrigerated","Proposed Linear feet do not match existing",""))))))</f>
        <v/>
      </c>
      <c r="AU136" s="95"/>
      <c r="AV136" s="95"/>
      <c r="AW136" s="95"/>
      <c r="AX136" s="95"/>
      <c r="AY136" s="95"/>
      <c r="AZ136" s="95"/>
      <c r="BA136" s="95"/>
    </row>
    <row r="137" spans="1:53" ht="30" customHeight="1" x14ac:dyDescent="0.25">
      <c r="A137" s="37">
        <v>122</v>
      </c>
      <c r="B137" s="82"/>
      <c r="C137" s="82"/>
      <c r="D137" s="358" t="str">
        <f>IFERROR(IF(C137="","",INDEX(References!$W$4:$W$12,MATCH('Customer Inputs'!C137,References!$H$4:$H$12,0))),"")</f>
        <v/>
      </c>
      <c r="E137" s="83"/>
      <c r="F137" s="84"/>
      <c r="G137" s="85"/>
      <c r="H137" s="86" t="str">
        <f>IF(G137="","",INDEX('Wattage Table'!$F$3:$F$2671,MATCH('Customer Inputs'!G137,'Wattage Table'!$D$3:$D$2671,0)))</f>
        <v/>
      </c>
      <c r="I137" s="83"/>
      <c r="J137" s="83"/>
      <c r="K137" s="87"/>
      <c r="L137" s="87"/>
      <c r="M137" s="379" t="str">
        <f>IF(G137="","",INDEX('Wattage Table'!$L$3:$L$2671,MATCH('Customer Inputs'!G137,'Wattage Table'!$D$3:$D$2671,0)))</f>
        <v/>
      </c>
      <c r="N137" s="88"/>
      <c r="O137" s="364"/>
      <c r="P137" s="364"/>
      <c r="Q137" s="89" t="str">
        <f t="shared" si="23"/>
        <v/>
      </c>
      <c r="R137" s="90" t="str">
        <f t="shared" si="24"/>
        <v/>
      </c>
      <c r="S137" s="84"/>
      <c r="T137" s="555"/>
      <c r="U137" s="82"/>
      <c r="V137" s="378" t="str">
        <f t="shared" si="25"/>
        <v/>
      </c>
      <c r="W137" s="82"/>
      <c r="X137" s="86">
        <f t="shared" si="26"/>
        <v>0</v>
      </c>
      <c r="Y137" s="86" t="str">
        <f>IF(W137="","",INDEX('Wattage Table'!$F$3:$F$2671,MATCH('Customer Inputs'!W137,'Wattage Table'!$D$3:$D$2671,0)))</f>
        <v/>
      </c>
      <c r="Z137" s="86" t="str">
        <f t="shared" si="27"/>
        <v/>
      </c>
      <c r="AA137" s="87"/>
      <c r="AB137" s="359">
        <f t="shared" si="28"/>
        <v>0</v>
      </c>
      <c r="AC137" s="555"/>
      <c r="AD137" s="86" t="str">
        <f>IF(OR(U137="",W137=""),"",IF(U137="New Install",INDEX('Wattage Table'!$L$3:$L$2671,MATCH('Customer Inputs'!V137,'Wattage Table'!$B$3:$B$2671,0)),INDEX('Wattage Table'!$L$3:$L$2671,MATCH(W137,'Wattage Table'!$D$3:$D$2671,0))))</f>
        <v/>
      </c>
      <c r="AE137" s="91"/>
      <c r="AF137" s="92" t="str">
        <f>Calculations!$AW127</f>
        <v/>
      </c>
      <c r="AG137" s="542"/>
      <c r="AH137" s="551" t="str">
        <f>IF(K137&lt;1,"",Calculations!AV127*'Customer Inputs'!AH$10)</f>
        <v/>
      </c>
      <c r="AI137" s="362" t="str">
        <f t="shared" si="29"/>
        <v/>
      </c>
      <c r="AJ137" s="345" t="str">
        <f>IF(L137&lt;1,"",Calculations!AU127*'Customer Inputs'!AH$10)</f>
        <v/>
      </c>
      <c r="AK137" s="361" t="str">
        <f t="shared" si="30"/>
        <v/>
      </c>
      <c r="AL137" s="37" t="e">
        <f t="shared" si="31"/>
        <v>#VALUE!</v>
      </c>
      <c r="AS137" s="94" t="str">
        <f>IF(ADMIN!AE127="yes","Approved",IF(ADMIN!AE127="no","DENIED",IF(Calculations!U127="Fail wattage","Proposed wattage exceeds existing",IF(AND(Calculations!U127="Fail Qty",C137="L740"),"Proposed Lamp quantity does not match existing",IF(Calculations!U127="Fail Qty","Proposed quantity does not match existing",IF(Calculations!U127="Fail Refrigerated","Proposed Linear feet do not match existing",""))))))</f>
        <v/>
      </c>
      <c r="AU137" s="95"/>
      <c r="AV137" s="95"/>
      <c r="AW137" s="95"/>
      <c r="AX137" s="95"/>
      <c r="AY137" s="95"/>
      <c r="AZ137" s="95"/>
      <c r="BA137" s="95"/>
    </row>
    <row r="138" spans="1:53" ht="30" customHeight="1" x14ac:dyDescent="0.25">
      <c r="A138" s="37">
        <v>123</v>
      </c>
      <c r="B138" s="82"/>
      <c r="C138" s="82"/>
      <c r="D138" s="358" t="str">
        <f>IFERROR(IF(C138="","",INDEX(References!$W$4:$W$12,MATCH('Customer Inputs'!C138,References!$H$4:$H$12,0))),"")</f>
        <v/>
      </c>
      <c r="E138" s="83"/>
      <c r="F138" s="84"/>
      <c r="G138" s="85"/>
      <c r="H138" s="86" t="str">
        <f>IF(G138="","",INDEX('Wattage Table'!$F$3:$F$2671,MATCH('Customer Inputs'!G138,'Wattage Table'!$D$3:$D$2671,0)))</f>
        <v/>
      </c>
      <c r="I138" s="83"/>
      <c r="J138" s="83"/>
      <c r="K138" s="87"/>
      <c r="L138" s="87"/>
      <c r="M138" s="379" t="str">
        <f>IF(G138="","",INDEX('Wattage Table'!$L$3:$L$2671,MATCH('Customer Inputs'!G138,'Wattage Table'!$D$3:$D$2671,0)))</f>
        <v/>
      </c>
      <c r="N138" s="88"/>
      <c r="O138" s="364"/>
      <c r="P138" s="364"/>
      <c r="Q138" s="89" t="str">
        <f t="shared" si="23"/>
        <v/>
      </c>
      <c r="R138" s="90" t="str">
        <f t="shared" si="24"/>
        <v/>
      </c>
      <c r="S138" s="84"/>
      <c r="T138" s="555"/>
      <c r="U138" s="82"/>
      <c r="V138" s="378" t="str">
        <f t="shared" si="25"/>
        <v/>
      </c>
      <c r="W138" s="82"/>
      <c r="X138" s="86">
        <f t="shared" si="26"/>
        <v>0</v>
      </c>
      <c r="Y138" s="86" t="str">
        <f>IF(W138="","",INDEX('Wattage Table'!$F$3:$F$2671,MATCH('Customer Inputs'!W138,'Wattage Table'!$D$3:$D$2671,0)))</f>
        <v/>
      </c>
      <c r="Z138" s="86" t="str">
        <f t="shared" si="27"/>
        <v/>
      </c>
      <c r="AA138" s="87"/>
      <c r="AB138" s="359">
        <f t="shared" si="28"/>
        <v>0</v>
      </c>
      <c r="AC138" s="555"/>
      <c r="AD138" s="86" t="str">
        <f>IF(OR(U138="",W138=""),"",IF(U138="New Install",INDEX('Wattage Table'!$L$3:$L$2671,MATCH('Customer Inputs'!V138,'Wattage Table'!$B$3:$B$2671,0)),INDEX('Wattage Table'!$L$3:$L$2671,MATCH(W138,'Wattage Table'!$D$3:$D$2671,0))))</f>
        <v/>
      </c>
      <c r="AE138" s="91"/>
      <c r="AF138" s="92" t="str">
        <f>Calculations!$AW128</f>
        <v/>
      </c>
      <c r="AG138" s="542"/>
      <c r="AH138" s="551" t="str">
        <f>IF(K138&lt;1,"",Calculations!AV128*'Customer Inputs'!AH$10)</f>
        <v/>
      </c>
      <c r="AI138" s="362" t="str">
        <f t="shared" si="29"/>
        <v/>
      </c>
      <c r="AJ138" s="345" t="str">
        <f>IF(L138&lt;1,"",Calculations!AU128*'Customer Inputs'!AH$10)</f>
        <v/>
      </c>
      <c r="AK138" s="361" t="str">
        <f t="shared" si="30"/>
        <v/>
      </c>
      <c r="AL138" s="37" t="e">
        <f t="shared" si="31"/>
        <v>#VALUE!</v>
      </c>
      <c r="AS138" s="94" t="str">
        <f>IF(ADMIN!AE128="yes","Approved",IF(ADMIN!AE128="no","DENIED",IF(Calculations!U128="Fail wattage","Proposed wattage exceeds existing",IF(AND(Calculations!U128="Fail Qty",C138="L740"),"Proposed Lamp quantity does not match existing",IF(Calculations!U128="Fail Qty","Proposed quantity does not match existing",IF(Calculations!U128="Fail Refrigerated","Proposed Linear feet do not match existing",""))))))</f>
        <v/>
      </c>
      <c r="AU138" s="95"/>
      <c r="AV138" s="95"/>
      <c r="AW138" s="95"/>
      <c r="AX138" s="95"/>
      <c r="AY138" s="95"/>
      <c r="AZ138" s="95"/>
      <c r="BA138" s="95"/>
    </row>
    <row r="139" spans="1:53" ht="30" customHeight="1" x14ac:dyDescent="0.25">
      <c r="A139" s="37">
        <v>124</v>
      </c>
      <c r="B139" s="82"/>
      <c r="C139" s="82"/>
      <c r="D139" s="358" t="str">
        <f>IFERROR(IF(C139="","",INDEX(References!$W$4:$W$12,MATCH('Customer Inputs'!C139,References!$H$4:$H$12,0))),"")</f>
        <v/>
      </c>
      <c r="E139" s="83"/>
      <c r="F139" s="84"/>
      <c r="G139" s="85"/>
      <c r="H139" s="86" t="str">
        <f>IF(G139="","",INDEX('Wattage Table'!$F$3:$F$2671,MATCH('Customer Inputs'!G139,'Wattage Table'!$D$3:$D$2671,0)))</f>
        <v/>
      </c>
      <c r="I139" s="83"/>
      <c r="J139" s="83"/>
      <c r="K139" s="87"/>
      <c r="L139" s="87"/>
      <c r="M139" s="379" t="str">
        <f>IF(G139="","",INDEX('Wattage Table'!$L$3:$L$2671,MATCH('Customer Inputs'!G139,'Wattage Table'!$D$3:$D$2671,0)))</f>
        <v/>
      </c>
      <c r="N139" s="88"/>
      <c r="O139" s="364"/>
      <c r="P139" s="364"/>
      <c r="Q139" s="89" t="str">
        <f t="shared" si="23"/>
        <v/>
      </c>
      <c r="R139" s="90" t="str">
        <f t="shared" si="24"/>
        <v/>
      </c>
      <c r="S139" s="84"/>
      <c r="T139" s="555"/>
      <c r="U139" s="82"/>
      <c r="V139" s="378" t="str">
        <f t="shared" si="25"/>
        <v/>
      </c>
      <c r="W139" s="82"/>
      <c r="X139" s="86">
        <f t="shared" si="26"/>
        <v>0</v>
      </c>
      <c r="Y139" s="86" t="str">
        <f>IF(W139="","",INDEX('Wattage Table'!$F$3:$F$2671,MATCH('Customer Inputs'!W139,'Wattage Table'!$D$3:$D$2671,0)))</f>
        <v/>
      </c>
      <c r="Z139" s="86" t="str">
        <f t="shared" si="27"/>
        <v/>
      </c>
      <c r="AA139" s="87"/>
      <c r="AB139" s="359">
        <f t="shared" si="28"/>
        <v>0</v>
      </c>
      <c r="AC139" s="555"/>
      <c r="AD139" s="86" t="str">
        <f>IF(OR(U139="",W139=""),"",IF(U139="New Install",INDEX('Wattage Table'!$L$3:$L$2671,MATCH('Customer Inputs'!V139,'Wattage Table'!$B$3:$B$2671,0)),INDEX('Wattage Table'!$L$3:$L$2671,MATCH(W139,'Wattage Table'!$D$3:$D$2671,0))))</f>
        <v/>
      </c>
      <c r="AE139" s="91"/>
      <c r="AF139" s="92" t="str">
        <f>Calculations!$AW129</f>
        <v/>
      </c>
      <c r="AG139" s="542"/>
      <c r="AH139" s="551" t="str">
        <f>IF(K139&lt;1,"",Calculations!AV129*'Customer Inputs'!AH$10)</f>
        <v/>
      </c>
      <c r="AI139" s="362" t="str">
        <f t="shared" si="29"/>
        <v/>
      </c>
      <c r="AJ139" s="345" t="str">
        <f>IF(L139&lt;1,"",Calculations!AU129*'Customer Inputs'!AH$10)</f>
        <v/>
      </c>
      <c r="AK139" s="361" t="str">
        <f t="shared" si="30"/>
        <v/>
      </c>
      <c r="AL139" s="37" t="e">
        <f t="shared" si="31"/>
        <v>#VALUE!</v>
      </c>
      <c r="AS139" s="94" t="str">
        <f>IF(ADMIN!AE129="yes","Approved",IF(ADMIN!AE129="no","DENIED",IF(Calculations!U129="Fail wattage","Proposed wattage exceeds existing",IF(AND(Calculations!U129="Fail Qty",C139="L740"),"Proposed Lamp quantity does not match existing",IF(Calculations!U129="Fail Qty","Proposed quantity does not match existing",IF(Calculations!U129="Fail Refrigerated","Proposed Linear feet do not match existing",""))))))</f>
        <v/>
      </c>
      <c r="AU139" s="95"/>
      <c r="AV139" s="95"/>
      <c r="AW139" s="95"/>
      <c r="AX139" s="95"/>
      <c r="AY139" s="95"/>
      <c r="AZ139" s="95"/>
      <c r="BA139" s="95"/>
    </row>
    <row r="140" spans="1:53" ht="30" customHeight="1" x14ac:dyDescent="0.25">
      <c r="A140" s="37">
        <v>125</v>
      </c>
      <c r="B140" s="82"/>
      <c r="C140" s="82"/>
      <c r="D140" s="358" t="str">
        <f>IFERROR(IF(C140="","",INDEX(References!$W$4:$W$12,MATCH('Customer Inputs'!C140,References!$H$4:$H$12,0))),"")</f>
        <v/>
      </c>
      <c r="E140" s="83"/>
      <c r="F140" s="84"/>
      <c r="G140" s="85"/>
      <c r="H140" s="86" t="str">
        <f>IF(G140="","",INDEX('Wattage Table'!$F$3:$F$2671,MATCH('Customer Inputs'!G140,'Wattage Table'!$D$3:$D$2671,0)))</f>
        <v/>
      </c>
      <c r="I140" s="83"/>
      <c r="J140" s="83"/>
      <c r="K140" s="87"/>
      <c r="L140" s="87"/>
      <c r="M140" s="379" t="str">
        <f>IF(G140="","",INDEX('Wattage Table'!$L$3:$L$2671,MATCH('Customer Inputs'!G140,'Wattage Table'!$D$3:$D$2671,0)))</f>
        <v/>
      </c>
      <c r="N140" s="88"/>
      <c r="O140" s="364"/>
      <c r="P140" s="364"/>
      <c r="Q140" s="89" t="str">
        <f t="shared" si="23"/>
        <v/>
      </c>
      <c r="R140" s="90" t="str">
        <f t="shared" si="24"/>
        <v/>
      </c>
      <c r="S140" s="84"/>
      <c r="T140" s="555"/>
      <c r="U140" s="82"/>
      <c r="V140" s="378" t="str">
        <f t="shared" si="25"/>
        <v/>
      </c>
      <c r="W140" s="82"/>
      <c r="X140" s="86">
        <f t="shared" si="26"/>
        <v>0</v>
      </c>
      <c r="Y140" s="86" t="str">
        <f>IF(W140="","",INDEX('Wattage Table'!$F$3:$F$2671,MATCH('Customer Inputs'!W140,'Wattage Table'!$D$3:$D$2671,0)))</f>
        <v/>
      </c>
      <c r="Z140" s="86" t="str">
        <f t="shared" si="27"/>
        <v/>
      </c>
      <c r="AA140" s="87"/>
      <c r="AB140" s="359">
        <f t="shared" si="28"/>
        <v>0</v>
      </c>
      <c r="AC140" s="555"/>
      <c r="AD140" s="86" t="str">
        <f>IF(OR(U140="",W140=""),"",IF(U140="New Install",INDEX('Wattage Table'!$L$3:$L$2671,MATCH('Customer Inputs'!V140,'Wattage Table'!$B$3:$B$2671,0)),INDEX('Wattage Table'!$L$3:$L$2671,MATCH(W140,'Wattage Table'!$D$3:$D$2671,0))))</f>
        <v/>
      </c>
      <c r="AE140" s="91"/>
      <c r="AF140" s="92" t="str">
        <f>Calculations!$AW130</f>
        <v/>
      </c>
      <c r="AG140" s="542"/>
      <c r="AH140" s="551" t="str">
        <f>IF(K140&lt;1,"",Calculations!AV130*'Customer Inputs'!AH$10)</f>
        <v/>
      </c>
      <c r="AI140" s="362" t="str">
        <f t="shared" si="29"/>
        <v/>
      </c>
      <c r="AJ140" s="345" t="str">
        <f>IF(L140&lt;1,"",Calculations!AU130*'Customer Inputs'!AH$10)</f>
        <v/>
      </c>
      <c r="AK140" s="361" t="str">
        <f t="shared" si="30"/>
        <v/>
      </c>
      <c r="AL140" s="37" t="e">
        <f t="shared" si="31"/>
        <v>#VALUE!</v>
      </c>
      <c r="AS140" s="94" t="str">
        <f>IF(ADMIN!AE130="yes","Approved",IF(ADMIN!AE130="no","DENIED",IF(Calculations!U130="Fail wattage","Proposed wattage exceeds existing",IF(AND(Calculations!U130="Fail Qty",C140="L740"),"Proposed Lamp quantity does not match existing",IF(Calculations!U130="Fail Qty","Proposed quantity does not match existing",IF(Calculations!U130="Fail Refrigerated","Proposed Linear feet do not match existing",""))))))</f>
        <v/>
      </c>
      <c r="AU140" s="95"/>
      <c r="AV140" s="95"/>
      <c r="AW140" s="95"/>
      <c r="AX140" s="95"/>
      <c r="AY140" s="95"/>
      <c r="AZ140" s="95"/>
      <c r="BA140" s="95"/>
    </row>
    <row r="141" spans="1:53" ht="30" customHeight="1" x14ac:dyDescent="0.25">
      <c r="A141" s="37">
        <v>126</v>
      </c>
      <c r="B141" s="82"/>
      <c r="C141" s="82"/>
      <c r="D141" s="358" t="str">
        <f>IFERROR(IF(C141="","",INDEX(References!$W$4:$W$12,MATCH('Customer Inputs'!C141,References!$H$4:$H$12,0))),"")</f>
        <v/>
      </c>
      <c r="E141" s="83"/>
      <c r="F141" s="84"/>
      <c r="G141" s="85"/>
      <c r="H141" s="86" t="str">
        <f>IF(G141="","",INDEX('Wattage Table'!$F$3:$F$2671,MATCH('Customer Inputs'!G141,'Wattage Table'!$D$3:$D$2671,0)))</f>
        <v/>
      </c>
      <c r="I141" s="83"/>
      <c r="J141" s="83"/>
      <c r="K141" s="87"/>
      <c r="L141" s="87"/>
      <c r="M141" s="379" t="str">
        <f>IF(G141="","",INDEX('Wattage Table'!$L$3:$L$2671,MATCH('Customer Inputs'!G141,'Wattage Table'!$D$3:$D$2671,0)))</f>
        <v/>
      </c>
      <c r="N141" s="88"/>
      <c r="O141" s="364"/>
      <c r="P141" s="364"/>
      <c r="Q141" s="89" t="str">
        <f t="shared" si="23"/>
        <v/>
      </c>
      <c r="R141" s="90" t="str">
        <f t="shared" si="24"/>
        <v/>
      </c>
      <c r="S141" s="84"/>
      <c r="T141" s="555"/>
      <c r="U141" s="82"/>
      <c r="V141" s="378" t="str">
        <f t="shared" si="25"/>
        <v/>
      </c>
      <c r="W141" s="82"/>
      <c r="X141" s="86">
        <f t="shared" si="26"/>
        <v>0</v>
      </c>
      <c r="Y141" s="86" t="str">
        <f>IF(W141="","",INDEX('Wattage Table'!$F$3:$F$2671,MATCH('Customer Inputs'!W141,'Wattage Table'!$D$3:$D$2671,0)))</f>
        <v/>
      </c>
      <c r="Z141" s="86" t="str">
        <f t="shared" si="27"/>
        <v/>
      </c>
      <c r="AA141" s="87"/>
      <c r="AB141" s="359">
        <f t="shared" si="28"/>
        <v>0</v>
      </c>
      <c r="AC141" s="555"/>
      <c r="AD141" s="86" t="str">
        <f>IF(OR(U141="",W141=""),"",IF(U141="New Install",INDEX('Wattage Table'!$L$3:$L$2671,MATCH('Customer Inputs'!V141,'Wattage Table'!$B$3:$B$2671,0)),INDEX('Wattage Table'!$L$3:$L$2671,MATCH(W141,'Wattage Table'!$D$3:$D$2671,0))))</f>
        <v/>
      </c>
      <c r="AE141" s="91"/>
      <c r="AF141" s="92" t="str">
        <f>Calculations!$AW131</f>
        <v/>
      </c>
      <c r="AG141" s="542"/>
      <c r="AH141" s="551" t="str">
        <f>IF(K141&lt;1,"",Calculations!AV131*'Customer Inputs'!AH$10)</f>
        <v/>
      </c>
      <c r="AI141" s="362" t="str">
        <f t="shared" si="29"/>
        <v/>
      </c>
      <c r="AJ141" s="345" t="str">
        <f>IF(L141&lt;1,"",Calculations!AU131*'Customer Inputs'!AH$10)</f>
        <v/>
      </c>
      <c r="AK141" s="361" t="str">
        <f t="shared" si="30"/>
        <v/>
      </c>
      <c r="AL141" s="37" t="e">
        <f t="shared" si="31"/>
        <v>#VALUE!</v>
      </c>
      <c r="AS141" s="94" t="str">
        <f>IF(ADMIN!AE131="yes","Approved",IF(ADMIN!AE131="no","DENIED",IF(Calculations!U131="Fail wattage","Proposed wattage exceeds existing",IF(AND(Calculations!U131="Fail Qty",C141="L740"),"Proposed Lamp quantity does not match existing",IF(Calculations!U131="Fail Qty","Proposed quantity does not match existing",IF(Calculations!U131="Fail Refrigerated","Proposed Linear feet do not match existing",""))))))</f>
        <v/>
      </c>
      <c r="AU141" s="95"/>
      <c r="AV141" s="95"/>
      <c r="AW141" s="95"/>
      <c r="AX141" s="95"/>
      <c r="AY141" s="95"/>
      <c r="AZ141" s="95"/>
      <c r="BA141" s="95"/>
    </row>
    <row r="142" spans="1:53" ht="30" customHeight="1" x14ac:dyDescent="0.25">
      <c r="A142" s="37">
        <v>127</v>
      </c>
      <c r="B142" s="82"/>
      <c r="C142" s="82"/>
      <c r="D142" s="358" t="str">
        <f>IFERROR(IF(C142="","",INDEX(References!$W$4:$W$12,MATCH('Customer Inputs'!C142,References!$H$4:$H$12,0))),"")</f>
        <v/>
      </c>
      <c r="E142" s="83"/>
      <c r="F142" s="84"/>
      <c r="G142" s="85"/>
      <c r="H142" s="86" t="str">
        <f>IF(G142="","",INDEX('Wattage Table'!$F$3:$F$2671,MATCH('Customer Inputs'!G142,'Wattage Table'!$D$3:$D$2671,0)))</f>
        <v/>
      </c>
      <c r="I142" s="83"/>
      <c r="J142" s="83"/>
      <c r="K142" s="87"/>
      <c r="L142" s="87"/>
      <c r="M142" s="379" t="str">
        <f>IF(G142="","",INDEX('Wattage Table'!$L$3:$L$2671,MATCH('Customer Inputs'!G142,'Wattage Table'!$D$3:$D$2671,0)))</f>
        <v/>
      </c>
      <c r="N142" s="88"/>
      <c r="O142" s="364"/>
      <c r="P142" s="364"/>
      <c r="Q142" s="89" t="str">
        <f t="shared" si="23"/>
        <v/>
      </c>
      <c r="R142" s="90" t="str">
        <f t="shared" si="24"/>
        <v/>
      </c>
      <c r="S142" s="84"/>
      <c r="T142" s="555"/>
      <c r="U142" s="82"/>
      <c r="V142" s="378" t="str">
        <f t="shared" si="25"/>
        <v/>
      </c>
      <c r="W142" s="82"/>
      <c r="X142" s="86">
        <f t="shared" si="26"/>
        <v>0</v>
      </c>
      <c r="Y142" s="86" t="str">
        <f>IF(W142="","",INDEX('Wattage Table'!$F$3:$F$2671,MATCH('Customer Inputs'!W142,'Wattage Table'!$D$3:$D$2671,0)))</f>
        <v/>
      </c>
      <c r="Z142" s="86" t="str">
        <f t="shared" si="27"/>
        <v/>
      </c>
      <c r="AA142" s="87"/>
      <c r="AB142" s="359">
        <f t="shared" si="28"/>
        <v>0</v>
      </c>
      <c r="AC142" s="555"/>
      <c r="AD142" s="86" t="str">
        <f>IF(OR(U142="",W142=""),"",IF(U142="New Install",INDEX('Wattage Table'!$L$3:$L$2671,MATCH('Customer Inputs'!V142,'Wattage Table'!$B$3:$B$2671,0)),INDEX('Wattage Table'!$L$3:$L$2671,MATCH(W142,'Wattage Table'!$D$3:$D$2671,0))))</f>
        <v/>
      </c>
      <c r="AE142" s="91"/>
      <c r="AF142" s="92" t="str">
        <f>Calculations!$AW132</f>
        <v/>
      </c>
      <c r="AG142" s="542"/>
      <c r="AH142" s="551" t="str">
        <f>IF(K142&lt;1,"",Calculations!AV132*'Customer Inputs'!AH$10)</f>
        <v/>
      </c>
      <c r="AI142" s="362" t="str">
        <f t="shared" si="29"/>
        <v/>
      </c>
      <c r="AJ142" s="345" t="str">
        <f>IF(L142&lt;1,"",Calculations!AU132*'Customer Inputs'!AH$10)</f>
        <v/>
      </c>
      <c r="AK142" s="361" t="str">
        <f t="shared" si="30"/>
        <v/>
      </c>
      <c r="AL142" s="37" t="e">
        <f t="shared" si="31"/>
        <v>#VALUE!</v>
      </c>
      <c r="AS142" s="94" t="str">
        <f>IF(ADMIN!AE132="yes","Approved",IF(ADMIN!AE132="no","DENIED",IF(Calculations!U132="Fail wattage","Proposed wattage exceeds existing",IF(AND(Calculations!U132="Fail Qty",C142="L740"),"Proposed Lamp quantity does not match existing",IF(Calculations!U132="Fail Qty","Proposed quantity does not match existing",IF(Calculations!U132="Fail Refrigerated","Proposed Linear feet do not match existing",""))))))</f>
        <v/>
      </c>
      <c r="AU142" s="95"/>
      <c r="AV142" s="95"/>
      <c r="AW142" s="95"/>
      <c r="AX142" s="95"/>
      <c r="AY142" s="95"/>
      <c r="AZ142" s="95"/>
      <c r="BA142" s="95"/>
    </row>
    <row r="143" spans="1:53" ht="30" customHeight="1" x14ac:dyDescent="0.25">
      <c r="A143" s="37">
        <v>128</v>
      </c>
      <c r="B143" s="82"/>
      <c r="C143" s="82"/>
      <c r="D143" s="358" t="str">
        <f>IFERROR(IF(C143="","",INDEX(References!$W$4:$W$12,MATCH('Customer Inputs'!C143,References!$H$4:$H$12,0))),"")</f>
        <v/>
      </c>
      <c r="E143" s="83"/>
      <c r="F143" s="84"/>
      <c r="G143" s="85"/>
      <c r="H143" s="86" t="str">
        <f>IF(G143="","",INDEX('Wattage Table'!$F$3:$F$2671,MATCH('Customer Inputs'!G143,'Wattage Table'!$D$3:$D$2671,0)))</f>
        <v/>
      </c>
      <c r="I143" s="83"/>
      <c r="J143" s="83"/>
      <c r="K143" s="87"/>
      <c r="L143" s="87"/>
      <c r="M143" s="379" t="str">
        <f>IF(G143="","",INDEX('Wattage Table'!$L$3:$L$2671,MATCH('Customer Inputs'!G143,'Wattage Table'!$D$3:$D$2671,0)))</f>
        <v/>
      </c>
      <c r="N143" s="88"/>
      <c r="O143" s="364"/>
      <c r="P143" s="364"/>
      <c r="Q143" s="89" t="str">
        <f t="shared" si="23"/>
        <v/>
      </c>
      <c r="R143" s="90" t="str">
        <f t="shared" si="24"/>
        <v/>
      </c>
      <c r="S143" s="84"/>
      <c r="T143" s="555"/>
      <c r="U143" s="82"/>
      <c r="V143" s="378" t="str">
        <f t="shared" si="25"/>
        <v/>
      </c>
      <c r="W143" s="82"/>
      <c r="X143" s="86">
        <f t="shared" si="26"/>
        <v>0</v>
      </c>
      <c r="Y143" s="86" t="str">
        <f>IF(W143="","",INDEX('Wattage Table'!$F$3:$F$2671,MATCH('Customer Inputs'!W143,'Wattage Table'!$D$3:$D$2671,0)))</f>
        <v/>
      </c>
      <c r="Z143" s="86" t="str">
        <f t="shared" si="27"/>
        <v/>
      </c>
      <c r="AA143" s="87"/>
      <c r="AB143" s="359">
        <f t="shared" si="28"/>
        <v>0</v>
      </c>
      <c r="AC143" s="555"/>
      <c r="AD143" s="86" t="str">
        <f>IF(OR(U143="",W143=""),"",IF(U143="New Install",INDEX('Wattage Table'!$L$3:$L$2671,MATCH('Customer Inputs'!V143,'Wattage Table'!$B$3:$B$2671,0)),INDEX('Wattage Table'!$L$3:$L$2671,MATCH(W143,'Wattage Table'!$D$3:$D$2671,0))))</f>
        <v/>
      </c>
      <c r="AE143" s="91"/>
      <c r="AF143" s="92" t="str">
        <f>Calculations!$AW133</f>
        <v/>
      </c>
      <c r="AG143" s="542"/>
      <c r="AH143" s="551" t="str">
        <f>IF(K143&lt;1,"",Calculations!AV133*'Customer Inputs'!AH$10)</f>
        <v/>
      </c>
      <c r="AI143" s="362" t="str">
        <f t="shared" si="29"/>
        <v/>
      </c>
      <c r="AJ143" s="345" t="str">
        <f>IF(L143&lt;1,"",Calculations!AU133*'Customer Inputs'!AH$10)</f>
        <v/>
      </c>
      <c r="AK143" s="361" t="str">
        <f t="shared" si="30"/>
        <v/>
      </c>
      <c r="AL143" s="37" t="e">
        <f t="shared" si="31"/>
        <v>#VALUE!</v>
      </c>
      <c r="AS143" s="94" t="str">
        <f>IF(ADMIN!AE133="yes","Approved",IF(ADMIN!AE133="no","DENIED",IF(Calculations!U133="Fail wattage","Proposed wattage exceeds existing",IF(AND(Calculations!U133="Fail Qty",C143="L740"),"Proposed Lamp quantity does not match existing",IF(Calculations!U133="Fail Qty","Proposed quantity does not match existing",IF(Calculations!U133="Fail Refrigerated","Proposed Linear feet do not match existing",""))))))</f>
        <v/>
      </c>
      <c r="AU143" s="95"/>
      <c r="AV143" s="95"/>
      <c r="AW143" s="95"/>
      <c r="AX143" s="95"/>
      <c r="AY143" s="95"/>
      <c r="AZ143" s="95"/>
      <c r="BA143" s="95"/>
    </row>
    <row r="144" spans="1:53" ht="30" customHeight="1" x14ac:dyDescent="0.25">
      <c r="A144" s="37">
        <v>129</v>
      </c>
      <c r="B144" s="82"/>
      <c r="C144" s="82"/>
      <c r="D144" s="358" t="str">
        <f>IFERROR(IF(C144="","",INDEX(References!$W$4:$W$12,MATCH('Customer Inputs'!C144,References!$H$4:$H$12,0))),"")</f>
        <v/>
      </c>
      <c r="E144" s="83"/>
      <c r="F144" s="84"/>
      <c r="G144" s="85"/>
      <c r="H144" s="86" t="str">
        <f>IF(G144="","",INDEX('Wattage Table'!$F$3:$F$2671,MATCH('Customer Inputs'!G144,'Wattage Table'!$D$3:$D$2671,0)))</f>
        <v/>
      </c>
      <c r="I144" s="83"/>
      <c r="J144" s="83"/>
      <c r="K144" s="87"/>
      <c r="L144" s="87"/>
      <c r="M144" s="379" t="str">
        <f>IF(G144="","",INDEX('Wattage Table'!$L$3:$L$2671,MATCH('Customer Inputs'!G144,'Wattage Table'!$D$3:$D$2671,0)))</f>
        <v/>
      </c>
      <c r="N144" s="88"/>
      <c r="O144" s="364"/>
      <c r="P144" s="364"/>
      <c r="Q144" s="89" t="str">
        <f t="shared" si="23"/>
        <v/>
      </c>
      <c r="R144" s="90" t="str">
        <f t="shared" si="24"/>
        <v/>
      </c>
      <c r="S144" s="84"/>
      <c r="T144" s="555"/>
      <c r="U144" s="82"/>
      <c r="V144" s="378" t="str">
        <f t="shared" ref="V144:V175" si="32">IF(C144="","","New Install"&amp;" - "&amp;LEFT(C144,8))</f>
        <v/>
      </c>
      <c r="W144" s="82"/>
      <c r="X144" s="86">
        <f t="shared" ref="X144:X175" si="33">IF(ISERROR(VLOOKUP(W144,WattageTable,2,FALSE)),0,VLOOKUP(W144,WattageTable,2,FALSE))</f>
        <v>0</v>
      </c>
      <c r="Y144" s="86" t="str">
        <f>IF(W144="","",INDEX('Wattage Table'!$F$3:$F$2671,MATCH('Customer Inputs'!W144,'Wattage Table'!$D$3:$D$2671,0)))</f>
        <v/>
      </c>
      <c r="Z144" s="86" t="str">
        <f t="shared" ref="Z144:Z175" si="34">IF(C144="R100",MID(W144,2,1),MID(W144,3,1))</f>
        <v/>
      </c>
      <c r="AA144" s="87"/>
      <c r="AB144" s="359">
        <f t="shared" ref="AB144:AB175" si="35">IF(U144="New Install",K144,AA144)</f>
        <v>0</v>
      </c>
      <c r="AC144" s="555"/>
      <c r="AD144" s="86" t="str">
        <f>IF(OR(U144="",W144=""),"",IF(U144="New Install",INDEX('Wattage Table'!$L$3:$L$2671,MATCH('Customer Inputs'!V144,'Wattage Table'!$B$3:$B$2671,0)),INDEX('Wattage Table'!$L$3:$L$2671,MATCH(W144,'Wattage Table'!$D$3:$D$2671,0))))</f>
        <v/>
      </c>
      <c r="AE144" s="91"/>
      <c r="AF144" s="92" t="str">
        <f>Calculations!$AW134</f>
        <v/>
      </c>
      <c r="AG144" s="542"/>
      <c r="AH144" s="551" t="str">
        <f>IF(K144&lt;1,"",Calculations!AV134*'Customer Inputs'!AH$10)</f>
        <v/>
      </c>
      <c r="AI144" s="362" t="str">
        <f t="shared" ref="AI144:AI175" si="36">IF(AH144="","",AH144/K144)</f>
        <v/>
      </c>
      <c r="AJ144" s="345" t="str">
        <f>IF(L144&lt;1,"",Calculations!AU134*'Customer Inputs'!AH$10)</f>
        <v/>
      </c>
      <c r="AK144" s="361" t="str">
        <f t="shared" ref="AK144:AK175" si="37">IF(AJ144="","",AJ144/L144)</f>
        <v/>
      </c>
      <c r="AL144" s="37" t="e">
        <f t="shared" ref="AL144:AL175" si="38">((AB144*AD144)-(M144*K144))/1000</f>
        <v>#VALUE!</v>
      </c>
      <c r="AS144" s="94" t="str">
        <f>IF(ADMIN!AE134="yes","Approved",IF(ADMIN!AE134="no","DENIED",IF(Calculations!U134="Fail wattage","Proposed wattage exceeds existing",IF(AND(Calculations!U134="Fail Qty",C144="L740"),"Proposed Lamp quantity does not match existing",IF(Calculations!U134="Fail Qty","Proposed quantity does not match existing",IF(Calculations!U134="Fail Refrigerated","Proposed Linear feet do not match existing",""))))))</f>
        <v/>
      </c>
      <c r="AU144" s="95"/>
      <c r="AV144" s="95"/>
      <c r="AW144" s="95"/>
      <c r="AX144" s="95"/>
      <c r="AY144" s="95"/>
      <c r="AZ144" s="95"/>
      <c r="BA144" s="95"/>
    </row>
    <row r="145" spans="1:53" ht="30" customHeight="1" x14ac:dyDescent="0.25">
      <c r="A145" s="37">
        <v>130</v>
      </c>
      <c r="B145" s="82"/>
      <c r="C145" s="82"/>
      <c r="D145" s="358" t="str">
        <f>IFERROR(IF(C145="","",INDEX(References!$W$4:$W$12,MATCH('Customer Inputs'!C145,References!$H$4:$H$12,0))),"")</f>
        <v/>
      </c>
      <c r="E145" s="83"/>
      <c r="F145" s="84"/>
      <c r="G145" s="85"/>
      <c r="H145" s="86" t="str">
        <f>IF(G145="","",INDEX('Wattage Table'!$F$3:$F$2671,MATCH('Customer Inputs'!G145,'Wattage Table'!$D$3:$D$2671,0)))</f>
        <v/>
      </c>
      <c r="I145" s="83"/>
      <c r="J145" s="83"/>
      <c r="K145" s="87"/>
      <c r="L145" s="87"/>
      <c r="M145" s="379" t="str">
        <f>IF(G145="","",INDEX('Wattage Table'!$L$3:$L$2671,MATCH('Customer Inputs'!G145,'Wattage Table'!$D$3:$D$2671,0)))</f>
        <v/>
      </c>
      <c r="N145" s="88"/>
      <c r="O145" s="364"/>
      <c r="P145" s="364"/>
      <c r="Q145" s="89" t="str">
        <f t="shared" ref="Q145:Q208" si="39">IF(OR(O145="",P145=""),"",O145+P145)</f>
        <v/>
      </c>
      <c r="R145" s="90" t="str">
        <f t="shared" ref="R145:R208" si="40">IF(Q145="","",Q145*(K145+L145))</f>
        <v/>
      </c>
      <c r="S145" s="84"/>
      <c r="T145" s="555"/>
      <c r="U145" s="82"/>
      <c r="V145" s="378" t="str">
        <f t="shared" si="32"/>
        <v/>
      </c>
      <c r="W145" s="82"/>
      <c r="X145" s="86">
        <f t="shared" si="33"/>
        <v>0</v>
      </c>
      <c r="Y145" s="86" t="str">
        <f>IF(W145="","",INDEX('Wattage Table'!$F$3:$F$2671,MATCH('Customer Inputs'!W145,'Wattage Table'!$D$3:$D$2671,0)))</f>
        <v/>
      </c>
      <c r="Z145" s="86" t="str">
        <f t="shared" si="34"/>
        <v/>
      </c>
      <c r="AA145" s="87"/>
      <c r="AB145" s="359">
        <f t="shared" si="35"/>
        <v>0</v>
      </c>
      <c r="AC145" s="555"/>
      <c r="AD145" s="86" t="str">
        <f>IF(OR(U145="",W145=""),"",IF(U145="New Install",INDEX('Wattage Table'!$L$3:$L$2671,MATCH('Customer Inputs'!V145,'Wattage Table'!$B$3:$B$2671,0)),INDEX('Wattage Table'!$L$3:$L$2671,MATCH(W145,'Wattage Table'!$D$3:$D$2671,0))))</f>
        <v/>
      </c>
      <c r="AE145" s="91"/>
      <c r="AF145" s="92" t="str">
        <f>Calculations!$AW135</f>
        <v/>
      </c>
      <c r="AG145" s="542"/>
      <c r="AH145" s="551" t="str">
        <f>IF(K145&lt;1,"",Calculations!AV135*'Customer Inputs'!AH$10)</f>
        <v/>
      </c>
      <c r="AI145" s="362" t="str">
        <f t="shared" si="36"/>
        <v/>
      </c>
      <c r="AJ145" s="345" t="str">
        <f>IF(L145&lt;1,"",Calculations!AU135*'Customer Inputs'!AH$10)</f>
        <v/>
      </c>
      <c r="AK145" s="361" t="str">
        <f t="shared" si="37"/>
        <v/>
      </c>
      <c r="AL145" s="37" t="e">
        <f t="shared" si="38"/>
        <v>#VALUE!</v>
      </c>
      <c r="AS145" s="94" t="str">
        <f>IF(ADMIN!AE135="yes","Approved",IF(ADMIN!AE135="no","DENIED",IF(Calculations!U135="Fail wattage","Proposed wattage exceeds existing",IF(AND(Calculations!U135="Fail Qty",C145="L740"),"Proposed Lamp quantity does not match existing",IF(Calculations!U135="Fail Qty","Proposed quantity does not match existing",IF(Calculations!U135="Fail Refrigerated","Proposed Linear feet do not match existing",""))))))</f>
        <v/>
      </c>
      <c r="AU145" s="95"/>
      <c r="AV145" s="95"/>
      <c r="AW145" s="95"/>
      <c r="AX145" s="95"/>
      <c r="AY145" s="95"/>
      <c r="AZ145" s="95"/>
      <c r="BA145" s="95"/>
    </row>
    <row r="146" spans="1:53" ht="30" customHeight="1" x14ac:dyDescent="0.25">
      <c r="A146" s="37">
        <v>131</v>
      </c>
      <c r="B146" s="82"/>
      <c r="C146" s="82"/>
      <c r="D146" s="358" t="str">
        <f>IFERROR(IF(C146="","",INDEX(References!$W$4:$W$12,MATCH('Customer Inputs'!C146,References!$H$4:$H$12,0))),"")</f>
        <v/>
      </c>
      <c r="E146" s="83"/>
      <c r="F146" s="84"/>
      <c r="G146" s="85"/>
      <c r="H146" s="86" t="str">
        <f>IF(G146="","",INDEX('Wattage Table'!$F$3:$F$2671,MATCH('Customer Inputs'!G146,'Wattage Table'!$D$3:$D$2671,0)))</f>
        <v/>
      </c>
      <c r="I146" s="83"/>
      <c r="J146" s="83"/>
      <c r="K146" s="87"/>
      <c r="L146" s="87"/>
      <c r="M146" s="379" t="str">
        <f>IF(G146="","",INDEX('Wattage Table'!$L$3:$L$2671,MATCH('Customer Inputs'!G146,'Wattage Table'!$D$3:$D$2671,0)))</f>
        <v/>
      </c>
      <c r="N146" s="88"/>
      <c r="O146" s="364"/>
      <c r="P146" s="364"/>
      <c r="Q146" s="89" t="str">
        <f t="shared" si="39"/>
        <v/>
      </c>
      <c r="R146" s="90" t="str">
        <f t="shared" si="40"/>
        <v/>
      </c>
      <c r="S146" s="84"/>
      <c r="T146" s="555"/>
      <c r="U146" s="82"/>
      <c r="V146" s="378" t="str">
        <f t="shared" si="32"/>
        <v/>
      </c>
      <c r="W146" s="82"/>
      <c r="X146" s="86">
        <f t="shared" si="33"/>
        <v>0</v>
      </c>
      <c r="Y146" s="86" t="str">
        <f>IF(W146="","",INDEX('Wattage Table'!$F$3:$F$2671,MATCH('Customer Inputs'!W146,'Wattage Table'!$D$3:$D$2671,0)))</f>
        <v/>
      </c>
      <c r="Z146" s="86" t="str">
        <f t="shared" si="34"/>
        <v/>
      </c>
      <c r="AA146" s="87"/>
      <c r="AB146" s="359">
        <f t="shared" si="35"/>
        <v>0</v>
      </c>
      <c r="AC146" s="555"/>
      <c r="AD146" s="86" t="str">
        <f>IF(OR(U146="",W146=""),"",IF(U146="New Install",INDEX('Wattage Table'!$L$3:$L$2671,MATCH('Customer Inputs'!V146,'Wattage Table'!$B$3:$B$2671,0)),INDEX('Wattage Table'!$L$3:$L$2671,MATCH(W146,'Wattage Table'!$D$3:$D$2671,0))))</f>
        <v/>
      </c>
      <c r="AE146" s="91"/>
      <c r="AF146" s="92" t="str">
        <f>Calculations!$AW136</f>
        <v/>
      </c>
      <c r="AG146" s="542"/>
      <c r="AH146" s="551" t="str">
        <f>IF(K146&lt;1,"",Calculations!AV136*'Customer Inputs'!AH$10)</f>
        <v/>
      </c>
      <c r="AI146" s="362" t="str">
        <f t="shared" si="36"/>
        <v/>
      </c>
      <c r="AJ146" s="345" t="str">
        <f>IF(L146&lt;1,"",Calculations!AU136*'Customer Inputs'!AH$10)</f>
        <v/>
      </c>
      <c r="AK146" s="361" t="str">
        <f t="shared" si="37"/>
        <v/>
      </c>
      <c r="AL146" s="37" t="e">
        <f t="shared" si="38"/>
        <v>#VALUE!</v>
      </c>
      <c r="AS146" s="94" t="str">
        <f>IF(ADMIN!AE136="yes","Approved",IF(ADMIN!AE136="no","DENIED",IF(Calculations!U136="Fail wattage","Proposed wattage exceeds existing",IF(AND(Calculations!U136="Fail Qty",C146="L740"),"Proposed Lamp quantity does not match existing",IF(Calculations!U136="Fail Qty","Proposed quantity does not match existing",IF(Calculations!U136="Fail Refrigerated","Proposed Linear feet do not match existing",""))))))</f>
        <v/>
      </c>
      <c r="AU146" s="95"/>
      <c r="AV146" s="95"/>
      <c r="AW146" s="95"/>
      <c r="AX146" s="95"/>
      <c r="AY146" s="95"/>
      <c r="AZ146" s="95"/>
      <c r="BA146" s="95"/>
    </row>
    <row r="147" spans="1:53" ht="30" customHeight="1" x14ac:dyDescent="0.25">
      <c r="A147" s="37">
        <v>132</v>
      </c>
      <c r="B147" s="82"/>
      <c r="C147" s="82"/>
      <c r="D147" s="358" t="str">
        <f>IFERROR(IF(C147="","",INDEX(References!$W$4:$W$12,MATCH('Customer Inputs'!C147,References!$H$4:$H$12,0))),"")</f>
        <v/>
      </c>
      <c r="E147" s="83"/>
      <c r="F147" s="84"/>
      <c r="G147" s="85"/>
      <c r="H147" s="86" t="str">
        <f>IF(G147="","",INDEX('Wattage Table'!$F$3:$F$2671,MATCH('Customer Inputs'!G147,'Wattage Table'!$D$3:$D$2671,0)))</f>
        <v/>
      </c>
      <c r="I147" s="83"/>
      <c r="J147" s="83"/>
      <c r="K147" s="87"/>
      <c r="L147" s="87"/>
      <c r="M147" s="379" t="str">
        <f>IF(G147="","",INDEX('Wattage Table'!$L$3:$L$2671,MATCH('Customer Inputs'!G147,'Wattage Table'!$D$3:$D$2671,0)))</f>
        <v/>
      </c>
      <c r="N147" s="88"/>
      <c r="O147" s="364"/>
      <c r="P147" s="364"/>
      <c r="Q147" s="89" t="str">
        <f t="shared" si="39"/>
        <v/>
      </c>
      <c r="R147" s="90" t="str">
        <f t="shared" si="40"/>
        <v/>
      </c>
      <c r="S147" s="84"/>
      <c r="T147" s="555"/>
      <c r="U147" s="82"/>
      <c r="V147" s="378" t="str">
        <f t="shared" si="32"/>
        <v/>
      </c>
      <c r="W147" s="82"/>
      <c r="X147" s="86">
        <f t="shared" si="33"/>
        <v>0</v>
      </c>
      <c r="Y147" s="86" t="str">
        <f>IF(W147="","",INDEX('Wattage Table'!$F$3:$F$2671,MATCH('Customer Inputs'!W147,'Wattage Table'!$D$3:$D$2671,0)))</f>
        <v/>
      </c>
      <c r="Z147" s="86" t="str">
        <f t="shared" si="34"/>
        <v/>
      </c>
      <c r="AA147" s="87"/>
      <c r="AB147" s="359">
        <f t="shared" si="35"/>
        <v>0</v>
      </c>
      <c r="AC147" s="555"/>
      <c r="AD147" s="86" t="str">
        <f>IF(OR(U147="",W147=""),"",IF(U147="New Install",INDEX('Wattage Table'!$L$3:$L$2671,MATCH('Customer Inputs'!V147,'Wattage Table'!$B$3:$B$2671,0)),INDEX('Wattage Table'!$L$3:$L$2671,MATCH(W147,'Wattage Table'!$D$3:$D$2671,0))))</f>
        <v/>
      </c>
      <c r="AE147" s="91"/>
      <c r="AF147" s="92" t="str">
        <f>Calculations!$AW137</f>
        <v/>
      </c>
      <c r="AG147" s="542"/>
      <c r="AH147" s="551" t="str">
        <f>IF(K147&lt;1,"",Calculations!AV137*'Customer Inputs'!AH$10)</f>
        <v/>
      </c>
      <c r="AI147" s="362" t="str">
        <f t="shared" si="36"/>
        <v/>
      </c>
      <c r="AJ147" s="345" t="str">
        <f>IF(L147&lt;1,"",Calculations!AU137*'Customer Inputs'!AH$10)</f>
        <v/>
      </c>
      <c r="AK147" s="361" t="str">
        <f t="shared" si="37"/>
        <v/>
      </c>
      <c r="AL147" s="37" t="e">
        <f t="shared" si="38"/>
        <v>#VALUE!</v>
      </c>
      <c r="AS147" s="94" t="str">
        <f>IF(ADMIN!AE137="yes","Approved",IF(ADMIN!AE137="no","DENIED",IF(Calculations!U137="Fail wattage","Proposed wattage exceeds existing",IF(AND(Calculations!U137="Fail Qty",C147="L740"),"Proposed Lamp quantity does not match existing",IF(Calculations!U137="Fail Qty","Proposed quantity does not match existing",IF(Calculations!U137="Fail Refrigerated","Proposed Linear feet do not match existing",""))))))</f>
        <v/>
      </c>
      <c r="AU147" s="95"/>
      <c r="AV147" s="95"/>
      <c r="AW147" s="95"/>
      <c r="AX147" s="95"/>
      <c r="AY147" s="95"/>
      <c r="AZ147" s="95"/>
      <c r="BA147" s="95"/>
    </row>
    <row r="148" spans="1:53" ht="30" customHeight="1" x14ac:dyDescent="0.25">
      <c r="A148" s="37">
        <v>133</v>
      </c>
      <c r="B148" s="82"/>
      <c r="C148" s="82"/>
      <c r="D148" s="358" t="str">
        <f>IFERROR(IF(C148="","",INDEX(References!$W$4:$W$12,MATCH('Customer Inputs'!C148,References!$H$4:$H$12,0))),"")</f>
        <v/>
      </c>
      <c r="E148" s="83"/>
      <c r="F148" s="84"/>
      <c r="G148" s="85"/>
      <c r="H148" s="86" t="str">
        <f>IF(G148="","",INDEX('Wattage Table'!$F$3:$F$2671,MATCH('Customer Inputs'!G148,'Wattage Table'!$D$3:$D$2671,0)))</f>
        <v/>
      </c>
      <c r="I148" s="83"/>
      <c r="J148" s="83"/>
      <c r="K148" s="87"/>
      <c r="L148" s="87"/>
      <c r="M148" s="379" t="str">
        <f>IF(G148="","",INDEX('Wattage Table'!$L$3:$L$2671,MATCH('Customer Inputs'!G148,'Wattage Table'!$D$3:$D$2671,0)))</f>
        <v/>
      </c>
      <c r="N148" s="88"/>
      <c r="O148" s="364"/>
      <c r="P148" s="364"/>
      <c r="Q148" s="89" t="str">
        <f t="shared" si="39"/>
        <v/>
      </c>
      <c r="R148" s="90" t="str">
        <f t="shared" si="40"/>
        <v/>
      </c>
      <c r="S148" s="84"/>
      <c r="T148" s="555"/>
      <c r="U148" s="82"/>
      <c r="V148" s="378" t="str">
        <f t="shared" si="32"/>
        <v/>
      </c>
      <c r="W148" s="82"/>
      <c r="X148" s="86">
        <f t="shared" si="33"/>
        <v>0</v>
      </c>
      <c r="Y148" s="86" t="str">
        <f>IF(W148="","",INDEX('Wattage Table'!$F$3:$F$2671,MATCH('Customer Inputs'!W148,'Wattage Table'!$D$3:$D$2671,0)))</f>
        <v/>
      </c>
      <c r="Z148" s="86" t="str">
        <f t="shared" si="34"/>
        <v/>
      </c>
      <c r="AA148" s="87"/>
      <c r="AB148" s="359">
        <f t="shared" si="35"/>
        <v>0</v>
      </c>
      <c r="AC148" s="555"/>
      <c r="AD148" s="86" t="str">
        <f>IF(OR(U148="",W148=""),"",IF(U148="New Install",INDEX('Wattage Table'!$L$3:$L$2671,MATCH('Customer Inputs'!V148,'Wattage Table'!$B$3:$B$2671,0)),INDEX('Wattage Table'!$L$3:$L$2671,MATCH(W148,'Wattage Table'!$D$3:$D$2671,0))))</f>
        <v/>
      </c>
      <c r="AE148" s="91"/>
      <c r="AF148" s="92" t="str">
        <f>Calculations!$AW138</f>
        <v/>
      </c>
      <c r="AG148" s="542"/>
      <c r="AH148" s="551" t="str">
        <f>IF(K148&lt;1,"",Calculations!AV138*'Customer Inputs'!AH$10)</f>
        <v/>
      </c>
      <c r="AI148" s="362" t="str">
        <f t="shared" si="36"/>
        <v/>
      </c>
      <c r="AJ148" s="345" t="str">
        <f>IF(L148&lt;1,"",Calculations!AU138*'Customer Inputs'!AH$10)</f>
        <v/>
      </c>
      <c r="AK148" s="361" t="str">
        <f t="shared" si="37"/>
        <v/>
      </c>
      <c r="AL148" s="37" t="e">
        <f t="shared" si="38"/>
        <v>#VALUE!</v>
      </c>
      <c r="AS148" s="94" t="str">
        <f>IF(ADMIN!AE138="yes","Approved",IF(ADMIN!AE138="no","DENIED",IF(Calculations!U138="Fail wattage","Proposed wattage exceeds existing",IF(AND(Calculations!U138="Fail Qty",C148="L740"),"Proposed Lamp quantity does not match existing",IF(Calculations!U138="Fail Qty","Proposed quantity does not match existing",IF(Calculations!U138="Fail Refrigerated","Proposed Linear feet do not match existing",""))))))</f>
        <v/>
      </c>
      <c r="AU148" s="95"/>
      <c r="AV148" s="95"/>
      <c r="AW148" s="95"/>
      <c r="AX148" s="95"/>
      <c r="AY148" s="95"/>
      <c r="AZ148" s="95"/>
      <c r="BA148" s="95"/>
    </row>
    <row r="149" spans="1:53" ht="30" customHeight="1" x14ac:dyDescent="0.25">
      <c r="A149" s="37">
        <v>134</v>
      </c>
      <c r="B149" s="82"/>
      <c r="C149" s="82"/>
      <c r="D149" s="358" t="str">
        <f>IFERROR(IF(C149="","",INDEX(References!$W$4:$W$12,MATCH('Customer Inputs'!C149,References!$H$4:$H$12,0))),"")</f>
        <v/>
      </c>
      <c r="E149" s="83"/>
      <c r="F149" s="84"/>
      <c r="G149" s="85"/>
      <c r="H149" s="86" t="str">
        <f>IF(G149="","",INDEX('Wattage Table'!$F$3:$F$2671,MATCH('Customer Inputs'!G149,'Wattage Table'!$D$3:$D$2671,0)))</f>
        <v/>
      </c>
      <c r="I149" s="83"/>
      <c r="J149" s="83"/>
      <c r="K149" s="87"/>
      <c r="L149" s="87"/>
      <c r="M149" s="379" t="str">
        <f>IF(G149="","",INDEX('Wattage Table'!$L$3:$L$2671,MATCH('Customer Inputs'!G149,'Wattage Table'!$D$3:$D$2671,0)))</f>
        <v/>
      </c>
      <c r="N149" s="88"/>
      <c r="O149" s="364"/>
      <c r="P149" s="364"/>
      <c r="Q149" s="89" t="str">
        <f t="shared" si="39"/>
        <v/>
      </c>
      <c r="R149" s="90" t="str">
        <f t="shared" si="40"/>
        <v/>
      </c>
      <c r="S149" s="84"/>
      <c r="T149" s="555"/>
      <c r="U149" s="82"/>
      <c r="V149" s="378" t="str">
        <f t="shared" si="32"/>
        <v/>
      </c>
      <c r="W149" s="82"/>
      <c r="X149" s="86">
        <f t="shared" si="33"/>
        <v>0</v>
      </c>
      <c r="Y149" s="86" t="str">
        <f>IF(W149="","",INDEX('Wattage Table'!$F$3:$F$2671,MATCH('Customer Inputs'!W149,'Wattage Table'!$D$3:$D$2671,0)))</f>
        <v/>
      </c>
      <c r="Z149" s="86" t="str">
        <f t="shared" si="34"/>
        <v/>
      </c>
      <c r="AA149" s="87"/>
      <c r="AB149" s="359">
        <f t="shared" si="35"/>
        <v>0</v>
      </c>
      <c r="AC149" s="555"/>
      <c r="AD149" s="86" t="str">
        <f>IF(OR(U149="",W149=""),"",IF(U149="New Install",INDEX('Wattage Table'!$L$3:$L$2671,MATCH('Customer Inputs'!V149,'Wattage Table'!$B$3:$B$2671,0)),INDEX('Wattage Table'!$L$3:$L$2671,MATCH(W149,'Wattage Table'!$D$3:$D$2671,0))))</f>
        <v/>
      </c>
      <c r="AE149" s="91"/>
      <c r="AF149" s="92" t="str">
        <f>Calculations!$AW139</f>
        <v/>
      </c>
      <c r="AG149" s="542"/>
      <c r="AH149" s="551" t="str">
        <f>IF(K149&lt;1,"",Calculations!AV139*'Customer Inputs'!AH$10)</f>
        <v/>
      </c>
      <c r="AI149" s="362" t="str">
        <f t="shared" si="36"/>
        <v/>
      </c>
      <c r="AJ149" s="345" t="str">
        <f>IF(L149&lt;1,"",Calculations!AU139*'Customer Inputs'!AH$10)</f>
        <v/>
      </c>
      <c r="AK149" s="361" t="str">
        <f t="shared" si="37"/>
        <v/>
      </c>
      <c r="AL149" s="37" t="e">
        <f t="shared" si="38"/>
        <v>#VALUE!</v>
      </c>
      <c r="AS149" s="94" t="str">
        <f>IF(ADMIN!AE139="yes","Approved",IF(ADMIN!AE139="no","DENIED",IF(Calculations!U139="Fail wattage","Proposed wattage exceeds existing",IF(AND(Calculations!U139="Fail Qty",C149="L740"),"Proposed Lamp quantity does not match existing",IF(Calculations!U139="Fail Qty","Proposed quantity does not match existing",IF(Calculations!U139="Fail Refrigerated","Proposed Linear feet do not match existing",""))))))</f>
        <v/>
      </c>
      <c r="AU149" s="95"/>
      <c r="AV149" s="95"/>
      <c r="AW149" s="95"/>
      <c r="AX149" s="95"/>
      <c r="AY149" s="95"/>
      <c r="AZ149" s="95"/>
      <c r="BA149" s="95"/>
    </row>
    <row r="150" spans="1:53" ht="30" customHeight="1" x14ac:dyDescent="0.25">
      <c r="A150" s="37">
        <v>135</v>
      </c>
      <c r="B150" s="82"/>
      <c r="C150" s="82"/>
      <c r="D150" s="358" t="str">
        <f>IFERROR(IF(C150="","",INDEX(References!$W$4:$W$12,MATCH('Customer Inputs'!C150,References!$H$4:$H$12,0))),"")</f>
        <v/>
      </c>
      <c r="E150" s="83"/>
      <c r="F150" s="84"/>
      <c r="G150" s="85"/>
      <c r="H150" s="86" t="str">
        <f>IF(G150="","",INDEX('Wattage Table'!$F$3:$F$2671,MATCH('Customer Inputs'!G150,'Wattage Table'!$D$3:$D$2671,0)))</f>
        <v/>
      </c>
      <c r="I150" s="83"/>
      <c r="J150" s="83"/>
      <c r="K150" s="87"/>
      <c r="L150" s="87"/>
      <c r="M150" s="379" t="str">
        <f>IF(G150="","",INDEX('Wattage Table'!$L$3:$L$2671,MATCH('Customer Inputs'!G150,'Wattage Table'!$D$3:$D$2671,0)))</f>
        <v/>
      </c>
      <c r="N150" s="88"/>
      <c r="O150" s="364"/>
      <c r="P150" s="364"/>
      <c r="Q150" s="89" t="str">
        <f t="shared" si="39"/>
        <v/>
      </c>
      <c r="R150" s="90" t="str">
        <f t="shared" si="40"/>
        <v/>
      </c>
      <c r="S150" s="84"/>
      <c r="T150" s="555"/>
      <c r="U150" s="82"/>
      <c r="V150" s="378" t="str">
        <f t="shared" si="32"/>
        <v/>
      </c>
      <c r="W150" s="82"/>
      <c r="X150" s="86">
        <f t="shared" si="33"/>
        <v>0</v>
      </c>
      <c r="Y150" s="86" t="str">
        <f>IF(W150="","",INDEX('Wattage Table'!$F$3:$F$2671,MATCH('Customer Inputs'!W150,'Wattage Table'!$D$3:$D$2671,0)))</f>
        <v/>
      </c>
      <c r="Z150" s="86" t="str">
        <f t="shared" si="34"/>
        <v/>
      </c>
      <c r="AA150" s="87"/>
      <c r="AB150" s="359">
        <f t="shared" si="35"/>
        <v>0</v>
      </c>
      <c r="AC150" s="555"/>
      <c r="AD150" s="86" t="str">
        <f>IF(OR(U150="",W150=""),"",IF(U150="New Install",INDEX('Wattage Table'!$L$3:$L$2671,MATCH('Customer Inputs'!V150,'Wattage Table'!$B$3:$B$2671,0)),INDEX('Wattage Table'!$L$3:$L$2671,MATCH(W150,'Wattage Table'!$D$3:$D$2671,0))))</f>
        <v/>
      </c>
      <c r="AE150" s="91"/>
      <c r="AF150" s="92" t="str">
        <f>Calculations!$AW140</f>
        <v/>
      </c>
      <c r="AG150" s="542"/>
      <c r="AH150" s="551" t="str">
        <f>IF(K150&lt;1,"",Calculations!AV140*'Customer Inputs'!AH$10)</f>
        <v/>
      </c>
      <c r="AI150" s="362" t="str">
        <f t="shared" si="36"/>
        <v/>
      </c>
      <c r="AJ150" s="345" t="str">
        <f>IF(L150&lt;1,"",Calculations!AU140*'Customer Inputs'!AH$10)</f>
        <v/>
      </c>
      <c r="AK150" s="361" t="str">
        <f t="shared" si="37"/>
        <v/>
      </c>
      <c r="AL150" s="37" t="e">
        <f t="shared" si="38"/>
        <v>#VALUE!</v>
      </c>
      <c r="AS150" s="94" t="str">
        <f>IF(ADMIN!AE140="yes","Approved",IF(ADMIN!AE140="no","DENIED",IF(Calculations!U140="Fail wattage","Proposed wattage exceeds existing",IF(AND(Calculations!U140="Fail Qty",C150="L740"),"Proposed Lamp quantity does not match existing",IF(Calculations!U140="Fail Qty","Proposed quantity does not match existing",IF(Calculations!U140="Fail Refrigerated","Proposed Linear feet do not match existing",""))))))</f>
        <v/>
      </c>
      <c r="AU150" s="95"/>
      <c r="AV150" s="95"/>
      <c r="AW150" s="95"/>
      <c r="AX150" s="95"/>
      <c r="AY150" s="95"/>
      <c r="AZ150" s="95"/>
      <c r="BA150" s="95"/>
    </row>
    <row r="151" spans="1:53" ht="30" customHeight="1" x14ac:dyDescent="0.25">
      <c r="A151" s="37">
        <v>136</v>
      </c>
      <c r="B151" s="82"/>
      <c r="C151" s="82"/>
      <c r="D151" s="358" t="str">
        <f>IFERROR(IF(C151="","",INDEX(References!$W$4:$W$12,MATCH('Customer Inputs'!C151,References!$H$4:$H$12,0))),"")</f>
        <v/>
      </c>
      <c r="E151" s="83"/>
      <c r="F151" s="84"/>
      <c r="G151" s="85"/>
      <c r="H151" s="86" t="str">
        <f>IF(G151="","",INDEX('Wattage Table'!$F$3:$F$2671,MATCH('Customer Inputs'!G151,'Wattage Table'!$D$3:$D$2671,0)))</f>
        <v/>
      </c>
      <c r="I151" s="83"/>
      <c r="J151" s="83"/>
      <c r="K151" s="87"/>
      <c r="L151" s="87"/>
      <c r="M151" s="379" t="str">
        <f>IF(G151="","",INDEX('Wattage Table'!$L$3:$L$2671,MATCH('Customer Inputs'!G151,'Wattage Table'!$D$3:$D$2671,0)))</f>
        <v/>
      </c>
      <c r="N151" s="88"/>
      <c r="O151" s="364"/>
      <c r="P151" s="364"/>
      <c r="Q151" s="89" t="str">
        <f t="shared" si="39"/>
        <v/>
      </c>
      <c r="R151" s="90" t="str">
        <f t="shared" si="40"/>
        <v/>
      </c>
      <c r="S151" s="84"/>
      <c r="T151" s="555"/>
      <c r="U151" s="82"/>
      <c r="V151" s="378" t="str">
        <f t="shared" si="32"/>
        <v/>
      </c>
      <c r="W151" s="82"/>
      <c r="X151" s="86">
        <f t="shared" si="33"/>
        <v>0</v>
      </c>
      <c r="Y151" s="86" t="str">
        <f>IF(W151="","",INDEX('Wattage Table'!$F$3:$F$2671,MATCH('Customer Inputs'!W151,'Wattage Table'!$D$3:$D$2671,0)))</f>
        <v/>
      </c>
      <c r="Z151" s="86" t="str">
        <f t="shared" si="34"/>
        <v/>
      </c>
      <c r="AA151" s="87"/>
      <c r="AB151" s="359">
        <f t="shared" si="35"/>
        <v>0</v>
      </c>
      <c r="AC151" s="555"/>
      <c r="AD151" s="86" t="str">
        <f>IF(OR(U151="",W151=""),"",IF(U151="New Install",INDEX('Wattage Table'!$L$3:$L$2671,MATCH('Customer Inputs'!V151,'Wattage Table'!$B$3:$B$2671,0)),INDEX('Wattage Table'!$L$3:$L$2671,MATCH(W151,'Wattage Table'!$D$3:$D$2671,0))))</f>
        <v/>
      </c>
      <c r="AE151" s="91"/>
      <c r="AF151" s="92" t="str">
        <f>Calculations!$AW141</f>
        <v/>
      </c>
      <c r="AG151" s="542"/>
      <c r="AH151" s="551" t="str">
        <f>IF(K151&lt;1,"",Calculations!AV141*'Customer Inputs'!AH$10)</f>
        <v/>
      </c>
      <c r="AI151" s="362" t="str">
        <f t="shared" si="36"/>
        <v/>
      </c>
      <c r="AJ151" s="345" t="str">
        <f>IF(L151&lt;1,"",Calculations!AU141*'Customer Inputs'!AH$10)</f>
        <v/>
      </c>
      <c r="AK151" s="361" t="str">
        <f t="shared" si="37"/>
        <v/>
      </c>
      <c r="AL151" s="37" t="e">
        <f t="shared" si="38"/>
        <v>#VALUE!</v>
      </c>
      <c r="AS151" s="94" t="str">
        <f>IF(ADMIN!AE141="yes","Approved",IF(ADMIN!AE141="no","DENIED",IF(Calculations!U141="Fail wattage","Proposed wattage exceeds existing",IF(AND(Calculations!U141="Fail Qty",C151="L740"),"Proposed Lamp quantity does not match existing",IF(Calculations!U141="Fail Qty","Proposed quantity does not match existing",IF(Calculations!U141="Fail Refrigerated","Proposed Linear feet do not match existing",""))))))</f>
        <v/>
      </c>
      <c r="AU151" s="95"/>
      <c r="AV151" s="95"/>
      <c r="AW151" s="95"/>
      <c r="AX151" s="95"/>
      <c r="AY151" s="95"/>
      <c r="AZ151" s="95"/>
      <c r="BA151" s="95"/>
    </row>
    <row r="152" spans="1:53" ht="30" customHeight="1" x14ac:dyDescent="0.25">
      <c r="A152" s="37">
        <v>137</v>
      </c>
      <c r="B152" s="82"/>
      <c r="C152" s="82"/>
      <c r="D152" s="358" t="str">
        <f>IFERROR(IF(C152="","",INDEX(References!$W$4:$W$12,MATCH('Customer Inputs'!C152,References!$H$4:$H$12,0))),"")</f>
        <v/>
      </c>
      <c r="E152" s="83"/>
      <c r="F152" s="84"/>
      <c r="G152" s="85"/>
      <c r="H152" s="86" t="str">
        <f>IF(G152="","",INDEX('Wattage Table'!$F$3:$F$2671,MATCH('Customer Inputs'!G152,'Wattage Table'!$D$3:$D$2671,0)))</f>
        <v/>
      </c>
      <c r="I152" s="83"/>
      <c r="J152" s="83"/>
      <c r="K152" s="87"/>
      <c r="L152" s="87"/>
      <c r="M152" s="379" t="str">
        <f>IF(G152="","",INDEX('Wattage Table'!$L$3:$L$2671,MATCH('Customer Inputs'!G152,'Wattage Table'!$D$3:$D$2671,0)))</f>
        <v/>
      </c>
      <c r="N152" s="88"/>
      <c r="O152" s="364"/>
      <c r="P152" s="364"/>
      <c r="Q152" s="89" t="str">
        <f t="shared" si="39"/>
        <v/>
      </c>
      <c r="R152" s="90" t="str">
        <f t="shared" si="40"/>
        <v/>
      </c>
      <c r="S152" s="84"/>
      <c r="T152" s="555"/>
      <c r="U152" s="82"/>
      <c r="V152" s="378" t="str">
        <f t="shared" si="32"/>
        <v/>
      </c>
      <c r="W152" s="82"/>
      <c r="X152" s="86">
        <f t="shared" si="33"/>
        <v>0</v>
      </c>
      <c r="Y152" s="86" t="str">
        <f>IF(W152="","",INDEX('Wattage Table'!$F$3:$F$2671,MATCH('Customer Inputs'!W152,'Wattage Table'!$D$3:$D$2671,0)))</f>
        <v/>
      </c>
      <c r="Z152" s="86" t="str">
        <f t="shared" si="34"/>
        <v/>
      </c>
      <c r="AA152" s="87"/>
      <c r="AB152" s="359">
        <f t="shared" si="35"/>
        <v>0</v>
      </c>
      <c r="AC152" s="555"/>
      <c r="AD152" s="86" t="str">
        <f>IF(OR(U152="",W152=""),"",IF(U152="New Install",INDEX('Wattage Table'!$L$3:$L$2671,MATCH('Customer Inputs'!V152,'Wattage Table'!$B$3:$B$2671,0)),INDEX('Wattage Table'!$L$3:$L$2671,MATCH(W152,'Wattage Table'!$D$3:$D$2671,0))))</f>
        <v/>
      </c>
      <c r="AE152" s="91"/>
      <c r="AF152" s="92" t="str">
        <f>Calculations!$AW142</f>
        <v/>
      </c>
      <c r="AG152" s="542"/>
      <c r="AH152" s="551" t="str">
        <f>IF(K152&lt;1,"",Calculations!AV142*'Customer Inputs'!AH$10)</f>
        <v/>
      </c>
      <c r="AI152" s="362" t="str">
        <f t="shared" si="36"/>
        <v/>
      </c>
      <c r="AJ152" s="345" t="str">
        <f>IF(L152&lt;1,"",Calculations!AU142*'Customer Inputs'!AH$10)</f>
        <v/>
      </c>
      <c r="AK152" s="361" t="str">
        <f t="shared" si="37"/>
        <v/>
      </c>
      <c r="AL152" s="37" t="e">
        <f t="shared" si="38"/>
        <v>#VALUE!</v>
      </c>
      <c r="AS152" s="94" t="str">
        <f>IF(ADMIN!AE142="yes","Approved",IF(ADMIN!AE142="no","DENIED",IF(Calculations!U142="Fail wattage","Proposed wattage exceeds existing",IF(AND(Calculations!U142="Fail Qty",C152="L740"),"Proposed Lamp quantity does not match existing",IF(Calculations!U142="Fail Qty","Proposed quantity does not match existing",IF(Calculations!U142="Fail Refrigerated","Proposed Linear feet do not match existing",""))))))</f>
        <v/>
      </c>
      <c r="AU152" s="95"/>
      <c r="AV152" s="95"/>
      <c r="AW152" s="95"/>
      <c r="AX152" s="95"/>
      <c r="AY152" s="95"/>
      <c r="AZ152" s="95"/>
      <c r="BA152" s="95"/>
    </row>
    <row r="153" spans="1:53" ht="30" customHeight="1" x14ac:dyDescent="0.25">
      <c r="A153" s="37">
        <v>138</v>
      </c>
      <c r="B153" s="82"/>
      <c r="C153" s="82"/>
      <c r="D153" s="358" t="str">
        <f>IFERROR(IF(C153="","",INDEX(References!$W$4:$W$12,MATCH('Customer Inputs'!C153,References!$H$4:$H$12,0))),"")</f>
        <v/>
      </c>
      <c r="E153" s="83"/>
      <c r="F153" s="84"/>
      <c r="G153" s="85"/>
      <c r="H153" s="86" t="str">
        <f>IF(G153="","",INDEX('Wattage Table'!$F$3:$F$2671,MATCH('Customer Inputs'!G153,'Wattage Table'!$D$3:$D$2671,0)))</f>
        <v/>
      </c>
      <c r="I153" s="83"/>
      <c r="J153" s="83"/>
      <c r="K153" s="87"/>
      <c r="L153" s="87"/>
      <c r="M153" s="379" t="str">
        <f>IF(G153="","",INDEX('Wattage Table'!$L$3:$L$2671,MATCH('Customer Inputs'!G153,'Wattage Table'!$D$3:$D$2671,0)))</f>
        <v/>
      </c>
      <c r="N153" s="88"/>
      <c r="O153" s="364"/>
      <c r="P153" s="364"/>
      <c r="Q153" s="89" t="str">
        <f t="shared" si="39"/>
        <v/>
      </c>
      <c r="R153" s="90" t="str">
        <f t="shared" si="40"/>
        <v/>
      </c>
      <c r="S153" s="84"/>
      <c r="T153" s="555"/>
      <c r="U153" s="82"/>
      <c r="V153" s="378" t="str">
        <f t="shared" si="32"/>
        <v/>
      </c>
      <c r="W153" s="82"/>
      <c r="X153" s="86">
        <f t="shared" si="33"/>
        <v>0</v>
      </c>
      <c r="Y153" s="86" t="str">
        <f>IF(W153="","",INDEX('Wattage Table'!$F$3:$F$2671,MATCH('Customer Inputs'!W153,'Wattage Table'!$D$3:$D$2671,0)))</f>
        <v/>
      </c>
      <c r="Z153" s="86" t="str">
        <f t="shared" si="34"/>
        <v/>
      </c>
      <c r="AA153" s="87"/>
      <c r="AB153" s="359">
        <f t="shared" si="35"/>
        <v>0</v>
      </c>
      <c r="AC153" s="555"/>
      <c r="AD153" s="86" t="str">
        <f>IF(OR(U153="",W153=""),"",IF(U153="New Install",INDEX('Wattage Table'!$L$3:$L$2671,MATCH('Customer Inputs'!V153,'Wattage Table'!$B$3:$B$2671,0)),INDEX('Wattage Table'!$L$3:$L$2671,MATCH(W153,'Wattage Table'!$D$3:$D$2671,0))))</f>
        <v/>
      </c>
      <c r="AE153" s="91"/>
      <c r="AF153" s="92" t="str">
        <f>Calculations!$AW143</f>
        <v/>
      </c>
      <c r="AG153" s="542"/>
      <c r="AH153" s="551" t="str">
        <f>IF(K153&lt;1,"",Calculations!AV143*'Customer Inputs'!AH$10)</f>
        <v/>
      </c>
      <c r="AI153" s="362" t="str">
        <f t="shared" si="36"/>
        <v/>
      </c>
      <c r="AJ153" s="345" t="str">
        <f>IF(L153&lt;1,"",Calculations!AU143*'Customer Inputs'!AH$10)</f>
        <v/>
      </c>
      <c r="AK153" s="361" t="str">
        <f t="shared" si="37"/>
        <v/>
      </c>
      <c r="AL153" s="37" t="e">
        <f t="shared" si="38"/>
        <v>#VALUE!</v>
      </c>
      <c r="AS153" s="94" t="str">
        <f>IF(ADMIN!AE143="yes","Approved",IF(ADMIN!AE143="no","DENIED",IF(Calculations!U143="Fail wattage","Proposed wattage exceeds existing",IF(AND(Calculations!U143="Fail Qty",C153="L740"),"Proposed Lamp quantity does not match existing",IF(Calculations!U143="Fail Qty","Proposed quantity does not match existing",IF(Calculations!U143="Fail Refrigerated","Proposed Linear feet do not match existing",""))))))</f>
        <v/>
      </c>
      <c r="AU153" s="95"/>
      <c r="AV153" s="95"/>
      <c r="AW153" s="95"/>
      <c r="AX153" s="95"/>
      <c r="AY153" s="95"/>
      <c r="AZ153" s="95"/>
      <c r="BA153" s="95"/>
    </row>
    <row r="154" spans="1:53" ht="30" customHeight="1" x14ac:dyDescent="0.25">
      <c r="A154" s="37">
        <v>139</v>
      </c>
      <c r="B154" s="82"/>
      <c r="C154" s="82"/>
      <c r="D154" s="358" t="str">
        <f>IFERROR(IF(C154="","",INDEX(References!$W$4:$W$12,MATCH('Customer Inputs'!C154,References!$H$4:$H$12,0))),"")</f>
        <v/>
      </c>
      <c r="E154" s="83"/>
      <c r="F154" s="84"/>
      <c r="G154" s="85"/>
      <c r="H154" s="86" t="str">
        <f>IF(G154="","",INDEX('Wattage Table'!$F$3:$F$2671,MATCH('Customer Inputs'!G154,'Wattage Table'!$D$3:$D$2671,0)))</f>
        <v/>
      </c>
      <c r="I154" s="83"/>
      <c r="J154" s="83"/>
      <c r="K154" s="87"/>
      <c r="L154" s="87"/>
      <c r="M154" s="379" t="str">
        <f>IF(G154="","",INDEX('Wattage Table'!$L$3:$L$2671,MATCH('Customer Inputs'!G154,'Wattage Table'!$D$3:$D$2671,0)))</f>
        <v/>
      </c>
      <c r="N154" s="88"/>
      <c r="O154" s="364"/>
      <c r="P154" s="364"/>
      <c r="Q154" s="89" t="str">
        <f t="shared" si="39"/>
        <v/>
      </c>
      <c r="R154" s="90" t="str">
        <f t="shared" si="40"/>
        <v/>
      </c>
      <c r="S154" s="84"/>
      <c r="T154" s="555"/>
      <c r="U154" s="82"/>
      <c r="V154" s="378" t="str">
        <f t="shared" si="32"/>
        <v/>
      </c>
      <c r="W154" s="82"/>
      <c r="X154" s="86">
        <f t="shared" si="33"/>
        <v>0</v>
      </c>
      <c r="Y154" s="86" t="str">
        <f>IF(W154="","",INDEX('Wattage Table'!$F$3:$F$2671,MATCH('Customer Inputs'!W154,'Wattage Table'!$D$3:$D$2671,0)))</f>
        <v/>
      </c>
      <c r="Z154" s="86" t="str">
        <f t="shared" si="34"/>
        <v/>
      </c>
      <c r="AA154" s="87"/>
      <c r="AB154" s="359">
        <f t="shared" si="35"/>
        <v>0</v>
      </c>
      <c r="AC154" s="555"/>
      <c r="AD154" s="86" t="str">
        <f>IF(OR(U154="",W154=""),"",IF(U154="New Install",INDEX('Wattage Table'!$L$3:$L$2671,MATCH('Customer Inputs'!V154,'Wattage Table'!$B$3:$B$2671,0)),INDEX('Wattage Table'!$L$3:$L$2671,MATCH(W154,'Wattage Table'!$D$3:$D$2671,0))))</f>
        <v/>
      </c>
      <c r="AE154" s="91"/>
      <c r="AF154" s="92" t="str">
        <f>Calculations!$AW144</f>
        <v/>
      </c>
      <c r="AG154" s="542"/>
      <c r="AH154" s="551" t="str">
        <f>IF(K154&lt;1,"",Calculations!AV144*'Customer Inputs'!AH$10)</f>
        <v/>
      </c>
      <c r="AI154" s="362" t="str">
        <f t="shared" si="36"/>
        <v/>
      </c>
      <c r="AJ154" s="345" t="str">
        <f>IF(L154&lt;1,"",Calculations!AU144*'Customer Inputs'!AH$10)</f>
        <v/>
      </c>
      <c r="AK154" s="361" t="str">
        <f t="shared" si="37"/>
        <v/>
      </c>
      <c r="AL154" s="37" t="e">
        <f t="shared" si="38"/>
        <v>#VALUE!</v>
      </c>
      <c r="AS154" s="94" t="str">
        <f>IF(ADMIN!AE144="yes","Approved",IF(ADMIN!AE144="no","DENIED",IF(Calculations!U144="Fail wattage","Proposed wattage exceeds existing",IF(AND(Calculations!U144="Fail Qty",C154="L740"),"Proposed Lamp quantity does not match existing",IF(Calculations!U144="Fail Qty","Proposed quantity does not match existing",IF(Calculations!U144="Fail Refrigerated","Proposed Linear feet do not match existing",""))))))</f>
        <v/>
      </c>
      <c r="AU154" s="95"/>
      <c r="AV154" s="95"/>
      <c r="AW154" s="95"/>
      <c r="AX154" s="95"/>
      <c r="AY154" s="95"/>
      <c r="AZ154" s="95"/>
      <c r="BA154" s="95"/>
    </row>
    <row r="155" spans="1:53" ht="30" customHeight="1" x14ac:dyDescent="0.25">
      <c r="A155" s="37">
        <v>140</v>
      </c>
      <c r="B155" s="82"/>
      <c r="C155" s="82"/>
      <c r="D155" s="358" t="str">
        <f>IFERROR(IF(C155="","",INDEX(References!$W$4:$W$12,MATCH('Customer Inputs'!C155,References!$H$4:$H$12,0))),"")</f>
        <v/>
      </c>
      <c r="E155" s="83"/>
      <c r="F155" s="84"/>
      <c r="G155" s="85"/>
      <c r="H155" s="86" t="str">
        <f>IF(G155="","",INDEX('Wattage Table'!$F$3:$F$2671,MATCH('Customer Inputs'!G155,'Wattage Table'!$D$3:$D$2671,0)))</f>
        <v/>
      </c>
      <c r="I155" s="83"/>
      <c r="J155" s="83"/>
      <c r="K155" s="87"/>
      <c r="L155" s="87"/>
      <c r="M155" s="379" t="str">
        <f>IF(G155="","",INDEX('Wattage Table'!$L$3:$L$2671,MATCH('Customer Inputs'!G155,'Wattage Table'!$D$3:$D$2671,0)))</f>
        <v/>
      </c>
      <c r="N155" s="88"/>
      <c r="O155" s="364"/>
      <c r="P155" s="364"/>
      <c r="Q155" s="89" t="str">
        <f t="shared" si="39"/>
        <v/>
      </c>
      <c r="R155" s="90" t="str">
        <f t="shared" si="40"/>
        <v/>
      </c>
      <c r="S155" s="84"/>
      <c r="T155" s="555"/>
      <c r="U155" s="82"/>
      <c r="V155" s="378" t="str">
        <f t="shared" si="32"/>
        <v/>
      </c>
      <c r="W155" s="82"/>
      <c r="X155" s="86">
        <f t="shared" si="33"/>
        <v>0</v>
      </c>
      <c r="Y155" s="86" t="str">
        <f>IF(W155="","",INDEX('Wattage Table'!$F$3:$F$2671,MATCH('Customer Inputs'!W155,'Wattage Table'!$D$3:$D$2671,0)))</f>
        <v/>
      </c>
      <c r="Z155" s="86" t="str">
        <f t="shared" si="34"/>
        <v/>
      </c>
      <c r="AA155" s="87"/>
      <c r="AB155" s="359">
        <f t="shared" si="35"/>
        <v>0</v>
      </c>
      <c r="AC155" s="555"/>
      <c r="AD155" s="86" t="str">
        <f>IF(OR(U155="",W155=""),"",IF(U155="New Install",INDEX('Wattage Table'!$L$3:$L$2671,MATCH('Customer Inputs'!V155,'Wattage Table'!$B$3:$B$2671,0)),INDEX('Wattage Table'!$L$3:$L$2671,MATCH(W155,'Wattage Table'!$D$3:$D$2671,0))))</f>
        <v/>
      </c>
      <c r="AE155" s="91"/>
      <c r="AF155" s="92" t="str">
        <f>Calculations!$AW145</f>
        <v/>
      </c>
      <c r="AG155" s="542"/>
      <c r="AH155" s="551" t="str">
        <f>IF(K155&lt;1,"",Calculations!AV145*'Customer Inputs'!AH$10)</f>
        <v/>
      </c>
      <c r="AI155" s="362" t="str">
        <f t="shared" si="36"/>
        <v/>
      </c>
      <c r="AJ155" s="345" t="str">
        <f>IF(L155&lt;1,"",Calculations!AU145*'Customer Inputs'!AH$10)</f>
        <v/>
      </c>
      <c r="AK155" s="361" t="str">
        <f t="shared" si="37"/>
        <v/>
      </c>
      <c r="AL155" s="37" t="e">
        <f t="shared" si="38"/>
        <v>#VALUE!</v>
      </c>
      <c r="AS155" s="94" t="str">
        <f>IF(ADMIN!AE145="yes","Approved",IF(ADMIN!AE145="no","DENIED",IF(Calculations!U145="Fail wattage","Proposed wattage exceeds existing",IF(AND(Calculations!U145="Fail Qty",C155="L740"),"Proposed Lamp quantity does not match existing",IF(Calculations!U145="Fail Qty","Proposed quantity does not match existing",IF(Calculations!U145="Fail Refrigerated","Proposed Linear feet do not match existing",""))))))</f>
        <v/>
      </c>
      <c r="AU155" s="95"/>
      <c r="AV155" s="95"/>
      <c r="AW155" s="95"/>
      <c r="AX155" s="95"/>
      <c r="AY155" s="95"/>
      <c r="AZ155" s="95"/>
      <c r="BA155" s="95"/>
    </row>
    <row r="156" spans="1:53" ht="30" customHeight="1" x14ac:dyDescent="0.25">
      <c r="A156" s="37">
        <v>141</v>
      </c>
      <c r="B156" s="82"/>
      <c r="C156" s="82"/>
      <c r="D156" s="358" t="str">
        <f>IFERROR(IF(C156="","",INDEX(References!$W$4:$W$12,MATCH('Customer Inputs'!C156,References!$H$4:$H$12,0))),"")</f>
        <v/>
      </c>
      <c r="E156" s="83"/>
      <c r="F156" s="84"/>
      <c r="G156" s="85"/>
      <c r="H156" s="86" t="str">
        <f>IF(G156="","",INDEX('Wattage Table'!$F$3:$F$2671,MATCH('Customer Inputs'!G156,'Wattage Table'!$D$3:$D$2671,0)))</f>
        <v/>
      </c>
      <c r="I156" s="83"/>
      <c r="J156" s="83"/>
      <c r="K156" s="87"/>
      <c r="L156" s="87"/>
      <c r="M156" s="379" t="str">
        <f>IF(G156="","",INDEX('Wattage Table'!$L$3:$L$2671,MATCH('Customer Inputs'!G156,'Wattage Table'!$D$3:$D$2671,0)))</f>
        <v/>
      </c>
      <c r="N156" s="88"/>
      <c r="O156" s="364"/>
      <c r="P156" s="364"/>
      <c r="Q156" s="89" t="str">
        <f t="shared" si="39"/>
        <v/>
      </c>
      <c r="R156" s="90" t="str">
        <f t="shared" si="40"/>
        <v/>
      </c>
      <c r="S156" s="84"/>
      <c r="T156" s="555"/>
      <c r="U156" s="82"/>
      <c r="V156" s="378" t="str">
        <f t="shared" si="32"/>
        <v/>
      </c>
      <c r="W156" s="82"/>
      <c r="X156" s="86">
        <f t="shared" si="33"/>
        <v>0</v>
      </c>
      <c r="Y156" s="86" t="str">
        <f>IF(W156="","",INDEX('Wattage Table'!$F$3:$F$2671,MATCH('Customer Inputs'!W156,'Wattage Table'!$D$3:$D$2671,0)))</f>
        <v/>
      </c>
      <c r="Z156" s="86" t="str">
        <f t="shared" si="34"/>
        <v/>
      </c>
      <c r="AA156" s="87"/>
      <c r="AB156" s="359">
        <f t="shared" si="35"/>
        <v>0</v>
      </c>
      <c r="AC156" s="555"/>
      <c r="AD156" s="86" t="str">
        <f>IF(OR(U156="",W156=""),"",IF(U156="New Install",INDEX('Wattage Table'!$L$3:$L$2671,MATCH('Customer Inputs'!V156,'Wattage Table'!$B$3:$B$2671,0)),INDEX('Wattage Table'!$L$3:$L$2671,MATCH(W156,'Wattage Table'!$D$3:$D$2671,0))))</f>
        <v/>
      </c>
      <c r="AE156" s="91"/>
      <c r="AF156" s="92" t="str">
        <f>Calculations!$AW146</f>
        <v/>
      </c>
      <c r="AG156" s="542"/>
      <c r="AH156" s="551" t="str">
        <f>IF(K156&lt;1,"",Calculations!AV146*'Customer Inputs'!AH$10)</f>
        <v/>
      </c>
      <c r="AI156" s="362" t="str">
        <f t="shared" si="36"/>
        <v/>
      </c>
      <c r="AJ156" s="345" t="str">
        <f>IF(L156&lt;1,"",Calculations!AU146*'Customer Inputs'!AH$10)</f>
        <v/>
      </c>
      <c r="AK156" s="361" t="str">
        <f t="shared" si="37"/>
        <v/>
      </c>
      <c r="AL156" s="37" t="e">
        <f t="shared" si="38"/>
        <v>#VALUE!</v>
      </c>
      <c r="AS156" s="94" t="str">
        <f>IF(ADMIN!AE146="yes","Approved",IF(ADMIN!AE146="no","DENIED",IF(Calculations!U146="Fail wattage","Proposed wattage exceeds existing",IF(AND(Calculations!U146="Fail Qty",C156="L740"),"Proposed Lamp quantity does not match existing",IF(Calculations!U146="Fail Qty","Proposed quantity does not match existing",IF(Calculations!U146="Fail Refrigerated","Proposed Linear feet do not match existing",""))))))</f>
        <v/>
      </c>
      <c r="AU156" s="95"/>
      <c r="AV156" s="95"/>
      <c r="AW156" s="95"/>
      <c r="AX156" s="95"/>
      <c r="AY156" s="95"/>
      <c r="AZ156" s="95"/>
      <c r="BA156" s="95"/>
    </row>
    <row r="157" spans="1:53" ht="30" customHeight="1" x14ac:dyDescent="0.25">
      <c r="A157" s="37">
        <v>142</v>
      </c>
      <c r="B157" s="82"/>
      <c r="C157" s="82"/>
      <c r="D157" s="358" t="str">
        <f>IFERROR(IF(C157="","",INDEX(References!$W$4:$W$12,MATCH('Customer Inputs'!C157,References!$H$4:$H$12,0))),"")</f>
        <v/>
      </c>
      <c r="E157" s="83"/>
      <c r="F157" s="84"/>
      <c r="G157" s="85"/>
      <c r="H157" s="86" t="str">
        <f>IF(G157="","",INDEX('Wattage Table'!$F$3:$F$2671,MATCH('Customer Inputs'!G157,'Wattage Table'!$D$3:$D$2671,0)))</f>
        <v/>
      </c>
      <c r="I157" s="83"/>
      <c r="J157" s="83"/>
      <c r="K157" s="87"/>
      <c r="L157" s="87"/>
      <c r="M157" s="379" t="str">
        <f>IF(G157="","",INDEX('Wattage Table'!$L$3:$L$2671,MATCH('Customer Inputs'!G157,'Wattage Table'!$D$3:$D$2671,0)))</f>
        <v/>
      </c>
      <c r="N157" s="88"/>
      <c r="O157" s="364"/>
      <c r="P157" s="364"/>
      <c r="Q157" s="89" t="str">
        <f t="shared" si="39"/>
        <v/>
      </c>
      <c r="R157" s="90" t="str">
        <f t="shared" si="40"/>
        <v/>
      </c>
      <c r="S157" s="84"/>
      <c r="T157" s="555"/>
      <c r="U157" s="82"/>
      <c r="V157" s="378" t="str">
        <f t="shared" si="32"/>
        <v/>
      </c>
      <c r="W157" s="82"/>
      <c r="X157" s="86">
        <f t="shared" si="33"/>
        <v>0</v>
      </c>
      <c r="Y157" s="86" t="str">
        <f>IF(W157="","",INDEX('Wattage Table'!$F$3:$F$2671,MATCH('Customer Inputs'!W157,'Wattage Table'!$D$3:$D$2671,0)))</f>
        <v/>
      </c>
      <c r="Z157" s="86" t="str">
        <f t="shared" si="34"/>
        <v/>
      </c>
      <c r="AA157" s="87"/>
      <c r="AB157" s="359">
        <f t="shared" si="35"/>
        <v>0</v>
      </c>
      <c r="AC157" s="555"/>
      <c r="AD157" s="86" t="str">
        <f>IF(OR(U157="",W157=""),"",IF(U157="New Install",INDEX('Wattage Table'!$L$3:$L$2671,MATCH('Customer Inputs'!V157,'Wattage Table'!$B$3:$B$2671,0)),INDEX('Wattage Table'!$L$3:$L$2671,MATCH(W157,'Wattage Table'!$D$3:$D$2671,0))))</f>
        <v/>
      </c>
      <c r="AE157" s="91"/>
      <c r="AF157" s="92" t="str">
        <f>Calculations!$AW147</f>
        <v/>
      </c>
      <c r="AG157" s="542"/>
      <c r="AH157" s="551" t="str">
        <f>IF(K157&lt;1,"",Calculations!AV147*'Customer Inputs'!AH$10)</f>
        <v/>
      </c>
      <c r="AI157" s="362" t="str">
        <f t="shared" si="36"/>
        <v/>
      </c>
      <c r="AJ157" s="345" t="str">
        <f>IF(L157&lt;1,"",Calculations!AU147*'Customer Inputs'!AH$10)</f>
        <v/>
      </c>
      <c r="AK157" s="361" t="str">
        <f t="shared" si="37"/>
        <v/>
      </c>
      <c r="AL157" s="37" t="e">
        <f t="shared" si="38"/>
        <v>#VALUE!</v>
      </c>
      <c r="AS157" s="94" t="str">
        <f>IF(ADMIN!AE147="yes","Approved",IF(ADMIN!AE147="no","DENIED",IF(Calculations!U147="Fail wattage","Proposed wattage exceeds existing",IF(AND(Calculations!U147="Fail Qty",C157="L740"),"Proposed Lamp quantity does not match existing",IF(Calculations!U147="Fail Qty","Proposed quantity does not match existing",IF(Calculations!U147="Fail Refrigerated","Proposed Linear feet do not match existing",""))))))</f>
        <v/>
      </c>
      <c r="AU157" s="95"/>
      <c r="AV157" s="95"/>
      <c r="AW157" s="95"/>
      <c r="AX157" s="95"/>
      <c r="AY157" s="95"/>
      <c r="AZ157" s="95"/>
      <c r="BA157" s="95"/>
    </row>
    <row r="158" spans="1:53" ht="30" customHeight="1" x14ac:dyDescent="0.25">
      <c r="A158" s="37">
        <v>143</v>
      </c>
      <c r="B158" s="82"/>
      <c r="C158" s="82"/>
      <c r="D158" s="358" t="str">
        <f>IFERROR(IF(C158="","",INDEX(References!$W$4:$W$12,MATCH('Customer Inputs'!C158,References!$H$4:$H$12,0))),"")</f>
        <v/>
      </c>
      <c r="E158" s="83"/>
      <c r="F158" s="84"/>
      <c r="G158" s="85"/>
      <c r="H158" s="86" t="str">
        <f>IF(G158="","",INDEX('Wattage Table'!$F$3:$F$2671,MATCH('Customer Inputs'!G158,'Wattage Table'!$D$3:$D$2671,0)))</f>
        <v/>
      </c>
      <c r="I158" s="83"/>
      <c r="J158" s="83"/>
      <c r="K158" s="87"/>
      <c r="L158" s="87"/>
      <c r="M158" s="379" t="str">
        <f>IF(G158="","",INDEX('Wattage Table'!$L$3:$L$2671,MATCH('Customer Inputs'!G158,'Wattage Table'!$D$3:$D$2671,0)))</f>
        <v/>
      </c>
      <c r="N158" s="88"/>
      <c r="O158" s="364"/>
      <c r="P158" s="364"/>
      <c r="Q158" s="89" t="str">
        <f t="shared" si="39"/>
        <v/>
      </c>
      <c r="R158" s="90" t="str">
        <f t="shared" si="40"/>
        <v/>
      </c>
      <c r="S158" s="84"/>
      <c r="T158" s="555"/>
      <c r="U158" s="82"/>
      <c r="V158" s="378" t="str">
        <f t="shared" si="32"/>
        <v/>
      </c>
      <c r="W158" s="82"/>
      <c r="X158" s="86">
        <f t="shared" si="33"/>
        <v>0</v>
      </c>
      <c r="Y158" s="86" t="str">
        <f>IF(W158="","",INDEX('Wattage Table'!$F$3:$F$2671,MATCH('Customer Inputs'!W158,'Wattage Table'!$D$3:$D$2671,0)))</f>
        <v/>
      </c>
      <c r="Z158" s="86" t="str">
        <f t="shared" si="34"/>
        <v/>
      </c>
      <c r="AA158" s="87"/>
      <c r="AB158" s="359">
        <f t="shared" si="35"/>
        <v>0</v>
      </c>
      <c r="AC158" s="555"/>
      <c r="AD158" s="86" t="str">
        <f>IF(OR(U158="",W158=""),"",IF(U158="New Install",INDEX('Wattage Table'!$L$3:$L$2671,MATCH('Customer Inputs'!V158,'Wattage Table'!$B$3:$B$2671,0)),INDEX('Wattage Table'!$L$3:$L$2671,MATCH(W158,'Wattage Table'!$D$3:$D$2671,0))))</f>
        <v/>
      </c>
      <c r="AE158" s="91"/>
      <c r="AF158" s="92" t="str">
        <f>Calculations!$AW148</f>
        <v/>
      </c>
      <c r="AG158" s="542"/>
      <c r="AH158" s="551" t="str">
        <f>IF(K158&lt;1,"",Calculations!AV148*'Customer Inputs'!AH$10)</f>
        <v/>
      </c>
      <c r="AI158" s="362" t="str">
        <f t="shared" si="36"/>
        <v/>
      </c>
      <c r="AJ158" s="345" t="str">
        <f>IF(L158&lt;1,"",Calculations!AU148*'Customer Inputs'!AH$10)</f>
        <v/>
      </c>
      <c r="AK158" s="361" t="str">
        <f t="shared" si="37"/>
        <v/>
      </c>
      <c r="AL158" s="37" t="e">
        <f t="shared" si="38"/>
        <v>#VALUE!</v>
      </c>
      <c r="AS158" s="94" t="str">
        <f>IF(ADMIN!AE148="yes","Approved",IF(ADMIN!AE148="no","DENIED",IF(Calculations!U148="Fail wattage","Proposed wattage exceeds existing",IF(AND(Calculations!U148="Fail Qty",C158="L740"),"Proposed Lamp quantity does not match existing",IF(Calculations!U148="Fail Qty","Proposed quantity does not match existing",IF(Calculations!U148="Fail Refrigerated","Proposed Linear feet do not match existing",""))))))</f>
        <v/>
      </c>
      <c r="AU158" s="95"/>
      <c r="AV158" s="95"/>
      <c r="AW158" s="95"/>
      <c r="AX158" s="95"/>
      <c r="AY158" s="95"/>
      <c r="AZ158" s="95"/>
      <c r="BA158" s="95"/>
    </row>
    <row r="159" spans="1:53" ht="30" customHeight="1" x14ac:dyDescent="0.25">
      <c r="A159" s="37">
        <v>144</v>
      </c>
      <c r="B159" s="82"/>
      <c r="C159" s="82"/>
      <c r="D159" s="358" t="str">
        <f>IFERROR(IF(C159="","",INDEX(References!$W$4:$W$12,MATCH('Customer Inputs'!C159,References!$H$4:$H$12,0))),"")</f>
        <v/>
      </c>
      <c r="E159" s="83"/>
      <c r="F159" s="84"/>
      <c r="G159" s="85"/>
      <c r="H159" s="86" t="str">
        <f>IF(G159="","",INDEX('Wattage Table'!$F$3:$F$2671,MATCH('Customer Inputs'!G159,'Wattage Table'!$D$3:$D$2671,0)))</f>
        <v/>
      </c>
      <c r="I159" s="83"/>
      <c r="J159" s="83"/>
      <c r="K159" s="87"/>
      <c r="L159" s="87"/>
      <c r="M159" s="379" t="str">
        <f>IF(G159="","",INDEX('Wattage Table'!$L$3:$L$2671,MATCH('Customer Inputs'!G159,'Wattage Table'!$D$3:$D$2671,0)))</f>
        <v/>
      </c>
      <c r="N159" s="88"/>
      <c r="O159" s="364"/>
      <c r="P159" s="364"/>
      <c r="Q159" s="89" t="str">
        <f t="shared" si="39"/>
        <v/>
      </c>
      <c r="R159" s="90" t="str">
        <f t="shared" si="40"/>
        <v/>
      </c>
      <c r="S159" s="84"/>
      <c r="T159" s="555"/>
      <c r="U159" s="82"/>
      <c r="V159" s="378" t="str">
        <f t="shared" si="32"/>
        <v/>
      </c>
      <c r="W159" s="82"/>
      <c r="X159" s="86">
        <f t="shared" si="33"/>
        <v>0</v>
      </c>
      <c r="Y159" s="86" t="str">
        <f>IF(W159="","",INDEX('Wattage Table'!$F$3:$F$2671,MATCH('Customer Inputs'!W159,'Wattage Table'!$D$3:$D$2671,0)))</f>
        <v/>
      </c>
      <c r="Z159" s="86" t="str">
        <f t="shared" si="34"/>
        <v/>
      </c>
      <c r="AA159" s="87"/>
      <c r="AB159" s="359">
        <f t="shared" si="35"/>
        <v>0</v>
      </c>
      <c r="AC159" s="555"/>
      <c r="AD159" s="86" t="str">
        <f>IF(OR(U159="",W159=""),"",IF(U159="New Install",INDEX('Wattage Table'!$L$3:$L$2671,MATCH('Customer Inputs'!V159,'Wattage Table'!$B$3:$B$2671,0)),INDEX('Wattage Table'!$L$3:$L$2671,MATCH(W159,'Wattage Table'!$D$3:$D$2671,0))))</f>
        <v/>
      </c>
      <c r="AE159" s="91"/>
      <c r="AF159" s="92" t="str">
        <f>Calculations!$AW149</f>
        <v/>
      </c>
      <c r="AG159" s="542"/>
      <c r="AH159" s="551" t="str">
        <f>IF(K159&lt;1,"",Calculations!AV149*'Customer Inputs'!AH$10)</f>
        <v/>
      </c>
      <c r="AI159" s="362" t="str">
        <f t="shared" si="36"/>
        <v/>
      </c>
      <c r="AJ159" s="345" t="str">
        <f>IF(L159&lt;1,"",Calculations!AU149*'Customer Inputs'!AH$10)</f>
        <v/>
      </c>
      <c r="AK159" s="361" t="str">
        <f t="shared" si="37"/>
        <v/>
      </c>
      <c r="AL159" s="37" t="e">
        <f t="shared" si="38"/>
        <v>#VALUE!</v>
      </c>
      <c r="AS159" s="94" t="str">
        <f>IF(ADMIN!AE149="yes","Approved",IF(ADMIN!AE149="no","DENIED",IF(Calculations!U149="Fail wattage","Proposed wattage exceeds existing",IF(AND(Calculations!U149="Fail Qty",C159="L740"),"Proposed Lamp quantity does not match existing",IF(Calculations!U149="Fail Qty","Proposed quantity does not match existing",IF(Calculations!U149="Fail Refrigerated","Proposed Linear feet do not match existing",""))))))</f>
        <v/>
      </c>
      <c r="AU159" s="95"/>
      <c r="AV159" s="95"/>
      <c r="AW159" s="95"/>
      <c r="AX159" s="95"/>
      <c r="AY159" s="95"/>
      <c r="AZ159" s="95"/>
      <c r="BA159" s="95"/>
    </row>
    <row r="160" spans="1:53" ht="30" customHeight="1" x14ac:dyDescent="0.25">
      <c r="A160" s="37">
        <v>145</v>
      </c>
      <c r="B160" s="82"/>
      <c r="C160" s="82"/>
      <c r="D160" s="358" t="str">
        <f>IFERROR(IF(C160="","",INDEX(References!$W$4:$W$12,MATCH('Customer Inputs'!C160,References!$H$4:$H$12,0))),"")</f>
        <v/>
      </c>
      <c r="E160" s="83"/>
      <c r="F160" s="84"/>
      <c r="G160" s="85"/>
      <c r="H160" s="86" t="str">
        <f>IF(G160="","",INDEX('Wattage Table'!$F$3:$F$2671,MATCH('Customer Inputs'!G160,'Wattage Table'!$D$3:$D$2671,0)))</f>
        <v/>
      </c>
      <c r="I160" s="83"/>
      <c r="J160" s="83"/>
      <c r="K160" s="87"/>
      <c r="L160" s="87"/>
      <c r="M160" s="379" t="str">
        <f>IF(G160="","",INDEX('Wattage Table'!$L$3:$L$2671,MATCH('Customer Inputs'!G160,'Wattage Table'!$D$3:$D$2671,0)))</f>
        <v/>
      </c>
      <c r="N160" s="88"/>
      <c r="O160" s="364"/>
      <c r="P160" s="364"/>
      <c r="Q160" s="89" t="str">
        <f t="shared" si="39"/>
        <v/>
      </c>
      <c r="R160" s="90" t="str">
        <f t="shared" si="40"/>
        <v/>
      </c>
      <c r="S160" s="84"/>
      <c r="T160" s="555"/>
      <c r="U160" s="82"/>
      <c r="V160" s="378" t="str">
        <f t="shared" si="32"/>
        <v/>
      </c>
      <c r="W160" s="82"/>
      <c r="X160" s="86">
        <f t="shared" si="33"/>
        <v>0</v>
      </c>
      <c r="Y160" s="86" t="str">
        <f>IF(W160="","",INDEX('Wattage Table'!$F$3:$F$2671,MATCH('Customer Inputs'!W160,'Wattage Table'!$D$3:$D$2671,0)))</f>
        <v/>
      </c>
      <c r="Z160" s="86" t="str">
        <f t="shared" si="34"/>
        <v/>
      </c>
      <c r="AA160" s="87"/>
      <c r="AB160" s="359">
        <f t="shared" si="35"/>
        <v>0</v>
      </c>
      <c r="AC160" s="555"/>
      <c r="AD160" s="86" t="str">
        <f>IF(OR(U160="",W160=""),"",IF(U160="New Install",INDEX('Wattage Table'!$L$3:$L$2671,MATCH('Customer Inputs'!V160,'Wattage Table'!$B$3:$B$2671,0)),INDEX('Wattage Table'!$L$3:$L$2671,MATCH(W160,'Wattage Table'!$D$3:$D$2671,0))))</f>
        <v/>
      </c>
      <c r="AE160" s="91"/>
      <c r="AF160" s="92" t="str">
        <f>Calculations!$AW150</f>
        <v/>
      </c>
      <c r="AG160" s="542"/>
      <c r="AH160" s="551" t="str">
        <f>IF(K160&lt;1,"",Calculations!AV150*'Customer Inputs'!AH$10)</f>
        <v/>
      </c>
      <c r="AI160" s="362" t="str">
        <f t="shared" si="36"/>
        <v/>
      </c>
      <c r="AJ160" s="345" t="str">
        <f>IF(L160&lt;1,"",Calculations!AU150*'Customer Inputs'!AH$10)</f>
        <v/>
      </c>
      <c r="AK160" s="361" t="str">
        <f t="shared" si="37"/>
        <v/>
      </c>
      <c r="AL160" s="37" t="e">
        <f t="shared" si="38"/>
        <v>#VALUE!</v>
      </c>
      <c r="AS160" s="94" t="str">
        <f>IF(ADMIN!AE150="yes","Approved",IF(ADMIN!AE150="no","DENIED",IF(Calculations!U150="Fail wattage","Proposed wattage exceeds existing",IF(AND(Calculations!U150="Fail Qty",C160="L740"),"Proposed Lamp quantity does not match existing",IF(Calculations!U150="Fail Qty","Proposed quantity does not match existing",IF(Calculations!U150="Fail Refrigerated","Proposed Linear feet do not match existing",""))))))</f>
        <v/>
      </c>
      <c r="AU160" s="95"/>
      <c r="AV160" s="95"/>
      <c r="AW160" s="95"/>
      <c r="AX160" s="95"/>
      <c r="AY160" s="95"/>
      <c r="AZ160" s="95"/>
      <c r="BA160" s="95"/>
    </row>
    <row r="161" spans="1:53" ht="30" customHeight="1" x14ac:dyDescent="0.25">
      <c r="A161" s="37">
        <v>146</v>
      </c>
      <c r="B161" s="82"/>
      <c r="C161" s="82"/>
      <c r="D161" s="358" t="str">
        <f>IFERROR(IF(C161="","",INDEX(References!$W$4:$W$12,MATCH('Customer Inputs'!C161,References!$H$4:$H$12,0))),"")</f>
        <v/>
      </c>
      <c r="E161" s="83"/>
      <c r="F161" s="84"/>
      <c r="G161" s="85"/>
      <c r="H161" s="86" t="str">
        <f>IF(G161="","",INDEX('Wattage Table'!$F$3:$F$2671,MATCH('Customer Inputs'!G161,'Wattage Table'!$D$3:$D$2671,0)))</f>
        <v/>
      </c>
      <c r="I161" s="83"/>
      <c r="J161" s="83"/>
      <c r="K161" s="87"/>
      <c r="L161" s="87"/>
      <c r="M161" s="379" t="str">
        <f>IF(G161="","",INDEX('Wattage Table'!$L$3:$L$2671,MATCH('Customer Inputs'!G161,'Wattage Table'!$D$3:$D$2671,0)))</f>
        <v/>
      </c>
      <c r="N161" s="88"/>
      <c r="O161" s="364"/>
      <c r="P161" s="364"/>
      <c r="Q161" s="89" t="str">
        <f t="shared" si="39"/>
        <v/>
      </c>
      <c r="R161" s="90" t="str">
        <f t="shared" si="40"/>
        <v/>
      </c>
      <c r="S161" s="84"/>
      <c r="T161" s="555"/>
      <c r="U161" s="82"/>
      <c r="V161" s="378" t="str">
        <f t="shared" si="32"/>
        <v/>
      </c>
      <c r="W161" s="82"/>
      <c r="X161" s="86">
        <f t="shared" si="33"/>
        <v>0</v>
      </c>
      <c r="Y161" s="86" t="str">
        <f>IF(W161="","",INDEX('Wattage Table'!$F$3:$F$2671,MATCH('Customer Inputs'!W161,'Wattage Table'!$D$3:$D$2671,0)))</f>
        <v/>
      </c>
      <c r="Z161" s="86" t="str">
        <f t="shared" si="34"/>
        <v/>
      </c>
      <c r="AA161" s="87"/>
      <c r="AB161" s="359">
        <f t="shared" si="35"/>
        <v>0</v>
      </c>
      <c r="AC161" s="555"/>
      <c r="AD161" s="86" t="str">
        <f>IF(OR(U161="",W161=""),"",IF(U161="New Install",INDEX('Wattage Table'!$L$3:$L$2671,MATCH('Customer Inputs'!V161,'Wattage Table'!$B$3:$B$2671,0)),INDEX('Wattage Table'!$L$3:$L$2671,MATCH(W161,'Wattage Table'!$D$3:$D$2671,0))))</f>
        <v/>
      </c>
      <c r="AE161" s="91"/>
      <c r="AF161" s="92" t="str">
        <f>Calculations!$AW151</f>
        <v/>
      </c>
      <c r="AG161" s="542"/>
      <c r="AH161" s="551" t="str">
        <f>IF(K161&lt;1,"",Calculations!AV151*'Customer Inputs'!AH$10)</f>
        <v/>
      </c>
      <c r="AI161" s="362" t="str">
        <f t="shared" si="36"/>
        <v/>
      </c>
      <c r="AJ161" s="345" t="str">
        <f>IF(L161&lt;1,"",Calculations!AU151*'Customer Inputs'!AH$10)</f>
        <v/>
      </c>
      <c r="AK161" s="361" t="str">
        <f t="shared" si="37"/>
        <v/>
      </c>
      <c r="AL161" s="37" t="e">
        <f t="shared" si="38"/>
        <v>#VALUE!</v>
      </c>
      <c r="AS161" s="94" t="str">
        <f>IF(ADMIN!AE151="yes","Approved",IF(ADMIN!AE151="no","DENIED",IF(Calculations!U151="Fail wattage","Proposed wattage exceeds existing",IF(AND(Calculations!U151="Fail Qty",C161="L740"),"Proposed Lamp quantity does not match existing",IF(Calculations!U151="Fail Qty","Proposed quantity does not match existing",IF(Calculations!U151="Fail Refrigerated","Proposed Linear feet do not match existing",""))))))</f>
        <v/>
      </c>
      <c r="AU161" s="95"/>
      <c r="AV161" s="95"/>
      <c r="AW161" s="95"/>
      <c r="AX161" s="95"/>
      <c r="AY161" s="95"/>
      <c r="AZ161" s="95"/>
      <c r="BA161" s="95"/>
    </row>
    <row r="162" spans="1:53" ht="30" customHeight="1" x14ac:dyDescent="0.25">
      <c r="A162" s="37">
        <v>147</v>
      </c>
      <c r="B162" s="82"/>
      <c r="C162" s="82"/>
      <c r="D162" s="358" t="str">
        <f>IFERROR(IF(C162="","",INDEX(References!$W$4:$W$12,MATCH('Customer Inputs'!C162,References!$H$4:$H$12,0))),"")</f>
        <v/>
      </c>
      <c r="E162" s="83"/>
      <c r="F162" s="84"/>
      <c r="G162" s="85"/>
      <c r="H162" s="86" t="str">
        <f>IF(G162="","",INDEX('Wattage Table'!$F$3:$F$2671,MATCH('Customer Inputs'!G162,'Wattage Table'!$D$3:$D$2671,0)))</f>
        <v/>
      </c>
      <c r="I162" s="83"/>
      <c r="J162" s="83"/>
      <c r="K162" s="87"/>
      <c r="L162" s="87"/>
      <c r="M162" s="379" t="str">
        <f>IF(G162="","",INDEX('Wattage Table'!$L$3:$L$2671,MATCH('Customer Inputs'!G162,'Wattage Table'!$D$3:$D$2671,0)))</f>
        <v/>
      </c>
      <c r="N162" s="88"/>
      <c r="O162" s="364"/>
      <c r="P162" s="364"/>
      <c r="Q162" s="89" t="str">
        <f t="shared" si="39"/>
        <v/>
      </c>
      <c r="R162" s="90" t="str">
        <f t="shared" si="40"/>
        <v/>
      </c>
      <c r="S162" s="84"/>
      <c r="T162" s="555"/>
      <c r="U162" s="82"/>
      <c r="V162" s="378" t="str">
        <f t="shared" si="32"/>
        <v/>
      </c>
      <c r="W162" s="82"/>
      <c r="X162" s="86">
        <f t="shared" si="33"/>
        <v>0</v>
      </c>
      <c r="Y162" s="86" t="str">
        <f>IF(W162="","",INDEX('Wattage Table'!$F$3:$F$2671,MATCH('Customer Inputs'!W162,'Wattage Table'!$D$3:$D$2671,0)))</f>
        <v/>
      </c>
      <c r="Z162" s="86" t="str">
        <f t="shared" si="34"/>
        <v/>
      </c>
      <c r="AA162" s="87"/>
      <c r="AB162" s="359">
        <f t="shared" si="35"/>
        <v>0</v>
      </c>
      <c r="AC162" s="555"/>
      <c r="AD162" s="86" t="str">
        <f>IF(OR(U162="",W162=""),"",IF(U162="New Install",INDEX('Wattage Table'!$L$3:$L$2671,MATCH('Customer Inputs'!V162,'Wattage Table'!$B$3:$B$2671,0)),INDEX('Wattage Table'!$L$3:$L$2671,MATCH(W162,'Wattage Table'!$D$3:$D$2671,0))))</f>
        <v/>
      </c>
      <c r="AE162" s="91"/>
      <c r="AF162" s="92" t="str">
        <f>Calculations!$AW152</f>
        <v/>
      </c>
      <c r="AG162" s="542"/>
      <c r="AH162" s="551" t="str">
        <f>IF(K162&lt;1,"",Calculations!AV152*'Customer Inputs'!AH$10)</f>
        <v/>
      </c>
      <c r="AI162" s="362" t="str">
        <f t="shared" si="36"/>
        <v/>
      </c>
      <c r="AJ162" s="345" t="str">
        <f>IF(L162&lt;1,"",Calculations!AU152*'Customer Inputs'!AH$10)</f>
        <v/>
      </c>
      <c r="AK162" s="361" t="str">
        <f t="shared" si="37"/>
        <v/>
      </c>
      <c r="AL162" s="37" t="e">
        <f t="shared" si="38"/>
        <v>#VALUE!</v>
      </c>
      <c r="AS162" s="94" t="str">
        <f>IF(ADMIN!AE152="yes","Approved",IF(ADMIN!AE152="no","DENIED",IF(Calculations!U152="Fail wattage","Proposed wattage exceeds existing",IF(AND(Calculations!U152="Fail Qty",C162="L740"),"Proposed Lamp quantity does not match existing",IF(Calculations!U152="Fail Qty","Proposed quantity does not match existing",IF(Calculations!U152="Fail Refrigerated","Proposed Linear feet do not match existing",""))))))</f>
        <v/>
      </c>
      <c r="AU162" s="95"/>
      <c r="AV162" s="95"/>
      <c r="AW162" s="95"/>
      <c r="AX162" s="95"/>
      <c r="AY162" s="95"/>
      <c r="AZ162" s="95"/>
      <c r="BA162" s="95"/>
    </row>
    <row r="163" spans="1:53" ht="30" customHeight="1" x14ac:dyDescent="0.25">
      <c r="A163" s="37">
        <v>148</v>
      </c>
      <c r="B163" s="82"/>
      <c r="C163" s="82"/>
      <c r="D163" s="358" t="str">
        <f>IFERROR(IF(C163="","",INDEX(References!$W$4:$W$12,MATCH('Customer Inputs'!C163,References!$H$4:$H$12,0))),"")</f>
        <v/>
      </c>
      <c r="E163" s="83"/>
      <c r="F163" s="84"/>
      <c r="G163" s="85"/>
      <c r="H163" s="86" t="str">
        <f>IF(G163="","",INDEX('Wattage Table'!$F$3:$F$2671,MATCH('Customer Inputs'!G163,'Wattage Table'!$D$3:$D$2671,0)))</f>
        <v/>
      </c>
      <c r="I163" s="83"/>
      <c r="J163" s="83"/>
      <c r="K163" s="87"/>
      <c r="L163" s="87"/>
      <c r="M163" s="379" t="str">
        <f>IF(G163="","",INDEX('Wattage Table'!$L$3:$L$2671,MATCH('Customer Inputs'!G163,'Wattage Table'!$D$3:$D$2671,0)))</f>
        <v/>
      </c>
      <c r="N163" s="88"/>
      <c r="O163" s="364"/>
      <c r="P163" s="364"/>
      <c r="Q163" s="89" t="str">
        <f t="shared" si="39"/>
        <v/>
      </c>
      <c r="R163" s="90" t="str">
        <f t="shared" si="40"/>
        <v/>
      </c>
      <c r="S163" s="84"/>
      <c r="T163" s="555"/>
      <c r="U163" s="82"/>
      <c r="V163" s="378" t="str">
        <f t="shared" si="32"/>
        <v/>
      </c>
      <c r="W163" s="82"/>
      <c r="X163" s="86">
        <f t="shared" si="33"/>
        <v>0</v>
      </c>
      <c r="Y163" s="86" t="str">
        <f>IF(W163="","",INDEX('Wattage Table'!$F$3:$F$2671,MATCH('Customer Inputs'!W163,'Wattage Table'!$D$3:$D$2671,0)))</f>
        <v/>
      </c>
      <c r="Z163" s="86" t="str">
        <f t="shared" si="34"/>
        <v/>
      </c>
      <c r="AA163" s="87"/>
      <c r="AB163" s="359">
        <f t="shared" si="35"/>
        <v>0</v>
      </c>
      <c r="AC163" s="555"/>
      <c r="AD163" s="86" t="str">
        <f>IF(OR(U163="",W163=""),"",IF(U163="New Install",INDEX('Wattage Table'!$L$3:$L$2671,MATCH('Customer Inputs'!V163,'Wattage Table'!$B$3:$B$2671,0)),INDEX('Wattage Table'!$L$3:$L$2671,MATCH(W163,'Wattage Table'!$D$3:$D$2671,0))))</f>
        <v/>
      </c>
      <c r="AE163" s="91"/>
      <c r="AF163" s="92" t="str">
        <f>Calculations!$AW153</f>
        <v/>
      </c>
      <c r="AG163" s="542"/>
      <c r="AH163" s="551" t="str">
        <f>IF(K163&lt;1,"",Calculations!AV153*'Customer Inputs'!AH$10)</f>
        <v/>
      </c>
      <c r="AI163" s="362" t="str">
        <f t="shared" si="36"/>
        <v/>
      </c>
      <c r="AJ163" s="345" t="str">
        <f>IF(L163&lt;1,"",Calculations!AU153*'Customer Inputs'!AH$10)</f>
        <v/>
      </c>
      <c r="AK163" s="361" t="str">
        <f t="shared" si="37"/>
        <v/>
      </c>
      <c r="AL163" s="37" t="e">
        <f t="shared" si="38"/>
        <v>#VALUE!</v>
      </c>
      <c r="AS163" s="94" t="str">
        <f>IF(ADMIN!AE153="yes","Approved",IF(ADMIN!AE153="no","DENIED",IF(Calculations!U153="Fail wattage","Proposed wattage exceeds existing",IF(AND(Calculations!U153="Fail Qty",C163="L740"),"Proposed Lamp quantity does not match existing",IF(Calculations!U153="Fail Qty","Proposed quantity does not match existing",IF(Calculations!U153="Fail Refrigerated","Proposed Linear feet do not match existing",""))))))</f>
        <v/>
      </c>
      <c r="AU163" s="95"/>
      <c r="AV163" s="95"/>
      <c r="AW163" s="95"/>
      <c r="AX163" s="95"/>
      <c r="AY163" s="95"/>
      <c r="AZ163" s="95"/>
      <c r="BA163" s="95"/>
    </row>
    <row r="164" spans="1:53" ht="30" customHeight="1" x14ac:dyDescent="0.25">
      <c r="A164" s="37">
        <v>149</v>
      </c>
      <c r="B164" s="82"/>
      <c r="C164" s="82"/>
      <c r="D164" s="358" t="str">
        <f>IFERROR(IF(C164="","",INDEX(References!$W$4:$W$12,MATCH('Customer Inputs'!C164,References!$H$4:$H$12,0))),"")</f>
        <v/>
      </c>
      <c r="E164" s="83"/>
      <c r="F164" s="84"/>
      <c r="G164" s="85"/>
      <c r="H164" s="86" t="str">
        <f>IF(G164="","",INDEX('Wattage Table'!$F$3:$F$2671,MATCH('Customer Inputs'!G164,'Wattage Table'!$D$3:$D$2671,0)))</f>
        <v/>
      </c>
      <c r="I164" s="83"/>
      <c r="J164" s="83"/>
      <c r="K164" s="87"/>
      <c r="L164" s="87"/>
      <c r="M164" s="379" t="str">
        <f>IF(G164="","",INDEX('Wattage Table'!$L$3:$L$2671,MATCH('Customer Inputs'!G164,'Wattage Table'!$D$3:$D$2671,0)))</f>
        <v/>
      </c>
      <c r="N164" s="88"/>
      <c r="O164" s="364"/>
      <c r="P164" s="364"/>
      <c r="Q164" s="89" t="str">
        <f t="shared" si="39"/>
        <v/>
      </c>
      <c r="R164" s="90" t="str">
        <f t="shared" si="40"/>
        <v/>
      </c>
      <c r="S164" s="84"/>
      <c r="T164" s="555"/>
      <c r="U164" s="82"/>
      <c r="V164" s="378" t="str">
        <f t="shared" si="32"/>
        <v/>
      </c>
      <c r="W164" s="82"/>
      <c r="X164" s="86">
        <f t="shared" si="33"/>
        <v>0</v>
      </c>
      <c r="Y164" s="86" t="str">
        <f>IF(W164="","",INDEX('Wattage Table'!$F$3:$F$2671,MATCH('Customer Inputs'!W164,'Wattage Table'!$D$3:$D$2671,0)))</f>
        <v/>
      </c>
      <c r="Z164" s="86" t="str">
        <f t="shared" si="34"/>
        <v/>
      </c>
      <c r="AA164" s="87"/>
      <c r="AB164" s="359">
        <f t="shared" si="35"/>
        <v>0</v>
      </c>
      <c r="AC164" s="555"/>
      <c r="AD164" s="86" t="str">
        <f>IF(OR(U164="",W164=""),"",IF(U164="New Install",INDEX('Wattage Table'!$L$3:$L$2671,MATCH('Customer Inputs'!V164,'Wattage Table'!$B$3:$B$2671,0)),INDEX('Wattage Table'!$L$3:$L$2671,MATCH(W164,'Wattage Table'!$D$3:$D$2671,0))))</f>
        <v/>
      </c>
      <c r="AE164" s="91"/>
      <c r="AF164" s="92" t="str">
        <f>Calculations!$AW154</f>
        <v/>
      </c>
      <c r="AG164" s="542"/>
      <c r="AH164" s="551" t="str">
        <f>IF(K164&lt;1,"",Calculations!AV154*'Customer Inputs'!AH$10)</f>
        <v/>
      </c>
      <c r="AI164" s="362" t="str">
        <f t="shared" si="36"/>
        <v/>
      </c>
      <c r="AJ164" s="345" t="str">
        <f>IF(L164&lt;1,"",Calculations!AU154*'Customer Inputs'!AH$10)</f>
        <v/>
      </c>
      <c r="AK164" s="361" t="str">
        <f t="shared" si="37"/>
        <v/>
      </c>
      <c r="AL164" s="37" t="e">
        <f t="shared" si="38"/>
        <v>#VALUE!</v>
      </c>
      <c r="AS164" s="94" t="str">
        <f>IF(ADMIN!AE154="yes","Approved",IF(ADMIN!AE154="no","DENIED",IF(Calculations!U154="Fail wattage","Proposed wattage exceeds existing",IF(AND(Calculations!U154="Fail Qty",C164="L740"),"Proposed Lamp quantity does not match existing",IF(Calculations!U154="Fail Qty","Proposed quantity does not match existing",IF(Calculations!U154="Fail Refrigerated","Proposed Linear feet do not match existing",""))))))</f>
        <v/>
      </c>
      <c r="AU164" s="95"/>
      <c r="AV164" s="95"/>
      <c r="AW164" s="95"/>
      <c r="AX164" s="95"/>
      <c r="AY164" s="95"/>
      <c r="AZ164" s="95"/>
      <c r="BA164" s="95"/>
    </row>
    <row r="165" spans="1:53" ht="30" customHeight="1" x14ac:dyDescent="0.25">
      <c r="A165" s="37">
        <v>150</v>
      </c>
      <c r="B165" s="82"/>
      <c r="C165" s="82"/>
      <c r="D165" s="358" t="str">
        <f>IFERROR(IF(C165="","",INDEX(References!$W$4:$W$12,MATCH('Customer Inputs'!C165,References!$H$4:$H$12,0))),"")</f>
        <v/>
      </c>
      <c r="E165" s="83"/>
      <c r="F165" s="84"/>
      <c r="G165" s="85"/>
      <c r="H165" s="86" t="str">
        <f>IF(G165="","",INDEX('Wattage Table'!$F$3:$F$2671,MATCH('Customer Inputs'!G165,'Wattage Table'!$D$3:$D$2671,0)))</f>
        <v/>
      </c>
      <c r="I165" s="83"/>
      <c r="J165" s="83"/>
      <c r="K165" s="87"/>
      <c r="L165" s="87"/>
      <c r="M165" s="379" t="str">
        <f>IF(G165="","",INDEX('Wattage Table'!$L$3:$L$2671,MATCH('Customer Inputs'!G165,'Wattage Table'!$D$3:$D$2671,0)))</f>
        <v/>
      </c>
      <c r="N165" s="88"/>
      <c r="O165" s="364"/>
      <c r="P165" s="364"/>
      <c r="Q165" s="89" t="str">
        <f t="shared" si="39"/>
        <v/>
      </c>
      <c r="R165" s="90" t="str">
        <f t="shared" si="40"/>
        <v/>
      </c>
      <c r="S165" s="84"/>
      <c r="T165" s="555"/>
      <c r="U165" s="82"/>
      <c r="V165" s="378" t="str">
        <f t="shared" si="32"/>
        <v/>
      </c>
      <c r="W165" s="82"/>
      <c r="X165" s="86">
        <f t="shared" si="33"/>
        <v>0</v>
      </c>
      <c r="Y165" s="86" t="str">
        <f>IF(W165="","",INDEX('Wattage Table'!$F$3:$F$2671,MATCH('Customer Inputs'!W165,'Wattage Table'!$D$3:$D$2671,0)))</f>
        <v/>
      </c>
      <c r="Z165" s="86" t="str">
        <f t="shared" si="34"/>
        <v/>
      </c>
      <c r="AA165" s="87"/>
      <c r="AB165" s="359">
        <f t="shared" si="35"/>
        <v>0</v>
      </c>
      <c r="AC165" s="555"/>
      <c r="AD165" s="86" t="str">
        <f>IF(OR(U165="",W165=""),"",IF(U165="New Install",INDEX('Wattage Table'!$L$3:$L$2671,MATCH('Customer Inputs'!V165,'Wattage Table'!$B$3:$B$2671,0)),INDEX('Wattage Table'!$L$3:$L$2671,MATCH(W165,'Wattage Table'!$D$3:$D$2671,0))))</f>
        <v/>
      </c>
      <c r="AE165" s="91"/>
      <c r="AF165" s="92" t="str">
        <f>Calculations!$AW155</f>
        <v/>
      </c>
      <c r="AG165" s="542"/>
      <c r="AH165" s="551" t="str">
        <f>IF(K165&lt;1,"",Calculations!AV155*'Customer Inputs'!AH$10)</f>
        <v/>
      </c>
      <c r="AI165" s="362" t="str">
        <f t="shared" si="36"/>
        <v/>
      </c>
      <c r="AJ165" s="345" t="str">
        <f>IF(L165&lt;1,"",Calculations!AU155*'Customer Inputs'!AH$10)</f>
        <v/>
      </c>
      <c r="AK165" s="361" t="str">
        <f t="shared" si="37"/>
        <v/>
      </c>
      <c r="AL165" s="37" t="e">
        <f t="shared" si="38"/>
        <v>#VALUE!</v>
      </c>
      <c r="AS165" s="94" t="str">
        <f>IF(ADMIN!AE155="yes","Approved",IF(ADMIN!AE155="no","DENIED",IF(Calculations!U155="Fail wattage","Proposed wattage exceeds existing",IF(AND(Calculations!U155="Fail Qty",C165="L740"),"Proposed Lamp quantity does not match existing",IF(Calculations!U155="Fail Qty","Proposed quantity does not match existing",IF(Calculations!U155="Fail Refrigerated","Proposed Linear feet do not match existing",""))))))</f>
        <v/>
      </c>
      <c r="AU165" s="95"/>
      <c r="AV165" s="95"/>
      <c r="AW165" s="95"/>
      <c r="AX165" s="95"/>
      <c r="AY165" s="95"/>
      <c r="AZ165" s="95"/>
      <c r="BA165" s="95"/>
    </row>
    <row r="166" spans="1:53" ht="30" customHeight="1" x14ac:dyDescent="0.25">
      <c r="A166" s="37">
        <v>151</v>
      </c>
      <c r="B166" s="82"/>
      <c r="C166" s="82"/>
      <c r="D166" s="358" t="str">
        <f>IFERROR(IF(C166="","",INDEX(References!$W$4:$W$12,MATCH('Customer Inputs'!C166,References!$H$4:$H$12,0))),"")</f>
        <v/>
      </c>
      <c r="E166" s="83"/>
      <c r="F166" s="84"/>
      <c r="G166" s="85"/>
      <c r="H166" s="86" t="str">
        <f>IF(G166="","",INDEX('Wattage Table'!$F$3:$F$2671,MATCH('Customer Inputs'!G166,'Wattage Table'!$D$3:$D$2671,0)))</f>
        <v/>
      </c>
      <c r="I166" s="83"/>
      <c r="J166" s="83"/>
      <c r="K166" s="87"/>
      <c r="L166" s="87"/>
      <c r="M166" s="379" t="str">
        <f>IF(G166="","",INDEX('Wattage Table'!$L$3:$L$2671,MATCH('Customer Inputs'!G166,'Wattage Table'!$D$3:$D$2671,0)))</f>
        <v/>
      </c>
      <c r="N166" s="88"/>
      <c r="O166" s="364"/>
      <c r="P166" s="364"/>
      <c r="Q166" s="89" t="str">
        <f t="shared" si="39"/>
        <v/>
      </c>
      <c r="R166" s="90" t="str">
        <f t="shared" si="40"/>
        <v/>
      </c>
      <c r="S166" s="84"/>
      <c r="T166" s="555"/>
      <c r="U166" s="82"/>
      <c r="V166" s="378" t="str">
        <f t="shared" si="32"/>
        <v/>
      </c>
      <c r="W166" s="82"/>
      <c r="X166" s="86">
        <f t="shared" si="33"/>
        <v>0</v>
      </c>
      <c r="Y166" s="86" t="str">
        <f>IF(W166="","",INDEX('Wattage Table'!$F$3:$F$2671,MATCH('Customer Inputs'!W166,'Wattage Table'!$D$3:$D$2671,0)))</f>
        <v/>
      </c>
      <c r="Z166" s="86" t="str">
        <f t="shared" si="34"/>
        <v/>
      </c>
      <c r="AA166" s="87"/>
      <c r="AB166" s="359">
        <f t="shared" si="35"/>
        <v>0</v>
      </c>
      <c r="AC166" s="555"/>
      <c r="AD166" s="86" t="str">
        <f>IF(OR(U166="",W166=""),"",IF(U166="New Install",INDEX('Wattage Table'!$L$3:$L$2671,MATCH('Customer Inputs'!V166,'Wattage Table'!$B$3:$B$2671,0)),INDEX('Wattage Table'!$L$3:$L$2671,MATCH(W166,'Wattage Table'!$D$3:$D$2671,0))))</f>
        <v/>
      </c>
      <c r="AE166" s="91"/>
      <c r="AF166" s="92" t="str">
        <f>Calculations!$AW156</f>
        <v/>
      </c>
      <c r="AG166" s="542"/>
      <c r="AH166" s="551" t="str">
        <f>IF(K166&lt;1,"",Calculations!AV156*'Customer Inputs'!AH$10)</f>
        <v/>
      </c>
      <c r="AI166" s="362" t="str">
        <f t="shared" si="36"/>
        <v/>
      </c>
      <c r="AJ166" s="345" t="str">
        <f>IF(L166&lt;1,"",Calculations!AU156*'Customer Inputs'!AH$10)</f>
        <v/>
      </c>
      <c r="AK166" s="361" t="str">
        <f t="shared" si="37"/>
        <v/>
      </c>
      <c r="AL166" s="37" t="e">
        <f t="shared" si="38"/>
        <v>#VALUE!</v>
      </c>
      <c r="AS166" s="94" t="str">
        <f>IF(ADMIN!AE156="yes","Approved",IF(ADMIN!AE156="no","DENIED",IF(Calculations!U156="Fail wattage","Proposed wattage exceeds existing",IF(AND(Calculations!U156="Fail Qty",C166="L740"),"Proposed Lamp quantity does not match existing",IF(Calculations!U156="Fail Qty","Proposed quantity does not match existing",IF(Calculations!U156="Fail Refrigerated","Proposed Linear feet do not match existing",""))))))</f>
        <v/>
      </c>
      <c r="AU166" s="95"/>
      <c r="AV166" s="95"/>
      <c r="AW166" s="95"/>
      <c r="AX166" s="95"/>
      <c r="AY166" s="95"/>
      <c r="AZ166" s="95"/>
      <c r="BA166" s="95"/>
    </row>
    <row r="167" spans="1:53" ht="30" customHeight="1" x14ac:dyDescent="0.25">
      <c r="A167" s="37">
        <v>152</v>
      </c>
      <c r="B167" s="82"/>
      <c r="C167" s="82"/>
      <c r="D167" s="358" t="str">
        <f>IFERROR(IF(C167="","",INDEX(References!$W$4:$W$12,MATCH('Customer Inputs'!C167,References!$H$4:$H$12,0))),"")</f>
        <v/>
      </c>
      <c r="E167" s="83"/>
      <c r="F167" s="84"/>
      <c r="G167" s="85"/>
      <c r="H167" s="86" t="str">
        <f>IF(G167="","",INDEX('Wattage Table'!$F$3:$F$2671,MATCH('Customer Inputs'!G167,'Wattage Table'!$D$3:$D$2671,0)))</f>
        <v/>
      </c>
      <c r="I167" s="83"/>
      <c r="J167" s="83"/>
      <c r="K167" s="87"/>
      <c r="L167" s="87"/>
      <c r="M167" s="379" t="str">
        <f>IF(G167="","",INDEX('Wattage Table'!$L$3:$L$2671,MATCH('Customer Inputs'!G167,'Wattage Table'!$D$3:$D$2671,0)))</f>
        <v/>
      </c>
      <c r="N167" s="88"/>
      <c r="O167" s="364"/>
      <c r="P167" s="364"/>
      <c r="Q167" s="89" t="str">
        <f t="shared" si="39"/>
        <v/>
      </c>
      <c r="R167" s="90" t="str">
        <f t="shared" si="40"/>
        <v/>
      </c>
      <c r="S167" s="84"/>
      <c r="T167" s="555"/>
      <c r="U167" s="82"/>
      <c r="V167" s="378" t="str">
        <f t="shared" si="32"/>
        <v/>
      </c>
      <c r="W167" s="82"/>
      <c r="X167" s="86">
        <f t="shared" si="33"/>
        <v>0</v>
      </c>
      <c r="Y167" s="86" t="str">
        <f>IF(W167="","",INDEX('Wattage Table'!$F$3:$F$2671,MATCH('Customer Inputs'!W167,'Wattage Table'!$D$3:$D$2671,0)))</f>
        <v/>
      </c>
      <c r="Z167" s="86" t="str">
        <f t="shared" si="34"/>
        <v/>
      </c>
      <c r="AA167" s="87"/>
      <c r="AB167" s="359">
        <f t="shared" si="35"/>
        <v>0</v>
      </c>
      <c r="AC167" s="555"/>
      <c r="AD167" s="86" t="str">
        <f>IF(OR(U167="",W167=""),"",IF(U167="New Install",INDEX('Wattage Table'!$L$3:$L$2671,MATCH('Customer Inputs'!V167,'Wattage Table'!$B$3:$B$2671,0)),INDEX('Wattage Table'!$L$3:$L$2671,MATCH(W167,'Wattage Table'!$D$3:$D$2671,0))))</f>
        <v/>
      </c>
      <c r="AE167" s="91"/>
      <c r="AF167" s="92" t="str">
        <f>Calculations!$AW157</f>
        <v/>
      </c>
      <c r="AG167" s="542"/>
      <c r="AH167" s="551" t="str">
        <f>IF(K167&lt;1,"",Calculations!AV157*'Customer Inputs'!AH$10)</f>
        <v/>
      </c>
      <c r="AI167" s="362" t="str">
        <f t="shared" si="36"/>
        <v/>
      </c>
      <c r="AJ167" s="345" t="str">
        <f>IF(L167&lt;1,"",Calculations!AU157*'Customer Inputs'!AH$10)</f>
        <v/>
      </c>
      <c r="AK167" s="361" t="str">
        <f t="shared" si="37"/>
        <v/>
      </c>
      <c r="AL167" s="37" t="e">
        <f t="shared" si="38"/>
        <v>#VALUE!</v>
      </c>
      <c r="AS167" s="94" t="str">
        <f>IF(ADMIN!AE157="yes","Approved",IF(ADMIN!AE157="no","DENIED",IF(Calculations!U157="Fail wattage","Proposed wattage exceeds existing",IF(AND(Calculations!U157="Fail Qty",C167="L740"),"Proposed Lamp quantity does not match existing",IF(Calculations!U157="Fail Qty","Proposed quantity does not match existing",IF(Calculations!U157="Fail Refrigerated","Proposed Linear feet do not match existing",""))))))</f>
        <v/>
      </c>
      <c r="AU167" s="95"/>
      <c r="AV167" s="95"/>
      <c r="AW167" s="95"/>
      <c r="AX167" s="95"/>
      <c r="AY167" s="95"/>
      <c r="AZ167" s="95"/>
      <c r="BA167" s="95"/>
    </row>
    <row r="168" spans="1:53" ht="30" customHeight="1" x14ac:dyDescent="0.25">
      <c r="A168" s="37">
        <v>153</v>
      </c>
      <c r="B168" s="82"/>
      <c r="C168" s="82"/>
      <c r="D168" s="358" t="str">
        <f>IFERROR(IF(C168="","",INDEX(References!$W$4:$W$12,MATCH('Customer Inputs'!C168,References!$H$4:$H$12,0))),"")</f>
        <v/>
      </c>
      <c r="E168" s="83"/>
      <c r="F168" s="84"/>
      <c r="G168" s="85"/>
      <c r="H168" s="86" t="str">
        <f>IF(G168="","",INDEX('Wattage Table'!$F$3:$F$2671,MATCH('Customer Inputs'!G168,'Wattage Table'!$D$3:$D$2671,0)))</f>
        <v/>
      </c>
      <c r="I168" s="83"/>
      <c r="J168" s="83"/>
      <c r="K168" s="87"/>
      <c r="L168" s="87"/>
      <c r="M168" s="379" t="str">
        <f>IF(G168="","",INDEX('Wattage Table'!$L$3:$L$2671,MATCH('Customer Inputs'!G168,'Wattage Table'!$D$3:$D$2671,0)))</f>
        <v/>
      </c>
      <c r="N168" s="88"/>
      <c r="O168" s="364"/>
      <c r="P168" s="364"/>
      <c r="Q168" s="89" t="str">
        <f t="shared" si="39"/>
        <v/>
      </c>
      <c r="R168" s="90" t="str">
        <f t="shared" si="40"/>
        <v/>
      </c>
      <c r="S168" s="84"/>
      <c r="T168" s="555"/>
      <c r="U168" s="82"/>
      <c r="V168" s="378" t="str">
        <f t="shared" si="32"/>
        <v/>
      </c>
      <c r="W168" s="82"/>
      <c r="X168" s="86">
        <f t="shared" si="33"/>
        <v>0</v>
      </c>
      <c r="Y168" s="86" t="str">
        <f>IF(W168="","",INDEX('Wattage Table'!$F$3:$F$2671,MATCH('Customer Inputs'!W168,'Wattage Table'!$D$3:$D$2671,0)))</f>
        <v/>
      </c>
      <c r="Z168" s="86" t="str">
        <f t="shared" si="34"/>
        <v/>
      </c>
      <c r="AA168" s="87"/>
      <c r="AB168" s="359">
        <f t="shared" si="35"/>
        <v>0</v>
      </c>
      <c r="AC168" s="555"/>
      <c r="AD168" s="86" t="str">
        <f>IF(OR(U168="",W168=""),"",IF(U168="New Install",INDEX('Wattage Table'!$L$3:$L$2671,MATCH('Customer Inputs'!V168,'Wattage Table'!$B$3:$B$2671,0)),INDEX('Wattage Table'!$L$3:$L$2671,MATCH(W168,'Wattage Table'!$D$3:$D$2671,0))))</f>
        <v/>
      </c>
      <c r="AE168" s="91"/>
      <c r="AF168" s="92" t="str">
        <f>Calculations!$AW158</f>
        <v/>
      </c>
      <c r="AG168" s="542"/>
      <c r="AH168" s="551" t="str">
        <f>IF(K168&lt;1,"",Calculations!AV158*'Customer Inputs'!AH$10)</f>
        <v/>
      </c>
      <c r="AI168" s="362" t="str">
        <f t="shared" si="36"/>
        <v/>
      </c>
      <c r="AJ168" s="345" t="str">
        <f>IF(L168&lt;1,"",Calculations!AU158*'Customer Inputs'!AH$10)</f>
        <v/>
      </c>
      <c r="AK168" s="361" t="str">
        <f t="shared" si="37"/>
        <v/>
      </c>
      <c r="AL168" s="37" t="e">
        <f t="shared" si="38"/>
        <v>#VALUE!</v>
      </c>
      <c r="AS168" s="94" t="str">
        <f>IF(ADMIN!AE158="yes","Approved",IF(ADMIN!AE158="no","DENIED",IF(Calculations!U158="Fail wattage","Proposed wattage exceeds existing",IF(AND(Calculations!U158="Fail Qty",C168="L740"),"Proposed Lamp quantity does not match existing",IF(Calculations!U158="Fail Qty","Proposed quantity does not match existing",IF(Calculations!U158="Fail Refrigerated","Proposed Linear feet do not match existing",""))))))</f>
        <v/>
      </c>
      <c r="AU168" s="95"/>
      <c r="AV168" s="95"/>
      <c r="AW168" s="95"/>
      <c r="AX168" s="95"/>
      <c r="AY168" s="95"/>
      <c r="AZ168" s="95"/>
      <c r="BA168" s="95"/>
    </row>
    <row r="169" spans="1:53" ht="30" customHeight="1" x14ac:dyDescent="0.25">
      <c r="A169" s="37">
        <v>154</v>
      </c>
      <c r="B169" s="82"/>
      <c r="C169" s="82"/>
      <c r="D169" s="358" t="str">
        <f>IFERROR(IF(C169="","",INDEX(References!$W$4:$W$12,MATCH('Customer Inputs'!C169,References!$H$4:$H$12,0))),"")</f>
        <v/>
      </c>
      <c r="E169" s="83"/>
      <c r="F169" s="84"/>
      <c r="G169" s="85"/>
      <c r="H169" s="86" t="str">
        <f>IF(G169="","",INDEX('Wattage Table'!$F$3:$F$2671,MATCH('Customer Inputs'!G169,'Wattage Table'!$D$3:$D$2671,0)))</f>
        <v/>
      </c>
      <c r="I169" s="83"/>
      <c r="J169" s="83"/>
      <c r="K169" s="87"/>
      <c r="L169" s="87"/>
      <c r="M169" s="379" t="str">
        <f>IF(G169="","",INDEX('Wattage Table'!$L$3:$L$2671,MATCH('Customer Inputs'!G169,'Wattage Table'!$D$3:$D$2671,0)))</f>
        <v/>
      </c>
      <c r="N169" s="88"/>
      <c r="O169" s="364"/>
      <c r="P169" s="364"/>
      <c r="Q169" s="89" t="str">
        <f t="shared" si="39"/>
        <v/>
      </c>
      <c r="R169" s="90" t="str">
        <f t="shared" si="40"/>
        <v/>
      </c>
      <c r="S169" s="84"/>
      <c r="T169" s="555"/>
      <c r="U169" s="82"/>
      <c r="V169" s="378" t="str">
        <f t="shared" si="32"/>
        <v/>
      </c>
      <c r="W169" s="82"/>
      <c r="X169" s="86">
        <f t="shared" si="33"/>
        <v>0</v>
      </c>
      <c r="Y169" s="86" t="str">
        <f>IF(W169="","",INDEX('Wattage Table'!$F$3:$F$2671,MATCH('Customer Inputs'!W169,'Wattage Table'!$D$3:$D$2671,0)))</f>
        <v/>
      </c>
      <c r="Z169" s="86" t="str">
        <f t="shared" si="34"/>
        <v/>
      </c>
      <c r="AA169" s="87"/>
      <c r="AB169" s="359">
        <f t="shared" si="35"/>
        <v>0</v>
      </c>
      <c r="AC169" s="555"/>
      <c r="AD169" s="86" t="str">
        <f>IF(OR(U169="",W169=""),"",IF(U169="New Install",INDEX('Wattage Table'!$L$3:$L$2671,MATCH('Customer Inputs'!V169,'Wattage Table'!$B$3:$B$2671,0)),INDEX('Wattage Table'!$L$3:$L$2671,MATCH(W169,'Wattage Table'!$D$3:$D$2671,0))))</f>
        <v/>
      </c>
      <c r="AE169" s="91"/>
      <c r="AF169" s="92" t="str">
        <f>Calculations!$AW159</f>
        <v/>
      </c>
      <c r="AG169" s="542"/>
      <c r="AH169" s="551" t="str">
        <f>IF(K169&lt;1,"",Calculations!AV159*'Customer Inputs'!AH$10)</f>
        <v/>
      </c>
      <c r="AI169" s="362" t="str">
        <f t="shared" si="36"/>
        <v/>
      </c>
      <c r="AJ169" s="345" t="str">
        <f>IF(L169&lt;1,"",Calculations!AU159*'Customer Inputs'!AH$10)</f>
        <v/>
      </c>
      <c r="AK169" s="361" t="str">
        <f t="shared" si="37"/>
        <v/>
      </c>
      <c r="AL169" s="37" t="e">
        <f t="shared" si="38"/>
        <v>#VALUE!</v>
      </c>
      <c r="AS169" s="94" t="str">
        <f>IF(ADMIN!AE159="yes","Approved",IF(ADMIN!AE159="no","DENIED",IF(Calculations!U159="Fail wattage","Proposed wattage exceeds existing",IF(AND(Calculations!U159="Fail Qty",C169="L740"),"Proposed Lamp quantity does not match existing",IF(Calculations!U159="Fail Qty","Proposed quantity does not match existing",IF(Calculations!U159="Fail Refrigerated","Proposed Linear feet do not match existing",""))))))</f>
        <v/>
      </c>
      <c r="AU169" s="95"/>
      <c r="AV169" s="95"/>
      <c r="AW169" s="95"/>
      <c r="AX169" s="95"/>
      <c r="AY169" s="95"/>
      <c r="AZ169" s="95"/>
      <c r="BA169" s="95"/>
    </row>
    <row r="170" spans="1:53" ht="30" customHeight="1" x14ac:dyDescent="0.25">
      <c r="A170" s="37">
        <v>155</v>
      </c>
      <c r="B170" s="82"/>
      <c r="C170" s="82"/>
      <c r="D170" s="358" t="str">
        <f>IFERROR(IF(C170="","",INDEX(References!$W$4:$W$12,MATCH('Customer Inputs'!C170,References!$H$4:$H$12,0))),"")</f>
        <v/>
      </c>
      <c r="E170" s="83"/>
      <c r="F170" s="84"/>
      <c r="G170" s="85"/>
      <c r="H170" s="86" t="str">
        <f>IF(G170="","",INDEX('Wattage Table'!$F$3:$F$2671,MATCH('Customer Inputs'!G170,'Wattage Table'!$D$3:$D$2671,0)))</f>
        <v/>
      </c>
      <c r="I170" s="83"/>
      <c r="J170" s="83"/>
      <c r="K170" s="87"/>
      <c r="L170" s="87"/>
      <c r="M170" s="379" t="str">
        <f>IF(G170="","",INDEX('Wattage Table'!$L$3:$L$2671,MATCH('Customer Inputs'!G170,'Wattage Table'!$D$3:$D$2671,0)))</f>
        <v/>
      </c>
      <c r="N170" s="88"/>
      <c r="O170" s="364"/>
      <c r="P170" s="364"/>
      <c r="Q170" s="89" t="str">
        <f t="shared" si="39"/>
        <v/>
      </c>
      <c r="R170" s="90" t="str">
        <f t="shared" si="40"/>
        <v/>
      </c>
      <c r="S170" s="84"/>
      <c r="T170" s="555"/>
      <c r="U170" s="82"/>
      <c r="V170" s="378" t="str">
        <f t="shared" si="32"/>
        <v/>
      </c>
      <c r="W170" s="82"/>
      <c r="X170" s="86">
        <f t="shared" si="33"/>
        <v>0</v>
      </c>
      <c r="Y170" s="86" t="str">
        <f>IF(W170="","",INDEX('Wattage Table'!$F$3:$F$2671,MATCH('Customer Inputs'!W170,'Wattage Table'!$D$3:$D$2671,0)))</f>
        <v/>
      </c>
      <c r="Z170" s="86" t="str">
        <f t="shared" si="34"/>
        <v/>
      </c>
      <c r="AA170" s="87"/>
      <c r="AB170" s="359">
        <f t="shared" si="35"/>
        <v>0</v>
      </c>
      <c r="AC170" s="555"/>
      <c r="AD170" s="86" t="str">
        <f>IF(OR(U170="",W170=""),"",IF(U170="New Install",INDEX('Wattage Table'!$L$3:$L$2671,MATCH('Customer Inputs'!V170,'Wattage Table'!$B$3:$B$2671,0)),INDEX('Wattage Table'!$L$3:$L$2671,MATCH(W170,'Wattage Table'!$D$3:$D$2671,0))))</f>
        <v/>
      </c>
      <c r="AE170" s="91"/>
      <c r="AF170" s="92" t="str">
        <f>Calculations!$AW160</f>
        <v/>
      </c>
      <c r="AG170" s="542"/>
      <c r="AH170" s="551" t="str">
        <f>IF(K170&lt;1,"",Calculations!AV160*'Customer Inputs'!AH$10)</f>
        <v/>
      </c>
      <c r="AI170" s="362" t="str">
        <f t="shared" si="36"/>
        <v/>
      </c>
      <c r="AJ170" s="345" t="str">
        <f>IF(L170&lt;1,"",Calculations!AU160*'Customer Inputs'!AH$10)</f>
        <v/>
      </c>
      <c r="AK170" s="361" t="str">
        <f t="shared" si="37"/>
        <v/>
      </c>
      <c r="AL170" s="37" t="e">
        <f t="shared" si="38"/>
        <v>#VALUE!</v>
      </c>
      <c r="AS170" s="94" t="str">
        <f>IF(ADMIN!AE160="yes","Approved",IF(ADMIN!AE160="no","DENIED",IF(Calculations!U160="Fail wattage","Proposed wattage exceeds existing",IF(AND(Calculations!U160="Fail Qty",C170="L740"),"Proposed Lamp quantity does not match existing",IF(Calculations!U160="Fail Qty","Proposed quantity does not match existing",IF(Calculations!U160="Fail Refrigerated","Proposed Linear feet do not match existing",""))))))</f>
        <v/>
      </c>
      <c r="AU170" s="95"/>
      <c r="AV170" s="95"/>
      <c r="AW170" s="95"/>
      <c r="AX170" s="95"/>
      <c r="AY170" s="95"/>
      <c r="AZ170" s="95"/>
      <c r="BA170" s="95"/>
    </row>
    <row r="171" spans="1:53" ht="30" customHeight="1" x14ac:dyDescent="0.25">
      <c r="A171" s="37">
        <v>156</v>
      </c>
      <c r="B171" s="82"/>
      <c r="C171" s="82"/>
      <c r="D171" s="358" t="str">
        <f>IFERROR(IF(C171="","",INDEX(References!$W$4:$W$12,MATCH('Customer Inputs'!C171,References!$H$4:$H$12,0))),"")</f>
        <v/>
      </c>
      <c r="E171" s="83"/>
      <c r="F171" s="84"/>
      <c r="G171" s="85"/>
      <c r="H171" s="86" t="str">
        <f>IF(G171="","",INDEX('Wattage Table'!$F$3:$F$2671,MATCH('Customer Inputs'!G171,'Wattage Table'!$D$3:$D$2671,0)))</f>
        <v/>
      </c>
      <c r="I171" s="83"/>
      <c r="J171" s="83"/>
      <c r="K171" s="87"/>
      <c r="L171" s="87"/>
      <c r="M171" s="379" t="str">
        <f>IF(G171="","",INDEX('Wattage Table'!$L$3:$L$2671,MATCH('Customer Inputs'!G171,'Wattage Table'!$D$3:$D$2671,0)))</f>
        <v/>
      </c>
      <c r="N171" s="88"/>
      <c r="O171" s="364"/>
      <c r="P171" s="364"/>
      <c r="Q171" s="89" t="str">
        <f t="shared" si="39"/>
        <v/>
      </c>
      <c r="R171" s="90" t="str">
        <f t="shared" si="40"/>
        <v/>
      </c>
      <c r="S171" s="84"/>
      <c r="T171" s="555"/>
      <c r="U171" s="82"/>
      <c r="V171" s="378" t="str">
        <f t="shared" si="32"/>
        <v/>
      </c>
      <c r="W171" s="82"/>
      <c r="X171" s="86">
        <f t="shared" si="33"/>
        <v>0</v>
      </c>
      <c r="Y171" s="86" t="str">
        <f>IF(W171="","",INDEX('Wattage Table'!$F$3:$F$2671,MATCH('Customer Inputs'!W171,'Wattage Table'!$D$3:$D$2671,0)))</f>
        <v/>
      </c>
      <c r="Z171" s="86" t="str">
        <f t="shared" si="34"/>
        <v/>
      </c>
      <c r="AA171" s="87"/>
      <c r="AB171" s="359">
        <f t="shared" si="35"/>
        <v>0</v>
      </c>
      <c r="AC171" s="555"/>
      <c r="AD171" s="86" t="str">
        <f>IF(OR(U171="",W171=""),"",IF(U171="New Install",INDEX('Wattage Table'!$L$3:$L$2671,MATCH('Customer Inputs'!V171,'Wattage Table'!$B$3:$B$2671,0)),INDEX('Wattage Table'!$L$3:$L$2671,MATCH(W171,'Wattage Table'!$D$3:$D$2671,0))))</f>
        <v/>
      </c>
      <c r="AE171" s="91"/>
      <c r="AF171" s="92" t="str">
        <f>Calculations!$AW161</f>
        <v/>
      </c>
      <c r="AG171" s="542"/>
      <c r="AH171" s="551" t="str">
        <f>IF(K171&lt;1,"",Calculations!AV161*'Customer Inputs'!AH$10)</f>
        <v/>
      </c>
      <c r="AI171" s="362" t="str">
        <f t="shared" si="36"/>
        <v/>
      </c>
      <c r="AJ171" s="345" t="str">
        <f>IF(L171&lt;1,"",Calculations!AU161*'Customer Inputs'!AH$10)</f>
        <v/>
      </c>
      <c r="AK171" s="361" t="str">
        <f t="shared" si="37"/>
        <v/>
      </c>
      <c r="AL171" s="37" t="e">
        <f t="shared" si="38"/>
        <v>#VALUE!</v>
      </c>
      <c r="AS171" s="94" t="str">
        <f>IF(ADMIN!AE161="yes","Approved",IF(ADMIN!AE161="no","DENIED",IF(Calculations!U161="Fail wattage","Proposed wattage exceeds existing",IF(AND(Calculations!U161="Fail Qty",C171="L740"),"Proposed Lamp quantity does not match existing",IF(Calculations!U161="Fail Qty","Proposed quantity does not match existing",IF(Calculations!U161="Fail Refrigerated","Proposed Linear feet do not match existing",""))))))</f>
        <v/>
      </c>
      <c r="AU171" s="95"/>
      <c r="AV171" s="95"/>
      <c r="AW171" s="95"/>
      <c r="AX171" s="95"/>
      <c r="AY171" s="95"/>
      <c r="AZ171" s="95"/>
      <c r="BA171" s="95"/>
    </row>
    <row r="172" spans="1:53" ht="30" customHeight="1" x14ac:dyDescent="0.25">
      <c r="A172" s="37">
        <v>157</v>
      </c>
      <c r="B172" s="82"/>
      <c r="C172" s="82"/>
      <c r="D172" s="358" t="str">
        <f>IFERROR(IF(C172="","",INDEX(References!$W$4:$W$12,MATCH('Customer Inputs'!C172,References!$H$4:$H$12,0))),"")</f>
        <v/>
      </c>
      <c r="E172" s="83"/>
      <c r="F172" s="84"/>
      <c r="G172" s="85"/>
      <c r="H172" s="86" t="str">
        <f>IF(G172="","",INDEX('Wattage Table'!$F$3:$F$2671,MATCH('Customer Inputs'!G172,'Wattage Table'!$D$3:$D$2671,0)))</f>
        <v/>
      </c>
      <c r="I172" s="83"/>
      <c r="J172" s="83"/>
      <c r="K172" s="87"/>
      <c r="L172" s="87"/>
      <c r="M172" s="379" t="str">
        <f>IF(G172="","",INDEX('Wattage Table'!$L$3:$L$2671,MATCH('Customer Inputs'!G172,'Wattage Table'!$D$3:$D$2671,0)))</f>
        <v/>
      </c>
      <c r="N172" s="88"/>
      <c r="O172" s="364"/>
      <c r="P172" s="364"/>
      <c r="Q172" s="89" t="str">
        <f t="shared" si="39"/>
        <v/>
      </c>
      <c r="R172" s="90" t="str">
        <f t="shared" si="40"/>
        <v/>
      </c>
      <c r="S172" s="84"/>
      <c r="T172" s="555"/>
      <c r="U172" s="82"/>
      <c r="V172" s="378" t="str">
        <f t="shared" si="32"/>
        <v/>
      </c>
      <c r="W172" s="82"/>
      <c r="X172" s="86">
        <f t="shared" si="33"/>
        <v>0</v>
      </c>
      <c r="Y172" s="86" t="str">
        <f>IF(W172="","",INDEX('Wattage Table'!$F$3:$F$2671,MATCH('Customer Inputs'!W172,'Wattage Table'!$D$3:$D$2671,0)))</f>
        <v/>
      </c>
      <c r="Z172" s="86" t="str">
        <f t="shared" si="34"/>
        <v/>
      </c>
      <c r="AA172" s="87"/>
      <c r="AB172" s="359">
        <f t="shared" si="35"/>
        <v>0</v>
      </c>
      <c r="AC172" s="555"/>
      <c r="AD172" s="86" t="str">
        <f>IF(OR(U172="",W172=""),"",IF(U172="New Install",INDEX('Wattage Table'!$L$3:$L$2671,MATCH('Customer Inputs'!V172,'Wattage Table'!$B$3:$B$2671,0)),INDEX('Wattage Table'!$L$3:$L$2671,MATCH(W172,'Wattage Table'!$D$3:$D$2671,0))))</f>
        <v/>
      </c>
      <c r="AE172" s="91"/>
      <c r="AF172" s="92" t="str">
        <f>Calculations!$AW162</f>
        <v/>
      </c>
      <c r="AG172" s="542"/>
      <c r="AH172" s="551" t="str">
        <f>IF(K172&lt;1,"",Calculations!AV162*'Customer Inputs'!AH$10)</f>
        <v/>
      </c>
      <c r="AI172" s="362" t="str">
        <f t="shared" si="36"/>
        <v/>
      </c>
      <c r="AJ172" s="345" t="str">
        <f>IF(L172&lt;1,"",Calculations!AU162*'Customer Inputs'!AH$10)</f>
        <v/>
      </c>
      <c r="AK172" s="361" t="str">
        <f t="shared" si="37"/>
        <v/>
      </c>
      <c r="AL172" s="37" t="e">
        <f t="shared" si="38"/>
        <v>#VALUE!</v>
      </c>
      <c r="AS172" s="94" t="str">
        <f>IF(ADMIN!AE162="yes","Approved",IF(ADMIN!AE162="no","DENIED",IF(Calculations!U162="Fail wattage","Proposed wattage exceeds existing",IF(AND(Calculations!U162="Fail Qty",C172="L740"),"Proposed Lamp quantity does not match existing",IF(Calculations!U162="Fail Qty","Proposed quantity does not match existing",IF(Calculations!U162="Fail Refrigerated","Proposed Linear feet do not match existing",""))))))</f>
        <v/>
      </c>
      <c r="AU172" s="95"/>
      <c r="AV172" s="95"/>
      <c r="AW172" s="95"/>
      <c r="AX172" s="95"/>
      <c r="AY172" s="95"/>
      <c r="AZ172" s="95"/>
      <c r="BA172" s="95"/>
    </row>
    <row r="173" spans="1:53" ht="30" customHeight="1" x14ac:dyDescent="0.25">
      <c r="A173" s="37">
        <v>158</v>
      </c>
      <c r="B173" s="82"/>
      <c r="C173" s="82"/>
      <c r="D173" s="358" t="str">
        <f>IFERROR(IF(C173="","",INDEX(References!$W$4:$W$12,MATCH('Customer Inputs'!C173,References!$H$4:$H$12,0))),"")</f>
        <v/>
      </c>
      <c r="E173" s="83"/>
      <c r="F173" s="84"/>
      <c r="G173" s="85"/>
      <c r="H173" s="86" t="str">
        <f>IF(G173="","",INDEX('Wattage Table'!$F$3:$F$2671,MATCH('Customer Inputs'!G173,'Wattage Table'!$D$3:$D$2671,0)))</f>
        <v/>
      </c>
      <c r="I173" s="83"/>
      <c r="J173" s="83"/>
      <c r="K173" s="87"/>
      <c r="L173" s="87"/>
      <c r="M173" s="379" t="str">
        <f>IF(G173="","",INDEX('Wattage Table'!$L$3:$L$2671,MATCH('Customer Inputs'!G173,'Wattage Table'!$D$3:$D$2671,0)))</f>
        <v/>
      </c>
      <c r="N173" s="88"/>
      <c r="O173" s="364"/>
      <c r="P173" s="364"/>
      <c r="Q173" s="89" t="str">
        <f t="shared" si="39"/>
        <v/>
      </c>
      <c r="R173" s="90" t="str">
        <f t="shared" si="40"/>
        <v/>
      </c>
      <c r="S173" s="84"/>
      <c r="T173" s="555"/>
      <c r="U173" s="82"/>
      <c r="V173" s="378" t="str">
        <f t="shared" si="32"/>
        <v/>
      </c>
      <c r="W173" s="82"/>
      <c r="X173" s="86">
        <f t="shared" si="33"/>
        <v>0</v>
      </c>
      <c r="Y173" s="86" t="str">
        <f>IF(W173="","",INDEX('Wattage Table'!$F$3:$F$2671,MATCH('Customer Inputs'!W173,'Wattage Table'!$D$3:$D$2671,0)))</f>
        <v/>
      </c>
      <c r="Z173" s="86" t="str">
        <f t="shared" si="34"/>
        <v/>
      </c>
      <c r="AA173" s="87"/>
      <c r="AB173" s="359">
        <f t="shared" si="35"/>
        <v>0</v>
      </c>
      <c r="AC173" s="555"/>
      <c r="AD173" s="86" t="str">
        <f>IF(OR(U173="",W173=""),"",IF(U173="New Install",INDEX('Wattage Table'!$L$3:$L$2671,MATCH('Customer Inputs'!V173,'Wattage Table'!$B$3:$B$2671,0)),INDEX('Wattage Table'!$L$3:$L$2671,MATCH(W173,'Wattage Table'!$D$3:$D$2671,0))))</f>
        <v/>
      </c>
      <c r="AE173" s="91"/>
      <c r="AF173" s="92" t="str">
        <f>Calculations!$AW163</f>
        <v/>
      </c>
      <c r="AG173" s="542"/>
      <c r="AH173" s="551" t="str">
        <f>IF(K173&lt;1,"",Calculations!AV163*'Customer Inputs'!AH$10)</f>
        <v/>
      </c>
      <c r="AI173" s="362" t="str">
        <f t="shared" si="36"/>
        <v/>
      </c>
      <c r="AJ173" s="345" t="str">
        <f>IF(L173&lt;1,"",Calculations!AU163*'Customer Inputs'!AH$10)</f>
        <v/>
      </c>
      <c r="AK173" s="361" t="str">
        <f t="shared" si="37"/>
        <v/>
      </c>
      <c r="AL173" s="37" t="e">
        <f t="shared" si="38"/>
        <v>#VALUE!</v>
      </c>
      <c r="AS173" s="94" t="str">
        <f>IF(ADMIN!AE163="yes","Approved",IF(ADMIN!AE163="no","DENIED",IF(Calculations!U163="Fail wattage","Proposed wattage exceeds existing",IF(AND(Calculations!U163="Fail Qty",C173="L740"),"Proposed Lamp quantity does not match existing",IF(Calculations!U163="Fail Qty","Proposed quantity does not match existing",IF(Calculations!U163="Fail Refrigerated","Proposed Linear feet do not match existing",""))))))</f>
        <v/>
      </c>
      <c r="AU173" s="95"/>
      <c r="AV173" s="95"/>
      <c r="AW173" s="95"/>
      <c r="AX173" s="95"/>
      <c r="AY173" s="95"/>
      <c r="AZ173" s="95"/>
      <c r="BA173" s="95"/>
    </row>
    <row r="174" spans="1:53" ht="30" customHeight="1" x14ac:dyDescent="0.25">
      <c r="A174" s="37">
        <v>159</v>
      </c>
      <c r="B174" s="82"/>
      <c r="C174" s="82"/>
      <c r="D174" s="358" t="str">
        <f>IFERROR(IF(C174="","",INDEX(References!$W$4:$W$12,MATCH('Customer Inputs'!C174,References!$H$4:$H$12,0))),"")</f>
        <v/>
      </c>
      <c r="E174" s="83"/>
      <c r="F174" s="84"/>
      <c r="G174" s="85"/>
      <c r="H174" s="86" t="str">
        <f>IF(G174="","",INDEX('Wattage Table'!$F$3:$F$2671,MATCH('Customer Inputs'!G174,'Wattage Table'!$D$3:$D$2671,0)))</f>
        <v/>
      </c>
      <c r="I174" s="83"/>
      <c r="J174" s="83"/>
      <c r="K174" s="87"/>
      <c r="L174" s="87"/>
      <c r="M174" s="379" t="str">
        <f>IF(G174="","",INDEX('Wattage Table'!$L$3:$L$2671,MATCH('Customer Inputs'!G174,'Wattage Table'!$D$3:$D$2671,0)))</f>
        <v/>
      </c>
      <c r="N174" s="88"/>
      <c r="O174" s="364"/>
      <c r="P174" s="364"/>
      <c r="Q174" s="89" t="str">
        <f t="shared" si="39"/>
        <v/>
      </c>
      <c r="R174" s="90" t="str">
        <f t="shared" si="40"/>
        <v/>
      </c>
      <c r="S174" s="84"/>
      <c r="T174" s="555"/>
      <c r="U174" s="82"/>
      <c r="V174" s="378" t="str">
        <f t="shared" si="32"/>
        <v/>
      </c>
      <c r="W174" s="82"/>
      <c r="X174" s="86">
        <f t="shared" si="33"/>
        <v>0</v>
      </c>
      <c r="Y174" s="86" t="str">
        <f>IF(W174="","",INDEX('Wattage Table'!$F$3:$F$2671,MATCH('Customer Inputs'!W174,'Wattage Table'!$D$3:$D$2671,0)))</f>
        <v/>
      </c>
      <c r="Z174" s="86" t="str">
        <f t="shared" si="34"/>
        <v/>
      </c>
      <c r="AA174" s="87"/>
      <c r="AB174" s="359">
        <f t="shared" si="35"/>
        <v>0</v>
      </c>
      <c r="AC174" s="555"/>
      <c r="AD174" s="86" t="str">
        <f>IF(OR(U174="",W174=""),"",IF(U174="New Install",INDEX('Wattage Table'!$L$3:$L$2671,MATCH('Customer Inputs'!V174,'Wattage Table'!$B$3:$B$2671,0)),INDEX('Wattage Table'!$L$3:$L$2671,MATCH(W174,'Wattage Table'!$D$3:$D$2671,0))))</f>
        <v/>
      </c>
      <c r="AE174" s="91"/>
      <c r="AF174" s="92" t="str">
        <f>Calculations!$AW164</f>
        <v/>
      </c>
      <c r="AG174" s="542"/>
      <c r="AH174" s="551" t="str">
        <f>IF(K174&lt;1,"",Calculations!AV164*'Customer Inputs'!AH$10)</f>
        <v/>
      </c>
      <c r="AI174" s="362" t="str">
        <f t="shared" si="36"/>
        <v/>
      </c>
      <c r="AJ174" s="345" t="str">
        <f>IF(L174&lt;1,"",Calculations!AU164*'Customer Inputs'!AH$10)</f>
        <v/>
      </c>
      <c r="AK174" s="361" t="str">
        <f t="shared" si="37"/>
        <v/>
      </c>
      <c r="AL174" s="37" t="e">
        <f t="shared" si="38"/>
        <v>#VALUE!</v>
      </c>
      <c r="AS174" s="94" t="str">
        <f>IF(ADMIN!AE164="yes","Approved",IF(ADMIN!AE164="no","DENIED",IF(Calculations!U164="Fail wattage","Proposed wattage exceeds existing",IF(AND(Calculations!U164="Fail Qty",C174="L740"),"Proposed Lamp quantity does not match existing",IF(Calculations!U164="Fail Qty","Proposed quantity does not match existing",IF(Calculations!U164="Fail Refrigerated","Proposed Linear feet do not match existing",""))))))</f>
        <v/>
      </c>
      <c r="AU174" s="95"/>
      <c r="AV174" s="95"/>
      <c r="AW174" s="95"/>
      <c r="AX174" s="95"/>
      <c r="AY174" s="95"/>
      <c r="AZ174" s="95"/>
      <c r="BA174" s="95"/>
    </row>
    <row r="175" spans="1:53" ht="30" customHeight="1" x14ac:dyDescent="0.25">
      <c r="A175" s="37">
        <v>160</v>
      </c>
      <c r="B175" s="82"/>
      <c r="C175" s="82"/>
      <c r="D175" s="358" t="str">
        <f>IFERROR(IF(C175="","",INDEX(References!$W$4:$W$12,MATCH('Customer Inputs'!C175,References!$H$4:$H$12,0))),"")</f>
        <v/>
      </c>
      <c r="E175" s="83"/>
      <c r="F175" s="84"/>
      <c r="G175" s="85"/>
      <c r="H175" s="86" t="str">
        <f>IF(G175="","",INDEX('Wattage Table'!$F$3:$F$2671,MATCH('Customer Inputs'!G175,'Wattage Table'!$D$3:$D$2671,0)))</f>
        <v/>
      </c>
      <c r="I175" s="83"/>
      <c r="J175" s="83"/>
      <c r="K175" s="87"/>
      <c r="L175" s="87"/>
      <c r="M175" s="379" t="str">
        <f>IF(G175="","",INDEX('Wattage Table'!$L$3:$L$2671,MATCH('Customer Inputs'!G175,'Wattage Table'!$D$3:$D$2671,0)))</f>
        <v/>
      </c>
      <c r="N175" s="88"/>
      <c r="O175" s="364"/>
      <c r="P175" s="364"/>
      <c r="Q175" s="89" t="str">
        <f t="shared" si="39"/>
        <v/>
      </c>
      <c r="R175" s="90" t="str">
        <f t="shared" si="40"/>
        <v/>
      </c>
      <c r="S175" s="84"/>
      <c r="T175" s="555"/>
      <c r="U175" s="82"/>
      <c r="V175" s="378" t="str">
        <f t="shared" si="32"/>
        <v/>
      </c>
      <c r="W175" s="82"/>
      <c r="X175" s="86">
        <f t="shared" si="33"/>
        <v>0</v>
      </c>
      <c r="Y175" s="86" t="str">
        <f>IF(W175="","",INDEX('Wattage Table'!$F$3:$F$2671,MATCH('Customer Inputs'!W175,'Wattage Table'!$D$3:$D$2671,0)))</f>
        <v/>
      </c>
      <c r="Z175" s="86" t="str">
        <f t="shared" si="34"/>
        <v/>
      </c>
      <c r="AA175" s="87"/>
      <c r="AB175" s="359">
        <f t="shared" si="35"/>
        <v>0</v>
      </c>
      <c r="AC175" s="555"/>
      <c r="AD175" s="86" t="str">
        <f>IF(OR(U175="",W175=""),"",IF(U175="New Install",INDEX('Wattage Table'!$L$3:$L$2671,MATCH('Customer Inputs'!V175,'Wattage Table'!$B$3:$B$2671,0)),INDEX('Wattage Table'!$L$3:$L$2671,MATCH(W175,'Wattage Table'!$D$3:$D$2671,0))))</f>
        <v/>
      </c>
      <c r="AE175" s="91"/>
      <c r="AF175" s="92" t="str">
        <f>Calculations!$AW165</f>
        <v/>
      </c>
      <c r="AG175" s="542"/>
      <c r="AH175" s="551" t="str">
        <f>IF(K175&lt;1,"",Calculations!AV165*'Customer Inputs'!AH$10)</f>
        <v/>
      </c>
      <c r="AI175" s="362" t="str">
        <f t="shared" si="36"/>
        <v/>
      </c>
      <c r="AJ175" s="345" t="str">
        <f>IF(L175&lt;1,"",Calculations!AU165*'Customer Inputs'!AH$10)</f>
        <v/>
      </c>
      <c r="AK175" s="361" t="str">
        <f t="shared" si="37"/>
        <v/>
      </c>
      <c r="AL175" s="37" t="e">
        <f t="shared" si="38"/>
        <v>#VALUE!</v>
      </c>
      <c r="AS175" s="94" t="str">
        <f>IF(ADMIN!AE165="yes","Approved",IF(ADMIN!AE165="no","DENIED",IF(Calculations!U165="Fail wattage","Proposed wattage exceeds existing",IF(AND(Calculations!U165="Fail Qty",C175="L740"),"Proposed Lamp quantity does not match existing",IF(Calculations!U165="Fail Qty","Proposed quantity does not match existing",IF(Calculations!U165="Fail Refrigerated","Proposed Linear feet do not match existing",""))))))</f>
        <v/>
      </c>
      <c r="AU175" s="95"/>
      <c r="AV175" s="95"/>
      <c r="AW175" s="95"/>
      <c r="AX175" s="95"/>
      <c r="AY175" s="95"/>
      <c r="AZ175" s="95"/>
      <c r="BA175" s="95"/>
    </row>
    <row r="176" spans="1:53" ht="30" customHeight="1" x14ac:dyDescent="0.25">
      <c r="A176" s="37">
        <v>161</v>
      </c>
      <c r="B176" s="82"/>
      <c r="C176" s="82"/>
      <c r="D176" s="358" t="str">
        <f>IFERROR(IF(C176="","",INDEX(References!$W$4:$W$12,MATCH('Customer Inputs'!C176,References!$H$4:$H$12,0))),"")</f>
        <v/>
      </c>
      <c r="E176" s="83"/>
      <c r="F176" s="84"/>
      <c r="G176" s="85"/>
      <c r="H176" s="86" t="str">
        <f>IF(G176="","",INDEX('Wattage Table'!$F$3:$F$2671,MATCH('Customer Inputs'!G176,'Wattage Table'!$D$3:$D$2671,0)))</f>
        <v/>
      </c>
      <c r="I176" s="83"/>
      <c r="J176" s="83"/>
      <c r="K176" s="87"/>
      <c r="L176" s="87"/>
      <c r="M176" s="379" t="str">
        <f>IF(G176="","",INDEX('Wattage Table'!$L$3:$L$2671,MATCH('Customer Inputs'!G176,'Wattage Table'!$D$3:$D$2671,0)))</f>
        <v/>
      </c>
      <c r="N176" s="88"/>
      <c r="O176" s="364"/>
      <c r="P176" s="364"/>
      <c r="Q176" s="89" t="str">
        <f t="shared" si="39"/>
        <v/>
      </c>
      <c r="R176" s="90" t="str">
        <f t="shared" si="40"/>
        <v/>
      </c>
      <c r="S176" s="84"/>
      <c r="T176" s="555"/>
      <c r="U176" s="82"/>
      <c r="V176" s="378" t="str">
        <f t="shared" ref="V176:V208" si="41">IF(C176="","","New Install"&amp;" - "&amp;LEFT(C176,8))</f>
        <v/>
      </c>
      <c r="W176" s="82"/>
      <c r="X176" s="86">
        <f t="shared" ref="X176:X207" si="42">IF(ISERROR(VLOOKUP(W176,WattageTable,2,FALSE)),0,VLOOKUP(W176,WattageTable,2,FALSE))</f>
        <v>0</v>
      </c>
      <c r="Y176" s="86" t="str">
        <f>IF(W176="","",INDEX('Wattage Table'!$F$3:$F$2671,MATCH('Customer Inputs'!W176,'Wattage Table'!$D$3:$D$2671,0)))</f>
        <v/>
      </c>
      <c r="Z176" s="86" t="str">
        <f t="shared" ref="Z176:Z207" si="43">IF(C176="R100",MID(W176,2,1),MID(W176,3,1))</f>
        <v/>
      </c>
      <c r="AA176" s="87"/>
      <c r="AB176" s="359">
        <f t="shared" ref="AB176:AB207" si="44">IF(U176="New Install",K176,AA176)</f>
        <v>0</v>
      </c>
      <c r="AC176" s="555"/>
      <c r="AD176" s="86" t="str">
        <f>IF(OR(U176="",W176=""),"",IF(U176="New Install",INDEX('Wattage Table'!$L$3:$L$2671,MATCH('Customer Inputs'!V176,'Wattage Table'!$B$3:$B$2671,0)),INDEX('Wattage Table'!$L$3:$L$2671,MATCH(W176,'Wattage Table'!$D$3:$D$2671,0))))</f>
        <v/>
      </c>
      <c r="AE176" s="91"/>
      <c r="AF176" s="92" t="str">
        <f>Calculations!$AW166</f>
        <v/>
      </c>
      <c r="AG176" s="542"/>
      <c r="AH176" s="551" t="str">
        <f>IF(K176&lt;1,"",Calculations!AV166*'Customer Inputs'!AH$10)</f>
        <v/>
      </c>
      <c r="AI176" s="362" t="str">
        <f t="shared" ref="AI176:AI207" si="45">IF(AH176="","",AH176/K176)</f>
        <v/>
      </c>
      <c r="AJ176" s="345" t="str">
        <f>IF(L176&lt;1,"",Calculations!AU166*'Customer Inputs'!AH$10)</f>
        <v/>
      </c>
      <c r="AK176" s="361" t="str">
        <f t="shared" ref="AK176:AK207" si="46">IF(AJ176="","",AJ176/L176)</f>
        <v/>
      </c>
      <c r="AL176" s="37" t="e">
        <f t="shared" ref="AL176:AL207" si="47">((AB176*AD176)-(M176*K176))/1000</f>
        <v>#VALUE!</v>
      </c>
      <c r="AS176" s="94" t="str">
        <f>IF(ADMIN!AE166="yes","Approved",IF(ADMIN!AE166="no","DENIED",IF(Calculations!U166="Fail wattage","Proposed wattage exceeds existing",IF(AND(Calculations!U166="Fail Qty",C176="L740"),"Proposed Lamp quantity does not match existing",IF(Calculations!U166="Fail Qty","Proposed quantity does not match existing",IF(Calculations!U166="Fail Refrigerated","Proposed Linear feet do not match existing",""))))))</f>
        <v/>
      </c>
      <c r="AU176" s="95"/>
      <c r="AV176" s="95"/>
      <c r="AW176" s="95"/>
      <c r="AX176" s="95"/>
      <c r="AY176" s="95"/>
      <c r="AZ176" s="95"/>
      <c r="BA176" s="95"/>
    </row>
    <row r="177" spans="1:53" ht="30" customHeight="1" x14ac:dyDescent="0.25">
      <c r="A177" s="37">
        <v>162</v>
      </c>
      <c r="B177" s="82"/>
      <c r="C177" s="82"/>
      <c r="D177" s="358" t="str">
        <f>IFERROR(IF(C177="","",INDEX(References!$W$4:$W$12,MATCH('Customer Inputs'!C177,References!$H$4:$H$12,0))),"")</f>
        <v/>
      </c>
      <c r="E177" s="83"/>
      <c r="F177" s="84"/>
      <c r="G177" s="85"/>
      <c r="H177" s="86" t="str">
        <f>IF(G177="","",INDEX('Wattage Table'!$F$3:$F$2671,MATCH('Customer Inputs'!G177,'Wattage Table'!$D$3:$D$2671,0)))</f>
        <v/>
      </c>
      <c r="I177" s="83"/>
      <c r="J177" s="83"/>
      <c r="K177" s="87"/>
      <c r="L177" s="87"/>
      <c r="M177" s="379" t="str">
        <f>IF(G177="","",INDEX('Wattage Table'!$L$3:$L$2671,MATCH('Customer Inputs'!G177,'Wattage Table'!$D$3:$D$2671,0)))</f>
        <v/>
      </c>
      <c r="N177" s="88"/>
      <c r="O177" s="364"/>
      <c r="P177" s="364"/>
      <c r="Q177" s="89" t="str">
        <f t="shared" si="39"/>
        <v/>
      </c>
      <c r="R177" s="90" t="str">
        <f t="shared" si="40"/>
        <v/>
      </c>
      <c r="S177" s="84"/>
      <c r="T177" s="555"/>
      <c r="U177" s="82"/>
      <c r="V177" s="378" t="str">
        <f t="shared" si="41"/>
        <v/>
      </c>
      <c r="W177" s="82"/>
      <c r="X177" s="86">
        <f t="shared" si="42"/>
        <v>0</v>
      </c>
      <c r="Y177" s="86" t="str">
        <f>IF(W177="","",INDEX('Wattage Table'!$F$3:$F$2671,MATCH('Customer Inputs'!W177,'Wattage Table'!$D$3:$D$2671,0)))</f>
        <v/>
      </c>
      <c r="Z177" s="86" t="str">
        <f t="shared" si="43"/>
        <v/>
      </c>
      <c r="AA177" s="87"/>
      <c r="AB177" s="359">
        <f t="shared" si="44"/>
        <v>0</v>
      </c>
      <c r="AC177" s="555"/>
      <c r="AD177" s="86" t="str">
        <f>IF(OR(U177="",W177=""),"",IF(U177="New Install",INDEX('Wattage Table'!$L$3:$L$2671,MATCH('Customer Inputs'!V177,'Wattage Table'!$B$3:$B$2671,0)),INDEX('Wattage Table'!$L$3:$L$2671,MATCH(W177,'Wattage Table'!$D$3:$D$2671,0))))</f>
        <v/>
      </c>
      <c r="AE177" s="91"/>
      <c r="AF177" s="92" t="str">
        <f>Calculations!$AW167</f>
        <v/>
      </c>
      <c r="AG177" s="542"/>
      <c r="AH177" s="551" t="str">
        <f>IF(K177&lt;1,"",Calculations!AV167*'Customer Inputs'!AH$10)</f>
        <v/>
      </c>
      <c r="AI177" s="362" t="str">
        <f t="shared" si="45"/>
        <v/>
      </c>
      <c r="AJ177" s="345" t="str">
        <f>IF(L177&lt;1,"",Calculations!AU167*'Customer Inputs'!AH$10)</f>
        <v/>
      </c>
      <c r="AK177" s="361" t="str">
        <f t="shared" si="46"/>
        <v/>
      </c>
      <c r="AL177" s="37" t="e">
        <f t="shared" si="47"/>
        <v>#VALUE!</v>
      </c>
      <c r="AS177" s="94" t="str">
        <f>IF(ADMIN!AE167="yes","Approved",IF(ADMIN!AE167="no","DENIED",IF(Calculations!U167="Fail wattage","Proposed wattage exceeds existing",IF(AND(Calculations!U167="Fail Qty",C177="L740"),"Proposed Lamp quantity does not match existing",IF(Calculations!U167="Fail Qty","Proposed quantity does not match existing",IF(Calculations!U167="Fail Refrigerated","Proposed Linear feet do not match existing",""))))))</f>
        <v/>
      </c>
      <c r="AU177" s="95"/>
      <c r="AV177" s="95"/>
      <c r="AW177" s="95"/>
      <c r="AX177" s="95"/>
      <c r="AY177" s="95"/>
      <c r="AZ177" s="95"/>
      <c r="BA177" s="95"/>
    </row>
    <row r="178" spans="1:53" ht="30" customHeight="1" x14ac:dyDescent="0.25">
      <c r="A178" s="37">
        <v>163</v>
      </c>
      <c r="B178" s="82"/>
      <c r="C178" s="82"/>
      <c r="D178" s="358" t="str">
        <f>IFERROR(IF(C178="","",INDEX(References!$W$4:$W$12,MATCH('Customer Inputs'!C178,References!$H$4:$H$12,0))),"")</f>
        <v/>
      </c>
      <c r="E178" s="83"/>
      <c r="F178" s="84"/>
      <c r="G178" s="85"/>
      <c r="H178" s="86" t="str">
        <f>IF(G178="","",INDEX('Wattage Table'!$F$3:$F$2671,MATCH('Customer Inputs'!G178,'Wattage Table'!$D$3:$D$2671,0)))</f>
        <v/>
      </c>
      <c r="I178" s="83"/>
      <c r="J178" s="83"/>
      <c r="K178" s="87"/>
      <c r="L178" s="87"/>
      <c r="M178" s="379" t="str">
        <f>IF(G178="","",INDEX('Wattage Table'!$L$3:$L$2671,MATCH('Customer Inputs'!G178,'Wattage Table'!$D$3:$D$2671,0)))</f>
        <v/>
      </c>
      <c r="N178" s="88"/>
      <c r="O178" s="364"/>
      <c r="P178" s="364"/>
      <c r="Q178" s="89" t="str">
        <f t="shared" si="39"/>
        <v/>
      </c>
      <c r="R178" s="90" t="str">
        <f t="shared" si="40"/>
        <v/>
      </c>
      <c r="S178" s="84"/>
      <c r="T178" s="555"/>
      <c r="U178" s="82"/>
      <c r="V178" s="378" t="str">
        <f t="shared" si="41"/>
        <v/>
      </c>
      <c r="W178" s="82"/>
      <c r="X178" s="86">
        <f t="shared" si="42"/>
        <v>0</v>
      </c>
      <c r="Y178" s="86" t="str">
        <f>IF(W178="","",INDEX('Wattage Table'!$F$3:$F$2671,MATCH('Customer Inputs'!W178,'Wattage Table'!$D$3:$D$2671,0)))</f>
        <v/>
      </c>
      <c r="Z178" s="86" t="str">
        <f t="shared" si="43"/>
        <v/>
      </c>
      <c r="AA178" s="87"/>
      <c r="AB178" s="359">
        <f t="shared" si="44"/>
        <v>0</v>
      </c>
      <c r="AC178" s="555"/>
      <c r="AD178" s="86" t="str">
        <f>IF(OR(U178="",W178=""),"",IF(U178="New Install",INDEX('Wattage Table'!$L$3:$L$2671,MATCH('Customer Inputs'!V178,'Wattage Table'!$B$3:$B$2671,0)),INDEX('Wattage Table'!$L$3:$L$2671,MATCH(W178,'Wattage Table'!$D$3:$D$2671,0))))</f>
        <v/>
      </c>
      <c r="AE178" s="91"/>
      <c r="AF178" s="92" t="str">
        <f>Calculations!$AW168</f>
        <v/>
      </c>
      <c r="AG178" s="542"/>
      <c r="AH178" s="551" t="str">
        <f>IF(K178&lt;1,"",Calculations!AV168*'Customer Inputs'!AH$10)</f>
        <v/>
      </c>
      <c r="AI178" s="362" t="str">
        <f t="shared" si="45"/>
        <v/>
      </c>
      <c r="AJ178" s="345" t="str">
        <f>IF(L178&lt;1,"",Calculations!AU168*'Customer Inputs'!AH$10)</f>
        <v/>
      </c>
      <c r="AK178" s="361" t="str">
        <f t="shared" si="46"/>
        <v/>
      </c>
      <c r="AL178" s="37" t="e">
        <f t="shared" si="47"/>
        <v>#VALUE!</v>
      </c>
      <c r="AS178" s="94" t="str">
        <f>IF(ADMIN!AE168="yes","Approved",IF(ADMIN!AE168="no","DENIED",IF(Calculations!U168="Fail wattage","Proposed wattage exceeds existing",IF(AND(Calculations!U168="Fail Qty",C178="L740"),"Proposed Lamp quantity does not match existing",IF(Calculations!U168="Fail Qty","Proposed quantity does not match existing",IF(Calculations!U168="Fail Refrigerated","Proposed Linear feet do not match existing",""))))))</f>
        <v/>
      </c>
      <c r="AU178" s="95"/>
      <c r="AV178" s="95"/>
      <c r="AW178" s="95"/>
      <c r="AX178" s="95"/>
      <c r="AY178" s="95"/>
      <c r="AZ178" s="95"/>
      <c r="BA178" s="95"/>
    </row>
    <row r="179" spans="1:53" ht="30" customHeight="1" x14ac:dyDescent="0.25">
      <c r="A179" s="37">
        <v>164</v>
      </c>
      <c r="B179" s="82"/>
      <c r="C179" s="82"/>
      <c r="D179" s="358" t="str">
        <f>IFERROR(IF(C179="","",INDEX(References!$W$4:$W$12,MATCH('Customer Inputs'!C179,References!$H$4:$H$12,0))),"")</f>
        <v/>
      </c>
      <c r="E179" s="83"/>
      <c r="F179" s="84"/>
      <c r="G179" s="85"/>
      <c r="H179" s="86" t="str">
        <f>IF(G179="","",INDEX('Wattage Table'!$F$3:$F$2671,MATCH('Customer Inputs'!G179,'Wattage Table'!$D$3:$D$2671,0)))</f>
        <v/>
      </c>
      <c r="I179" s="83"/>
      <c r="J179" s="83"/>
      <c r="K179" s="87"/>
      <c r="L179" s="87"/>
      <c r="M179" s="379" t="str">
        <f>IF(G179="","",INDEX('Wattage Table'!$L$3:$L$2671,MATCH('Customer Inputs'!G179,'Wattage Table'!$D$3:$D$2671,0)))</f>
        <v/>
      </c>
      <c r="N179" s="88"/>
      <c r="O179" s="364"/>
      <c r="P179" s="364"/>
      <c r="Q179" s="89" t="str">
        <f t="shared" si="39"/>
        <v/>
      </c>
      <c r="R179" s="90" t="str">
        <f t="shared" si="40"/>
        <v/>
      </c>
      <c r="S179" s="84"/>
      <c r="T179" s="555"/>
      <c r="U179" s="82"/>
      <c r="V179" s="378" t="str">
        <f t="shared" si="41"/>
        <v/>
      </c>
      <c r="W179" s="82"/>
      <c r="X179" s="86">
        <f t="shared" si="42"/>
        <v>0</v>
      </c>
      <c r="Y179" s="86" t="str">
        <f>IF(W179="","",INDEX('Wattage Table'!$F$3:$F$2671,MATCH('Customer Inputs'!W179,'Wattage Table'!$D$3:$D$2671,0)))</f>
        <v/>
      </c>
      <c r="Z179" s="86" t="str">
        <f t="shared" si="43"/>
        <v/>
      </c>
      <c r="AA179" s="87"/>
      <c r="AB179" s="359">
        <f t="shared" si="44"/>
        <v>0</v>
      </c>
      <c r="AC179" s="555"/>
      <c r="AD179" s="86" t="str">
        <f>IF(OR(U179="",W179=""),"",IF(U179="New Install",INDEX('Wattage Table'!$L$3:$L$2671,MATCH('Customer Inputs'!V179,'Wattage Table'!$B$3:$B$2671,0)),INDEX('Wattage Table'!$L$3:$L$2671,MATCH(W179,'Wattage Table'!$D$3:$D$2671,0))))</f>
        <v/>
      </c>
      <c r="AE179" s="91"/>
      <c r="AF179" s="92" t="str">
        <f>Calculations!$AW169</f>
        <v/>
      </c>
      <c r="AG179" s="542"/>
      <c r="AH179" s="551" t="str">
        <f>IF(K179&lt;1,"",Calculations!AV169*'Customer Inputs'!AH$10)</f>
        <v/>
      </c>
      <c r="AI179" s="362" t="str">
        <f t="shared" si="45"/>
        <v/>
      </c>
      <c r="AJ179" s="345" t="str">
        <f>IF(L179&lt;1,"",Calculations!AU169*'Customer Inputs'!AH$10)</f>
        <v/>
      </c>
      <c r="AK179" s="361" t="str">
        <f t="shared" si="46"/>
        <v/>
      </c>
      <c r="AL179" s="37" t="e">
        <f t="shared" si="47"/>
        <v>#VALUE!</v>
      </c>
      <c r="AS179" s="94" t="str">
        <f>IF(ADMIN!AE169="yes","Approved",IF(ADMIN!AE169="no","DENIED",IF(Calculations!U169="Fail wattage","Proposed wattage exceeds existing",IF(AND(Calculations!U169="Fail Qty",C179="L740"),"Proposed Lamp quantity does not match existing",IF(Calculations!U169="Fail Qty","Proposed quantity does not match existing",IF(Calculations!U169="Fail Refrigerated","Proposed Linear feet do not match existing",""))))))</f>
        <v/>
      </c>
      <c r="AU179" s="95"/>
      <c r="AV179" s="95"/>
      <c r="AW179" s="95"/>
      <c r="AX179" s="95"/>
      <c r="AY179" s="95"/>
      <c r="AZ179" s="95"/>
      <c r="BA179" s="95"/>
    </row>
    <row r="180" spans="1:53" ht="30" customHeight="1" x14ac:dyDescent="0.25">
      <c r="A180" s="37">
        <v>165</v>
      </c>
      <c r="B180" s="82"/>
      <c r="C180" s="82"/>
      <c r="D180" s="358" t="str">
        <f>IFERROR(IF(C180="","",INDEX(References!$W$4:$W$12,MATCH('Customer Inputs'!C180,References!$H$4:$H$12,0))),"")</f>
        <v/>
      </c>
      <c r="E180" s="83"/>
      <c r="F180" s="84"/>
      <c r="G180" s="85"/>
      <c r="H180" s="86" t="str">
        <f>IF(G180="","",INDEX('Wattage Table'!$F$3:$F$2671,MATCH('Customer Inputs'!G180,'Wattage Table'!$D$3:$D$2671,0)))</f>
        <v/>
      </c>
      <c r="I180" s="83"/>
      <c r="J180" s="83"/>
      <c r="K180" s="87"/>
      <c r="L180" s="87"/>
      <c r="M180" s="379" t="str">
        <f>IF(G180="","",INDEX('Wattage Table'!$L$3:$L$2671,MATCH('Customer Inputs'!G180,'Wattage Table'!$D$3:$D$2671,0)))</f>
        <v/>
      </c>
      <c r="N180" s="88"/>
      <c r="O180" s="364"/>
      <c r="P180" s="364"/>
      <c r="Q180" s="89" t="str">
        <f t="shared" si="39"/>
        <v/>
      </c>
      <c r="R180" s="90" t="str">
        <f t="shared" si="40"/>
        <v/>
      </c>
      <c r="S180" s="84"/>
      <c r="T180" s="555"/>
      <c r="U180" s="82"/>
      <c r="V180" s="378" t="str">
        <f t="shared" si="41"/>
        <v/>
      </c>
      <c r="W180" s="82"/>
      <c r="X180" s="86">
        <f t="shared" si="42"/>
        <v>0</v>
      </c>
      <c r="Y180" s="86" t="str">
        <f>IF(W180="","",INDEX('Wattage Table'!$F$3:$F$2671,MATCH('Customer Inputs'!W180,'Wattage Table'!$D$3:$D$2671,0)))</f>
        <v/>
      </c>
      <c r="Z180" s="86" t="str">
        <f t="shared" si="43"/>
        <v/>
      </c>
      <c r="AA180" s="87"/>
      <c r="AB180" s="359">
        <f t="shared" si="44"/>
        <v>0</v>
      </c>
      <c r="AC180" s="555"/>
      <c r="AD180" s="86" t="str">
        <f>IF(OR(U180="",W180=""),"",IF(U180="New Install",INDEX('Wattage Table'!$L$3:$L$2671,MATCH('Customer Inputs'!V180,'Wattage Table'!$B$3:$B$2671,0)),INDEX('Wattage Table'!$L$3:$L$2671,MATCH(W180,'Wattage Table'!$D$3:$D$2671,0))))</f>
        <v/>
      </c>
      <c r="AE180" s="91"/>
      <c r="AF180" s="92" t="str">
        <f>Calculations!$AW170</f>
        <v/>
      </c>
      <c r="AG180" s="542"/>
      <c r="AH180" s="551" t="str">
        <f>IF(K180&lt;1,"",Calculations!AV170*'Customer Inputs'!AH$10)</f>
        <v/>
      </c>
      <c r="AI180" s="362" t="str">
        <f t="shared" si="45"/>
        <v/>
      </c>
      <c r="AJ180" s="345" t="str">
        <f>IF(L180&lt;1,"",Calculations!AU170*'Customer Inputs'!AH$10)</f>
        <v/>
      </c>
      <c r="AK180" s="361" t="str">
        <f t="shared" si="46"/>
        <v/>
      </c>
      <c r="AL180" s="37" t="e">
        <f t="shared" si="47"/>
        <v>#VALUE!</v>
      </c>
      <c r="AS180" s="94" t="str">
        <f>IF(ADMIN!AE170="yes","Approved",IF(ADMIN!AE170="no","DENIED",IF(Calculations!U170="Fail wattage","Proposed wattage exceeds existing",IF(AND(Calculations!U170="Fail Qty",C180="L740"),"Proposed Lamp quantity does not match existing",IF(Calculations!U170="Fail Qty","Proposed quantity does not match existing",IF(Calculations!U170="Fail Refrigerated","Proposed Linear feet do not match existing",""))))))</f>
        <v/>
      </c>
      <c r="AU180" s="95"/>
      <c r="AV180" s="95"/>
      <c r="AW180" s="95"/>
      <c r="AX180" s="95"/>
      <c r="AY180" s="95"/>
      <c r="AZ180" s="95"/>
      <c r="BA180" s="95"/>
    </row>
    <row r="181" spans="1:53" ht="30" customHeight="1" x14ac:dyDescent="0.25">
      <c r="A181" s="37">
        <v>166</v>
      </c>
      <c r="B181" s="82"/>
      <c r="C181" s="82"/>
      <c r="D181" s="358" t="str">
        <f>IFERROR(IF(C181="","",INDEX(References!$W$4:$W$12,MATCH('Customer Inputs'!C181,References!$H$4:$H$12,0))),"")</f>
        <v/>
      </c>
      <c r="E181" s="83"/>
      <c r="F181" s="84"/>
      <c r="G181" s="85"/>
      <c r="H181" s="86" t="str">
        <f>IF(G181="","",INDEX('Wattage Table'!$F$3:$F$2671,MATCH('Customer Inputs'!G181,'Wattage Table'!$D$3:$D$2671,0)))</f>
        <v/>
      </c>
      <c r="I181" s="83"/>
      <c r="J181" s="83"/>
      <c r="K181" s="87"/>
      <c r="L181" s="87"/>
      <c r="M181" s="379" t="str">
        <f>IF(G181="","",INDEX('Wattage Table'!$L$3:$L$2671,MATCH('Customer Inputs'!G181,'Wattage Table'!$D$3:$D$2671,0)))</f>
        <v/>
      </c>
      <c r="N181" s="88"/>
      <c r="O181" s="364"/>
      <c r="P181" s="364"/>
      <c r="Q181" s="89" t="str">
        <f t="shared" si="39"/>
        <v/>
      </c>
      <c r="R181" s="90" t="str">
        <f t="shared" si="40"/>
        <v/>
      </c>
      <c r="S181" s="84"/>
      <c r="T181" s="555"/>
      <c r="U181" s="82"/>
      <c r="V181" s="378" t="str">
        <f t="shared" si="41"/>
        <v/>
      </c>
      <c r="W181" s="82"/>
      <c r="X181" s="86">
        <f t="shared" si="42"/>
        <v>0</v>
      </c>
      <c r="Y181" s="86" t="str">
        <f>IF(W181="","",INDEX('Wattage Table'!$F$3:$F$2671,MATCH('Customer Inputs'!W181,'Wattage Table'!$D$3:$D$2671,0)))</f>
        <v/>
      </c>
      <c r="Z181" s="86" t="str">
        <f t="shared" si="43"/>
        <v/>
      </c>
      <c r="AA181" s="87"/>
      <c r="AB181" s="359">
        <f t="shared" si="44"/>
        <v>0</v>
      </c>
      <c r="AC181" s="555"/>
      <c r="AD181" s="86" t="str">
        <f>IF(OR(U181="",W181=""),"",IF(U181="New Install",INDEX('Wattage Table'!$L$3:$L$2671,MATCH('Customer Inputs'!V181,'Wattage Table'!$B$3:$B$2671,0)),INDEX('Wattage Table'!$L$3:$L$2671,MATCH(W181,'Wattage Table'!$D$3:$D$2671,0))))</f>
        <v/>
      </c>
      <c r="AE181" s="91"/>
      <c r="AF181" s="92" t="str">
        <f>Calculations!$AW171</f>
        <v/>
      </c>
      <c r="AG181" s="542"/>
      <c r="AH181" s="551" t="str">
        <f>IF(K181&lt;1,"",Calculations!AV171*'Customer Inputs'!AH$10)</f>
        <v/>
      </c>
      <c r="AI181" s="362" t="str">
        <f t="shared" si="45"/>
        <v/>
      </c>
      <c r="AJ181" s="345" t="str">
        <f>IF(L181&lt;1,"",Calculations!AU171*'Customer Inputs'!AH$10)</f>
        <v/>
      </c>
      <c r="AK181" s="361" t="str">
        <f t="shared" si="46"/>
        <v/>
      </c>
      <c r="AL181" s="37" t="e">
        <f t="shared" si="47"/>
        <v>#VALUE!</v>
      </c>
      <c r="AS181" s="94" t="str">
        <f>IF(ADMIN!AE171="yes","Approved",IF(ADMIN!AE171="no","DENIED",IF(Calculations!U171="Fail wattage","Proposed wattage exceeds existing",IF(AND(Calculations!U171="Fail Qty",C181="L740"),"Proposed Lamp quantity does not match existing",IF(Calculations!U171="Fail Qty","Proposed quantity does not match existing",IF(Calculations!U171="Fail Refrigerated","Proposed Linear feet do not match existing",""))))))</f>
        <v/>
      </c>
      <c r="AU181" s="95"/>
      <c r="AV181" s="95"/>
      <c r="AW181" s="95"/>
      <c r="AX181" s="95"/>
      <c r="AY181" s="95"/>
      <c r="AZ181" s="95"/>
      <c r="BA181" s="95"/>
    </row>
    <row r="182" spans="1:53" ht="30" customHeight="1" x14ac:dyDescent="0.25">
      <c r="A182" s="37">
        <v>167</v>
      </c>
      <c r="B182" s="82"/>
      <c r="C182" s="82"/>
      <c r="D182" s="358" t="str">
        <f>IFERROR(IF(C182="","",INDEX(References!$W$4:$W$12,MATCH('Customer Inputs'!C182,References!$H$4:$H$12,0))),"")</f>
        <v/>
      </c>
      <c r="E182" s="83"/>
      <c r="F182" s="84"/>
      <c r="G182" s="85"/>
      <c r="H182" s="86" t="str">
        <f>IF(G182="","",INDEX('Wattage Table'!$F$3:$F$2671,MATCH('Customer Inputs'!G182,'Wattage Table'!$D$3:$D$2671,0)))</f>
        <v/>
      </c>
      <c r="I182" s="83"/>
      <c r="J182" s="83"/>
      <c r="K182" s="87"/>
      <c r="L182" s="87"/>
      <c r="M182" s="379" t="str">
        <f>IF(G182="","",INDEX('Wattage Table'!$L$3:$L$2671,MATCH('Customer Inputs'!G182,'Wattage Table'!$D$3:$D$2671,0)))</f>
        <v/>
      </c>
      <c r="N182" s="88"/>
      <c r="O182" s="364"/>
      <c r="P182" s="364"/>
      <c r="Q182" s="89" t="str">
        <f t="shared" si="39"/>
        <v/>
      </c>
      <c r="R182" s="90" t="str">
        <f t="shared" si="40"/>
        <v/>
      </c>
      <c r="S182" s="84"/>
      <c r="T182" s="555"/>
      <c r="U182" s="82"/>
      <c r="V182" s="378" t="str">
        <f t="shared" si="41"/>
        <v/>
      </c>
      <c r="W182" s="82"/>
      <c r="X182" s="86">
        <f t="shared" si="42"/>
        <v>0</v>
      </c>
      <c r="Y182" s="86" t="str">
        <f>IF(W182="","",INDEX('Wattage Table'!$F$3:$F$2671,MATCH('Customer Inputs'!W182,'Wattage Table'!$D$3:$D$2671,0)))</f>
        <v/>
      </c>
      <c r="Z182" s="86" t="str">
        <f t="shared" si="43"/>
        <v/>
      </c>
      <c r="AA182" s="87"/>
      <c r="AB182" s="359">
        <f t="shared" si="44"/>
        <v>0</v>
      </c>
      <c r="AC182" s="555"/>
      <c r="AD182" s="86" t="str">
        <f>IF(OR(U182="",W182=""),"",IF(U182="New Install",INDEX('Wattage Table'!$L$3:$L$2671,MATCH('Customer Inputs'!V182,'Wattage Table'!$B$3:$B$2671,0)),INDEX('Wattage Table'!$L$3:$L$2671,MATCH(W182,'Wattage Table'!$D$3:$D$2671,0))))</f>
        <v/>
      </c>
      <c r="AE182" s="91"/>
      <c r="AF182" s="92" t="str">
        <f>Calculations!$AW172</f>
        <v/>
      </c>
      <c r="AG182" s="542"/>
      <c r="AH182" s="551" t="str">
        <f>IF(K182&lt;1,"",Calculations!AV172*'Customer Inputs'!AH$10)</f>
        <v/>
      </c>
      <c r="AI182" s="362" t="str">
        <f t="shared" si="45"/>
        <v/>
      </c>
      <c r="AJ182" s="345" t="str">
        <f>IF(L182&lt;1,"",Calculations!AU172*'Customer Inputs'!AH$10)</f>
        <v/>
      </c>
      <c r="AK182" s="361" t="str">
        <f t="shared" si="46"/>
        <v/>
      </c>
      <c r="AL182" s="37" t="e">
        <f t="shared" si="47"/>
        <v>#VALUE!</v>
      </c>
      <c r="AS182" s="94" t="str">
        <f>IF(ADMIN!AE172="yes","Approved",IF(ADMIN!AE172="no","DENIED",IF(Calculations!U172="Fail wattage","Proposed wattage exceeds existing",IF(AND(Calculations!U172="Fail Qty",C182="L740"),"Proposed Lamp quantity does not match existing",IF(Calculations!U172="Fail Qty","Proposed quantity does not match existing",IF(Calculations!U172="Fail Refrigerated","Proposed Linear feet do not match existing",""))))))</f>
        <v/>
      </c>
      <c r="AU182" s="95"/>
      <c r="AV182" s="95"/>
      <c r="AW182" s="95"/>
      <c r="AX182" s="95"/>
      <c r="AY182" s="95"/>
      <c r="AZ182" s="95"/>
      <c r="BA182" s="95"/>
    </row>
    <row r="183" spans="1:53" ht="30" customHeight="1" x14ac:dyDescent="0.25">
      <c r="A183" s="37">
        <v>168</v>
      </c>
      <c r="B183" s="82"/>
      <c r="C183" s="82"/>
      <c r="D183" s="358" t="str">
        <f>IFERROR(IF(C183="","",INDEX(References!$W$4:$W$12,MATCH('Customer Inputs'!C183,References!$H$4:$H$12,0))),"")</f>
        <v/>
      </c>
      <c r="E183" s="83"/>
      <c r="F183" s="84"/>
      <c r="G183" s="85"/>
      <c r="H183" s="86" t="str">
        <f>IF(G183="","",INDEX('Wattage Table'!$F$3:$F$2671,MATCH('Customer Inputs'!G183,'Wattage Table'!$D$3:$D$2671,0)))</f>
        <v/>
      </c>
      <c r="I183" s="83"/>
      <c r="J183" s="83"/>
      <c r="K183" s="87"/>
      <c r="L183" s="87"/>
      <c r="M183" s="379" t="str">
        <f>IF(G183="","",INDEX('Wattage Table'!$L$3:$L$2671,MATCH('Customer Inputs'!G183,'Wattage Table'!$D$3:$D$2671,0)))</f>
        <v/>
      </c>
      <c r="N183" s="88"/>
      <c r="O183" s="364"/>
      <c r="P183" s="364"/>
      <c r="Q183" s="89" t="str">
        <f t="shared" si="39"/>
        <v/>
      </c>
      <c r="R183" s="90" t="str">
        <f t="shared" si="40"/>
        <v/>
      </c>
      <c r="S183" s="84"/>
      <c r="T183" s="555"/>
      <c r="U183" s="82"/>
      <c r="V183" s="378" t="str">
        <f t="shared" si="41"/>
        <v/>
      </c>
      <c r="W183" s="82"/>
      <c r="X183" s="86">
        <f t="shared" si="42"/>
        <v>0</v>
      </c>
      <c r="Y183" s="86" t="str">
        <f>IF(W183="","",INDEX('Wattage Table'!$F$3:$F$2671,MATCH('Customer Inputs'!W183,'Wattage Table'!$D$3:$D$2671,0)))</f>
        <v/>
      </c>
      <c r="Z183" s="86" t="str">
        <f t="shared" si="43"/>
        <v/>
      </c>
      <c r="AA183" s="87"/>
      <c r="AB183" s="359">
        <f t="shared" si="44"/>
        <v>0</v>
      </c>
      <c r="AC183" s="555"/>
      <c r="AD183" s="86" t="str">
        <f>IF(OR(U183="",W183=""),"",IF(U183="New Install",INDEX('Wattage Table'!$L$3:$L$2671,MATCH('Customer Inputs'!V183,'Wattage Table'!$B$3:$B$2671,0)),INDEX('Wattage Table'!$L$3:$L$2671,MATCH(W183,'Wattage Table'!$D$3:$D$2671,0))))</f>
        <v/>
      </c>
      <c r="AE183" s="91"/>
      <c r="AF183" s="92" t="str">
        <f>Calculations!$AW173</f>
        <v/>
      </c>
      <c r="AG183" s="542"/>
      <c r="AH183" s="551" t="str">
        <f>IF(K183&lt;1,"",Calculations!AV173*'Customer Inputs'!AH$10)</f>
        <v/>
      </c>
      <c r="AI183" s="362" t="str">
        <f t="shared" si="45"/>
        <v/>
      </c>
      <c r="AJ183" s="345" t="str">
        <f>IF(L183&lt;1,"",Calculations!AU173*'Customer Inputs'!AH$10)</f>
        <v/>
      </c>
      <c r="AK183" s="361" t="str">
        <f t="shared" si="46"/>
        <v/>
      </c>
      <c r="AL183" s="37" t="e">
        <f t="shared" si="47"/>
        <v>#VALUE!</v>
      </c>
      <c r="AS183" s="94" t="str">
        <f>IF(ADMIN!AE173="yes","Approved",IF(ADMIN!AE173="no","DENIED",IF(Calculations!U173="Fail wattage","Proposed wattage exceeds existing",IF(AND(Calculations!U173="Fail Qty",C183="L740"),"Proposed Lamp quantity does not match existing",IF(Calculations!U173="Fail Qty","Proposed quantity does not match existing",IF(Calculations!U173="Fail Refrigerated","Proposed Linear feet do not match existing",""))))))</f>
        <v/>
      </c>
      <c r="AU183" s="95"/>
      <c r="AV183" s="95"/>
      <c r="AW183" s="95"/>
      <c r="AX183" s="95"/>
      <c r="AY183" s="95"/>
      <c r="AZ183" s="95"/>
      <c r="BA183" s="95"/>
    </row>
    <row r="184" spans="1:53" ht="30" customHeight="1" x14ac:dyDescent="0.25">
      <c r="A184" s="37">
        <v>169</v>
      </c>
      <c r="B184" s="82"/>
      <c r="C184" s="82"/>
      <c r="D184" s="358" t="str">
        <f>IFERROR(IF(C184="","",INDEX(References!$W$4:$W$12,MATCH('Customer Inputs'!C184,References!$H$4:$H$12,0))),"")</f>
        <v/>
      </c>
      <c r="E184" s="83"/>
      <c r="F184" s="84"/>
      <c r="G184" s="85"/>
      <c r="H184" s="86" t="str">
        <f>IF(G184="","",INDEX('Wattage Table'!$F$3:$F$2671,MATCH('Customer Inputs'!G184,'Wattage Table'!$D$3:$D$2671,0)))</f>
        <v/>
      </c>
      <c r="I184" s="83"/>
      <c r="J184" s="83"/>
      <c r="K184" s="87"/>
      <c r="L184" s="87"/>
      <c r="M184" s="379" t="str">
        <f>IF(G184="","",INDEX('Wattage Table'!$L$3:$L$2671,MATCH('Customer Inputs'!G184,'Wattage Table'!$D$3:$D$2671,0)))</f>
        <v/>
      </c>
      <c r="N184" s="88"/>
      <c r="O184" s="364"/>
      <c r="P184" s="364"/>
      <c r="Q184" s="89" t="str">
        <f t="shared" si="39"/>
        <v/>
      </c>
      <c r="R184" s="90" t="str">
        <f t="shared" si="40"/>
        <v/>
      </c>
      <c r="S184" s="84"/>
      <c r="T184" s="555"/>
      <c r="U184" s="82"/>
      <c r="V184" s="378" t="str">
        <f t="shared" si="41"/>
        <v/>
      </c>
      <c r="W184" s="82"/>
      <c r="X184" s="86">
        <f t="shared" si="42"/>
        <v>0</v>
      </c>
      <c r="Y184" s="86" t="str">
        <f>IF(W184="","",INDEX('Wattage Table'!$F$3:$F$2671,MATCH('Customer Inputs'!W184,'Wattage Table'!$D$3:$D$2671,0)))</f>
        <v/>
      </c>
      <c r="Z184" s="86" t="str">
        <f t="shared" si="43"/>
        <v/>
      </c>
      <c r="AA184" s="87"/>
      <c r="AB184" s="359">
        <f t="shared" si="44"/>
        <v>0</v>
      </c>
      <c r="AC184" s="555"/>
      <c r="AD184" s="86" t="str">
        <f>IF(OR(U184="",W184=""),"",IF(U184="New Install",INDEX('Wattage Table'!$L$3:$L$2671,MATCH('Customer Inputs'!V184,'Wattage Table'!$B$3:$B$2671,0)),INDEX('Wattage Table'!$L$3:$L$2671,MATCH(W184,'Wattage Table'!$D$3:$D$2671,0))))</f>
        <v/>
      </c>
      <c r="AE184" s="91"/>
      <c r="AF184" s="92" t="str">
        <f>Calculations!$AW174</f>
        <v/>
      </c>
      <c r="AG184" s="542"/>
      <c r="AH184" s="551" t="str">
        <f>IF(K184&lt;1,"",Calculations!AV174*'Customer Inputs'!AH$10)</f>
        <v/>
      </c>
      <c r="AI184" s="362" t="str">
        <f t="shared" si="45"/>
        <v/>
      </c>
      <c r="AJ184" s="345" t="str">
        <f>IF(L184&lt;1,"",Calculations!AU174*'Customer Inputs'!AH$10)</f>
        <v/>
      </c>
      <c r="AK184" s="361" t="str">
        <f t="shared" si="46"/>
        <v/>
      </c>
      <c r="AL184" s="37" t="e">
        <f t="shared" si="47"/>
        <v>#VALUE!</v>
      </c>
      <c r="AS184" s="94" t="str">
        <f>IF(ADMIN!AE174="yes","Approved",IF(ADMIN!AE174="no","DENIED",IF(Calculations!U174="Fail wattage","Proposed wattage exceeds existing",IF(AND(Calculations!U174="Fail Qty",C184="L740"),"Proposed Lamp quantity does not match existing",IF(Calculations!U174="Fail Qty","Proposed quantity does not match existing",IF(Calculations!U174="Fail Refrigerated","Proposed Linear feet do not match existing",""))))))</f>
        <v/>
      </c>
      <c r="AU184" s="95"/>
      <c r="AV184" s="95"/>
      <c r="AW184" s="95"/>
      <c r="AX184" s="95"/>
      <c r="AY184" s="95"/>
      <c r="AZ184" s="95"/>
      <c r="BA184" s="95"/>
    </row>
    <row r="185" spans="1:53" ht="30" customHeight="1" x14ac:dyDescent="0.25">
      <c r="A185" s="37">
        <v>170</v>
      </c>
      <c r="B185" s="82"/>
      <c r="C185" s="82"/>
      <c r="D185" s="358" t="str">
        <f>IFERROR(IF(C185="","",INDEX(References!$W$4:$W$12,MATCH('Customer Inputs'!C185,References!$H$4:$H$12,0))),"")</f>
        <v/>
      </c>
      <c r="E185" s="83"/>
      <c r="F185" s="84"/>
      <c r="G185" s="85"/>
      <c r="H185" s="86" t="str">
        <f>IF(G185="","",INDEX('Wattage Table'!$F$3:$F$2671,MATCH('Customer Inputs'!G185,'Wattage Table'!$D$3:$D$2671,0)))</f>
        <v/>
      </c>
      <c r="I185" s="83"/>
      <c r="J185" s="83"/>
      <c r="K185" s="87"/>
      <c r="L185" s="87"/>
      <c r="M185" s="379" t="str">
        <f>IF(G185="","",INDEX('Wattage Table'!$L$3:$L$2671,MATCH('Customer Inputs'!G185,'Wattage Table'!$D$3:$D$2671,0)))</f>
        <v/>
      </c>
      <c r="N185" s="88"/>
      <c r="O185" s="364"/>
      <c r="P185" s="364"/>
      <c r="Q185" s="89" t="str">
        <f t="shared" si="39"/>
        <v/>
      </c>
      <c r="R185" s="90" t="str">
        <f t="shared" si="40"/>
        <v/>
      </c>
      <c r="S185" s="84"/>
      <c r="T185" s="555"/>
      <c r="U185" s="82"/>
      <c r="V185" s="378" t="str">
        <f t="shared" si="41"/>
        <v/>
      </c>
      <c r="W185" s="82"/>
      <c r="X185" s="86">
        <f t="shared" si="42"/>
        <v>0</v>
      </c>
      <c r="Y185" s="86" t="str">
        <f>IF(W185="","",INDEX('Wattage Table'!$F$3:$F$2671,MATCH('Customer Inputs'!W185,'Wattage Table'!$D$3:$D$2671,0)))</f>
        <v/>
      </c>
      <c r="Z185" s="86" t="str">
        <f t="shared" si="43"/>
        <v/>
      </c>
      <c r="AA185" s="87"/>
      <c r="AB185" s="359">
        <f t="shared" si="44"/>
        <v>0</v>
      </c>
      <c r="AC185" s="555"/>
      <c r="AD185" s="86" t="str">
        <f>IF(OR(U185="",W185=""),"",IF(U185="New Install",INDEX('Wattage Table'!$L$3:$L$2671,MATCH('Customer Inputs'!V185,'Wattage Table'!$B$3:$B$2671,0)),INDEX('Wattage Table'!$L$3:$L$2671,MATCH(W185,'Wattage Table'!$D$3:$D$2671,0))))</f>
        <v/>
      </c>
      <c r="AE185" s="91"/>
      <c r="AF185" s="92" t="str">
        <f>Calculations!$AW175</f>
        <v/>
      </c>
      <c r="AG185" s="542"/>
      <c r="AH185" s="551" t="str">
        <f>IF(K185&lt;1,"",Calculations!AV175*'Customer Inputs'!AH$10)</f>
        <v/>
      </c>
      <c r="AI185" s="362" t="str">
        <f t="shared" si="45"/>
        <v/>
      </c>
      <c r="AJ185" s="345" t="str">
        <f>IF(L185&lt;1,"",Calculations!AU175*'Customer Inputs'!AH$10)</f>
        <v/>
      </c>
      <c r="AK185" s="361" t="str">
        <f t="shared" si="46"/>
        <v/>
      </c>
      <c r="AL185" s="37" t="e">
        <f t="shared" si="47"/>
        <v>#VALUE!</v>
      </c>
      <c r="AS185" s="94" t="str">
        <f>IF(ADMIN!AE175="yes","Approved",IF(ADMIN!AE175="no","DENIED",IF(Calculations!U175="Fail wattage","Proposed wattage exceeds existing",IF(AND(Calculations!U175="Fail Qty",C185="L740"),"Proposed Lamp quantity does not match existing",IF(Calculations!U175="Fail Qty","Proposed quantity does not match existing",IF(Calculations!U175="Fail Refrigerated","Proposed Linear feet do not match existing",""))))))</f>
        <v/>
      </c>
      <c r="AU185" s="95"/>
      <c r="AV185" s="95"/>
      <c r="AW185" s="95"/>
      <c r="AX185" s="95"/>
      <c r="AY185" s="95"/>
      <c r="AZ185" s="95"/>
      <c r="BA185" s="95"/>
    </row>
    <row r="186" spans="1:53" ht="30" customHeight="1" x14ac:dyDescent="0.25">
      <c r="A186" s="37">
        <v>171</v>
      </c>
      <c r="B186" s="82"/>
      <c r="C186" s="82"/>
      <c r="D186" s="358" t="str">
        <f>IFERROR(IF(C186="","",INDEX(References!$W$4:$W$12,MATCH('Customer Inputs'!C186,References!$H$4:$H$12,0))),"")</f>
        <v/>
      </c>
      <c r="E186" s="83"/>
      <c r="F186" s="84"/>
      <c r="G186" s="85"/>
      <c r="H186" s="86" t="str">
        <f>IF(G186="","",INDEX('Wattage Table'!$F$3:$F$2671,MATCH('Customer Inputs'!G186,'Wattage Table'!$D$3:$D$2671,0)))</f>
        <v/>
      </c>
      <c r="I186" s="83"/>
      <c r="J186" s="83"/>
      <c r="K186" s="87"/>
      <c r="L186" s="87"/>
      <c r="M186" s="379" t="str">
        <f>IF(G186="","",INDEX('Wattage Table'!$L$3:$L$2671,MATCH('Customer Inputs'!G186,'Wattage Table'!$D$3:$D$2671,0)))</f>
        <v/>
      </c>
      <c r="N186" s="88"/>
      <c r="O186" s="364"/>
      <c r="P186" s="364"/>
      <c r="Q186" s="89" t="str">
        <f t="shared" si="39"/>
        <v/>
      </c>
      <c r="R186" s="90" t="str">
        <f t="shared" si="40"/>
        <v/>
      </c>
      <c r="S186" s="84"/>
      <c r="T186" s="555"/>
      <c r="U186" s="82"/>
      <c r="V186" s="378" t="str">
        <f t="shared" si="41"/>
        <v/>
      </c>
      <c r="W186" s="82"/>
      <c r="X186" s="86">
        <f t="shared" si="42"/>
        <v>0</v>
      </c>
      <c r="Y186" s="86" t="str">
        <f>IF(W186="","",INDEX('Wattage Table'!$F$3:$F$2671,MATCH('Customer Inputs'!W186,'Wattage Table'!$D$3:$D$2671,0)))</f>
        <v/>
      </c>
      <c r="Z186" s="86" t="str">
        <f t="shared" si="43"/>
        <v/>
      </c>
      <c r="AA186" s="87"/>
      <c r="AB186" s="359">
        <f t="shared" si="44"/>
        <v>0</v>
      </c>
      <c r="AC186" s="555"/>
      <c r="AD186" s="86" t="str">
        <f>IF(OR(U186="",W186=""),"",IF(U186="New Install",INDEX('Wattage Table'!$L$3:$L$2671,MATCH('Customer Inputs'!V186,'Wattage Table'!$B$3:$B$2671,0)),INDEX('Wattage Table'!$L$3:$L$2671,MATCH(W186,'Wattage Table'!$D$3:$D$2671,0))))</f>
        <v/>
      </c>
      <c r="AE186" s="91"/>
      <c r="AF186" s="92" t="str">
        <f>Calculations!$AW176</f>
        <v/>
      </c>
      <c r="AG186" s="542"/>
      <c r="AH186" s="551" t="str">
        <f>IF(K186&lt;1,"",Calculations!AV176*'Customer Inputs'!AH$10)</f>
        <v/>
      </c>
      <c r="AI186" s="362" t="str">
        <f t="shared" si="45"/>
        <v/>
      </c>
      <c r="AJ186" s="345" t="str">
        <f>IF(L186&lt;1,"",Calculations!AU176*'Customer Inputs'!AH$10)</f>
        <v/>
      </c>
      <c r="AK186" s="361" t="str">
        <f t="shared" si="46"/>
        <v/>
      </c>
      <c r="AL186" s="37" t="e">
        <f t="shared" si="47"/>
        <v>#VALUE!</v>
      </c>
      <c r="AS186" s="94" t="str">
        <f>IF(ADMIN!AE176="yes","Approved",IF(ADMIN!AE176="no","DENIED",IF(Calculations!U176="Fail wattage","Proposed wattage exceeds existing",IF(AND(Calculations!U176="Fail Qty",C186="L740"),"Proposed Lamp quantity does not match existing",IF(Calculations!U176="Fail Qty","Proposed quantity does not match existing",IF(Calculations!U176="Fail Refrigerated","Proposed Linear feet do not match existing",""))))))</f>
        <v/>
      </c>
      <c r="AU186" s="95"/>
      <c r="AV186" s="95"/>
      <c r="AW186" s="95"/>
      <c r="AX186" s="95"/>
      <c r="AY186" s="95"/>
      <c r="AZ186" s="95"/>
      <c r="BA186" s="95"/>
    </row>
    <row r="187" spans="1:53" ht="30" customHeight="1" x14ac:dyDescent="0.25">
      <c r="A187" s="37">
        <v>172</v>
      </c>
      <c r="B187" s="82"/>
      <c r="C187" s="82"/>
      <c r="D187" s="358" t="str">
        <f>IFERROR(IF(C187="","",INDEX(References!$W$4:$W$12,MATCH('Customer Inputs'!C187,References!$H$4:$H$12,0))),"")</f>
        <v/>
      </c>
      <c r="E187" s="83"/>
      <c r="F187" s="84"/>
      <c r="G187" s="85"/>
      <c r="H187" s="86" t="str">
        <f>IF(G187="","",INDEX('Wattage Table'!$F$3:$F$2671,MATCH('Customer Inputs'!G187,'Wattage Table'!$D$3:$D$2671,0)))</f>
        <v/>
      </c>
      <c r="I187" s="83"/>
      <c r="J187" s="83"/>
      <c r="K187" s="87"/>
      <c r="L187" s="87"/>
      <c r="M187" s="379" t="str">
        <f>IF(G187="","",INDEX('Wattage Table'!$L$3:$L$2671,MATCH('Customer Inputs'!G187,'Wattage Table'!$D$3:$D$2671,0)))</f>
        <v/>
      </c>
      <c r="N187" s="88"/>
      <c r="O187" s="364"/>
      <c r="P187" s="364"/>
      <c r="Q187" s="89" t="str">
        <f t="shared" si="39"/>
        <v/>
      </c>
      <c r="R187" s="90" t="str">
        <f t="shared" si="40"/>
        <v/>
      </c>
      <c r="S187" s="84"/>
      <c r="T187" s="555"/>
      <c r="U187" s="82"/>
      <c r="V187" s="378" t="str">
        <f t="shared" si="41"/>
        <v/>
      </c>
      <c r="W187" s="82"/>
      <c r="X187" s="86">
        <f t="shared" si="42"/>
        <v>0</v>
      </c>
      <c r="Y187" s="86" t="str">
        <f>IF(W187="","",INDEX('Wattage Table'!$F$3:$F$2671,MATCH('Customer Inputs'!W187,'Wattage Table'!$D$3:$D$2671,0)))</f>
        <v/>
      </c>
      <c r="Z187" s="86" t="str">
        <f t="shared" si="43"/>
        <v/>
      </c>
      <c r="AA187" s="87"/>
      <c r="AB187" s="359">
        <f t="shared" si="44"/>
        <v>0</v>
      </c>
      <c r="AC187" s="555"/>
      <c r="AD187" s="86" t="str">
        <f>IF(OR(U187="",W187=""),"",IF(U187="New Install",INDEX('Wattage Table'!$L$3:$L$2671,MATCH('Customer Inputs'!V187,'Wattage Table'!$B$3:$B$2671,0)),INDEX('Wattage Table'!$L$3:$L$2671,MATCH(W187,'Wattage Table'!$D$3:$D$2671,0))))</f>
        <v/>
      </c>
      <c r="AE187" s="91"/>
      <c r="AF187" s="92" t="str">
        <f>Calculations!$AW177</f>
        <v/>
      </c>
      <c r="AG187" s="542"/>
      <c r="AH187" s="551" t="str">
        <f>IF(K187&lt;1,"",Calculations!AV177*'Customer Inputs'!AH$10)</f>
        <v/>
      </c>
      <c r="AI187" s="362" t="str">
        <f t="shared" si="45"/>
        <v/>
      </c>
      <c r="AJ187" s="345" t="str">
        <f>IF(L187&lt;1,"",Calculations!AU177*'Customer Inputs'!AH$10)</f>
        <v/>
      </c>
      <c r="AK187" s="361" t="str">
        <f t="shared" si="46"/>
        <v/>
      </c>
      <c r="AL187" s="37" t="e">
        <f t="shared" si="47"/>
        <v>#VALUE!</v>
      </c>
      <c r="AS187" s="94" t="str">
        <f>IF(ADMIN!AE177="yes","Approved",IF(ADMIN!AE177="no","DENIED",IF(Calculations!U177="Fail wattage","Proposed wattage exceeds existing",IF(AND(Calculations!U177="Fail Qty",C187="L740"),"Proposed Lamp quantity does not match existing",IF(Calculations!U177="Fail Qty","Proposed quantity does not match existing",IF(Calculations!U177="Fail Refrigerated","Proposed Linear feet do not match existing",""))))))</f>
        <v/>
      </c>
      <c r="AU187" s="95"/>
      <c r="AV187" s="95"/>
      <c r="AW187" s="95"/>
      <c r="AX187" s="95"/>
      <c r="AY187" s="95"/>
      <c r="AZ187" s="95"/>
      <c r="BA187" s="95"/>
    </row>
    <row r="188" spans="1:53" ht="30" customHeight="1" x14ac:dyDescent="0.25">
      <c r="A188" s="37">
        <v>173</v>
      </c>
      <c r="B188" s="82"/>
      <c r="C188" s="82"/>
      <c r="D188" s="358" t="str">
        <f>IFERROR(IF(C188="","",INDEX(References!$W$4:$W$12,MATCH('Customer Inputs'!C188,References!$H$4:$H$12,0))),"")</f>
        <v/>
      </c>
      <c r="E188" s="83"/>
      <c r="F188" s="84"/>
      <c r="G188" s="85"/>
      <c r="H188" s="86" t="str">
        <f>IF(G188="","",INDEX('Wattage Table'!$F$3:$F$2671,MATCH('Customer Inputs'!G188,'Wattage Table'!$D$3:$D$2671,0)))</f>
        <v/>
      </c>
      <c r="I188" s="83"/>
      <c r="J188" s="83"/>
      <c r="K188" s="87"/>
      <c r="L188" s="87"/>
      <c r="M188" s="379" t="str">
        <f>IF(G188="","",INDEX('Wattage Table'!$L$3:$L$2671,MATCH('Customer Inputs'!G188,'Wattage Table'!$D$3:$D$2671,0)))</f>
        <v/>
      </c>
      <c r="N188" s="88"/>
      <c r="O188" s="364"/>
      <c r="P188" s="364"/>
      <c r="Q188" s="89" t="str">
        <f t="shared" si="39"/>
        <v/>
      </c>
      <c r="R188" s="90" t="str">
        <f t="shared" si="40"/>
        <v/>
      </c>
      <c r="S188" s="84"/>
      <c r="T188" s="555"/>
      <c r="U188" s="82"/>
      <c r="V188" s="378" t="str">
        <f t="shared" si="41"/>
        <v/>
      </c>
      <c r="W188" s="82"/>
      <c r="X188" s="86">
        <f t="shared" si="42"/>
        <v>0</v>
      </c>
      <c r="Y188" s="86" t="str">
        <f>IF(W188="","",INDEX('Wattage Table'!$F$3:$F$2671,MATCH('Customer Inputs'!W188,'Wattage Table'!$D$3:$D$2671,0)))</f>
        <v/>
      </c>
      <c r="Z188" s="86" t="str">
        <f t="shared" si="43"/>
        <v/>
      </c>
      <c r="AA188" s="87"/>
      <c r="AB188" s="359">
        <f t="shared" si="44"/>
        <v>0</v>
      </c>
      <c r="AC188" s="555"/>
      <c r="AD188" s="86" t="str">
        <f>IF(OR(U188="",W188=""),"",IF(U188="New Install",INDEX('Wattage Table'!$L$3:$L$2671,MATCH('Customer Inputs'!V188,'Wattage Table'!$B$3:$B$2671,0)),INDEX('Wattage Table'!$L$3:$L$2671,MATCH(W188,'Wattage Table'!$D$3:$D$2671,0))))</f>
        <v/>
      </c>
      <c r="AE188" s="91"/>
      <c r="AF188" s="92" t="str">
        <f>Calculations!$AW178</f>
        <v/>
      </c>
      <c r="AG188" s="542"/>
      <c r="AH188" s="551" t="str">
        <f>IF(K188&lt;1,"",Calculations!AV178*'Customer Inputs'!AH$10)</f>
        <v/>
      </c>
      <c r="AI188" s="362" t="str">
        <f t="shared" si="45"/>
        <v/>
      </c>
      <c r="AJ188" s="345" t="str">
        <f>IF(L188&lt;1,"",Calculations!AU178*'Customer Inputs'!AH$10)</f>
        <v/>
      </c>
      <c r="AK188" s="361" t="str">
        <f t="shared" si="46"/>
        <v/>
      </c>
      <c r="AL188" s="37" t="e">
        <f t="shared" si="47"/>
        <v>#VALUE!</v>
      </c>
      <c r="AS188" s="94" t="str">
        <f>IF(ADMIN!AE178="yes","Approved",IF(ADMIN!AE178="no","DENIED",IF(Calculations!U178="Fail wattage","Proposed wattage exceeds existing",IF(AND(Calculations!U178="Fail Qty",C188="L740"),"Proposed Lamp quantity does not match existing",IF(Calculations!U178="Fail Qty","Proposed quantity does not match existing",IF(Calculations!U178="Fail Refrigerated","Proposed Linear feet do not match existing",""))))))</f>
        <v/>
      </c>
      <c r="AU188" s="95"/>
      <c r="AV188" s="95"/>
      <c r="AW188" s="95"/>
      <c r="AX188" s="95"/>
      <c r="AY188" s="95"/>
      <c r="AZ188" s="95"/>
      <c r="BA188" s="95"/>
    </row>
    <row r="189" spans="1:53" ht="30" customHeight="1" x14ac:dyDescent="0.25">
      <c r="A189" s="37">
        <v>174</v>
      </c>
      <c r="B189" s="82"/>
      <c r="C189" s="82"/>
      <c r="D189" s="358" t="str">
        <f>IFERROR(IF(C189="","",INDEX(References!$W$4:$W$12,MATCH('Customer Inputs'!C189,References!$H$4:$H$12,0))),"")</f>
        <v/>
      </c>
      <c r="E189" s="83"/>
      <c r="F189" s="84"/>
      <c r="G189" s="85"/>
      <c r="H189" s="86" t="str">
        <f>IF(G189="","",INDEX('Wattage Table'!$F$3:$F$2671,MATCH('Customer Inputs'!G189,'Wattage Table'!$D$3:$D$2671,0)))</f>
        <v/>
      </c>
      <c r="I189" s="83"/>
      <c r="J189" s="83"/>
      <c r="K189" s="87"/>
      <c r="L189" s="87"/>
      <c r="M189" s="379" t="str">
        <f>IF(G189="","",INDEX('Wattage Table'!$L$3:$L$2671,MATCH('Customer Inputs'!G189,'Wattage Table'!$D$3:$D$2671,0)))</f>
        <v/>
      </c>
      <c r="N189" s="88"/>
      <c r="O189" s="364"/>
      <c r="P189" s="364"/>
      <c r="Q189" s="89" t="str">
        <f t="shared" si="39"/>
        <v/>
      </c>
      <c r="R189" s="90" t="str">
        <f t="shared" si="40"/>
        <v/>
      </c>
      <c r="S189" s="84"/>
      <c r="T189" s="555"/>
      <c r="U189" s="82"/>
      <c r="V189" s="378" t="str">
        <f t="shared" si="41"/>
        <v/>
      </c>
      <c r="W189" s="82"/>
      <c r="X189" s="86">
        <f t="shared" si="42"/>
        <v>0</v>
      </c>
      <c r="Y189" s="86" t="str">
        <f>IF(W189="","",INDEX('Wattage Table'!$F$3:$F$2671,MATCH('Customer Inputs'!W189,'Wattage Table'!$D$3:$D$2671,0)))</f>
        <v/>
      </c>
      <c r="Z189" s="86" t="str">
        <f t="shared" si="43"/>
        <v/>
      </c>
      <c r="AA189" s="87"/>
      <c r="AB189" s="359">
        <f t="shared" si="44"/>
        <v>0</v>
      </c>
      <c r="AC189" s="555"/>
      <c r="AD189" s="86" t="str">
        <f>IF(OR(U189="",W189=""),"",IF(U189="New Install",INDEX('Wattage Table'!$L$3:$L$2671,MATCH('Customer Inputs'!V189,'Wattage Table'!$B$3:$B$2671,0)),INDEX('Wattage Table'!$L$3:$L$2671,MATCH(W189,'Wattage Table'!$D$3:$D$2671,0))))</f>
        <v/>
      </c>
      <c r="AE189" s="91"/>
      <c r="AF189" s="92" t="str">
        <f>Calculations!$AW179</f>
        <v/>
      </c>
      <c r="AG189" s="542"/>
      <c r="AH189" s="551" t="str">
        <f>IF(K189&lt;1,"",Calculations!AV179*'Customer Inputs'!AH$10)</f>
        <v/>
      </c>
      <c r="AI189" s="362" t="str">
        <f t="shared" si="45"/>
        <v/>
      </c>
      <c r="AJ189" s="345" t="str">
        <f>IF(L189&lt;1,"",Calculations!AU179*'Customer Inputs'!AH$10)</f>
        <v/>
      </c>
      <c r="AK189" s="361" t="str">
        <f t="shared" si="46"/>
        <v/>
      </c>
      <c r="AL189" s="37" t="e">
        <f t="shared" si="47"/>
        <v>#VALUE!</v>
      </c>
      <c r="AS189" s="94" t="str">
        <f>IF(ADMIN!AE179="yes","Approved",IF(ADMIN!AE179="no","DENIED",IF(Calculations!U179="Fail wattage","Proposed wattage exceeds existing",IF(AND(Calculations!U179="Fail Qty",C189="L740"),"Proposed Lamp quantity does not match existing",IF(Calculations!U179="Fail Qty","Proposed quantity does not match existing",IF(Calculations!U179="Fail Refrigerated","Proposed Linear feet do not match existing",""))))))</f>
        <v/>
      </c>
      <c r="AU189" s="95"/>
      <c r="AV189" s="95"/>
      <c r="AW189" s="95"/>
      <c r="AX189" s="95"/>
      <c r="AY189" s="95"/>
      <c r="AZ189" s="95"/>
      <c r="BA189" s="95"/>
    </row>
    <row r="190" spans="1:53" ht="30" customHeight="1" x14ac:dyDescent="0.25">
      <c r="A190" s="37">
        <v>175</v>
      </c>
      <c r="B190" s="82"/>
      <c r="C190" s="82"/>
      <c r="D190" s="358" t="str">
        <f>IFERROR(IF(C190="","",INDEX(References!$W$4:$W$12,MATCH('Customer Inputs'!C190,References!$H$4:$H$12,0))),"")</f>
        <v/>
      </c>
      <c r="E190" s="83"/>
      <c r="F190" s="84"/>
      <c r="G190" s="85"/>
      <c r="H190" s="86" t="str">
        <f>IF(G190="","",INDEX('Wattage Table'!$F$3:$F$2671,MATCH('Customer Inputs'!G190,'Wattage Table'!$D$3:$D$2671,0)))</f>
        <v/>
      </c>
      <c r="I190" s="83"/>
      <c r="J190" s="83"/>
      <c r="K190" s="87"/>
      <c r="L190" s="87"/>
      <c r="M190" s="379" t="str">
        <f>IF(G190="","",INDEX('Wattage Table'!$L$3:$L$2671,MATCH('Customer Inputs'!G190,'Wattage Table'!$D$3:$D$2671,0)))</f>
        <v/>
      </c>
      <c r="N190" s="88"/>
      <c r="O190" s="364"/>
      <c r="P190" s="364"/>
      <c r="Q190" s="89" t="str">
        <f t="shared" si="39"/>
        <v/>
      </c>
      <c r="R190" s="90" t="str">
        <f t="shared" si="40"/>
        <v/>
      </c>
      <c r="S190" s="84"/>
      <c r="T190" s="555"/>
      <c r="U190" s="82"/>
      <c r="V190" s="378" t="str">
        <f t="shared" si="41"/>
        <v/>
      </c>
      <c r="W190" s="82"/>
      <c r="X190" s="86">
        <f t="shared" si="42"/>
        <v>0</v>
      </c>
      <c r="Y190" s="86" t="str">
        <f>IF(W190="","",INDEX('Wattage Table'!$F$3:$F$2671,MATCH('Customer Inputs'!W190,'Wattage Table'!$D$3:$D$2671,0)))</f>
        <v/>
      </c>
      <c r="Z190" s="86" t="str">
        <f t="shared" si="43"/>
        <v/>
      </c>
      <c r="AA190" s="87"/>
      <c r="AB190" s="359">
        <f t="shared" si="44"/>
        <v>0</v>
      </c>
      <c r="AC190" s="555"/>
      <c r="AD190" s="86" t="str">
        <f>IF(OR(U190="",W190=""),"",IF(U190="New Install",INDEX('Wattage Table'!$L$3:$L$2671,MATCH('Customer Inputs'!V190,'Wattage Table'!$B$3:$B$2671,0)),INDEX('Wattage Table'!$L$3:$L$2671,MATCH(W190,'Wattage Table'!$D$3:$D$2671,0))))</f>
        <v/>
      </c>
      <c r="AE190" s="91"/>
      <c r="AF190" s="92" t="str">
        <f>Calculations!$AW180</f>
        <v/>
      </c>
      <c r="AG190" s="542"/>
      <c r="AH190" s="551" t="str">
        <f>IF(K190&lt;1,"",Calculations!AV180*'Customer Inputs'!AH$10)</f>
        <v/>
      </c>
      <c r="AI190" s="362" t="str">
        <f t="shared" si="45"/>
        <v/>
      </c>
      <c r="AJ190" s="345" t="str">
        <f>IF(L190&lt;1,"",Calculations!AU180*'Customer Inputs'!AH$10)</f>
        <v/>
      </c>
      <c r="AK190" s="361" t="str">
        <f t="shared" si="46"/>
        <v/>
      </c>
      <c r="AL190" s="37" t="e">
        <f t="shared" si="47"/>
        <v>#VALUE!</v>
      </c>
      <c r="AS190" s="94" t="str">
        <f>IF(ADMIN!AE180="yes","Approved",IF(ADMIN!AE180="no","DENIED",IF(Calculations!U180="Fail wattage","Proposed wattage exceeds existing",IF(AND(Calculations!U180="Fail Qty",C190="L740"),"Proposed Lamp quantity does not match existing",IF(Calculations!U180="Fail Qty","Proposed quantity does not match existing",IF(Calculations!U180="Fail Refrigerated","Proposed Linear feet do not match existing",""))))))</f>
        <v/>
      </c>
      <c r="AU190" s="95"/>
      <c r="AV190" s="95"/>
      <c r="AW190" s="95"/>
      <c r="AX190" s="95"/>
      <c r="AY190" s="95"/>
      <c r="AZ190" s="95"/>
      <c r="BA190" s="95"/>
    </row>
    <row r="191" spans="1:53" ht="30" customHeight="1" x14ac:dyDescent="0.25">
      <c r="A191" s="37">
        <v>176</v>
      </c>
      <c r="B191" s="82"/>
      <c r="C191" s="82"/>
      <c r="D191" s="358" t="str">
        <f>IFERROR(IF(C191="","",INDEX(References!$W$4:$W$12,MATCH('Customer Inputs'!C191,References!$H$4:$H$12,0))),"")</f>
        <v/>
      </c>
      <c r="E191" s="83"/>
      <c r="F191" s="84"/>
      <c r="G191" s="85"/>
      <c r="H191" s="86" t="str">
        <f>IF(G191="","",INDEX('Wattage Table'!$F$3:$F$2671,MATCH('Customer Inputs'!G191,'Wattage Table'!$D$3:$D$2671,0)))</f>
        <v/>
      </c>
      <c r="I191" s="83"/>
      <c r="J191" s="83"/>
      <c r="K191" s="87"/>
      <c r="L191" s="87"/>
      <c r="M191" s="379" t="str">
        <f>IF(G191="","",INDEX('Wattage Table'!$L$3:$L$2671,MATCH('Customer Inputs'!G191,'Wattage Table'!$D$3:$D$2671,0)))</f>
        <v/>
      </c>
      <c r="N191" s="88"/>
      <c r="O191" s="364"/>
      <c r="P191" s="364"/>
      <c r="Q191" s="89" t="str">
        <f t="shared" si="39"/>
        <v/>
      </c>
      <c r="R191" s="90" t="str">
        <f t="shared" si="40"/>
        <v/>
      </c>
      <c r="S191" s="84"/>
      <c r="T191" s="555"/>
      <c r="U191" s="82"/>
      <c r="V191" s="378" t="str">
        <f t="shared" si="41"/>
        <v/>
      </c>
      <c r="W191" s="82"/>
      <c r="X191" s="86">
        <f t="shared" si="42"/>
        <v>0</v>
      </c>
      <c r="Y191" s="86" t="str">
        <f>IF(W191="","",INDEX('Wattage Table'!$F$3:$F$2671,MATCH('Customer Inputs'!W191,'Wattage Table'!$D$3:$D$2671,0)))</f>
        <v/>
      </c>
      <c r="Z191" s="86" t="str">
        <f t="shared" si="43"/>
        <v/>
      </c>
      <c r="AA191" s="87"/>
      <c r="AB191" s="359">
        <f t="shared" si="44"/>
        <v>0</v>
      </c>
      <c r="AC191" s="555"/>
      <c r="AD191" s="86" t="str">
        <f>IF(OR(U191="",W191=""),"",IF(U191="New Install",INDEX('Wattage Table'!$L$3:$L$2671,MATCH('Customer Inputs'!V191,'Wattage Table'!$B$3:$B$2671,0)),INDEX('Wattage Table'!$L$3:$L$2671,MATCH(W191,'Wattage Table'!$D$3:$D$2671,0))))</f>
        <v/>
      </c>
      <c r="AE191" s="91"/>
      <c r="AF191" s="92" t="str">
        <f>Calculations!$AW181</f>
        <v/>
      </c>
      <c r="AG191" s="542"/>
      <c r="AH191" s="551" t="str">
        <f>IF(K191&lt;1,"",Calculations!AV181*'Customer Inputs'!AH$10)</f>
        <v/>
      </c>
      <c r="AI191" s="362" t="str">
        <f t="shared" si="45"/>
        <v/>
      </c>
      <c r="AJ191" s="345" t="str">
        <f>IF(L191&lt;1,"",Calculations!AU181*'Customer Inputs'!AH$10)</f>
        <v/>
      </c>
      <c r="AK191" s="361" t="str">
        <f t="shared" si="46"/>
        <v/>
      </c>
      <c r="AL191" s="37" t="e">
        <f t="shared" si="47"/>
        <v>#VALUE!</v>
      </c>
      <c r="AS191" s="94" t="str">
        <f>IF(ADMIN!AE181="yes","Approved",IF(ADMIN!AE181="no","DENIED",IF(Calculations!U181="Fail wattage","Proposed wattage exceeds existing",IF(AND(Calculations!U181="Fail Qty",C191="L740"),"Proposed Lamp quantity does not match existing",IF(Calculations!U181="Fail Qty","Proposed quantity does not match existing",IF(Calculations!U181="Fail Refrigerated","Proposed Linear feet do not match existing",""))))))</f>
        <v/>
      </c>
      <c r="AU191" s="95"/>
      <c r="AV191" s="95"/>
      <c r="AW191" s="95"/>
      <c r="AX191" s="95"/>
      <c r="AY191" s="95"/>
      <c r="AZ191" s="95"/>
      <c r="BA191" s="95"/>
    </row>
    <row r="192" spans="1:53" ht="30" customHeight="1" x14ac:dyDescent="0.25">
      <c r="A192" s="37">
        <v>177</v>
      </c>
      <c r="B192" s="82"/>
      <c r="C192" s="82"/>
      <c r="D192" s="358" t="str">
        <f>IFERROR(IF(C192="","",INDEX(References!$W$4:$W$12,MATCH('Customer Inputs'!C192,References!$H$4:$H$12,0))),"")</f>
        <v/>
      </c>
      <c r="E192" s="83"/>
      <c r="F192" s="84"/>
      <c r="G192" s="85"/>
      <c r="H192" s="86" t="str">
        <f>IF(G192="","",INDEX('Wattage Table'!$F$3:$F$2671,MATCH('Customer Inputs'!G192,'Wattage Table'!$D$3:$D$2671,0)))</f>
        <v/>
      </c>
      <c r="I192" s="83"/>
      <c r="J192" s="83"/>
      <c r="K192" s="87"/>
      <c r="L192" s="87"/>
      <c r="M192" s="379" t="str">
        <f>IF(G192="","",INDEX('Wattage Table'!$L$3:$L$2671,MATCH('Customer Inputs'!G192,'Wattage Table'!$D$3:$D$2671,0)))</f>
        <v/>
      </c>
      <c r="N192" s="88"/>
      <c r="O192" s="364"/>
      <c r="P192" s="364"/>
      <c r="Q192" s="89" t="str">
        <f t="shared" si="39"/>
        <v/>
      </c>
      <c r="R192" s="90" t="str">
        <f t="shared" si="40"/>
        <v/>
      </c>
      <c r="S192" s="84"/>
      <c r="T192" s="555"/>
      <c r="U192" s="82"/>
      <c r="V192" s="378" t="str">
        <f t="shared" si="41"/>
        <v/>
      </c>
      <c r="W192" s="82"/>
      <c r="X192" s="86">
        <f t="shared" si="42"/>
        <v>0</v>
      </c>
      <c r="Y192" s="86" t="str">
        <f>IF(W192="","",INDEX('Wattage Table'!$F$3:$F$2671,MATCH('Customer Inputs'!W192,'Wattage Table'!$D$3:$D$2671,0)))</f>
        <v/>
      </c>
      <c r="Z192" s="86" t="str">
        <f t="shared" si="43"/>
        <v/>
      </c>
      <c r="AA192" s="87"/>
      <c r="AB192" s="359">
        <f t="shared" si="44"/>
        <v>0</v>
      </c>
      <c r="AC192" s="555"/>
      <c r="AD192" s="86" t="str">
        <f>IF(OR(U192="",W192=""),"",IF(U192="New Install",INDEX('Wattage Table'!$L$3:$L$2671,MATCH('Customer Inputs'!V192,'Wattage Table'!$B$3:$B$2671,0)),INDEX('Wattage Table'!$L$3:$L$2671,MATCH(W192,'Wattage Table'!$D$3:$D$2671,0))))</f>
        <v/>
      </c>
      <c r="AE192" s="91"/>
      <c r="AF192" s="92" t="str">
        <f>Calculations!$AW182</f>
        <v/>
      </c>
      <c r="AG192" s="542"/>
      <c r="AH192" s="551" t="str">
        <f>IF(K192&lt;1,"",Calculations!AV182*'Customer Inputs'!AH$10)</f>
        <v/>
      </c>
      <c r="AI192" s="362" t="str">
        <f t="shared" si="45"/>
        <v/>
      </c>
      <c r="AJ192" s="345" t="str">
        <f>IF(L192&lt;1,"",Calculations!AU182*'Customer Inputs'!AH$10)</f>
        <v/>
      </c>
      <c r="AK192" s="361" t="str">
        <f t="shared" si="46"/>
        <v/>
      </c>
      <c r="AL192" s="37" t="e">
        <f t="shared" si="47"/>
        <v>#VALUE!</v>
      </c>
      <c r="AS192" s="94" t="str">
        <f>IF(ADMIN!AE182="yes","Approved",IF(ADMIN!AE182="no","DENIED",IF(Calculations!U182="Fail wattage","Proposed wattage exceeds existing",IF(AND(Calculations!U182="Fail Qty",C192="L740"),"Proposed Lamp quantity does not match existing",IF(Calculations!U182="Fail Qty","Proposed quantity does not match existing",IF(Calculations!U182="Fail Refrigerated","Proposed Linear feet do not match existing",""))))))</f>
        <v/>
      </c>
      <c r="AU192" s="95"/>
      <c r="AV192" s="95"/>
      <c r="AW192" s="95"/>
      <c r="AX192" s="95"/>
      <c r="AY192" s="95"/>
      <c r="AZ192" s="95"/>
      <c r="BA192" s="95"/>
    </row>
    <row r="193" spans="1:53" ht="30" customHeight="1" x14ac:dyDescent="0.25">
      <c r="A193" s="37">
        <v>178</v>
      </c>
      <c r="B193" s="82"/>
      <c r="C193" s="82"/>
      <c r="D193" s="358" t="str">
        <f>IFERROR(IF(C193="","",INDEX(References!$W$4:$W$12,MATCH('Customer Inputs'!C193,References!$H$4:$H$12,0))),"")</f>
        <v/>
      </c>
      <c r="E193" s="83"/>
      <c r="F193" s="84"/>
      <c r="G193" s="85"/>
      <c r="H193" s="86" t="str">
        <f>IF(G193="","",INDEX('Wattage Table'!$F$3:$F$2671,MATCH('Customer Inputs'!G193,'Wattage Table'!$D$3:$D$2671,0)))</f>
        <v/>
      </c>
      <c r="I193" s="83"/>
      <c r="J193" s="83"/>
      <c r="K193" s="87"/>
      <c r="L193" s="87"/>
      <c r="M193" s="379" t="str">
        <f>IF(G193="","",INDEX('Wattage Table'!$L$3:$L$2671,MATCH('Customer Inputs'!G193,'Wattage Table'!$D$3:$D$2671,0)))</f>
        <v/>
      </c>
      <c r="N193" s="88"/>
      <c r="O193" s="364"/>
      <c r="P193" s="364"/>
      <c r="Q193" s="89" t="str">
        <f t="shared" si="39"/>
        <v/>
      </c>
      <c r="R193" s="90" t="str">
        <f t="shared" si="40"/>
        <v/>
      </c>
      <c r="S193" s="84"/>
      <c r="T193" s="555"/>
      <c r="U193" s="82"/>
      <c r="V193" s="378" t="str">
        <f t="shared" si="41"/>
        <v/>
      </c>
      <c r="W193" s="82"/>
      <c r="X193" s="86">
        <f t="shared" si="42"/>
        <v>0</v>
      </c>
      <c r="Y193" s="86" t="str">
        <f>IF(W193="","",INDEX('Wattage Table'!$F$3:$F$2671,MATCH('Customer Inputs'!W193,'Wattage Table'!$D$3:$D$2671,0)))</f>
        <v/>
      </c>
      <c r="Z193" s="86" t="str">
        <f t="shared" si="43"/>
        <v/>
      </c>
      <c r="AA193" s="87"/>
      <c r="AB193" s="359">
        <f t="shared" si="44"/>
        <v>0</v>
      </c>
      <c r="AC193" s="555"/>
      <c r="AD193" s="86" t="str">
        <f>IF(OR(U193="",W193=""),"",IF(U193="New Install",INDEX('Wattage Table'!$L$3:$L$2671,MATCH('Customer Inputs'!V193,'Wattage Table'!$B$3:$B$2671,0)),INDEX('Wattage Table'!$L$3:$L$2671,MATCH(W193,'Wattage Table'!$D$3:$D$2671,0))))</f>
        <v/>
      </c>
      <c r="AE193" s="91"/>
      <c r="AF193" s="92" t="str">
        <f>Calculations!$AW183</f>
        <v/>
      </c>
      <c r="AG193" s="542"/>
      <c r="AH193" s="551" t="str">
        <f>IF(K193&lt;1,"",Calculations!AV183*'Customer Inputs'!AH$10)</f>
        <v/>
      </c>
      <c r="AI193" s="362" t="str">
        <f t="shared" si="45"/>
        <v/>
      </c>
      <c r="AJ193" s="345" t="str">
        <f>IF(L193&lt;1,"",Calculations!AU183*'Customer Inputs'!AH$10)</f>
        <v/>
      </c>
      <c r="AK193" s="361" t="str">
        <f t="shared" si="46"/>
        <v/>
      </c>
      <c r="AL193" s="37" t="e">
        <f t="shared" si="47"/>
        <v>#VALUE!</v>
      </c>
      <c r="AS193" s="94" t="str">
        <f>IF(ADMIN!AE183="yes","Approved",IF(ADMIN!AE183="no","DENIED",IF(Calculations!U183="Fail wattage","Proposed wattage exceeds existing",IF(AND(Calculations!U183="Fail Qty",C193="L740"),"Proposed Lamp quantity does not match existing",IF(Calculations!U183="Fail Qty","Proposed quantity does not match existing",IF(Calculations!U183="Fail Refrigerated","Proposed Linear feet do not match existing",""))))))</f>
        <v/>
      </c>
      <c r="AU193" s="95"/>
      <c r="AV193" s="95"/>
      <c r="AW193" s="95"/>
      <c r="AX193" s="95"/>
      <c r="AY193" s="95"/>
      <c r="AZ193" s="95"/>
      <c r="BA193" s="95"/>
    </row>
    <row r="194" spans="1:53" ht="30" customHeight="1" x14ac:dyDescent="0.25">
      <c r="A194" s="37">
        <v>179</v>
      </c>
      <c r="B194" s="82"/>
      <c r="C194" s="82"/>
      <c r="D194" s="358" t="str">
        <f>IFERROR(IF(C194="","",INDEX(References!$W$4:$W$12,MATCH('Customer Inputs'!C194,References!$H$4:$H$12,0))),"")</f>
        <v/>
      </c>
      <c r="E194" s="83"/>
      <c r="F194" s="84"/>
      <c r="G194" s="85"/>
      <c r="H194" s="86" t="str">
        <f>IF(G194="","",INDEX('Wattage Table'!$F$3:$F$2671,MATCH('Customer Inputs'!G194,'Wattage Table'!$D$3:$D$2671,0)))</f>
        <v/>
      </c>
      <c r="I194" s="83"/>
      <c r="J194" s="83"/>
      <c r="K194" s="87"/>
      <c r="L194" s="87"/>
      <c r="M194" s="379" t="str">
        <f>IF(G194="","",INDEX('Wattage Table'!$L$3:$L$2671,MATCH('Customer Inputs'!G194,'Wattage Table'!$D$3:$D$2671,0)))</f>
        <v/>
      </c>
      <c r="N194" s="88"/>
      <c r="O194" s="364"/>
      <c r="P194" s="364"/>
      <c r="Q194" s="89" t="str">
        <f t="shared" si="39"/>
        <v/>
      </c>
      <c r="R194" s="90" t="str">
        <f t="shared" si="40"/>
        <v/>
      </c>
      <c r="S194" s="84"/>
      <c r="T194" s="555"/>
      <c r="U194" s="82"/>
      <c r="V194" s="378" t="str">
        <f t="shared" si="41"/>
        <v/>
      </c>
      <c r="W194" s="82"/>
      <c r="X194" s="86">
        <f t="shared" si="42"/>
        <v>0</v>
      </c>
      <c r="Y194" s="86" t="str">
        <f>IF(W194="","",INDEX('Wattage Table'!$F$3:$F$2671,MATCH('Customer Inputs'!W194,'Wattage Table'!$D$3:$D$2671,0)))</f>
        <v/>
      </c>
      <c r="Z194" s="86" t="str">
        <f t="shared" si="43"/>
        <v/>
      </c>
      <c r="AA194" s="87"/>
      <c r="AB194" s="359">
        <f t="shared" si="44"/>
        <v>0</v>
      </c>
      <c r="AC194" s="555"/>
      <c r="AD194" s="86" t="str">
        <f>IF(OR(U194="",W194=""),"",IF(U194="New Install",INDEX('Wattage Table'!$L$3:$L$2671,MATCH('Customer Inputs'!V194,'Wattage Table'!$B$3:$B$2671,0)),INDEX('Wattage Table'!$L$3:$L$2671,MATCH(W194,'Wattage Table'!$D$3:$D$2671,0))))</f>
        <v/>
      </c>
      <c r="AE194" s="91"/>
      <c r="AF194" s="92" t="str">
        <f>Calculations!$AW184</f>
        <v/>
      </c>
      <c r="AG194" s="542"/>
      <c r="AH194" s="551" t="str">
        <f>IF(K194&lt;1,"",Calculations!AV184*'Customer Inputs'!AH$10)</f>
        <v/>
      </c>
      <c r="AI194" s="362" t="str">
        <f t="shared" si="45"/>
        <v/>
      </c>
      <c r="AJ194" s="345" t="str">
        <f>IF(L194&lt;1,"",Calculations!AU184*'Customer Inputs'!AH$10)</f>
        <v/>
      </c>
      <c r="AK194" s="361" t="str">
        <f t="shared" si="46"/>
        <v/>
      </c>
      <c r="AL194" s="37" t="e">
        <f t="shared" si="47"/>
        <v>#VALUE!</v>
      </c>
      <c r="AS194" s="94" t="str">
        <f>IF(ADMIN!AE184="yes","Approved",IF(ADMIN!AE184="no","DENIED",IF(Calculations!U184="Fail wattage","Proposed wattage exceeds existing",IF(AND(Calculations!U184="Fail Qty",C194="L740"),"Proposed Lamp quantity does not match existing",IF(Calculations!U184="Fail Qty","Proposed quantity does not match existing",IF(Calculations!U184="Fail Refrigerated","Proposed Linear feet do not match existing",""))))))</f>
        <v/>
      </c>
      <c r="AU194" s="95"/>
      <c r="AV194" s="95"/>
      <c r="AW194" s="95"/>
      <c r="AX194" s="95"/>
      <c r="AY194" s="95"/>
      <c r="AZ194" s="95"/>
      <c r="BA194" s="95"/>
    </row>
    <row r="195" spans="1:53" ht="30" customHeight="1" x14ac:dyDescent="0.25">
      <c r="A195" s="37">
        <v>180</v>
      </c>
      <c r="B195" s="82"/>
      <c r="C195" s="82"/>
      <c r="D195" s="358" t="str">
        <f>IFERROR(IF(C195="","",INDEX(References!$W$4:$W$12,MATCH('Customer Inputs'!C195,References!$H$4:$H$12,0))),"")</f>
        <v/>
      </c>
      <c r="E195" s="83"/>
      <c r="F195" s="84"/>
      <c r="G195" s="85"/>
      <c r="H195" s="86" t="str">
        <f>IF(G195="","",INDEX('Wattage Table'!$F$3:$F$2671,MATCH('Customer Inputs'!G195,'Wattage Table'!$D$3:$D$2671,0)))</f>
        <v/>
      </c>
      <c r="I195" s="83"/>
      <c r="J195" s="83"/>
      <c r="K195" s="87"/>
      <c r="L195" s="87"/>
      <c r="M195" s="379" t="str">
        <f>IF(G195="","",INDEX('Wattage Table'!$L$3:$L$2671,MATCH('Customer Inputs'!G195,'Wattage Table'!$D$3:$D$2671,0)))</f>
        <v/>
      </c>
      <c r="N195" s="88"/>
      <c r="O195" s="364"/>
      <c r="P195" s="364"/>
      <c r="Q195" s="89" t="str">
        <f t="shared" si="39"/>
        <v/>
      </c>
      <c r="R195" s="90" t="str">
        <f t="shared" si="40"/>
        <v/>
      </c>
      <c r="S195" s="84"/>
      <c r="T195" s="555"/>
      <c r="U195" s="82"/>
      <c r="V195" s="378" t="str">
        <f t="shared" si="41"/>
        <v/>
      </c>
      <c r="W195" s="82"/>
      <c r="X195" s="86">
        <f t="shared" si="42"/>
        <v>0</v>
      </c>
      <c r="Y195" s="86" t="str">
        <f>IF(W195="","",INDEX('Wattage Table'!$F$3:$F$2671,MATCH('Customer Inputs'!W195,'Wattage Table'!$D$3:$D$2671,0)))</f>
        <v/>
      </c>
      <c r="Z195" s="86" t="str">
        <f t="shared" si="43"/>
        <v/>
      </c>
      <c r="AA195" s="87"/>
      <c r="AB195" s="359">
        <f t="shared" si="44"/>
        <v>0</v>
      </c>
      <c r="AC195" s="555"/>
      <c r="AD195" s="86" t="str">
        <f>IF(OR(U195="",W195=""),"",IF(U195="New Install",INDEX('Wattage Table'!$L$3:$L$2671,MATCH('Customer Inputs'!V195,'Wattage Table'!$B$3:$B$2671,0)),INDEX('Wattage Table'!$L$3:$L$2671,MATCH(W195,'Wattage Table'!$D$3:$D$2671,0))))</f>
        <v/>
      </c>
      <c r="AE195" s="91"/>
      <c r="AF195" s="92" t="str">
        <f>Calculations!$AW185</f>
        <v/>
      </c>
      <c r="AG195" s="542"/>
      <c r="AH195" s="551" t="str">
        <f>IF(K195&lt;1,"",Calculations!AV185*'Customer Inputs'!AH$10)</f>
        <v/>
      </c>
      <c r="AI195" s="362" t="str">
        <f t="shared" si="45"/>
        <v/>
      </c>
      <c r="AJ195" s="345" t="str">
        <f>IF(L195&lt;1,"",Calculations!AU185*'Customer Inputs'!AH$10)</f>
        <v/>
      </c>
      <c r="AK195" s="361" t="str">
        <f t="shared" si="46"/>
        <v/>
      </c>
      <c r="AL195" s="37" t="e">
        <f t="shared" si="47"/>
        <v>#VALUE!</v>
      </c>
      <c r="AS195" s="94" t="str">
        <f>IF(ADMIN!AE185="yes","Approved",IF(ADMIN!AE185="no","DENIED",IF(Calculations!U185="Fail wattage","Proposed wattage exceeds existing",IF(AND(Calculations!U185="Fail Qty",C195="L740"),"Proposed Lamp quantity does not match existing",IF(Calculations!U185="Fail Qty","Proposed quantity does not match existing",IF(Calculations!U185="Fail Refrigerated","Proposed Linear feet do not match existing",""))))))</f>
        <v/>
      </c>
      <c r="AU195" s="95"/>
      <c r="AV195" s="95"/>
      <c r="AW195" s="95"/>
      <c r="AX195" s="95"/>
      <c r="AY195" s="95"/>
      <c r="AZ195" s="95"/>
      <c r="BA195" s="95"/>
    </row>
    <row r="196" spans="1:53" ht="30" customHeight="1" x14ac:dyDescent="0.25">
      <c r="A196" s="37">
        <v>181</v>
      </c>
      <c r="B196" s="82"/>
      <c r="C196" s="82"/>
      <c r="D196" s="358" t="str">
        <f>IFERROR(IF(C196="","",INDEX(References!$W$4:$W$12,MATCH('Customer Inputs'!C196,References!$H$4:$H$12,0))),"")</f>
        <v/>
      </c>
      <c r="E196" s="83"/>
      <c r="F196" s="84"/>
      <c r="G196" s="85"/>
      <c r="H196" s="86" t="str">
        <f>IF(G196="","",INDEX('Wattage Table'!$F$3:$F$2671,MATCH('Customer Inputs'!G196,'Wattage Table'!$D$3:$D$2671,0)))</f>
        <v/>
      </c>
      <c r="I196" s="83"/>
      <c r="J196" s="83"/>
      <c r="K196" s="87"/>
      <c r="L196" s="87"/>
      <c r="M196" s="379" t="str">
        <f>IF(G196="","",INDEX('Wattage Table'!$L$3:$L$2671,MATCH('Customer Inputs'!G196,'Wattage Table'!$D$3:$D$2671,0)))</f>
        <v/>
      </c>
      <c r="N196" s="88"/>
      <c r="O196" s="364"/>
      <c r="P196" s="364"/>
      <c r="Q196" s="89" t="str">
        <f t="shared" si="39"/>
        <v/>
      </c>
      <c r="R196" s="90" t="str">
        <f t="shared" si="40"/>
        <v/>
      </c>
      <c r="S196" s="84"/>
      <c r="T196" s="555"/>
      <c r="U196" s="82"/>
      <c r="V196" s="378" t="str">
        <f t="shared" si="41"/>
        <v/>
      </c>
      <c r="W196" s="82"/>
      <c r="X196" s="86">
        <f t="shared" si="42"/>
        <v>0</v>
      </c>
      <c r="Y196" s="86" t="str">
        <f>IF(W196="","",INDEX('Wattage Table'!$F$3:$F$2671,MATCH('Customer Inputs'!W196,'Wattage Table'!$D$3:$D$2671,0)))</f>
        <v/>
      </c>
      <c r="Z196" s="86" t="str">
        <f t="shared" si="43"/>
        <v/>
      </c>
      <c r="AA196" s="87"/>
      <c r="AB196" s="359">
        <f t="shared" si="44"/>
        <v>0</v>
      </c>
      <c r="AC196" s="555"/>
      <c r="AD196" s="86" t="str">
        <f>IF(OR(U196="",W196=""),"",IF(U196="New Install",INDEX('Wattage Table'!$L$3:$L$2671,MATCH('Customer Inputs'!V196,'Wattage Table'!$B$3:$B$2671,0)),INDEX('Wattage Table'!$L$3:$L$2671,MATCH(W196,'Wattage Table'!$D$3:$D$2671,0))))</f>
        <v/>
      </c>
      <c r="AE196" s="91"/>
      <c r="AF196" s="92" t="str">
        <f>Calculations!$AW186</f>
        <v/>
      </c>
      <c r="AG196" s="542"/>
      <c r="AH196" s="551" t="str">
        <f>IF(K196&lt;1,"",Calculations!AV186*'Customer Inputs'!AH$10)</f>
        <v/>
      </c>
      <c r="AI196" s="362" t="str">
        <f t="shared" si="45"/>
        <v/>
      </c>
      <c r="AJ196" s="345" t="str">
        <f>IF(L196&lt;1,"",Calculations!AU186*'Customer Inputs'!AH$10)</f>
        <v/>
      </c>
      <c r="AK196" s="361" t="str">
        <f t="shared" si="46"/>
        <v/>
      </c>
      <c r="AL196" s="37" t="e">
        <f t="shared" si="47"/>
        <v>#VALUE!</v>
      </c>
      <c r="AS196" s="94" t="str">
        <f>IF(ADMIN!AE186="yes","Approved",IF(ADMIN!AE186="no","DENIED",IF(Calculations!U186="Fail wattage","Proposed wattage exceeds existing",IF(AND(Calculations!U186="Fail Qty",C196="L740"),"Proposed Lamp quantity does not match existing",IF(Calculations!U186="Fail Qty","Proposed quantity does not match existing",IF(Calculations!U186="Fail Refrigerated","Proposed Linear feet do not match existing",""))))))</f>
        <v/>
      </c>
      <c r="AU196" s="95"/>
      <c r="AV196" s="95"/>
      <c r="AW196" s="95"/>
      <c r="AX196" s="95"/>
      <c r="AY196" s="95"/>
      <c r="AZ196" s="95"/>
      <c r="BA196" s="95"/>
    </row>
    <row r="197" spans="1:53" ht="30" customHeight="1" x14ac:dyDescent="0.25">
      <c r="A197" s="37">
        <v>182</v>
      </c>
      <c r="B197" s="82"/>
      <c r="C197" s="82"/>
      <c r="D197" s="358" t="str">
        <f>IFERROR(IF(C197="","",INDEX(References!$W$4:$W$12,MATCH('Customer Inputs'!C197,References!$H$4:$H$12,0))),"")</f>
        <v/>
      </c>
      <c r="E197" s="83"/>
      <c r="F197" s="84"/>
      <c r="G197" s="85"/>
      <c r="H197" s="86" t="str">
        <f>IF(G197="","",INDEX('Wattage Table'!$F$3:$F$2671,MATCH('Customer Inputs'!G197,'Wattage Table'!$D$3:$D$2671,0)))</f>
        <v/>
      </c>
      <c r="I197" s="83"/>
      <c r="J197" s="83"/>
      <c r="K197" s="87"/>
      <c r="L197" s="87"/>
      <c r="M197" s="379" t="str">
        <f>IF(G197="","",INDEX('Wattage Table'!$L$3:$L$2671,MATCH('Customer Inputs'!G197,'Wattage Table'!$D$3:$D$2671,0)))</f>
        <v/>
      </c>
      <c r="N197" s="88"/>
      <c r="O197" s="364"/>
      <c r="P197" s="364"/>
      <c r="Q197" s="89" t="str">
        <f t="shared" si="39"/>
        <v/>
      </c>
      <c r="R197" s="90" t="str">
        <f t="shared" si="40"/>
        <v/>
      </c>
      <c r="S197" s="84"/>
      <c r="T197" s="555"/>
      <c r="U197" s="82"/>
      <c r="V197" s="378" t="str">
        <f t="shared" si="41"/>
        <v/>
      </c>
      <c r="W197" s="82"/>
      <c r="X197" s="86">
        <f t="shared" si="42"/>
        <v>0</v>
      </c>
      <c r="Y197" s="86" t="str">
        <f>IF(W197="","",INDEX('Wattage Table'!$F$3:$F$2671,MATCH('Customer Inputs'!W197,'Wattage Table'!$D$3:$D$2671,0)))</f>
        <v/>
      </c>
      <c r="Z197" s="86" t="str">
        <f t="shared" si="43"/>
        <v/>
      </c>
      <c r="AA197" s="87"/>
      <c r="AB197" s="359">
        <f t="shared" si="44"/>
        <v>0</v>
      </c>
      <c r="AC197" s="555"/>
      <c r="AD197" s="86" t="str">
        <f>IF(OR(U197="",W197=""),"",IF(U197="New Install",INDEX('Wattage Table'!$L$3:$L$2671,MATCH('Customer Inputs'!V197,'Wattage Table'!$B$3:$B$2671,0)),INDEX('Wattage Table'!$L$3:$L$2671,MATCH(W197,'Wattage Table'!$D$3:$D$2671,0))))</f>
        <v/>
      </c>
      <c r="AE197" s="91"/>
      <c r="AF197" s="92" t="str">
        <f>Calculations!$AW187</f>
        <v/>
      </c>
      <c r="AG197" s="542"/>
      <c r="AH197" s="551" t="str">
        <f>IF(K197&lt;1,"",Calculations!AV187*'Customer Inputs'!AH$10)</f>
        <v/>
      </c>
      <c r="AI197" s="362" t="str">
        <f t="shared" si="45"/>
        <v/>
      </c>
      <c r="AJ197" s="345" t="str">
        <f>IF(L197&lt;1,"",Calculations!AU187*'Customer Inputs'!AH$10)</f>
        <v/>
      </c>
      <c r="AK197" s="361" t="str">
        <f t="shared" si="46"/>
        <v/>
      </c>
      <c r="AL197" s="37" t="e">
        <f t="shared" si="47"/>
        <v>#VALUE!</v>
      </c>
      <c r="AS197" s="94" t="str">
        <f>IF(ADMIN!AE187="yes","Approved",IF(ADMIN!AE187="no","DENIED",IF(Calculations!U187="Fail wattage","Proposed wattage exceeds existing",IF(AND(Calculations!U187="Fail Qty",C197="L740"),"Proposed Lamp quantity does not match existing",IF(Calculations!U187="Fail Qty","Proposed quantity does not match existing",IF(Calculations!U187="Fail Refrigerated","Proposed Linear feet do not match existing",""))))))</f>
        <v/>
      </c>
      <c r="AU197" s="95"/>
      <c r="AV197" s="95"/>
      <c r="AW197" s="95"/>
      <c r="AX197" s="95"/>
      <c r="AY197" s="95"/>
      <c r="AZ197" s="95"/>
      <c r="BA197" s="95"/>
    </row>
    <row r="198" spans="1:53" ht="30" customHeight="1" x14ac:dyDescent="0.25">
      <c r="A198" s="37">
        <v>183</v>
      </c>
      <c r="B198" s="82"/>
      <c r="C198" s="82"/>
      <c r="D198" s="358" t="str">
        <f>IFERROR(IF(C198="","",INDEX(References!$W$4:$W$12,MATCH('Customer Inputs'!C198,References!$H$4:$H$12,0))),"")</f>
        <v/>
      </c>
      <c r="E198" s="83"/>
      <c r="F198" s="84"/>
      <c r="G198" s="85"/>
      <c r="H198" s="86" t="str">
        <f>IF(G198="","",INDEX('Wattage Table'!$F$3:$F$2671,MATCH('Customer Inputs'!G198,'Wattage Table'!$D$3:$D$2671,0)))</f>
        <v/>
      </c>
      <c r="I198" s="83"/>
      <c r="J198" s="83"/>
      <c r="K198" s="87"/>
      <c r="L198" s="87"/>
      <c r="M198" s="379" t="str">
        <f>IF(G198="","",INDEX('Wattage Table'!$L$3:$L$2671,MATCH('Customer Inputs'!G198,'Wattage Table'!$D$3:$D$2671,0)))</f>
        <v/>
      </c>
      <c r="N198" s="88"/>
      <c r="O198" s="364"/>
      <c r="P198" s="364"/>
      <c r="Q198" s="89" t="str">
        <f t="shared" si="39"/>
        <v/>
      </c>
      <c r="R198" s="90" t="str">
        <f t="shared" si="40"/>
        <v/>
      </c>
      <c r="S198" s="84"/>
      <c r="T198" s="555"/>
      <c r="U198" s="82"/>
      <c r="V198" s="378" t="str">
        <f t="shared" si="41"/>
        <v/>
      </c>
      <c r="W198" s="82"/>
      <c r="X198" s="86">
        <f t="shared" si="42"/>
        <v>0</v>
      </c>
      <c r="Y198" s="86" t="str">
        <f>IF(W198="","",INDEX('Wattage Table'!$F$3:$F$2671,MATCH('Customer Inputs'!W198,'Wattage Table'!$D$3:$D$2671,0)))</f>
        <v/>
      </c>
      <c r="Z198" s="86" t="str">
        <f t="shared" si="43"/>
        <v/>
      </c>
      <c r="AA198" s="87"/>
      <c r="AB198" s="359">
        <f t="shared" si="44"/>
        <v>0</v>
      </c>
      <c r="AC198" s="555"/>
      <c r="AD198" s="86" t="str">
        <f>IF(OR(U198="",W198=""),"",IF(U198="New Install",INDEX('Wattage Table'!$L$3:$L$2671,MATCH('Customer Inputs'!V198,'Wattage Table'!$B$3:$B$2671,0)),INDEX('Wattage Table'!$L$3:$L$2671,MATCH(W198,'Wattage Table'!$D$3:$D$2671,0))))</f>
        <v/>
      </c>
      <c r="AE198" s="91"/>
      <c r="AF198" s="92" t="str">
        <f>Calculations!$AW188</f>
        <v/>
      </c>
      <c r="AG198" s="542"/>
      <c r="AH198" s="551" t="str">
        <f>IF(K198&lt;1,"",Calculations!AV188*'Customer Inputs'!AH$10)</f>
        <v/>
      </c>
      <c r="AI198" s="362" t="str">
        <f t="shared" si="45"/>
        <v/>
      </c>
      <c r="AJ198" s="345" t="str">
        <f>IF(L198&lt;1,"",Calculations!AU188*'Customer Inputs'!AH$10)</f>
        <v/>
      </c>
      <c r="AK198" s="361" t="str">
        <f t="shared" si="46"/>
        <v/>
      </c>
      <c r="AL198" s="37" t="e">
        <f t="shared" si="47"/>
        <v>#VALUE!</v>
      </c>
      <c r="AS198" s="94" t="str">
        <f>IF(ADMIN!AE188="yes","Approved",IF(ADMIN!AE188="no","DENIED",IF(Calculations!U188="Fail wattage","Proposed wattage exceeds existing",IF(AND(Calculations!U188="Fail Qty",C198="L740"),"Proposed Lamp quantity does not match existing",IF(Calculations!U188="Fail Qty","Proposed quantity does not match existing",IF(Calculations!U188="Fail Refrigerated","Proposed Linear feet do not match existing",""))))))</f>
        <v/>
      </c>
      <c r="AU198" s="95"/>
      <c r="AV198" s="95"/>
      <c r="AW198" s="95"/>
      <c r="AX198" s="95"/>
      <c r="AY198" s="95"/>
      <c r="AZ198" s="95"/>
      <c r="BA198" s="95"/>
    </row>
    <row r="199" spans="1:53" ht="30" customHeight="1" x14ac:dyDescent="0.25">
      <c r="A199" s="37">
        <v>184</v>
      </c>
      <c r="B199" s="82"/>
      <c r="C199" s="82"/>
      <c r="D199" s="358" t="str">
        <f>IFERROR(IF(C199="","",INDEX(References!$W$4:$W$12,MATCH('Customer Inputs'!C199,References!$H$4:$H$12,0))),"")</f>
        <v/>
      </c>
      <c r="E199" s="83"/>
      <c r="F199" s="84"/>
      <c r="G199" s="85"/>
      <c r="H199" s="86" t="str">
        <f>IF(G199="","",INDEX('Wattage Table'!$F$3:$F$2671,MATCH('Customer Inputs'!G199,'Wattage Table'!$D$3:$D$2671,0)))</f>
        <v/>
      </c>
      <c r="I199" s="83"/>
      <c r="J199" s="83"/>
      <c r="K199" s="87"/>
      <c r="L199" s="87"/>
      <c r="M199" s="379" t="str">
        <f>IF(G199="","",INDEX('Wattage Table'!$L$3:$L$2671,MATCH('Customer Inputs'!G199,'Wattage Table'!$D$3:$D$2671,0)))</f>
        <v/>
      </c>
      <c r="N199" s="88"/>
      <c r="O199" s="364"/>
      <c r="P199" s="364"/>
      <c r="Q199" s="89" t="str">
        <f t="shared" si="39"/>
        <v/>
      </c>
      <c r="R199" s="90" t="str">
        <f t="shared" si="40"/>
        <v/>
      </c>
      <c r="S199" s="84"/>
      <c r="T199" s="555"/>
      <c r="U199" s="82"/>
      <c r="V199" s="378" t="str">
        <f t="shared" si="41"/>
        <v/>
      </c>
      <c r="W199" s="82"/>
      <c r="X199" s="86">
        <f t="shared" si="42"/>
        <v>0</v>
      </c>
      <c r="Y199" s="86" t="str">
        <f>IF(W199="","",INDEX('Wattage Table'!$F$3:$F$2671,MATCH('Customer Inputs'!W199,'Wattage Table'!$D$3:$D$2671,0)))</f>
        <v/>
      </c>
      <c r="Z199" s="86" t="str">
        <f t="shared" si="43"/>
        <v/>
      </c>
      <c r="AA199" s="87"/>
      <c r="AB199" s="359">
        <f t="shared" si="44"/>
        <v>0</v>
      </c>
      <c r="AC199" s="555"/>
      <c r="AD199" s="86" t="str">
        <f>IF(OR(U199="",W199=""),"",IF(U199="New Install",INDEX('Wattage Table'!$L$3:$L$2671,MATCH('Customer Inputs'!V199,'Wattage Table'!$B$3:$B$2671,0)),INDEX('Wattage Table'!$L$3:$L$2671,MATCH(W199,'Wattage Table'!$D$3:$D$2671,0))))</f>
        <v/>
      </c>
      <c r="AE199" s="91"/>
      <c r="AF199" s="92" t="str">
        <f>Calculations!$AW189</f>
        <v/>
      </c>
      <c r="AG199" s="542"/>
      <c r="AH199" s="551" t="str">
        <f>IF(K199&lt;1,"",Calculations!AV189*'Customer Inputs'!AH$10)</f>
        <v/>
      </c>
      <c r="AI199" s="362" t="str">
        <f t="shared" si="45"/>
        <v/>
      </c>
      <c r="AJ199" s="345" t="str">
        <f>IF(L199&lt;1,"",Calculations!AU189*'Customer Inputs'!AH$10)</f>
        <v/>
      </c>
      <c r="AK199" s="361" t="str">
        <f t="shared" si="46"/>
        <v/>
      </c>
      <c r="AL199" s="37" t="e">
        <f t="shared" si="47"/>
        <v>#VALUE!</v>
      </c>
      <c r="AS199" s="94" t="str">
        <f>IF(ADMIN!AE189="yes","Approved",IF(ADMIN!AE189="no","DENIED",IF(Calculations!U189="Fail wattage","Proposed wattage exceeds existing",IF(AND(Calculations!U189="Fail Qty",C199="L740"),"Proposed Lamp quantity does not match existing",IF(Calculations!U189="Fail Qty","Proposed quantity does not match existing",IF(Calculations!U189="Fail Refrigerated","Proposed Linear feet do not match existing",""))))))</f>
        <v/>
      </c>
      <c r="AU199" s="95"/>
      <c r="AV199" s="95"/>
      <c r="AW199" s="95"/>
      <c r="AX199" s="95"/>
      <c r="AY199" s="95"/>
      <c r="AZ199" s="95"/>
      <c r="BA199" s="95"/>
    </row>
    <row r="200" spans="1:53" ht="30" customHeight="1" x14ac:dyDescent="0.25">
      <c r="A200" s="37">
        <v>185</v>
      </c>
      <c r="B200" s="82"/>
      <c r="C200" s="82"/>
      <c r="D200" s="358" t="str">
        <f>IFERROR(IF(C200="","",INDEX(References!$W$4:$W$12,MATCH('Customer Inputs'!C200,References!$H$4:$H$12,0))),"")</f>
        <v/>
      </c>
      <c r="E200" s="83"/>
      <c r="F200" s="84"/>
      <c r="G200" s="85"/>
      <c r="H200" s="86" t="str">
        <f>IF(G200="","",INDEX('Wattage Table'!$F$3:$F$2671,MATCH('Customer Inputs'!G200,'Wattage Table'!$D$3:$D$2671,0)))</f>
        <v/>
      </c>
      <c r="I200" s="83"/>
      <c r="J200" s="83"/>
      <c r="K200" s="87"/>
      <c r="L200" s="87"/>
      <c r="M200" s="379" t="str">
        <f>IF(G200="","",INDEX('Wattage Table'!$L$3:$L$2671,MATCH('Customer Inputs'!G200,'Wattage Table'!$D$3:$D$2671,0)))</f>
        <v/>
      </c>
      <c r="N200" s="88"/>
      <c r="O200" s="364"/>
      <c r="P200" s="364"/>
      <c r="Q200" s="89" t="str">
        <f t="shared" si="39"/>
        <v/>
      </c>
      <c r="R200" s="90" t="str">
        <f t="shared" si="40"/>
        <v/>
      </c>
      <c r="S200" s="84"/>
      <c r="T200" s="555"/>
      <c r="U200" s="82"/>
      <c r="V200" s="378" t="str">
        <f t="shared" si="41"/>
        <v/>
      </c>
      <c r="W200" s="82"/>
      <c r="X200" s="86">
        <f t="shared" si="42"/>
        <v>0</v>
      </c>
      <c r="Y200" s="86" t="str">
        <f>IF(W200="","",INDEX('Wattage Table'!$F$3:$F$2671,MATCH('Customer Inputs'!W200,'Wattage Table'!$D$3:$D$2671,0)))</f>
        <v/>
      </c>
      <c r="Z200" s="86" t="str">
        <f t="shared" si="43"/>
        <v/>
      </c>
      <c r="AA200" s="87"/>
      <c r="AB200" s="359">
        <f t="shared" si="44"/>
        <v>0</v>
      </c>
      <c r="AC200" s="555"/>
      <c r="AD200" s="86" t="str">
        <f>IF(OR(U200="",W200=""),"",IF(U200="New Install",INDEX('Wattage Table'!$L$3:$L$2671,MATCH('Customer Inputs'!V200,'Wattage Table'!$B$3:$B$2671,0)),INDEX('Wattage Table'!$L$3:$L$2671,MATCH(W200,'Wattage Table'!$D$3:$D$2671,0))))</f>
        <v/>
      </c>
      <c r="AE200" s="91"/>
      <c r="AF200" s="92" t="str">
        <f>Calculations!$AW190</f>
        <v/>
      </c>
      <c r="AG200" s="542"/>
      <c r="AH200" s="551" t="str">
        <f>IF(K200&lt;1,"",Calculations!AV190*'Customer Inputs'!AH$10)</f>
        <v/>
      </c>
      <c r="AI200" s="362" t="str">
        <f t="shared" si="45"/>
        <v/>
      </c>
      <c r="AJ200" s="345" t="str">
        <f>IF(L200&lt;1,"",Calculations!AU190*'Customer Inputs'!AH$10)</f>
        <v/>
      </c>
      <c r="AK200" s="361" t="str">
        <f t="shared" si="46"/>
        <v/>
      </c>
      <c r="AL200" s="37" t="e">
        <f t="shared" si="47"/>
        <v>#VALUE!</v>
      </c>
      <c r="AS200" s="94" t="str">
        <f>IF(ADMIN!AE190="yes","Approved",IF(ADMIN!AE190="no","DENIED",IF(Calculations!U190="Fail wattage","Proposed wattage exceeds existing",IF(AND(Calculations!U190="Fail Qty",C200="L740"),"Proposed Lamp quantity does not match existing",IF(Calculations!U190="Fail Qty","Proposed quantity does not match existing",IF(Calculations!U190="Fail Refrigerated","Proposed Linear feet do not match existing",""))))))</f>
        <v/>
      </c>
      <c r="AU200" s="95"/>
      <c r="AV200" s="95"/>
      <c r="AW200" s="95"/>
      <c r="AX200" s="95"/>
      <c r="AY200" s="95"/>
      <c r="AZ200" s="95"/>
      <c r="BA200" s="95"/>
    </row>
    <row r="201" spans="1:53" ht="30" customHeight="1" x14ac:dyDescent="0.25">
      <c r="A201" s="37">
        <v>186</v>
      </c>
      <c r="B201" s="82"/>
      <c r="C201" s="82"/>
      <c r="D201" s="358" t="str">
        <f>IFERROR(IF(C201="","",INDEX(References!$W$4:$W$12,MATCH('Customer Inputs'!C201,References!$H$4:$H$12,0))),"")</f>
        <v/>
      </c>
      <c r="E201" s="83"/>
      <c r="F201" s="84"/>
      <c r="G201" s="85"/>
      <c r="H201" s="86" t="str">
        <f>IF(G201="","",INDEX('Wattage Table'!$F$3:$F$2671,MATCH('Customer Inputs'!G201,'Wattage Table'!$D$3:$D$2671,0)))</f>
        <v/>
      </c>
      <c r="I201" s="83"/>
      <c r="J201" s="83"/>
      <c r="K201" s="87"/>
      <c r="L201" s="87"/>
      <c r="M201" s="379" t="str">
        <f>IF(G201="","",INDEX('Wattage Table'!$L$3:$L$2671,MATCH('Customer Inputs'!G201,'Wattage Table'!$D$3:$D$2671,0)))</f>
        <v/>
      </c>
      <c r="N201" s="88"/>
      <c r="O201" s="364"/>
      <c r="P201" s="364"/>
      <c r="Q201" s="89" t="str">
        <f t="shared" si="39"/>
        <v/>
      </c>
      <c r="R201" s="90" t="str">
        <f t="shared" si="40"/>
        <v/>
      </c>
      <c r="S201" s="84"/>
      <c r="T201" s="555"/>
      <c r="U201" s="82"/>
      <c r="V201" s="378" t="str">
        <f t="shared" si="41"/>
        <v/>
      </c>
      <c r="W201" s="82"/>
      <c r="X201" s="86">
        <f t="shared" si="42"/>
        <v>0</v>
      </c>
      <c r="Y201" s="86" t="str">
        <f>IF(W201="","",INDEX('Wattage Table'!$F$3:$F$2671,MATCH('Customer Inputs'!W201,'Wattage Table'!$D$3:$D$2671,0)))</f>
        <v/>
      </c>
      <c r="Z201" s="86" t="str">
        <f t="shared" si="43"/>
        <v/>
      </c>
      <c r="AA201" s="87"/>
      <c r="AB201" s="359">
        <f t="shared" si="44"/>
        <v>0</v>
      </c>
      <c r="AC201" s="555"/>
      <c r="AD201" s="86" t="str">
        <f>IF(OR(U201="",W201=""),"",IF(U201="New Install",INDEX('Wattage Table'!$L$3:$L$2671,MATCH('Customer Inputs'!V201,'Wattage Table'!$B$3:$B$2671,0)),INDEX('Wattage Table'!$L$3:$L$2671,MATCH(W201,'Wattage Table'!$D$3:$D$2671,0))))</f>
        <v/>
      </c>
      <c r="AE201" s="91"/>
      <c r="AF201" s="92" t="str">
        <f>Calculations!$AW191</f>
        <v/>
      </c>
      <c r="AG201" s="542"/>
      <c r="AH201" s="551" t="str">
        <f>IF(K201&lt;1,"",Calculations!AV191*'Customer Inputs'!AH$10)</f>
        <v/>
      </c>
      <c r="AI201" s="362" t="str">
        <f t="shared" si="45"/>
        <v/>
      </c>
      <c r="AJ201" s="345" t="str">
        <f>IF(L201&lt;1,"",Calculations!AU191*'Customer Inputs'!AH$10)</f>
        <v/>
      </c>
      <c r="AK201" s="361" t="str">
        <f t="shared" si="46"/>
        <v/>
      </c>
      <c r="AL201" s="37" t="e">
        <f t="shared" si="47"/>
        <v>#VALUE!</v>
      </c>
      <c r="AS201" s="94" t="str">
        <f>IF(ADMIN!AE191="yes","Approved",IF(ADMIN!AE191="no","DENIED",IF(Calculations!U191="Fail wattage","Proposed wattage exceeds existing",IF(AND(Calculations!U191="Fail Qty",C201="L740"),"Proposed Lamp quantity does not match existing",IF(Calculations!U191="Fail Qty","Proposed quantity does not match existing",IF(Calculations!U191="Fail Refrigerated","Proposed Linear feet do not match existing",""))))))</f>
        <v/>
      </c>
      <c r="AU201" s="95"/>
      <c r="AV201" s="95"/>
      <c r="AW201" s="95"/>
      <c r="AX201" s="95"/>
      <c r="AY201" s="95"/>
      <c r="AZ201" s="95"/>
      <c r="BA201" s="95"/>
    </row>
    <row r="202" spans="1:53" ht="30" customHeight="1" x14ac:dyDescent="0.25">
      <c r="A202" s="37">
        <v>187</v>
      </c>
      <c r="B202" s="82"/>
      <c r="C202" s="82"/>
      <c r="D202" s="358" t="str">
        <f>IFERROR(IF(C202="","",INDEX(References!$W$4:$W$12,MATCH('Customer Inputs'!C202,References!$H$4:$H$12,0))),"")</f>
        <v/>
      </c>
      <c r="E202" s="83"/>
      <c r="F202" s="84"/>
      <c r="G202" s="85"/>
      <c r="H202" s="86" t="str">
        <f>IF(G202="","",INDEX('Wattage Table'!$F$3:$F$2671,MATCH('Customer Inputs'!G202,'Wattage Table'!$D$3:$D$2671,0)))</f>
        <v/>
      </c>
      <c r="I202" s="83"/>
      <c r="J202" s="83"/>
      <c r="K202" s="87"/>
      <c r="L202" s="87"/>
      <c r="M202" s="379" t="str">
        <f>IF(G202="","",INDEX('Wattage Table'!$L$3:$L$2671,MATCH('Customer Inputs'!G202,'Wattage Table'!$D$3:$D$2671,0)))</f>
        <v/>
      </c>
      <c r="N202" s="88"/>
      <c r="O202" s="364"/>
      <c r="P202" s="364"/>
      <c r="Q202" s="89" t="str">
        <f t="shared" si="39"/>
        <v/>
      </c>
      <c r="R202" s="90" t="str">
        <f t="shared" si="40"/>
        <v/>
      </c>
      <c r="S202" s="84"/>
      <c r="T202" s="555"/>
      <c r="U202" s="82"/>
      <c r="V202" s="378" t="str">
        <f t="shared" si="41"/>
        <v/>
      </c>
      <c r="W202" s="82"/>
      <c r="X202" s="86">
        <f t="shared" si="42"/>
        <v>0</v>
      </c>
      <c r="Y202" s="86" t="str">
        <f>IF(W202="","",INDEX('Wattage Table'!$F$3:$F$2671,MATCH('Customer Inputs'!W202,'Wattage Table'!$D$3:$D$2671,0)))</f>
        <v/>
      </c>
      <c r="Z202" s="86" t="str">
        <f t="shared" si="43"/>
        <v/>
      </c>
      <c r="AA202" s="87"/>
      <c r="AB202" s="359">
        <f t="shared" si="44"/>
        <v>0</v>
      </c>
      <c r="AC202" s="555"/>
      <c r="AD202" s="86" t="str">
        <f>IF(OR(U202="",W202=""),"",IF(U202="New Install",INDEX('Wattage Table'!$L$3:$L$2671,MATCH('Customer Inputs'!V202,'Wattage Table'!$B$3:$B$2671,0)),INDEX('Wattage Table'!$L$3:$L$2671,MATCH(W202,'Wattage Table'!$D$3:$D$2671,0))))</f>
        <v/>
      </c>
      <c r="AE202" s="91"/>
      <c r="AF202" s="92" t="str">
        <f>Calculations!$AW192</f>
        <v/>
      </c>
      <c r="AG202" s="542"/>
      <c r="AH202" s="551" t="str">
        <f>IF(K202&lt;1,"",Calculations!AV192*'Customer Inputs'!AH$10)</f>
        <v/>
      </c>
      <c r="AI202" s="362" t="str">
        <f t="shared" si="45"/>
        <v/>
      </c>
      <c r="AJ202" s="345" t="str">
        <f>IF(L202&lt;1,"",Calculations!AU192*'Customer Inputs'!AH$10)</f>
        <v/>
      </c>
      <c r="AK202" s="361" t="str">
        <f t="shared" si="46"/>
        <v/>
      </c>
      <c r="AL202" s="37" t="e">
        <f t="shared" si="47"/>
        <v>#VALUE!</v>
      </c>
      <c r="AS202" s="94" t="str">
        <f>IF(ADMIN!AE192="yes","Approved",IF(ADMIN!AE192="no","DENIED",IF(Calculations!U192="Fail wattage","Proposed wattage exceeds existing",IF(AND(Calculations!U192="Fail Qty",C202="L740"),"Proposed Lamp quantity does not match existing",IF(Calculations!U192="Fail Qty","Proposed quantity does not match existing",IF(Calculations!U192="Fail Refrigerated","Proposed Linear feet do not match existing",""))))))</f>
        <v/>
      </c>
      <c r="AU202" s="95"/>
      <c r="AV202" s="95"/>
      <c r="AW202" s="95"/>
      <c r="AX202" s="95"/>
      <c r="AY202" s="95"/>
      <c r="AZ202" s="95"/>
      <c r="BA202" s="95"/>
    </row>
    <row r="203" spans="1:53" ht="30" customHeight="1" x14ac:dyDescent="0.25">
      <c r="A203" s="37">
        <v>188</v>
      </c>
      <c r="B203" s="82"/>
      <c r="C203" s="82"/>
      <c r="D203" s="358" t="str">
        <f>IFERROR(IF(C203="","",INDEX(References!$W$4:$W$12,MATCH('Customer Inputs'!C203,References!$H$4:$H$12,0))),"")</f>
        <v/>
      </c>
      <c r="E203" s="83"/>
      <c r="F203" s="84"/>
      <c r="G203" s="85"/>
      <c r="H203" s="86" t="str">
        <f>IF(G203="","",INDEX('Wattage Table'!$F$3:$F$2671,MATCH('Customer Inputs'!G203,'Wattage Table'!$D$3:$D$2671,0)))</f>
        <v/>
      </c>
      <c r="I203" s="83"/>
      <c r="J203" s="83"/>
      <c r="K203" s="87"/>
      <c r="L203" s="87"/>
      <c r="M203" s="379" t="str">
        <f>IF(G203="","",INDEX('Wattage Table'!$L$3:$L$2671,MATCH('Customer Inputs'!G203,'Wattage Table'!$D$3:$D$2671,0)))</f>
        <v/>
      </c>
      <c r="N203" s="88"/>
      <c r="O203" s="364"/>
      <c r="P203" s="364"/>
      <c r="Q203" s="89" t="str">
        <f t="shared" si="39"/>
        <v/>
      </c>
      <c r="R203" s="90" t="str">
        <f t="shared" si="40"/>
        <v/>
      </c>
      <c r="S203" s="84"/>
      <c r="T203" s="555"/>
      <c r="U203" s="82"/>
      <c r="V203" s="378" t="str">
        <f t="shared" si="41"/>
        <v/>
      </c>
      <c r="W203" s="82"/>
      <c r="X203" s="86">
        <f t="shared" si="42"/>
        <v>0</v>
      </c>
      <c r="Y203" s="86" t="str">
        <f>IF(W203="","",INDEX('Wattage Table'!$F$3:$F$2671,MATCH('Customer Inputs'!W203,'Wattage Table'!$D$3:$D$2671,0)))</f>
        <v/>
      </c>
      <c r="Z203" s="86" t="str">
        <f t="shared" si="43"/>
        <v/>
      </c>
      <c r="AA203" s="87"/>
      <c r="AB203" s="359">
        <f t="shared" si="44"/>
        <v>0</v>
      </c>
      <c r="AC203" s="555"/>
      <c r="AD203" s="86" t="str">
        <f>IF(OR(U203="",W203=""),"",IF(U203="New Install",INDEX('Wattage Table'!$L$3:$L$2671,MATCH('Customer Inputs'!V203,'Wattage Table'!$B$3:$B$2671,0)),INDEX('Wattage Table'!$L$3:$L$2671,MATCH(W203,'Wattage Table'!$D$3:$D$2671,0))))</f>
        <v/>
      </c>
      <c r="AE203" s="91"/>
      <c r="AF203" s="92" t="str">
        <f>Calculations!$AW193</f>
        <v/>
      </c>
      <c r="AG203" s="542"/>
      <c r="AH203" s="551" t="str">
        <f>IF(K203&lt;1,"",Calculations!AV193*'Customer Inputs'!AH$10)</f>
        <v/>
      </c>
      <c r="AI203" s="362" t="str">
        <f t="shared" si="45"/>
        <v/>
      </c>
      <c r="AJ203" s="345" t="str">
        <f>IF(L203&lt;1,"",Calculations!AU193*'Customer Inputs'!AH$10)</f>
        <v/>
      </c>
      <c r="AK203" s="361" t="str">
        <f t="shared" si="46"/>
        <v/>
      </c>
      <c r="AL203" s="37" t="e">
        <f t="shared" si="47"/>
        <v>#VALUE!</v>
      </c>
      <c r="AS203" s="94" t="str">
        <f>IF(ADMIN!AE193="yes","Approved",IF(ADMIN!AE193="no","DENIED",IF(Calculations!U193="Fail wattage","Proposed wattage exceeds existing",IF(AND(Calculations!U193="Fail Qty",C203="L740"),"Proposed Lamp quantity does not match existing",IF(Calculations!U193="Fail Qty","Proposed quantity does not match existing",IF(Calculations!U193="Fail Refrigerated","Proposed Linear feet do not match existing",""))))))</f>
        <v/>
      </c>
      <c r="AU203" s="95"/>
      <c r="AV203" s="95"/>
      <c r="AW203" s="95"/>
      <c r="AX203" s="95"/>
      <c r="AY203" s="95"/>
      <c r="AZ203" s="95"/>
      <c r="BA203" s="95"/>
    </row>
    <row r="204" spans="1:53" ht="30" customHeight="1" x14ac:dyDescent="0.25">
      <c r="A204" s="37">
        <v>189</v>
      </c>
      <c r="B204" s="82"/>
      <c r="C204" s="82"/>
      <c r="D204" s="358" t="str">
        <f>IFERROR(IF(C204="","",INDEX(References!$W$4:$W$12,MATCH('Customer Inputs'!C204,References!$H$4:$H$12,0))),"")</f>
        <v/>
      </c>
      <c r="E204" s="83"/>
      <c r="F204" s="84"/>
      <c r="G204" s="85"/>
      <c r="H204" s="86" t="str">
        <f>IF(G204="","",INDEX('Wattage Table'!$F$3:$F$2671,MATCH('Customer Inputs'!G204,'Wattage Table'!$D$3:$D$2671,0)))</f>
        <v/>
      </c>
      <c r="I204" s="83"/>
      <c r="J204" s="83"/>
      <c r="K204" s="87"/>
      <c r="L204" s="87"/>
      <c r="M204" s="379" t="str">
        <f>IF(G204="","",INDEX('Wattage Table'!$L$3:$L$2671,MATCH('Customer Inputs'!G204,'Wattage Table'!$D$3:$D$2671,0)))</f>
        <v/>
      </c>
      <c r="N204" s="88"/>
      <c r="O204" s="364"/>
      <c r="P204" s="364"/>
      <c r="Q204" s="89" t="str">
        <f t="shared" si="39"/>
        <v/>
      </c>
      <c r="R204" s="90" t="str">
        <f t="shared" si="40"/>
        <v/>
      </c>
      <c r="S204" s="84"/>
      <c r="T204" s="555"/>
      <c r="U204" s="82"/>
      <c r="V204" s="378" t="str">
        <f t="shared" si="41"/>
        <v/>
      </c>
      <c r="W204" s="82"/>
      <c r="X204" s="86">
        <f t="shared" si="42"/>
        <v>0</v>
      </c>
      <c r="Y204" s="86" t="str">
        <f>IF(W204="","",INDEX('Wattage Table'!$F$3:$F$2671,MATCH('Customer Inputs'!W204,'Wattage Table'!$D$3:$D$2671,0)))</f>
        <v/>
      </c>
      <c r="Z204" s="86" t="str">
        <f t="shared" si="43"/>
        <v/>
      </c>
      <c r="AA204" s="87"/>
      <c r="AB204" s="359">
        <f t="shared" si="44"/>
        <v>0</v>
      </c>
      <c r="AC204" s="555"/>
      <c r="AD204" s="86" t="str">
        <f>IF(OR(U204="",W204=""),"",IF(U204="New Install",INDEX('Wattage Table'!$L$3:$L$2671,MATCH('Customer Inputs'!V204,'Wattage Table'!$B$3:$B$2671,0)),INDEX('Wattage Table'!$L$3:$L$2671,MATCH(W204,'Wattage Table'!$D$3:$D$2671,0))))</f>
        <v/>
      </c>
      <c r="AE204" s="91"/>
      <c r="AF204" s="92" t="str">
        <f>Calculations!$AW194</f>
        <v/>
      </c>
      <c r="AG204" s="542"/>
      <c r="AH204" s="551" t="str">
        <f>IF(K204&lt;1,"",Calculations!AV194*'Customer Inputs'!AH$10)</f>
        <v/>
      </c>
      <c r="AI204" s="362" t="str">
        <f t="shared" si="45"/>
        <v/>
      </c>
      <c r="AJ204" s="345" t="str">
        <f>IF(L204&lt;1,"",Calculations!AU194*'Customer Inputs'!AH$10)</f>
        <v/>
      </c>
      <c r="AK204" s="361" t="str">
        <f t="shared" si="46"/>
        <v/>
      </c>
      <c r="AL204" s="37" t="e">
        <f t="shared" si="47"/>
        <v>#VALUE!</v>
      </c>
      <c r="AS204" s="94" t="str">
        <f>IF(ADMIN!AE194="yes","Approved",IF(ADMIN!AE194="no","DENIED",IF(Calculations!U194="Fail wattage","Proposed wattage exceeds existing",IF(AND(Calculations!U194="Fail Qty",C204="L740"),"Proposed Lamp quantity does not match existing",IF(Calculations!U194="Fail Qty","Proposed quantity does not match existing",IF(Calculations!U194="Fail Refrigerated","Proposed Linear feet do not match existing",""))))))</f>
        <v/>
      </c>
      <c r="AU204" s="95"/>
      <c r="AV204" s="95"/>
      <c r="AW204" s="95"/>
      <c r="AX204" s="95"/>
      <c r="AY204" s="95"/>
      <c r="AZ204" s="95"/>
      <c r="BA204" s="95"/>
    </row>
    <row r="205" spans="1:53" ht="30" customHeight="1" x14ac:dyDescent="0.25">
      <c r="A205" s="37">
        <v>190</v>
      </c>
      <c r="B205" s="82"/>
      <c r="C205" s="82"/>
      <c r="D205" s="358" t="str">
        <f>IFERROR(IF(C205="","",INDEX(References!$W$4:$W$12,MATCH('Customer Inputs'!C205,References!$H$4:$H$12,0))),"")</f>
        <v/>
      </c>
      <c r="E205" s="83"/>
      <c r="F205" s="84"/>
      <c r="G205" s="85"/>
      <c r="H205" s="86" t="str">
        <f>IF(G205="","",INDEX('Wattage Table'!$F$3:$F$2671,MATCH('Customer Inputs'!G205,'Wattage Table'!$D$3:$D$2671,0)))</f>
        <v/>
      </c>
      <c r="I205" s="83"/>
      <c r="J205" s="83"/>
      <c r="K205" s="87"/>
      <c r="L205" s="87"/>
      <c r="M205" s="379" t="str">
        <f>IF(G205="","",INDEX('Wattage Table'!$L$3:$L$2671,MATCH('Customer Inputs'!G205,'Wattage Table'!$D$3:$D$2671,0)))</f>
        <v/>
      </c>
      <c r="N205" s="88"/>
      <c r="O205" s="364"/>
      <c r="P205" s="364"/>
      <c r="Q205" s="89" t="str">
        <f t="shared" si="39"/>
        <v/>
      </c>
      <c r="R205" s="90" t="str">
        <f t="shared" si="40"/>
        <v/>
      </c>
      <c r="S205" s="84"/>
      <c r="T205" s="555"/>
      <c r="U205" s="82"/>
      <c r="V205" s="378" t="str">
        <f t="shared" si="41"/>
        <v/>
      </c>
      <c r="W205" s="82"/>
      <c r="X205" s="86">
        <f t="shared" si="42"/>
        <v>0</v>
      </c>
      <c r="Y205" s="86" t="str">
        <f>IF(W205="","",INDEX('Wattage Table'!$F$3:$F$2671,MATCH('Customer Inputs'!W205,'Wattage Table'!$D$3:$D$2671,0)))</f>
        <v/>
      </c>
      <c r="Z205" s="86" t="str">
        <f t="shared" si="43"/>
        <v/>
      </c>
      <c r="AA205" s="87"/>
      <c r="AB205" s="359">
        <f t="shared" si="44"/>
        <v>0</v>
      </c>
      <c r="AC205" s="555"/>
      <c r="AD205" s="86" t="str">
        <f>IF(OR(U205="",W205=""),"",IF(U205="New Install",INDEX('Wattage Table'!$L$3:$L$2671,MATCH('Customer Inputs'!V205,'Wattage Table'!$B$3:$B$2671,0)),INDEX('Wattage Table'!$L$3:$L$2671,MATCH(W205,'Wattage Table'!$D$3:$D$2671,0))))</f>
        <v/>
      </c>
      <c r="AE205" s="91"/>
      <c r="AF205" s="92" t="str">
        <f>Calculations!$AW195</f>
        <v/>
      </c>
      <c r="AG205" s="542"/>
      <c r="AH205" s="551" t="str">
        <f>IF(K205&lt;1,"",Calculations!AV195*'Customer Inputs'!AH$10)</f>
        <v/>
      </c>
      <c r="AI205" s="362" t="str">
        <f t="shared" si="45"/>
        <v/>
      </c>
      <c r="AJ205" s="345" t="str">
        <f>IF(L205&lt;1,"",Calculations!AU195*'Customer Inputs'!AH$10)</f>
        <v/>
      </c>
      <c r="AK205" s="361" t="str">
        <f t="shared" si="46"/>
        <v/>
      </c>
      <c r="AL205" s="37" t="e">
        <f t="shared" si="47"/>
        <v>#VALUE!</v>
      </c>
      <c r="AS205" s="94" t="str">
        <f>IF(ADMIN!AE195="yes","Approved",IF(ADMIN!AE195="no","DENIED",IF(Calculations!U195="Fail wattage","Proposed wattage exceeds existing",IF(AND(Calculations!U195="Fail Qty",C205="L740"),"Proposed Lamp quantity does not match existing",IF(Calculations!U195="Fail Qty","Proposed quantity does not match existing",IF(Calculations!U195="Fail Refrigerated","Proposed Linear feet do not match existing",""))))))</f>
        <v/>
      </c>
      <c r="AU205" s="95"/>
      <c r="AV205" s="95"/>
      <c r="AW205" s="95"/>
      <c r="AX205" s="95"/>
      <c r="AY205" s="95"/>
      <c r="AZ205" s="95"/>
      <c r="BA205" s="95"/>
    </row>
    <row r="206" spans="1:53" ht="30" customHeight="1" x14ac:dyDescent="0.25">
      <c r="A206" s="37">
        <v>191</v>
      </c>
      <c r="B206" s="82"/>
      <c r="C206" s="82"/>
      <c r="D206" s="358" t="str">
        <f>IFERROR(IF(C206="","",INDEX(References!$W$4:$W$12,MATCH('Customer Inputs'!C206,References!$H$4:$H$12,0))),"")</f>
        <v/>
      </c>
      <c r="E206" s="83"/>
      <c r="F206" s="84"/>
      <c r="G206" s="85"/>
      <c r="H206" s="86" t="str">
        <f>IF(G206="","",INDEX('Wattage Table'!$F$3:$F$2671,MATCH('Customer Inputs'!G206,'Wattage Table'!$D$3:$D$2671,0)))</f>
        <v/>
      </c>
      <c r="I206" s="83"/>
      <c r="J206" s="83"/>
      <c r="K206" s="87"/>
      <c r="L206" s="87"/>
      <c r="M206" s="379" t="str">
        <f>IF(G206="","",INDEX('Wattage Table'!$L$3:$L$2671,MATCH('Customer Inputs'!G206,'Wattage Table'!$D$3:$D$2671,0)))</f>
        <v/>
      </c>
      <c r="N206" s="88"/>
      <c r="O206" s="364"/>
      <c r="P206" s="364"/>
      <c r="Q206" s="89" t="str">
        <f t="shared" si="39"/>
        <v/>
      </c>
      <c r="R206" s="90" t="str">
        <f t="shared" si="40"/>
        <v/>
      </c>
      <c r="S206" s="84"/>
      <c r="T206" s="555"/>
      <c r="U206" s="82"/>
      <c r="V206" s="378" t="str">
        <f t="shared" si="41"/>
        <v/>
      </c>
      <c r="W206" s="82"/>
      <c r="X206" s="86">
        <f t="shared" si="42"/>
        <v>0</v>
      </c>
      <c r="Y206" s="86" t="str">
        <f>IF(W206="","",INDEX('Wattage Table'!$F$3:$F$2671,MATCH('Customer Inputs'!W206,'Wattage Table'!$D$3:$D$2671,0)))</f>
        <v/>
      </c>
      <c r="Z206" s="86" t="str">
        <f t="shared" si="43"/>
        <v/>
      </c>
      <c r="AA206" s="87"/>
      <c r="AB206" s="359">
        <f t="shared" si="44"/>
        <v>0</v>
      </c>
      <c r="AC206" s="555"/>
      <c r="AD206" s="86" t="str">
        <f>IF(OR(U206="",W206=""),"",IF(U206="New Install",INDEX('Wattage Table'!$L$3:$L$2671,MATCH('Customer Inputs'!V206,'Wattage Table'!$B$3:$B$2671,0)),INDEX('Wattage Table'!$L$3:$L$2671,MATCH(W206,'Wattage Table'!$D$3:$D$2671,0))))</f>
        <v/>
      </c>
      <c r="AE206" s="91"/>
      <c r="AF206" s="92" t="str">
        <f>Calculations!$AW196</f>
        <v/>
      </c>
      <c r="AG206" s="542"/>
      <c r="AH206" s="551" t="str">
        <f>IF(K206&lt;1,"",Calculations!AV196*'Customer Inputs'!AH$10)</f>
        <v/>
      </c>
      <c r="AI206" s="362" t="str">
        <f t="shared" si="45"/>
        <v/>
      </c>
      <c r="AJ206" s="345" t="str">
        <f>IF(L206&lt;1,"",Calculations!AU196*'Customer Inputs'!AH$10)</f>
        <v/>
      </c>
      <c r="AK206" s="361" t="str">
        <f t="shared" si="46"/>
        <v/>
      </c>
      <c r="AL206" s="37" t="e">
        <f t="shared" si="47"/>
        <v>#VALUE!</v>
      </c>
      <c r="AS206" s="94" t="str">
        <f>IF(ADMIN!AE196="yes","Approved",IF(ADMIN!AE196="no","DENIED",IF(Calculations!U196="Fail wattage","Proposed wattage exceeds existing",IF(AND(Calculations!U196="Fail Qty",C206="L740"),"Proposed Lamp quantity does not match existing",IF(Calculations!U196="Fail Qty","Proposed quantity does not match existing",IF(Calculations!U196="Fail Refrigerated","Proposed Linear feet do not match existing",""))))))</f>
        <v/>
      </c>
      <c r="AU206" s="95"/>
      <c r="AV206" s="95"/>
      <c r="AW206" s="95"/>
      <c r="AX206" s="95"/>
      <c r="AY206" s="95"/>
      <c r="AZ206" s="95"/>
      <c r="BA206" s="95"/>
    </row>
    <row r="207" spans="1:53" ht="30" customHeight="1" x14ac:dyDescent="0.25">
      <c r="A207" s="37">
        <v>192</v>
      </c>
      <c r="B207" s="82"/>
      <c r="C207" s="82"/>
      <c r="D207" s="358" t="str">
        <f>IFERROR(IF(C207="","",INDEX(References!$W$4:$W$12,MATCH('Customer Inputs'!C207,References!$H$4:$H$12,0))),"")</f>
        <v/>
      </c>
      <c r="E207" s="83"/>
      <c r="F207" s="84"/>
      <c r="G207" s="85"/>
      <c r="H207" s="86" t="str">
        <f>IF(G207="","",INDEX('Wattage Table'!$F$3:$F$2671,MATCH('Customer Inputs'!G207,'Wattage Table'!$D$3:$D$2671,0)))</f>
        <v/>
      </c>
      <c r="I207" s="83"/>
      <c r="J207" s="83"/>
      <c r="K207" s="87"/>
      <c r="L207" s="87"/>
      <c r="M207" s="379" t="str">
        <f>IF(G207="","",INDEX('Wattage Table'!$L$3:$L$2671,MATCH('Customer Inputs'!G207,'Wattage Table'!$D$3:$D$2671,0)))</f>
        <v/>
      </c>
      <c r="N207" s="88"/>
      <c r="O207" s="364"/>
      <c r="P207" s="364"/>
      <c r="Q207" s="89" t="str">
        <f t="shared" si="39"/>
        <v/>
      </c>
      <c r="R207" s="90" t="str">
        <f t="shared" si="40"/>
        <v/>
      </c>
      <c r="S207" s="84"/>
      <c r="T207" s="555"/>
      <c r="U207" s="82"/>
      <c r="V207" s="378" t="str">
        <f t="shared" si="41"/>
        <v/>
      </c>
      <c r="W207" s="82"/>
      <c r="X207" s="86">
        <f t="shared" si="42"/>
        <v>0</v>
      </c>
      <c r="Y207" s="86" t="str">
        <f>IF(W207="","",INDEX('Wattage Table'!$F$3:$F$2671,MATCH('Customer Inputs'!W207,'Wattage Table'!$D$3:$D$2671,0)))</f>
        <v/>
      </c>
      <c r="Z207" s="86" t="str">
        <f t="shared" si="43"/>
        <v/>
      </c>
      <c r="AA207" s="87"/>
      <c r="AB207" s="359">
        <f t="shared" si="44"/>
        <v>0</v>
      </c>
      <c r="AC207" s="555"/>
      <c r="AD207" s="86" t="str">
        <f>IF(OR(U207="",W207=""),"",IF(U207="New Install",INDEX('Wattage Table'!$L$3:$L$2671,MATCH('Customer Inputs'!V207,'Wattage Table'!$B$3:$B$2671,0)),INDEX('Wattage Table'!$L$3:$L$2671,MATCH(W207,'Wattage Table'!$D$3:$D$2671,0))))</f>
        <v/>
      </c>
      <c r="AE207" s="91"/>
      <c r="AF207" s="92" t="str">
        <f>Calculations!$AW197</f>
        <v/>
      </c>
      <c r="AG207" s="542"/>
      <c r="AH207" s="551" t="str">
        <f>IF(K207&lt;1,"",Calculations!AV197*'Customer Inputs'!AH$10)</f>
        <v/>
      </c>
      <c r="AI207" s="362" t="str">
        <f t="shared" si="45"/>
        <v/>
      </c>
      <c r="AJ207" s="345" t="str">
        <f>IF(L207&lt;1,"",Calculations!AU197*'Customer Inputs'!AH$10)</f>
        <v/>
      </c>
      <c r="AK207" s="361" t="str">
        <f t="shared" si="46"/>
        <v/>
      </c>
      <c r="AL207" s="37" t="e">
        <f t="shared" si="47"/>
        <v>#VALUE!</v>
      </c>
      <c r="AS207" s="94" t="str">
        <f>IF(ADMIN!AE197="yes","Approved",IF(ADMIN!AE197="no","DENIED",IF(Calculations!U197="Fail wattage","Proposed wattage exceeds existing",IF(AND(Calculations!U197="Fail Qty",C207="L740"),"Proposed Lamp quantity does not match existing",IF(Calculations!U197="Fail Qty","Proposed quantity does not match existing",IF(Calculations!U197="Fail Refrigerated","Proposed Linear feet do not match existing",""))))))</f>
        <v/>
      </c>
      <c r="AU207" s="95"/>
      <c r="AV207" s="95"/>
      <c r="AW207" s="95"/>
      <c r="AX207" s="95"/>
      <c r="AY207" s="95"/>
      <c r="AZ207" s="95"/>
      <c r="BA207" s="95"/>
    </row>
    <row r="208" spans="1:53" ht="30" customHeight="1" x14ac:dyDescent="0.25">
      <c r="A208" s="37">
        <v>193</v>
      </c>
      <c r="B208" s="82"/>
      <c r="C208" s="82"/>
      <c r="D208" s="358" t="str">
        <f>IFERROR(IF(C208="","",INDEX(References!$W$4:$W$12,MATCH('Customer Inputs'!C208,References!$H$4:$H$12,0))),"")</f>
        <v/>
      </c>
      <c r="E208" s="83"/>
      <c r="F208" s="84"/>
      <c r="G208" s="85"/>
      <c r="H208" s="86" t="str">
        <f>IF(G208="","",INDEX('Wattage Table'!$F$3:$F$2671,MATCH('Customer Inputs'!G208,'Wattage Table'!$D$3:$D$2671,0)))</f>
        <v/>
      </c>
      <c r="I208" s="83"/>
      <c r="J208" s="83"/>
      <c r="K208" s="87"/>
      <c r="L208" s="87"/>
      <c r="M208" s="379" t="str">
        <f>IF(G208="","",INDEX('Wattage Table'!$L$3:$L$2671,MATCH('Customer Inputs'!G208,'Wattage Table'!$D$3:$D$2671,0)))</f>
        <v/>
      </c>
      <c r="N208" s="88"/>
      <c r="O208" s="364"/>
      <c r="P208" s="364"/>
      <c r="Q208" s="89" t="str">
        <f t="shared" si="39"/>
        <v/>
      </c>
      <c r="R208" s="90" t="str">
        <f t="shared" si="40"/>
        <v/>
      </c>
      <c r="S208" s="84"/>
      <c r="T208" s="555"/>
      <c r="U208" s="82"/>
      <c r="V208" s="378" t="str">
        <f t="shared" si="41"/>
        <v/>
      </c>
      <c r="W208" s="82"/>
      <c r="X208" s="86">
        <f t="shared" ref="X208:X215" si="48">IF(ISERROR(VLOOKUP(W208,WattageTable,2,FALSE)),0,VLOOKUP(W208,WattageTable,2,FALSE))</f>
        <v>0</v>
      </c>
      <c r="Y208" s="86" t="str">
        <f>IF(W208="","",INDEX('Wattage Table'!$F$3:$F$2671,MATCH('Customer Inputs'!W208,'Wattage Table'!$D$3:$D$2671,0)))</f>
        <v/>
      </c>
      <c r="Z208" s="86" t="str">
        <f t="shared" ref="Z208:Z215" si="49">IF(C208="R100",MID(W208,2,1),MID(W208,3,1))</f>
        <v/>
      </c>
      <c r="AA208" s="87"/>
      <c r="AB208" s="359">
        <f t="shared" ref="AB208:AB215" si="50">IF(U208="New Install",K208,AA208)</f>
        <v>0</v>
      </c>
      <c r="AC208" s="555"/>
      <c r="AD208" s="86" t="str">
        <f>IF(OR(U208="",W208=""),"",IF(U208="New Install",INDEX('Wattage Table'!$L$3:$L$2671,MATCH('Customer Inputs'!V208,'Wattage Table'!$B$3:$B$2671,0)),INDEX('Wattage Table'!$L$3:$L$2671,MATCH(W208,'Wattage Table'!$D$3:$D$2671,0))))</f>
        <v/>
      </c>
      <c r="AE208" s="91"/>
      <c r="AF208" s="92" t="str">
        <f>Calculations!$AW198</f>
        <v/>
      </c>
      <c r="AG208" s="542"/>
      <c r="AH208" s="551" t="str">
        <f>IF(K208&lt;1,"",Calculations!AV198*'Customer Inputs'!AH$10)</f>
        <v/>
      </c>
      <c r="AI208" s="362" t="str">
        <f t="shared" ref="AI208:AI215" si="51">IF(AH208="","",AH208/K208)</f>
        <v/>
      </c>
      <c r="AJ208" s="345" t="str">
        <f>IF(L208&lt;1,"",Calculations!AU198*'Customer Inputs'!AH$10)</f>
        <v/>
      </c>
      <c r="AK208" s="361" t="str">
        <f t="shared" ref="AK208:AK215" si="52">IF(AJ208="","",AJ208/L208)</f>
        <v/>
      </c>
      <c r="AL208" s="37" t="e">
        <f t="shared" ref="AL208:AL215" si="53">((AB208*AD208)-(M208*K208))/1000</f>
        <v>#VALUE!</v>
      </c>
      <c r="AS208" s="94" t="str">
        <f>IF(ADMIN!AE198="yes","Approved",IF(ADMIN!AE198="no","DENIED",IF(Calculations!U198="Fail wattage","Proposed wattage exceeds existing",IF(AND(Calculations!U198="Fail Qty",C208="L740"),"Proposed Lamp quantity does not match existing",IF(Calculations!U198="Fail Qty","Proposed quantity does not match existing",IF(Calculations!U198="Fail Refrigerated","Proposed Linear feet do not match existing",""))))))</f>
        <v/>
      </c>
      <c r="AU208" s="95"/>
      <c r="AV208" s="95"/>
      <c r="AW208" s="95"/>
      <c r="AX208" s="95"/>
      <c r="AY208" s="95"/>
      <c r="AZ208" s="95"/>
      <c r="BA208" s="95"/>
    </row>
    <row r="209" spans="1:53" ht="30" customHeight="1" x14ac:dyDescent="0.25">
      <c r="A209" s="37">
        <v>194</v>
      </c>
      <c r="B209" s="82"/>
      <c r="C209" s="82"/>
      <c r="D209" s="358" t="str">
        <f>IFERROR(IF(C209="","",INDEX(References!$W$4:$W$12,MATCH('Customer Inputs'!C209,References!$H$4:$H$12,0))),"")</f>
        <v/>
      </c>
      <c r="E209" s="83"/>
      <c r="F209" s="84"/>
      <c r="G209" s="85"/>
      <c r="H209" s="86" t="str">
        <f>IF(G209="","",INDEX('Wattage Table'!$F$3:$F$2671,MATCH('Customer Inputs'!G209,'Wattage Table'!$D$3:$D$2671,0)))</f>
        <v/>
      </c>
      <c r="I209" s="83"/>
      <c r="J209" s="83"/>
      <c r="K209" s="87"/>
      <c r="L209" s="87"/>
      <c r="M209" s="379" t="str">
        <f>IF(G209="","",INDEX('Wattage Table'!$L$3:$L$2671,MATCH('Customer Inputs'!G209,'Wattage Table'!$D$3:$D$2671,0)))</f>
        <v/>
      </c>
      <c r="N209" s="88"/>
      <c r="O209" s="364"/>
      <c r="P209" s="364"/>
      <c r="Q209" s="89" t="str">
        <f t="shared" ref="Q209:Q215" si="54">IF(OR(O209="",P209=""),"",O209+P209)</f>
        <v/>
      </c>
      <c r="R209" s="90" t="str">
        <f t="shared" ref="R209:R215" si="55">IF(Q209="","",Q209*(K209+L209))</f>
        <v/>
      </c>
      <c r="S209" s="84"/>
      <c r="T209" s="555"/>
      <c r="U209" s="82"/>
      <c r="V209" s="378" t="str">
        <f t="shared" ref="V209:V215" si="56">IF(C209="","","New Install"&amp;" - "&amp;LEFT(C209,8))</f>
        <v/>
      </c>
      <c r="W209" s="82"/>
      <c r="X209" s="86">
        <f t="shared" si="48"/>
        <v>0</v>
      </c>
      <c r="Y209" s="86" t="str">
        <f>IF(W209="","",INDEX('Wattage Table'!$F$3:$F$2671,MATCH('Customer Inputs'!W209,'Wattage Table'!$D$3:$D$2671,0)))</f>
        <v/>
      </c>
      <c r="Z209" s="86" t="str">
        <f t="shared" si="49"/>
        <v/>
      </c>
      <c r="AA209" s="87"/>
      <c r="AB209" s="359">
        <f t="shared" si="50"/>
        <v>0</v>
      </c>
      <c r="AC209" s="555"/>
      <c r="AD209" s="86" t="str">
        <f>IF(OR(U209="",W209=""),"",IF(U209="New Install",INDEX('Wattage Table'!$L$3:$L$2671,MATCH('Customer Inputs'!V209,'Wattage Table'!$B$3:$B$2671,0)),INDEX('Wattage Table'!$L$3:$L$2671,MATCH(W209,'Wattage Table'!$D$3:$D$2671,0))))</f>
        <v/>
      </c>
      <c r="AE209" s="91"/>
      <c r="AF209" s="92" t="str">
        <f>Calculations!$AW199</f>
        <v/>
      </c>
      <c r="AG209" s="542"/>
      <c r="AH209" s="551" t="str">
        <f>IF(K209&lt;1,"",Calculations!AV199*'Customer Inputs'!AH$10)</f>
        <v/>
      </c>
      <c r="AI209" s="362" t="str">
        <f t="shared" si="51"/>
        <v/>
      </c>
      <c r="AJ209" s="345" t="str">
        <f>IF(L209&lt;1,"",Calculations!AU199*'Customer Inputs'!AH$10)</f>
        <v/>
      </c>
      <c r="AK209" s="361" t="str">
        <f t="shared" si="52"/>
        <v/>
      </c>
      <c r="AL209" s="37" t="e">
        <f t="shared" si="53"/>
        <v>#VALUE!</v>
      </c>
      <c r="AS209" s="94" t="str">
        <f>IF(ADMIN!AE199="yes","Approved",IF(ADMIN!AE199="no","DENIED",IF(Calculations!U199="Fail wattage","Proposed wattage exceeds existing",IF(AND(Calculations!U199="Fail Qty",C209="L740"),"Proposed Lamp quantity does not match existing",IF(Calculations!U199="Fail Qty","Proposed quantity does not match existing",IF(Calculations!U199="Fail Refrigerated","Proposed Linear feet do not match existing",""))))))</f>
        <v/>
      </c>
      <c r="AU209" s="95"/>
      <c r="AV209" s="95"/>
      <c r="AW209" s="95"/>
      <c r="AX209" s="95"/>
      <c r="AY209" s="95"/>
      <c r="AZ209" s="95"/>
      <c r="BA209" s="95"/>
    </row>
    <row r="210" spans="1:53" ht="30" customHeight="1" x14ac:dyDescent="0.25">
      <c r="A210" s="37">
        <v>195</v>
      </c>
      <c r="B210" s="82"/>
      <c r="C210" s="82"/>
      <c r="D210" s="358" t="str">
        <f>IFERROR(IF(C210="","",INDEX(References!$W$4:$W$12,MATCH('Customer Inputs'!C210,References!$H$4:$H$12,0))),"")</f>
        <v/>
      </c>
      <c r="E210" s="83"/>
      <c r="F210" s="84"/>
      <c r="G210" s="85"/>
      <c r="H210" s="86" t="str">
        <f>IF(G210="","",INDEX('Wattage Table'!$F$3:$F$2671,MATCH('Customer Inputs'!G210,'Wattage Table'!$D$3:$D$2671,0)))</f>
        <v/>
      </c>
      <c r="I210" s="83"/>
      <c r="J210" s="83"/>
      <c r="K210" s="87"/>
      <c r="L210" s="87"/>
      <c r="M210" s="379" t="str">
        <f>IF(G210="","",INDEX('Wattage Table'!$L$3:$L$2671,MATCH('Customer Inputs'!G210,'Wattage Table'!$D$3:$D$2671,0)))</f>
        <v/>
      </c>
      <c r="N210" s="88"/>
      <c r="O210" s="364"/>
      <c r="P210" s="364"/>
      <c r="Q210" s="89" t="str">
        <f t="shared" si="54"/>
        <v/>
      </c>
      <c r="R210" s="90" t="str">
        <f t="shared" si="55"/>
        <v/>
      </c>
      <c r="S210" s="84"/>
      <c r="T210" s="555"/>
      <c r="U210" s="82"/>
      <c r="V210" s="378" t="str">
        <f t="shared" si="56"/>
        <v/>
      </c>
      <c r="W210" s="82"/>
      <c r="X210" s="86">
        <f t="shared" si="48"/>
        <v>0</v>
      </c>
      <c r="Y210" s="86" t="str">
        <f>IF(W210="","",INDEX('Wattage Table'!$F$3:$F$2671,MATCH('Customer Inputs'!W210,'Wattage Table'!$D$3:$D$2671,0)))</f>
        <v/>
      </c>
      <c r="Z210" s="86" t="str">
        <f t="shared" si="49"/>
        <v/>
      </c>
      <c r="AA210" s="87"/>
      <c r="AB210" s="359">
        <f t="shared" si="50"/>
        <v>0</v>
      </c>
      <c r="AC210" s="555"/>
      <c r="AD210" s="86" t="str">
        <f>IF(OR(U210="",W210=""),"",IF(U210="New Install",INDEX('Wattage Table'!$L$3:$L$2671,MATCH('Customer Inputs'!V210,'Wattage Table'!$B$3:$B$2671,0)),INDEX('Wattage Table'!$L$3:$L$2671,MATCH(W210,'Wattage Table'!$D$3:$D$2671,0))))</f>
        <v/>
      </c>
      <c r="AE210" s="91"/>
      <c r="AF210" s="92" t="str">
        <f>Calculations!$AW200</f>
        <v/>
      </c>
      <c r="AG210" s="542"/>
      <c r="AH210" s="551" t="str">
        <f>IF(K210&lt;1,"",Calculations!AV200*'Customer Inputs'!AH$10)</f>
        <v/>
      </c>
      <c r="AI210" s="362" t="str">
        <f t="shared" si="51"/>
        <v/>
      </c>
      <c r="AJ210" s="345" t="str">
        <f>IF(L210&lt;1,"",Calculations!AU200*'Customer Inputs'!AH$10)</f>
        <v/>
      </c>
      <c r="AK210" s="361" t="str">
        <f t="shared" si="52"/>
        <v/>
      </c>
      <c r="AL210" s="37" t="e">
        <f t="shared" si="53"/>
        <v>#VALUE!</v>
      </c>
      <c r="AS210" s="94" t="str">
        <f>IF(ADMIN!AE200="yes","Approved",IF(ADMIN!AE200="no","DENIED",IF(Calculations!U200="Fail wattage","Proposed wattage exceeds existing",IF(AND(Calculations!U200="Fail Qty",C210="L740"),"Proposed Lamp quantity does not match existing",IF(Calculations!U200="Fail Qty","Proposed quantity does not match existing",IF(Calculations!U200="Fail Refrigerated","Proposed Linear feet do not match existing",""))))))</f>
        <v/>
      </c>
      <c r="AU210" s="95"/>
      <c r="AV210" s="95"/>
      <c r="AW210" s="95"/>
      <c r="AX210" s="95"/>
      <c r="AY210" s="95"/>
      <c r="AZ210" s="95"/>
      <c r="BA210" s="95"/>
    </row>
    <row r="211" spans="1:53" ht="30" customHeight="1" x14ac:dyDescent="0.25">
      <c r="A211" s="37">
        <v>196</v>
      </c>
      <c r="B211" s="82"/>
      <c r="C211" s="82"/>
      <c r="D211" s="358" t="str">
        <f>IFERROR(IF(C211="","",INDEX(References!$W$4:$W$12,MATCH('Customer Inputs'!C211,References!$H$4:$H$12,0))),"")</f>
        <v/>
      </c>
      <c r="E211" s="83"/>
      <c r="F211" s="84"/>
      <c r="G211" s="85"/>
      <c r="H211" s="86" t="str">
        <f>IF(G211="","",INDEX('Wattage Table'!$F$3:$F$2671,MATCH('Customer Inputs'!G211,'Wattage Table'!$D$3:$D$2671,0)))</f>
        <v/>
      </c>
      <c r="I211" s="83"/>
      <c r="J211" s="83"/>
      <c r="K211" s="87"/>
      <c r="L211" s="87"/>
      <c r="M211" s="379" t="str">
        <f>IF(G211="","",INDEX('Wattage Table'!$L$3:$L$2671,MATCH('Customer Inputs'!G211,'Wattage Table'!$D$3:$D$2671,0)))</f>
        <v/>
      </c>
      <c r="N211" s="88"/>
      <c r="O211" s="364"/>
      <c r="P211" s="364"/>
      <c r="Q211" s="89" t="str">
        <f t="shared" si="54"/>
        <v/>
      </c>
      <c r="R211" s="90" t="str">
        <f t="shared" si="55"/>
        <v/>
      </c>
      <c r="S211" s="84"/>
      <c r="T211" s="555"/>
      <c r="U211" s="82"/>
      <c r="V211" s="378" t="str">
        <f t="shared" si="56"/>
        <v/>
      </c>
      <c r="W211" s="82"/>
      <c r="X211" s="86">
        <f t="shared" si="48"/>
        <v>0</v>
      </c>
      <c r="Y211" s="86" t="str">
        <f>IF(W211="","",INDEX('Wattage Table'!$F$3:$F$2671,MATCH('Customer Inputs'!W211,'Wattage Table'!$D$3:$D$2671,0)))</f>
        <v/>
      </c>
      <c r="Z211" s="86" t="str">
        <f t="shared" si="49"/>
        <v/>
      </c>
      <c r="AA211" s="87"/>
      <c r="AB211" s="359">
        <f t="shared" si="50"/>
        <v>0</v>
      </c>
      <c r="AC211" s="555"/>
      <c r="AD211" s="86" t="str">
        <f>IF(OR(U211="",W211=""),"",IF(U211="New Install",INDEX('Wattage Table'!$L$3:$L$2671,MATCH('Customer Inputs'!V211,'Wattage Table'!$B$3:$B$2671,0)),INDEX('Wattage Table'!$L$3:$L$2671,MATCH(W211,'Wattage Table'!$D$3:$D$2671,0))))</f>
        <v/>
      </c>
      <c r="AE211" s="91"/>
      <c r="AF211" s="92" t="str">
        <f>Calculations!$AW201</f>
        <v/>
      </c>
      <c r="AG211" s="542"/>
      <c r="AH211" s="551" t="str">
        <f>IF(K211&lt;1,"",Calculations!AV201*'Customer Inputs'!AH$10)</f>
        <v/>
      </c>
      <c r="AI211" s="362" t="str">
        <f t="shared" si="51"/>
        <v/>
      </c>
      <c r="AJ211" s="345" t="str">
        <f>IF(L211&lt;1,"",Calculations!AU201*'Customer Inputs'!AH$10)</f>
        <v/>
      </c>
      <c r="AK211" s="361" t="str">
        <f t="shared" si="52"/>
        <v/>
      </c>
      <c r="AL211" s="37" t="e">
        <f t="shared" si="53"/>
        <v>#VALUE!</v>
      </c>
      <c r="AS211" s="94" t="str">
        <f>IF(ADMIN!AE201="yes","Approved",IF(ADMIN!AE201="no","DENIED",IF(Calculations!U201="Fail wattage","Proposed wattage exceeds existing",IF(AND(Calculations!U201="Fail Qty",C211="L740"),"Proposed Lamp quantity does not match existing",IF(Calculations!U201="Fail Qty","Proposed quantity does not match existing",IF(Calculations!U201="Fail Refrigerated","Proposed Linear feet do not match existing",""))))))</f>
        <v/>
      </c>
      <c r="AU211" s="95"/>
      <c r="AV211" s="95"/>
      <c r="AW211" s="95"/>
      <c r="AX211" s="95"/>
      <c r="AY211" s="95"/>
      <c r="AZ211" s="95"/>
      <c r="BA211" s="95"/>
    </row>
    <row r="212" spans="1:53" ht="30" customHeight="1" x14ac:dyDescent="0.25">
      <c r="A212" s="37">
        <v>197</v>
      </c>
      <c r="B212" s="82"/>
      <c r="C212" s="82"/>
      <c r="D212" s="358" t="str">
        <f>IFERROR(IF(C212="","",INDEX(References!$W$4:$W$12,MATCH('Customer Inputs'!C212,References!$H$4:$H$12,0))),"")</f>
        <v/>
      </c>
      <c r="E212" s="83"/>
      <c r="F212" s="84"/>
      <c r="G212" s="85"/>
      <c r="H212" s="86" t="str">
        <f>IF(G212="","",INDEX('Wattage Table'!$F$3:$F$2671,MATCH('Customer Inputs'!G212,'Wattage Table'!$D$3:$D$2671,0)))</f>
        <v/>
      </c>
      <c r="I212" s="83"/>
      <c r="J212" s="83"/>
      <c r="K212" s="87"/>
      <c r="L212" s="87"/>
      <c r="M212" s="379" t="str">
        <f>IF(G212="","",INDEX('Wattage Table'!$L$3:$L$2671,MATCH('Customer Inputs'!G212,'Wattage Table'!$D$3:$D$2671,0)))</f>
        <v/>
      </c>
      <c r="N212" s="88"/>
      <c r="O212" s="364"/>
      <c r="P212" s="364"/>
      <c r="Q212" s="89" t="str">
        <f t="shared" si="54"/>
        <v/>
      </c>
      <c r="R212" s="90" t="str">
        <f t="shared" si="55"/>
        <v/>
      </c>
      <c r="S212" s="84"/>
      <c r="T212" s="555"/>
      <c r="U212" s="82"/>
      <c r="V212" s="378" t="str">
        <f t="shared" si="56"/>
        <v/>
      </c>
      <c r="W212" s="82"/>
      <c r="X212" s="86">
        <f t="shared" si="48"/>
        <v>0</v>
      </c>
      <c r="Y212" s="86" t="str">
        <f>IF(W212="","",INDEX('Wattage Table'!$F$3:$F$2671,MATCH('Customer Inputs'!W212,'Wattage Table'!$D$3:$D$2671,0)))</f>
        <v/>
      </c>
      <c r="Z212" s="86" t="str">
        <f t="shared" si="49"/>
        <v/>
      </c>
      <c r="AA212" s="87"/>
      <c r="AB212" s="359">
        <f t="shared" si="50"/>
        <v>0</v>
      </c>
      <c r="AC212" s="555"/>
      <c r="AD212" s="86" t="str">
        <f>IF(OR(U212="",W212=""),"",IF(U212="New Install",INDEX('Wattage Table'!$L$3:$L$2671,MATCH('Customer Inputs'!V212,'Wattage Table'!$B$3:$B$2671,0)),INDEX('Wattage Table'!$L$3:$L$2671,MATCH(W212,'Wattage Table'!$D$3:$D$2671,0))))</f>
        <v/>
      </c>
      <c r="AE212" s="91"/>
      <c r="AF212" s="92" t="str">
        <f>Calculations!$AW202</f>
        <v/>
      </c>
      <c r="AG212" s="542"/>
      <c r="AH212" s="551" t="str">
        <f>IF(K212&lt;1,"",Calculations!AV202*'Customer Inputs'!AH$10)</f>
        <v/>
      </c>
      <c r="AI212" s="362" t="str">
        <f t="shared" si="51"/>
        <v/>
      </c>
      <c r="AJ212" s="345" t="str">
        <f>IF(L212&lt;1,"",Calculations!AU202*'Customer Inputs'!AH$10)</f>
        <v/>
      </c>
      <c r="AK212" s="361" t="str">
        <f t="shared" si="52"/>
        <v/>
      </c>
      <c r="AL212" s="37" t="e">
        <f t="shared" si="53"/>
        <v>#VALUE!</v>
      </c>
      <c r="AS212" s="94" t="str">
        <f>IF(ADMIN!AE202="yes","Approved",IF(ADMIN!AE202="no","DENIED",IF(Calculations!U202="Fail wattage","Proposed wattage exceeds existing",IF(AND(Calculations!U202="Fail Qty",C212="L740"),"Proposed Lamp quantity does not match existing",IF(Calculations!U202="Fail Qty","Proposed quantity does not match existing",IF(Calculations!U202="Fail Refrigerated","Proposed Linear feet do not match existing",""))))))</f>
        <v/>
      </c>
      <c r="AU212" s="95"/>
      <c r="AV212" s="95"/>
      <c r="AW212" s="95"/>
      <c r="AX212" s="95"/>
      <c r="AY212" s="95"/>
      <c r="AZ212" s="95"/>
      <c r="BA212" s="95"/>
    </row>
    <row r="213" spans="1:53" ht="30" customHeight="1" x14ac:dyDescent="0.25">
      <c r="A213" s="37">
        <v>198</v>
      </c>
      <c r="B213" s="82"/>
      <c r="C213" s="82"/>
      <c r="D213" s="358" t="str">
        <f>IFERROR(IF(C213="","",INDEX(References!$W$4:$W$12,MATCH('Customer Inputs'!C213,References!$H$4:$H$12,0))),"")</f>
        <v/>
      </c>
      <c r="E213" s="83"/>
      <c r="F213" s="84"/>
      <c r="G213" s="85"/>
      <c r="H213" s="86" t="str">
        <f>IF(G213="","",INDEX('Wattage Table'!$F$3:$F$2671,MATCH('Customer Inputs'!G213,'Wattage Table'!$D$3:$D$2671,0)))</f>
        <v/>
      </c>
      <c r="I213" s="83"/>
      <c r="J213" s="83"/>
      <c r="K213" s="87"/>
      <c r="L213" s="87"/>
      <c r="M213" s="379" t="str">
        <f>IF(G213="","",INDEX('Wattage Table'!$L$3:$L$2671,MATCH('Customer Inputs'!G213,'Wattage Table'!$D$3:$D$2671,0)))</f>
        <v/>
      </c>
      <c r="N213" s="88"/>
      <c r="O213" s="364"/>
      <c r="P213" s="364"/>
      <c r="Q213" s="89" t="str">
        <f t="shared" si="54"/>
        <v/>
      </c>
      <c r="R213" s="90" t="str">
        <f t="shared" si="55"/>
        <v/>
      </c>
      <c r="S213" s="84"/>
      <c r="T213" s="555"/>
      <c r="U213" s="82"/>
      <c r="V213" s="378" t="str">
        <f t="shared" si="56"/>
        <v/>
      </c>
      <c r="W213" s="82"/>
      <c r="X213" s="86">
        <f t="shared" si="48"/>
        <v>0</v>
      </c>
      <c r="Y213" s="86" t="str">
        <f>IF(W213="","",INDEX('Wattage Table'!$F$3:$F$2671,MATCH('Customer Inputs'!W213,'Wattage Table'!$D$3:$D$2671,0)))</f>
        <v/>
      </c>
      <c r="Z213" s="86" t="str">
        <f t="shared" si="49"/>
        <v/>
      </c>
      <c r="AA213" s="87"/>
      <c r="AB213" s="359">
        <f t="shared" si="50"/>
        <v>0</v>
      </c>
      <c r="AC213" s="555"/>
      <c r="AD213" s="86" t="str">
        <f>IF(OR(U213="",W213=""),"",IF(U213="New Install",INDEX('Wattage Table'!$L$3:$L$2671,MATCH('Customer Inputs'!V213,'Wattage Table'!$B$3:$B$2671,0)),INDEX('Wattage Table'!$L$3:$L$2671,MATCH(W213,'Wattage Table'!$D$3:$D$2671,0))))</f>
        <v/>
      </c>
      <c r="AE213" s="91"/>
      <c r="AF213" s="92" t="str">
        <f>Calculations!$AW203</f>
        <v/>
      </c>
      <c r="AG213" s="542"/>
      <c r="AH213" s="551" t="str">
        <f>IF(K213&lt;1,"",Calculations!AV203*'Customer Inputs'!AH$10)</f>
        <v/>
      </c>
      <c r="AI213" s="362" t="str">
        <f t="shared" si="51"/>
        <v/>
      </c>
      <c r="AJ213" s="345" t="str">
        <f>IF(L213&lt;1,"",Calculations!AU203*'Customer Inputs'!AH$10)</f>
        <v/>
      </c>
      <c r="AK213" s="361" t="str">
        <f t="shared" si="52"/>
        <v/>
      </c>
      <c r="AL213" s="37" t="e">
        <f t="shared" si="53"/>
        <v>#VALUE!</v>
      </c>
      <c r="AS213" s="94" t="str">
        <f>IF(ADMIN!AE203="yes","Approved",IF(ADMIN!AE203="no","DENIED",IF(Calculations!U203="Fail wattage","Proposed wattage exceeds existing",IF(AND(Calculations!U203="Fail Qty",C213="L740"),"Proposed Lamp quantity does not match existing",IF(Calculations!U203="Fail Qty","Proposed quantity does not match existing",IF(Calculations!U203="Fail Refrigerated","Proposed Linear feet do not match existing",""))))))</f>
        <v/>
      </c>
      <c r="AU213" s="95"/>
      <c r="AV213" s="95"/>
      <c r="AW213" s="95"/>
      <c r="AX213" s="95"/>
      <c r="AY213" s="95"/>
      <c r="AZ213" s="95"/>
      <c r="BA213" s="95"/>
    </row>
    <row r="214" spans="1:53" ht="30" customHeight="1" x14ac:dyDescent="0.25">
      <c r="A214" s="37">
        <v>199</v>
      </c>
      <c r="B214" s="82"/>
      <c r="C214" s="82"/>
      <c r="D214" s="358" t="str">
        <f>IFERROR(IF(C214="","",INDEX(References!$W$4:$W$12,MATCH('Customer Inputs'!C214,References!$H$4:$H$12,0))),"")</f>
        <v/>
      </c>
      <c r="E214" s="83"/>
      <c r="F214" s="84"/>
      <c r="G214" s="85"/>
      <c r="H214" s="86" t="str">
        <f>IF(G214="","",INDEX('Wattage Table'!$F$3:$F$2671,MATCH('Customer Inputs'!G214,'Wattage Table'!$D$3:$D$2671,0)))</f>
        <v/>
      </c>
      <c r="I214" s="83"/>
      <c r="J214" s="83"/>
      <c r="K214" s="87"/>
      <c r="L214" s="87"/>
      <c r="M214" s="379" t="str">
        <f>IF(G214="","",INDEX('Wattage Table'!$L$3:$L$2671,MATCH('Customer Inputs'!G214,'Wattage Table'!$D$3:$D$2671,0)))</f>
        <v/>
      </c>
      <c r="N214" s="88"/>
      <c r="O214" s="364"/>
      <c r="P214" s="364"/>
      <c r="Q214" s="89" t="str">
        <f t="shared" si="54"/>
        <v/>
      </c>
      <c r="R214" s="90" t="str">
        <f t="shared" si="55"/>
        <v/>
      </c>
      <c r="S214" s="84"/>
      <c r="T214" s="555"/>
      <c r="U214" s="82"/>
      <c r="V214" s="378" t="str">
        <f t="shared" si="56"/>
        <v/>
      </c>
      <c r="W214" s="82"/>
      <c r="X214" s="86">
        <f t="shared" si="48"/>
        <v>0</v>
      </c>
      <c r="Y214" s="86" t="str">
        <f>IF(W214="","",INDEX('Wattage Table'!$F$3:$F$2671,MATCH('Customer Inputs'!W214,'Wattage Table'!$D$3:$D$2671,0)))</f>
        <v/>
      </c>
      <c r="Z214" s="86" t="str">
        <f t="shared" si="49"/>
        <v/>
      </c>
      <c r="AA214" s="87"/>
      <c r="AB214" s="359">
        <f t="shared" si="50"/>
        <v>0</v>
      </c>
      <c r="AC214" s="555"/>
      <c r="AD214" s="86" t="str">
        <f>IF(OR(U214="",W214=""),"",IF(U214="New Install",INDEX('Wattage Table'!$L$3:$L$2671,MATCH('Customer Inputs'!V214,'Wattage Table'!$B$3:$B$2671,0)),INDEX('Wattage Table'!$L$3:$L$2671,MATCH(W214,'Wattage Table'!$D$3:$D$2671,0))))</f>
        <v/>
      </c>
      <c r="AE214" s="91"/>
      <c r="AF214" s="92" t="str">
        <f>Calculations!$AW204</f>
        <v/>
      </c>
      <c r="AG214" s="542"/>
      <c r="AH214" s="551" t="str">
        <f>IF(K214&lt;1,"",Calculations!AV204*'Customer Inputs'!AH$10)</f>
        <v/>
      </c>
      <c r="AI214" s="362" t="str">
        <f t="shared" si="51"/>
        <v/>
      </c>
      <c r="AJ214" s="345" t="str">
        <f>IF(L214&lt;1,"",Calculations!AU204*'Customer Inputs'!AH$10)</f>
        <v/>
      </c>
      <c r="AK214" s="361" t="str">
        <f t="shared" si="52"/>
        <v/>
      </c>
      <c r="AL214" s="37" t="e">
        <f t="shared" si="53"/>
        <v>#VALUE!</v>
      </c>
      <c r="AS214" s="94" t="str">
        <f>IF(ADMIN!AE204="yes","Approved",IF(ADMIN!AE204="no","DENIED",IF(Calculations!U204="Fail wattage","Proposed wattage exceeds existing",IF(AND(Calculations!U204="Fail Qty",C214="L740"),"Proposed Lamp quantity does not match existing",IF(Calculations!U204="Fail Qty","Proposed quantity does not match existing",IF(Calculations!U204="Fail Refrigerated","Proposed Linear feet do not match existing",""))))))</f>
        <v/>
      </c>
      <c r="AU214" s="95"/>
      <c r="AV214" s="95"/>
      <c r="AW214" s="95"/>
      <c r="AX214" s="95"/>
      <c r="AY214" s="95"/>
      <c r="AZ214" s="95"/>
      <c r="BA214" s="95"/>
    </row>
    <row r="215" spans="1:53" ht="30" customHeight="1" x14ac:dyDescent="0.25">
      <c r="A215" s="37">
        <v>200</v>
      </c>
      <c r="B215" s="82"/>
      <c r="C215" s="82"/>
      <c r="D215" s="358" t="str">
        <f>IFERROR(IF(C215="","",INDEX(References!$W$4:$W$12,MATCH('Customer Inputs'!C215,References!$H$4:$H$12,0))),"")</f>
        <v/>
      </c>
      <c r="E215" s="83"/>
      <c r="F215" s="84"/>
      <c r="G215" s="85"/>
      <c r="H215" s="86" t="str">
        <f>IF(G215="","",INDEX('Wattage Table'!$F$3:$F$2671,MATCH('Customer Inputs'!G215,'Wattage Table'!$D$3:$D$2671,0)))</f>
        <v/>
      </c>
      <c r="I215" s="83"/>
      <c r="J215" s="83"/>
      <c r="K215" s="87"/>
      <c r="L215" s="87"/>
      <c r="M215" s="379" t="str">
        <f>IF(G215="","",INDEX('Wattage Table'!$L$3:$L$2671,MATCH('Customer Inputs'!G215,'Wattage Table'!$D$3:$D$2671,0)))</f>
        <v/>
      </c>
      <c r="N215" s="88"/>
      <c r="O215" s="364"/>
      <c r="P215" s="364"/>
      <c r="Q215" s="89" t="str">
        <f t="shared" si="54"/>
        <v/>
      </c>
      <c r="R215" s="90" t="str">
        <f t="shared" si="55"/>
        <v/>
      </c>
      <c r="S215" s="84"/>
      <c r="T215" s="555"/>
      <c r="U215" s="82"/>
      <c r="V215" s="378" t="str">
        <f t="shared" si="56"/>
        <v/>
      </c>
      <c r="W215" s="82"/>
      <c r="X215" s="86">
        <f t="shared" si="48"/>
        <v>0</v>
      </c>
      <c r="Y215" s="86" t="str">
        <f>IF(W215="","",INDEX('Wattage Table'!$F$3:$F$2671,MATCH('Customer Inputs'!W215,'Wattage Table'!$D$3:$D$2671,0)))</f>
        <v/>
      </c>
      <c r="Z215" s="86" t="str">
        <f t="shared" si="49"/>
        <v/>
      </c>
      <c r="AA215" s="87"/>
      <c r="AB215" s="359">
        <f t="shared" si="50"/>
        <v>0</v>
      </c>
      <c r="AC215" s="555"/>
      <c r="AD215" s="86" t="str">
        <f>IF(OR(U215="",W215=""),"",IF(U215="New Install",INDEX('Wattage Table'!$L$3:$L$2671,MATCH('Customer Inputs'!V215,'Wattage Table'!$B$3:$B$2671,0)),INDEX('Wattage Table'!$L$3:$L$2671,MATCH(W215,'Wattage Table'!$D$3:$D$2671,0))))</f>
        <v/>
      </c>
      <c r="AE215" s="91"/>
      <c r="AF215" s="92" t="str">
        <f>Calculations!$AW205</f>
        <v/>
      </c>
      <c r="AG215" s="542"/>
      <c r="AH215" s="551" t="str">
        <f>IF(K215&lt;1,"",Calculations!AV205*'Customer Inputs'!AH$10)</f>
        <v/>
      </c>
      <c r="AI215" s="362" t="str">
        <f t="shared" si="51"/>
        <v/>
      </c>
      <c r="AJ215" s="345" t="str">
        <f>IF(L215&lt;1,"",Calculations!AU205*'Customer Inputs'!AH$10)</f>
        <v/>
      </c>
      <c r="AK215" s="361" t="str">
        <f t="shared" si="52"/>
        <v/>
      </c>
      <c r="AL215" s="37" t="e">
        <f t="shared" si="53"/>
        <v>#VALUE!</v>
      </c>
      <c r="AS215" s="94" t="str">
        <f>IF(ADMIN!AE205="yes","Approved",IF(ADMIN!AE205="no","DENIED",IF(Calculations!U205="Fail wattage","Proposed wattage exceeds existing",IF(AND(Calculations!U205="Fail Qty",C215="L740"),"Proposed Lamp quantity does not match existing",IF(Calculations!U205="Fail Qty","Proposed quantity does not match existing",IF(Calculations!U205="Fail Refrigerated","Proposed Linear feet do not match existing",""))))))</f>
        <v/>
      </c>
      <c r="AU215" s="95"/>
      <c r="AV215" s="95"/>
      <c r="AW215" s="95"/>
      <c r="AX215" s="95"/>
      <c r="AY215" s="95"/>
      <c r="AZ215" s="95"/>
      <c r="BA215" s="95"/>
    </row>
    <row r="216" spans="1:53" ht="30" customHeight="1" x14ac:dyDescent="0.25"/>
    <row r="217" spans="1:53" x14ac:dyDescent="0.25">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row>
    <row r="218" spans="1:53" x14ac:dyDescent="0.25">
      <c r="B218" s="94" t="s">
        <v>745</v>
      </c>
      <c r="C218" s="94" t="str">
        <f>Development!B$5&amp;"_"&amp;Version</f>
        <v>4.1.25_2.0</v>
      </c>
      <c r="AC218" s="98" t="s">
        <v>746</v>
      </c>
      <c r="AD218" s="94" t="str">
        <f>Development!B5</f>
        <v>4.1.25</v>
      </c>
    </row>
  </sheetData>
  <sheetProtection algorithmName="SHA-512" hashValue="EvvxHdXgHfugRqlpTpWY+EM8KveQf1kETBBtFOj0PdZUZLzAnG2S/9WOI6boyEHMYXU4QM2fSdtC6ouWAMRH+g==" saltValue="qg9z4Iltjn4UT2h4/qS75g==" spinCount="100000" sheet="1" objects="1" scenarios="1"/>
  <dataConsolidate/>
  <mergeCells count="17">
    <mergeCell ref="X4:AF5"/>
    <mergeCell ref="C9:F9"/>
    <mergeCell ref="I9:L9"/>
    <mergeCell ref="C6:F6"/>
    <mergeCell ref="I6:L6"/>
    <mergeCell ref="T6:V6"/>
    <mergeCell ref="C7:F7"/>
    <mergeCell ref="I7:L7"/>
    <mergeCell ref="T7:V7"/>
    <mergeCell ref="C8:F8"/>
    <mergeCell ref="I8:L8"/>
    <mergeCell ref="T13:AD13"/>
    <mergeCell ref="C10:F10"/>
    <mergeCell ref="I10:L10"/>
    <mergeCell ref="B13:E13"/>
    <mergeCell ref="G13:M13"/>
    <mergeCell ref="O13:Q13"/>
  </mergeCells>
  <phoneticPr fontId="127" type="noConversion"/>
  <conditionalFormatting sqref="Z10">
    <cfRule type="expression" dxfId="15" priority="7" stopIfTrue="1">
      <formula>$X$11="Rebate has been adjusted to 70% of installed cost"</formula>
    </cfRule>
  </conditionalFormatting>
  <conditionalFormatting sqref="AA16:AA26">
    <cfRule type="expression" dxfId="14" priority="1" stopIfTrue="1">
      <formula>$V16="NEW INSTALL"</formula>
    </cfRule>
  </conditionalFormatting>
  <conditionalFormatting sqref="AA27:AA215">
    <cfRule type="expression" dxfId="13" priority="5" stopIfTrue="1">
      <formula>$U27="NEW INSTALL"</formula>
    </cfRule>
  </conditionalFormatting>
  <dataValidations count="9">
    <dataValidation type="list" allowBlank="1" showInputMessage="1" showErrorMessage="1" sqref="E15:E215" xr:uid="{00000000-0002-0000-0600-000000000000}">
      <formula1>YES_NO</formula1>
    </dataValidation>
    <dataValidation type="list" allowBlank="1" showInputMessage="1" showErrorMessage="1" sqref="G16:G215" xr:uid="{00000000-0002-0000-0600-000001000000}">
      <formula1>OFFSET(Start_DeviceCode,0,MATCH(D16,DeviceCategory,0)-1,OFFSET(Start_DeviceCode,-3,MATCH(D16,DeviceCategory,0)-1,1))</formula1>
    </dataValidation>
    <dataValidation type="list" allowBlank="1" showInputMessage="1" showErrorMessage="1" sqref="W16:W215" xr:uid="{00000000-0002-0000-0600-000002000000}">
      <formula1>OFFSET(Start_DeviceCode,0,MATCH(U16,DeviceCategory,0)-1,OFFSET(Start_DeviceCode,-3,MATCH(U16,DeviceCategory,0)-1,1))</formula1>
    </dataValidation>
    <dataValidation type="list" allowBlank="1" showInputMessage="1" showErrorMessage="1" sqref="B10" xr:uid="{00000000-0002-0000-0600-000004000000}">
      <formula1>BuildingType</formula1>
    </dataValidation>
    <dataValidation showInputMessage="1" showErrorMessage="1" sqref="G15" xr:uid="{00000000-0002-0000-0600-000005000000}"/>
    <dataValidation type="list" allowBlank="1" showInputMessage="1" showErrorMessage="1" sqref="C16:C215" xr:uid="{00000000-0002-0000-0600-000006000000}">
      <formula1>Retrofit_FixtureCodeList</formula1>
    </dataValidation>
    <dataValidation type="list" allowBlank="1" showInputMessage="1" showErrorMessage="1" sqref="T16:T215" xr:uid="{BD75CD5F-619E-4179-967F-77C81DCEDC3D}">
      <formula1>Existing_SensorInstallation</formula1>
    </dataValidation>
    <dataValidation type="whole" operator="greaterThan" allowBlank="1" showInputMessage="1" showErrorMessage="1" sqref="L16:L215 AC16:AC215 K27:K215 AA27:AA215" xr:uid="{DC7D23B2-AE4D-436E-AE68-EE67BCD505D0}">
      <formula1>0</formula1>
    </dataValidation>
    <dataValidation type="list" showInputMessage="1" showErrorMessage="1" sqref="U16:U215" xr:uid="{5F8B8972-CBEE-417C-9627-4D55081743E4}">
      <formula1>Primary_Device_Category</formula1>
    </dataValidation>
  </dataValidations>
  <pageMargins left="0.75" right="0.75" top="1" bottom="1" header="0.5" footer="0.5"/>
  <pageSetup scale="10" orientation="landscape" r:id="rId1"/>
  <headerFooter alignWithMargins="0">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7000000}">
          <x14:formula1>
            <xm:f>References!$D$4:$D$65</xm:f>
          </x14:formula1>
          <xm:sqref>T6:V6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0000"/>
  </sheetPr>
  <dimension ref="A1:CD205"/>
  <sheetViews>
    <sheetView showGridLines="0" topLeftCell="B1" zoomScale="106" zoomScaleNormal="130" workbookViewId="0">
      <pane ySplit="5" topLeftCell="A6" activePane="bottomLeft" state="frozen"/>
      <selection pane="bottomLeft" activeCell="M7" sqref="M7"/>
    </sheetView>
  </sheetViews>
  <sheetFormatPr defaultColWidth="9.140625" defaultRowHeight="12.75" x14ac:dyDescent="0.2"/>
  <cols>
    <col min="1" max="1" width="3" style="209" customWidth="1"/>
    <col min="2" max="2" width="5.85546875" style="210" bestFit="1" customWidth="1"/>
    <col min="3" max="6" width="14.42578125" style="209" customWidth="1"/>
    <col min="7" max="7" width="13.140625" style="209" customWidth="1"/>
    <col min="8" max="8" width="14.85546875" style="209" hidden="1" customWidth="1"/>
    <col min="9" max="9" width="13.140625" style="209" customWidth="1"/>
    <col min="10" max="10" width="14.42578125" style="209" hidden="1" customWidth="1"/>
    <col min="11" max="11" width="14.42578125" style="209" customWidth="1"/>
    <col min="12" max="13" width="13.140625" style="209" customWidth="1"/>
    <col min="14" max="14" width="13.5703125" style="209" hidden="1" customWidth="1"/>
    <col min="15" max="15" width="17.5703125" style="209" customWidth="1"/>
    <col min="16" max="16" width="14.5703125" style="209" hidden="1" customWidth="1"/>
    <col min="17" max="17" width="14.5703125" style="209" customWidth="1"/>
    <col min="18" max="18" width="13.140625" style="209" customWidth="1"/>
    <col min="19" max="20" width="10.42578125" style="209" customWidth="1"/>
    <col min="21" max="25" width="9.140625" style="209"/>
    <col min="26" max="26" width="10.42578125" style="209" customWidth="1"/>
    <col min="27" max="27" width="10.42578125" style="209" bestFit="1" customWidth="1"/>
    <col min="28" max="33" width="10.42578125" style="209" customWidth="1"/>
    <col min="34" max="34" width="11" style="209" bestFit="1" customWidth="1"/>
    <col min="35" max="39" width="10.42578125" style="209" customWidth="1"/>
    <col min="40" max="40" width="12" style="209" bestFit="1" customWidth="1"/>
    <col min="41" max="41" width="7.140625" style="209" bestFit="1" customWidth="1"/>
    <col min="42" max="47" width="9.140625" style="209"/>
    <col min="48" max="48" width="9.85546875" style="209" bestFit="1" customWidth="1"/>
    <col min="49" max="49" width="12" style="209" bestFit="1" customWidth="1"/>
    <col min="50" max="50" width="12" style="209" customWidth="1"/>
    <col min="51" max="51" width="10.85546875" style="209" bestFit="1" customWidth="1"/>
    <col min="52" max="53" width="10.85546875" style="209" customWidth="1"/>
    <col min="54" max="56" width="9.140625" style="209"/>
    <col min="57" max="59" width="11.140625" style="209" customWidth="1"/>
    <col min="60" max="62" width="9.140625" style="209"/>
    <col min="63" max="63" width="15.7109375" style="209" customWidth="1"/>
    <col min="64" max="66" width="17.140625" style="209" customWidth="1"/>
    <col min="67" max="70" width="15.140625" style="209" customWidth="1"/>
    <col min="71" max="71" width="14.85546875" style="209" customWidth="1"/>
    <col min="72" max="72" width="9.140625" style="209"/>
    <col min="73" max="74" width="13.5703125" style="209" customWidth="1"/>
    <col min="75" max="76" width="15.85546875" style="209" customWidth="1"/>
    <col min="77" max="77" width="9.140625" style="209"/>
    <col min="78" max="82" width="17.85546875" style="209" customWidth="1"/>
    <col min="83" max="16384" width="9.140625" style="209"/>
  </cols>
  <sheetData>
    <row r="1" spans="1:82" x14ac:dyDescent="0.2">
      <c r="G1" s="211"/>
      <c r="I1" s="293"/>
      <c r="K1" s="295">
        <f>SUM(K6:K205)</f>
        <v>0</v>
      </c>
      <c r="L1" s="293"/>
      <c r="M1" s="211"/>
      <c r="O1" s="212"/>
      <c r="Q1" s="293">
        <f>SUM(Q6:Q205)</f>
        <v>0</v>
      </c>
      <c r="R1" s="293"/>
      <c r="S1" s="294" t="e">
        <f>T1/Q1</f>
        <v>#DIV/0!</v>
      </c>
      <c r="T1" s="211">
        <f>SUM(T6:T205)</f>
        <v>0</v>
      </c>
      <c r="U1" s="214" t="e">
        <f>IF(AND(LEFT(E6,2)="F8",W6=X6*2),"Yes","No")</f>
        <v>#VALUE!</v>
      </c>
      <c r="V1" s="215"/>
      <c r="Z1" s="212"/>
      <c r="AC1" s="209">
        <f>IF(AA8=AE8,1,2)</f>
        <v>1</v>
      </c>
      <c r="AD1" s="216"/>
      <c r="AE1" s="216"/>
      <c r="AK1" s="216"/>
      <c r="AL1" s="216"/>
      <c r="AO1" s="580"/>
      <c r="AP1" s="217" t="s">
        <v>6868</v>
      </c>
      <c r="AQ1" s="217"/>
      <c r="AR1" s="217"/>
      <c r="AS1" s="217"/>
      <c r="AT1" s="217"/>
      <c r="AU1" s="217"/>
      <c r="AV1" s="217"/>
      <c r="AW1" s="581">
        <f>IF('Customer Inputs'!AF6="","",IF('Customer Inputs'!AF7="",'Customer Inputs'!AF7*InstalledCost_Cap,'Customer Inputs'!AF7*InstalledCost_Cap))</f>
        <v>0</v>
      </c>
    </row>
    <row r="2" spans="1:82" x14ac:dyDescent="0.2">
      <c r="A2" s="218"/>
      <c r="B2" s="213" t="s">
        <v>6002</v>
      </c>
      <c r="C2" s="213"/>
      <c r="D2" s="213"/>
      <c r="E2" s="213"/>
      <c r="F2" s="213"/>
      <c r="U2" s="213"/>
      <c r="V2" s="213"/>
      <c r="W2" s="213"/>
      <c r="X2" s="213"/>
      <c r="Y2" s="213"/>
      <c r="Z2" s="213"/>
      <c r="AE2" s="216"/>
      <c r="AF2" s="212"/>
      <c r="AL2" s="216"/>
      <c r="AW2" s="582" t="str">
        <f>IF('Customer Inputs'!AC5="","",IF('Customer Inputs'!AC6="",'Customer Inputs'!AC5*InstalledCost_Cap,'Customer Inputs'!AC6*InstalledCost_Cap))</f>
        <v/>
      </c>
      <c r="AY2" s="209" t="s">
        <v>6173</v>
      </c>
      <c r="BE2" s="209" t="s">
        <v>6174</v>
      </c>
    </row>
    <row r="3" spans="1:82" ht="51" x14ac:dyDescent="0.2">
      <c r="B3" s="219"/>
      <c r="C3" s="220" t="s">
        <v>6175</v>
      </c>
      <c r="D3" s="220" t="s">
        <v>6176</v>
      </c>
      <c r="E3" s="220" t="s">
        <v>6171</v>
      </c>
      <c r="F3" s="220" t="s">
        <v>6644</v>
      </c>
      <c r="G3" s="220" t="s">
        <v>6177</v>
      </c>
      <c r="H3" s="221" t="s">
        <v>6178</v>
      </c>
      <c r="I3" s="220" t="s">
        <v>6179</v>
      </c>
      <c r="J3" s="221" t="s">
        <v>6178</v>
      </c>
      <c r="K3" s="220" t="s">
        <v>6337</v>
      </c>
      <c r="L3" s="220" t="s">
        <v>6180</v>
      </c>
      <c r="M3" s="220" t="s">
        <v>6181</v>
      </c>
      <c r="N3" s="221" t="s">
        <v>6178</v>
      </c>
      <c r="O3" s="222" t="s">
        <v>6182</v>
      </c>
      <c r="P3" s="221" t="s">
        <v>6178</v>
      </c>
      <c r="Q3" s="220" t="s">
        <v>6338</v>
      </c>
      <c r="R3" s="223" t="s">
        <v>5968</v>
      </c>
      <c r="S3" s="220" t="s">
        <v>6183</v>
      </c>
      <c r="T3" s="220" t="s">
        <v>6184</v>
      </c>
      <c r="U3" s="220" t="s">
        <v>6185</v>
      </c>
      <c r="V3" s="224" t="s">
        <v>6186</v>
      </c>
      <c r="W3" s="220" t="s">
        <v>6187</v>
      </c>
      <c r="X3" s="220" t="s">
        <v>6188</v>
      </c>
      <c r="Y3" s="220" t="s">
        <v>6189</v>
      </c>
      <c r="Z3" s="220" t="s">
        <v>6059</v>
      </c>
      <c r="AA3" s="220" t="s">
        <v>6190</v>
      </c>
      <c r="AB3" s="220" t="s">
        <v>6191</v>
      </c>
      <c r="AC3" s="220" t="s">
        <v>6192</v>
      </c>
      <c r="AD3" s="220" t="s">
        <v>6193</v>
      </c>
      <c r="AE3" s="220" t="s">
        <v>6194</v>
      </c>
      <c r="AF3" s="220" t="s">
        <v>6195</v>
      </c>
      <c r="AG3" s="220" t="s">
        <v>6060</v>
      </c>
      <c r="AH3" s="220" t="s">
        <v>6196</v>
      </c>
      <c r="AI3" s="220" t="s">
        <v>6197</v>
      </c>
      <c r="AJ3" s="220" t="s">
        <v>6198</v>
      </c>
      <c r="AK3" s="220" t="s">
        <v>6199</v>
      </c>
      <c r="AL3" s="225" t="s">
        <v>6200</v>
      </c>
      <c r="AM3" s="225" t="s">
        <v>6201</v>
      </c>
      <c r="AN3" s="225" t="s">
        <v>6202</v>
      </c>
      <c r="AO3" s="225" t="s">
        <v>6203</v>
      </c>
      <c r="AP3" s="225" t="s">
        <v>6204</v>
      </c>
      <c r="AQ3" s="225" t="s">
        <v>6595</v>
      </c>
      <c r="AR3" s="225" t="s">
        <v>6596</v>
      </c>
      <c r="AS3" s="225" t="s">
        <v>6593</v>
      </c>
      <c r="AT3" s="225" t="s">
        <v>6594</v>
      </c>
      <c r="AU3" s="225" t="s">
        <v>6205</v>
      </c>
      <c r="AV3" s="225" t="s">
        <v>6206</v>
      </c>
      <c r="AW3" s="225" t="s">
        <v>6207</v>
      </c>
      <c r="AX3" s="226"/>
      <c r="AY3" s="220" t="s">
        <v>513</v>
      </c>
      <c r="AZ3" s="227" t="s">
        <v>514</v>
      </c>
      <c r="BA3" s="228" t="s">
        <v>515</v>
      </c>
      <c r="BB3" s="220" t="s">
        <v>6208</v>
      </c>
      <c r="BC3" s="220" t="s">
        <v>6209</v>
      </c>
      <c r="BE3" s="220" t="s">
        <v>513</v>
      </c>
      <c r="BF3" s="227" t="s">
        <v>514</v>
      </c>
      <c r="BG3" s="228" t="s">
        <v>515</v>
      </c>
      <c r="BH3" s="220" t="s">
        <v>6208</v>
      </c>
      <c r="BI3" s="220" t="s">
        <v>6209</v>
      </c>
      <c r="BK3" s="574" t="s">
        <v>6750</v>
      </c>
      <c r="BL3" s="574" t="s">
        <v>6751</v>
      </c>
      <c r="BM3" s="574" t="s">
        <v>6752</v>
      </c>
      <c r="BN3" s="574" t="s">
        <v>6753</v>
      </c>
      <c r="BO3" s="227" t="s">
        <v>6749</v>
      </c>
      <c r="BP3" s="228" t="s">
        <v>6754</v>
      </c>
      <c r="BQ3" s="228" t="s">
        <v>6755</v>
      </c>
      <c r="BR3" s="228" t="s">
        <v>6756</v>
      </c>
      <c r="BS3" s="228" t="s">
        <v>6757</v>
      </c>
      <c r="BU3" s="574" t="s">
        <v>6759</v>
      </c>
      <c r="BV3" s="574" t="s">
        <v>6760</v>
      </c>
      <c r="BW3" s="574" t="s">
        <v>6761</v>
      </c>
      <c r="BX3" s="225" t="s">
        <v>6762</v>
      </c>
      <c r="BZ3" s="574" t="s">
        <v>6758</v>
      </c>
      <c r="CA3" s="574" t="s">
        <v>6763</v>
      </c>
      <c r="CB3" s="574" t="s">
        <v>6764</v>
      </c>
      <c r="CC3" s="225" t="s">
        <v>6765</v>
      </c>
      <c r="CD3" s="225" t="s">
        <v>6766</v>
      </c>
    </row>
    <row r="4" spans="1:82" x14ac:dyDescent="0.2">
      <c r="B4" s="229"/>
      <c r="C4" s="230"/>
      <c r="D4" s="230"/>
      <c r="E4" s="230"/>
      <c r="F4" s="230"/>
      <c r="G4" s="231"/>
      <c r="H4" s="231"/>
      <c r="I4" s="232"/>
      <c r="J4" s="232"/>
      <c r="K4" s="232"/>
      <c r="L4" s="232"/>
      <c r="M4" s="232"/>
      <c r="N4" s="232"/>
      <c r="O4" s="233"/>
      <c r="P4" s="232"/>
      <c r="Q4" s="232"/>
      <c r="R4" s="234"/>
      <c r="S4" s="235"/>
      <c r="T4" s="235"/>
      <c r="U4" s="232"/>
      <c r="V4" s="232"/>
      <c r="W4" s="232"/>
      <c r="X4" s="232"/>
      <c r="Y4" s="232"/>
      <c r="Z4" s="232"/>
      <c r="AA4" s="235"/>
      <c r="AB4" s="235"/>
      <c r="AC4" s="235"/>
      <c r="AD4" s="235"/>
      <c r="AE4" s="235"/>
      <c r="AF4" s="235"/>
      <c r="AG4" s="235"/>
      <c r="AH4" s="235"/>
      <c r="AI4" s="235"/>
      <c r="AJ4" s="235"/>
      <c r="AK4" s="235"/>
      <c r="AL4" s="235"/>
      <c r="AM4" s="235"/>
      <c r="AN4" s="230"/>
      <c r="AO4" s="230"/>
      <c r="AP4" s="230"/>
      <c r="AQ4" s="230"/>
      <c r="AR4" s="230"/>
      <c r="AS4" s="230"/>
      <c r="AT4" s="230"/>
      <c r="AU4" s="230"/>
      <c r="AV4" s="230"/>
      <c r="AW4" s="236"/>
      <c r="AX4" s="237"/>
    </row>
    <row r="5" spans="1:82" x14ac:dyDescent="0.2">
      <c r="B5" s="238" t="s">
        <v>6210</v>
      </c>
      <c r="C5" s="239"/>
      <c r="D5" s="239"/>
      <c r="E5" s="239"/>
      <c r="F5" s="239"/>
      <c r="G5" s="552">
        <f>SUM(G6:G205)</f>
        <v>0</v>
      </c>
      <c r="H5" s="240"/>
      <c r="I5" s="552">
        <f>SUM(I6:I205)</f>
        <v>0</v>
      </c>
      <c r="J5" s="240"/>
      <c r="K5" s="240"/>
      <c r="L5" s="552">
        <f>SUM(L6:L205)</f>
        <v>0</v>
      </c>
      <c r="M5" s="552">
        <f>SUM(M6:M205)</f>
        <v>0</v>
      </c>
      <c r="N5" s="552"/>
      <c r="O5" s="552">
        <f>SUM(O6:O205)</f>
        <v>0</v>
      </c>
      <c r="P5" s="240"/>
      <c r="Q5" s="240"/>
      <c r="R5" s="241"/>
      <c r="S5" s="242"/>
      <c r="T5" s="242"/>
      <c r="U5" s="243"/>
      <c r="V5" s="243"/>
      <c r="W5" s="243"/>
      <c r="X5" s="243"/>
      <c r="Y5" s="243"/>
      <c r="Z5" s="243"/>
      <c r="AA5" s="242">
        <f t="shared" ref="AA5:AK5" si="0">ROUND(SUM(AA6:AA205),3)</f>
        <v>0</v>
      </c>
      <c r="AB5" s="242">
        <f t="shared" si="0"/>
        <v>0</v>
      </c>
      <c r="AC5" s="244">
        <f t="shared" si="0"/>
        <v>0</v>
      </c>
      <c r="AD5" s="244">
        <f t="shared" si="0"/>
        <v>0</v>
      </c>
      <c r="AE5" s="242">
        <f t="shared" si="0"/>
        <v>0</v>
      </c>
      <c r="AF5" s="242">
        <f t="shared" si="0"/>
        <v>0</v>
      </c>
      <c r="AG5" s="242">
        <f t="shared" si="0"/>
        <v>0</v>
      </c>
      <c r="AH5" s="245">
        <f t="shared" si="0"/>
        <v>0</v>
      </c>
      <c r="AI5" s="246">
        <f t="shared" si="0"/>
        <v>0</v>
      </c>
      <c r="AJ5" s="246">
        <f t="shared" si="0"/>
        <v>0</v>
      </c>
      <c r="AK5" s="246">
        <f t="shared" si="0"/>
        <v>0</v>
      </c>
      <c r="AL5" s="245">
        <f>ROUND(SUM(AL6:AL205),1)</f>
        <v>0</v>
      </c>
      <c r="AM5" s="245">
        <f>ROUND(SUM(AM6:AM205),1)</f>
        <v>0</v>
      </c>
      <c r="AN5" s="247"/>
      <c r="AO5" s="247"/>
      <c r="AP5" s="247"/>
      <c r="AQ5" s="247"/>
      <c r="AR5" s="247"/>
      <c r="AS5" s="247"/>
      <c r="AT5" s="247"/>
      <c r="AU5" s="247"/>
      <c r="AV5" s="247"/>
      <c r="AW5" s="248">
        <f>SUM(AW6:AW205)</f>
        <v>0</v>
      </c>
      <c r="AX5" s="249"/>
    </row>
    <row r="6" spans="1:82" x14ac:dyDescent="0.2">
      <c r="B6" s="669">
        <v>1</v>
      </c>
      <c r="C6" s="250" t="str">
        <f>IF('Customer Inputs'!$C16="","",'Customer Inputs'!$C16)</f>
        <v/>
      </c>
      <c r="D6" s="250" t="str">
        <f>IF(OR('Customer Inputs'!E16="",'Customer Inputs'!E16="No"),"",IF(F6="YES",References!$H$13,References!$H$12))</f>
        <v/>
      </c>
      <c r="E6" s="250" t="str">
        <f>IF(C6="","",'Customer Inputs'!$W16)</f>
        <v/>
      </c>
      <c r="F6" s="250" t="str">
        <f>IF(OR('Customer Inputs'!T16="",'Customer Inputs'!T16="No"),"","Yes")</f>
        <v/>
      </c>
      <c r="G6" s="670" t="str">
        <f>IF(C6="","",'Customer Inputs'!$M16)</f>
        <v/>
      </c>
      <c r="H6" s="251" t="str">
        <f>IF(OR(AA6=0,AA6&lt;0),"",G6)</f>
        <v/>
      </c>
      <c r="I6" s="670" t="str">
        <f>IF(C6="","",'Customer Inputs'!$K16)</f>
        <v/>
      </c>
      <c r="J6" s="251" t="str">
        <f>IF(T6&lt;0,"",I6)</f>
        <v/>
      </c>
      <c r="K6" s="251" t="str">
        <f>IF(OR(G6="",I6=""),"",G6*I6)</f>
        <v/>
      </c>
      <c r="L6" s="670" t="str">
        <f>IF(OR(D6="",'Customer Inputs'!$L16=""),"",'Customer Inputs'!$L16)</f>
        <v/>
      </c>
      <c r="M6" s="670" t="str">
        <f>IF(AND(C6="",D6=""),"",'Customer Inputs'!$AD16)</f>
        <v/>
      </c>
      <c r="N6" s="670" t="str">
        <f>IF(OR(AA6&lt;0,AA6=0),"",M6)</f>
        <v/>
      </c>
      <c r="O6" s="671" t="str">
        <f>IF(AND(C6="",D6=""),"",'Customer Inputs'!$AB16)</f>
        <v/>
      </c>
      <c r="P6" s="251" t="str">
        <f>IF(OR(AA6=0,AA6&lt;0),"",IF(OR(C6="L734",C6="L734-P",C6="L744",C6="L744-P"),'Customer Inputs'!AB16,O6))</f>
        <v/>
      </c>
      <c r="Q6" s="251" t="str">
        <f>IF(OR(M6="",O6=""),"",M6*O6)</f>
        <v/>
      </c>
      <c r="R6" s="252" t="str">
        <f>IF(AND(C6="",D6=""),"",INDEX(References!$E$4:$E$65,MATCH('Customer Inputs'!$T$6,References!$D$4:$D$65,0)))</f>
        <v/>
      </c>
      <c r="S6" s="672" t="str">
        <f>IF(AND(C6="",D6=""),"",IF(ISERROR(VLOOKUP(D6,LC_Table,2,FALSE)),0,VLOOKUP(D6,LC_Table,2,FALSE)))</f>
        <v/>
      </c>
      <c r="T6" s="673" t="str">
        <f>IF(OR(C6="",M6="",O6=""),"",M6*O6-G6*I6)</f>
        <v/>
      </c>
      <c r="U6" s="674" t="str">
        <f>IF(OR(M6=0,O6=0,'Customer Inputs'!Q16="",R6=0),"","PASS")</f>
        <v/>
      </c>
      <c r="V6" s="674" t="str">
        <f>IF(ADMIN!AE6="YES","YES",IF(ADMIN!AE6="NO","NO",""))</f>
        <v/>
      </c>
      <c r="W6" s="674" t="str">
        <f>IF(AND(C6="",D6=""),"",IF(OR(V6="YES",U6="PASS"),$O6,0))</f>
        <v/>
      </c>
      <c r="X6" s="674" t="str">
        <f>IF(C6="","",IF(OR(V6="YES",U6="PASS"),$I6,0))</f>
        <v/>
      </c>
      <c r="Y6" s="674" t="str">
        <f>L6</f>
        <v/>
      </c>
      <c r="Z6" s="255" t="str">
        <f>IF(AND(C6="",D6=""),"",IF(C6="",INDEX(References!$J$4:$J$13,MATCH(Calculations!$D6,References!H$4:$H$13,0)),(INDEX(References!$J$4:$J$13,MATCH(Calculations!$C6,References!H$4:$H$13,0)))))</f>
        <v/>
      </c>
      <c r="AA6" s="675" t="str">
        <f>IF(C6="","",IF(U6="PASS",IF(F6="YES",(1-S6)*Z6*T6/1000,Z6*T6/1000),IF(NOT(V6="YES"),0,IF(OR(C6=0,I6=0),0,IF(F6="YES",(1-S6)*Z6*T6/1000,Z6*T6/1000)))))</f>
        <v/>
      </c>
      <c r="AB6" s="256" t="str">
        <f>IF(AND(C6="",D6=""),"",IF(OR(D6="",L6=""),0,IF(C6="",S6*Z6*(M6*O6)/1000,IF(F6="Yes",0,S6*Z6*(G6*I6)/1000))))</f>
        <v/>
      </c>
      <c r="AC6" s="676" t="str">
        <f>IF(OR(C6="",I6=""),"",IF(U6="PASS",ROUND(AA6/X6,References!$B$23),IF(NOT(V6="YES"),0,ROUND(AA6/X6,References!$B$23))))</f>
        <v/>
      </c>
      <c r="AD6" s="676" t="str">
        <f>IF(AND(C6="",D6=""),"",IF(OR(D6=0,L6=0,Y6=""),0,ROUND(AB6/Y6,References!$B$23)))</f>
        <v/>
      </c>
      <c r="AE6" s="256" t="str">
        <f>IF(OR(C6="",I6=""),"",IF(U6="PASS",ROUND(AC6*X6,References!$B$23),IF(NOT(V6="YES"),0,ROUND(AC6*X6,References!$B$23))))</f>
        <v/>
      </c>
      <c r="AF6" s="256" t="str">
        <f>IF(AND(C6="",D6=""),"",IF(OR(D6=0,L6=0,Y6=""),0,ROUND(AD6*Y6,References!$B$23)))</f>
        <v/>
      </c>
      <c r="AG6" s="257" t="str">
        <f>IF(AND(C6="",D6=""),"",IF(C6="",INDEX(References!$K$4:$K$13,MATCH(Calculations!$D6,References!$H$4:$H$13,0)),INDEX(References!$K$4:$K$13,MATCH(Calculations!C6,References!$H$4:$H$13,0))))</f>
        <v/>
      </c>
      <c r="AH6" s="256" t="str">
        <f>IF(OR(C6="",I6=""),"",IF(U6="PASS",IF(F6="Yes",((1-S6)*AG6*R6*(M6*O6)/1000)-((1-S6)*AG6*R6*(G6*I6)/1000),(AG6*T6/1000)*R6),IF(NOT(V6="YES"),0,IF(F6="Yes",((1-S6)*AG6*R6*(M6*O6)/1000)-((1-S6)*AG6*R6*(G6*I6)/1000),(AG6*T6/1000)*R6))))</f>
        <v/>
      </c>
      <c r="AI6" s="256" t="str">
        <f>IF(OR(D6="",L6=""),"",IF(C6="",(S6*AG6*(M6*O6)/1000)*R6,IF(F6="Yes",0,(S6*AG6*(G6*I6)/1000)*R6)))</f>
        <v/>
      </c>
      <c r="AJ6" s="257" t="str">
        <f>IF(OR(C6="",I6=""),"",IF(U6="PASS",ROUND(AH6/X6,References!$B$22),IF(NOT(V6="YES"),0,ROUND(AH6/X6,References!$B$22))))</f>
        <v/>
      </c>
      <c r="AK6" s="257">
        <f>IF(OR(D6="",L6=""),0,ROUND(AI6/Y6,References!$B$22))</f>
        <v>0</v>
      </c>
      <c r="AL6" s="256">
        <f>IF(OR(C6="",I6=""),0,IF(U6="PASS",ROUND(AJ6*X6,References!$B$22)))</f>
        <v>0</v>
      </c>
      <c r="AM6" s="258">
        <f>IF(OR(D6="",L6=""),0,IF(U6="PASS",ROUND(AK6*Y6,References!$B$22)))</f>
        <v>0</v>
      </c>
      <c r="AN6" s="258" t="str">
        <f>IF(AND(AL6=0,AM6=0),"",AM6+AL6)</f>
        <v/>
      </c>
      <c r="AO6" s="259" t="str">
        <f>IF(D6="","",IF('Customer Information'!$L$15="Yes",(INDEX(References!$H$4:$AG$13,MATCH(Calculations!D6,References!$H$4:$H$13,0),25)),IF('Customer Information'!$L$15="No",(INDEX(References!$H$4:$AG$13,MATCH(Calculations!D6,References!$H$4:$H$13,0),24)))))</f>
        <v/>
      </c>
      <c r="AP6" s="541" t="str">
        <f>IF(C6="","",IF('Customer Information'!$L$15="Yes",(INDEX(References!$H$4:$AG$13,MATCH(Calculations!C6,References!$H$4:$H$13,0),25)),IF('Customer Information'!$L$15="No",(INDEX(References!$H$4:$AG$13,MATCH(Calculations!C6,References!$H$4:$H$13,0),24)))))</f>
        <v/>
      </c>
      <c r="AQ6" s="677" t="str">
        <f>IF(D6="","",AO6*AM6)</f>
        <v/>
      </c>
      <c r="AR6" s="541" t="str">
        <f>IF(C6="","",AP6*AL6)</f>
        <v/>
      </c>
      <c r="AS6" s="541">
        <f>IF(D6="",0,INDEX(References!$AG$4:$AG$13,MATCH(D6,References!$H$4:$H$13,0)))</f>
        <v>0</v>
      </c>
      <c r="AT6" s="541">
        <f>IF(C6="",0,INDEX(References!$AG$4:$AG$12,MATCH(C6,References!$H$4:$H$12,0)))</f>
        <v>0</v>
      </c>
      <c r="AU6" s="677" t="str">
        <f>IF(D6="","",IF(AS6*L6&gt;AQ6,AQ6,AS6*L6))</f>
        <v/>
      </c>
      <c r="AV6" s="541" t="str">
        <f>IF(C6="","",IF(AT6*I6&gt;AR6,AR6,AT6*I6))</f>
        <v/>
      </c>
      <c r="AW6" s="678" t="str">
        <f>IF(AU6="",AV6,IF(AV6="",AU6,AU6+AV6))</f>
        <v/>
      </c>
      <c r="AX6" s="249"/>
      <c r="AY6" s="679" t="str">
        <f>IF(C6="","",INDEX(References!$I$4:$I$13,MATCH(Calculations!C6,References!$H$4:$H$13,0)))</f>
        <v/>
      </c>
      <c r="AZ6" s="680" t="str">
        <f>IF(C6="","",INDEX(References!$M$4:$M$13,MATCH(Calculations!C6,References!$H$4:$H$13,0)))</f>
        <v/>
      </c>
      <c r="BA6" s="680" t="str">
        <f>IF(C6="","",INDEX(References!$N$4:$N$13,MATCH(Calculations!C6,References!$H$4:$H$13,0)))</f>
        <v/>
      </c>
      <c r="BB6" s="681" t="str">
        <f>IF(C6="","",(AC6*AY6)/(1-INDEX(References!$O$4:$O$13,MATCH(Calculations!C6,References!$H$4:$H$13,0)))*((1-AZ6)*(1+BA6)))</f>
        <v/>
      </c>
      <c r="BC6" s="682" t="str">
        <f>IF(C6="","",(AJ6/(1-INDEX(References!$P$4:$P$13,MATCH(Calculations!C6,References!$H$4:$H$13,0)))*((1-AZ6)*(1+BA6))))</f>
        <v/>
      </c>
      <c r="BE6" s="683" t="str">
        <f>IF(D6="","",(INDEX(References!$I$4:$I$13,MATCH(Calculations!D6,References!$H$4:$H$13,0))))</f>
        <v/>
      </c>
      <c r="BF6" s="680" t="str">
        <f>IF(D6="","",INDEX(References!$M$4:$M$13,MATCH(Calculations!D6,References!$H$4:$H$13,0)))</f>
        <v/>
      </c>
      <c r="BG6" s="680" t="str">
        <f>IF(D6="","",INDEX(References!$N$4:$N$13,MATCH(Calculations!D6,References!$H$4:$H$13,0)))</f>
        <v/>
      </c>
      <c r="BH6" s="681" t="str">
        <f>IF(D6="","",(AD6*BE6)/(1-INDEX(References!$O$4:$O$13,MATCH(Calculations!D6,References!$H$4:$H$13,0)))*((1-BF6)*(1+BG6)))</f>
        <v/>
      </c>
      <c r="BI6" s="682" t="str">
        <f>IF(D6="","",AK6/(1-INDEX(References!$P$4:$P$13,MATCH(Calculations!D6,References!$H$4:$H$13,0)))*((1-BF6)*(1+BG6)))</f>
        <v/>
      </c>
      <c r="BK6" s="679" t="str">
        <f>IF(OR(C6="",I6=""),"",IF(U6="PASS",IF(F6="Yes",((1-S6)*R6*(M6*O6)/1000)-((1-S6)*R6*(G6*I6)/1000),(T6/1000)*R6),IF(NOT(V6="YES"),0,IF(F6="Yes",((1-S6)*R6*(M6*O6)/1000)-((1-S6)*R6*(G6*I6)/1000),(T6/1000)*R6))))</f>
        <v/>
      </c>
      <c r="BL6" s="680" t="str">
        <f>IF(OR(D6="",L6=""),"",IF(C6="",(S6*(M6*O6)/1000)*R6,IF(F6="Yes",0,(S6*(G6*I6)/1000)*R6)))</f>
        <v/>
      </c>
      <c r="BM6" s="680" t="str">
        <f>IF(OR(C6="",I6=""),"",IF(U6="PASS",ROUND(BK6/X6,References!$B$22),IF(NOT(V6="YES"),0,ROUND(BK6/X6,References!$B$22))))</f>
        <v/>
      </c>
      <c r="BN6" s="680">
        <f>IF(OR(D6="",L6=""),0,ROUND(BL6/Y6,References!$B$22))</f>
        <v>0</v>
      </c>
      <c r="BO6" s="684" t="str">
        <f>IF(AND(C6="",D6=""),"",IF(C6="",INDEX(References!#REF!,MATCH(Calculations!$D6,References!#REF!,0)),(INDEX(References!$L$4:$L$13,MATCH(Calculations!$C6,References!$H$4:$H$13,0)))))</f>
        <v/>
      </c>
      <c r="BP6" s="684" t="str">
        <f>IF(OR(BK6="",$BO$6=""),"",BK6*$BO$6)</f>
        <v/>
      </c>
      <c r="BQ6" s="685" t="str">
        <f t="shared" ref="BQ6" si="1">IF(OR(BL6="",$BO$6=""),"",BL6*$BO$6)</f>
        <v/>
      </c>
      <c r="BR6" s="684" t="str">
        <f>IF(OR(BM6="",$BO$6=""),"",BM6*$BO$6)</f>
        <v/>
      </c>
      <c r="BS6" s="686" t="str">
        <f>IF(OR(BN6="",$BO6=""),"",BN6*$BO$6)</f>
        <v/>
      </c>
      <c r="BU6" s="687" t="str">
        <f>IF(AH6="","",AH6*References!$B$47)</f>
        <v/>
      </c>
      <c r="BV6" s="688" t="str">
        <f>IF(AI6="","",AI6*References!$B$47)</f>
        <v/>
      </c>
      <c r="BW6" s="684" t="str">
        <f>IF(AJ6="","",AJ6*References!$B$47)</f>
        <v/>
      </c>
      <c r="BX6" s="686">
        <f>IF(AK6="","",AK6*References!$B$47)</f>
        <v>0</v>
      </c>
      <c r="BZ6" s="689">
        <f>IF(OR(BP6="",BU6=""),0,BP6+BU6)</f>
        <v>0</v>
      </c>
      <c r="CA6" s="685">
        <f>IF(OR(BQ6="",BV6=""),0,BQ6+BV6)</f>
        <v>0</v>
      </c>
      <c r="CB6" s="685" t="str">
        <f t="shared" ref="CB6:CC6" si="2">IF(OR(BR6="",BW6=""),"",BR6+BW6)</f>
        <v/>
      </c>
      <c r="CC6" s="685" t="str">
        <f t="shared" si="2"/>
        <v/>
      </c>
      <c r="CD6" s="686" t="str">
        <f>IF(AND(BZ6=0,CA6=0),"",BZ6+CA6)</f>
        <v/>
      </c>
    </row>
    <row r="7" spans="1:82" x14ac:dyDescent="0.2">
      <c r="B7" s="669">
        <v>2</v>
      </c>
      <c r="C7" s="250" t="str">
        <f>IF('Customer Inputs'!$C17="","",'Customer Inputs'!$C17)</f>
        <v/>
      </c>
      <c r="D7" s="250" t="str">
        <f>IF(OR('Customer Inputs'!E17="",'Customer Inputs'!E17="No"),"",IF(F7="YES",References!$H$13,References!$H$12))</f>
        <v/>
      </c>
      <c r="E7" s="250" t="str">
        <f>IF(C7="","",'Customer Inputs'!$W17)</f>
        <v/>
      </c>
      <c r="F7" s="250" t="str">
        <f>IF(OR('Customer Inputs'!T17="",'Customer Inputs'!T17="No"),"","Yes")</f>
        <v/>
      </c>
      <c r="G7" s="251" t="str">
        <f>IF(C7="","",'Customer Inputs'!$M17)</f>
        <v/>
      </c>
      <c r="H7" s="251" t="str">
        <f t="shared" ref="H7:H70" si="3">IF(OR(AA7=0,AA7&lt;0),"",G7)</f>
        <v/>
      </c>
      <c r="I7" s="251" t="str">
        <f>IF(C7="","",'Customer Inputs'!$K17)</f>
        <v/>
      </c>
      <c r="J7" s="251" t="str">
        <f t="shared" ref="J7:J70" si="4">IF(T7&lt;0,"",I7)</f>
        <v/>
      </c>
      <c r="K7" s="251" t="str">
        <f t="shared" ref="K7:K70" si="5">IF(OR(G7="",I7=""),"",G7*I7)</f>
        <v/>
      </c>
      <c r="L7" s="251" t="str">
        <f>IF(OR(D7="",'Customer Inputs'!$L17=""),"",'Customer Inputs'!$L17)</f>
        <v/>
      </c>
      <c r="M7" s="251" t="str">
        <f>IF(AND(C7="",D7=""),"",'Customer Inputs'!$AD17)</f>
        <v/>
      </c>
      <c r="N7" s="251" t="str">
        <f t="shared" ref="N7:N70" si="6">IF(OR(AA7&lt;0,AA7=0),"",M7)</f>
        <v/>
      </c>
      <c r="O7" s="690" t="str">
        <f>IF(AND(C7="",D7=""),"",'Customer Inputs'!$AB17)</f>
        <v/>
      </c>
      <c r="P7" s="251" t="str">
        <f>IF(OR(AA7=0,AA7&lt;0),"",IF(OR(C7="L734",C7="L734-P",C7="L744",C7="L744-P"),'Customer Inputs'!AB17,O7))</f>
        <v/>
      </c>
      <c r="Q7" s="251" t="str">
        <f t="shared" ref="Q7:Q70" si="7">IF(OR(M7="",O7=""),"",M7*O7)</f>
        <v/>
      </c>
      <c r="R7" s="252" t="str">
        <f>IF(AND(C7="",D7=""),"",INDEX(References!$E$4:$E$65,MATCH('Customer Inputs'!$T$6,References!$D$4:$D$65,0)))</f>
        <v/>
      </c>
      <c r="S7" s="672" t="str">
        <f t="shared" ref="S7:S37" si="8">IF(AND(C7="",D7=""),"",IF(ISERROR(VLOOKUP(D7,LC_Table,2,FALSE)),0,VLOOKUP(D7,LC_Table,2,FALSE)))</f>
        <v/>
      </c>
      <c r="T7" s="673" t="str">
        <f t="shared" ref="T7:T70" si="9">IF(OR(C7="",M7="",O7=""),"",M7*O7-G7*I7)</f>
        <v/>
      </c>
      <c r="U7" s="674" t="str">
        <f>IF(OR(M7=0,O7=0,'Customer Inputs'!Q17="",R7=0),"","PASS")</f>
        <v/>
      </c>
      <c r="V7" s="674" t="str">
        <f>IF(ADMIN!AE7="YES","YES",IF(ADMIN!AE7="NO","NO",""))</f>
        <v/>
      </c>
      <c r="W7" s="674" t="str">
        <f t="shared" ref="W7:W70" si="10">IF(AND(C7="",D7=""),"",IF(OR(V7="YES",U7="PASS"),$O7,0))</f>
        <v/>
      </c>
      <c r="X7" s="674" t="str">
        <f t="shared" ref="X7:X70" si="11">IF(C7="","",IF(OR(V7="YES",U7="PASS"),$I7,0))</f>
        <v/>
      </c>
      <c r="Y7" s="674" t="str">
        <f t="shared" ref="Y7:Y70" si="12">L7</f>
        <v/>
      </c>
      <c r="Z7" s="255" t="str">
        <f>IF(AND(C7="",D7=""),"",IF(C7="",INDEX(References!$J$4:$J$13,MATCH(Calculations!$D7,References!H$4:$H$13,0)),(INDEX(References!$J$4:$J$13,MATCH(Calculations!$C7,References!H$4:$H$13,0)))))</f>
        <v/>
      </c>
      <c r="AA7" s="675" t="str">
        <f>IF(C7="","",IF(U7="PASS",IF(F7="YES",(1-S7)*Z7*T7/1000,Z7*T7/1000),IF(NOT(V7="YES"),0,IF(OR(C7=0,I7=0),0,IF(F7="YES",(1-S7)*Z7*T7/1000,Z7*T7/1000)))))</f>
        <v/>
      </c>
      <c r="AB7" s="256" t="str">
        <f t="shared" ref="AB7:AB70" si="13">IF(AND(C7="",D7=""),"",IF(OR(D7="",L7=""),0,IF(C7="",S7*Z7*(M7*O7)/1000,IF(F7="Yes",0,S7*Z7*(G7*I7)/1000))))</f>
        <v/>
      </c>
      <c r="AC7" s="676" t="str">
        <f>IF(OR(C7="",I7=""),"",IF(U7="PASS",ROUND(AA7/X7,References!$B$23),IF(NOT(V7="YES"),0,ROUND(AA7/X7,References!$B$23))))</f>
        <v/>
      </c>
      <c r="AD7" s="676" t="str">
        <f>IF(AND(C7="",D7=""),"",IF(OR(D7=0,L7=0,Y7=""),0,ROUND(AB7/Y7,References!$B$23)))</f>
        <v/>
      </c>
      <c r="AE7" s="256" t="str">
        <f>IF(OR(C7="",I7=""),"",IF(U7="PASS",ROUND(AC7*X7,References!$B$23),IF(NOT(V7="YES"),0,ROUND(AC7*X7,References!$B$23))))</f>
        <v/>
      </c>
      <c r="AF7" s="256" t="str">
        <f>IF(AND(C7="",D7=""),"",IF(OR(D7=0,L7=0,Y7=""),0,ROUND(AD7*Y7,References!$B$23)))</f>
        <v/>
      </c>
      <c r="AG7" s="257" t="str">
        <f>IF(AND(C7="",D7=""),"",IF(C7="",INDEX(References!$K$4:$K$13,MATCH(Calculations!$D7,References!$H$4:$H$13,0)),INDEX(References!$K$4:$K$13,MATCH(Calculations!C7,References!$H$4:$H$13,0))))</f>
        <v/>
      </c>
      <c r="AH7" s="256" t="str">
        <f>IF(OR(C7="",I7=""),"",IF(U7="PASS",IF(F7="Yes",((1-S7)*AG7*R7*(M7*O7)/1000)-((1-S7)*AG7*R7*(G7*I7)/1000),(AG7*T7/1000)*R7),IF(NOT(V7="YES"),0,IF(F7="Yes",((1-S7)*AG7*R7*(M7*O7)/1000)-((1-S7)*AG7*R7*(G7*I7)/1000),(AG7*T7/1000)*R7))))</f>
        <v/>
      </c>
      <c r="AI7" s="256" t="str">
        <f t="shared" ref="AI7:AI12" si="14">IF(OR(D7="",L7=""),"",IF(C7="",(S7*AG7*(M7*O7)/1000)*R7,IF(F7="Yes",0,(S7*AG7*(G7*I7)/1000)*R7)))</f>
        <v/>
      </c>
      <c r="AJ7" s="257" t="str">
        <f>IF(OR(C7="",I7=""),"",IF(U7="PASS",ROUND(AH7/X7,References!$B$22),IF(NOT(V7="YES"),0,ROUND(AH7/X7,References!$B$22))))</f>
        <v/>
      </c>
      <c r="AK7" s="257">
        <f>IF(OR(D7="",L7=""),0,ROUND(AI7/Y7,References!$B$22))</f>
        <v>0</v>
      </c>
      <c r="AL7" s="258">
        <f>IF(OR(C7="",I7=""),0,IF(U7="PASS",ROUND(AJ7*X7,References!$B$22)))</f>
        <v>0</v>
      </c>
      <c r="AM7" s="258">
        <f>IF(OR(D7="",L7=""),0,IF(U7="PASS",ROUND(AK7*Y7,References!$B$22)))</f>
        <v>0</v>
      </c>
      <c r="AN7" s="258" t="str">
        <f t="shared" ref="AN7:AN70" si="15">IF(AND(AL7=0,AM7=0),"",AM7+AL7)</f>
        <v/>
      </c>
      <c r="AO7" s="259" t="str">
        <f>IF(D7="","",IF('Customer Information'!$L$15="Yes",(INDEX(References!$H$4:$AG$13,MATCH(Calculations!D7,References!$H$4:$H$13,0),25)),IF('Customer Information'!$L$15="No",(INDEX(References!$H$4:$AG$13,MATCH(Calculations!D7,References!$H$4:$H$13,0),24)))))</f>
        <v/>
      </c>
      <c r="AP7" s="541" t="str">
        <f>IF(C7="","",IF('Customer Information'!$L$15="Yes",(INDEX(References!$H$4:$AG$13,MATCH(Calculations!C7,References!$H$4:$H$13,0),25)),IF('Customer Information'!$L$15="No",(INDEX(References!$H$4:$AG$13,MATCH(Calculations!C7,References!$H$4:$H$13,0),24)))))</f>
        <v/>
      </c>
      <c r="AQ7" s="677" t="str">
        <f t="shared" ref="AQ7:AQ70" si="16">IF(D7="","",AO7*AM7)</f>
        <v/>
      </c>
      <c r="AR7" s="541" t="str">
        <f>IF(C7="","",AP7*AL7)</f>
        <v/>
      </c>
      <c r="AS7" s="541">
        <f>IF(D7="",0,INDEX(References!$AG$4:$AG$13,MATCH(D7,References!$H$4:$H$13,0)))</f>
        <v>0</v>
      </c>
      <c r="AT7" s="541">
        <f>IF(C7="",0,INDEX(References!$AG$4:$AG$12,MATCH(C7,References!$H$4:$H$12,0)))</f>
        <v>0</v>
      </c>
      <c r="AU7" s="677" t="str">
        <f t="shared" ref="AU7:AU70" si="17">IF(D7="","",IF(AS7*L7&gt;AQ7,AQ7,AS7*L7))</f>
        <v/>
      </c>
      <c r="AV7" s="541" t="str">
        <f t="shared" ref="AV7:AV70" si="18">IF(C7="","",IF(AT7*I7&gt;AR7,AR7,AT7*I7))</f>
        <v/>
      </c>
      <c r="AW7" s="678" t="str">
        <f t="shared" ref="AW7:AW70" si="19">IF(AU7="",AV7,IF(AV7="",AU7,AU7+AV7))</f>
        <v/>
      </c>
      <c r="AX7" s="249"/>
      <c r="AY7" s="679" t="str">
        <f>IF(C7="","",INDEX(References!$I$4:$I$13,MATCH(Calculations!C7,References!$H$4:$H$13,0)))</f>
        <v/>
      </c>
      <c r="AZ7" s="680" t="str">
        <f>IF(C7="","",INDEX(References!$M$4:$M$13,MATCH(Calculations!C7,References!$H$4:$H$13,0)))</f>
        <v/>
      </c>
      <c r="BA7" s="680" t="str">
        <f>IF(C7="","",INDEX(References!$N$4:$N$13,MATCH(Calculations!C7,References!$H$4:$H$13,0)))</f>
        <v/>
      </c>
      <c r="BB7" s="681" t="str">
        <f>IF(C7="","",(AC7*AY7)/(1-INDEX(References!$O$4:$O$13,MATCH(Calculations!C7,References!$H$4:$H$13,0)))*((1-AZ7)*(1+BA7)))</f>
        <v/>
      </c>
      <c r="BC7" s="682" t="str">
        <f>IF(C7="","",(AJ7/(1-INDEX(References!$P$4:$P$13,MATCH(Calculations!C7,References!$H$4:$H$13,0)))*((1-AZ7)*(1+BA7))))</f>
        <v/>
      </c>
      <c r="BE7" s="683" t="str">
        <f>IF(D7="","",(INDEX(References!$I$4:$I$13,MATCH(Calculations!D7,References!$H$4:$H$13,0))))</f>
        <v/>
      </c>
      <c r="BF7" s="680" t="str">
        <f>IF(D7="","",INDEX(References!$M$4:$M$13,MATCH(Calculations!D7,References!$H$4:$H$13,0)))</f>
        <v/>
      </c>
      <c r="BG7" s="680" t="str">
        <f>IF(D7="","",INDEX(References!$N$4:$N$13,MATCH(Calculations!D7,References!$H$4:$H$13,0)))</f>
        <v/>
      </c>
      <c r="BH7" s="681" t="str">
        <f>IF(D7="","",(AD7*BE7)/(1-INDEX(References!$O$4:$O$13,MATCH(Calculations!D7,References!$H$4:$H$13,0)))*((1-BF7)*(1+BG7)))</f>
        <v/>
      </c>
      <c r="BI7" s="682" t="str">
        <f>IF(D7="","",AK7/(1-INDEX(References!$P$4:$P$13,MATCH(Calculations!D7,References!$H$4:$H$13,0)))*((1-BF7)*(1+BG7)))</f>
        <v/>
      </c>
      <c r="BK7" s="679" t="str">
        <f t="shared" ref="BK7:BK70" si="20">IF(OR(C7="",I7=""),"",IF(U7="PASS",IF(F7="Yes",((1-S7)*R7*(M7*O7)/1000)-((1-S7)*R7*(G7*I7)/1000),(T7/1000)*R7),IF(NOT(V7="YES"),0,IF(F7="Yes",((1-S7)*R7*(M7*O7)/1000)-((1-S7)*R7*(G7*I7)/1000),(T7/1000)*R7))))</f>
        <v/>
      </c>
      <c r="BL7" s="680" t="str">
        <f t="shared" ref="BL7:BL70" si="21">IF(OR(D7="",L7=""),"",IF(C7="",(S7*(M7*O7)/1000)*R7,IF(F7="Yes",0,(S7*(G7*I7)/1000)*R7)))</f>
        <v/>
      </c>
      <c r="BM7" s="680" t="str">
        <f>IF(OR(C7="",I7=""),"",IF(U7="PASS",ROUND(BK7/X7,References!$B$22),IF(NOT(V7="YES"),0,ROUND(BK7/X7,References!$B$22))))</f>
        <v/>
      </c>
      <c r="BN7" s="680">
        <f>IF(OR(D7="",L7=""),0,ROUND(BL7/Y7,References!$B$22))</f>
        <v>0</v>
      </c>
      <c r="BO7" s="684" t="str">
        <f>IF(AND(C7="",D7=""),"",IF(C7="",INDEX(References!#REF!,MATCH(Calculations!$D7,References!#REF!,0)),(INDEX(References!$L$4:$L$13,MATCH(Calculations!$C7,References!$H$4:$H$13,0)))))</f>
        <v/>
      </c>
      <c r="BP7" s="684" t="str">
        <f t="shared" ref="BP7:BP70" si="22">IF(OR(BK7="",$BO$6=""),"",BK7*$BO$6)</f>
        <v/>
      </c>
      <c r="BQ7" s="684" t="str">
        <f t="shared" ref="BQ7:BQ70" si="23">IF(OR(BL7="",$BO$6=""),"",BL7*$BO$6)</f>
        <v/>
      </c>
      <c r="BR7" s="684" t="str">
        <f t="shared" ref="BR7:BR70" si="24">IF(OR(BM7="",$BO$6=""),"",BM7*$BO$6)</f>
        <v/>
      </c>
      <c r="BS7" s="691" t="str">
        <f t="shared" ref="BS7:BS70" si="25">IF(OR(BN7="",$BO7=""),"",BN7*$BO$6)</f>
        <v/>
      </c>
      <c r="BU7" s="692" t="str">
        <f>IF(AH7="","",AH7*References!$B$47)</f>
        <v/>
      </c>
      <c r="BV7" s="693" t="str">
        <f>IF(AI7="","",AI7*References!$B$47)</f>
        <v/>
      </c>
      <c r="BW7" s="693" t="str">
        <f>IF(AJ7="","",AJ7*References!$B$47)</f>
        <v/>
      </c>
      <c r="BX7" s="682">
        <f>IF(AK7="","",AK7*References!$B$47)</f>
        <v>0</v>
      </c>
      <c r="BZ7" s="692">
        <f t="shared" ref="BZ7:BZ70" si="26">IF(OR(BP7="",BU7=""),0,BP7+BU7)</f>
        <v>0</v>
      </c>
      <c r="CA7" s="693">
        <f t="shared" ref="CA7:CA70" si="27">IF(OR(BQ7="",BV7=""),0,BQ7+BV7)</f>
        <v>0</v>
      </c>
      <c r="CB7" s="693" t="str">
        <f t="shared" ref="CB7:CB70" si="28">IF(OR(BR7="",BW7=""),"",BR7+BW7)</f>
        <v/>
      </c>
      <c r="CC7" s="693" t="str">
        <f t="shared" ref="CC7:CC70" si="29">IF(OR(BS7="",BX7=""),"",BS7+BX7)</f>
        <v/>
      </c>
      <c r="CD7" s="682" t="str">
        <f t="shared" ref="CD7:CD70" si="30">IF(AND(BZ7=0,CA7=0),"",BZ7+CA7)</f>
        <v/>
      </c>
    </row>
    <row r="8" spans="1:82" x14ac:dyDescent="0.2">
      <c r="B8" s="669">
        <v>3</v>
      </c>
      <c r="C8" s="250" t="str">
        <f>IF('Customer Inputs'!$C18="","",'Customer Inputs'!$C18)</f>
        <v/>
      </c>
      <c r="D8" s="250" t="str">
        <f>IF(OR('Customer Inputs'!E18="",'Customer Inputs'!E18="No"),"",IF(F8="YES",References!$H$13,References!$H$12))</f>
        <v/>
      </c>
      <c r="E8" s="250" t="str">
        <f>IF(C8="","",'Customer Inputs'!$W18)</f>
        <v/>
      </c>
      <c r="F8" s="250" t="str">
        <f>IF(OR('Customer Inputs'!T18="",'Customer Inputs'!T18="No"),"","Yes")</f>
        <v/>
      </c>
      <c r="G8" s="251" t="str">
        <f>IF(C8="","",'Customer Inputs'!$M18)</f>
        <v/>
      </c>
      <c r="H8" s="251" t="str">
        <f t="shared" si="3"/>
        <v/>
      </c>
      <c r="I8" s="251" t="str">
        <f>IF(C8="","",'Customer Inputs'!$K18)</f>
        <v/>
      </c>
      <c r="J8" s="251" t="str">
        <f t="shared" si="4"/>
        <v/>
      </c>
      <c r="K8" s="251" t="str">
        <f t="shared" si="5"/>
        <v/>
      </c>
      <c r="L8" s="251" t="str">
        <f>IF(OR(D8="",'Customer Inputs'!$L18=""),"",'Customer Inputs'!$L18)</f>
        <v/>
      </c>
      <c r="M8" s="251" t="str">
        <f>IF(AND(C8="",D8=""),"",'Customer Inputs'!$AD18)</f>
        <v/>
      </c>
      <c r="N8" s="251" t="str">
        <f t="shared" si="6"/>
        <v/>
      </c>
      <c r="O8" s="690" t="str">
        <f>IF(AND(C8="",D8=""),"",'Customer Inputs'!$AB18)</f>
        <v/>
      </c>
      <c r="P8" s="251" t="str">
        <f>IF(OR(AA8=0,AA8&lt;0),"",IF(OR(C8="L734",C8="L734-P",C8="L744",C8="L744-P"),'Customer Inputs'!AB18,O8))</f>
        <v/>
      </c>
      <c r="Q8" s="251" t="str">
        <f t="shared" si="7"/>
        <v/>
      </c>
      <c r="R8" s="252" t="str">
        <f>IF(AND(C8="",D8=""),"",INDEX(References!$E$4:$E$65,MATCH('Customer Inputs'!$T$6,References!$D$4:$D$65,0)))</f>
        <v/>
      </c>
      <c r="S8" s="672" t="str">
        <f t="shared" si="8"/>
        <v/>
      </c>
      <c r="T8" s="673" t="str">
        <f t="shared" si="9"/>
        <v/>
      </c>
      <c r="U8" s="674" t="str">
        <f>IF(OR(M8=0,O8=0,'Customer Inputs'!Q18="",R8=0),"","PASS")</f>
        <v/>
      </c>
      <c r="V8" s="674" t="str">
        <f>IF(ADMIN!AE8="YES","YES",IF(ADMIN!AE8="NO","NO",""))</f>
        <v/>
      </c>
      <c r="W8" s="674" t="str">
        <f>IF(AND(C8="",D8=""),"",IF(OR(V8="YES",U8="PASS"),$O8,0))</f>
        <v/>
      </c>
      <c r="X8" s="674" t="str">
        <f t="shared" si="11"/>
        <v/>
      </c>
      <c r="Y8" s="674" t="str">
        <f t="shared" si="12"/>
        <v/>
      </c>
      <c r="Z8" s="255" t="str">
        <f>IF(AND(C8="",D8=""),"",IF(C8="",INDEX(References!$J$4:$J$13,MATCH(Calculations!$D8,References!H$4:$H$13,0)),(INDEX(References!$J$4:$J$13,MATCH(Calculations!$C8,References!H$4:$H$13,0)))))</f>
        <v/>
      </c>
      <c r="AA8" s="675" t="str">
        <f t="shared" ref="AA8:AA70" si="31">IF(C8="","",IF(U8="PASS",IF(F8="YES",(1-S8)*Z8*T8/1000,Z8*T8/1000),IF(NOT(V8="YES"),0,IF(OR(C8=0,I8=0),0,IF(F8="YES",(1-S8)*Z8*T8/1000,Z8*T8/1000)))))</f>
        <v/>
      </c>
      <c r="AB8" s="256" t="str">
        <f t="shared" si="13"/>
        <v/>
      </c>
      <c r="AC8" s="676" t="str">
        <f>IF(OR(C8="",I8=""),"",IF(U8="PASS",ROUND(AA8/X8,References!$B$23),IF(NOT(V8="YES"),0,ROUND(AA8/X8,References!$B$23))))</f>
        <v/>
      </c>
      <c r="AD8" s="676" t="str">
        <f>IF(AND(C8="",D8=""),"",IF(OR(D8=0,L8=0,Y8=""),0,ROUND(AB8/Y8,References!$B$23)))</f>
        <v/>
      </c>
      <c r="AE8" s="256" t="str">
        <f>IF(OR(C8="",I8=""),"",IF(U8="PASS",ROUND(AC8*X8,References!$B$23),IF(NOT(V8="YES"),0,ROUND(AC8*X8,References!$B$23))))</f>
        <v/>
      </c>
      <c r="AF8" s="256" t="str">
        <f>IF(AND(C8="",D8=""),"",IF(OR(D8=0,L8=0,Y8=""),0,ROUND(AD8*Y8,References!$B$23)))</f>
        <v/>
      </c>
      <c r="AG8" s="257" t="str">
        <f>IF(AND(C8="",D8=""),"",IF(C8="",INDEX(References!$K$4:$K$13,MATCH(Calculations!$D8,References!$H$4:$H$13,0)),INDEX(References!$K$4:$K$13,MATCH(Calculations!C8,References!$H$4:$H$13,0))))</f>
        <v/>
      </c>
      <c r="AH8" s="256" t="str">
        <f t="shared" ref="AH8:AH12" si="32">IF(OR(C8="",I8=""),"",IF(U8="PASS",IF(F8="Yes",((1-S8)*AG8*R8*(M8*O8)/1000)-((1-S8)*AG8*R8*(G8*I8)/1000),(AG8*T8/1000)*R8),IF(NOT(V8="YES"),0,IF(F8="Yes",((1-S8)*AG8*R8*(M8*O8)/1000)-((1-S8)*AG8*R8*(G8*I8)/1000),(AG8*T8/1000)*R8))))</f>
        <v/>
      </c>
      <c r="AI8" s="256" t="str">
        <f t="shared" si="14"/>
        <v/>
      </c>
      <c r="AJ8" s="257" t="str">
        <f>IF(OR(C8="",I8=""),"",IF(U8="PASS",ROUND(AH8/X8,References!$B$22),IF(NOT(V8="YES"),0,ROUND(AH8/X8,References!$B$22))))</f>
        <v/>
      </c>
      <c r="AK8" s="257">
        <f>IF(OR(D8="",L8=""),0,ROUND(AI8/Y8,References!$B$22))</f>
        <v>0</v>
      </c>
      <c r="AL8" s="258">
        <f>IF(OR(C8="",I8=""),0,IF(U8="PASS",ROUND(AJ8*X8,References!$B$22)))</f>
        <v>0</v>
      </c>
      <c r="AM8" s="258">
        <f>IF(OR(D8="",L8=""),0,IF(U8="PASS",ROUND(AK8*Y8,References!$B$22)))</f>
        <v>0</v>
      </c>
      <c r="AN8" s="258" t="str">
        <f t="shared" si="15"/>
        <v/>
      </c>
      <c r="AO8" s="259" t="str">
        <f>IF(D8="","",IF('Customer Information'!$L$15="Yes",(INDEX(References!$H$4:$AG$13,MATCH(Calculations!D8,References!$H$4:$H$13,0),25)),IF('Customer Information'!$L$15="No",(INDEX(References!$H$4:$AG$13,MATCH(Calculations!D8,References!$H$4:$H$13,0),24)))))</f>
        <v/>
      </c>
      <c r="AP8" s="541" t="str">
        <f>IF(C8="","",IF('Customer Information'!$L$15="Yes",(INDEX(References!$H$4:$AG$13,MATCH(Calculations!C8,References!$H$4:$H$13,0),25)),IF('Customer Information'!$L$15="No",(INDEX(References!$H$4:$AG$13,MATCH(Calculations!C8,References!$H$4:$H$13,0),24)))))</f>
        <v/>
      </c>
      <c r="AQ8" s="677" t="str">
        <f t="shared" si="16"/>
        <v/>
      </c>
      <c r="AR8" s="541" t="str">
        <f t="shared" ref="AR8:AR70" si="33">IF(C8="","",AP8*AL8)</f>
        <v/>
      </c>
      <c r="AS8" s="541">
        <f>IF(D8="",0,INDEX(References!$AG$4:$AG$13,MATCH(D8,References!$H$4:$H$13,0)))</f>
        <v>0</v>
      </c>
      <c r="AT8" s="541">
        <f>IF(C8="",0,INDEX(References!$AG$4:$AG$12,MATCH(C8,References!$H$4:$H$12,0)))</f>
        <v>0</v>
      </c>
      <c r="AU8" s="677" t="str">
        <f t="shared" si="17"/>
        <v/>
      </c>
      <c r="AV8" s="541" t="str">
        <f t="shared" si="18"/>
        <v/>
      </c>
      <c r="AW8" s="678" t="str">
        <f t="shared" si="19"/>
        <v/>
      </c>
      <c r="AX8" s="249"/>
      <c r="AY8" s="679" t="str">
        <f>IF(C8="","",INDEX(References!$I$4:$I$13,MATCH(Calculations!C8,References!$H$4:$H$13,0)))</f>
        <v/>
      </c>
      <c r="AZ8" s="680" t="str">
        <f>IF(C8="","",INDEX(References!$M$4:$M$13,MATCH(Calculations!C8,References!$H$4:$H$13,0)))</f>
        <v/>
      </c>
      <c r="BA8" s="680" t="str">
        <f>IF(C8="","",INDEX(References!$N$4:$N$13,MATCH(Calculations!C8,References!$H$4:$H$13,0)))</f>
        <v/>
      </c>
      <c r="BB8" s="681" t="str">
        <f>IF(C8="","",(AC8*AY8)/(1-INDEX(References!$O$4:$O$13,MATCH(Calculations!C8,References!$H$4:$H$13,0)))*((1-AZ8)*(1+BA8)))</f>
        <v/>
      </c>
      <c r="BC8" s="682" t="str">
        <f>IF(C8="","",(AJ8/(1-INDEX(References!$P$4:$P$13,MATCH(Calculations!C8,References!$H$4:$H$13,0)))*((1-AZ8)*(1+BA8))))</f>
        <v/>
      </c>
      <c r="BE8" s="683" t="str">
        <f>IF(D8="","",(INDEX(References!$I$4:$I$13,MATCH(Calculations!D8,References!$H$4:$H$13,0))))</f>
        <v/>
      </c>
      <c r="BF8" s="680" t="str">
        <f>IF(D8="","",INDEX(References!$M$4:$M$13,MATCH(Calculations!D8,References!$H$4:$H$13,0)))</f>
        <v/>
      </c>
      <c r="BG8" s="680" t="str">
        <f>IF(D8="","",INDEX(References!$N$4:$N$13,MATCH(Calculations!D8,References!$H$4:$H$13,0)))</f>
        <v/>
      </c>
      <c r="BH8" s="681" t="str">
        <f>IF(D8="","",(AD8*BE8)/(1-INDEX(References!$O$4:$O$13,MATCH(Calculations!D8,References!$H$4:$H$13,0)))*((1-BF8)*(1+BG8)))</f>
        <v/>
      </c>
      <c r="BI8" s="682" t="str">
        <f>IF(D8="","",AK8/(1-INDEX(References!$P$4:$P$13,MATCH(Calculations!D8,References!$H$4:$H$13,0)))*((1-BF8)*(1+BG8)))</f>
        <v/>
      </c>
      <c r="BK8" s="679" t="str">
        <f t="shared" si="20"/>
        <v/>
      </c>
      <c r="BL8" s="680" t="str">
        <f t="shared" si="21"/>
        <v/>
      </c>
      <c r="BM8" s="680" t="str">
        <f>IF(OR(C8="",I8=""),"",IF(U8="PASS",ROUND(BK8/X8,References!$B$22),IF(NOT(V8="YES"),0,ROUND(BK8/X8,References!$B$22))))</f>
        <v/>
      </c>
      <c r="BN8" s="680">
        <f>IF(OR(D8="",L8=""),0,ROUND(BL8/Y8,References!$B$22))</f>
        <v>0</v>
      </c>
      <c r="BO8" s="684" t="str">
        <f>IF(AND(C8="",D8=""),"",IF(C8="",INDEX(References!#REF!,MATCH(Calculations!$D8,References!#REF!,0)),(INDEX(References!$L$4:$L$13,MATCH(Calculations!$C8,References!$H$4:$H$13,0)))))</f>
        <v/>
      </c>
      <c r="BP8" s="684" t="str">
        <f t="shared" si="22"/>
        <v/>
      </c>
      <c r="BQ8" s="684" t="str">
        <f t="shared" si="23"/>
        <v/>
      </c>
      <c r="BR8" s="684" t="str">
        <f t="shared" si="24"/>
        <v/>
      </c>
      <c r="BS8" s="691" t="str">
        <f t="shared" si="25"/>
        <v/>
      </c>
      <c r="BU8" s="692" t="str">
        <f>IF(AH8="","",AH8*References!$B$47)</f>
        <v/>
      </c>
      <c r="BV8" s="693" t="str">
        <f>IF(AI8="","",AI8*References!$B$47)</f>
        <v/>
      </c>
      <c r="BW8" s="693" t="str">
        <f>IF(AJ8="","",AJ8*References!$B$47)</f>
        <v/>
      </c>
      <c r="BX8" s="682">
        <f>IF(AK8="","",AK8*References!$B$47)</f>
        <v>0</v>
      </c>
      <c r="BZ8" s="692">
        <f t="shared" si="26"/>
        <v>0</v>
      </c>
      <c r="CA8" s="693">
        <f t="shared" si="27"/>
        <v>0</v>
      </c>
      <c r="CB8" s="693" t="str">
        <f t="shared" si="28"/>
        <v/>
      </c>
      <c r="CC8" s="693" t="str">
        <f t="shared" si="29"/>
        <v/>
      </c>
      <c r="CD8" s="682" t="str">
        <f t="shared" si="30"/>
        <v/>
      </c>
    </row>
    <row r="9" spans="1:82" x14ac:dyDescent="0.2">
      <c r="B9" s="669">
        <v>4</v>
      </c>
      <c r="C9" s="250" t="str">
        <f>IF('Customer Inputs'!$C19="","",'Customer Inputs'!$C19)</f>
        <v/>
      </c>
      <c r="D9" s="250" t="str">
        <f>IF(OR('Customer Inputs'!E19="",'Customer Inputs'!E19="No"),"",IF(F9="YES",References!$H$13,References!$H$12))</f>
        <v/>
      </c>
      <c r="E9" s="250" t="str">
        <f>IF(C9="","",'Customer Inputs'!$W19)</f>
        <v/>
      </c>
      <c r="F9" s="250" t="str">
        <f>IF(OR('Customer Inputs'!T19="",'Customer Inputs'!T19="No"),"","Yes")</f>
        <v/>
      </c>
      <c r="G9" s="251" t="str">
        <f>IF(C9="","",'Customer Inputs'!$M19)</f>
        <v/>
      </c>
      <c r="H9" s="251" t="str">
        <f t="shared" si="3"/>
        <v/>
      </c>
      <c r="I9" s="251" t="str">
        <f>IF(C9="","",'Customer Inputs'!$K19)</f>
        <v/>
      </c>
      <c r="J9" s="251" t="str">
        <f t="shared" si="4"/>
        <v/>
      </c>
      <c r="K9" s="251" t="str">
        <f t="shared" si="5"/>
        <v/>
      </c>
      <c r="L9" s="251" t="str">
        <f>IF(OR(D9="",'Customer Inputs'!$L19=""),"",'Customer Inputs'!$L19)</f>
        <v/>
      </c>
      <c r="M9" s="251" t="str">
        <f>IF(AND(C9="",D9=""),"",'Customer Inputs'!$AD19)</f>
        <v/>
      </c>
      <c r="N9" s="251" t="str">
        <f t="shared" si="6"/>
        <v/>
      </c>
      <c r="O9" s="690" t="str">
        <f>IF(AND(C9="",D9=""),"",'Customer Inputs'!$AB19)</f>
        <v/>
      </c>
      <c r="P9" s="251" t="str">
        <f>IF(OR(AA9=0,AA9&lt;0),"",IF(OR(C9="L734",C9="L734-P",C9="L744",C9="L744-P"),'Customer Inputs'!AB19,O9))</f>
        <v/>
      </c>
      <c r="Q9" s="251" t="str">
        <f t="shared" si="7"/>
        <v/>
      </c>
      <c r="R9" s="252" t="str">
        <f>IF(AND(C9="",D9=""),"",INDEX(References!$E$4:$E$65,MATCH('Customer Inputs'!$T$6,References!$D$4:$D$65,0)))</f>
        <v/>
      </c>
      <c r="S9" s="672" t="str">
        <f t="shared" si="8"/>
        <v/>
      </c>
      <c r="T9" s="673" t="str">
        <f t="shared" si="9"/>
        <v/>
      </c>
      <c r="U9" s="674" t="str">
        <f>IF(OR(M9=0,O9=0,'Customer Inputs'!Q19="",R9=0),"","PASS")</f>
        <v/>
      </c>
      <c r="V9" s="674" t="str">
        <f>IF(ADMIN!AE9="YES","YES",IF(ADMIN!AE9="NO","NO",""))</f>
        <v/>
      </c>
      <c r="W9" s="674" t="str">
        <f t="shared" si="10"/>
        <v/>
      </c>
      <c r="X9" s="674" t="str">
        <f t="shared" si="11"/>
        <v/>
      </c>
      <c r="Y9" s="674" t="str">
        <f t="shared" si="12"/>
        <v/>
      </c>
      <c r="Z9" s="255" t="str">
        <f>IF(AND(C9="",D9=""),"",IF(C9="",INDEX(References!$J$4:$J$13,MATCH(Calculations!$D9,References!H$4:$H$13,0)),(INDEX(References!$J$4:$J$13,MATCH(Calculations!$C9,References!H$4:$H$13,0)))))</f>
        <v/>
      </c>
      <c r="AA9" s="675" t="str">
        <f t="shared" si="31"/>
        <v/>
      </c>
      <c r="AB9" s="256" t="str">
        <f t="shared" si="13"/>
        <v/>
      </c>
      <c r="AC9" s="676" t="str">
        <f>IF(OR(C9="",I9=""),"",IF(U9="PASS",ROUND(AA9/X9,References!$B$23),IF(NOT(V9="YES"),0,ROUND(AA9/X9,References!$B$23))))</f>
        <v/>
      </c>
      <c r="AD9" s="676" t="str">
        <f>IF(AND(C9="",D9=""),"",IF(OR(D9=0,L9=0,Y9=""),0,ROUND(AB9/Y9,References!$B$23)))</f>
        <v/>
      </c>
      <c r="AE9" s="256" t="str">
        <f>IF(OR(C9="",I9=""),"",IF(U9="PASS",ROUND(AC9*X9,References!$B$23),IF(NOT(V9="YES"),0,ROUND(AC9*X9,References!$B$23))))</f>
        <v/>
      </c>
      <c r="AF9" s="256" t="str">
        <f>IF(AND(C9="",D9=""),"",IF(OR(D9=0,L9=0,Y9=""),0,ROUND(AD9*Y9,References!$B$23)))</f>
        <v/>
      </c>
      <c r="AG9" s="257" t="str">
        <f>IF(AND(C9="",D9=""),"",IF(C9="",INDEX(References!$K$4:$K$13,MATCH(Calculations!$D9,References!$H$4:$H$13,0)),INDEX(References!$K$4:$K$13,MATCH(Calculations!C9,References!$H$4:$H$13,0))))</f>
        <v/>
      </c>
      <c r="AH9" s="256" t="str">
        <f>IF(OR(C9="",I9=""),"",IF(U9="PASS",IF(F9="Yes",((1-S9)*AG9*R9*(M9*O9)/1000)-((1-S9)*AG9*R9*(G9*I9)/1000),(AG9*T9/1000)*R9),IF(NOT(V9="YES"),0,IF(F9="Yes",((1-S9)*AG9*R9*(M9*O9)/1000)-((1-S9)*AG9*R9*(G9*I9)/1000),(AG9*T9/1000)*R9))))</f>
        <v/>
      </c>
      <c r="AI9" s="256" t="str">
        <f t="shared" si="14"/>
        <v/>
      </c>
      <c r="AJ9" s="257" t="str">
        <f>IF(OR(C9="",I9=""),"",IF(U9="PASS",ROUND(AH9/X9,References!$B$22),IF(NOT(V9="YES"),0,ROUND(AH9/X9,References!$B$22))))</f>
        <v/>
      </c>
      <c r="AK9" s="257">
        <f>IF(OR(D9="",L9=""),0,ROUND(AI9/Y9,References!$B$22))</f>
        <v>0</v>
      </c>
      <c r="AL9" s="258">
        <f>IF(OR(C9="",I9=""),0,IF(U9="PASS",ROUND(AJ9*X9,References!$B$22)))</f>
        <v>0</v>
      </c>
      <c r="AM9" s="258">
        <f>IF(OR(D9="",L9=""),0,IF(U9="PASS",ROUND(AK9*Y9,References!$B$22)))</f>
        <v>0</v>
      </c>
      <c r="AN9" s="258" t="str">
        <f t="shared" si="15"/>
        <v/>
      </c>
      <c r="AO9" s="259" t="str">
        <f>IF(D9="","",IF('Customer Information'!$L$15="Yes",(INDEX(References!$H$4:$AG$13,MATCH(Calculations!D9,References!$H$4:$H$13,0),25)),IF('Customer Information'!$L$15="No",(INDEX(References!$H$4:$AG$13,MATCH(Calculations!D9,References!$H$4:$H$13,0),24)))))</f>
        <v/>
      </c>
      <c r="AP9" s="541" t="str">
        <f>IF(C9="","",IF('Customer Information'!$L$15="Yes",(INDEX(References!$H$4:$AG$13,MATCH(Calculations!C9,References!$H$4:$H$13,0),25)),IF('Customer Information'!$L$15="No",(INDEX(References!$H$4:$AG$13,MATCH(Calculations!C9,References!$H$4:$H$13,0),24)))))</f>
        <v/>
      </c>
      <c r="AQ9" s="677" t="str">
        <f t="shared" si="16"/>
        <v/>
      </c>
      <c r="AR9" s="541" t="str">
        <f t="shared" si="33"/>
        <v/>
      </c>
      <c r="AS9" s="541">
        <f>IF(D9="",0,INDEX(References!$AG$4:$AG$13,MATCH(D9,References!$H$4:$H$13,0)))</f>
        <v>0</v>
      </c>
      <c r="AT9" s="541">
        <f>IF(C9="",0,INDEX(References!$AG$4:$AG$12,MATCH(C9,References!$H$4:$H$12,0)))</f>
        <v>0</v>
      </c>
      <c r="AU9" s="677" t="str">
        <f t="shared" si="17"/>
        <v/>
      </c>
      <c r="AV9" s="541" t="str">
        <f t="shared" si="18"/>
        <v/>
      </c>
      <c r="AW9" s="678" t="str">
        <f t="shared" si="19"/>
        <v/>
      </c>
      <c r="AX9" s="249"/>
      <c r="AY9" s="679" t="str">
        <f>IF(C9="","",INDEX(References!$I$4:$I$13,MATCH(Calculations!C9,References!$H$4:$H$13,0)))</f>
        <v/>
      </c>
      <c r="AZ9" s="680" t="str">
        <f>IF(C9="","",INDEX(References!$M$4:$M$13,MATCH(Calculations!C9,References!$H$4:$H$13,0)))</f>
        <v/>
      </c>
      <c r="BA9" s="680" t="str">
        <f>IF(C9="","",INDEX(References!$N$4:$N$13,MATCH(Calculations!C9,References!$H$4:$H$13,0)))</f>
        <v/>
      </c>
      <c r="BB9" s="681" t="str">
        <f>IF(C9="","",(AC9*AY9)/(1-INDEX(References!$O$4:$O$13,MATCH(Calculations!C9,References!$H$4:$H$13,0)))*((1-AZ9)*(1+BA9)))</f>
        <v/>
      </c>
      <c r="BC9" s="682" t="str">
        <f>IF(C9="","",(AJ9/(1-INDEX(References!$P$4:$P$13,MATCH(Calculations!C9,References!$H$4:$H$13,0)))*((1-AZ9)*(1+BA9))))</f>
        <v/>
      </c>
      <c r="BE9" s="683" t="str">
        <f>IF(D9="","",(INDEX(References!$I$4:$I$13,MATCH(Calculations!D9,References!$H$4:$H$13,0))))</f>
        <v/>
      </c>
      <c r="BF9" s="680" t="str">
        <f>IF(D9="","",INDEX(References!$M$4:$M$13,MATCH(Calculations!D9,References!$H$4:$H$13,0)))</f>
        <v/>
      </c>
      <c r="BG9" s="680" t="str">
        <f>IF(D9="","",INDEX(References!$N$4:$N$13,MATCH(Calculations!D9,References!$H$4:$H$13,0)))</f>
        <v/>
      </c>
      <c r="BH9" s="681" t="str">
        <f>IF(D9="","",(AD9*BE9)/(1-INDEX(References!$O$4:$O$13,MATCH(Calculations!D9,References!$H$4:$H$13,0)))*((1-BF9)*(1+BG9)))</f>
        <v/>
      </c>
      <c r="BI9" s="682" t="str">
        <f>IF(D9="","",AK9/(1-INDEX(References!$P$4:$P$13,MATCH(Calculations!D9,References!$H$4:$H$13,0)))*((1-BF9)*(1+BG9)))</f>
        <v/>
      </c>
      <c r="BK9" s="679" t="str">
        <f t="shared" si="20"/>
        <v/>
      </c>
      <c r="BL9" s="680" t="str">
        <f t="shared" si="21"/>
        <v/>
      </c>
      <c r="BM9" s="680" t="str">
        <f>IF(OR(C9="",I9=""),"",IF(U9="PASS",ROUND(BK9/X9,References!$B$22),IF(NOT(V9="YES"),0,ROUND(BK9/X9,References!$B$22))))</f>
        <v/>
      </c>
      <c r="BN9" s="680">
        <f>IF(OR(D9="",L9=""),0,ROUND(BL9/Y9,References!$B$22))</f>
        <v>0</v>
      </c>
      <c r="BO9" s="684" t="str">
        <f>IF(AND(C9="",D9=""),"",IF(C9="",INDEX(References!#REF!,MATCH(Calculations!$D9,References!#REF!,0)),(INDEX(References!$L$4:$L$13,MATCH(Calculations!$C9,References!$H$4:$H$13,0)))))</f>
        <v/>
      </c>
      <c r="BP9" s="684" t="str">
        <f t="shared" si="22"/>
        <v/>
      </c>
      <c r="BQ9" s="684" t="str">
        <f t="shared" si="23"/>
        <v/>
      </c>
      <c r="BR9" s="684" t="str">
        <f t="shared" si="24"/>
        <v/>
      </c>
      <c r="BS9" s="691" t="str">
        <f t="shared" si="25"/>
        <v/>
      </c>
      <c r="BU9" s="692" t="str">
        <f>IF(AH9="","",AH9*References!$B$47)</f>
        <v/>
      </c>
      <c r="BV9" s="693" t="str">
        <f>IF(AI9="","",AI9*References!$B$47)</f>
        <v/>
      </c>
      <c r="BW9" s="693" t="str">
        <f>IF(AJ9="","",AJ9*References!$B$47)</f>
        <v/>
      </c>
      <c r="BX9" s="682">
        <f>IF(AK9="","",AK9*References!$B$47)</f>
        <v>0</v>
      </c>
      <c r="BZ9" s="692">
        <f t="shared" si="26"/>
        <v>0</v>
      </c>
      <c r="CA9" s="693">
        <f t="shared" si="27"/>
        <v>0</v>
      </c>
      <c r="CB9" s="693" t="str">
        <f t="shared" si="28"/>
        <v/>
      </c>
      <c r="CC9" s="693" t="str">
        <f t="shared" si="29"/>
        <v/>
      </c>
      <c r="CD9" s="682" t="str">
        <f t="shared" si="30"/>
        <v/>
      </c>
    </row>
    <row r="10" spans="1:82" x14ac:dyDescent="0.2">
      <c r="B10" s="669">
        <v>5</v>
      </c>
      <c r="C10" s="250" t="str">
        <f>IF('Customer Inputs'!$C20="","",'Customer Inputs'!$C20)</f>
        <v/>
      </c>
      <c r="D10" s="250" t="str">
        <f>IF(OR('Customer Inputs'!E20="",'Customer Inputs'!E20="No"),"",IF(F10="YES",References!$H$13,References!$H$12))</f>
        <v/>
      </c>
      <c r="E10" s="250" t="str">
        <f>IF(C10="","",'Customer Inputs'!$W20)</f>
        <v/>
      </c>
      <c r="F10" s="250" t="str">
        <f>IF(OR('Customer Inputs'!T20="",'Customer Inputs'!T20="No"),"","Yes")</f>
        <v/>
      </c>
      <c r="G10" s="251" t="str">
        <f>IF(C10="","",'Customer Inputs'!$M20)</f>
        <v/>
      </c>
      <c r="H10" s="251" t="str">
        <f t="shared" si="3"/>
        <v/>
      </c>
      <c r="I10" s="251" t="str">
        <f>IF(C10="","",'Customer Inputs'!$K20)</f>
        <v/>
      </c>
      <c r="J10" s="251" t="str">
        <f t="shared" si="4"/>
        <v/>
      </c>
      <c r="K10" s="251" t="str">
        <f t="shared" si="5"/>
        <v/>
      </c>
      <c r="L10" s="251" t="str">
        <f>IF(OR(D10="",'Customer Inputs'!$L20=""),"",'Customer Inputs'!$L20)</f>
        <v/>
      </c>
      <c r="M10" s="251" t="str">
        <f>IF(AND(C10="",D10=""),"",'Customer Inputs'!$AD20)</f>
        <v/>
      </c>
      <c r="N10" s="251" t="str">
        <f t="shared" si="6"/>
        <v/>
      </c>
      <c r="O10" s="690" t="str">
        <f>IF(AND(C10="",D10=""),"",'Customer Inputs'!$AB20)</f>
        <v/>
      </c>
      <c r="P10" s="251" t="str">
        <f>IF(OR(AA10=0,AA10&lt;0),"",IF(OR(C10="L734",C10="L734-P",C10="L744",C10="L744-P"),'Customer Inputs'!AB20,O10))</f>
        <v/>
      </c>
      <c r="Q10" s="251" t="str">
        <f t="shared" si="7"/>
        <v/>
      </c>
      <c r="R10" s="252" t="str">
        <f>IF(AND(C10="",D10=""),"",INDEX(References!$E$4:$E$65,MATCH('Customer Inputs'!$T$6,References!$D$4:$D$65,0)))</f>
        <v/>
      </c>
      <c r="S10" s="672" t="str">
        <f t="shared" si="8"/>
        <v/>
      </c>
      <c r="T10" s="673" t="str">
        <f t="shared" si="9"/>
        <v/>
      </c>
      <c r="U10" s="674" t="str">
        <f>IF(OR(M10=0,O10=0,'Customer Inputs'!Q20="",R10=0),"","PASS")</f>
        <v/>
      </c>
      <c r="V10" s="674" t="str">
        <f>IF(ADMIN!AE10="YES","YES",IF(ADMIN!AE10="NO","NO",""))</f>
        <v/>
      </c>
      <c r="W10" s="674" t="str">
        <f t="shared" si="10"/>
        <v/>
      </c>
      <c r="X10" s="674" t="str">
        <f t="shared" si="11"/>
        <v/>
      </c>
      <c r="Y10" s="674" t="str">
        <f t="shared" si="12"/>
        <v/>
      </c>
      <c r="Z10" s="255" t="str">
        <f>IF(AND(C10="",D10=""),"",IF(C10="",INDEX(References!$J$4:$J$13,MATCH(Calculations!$D10,References!H$4:$H$13,0)),(INDEX(References!$J$4:$J$13,MATCH(Calculations!$C10,References!H$4:$H$13,0)))))</f>
        <v/>
      </c>
      <c r="AA10" s="675" t="str">
        <f t="shared" si="31"/>
        <v/>
      </c>
      <c r="AB10" s="256" t="str">
        <f t="shared" si="13"/>
        <v/>
      </c>
      <c r="AC10" s="676" t="str">
        <f>IF(OR(C10="",I10=""),"",IF(U10="PASS",ROUND(AA10/X10,References!$B$23),IF(NOT(V10="YES"),0,ROUND(AA10/X10,References!$B$23))))</f>
        <v/>
      </c>
      <c r="AD10" s="676" t="str">
        <f>IF(AND(C10="",D10=""),"",IF(OR(D10=0,L10=0,Y10=""),0,ROUND(AB10/Y10,References!$B$23)))</f>
        <v/>
      </c>
      <c r="AE10" s="256" t="str">
        <f>IF(OR(C10="",I10=""),"",IF(U10="PASS",ROUND(AC10*X10,References!$B$23),IF(NOT(V10="YES"),0,ROUND(AC10*X10,References!$B$23))))</f>
        <v/>
      </c>
      <c r="AF10" s="256" t="str">
        <f>IF(AND(C10="",D10=""),"",IF(OR(D10=0,L10=0,Y10=""),0,ROUND(AD10*Y10,References!$B$23)))</f>
        <v/>
      </c>
      <c r="AG10" s="257" t="str">
        <f>IF(AND(C10="",D10=""),"",IF(C10="",INDEX(References!$K$4:$K$13,MATCH(Calculations!$D10,References!$H$4:$H$13,0)),INDEX(References!$K$4:$K$13,MATCH(Calculations!C10,References!$H$4:$H$13,0))))</f>
        <v/>
      </c>
      <c r="AH10" s="256" t="str">
        <f t="shared" si="32"/>
        <v/>
      </c>
      <c r="AI10" s="256" t="str">
        <f t="shared" si="14"/>
        <v/>
      </c>
      <c r="AJ10" s="257" t="str">
        <f>IF(OR(C10="",I10=""),"",IF(U10="PASS",ROUND(AH10/X10,References!$B$22),IF(NOT(V10="YES"),0,ROUND(AH10/X10,References!$B$22))))</f>
        <v/>
      </c>
      <c r="AK10" s="257">
        <f>IF(OR(D10="",L10=""),0,ROUND(AI10/Y10,References!$B$22))</f>
        <v>0</v>
      </c>
      <c r="AL10" s="258">
        <f>IF(OR(C10="",I10=""),0,IF(U10="PASS",ROUND(AJ10*X10,References!$B$22)))</f>
        <v>0</v>
      </c>
      <c r="AM10" s="258">
        <f>IF(OR(D10="",L10=""),0,IF(U10="PASS",ROUND(AK10*Y10,References!$B$22)))</f>
        <v>0</v>
      </c>
      <c r="AN10" s="258" t="str">
        <f t="shared" si="15"/>
        <v/>
      </c>
      <c r="AO10" s="259" t="str">
        <f>IF(D10="","",IF('Customer Information'!$L$15="Yes",(INDEX(References!$H$4:$AG$13,MATCH(Calculations!D10,References!$H$4:$H$13,0),25)),IF('Customer Information'!$L$15="No",(INDEX(References!$H$4:$AG$13,MATCH(Calculations!D10,References!$H$4:$H$13,0),24)))))</f>
        <v/>
      </c>
      <c r="AP10" s="541" t="str">
        <f>IF(C10="","",IF('Customer Information'!$L$15="Yes",(INDEX(References!$H$4:$AG$13,MATCH(Calculations!C10,References!$H$4:$H$13,0),25)),IF('Customer Information'!$L$15="No",(INDEX(References!$H$4:$AG$13,MATCH(Calculations!C10,References!$H$4:$H$13,0),24)))))</f>
        <v/>
      </c>
      <c r="AQ10" s="677" t="str">
        <f t="shared" si="16"/>
        <v/>
      </c>
      <c r="AR10" s="541" t="str">
        <f t="shared" si="33"/>
        <v/>
      </c>
      <c r="AS10" s="541">
        <f>IF(D10="",0,INDEX(References!$AG$4:$AG$13,MATCH(D10,References!$H$4:$H$13,0)))</f>
        <v>0</v>
      </c>
      <c r="AT10" s="541">
        <f>IF(C10="",0,INDEX(References!$AG$4:$AG$12,MATCH(C10,References!$H$4:$H$12,0)))</f>
        <v>0</v>
      </c>
      <c r="AU10" s="677" t="str">
        <f t="shared" si="17"/>
        <v/>
      </c>
      <c r="AV10" s="541" t="str">
        <f t="shared" si="18"/>
        <v/>
      </c>
      <c r="AW10" s="678" t="str">
        <f t="shared" si="19"/>
        <v/>
      </c>
      <c r="AX10" s="249"/>
      <c r="AY10" s="679" t="str">
        <f>IF(C10="","",INDEX(References!$I$4:$I$13,MATCH(Calculations!C10,References!$H$4:$H$13,0)))</f>
        <v/>
      </c>
      <c r="AZ10" s="680" t="str">
        <f>IF(C10="","",INDEX(References!$M$4:$M$13,MATCH(Calculations!C10,References!$H$4:$H$13,0)))</f>
        <v/>
      </c>
      <c r="BA10" s="680" t="str">
        <f>IF(C10="","",INDEX(References!$N$4:$N$13,MATCH(Calculations!C10,References!$H$4:$H$13,0)))</f>
        <v/>
      </c>
      <c r="BB10" s="681" t="str">
        <f>IF(C10="","",(AC10*AY10)/(1-INDEX(References!$O$4:$O$13,MATCH(Calculations!C10,References!$H$4:$H$13,0)))*((1-AZ10)*(1+BA10)))</f>
        <v/>
      </c>
      <c r="BC10" s="682" t="str">
        <f>IF(C10="","",(AJ10/(1-INDEX(References!$P$4:$P$13,MATCH(Calculations!C10,References!$H$4:$H$13,0)))*((1-AZ10)*(1+BA10))))</f>
        <v/>
      </c>
      <c r="BE10" s="683" t="str">
        <f>IF(D10="","",(INDEX(References!$I$4:$I$13,MATCH(Calculations!D10,References!$H$4:$H$13,0))))</f>
        <v/>
      </c>
      <c r="BF10" s="680" t="str">
        <f>IF(D10="","",INDEX(References!$M$4:$M$13,MATCH(Calculations!D10,References!$H$4:$H$13,0)))</f>
        <v/>
      </c>
      <c r="BG10" s="680" t="str">
        <f>IF(D10="","",INDEX(References!$N$4:$N$13,MATCH(Calculations!D10,References!$H$4:$H$13,0)))</f>
        <v/>
      </c>
      <c r="BH10" s="681" t="str">
        <f>IF(D10="","",(AD10*BE10)/(1-INDEX(References!$O$4:$O$13,MATCH(Calculations!D10,References!$H$4:$H$13,0)))*((1-BF10)*(1+BG10)))</f>
        <v/>
      </c>
      <c r="BI10" s="682" t="str">
        <f>IF(D10="","",AK10/(1-INDEX(References!$P$4:$P$13,MATCH(Calculations!D10,References!$H$4:$H$13,0)))*((1-BF10)*(1+BG10)))</f>
        <v/>
      </c>
      <c r="BK10" s="679" t="str">
        <f t="shared" si="20"/>
        <v/>
      </c>
      <c r="BL10" s="680" t="str">
        <f t="shared" si="21"/>
        <v/>
      </c>
      <c r="BM10" s="680" t="str">
        <f>IF(OR(C10="",I10=""),"",IF(U10="PASS",ROUND(BK10/X10,References!$B$22),IF(NOT(V10="YES"),0,ROUND(BK10/X10,References!$B$22))))</f>
        <v/>
      </c>
      <c r="BN10" s="680">
        <f>IF(OR(D10="",L10=""),0,ROUND(BL10/Y10,References!$B$22))</f>
        <v>0</v>
      </c>
      <c r="BO10" s="684" t="str">
        <f>IF(AND(C10="",D10=""),"",IF(C10="",INDEX(References!#REF!,MATCH(Calculations!$D10,References!#REF!,0)),(INDEX(References!$L$4:$L$13,MATCH(Calculations!$C10,References!$H$4:$H$13,0)))))</f>
        <v/>
      </c>
      <c r="BP10" s="684" t="str">
        <f t="shared" si="22"/>
        <v/>
      </c>
      <c r="BQ10" s="684" t="str">
        <f t="shared" si="23"/>
        <v/>
      </c>
      <c r="BR10" s="684" t="str">
        <f t="shared" si="24"/>
        <v/>
      </c>
      <c r="BS10" s="691" t="str">
        <f t="shared" si="25"/>
        <v/>
      </c>
      <c r="BU10" s="692" t="str">
        <f>IF(AH10="","",AH10*References!$B$47)</f>
        <v/>
      </c>
      <c r="BV10" s="693" t="str">
        <f>IF(AI10="","",AI10*References!$B$47)</f>
        <v/>
      </c>
      <c r="BW10" s="693" t="str">
        <f>IF(AJ10="","",AJ10*References!$B$47)</f>
        <v/>
      </c>
      <c r="BX10" s="682">
        <f>IF(AK10="","",AK10*References!$B$47)</f>
        <v>0</v>
      </c>
      <c r="BZ10" s="692">
        <f t="shared" si="26"/>
        <v>0</v>
      </c>
      <c r="CA10" s="693">
        <f t="shared" si="27"/>
        <v>0</v>
      </c>
      <c r="CB10" s="693" t="str">
        <f t="shared" si="28"/>
        <v/>
      </c>
      <c r="CC10" s="693" t="str">
        <f t="shared" si="29"/>
        <v/>
      </c>
      <c r="CD10" s="682" t="str">
        <f t="shared" si="30"/>
        <v/>
      </c>
    </row>
    <row r="11" spans="1:82" x14ac:dyDescent="0.2">
      <c r="B11" s="669">
        <v>6</v>
      </c>
      <c r="C11" s="250" t="str">
        <f>IF('Customer Inputs'!$C21="","",'Customer Inputs'!$C21)</f>
        <v/>
      </c>
      <c r="D11" s="250" t="str">
        <f>IF(OR('Customer Inputs'!E21="",'Customer Inputs'!E21="No"),"",IF(F11="YES",References!$H$13,References!$H$12))</f>
        <v/>
      </c>
      <c r="E11" s="250" t="str">
        <f>IF(C11="","",'Customer Inputs'!$W21)</f>
        <v/>
      </c>
      <c r="F11" s="250" t="str">
        <f>IF(OR('Customer Inputs'!T21="",'Customer Inputs'!T21="No"),"","Yes")</f>
        <v/>
      </c>
      <c r="G11" s="251" t="str">
        <f>IF(C11="","",'Customer Inputs'!$M21)</f>
        <v/>
      </c>
      <c r="H11" s="251" t="str">
        <f t="shared" si="3"/>
        <v/>
      </c>
      <c r="I11" s="251" t="str">
        <f>IF(C11="","",'Customer Inputs'!$K21)</f>
        <v/>
      </c>
      <c r="J11" s="251" t="str">
        <f t="shared" si="4"/>
        <v/>
      </c>
      <c r="K11" s="251" t="str">
        <f t="shared" si="5"/>
        <v/>
      </c>
      <c r="L11" s="251" t="str">
        <f>IF(OR(D11="",'Customer Inputs'!$L21=""),"",'Customer Inputs'!$L21)</f>
        <v/>
      </c>
      <c r="M11" s="251" t="str">
        <f>IF(AND(C11="",D11=""),"",'Customer Inputs'!$AD21)</f>
        <v/>
      </c>
      <c r="N11" s="251" t="str">
        <f t="shared" si="6"/>
        <v/>
      </c>
      <c r="O11" s="690" t="str">
        <f>IF(AND(C11="",D11=""),"",'Customer Inputs'!$AB21)</f>
        <v/>
      </c>
      <c r="P11" s="251" t="str">
        <f>IF(OR(AA11=0,AA11&lt;0),"",IF(OR(C11="L734",C11="L734-P",C11="L744",C11="L744-P"),'Customer Inputs'!AB21,O11))</f>
        <v/>
      </c>
      <c r="Q11" s="251" t="str">
        <f t="shared" si="7"/>
        <v/>
      </c>
      <c r="R11" s="252" t="str">
        <f>IF(AND(C11="",D11=""),"",INDEX(References!$E$4:$E$65,MATCH('Customer Inputs'!$T$6,References!$D$4:$D$65,0)))</f>
        <v/>
      </c>
      <c r="S11" s="672" t="str">
        <f t="shared" si="8"/>
        <v/>
      </c>
      <c r="T11" s="673" t="str">
        <f t="shared" si="9"/>
        <v/>
      </c>
      <c r="U11" s="674" t="str">
        <f>IF(OR(M11=0,O11=0,'Customer Inputs'!Q21="",R11=0),"","PASS")</f>
        <v/>
      </c>
      <c r="V11" s="674" t="str">
        <f>IF(ADMIN!AE11="YES","YES",IF(ADMIN!AE11="NO","NO",""))</f>
        <v/>
      </c>
      <c r="W11" s="674" t="str">
        <f t="shared" si="10"/>
        <v/>
      </c>
      <c r="X11" s="674" t="str">
        <f t="shared" si="11"/>
        <v/>
      </c>
      <c r="Y11" s="674" t="str">
        <f t="shared" si="12"/>
        <v/>
      </c>
      <c r="Z11" s="255" t="str">
        <f>IF(AND(C11="",D11=""),"",IF(C11="",INDEX(References!$J$4:$J$13,MATCH(Calculations!$D11,References!H$4:$H$13,0)),(INDEX(References!$J$4:$J$13,MATCH(Calculations!$C11,References!H$4:$H$13,0)))))</f>
        <v/>
      </c>
      <c r="AA11" s="675" t="str">
        <f t="shared" si="31"/>
        <v/>
      </c>
      <c r="AB11" s="256" t="str">
        <f t="shared" si="13"/>
        <v/>
      </c>
      <c r="AC11" s="676" t="str">
        <f>IF(OR(C11="",I11=""),"",IF(U11="PASS",ROUND(AA11/X11,References!$B$23),IF(NOT(V11="YES"),0,ROUND(AA11/X11,References!$B$23))))</f>
        <v/>
      </c>
      <c r="AD11" s="676" t="str">
        <f>IF(AND(C11="",D11=""),"",IF(OR(D11=0,L11=0,Y11=""),0,ROUND(AB11/Y11,References!$B$23)))</f>
        <v/>
      </c>
      <c r="AE11" s="256" t="str">
        <f>IF(OR(C11="",I11=""),"",IF(U11="PASS",ROUND(AC11*X11,References!$B$23),IF(NOT(V11="YES"),0,ROUND(AC11*X11,References!$B$23))))</f>
        <v/>
      </c>
      <c r="AF11" s="256" t="str">
        <f>IF(AND(C11="",D11=""),"",IF(OR(D11=0,L11=0,Y11=""),0,ROUND(AD11*Y11,References!$B$23)))</f>
        <v/>
      </c>
      <c r="AG11" s="257" t="str">
        <f>IF(AND(C11="",D11=""),"",IF(C11="",INDEX(References!$K$4:$K$13,MATCH(Calculations!$D11,References!$H$4:$H$13,0)),INDEX(References!$K$4:$K$13,MATCH(Calculations!C11,References!$H$4:$H$13,0))))</f>
        <v/>
      </c>
      <c r="AH11" s="256" t="str">
        <f t="shared" si="32"/>
        <v/>
      </c>
      <c r="AI11" s="256" t="str">
        <f t="shared" si="14"/>
        <v/>
      </c>
      <c r="AJ11" s="257" t="str">
        <f>IF(OR(C11="",I11=""),"",IF(U11="PASS",ROUND(AH11/X11,References!$B$22),IF(NOT(V11="YES"),0,ROUND(AH11/X11,References!$B$22))))</f>
        <v/>
      </c>
      <c r="AK11" s="257">
        <f>IF(OR(D11="",L11=""),0,ROUND(AI11/Y11,References!$B$22))</f>
        <v>0</v>
      </c>
      <c r="AL11" s="258">
        <f>IF(OR(C11="",I11=""),0,IF(U11="PASS",ROUND(AJ11*X11,References!$B$22)))</f>
        <v>0</v>
      </c>
      <c r="AM11" s="258">
        <f>IF(OR(D11="",L11=""),0,IF(U11="PASS",ROUND(AK11*Y11,References!$B$22)))</f>
        <v>0</v>
      </c>
      <c r="AN11" s="258" t="str">
        <f t="shared" si="15"/>
        <v/>
      </c>
      <c r="AO11" s="259" t="str">
        <f>IF(D11="","",IF('Customer Information'!$L$15="Yes",(INDEX(References!$H$4:$AG$13,MATCH(Calculations!D11,References!$H$4:$H$13,0),25)),IF('Customer Information'!$L$15="No",(INDEX(References!$H$4:$AG$13,MATCH(Calculations!D11,References!$H$4:$H$13,0),24)))))</f>
        <v/>
      </c>
      <c r="AP11" s="541" t="str">
        <f>IF(C11="","",IF('Customer Information'!$L$15="Yes",(INDEX(References!$H$4:$AG$13,MATCH(Calculations!C11,References!$H$4:$H$13,0),25)),IF('Customer Information'!$L$15="No",(INDEX(References!$H$4:$AG$13,MATCH(Calculations!C11,References!$H$4:$H$13,0),24)))))</f>
        <v/>
      </c>
      <c r="AQ11" s="677" t="str">
        <f t="shared" si="16"/>
        <v/>
      </c>
      <c r="AR11" s="541" t="str">
        <f t="shared" si="33"/>
        <v/>
      </c>
      <c r="AS11" s="541">
        <f>IF(D11="",0,INDEX(References!$AG$4:$AG$13,MATCH(D11,References!$H$4:$H$13,0)))</f>
        <v>0</v>
      </c>
      <c r="AT11" s="541">
        <f>IF(C11="",0,INDEX(References!$AG$4:$AG$12,MATCH(C11,References!$H$4:$H$12,0)))</f>
        <v>0</v>
      </c>
      <c r="AU11" s="677" t="str">
        <f t="shared" si="17"/>
        <v/>
      </c>
      <c r="AV11" s="541" t="str">
        <f t="shared" si="18"/>
        <v/>
      </c>
      <c r="AW11" s="678" t="str">
        <f t="shared" si="19"/>
        <v/>
      </c>
      <c r="AX11" s="249"/>
      <c r="AY11" s="679" t="str">
        <f>IF(C11="","",INDEX(References!$I$4:$I$13,MATCH(Calculations!C11,References!$H$4:$H$13,0)))</f>
        <v/>
      </c>
      <c r="AZ11" s="680" t="str">
        <f>IF(C11="","",INDEX(References!$M$4:$M$13,MATCH(Calculations!C11,References!$H$4:$H$13,0)))</f>
        <v/>
      </c>
      <c r="BA11" s="680" t="str">
        <f>IF(C11="","",INDEX(References!$N$4:$N$13,MATCH(Calculations!C11,References!$H$4:$H$13,0)))</f>
        <v/>
      </c>
      <c r="BB11" s="681" t="str">
        <f>IF(C11="","",(AC11*AY11)/(1-INDEX(References!$O$4:$O$13,MATCH(Calculations!C11,References!$H$4:$H$13,0)))*((1-AZ11)*(1+BA11)))</f>
        <v/>
      </c>
      <c r="BC11" s="682" t="str">
        <f>IF(C11="","",(AJ11/(1-INDEX(References!$P$4:$P$13,MATCH(Calculations!C11,References!$H$4:$H$13,0)))*((1-AZ11)*(1+BA11))))</f>
        <v/>
      </c>
      <c r="BE11" s="683" t="str">
        <f>IF(D11="","",(INDEX(References!$I$4:$I$13,MATCH(Calculations!D11,References!$H$4:$H$13,0))))</f>
        <v/>
      </c>
      <c r="BF11" s="680" t="str">
        <f>IF(D11="","",INDEX(References!$M$4:$M$13,MATCH(Calculations!D11,References!$H$4:$H$13,0)))</f>
        <v/>
      </c>
      <c r="BG11" s="680" t="str">
        <f>IF(D11="","",INDEX(References!$N$4:$N$13,MATCH(Calculations!D11,References!$H$4:$H$13,0)))</f>
        <v/>
      </c>
      <c r="BH11" s="681" t="str">
        <f>IF(D11="","",(AD11*BE11)/(1-INDEX(References!$O$4:$O$13,MATCH(Calculations!D11,References!$H$4:$H$13,0)))*((1-BF11)*(1+BG11)))</f>
        <v/>
      </c>
      <c r="BI11" s="682" t="str">
        <f>IF(D11="","",AK11/(1-INDEX(References!$P$4:$P$13,MATCH(Calculations!D11,References!$H$4:$H$13,0)))*((1-BF11)*(1+BG11)))</f>
        <v/>
      </c>
      <c r="BK11" s="679" t="str">
        <f t="shared" si="20"/>
        <v/>
      </c>
      <c r="BL11" s="680" t="str">
        <f t="shared" si="21"/>
        <v/>
      </c>
      <c r="BM11" s="680" t="str">
        <f>IF(OR(C11="",I11=""),"",IF(U11="PASS",ROUND(BK11/X11,References!$B$22),IF(NOT(V11="YES"),0,ROUND(BK11/X11,References!$B$22))))</f>
        <v/>
      </c>
      <c r="BN11" s="680">
        <f>IF(OR(D11="",L11=""),0,ROUND(BL11/Y11,References!$B$22))</f>
        <v>0</v>
      </c>
      <c r="BO11" s="684" t="str">
        <f>IF(AND(C11="",D11=""),"",IF(C11="",INDEX(References!#REF!,MATCH(Calculations!$D11,References!#REF!,0)),(INDEX(References!$L$4:$L$13,MATCH(Calculations!$C11,References!$H$4:$H$13,0)))))</f>
        <v/>
      </c>
      <c r="BP11" s="684" t="str">
        <f t="shared" si="22"/>
        <v/>
      </c>
      <c r="BQ11" s="684" t="str">
        <f t="shared" si="23"/>
        <v/>
      </c>
      <c r="BR11" s="684" t="str">
        <f t="shared" si="24"/>
        <v/>
      </c>
      <c r="BS11" s="691" t="str">
        <f t="shared" si="25"/>
        <v/>
      </c>
      <c r="BU11" s="692" t="str">
        <f>IF(AH11="","",AH11*References!$B$47)</f>
        <v/>
      </c>
      <c r="BV11" s="693" t="str">
        <f>IF(AI11="","",AI11*References!$B$47)</f>
        <v/>
      </c>
      <c r="BW11" s="693" t="str">
        <f>IF(AJ11="","",AJ11*References!$B$47)</f>
        <v/>
      </c>
      <c r="BX11" s="682">
        <f>IF(AK11="","",AK11*References!$B$47)</f>
        <v>0</v>
      </c>
      <c r="BZ11" s="692">
        <f t="shared" si="26"/>
        <v>0</v>
      </c>
      <c r="CA11" s="693">
        <f t="shared" si="27"/>
        <v>0</v>
      </c>
      <c r="CB11" s="693" t="str">
        <f t="shared" si="28"/>
        <v/>
      </c>
      <c r="CC11" s="693" t="str">
        <f t="shared" si="29"/>
        <v/>
      </c>
      <c r="CD11" s="682" t="str">
        <f t="shared" si="30"/>
        <v/>
      </c>
    </row>
    <row r="12" spans="1:82" x14ac:dyDescent="0.2">
      <c r="B12" s="669">
        <v>7</v>
      </c>
      <c r="C12" s="250" t="str">
        <f>IF('Customer Inputs'!$C22="","",'Customer Inputs'!$C22)</f>
        <v/>
      </c>
      <c r="D12" s="250" t="str">
        <f>IF(OR('Customer Inputs'!E22="",'Customer Inputs'!E22="No"),"",IF(F12="YES",References!$H$13,References!$H$12))</f>
        <v/>
      </c>
      <c r="E12" s="250" t="str">
        <f>IF(C12="","",'Customer Inputs'!$W22)</f>
        <v/>
      </c>
      <c r="F12" s="250" t="str">
        <f>IF(OR('Customer Inputs'!T22="",'Customer Inputs'!T22="No"),"","Yes")</f>
        <v/>
      </c>
      <c r="G12" s="251" t="str">
        <f>IF(C12="","",'Customer Inputs'!$M22)</f>
        <v/>
      </c>
      <c r="H12" s="251" t="str">
        <f t="shared" si="3"/>
        <v/>
      </c>
      <c r="I12" s="251" t="str">
        <f>IF(C12="","",'Customer Inputs'!$K22)</f>
        <v/>
      </c>
      <c r="J12" s="251" t="str">
        <f t="shared" si="4"/>
        <v/>
      </c>
      <c r="K12" s="251" t="str">
        <f t="shared" si="5"/>
        <v/>
      </c>
      <c r="L12" s="251" t="str">
        <f>IF(OR(D12="",'Customer Inputs'!$L22=""),"",'Customer Inputs'!$L22)</f>
        <v/>
      </c>
      <c r="M12" s="251" t="str">
        <f>IF(AND(C12="",D12=""),"",'Customer Inputs'!$AD22)</f>
        <v/>
      </c>
      <c r="N12" s="251" t="str">
        <f t="shared" si="6"/>
        <v/>
      </c>
      <c r="O12" s="690" t="str">
        <f>IF(AND(C12="",D12=""),"",'Customer Inputs'!$AB22)</f>
        <v/>
      </c>
      <c r="P12" s="251" t="str">
        <f>IF(OR(AA12=0,AA12&lt;0),"",IF(OR(C12="L734",C12="L734-P",C12="L744",C12="L744-P"),'Customer Inputs'!AB22,O12))</f>
        <v/>
      </c>
      <c r="Q12" s="251" t="str">
        <f t="shared" si="7"/>
        <v/>
      </c>
      <c r="R12" s="252" t="str">
        <f>IF(AND(C12="",D12=""),"",INDEX(References!$E$4:$E$65,MATCH('Customer Inputs'!$T$6,References!$D$4:$D$65,0)))</f>
        <v/>
      </c>
      <c r="S12" s="672" t="str">
        <f t="shared" si="8"/>
        <v/>
      </c>
      <c r="T12" s="673" t="str">
        <f t="shared" si="9"/>
        <v/>
      </c>
      <c r="U12" s="674" t="str">
        <f>IF(OR(M12=0,O12=0,'Customer Inputs'!Q22="",R12=0),"","PASS")</f>
        <v/>
      </c>
      <c r="V12" s="674" t="str">
        <f>IF(ADMIN!AE12="YES","YES",IF(ADMIN!AE12="NO","NO",""))</f>
        <v/>
      </c>
      <c r="W12" s="674" t="str">
        <f t="shared" si="10"/>
        <v/>
      </c>
      <c r="X12" s="674" t="str">
        <f t="shared" si="11"/>
        <v/>
      </c>
      <c r="Y12" s="674" t="str">
        <f t="shared" si="12"/>
        <v/>
      </c>
      <c r="Z12" s="255" t="str">
        <f>IF(AND(C12="",D12=""),"",IF(C12="",INDEX(References!$J$4:$J$13,MATCH(Calculations!$D12,References!H$4:$H$13,0)),(INDEX(References!$J$4:$J$13,MATCH(Calculations!$C12,References!H$4:$H$13,0)))))</f>
        <v/>
      </c>
      <c r="AA12" s="675" t="str">
        <f t="shared" si="31"/>
        <v/>
      </c>
      <c r="AB12" s="256" t="str">
        <f t="shared" si="13"/>
        <v/>
      </c>
      <c r="AC12" s="676" t="str">
        <f>IF(OR(C12="",I12=""),"",IF(U12="PASS",ROUND(AA12/X12,References!$B$23),IF(NOT(V12="YES"),0,ROUND(AA12/X12,References!$B$23))))</f>
        <v/>
      </c>
      <c r="AD12" s="676" t="str">
        <f>IF(AND(C12="",D12=""),"",IF(OR(D12=0,L12=0,Y12=""),0,ROUND(AB12/Y12,References!$B$23)))</f>
        <v/>
      </c>
      <c r="AE12" s="256" t="str">
        <f>IF(OR(C12="",I12=""),"",IF(U12="PASS",ROUND(AC12*X12,References!$B$23),IF(NOT(V12="YES"),0,ROUND(AC12*X12,References!$B$23))))</f>
        <v/>
      </c>
      <c r="AF12" s="256" t="str">
        <f>IF(AND(C12="",D12=""),"",IF(OR(D12=0,L12=0,Y12=""),0,ROUND(AD12*Y12,References!$B$23)))</f>
        <v/>
      </c>
      <c r="AG12" s="257" t="str">
        <f>IF(AND(C12="",D12=""),"",IF(C12="",INDEX(References!$K$4:$K$13,MATCH(Calculations!$D12,References!$H$4:$H$13,0)),INDEX(References!$K$4:$K$13,MATCH(Calculations!C12,References!$H$4:$H$13,0))))</f>
        <v/>
      </c>
      <c r="AH12" s="256" t="str">
        <f t="shared" si="32"/>
        <v/>
      </c>
      <c r="AI12" s="256" t="str">
        <f t="shared" si="14"/>
        <v/>
      </c>
      <c r="AJ12" s="257" t="str">
        <f>IF(OR(C12="",I12=""),"",IF(U12="PASS",ROUND(AH12/X12,References!$B$22),IF(NOT(V12="YES"),0,ROUND(AH12/X12,References!$B$22))))</f>
        <v/>
      </c>
      <c r="AK12" s="257">
        <f>IF(OR(D12="",L12=""),0,ROUND(AI12/Y12,References!$B$22))</f>
        <v>0</v>
      </c>
      <c r="AL12" s="258">
        <f>IF(OR(C12="",I12=""),0,IF(U12="PASS",ROUND(AJ12*X12,References!$B$22)))</f>
        <v>0</v>
      </c>
      <c r="AM12" s="258">
        <f>IF(OR(D12="",L12=""),0,IF(U12="PASS",ROUND(AK12*Y12,References!$B$22)))</f>
        <v>0</v>
      </c>
      <c r="AN12" s="258" t="str">
        <f t="shared" si="15"/>
        <v/>
      </c>
      <c r="AO12" s="259" t="str">
        <f>IF(D12="","",IF('Customer Information'!$L$15="Yes",(INDEX(References!$H$4:$AG$13,MATCH(Calculations!D12,References!$H$4:$H$13,0),25)),IF('Customer Information'!$L$15="No",(INDEX(References!$H$4:$AG$13,MATCH(Calculations!D12,References!$H$4:$H$13,0),24)))))</f>
        <v/>
      </c>
      <c r="AP12" s="541" t="str">
        <f>IF(C12="","",IF('Customer Information'!$L$15="Yes",(INDEX(References!$H$4:$AG$13,MATCH(Calculations!C12,References!$H$4:$H$13,0),25)),IF('Customer Information'!$L$15="No",(INDEX(References!$H$4:$AG$13,MATCH(Calculations!C12,References!$H$4:$H$13,0),24)))))</f>
        <v/>
      </c>
      <c r="AQ12" s="677" t="str">
        <f t="shared" si="16"/>
        <v/>
      </c>
      <c r="AR12" s="541" t="str">
        <f t="shared" si="33"/>
        <v/>
      </c>
      <c r="AS12" s="541">
        <f>IF(D12="",0,INDEX(References!$AG$4:$AG$13,MATCH(D12,References!$H$4:$H$13,0)))</f>
        <v>0</v>
      </c>
      <c r="AT12" s="541">
        <f>IF(C12="",0,INDEX(References!$AG$4:$AG$12,MATCH(C12,References!$H$4:$H$12,0)))</f>
        <v>0</v>
      </c>
      <c r="AU12" s="677" t="str">
        <f t="shared" si="17"/>
        <v/>
      </c>
      <c r="AV12" s="541" t="str">
        <f t="shared" si="18"/>
        <v/>
      </c>
      <c r="AW12" s="678" t="str">
        <f t="shared" si="19"/>
        <v/>
      </c>
      <c r="AX12" s="249"/>
      <c r="AY12" s="679" t="str">
        <f>IF(C12="","",INDEX(References!$I$4:$I$13,MATCH(Calculations!C12,References!$H$4:$H$13,0)))</f>
        <v/>
      </c>
      <c r="AZ12" s="680" t="str">
        <f>IF(C12="","",INDEX(References!$M$4:$M$13,MATCH(Calculations!C12,References!$H$4:$H$13,0)))</f>
        <v/>
      </c>
      <c r="BA12" s="680" t="str">
        <f>IF(C12="","",INDEX(References!$N$4:$N$13,MATCH(Calculations!C12,References!$H$4:$H$13,0)))</f>
        <v/>
      </c>
      <c r="BB12" s="681" t="str">
        <f>IF(C12="","",(AC12*AY12)/(1-INDEX(References!$O$4:$O$13,MATCH(Calculations!C12,References!$H$4:$H$13,0)))*((1-AZ12)*(1+BA12)))</f>
        <v/>
      </c>
      <c r="BC12" s="682" t="str">
        <f>IF(C12="","",(AJ12/(1-INDEX(References!$P$4:$P$13,MATCH(Calculations!C12,References!$H$4:$H$13,0)))*((1-AZ12)*(1+BA12))))</f>
        <v/>
      </c>
      <c r="BE12" s="683" t="str">
        <f>IF(D12="","",(INDEX(References!$I$4:$I$13,MATCH(Calculations!D12,References!$H$4:$H$13,0))))</f>
        <v/>
      </c>
      <c r="BF12" s="680" t="str">
        <f>IF(D12="","",INDEX(References!$M$4:$M$13,MATCH(Calculations!D12,References!$H$4:$H$13,0)))</f>
        <v/>
      </c>
      <c r="BG12" s="680" t="str">
        <f>IF(D12="","",INDEX(References!$N$4:$N$13,MATCH(Calculations!D12,References!$H$4:$H$13,0)))</f>
        <v/>
      </c>
      <c r="BH12" s="681" t="str">
        <f>IF(D12="","",(AD12*BE12)/(1-INDEX(References!$O$4:$O$13,MATCH(Calculations!D12,References!$H$4:$H$13,0)))*((1-BF12)*(1+BG12)))</f>
        <v/>
      </c>
      <c r="BI12" s="682" t="str">
        <f>IF(D12="","",AK12/(1-INDEX(References!$P$4:$P$13,MATCH(Calculations!D12,References!$H$4:$H$13,0)))*((1-BF12)*(1+BG12)))</f>
        <v/>
      </c>
      <c r="BK12" s="679" t="str">
        <f t="shared" si="20"/>
        <v/>
      </c>
      <c r="BL12" s="680" t="str">
        <f t="shared" si="21"/>
        <v/>
      </c>
      <c r="BM12" s="680" t="str">
        <f>IF(OR(C12="",I12=""),"",IF(U12="PASS",ROUND(BK12/X12,References!$B$22),IF(NOT(V12="YES"),0,ROUND(BK12/X12,References!$B$22))))</f>
        <v/>
      </c>
      <c r="BN12" s="680">
        <f>IF(OR(D12="",L12=""),0,ROUND(BL12/Y12,References!$B$22))</f>
        <v>0</v>
      </c>
      <c r="BO12" s="684" t="str">
        <f>IF(AND(C12="",D12=""),"",IF(C12="",INDEX(References!#REF!,MATCH(Calculations!$D12,References!#REF!,0)),(INDEX(References!$L$4:$L$13,MATCH(Calculations!$C12,References!$H$4:$H$13,0)))))</f>
        <v/>
      </c>
      <c r="BP12" s="684" t="str">
        <f t="shared" si="22"/>
        <v/>
      </c>
      <c r="BQ12" s="684" t="str">
        <f t="shared" si="23"/>
        <v/>
      </c>
      <c r="BR12" s="684" t="str">
        <f t="shared" si="24"/>
        <v/>
      </c>
      <c r="BS12" s="691" t="str">
        <f t="shared" si="25"/>
        <v/>
      </c>
      <c r="BU12" s="692" t="str">
        <f>IF(AH12="","",AH12*References!$B$47)</f>
        <v/>
      </c>
      <c r="BV12" s="693" t="str">
        <f>IF(AI12="","",AI12*References!$B$47)</f>
        <v/>
      </c>
      <c r="BW12" s="693" t="str">
        <f>IF(AJ12="","",AJ12*References!$B$47)</f>
        <v/>
      </c>
      <c r="BX12" s="682">
        <f>IF(AK12="","",AK12*References!$B$47)</f>
        <v>0</v>
      </c>
      <c r="BZ12" s="692">
        <f t="shared" si="26"/>
        <v>0</v>
      </c>
      <c r="CA12" s="693">
        <f t="shared" si="27"/>
        <v>0</v>
      </c>
      <c r="CB12" s="693" t="str">
        <f t="shared" si="28"/>
        <v/>
      </c>
      <c r="CC12" s="693" t="str">
        <f t="shared" si="29"/>
        <v/>
      </c>
      <c r="CD12" s="682" t="str">
        <f t="shared" si="30"/>
        <v/>
      </c>
    </row>
    <row r="13" spans="1:82" x14ac:dyDescent="0.2">
      <c r="B13" s="669">
        <v>8</v>
      </c>
      <c r="C13" s="250" t="str">
        <f>IF('Customer Inputs'!$C23="","",'Customer Inputs'!$C23)</f>
        <v/>
      </c>
      <c r="D13" s="250" t="str">
        <f>IF(OR('Customer Inputs'!E23="",'Customer Inputs'!E23="No"),"",IF(F13="YES",References!$H$13,References!$H$12))</f>
        <v/>
      </c>
      <c r="E13" s="250" t="str">
        <f>IF(C13="","",'Customer Inputs'!$W23)</f>
        <v/>
      </c>
      <c r="F13" s="250" t="str">
        <f>IF(OR('Customer Inputs'!T23="",'Customer Inputs'!T23="No"),"","Yes")</f>
        <v/>
      </c>
      <c r="G13" s="251" t="str">
        <f>IF(C13="","",'Customer Inputs'!$M23)</f>
        <v/>
      </c>
      <c r="H13" s="251" t="str">
        <f t="shared" si="3"/>
        <v/>
      </c>
      <c r="I13" s="251" t="str">
        <f>IF(C13="","",'Customer Inputs'!$K23)</f>
        <v/>
      </c>
      <c r="J13" s="251" t="str">
        <f t="shared" si="4"/>
        <v/>
      </c>
      <c r="K13" s="251" t="str">
        <f t="shared" si="5"/>
        <v/>
      </c>
      <c r="L13" s="251" t="str">
        <f>IF(OR(D13="",'Customer Inputs'!$L23=""),"",'Customer Inputs'!$L23)</f>
        <v/>
      </c>
      <c r="M13" s="251" t="str">
        <f>IF(AND(C13="",D13=""),"",'Customer Inputs'!$AD23)</f>
        <v/>
      </c>
      <c r="N13" s="251" t="str">
        <f t="shared" si="6"/>
        <v/>
      </c>
      <c r="O13" s="690" t="str">
        <f>IF(AND(C13="",D13=""),"",'Customer Inputs'!$AB23)</f>
        <v/>
      </c>
      <c r="P13" s="251" t="str">
        <f>IF(OR(AA13=0,AA13&lt;0),"",IF(OR(C13="L734",C13="L734-P",C13="L744",C13="L744-P"),'Customer Inputs'!AB23,O13))</f>
        <v/>
      </c>
      <c r="Q13" s="251" t="str">
        <f t="shared" si="7"/>
        <v/>
      </c>
      <c r="R13" s="252" t="str">
        <f>IF(AND(C13="",D13=""),"",INDEX(References!$E$4:$E$65,MATCH('Customer Inputs'!$T$6,References!$D$4:$D$65,0)))</f>
        <v/>
      </c>
      <c r="S13" s="672" t="str">
        <f t="shared" si="8"/>
        <v/>
      </c>
      <c r="T13" s="673" t="str">
        <f t="shared" si="9"/>
        <v/>
      </c>
      <c r="U13" s="674" t="str">
        <f>IF(OR(M13=0,O13=0,'Customer Inputs'!Q23="",R13=0),"","PASS")</f>
        <v/>
      </c>
      <c r="V13" s="674" t="str">
        <f>IF(ADMIN!AE13="YES","YES",IF(ADMIN!AE13="NO","NO",""))</f>
        <v/>
      </c>
      <c r="W13" s="674" t="str">
        <f t="shared" si="10"/>
        <v/>
      </c>
      <c r="X13" s="674" t="str">
        <f t="shared" si="11"/>
        <v/>
      </c>
      <c r="Y13" s="674" t="str">
        <f t="shared" si="12"/>
        <v/>
      </c>
      <c r="Z13" s="255" t="str">
        <f>IF(AND(C13="",D13=""),"",IF(C13="",INDEX(References!$J$4:$J$13,MATCH(Calculations!$D13,References!H$4:$H$13,0)),(INDEX(References!$J$4:$J$13,MATCH(Calculations!$C13,References!H$4:$H$13,0)))))</f>
        <v/>
      </c>
      <c r="AA13" s="675" t="str">
        <f t="shared" si="31"/>
        <v/>
      </c>
      <c r="AB13" s="256" t="str">
        <f t="shared" si="13"/>
        <v/>
      </c>
      <c r="AC13" s="676" t="str">
        <f>IF(OR(C13="",I13=""),"",IF(U13="PASS",ROUND(AA13/X13,References!$B$23),IF(NOT(V13="YES"),0,ROUND(AA13/X13,References!$B$23))))</f>
        <v/>
      </c>
      <c r="AD13" s="676" t="str">
        <f>IF(AND(C13="",D13=""),"",IF(OR(D13=0,L13=0,Y13=""),0,ROUND(AB13/Y13,References!$B$23)))</f>
        <v/>
      </c>
      <c r="AE13" s="256" t="str">
        <f>IF(OR(C13="",I13=""),"",IF(U13="PASS",ROUND(AC13*X13,References!$B$23),IF(NOT(V13="YES"),0,ROUND(AC13*X13,References!$B$23))))</f>
        <v/>
      </c>
      <c r="AF13" s="256" t="str">
        <f>IF(AND(C13="",D13=""),"",IF(OR(D13=0,L13=0,Y13=""),0,ROUND(AD13*Y13,References!$B$23)))</f>
        <v/>
      </c>
      <c r="AG13" s="257" t="str">
        <f>IF(AND(C13="",D13=""),"",IF(C13="",INDEX(References!$K$4:$K$13,MATCH(Calculations!$D13,References!$H$4:$H$13,0)),INDEX(References!$K$4:$K$13,MATCH(Calculations!C13,References!$H$4:$H$13,0))))</f>
        <v/>
      </c>
      <c r="AH13" s="256" t="str">
        <f t="shared" ref="AH13:AH76" si="34">IF(OR(C13="",I13=""),"",IF(U13="PASS",IF(F13="Yes",((1-S13)*AG13*R13*(M13*O13)/1000)-((1-S13)*AG13*R13*(G13*I13)/1000),(AG13*T13/1000)*R13),IF(NOT(V13="YES"),0,IF(F13="Yes",((1-S13)*AG13*R13*(M13*O13)/1000)-((1-S13)*AG13*R13*(G13*I13)/1000),(AG13*T13/1000)*R13))))</f>
        <v/>
      </c>
      <c r="AI13" s="256" t="str">
        <f t="shared" ref="AI13:AI76" si="35">IF(OR(D13="",L13=""),"",IF(C13="",(S13*AG13*(M13*O13)/1000)*R13,IF(F13="Yes",0,(S13*AG13*(G13*I13)/1000)*R13)))</f>
        <v/>
      </c>
      <c r="AJ13" s="257" t="str">
        <f>IF(OR(C13="",I13=""),"",IF(U13="PASS",ROUND(AH13/X13,References!$B$22),IF(NOT(V13="YES"),0,ROUND(AH13/X13,References!$B$22))))</f>
        <v/>
      </c>
      <c r="AK13" s="257">
        <f>IF(OR(D13="",L13=""),0,ROUND(AI13/Y13,References!$B$22))</f>
        <v>0</v>
      </c>
      <c r="AL13" s="258">
        <f>IF(OR(C13="",I13=""),0,IF(U13="PASS",ROUND(AJ13*X13,References!$B$22)))</f>
        <v>0</v>
      </c>
      <c r="AM13" s="258">
        <f>IF(OR(D13="",L13=""),0,IF(U13="PASS",ROUND(AK13*Y13,References!$B$22)))</f>
        <v>0</v>
      </c>
      <c r="AN13" s="258" t="str">
        <f t="shared" si="15"/>
        <v/>
      </c>
      <c r="AO13" s="259" t="str">
        <f>IF(D13="","",IF('Customer Information'!$L$15="Yes",(INDEX(References!$H$4:$AG$13,MATCH(Calculations!D13,References!$H$4:$H$13,0),25)),IF('Customer Information'!$L$15="No",(INDEX(References!$H$4:$AG$13,MATCH(Calculations!D13,References!$H$4:$H$13,0),24)))))</f>
        <v/>
      </c>
      <c r="AP13" s="541" t="str">
        <f>IF(C13="","",IF('Customer Information'!$L$15="Yes",(INDEX(References!$H$4:$AG$13,MATCH(Calculations!C13,References!$H$4:$H$13,0),25)),IF('Customer Information'!$L$15="No",(INDEX(References!$H$4:$AG$13,MATCH(Calculations!C13,References!$H$4:$H$13,0),24)))))</f>
        <v/>
      </c>
      <c r="AQ13" s="677" t="str">
        <f t="shared" si="16"/>
        <v/>
      </c>
      <c r="AR13" s="541" t="str">
        <f t="shared" si="33"/>
        <v/>
      </c>
      <c r="AS13" s="541">
        <f>IF(D13="",0,INDEX(References!$AG$4:$AG$13,MATCH(D13,References!$H$4:$H$13,0)))</f>
        <v>0</v>
      </c>
      <c r="AT13" s="541">
        <f>IF(C13="",0,INDEX(References!$AG$4:$AG$12,MATCH(C13,References!$H$4:$H$12,0)))</f>
        <v>0</v>
      </c>
      <c r="AU13" s="677" t="str">
        <f t="shared" si="17"/>
        <v/>
      </c>
      <c r="AV13" s="541" t="str">
        <f t="shared" si="18"/>
        <v/>
      </c>
      <c r="AW13" s="678" t="str">
        <f t="shared" si="19"/>
        <v/>
      </c>
      <c r="AX13" s="249"/>
      <c r="AY13" s="679" t="str">
        <f>IF(C13="","",INDEX(References!$I$4:$I$13,MATCH(Calculations!C13,References!$H$4:$H$13,0)))</f>
        <v/>
      </c>
      <c r="AZ13" s="680" t="str">
        <f>IF(C13="","",INDEX(References!$M$4:$M$13,MATCH(Calculations!C13,References!$H$4:$H$13,0)))</f>
        <v/>
      </c>
      <c r="BA13" s="680" t="str">
        <f>IF(C13="","",INDEX(References!$N$4:$N$13,MATCH(Calculations!C13,References!$H$4:$H$13,0)))</f>
        <v/>
      </c>
      <c r="BB13" s="681" t="str">
        <f>IF(C13="","",(AC13*AY13)/(1-INDEX(References!$O$4:$O$13,MATCH(Calculations!C13,References!$H$4:$H$13,0)))*((1-AZ13)*(1+BA13)))</f>
        <v/>
      </c>
      <c r="BC13" s="682" t="str">
        <f>IF(C13="","",(AJ13/(1-INDEX(References!$P$4:$P$13,MATCH(Calculations!C13,References!$H$4:$H$13,0)))*((1-AZ13)*(1+BA13))))</f>
        <v/>
      </c>
      <c r="BE13" s="683" t="str">
        <f>IF(D13="","",(INDEX(References!$I$4:$I$13,MATCH(Calculations!D13,References!$H$4:$H$13,0))))</f>
        <v/>
      </c>
      <c r="BF13" s="680" t="str">
        <f>IF(D13="","",INDEX(References!$M$4:$M$13,MATCH(Calculations!D13,References!$H$4:$H$13,0)))</f>
        <v/>
      </c>
      <c r="BG13" s="680" t="str">
        <f>IF(D13="","",INDEX(References!$N$4:$N$13,MATCH(Calculations!D13,References!$H$4:$H$13,0)))</f>
        <v/>
      </c>
      <c r="BH13" s="681" t="str">
        <f>IF(D13="","",(AD13*BE13)/(1-INDEX(References!$O$4:$O$13,MATCH(Calculations!D13,References!$H$4:$H$13,0)))*((1-BF13)*(1+BG13)))</f>
        <v/>
      </c>
      <c r="BI13" s="682" t="str">
        <f>IF(D13="","",AK13/(1-INDEX(References!$P$4:$P$13,MATCH(Calculations!D13,References!$H$4:$H$13,0)))*((1-BF13)*(1+BG13)))</f>
        <v/>
      </c>
      <c r="BK13" s="679" t="str">
        <f t="shared" si="20"/>
        <v/>
      </c>
      <c r="BL13" s="680" t="str">
        <f t="shared" si="21"/>
        <v/>
      </c>
      <c r="BM13" s="680" t="str">
        <f>IF(OR(C13="",I13=""),"",IF(U13="PASS",ROUND(BK13/X13,References!$B$22),IF(NOT(V13="YES"),0,ROUND(BK13/X13,References!$B$22))))</f>
        <v/>
      </c>
      <c r="BN13" s="680">
        <f>IF(OR(D13="",L13=""),0,ROUND(BL13/Y13,References!$B$22))</f>
        <v>0</v>
      </c>
      <c r="BO13" s="684" t="str">
        <f>IF(AND(C13="",D13=""),"",IF(C13="",INDEX(References!#REF!,MATCH(Calculations!$D13,References!#REF!,0)),(INDEX(References!$L$4:$L$13,MATCH(Calculations!$C13,References!$H$4:$H$13,0)))))</f>
        <v/>
      </c>
      <c r="BP13" s="684" t="str">
        <f t="shared" si="22"/>
        <v/>
      </c>
      <c r="BQ13" s="684" t="str">
        <f t="shared" si="23"/>
        <v/>
      </c>
      <c r="BR13" s="684" t="str">
        <f t="shared" si="24"/>
        <v/>
      </c>
      <c r="BS13" s="691" t="str">
        <f t="shared" si="25"/>
        <v/>
      </c>
      <c r="BU13" s="692" t="str">
        <f>IF(AH13="","",AH13*References!$B$47)</f>
        <v/>
      </c>
      <c r="BV13" s="693" t="str">
        <f>IF(AI13="","",AI13*References!$B$47)</f>
        <v/>
      </c>
      <c r="BW13" s="693" t="str">
        <f>IF(AJ13="","",AJ13*References!$B$47)</f>
        <v/>
      </c>
      <c r="BX13" s="682">
        <f>IF(AK13="","",AK13*References!$B$47)</f>
        <v>0</v>
      </c>
      <c r="BZ13" s="692">
        <f t="shared" si="26"/>
        <v>0</v>
      </c>
      <c r="CA13" s="693">
        <f t="shared" si="27"/>
        <v>0</v>
      </c>
      <c r="CB13" s="693" t="str">
        <f t="shared" si="28"/>
        <v/>
      </c>
      <c r="CC13" s="693" t="str">
        <f t="shared" si="29"/>
        <v/>
      </c>
      <c r="CD13" s="682" t="str">
        <f t="shared" si="30"/>
        <v/>
      </c>
    </row>
    <row r="14" spans="1:82" x14ac:dyDescent="0.2">
      <c r="B14" s="669">
        <v>9</v>
      </c>
      <c r="C14" s="250" t="str">
        <f>IF('Customer Inputs'!$C24="","",'Customer Inputs'!$C24)</f>
        <v/>
      </c>
      <c r="D14" s="250" t="str">
        <f>IF(OR('Customer Inputs'!E24="",'Customer Inputs'!E24="No"),"",IF(F14="YES",References!$H$13,References!$H$12))</f>
        <v/>
      </c>
      <c r="E14" s="250" t="str">
        <f>IF(C14="","",'Customer Inputs'!$W24)</f>
        <v/>
      </c>
      <c r="F14" s="250" t="str">
        <f>IF(OR('Customer Inputs'!T24="",'Customer Inputs'!T24="No"),"","Yes")</f>
        <v/>
      </c>
      <c r="G14" s="251" t="str">
        <f>IF(C14="","",'Customer Inputs'!$M24)</f>
        <v/>
      </c>
      <c r="H14" s="251" t="str">
        <f t="shared" si="3"/>
        <v/>
      </c>
      <c r="I14" s="251" t="str">
        <f>IF(C14="","",'Customer Inputs'!$K24)</f>
        <v/>
      </c>
      <c r="J14" s="251" t="str">
        <f t="shared" si="4"/>
        <v/>
      </c>
      <c r="K14" s="251" t="str">
        <f t="shared" si="5"/>
        <v/>
      </c>
      <c r="L14" s="251" t="str">
        <f>IF(OR(D14="",'Customer Inputs'!$L24=""),"",'Customer Inputs'!$L24)</f>
        <v/>
      </c>
      <c r="M14" s="251" t="str">
        <f>IF(AND(C14="",D14=""),"",'Customer Inputs'!$AD24)</f>
        <v/>
      </c>
      <c r="N14" s="251" t="str">
        <f t="shared" si="6"/>
        <v/>
      </c>
      <c r="O14" s="690" t="str">
        <f>IF(AND(C14="",D14=""),"",'Customer Inputs'!$AB24)</f>
        <v/>
      </c>
      <c r="P14" s="251" t="str">
        <f>IF(OR(AA14=0,AA14&lt;0),"",IF(OR(C14="L734",C14="L734-P",C14="L744",C14="L744-P"),'Customer Inputs'!AB24,O14))</f>
        <v/>
      </c>
      <c r="Q14" s="251" t="str">
        <f t="shared" si="7"/>
        <v/>
      </c>
      <c r="R14" s="252" t="str">
        <f>IF(AND(C14="",D14=""),"",INDEX(References!$E$4:$E$65,MATCH('Customer Inputs'!$T$6,References!$D$4:$D$65,0)))</f>
        <v/>
      </c>
      <c r="S14" s="672" t="str">
        <f t="shared" si="8"/>
        <v/>
      </c>
      <c r="T14" s="673" t="str">
        <f t="shared" si="9"/>
        <v/>
      </c>
      <c r="U14" s="674" t="str">
        <f>IF(OR(M14=0,O14=0,'Customer Inputs'!Q24="",R14=0),"","PASS")</f>
        <v/>
      </c>
      <c r="V14" s="674" t="str">
        <f>IF(ADMIN!AE14="YES","YES",IF(ADMIN!AE14="NO","NO",""))</f>
        <v/>
      </c>
      <c r="W14" s="674" t="str">
        <f t="shared" si="10"/>
        <v/>
      </c>
      <c r="X14" s="674" t="str">
        <f t="shared" si="11"/>
        <v/>
      </c>
      <c r="Y14" s="674" t="str">
        <f t="shared" si="12"/>
        <v/>
      </c>
      <c r="Z14" s="255" t="str">
        <f>IF(AND(C14="",D14=""),"",IF(C14="",INDEX(References!$J$4:$J$13,MATCH(Calculations!$D14,References!H$4:$H$13,0)),(INDEX(References!$J$4:$J$13,MATCH(Calculations!$C14,References!H$4:$H$13,0)))))</f>
        <v/>
      </c>
      <c r="AA14" s="675" t="str">
        <f t="shared" si="31"/>
        <v/>
      </c>
      <c r="AB14" s="256" t="str">
        <f t="shared" si="13"/>
        <v/>
      </c>
      <c r="AC14" s="676" t="str">
        <f>IF(OR(C14="",I14=""),"",IF(U14="PASS",ROUND(AA14/X14,References!$B$23),IF(NOT(V14="YES"),0,ROUND(AA14/X14,References!$B$23))))</f>
        <v/>
      </c>
      <c r="AD14" s="676" t="str">
        <f>IF(AND(C14="",D14=""),"",IF(OR(D14=0,L14=0,Y14=""),0,ROUND(AB14/Y14,References!$B$23)))</f>
        <v/>
      </c>
      <c r="AE14" s="256" t="str">
        <f>IF(OR(C14="",I14=""),"",IF(U14="PASS",ROUND(AC14*X14,References!$B$23),IF(NOT(V14="YES"),0,ROUND(AC14*X14,References!$B$23))))</f>
        <v/>
      </c>
      <c r="AF14" s="256" t="str">
        <f>IF(AND(C14="",D14=""),"",IF(OR(D14=0,L14=0,Y14=""),0,ROUND(AD14*Y14,References!$B$23)))</f>
        <v/>
      </c>
      <c r="AG14" s="257" t="str">
        <f>IF(AND(C14="",D14=""),"",IF(C14="",INDEX(References!$K$4:$K$13,MATCH(Calculations!$D14,References!$H$4:$H$13,0)),INDEX(References!$K$4:$K$13,MATCH(Calculations!C14,References!$H$4:$H$13,0))))</f>
        <v/>
      </c>
      <c r="AH14" s="256" t="str">
        <f t="shared" si="34"/>
        <v/>
      </c>
      <c r="AI14" s="256" t="str">
        <f t="shared" si="35"/>
        <v/>
      </c>
      <c r="AJ14" s="257" t="str">
        <f>IF(OR(C14="",I14=""),"",IF(U14="PASS",ROUND(AH14/X14,References!$B$22),IF(NOT(V14="YES"),0,ROUND(AH14/X14,References!$B$22))))</f>
        <v/>
      </c>
      <c r="AK14" s="257">
        <f>IF(OR(D14="",L14=""),0,ROUND(AI14/Y14,References!$B$22))</f>
        <v>0</v>
      </c>
      <c r="AL14" s="258">
        <f>IF(OR(C14="",I14=""),0,IF(U14="PASS",ROUND(AJ14*X14,References!$B$22)))</f>
        <v>0</v>
      </c>
      <c r="AM14" s="258">
        <f>IF(OR(D14="",L14=""),0,IF(U14="PASS",ROUND(AK14*Y14,References!$B$22)))</f>
        <v>0</v>
      </c>
      <c r="AN14" s="258" t="str">
        <f t="shared" si="15"/>
        <v/>
      </c>
      <c r="AO14" s="259" t="str">
        <f>IF(D14="","",IF('Customer Information'!$L$15="Yes",(INDEX(References!$H$4:$AG$13,MATCH(Calculations!D14,References!$H$4:$H$13,0),25)),IF('Customer Information'!$L$15="No",(INDEX(References!$H$4:$AG$13,MATCH(Calculations!D14,References!$H$4:$H$13,0),24)))))</f>
        <v/>
      </c>
      <c r="AP14" s="541" t="str">
        <f>IF(C14="","",IF('Customer Information'!$L$15="Yes",(INDEX(References!$H$4:$AG$13,MATCH(Calculations!C14,References!$H$4:$H$13,0),25)),IF('Customer Information'!$L$15="No",(INDEX(References!$H$4:$AG$13,MATCH(Calculations!C14,References!$H$4:$H$13,0),24)))))</f>
        <v/>
      </c>
      <c r="AQ14" s="677" t="str">
        <f t="shared" si="16"/>
        <v/>
      </c>
      <c r="AR14" s="541" t="str">
        <f t="shared" si="33"/>
        <v/>
      </c>
      <c r="AS14" s="541">
        <f>IF(D14="",0,INDEX(References!$AG$4:$AG$13,MATCH(D14,References!$H$4:$H$13,0)))</f>
        <v>0</v>
      </c>
      <c r="AT14" s="541">
        <f>IF(C14="",0,INDEX(References!$AG$4:$AG$12,MATCH(C14,References!$H$4:$H$12,0)))</f>
        <v>0</v>
      </c>
      <c r="AU14" s="677" t="str">
        <f t="shared" si="17"/>
        <v/>
      </c>
      <c r="AV14" s="541" t="str">
        <f t="shared" si="18"/>
        <v/>
      </c>
      <c r="AW14" s="678" t="str">
        <f t="shared" si="19"/>
        <v/>
      </c>
      <c r="AX14" s="249"/>
      <c r="AY14" s="679" t="str">
        <f>IF(C14="","",INDEX(References!$I$4:$I$13,MATCH(Calculations!C14,References!$H$4:$H$13,0)))</f>
        <v/>
      </c>
      <c r="AZ14" s="680" t="str">
        <f>IF(C14="","",INDEX(References!$M$4:$M$13,MATCH(Calculations!C14,References!$H$4:$H$13,0)))</f>
        <v/>
      </c>
      <c r="BA14" s="680" t="str">
        <f>IF(C14="","",INDEX(References!$N$4:$N$13,MATCH(Calculations!C14,References!$H$4:$H$13,0)))</f>
        <v/>
      </c>
      <c r="BB14" s="681" t="str">
        <f>IF(C14="","",(AC14*AY14)/(1-INDEX(References!$O$4:$O$13,MATCH(Calculations!C14,References!$H$4:$H$13,0)))*((1-AZ14)*(1+BA14)))</f>
        <v/>
      </c>
      <c r="BC14" s="682" t="str">
        <f>IF(C14="","",(AJ14/(1-INDEX(References!$P$4:$P$13,MATCH(Calculations!C14,References!$H$4:$H$13,0)))*((1-AZ14)*(1+BA14))))</f>
        <v/>
      </c>
      <c r="BE14" s="683" t="str">
        <f>IF(D14="","",(INDEX(References!$I$4:$I$13,MATCH(Calculations!D14,References!$H$4:$H$13,0))))</f>
        <v/>
      </c>
      <c r="BF14" s="680" t="str">
        <f>IF(D14="","",INDEX(References!$M$4:$M$13,MATCH(Calculations!D14,References!$H$4:$H$13,0)))</f>
        <v/>
      </c>
      <c r="BG14" s="680" t="str">
        <f>IF(D14="","",INDEX(References!$N$4:$N$13,MATCH(Calculations!D14,References!$H$4:$H$13,0)))</f>
        <v/>
      </c>
      <c r="BH14" s="681" t="str">
        <f>IF(D14="","",(AD14*BE14)/(1-INDEX(References!$O$4:$O$13,MATCH(Calculations!D14,References!$H$4:$H$13,0)))*((1-BF14)*(1+BG14)))</f>
        <v/>
      </c>
      <c r="BI14" s="682" t="str">
        <f>IF(D14="","",AK14/(1-INDEX(References!$P$4:$P$13,MATCH(Calculations!D14,References!$H$4:$H$13,0)))*((1-BF14)*(1+BG14)))</f>
        <v/>
      </c>
      <c r="BK14" s="679" t="str">
        <f t="shared" si="20"/>
        <v/>
      </c>
      <c r="BL14" s="680" t="str">
        <f t="shared" si="21"/>
        <v/>
      </c>
      <c r="BM14" s="680" t="str">
        <f>IF(OR(C14="",I14=""),"",IF(U14="PASS",ROUND(BK14/X14,References!$B$22),IF(NOT(V14="YES"),0,ROUND(BK14/X14,References!$B$22))))</f>
        <v/>
      </c>
      <c r="BN14" s="680">
        <f>IF(OR(D14="",L14=""),0,ROUND(BL14/Y14,References!$B$22))</f>
        <v>0</v>
      </c>
      <c r="BO14" s="684" t="str">
        <f>IF(AND(C14="",D14=""),"",IF(C14="",INDEX(References!#REF!,MATCH(Calculations!$D14,References!#REF!,0)),(INDEX(References!$L$4:$L$13,MATCH(Calculations!$C14,References!$H$4:$H$13,0)))))</f>
        <v/>
      </c>
      <c r="BP14" s="684" t="str">
        <f t="shared" si="22"/>
        <v/>
      </c>
      <c r="BQ14" s="684" t="str">
        <f t="shared" si="23"/>
        <v/>
      </c>
      <c r="BR14" s="684" t="str">
        <f t="shared" si="24"/>
        <v/>
      </c>
      <c r="BS14" s="691" t="str">
        <f t="shared" si="25"/>
        <v/>
      </c>
      <c r="BU14" s="692" t="str">
        <f>IF(AH14="","",AH14*References!$B$47)</f>
        <v/>
      </c>
      <c r="BV14" s="693" t="str">
        <f>IF(AI14="","",AI14*References!$B$47)</f>
        <v/>
      </c>
      <c r="BW14" s="693" t="str">
        <f>IF(AJ14="","",AJ14*References!$B$47)</f>
        <v/>
      </c>
      <c r="BX14" s="682">
        <f>IF(AK14="","",AK14*References!$B$47)</f>
        <v>0</v>
      </c>
      <c r="BZ14" s="692">
        <f t="shared" si="26"/>
        <v>0</v>
      </c>
      <c r="CA14" s="693">
        <f t="shared" si="27"/>
        <v>0</v>
      </c>
      <c r="CB14" s="693" t="str">
        <f t="shared" si="28"/>
        <v/>
      </c>
      <c r="CC14" s="693" t="str">
        <f t="shared" si="29"/>
        <v/>
      </c>
      <c r="CD14" s="682" t="str">
        <f t="shared" si="30"/>
        <v/>
      </c>
    </row>
    <row r="15" spans="1:82" x14ac:dyDescent="0.2">
      <c r="B15" s="669">
        <v>10</v>
      </c>
      <c r="C15" s="250" t="str">
        <f>IF('Customer Inputs'!$C25="","",'Customer Inputs'!$C25)</f>
        <v/>
      </c>
      <c r="D15" s="250" t="str">
        <f>IF(OR('Customer Inputs'!E25="",'Customer Inputs'!E25="No"),"",IF(F15="YES",References!$H$13,References!$H$12))</f>
        <v/>
      </c>
      <c r="E15" s="250" t="str">
        <f>IF(C15="","",'Customer Inputs'!$W25)</f>
        <v/>
      </c>
      <c r="F15" s="250" t="str">
        <f>IF(OR('Customer Inputs'!T25="",'Customer Inputs'!T25="No"),"","Yes")</f>
        <v/>
      </c>
      <c r="G15" s="251" t="str">
        <f>IF(C15="","",'Customer Inputs'!$M25)</f>
        <v/>
      </c>
      <c r="H15" s="251" t="str">
        <f t="shared" si="3"/>
        <v/>
      </c>
      <c r="I15" s="251" t="str">
        <f>IF(C15="","",'Customer Inputs'!$K25)</f>
        <v/>
      </c>
      <c r="J15" s="251" t="str">
        <f t="shared" si="4"/>
        <v/>
      </c>
      <c r="K15" s="251" t="str">
        <f t="shared" si="5"/>
        <v/>
      </c>
      <c r="L15" s="251" t="str">
        <f>IF(OR(D15="",'Customer Inputs'!$L25=""),"",'Customer Inputs'!$L25)</f>
        <v/>
      </c>
      <c r="M15" s="251" t="str">
        <f>IF(AND(C15="",D15=""),"",'Customer Inputs'!$AD25)</f>
        <v/>
      </c>
      <c r="N15" s="251" t="str">
        <f t="shared" si="6"/>
        <v/>
      </c>
      <c r="O15" s="690" t="str">
        <f>IF(AND(C15="",D15=""),"",'Customer Inputs'!$AB25)</f>
        <v/>
      </c>
      <c r="P15" s="251" t="str">
        <f>IF(OR(AA15=0,AA15&lt;0),"",IF(OR(C15="L734",C15="L734-P",C15="L744",C15="L744-P"),'Customer Inputs'!AB25,O15))</f>
        <v/>
      </c>
      <c r="Q15" s="251" t="str">
        <f t="shared" si="7"/>
        <v/>
      </c>
      <c r="R15" s="252" t="str">
        <f>IF(AND(C15="",D15=""),"",INDEX(References!$E$4:$E$65,MATCH('Customer Inputs'!$T$6,References!$D$4:$D$65,0)))</f>
        <v/>
      </c>
      <c r="S15" s="672" t="str">
        <f t="shared" si="8"/>
        <v/>
      </c>
      <c r="T15" s="673" t="str">
        <f t="shared" si="9"/>
        <v/>
      </c>
      <c r="U15" s="674" t="str">
        <f>IF(OR(M15=0,O15=0,'Customer Inputs'!Q25="",R15=0),"","PASS")</f>
        <v/>
      </c>
      <c r="V15" s="674" t="str">
        <f>IF(ADMIN!AE15="YES","YES",IF(ADMIN!AE15="NO","NO",""))</f>
        <v/>
      </c>
      <c r="W15" s="674" t="str">
        <f t="shared" si="10"/>
        <v/>
      </c>
      <c r="X15" s="674" t="str">
        <f t="shared" si="11"/>
        <v/>
      </c>
      <c r="Y15" s="674" t="str">
        <f t="shared" si="12"/>
        <v/>
      </c>
      <c r="Z15" s="255" t="str">
        <f>IF(AND(C15="",D15=""),"",IF(C15="",INDEX(References!$J$4:$J$13,MATCH(Calculations!$D15,References!H$4:$H$13,0)),(INDEX(References!$J$4:$J$13,MATCH(Calculations!$C15,References!H$4:$H$13,0)))))</f>
        <v/>
      </c>
      <c r="AA15" s="675" t="str">
        <f t="shared" si="31"/>
        <v/>
      </c>
      <c r="AB15" s="256" t="str">
        <f t="shared" si="13"/>
        <v/>
      </c>
      <c r="AC15" s="676" t="str">
        <f>IF(OR(C15="",I15=""),"",IF(U15="PASS",ROUND(AA15/X15,References!$B$23),IF(NOT(V15="YES"),0,ROUND(AA15/X15,References!$B$23))))</f>
        <v/>
      </c>
      <c r="AD15" s="676" t="str">
        <f>IF(AND(C15="",D15=""),"",IF(OR(D15=0,L15=0,Y15=""),0,ROUND(AB15/Y15,References!$B$23)))</f>
        <v/>
      </c>
      <c r="AE15" s="256" t="str">
        <f>IF(OR(C15="",I15=""),"",IF(U15="PASS",ROUND(AC15*X15,References!$B$23),IF(NOT(V15="YES"),0,ROUND(AC15*X15,References!$B$23))))</f>
        <v/>
      </c>
      <c r="AF15" s="256" t="str">
        <f>IF(AND(C15="",D15=""),"",IF(OR(D15=0,L15=0,Y15=""),0,ROUND(AD15*Y15,References!$B$23)))</f>
        <v/>
      </c>
      <c r="AG15" s="257" t="str">
        <f>IF(AND(C15="",D15=""),"",IF(C15="",INDEX(References!$K$4:$K$13,MATCH(Calculations!$D15,References!$H$4:$H$13,0)),INDEX(References!$K$4:$K$13,MATCH(Calculations!C15,References!$H$4:$H$13,0))))</f>
        <v/>
      </c>
      <c r="AH15" s="256" t="str">
        <f t="shared" si="34"/>
        <v/>
      </c>
      <c r="AI15" s="256" t="str">
        <f t="shared" si="35"/>
        <v/>
      </c>
      <c r="AJ15" s="257" t="str">
        <f>IF(OR(C15="",I15=""),"",IF(U15="PASS",ROUND(AH15/X15,References!$B$22),IF(NOT(V15="YES"),0,ROUND(AH15/X15,References!$B$22))))</f>
        <v/>
      </c>
      <c r="AK15" s="257">
        <f>IF(OR(D15="",L15=""),0,ROUND(AI15/Y15,References!$B$22))</f>
        <v>0</v>
      </c>
      <c r="AL15" s="258">
        <f>IF(OR(C15="",I15=""),0,IF(U15="PASS",ROUND(AJ15*X15,References!$B$22)))</f>
        <v>0</v>
      </c>
      <c r="AM15" s="258">
        <f>IF(OR(D15="",L15=""),0,IF(U15="PASS",ROUND(AK15*Y15,References!$B$22)))</f>
        <v>0</v>
      </c>
      <c r="AN15" s="258" t="str">
        <f t="shared" si="15"/>
        <v/>
      </c>
      <c r="AO15" s="259" t="str">
        <f>IF(D15="","",IF('Customer Information'!$L$15="Yes",(INDEX(References!$H$4:$AG$13,MATCH(Calculations!D15,References!$H$4:$H$13,0),25)),IF('Customer Information'!$L$15="No",(INDEX(References!$H$4:$AG$13,MATCH(Calculations!D15,References!$H$4:$H$13,0),24)))))</f>
        <v/>
      </c>
      <c r="AP15" s="541" t="str">
        <f>IF(C15="","",IF('Customer Information'!$L$15="Yes",(INDEX(References!$H$4:$AG$13,MATCH(Calculations!C15,References!$H$4:$H$13,0),25)),IF('Customer Information'!$L$15="No",(INDEX(References!$H$4:$AG$13,MATCH(Calculations!C15,References!$H$4:$H$13,0),24)))))</f>
        <v/>
      </c>
      <c r="AQ15" s="677" t="str">
        <f t="shared" si="16"/>
        <v/>
      </c>
      <c r="AR15" s="541" t="str">
        <f t="shared" si="33"/>
        <v/>
      </c>
      <c r="AS15" s="541">
        <f>IF(D15="",0,INDEX(References!$AG$4:$AG$13,MATCH(D15,References!$H$4:$H$13,0)))</f>
        <v>0</v>
      </c>
      <c r="AT15" s="541">
        <f>IF(C15="",0,INDEX(References!$AG$4:$AG$12,MATCH(C15,References!$H$4:$H$12,0)))</f>
        <v>0</v>
      </c>
      <c r="AU15" s="677" t="str">
        <f t="shared" si="17"/>
        <v/>
      </c>
      <c r="AV15" s="541" t="str">
        <f t="shared" si="18"/>
        <v/>
      </c>
      <c r="AW15" s="678" t="str">
        <f t="shared" si="19"/>
        <v/>
      </c>
      <c r="AX15" s="249"/>
      <c r="AY15" s="679" t="str">
        <f>IF(C15="","",INDEX(References!$I$4:$I$13,MATCH(Calculations!C15,References!$H$4:$H$13,0)))</f>
        <v/>
      </c>
      <c r="AZ15" s="680" t="str">
        <f>IF(C15="","",INDEX(References!$M$4:$M$13,MATCH(Calculations!C15,References!$H$4:$H$13,0)))</f>
        <v/>
      </c>
      <c r="BA15" s="680" t="str">
        <f>IF(C15="","",INDEX(References!$N$4:$N$13,MATCH(Calculations!C15,References!$H$4:$H$13,0)))</f>
        <v/>
      </c>
      <c r="BB15" s="681" t="str">
        <f>IF(C15="","",(AC15*AY15)/(1-INDEX(References!$O$4:$O$13,MATCH(Calculations!C15,References!$H$4:$H$13,0)))*((1-AZ15)*(1+BA15)))</f>
        <v/>
      </c>
      <c r="BC15" s="682" t="str">
        <f>IF(C15="","",(AJ15/(1-INDEX(References!$P$4:$P$13,MATCH(Calculations!C15,References!$H$4:$H$13,0)))*((1-AZ15)*(1+BA15))))</f>
        <v/>
      </c>
      <c r="BE15" s="683" t="str">
        <f>IF(D15="","",(INDEX(References!$I$4:$I$13,MATCH(Calculations!D15,References!$H$4:$H$13,0))))</f>
        <v/>
      </c>
      <c r="BF15" s="680" t="str">
        <f>IF(D15="","",INDEX(References!$M$4:$M$13,MATCH(Calculations!D15,References!$H$4:$H$13,0)))</f>
        <v/>
      </c>
      <c r="BG15" s="680" t="str">
        <f>IF(D15="","",INDEX(References!$N$4:$N$13,MATCH(Calculations!D15,References!$H$4:$H$13,0)))</f>
        <v/>
      </c>
      <c r="BH15" s="681" t="str">
        <f>IF(D15="","",(AD15*BE15)/(1-INDEX(References!$O$4:$O$13,MATCH(Calculations!D15,References!$H$4:$H$13,0)))*((1-BF15)*(1+BG15)))</f>
        <v/>
      </c>
      <c r="BI15" s="682" t="str">
        <f>IF(D15="","",AK15/(1-INDEX(References!$P$4:$P$13,MATCH(Calculations!D15,References!$H$4:$H$13,0)))*((1-BF15)*(1+BG15)))</f>
        <v/>
      </c>
      <c r="BK15" s="679" t="str">
        <f t="shared" si="20"/>
        <v/>
      </c>
      <c r="BL15" s="680" t="str">
        <f t="shared" si="21"/>
        <v/>
      </c>
      <c r="BM15" s="680" t="str">
        <f>IF(OR(C15="",I15=""),"",IF(U15="PASS",ROUND(BK15/X15,References!$B$22),IF(NOT(V15="YES"),0,ROUND(BK15/X15,References!$B$22))))</f>
        <v/>
      </c>
      <c r="BN15" s="680">
        <f>IF(OR(D15="",L15=""),0,ROUND(BL15/Y15,References!$B$22))</f>
        <v>0</v>
      </c>
      <c r="BO15" s="684" t="str">
        <f>IF(AND(C15="",D15=""),"",IF(C15="",INDEX(References!#REF!,MATCH(Calculations!$D15,References!#REF!,0)),(INDEX(References!$L$4:$L$13,MATCH(Calculations!$C15,References!$H$4:$H$13,0)))))</f>
        <v/>
      </c>
      <c r="BP15" s="684" t="str">
        <f t="shared" si="22"/>
        <v/>
      </c>
      <c r="BQ15" s="684" t="str">
        <f t="shared" si="23"/>
        <v/>
      </c>
      <c r="BR15" s="684" t="str">
        <f t="shared" si="24"/>
        <v/>
      </c>
      <c r="BS15" s="691" t="str">
        <f t="shared" si="25"/>
        <v/>
      </c>
      <c r="BU15" s="692" t="str">
        <f>IF(AH15="","",AH15*References!$B$47)</f>
        <v/>
      </c>
      <c r="BV15" s="693" t="str">
        <f>IF(AI15="","",AI15*References!$B$47)</f>
        <v/>
      </c>
      <c r="BW15" s="693" t="str">
        <f>IF(AJ15="","",AJ15*References!$B$47)</f>
        <v/>
      </c>
      <c r="BX15" s="682">
        <f>IF(AK15="","",AK15*References!$B$47)</f>
        <v>0</v>
      </c>
      <c r="BZ15" s="692">
        <f t="shared" si="26"/>
        <v>0</v>
      </c>
      <c r="CA15" s="693">
        <f t="shared" si="27"/>
        <v>0</v>
      </c>
      <c r="CB15" s="693" t="str">
        <f t="shared" si="28"/>
        <v/>
      </c>
      <c r="CC15" s="693" t="str">
        <f t="shared" si="29"/>
        <v/>
      </c>
      <c r="CD15" s="682" t="str">
        <f t="shared" si="30"/>
        <v/>
      </c>
    </row>
    <row r="16" spans="1:82" x14ac:dyDescent="0.2">
      <c r="B16" s="669">
        <v>11</v>
      </c>
      <c r="C16" s="250" t="str">
        <f>IF('Customer Inputs'!$C26="","",'Customer Inputs'!$C26)</f>
        <v/>
      </c>
      <c r="D16" s="250" t="str">
        <f>IF(OR('Customer Inputs'!E26="",'Customer Inputs'!E26="No"),"",IF(F16="YES",References!$H$13,References!$H$12))</f>
        <v/>
      </c>
      <c r="E16" s="250" t="str">
        <f>IF(C16="","",'Customer Inputs'!$W26)</f>
        <v/>
      </c>
      <c r="F16" s="250" t="str">
        <f>IF(OR('Customer Inputs'!T26="",'Customer Inputs'!T26="No"),"","Yes")</f>
        <v/>
      </c>
      <c r="G16" s="251" t="str">
        <f>IF(C16="","",'Customer Inputs'!$M26)</f>
        <v/>
      </c>
      <c r="H16" s="251" t="str">
        <f t="shared" si="3"/>
        <v/>
      </c>
      <c r="I16" s="251" t="str">
        <f>IF(C16="","",'Customer Inputs'!$K26)</f>
        <v/>
      </c>
      <c r="J16" s="251" t="str">
        <f t="shared" si="4"/>
        <v/>
      </c>
      <c r="K16" s="251" t="str">
        <f t="shared" si="5"/>
        <v/>
      </c>
      <c r="L16" s="251" t="str">
        <f>IF(OR(D16="",'Customer Inputs'!$L26=""),"",'Customer Inputs'!$L26)</f>
        <v/>
      </c>
      <c r="M16" s="251" t="str">
        <f>IF(AND(C16="",D16=""),"",'Customer Inputs'!$AD26)</f>
        <v/>
      </c>
      <c r="N16" s="251" t="str">
        <f t="shared" si="6"/>
        <v/>
      </c>
      <c r="O16" s="690" t="str">
        <f>IF(AND(C16="",D16=""),"",'Customer Inputs'!$AB26)</f>
        <v/>
      </c>
      <c r="P16" s="251" t="str">
        <f>IF(OR(AA16=0,AA16&lt;0),"",IF(OR(C16="L734",C16="L734-P",C16="L744",C16="L744-P"),'Customer Inputs'!AB26,O16))</f>
        <v/>
      </c>
      <c r="Q16" s="251" t="str">
        <f t="shared" si="7"/>
        <v/>
      </c>
      <c r="R16" s="252" t="str">
        <f>IF(AND(C16="",D16=""),"",INDEX(References!$E$4:$E$65,MATCH('Customer Inputs'!$T$6,References!$D$4:$D$65,0)))</f>
        <v/>
      </c>
      <c r="S16" s="672" t="str">
        <f t="shared" si="8"/>
        <v/>
      </c>
      <c r="T16" s="673" t="str">
        <f t="shared" si="9"/>
        <v/>
      </c>
      <c r="U16" s="674" t="str">
        <f>IF(OR(M16=0,O16=0,'Customer Inputs'!Q26="",R16=0),"","PASS")</f>
        <v/>
      </c>
      <c r="V16" s="674" t="str">
        <f>IF(ADMIN!AE16="YES","YES",IF(ADMIN!AE16="NO","NO",""))</f>
        <v/>
      </c>
      <c r="W16" s="674" t="str">
        <f t="shared" si="10"/>
        <v/>
      </c>
      <c r="X16" s="674" t="str">
        <f t="shared" si="11"/>
        <v/>
      </c>
      <c r="Y16" s="674" t="str">
        <f t="shared" si="12"/>
        <v/>
      </c>
      <c r="Z16" s="255" t="str">
        <f>IF(AND(C16="",D16=""),"",IF(C16="",INDEX(References!$J$4:$J$13,MATCH(Calculations!$D16,References!H$4:$H$13,0)),(INDEX(References!$J$4:$J$13,MATCH(Calculations!$C16,References!H$4:$H$13,0)))))</f>
        <v/>
      </c>
      <c r="AA16" s="675" t="str">
        <f t="shared" si="31"/>
        <v/>
      </c>
      <c r="AB16" s="256" t="str">
        <f t="shared" si="13"/>
        <v/>
      </c>
      <c r="AC16" s="676" t="str">
        <f>IF(OR(C16="",I16=""),"",IF(U16="PASS",ROUND(AA16/X16,References!$B$23),IF(NOT(V16="YES"),0,ROUND(AA16/X16,References!$B$23))))</f>
        <v/>
      </c>
      <c r="AD16" s="676" t="str">
        <f>IF(AND(C16="",D16=""),"",IF(OR(D16=0,L16=0,Y16=""),0,ROUND(AB16/Y16,References!$B$23)))</f>
        <v/>
      </c>
      <c r="AE16" s="256" t="str">
        <f>IF(OR(C16="",I16=""),"",IF(U16="PASS",ROUND(AC16*X16,References!$B$23),IF(NOT(V16="YES"),0,ROUND(AC16*X16,References!$B$23))))</f>
        <v/>
      </c>
      <c r="AF16" s="256" t="str">
        <f>IF(AND(C16="",D16=""),"",IF(OR(D16=0,L16=0,Y16=""),0,ROUND(AD16*Y16,References!$B$23)))</f>
        <v/>
      </c>
      <c r="AG16" s="257" t="str">
        <f>IF(AND(C16="",D16=""),"",IF(C16="",INDEX(References!$K$4:$K$13,MATCH(Calculations!$D16,References!$H$4:$H$13,0)),INDEX(References!$K$4:$K$13,MATCH(Calculations!C16,References!$H$4:$H$13,0))))</f>
        <v/>
      </c>
      <c r="AH16" s="256" t="str">
        <f t="shared" si="34"/>
        <v/>
      </c>
      <c r="AI16" s="256" t="str">
        <f t="shared" si="35"/>
        <v/>
      </c>
      <c r="AJ16" s="257" t="str">
        <f>IF(OR(C16="",I16=""),"",IF(U16="PASS",ROUND(AH16/X16,References!$B$22),IF(NOT(V16="YES"),0,ROUND(AH16/X16,References!$B$22))))</f>
        <v/>
      </c>
      <c r="AK16" s="257">
        <f>IF(OR(D16="",L16=""),0,ROUND(AI16/Y16,References!$B$22))</f>
        <v>0</v>
      </c>
      <c r="AL16" s="258">
        <f>IF(OR(C16="",I16=""),0,IF(U16="PASS",ROUND(AJ16*X16,References!$B$22)))</f>
        <v>0</v>
      </c>
      <c r="AM16" s="258">
        <f>IF(OR(D16="",L16=""),0,IF(U16="PASS",ROUND(AK16*Y16,References!$B$22)))</f>
        <v>0</v>
      </c>
      <c r="AN16" s="258" t="str">
        <f t="shared" si="15"/>
        <v/>
      </c>
      <c r="AO16" s="259" t="str">
        <f>IF(D16="","",IF('Customer Information'!$L$15="Yes",(INDEX(References!$H$4:$AG$13,MATCH(Calculations!D16,References!$H$4:$H$13,0),25)),IF('Customer Information'!$L$15="No",(INDEX(References!$H$4:$AG$13,MATCH(Calculations!D16,References!$H$4:$H$13,0),24)))))</f>
        <v/>
      </c>
      <c r="AP16" s="541" t="str">
        <f>IF(C16="","",IF('Customer Information'!$L$15="Yes",(INDEX(References!$H$4:$AG$13,MATCH(Calculations!C16,References!$H$4:$H$13,0),25)),IF('Customer Information'!$L$15="No",(INDEX(References!$H$4:$AG$13,MATCH(Calculations!C16,References!$H$4:$H$13,0),24)))))</f>
        <v/>
      </c>
      <c r="AQ16" s="677" t="str">
        <f t="shared" si="16"/>
        <v/>
      </c>
      <c r="AR16" s="541" t="str">
        <f t="shared" si="33"/>
        <v/>
      </c>
      <c r="AS16" s="541">
        <f>IF(D16="",0,INDEX(References!$AG$4:$AG$13,MATCH(D16,References!$H$4:$H$13,0)))</f>
        <v>0</v>
      </c>
      <c r="AT16" s="541">
        <f>IF(C16="",0,INDEX(References!$AG$4:$AG$12,MATCH(C16,References!$H$4:$H$12,0)))</f>
        <v>0</v>
      </c>
      <c r="AU16" s="677" t="str">
        <f t="shared" si="17"/>
        <v/>
      </c>
      <c r="AV16" s="541" t="str">
        <f t="shared" si="18"/>
        <v/>
      </c>
      <c r="AW16" s="678" t="str">
        <f t="shared" si="19"/>
        <v/>
      </c>
      <c r="AX16" s="249"/>
      <c r="AY16" s="679" t="str">
        <f>IF(C16="","",INDEX(References!$I$4:$I$13,MATCH(Calculations!C16,References!$H$4:$H$13,0)))</f>
        <v/>
      </c>
      <c r="AZ16" s="680" t="str">
        <f>IF(C16="","",INDEX(References!$M$4:$M$13,MATCH(Calculations!C16,References!$H$4:$H$13,0)))</f>
        <v/>
      </c>
      <c r="BA16" s="680" t="str">
        <f>IF(C16="","",INDEX(References!$N$4:$N$13,MATCH(Calculations!C16,References!$H$4:$H$13,0)))</f>
        <v/>
      </c>
      <c r="BB16" s="681" t="str">
        <f>IF(C16="","",(AC16*AY16)/(1-INDEX(References!$O$4:$O$13,MATCH(Calculations!C16,References!$H$4:$H$13,0)))*((1-AZ16)*(1+BA16)))</f>
        <v/>
      </c>
      <c r="BC16" s="682" t="str">
        <f>IF(C16="","",(AJ16/(1-INDEX(References!$P$4:$P$13,MATCH(Calculations!C16,References!$H$4:$H$13,0)))*((1-AZ16)*(1+BA16))))</f>
        <v/>
      </c>
      <c r="BE16" s="683" t="str">
        <f>IF(D16="","",(INDEX(References!$I$4:$I$13,MATCH(Calculations!D16,References!$H$4:$H$13,0))))</f>
        <v/>
      </c>
      <c r="BF16" s="680" t="str">
        <f>IF(D16="","",INDEX(References!$M$4:$M$13,MATCH(Calculations!D16,References!$H$4:$H$13,0)))</f>
        <v/>
      </c>
      <c r="BG16" s="680" t="str">
        <f>IF(D16="","",INDEX(References!$N$4:$N$13,MATCH(Calculations!D16,References!$H$4:$H$13,0)))</f>
        <v/>
      </c>
      <c r="BH16" s="681" t="str">
        <f>IF(D16="","",(AD16*BE16)/(1-INDEX(References!$O$4:$O$13,MATCH(Calculations!D16,References!$H$4:$H$13,0)))*((1-BF16)*(1+BG16)))</f>
        <v/>
      </c>
      <c r="BI16" s="682" t="str">
        <f>IF(D16="","",AK16/(1-INDEX(References!$P$4:$P$13,MATCH(Calculations!D16,References!$H$4:$H$13,0)))*((1-BF16)*(1+BG16)))</f>
        <v/>
      </c>
      <c r="BK16" s="679" t="str">
        <f t="shared" si="20"/>
        <v/>
      </c>
      <c r="BL16" s="680" t="str">
        <f t="shared" si="21"/>
        <v/>
      </c>
      <c r="BM16" s="680" t="str">
        <f>IF(OR(C16="",I16=""),"",IF(U16="PASS",ROUND(BK16/X16,References!$B$22),IF(NOT(V16="YES"),0,ROUND(BK16/X16,References!$B$22))))</f>
        <v/>
      </c>
      <c r="BN16" s="680">
        <f>IF(OR(D16="",L16=""),0,ROUND(BL16/Y16,References!$B$22))</f>
        <v>0</v>
      </c>
      <c r="BO16" s="684" t="str">
        <f>IF(AND(C16="",D16=""),"",IF(C16="",INDEX(References!#REF!,MATCH(Calculations!$D16,References!#REF!,0)),(INDEX(References!$L$4:$L$13,MATCH(Calculations!$C16,References!$H$4:$H$13,0)))))</f>
        <v/>
      </c>
      <c r="BP16" s="684" t="str">
        <f t="shared" si="22"/>
        <v/>
      </c>
      <c r="BQ16" s="684" t="str">
        <f t="shared" si="23"/>
        <v/>
      </c>
      <c r="BR16" s="684" t="str">
        <f t="shared" si="24"/>
        <v/>
      </c>
      <c r="BS16" s="691" t="str">
        <f t="shared" si="25"/>
        <v/>
      </c>
      <c r="BU16" s="692" t="str">
        <f>IF(AH16="","",AH16*References!$B$47)</f>
        <v/>
      </c>
      <c r="BV16" s="693" t="str">
        <f>IF(AI16="","",AI16*References!$B$47)</f>
        <v/>
      </c>
      <c r="BW16" s="693" t="str">
        <f>IF(AJ16="","",AJ16*References!$B$47)</f>
        <v/>
      </c>
      <c r="BX16" s="682">
        <f>IF(AK16="","",AK16*References!$B$47)</f>
        <v>0</v>
      </c>
      <c r="BZ16" s="692">
        <f t="shared" si="26"/>
        <v>0</v>
      </c>
      <c r="CA16" s="693">
        <f t="shared" si="27"/>
        <v>0</v>
      </c>
      <c r="CB16" s="693" t="str">
        <f t="shared" si="28"/>
        <v/>
      </c>
      <c r="CC16" s="693" t="str">
        <f t="shared" si="29"/>
        <v/>
      </c>
      <c r="CD16" s="682" t="str">
        <f t="shared" si="30"/>
        <v/>
      </c>
    </row>
    <row r="17" spans="2:82" x14ac:dyDescent="0.2">
      <c r="B17" s="669">
        <v>12</v>
      </c>
      <c r="C17" s="250" t="str">
        <f>IF('Customer Inputs'!$C27="","",'Customer Inputs'!$C27)</f>
        <v/>
      </c>
      <c r="D17" s="250" t="str">
        <f>IF(OR('Customer Inputs'!E27="",'Customer Inputs'!E27="No"),"",IF(F17="YES",References!$H$13,References!$H$12))</f>
        <v/>
      </c>
      <c r="E17" s="250" t="str">
        <f>IF(C17="","",'Customer Inputs'!$W27)</f>
        <v/>
      </c>
      <c r="F17" s="250" t="str">
        <f>IF(OR('Customer Inputs'!T27="",'Customer Inputs'!T27="No"),"","Yes")</f>
        <v/>
      </c>
      <c r="G17" s="251" t="str">
        <f>IF(C17="","",'Customer Inputs'!$M27)</f>
        <v/>
      </c>
      <c r="H17" s="251" t="str">
        <f t="shared" si="3"/>
        <v/>
      </c>
      <c r="I17" s="251" t="str">
        <f>IF(C17="","",'Customer Inputs'!$K27)</f>
        <v/>
      </c>
      <c r="J17" s="251" t="str">
        <f t="shared" si="4"/>
        <v/>
      </c>
      <c r="K17" s="251" t="str">
        <f t="shared" si="5"/>
        <v/>
      </c>
      <c r="L17" s="251" t="str">
        <f>IF(OR(D17="",'Customer Inputs'!$L27=""),"",'Customer Inputs'!$L27)</f>
        <v/>
      </c>
      <c r="M17" s="251" t="str">
        <f>IF(AND(C17="",D17=""),"",'Customer Inputs'!$AD27)</f>
        <v/>
      </c>
      <c r="N17" s="251" t="str">
        <f t="shared" si="6"/>
        <v/>
      </c>
      <c r="O17" s="690" t="str">
        <f>IF(AND(C17="",D17=""),"",'Customer Inputs'!$AB27)</f>
        <v/>
      </c>
      <c r="P17" s="251" t="str">
        <f>IF(OR(AA17=0,AA17&lt;0),"",IF(OR(C17="L734",C17="L734-P",C17="L744",C17="L744-P"),'Customer Inputs'!AB27,O17))</f>
        <v/>
      </c>
      <c r="Q17" s="251" t="str">
        <f t="shared" si="7"/>
        <v/>
      </c>
      <c r="R17" s="252" t="str">
        <f>IF(AND(C17="",D17=""),"",INDEX(References!$E$4:$E$65,MATCH('Customer Inputs'!$T$6,References!$D$4:$D$65,0)))</f>
        <v/>
      </c>
      <c r="S17" s="672" t="str">
        <f t="shared" si="8"/>
        <v/>
      </c>
      <c r="T17" s="673" t="str">
        <f t="shared" si="9"/>
        <v/>
      </c>
      <c r="U17" s="674" t="str">
        <f>IF(OR(M17=0,O17=0,'Customer Inputs'!Q27="",R17=0),"","PASS")</f>
        <v/>
      </c>
      <c r="V17" s="674" t="str">
        <f>IF(ADMIN!AE17="YES","YES",IF(ADMIN!AE17="NO","NO",""))</f>
        <v/>
      </c>
      <c r="W17" s="674" t="str">
        <f t="shared" si="10"/>
        <v/>
      </c>
      <c r="X17" s="674" t="str">
        <f t="shared" si="11"/>
        <v/>
      </c>
      <c r="Y17" s="674" t="str">
        <f t="shared" si="12"/>
        <v/>
      </c>
      <c r="Z17" s="255" t="str">
        <f>IF(AND(C17="",D17=""),"",IF(C17="",INDEX(References!$J$4:$J$13,MATCH(Calculations!$D17,References!H$4:$H$13,0)),(INDEX(References!$J$4:$J$13,MATCH(Calculations!$C17,References!H$4:$H$13,0)))))</f>
        <v/>
      </c>
      <c r="AA17" s="675" t="str">
        <f t="shared" si="31"/>
        <v/>
      </c>
      <c r="AB17" s="256" t="str">
        <f t="shared" si="13"/>
        <v/>
      </c>
      <c r="AC17" s="676" t="str">
        <f>IF(OR(C17="",I17=""),"",IF(U17="PASS",ROUND(AA17/X17,References!$B$23),IF(NOT(V17="YES"),0,ROUND(AA17/X17,References!$B$23))))</f>
        <v/>
      </c>
      <c r="AD17" s="676" t="str">
        <f>IF(AND(C17="",D17=""),"",IF(OR(D17=0,L17=0,Y17=""),0,ROUND(AB17/Y17,References!$B$23)))</f>
        <v/>
      </c>
      <c r="AE17" s="256" t="str">
        <f>IF(OR(C17="",I17=""),"",IF(U17="PASS",ROUND(AC17*X17,References!$B$23),IF(NOT(V17="YES"),0,ROUND(AC17*X17,References!$B$23))))</f>
        <v/>
      </c>
      <c r="AF17" s="256" t="str">
        <f>IF(AND(C17="",D17=""),"",IF(OR(D17=0,L17=0,Y17=""),0,ROUND(AD17*Y17,References!$B$23)))</f>
        <v/>
      </c>
      <c r="AG17" s="257" t="str">
        <f>IF(AND(C17="",D17=""),"",IF(C17="",INDEX(References!$K$4:$K$13,MATCH(Calculations!$D17,References!$H$4:$H$13,0)),INDEX(References!$K$4:$K$13,MATCH(Calculations!C17,References!$H$4:$H$13,0))))</f>
        <v/>
      </c>
      <c r="AH17" s="256" t="str">
        <f t="shared" si="34"/>
        <v/>
      </c>
      <c r="AI17" s="256" t="str">
        <f t="shared" si="35"/>
        <v/>
      </c>
      <c r="AJ17" s="257" t="str">
        <f>IF(OR(C17="",I17=""),"",IF(U17="PASS",ROUND(AH17/X17,References!$B$22),IF(NOT(V17="YES"),0,ROUND(AH17/X17,References!$B$22))))</f>
        <v/>
      </c>
      <c r="AK17" s="257">
        <f>IF(OR(D17="",L17=""),0,ROUND(AI17/Y17,References!$B$22))</f>
        <v>0</v>
      </c>
      <c r="AL17" s="258">
        <f>IF(OR(C17="",I17=""),0,IF(U17="PASS",ROUND(AJ17*X17,References!$B$22)))</f>
        <v>0</v>
      </c>
      <c r="AM17" s="258">
        <f>IF(OR(D17="",L17=""),0,IF(U17="PASS",ROUND(AK17*Y17,References!$B$22)))</f>
        <v>0</v>
      </c>
      <c r="AN17" s="258" t="str">
        <f t="shared" si="15"/>
        <v/>
      </c>
      <c r="AO17" s="259" t="str">
        <f>IF(D17="","",IF('Customer Information'!$L$15="Yes",(INDEX(References!$H$4:$AG$13,MATCH(Calculations!D17,References!$H$4:$H$13,0),25)),IF('Customer Information'!$L$15="No",(INDEX(References!$H$4:$AG$13,MATCH(Calculations!D17,References!$H$4:$H$13,0),24)))))</f>
        <v/>
      </c>
      <c r="AP17" s="541" t="str">
        <f>IF(C17="","",IF('Customer Information'!$L$15="Yes",(INDEX(References!$H$4:$AG$13,MATCH(Calculations!C17,References!$H$4:$H$13,0),25)),IF('Customer Information'!$L$15="No",(INDEX(References!$H$4:$AG$13,MATCH(Calculations!C17,References!$H$4:$H$13,0),24)))))</f>
        <v/>
      </c>
      <c r="AQ17" s="677" t="str">
        <f t="shared" si="16"/>
        <v/>
      </c>
      <c r="AR17" s="541" t="str">
        <f t="shared" si="33"/>
        <v/>
      </c>
      <c r="AS17" s="541">
        <f>IF(D17="",0,INDEX(References!$AG$4:$AG$13,MATCH(D17,References!$H$4:$H$13,0)))</f>
        <v>0</v>
      </c>
      <c r="AT17" s="541">
        <f>IF(C17="",0,INDEX(References!$AG$4:$AG$12,MATCH(C17,References!$H$4:$H$12,0)))</f>
        <v>0</v>
      </c>
      <c r="AU17" s="677" t="str">
        <f t="shared" si="17"/>
        <v/>
      </c>
      <c r="AV17" s="541" t="str">
        <f t="shared" si="18"/>
        <v/>
      </c>
      <c r="AW17" s="678" t="str">
        <f t="shared" si="19"/>
        <v/>
      </c>
      <c r="AX17" s="249"/>
      <c r="AY17" s="679" t="str">
        <f>IF(C17="","",INDEX(References!$I$4:$I$13,MATCH(Calculations!C17,References!$H$4:$H$13,0)))</f>
        <v/>
      </c>
      <c r="AZ17" s="680" t="str">
        <f>IF(C17="","",INDEX(References!$M$4:$M$13,MATCH(Calculations!C17,References!$H$4:$H$13,0)))</f>
        <v/>
      </c>
      <c r="BA17" s="680" t="str">
        <f>IF(C17="","",INDEX(References!$N$4:$N$13,MATCH(Calculations!C17,References!$H$4:$H$13,0)))</f>
        <v/>
      </c>
      <c r="BB17" s="681" t="str">
        <f>IF(C17="","",(AC17*AY17)/(1-INDEX(References!$O$4:$O$13,MATCH(Calculations!C17,References!$H$4:$H$13,0)))*((1-AZ17)*(1+BA17)))</f>
        <v/>
      </c>
      <c r="BC17" s="682" t="str">
        <f>IF(C17="","",(AJ17/(1-INDEX(References!$P$4:$P$13,MATCH(Calculations!C17,References!$H$4:$H$13,0)))*((1-AZ17)*(1+BA17))))</f>
        <v/>
      </c>
      <c r="BE17" s="683" t="str">
        <f>IF(D17="","",(INDEX(References!$I$4:$I$13,MATCH(Calculations!D17,References!$H$4:$H$13,0))))</f>
        <v/>
      </c>
      <c r="BF17" s="680" t="str">
        <f>IF(D17="","",INDEX(References!$M$4:$M$13,MATCH(Calculations!D17,References!$H$4:$H$13,0)))</f>
        <v/>
      </c>
      <c r="BG17" s="680" t="str">
        <f>IF(D17="","",INDEX(References!$N$4:$N$13,MATCH(Calculations!D17,References!$H$4:$H$13,0)))</f>
        <v/>
      </c>
      <c r="BH17" s="681" t="str">
        <f>IF(D17="","",(AD17*BE17)/(1-INDEX(References!$O$4:$O$13,MATCH(Calculations!D17,References!$H$4:$H$13,0)))*((1-BF17)*(1+BG17)))</f>
        <v/>
      </c>
      <c r="BI17" s="682" t="str">
        <f>IF(D17="","",AK17/(1-INDEX(References!$P$4:$P$13,MATCH(Calculations!D17,References!$H$4:$H$13,0)))*((1-BF17)*(1+BG17)))</f>
        <v/>
      </c>
      <c r="BK17" s="679" t="str">
        <f t="shared" si="20"/>
        <v/>
      </c>
      <c r="BL17" s="680" t="str">
        <f t="shared" si="21"/>
        <v/>
      </c>
      <c r="BM17" s="680" t="str">
        <f>IF(OR(C17="",I17=""),"",IF(U17="PASS",ROUND(BK17/X17,References!$B$22),IF(NOT(V17="YES"),0,ROUND(BK17/X17,References!$B$22))))</f>
        <v/>
      </c>
      <c r="BN17" s="680">
        <f>IF(OR(D17="",L17=""),0,ROUND(BL17/Y17,References!$B$22))</f>
        <v>0</v>
      </c>
      <c r="BO17" s="684" t="str">
        <f>IF(AND(C17="",D17=""),"",IF(C17="",INDEX(References!#REF!,MATCH(Calculations!$D17,References!#REF!,0)),(INDEX(References!$L$4:$L$13,MATCH(Calculations!$C17,References!$H$4:$H$13,0)))))</f>
        <v/>
      </c>
      <c r="BP17" s="684" t="str">
        <f t="shared" si="22"/>
        <v/>
      </c>
      <c r="BQ17" s="684" t="str">
        <f t="shared" si="23"/>
        <v/>
      </c>
      <c r="BR17" s="684" t="str">
        <f t="shared" si="24"/>
        <v/>
      </c>
      <c r="BS17" s="691" t="str">
        <f t="shared" si="25"/>
        <v/>
      </c>
      <c r="BU17" s="692" t="str">
        <f>IF(AH17="","",AH17*References!$B$47)</f>
        <v/>
      </c>
      <c r="BV17" s="693" t="str">
        <f>IF(AI17="","",AI17*References!$B$47)</f>
        <v/>
      </c>
      <c r="BW17" s="693" t="str">
        <f>IF(AJ17="","",AJ17*References!$B$47)</f>
        <v/>
      </c>
      <c r="BX17" s="682">
        <f>IF(AK17="","",AK17*References!$B$47)</f>
        <v>0</v>
      </c>
      <c r="BZ17" s="692">
        <f t="shared" si="26"/>
        <v>0</v>
      </c>
      <c r="CA17" s="693">
        <f t="shared" si="27"/>
        <v>0</v>
      </c>
      <c r="CB17" s="693" t="str">
        <f t="shared" si="28"/>
        <v/>
      </c>
      <c r="CC17" s="693" t="str">
        <f t="shared" si="29"/>
        <v/>
      </c>
      <c r="CD17" s="682" t="str">
        <f t="shared" si="30"/>
        <v/>
      </c>
    </row>
    <row r="18" spans="2:82" x14ac:dyDescent="0.2">
      <c r="B18" s="669">
        <v>13</v>
      </c>
      <c r="C18" s="250" t="str">
        <f>IF('Customer Inputs'!$C28="","",'Customer Inputs'!$C28)</f>
        <v/>
      </c>
      <c r="D18" s="250" t="str">
        <f>IF(OR('Customer Inputs'!E28="",'Customer Inputs'!E28="No"),"",IF(F18="YES",References!$H$13,References!$H$12))</f>
        <v/>
      </c>
      <c r="E18" s="250" t="str">
        <f>IF(C18="","",'Customer Inputs'!$W28)</f>
        <v/>
      </c>
      <c r="F18" s="250" t="str">
        <f>IF(OR('Customer Inputs'!T28="",'Customer Inputs'!T28="No"),"","Yes")</f>
        <v/>
      </c>
      <c r="G18" s="251" t="str">
        <f>IF(C18="","",'Customer Inputs'!$M28)</f>
        <v/>
      </c>
      <c r="H18" s="251" t="str">
        <f t="shared" si="3"/>
        <v/>
      </c>
      <c r="I18" s="251" t="str">
        <f>IF(C18="","",'Customer Inputs'!$K28)</f>
        <v/>
      </c>
      <c r="J18" s="251" t="str">
        <f t="shared" si="4"/>
        <v/>
      </c>
      <c r="K18" s="251" t="str">
        <f t="shared" si="5"/>
        <v/>
      </c>
      <c r="L18" s="251" t="str">
        <f>IF(OR(D18="",'Customer Inputs'!$L28=""),"",'Customer Inputs'!$L28)</f>
        <v/>
      </c>
      <c r="M18" s="251" t="str">
        <f>IF(AND(C18="",D18=""),"",'Customer Inputs'!$AD28)</f>
        <v/>
      </c>
      <c r="N18" s="251" t="str">
        <f t="shared" si="6"/>
        <v/>
      </c>
      <c r="O18" s="690" t="str">
        <f>IF(AND(C18="",D18=""),"",'Customer Inputs'!$AB28)</f>
        <v/>
      </c>
      <c r="P18" s="251" t="str">
        <f>IF(OR(AA18=0,AA18&lt;0),"",IF(OR(C18="L734",C18="L734-P",C18="L744",C18="L744-P"),'Customer Inputs'!AB28,O18))</f>
        <v/>
      </c>
      <c r="Q18" s="251" t="str">
        <f t="shared" si="7"/>
        <v/>
      </c>
      <c r="R18" s="252" t="str">
        <f>IF(AND(C18="",D18=""),"",INDEX(References!$E$4:$E$65,MATCH('Customer Inputs'!$T$6,References!$D$4:$D$65,0)))</f>
        <v/>
      </c>
      <c r="S18" s="672" t="str">
        <f t="shared" si="8"/>
        <v/>
      </c>
      <c r="T18" s="673" t="str">
        <f t="shared" si="9"/>
        <v/>
      </c>
      <c r="U18" s="674" t="str">
        <f>IF(OR(M18=0,O18=0,'Customer Inputs'!Q28="",R18=0),"","PASS")</f>
        <v/>
      </c>
      <c r="V18" s="674" t="str">
        <f>IF(ADMIN!AE18="YES","YES",IF(ADMIN!AE18="NO","NO",""))</f>
        <v/>
      </c>
      <c r="W18" s="674" t="str">
        <f t="shared" si="10"/>
        <v/>
      </c>
      <c r="X18" s="674" t="str">
        <f t="shared" si="11"/>
        <v/>
      </c>
      <c r="Y18" s="674" t="str">
        <f t="shared" si="12"/>
        <v/>
      </c>
      <c r="Z18" s="255" t="str">
        <f>IF(AND(C18="",D18=""),"",IF(C18="",INDEX(References!$J$4:$J$13,MATCH(Calculations!$D18,References!H$4:$H$13,0)),(INDEX(References!$J$4:$J$13,MATCH(Calculations!$C18,References!H$4:$H$13,0)))))</f>
        <v/>
      </c>
      <c r="AA18" s="675" t="str">
        <f t="shared" si="31"/>
        <v/>
      </c>
      <c r="AB18" s="256" t="str">
        <f t="shared" si="13"/>
        <v/>
      </c>
      <c r="AC18" s="676" t="str">
        <f>IF(OR(C18="",I18=""),"",IF(U18="PASS",ROUND(AA18/X18,References!$B$23),IF(NOT(V18="YES"),0,ROUND(AA18/X18,References!$B$23))))</f>
        <v/>
      </c>
      <c r="AD18" s="676" t="str">
        <f>IF(AND(C18="",D18=""),"",IF(OR(D18=0,L18=0,Y18=""),0,ROUND(AB18/Y18,References!$B$23)))</f>
        <v/>
      </c>
      <c r="AE18" s="256" t="str">
        <f>IF(OR(C18="",I18=""),"",IF(U18="PASS",ROUND(AC18*X18,References!$B$23),IF(NOT(V18="YES"),0,ROUND(AC18*X18,References!$B$23))))</f>
        <v/>
      </c>
      <c r="AF18" s="256" t="str">
        <f>IF(AND(C18="",D18=""),"",IF(OR(D18=0,L18=0,Y18=""),0,ROUND(AD18*Y18,References!$B$23)))</f>
        <v/>
      </c>
      <c r="AG18" s="257" t="str">
        <f>IF(AND(C18="",D18=""),"",IF(C18="",INDEX(References!$K$4:$K$13,MATCH(Calculations!$D18,References!$H$4:$H$13,0)),INDEX(References!$K$4:$K$13,MATCH(Calculations!C18,References!$H$4:$H$13,0))))</f>
        <v/>
      </c>
      <c r="AH18" s="256" t="str">
        <f t="shared" si="34"/>
        <v/>
      </c>
      <c r="AI18" s="256" t="str">
        <f t="shared" si="35"/>
        <v/>
      </c>
      <c r="AJ18" s="257" t="str">
        <f>IF(OR(C18="",I18=""),"",IF(U18="PASS",ROUND(AH18/X18,References!$B$22),IF(NOT(V18="YES"),0,ROUND(AH18/X18,References!$B$22))))</f>
        <v/>
      </c>
      <c r="AK18" s="257">
        <f>IF(OR(D18="",L18=""),0,ROUND(AI18/Y18,References!$B$22))</f>
        <v>0</v>
      </c>
      <c r="AL18" s="258">
        <f>IF(OR(C18="",I18=""),0,IF(U18="PASS",ROUND(AJ18*X18,References!$B$22)))</f>
        <v>0</v>
      </c>
      <c r="AM18" s="258">
        <f>IF(OR(D18="",L18=""),0,IF(U18="PASS",ROUND(AK18*Y18,References!$B$22)))</f>
        <v>0</v>
      </c>
      <c r="AN18" s="258" t="str">
        <f t="shared" si="15"/>
        <v/>
      </c>
      <c r="AO18" s="259" t="str">
        <f>IF(D18="","",IF('Customer Information'!$L$15="Yes",(INDEX(References!$H$4:$AG$13,MATCH(Calculations!D18,References!$H$4:$H$13,0),25)),IF('Customer Information'!$L$15="No",(INDEX(References!$H$4:$AG$13,MATCH(Calculations!D18,References!$H$4:$H$13,0),24)))))</f>
        <v/>
      </c>
      <c r="AP18" s="541" t="str">
        <f>IF(C18="","",IF('Customer Information'!$L$15="Yes",(INDEX(References!$H$4:$AG$13,MATCH(Calculations!C18,References!$H$4:$H$13,0),25)),IF('Customer Information'!$L$15="No",(INDEX(References!$H$4:$AG$13,MATCH(Calculations!C18,References!$H$4:$H$13,0),24)))))</f>
        <v/>
      </c>
      <c r="AQ18" s="677" t="str">
        <f t="shared" si="16"/>
        <v/>
      </c>
      <c r="AR18" s="541" t="str">
        <f t="shared" si="33"/>
        <v/>
      </c>
      <c r="AS18" s="541">
        <f>IF(D18="",0,INDEX(References!$AG$4:$AG$13,MATCH(D18,References!$H$4:$H$13,0)))</f>
        <v>0</v>
      </c>
      <c r="AT18" s="541">
        <f>IF(C18="",0,INDEX(References!$AG$4:$AG$12,MATCH(C18,References!$H$4:$H$12,0)))</f>
        <v>0</v>
      </c>
      <c r="AU18" s="677" t="str">
        <f t="shared" si="17"/>
        <v/>
      </c>
      <c r="AV18" s="541" t="str">
        <f t="shared" si="18"/>
        <v/>
      </c>
      <c r="AW18" s="678" t="str">
        <f t="shared" si="19"/>
        <v/>
      </c>
      <c r="AX18" s="249"/>
      <c r="AY18" s="679" t="str">
        <f>IF(C18="","",INDEX(References!$I$4:$I$13,MATCH(Calculations!C18,References!$H$4:$H$13,0)))</f>
        <v/>
      </c>
      <c r="AZ18" s="680" t="str">
        <f>IF(C18="","",INDEX(References!$M$4:$M$13,MATCH(Calculations!C18,References!$H$4:$H$13,0)))</f>
        <v/>
      </c>
      <c r="BA18" s="680" t="str">
        <f>IF(C18="","",INDEX(References!$N$4:$N$13,MATCH(Calculations!C18,References!$H$4:$H$13,0)))</f>
        <v/>
      </c>
      <c r="BB18" s="681" t="str">
        <f>IF(C18="","",(AC18*AY18)/(1-INDEX(References!$O$4:$O$13,MATCH(Calculations!C18,References!$H$4:$H$13,0)))*((1-AZ18)*(1+BA18)))</f>
        <v/>
      </c>
      <c r="BC18" s="682" t="str">
        <f>IF(C18="","",(AJ18/(1-INDEX(References!$P$4:$P$13,MATCH(Calculations!C18,References!$H$4:$H$13,0)))*((1-AZ18)*(1+BA18))))</f>
        <v/>
      </c>
      <c r="BE18" s="683" t="str">
        <f>IF(D18="","",(INDEX(References!$I$4:$I$13,MATCH(Calculations!D18,References!$H$4:$H$13,0))))</f>
        <v/>
      </c>
      <c r="BF18" s="680" t="str">
        <f>IF(D18="","",INDEX(References!$M$4:$M$13,MATCH(Calculations!D18,References!$H$4:$H$13,0)))</f>
        <v/>
      </c>
      <c r="BG18" s="680" t="str">
        <f>IF(D18="","",INDEX(References!$N$4:$N$13,MATCH(Calculations!D18,References!$H$4:$H$13,0)))</f>
        <v/>
      </c>
      <c r="BH18" s="681" t="str">
        <f>IF(D18="","",(AD18*BE18)/(1-INDEX(References!$O$4:$O$13,MATCH(Calculations!D18,References!$H$4:$H$13,0)))*((1-BF18)*(1+BG18)))</f>
        <v/>
      </c>
      <c r="BI18" s="682" t="str">
        <f>IF(D18="","",AK18/(1-INDEX(References!$P$4:$P$13,MATCH(Calculations!D18,References!$H$4:$H$13,0)))*((1-BF18)*(1+BG18)))</f>
        <v/>
      </c>
      <c r="BK18" s="679" t="str">
        <f t="shared" si="20"/>
        <v/>
      </c>
      <c r="BL18" s="680" t="str">
        <f t="shared" si="21"/>
        <v/>
      </c>
      <c r="BM18" s="680" t="str">
        <f>IF(OR(C18="",I18=""),"",IF(U18="PASS",ROUND(BK18/X18,References!$B$22),IF(NOT(V18="YES"),0,ROUND(BK18/X18,References!$B$22))))</f>
        <v/>
      </c>
      <c r="BN18" s="680">
        <f>IF(OR(D18="",L18=""),0,ROUND(BL18/Y18,References!$B$22))</f>
        <v>0</v>
      </c>
      <c r="BO18" s="684" t="str">
        <f>IF(AND(C18="",D18=""),"",IF(C18="",INDEX(References!#REF!,MATCH(Calculations!$D18,References!#REF!,0)),(INDEX(References!$L$4:$L$13,MATCH(Calculations!$C18,References!$H$4:$H$13,0)))))</f>
        <v/>
      </c>
      <c r="BP18" s="684" t="str">
        <f t="shared" si="22"/>
        <v/>
      </c>
      <c r="BQ18" s="684" t="str">
        <f t="shared" si="23"/>
        <v/>
      </c>
      <c r="BR18" s="684" t="str">
        <f t="shared" si="24"/>
        <v/>
      </c>
      <c r="BS18" s="691" t="str">
        <f t="shared" si="25"/>
        <v/>
      </c>
      <c r="BU18" s="692" t="str">
        <f>IF(AH18="","",AH18*References!$B$47)</f>
        <v/>
      </c>
      <c r="BV18" s="693" t="str">
        <f>IF(AI18="","",AI18*References!$B$47)</f>
        <v/>
      </c>
      <c r="BW18" s="693" t="str">
        <f>IF(AJ18="","",AJ18*References!$B$47)</f>
        <v/>
      </c>
      <c r="BX18" s="682">
        <f>IF(AK18="","",AK18*References!$B$47)</f>
        <v>0</v>
      </c>
      <c r="BZ18" s="692">
        <f t="shared" si="26"/>
        <v>0</v>
      </c>
      <c r="CA18" s="693">
        <f t="shared" si="27"/>
        <v>0</v>
      </c>
      <c r="CB18" s="693" t="str">
        <f t="shared" si="28"/>
        <v/>
      </c>
      <c r="CC18" s="693" t="str">
        <f t="shared" si="29"/>
        <v/>
      </c>
      <c r="CD18" s="682" t="str">
        <f t="shared" si="30"/>
        <v/>
      </c>
    </row>
    <row r="19" spans="2:82" x14ac:dyDescent="0.2">
      <c r="B19" s="669">
        <v>14</v>
      </c>
      <c r="C19" s="250" t="str">
        <f>IF('Customer Inputs'!$C29="","",'Customer Inputs'!$C29)</f>
        <v/>
      </c>
      <c r="D19" s="250" t="str">
        <f>IF(OR('Customer Inputs'!E29="",'Customer Inputs'!E29="No"),"",IF(F19="YES",References!$H$13,References!$H$12))</f>
        <v/>
      </c>
      <c r="E19" s="250" t="str">
        <f>IF(C19="","",'Customer Inputs'!$W29)</f>
        <v/>
      </c>
      <c r="F19" s="250" t="str">
        <f>IF(OR('Customer Inputs'!T29="",'Customer Inputs'!T29="No"),"","Yes")</f>
        <v/>
      </c>
      <c r="G19" s="251" t="str">
        <f>IF(C19="","",'Customer Inputs'!$M29)</f>
        <v/>
      </c>
      <c r="H19" s="251" t="str">
        <f t="shared" si="3"/>
        <v/>
      </c>
      <c r="I19" s="251" t="str">
        <f>IF(C19="","",'Customer Inputs'!$K29)</f>
        <v/>
      </c>
      <c r="J19" s="251" t="str">
        <f t="shared" si="4"/>
        <v/>
      </c>
      <c r="K19" s="251" t="str">
        <f t="shared" si="5"/>
        <v/>
      </c>
      <c r="L19" s="251" t="str">
        <f>IF(OR(D19="",'Customer Inputs'!$L29=""),"",'Customer Inputs'!$L29)</f>
        <v/>
      </c>
      <c r="M19" s="251" t="str">
        <f>IF(AND(C19="",D19=""),"",'Customer Inputs'!$AD29)</f>
        <v/>
      </c>
      <c r="N19" s="251" t="str">
        <f t="shared" si="6"/>
        <v/>
      </c>
      <c r="O19" s="690" t="str">
        <f>IF(AND(C19="",D19=""),"",'Customer Inputs'!$AB29)</f>
        <v/>
      </c>
      <c r="P19" s="251" t="str">
        <f>IF(OR(AA19=0,AA19&lt;0),"",IF(OR(C19="L734",C19="L734-P",C19="L744",C19="L744-P"),'Customer Inputs'!AB29,O19))</f>
        <v/>
      </c>
      <c r="Q19" s="251" t="str">
        <f t="shared" si="7"/>
        <v/>
      </c>
      <c r="R19" s="252" t="str">
        <f>IF(AND(C19="",D19=""),"",INDEX(References!$E$4:$E$65,MATCH('Customer Inputs'!$T$6,References!$D$4:$D$65,0)))</f>
        <v/>
      </c>
      <c r="S19" s="672" t="str">
        <f t="shared" si="8"/>
        <v/>
      </c>
      <c r="T19" s="673" t="str">
        <f t="shared" si="9"/>
        <v/>
      </c>
      <c r="U19" s="674" t="str">
        <f>IF(OR(M19=0,O19=0,'Customer Inputs'!Q29="",R19=0),"","PASS")</f>
        <v/>
      </c>
      <c r="V19" s="674" t="str">
        <f>IF(ADMIN!AE19="YES","YES",IF(ADMIN!AE19="NO","NO",""))</f>
        <v/>
      </c>
      <c r="W19" s="674" t="str">
        <f t="shared" si="10"/>
        <v/>
      </c>
      <c r="X19" s="674" t="str">
        <f t="shared" si="11"/>
        <v/>
      </c>
      <c r="Y19" s="674" t="str">
        <f t="shared" si="12"/>
        <v/>
      </c>
      <c r="Z19" s="255" t="str">
        <f>IF(AND(C19="",D19=""),"",IF(C19="",INDEX(References!$J$4:$J$13,MATCH(Calculations!$D19,References!H$4:$H$13,0)),(INDEX(References!$J$4:$J$13,MATCH(Calculations!$C19,References!H$4:$H$13,0)))))</f>
        <v/>
      </c>
      <c r="AA19" s="675" t="str">
        <f t="shared" si="31"/>
        <v/>
      </c>
      <c r="AB19" s="256" t="str">
        <f t="shared" si="13"/>
        <v/>
      </c>
      <c r="AC19" s="676" t="str">
        <f>IF(OR(C19="",I19=""),"",IF(U19="PASS",ROUND(AA19/X19,References!$B$23),IF(NOT(V19="YES"),0,ROUND(AA19/X19,References!$B$23))))</f>
        <v/>
      </c>
      <c r="AD19" s="676" t="str">
        <f>IF(AND(C19="",D19=""),"",IF(OR(D19=0,L19=0,Y19=""),0,ROUND(AB19/Y19,References!$B$23)))</f>
        <v/>
      </c>
      <c r="AE19" s="256" t="str">
        <f>IF(OR(C19="",I19=""),"",IF(U19="PASS",ROUND(AC19*X19,References!$B$23),IF(NOT(V19="YES"),0,ROUND(AC19*X19,References!$B$23))))</f>
        <v/>
      </c>
      <c r="AF19" s="256" t="str">
        <f>IF(AND(C19="",D19=""),"",IF(OR(D19=0,L19=0,Y19=""),0,ROUND(AD19*Y19,References!$B$23)))</f>
        <v/>
      </c>
      <c r="AG19" s="257" t="str">
        <f>IF(AND(C19="",D19=""),"",IF(C19="",INDEX(References!$K$4:$K$13,MATCH(Calculations!$D19,References!$H$4:$H$13,0)),INDEX(References!$K$4:$K$13,MATCH(Calculations!C19,References!$H$4:$H$13,0))))</f>
        <v/>
      </c>
      <c r="AH19" s="256" t="str">
        <f t="shared" si="34"/>
        <v/>
      </c>
      <c r="AI19" s="256" t="str">
        <f t="shared" si="35"/>
        <v/>
      </c>
      <c r="AJ19" s="257" t="str">
        <f>IF(OR(C19="",I19=""),"",IF(U19="PASS",ROUND(AH19/X19,References!$B$22),IF(NOT(V19="YES"),0,ROUND(AH19/X19,References!$B$22))))</f>
        <v/>
      </c>
      <c r="AK19" s="257">
        <f>IF(OR(D19="",L19=""),0,ROUND(AI19/Y19,References!$B$22))</f>
        <v>0</v>
      </c>
      <c r="AL19" s="258">
        <f>IF(OR(C19="",I19=""),0,IF(U19="PASS",ROUND(AJ19*X19,References!$B$22)))</f>
        <v>0</v>
      </c>
      <c r="AM19" s="258">
        <f>IF(OR(D19="",L19=""),0,IF(U19="PASS",ROUND(AK19*Y19,References!$B$22)))</f>
        <v>0</v>
      </c>
      <c r="AN19" s="258" t="str">
        <f t="shared" si="15"/>
        <v/>
      </c>
      <c r="AO19" s="259" t="str">
        <f>IF(D19="","",IF('Customer Information'!$L$15="Yes",(INDEX(References!$H$4:$AG$13,MATCH(Calculations!D19,References!$H$4:$H$13,0),25)),IF('Customer Information'!$L$15="No",(INDEX(References!$H$4:$AG$13,MATCH(Calculations!D19,References!$H$4:$H$13,0),24)))))</f>
        <v/>
      </c>
      <c r="AP19" s="541" t="str">
        <f>IF(C19="","",IF('Customer Information'!$L$15="Yes",(INDEX(References!$H$4:$AG$13,MATCH(Calculations!C19,References!$H$4:$H$13,0),25)),IF('Customer Information'!$L$15="No",(INDEX(References!$H$4:$AG$13,MATCH(Calculations!C19,References!$H$4:$H$13,0),24)))))</f>
        <v/>
      </c>
      <c r="AQ19" s="677" t="str">
        <f t="shared" si="16"/>
        <v/>
      </c>
      <c r="AR19" s="541" t="str">
        <f t="shared" si="33"/>
        <v/>
      </c>
      <c r="AS19" s="541">
        <f>IF(D19="",0,INDEX(References!$AG$4:$AG$13,MATCH(D19,References!$H$4:$H$13,0)))</f>
        <v>0</v>
      </c>
      <c r="AT19" s="541">
        <f>IF(C19="",0,INDEX(References!$AG$4:$AG$12,MATCH(C19,References!$H$4:$H$12,0)))</f>
        <v>0</v>
      </c>
      <c r="AU19" s="677" t="str">
        <f t="shared" si="17"/>
        <v/>
      </c>
      <c r="AV19" s="541" t="str">
        <f t="shared" si="18"/>
        <v/>
      </c>
      <c r="AW19" s="678" t="str">
        <f t="shared" si="19"/>
        <v/>
      </c>
      <c r="AX19" s="249"/>
      <c r="AY19" s="679" t="str">
        <f>IF(C19="","",INDEX(References!$I$4:$I$13,MATCH(Calculations!C19,References!$H$4:$H$13,0)))</f>
        <v/>
      </c>
      <c r="AZ19" s="680" t="str">
        <f>IF(C19="","",INDEX(References!$M$4:$M$13,MATCH(Calculations!C19,References!$H$4:$H$13,0)))</f>
        <v/>
      </c>
      <c r="BA19" s="680" t="str">
        <f>IF(C19="","",INDEX(References!$N$4:$N$13,MATCH(Calculations!C19,References!$H$4:$H$13,0)))</f>
        <v/>
      </c>
      <c r="BB19" s="681" t="str">
        <f>IF(C19="","",(AC19*AY19)/(1-INDEX(References!$O$4:$O$13,MATCH(Calculations!C19,References!$H$4:$H$13,0)))*((1-AZ19)*(1+BA19)))</f>
        <v/>
      </c>
      <c r="BC19" s="682" t="str">
        <f>IF(C19="","",(AJ19/(1-INDEX(References!$P$4:$P$13,MATCH(Calculations!C19,References!$H$4:$H$13,0)))*((1-AZ19)*(1+BA19))))</f>
        <v/>
      </c>
      <c r="BE19" s="683" t="str">
        <f>IF(D19="","",(INDEX(References!$I$4:$I$13,MATCH(Calculations!D19,References!$H$4:$H$13,0))))</f>
        <v/>
      </c>
      <c r="BF19" s="680" t="str">
        <f>IF(D19="","",INDEX(References!$M$4:$M$13,MATCH(Calculations!D19,References!$H$4:$H$13,0)))</f>
        <v/>
      </c>
      <c r="BG19" s="680" t="str">
        <f>IF(D19="","",INDEX(References!$N$4:$N$13,MATCH(Calculations!D19,References!$H$4:$H$13,0)))</f>
        <v/>
      </c>
      <c r="BH19" s="681" t="str">
        <f>IF(D19="","",(AD19*BE19)/(1-INDEX(References!$O$4:$O$13,MATCH(Calculations!D19,References!$H$4:$H$13,0)))*((1-BF19)*(1+BG19)))</f>
        <v/>
      </c>
      <c r="BI19" s="682" t="str">
        <f>IF(D19="","",AK19/(1-INDEX(References!$P$4:$P$13,MATCH(Calculations!D19,References!$H$4:$H$13,0)))*((1-BF19)*(1+BG19)))</f>
        <v/>
      </c>
      <c r="BK19" s="679" t="str">
        <f t="shared" si="20"/>
        <v/>
      </c>
      <c r="BL19" s="680" t="str">
        <f t="shared" si="21"/>
        <v/>
      </c>
      <c r="BM19" s="680" t="str">
        <f>IF(OR(C19="",I19=""),"",IF(U19="PASS",ROUND(BK19/X19,References!$B$22),IF(NOT(V19="YES"),0,ROUND(BK19/X19,References!$B$22))))</f>
        <v/>
      </c>
      <c r="BN19" s="680">
        <f>IF(OR(D19="",L19=""),0,ROUND(BL19/Y19,References!$B$22))</f>
        <v>0</v>
      </c>
      <c r="BO19" s="684" t="str">
        <f>IF(AND(C19="",D19=""),"",IF(C19="",INDEX(References!#REF!,MATCH(Calculations!$D19,References!#REF!,0)),(INDEX(References!$L$4:$L$13,MATCH(Calculations!$C19,References!$H$4:$H$13,0)))))</f>
        <v/>
      </c>
      <c r="BP19" s="684" t="str">
        <f t="shared" si="22"/>
        <v/>
      </c>
      <c r="BQ19" s="684" t="str">
        <f t="shared" si="23"/>
        <v/>
      </c>
      <c r="BR19" s="684" t="str">
        <f t="shared" si="24"/>
        <v/>
      </c>
      <c r="BS19" s="691" t="str">
        <f t="shared" si="25"/>
        <v/>
      </c>
      <c r="BU19" s="692" t="str">
        <f>IF(AH19="","",AH19*References!$B$47)</f>
        <v/>
      </c>
      <c r="BV19" s="693" t="str">
        <f>IF(AI19="","",AI19*References!$B$47)</f>
        <v/>
      </c>
      <c r="BW19" s="693" t="str">
        <f>IF(AJ19="","",AJ19*References!$B$47)</f>
        <v/>
      </c>
      <c r="BX19" s="682">
        <f>IF(AK19="","",AK19*References!$B$47)</f>
        <v>0</v>
      </c>
      <c r="BZ19" s="692">
        <f t="shared" si="26"/>
        <v>0</v>
      </c>
      <c r="CA19" s="693">
        <f t="shared" si="27"/>
        <v>0</v>
      </c>
      <c r="CB19" s="693" t="str">
        <f t="shared" si="28"/>
        <v/>
      </c>
      <c r="CC19" s="693" t="str">
        <f t="shared" si="29"/>
        <v/>
      </c>
      <c r="CD19" s="682" t="str">
        <f t="shared" si="30"/>
        <v/>
      </c>
    </row>
    <row r="20" spans="2:82" x14ac:dyDescent="0.2">
      <c r="B20" s="669">
        <v>15</v>
      </c>
      <c r="C20" s="250" t="str">
        <f>IF('Customer Inputs'!$C30="","",'Customer Inputs'!$C30)</f>
        <v/>
      </c>
      <c r="D20" s="250" t="str">
        <f>IF(OR('Customer Inputs'!E30="",'Customer Inputs'!E30="No"),"",IF(F20="YES",References!$H$13,References!$H$12))</f>
        <v/>
      </c>
      <c r="E20" s="250" t="str">
        <f>IF(C20="","",'Customer Inputs'!$W30)</f>
        <v/>
      </c>
      <c r="F20" s="250" t="str">
        <f>IF(OR('Customer Inputs'!T30="",'Customer Inputs'!T30="No"),"","Yes")</f>
        <v/>
      </c>
      <c r="G20" s="251" t="str">
        <f>IF(C20="","",'Customer Inputs'!$M30)</f>
        <v/>
      </c>
      <c r="H20" s="251" t="str">
        <f t="shared" si="3"/>
        <v/>
      </c>
      <c r="I20" s="251" t="str">
        <f>IF(C20="","",'Customer Inputs'!$K30)</f>
        <v/>
      </c>
      <c r="J20" s="251" t="str">
        <f t="shared" si="4"/>
        <v/>
      </c>
      <c r="K20" s="251" t="str">
        <f t="shared" si="5"/>
        <v/>
      </c>
      <c r="L20" s="251" t="str">
        <f>IF(OR(D20="",'Customer Inputs'!$L30=""),"",'Customer Inputs'!$L30)</f>
        <v/>
      </c>
      <c r="M20" s="251" t="str">
        <f>IF(AND(C20="",D20=""),"",'Customer Inputs'!$AD30)</f>
        <v/>
      </c>
      <c r="N20" s="251" t="str">
        <f t="shared" si="6"/>
        <v/>
      </c>
      <c r="O20" s="690" t="str">
        <f>IF(AND(C20="",D20=""),"",'Customer Inputs'!$AB30)</f>
        <v/>
      </c>
      <c r="P20" s="251" t="str">
        <f>IF(OR(AA20=0,AA20&lt;0),"",IF(OR(C20="L734",C20="L734-P",C20="L744",C20="L744-P"),'Customer Inputs'!AB30,O20))</f>
        <v/>
      </c>
      <c r="Q20" s="251" t="str">
        <f t="shared" si="7"/>
        <v/>
      </c>
      <c r="R20" s="252" t="str">
        <f>IF(AND(C20="",D20=""),"",INDEX(References!$E$4:$E$65,MATCH('Customer Inputs'!$T$6,References!$D$4:$D$65,0)))</f>
        <v/>
      </c>
      <c r="S20" s="672" t="str">
        <f t="shared" si="8"/>
        <v/>
      </c>
      <c r="T20" s="673" t="str">
        <f t="shared" si="9"/>
        <v/>
      </c>
      <c r="U20" s="674" t="str">
        <f>IF(OR(M20=0,O20=0,'Customer Inputs'!Q30="",R20=0),"","PASS")</f>
        <v/>
      </c>
      <c r="V20" s="674" t="str">
        <f>IF(ADMIN!AE20="YES","YES",IF(ADMIN!AE20="NO","NO",""))</f>
        <v/>
      </c>
      <c r="W20" s="674" t="str">
        <f t="shared" si="10"/>
        <v/>
      </c>
      <c r="X20" s="674" t="str">
        <f t="shared" si="11"/>
        <v/>
      </c>
      <c r="Y20" s="674" t="str">
        <f t="shared" si="12"/>
        <v/>
      </c>
      <c r="Z20" s="255" t="str">
        <f>IF(AND(C20="",D20=""),"",IF(C20="",INDEX(References!$J$4:$J$13,MATCH(Calculations!$D20,References!H$4:$H$13,0)),(INDEX(References!$J$4:$J$13,MATCH(Calculations!$C20,References!H$4:$H$13,0)))))</f>
        <v/>
      </c>
      <c r="AA20" s="675" t="str">
        <f t="shared" si="31"/>
        <v/>
      </c>
      <c r="AB20" s="256" t="str">
        <f t="shared" si="13"/>
        <v/>
      </c>
      <c r="AC20" s="676" t="str">
        <f>IF(OR(C20="",I20=""),"",IF(U20="PASS",ROUND(AA20/X20,References!$B$23),IF(NOT(V20="YES"),0,ROUND(AA20/X20,References!$B$23))))</f>
        <v/>
      </c>
      <c r="AD20" s="676" t="str">
        <f>IF(AND(C20="",D20=""),"",IF(OR(D20=0,L20=0,Y20=""),0,ROUND(AB20/Y20,References!$B$23)))</f>
        <v/>
      </c>
      <c r="AE20" s="256" t="str">
        <f>IF(OR(C20="",I20=""),"",IF(U20="PASS",ROUND(AC20*X20,References!$B$23),IF(NOT(V20="YES"),0,ROUND(AC20*X20,References!$B$23))))</f>
        <v/>
      </c>
      <c r="AF20" s="256" t="str">
        <f>IF(AND(C20="",D20=""),"",IF(OR(D20=0,L20=0,Y20=""),0,ROUND(AD20*Y20,References!$B$23)))</f>
        <v/>
      </c>
      <c r="AG20" s="257" t="str">
        <f>IF(AND(C20="",D20=""),"",IF(C20="",INDEX(References!$K$4:$K$13,MATCH(Calculations!$D20,References!$H$4:$H$13,0)),INDEX(References!$K$4:$K$13,MATCH(Calculations!C20,References!$H$4:$H$13,0))))</f>
        <v/>
      </c>
      <c r="AH20" s="256" t="str">
        <f t="shared" si="34"/>
        <v/>
      </c>
      <c r="AI20" s="256" t="str">
        <f t="shared" si="35"/>
        <v/>
      </c>
      <c r="AJ20" s="257" t="str">
        <f>IF(OR(C20="",I20=""),"",IF(U20="PASS",ROUND(AH20/X20,References!$B$22),IF(NOT(V20="YES"),0,ROUND(AH20/X20,References!$B$22))))</f>
        <v/>
      </c>
      <c r="AK20" s="257">
        <f>IF(OR(D20="",L20=""),0,ROUND(AI20/Y20,References!$B$22))</f>
        <v>0</v>
      </c>
      <c r="AL20" s="258">
        <f>IF(OR(C20="",I20=""),0,IF(U20="PASS",ROUND(AJ20*X20,References!$B$22)))</f>
        <v>0</v>
      </c>
      <c r="AM20" s="258">
        <f>IF(OR(D20="",L20=""),0,IF(U20="PASS",ROUND(AK20*Y20,References!$B$22)))</f>
        <v>0</v>
      </c>
      <c r="AN20" s="258" t="str">
        <f t="shared" si="15"/>
        <v/>
      </c>
      <c r="AO20" s="259" t="str">
        <f>IF(D20="","",IF('Customer Information'!$L$15="Yes",(INDEX(References!$H$4:$AG$13,MATCH(Calculations!D20,References!$H$4:$H$13,0),25)),IF('Customer Information'!$L$15="No",(INDEX(References!$H$4:$AG$13,MATCH(Calculations!D20,References!$H$4:$H$13,0),24)))))</f>
        <v/>
      </c>
      <c r="AP20" s="541" t="str">
        <f>IF(C20="","",IF('Customer Information'!$L$15="Yes",(INDEX(References!$H$4:$AG$13,MATCH(Calculations!C20,References!$H$4:$H$13,0),25)),IF('Customer Information'!$L$15="No",(INDEX(References!$H$4:$AG$13,MATCH(Calculations!C20,References!$H$4:$H$13,0),24)))))</f>
        <v/>
      </c>
      <c r="AQ20" s="677" t="str">
        <f t="shared" si="16"/>
        <v/>
      </c>
      <c r="AR20" s="541" t="str">
        <f t="shared" si="33"/>
        <v/>
      </c>
      <c r="AS20" s="541">
        <f>IF(D20="",0,INDEX(References!$AG$4:$AG$13,MATCH(D20,References!$H$4:$H$13,0)))</f>
        <v>0</v>
      </c>
      <c r="AT20" s="541">
        <f>IF(C20="",0,INDEX(References!$AG$4:$AG$12,MATCH(C20,References!$H$4:$H$12,0)))</f>
        <v>0</v>
      </c>
      <c r="AU20" s="677" t="str">
        <f t="shared" si="17"/>
        <v/>
      </c>
      <c r="AV20" s="541" t="str">
        <f t="shared" si="18"/>
        <v/>
      </c>
      <c r="AW20" s="678" t="str">
        <f t="shared" si="19"/>
        <v/>
      </c>
      <c r="AX20" s="249"/>
      <c r="AY20" s="679" t="str">
        <f>IF(C20="","",INDEX(References!$I$4:$I$13,MATCH(Calculations!C20,References!$H$4:$H$13,0)))</f>
        <v/>
      </c>
      <c r="AZ20" s="680" t="str">
        <f>IF(C20="","",INDEX(References!$M$4:$M$13,MATCH(Calculations!C20,References!$H$4:$H$13,0)))</f>
        <v/>
      </c>
      <c r="BA20" s="680" t="str">
        <f>IF(C20="","",INDEX(References!$N$4:$N$13,MATCH(Calculations!C20,References!$H$4:$H$13,0)))</f>
        <v/>
      </c>
      <c r="BB20" s="681" t="str">
        <f>IF(C20="","",(AC20*AY20)/(1-INDEX(References!$O$4:$O$13,MATCH(Calculations!C20,References!$H$4:$H$13,0)))*((1-AZ20)*(1+BA20)))</f>
        <v/>
      </c>
      <c r="BC20" s="682" t="str">
        <f>IF(C20="","",(AJ20/(1-INDEX(References!$P$4:$P$13,MATCH(Calculations!C20,References!$H$4:$H$13,0)))*((1-AZ20)*(1+BA20))))</f>
        <v/>
      </c>
      <c r="BE20" s="683" t="str">
        <f>IF(D20="","",(INDEX(References!$I$4:$I$13,MATCH(Calculations!D20,References!$H$4:$H$13,0))))</f>
        <v/>
      </c>
      <c r="BF20" s="680" t="str">
        <f>IF(D20="","",INDEX(References!$M$4:$M$13,MATCH(Calculations!D20,References!$H$4:$H$13,0)))</f>
        <v/>
      </c>
      <c r="BG20" s="680" t="str">
        <f>IF(D20="","",INDEX(References!$N$4:$N$13,MATCH(Calculations!D20,References!$H$4:$H$13,0)))</f>
        <v/>
      </c>
      <c r="BH20" s="681" t="str">
        <f>IF(D20="","",(AD20*BE20)/(1-INDEX(References!$O$4:$O$13,MATCH(Calculations!D20,References!$H$4:$H$13,0)))*((1-BF20)*(1+BG20)))</f>
        <v/>
      </c>
      <c r="BI20" s="682" t="str">
        <f>IF(D20="","",AK20/(1-INDEX(References!$P$4:$P$13,MATCH(Calculations!D20,References!$H$4:$H$13,0)))*((1-BF20)*(1+BG20)))</f>
        <v/>
      </c>
      <c r="BK20" s="679" t="str">
        <f t="shared" si="20"/>
        <v/>
      </c>
      <c r="BL20" s="680" t="str">
        <f t="shared" si="21"/>
        <v/>
      </c>
      <c r="BM20" s="680" t="str">
        <f>IF(OR(C20="",I20=""),"",IF(U20="PASS",ROUND(BK20/X20,References!$B$22),IF(NOT(V20="YES"),0,ROUND(BK20/X20,References!$B$22))))</f>
        <v/>
      </c>
      <c r="BN20" s="680">
        <f>IF(OR(D20="",L20=""),0,ROUND(BL20/Y20,References!$B$22))</f>
        <v>0</v>
      </c>
      <c r="BO20" s="684" t="str">
        <f>IF(AND(C20="",D20=""),"",IF(C20="",INDEX(References!#REF!,MATCH(Calculations!$D20,References!#REF!,0)),(INDEX(References!$L$4:$L$13,MATCH(Calculations!$C20,References!$H$4:$H$13,0)))))</f>
        <v/>
      </c>
      <c r="BP20" s="684" t="str">
        <f t="shared" si="22"/>
        <v/>
      </c>
      <c r="BQ20" s="684" t="str">
        <f t="shared" si="23"/>
        <v/>
      </c>
      <c r="BR20" s="684" t="str">
        <f t="shared" si="24"/>
        <v/>
      </c>
      <c r="BS20" s="691" t="str">
        <f t="shared" si="25"/>
        <v/>
      </c>
      <c r="BU20" s="692" t="str">
        <f>IF(AH20="","",AH20*References!$B$47)</f>
        <v/>
      </c>
      <c r="BV20" s="693" t="str">
        <f>IF(AI20="","",AI20*References!$B$47)</f>
        <v/>
      </c>
      <c r="BW20" s="693" t="str">
        <f>IF(AJ20="","",AJ20*References!$B$47)</f>
        <v/>
      </c>
      <c r="BX20" s="682">
        <f>IF(AK20="","",AK20*References!$B$47)</f>
        <v>0</v>
      </c>
      <c r="BZ20" s="692">
        <f t="shared" si="26"/>
        <v>0</v>
      </c>
      <c r="CA20" s="693">
        <f t="shared" si="27"/>
        <v>0</v>
      </c>
      <c r="CB20" s="693" t="str">
        <f t="shared" si="28"/>
        <v/>
      </c>
      <c r="CC20" s="693" t="str">
        <f t="shared" si="29"/>
        <v/>
      </c>
      <c r="CD20" s="682" t="str">
        <f t="shared" si="30"/>
        <v/>
      </c>
    </row>
    <row r="21" spans="2:82" x14ac:dyDescent="0.2">
      <c r="B21" s="669">
        <v>16</v>
      </c>
      <c r="C21" s="250" t="str">
        <f>IF('Customer Inputs'!$C31="","",'Customer Inputs'!$C31)</f>
        <v/>
      </c>
      <c r="D21" s="250" t="str">
        <f>IF(OR('Customer Inputs'!E31="",'Customer Inputs'!E31="No"),"",IF(F21="YES",References!$H$13,References!$H$12))</f>
        <v/>
      </c>
      <c r="E21" s="250" t="str">
        <f>IF(C21="","",'Customer Inputs'!$W31)</f>
        <v/>
      </c>
      <c r="F21" s="250" t="str">
        <f>IF(OR('Customer Inputs'!T31="",'Customer Inputs'!T31="No"),"","Yes")</f>
        <v/>
      </c>
      <c r="G21" s="251" t="str">
        <f>IF(C21="","",'Customer Inputs'!$M31)</f>
        <v/>
      </c>
      <c r="H21" s="251" t="str">
        <f t="shared" si="3"/>
        <v/>
      </c>
      <c r="I21" s="251" t="str">
        <f>IF(C21="","",'Customer Inputs'!$K31)</f>
        <v/>
      </c>
      <c r="J21" s="251" t="str">
        <f t="shared" si="4"/>
        <v/>
      </c>
      <c r="K21" s="251" t="str">
        <f t="shared" si="5"/>
        <v/>
      </c>
      <c r="L21" s="251" t="str">
        <f>IF(OR(D21="",'Customer Inputs'!$L31=""),"",'Customer Inputs'!$L31)</f>
        <v/>
      </c>
      <c r="M21" s="251" t="str">
        <f>IF(AND(C21="",D21=""),"",'Customer Inputs'!$AD31)</f>
        <v/>
      </c>
      <c r="N21" s="251" t="str">
        <f t="shared" si="6"/>
        <v/>
      </c>
      <c r="O21" s="690" t="str">
        <f>IF(AND(C21="",D21=""),"",'Customer Inputs'!$AB31)</f>
        <v/>
      </c>
      <c r="P21" s="251" t="str">
        <f>IF(OR(AA21=0,AA21&lt;0),"",IF(OR(C21="L734",C21="L734-P",C21="L744",C21="L744-P"),'Customer Inputs'!AB31,O21))</f>
        <v/>
      </c>
      <c r="Q21" s="251" t="str">
        <f t="shared" si="7"/>
        <v/>
      </c>
      <c r="R21" s="252" t="str">
        <f>IF(AND(C21="",D21=""),"",INDEX(References!$E$4:$E$65,MATCH('Customer Inputs'!$T$6,References!$D$4:$D$65,0)))</f>
        <v/>
      </c>
      <c r="S21" s="672" t="str">
        <f t="shared" si="8"/>
        <v/>
      </c>
      <c r="T21" s="673" t="str">
        <f t="shared" si="9"/>
        <v/>
      </c>
      <c r="U21" s="674" t="str">
        <f>IF(OR(M21=0,O21=0,'Customer Inputs'!Q31="",R21=0),"","PASS")</f>
        <v/>
      </c>
      <c r="V21" s="674" t="str">
        <f>IF(ADMIN!AE21="YES","YES",IF(ADMIN!AE21="NO","NO",""))</f>
        <v/>
      </c>
      <c r="W21" s="674" t="str">
        <f t="shared" si="10"/>
        <v/>
      </c>
      <c r="X21" s="674" t="str">
        <f t="shared" si="11"/>
        <v/>
      </c>
      <c r="Y21" s="674" t="str">
        <f t="shared" si="12"/>
        <v/>
      </c>
      <c r="Z21" s="255" t="str">
        <f>IF(AND(C21="",D21=""),"",IF(C21="",INDEX(References!$J$4:$J$13,MATCH(Calculations!$D21,References!H$4:$H$13,0)),(INDEX(References!$J$4:$J$13,MATCH(Calculations!$C21,References!H$4:$H$13,0)))))</f>
        <v/>
      </c>
      <c r="AA21" s="675" t="str">
        <f t="shared" si="31"/>
        <v/>
      </c>
      <c r="AB21" s="256" t="str">
        <f t="shared" si="13"/>
        <v/>
      </c>
      <c r="AC21" s="676" t="str">
        <f>IF(OR(C21="",I21=""),"",IF(U21="PASS",ROUND(AA21/X21,References!$B$23),IF(NOT(V21="YES"),0,ROUND(AA21/X21,References!$B$23))))</f>
        <v/>
      </c>
      <c r="AD21" s="676" t="str">
        <f>IF(AND(C21="",D21=""),"",IF(OR(D21=0,L21=0,Y21=""),0,ROUND(AB21/Y21,References!$B$23)))</f>
        <v/>
      </c>
      <c r="AE21" s="256" t="str">
        <f>IF(OR(C21="",I21=""),"",IF(U21="PASS",ROUND(AC21*X21,References!$B$23),IF(NOT(V21="YES"),0,ROUND(AC21*X21,References!$B$23))))</f>
        <v/>
      </c>
      <c r="AF21" s="256" t="str">
        <f>IF(AND(C21="",D21=""),"",IF(OR(D21=0,L21=0,Y21=""),0,ROUND(AD21*Y21,References!$B$23)))</f>
        <v/>
      </c>
      <c r="AG21" s="257" t="str">
        <f>IF(AND(C21="",D21=""),"",IF(C21="",INDEX(References!$K$4:$K$13,MATCH(Calculations!$D21,References!$H$4:$H$13,0)),INDEX(References!$K$4:$K$13,MATCH(Calculations!C21,References!$H$4:$H$13,0))))</f>
        <v/>
      </c>
      <c r="AH21" s="256" t="str">
        <f t="shared" si="34"/>
        <v/>
      </c>
      <c r="AI21" s="256" t="str">
        <f t="shared" si="35"/>
        <v/>
      </c>
      <c r="AJ21" s="257" t="str">
        <f>IF(OR(C21="",I21=""),"",IF(U21="PASS",ROUND(AH21/X21,References!$B$22),IF(NOT(V21="YES"),0,ROUND(AH21/X21,References!$B$22))))</f>
        <v/>
      </c>
      <c r="AK21" s="257">
        <f>IF(OR(D21="",L21=""),0,ROUND(AI21/Y21,References!$B$22))</f>
        <v>0</v>
      </c>
      <c r="AL21" s="258">
        <f>IF(OR(C21="",I21=""),0,IF(U21="PASS",ROUND(AJ21*X21,References!$B$22)))</f>
        <v>0</v>
      </c>
      <c r="AM21" s="258">
        <f>IF(OR(D21="",L21=""),0,IF(U21="PASS",ROUND(AK21*Y21,References!$B$22)))</f>
        <v>0</v>
      </c>
      <c r="AN21" s="258" t="str">
        <f t="shared" si="15"/>
        <v/>
      </c>
      <c r="AO21" s="259" t="str">
        <f>IF(D21="","",IF('Customer Information'!$L$15="Yes",(INDEX(References!$H$4:$AG$13,MATCH(Calculations!D21,References!$H$4:$H$13,0),25)),IF('Customer Information'!$L$15="No",(INDEX(References!$H$4:$AG$13,MATCH(Calculations!D21,References!$H$4:$H$13,0),24)))))</f>
        <v/>
      </c>
      <c r="AP21" s="541" t="str">
        <f>IF(C21="","",IF('Customer Information'!$L$15="Yes",(INDEX(References!$H$4:$AG$13,MATCH(Calculations!C21,References!$H$4:$H$13,0),25)),IF('Customer Information'!$L$15="No",(INDEX(References!$H$4:$AG$13,MATCH(Calculations!C21,References!$H$4:$H$13,0),24)))))</f>
        <v/>
      </c>
      <c r="AQ21" s="677" t="str">
        <f t="shared" si="16"/>
        <v/>
      </c>
      <c r="AR21" s="541" t="str">
        <f t="shared" si="33"/>
        <v/>
      </c>
      <c r="AS21" s="541">
        <f>IF(D21="",0,INDEX(References!$AG$4:$AG$13,MATCH(D21,References!$H$4:$H$13,0)))</f>
        <v>0</v>
      </c>
      <c r="AT21" s="541">
        <f>IF(C21="",0,INDEX(References!$AG$4:$AG$12,MATCH(C21,References!$H$4:$H$12,0)))</f>
        <v>0</v>
      </c>
      <c r="AU21" s="677" t="str">
        <f t="shared" si="17"/>
        <v/>
      </c>
      <c r="AV21" s="541" t="str">
        <f t="shared" si="18"/>
        <v/>
      </c>
      <c r="AW21" s="678" t="str">
        <f t="shared" si="19"/>
        <v/>
      </c>
      <c r="AX21" s="249"/>
      <c r="AY21" s="679" t="str">
        <f>IF(C21="","",INDEX(References!$I$4:$I$13,MATCH(Calculations!C21,References!$H$4:$H$13,0)))</f>
        <v/>
      </c>
      <c r="AZ21" s="680" t="str">
        <f>IF(C21="","",INDEX(References!$M$4:$M$13,MATCH(Calculations!C21,References!$H$4:$H$13,0)))</f>
        <v/>
      </c>
      <c r="BA21" s="680" t="str">
        <f>IF(C21="","",INDEX(References!$N$4:$N$13,MATCH(Calculations!C21,References!$H$4:$H$13,0)))</f>
        <v/>
      </c>
      <c r="BB21" s="681" t="str">
        <f>IF(C21="","",(AC21*AY21)/(1-INDEX(References!$O$4:$O$13,MATCH(Calculations!C21,References!$H$4:$H$13,0)))*((1-AZ21)*(1+BA21)))</f>
        <v/>
      </c>
      <c r="BC21" s="682" t="str">
        <f>IF(C21="","",(AJ21/(1-INDEX(References!$P$4:$P$13,MATCH(Calculations!C21,References!$H$4:$H$13,0)))*((1-AZ21)*(1+BA21))))</f>
        <v/>
      </c>
      <c r="BE21" s="683" t="str">
        <f>IF(D21="","",(INDEX(References!$I$4:$I$13,MATCH(Calculations!D21,References!$H$4:$H$13,0))))</f>
        <v/>
      </c>
      <c r="BF21" s="680" t="str">
        <f>IF(D21="","",INDEX(References!$M$4:$M$13,MATCH(Calculations!D21,References!$H$4:$H$13,0)))</f>
        <v/>
      </c>
      <c r="BG21" s="680" t="str">
        <f>IF(D21="","",INDEX(References!$N$4:$N$13,MATCH(Calculations!D21,References!$H$4:$H$13,0)))</f>
        <v/>
      </c>
      <c r="BH21" s="681" t="str">
        <f>IF(D21="","",(AD21*BE21)/(1-INDEX(References!$O$4:$O$13,MATCH(Calculations!D21,References!$H$4:$H$13,0)))*((1-BF21)*(1+BG21)))</f>
        <v/>
      </c>
      <c r="BI21" s="682" t="str">
        <f>IF(D21="","",AK21/(1-INDEX(References!$P$4:$P$13,MATCH(Calculations!D21,References!$H$4:$H$13,0)))*((1-BF21)*(1+BG21)))</f>
        <v/>
      </c>
      <c r="BK21" s="679" t="str">
        <f t="shared" si="20"/>
        <v/>
      </c>
      <c r="BL21" s="680" t="str">
        <f t="shared" si="21"/>
        <v/>
      </c>
      <c r="BM21" s="680" t="str">
        <f>IF(OR(C21="",I21=""),"",IF(U21="PASS",ROUND(BK21/X21,References!$B$22),IF(NOT(V21="YES"),0,ROUND(BK21/X21,References!$B$22))))</f>
        <v/>
      </c>
      <c r="BN21" s="680">
        <f>IF(OR(D21="",L21=""),0,ROUND(BL21/Y21,References!$B$22))</f>
        <v>0</v>
      </c>
      <c r="BO21" s="684" t="str">
        <f>IF(AND(C21="",D21=""),"",IF(C21="",INDEX(References!#REF!,MATCH(Calculations!$D21,References!#REF!,0)),(INDEX(References!$L$4:$L$13,MATCH(Calculations!$C21,References!$H$4:$H$13,0)))))</f>
        <v/>
      </c>
      <c r="BP21" s="684" t="str">
        <f t="shared" si="22"/>
        <v/>
      </c>
      <c r="BQ21" s="684" t="str">
        <f t="shared" si="23"/>
        <v/>
      </c>
      <c r="BR21" s="684" t="str">
        <f t="shared" si="24"/>
        <v/>
      </c>
      <c r="BS21" s="691" t="str">
        <f t="shared" si="25"/>
        <v/>
      </c>
      <c r="BU21" s="692" t="str">
        <f>IF(AH21="","",AH21*References!$B$47)</f>
        <v/>
      </c>
      <c r="BV21" s="693" t="str">
        <f>IF(AI21="","",AI21*References!$B$47)</f>
        <v/>
      </c>
      <c r="BW21" s="693" t="str">
        <f>IF(AJ21="","",AJ21*References!$B$47)</f>
        <v/>
      </c>
      <c r="BX21" s="682">
        <f>IF(AK21="","",AK21*References!$B$47)</f>
        <v>0</v>
      </c>
      <c r="BZ21" s="692">
        <f t="shared" si="26"/>
        <v>0</v>
      </c>
      <c r="CA21" s="693">
        <f t="shared" si="27"/>
        <v>0</v>
      </c>
      <c r="CB21" s="693" t="str">
        <f t="shared" si="28"/>
        <v/>
      </c>
      <c r="CC21" s="693" t="str">
        <f t="shared" si="29"/>
        <v/>
      </c>
      <c r="CD21" s="682" t="str">
        <f t="shared" si="30"/>
        <v/>
      </c>
    </row>
    <row r="22" spans="2:82" x14ac:dyDescent="0.2">
      <c r="B22" s="669">
        <v>17</v>
      </c>
      <c r="C22" s="250" t="str">
        <f>IF('Customer Inputs'!$C32="","",'Customer Inputs'!$C32)</f>
        <v/>
      </c>
      <c r="D22" s="250" t="str">
        <f>IF(OR('Customer Inputs'!E32="",'Customer Inputs'!E32="No"),"",IF(F22="YES",References!$H$13,References!$H$12))</f>
        <v/>
      </c>
      <c r="E22" s="250" t="str">
        <f>IF(C22="","",'Customer Inputs'!$W32)</f>
        <v/>
      </c>
      <c r="F22" s="250" t="str">
        <f>IF(OR('Customer Inputs'!T32="",'Customer Inputs'!T32="No"),"","Yes")</f>
        <v/>
      </c>
      <c r="G22" s="251" t="str">
        <f>IF(C22="","",'Customer Inputs'!$M32)</f>
        <v/>
      </c>
      <c r="H22" s="251" t="str">
        <f t="shared" si="3"/>
        <v/>
      </c>
      <c r="I22" s="251" t="str">
        <f>IF(C22="","",'Customer Inputs'!$K32)</f>
        <v/>
      </c>
      <c r="J22" s="251" t="str">
        <f t="shared" si="4"/>
        <v/>
      </c>
      <c r="K22" s="251" t="str">
        <f t="shared" si="5"/>
        <v/>
      </c>
      <c r="L22" s="251" t="str">
        <f>IF(OR(D22="",'Customer Inputs'!$L32=""),"",'Customer Inputs'!$L32)</f>
        <v/>
      </c>
      <c r="M22" s="251" t="str">
        <f>IF(AND(C22="",D22=""),"",'Customer Inputs'!$AD32)</f>
        <v/>
      </c>
      <c r="N22" s="251" t="str">
        <f t="shared" si="6"/>
        <v/>
      </c>
      <c r="O22" s="690" t="str">
        <f>IF(AND(C22="",D22=""),"",'Customer Inputs'!$AB32)</f>
        <v/>
      </c>
      <c r="P22" s="251" t="str">
        <f>IF(OR(AA22=0,AA22&lt;0),"",IF(OR(C22="L734",C22="L734-P",C22="L744",C22="L744-P"),'Customer Inputs'!AB32,O22))</f>
        <v/>
      </c>
      <c r="Q22" s="251" t="str">
        <f t="shared" si="7"/>
        <v/>
      </c>
      <c r="R22" s="252" t="str">
        <f>IF(AND(C22="",D22=""),"",INDEX(References!$E$4:$E$65,MATCH('Customer Inputs'!$T$6,References!$D$4:$D$65,0)))</f>
        <v/>
      </c>
      <c r="S22" s="672" t="str">
        <f t="shared" si="8"/>
        <v/>
      </c>
      <c r="T22" s="673" t="str">
        <f t="shared" si="9"/>
        <v/>
      </c>
      <c r="U22" s="674" t="str">
        <f>IF(OR(M22=0,O22=0,'Customer Inputs'!Q32="",R22=0),"","PASS")</f>
        <v/>
      </c>
      <c r="V22" s="674" t="str">
        <f>IF(ADMIN!AE22="YES","YES",IF(ADMIN!AE22="NO","NO",""))</f>
        <v/>
      </c>
      <c r="W22" s="674" t="str">
        <f t="shared" si="10"/>
        <v/>
      </c>
      <c r="X22" s="674" t="str">
        <f t="shared" si="11"/>
        <v/>
      </c>
      <c r="Y22" s="674" t="str">
        <f t="shared" si="12"/>
        <v/>
      </c>
      <c r="Z22" s="255" t="str">
        <f>IF(AND(C22="",D22=""),"",IF(C22="",INDEX(References!$J$4:$J$13,MATCH(Calculations!$D22,References!H$4:$H$13,0)),(INDEX(References!$J$4:$J$13,MATCH(Calculations!$C22,References!H$4:$H$13,0)))))</f>
        <v/>
      </c>
      <c r="AA22" s="675" t="str">
        <f t="shared" si="31"/>
        <v/>
      </c>
      <c r="AB22" s="256" t="str">
        <f t="shared" si="13"/>
        <v/>
      </c>
      <c r="AC22" s="676" t="str">
        <f>IF(OR(C22="",I22=""),"",IF(U22="PASS",ROUND(AA22/X22,References!$B$23),IF(NOT(V22="YES"),0,ROUND(AA22/X22,References!$B$23))))</f>
        <v/>
      </c>
      <c r="AD22" s="676" t="str">
        <f>IF(AND(C22="",D22=""),"",IF(OR(D22=0,L22=0,Y22=""),0,ROUND(AB22/Y22,References!$B$23)))</f>
        <v/>
      </c>
      <c r="AE22" s="256" t="str">
        <f>IF(OR(C22="",I22=""),"",IF(U22="PASS",ROUND(AC22*X22,References!$B$23),IF(NOT(V22="YES"),0,ROUND(AC22*X22,References!$B$23))))</f>
        <v/>
      </c>
      <c r="AF22" s="256" t="str">
        <f>IF(AND(C22="",D22=""),"",IF(OR(D22=0,L22=0,Y22=""),0,ROUND(AD22*Y22,References!$B$23)))</f>
        <v/>
      </c>
      <c r="AG22" s="257" t="str">
        <f>IF(AND(C22="",D22=""),"",IF(C22="",INDEX(References!$K$4:$K$13,MATCH(Calculations!$D22,References!$H$4:$H$13,0)),INDEX(References!$K$4:$K$13,MATCH(Calculations!C22,References!$H$4:$H$13,0))))</f>
        <v/>
      </c>
      <c r="AH22" s="256" t="str">
        <f t="shared" si="34"/>
        <v/>
      </c>
      <c r="AI22" s="256" t="str">
        <f t="shared" si="35"/>
        <v/>
      </c>
      <c r="AJ22" s="257" t="str">
        <f>IF(OR(C22="",I22=""),"",IF(U22="PASS",ROUND(AH22/X22,References!$B$22),IF(NOT(V22="YES"),0,ROUND(AH22/X22,References!$B$22))))</f>
        <v/>
      </c>
      <c r="AK22" s="257">
        <f>IF(OR(D22="",L22=""),0,ROUND(AI22/Y22,References!$B$22))</f>
        <v>0</v>
      </c>
      <c r="AL22" s="258">
        <f>IF(OR(C22="",I22=""),0,IF(U22="PASS",ROUND(AJ22*X22,References!$B$22)))</f>
        <v>0</v>
      </c>
      <c r="AM22" s="258">
        <f>IF(OR(D22="",L22=""),0,IF(U22="PASS",ROUND(AK22*Y22,References!$B$22)))</f>
        <v>0</v>
      </c>
      <c r="AN22" s="258" t="str">
        <f t="shared" si="15"/>
        <v/>
      </c>
      <c r="AO22" s="259" t="str">
        <f>IF(D22="","",IF('Customer Information'!$L$15="Yes",(INDEX(References!$H$4:$AG$13,MATCH(Calculations!D22,References!$H$4:$H$13,0),25)),IF('Customer Information'!$L$15="No",(INDEX(References!$H$4:$AG$13,MATCH(Calculations!D22,References!$H$4:$H$13,0),24)))))</f>
        <v/>
      </c>
      <c r="AP22" s="541" t="str">
        <f>IF(C22="","",IF('Customer Information'!$L$15="Yes",(INDEX(References!$H$4:$AG$13,MATCH(Calculations!C22,References!$H$4:$H$13,0),25)),IF('Customer Information'!$L$15="No",(INDEX(References!$H$4:$AG$13,MATCH(Calculations!C22,References!$H$4:$H$13,0),24)))))</f>
        <v/>
      </c>
      <c r="AQ22" s="677" t="str">
        <f t="shared" si="16"/>
        <v/>
      </c>
      <c r="AR22" s="541" t="str">
        <f t="shared" si="33"/>
        <v/>
      </c>
      <c r="AS22" s="541">
        <f>IF(D22="",0,INDEX(References!$AG$4:$AG$13,MATCH(D22,References!$H$4:$H$13,0)))</f>
        <v>0</v>
      </c>
      <c r="AT22" s="541">
        <f>IF(C22="",0,INDEX(References!$AG$4:$AG$12,MATCH(C22,References!$H$4:$H$12,0)))</f>
        <v>0</v>
      </c>
      <c r="AU22" s="677" t="str">
        <f t="shared" si="17"/>
        <v/>
      </c>
      <c r="AV22" s="541" t="str">
        <f t="shared" si="18"/>
        <v/>
      </c>
      <c r="AW22" s="678" t="str">
        <f t="shared" si="19"/>
        <v/>
      </c>
      <c r="AX22" s="249"/>
      <c r="AY22" s="679" t="str">
        <f>IF(C22="","",INDEX(References!$I$4:$I$13,MATCH(Calculations!C22,References!$H$4:$H$13,0)))</f>
        <v/>
      </c>
      <c r="AZ22" s="680" t="str">
        <f>IF(C22="","",INDEX(References!$M$4:$M$13,MATCH(Calculations!C22,References!$H$4:$H$13,0)))</f>
        <v/>
      </c>
      <c r="BA22" s="680" t="str">
        <f>IF(C22="","",INDEX(References!$N$4:$N$13,MATCH(Calculations!C22,References!$H$4:$H$13,0)))</f>
        <v/>
      </c>
      <c r="BB22" s="681" t="str">
        <f>IF(C22="","",(AC22*AY22)/(1-INDEX(References!$O$4:$O$13,MATCH(Calculations!C22,References!$H$4:$H$13,0)))*((1-AZ22)*(1+BA22)))</f>
        <v/>
      </c>
      <c r="BC22" s="682" t="str">
        <f>IF(C22="","",(AJ22/(1-INDEX(References!$P$4:$P$13,MATCH(Calculations!C22,References!$H$4:$H$13,0)))*((1-AZ22)*(1+BA22))))</f>
        <v/>
      </c>
      <c r="BE22" s="683" t="str">
        <f>IF(D22="","",(INDEX(References!$I$4:$I$13,MATCH(Calculations!D22,References!$H$4:$H$13,0))))</f>
        <v/>
      </c>
      <c r="BF22" s="680" t="str">
        <f>IF(D22="","",INDEX(References!$M$4:$M$13,MATCH(Calculations!D22,References!$H$4:$H$13,0)))</f>
        <v/>
      </c>
      <c r="BG22" s="680" t="str">
        <f>IF(D22="","",INDEX(References!$N$4:$N$13,MATCH(Calculations!D22,References!$H$4:$H$13,0)))</f>
        <v/>
      </c>
      <c r="BH22" s="681" t="str">
        <f>IF(D22="","",(AD22*BE22)/(1-INDEX(References!$O$4:$O$13,MATCH(Calculations!D22,References!$H$4:$H$13,0)))*((1-BF22)*(1+BG22)))</f>
        <v/>
      </c>
      <c r="BI22" s="682" t="str">
        <f>IF(D22="","",AK22/(1-INDEX(References!$P$4:$P$13,MATCH(Calculations!D22,References!$H$4:$H$13,0)))*((1-BF22)*(1+BG22)))</f>
        <v/>
      </c>
      <c r="BK22" s="679" t="str">
        <f t="shared" si="20"/>
        <v/>
      </c>
      <c r="BL22" s="680" t="str">
        <f t="shared" si="21"/>
        <v/>
      </c>
      <c r="BM22" s="680" t="str">
        <f>IF(OR(C22="",I22=""),"",IF(U22="PASS",ROUND(BK22/X22,References!$B$22),IF(NOT(V22="YES"),0,ROUND(BK22/X22,References!$B$22))))</f>
        <v/>
      </c>
      <c r="BN22" s="680">
        <f>IF(OR(D22="",L22=""),0,ROUND(BL22/Y22,References!$B$22))</f>
        <v>0</v>
      </c>
      <c r="BO22" s="684" t="str">
        <f>IF(AND(C22="",D22=""),"",IF(C22="",INDEX(References!#REF!,MATCH(Calculations!$D22,References!#REF!,0)),(INDEX(References!$L$4:$L$13,MATCH(Calculations!$C22,References!$H$4:$H$13,0)))))</f>
        <v/>
      </c>
      <c r="BP22" s="684" t="str">
        <f t="shared" si="22"/>
        <v/>
      </c>
      <c r="BQ22" s="684" t="str">
        <f t="shared" si="23"/>
        <v/>
      </c>
      <c r="BR22" s="684" t="str">
        <f t="shared" si="24"/>
        <v/>
      </c>
      <c r="BS22" s="691" t="str">
        <f t="shared" si="25"/>
        <v/>
      </c>
      <c r="BU22" s="692" t="str">
        <f>IF(AH22="","",AH22*References!$B$47)</f>
        <v/>
      </c>
      <c r="BV22" s="693" t="str">
        <f>IF(AI22="","",AI22*References!$B$47)</f>
        <v/>
      </c>
      <c r="BW22" s="693" t="str">
        <f>IF(AJ22="","",AJ22*References!$B$47)</f>
        <v/>
      </c>
      <c r="BX22" s="682">
        <f>IF(AK22="","",AK22*References!$B$47)</f>
        <v>0</v>
      </c>
      <c r="BZ22" s="692">
        <f t="shared" si="26"/>
        <v>0</v>
      </c>
      <c r="CA22" s="693">
        <f t="shared" si="27"/>
        <v>0</v>
      </c>
      <c r="CB22" s="693" t="str">
        <f t="shared" si="28"/>
        <v/>
      </c>
      <c r="CC22" s="693" t="str">
        <f t="shared" si="29"/>
        <v/>
      </c>
      <c r="CD22" s="682" t="str">
        <f t="shared" si="30"/>
        <v/>
      </c>
    </row>
    <row r="23" spans="2:82" x14ac:dyDescent="0.2">
      <c r="B23" s="669">
        <v>18</v>
      </c>
      <c r="C23" s="250" t="str">
        <f>IF('Customer Inputs'!$C33="","",'Customer Inputs'!$C33)</f>
        <v/>
      </c>
      <c r="D23" s="250" t="str">
        <f>IF(OR('Customer Inputs'!E33="",'Customer Inputs'!E33="No"),"",IF(F23="YES",References!$H$13,References!$H$12))</f>
        <v/>
      </c>
      <c r="E23" s="250" t="str">
        <f>IF(C23="","",'Customer Inputs'!$W33)</f>
        <v/>
      </c>
      <c r="F23" s="250" t="str">
        <f>IF(OR('Customer Inputs'!T33="",'Customer Inputs'!T33="No"),"","Yes")</f>
        <v/>
      </c>
      <c r="G23" s="251" t="str">
        <f>IF(C23="","",'Customer Inputs'!$M33)</f>
        <v/>
      </c>
      <c r="H23" s="251" t="str">
        <f t="shared" si="3"/>
        <v/>
      </c>
      <c r="I23" s="251" t="str">
        <f>IF(C23="","",'Customer Inputs'!$K33)</f>
        <v/>
      </c>
      <c r="J23" s="251" t="str">
        <f t="shared" si="4"/>
        <v/>
      </c>
      <c r="K23" s="251" t="str">
        <f t="shared" si="5"/>
        <v/>
      </c>
      <c r="L23" s="251" t="str">
        <f>IF(OR(D23="",'Customer Inputs'!$L33=""),"",'Customer Inputs'!$L33)</f>
        <v/>
      </c>
      <c r="M23" s="251" t="str">
        <f>IF(AND(C23="",D23=""),"",'Customer Inputs'!$AD33)</f>
        <v/>
      </c>
      <c r="N23" s="251" t="str">
        <f t="shared" si="6"/>
        <v/>
      </c>
      <c r="O23" s="690" t="str">
        <f>IF(AND(C23="",D23=""),"",'Customer Inputs'!$AB33)</f>
        <v/>
      </c>
      <c r="P23" s="251" t="str">
        <f>IF(OR(AA23=0,AA23&lt;0),"",IF(OR(C23="L734",C23="L734-P",C23="L744",C23="L744-P"),'Customer Inputs'!AB33,O23))</f>
        <v/>
      </c>
      <c r="Q23" s="251" t="str">
        <f t="shared" si="7"/>
        <v/>
      </c>
      <c r="R23" s="252" t="str">
        <f>IF(AND(C23="",D23=""),"",INDEX(References!$E$4:$E$65,MATCH('Customer Inputs'!$T$6,References!$D$4:$D$65,0)))</f>
        <v/>
      </c>
      <c r="S23" s="672" t="str">
        <f t="shared" si="8"/>
        <v/>
      </c>
      <c r="T23" s="673" t="str">
        <f t="shared" si="9"/>
        <v/>
      </c>
      <c r="U23" s="674" t="str">
        <f>IF(OR(M23=0,O23=0,'Customer Inputs'!Q33="",R23=0),"","PASS")</f>
        <v/>
      </c>
      <c r="V23" s="674" t="str">
        <f>IF(ADMIN!AE23="YES","YES",IF(ADMIN!AE23="NO","NO",""))</f>
        <v/>
      </c>
      <c r="W23" s="674" t="str">
        <f t="shared" si="10"/>
        <v/>
      </c>
      <c r="X23" s="674" t="str">
        <f t="shared" si="11"/>
        <v/>
      </c>
      <c r="Y23" s="674" t="str">
        <f t="shared" si="12"/>
        <v/>
      </c>
      <c r="Z23" s="255" t="str">
        <f>IF(AND(C23="",D23=""),"",IF(C23="",INDEX(References!$J$4:$J$13,MATCH(Calculations!$D23,References!H$4:$H$13,0)),(INDEX(References!$J$4:$J$13,MATCH(Calculations!$C23,References!H$4:$H$13,0)))))</f>
        <v/>
      </c>
      <c r="AA23" s="675" t="str">
        <f t="shared" si="31"/>
        <v/>
      </c>
      <c r="AB23" s="256" t="str">
        <f t="shared" si="13"/>
        <v/>
      </c>
      <c r="AC23" s="676" t="str">
        <f>IF(OR(C23="",I23=""),"",IF(U23="PASS",ROUND(AA23/X23,References!$B$23),IF(NOT(V23="YES"),0,ROUND(AA23/X23,References!$B$23))))</f>
        <v/>
      </c>
      <c r="AD23" s="676" t="str">
        <f>IF(AND(C23="",D23=""),"",IF(OR(D23=0,L23=0,Y23=""),0,ROUND(AB23/Y23,References!$B$23)))</f>
        <v/>
      </c>
      <c r="AE23" s="256" t="str">
        <f>IF(OR(C23="",I23=""),"",IF(U23="PASS",ROUND(AC23*X23,References!$B$23),IF(NOT(V23="YES"),0,ROUND(AC23*X23,References!$B$23))))</f>
        <v/>
      </c>
      <c r="AF23" s="256" t="str">
        <f>IF(AND(C23="",D23=""),"",IF(OR(D23=0,L23=0,Y23=""),0,ROUND(AD23*Y23,References!$B$23)))</f>
        <v/>
      </c>
      <c r="AG23" s="257" t="str">
        <f>IF(AND(C23="",D23=""),"",IF(C23="",INDEX(References!$K$4:$K$13,MATCH(Calculations!$D23,References!$H$4:$H$13,0)),INDEX(References!$K$4:$K$13,MATCH(Calculations!C23,References!$H$4:$H$13,0))))</f>
        <v/>
      </c>
      <c r="AH23" s="256" t="str">
        <f t="shared" si="34"/>
        <v/>
      </c>
      <c r="AI23" s="256" t="str">
        <f t="shared" si="35"/>
        <v/>
      </c>
      <c r="AJ23" s="257" t="str">
        <f>IF(OR(C23="",I23=""),"",IF(U23="PASS",ROUND(AH23/X23,References!$B$22),IF(NOT(V23="YES"),0,ROUND(AH23/X23,References!$B$22))))</f>
        <v/>
      </c>
      <c r="AK23" s="257">
        <f>IF(OR(D23="",L23=""),0,ROUND(AI23/Y23,References!$B$22))</f>
        <v>0</v>
      </c>
      <c r="AL23" s="258">
        <f>IF(OR(C23="",I23=""),0,IF(U23="PASS",ROUND(AJ23*X23,References!$B$22)))</f>
        <v>0</v>
      </c>
      <c r="AM23" s="258">
        <f>IF(OR(D23="",L23=""),0,IF(U23="PASS",ROUND(AK23*Y23,References!$B$22)))</f>
        <v>0</v>
      </c>
      <c r="AN23" s="258" t="str">
        <f t="shared" si="15"/>
        <v/>
      </c>
      <c r="AO23" s="259" t="str">
        <f>IF(D23="","",IF('Customer Information'!$L$15="Yes",(INDEX(References!$H$4:$AG$13,MATCH(Calculations!D23,References!$H$4:$H$13,0),25)),IF('Customer Information'!$L$15="No",(INDEX(References!$H$4:$AG$13,MATCH(Calculations!D23,References!$H$4:$H$13,0),24)))))</f>
        <v/>
      </c>
      <c r="AP23" s="541" t="str">
        <f>IF(C23="","",IF('Customer Information'!$L$15="Yes",(INDEX(References!$H$4:$AG$13,MATCH(Calculations!C23,References!$H$4:$H$13,0),25)),IF('Customer Information'!$L$15="No",(INDEX(References!$H$4:$AG$13,MATCH(Calculations!C23,References!$H$4:$H$13,0),24)))))</f>
        <v/>
      </c>
      <c r="AQ23" s="677" t="str">
        <f t="shared" si="16"/>
        <v/>
      </c>
      <c r="AR23" s="541" t="str">
        <f t="shared" si="33"/>
        <v/>
      </c>
      <c r="AS23" s="541">
        <f>IF(D23="",0,INDEX(References!$AG$4:$AG$13,MATCH(D23,References!$H$4:$H$13,0)))</f>
        <v>0</v>
      </c>
      <c r="AT23" s="541">
        <f>IF(C23="",0,INDEX(References!$AG$4:$AG$12,MATCH(C23,References!$H$4:$H$12,0)))</f>
        <v>0</v>
      </c>
      <c r="AU23" s="677" t="str">
        <f t="shared" si="17"/>
        <v/>
      </c>
      <c r="AV23" s="541" t="str">
        <f t="shared" si="18"/>
        <v/>
      </c>
      <c r="AW23" s="678" t="str">
        <f t="shared" si="19"/>
        <v/>
      </c>
      <c r="AX23" s="249"/>
      <c r="AY23" s="679" t="str">
        <f>IF(C23="","",INDEX(References!$I$4:$I$13,MATCH(Calculations!C23,References!$H$4:$H$13,0)))</f>
        <v/>
      </c>
      <c r="AZ23" s="680" t="str">
        <f>IF(C23="","",INDEX(References!$M$4:$M$13,MATCH(Calculations!C23,References!$H$4:$H$13,0)))</f>
        <v/>
      </c>
      <c r="BA23" s="680" t="str">
        <f>IF(C23="","",INDEX(References!$N$4:$N$13,MATCH(Calculations!C23,References!$H$4:$H$13,0)))</f>
        <v/>
      </c>
      <c r="BB23" s="681" t="str">
        <f>IF(C23="","",(AC23*AY23)/(1-INDEX(References!$O$4:$O$13,MATCH(Calculations!C23,References!$H$4:$H$13,0)))*((1-AZ23)*(1+BA23)))</f>
        <v/>
      </c>
      <c r="BC23" s="682" t="str">
        <f>IF(C23="","",(AJ23/(1-INDEX(References!$P$4:$P$13,MATCH(Calculations!C23,References!$H$4:$H$13,0)))*((1-AZ23)*(1+BA23))))</f>
        <v/>
      </c>
      <c r="BE23" s="683" t="str">
        <f>IF(D23="","",(INDEX(References!$I$4:$I$13,MATCH(Calculations!D23,References!$H$4:$H$13,0))))</f>
        <v/>
      </c>
      <c r="BF23" s="680" t="str">
        <f>IF(D23="","",INDEX(References!$M$4:$M$13,MATCH(Calculations!D23,References!$H$4:$H$13,0)))</f>
        <v/>
      </c>
      <c r="BG23" s="680" t="str">
        <f>IF(D23="","",INDEX(References!$N$4:$N$13,MATCH(Calculations!D23,References!$H$4:$H$13,0)))</f>
        <v/>
      </c>
      <c r="BH23" s="681" t="str">
        <f>IF(D23="","",(AD23*BE23)/(1-INDEX(References!$O$4:$O$13,MATCH(Calculations!D23,References!$H$4:$H$13,0)))*((1-BF23)*(1+BG23)))</f>
        <v/>
      </c>
      <c r="BI23" s="682" t="str">
        <f>IF(D23="","",AK23/(1-INDEX(References!$P$4:$P$13,MATCH(Calculations!D23,References!$H$4:$H$13,0)))*((1-BF23)*(1+BG23)))</f>
        <v/>
      </c>
      <c r="BK23" s="679" t="str">
        <f t="shared" si="20"/>
        <v/>
      </c>
      <c r="BL23" s="680" t="str">
        <f t="shared" si="21"/>
        <v/>
      </c>
      <c r="BM23" s="680" t="str">
        <f>IF(OR(C23="",I23=""),"",IF(U23="PASS",ROUND(BK23/X23,References!$B$22),IF(NOT(V23="YES"),0,ROUND(BK23/X23,References!$B$22))))</f>
        <v/>
      </c>
      <c r="BN23" s="680">
        <f>IF(OR(D23="",L23=""),0,ROUND(BL23/Y23,References!$B$22))</f>
        <v>0</v>
      </c>
      <c r="BO23" s="684" t="str">
        <f>IF(AND(C23="",D23=""),"",IF(C23="",INDEX(References!#REF!,MATCH(Calculations!$D23,References!#REF!,0)),(INDEX(References!$L$4:$L$13,MATCH(Calculations!$C23,References!$H$4:$H$13,0)))))</f>
        <v/>
      </c>
      <c r="BP23" s="684" t="str">
        <f t="shared" si="22"/>
        <v/>
      </c>
      <c r="BQ23" s="684" t="str">
        <f t="shared" si="23"/>
        <v/>
      </c>
      <c r="BR23" s="684" t="str">
        <f t="shared" si="24"/>
        <v/>
      </c>
      <c r="BS23" s="691" t="str">
        <f t="shared" si="25"/>
        <v/>
      </c>
      <c r="BU23" s="692" t="str">
        <f>IF(AH23="","",AH23*References!$B$47)</f>
        <v/>
      </c>
      <c r="BV23" s="693" t="str">
        <f>IF(AI23="","",AI23*References!$B$47)</f>
        <v/>
      </c>
      <c r="BW23" s="693" t="str">
        <f>IF(AJ23="","",AJ23*References!$B$47)</f>
        <v/>
      </c>
      <c r="BX23" s="682">
        <f>IF(AK23="","",AK23*References!$B$47)</f>
        <v>0</v>
      </c>
      <c r="BZ23" s="692">
        <f t="shared" si="26"/>
        <v>0</v>
      </c>
      <c r="CA23" s="693">
        <f t="shared" si="27"/>
        <v>0</v>
      </c>
      <c r="CB23" s="693" t="str">
        <f t="shared" si="28"/>
        <v/>
      </c>
      <c r="CC23" s="693" t="str">
        <f t="shared" si="29"/>
        <v/>
      </c>
      <c r="CD23" s="682" t="str">
        <f t="shared" si="30"/>
        <v/>
      </c>
    </row>
    <row r="24" spans="2:82" x14ac:dyDescent="0.2">
      <c r="B24" s="669">
        <v>19</v>
      </c>
      <c r="C24" s="250" t="str">
        <f>IF('Customer Inputs'!$C34="","",'Customer Inputs'!$C34)</f>
        <v/>
      </c>
      <c r="D24" s="250" t="str">
        <f>IF(OR('Customer Inputs'!E34="",'Customer Inputs'!E34="No"),"",IF(F24="YES",References!$H$13,References!$H$12))</f>
        <v/>
      </c>
      <c r="E24" s="250" t="str">
        <f>IF(C24="","",'Customer Inputs'!$W34)</f>
        <v/>
      </c>
      <c r="F24" s="250" t="str">
        <f>IF(OR('Customer Inputs'!T34="",'Customer Inputs'!T34="No"),"","Yes")</f>
        <v/>
      </c>
      <c r="G24" s="251" t="str">
        <f>IF(C24="","",'Customer Inputs'!$M34)</f>
        <v/>
      </c>
      <c r="H24" s="251" t="str">
        <f t="shared" si="3"/>
        <v/>
      </c>
      <c r="I24" s="251" t="str">
        <f>IF(C24="","",'Customer Inputs'!$K34)</f>
        <v/>
      </c>
      <c r="J24" s="251" t="str">
        <f t="shared" si="4"/>
        <v/>
      </c>
      <c r="K24" s="251" t="str">
        <f t="shared" si="5"/>
        <v/>
      </c>
      <c r="L24" s="251" t="str">
        <f>IF(OR(D24="",'Customer Inputs'!$L34=""),"",'Customer Inputs'!$L34)</f>
        <v/>
      </c>
      <c r="M24" s="251" t="str">
        <f>IF(AND(C24="",D24=""),"",'Customer Inputs'!$AD34)</f>
        <v/>
      </c>
      <c r="N24" s="251" t="str">
        <f t="shared" si="6"/>
        <v/>
      </c>
      <c r="O24" s="690" t="str">
        <f>IF(AND(C24="",D24=""),"",'Customer Inputs'!$AB34)</f>
        <v/>
      </c>
      <c r="P24" s="251" t="str">
        <f>IF(OR(AA24=0,AA24&lt;0),"",IF(OR(C24="L734",C24="L734-P",C24="L744",C24="L744-P"),'Customer Inputs'!AB34,O24))</f>
        <v/>
      </c>
      <c r="Q24" s="251" t="str">
        <f t="shared" si="7"/>
        <v/>
      </c>
      <c r="R24" s="252" t="str">
        <f>IF(AND(C24="",D24=""),"",INDEX(References!$E$4:$E$65,MATCH('Customer Inputs'!$T$6,References!$D$4:$D$65,0)))</f>
        <v/>
      </c>
      <c r="S24" s="672" t="str">
        <f t="shared" si="8"/>
        <v/>
      </c>
      <c r="T24" s="673" t="str">
        <f t="shared" si="9"/>
        <v/>
      </c>
      <c r="U24" s="674" t="str">
        <f>IF(OR(M24=0,O24=0,'Customer Inputs'!Q34="",R24=0),"","PASS")</f>
        <v/>
      </c>
      <c r="V24" s="674" t="str">
        <f>IF(ADMIN!AE24="YES","YES",IF(ADMIN!AE24="NO","NO",""))</f>
        <v/>
      </c>
      <c r="W24" s="674" t="str">
        <f t="shared" si="10"/>
        <v/>
      </c>
      <c r="X24" s="674" t="str">
        <f t="shared" si="11"/>
        <v/>
      </c>
      <c r="Y24" s="674" t="str">
        <f t="shared" si="12"/>
        <v/>
      </c>
      <c r="Z24" s="255" t="str">
        <f>IF(AND(C24="",D24=""),"",IF(C24="",INDEX(References!$J$4:$J$13,MATCH(Calculations!$D24,References!H$4:$H$13,0)),(INDEX(References!$J$4:$J$13,MATCH(Calculations!$C24,References!H$4:$H$13,0)))))</f>
        <v/>
      </c>
      <c r="AA24" s="675" t="str">
        <f t="shared" si="31"/>
        <v/>
      </c>
      <c r="AB24" s="256" t="str">
        <f t="shared" si="13"/>
        <v/>
      </c>
      <c r="AC24" s="676" t="str">
        <f>IF(OR(C24="",I24=""),"",IF(U24="PASS",ROUND(AA24/X24,References!$B$23),IF(NOT(V24="YES"),0,ROUND(AA24/X24,References!$B$23))))</f>
        <v/>
      </c>
      <c r="AD24" s="676" t="str">
        <f>IF(AND(C24="",D24=""),"",IF(OR(D24=0,L24=0,Y24=""),0,ROUND(AB24/Y24,References!$B$23)))</f>
        <v/>
      </c>
      <c r="AE24" s="256" t="str">
        <f>IF(OR(C24="",I24=""),"",IF(U24="PASS",ROUND(AC24*X24,References!$B$23),IF(NOT(V24="YES"),0,ROUND(AC24*X24,References!$B$23))))</f>
        <v/>
      </c>
      <c r="AF24" s="256" t="str">
        <f>IF(AND(C24="",D24=""),"",IF(OR(D24=0,L24=0,Y24=""),0,ROUND(AD24*Y24,References!$B$23)))</f>
        <v/>
      </c>
      <c r="AG24" s="257" t="str">
        <f>IF(AND(C24="",D24=""),"",IF(C24="",INDEX(References!$K$4:$K$13,MATCH(Calculations!$D24,References!$H$4:$H$13,0)),INDEX(References!$K$4:$K$13,MATCH(Calculations!C24,References!$H$4:$H$13,0))))</f>
        <v/>
      </c>
      <c r="AH24" s="256" t="str">
        <f t="shared" si="34"/>
        <v/>
      </c>
      <c r="AI24" s="256" t="str">
        <f t="shared" si="35"/>
        <v/>
      </c>
      <c r="AJ24" s="257" t="str">
        <f>IF(OR(C24="",I24=""),"",IF(U24="PASS",ROUND(AH24/X24,References!$B$22),IF(NOT(V24="YES"),0,ROUND(AH24/X24,References!$B$22))))</f>
        <v/>
      </c>
      <c r="AK24" s="257">
        <f>IF(OR(D24="",L24=""),0,ROUND(AI24/Y24,References!$B$22))</f>
        <v>0</v>
      </c>
      <c r="AL24" s="258">
        <f>IF(OR(C24="",I24=""),0,IF(U24="PASS",ROUND(AJ24*X24,References!$B$22)))</f>
        <v>0</v>
      </c>
      <c r="AM24" s="258">
        <f>IF(OR(D24="",L24=""),0,IF(U24="PASS",ROUND(AK24*Y24,References!$B$22)))</f>
        <v>0</v>
      </c>
      <c r="AN24" s="258" t="str">
        <f t="shared" si="15"/>
        <v/>
      </c>
      <c r="AO24" s="259" t="str">
        <f>IF(D24="","",IF('Customer Information'!$L$15="Yes",(INDEX(References!$H$4:$AG$13,MATCH(Calculations!D24,References!$H$4:$H$13,0),25)),IF('Customer Information'!$L$15="No",(INDEX(References!$H$4:$AG$13,MATCH(Calculations!D24,References!$H$4:$H$13,0),24)))))</f>
        <v/>
      </c>
      <c r="AP24" s="541" t="str">
        <f>IF(C24="","",IF('Customer Information'!$L$15="Yes",(INDEX(References!$H$4:$AG$13,MATCH(Calculations!C24,References!$H$4:$H$13,0),25)),IF('Customer Information'!$L$15="No",(INDEX(References!$H$4:$AG$13,MATCH(Calculations!C24,References!$H$4:$H$13,0),24)))))</f>
        <v/>
      </c>
      <c r="AQ24" s="677" t="str">
        <f t="shared" si="16"/>
        <v/>
      </c>
      <c r="AR24" s="541" t="str">
        <f t="shared" si="33"/>
        <v/>
      </c>
      <c r="AS24" s="541">
        <f>IF(D24="",0,INDEX(References!$AG$4:$AG$13,MATCH(D24,References!$H$4:$H$13,0)))</f>
        <v>0</v>
      </c>
      <c r="AT24" s="541">
        <f>IF(C24="",0,INDEX(References!$AG$4:$AG$12,MATCH(C24,References!$H$4:$H$12,0)))</f>
        <v>0</v>
      </c>
      <c r="AU24" s="677" t="str">
        <f t="shared" si="17"/>
        <v/>
      </c>
      <c r="AV24" s="541" t="str">
        <f t="shared" si="18"/>
        <v/>
      </c>
      <c r="AW24" s="678" t="str">
        <f t="shared" si="19"/>
        <v/>
      </c>
      <c r="AX24" s="249"/>
      <c r="AY24" s="679" t="str">
        <f>IF(C24="","",INDEX(References!$I$4:$I$13,MATCH(Calculations!C24,References!$H$4:$H$13,0)))</f>
        <v/>
      </c>
      <c r="AZ24" s="680" t="str">
        <f>IF(C24="","",INDEX(References!$M$4:$M$13,MATCH(Calculations!C24,References!$H$4:$H$13,0)))</f>
        <v/>
      </c>
      <c r="BA24" s="680" t="str">
        <f>IF(C24="","",INDEX(References!$N$4:$N$13,MATCH(Calculations!C24,References!$H$4:$H$13,0)))</f>
        <v/>
      </c>
      <c r="BB24" s="681" t="str">
        <f>IF(C24="","",(AC24*AY24)/(1-INDEX(References!$O$4:$O$13,MATCH(Calculations!C24,References!$H$4:$H$13,0)))*((1-AZ24)*(1+BA24)))</f>
        <v/>
      </c>
      <c r="BC24" s="682" t="str">
        <f>IF(C24="","",(AJ24/(1-INDEX(References!$P$4:$P$13,MATCH(Calculations!C24,References!$H$4:$H$13,0)))*((1-AZ24)*(1+BA24))))</f>
        <v/>
      </c>
      <c r="BE24" s="683" t="str">
        <f>IF(D24="","",(INDEX(References!$I$4:$I$13,MATCH(Calculations!D24,References!$H$4:$H$13,0))))</f>
        <v/>
      </c>
      <c r="BF24" s="680" t="str">
        <f>IF(D24="","",INDEX(References!$M$4:$M$13,MATCH(Calculations!D24,References!$H$4:$H$13,0)))</f>
        <v/>
      </c>
      <c r="BG24" s="680" t="str">
        <f>IF(D24="","",INDEX(References!$N$4:$N$13,MATCH(Calculations!D24,References!$H$4:$H$13,0)))</f>
        <v/>
      </c>
      <c r="BH24" s="681" t="str">
        <f>IF(D24="","",(AD24*BE24)/(1-INDEX(References!$O$4:$O$13,MATCH(Calculations!D24,References!$H$4:$H$13,0)))*((1-BF24)*(1+BG24)))</f>
        <v/>
      </c>
      <c r="BI24" s="682" t="str">
        <f>IF(D24="","",AK24/(1-INDEX(References!$P$4:$P$13,MATCH(Calculations!D24,References!$H$4:$H$13,0)))*((1-BF24)*(1+BG24)))</f>
        <v/>
      </c>
      <c r="BK24" s="679" t="str">
        <f t="shared" si="20"/>
        <v/>
      </c>
      <c r="BL24" s="680" t="str">
        <f t="shared" si="21"/>
        <v/>
      </c>
      <c r="BM24" s="680" t="str">
        <f>IF(OR(C24="",I24=""),"",IF(U24="PASS",ROUND(BK24/X24,References!$B$22),IF(NOT(V24="YES"),0,ROUND(BK24/X24,References!$B$22))))</f>
        <v/>
      </c>
      <c r="BN24" s="680">
        <f>IF(OR(D24="",L24=""),0,ROUND(BL24/Y24,References!$B$22))</f>
        <v>0</v>
      </c>
      <c r="BO24" s="684" t="str">
        <f>IF(AND(C24="",D24=""),"",IF(C24="",INDEX(References!#REF!,MATCH(Calculations!$D24,References!#REF!,0)),(INDEX(References!$L$4:$L$13,MATCH(Calculations!$C24,References!$H$4:$H$13,0)))))</f>
        <v/>
      </c>
      <c r="BP24" s="684" t="str">
        <f t="shared" si="22"/>
        <v/>
      </c>
      <c r="BQ24" s="684" t="str">
        <f t="shared" si="23"/>
        <v/>
      </c>
      <c r="BR24" s="684" t="str">
        <f t="shared" si="24"/>
        <v/>
      </c>
      <c r="BS24" s="691" t="str">
        <f t="shared" si="25"/>
        <v/>
      </c>
      <c r="BU24" s="692" t="str">
        <f>IF(AH24="","",AH24*References!$B$47)</f>
        <v/>
      </c>
      <c r="BV24" s="693" t="str">
        <f>IF(AI24="","",AI24*References!$B$47)</f>
        <v/>
      </c>
      <c r="BW24" s="693" t="str">
        <f>IF(AJ24="","",AJ24*References!$B$47)</f>
        <v/>
      </c>
      <c r="BX24" s="682">
        <f>IF(AK24="","",AK24*References!$B$47)</f>
        <v>0</v>
      </c>
      <c r="BZ24" s="692">
        <f t="shared" si="26"/>
        <v>0</v>
      </c>
      <c r="CA24" s="693">
        <f t="shared" si="27"/>
        <v>0</v>
      </c>
      <c r="CB24" s="693" t="str">
        <f t="shared" si="28"/>
        <v/>
      </c>
      <c r="CC24" s="693" t="str">
        <f t="shared" si="29"/>
        <v/>
      </c>
      <c r="CD24" s="682" t="str">
        <f t="shared" si="30"/>
        <v/>
      </c>
    </row>
    <row r="25" spans="2:82" x14ac:dyDescent="0.2">
      <c r="B25" s="669">
        <v>20</v>
      </c>
      <c r="C25" s="250" t="str">
        <f>IF('Customer Inputs'!$C35="","",'Customer Inputs'!$C35)</f>
        <v/>
      </c>
      <c r="D25" s="250" t="str">
        <f>IF(OR('Customer Inputs'!E35="",'Customer Inputs'!E35="No"),"",IF(F25="YES",References!$H$13,References!$H$12))</f>
        <v/>
      </c>
      <c r="E25" s="250" t="str">
        <f>IF(C25="","",'Customer Inputs'!$W35)</f>
        <v/>
      </c>
      <c r="F25" s="250" t="str">
        <f>IF(OR('Customer Inputs'!T35="",'Customer Inputs'!T35="No"),"","Yes")</f>
        <v/>
      </c>
      <c r="G25" s="251" t="str">
        <f>IF(C25="","",'Customer Inputs'!$M35)</f>
        <v/>
      </c>
      <c r="H25" s="251" t="str">
        <f t="shared" si="3"/>
        <v/>
      </c>
      <c r="I25" s="251" t="str">
        <f>IF(C25="","",'Customer Inputs'!$K35)</f>
        <v/>
      </c>
      <c r="J25" s="251" t="str">
        <f t="shared" si="4"/>
        <v/>
      </c>
      <c r="K25" s="251" t="str">
        <f t="shared" si="5"/>
        <v/>
      </c>
      <c r="L25" s="251" t="str">
        <f>IF(OR(D25="",'Customer Inputs'!$L35=""),"",'Customer Inputs'!$L35)</f>
        <v/>
      </c>
      <c r="M25" s="251" t="str">
        <f>IF(AND(C25="",D25=""),"",'Customer Inputs'!$AD35)</f>
        <v/>
      </c>
      <c r="N25" s="251" t="str">
        <f t="shared" si="6"/>
        <v/>
      </c>
      <c r="O25" s="690" t="str">
        <f>IF(AND(C25="",D25=""),"",'Customer Inputs'!$AB35)</f>
        <v/>
      </c>
      <c r="P25" s="251" t="str">
        <f>IF(OR(AA25=0,AA25&lt;0),"",IF(OR(C25="L734",C25="L734-P",C25="L744",C25="L744-P"),'Customer Inputs'!AB35,O25))</f>
        <v/>
      </c>
      <c r="Q25" s="251" t="str">
        <f t="shared" si="7"/>
        <v/>
      </c>
      <c r="R25" s="252" t="str">
        <f>IF(AND(C25="",D25=""),"",INDEX(References!$E$4:$E$65,MATCH('Customer Inputs'!$T$6,References!$D$4:$D$65,0)))</f>
        <v/>
      </c>
      <c r="S25" s="672" t="str">
        <f t="shared" si="8"/>
        <v/>
      </c>
      <c r="T25" s="673" t="str">
        <f t="shared" si="9"/>
        <v/>
      </c>
      <c r="U25" s="674" t="str">
        <f>IF(OR(M25=0,O25=0,'Customer Inputs'!Q35="",R25=0),"","PASS")</f>
        <v/>
      </c>
      <c r="V25" s="674" t="str">
        <f>IF(ADMIN!AE25="YES","YES",IF(ADMIN!AE25="NO","NO",""))</f>
        <v/>
      </c>
      <c r="W25" s="674" t="str">
        <f t="shared" si="10"/>
        <v/>
      </c>
      <c r="X25" s="674" t="str">
        <f t="shared" si="11"/>
        <v/>
      </c>
      <c r="Y25" s="674" t="str">
        <f t="shared" si="12"/>
        <v/>
      </c>
      <c r="Z25" s="255" t="str">
        <f>IF(AND(C25="",D25=""),"",IF(C25="",INDEX(References!$J$4:$J$13,MATCH(Calculations!$D25,References!H$4:$H$13,0)),(INDEX(References!$J$4:$J$13,MATCH(Calculations!$C25,References!H$4:$H$13,0)))))</f>
        <v/>
      </c>
      <c r="AA25" s="675" t="str">
        <f t="shared" si="31"/>
        <v/>
      </c>
      <c r="AB25" s="256" t="str">
        <f t="shared" si="13"/>
        <v/>
      </c>
      <c r="AC25" s="676" t="str">
        <f>IF(OR(C25="",I25=""),"",IF(U25="PASS",ROUND(AA25/X25,References!$B$23),IF(NOT(V25="YES"),0,ROUND(AA25/X25,References!$B$23))))</f>
        <v/>
      </c>
      <c r="AD25" s="676" t="str">
        <f>IF(AND(C25="",D25=""),"",IF(OR(D25=0,L25=0,Y25=""),0,ROUND(AB25/Y25,References!$B$23)))</f>
        <v/>
      </c>
      <c r="AE25" s="256" t="str">
        <f>IF(OR(C25="",I25=""),"",IF(U25="PASS",ROUND(AC25*X25,References!$B$23),IF(NOT(V25="YES"),0,ROUND(AC25*X25,References!$B$23))))</f>
        <v/>
      </c>
      <c r="AF25" s="256" t="str">
        <f>IF(AND(C25="",D25=""),"",IF(OR(D25=0,L25=0,Y25=""),0,ROUND(AD25*Y25,References!$B$23)))</f>
        <v/>
      </c>
      <c r="AG25" s="257" t="str">
        <f>IF(AND(C25="",D25=""),"",IF(C25="",INDEX(References!$K$4:$K$13,MATCH(Calculations!$D25,References!$H$4:$H$13,0)),INDEX(References!$K$4:$K$13,MATCH(Calculations!C25,References!$H$4:$H$13,0))))</f>
        <v/>
      </c>
      <c r="AH25" s="256" t="str">
        <f t="shared" si="34"/>
        <v/>
      </c>
      <c r="AI25" s="256" t="str">
        <f t="shared" si="35"/>
        <v/>
      </c>
      <c r="AJ25" s="257" t="str">
        <f>IF(OR(C25="",I25=""),"",IF(U25="PASS",ROUND(AH25/X25,References!$B$22),IF(NOT(V25="YES"),0,ROUND(AH25/X25,References!$B$22))))</f>
        <v/>
      </c>
      <c r="AK25" s="257">
        <f>IF(OR(D25="",L25=""),0,ROUND(AI25/Y25,References!$B$22))</f>
        <v>0</v>
      </c>
      <c r="AL25" s="258">
        <f>IF(OR(C25="",I25=""),0,IF(U25="PASS",ROUND(AJ25*X25,References!$B$22)))</f>
        <v>0</v>
      </c>
      <c r="AM25" s="258">
        <f>IF(OR(D25="",L25=""),0,IF(U25="PASS",ROUND(AK25*Y25,References!$B$22)))</f>
        <v>0</v>
      </c>
      <c r="AN25" s="258" t="str">
        <f t="shared" si="15"/>
        <v/>
      </c>
      <c r="AO25" s="259" t="str">
        <f>IF(D25="","",IF('Customer Information'!$L$15="Yes",(INDEX(References!$H$4:$AG$13,MATCH(Calculations!D25,References!$H$4:$H$13,0),25)),IF('Customer Information'!$L$15="No",(INDEX(References!$H$4:$AG$13,MATCH(Calculations!D25,References!$H$4:$H$13,0),24)))))</f>
        <v/>
      </c>
      <c r="AP25" s="541" t="str">
        <f>IF(C25="","",IF('Customer Information'!$L$15="Yes",(INDEX(References!$H$4:$AG$13,MATCH(Calculations!C25,References!$H$4:$H$13,0),25)),IF('Customer Information'!$L$15="No",(INDEX(References!$H$4:$AG$13,MATCH(Calculations!C25,References!$H$4:$H$13,0),24)))))</f>
        <v/>
      </c>
      <c r="AQ25" s="677" t="str">
        <f t="shared" si="16"/>
        <v/>
      </c>
      <c r="AR25" s="541" t="str">
        <f t="shared" si="33"/>
        <v/>
      </c>
      <c r="AS25" s="541">
        <f>IF(D25="",0,INDEX(References!$AG$4:$AG$13,MATCH(D25,References!$H$4:$H$13,0)))</f>
        <v>0</v>
      </c>
      <c r="AT25" s="541">
        <f>IF(C25="",0,INDEX(References!$AG$4:$AG$12,MATCH(C25,References!$H$4:$H$12,0)))</f>
        <v>0</v>
      </c>
      <c r="AU25" s="677" t="str">
        <f t="shared" si="17"/>
        <v/>
      </c>
      <c r="AV25" s="541" t="str">
        <f t="shared" si="18"/>
        <v/>
      </c>
      <c r="AW25" s="678" t="str">
        <f t="shared" si="19"/>
        <v/>
      </c>
      <c r="AX25" s="249"/>
      <c r="AY25" s="679" t="str">
        <f>IF(C25="","",INDEX(References!$I$4:$I$13,MATCH(Calculations!C25,References!$H$4:$H$13,0)))</f>
        <v/>
      </c>
      <c r="AZ25" s="680" t="str">
        <f>IF(C25="","",INDEX(References!$M$4:$M$13,MATCH(Calculations!C25,References!$H$4:$H$13,0)))</f>
        <v/>
      </c>
      <c r="BA25" s="680" t="str">
        <f>IF(C25="","",INDEX(References!$N$4:$N$13,MATCH(Calculations!C25,References!$H$4:$H$13,0)))</f>
        <v/>
      </c>
      <c r="BB25" s="681" t="str">
        <f>IF(C25="","",(AC25*AY25)/(1-INDEX(References!$O$4:$O$13,MATCH(Calculations!C25,References!$H$4:$H$13,0)))*((1-AZ25)*(1+BA25)))</f>
        <v/>
      </c>
      <c r="BC25" s="682" t="str">
        <f>IF(C25="","",(AJ25/(1-INDEX(References!$P$4:$P$13,MATCH(Calculations!C25,References!$H$4:$H$13,0)))*((1-AZ25)*(1+BA25))))</f>
        <v/>
      </c>
      <c r="BE25" s="683" t="str">
        <f>IF(D25="","",(INDEX(References!$I$4:$I$13,MATCH(Calculations!D25,References!$H$4:$H$13,0))))</f>
        <v/>
      </c>
      <c r="BF25" s="680" t="str">
        <f>IF(D25="","",INDEX(References!$M$4:$M$13,MATCH(Calculations!D25,References!$H$4:$H$13,0)))</f>
        <v/>
      </c>
      <c r="BG25" s="680" t="str">
        <f>IF(D25="","",INDEX(References!$N$4:$N$13,MATCH(Calculations!D25,References!$H$4:$H$13,0)))</f>
        <v/>
      </c>
      <c r="BH25" s="681" t="str">
        <f>IF(D25="","",(AD25*BE25)/(1-INDEX(References!$O$4:$O$13,MATCH(Calculations!D25,References!$H$4:$H$13,0)))*((1-BF25)*(1+BG25)))</f>
        <v/>
      </c>
      <c r="BI25" s="682" t="str">
        <f>IF(D25="","",AK25/(1-INDEX(References!$P$4:$P$13,MATCH(Calculations!D25,References!$H$4:$H$13,0)))*((1-BF25)*(1+BG25)))</f>
        <v/>
      </c>
      <c r="BK25" s="679" t="str">
        <f t="shared" si="20"/>
        <v/>
      </c>
      <c r="BL25" s="680" t="str">
        <f t="shared" si="21"/>
        <v/>
      </c>
      <c r="BM25" s="680" t="str">
        <f>IF(OR(C25="",I25=""),"",IF(U25="PASS",ROUND(BK25/X25,References!$B$22),IF(NOT(V25="YES"),0,ROUND(BK25/X25,References!$B$22))))</f>
        <v/>
      </c>
      <c r="BN25" s="680">
        <f>IF(OR(D25="",L25=""),0,ROUND(BL25/Y25,References!$B$22))</f>
        <v>0</v>
      </c>
      <c r="BO25" s="684" t="str">
        <f>IF(AND(C25="",D25=""),"",IF(C25="",INDEX(References!#REF!,MATCH(Calculations!$D25,References!#REF!,0)),(INDEX(References!$L$4:$L$13,MATCH(Calculations!$C25,References!$H$4:$H$13,0)))))</f>
        <v/>
      </c>
      <c r="BP25" s="684" t="str">
        <f t="shared" si="22"/>
        <v/>
      </c>
      <c r="BQ25" s="684" t="str">
        <f t="shared" si="23"/>
        <v/>
      </c>
      <c r="BR25" s="684" t="str">
        <f t="shared" si="24"/>
        <v/>
      </c>
      <c r="BS25" s="691" t="str">
        <f t="shared" si="25"/>
        <v/>
      </c>
      <c r="BU25" s="692" t="str">
        <f>IF(AH25="","",AH25*References!$B$47)</f>
        <v/>
      </c>
      <c r="BV25" s="693" t="str">
        <f>IF(AI25="","",AI25*References!$B$47)</f>
        <v/>
      </c>
      <c r="BW25" s="693" t="str">
        <f>IF(AJ25="","",AJ25*References!$B$47)</f>
        <v/>
      </c>
      <c r="BX25" s="682">
        <f>IF(AK25="","",AK25*References!$B$47)</f>
        <v>0</v>
      </c>
      <c r="BZ25" s="692">
        <f t="shared" si="26"/>
        <v>0</v>
      </c>
      <c r="CA25" s="693">
        <f t="shared" si="27"/>
        <v>0</v>
      </c>
      <c r="CB25" s="693" t="str">
        <f t="shared" si="28"/>
        <v/>
      </c>
      <c r="CC25" s="693" t="str">
        <f t="shared" si="29"/>
        <v/>
      </c>
      <c r="CD25" s="682" t="str">
        <f t="shared" si="30"/>
        <v/>
      </c>
    </row>
    <row r="26" spans="2:82" x14ac:dyDescent="0.2">
      <c r="B26" s="669">
        <v>21</v>
      </c>
      <c r="C26" s="250" t="str">
        <f>IF('Customer Inputs'!$C36="","",'Customer Inputs'!$C36)</f>
        <v/>
      </c>
      <c r="D26" s="250" t="str">
        <f>IF(OR('Customer Inputs'!E36="",'Customer Inputs'!E36="No"),"",IF(F26="YES",References!$H$13,References!$H$12))</f>
        <v/>
      </c>
      <c r="E26" s="250" t="str">
        <f>IF(C26="","",'Customer Inputs'!$W36)</f>
        <v/>
      </c>
      <c r="F26" s="250" t="str">
        <f>IF(OR('Customer Inputs'!T36="",'Customer Inputs'!T36="No"),"","Yes")</f>
        <v/>
      </c>
      <c r="G26" s="251" t="str">
        <f>IF(C26="","",'Customer Inputs'!$M36)</f>
        <v/>
      </c>
      <c r="H26" s="251" t="str">
        <f t="shared" si="3"/>
        <v/>
      </c>
      <c r="I26" s="251" t="str">
        <f>IF(C26="","",'Customer Inputs'!$K36)</f>
        <v/>
      </c>
      <c r="J26" s="251" t="str">
        <f t="shared" si="4"/>
        <v/>
      </c>
      <c r="K26" s="251" t="str">
        <f t="shared" si="5"/>
        <v/>
      </c>
      <c r="L26" s="251" t="str">
        <f>IF(OR(D26="",'Customer Inputs'!$L36=""),"",'Customer Inputs'!$L36)</f>
        <v/>
      </c>
      <c r="M26" s="251" t="str">
        <f>IF(AND(C26="",D26=""),"",'Customer Inputs'!$AD36)</f>
        <v/>
      </c>
      <c r="N26" s="251" t="str">
        <f t="shared" si="6"/>
        <v/>
      </c>
      <c r="O26" s="690" t="str">
        <f>IF(AND(C26="",D26=""),"",'Customer Inputs'!$AB36)</f>
        <v/>
      </c>
      <c r="P26" s="251" t="str">
        <f>IF(OR(AA26=0,AA26&lt;0),"",IF(OR(C26="L734",C26="L734-P",C26="L744",C26="L744-P"),'Customer Inputs'!AB36,O26))</f>
        <v/>
      </c>
      <c r="Q26" s="251" t="str">
        <f t="shared" si="7"/>
        <v/>
      </c>
      <c r="R26" s="252" t="str">
        <f>IF(AND(C26="",D26=""),"",INDEX(References!$E$4:$E$65,MATCH('Customer Inputs'!$T$6,References!$D$4:$D$65,0)))</f>
        <v/>
      </c>
      <c r="S26" s="672" t="str">
        <f t="shared" si="8"/>
        <v/>
      </c>
      <c r="T26" s="673" t="str">
        <f t="shared" si="9"/>
        <v/>
      </c>
      <c r="U26" s="674" t="str">
        <f>IF(OR(M26=0,O26=0,'Customer Inputs'!Q36="",R26=0),"","PASS")</f>
        <v/>
      </c>
      <c r="V26" s="674" t="str">
        <f>IF(ADMIN!AE26="YES","YES",IF(ADMIN!AE26="NO","NO",""))</f>
        <v/>
      </c>
      <c r="W26" s="674" t="str">
        <f t="shared" si="10"/>
        <v/>
      </c>
      <c r="X26" s="674" t="str">
        <f t="shared" si="11"/>
        <v/>
      </c>
      <c r="Y26" s="674" t="str">
        <f t="shared" si="12"/>
        <v/>
      </c>
      <c r="Z26" s="255" t="str">
        <f>IF(AND(C26="",D26=""),"",IF(C26="",INDEX(References!$J$4:$J$13,MATCH(Calculations!$D26,References!H$4:$H$13,0)),(INDEX(References!$J$4:$J$13,MATCH(Calculations!$C26,References!H$4:$H$13,0)))))</f>
        <v/>
      </c>
      <c r="AA26" s="675" t="str">
        <f t="shared" si="31"/>
        <v/>
      </c>
      <c r="AB26" s="256" t="str">
        <f t="shared" si="13"/>
        <v/>
      </c>
      <c r="AC26" s="676" t="str">
        <f>IF(OR(C26="",I26=""),"",IF(U26="PASS",ROUND(AA26/X26,References!$B$23),IF(NOT(V26="YES"),0,ROUND(AA26/X26,References!$B$23))))</f>
        <v/>
      </c>
      <c r="AD26" s="676" t="str">
        <f>IF(AND(C26="",D26=""),"",IF(OR(D26=0,L26=0,Y26=""),0,ROUND(AB26/Y26,References!$B$23)))</f>
        <v/>
      </c>
      <c r="AE26" s="256" t="str">
        <f>IF(OR(C26="",I26=""),"",IF(U26="PASS",ROUND(AC26*X26,References!$B$23),IF(NOT(V26="YES"),0,ROUND(AC26*X26,References!$B$23))))</f>
        <v/>
      </c>
      <c r="AF26" s="256" t="str">
        <f>IF(AND(C26="",D26=""),"",IF(OR(D26=0,L26=0,Y26=""),0,ROUND(AD26*Y26,References!$B$23)))</f>
        <v/>
      </c>
      <c r="AG26" s="257" t="str">
        <f>IF(AND(C26="",D26=""),"",IF(C26="",INDEX(References!$K$4:$K$13,MATCH(Calculations!$D26,References!$H$4:$H$13,0)),INDEX(References!$K$4:$K$13,MATCH(Calculations!C26,References!$H$4:$H$13,0))))</f>
        <v/>
      </c>
      <c r="AH26" s="256" t="str">
        <f t="shared" si="34"/>
        <v/>
      </c>
      <c r="AI26" s="256" t="str">
        <f t="shared" si="35"/>
        <v/>
      </c>
      <c r="AJ26" s="257" t="str">
        <f>IF(OR(C26="",I26=""),"",IF(U26="PASS",ROUND(AH26/X26,References!$B$22),IF(NOT(V26="YES"),0,ROUND(AH26/X26,References!$B$22))))</f>
        <v/>
      </c>
      <c r="AK26" s="257">
        <f>IF(OR(D26="",L26=""),0,ROUND(AI26/Y26,References!$B$22))</f>
        <v>0</v>
      </c>
      <c r="AL26" s="258">
        <f>IF(OR(C26="",I26=""),0,IF(U26="PASS",ROUND(AJ26*X26,References!$B$22)))</f>
        <v>0</v>
      </c>
      <c r="AM26" s="258">
        <f>IF(OR(D26="",L26=""),0,IF(U26="PASS",ROUND(AK26*Y26,References!$B$22)))</f>
        <v>0</v>
      </c>
      <c r="AN26" s="258" t="str">
        <f t="shared" si="15"/>
        <v/>
      </c>
      <c r="AO26" s="259" t="str">
        <f>IF(D26="","",IF('Customer Information'!$L$15="Yes",(INDEX(References!$H$4:$AG$13,MATCH(Calculations!D26,References!$H$4:$H$13,0),25)),IF('Customer Information'!$L$15="No",(INDEX(References!$H$4:$AG$13,MATCH(Calculations!D26,References!$H$4:$H$13,0),24)))))</f>
        <v/>
      </c>
      <c r="AP26" s="541" t="str">
        <f>IF(C26="","",IF('Customer Information'!$L$15="Yes",(INDEX(References!$H$4:$AG$13,MATCH(Calculations!C26,References!$H$4:$H$13,0),25)),IF('Customer Information'!$L$15="No",(INDEX(References!$H$4:$AG$13,MATCH(Calculations!C26,References!$H$4:$H$13,0),24)))))</f>
        <v/>
      </c>
      <c r="AQ26" s="677" t="str">
        <f t="shared" si="16"/>
        <v/>
      </c>
      <c r="AR26" s="541" t="str">
        <f t="shared" si="33"/>
        <v/>
      </c>
      <c r="AS26" s="541">
        <f>IF(D26="",0,INDEX(References!$AG$4:$AG$13,MATCH(D26,References!$H$4:$H$13,0)))</f>
        <v>0</v>
      </c>
      <c r="AT26" s="541">
        <f>IF(C26="",0,INDEX(References!$AG$4:$AG$12,MATCH(C26,References!$H$4:$H$12,0)))</f>
        <v>0</v>
      </c>
      <c r="AU26" s="677" t="str">
        <f t="shared" si="17"/>
        <v/>
      </c>
      <c r="AV26" s="541" t="str">
        <f t="shared" si="18"/>
        <v/>
      </c>
      <c r="AW26" s="678" t="str">
        <f t="shared" si="19"/>
        <v/>
      </c>
      <c r="AX26" s="249"/>
      <c r="AY26" s="679" t="str">
        <f>IF(C26="","",INDEX(References!$I$4:$I$13,MATCH(Calculations!C26,References!$H$4:$H$13,0)))</f>
        <v/>
      </c>
      <c r="AZ26" s="680" t="str">
        <f>IF(C26="","",INDEX(References!$M$4:$M$13,MATCH(Calculations!C26,References!$H$4:$H$13,0)))</f>
        <v/>
      </c>
      <c r="BA26" s="680" t="str">
        <f>IF(C26="","",INDEX(References!$N$4:$N$13,MATCH(Calculations!C26,References!$H$4:$H$13,0)))</f>
        <v/>
      </c>
      <c r="BB26" s="681" t="str">
        <f>IF(C26="","",(AC26*AY26)/(1-INDEX(References!$O$4:$O$13,MATCH(Calculations!C26,References!$H$4:$H$13,0)))*((1-AZ26)*(1+BA26)))</f>
        <v/>
      </c>
      <c r="BC26" s="682" t="str">
        <f>IF(C26="","",(AJ26/(1-INDEX(References!$P$4:$P$13,MATCH(Calculations!C26,References!$H$4:$H$13,0)))*((1-AZ26)*(1+BA26))))</f>
        <v/>
      </c>
      <c r="BE26" s="683" t="str">
        <f>IF(D26="","",(INDEX(References!$I$4:$I$13,MATCH(Calculations!D26,References!$H$4:$H$13,0))))</f>
        <v/>
      </c>
      <c r="BF26" s="680" t="str">
        <f>IF(D26="","",INDEX(References!$M$4:$M$13,MATCH(Calculations!D26,References!$H$4:$H$13,0)))</f>
        <v/>
      </c>
      <c r="BG26" s="680" t="str">
        <f>IF(D26="","",INDEX(References!$N$4:$N$13,MATCH(Calculations!D26,References!$H$4:$H$13,0)))</f>
        <v/>
      </c>
      <c r="BH26" s="681" t="str">
        <f>IF(D26="","",(AD26*BE26)/(1-INDEX(References!$O$4:$O$13,MATCH(Calculations!D26,References!$H$4:$H$13,0)))*((1-BF26)*(1+BG26)))</f>
        <v/>
      </c>
      <c r="BI26" s="682" t="str">
        <f>IF(D26="","",AK26/(1-INDEX(References!$P$4:$P$13,MATCH(Calculations!D26,References!$H$4:$H$13,0)))*((1-BF26)*(1+BG26)))</f>
        <v/>
      </c>
      <c r="BK26" s="679" t="str">
        <f t="shared" si="20"/>
        <v/>
      </c>
      <c r="BL26" s="680" t="str">
        <f t="shared" si="21"/>
        <v/>
      </c>
      <c r="BM26" s="680" t="str">
        <f>IF(OR(C26="",I26=""),"",IF(U26="PASS",ROUND(BK26/X26,References!$B$22),IF(NOT(V26="YES"),0,ROUND(BK26/X26,References!$B$22))))</f>
        <v/>
      </c>
      <c r="BN26" s="680">
        <f>IF(OR(D26="",L26=""),0,ROUND(BL26/Y26,References!$B$22))</f>
        <v>0</v>
      </c>
      <c r="BO26" s="684" t="str">
        <f>IF(AND(C26="",D26=""),"",IF(C26="",INDEX(References!#REF!,MATCH(Calculations!$D26,References!#REF!,0)),(INDEX(References!$L$4:$L$13,MATCH(Calculations!$C26,References!$H$4:$H$13,0)))))</f>
        <v/>
      </c>
      <c r="BP26" s="684" t="str">
        <f t="shared" si="22"/>
        <v/>
      </c>
      <c r="BQ26" s="684" t="str">
        <f t="shared" si="23"/>
        <v/>
      </c>
      <c r="BR26" s="684" t="str">
        <f t="shared" si="24"/>
        <v/>
      </c>
      <c r="BS26" s="691" t="str">
        <f t="shared" si="25"/>
        <v/>
      </c>
      <c r="BU26" s="692" t="str">
        <f>IF(AH26="","",AH26*References!$B$47)</f>
        <v/>
      </c>
      <c r="BV26" s="693" t="str">
        <f>IF(AI26="","",AI26*References!$B$47)</f>
        <v/>
      </c>
      <c r="BW26" s="693" t="str">
        <f>IF(AJ26="","",AJ26*References!$B$47)</f>
        <v/>
      </c>
      <c r="BX26" s="682">
        <f>IF(AK26="","",AK26*References!$B$47)</f>
        <v>0</v>
      </c>
      <c r="BZ26" s="692">
        <f t="shared" si="26"/>
        <v>0</v>
      </c>
      <c r="CA26" s="693">
        <f t="shared" si="27"/>
        <v>0</v>
      </c>
      <c r="CB26" s="693" t="str">
        <f t="shared" si="28"/>
        <v/>
      </c>
      <c r="CC26" s="693" t="str">
        <f t="shared" si="29"/>
        <v/>
      </c>
      <c r="CD26" s="682" t="str">
        <f t="shared" si="30"/>
        <v/>
      </c>
    </row>
    <row r="27" spans="2:82" x14ac:dyDescent="0.2">
      <c r="B27" s="669">
        <v>22</v>
      </c>
      <c r="C27" s="250" t="str">
        <f>IF('Customer Inputs'!$C37="","",'Customer Inputs'!$C37)</f>
        <v/>
      </c>
      <c r="D27" s="250" t="str">
        <f>IF(OR('Customer Inputs'!E37="",'Customer Inputs'!E37="No"),"",IF(F27="YES",References!$H$13,References!$H$12))</f>
        <v/>
      </c>
      <c r="E27" s="250" t="str">
        <f>IF(C27="","",'Customer Inputs'!$W37)</f>
        <v/>
      </c>
      <c r="F27" s="250" t="str">
        <f>IF(OR('Customer Inputs'!T37="",'Customer Inputs'!T37="No"),"","Yes")</f>
        <v/>
      </c>
      <c r="G27" s="251" t="str">
        <f>IF(C27="","",'Customer Inputs'!$M37)</f>
        <v/>
      </c>
      <c r="H27" s="251" t="str">
        <f t="shared" si="3"/>
        <v/>
      </c>
      <c r="I27" s="251" t="str">
        <f>IF(C27="","",'Customer Inputs'!$K37)</f>
        <v/>
      </c>
      <c r="J27" s="251" t="str">
        <f t="shared" si="4"/>
        <v/>
      </c>
      <c r="K27" s="251" t="str">
        <f t="shared" si="5"/>
        <v/>
      </c>
      <c r="L27" s="251" t="str">
        <f>IF(OR(D27="",'Customer Inputs'!$L37=""),"",'Customer Inputs'!$L37)</f>
        <v/>
      </c>
      <c r="M27" s="251" t="str">
        <f>IF(AND(C27="",D27=""),"",'Customer Inputs'!$AD37)</f>
        <v/>
      </c>
      <c r="N27" s="251" t="str">
        <f t="shared" si="6"/>
        <v/>
      </c>
      <c r="O27" s="690" t="str">
        <f>IF(AND(C27="",D27=""),"",'Customer Inputs'!$AB37)</f>
        <v/>
      </c>
      <c r="P27" s="251" t="str">
        <f>IF(OR(AA27=0,AA27&lt;0),"",IF(OR(C27="L734",C27="L734-P",C27="L744",C27="L744-P"),'Customer Inputs'!AB37,O27))</f>
        <v/>
      </c>
      <c r="Q27" s="251" t="str">
        <f t="shared" si="7"/>
        <v/>
      </c>
      <c r="R27" s="252" t="str">
        <f>IF(AND(C27="",D27=""),"",INDEX(References!$E$4:$E$65,MATCH('Customer Inputs'!$T$6,References!$D$4:$D$65,0)))</f>
        <v/>
      </c>
      <c r="S27" s="672" t="str">
        <f t="shared" si="8"/>
        <v/>
      </c>
      <c r="T27" s="673" t="str">
        <f t="shared" si="9"/>
        <v/>
      </c>
      <c r="U27" s="674" t="str">
        <f>IF(OR(M27=0,O27=0,'Customer Inputs'!Q37="",R27=0),"","PASS")</f>
        <v/>
      </c>
      <c r="V27" s="674" t="str">
        <f>IF(ADMIN!AE27="YES","YES",IF(ADMIN!AE27="NO","NO",""))</f>
        <v/>
      </c>
      <c r="W27" s="674" t="str">
        <f t="shared" si="10"/>
        <v/>
      </c>
      <c r="X27" s="674" t="str">
        <f t="shared" si="11"/>
        <v/>
      </c>
      <c r="Y27" s="674" t="str">
        <f t="shared" si="12"/>
        <v/>
      </c>
      <c r="Z27" s="255" t="str">
        <f>IF(AND(C27="",D27=""),"",IF(C27="",INDEX(References!$J$4:$J$13,MATCH(Calculations!$D27,References!H$4:$H$13,0)),(INDEX(References!$J$4:$J$13,MATCH(Calculations!$C27,References!H$4:$H$13,0)))))</f>
        <v/>
      </c>
      <c r="AA27" s="675" t="str">
        <f t="shared" si="31"/>
        <v/>
      </c>
      <c r="AB27" s="256" t="str">
        <f t="shared" si="13"/>
        <v/>
      </c>
      <c r="AC27" s="676" t="str">
        <f>IF(OR(C27="",I27=""),"",IF(U27="PASS",ROUND(AA27/X27,References!$B$23),IF(NOT(V27="YES"),0,ROUND(AA27/X27,References!$B$23))))</f>
        <v/>
      </c>
      <c r="AD27" s="676" t="str">
        <f>IF(AND(C27="",D27=""),"",IF(OR(D27=0,L27=0,Y27=""),0,ROUND(AB27/Y27,References!$B$23)))</f>
        <v/>
      </c>
      <c r="AE27" s="256" t="str">
        <f>IF(OR(C27="",I27=""),"",IF(U27="PASS",ROUND(AC27*X27,References!$B$23),IF(NOT(V27="YES"),0,ROUND(AC27*X27,References!$B$23))))</f>
        <v/>
      </c>
      <c r="AF27" s="256" t="str">
        <f>IF(AND(C27="",D27=""),"",IF(OR(D27=0,L27=0,Y27=""),0,ROUND(AD27*Y27,References!$B$23)))</f>
        <v/>
      </c>
      <c r="AG27" s="257" t="str">
        <f>IF(AND(C27="",D27=""),"",IF(C27="",INDEX(References!$K$4:$K$13,MATCH(Calculations!$D27,References!$H$4:$H$13,0)),INDEX(References!$K$4:$K$13,MATCH(Calculations!C27,References!$H$4:$H$13,0))))</f>
        <v/>
      </c>
      <c r="AH27" s="256" t="str">
        <f t="shared" si="34"/>
        <v/>
      </c>
      <c r="AI27" s="256" t="str">
        <f t="shared" si="35"/>
        <v/>
      </c>
      <c r="AJ27" s="257" t="str">
        <f>IF(OR(C27="",I27=""),"",IF(U27="PASS",ROUND(AH27/X27,References!$B$22),IF(NOT(V27="YES"),0,ROUND(AH27/X27,References!$B$22))))</f>
        <v/>
      </c>
      <c r="AK27" s="257">
        <f>IF(OR(D27="",L27=""),0,ROUND(AI27/Y27,References!$B$22))</f>
        <v>0</v>
      </c>
      <c r="AL27" s="258">
        <f>IF(OR(C27="",I27=""),0,IF(U27="PASS",ROUND(AJ27*X27,References!$B$22)))</f>
        <v>0</v>
      </c>
      <c r="AM27" s="258">
        <f>IF(OR(D27="",L27=""),0,IF(U27="PASS",ROUND(AK27*Y27,References!$B$22)))</f>
        <v>0</v>
      </c>
      <c r="AN27" s="258" t="str">
        <f t="shared" si="15"/>
        <v/>
      </c>
      <c r="AO27" s="259" t="str">
        <f>IF(D27="","",IF('Customer Information'!$L$15="Yes",(INDEX(References!$H$4:$AG$13,MATCH(Calculations!D27,References!$H$4:$H$13,0),25)),IF('Customer Information'!$L$15="No",(INDEX(References!$H$4:$AG$13,MATCH(Calculations!D27,References!$H$4:$H$13,0),24)))))</f>
        <v/>
      </c>
      <c r="AP27" s="541" t="str">
        <f>IF(C27="","",IF('Customer Information'!$L$15="Yes",(INDEX(References!$H$4:$AG$13,MATCH(Calculations!C27,References!$H$4:$H$13,0),25)),IF('Customer Information'!$L$15="No",(INDEX(References!$H$4:$AG$13,MATCH(Calculations!C27,References!$H$4:$H$13,0),24)))))</f>
        <v/>
      </c>
      <c r="AQ27" s="677" t="str">
        <f t="shared" si="16"/>
        <v/>
      </c>
      <c r="AR27" s="541" t="str">
        <f t="shared" si="33"/>
        <v/>
      </c>
      <c r="AS27" s="541">
        <f>IF(D27="",0,INDEX(References!$AG$4:$AG$13,MATCH(D27,References!$H$4:$H$13,0)))</f>
        <v>0</v>
      </c>
      <c r="AT27" s="541">
        <f>IF(C27="",0,INDEX(References!$AG$4:$AG$12,MATCH(C27,References!$H$4:$H$12,0)))</f>
        <v>0</v>
      </c>
      <c r="AU27" s="677" t="str">
        <f t="shared" si="17"/>
        <v/>
      </c>
      <c r="AV27" s="541" t="str">
        <f t="shared" si="18"/>
        <v/>
      </c>
      <c r="AW27" s="678" t="str">
        <f t="shared" si="19"/>
        <v/>
      </c>
      <c r="AX27" s="249"/>
      <c r="AY27" s="679" t="str">
        <f>IF(C27="","",INDEX(References!$I$4:$I$13,MATCH(Calculations!C27,References!$H$4:$H$13,0)))</f>
        <v/>
      </c>
      <c r="AZ27" s="680" t="str">
        <f>IF(C27="","",INDEX(References!$M$4:$M$13,MATCH(Calculations!C27,References!$H$4:$H$13,0)))</f>
        <v/>
      </c>
      <c r="BA27" s="680" t="str">
        <f>IF(C27="","",INDEX(References!$N$4:$N$13,MATCH(Calculations!C27,References!$H$4:$H$13,0)))</f>
        <v/>
      </c>
      <c r="BB27" s="681" t="str">
        <f>IF(C27="","",(AC27*AY27)/(1-INDEX(References!$O$4:$O$13,MATCH(Calculations!C27,References!$H$4:$H$13,0)))*((1-AZ27)*(1+BA27)))</f>
        <v/>
      </c>
      <c r="BC27" s="682" t="str">
        <f>IF(C27="","",(AJ27/(1-INDEX(References!$P$4:$P$13,MATCH(Calculations!C27,References!$H$4:$H$13,0)))*((1-AZ27)*(1+BA27))))</f>
        <v/>
      </c>
      <c r="BE27" s="683" t="str">
        <f>IF(D27="","",(INDEX(References!$I$4:$I$13,MATCH(Calculations!D27,References!$H$4:$H$13,0))))</f>
        <v/>
      </c>
      <c r="BF27" s="680" t="str">
        <f>IF(D27="","",INDEX(References!$M$4:$M$13,MATCH(Calculations!D27,References!$H$4:$H$13,0)))</f>
        <v/>
      </c>
      <c r="BG27" s="680" t="str">
        <f>IF(D27="","",INDEX(References!$N$4:$N$13,MATCH(Calculations!D27,References!$H$4:$H$13,0)))</f>
        <v/>
      </c>
      <c r="BH27" s="681" t="str">
        <f>IF(D27="","",(AD27*BE27)/(1-INDEX(References!$O$4:$O$13,MATCH(Calculations!D27,References!$H$4:$H$13,0)))*((1-BF27)*(1+BG27)))</f>
        <v/>
      </c>
      <c r="BI27" s="682" t="str">
        <f>IF(D27="","",AK27/(1-INDEX(References!$P$4:$P$13,MATCH(Calculations!D27,References!$H$4:$H$13,0)))*((1-BF27)*(1+BG27)))</f>
        <v/>
      </c>
      <c r="BK27" s="679" t="str">
        <f t="shared" si="20"/>
        <v/>
      </c>
      <c r="BL27" s="680" t="str">
        <f t="shared" si="21"/>
        <v/>
      </c>
      <c r="BM27" s="680" t="str">
        <f>IF(OR(C27="",I27=""),"",IF(U27="PASS",ROUND(BK27/X27,References!$B$22),IF(NOT(V27="YES"),0,ROUND(BK27/X27,References!$B$22))))</f>
        <v/>
      </c>
      <c r="BN27" s="680">
        <f>IF(OR(D27="",L27=""),0,ROUND(BL27/Y27,References!$B$22))</f>
        <v>0</v>
      </c>
      <c r="BO27" s="684" t="str">
        <f>IF(AND(C27="",D27=""),"",IF(C27="",INDEX(References!#REF!,MATCH(Calculations!$D27,References!#REF!,0)),(INDEX(References!$L$4:$L$13,MATCH(Calculations!$C27,References!$H$4:$H$13,0)))))</f>
        <v/>
      </c>
      <c r="BP27" s="684" t="str">
        <f t="shared" si="22"/>
        <v/>
      </c>
      <c r="BQ27" s="684" t="str">
        <f t="shared" si="23"/>
        <v/>
      </c>
      <c r="BR27" s="684" t="str">
        <f t="shared" si="24"/>
        <v/>
      </c>
      <c r="BS27" s="691" t="str">
        <f t="shared" si="25"/>
        <v/>
      </c>
      <c r="BU27" s="692" t="str">
        <f>IF(AH27="","",AH27*References!$B$47)</f>
        <v/>
      </c>
      <c r="BV27" s="693" t="str">
        <f>IF(AI27="","",AI27*References!$B$47)</f>
        <v/>
      </c>
      <c r="BW27" s="693" t="str">
        <f>IF(AJ27="","",AJ27*References!$B$47)</f>
        <v/>
      </c>
      <c r="BX27" s="682">
        <f>IF(AK27="","",AK27*References!$B$47)</f>
        <v>0</v>
      </c>
      <c r="BZ27" s="692">
        <f t="shared" si="26"/>
        <v>0</v>
      </c>
      <c r="CA27" s="693">
        <f t="shared" si="27"/>
        <v>0</v>
      </c>
      <c r="CB27" s="693" t="str">
        <f t="shared" si="28"/>
        <v/>
      </c>
      <c r="CC27" s="693" t="str">
        <f t="shared" si="29"/>
        <v/>
      </c>
      <c r="CD27" s="682" t="str">
        <f t="shared" si="30"/>
        <v/>
      </c>
    </row>
    <row r="28" spans="2:82" x14ac:dyDescent="0.2">
      <c r="B28" s="669">
        <v>23</v>
      </c>
      <c r="C28" s="250" t="str">
        <f>IF('Customer Inputs'!$C38="","",'Customer Inputs'!$C38)</f>
        <v/>
      </c>
      <c r="D28" s="250" t="str">
        <f>IF(OR('Customer Inputs'!E38="",'Customer Inputs'!E38="No"),"",IF(F28="YES",References!$H$13,References!$H$12))</f>
        <v/>
      </c>
      <c r="E28" s="250" t="str">
        <f>IF(C28="","",'Customer Inputs'!$W38)</f>
        <v/>
      </c>
      <c r="F28" s="250" t="str">
        <f>IF(OR('Customer Inputs'!T38="",'Customer Inputs'!T38="No"),"","Yes")</f>
        <v/>
      </c>
      <c r="G28" s="251" t="str">
        <f>IF(C28="","",'Customer Inputs'!$M38)</f>
        <v/>
      </c>
      <c r="H28" s="251" t="str">
        <f t="shared" si="3"/>
        <v/>
      </c>
      <c r="I28" s="251" t="str">
        <f>IF(C28="","",'Customer Inputs'!$K38)</f>
        <v/>
      </c>
      <c r="J28" s="251" t="str">
        <f t="shared" si="4"/>
        <v/>
      </c>
      <c r="K28" s="251" t="str">
        <f t="shared" si="5"/>
        <v/>
      </c>
      <c r="L28" s="251" t="str">
        <f>IF(OR(D28="",'Customer Inputs'!$L38=""),"",'Customer Inputs'!$L38)</f>
        <v/>
      </c>
      <c r="M28" s="251" t="str">
        <f>IF(AND(C28="",D28=""),"",'Customer Inputs'!$AD38)</f>
        <v/>
      </c>
      <c r="N28" s="251" t="str">
        <f t="shared" si="6"/>
        <v/>
      </c>
      <c r="O28" s="690" t="str">
        <f>IF(AND(C28="",D28=""),"",'Customer Inputs'!$AB38)</f>
        <v/>
      </c>
      <c r="P28" s="251" t="str">
        <f>IF(OR(AA28=0,AA28&lt;0),"",IF(OR(C28="L734",C28="L734-P",C28="L744",C28="L744-P"),'Customer Inputs'!AB38,O28))</f>
        <v/>
      </c>
      <c r="Q28" s="251" t="str">
        <f t="shared" si="7"/>
        <v/>
      </c>
      <c r="R28" s="252" t="str">
        <f>IF(AND(C28="",D28=""),"",INDEX(References!$E$4:$E$65,MATCH('Customer Inputs'!$T$6,References!$D$4:$D$65,0)))</f>
        <v/>
      </c>
      <c r="S28" s="672" t="str">
        <f t="shared" si="8"/>
        <v/>
      </c>
      <c r="T28" s="673" t="str">
        <f t="shared" si="9"/>
        <v/>
      </c>
      <c r="U28" s="674" t="str">
        <f>IF(OR(M28=0,O28=0,'Customer Inputs'!Q38="",R28=0),"","PASS")</f>
        <v/>
      </c>
      <c r="V28" s="674" t="str">
        <f>IF(ADMIN!AE28="YES","YES",IF(ADMIN!AE28="NO","NO",""))</f>
        <v/>
      </c>
      <c r="W28" s="674" t="str">
        <f t="shared" si="10"/>
        <v/>
      </c>
      <c r="X28" s="674" t="str">
        <f t="shared" si="11"/>
        <v/>
      </c>
      <c r="Y28" s="674" t="str">
        <f t="shared" si="12"/>
        <v/>
      </c>
      <c r="Z28" s="255" t="str">
        <f>IF(AND(C28="",D28=""),"",IF(C28="",INDEX(References!$J$4:$J$13,MATCH(Calculations!$D28,References!H$4:$H$13,0)),(INDEX(References!$J$4:$J$13,MATCH(Calculations!$C28,References!H$4:$H$13,0)))))</f>
        <v/>
      </c>
      <c r="AA28" s="675" t="str">
        <f t="shared" si="31"/>
        <v/>
      </c>
      <c r="AB28" s="256" t="str">
        <f t="shared" si="13"/>
        <v/>
      </c>
      <c r="AC28" s="676" t="str">
        <f>IF(OR(C28="",I28=""),"",IF(U28="PASS",ROUND(AA28/X28,References!$B$23),IF(NOT(V28="YES"),0,ROUND(AA28/X28,References!$B$23))))</f>
        <v/>
      </c>
      <c r="AD28" s="676" t="str">
        <f>IF(AND(C28="",D28=""),"",IF(OR(D28=0,L28=0,Y28=""),0,ROUND(AB28/Y28,References!$B$23)))</f>
        <v/>
      </c>
      <c r="AE28" s="256" t="str">
        <f>IF(OR(C28="",I28=""),"",IF(U28="PASS",ROUND(AC28*X28,References!$B$23),IF(NOT(V28="YES"),0,ROUND(AC28*X28,References!$B$23))))</f>
        <v/>
      </c>
      <c r="AF28" s="256" t="str">
        <f>IF(AND(C28="",D28=""),"",IF(OR(D28=0,L28=0,Y28=""),0,ROUND(AD28*Y28,References!$B$23)))</f>
        <v/>
      </c>
      <c r="AG28" s="257" t="str">
        <f>IF(AND(C28="",D28=""),"",IF(C28="",INDEX(References!$K$4:$K$13,MATCH(Calculations!$D28,References!$H$4:$H$13,0)),INDEX(References!$K$4:$K$13,MATCH(Calculations!C28,References!$H$4:$H$13,0))))</f>
        <v/>
      </c>
      <c r="AH28" s="256" t="str">
        <f t="shared" si="34"/>
        <v/>
      </c>
      <c r="AI28" s="256" t="str">
        <f t="shared" si="35"/>
        <v/>
      </c>
      <c r="AJ28" s="257" t="str">
        <f>IF(OR(C28="",I28=""),"",IF(U28="PASS",ROUND(AH28/X28,References!$B$22),IF(NOT(V28="YES"),0,ROUND(AH28/X28,References!$B$22))))</f>
        <v/>
      </c>
      <c r="AK28" s="257">
        <f>IF(OR(D28="",L28=""),0,ROUND(AI28/Y28,References!$B$22))</f>
        <v>0</v>
      </c>
      <c r="AL28" s="258">
        <f>IF(OR(C28="",I28=""),0,IF(U28="PASS",ROUND(AJ28*X28,References!$B$22)))</f>
        <v>0</v>
      </c>
      <c r="AM28" s="258">
        <f>IF(OR(D28="",L28=""),0,IF(U28="PASS",ROUND(AK28*Y28,References!$B$22)))</f>
        <v>0</v>
      </c>
      <c r="AN28" s="258" t="str">
        <f t="shared" si="15"/>
        <v/>
      </c>
      <c r="AO28" s="259" t="str">
        <f>IF(D28="","",IF('Customer Information'!$L$15="Yes",(INDEX(References!$H$4:$AG$13,MATCH(Calculations!D28,References!$H$4:$H$13,0),25)),IF('Customer Information'!$L$15="No",(INDEX(References!$H$4:$AG$13,MATCH(Calculations!D28,References!$H$4:$H$13,0),24)))))</f>
        <v/>
      </c>
      <c r="AP28" s="541" t="str">
        <f>IF(C28="","",IF('Customer Information'!$L$15="Yes",(INDEX(References!$H$4:$AG$13,MATCH(Calculations!C28,References!$H$4:$H$13,0),25)),IF('Customer Information'!$L$15="No",(INDEX(References!$H$4:$AG$13,MATCH(Calculations!C28,References!$H$4:$H$13,0),24)))))</f>
        <v/>
      </c>
      <c r="AQ28" s="677" t="str">
        <f t="shared" si="16"/>
        <v/>
      </c>
      <c r="AR28" s="541" t="str">
        <f t="shared" si="33"/>
        <v/>
      </c>
      <c r="AS28" s="541">
        <f>IF(D28="",0,INDEX(References!$AG$4:$AG$13,MATCH(D28,References!$H$4:$H$13,0)))</f>
        <v>0</v>
      </c>
      <c r="AT28" s="541">
        <f>IF(C28="",0,INDEX(References!$AG$4:$AG$12,MATCH(C28,References!$H$4:$H$12,0)))</f>
        <v>0</v>
      </c>
      <c r="AU28" s="677" t="str">
        <f t="shared" si="17"/>
        <v/>
      </c>
      <c r="AV28" s="541" t="str">
        <f t="shared" si="18"/>
        <v/>
      </c>
      <c r="AW28" s="678" t="str">
        <f t="shared" si="19"/>
        <v/>
      </c>
      <c r="AX28" s="249"/>
      <c r="AY28" s="679" t="str">
        <f>IF(C28="","",INDEX(References!$I$4:$I$13,MATCH(Calculations!C28,References!$H$4:$H$13,0)))</f>
        <v/>
      </c>
      <c r="AZ28" s="680" t="str">
        <f>IF(C28="","",INDEX(References!$M$4:$M$13,MATCH(Calculations!C28,References!$H$4:$H$13,0)))</f>
        <v/>
      </c>
      <c r="BA28" s="680" t="str">
        <f>IF(C28="","",INDEX(References!$N$4:$N$13,MATCH(Calculations!C28,References!$H$4:$H$13,0)))</f>
        <v/>
      </c>
      <c r="BB28" s="681" t="str">
        <f>IF(C28="","",(AC28*AY28)/(1-INDEX(References!$O$4:$O$13,MATCH(Calculations!C28,References!$H$4:$H$13,0)))*((1-AZ28)*(1+BA28)))</f>
        <v/>
      </c>
      <c r="BC28" s="682" t="str">
        <f>IF(C28="","",(AJ28/(1-INDEX(References!$P$4:$P$13,MATCH(Calculations!C28,References!$H$4:$H$13,0)))*((1-AZ28)*(1+BA28))))</f>
        <v/>
      </c>
      <c r="BE28" s="683" t="str">
        <f>IF(D28="","",(INDEX(References!$I$4:$I$13,MATCH(Calculations!D28,References!$H$4:$H$13,0))))</f>
        <v/>
      </c>
      <c r="BF28" s="680" t="str">
        <f>IF(D28="","",INDEX(References!$M$4:$M$13,MATCH(Calculations!D28,References!$H$4:$H$13,0)))</f>
        <v/>
      </c>
      <c r="BG28" s="680" t="str">
        <f>IF(D28="","",INDEX(References!$N$4:$N$13,MATCH(Calculations!D28,References!$H$4:$H$13,0)))</f>
        <v/>
      </c>
      <c r="BH28" s="681" t="str">
        <f>IF(D28="","",(AD28*BE28)/(1-INDEX(References!$O$4:$O$13,MATCH(Calculations!D28,References!$H$4:$H$13,0)))*((1-BF28)*(1+BG28)))</f>
        <v/>
      </c>
      <c r="BI28" s="682" t="str">
        <f>IF(D28="","",AK28/(1-INDEX(References!$P$4:$P$13,MATCH(Calculations!D28,References!$H$4:$H$13,0)))*((1-BF28)*(1+BG28)))</f>
        <v/>
      </c>
      <c r="BK28" s="679" t="str">
        <f t="shared" si="20"/>
        <v/>
      </c>
      <c r="BL28" s="680" t="str">
        <f t="shared" si="21"/>
        <v/>
      </c>
      <c r="BM28" s="680" t="str">
        <f>IF(OR(C28="",I28=""),"",IF(U28="PASS",ROUND(BK28/X28,References!$B$22),IF(NOT(V28="YES"),0,ROUND(BK28/X28,References!$B$22))))</f>
        <v/>
      </c>
      <c r="BN28" s="680">
        <f>IF(OR(D28="",L28=""),0,ROUND(BL28/Y28,References!$B$22))</f>
        <v>0</v>
      </c>
      <c r="BO28" s="684" t="str">
        <f>IF(AND(C28="",D28=""),"",IF(C28="",INDEX(References!#REF!,MATCH(Calculations!$D28,References!#REF!,0)),(INDEX(References!$L$4:$L$13,MATCH(Calculations!$C28,References!$H$4:$H$13,0)))))</f>
        <v/>
      </c>
      <c r="BP28" s="684" t="str">
        <f t="shared" si="22"/>
        <v/>
      </c>
      <c r="BQ28" s="684" t="str">
        <f t="shared" si="23"/>
        <v/>
      </c>
      <c r="BR28" s="684" t="str">
        <f t="shared" si="24"/>
        <v/>
      </c>
      <c r="BS28" s="691" t="str">
        <f t="shared" si="25"/>
        <v/>
      </c>
      <c r="BU28" s="692" t="str">
        <f>IF(AH28="","",AH28*References!$B$47)</f>
        <v/>
      </c>
      <c r="BV28" s="693" t="str">
        <f>IF(AI28="","",AI28*References!$B$47)</f>
        <v/>
      </c>
      <c r="BW28" s="693" t="str">
        <f>IF(AJ28="","",AJ28*References!$B$47)</f>
        <v/>
      </c>
      <c r="BX28" s="682">
        <f>IF(AK28="","",AK28*References!$B$47)</f>
        <v>0</v>
      </c>
      <c r="BZ28" s="692">
        <f t="shared" si="26"/>
        <v>0</v>
      </c>
      <c r="CA28" s="693">
        <f t="shared" si="27"/>
        <v>0</v>
      </c>
      <c r="CB28" s="693" t="str">
        <f t="shared" si="28"/>
        <v/>
      </c>
      <c r="CC28" s="693" t="str">
        <f t="shared" si="29"/>
        <v/>
      </c>
      <c r="CD28" s="682" t="str">
        <f t="shared" si="30"/>
        <v/>
      </c>
    </row>
    <row r="29" spans="2:82" x14ac:dyDescent="0.2">
      <c r="B29" s="669">
        <v>24</v>
      </c>
      <c r="C29" s="250" t="str">
        <f>IF('Customer Inputs'!$C39="","",'Customer Inputs'!$C39)</f>
        <v/>
      </c>
      <c r="D29" s="250" t="str">
        <f>IF(OR('Customer Inputs'!E39="",'Customer Inputs'!E39="No"),"",IF(F29="YES",References!$H$13,References!$H$12))</f>
        <v/>
      </c>
      <c r="E29" s="250" t="str">
        <f>IF(C29="","",'Customer Inputs'!$W39)</f>
        <v/>
      </c>
      <c r="F29" s="250" t="str">
        <f>IF(OR('Customer Inputs'!T39="",'Customer Inputs'!T39="No"),"","Yes")</f>
        <v/>
      </c>
      <c r="G29" s="251" t="str">
        <f>IF(C29="","",'Customer Inputs'!$M39)</f>
        <v/>
      </c>
      <c r="H29" s="251" t="str">
        <f t="shared" si="3"/>
        <v/>
      </c>
      <c r="I29" s="251" t="str">
        <f>IF(C29="","",'Customer Inputs'!$K39)</f>
        <v/>
      </c>
      <c r="J29" s="251" t="str">
        <f t="shared" si="4"/>
        <v/>
      </c>
      <c r="K29" s="251" t="str">
        <f t="shared" si="5"/>
        <v/>
      </c>
      <c r="L29" s="251" t="str">
        <f>IF(OR(D29="",'Customer Inputs'!$L39=""),"",'Customer Inputs'!$L39)</f>
        <v/>
      </c>
      <c r="M29" s="251" t="str">
        <f>IF(AND(C29="",D29=""),"",'Customer Inputs'!$AD39)</f>
        <v/>
      </c>
      <c r="N29" s="251" t="str">
        <f t="shared" si="6"/>
        <v/>
      </c>
      <c r="O29" s="690" t="str">
        <f>IF(AND(C29="",D29=""),"",'Customer Inputs'!$AB39)</f>
        <v/>
      </c>
      <c r="P29" s="251" t="str">
        <f>IF(OR(AA29=0,AA29&lt;0),"",IF(OR(C29="L734",C29="L734-P",C29="L744",C29="L744-P"),'Customer Inputs'!AB39,O29))</f>
        <v/>
      </c>
      <c r="Q29" s="251" t="str">
        <f t="shared" si="7"/>
        <v/>
      </c>
      <c r="R29" s="252" t="str">
        <f>IF(AND(C29="",D29=""),"",INDEX(References!$E$4:$E$65,MATCH('Customer Inputs'!$T$6,References!$D$4:$D$65,0)))</f>
        <v/>
      </c>
      <c r="S29" s="672" t="str">
        <f t="shared" si="8"/>
        <v/>
      </c>
      <c r="T29" s="673" t="str">
        <f t="shared" si="9"/>
        <v/>
      </c>
      <c r="U29" s="674" t="str">
        <f>IF(OR(M29=0,O29=0,'Customer Inputs'!Q39="",R29=0),"","PASS")</f>
        <v/>
      </c>
      <c r="V29" s="674" t="str">
        <f>IF(ADMIN!AE29="YES","YES",IF(ADMIN!AE29="NO","NO",""))</f>
        <v/>
      </c>
      <c r="W29" s="674" t="str">
        <f t="shared" si="10"/>
        <v/>
      </c>
      <c r="X29" s="674" t="str">
        <f t="shared" si="11"/>
        <v/>
      </c>
      <c r="Y29" s="674" t="str">
        <f t="shared" si="12"/>
        <v/>
      </c>
      <c r="Z29" s="255" t="str">
        <f>IF(AND(C29="",D29=""),"",IF(C29="",INDEX(References!$J$4:$J$13,MATCH(Calculations!$D29,References!H$4:$H$13,0)),(INDEX(References!$J$4:$J$13,MATCH(Calculations!$C29,References!H$4:$H$13,0)))))</f>
        <v/>
      </c>
      <c r="AA29" s="675" t="str">
        <f t="shared" si="31"/>
        <v/>
      </c>
      <c r="AB29" s="256" t="str">
        <f t="shared" si="13"/>
        <v/>
      </c>
      <c r="AC29" s="676" t="str">
        <f>IF(OR(C29="",I29=""),"",IF(U29="PASS",ROUND(AA29/X29,References!$B$23),IF(NOT(V29="YES"),0,ROUND(AA29/X29,References!$B$23))))</f>
        <v/>
      </c>
      <c r="AD29" s="676" t="str">
        <f>IF(AND(C29="",D29=""),"",IF(OR(D29=0,L29=0,Y29=""),0,ROUND(AB29/Y29,References!$B$23)))</f>
        <v/>
      </c>
      <c r="AE29" s="256" t="str">
        <f>IF(OR(C29="",I29=""),"",IF(U29="PASS",ROUND(AC29*X29,References!$B$23),IF(NOT(V29="YES"),0,ROUND(AC29*X29,References!$B$23))))</f>
        <v/>
      </c>
      <c r="AF29" s="256" t="str">
        <f>IF(AND(C29="",D29=""),"",IF(OR(D29=0,L29=0,Y29=""),0,ROUND(AD29*Y29,References!$B$23)))</f>
        <v/>
      </c>
      <c r="AG29" s="257" t="str">
        <f>IF(AND(C29="",D29=""),"",IF(C29="",INDEX(References!$K$4:$K$13,MATCH(Calculations!$D29,References!$H$4:$H$13,0)),INDEX(References!$K$4:$K$13,MATCH(Calculations!C29,References!$H$4:$H$13,0))))</f>
        <v/>
      </c>
      <c r="AH29" s="256" t="str">
        <f t="shared" si="34"/>
        <v/>
      </c>
      <c r="AI29" s="256" t="str">
        <f t="shared" si="35"/>
        <v/>
      </c>
      <c r="AJ29" s="257" t="str">
        <f>IF(OR(C29="",I29=""),"",IF(U29="PASS",ROUND(AH29/X29,References!$B$22),IF(NOT(V29="YES"),0,ROUND(AH29/X29,References!$B$22))))</f>
        <v/>
      </c>
      <c r="AK29" s="257">
        <f>IF(OR(D29="",L29=""),0,ROUND(AI29/Y29,References!$B$22))</f>
        <v>0</v>
      </c>
      <c r="AL29" s="258">
        <f>IF(OR(C29="",I29=""),0,IF(U29="PASS",ROUND(AJ29*X29,References!$B$22)))</f>
        <v>0</v>
      </c>
      <c r="AM29" s="258">
        <f>IF(OR(D29="",L29=""),0,IF(U29="PASS",ROUND(AK29*Y29,References!$B$22)))</f>
        <v>0</v>
      </c>
      <c r="AN29" s="258" t="str">
        <f t="shared" si="15"/>
        <v/>
      </c>
      <c r="AO29" s="259" t="str">
        <f>IF(D29="","",IF('Customer Information'!$L$15="Yes",(INDEX(References!$H$4:$AG$13,MATCH(Calculations!D29,References!$H$4:$H$13,0),25)),IF('Customer Information'!$L$15="No",(INDEX(References!$H$4:$AG$13,MATCH(Calculations!D29,References!$H$4:$H$13,0),24)))))</f>
        <v/>
      </c>
      <c r="AP29" s="541" t="str">
        <f>IF(C29="","",IF('Customer Information'!$L$15="Yes",(INDEX(References!$H$4:$AG$13,MATCH(Calculations!C29,References!$H$4:$H$13,0),25)),IF('Customer Information'!$L$15="No",(INDEX(References!$H$4:$AG$13,MATCH(Calculations!C29,References!$H$4:$H$13,0),24)))))</f>
        <v/>
      </c>
      <c r="AQ29" s="677" t="str">
        <f t="shared" si="16"/>
        <v/>
      </c>
      <c r="AR29" s="541" t="str">
        <f t="shared" si="33"/>
        <v/>
      </c>
      <c r="AS29" s="541">
        <f>IF(D29="",0,INDEX(References!$AG$4:$AG$13,MATCH(D29,References!$H$4:$H$13,0)))</f>
        <v>0</v>
      </c>
      <c r="AT29" s="541">
        <f>IF(C29="",0,INDEX(References!$AG$4:$AG$12,MATCH(C29,References!$H$4:$H$12,0)))</f>
        <v>0</v>
      </c>
      <c r="AU29" s="677" t="str">
        <f t="shared" si="17"/>
        <v/>
      </c>
      <c r="AV29" s="541" t="str">
        <f t="shared" si="18"/>
        <v/>
      </c>
      <c r="AW29" s="678" t="str">
        <f t="shared" si="19"/>
        <v/>
      </c>
      <c r="AX29" s="249"/>
      <c r="AY29" s="679" t="str">
        <f>IF(C29="","",INDEX(References!$I$4:$I$13,MATCH(Calculations!C29,References!$H$4:$H$13,0)))</f>
        <v/>
      </c>
      <c r="AZ29" s="680" t="str">
        <f>IF(C29="","",INDEX(References!$M$4:$M$13,MATCH(Calculations!C29,References!$H$4:$H$13,0)))</f>
        <v/>
      </c>
      <c r="BA29" s="680" t="str">
        <f>IF(C29="","",INDEX(References!$N$4:$N$13,MATCH(Calculations!C29,References!$H$4:$H$13,0)))</f>
        <v/>
      </c>
      <c r="BB29" s="681" t="str">
        <f>IF(C29="","",(AC29*AY29)/(1-INDEX(References!$O$4:$O$13,MATCH(Calculations!C29,References!$H$4:$H$13,0)))*((1-AZ29)*(1+BA29)))</f>
        <v/>
      </c>
      <c r="BC29" s="682" t="str">
        <f>IF(C29="","",(AJ29/(1-INDEX(References!$P$4:$P$13,MATCH(Calculations!C29,References!$H$4:$H$13,0)))*((1-AZ29)*(1+BA29))))</f>
        <v/>
      </c>
      <c r="BE29" s="683" t="str">
        <f>IF(D29="","",(INDEX(References!$I$4:$I$13,MATCH(Calculations!D29,References!$H$4:$H$13,0))))</f>
        <v/>
      </c>
      <c r="BF29" s="680" t="str">
        <f>IF(D29="","",INDEX(References!$M$4:$M$13,MATCH(Calculations!D29,References!$H$4:$H$13,0)))</f>
        <v/>
      </c>
      <c r="BG29" s="680" t="str">
        <f>IF(D29="","",INDEX(References!$N$4:$N$13,MATCH(Calculations!D29,References!$H$4:$H$13,0)))</f>
        <v/>
      </c>
      <c r="BH29" s="681" t="str">
        <f>IF(D29="","",(AD29*BE29)/(1-INDEX(References!$O$4:$O$13,MATCH(Calculations!D29,References!$H$4:$H$13,0)))*((1-BF29)*(1+BG29)))</f>
        <v/>
      </c>
      <c r="BI29" s="682" t="str">
        <f>IF(D29="","",AK29/(1-INDEX(References!$P$4:$P$13,MATCH(Calculations!D29,References!$H$4:$H$13,0)))*((1-BF29)*(1+BG29)))</f>
        <v/>
      </c>
      <c r="BK29" s="679" t="str">
        <f t="shared" si="20"/>
        <v/>
      </c>
      <c r="BL29" s="680" t="str">
        <f t="shared" si="21"/>
        <v/>
      </c>
      <c r="BM29" s="680" t="str">
        <f>IF(OR(C29="",I29=""),"",IF(U29="PASS",ROUND(BK29/X29,References!$B$22),IF(NOT(V29="YES"),0,ROUND(BK29/X29,References!$B$22))))</f>
        <v/>
      </c>
      <c r="BN29" s="680">
        <f>IF(OR(D29="",L29=""),0,ROUND(BL29/Y29,References!$B$22))</f>
        <v>0</v>
      </c>
      <c r="BO29" s="684" t="str">
        <f>IF(AND(C29="",D29=""),"",IF(C29="",INDEX(References!#REF!,MATCH(Calculations!$D29,References!#REF!,0)),(INDEX(References!$L$4:$L$13,MATCH(Calculations!$C29,References!$H$4:$H$13,0)))))</f>
        <v/>
      </c>
      <c r="BP29" s="684" t="str">
        <f t="shared" si="22"/>
        <v/>
      </c>
      <c r="BQ29" s="684" t="str">
        <f t="shared" si="23"/>
        <v/>
      </c>
      <c r="BR29" s="684" t="str">
        <f t="shared" si="24"/>
        <v/>
      </c>
      <c r="BS29" s="691" t="str">
        <f t="shared" si="25"/>
        <v/>
      </c>
      <c r="BU29" s="692" t="str">
        <f>IF(AH29="","",AH29*References!$B$47)</f>
        <v/>
      </c>
      <c r="BV29" s="693" t="str">
        <f>IF(AI29="","",AI29*References!$B$47)</f>
        <v/>
      </c>
      <c r="BW29" s="693" t="str">
        <f>IF(AJ29="","",AJ29*References!$B$47)</f>
        <v/>
      </c>
      <c r="BX29" s="682">
        <f>IF(AK29="","",AK29*References!$B$47)</f>
        <v>0</v>
      </c>
      <c r="BZ29" s="692">
        <f t="shared" si="26"/>
        <v>0</v>
      </c>
      <c r="CA29" s="693">
        <f t="shared" si="27"/>
        <v>0</v>
      </c>
      <c r="CB29" s="693" t="str">
        <f t="shared" si="28"/>
        <v/>
      </c>
      <c r="CC29" s="693" t="str">
        <f t="shared" si="29"/>
        <v/>
      </c>
      <c r="CD29" s="682" t="str">
        <f t="shared" si="30"/>
        <v/>
      </c>
    </row>
    <row r="30" spans="2:82" x14ac:dyDescent="0.2">
      <c r="B30" s="669">
        <v>25</v>
      </c>
      <c r="C30" s="250" t="str">
        <f>IF('Customer Inputs'!$C40="","",'Customer Inputs'!$C40)</f>
        <v/>
      </c>
      <c r="D30" s="250" t="str">
        <f>IF(OR('Customer Inputs'!E40="",'Customer Inputs'!E40="No"),"",IF(F30="YES",References!$H$13,References!$H$12))</f>
        <v/>
      </c>
      <c r="E30" s="250" t="str">
        <f>IF(C30="","",'Customer Inputs'!$W40)</f>
        <v/>
      </c>
      <c r="F30" s="250" t="str">
        <f>IF(OR('Customer Inputs'!T40="",'Customer Inputs'!T40="No"),"","Yes")</f>
        <v/>
      </c>
      <c r="G30" s="251" t="str">
        <f>IF(C30="","",'Customer Inputs'!$M40)</f>
        <v/>
      </c>
      <c r="H30" s="251" t="str">
        <f t="shared" si="3"/>
        <v/>
      </c>
      <c r="I30" s="251" t="str">
        <f>IF(C30="","",'Customer Inputs'!$K40)</f>
        <v/>
      </c>
      <c r="J30" s="251" t="str">
        <f t="shared" si="4"/>
        <v/>
      </c>
      <c r="K30" s="251" t="str">
        <f t="shared" si="5"/>
        <v/>
      </c>
      <c r="L30" s="251" t="str">
        <f>IF(OR(D30="",'Customer Inputs'!$L40=""),"",'Customer Inputs'!$L40)</f>
        <v/>
      </c>
      <c r="M30" s="251" t="str">
        <f>IF(AND(C30="",D30=""),"",'Customer Inputs'!$AD40)</f>
        <v/>
      </c>
      <c r="N30" s="251" t="str">
        <f t="shared" si="6"/>
        <v/>
      </c>
      <c r="O30" s="690" t="str">
        <f>IF(AND(C30="",D30=""),"",'Customer Inputs'!$AB40)</f>
        <v/>
      </c>
      <c r="P30" s="251" t="str">
        <f>IF(OR(AA30=0,AA30&lt;0),"",IF(OR(C30="L734",C30="L734-P",C30="L744",C30="L744-P"),'Customer Inputs'!AB40,O30))</f>
        <v/>
      </c>
      <c r="Q30" s="251" t="str">
        <f t="shared" si="7"/>
        <v/>
      </c>
      <c r="R30" s="252" t="str">
        <f>IF(AND(C30="",D30=""),"",INDEX(References!$E$4:$E$65,MATCH('Customer Inputs'!$T$6,References!$D$4:$D$65,0)))</f>
        <v/>
      </c>
      <c r="S30" s="672" t="str">
        <f t="shared" si="8"/>
        <v/>
      </c>
      <c r="T30" s="673" t="str">
        <f t="shared" si="9"/>
        <v/>
      </c>
      <c r="U30" s="674" t="str">
        <f>IF(OR(M30=0,O30=0,'Customer Inputs'!Q40="",R30=0),"","PASS")</f>
        <v/>
      </c>
      <c r="V30" s="674" t="str">
        <f>IF(ADMIN!AE30="YES","YES",IF(ADMIN!AE30="NO","NO",""))</f>
        <v/>
      </c>
      <c r="W30" s="674" t="str">
        <f t="shared" si="10"/>
        <v/>
      </c>
      <c r="X30" s="674" t="str">
        <f t="shared" si="11"/>
        <v/>
      </c>
      <c r="Y30" s="674" t="str">
        <f t="shared" si="12"/>
        <v/>
      </c>
      <c r="Z30" s="255" t="str">
        <f>IF(AND(C30="",D30=""),"",IF(C30="",INDEX(References!$J$4:$J$13,MATCH(Calculations!$D30,References!H$4:$H$13,0)),(INDEX(References!$J$4:$J$13,MATCH(Calculations!$C30,References!H$4:$H$13,0)))))</f>
        <v/>
      </c>
      <c r="AA30" s="675" t="str">
        <f t="shared" si="31"/>
        <v/>
      </c>
      <c r="AB30" s="256" t="str">
        <f t="shared" si="13"/>
        <v/>
      </c>
      <c r="AC30" s="676" t="str">
        <f>IF(OR(C30="",I30=""),"",IF(U30="PASS",ROUND(AA30/X30,References!$B$23),IF(NOT(V30="YES"),0,ROUND(AA30/X30,References!$B$23))))</f>
        <v/>
      </c>
      <c r="AD30" s="676" t="str">
        <f>IF(AND(C30="",D30=""),"",IF(OR(D30=0,L30=0,Y30=""),0,ROUND(AB30/Y30,References!$B$23)))</f>
        <v/>
      </c>
      <c r="AE30" s="256" t="str">
        <f>IF(OR(C30="",I30=""),"",IF(U30="PASS",ROUND(AC30*X30,References!$B$23),IF(NOT(V30="YES"),0,ROUND(AC30*X30,References!$B$23))))</f>
        <v/>
      </c>
      <c r="AF30" s="256" t="str">
        <f>IF(AND(C30="",D30=""),"",IF(OR(D30=0,L30=0,Y30=""),0,ROUND(AD30*Y30,References!$B$23)))</f>
        <v/>
      </c>
      <c r="AG30" s="257" t="str">
        <f>IF(AND(C30="",D30=""),"",IF(C30="",INDEX(References!$K$4:$K$13,MATCH(Calculations!$D30,References!$H$4:$H$13,0)),INDEX(References!$K$4:$K$13,MATCH(Calculations!C30,References!$H$4:$H$13,0))))</f>
        <v/>
      </c>
      <c r="AH30" s="256" t="str">
        <f t="shared" si="34"/>
        <v/>
      </c>
      <c r="AI30" s="256" t="str">
        <f t="shared" si="35"/>
        <v/>
      </c>
      <c r="AJ30" s="257" t="str">
        <f>IF(OR(C30="",I30=""),"",IF(U30="PASS",ROUND(AH30/X30,References!$B$22),IF(NOT(V30="YES"),0,ROUND(AH30/X30,References!$B$22))))</f>
        <v/>
      </c>
      <c r="AK30" s="257">
        <f>IF(OR(D30="",L30=""),0,ROUND(AI30/Y30,References!$B$22))</f>
        <v>0</v>
      </c>
      <c r="AL30" s="258">
        <f>IF(OR(C30="",I30=""),0,IF(U30="PASS",ROUND(AJ30*X30,References!$B$22)))</f>
        <v>0</v>
      </c>
      <c r="AM30" s="258">
        <f>IF(OR(D30="",L30=""),0,IF(U30="PASS",ROUND(AK30*Y30,References!$B$22)))</f>
        <v>0</v>
      </c>
      <c r="AN30" s="258" t="str">
        <f t="shared" si="15"/>
        <v/>
      </c>
      <c r="AO30" s="259" t="str">
        <f>IF(D30="","",IF('Customer Information'!$L$15="Yes",(INDEX(References!$H$4:$AG$13,MATCH(Calculations!D30,References!$H$4:$H$13,0),25)),IF('Customer Information'!$L$15="No",(INDEX(References!$H$4:$AG$13,MATCH(Calculations!D30,References!$H$4:$H$13,0),24)))))</f>
        <v/>
      </c>
      <c r="AP30" s="541" t="str">
        <f>IF(C30="","",IF('Customer Information'!$L$15="Yes",(INDEX(References!$H$4:$AG$13,MATCH(Calculations!C30,References!$H$4:$H$13,0),25)),IF('Customer Information'!$L$15="No",(INDEX(References!$H$4:$AG$13,MATCH(Calculations!C30,References!$H$4:$H$13,0),24)))))</f>
        <v/>
      </c>
      <c r="AQ30" s="677" t="str">
        <f t="shared" si="16"/>
        <v/>
      </c>
      <c r="AR30" s="541" t="str">
        <f t="shared" si="33"/>
        <v/>
      </c>
      <c r="AS30" s="541">
        <f>IF(D30="",0,INDEX(References!$AG$4:$AG$13,MATCH(D30,References!$H$4:$H$13,0)))</f>
        <v>0</v>
      </c>
      <c r="AT30" s="541">
        <f>IF(C30="",0,INDEX(References!$AG$4:$AG$12,MATCH(C30,References!$H$4:$H$12,0)))</f>
        <v>0</v>
      </c>
      <c r="AU30" s="677" t="str">
        <f t="shared" si="17"/>
        <v/>
      </c>
      <c r="AV30" s="541" t="str">
        <f t="shared" si="18"/>
        <v/>
      </c>
      <c r="AW30" s="678" t="str">
        <f t="shared" si="19"/>
        <v/>
      </c>
      <c r="AX30" s="249"/>
      <c r="AY30" s="679" t="str">
        <f>IF(C30="","",INDEX(References!$I$4:$I$13,MATCH(Calculations!C30,References!$H$4:$H$13,0)))</f>
        <v/>
      </c>
      <c r="AZ30" s="680" t="str">
        <f>IF(C30="","",INDEX(References!$M$4:$M$13,MATCH(Calculations!C30,References!$H$4:$H$13,0)))</f>
        <v/>
      </c>
      <c r="BA30" s="680" t="str">
        <f>IF(C30="","",INDEX(References!$N$4:$N$13,MATCH(Calculations!C30,References!$H$4:$H$13,0)))</f>
        <v/>
      </c>
      <c r="BB30" s="681" t="str">
        <f>IF(C30="","",(AC30*AY30)/(1-INDEX(References!$O$4:$O$13,MATCH(Calculations!C30,References!$H$4:$H$13,0)))*((1-AZ30)*(1+BA30)))</f>
        <v/>
      </c>
      <c r="BC30" s="682" t="str">
        <f>IF(C30="","",(AJ30/(1-INDEX(References!$P$4:$P$13,MATCH(Calculations!C30,References!$H$4:$H$13,0)))*((1-AZ30)*(1+BA30))))</f>
        <v/>
      </c>
      <c r="BE30" s="683" t="str">
        <f>IF(D30="","",(INDEX(References!$I$4:$I$13,MATCH(Calculations!D30,References!$H$4:$H$13,0))))</f>
        <v/>
      </c>
      <c r="BF30" s="680" t="str">
        <f>IF(D30="","",INDEX(References!$M$4:$M$13,MATCH(Calculations!D30,References!$H$4:$H$13,0)))</f>
        <v/>
      </c>
      <c r="BG30" s="680" t="str">
        <f>IF(D30="","",INDEX(References!$N$4:$N$13,MATCH(Calculations!D30,References!$H$4:$H$13,0)))</f>
        <v/>
      </c>
      <c r="BH30" s="681" t="str">
        <f>IF(D30="","",(AD30*BE30)/(1-INDEX(References!$O$4:$O$13,MATCH(Calculations!D30,References!$H$4:$H$13,0)))*((1-BF30)*(1+BG30)))</f>
        <v/>
      </c>
      <c r="BI30" s="682" t="str">
        <f>IF(D30="","",AK30/(1-INDEX(References!$P$4:$P$13,MATCH(Calculations!D30,References!$H$4:$H$13,0)))*((1-BF30)*(1+BG30)))</f>
        <v/>
      </c>
      <c r="BK30" s="679" t="str">
        <f t="shared" si="20"/>
        <v/>
      </c>
      <c r="BL30" s="680" t="str">
        <f t="shared" si="21"/>
        <v/>
      </c>
      <c r="BM30" s="680" t="str">
        <f>IF(OR(C30="",I30=""),"",IF(U30="PASS",ROUND(BK30/X30,References!$B$22),IF(NOT(V30="YES"),0,ROUND(BK30/X30,References!$B$22))))</f>
        <v/>
      </c>
      <c r="BN30" s="680">
        <f>IF(OR(D30="",L30=""),0,ROUND(BL30/Y30,References!$B$22))</f>
        <v>0</v>
      </c>
      <c r="BO30" s="684" t="str">
        <f>IF(AND(C30="",D30=""),"",IF(C30="",INDEX(References!#REF!,MATCH(Calculations!$D30,References!#REF!,0)),(INDEX(References!$L$4:$L$13,MATCH(Calculations!$C30,References!$H$4:$H$13,0)))))</f>
        <v/>
      </c>
      <c r="BP30" s="684" t="str">
        <f t="shared" si="22"/>
        <v/>
      </c>
      <c r="BQ30" s="684" t="str">
        <f t="shared" si="23"/>
        <v/>
      </c>
      <c r="BR30" s="684" t="str">
        <f t="shared" si="24"/>
        <v/>
      </c>
      <c r="BS30" s="691" t="str">
        <f t="shared" si="25"/>
        <v/>
      </c>
      <c r="BU30" s="692" t="str">
        <f>IF(AH30="","",AH30*References!$B$47)</f>
        <v/>
      </c>
      <c r="BV30" s="693" t="str">
        <f>IF(AI30="","",AI30*References!$B$47)</f>
        <v/>
      </c>
      <c r="BW30" s="693" t="str">
        <f>IF(AJ30="","",AJ30*References!$B$47)</f>
        <v/>
      </c>
      <c r="BX30" s="682">
        <f>IF(AK30="","",AK30*References!$B$47)</f>
        <v>0</v>
      </c>
      <c r="BZ30" s="692">
        <f t="shared" si="26"/>
        <v>0</v>
      </c>
      <c r="CA30" s="693">
        <f t="shared" si="27"/>
        <v>0</v>
      </c>
      <c r="CB30" s="693" t="str">
        <f t="shared" si="28"/>
        <v/>
      </c>
      <c r="CC30" s="693" t="str">
        <f t="shared" si="29"/>
        <v/>
      </c>
      <c r="CD30" s="682" t="str">
        <f t="shared" si="30"/>
        <v/>
      </c>
    </row>
    <row r="31" spans="2:82" x14ac:dyDescent="0.2">
      <c r="B31" s="669">
        <v>26</v>
      </c>
      <c r="C31" s="250" t="str">
        <f>IF('Customer Inputs'!$C41="","",'Customer Inputs'!$C41)</f>
        <v/>
      </c>
      <c r="D31" s="250" t="str">
        <f>IF(OR('Customer Inputs'!E41="",'Customer Inputs'!E41="No"),"",IF(F31="YES",References!$H$13,References!$H$12))</f>
        <v/>
      </c>
      <c r="E31" s="250" t="str">
        <f>IF(C31="","",'Customer Inputs'!$W41)</f>
        <v/>
      </c>
      <c r="F31" s="250" t="str">
        <f>IF(OR('Customer Inputs'!T41="",'Customer Inputs'!T41="No"),"","Yes")</f>
        <v/>
      </c>
      <c r="G31" s="251" t="str">
        <f>IF(C31="","",'Customer Inputs'!$M41)</f>
        <v/>
      </c>
      <c r="H31" s="251" t="str">
        <f t="shared" si="3"/>
        <v/>
      </c>
      <c r="I31" s="251" t="str">
        <f>IF(C31="","",'Customer Inputs'!$K41)</f>
        <v/>
      </c>
      <c r="J31" s="251" t="str">
        <f t="shared" si="4"/>
        <v/>
      </c>
      <c r="K31" s="251" t="str">
        <f t="shared" si="5"/>
        <v/>
      </c>
      <c r="L31" s="251" t="str">
        <f>IF(OR(D31="",'Customer Inputs'!$L41=""),"",'Customer Inputs'!$L41)</f>
        <v/>
      </c>
      <c r="M31" s="251" t="str">
        <f>IF(AND(C31="",D31=""),"",'Customer Inputs'!$AD41)</f>
        <v/>
      </c>
      <c r="N31" s="251" t="str">
        <f t="shared" si="6"/>
        <v/>
      </c>
      <c r="O31" s="690" t="str">
        <f>IF(AND(C31="",D31=""),"",'Customer Inputs'!$AB41)</f>
        <v/>
      </c>
      <c r="P31" s="251" t="str">
        <f>IF(OR(AA31=0,AA31&lt;0),"",IF(OR(C31="L734",C31="L734-P",C31="L744",C31="L744-P"),'Customer Inputs'!AB41,O31))</f>
        <v/>
      </c>
      <c r="Q31" s="251" t="str">
        <f t="shared" si="7"/>
        <v/>
      </c>
      <c r="R31" s="252" t="str">
        <f>IF(AND(C31="",D31=""),"",INDEX(References!$E$4:$E$65,MATCH('Customer Inputs'!$T$6,References!$D$4:$D$65,0)))</f>
        <v/>
      </c>
      <c r="S31" s="672" t="str">
        <f t="shared" si="8"/>
        <v/>
      </c>
      <c r="T31" s="673" t="str">
        <f t="shared" si="9"/>
        <v/>
      </c>
      <c r="U31" s="674" t="str">
        <f>IF(OR(M31=0,O31=0,'Customer Inputs'!Q41="",R31=0),"","PASS")</f>
        <v/>
      </c>
      <c r="V31" s="674" t="str">
        <f>IF(ADMIN!AE31="YES","YES",IF(ADMIN!AE31="NO","NO",""))</f>
        <v/>
      </c>
      <c r="W31" s="674" t="str">
        <f t="shared" si="10"/>
        <v/>
      </c>
      <c r="X31" s="674" t="str">
        <f t="shared" si="11"/>
        <v/>
      </c>
      <c r="Y31" s="674" t="str">
        <f t="shared" si="12"/>
        <v/>
      </c>
      <c r="Z31" s="255" t="str">
        <f>IF(AND(C31="",D31=""),"",IF(C31="",INDEX(References!$J$4:$J$13,MATCH(Calculations!$D31,References!H$4:$H$13,0)),(INDEX(References!$J$4:$J$13,MATCH(Calculations!$C31,References!H$4:$H$13,0)))))</f>
        <v/>
      </c>
      <c r="AA31" s="675" t="str">
        <f t="shared" si="31"/>
        <v/>
      </c>
      <c r="AB31" s="256" t="str">
        <f t="shared" si="13"/>
        <v/>
      </c>
      <c r="AC31" s="676" t="str">
        <f>IF(OR(C31="",I31=""),"",IF(U31="PASS",ROUND(AA31/X31,References!$B$23),IF(NOT(V31="YES"),0,ROUND(AA31/X31,References!$B$23))))</f>
        <v/>
      </c>
      <c r="AD31" s="676" t="str">
        <f>IF(AND(C31="",D31=""),"",IF(OR(D31=0,L31=0,Y31=""),0,ROUND(AB31/Y31,References!$B$23)))</f>
        <v/>
      </c>
      <c r="AE31" s="256" t="str">
        <f>IF(OR(C31="",I31=""),"",IF(U31="PASS",ROUND(AC31*X31,References!$B$23),IF(NOT(V31="YES"),0,ROUND(AC31*X31,References!$B$23))))</f>
        <v/>
      </c>
      <c r="AF31" s="256" t="str">
        <f>IF(AND(C31="",D31=""),"",IF(OR(D31=0,L31=0,Y31=""),0,ROUND(AD31*Y31,References!$B$23)))</f>
        <v/>
      </c>
      <c r="AG31" s="257" t="str">
        <f>IF(AND(C31="",D31=""),"",IF(C31="",INDEX(References!$K$4:$K$13,MATCH(Calculations!$D31,References!$H$4:$H$13,0)),INDEX(References!$K$4:$K$13,MATCH(Calculations!C31,References!$H$4:$H$13,0))))</f>
        <v/>
      </c>
      <c r="AH31" s="256" t="str">
        <f t="shared" si="34"/>
        <v/>
      </c>
      <c r="AI31" s="256" t="str">
        <f t="shared" si="35"/>
        <v/>
      </c>
      <c r="AJ31" s="257" t="str">
        <f>IF(OR(C31="",I31=""),"",IF(U31="PASS",ROUND(AH31/X31,References!$B$22),IF(NOT(V31="YES"),0,ROUND(AH31/X31,References!$B$22))))</f>
        <v/>
      </c>
      <c r="AK31" s="257">
        <f>IF(OR(D31="",L31=""),0,ROUND(AI31/Y31,References!$B$22))</f>
        <v>0</v>
      </c>
      <c r="AL31" s="258">
        <f>IF(OR(C31="",I31=""),0,IF(U31="PASS",ROUND(AJ31*X31,References!$B$22)))</f>
        <v>0</v>
      </c>
      <c r="AM31" s="258">
        <f>IF(OR(D31="",L31=""),0,IF(U31="PASS",ROUND(AK31*Y31,References!$B$22)))</f>
        <v>0</v>
      </c>
      <c r="AN31" s="258" t="str">
        <f t="shared" si="15"/>
        <v/>
      </c>
      <c r="AO31" s="259" t="str">
        <f>IF(D31="","",IF('Customer Information'!$L$15="Yes",(INDEX(References!$H$4:$AG$13,MATCH(Calculations!D31,References!$H$4:$H$13,0),25)),IF('Customer Information'!$L$15="No",(INDEX(References!$H$4:$AG$13,MATCH(Calculations!D31,References!$H$4:$H$13,0),24)))))</f>
        <v/>
      </c>
      <c r="AP31" s="541" t="str">
        <f>IF(C31="","",IF('Customer Information'!$L$15="Yes",(INDEX(References!$H$4:$AG$13,MATCH(Calculations!C31,References!$H$4:$H$13,0),25)),IF('Customer Information'!$L$15="No",(INDEX(References!$H$4:$AG$13,MATCH(Calculations!C31,References!$H$4:$H$13,0),24)))))</f>
        <v/>
      </c>
      <c r="AQ31" s="677" t="str">
        <f t="shared" si="16"/>
        <v/>
      </c>
      <c r="AR31" s="541" t="str">
        <f t="shared" si="33"/>
        <v/>
      </c>
      <c r="AS31" s="541">
        <f>IF(D31="",0,INDEX(References!$AG$4:$AG$13,MATCH(D31,References!$H$4:$H$13,0)))</f>
        <v>0</v>
      </c>
      <c r="AT31" s="541">
        <f>IF(C31="",0,INDEX(References!$AG$4:$AG$12,MATCH(C31,References!$H$4:$H$12,0)))</f>
        <v>0</v>
      </c>
      <c r="AU31" s="677" t="str">
        <f t="shared" si="17"/>
        <v/>
      </c>
      <c r="AV31" s="541" t="str">
        <f t="shared" si="18"/>
        <v/>
      </c>
      <c r="AW31" s="678" t="str">
        <f t="shared" si="19"/>
        <v/>
      </c>
      <c r="AX31" s="249"/>
      <c r="AY31" s="679" t="str">
        <f>IF(C31="","",INDEX(References!$I$4:$I$13,MATCH(Calculations!C31,References!$H$4:$H$13,0)))</f>
        <v/>
      </c>
      <c r="AZ31" s="680" t="str">
        <f>IF(C31="","",INDEX(References!$M$4:$M$13,MATCH(Calculations!C31,References!$H$4:$H$13,0)))</f>
        <v/>
      </c>
      <c r="BA31" s="680" t="str">
        <f>IF(C31="","",INDEX(References!$N$4:$N$13,MATCH(Calculations!C31,References!$H$4:$H$13,0)))</f>
        <v/>
      </c>
      <c r="BB31" s="681" t="str">
        <f>IF(C31="","",(AC31*AY31)/(1-INDEX(References!$O$4:$O$13,MATCH(Calculations!C31,References!$H$4:$H$13,0)))*((1-AZ31)*(1+BA31)))</f>
        <v/>
      </c>
      <c r="BC31" s="682" t="str">
        <f>IF(C31="","",(AJ31/(1-INDEX(References!$P$4:$P$13,MATCH(Calculations!C31,References!$H$4:$H$13,0)))*((1-AZ31)*(1+BA31))))</f>
        <v/>
      </c>
      <c r="BE31" s="683" t="str">
        <f>IF(D31="","",(INDEX(References!$I$4:$I$13,MATCH(Calculations!D31,References!$H$4:$H$13,0))))</f>
        <v/>
      </c>
      <c r="BF31" s="680" t="str">
        <f>IF(D31="","",INDEX(References!$M$4:$M$13,MATCH(Calculations!D31,References!$H$4:$H$13,0)))</f>
        <v/>
      </c>
      <c r="BG31" s="680" t="str">
        <f>IF(D31="","",INDEX(References!$N$4:$N$13,MATCH(Calculations!D31,References!$H$4:$H$13,0)))</f>
        <v/>
      </c>
      <c r="BH31" s="681" t="str">
        <f>IF(D31="","",(AD31*BE31)/(1-INDEX(References!$O$4:$O$13,MATCH(Calculations!D31,References!$H$4:$H$13,0)))*((1-BF31)*(1+BG31)))</f>
        <v/>
      </c>
      <c r="BI31" s="682" t="str">
        <f>IF(D31="","",AK31/(1-INDEX(References!$P$4:$P$13,MATCH(Calculations!D31,References!$H$4:$H$13,0)))*((1-BF31)*(1+BG31)))</f>
        <v/>
      </c>
      <c r="BK31" s="679" t="str">
        <f t="shared" si="20"/>
        <v/>
      </c>
      <c r="BL31" s="680" t="str">
        <f t="shared" si="21"/>
        <v/>
      </c>
      <c r="BM31" s="680" t="str">
        <f>IF(OR(C31="",I31=""),"",IF(U31="PASS",ROUND(BK31/X31,References!$B$22),IF(NOT(V31="YES"),0,ROUND(BK31/X31,References!$B$22))))</f>
        <v/>
      </c>
      <c r="BN31" s="680">
        <f>IF(OR(D31="",L31=""),0,ROUND(BL31/Y31,References!$B$22))</f>
        <v>0</v>
      </c>
      <c r="BO31" s="684" t="str">
        <f>IF(AND(C31="",D31=""),"",IF(C31="",INDEX(References!#REF!,MATCH(Calculations!$D31,References!#REF!,0)),(INDEX(References!$L$4:$L$13,MATCH(Calculations!$C31,References!$H$4:$H$13,0)))))</f>
        <v/>
      </c>
      <c r="BP31" s="684" t="str">
        <f t="shared" si="22"/>
        <v/>
      </c>
      <c r="BQ31" s="684" t="str">
        <f t="shared" si="23"/>
        <v/>
      </c>
      <c r="BR31" s="684" t="str">
        <f t="shared" si="24"/>
        <v/>
      </c>
      <c r="BS31" s="691" t="str">
        <f t="shared" si="25"/>
        <v/>
      </c>
      <c r="BU31" s="692" t="str">
        <f>IF(AH31="","",AH31*References!$B$47)</f>
        <v/>
      </c>
      <c r="BV31" s="693" t="str">
        <f>IF(AI31="","",AI31*References!$B$47)</f>
        <v/>
      </c>
      <c r="BW31" s="693" t="str">
        <f>IF(AJ31="","",AJ31*References!$B$47)</f>
        <v/>
      </c>
      <c r="BX31" s="682">
        <f>IF(AK31="","",AK31*References!$B$47)</f>
        <v>0</v>
      </c>
      <c r="BZ31" s="692">
        <f t="shared" si="26"/>
        <v>0</v>
      </c>
      <c r="CA31" s="693">
        <f t="shared" si="27"/>
        <v>0</v>
      </c>
      <c r="CB31" s="693" t="str">
        <f t="shared" si="28"/>
        <v/>
      </c>
      <c r="CC31" s="693" t="str">
        <f t="shared" si="29"/>
        <v/>
      </c>
      <c r="CD31" s="682" t="str">
        <f t="shared" si="30"/>
        <v/>
      </c>
    </row>
    <row r="32" spans="2:82" x14ac:dyDescent="0.2">
      <c r="B32" s="669">
        <v>27</v>
      </c>
      <c r="C32" s="250" t="str">
        <f>IF('Customer Inputs'!$C42="","",'Customer Inputs'!$C42)</f>
        <v/>
      </c>
      <c r="D32" s="250" t="str">
        <f>IF(OR('Customer Inputs'!E42="",'Customer Inputs'!E42="No"),"",IF(F32="YES",References!$H$13,References!$H$12))</f>
        <v/>
      </c>
      <c r="E32" s="250" t="str">
        <f>IF(C32="","",'Customer Inputs'!$W42)</f>
        <v/>
      </c>
      <c r="F32" s="250" t="str">
        <f>IF(OR('Customer Inputs'!T42="",'Customer Inputs'!T42="No"),"","Yes")</f>
        <v/>
      </c>
      <c r="G32" s="251" t="str">
        <f>IF(C32="","",'Customer Inputs'!$M42)</f>
        <v/>
      </c>
      <c r="H32" s="251" t="str">
        <f t="shared" si="3"/>
        <v/>
      </c>
      <c r="I32" s="251" t="str">
        <f>IF(C32="","",'Customer Inputs'!$K42)</f>
        <v/>
      </c>
      <c r="J32" s="251" t="str">
        <f t="shared" si="4"/>
        <v/>
      </c>
      <c r="K32" s="251" t="str">
        <f t="shared" si="5"/>
        <v/>
      </c>
      <c r="L32" s="251" t="str">
        <f>IF(OR(D32="",'Customer Inputs'!$L42=""),"",'Customer Inputs'!$L42)</f>
        <v/>
      </c>
      <c r="M32" s="251" t="str">
        <f>IF(AND(C32="",D32=""),"",'Customer Inputs'!$AD42)</f>
        <v/>
      </c>
      <c r="N32" s="251" t="str">
        <f t="shared" si="6"/>
        <v/>
      </c>
      <c r="O32" s="690" t="str">
        <f>IF(AND(C32="",D32=""),"",'Customer Inputs'!$AB42)</f>
        <v/>
      </c>
      <c r="P32" s="251" t="str">
        <f>IF(OR(AA32=0,AA32&lt;0),"",IF(OR(C32="L734",C32="L734-P",C32="L744",C32="L744-P"),'Customer Inputs'!AB42,O32))</f>
        <v/>
      </c>
      <c r="Q32" s="251" t="str">
        <f t="shared" si="7"/>
        <v/>
      </c>
      <c r="R32" s="252" t="str">
        <f>IF(AND(C32="",D32=""),"",INDEX(References!$E$4:$E$65,MATCH('Customer Inputs'!$T$6,References!$D$4:$D$65,0)))</f>
        <v/>
      </c>
      <c r="S32" s="672" t="str">
        <f t="shared" si="8"/>
        <v/>
      </c>
      <c r="T32" s="673" t="str">
        <f t="shared" si="9"/>
        <v/>
      </c>
      <c r="U32" s="674" t="str">
        <f>IF(OR(M32=0,O32=0,'Customer Inputs'!Q42="",R32=0),"","PASS")</f>
        <v/>
      </c>
      <c r="V32" s="674" t="str">
        <f>IF(ADMIN!AE32="YES","YES",IF(ADMIN!AE32="NO","NO",""))</f>
        <v/>
      </c>
      <c r="W32" s="674" t="str">
        <f t="shared" si="10"/>
        <v/>
      </c>
      <c r="X32" s="674" t="str">
        <f t="shared" si="11"/>
        <v/>
      </c>
      <c r="Y32" s="674" t="str">
        <f t="shared" si="12"/>
        <v/>
      </c>
      <c r="Z32" s="255" t="str">
        <f>IF(AND(C32="",D32=""),"",IF(C32="",INDEX(References!$J$4:$J$13,MATCH(Calculations!$D32,References!H$4:$H$13,0)),(INDEX(References!$J$4:$J$13,MATCH(Calculations!$C32,References!H$4:$H$13,0)))))</f>
        <v/>
      </c>
      <c r="AA32" s="675" t="str">
        <f t="shared" si="31"/>
        <v/>
      </c>
      <c r="AB32" s="256" t="str">
        <f t="shared" si="13"/>
        <v/>
      </c>
      <c r="AC32" s="676" t="str">
        <f>IF(OR(C32="",I32=""),"",IF(U32="PASS",ROUND(AA32/X32,References!$B$23),IF(NOT(V32="YES"),0,ROUND(AA32/X32,References!$B$23))))</f>
        <v/>
      </c>
      <c r="AD32" s="676" t="str">
        <f>IF(AND(C32="",D32=""),"",IF(OR(D32=0,L32=0,Y32=""),0,ROUND(AB32/Y32,References!$B$23)))</f>
        <v/>
      </c>
      <c r="AE32" s="256" t="str">
        <f>IF(OR(C32="",I32=""),"",IF(U32="PASS",ROUND(AC32*X32,References!$B$23),IF(NOT(V32="YES"),0,ROUND(AC32*X32,References!$B$23))))</f>
        <v/>
      </c>
      <c r="AF32" s="256" t="str">
        <f>IF(AND(C32="",D32=""),"",IF(OR(D32=0,L32=0,Y32=""),0,ROUND(AD32*Y32,References!$B$23)))</f>
        <v/>
      </c>
      <c r="AG32" s="257" t="str">
        <f>IF(AND(C32="",D32=""),"",IF(C32="",INDEX(References!$K$4:$K$13,MATCH(Calculations!$D32,References!$H$4:$H$13,0)),INDEX(References!$K$4:$K$13,MATCH(Calculations!C32,References!$H$4:$H$13,0))))</f>
        <v/>
      </c>
      <c r="AH32" s="256" t="str">
        <f t="shared" si="34"/>
        <v/>
      </c>
      <c r="AI32" s="256" t="str">
        <f t="shared" si="35"/>
        <v/>
      </c>
      <c r="AJ32" s="257" t="str">
        <f>IF(OR(C32="",I32=""),"",IF(U32="PASS",ROUND(AH32/X32,References!$B$22),IF(NOT(V32="YES"),0,ROUND(AH32/X32,References!$B$22))))</f>
        <v/>
      </c>
      <c r="AK32" s="257">
        <f>IF(OR(D32="",L32=""),0,ROUND(AI32/Y32,References!$B$22))</f>
        <v>0</v>
      </c>
      <c r="AL32" s="258">
        <f>IF(OR(C32="",I32=""),0,IF(U32="PASS",ROUND(AJ32*X32,References!$B$22)))</f>
        <v>0</v>
      </c>
      <c r="AM32" s="258">
        <f>IF(OR(D32="",L32=""),0,IF(U32="PASS",ROUND(AK32*Y32,References!$B$22)))</f>
        <v>0</v>
      </c>
      <c r="AN32" s="258" t="str">
        <f t="shared" si="15"/>
        <v/>
      </c>
      <c r="AO32" s="259" t="str">
        <f>IF(D32="","",IF('Customer Information'!$L$15="Yes",(INDEX(References!$H$4:$AG$13,MATCH(Calculations!D32,References!$H$4:$H$13,0),25)),IF('Customer Information'!$L$15="No",(INDEX(References!$H$4:$AG$13,MATCH(Calculations!D32,References!$H$4:$H$13,0),24)))))</f>
        <v/>
      </c>
      <c r="AP32" s="541" t="str">
        <f>IF(C32="","",IF('Customer Information'!$L$15="Yes",(INDEX(References!$H$4:$AG$13,MATCH(Calculations!C32,References!$H$4:$H$13,0),25)),IF('Customer Information'!$L$15="No",(INDEX(References!$H$4:$AG$13,MATCH(Calculations!C32,References!$H$4:$H$13,0),24)))))</f>
        <v/>
      </c>
      <c r="AQ32" s="677" t="str">
        <f t="shared" si="16"/>
        <v/>
      </c>
      <c r="AR32" s="541" t="str">
        <f t="shared" si="33"/>
        <v/>
      </c>
      <c r="AS32" s="541">
        <f>IF(D32="",0,INDEX(References!$AG$4:$AG$13,MATCH(D32,References!$H$4:$H$13,0)))</f>
        <v>0</v>
      </c>
      <c r="AT32" s="541">
        <f>IF(C32="",0,INDEX(References!$AG$4:$AG$12,MATCH(C32,References!$H$4:$H$12,0)))</f>
        <v>0</v>
      </c>
      <c r="AU32" s="677" t="str">
        <f t="shared" si="17"/>
        <v/>
      </c>
      <c r="AV32" s="541" t="str">
        <f t="shared" si="18"/>
        <v/>
      </c>
      <c r="AW32" s="678" t="str">
        <f t="shared" si="19"/>
        <v/>
      </c>
      <c r="AX32" s="249"/>
      <c r="AY32" s="679" t="str">
        <f>IF(C32="","",INDEX(References!$I$4:$I$13,MATCH(Calculations!C32,References!$H$4:$H$13,0)))</f>
        <v/>
      </c>
      <c r="AZ32" s="680" t="str">
        <f>IF(C32="","",INDEX(References!$M$4:$M$13,MATCH(Calculations!C32,References!$H$4:$H$13,0)))</f>
        <v/>
      </c>
      <c r="BA32" s="680" t="str">
        <f>IF(C32="","",INDEX(References!$N$4:$N$13,MATCH(Calculations!C32,References!$H$4:$H$13,0)))</f>
        <v/>
      </c>
      <c r="BB32" s="681" t="str">
        <f>IF(C32="","",(AC32*AY32)/(1-INDEX(References!$O$4:$O$13,MATCH(Calculations!C32,References!$H$4:$H$13,0)))*((1-AZ32)*(1+BA32)))</f>
        <v/>
      </c>
      <c r="BC32" s="682" t="str">
        <f>IF(C32="","",(AJ32/(1-INDEX(References!$P$4:$P$13,MATCH(Calculations!C32,References!$H$4:$H$13,0)))*((1-AZ32)*(1+BA32))))</f>
        <v/>
      </c>
      <c r="BE32" s="683" t="str">
        <f>IF(D32="","",(INDEX(References!$I$4:$I$13,MATCH(Calculations!D32,References!$H$4:$H$13,0))))</f>
        <v/>
      </c>
      <c r="BF32" s="680" t="str">
        <f>IF(D32="","",INDEX(References!$M$4:$M$13,MATCH(Calculations!D32,References!$H$4:$H$13,0)))</f>
        <v/>
      </c>
      <c r="BG32" s="680" t="str">
        <f>IF(D32="","",INDEX(References!$N$4:$N$13,MATCH(Calculations!D32,References!$H$4:$H$13,0)))</f>
        <v/>
      </c>
      <c r="BH32" s="681" t="str">
        <f>IF(D32="","",(AD32*BE32)/(1-INDEX(References!$O$4:$O$13,MATCH(Calculations!D32,References!$H$4:$H$13,0)))*((1-BF32)*(1+BG32)))</f>
        <v/>
      </c>
      <c r="BI32" s="682" t="str">
        <f>IF(D32="","",AK32/(1-INDEX(References!$P$4:$P$13,MATCH(Calculations!D32,References!$H$4:$H$13,0)))*((1-BF32)*(1+BG32)))</f>
        <v/>
      </c>
      <c r="BK32" s="679" t="str">
        <f t="shared" si="20"/>
        <v/>
      </c>
      <c r="BL32" s="680" t="str">
        <f t="shared" si="21"/>
        <v/>
      </c>
      <c r="BM32" s="680" t="str">
        <f>IF(OR(C32="",I32=""),"",IF(U32="PASS",ROUND(BK32/X32,References!$B$22),IF(NOT(V32="YES"),0,ROUND(BK32/X32,References!$B$22))))</f>
        <v/>
      </c>
      <c r="BN32" s="680">
        <f>IF(OR(D32="",L32=""),0,ROUND(BL32/Y32,References!$B$22))</f>
        <v>0</v>
      </c>
      <c r="BO32" s="684" t="str">
        <f>IF(AND(C32="",D32=""),"",IF(C32="",INDEX(References!#REF!,MATCH(Calculations!$D32,References!#REF!,0)),(INDEX(References!$L$4:$L$13,MATCH(Calculations!$C32,References!$H$4:$H$13,0)))))</f>
        <v/>
      </c>
      <c r="BP32" s="684" t="str">
        <f t="shared" si="22"/>
        <v/>
      </c>
      <c r="BQ32" s="684" t="str">
        <f t="shared" si="23"/>
        <v/>
      </c>
      <c r="BR32" s="684" t="str">
        <f t="shared" si="24"/>
        <v/>
      </c>
      <c r="BS32" s="691" t="str">
        <f t="shared" si="25"/>
        <v/>
      </c>
      <c r="BU32" s="692" t="str">
        <f>IF(AH32="","",AH32*References!$B$47)</f>
        <v/>
      </c>
      <c r="BV32" s="693" t="str">
        <f>IF(AI32="","",AI32*References!$B$47)</f>
        <v/>
      </c>
      <c r="BW32" s="693" t="str">
        <f>IF(AJ32="","",AJ32*References!$B$47)</f>
        <v/>
      </c>
      <c r="BX32" s="682">
        <f>IF(AK32="","",AK32*References!$B$47)</f>
        <v>0</v>
      </c>
      <c r="BZ32" s="692">
        <f t="shared" si="26"/>
        <v>0</v>
      </c>
      <c r="CA32" s="693">
        <f t="shared" si="27"/>
        <v>0</v>
      </c>
      <c r="CB32" s="693" t="str">
        <f t="shared" si="28"/>
        <v/>
      </c>
      <c r="CC32" s="693" t="str">
        <f t="shared" si="29"/>
        <v/>
      </c>
      <c r="CD32" s="682" t="str">
        <f t="shared" si="30"/>
        <v/>
      </c>
    </row>
    <row r="33" spans="2:82" x14ac:dyDescent="0.2">
      <c r="B33" s="669">
        <v>28</v>
      </c>
      <c r="C33" s="250" t="str">
        <f>IF('Customer Inputs'!$C43="","",'Customer Inputs'!$C43)</f>
        <v/>
      </c>
      <c r="D33" s="250" t="str">
        <f>IF(OR('Customer Inputs'!E43="",'Customer Inputs'!E43="No"),"",IF(F33="YES",References!$H$13,References!$H$12))</f>
        <v/>
      </c>
      <c r="E33" s="250" t="str">
        <f>IF(C33="","",'Customer Inputs'!$W43)</f>
        <v/>
      </c>
      <c r="F33" s="250" t="str">
        <f>IF(OR('Customer Inputs'!T43="",'Customer Inputs'!T43="No"),"","Yes")</f>
        <v/>
      </c>
      <c r="G33" s="251" t="str">
        <f>IF(C33="","",'Customer Inputs'!$M43)</f>
        <v/>
      </c>
      <c r="H33" s="251" t="str">
        <f t="shared" si="3"/>
        <v/>
      </c>
      <c r="I33" s="251" t="str">
        <f>IF(C33="","",'Customer Inputs'!$K43)</f>
        <v/>
      </c>
      <c r="J33" s="251" t="str">
        <f t="shared" si="4"/>
        <v/>
      </c>
      <c r="K33" s="251" t="str">
        <f t="shared" si="5"/>
        <v/>
      </c>
      <c r="L33" s="251" t="str">
        <f>IF(OR(D33="",'Customer Inputs'!$L43=""),"",'Customer Inputs'!$L43)</f>
        <v/>
      </c>
      <c r="M33" s="251" t="str">
        <f>IF(AND(C33="",D33=""),"",'Customer Inputs'!$AD43)</f>
        <v/>
      </c>
      <c r="N33" s="251" t="str">
        <f t="shared" si="6"/>
        <v/>
      </c>
      <c r="O33" s="690" t="str">
        <f>IF(AND(C33="",D33=""),"",'Customer Inputs'!$AB43)</f>
        <v/>
      </c>
      <c r="P33" s="251" t="str">
        <f>IF(OR(AA33=0,AA33&lt;0),"",IF(OR(C33="L734",C33="L734-P",C33="L744",C33="L744-P"),'Customer Inputs'!AB43,O33))</f>
        <v/>
      </c>
      <c r="Q33" s="251" t="str">
        <f t="shared" si="7"/>
        <v/>
      </c>
      <c r="R33" s="252" t="str">
        <f>IF(AND(C33="",D33=""),"",INDEX(References!$E$4:$E$65,MATCH('Customer Inputs'!$T$6,References!$D$4:$D$65,0)))</f>
        <v/>
      </c>
      <c r="S33" s="672" t="str">
        <f t="shared" si="8"/>
        <v/>
      </c>
      <c r="T33" s="673" t="str">
        <f t="shared" si="9"/>
        <v/>
      </c>
      <c r="U33" s="674" t="str">
        <f>IF(OR(M33=0,O33=0,'Customer Inputs'!Q43="",R33=0),"","PASS")</f>
        <v/>
      </c>
      <c r="V33" s="674" t="str">
        <f>IF(ADMIN!AE33="YES","YES",IF(ADMIN!AE33="NO","NO",""))</f>
        <v/>
      </c>
      <c r="W33" s="674" t="str">
        <f t="shared" si="10"/>
        <v/>
      </c>
      <c r="X33" s="674" t="str">
        <f t="shared" si="11"/>
        <v/>
      </c>
      <c r="Y33" s="674" t="str">
        <f t="shared" si="12"/>
        <v/>
      </c>
      <c r="Z33" s="255" t="str">
        <f>IF(AND(C33="",D33=""),"",IF(C33="",INDEX(References!$J$4:$J$13,MATCH(Calculations!$D33,References!H$4:$H$13,0)),(INDEX(References!$J$4:$J$13,MATCH(Calculations!$C33,References!H$4:$H$13,0)))))</f>
        <v/>
      </c>
      <c r="AA33" s="675" t="str">
        <f t="shared" si="31"/>
        <v/>
      </c>
      <c r="AB33" s="256" t="str">
        <f t="shared" si="13"/>
        <v/>
      </c>
      <c r="AC33" s="676" t="str">
        <f>IF(OR(C33="",I33=""),"",IF(U33="PASS",ROUND(AA33/X33,References!$B$23),IF(NOT(V33="YES"),0,ROUND(AA33/X33,References!$B$23))))</f>
        <v/>
      </c>
      <c r="AD33" s="676" t="str">
        <f>IF(AND(C33="",D33=""),"",IF(OR(D33=0,L33=0,Y33=""),0,ROUND(AB33/Y33,References!$B$23)))</f>
        <v/>
      </c>
      <c r="AE33" s="256" t="str">
        <f>IF(OR(C33="",I33=""),"",IF(U33="PASS",ROUND(AC33*X33,References!$B$23),IF(NOT(V33="YES"),0,ROUND(AC33*X33,References!$B$23))))</f>
        <v/>
      </c>
      <c r="AF33" s="256" t="str">
        <f>IF(AND(C33="",D33=""),"",IF(OR(D33=0,L33=0,Y33=""),0,ROUND(AD33*Y33,References!$B$23)))</f>
        <v/>
      </c>
      <c r="AG33" s="257" t="str">
        <f>IF(AND(C33="",D33=""),"",IF(C33="",INDEX(References!$K$4:$K$13,MATCH(Calculations!$D33,References!$H$4:$H$13,0)),INDEX(References!$K$4:$K$13,MATCH(Calculations!C33,References!$H$4:$H$13,0))))</f>
        <v/>
      </c>
      <c r="AH33" s="256" t="str">
        <f t="shared" si="34"/>
        <v/>
      </c>
      <c r="AI33" s="256" t="str">
        <f t="shared" si="35"/>
        <v/>
      </c>
      <c r="AJ33" s="257" t="str">
        <f>IF(OR(C33="",I33=""),"",IF(U33="PASS",ROUND(AH33/X33,References!$B$22),IF(NOT(V33="YES"),0,ROUND(AH33/X33,References!$B$22))))</f>
        <v/>
      </c>
      <c r="AK33" s="257">
        <f>IF(OR(D33="",L33=""),0,ROUND(AI33/Y33,References!$B$22))</f>
        <v>0</v>
      </c>
      <c r="AL33" s="258">
        <f>IF(OR(C33="",I33=""),0,IF(U33="PASS",ROUND(AJ33*X33,References!$B$22)))</f>
        <v>0</v>
      </c>
      <c r="AM33" s="258">
        <f>IF(OR(D33="",L33=""),0,IF(U33="PASS",ROUND(AK33*Y33,References!$B$22)))</f>
        <v>0</v>
      </c>
      <c r="AN33" s="258" t="str">
        <f t="shared" si="15"/>
        <v/>
      </c>
      <c r="AO33" s="259" t="str">
        <f>IF(D33="","",IF('Customer Information'!$L$15="Yes",(INDEX(References!$H$4:$AG$13,MATCH(Calculations!D33,References!$H$4:$H$13,0),25)),IF('Customer Information'!$L$15="No",(INDEX(References!$H$4:$AG$13,MATCH(Calculations!D33,References!$H$4:$H$13,0),24)))))</f>
        <v/>
      </c>
      <c r="AP33" s="541" t="str">
        <f>IF(C33="","",IF('Customer Information'!$L$15="Yes",(INDEX(References!$H$4:$AG$13,MATCH(Calculations!C33,References!$H$4:$H$13,0),25)),IF('Customer Information'!$L$15="No",(INDEX(References!$H$4:$AG$13,MATCH(Calculations!C33,References!$H$4:$H$13,0),24)))))</f>
        <v/>
      </c>
      <c r="AQ33" s="677" t="str">
        <f t="shared" si="16"/>
        <v/>
      </c>
      <c r="AR33" s="541" t="str">
        <f t="shared" si="33"/>
        <v/>
      </c>
      <c r="AS33" s="541">
        <f>IF(D33="",0,INDEX(References!$AG$4:$AG$13,MATCH(D33,References!$H$4:$H$13,0)))</f>
        <v>0</v>
      </c>
      <c r="AT33" s="541">
        <f>IF(C33="",0,INDEX(References!$AG$4:$AG$12,MATCH(C33,References!$H$4:$H$12,0)))</f>
        <v>0</v>
      </c>
      <c r="AU33" s="677" t="str">
        <f t="shared" si="17"/>
        <v/>
      </c>
      <c r="AV33" s="541" t="str">
        <f t="shared" si="18"/>
        <v/>
      </c>
      <c r="AW33" s="678" t="str">
        <f t="shared" si="19"/>
        <v/>
      </c>
      <c r="AX33" s="249"/>
      <c r="AY33" s="679" t="str">
        <f>IF(C33="","",INDEX(References!$I$4:$I$13,MATCH(Calculations!C33,References!$H$4:$H$13,0)))</f>
        <v/>
      </c>
      <c r="AZ33" s="680" t="str">
        <f>IF(C33="","",INDEX(References!$M$4:$M$13,MATCH(Calculations!C33,References!$H$4:$H$13,0)))</f>
        <v/>
      </c>
      <c r="BA33" s="680" t="str">
        <f>IF(C33="","",INDEX(References!$N$4:$N$13,MATCH(Calculations!C33,References!$H$4:$H$13,0)))</f>
        <v/>
      </c>
      <c r="BB33" s="681" t="str">
        <f>IF(C33="","",(AC33*AY33)/(1-INDEX(References!$O$4:$O$13,MATCH(Calculations!C33,References!$H$4:$H$13,0)))*((1-AZ33)*(1+BA33)))</f>
        <v/>
      </c>
      <c r="BC33" s="682" t="str">
        <f>IF(C33="","",(AJ33/(1-INDEX(References!$P$4:$P$13,MATCH(Calculations!C33,References!$H$4:$H$13,0)))*((1-AZ33)*(1+BA33))))</f>
        <v/>
      </c>
      <c r="BE33" s="683" t="str">
        <f>IF(D33="","",(INDEX(References!$I$4:$I$13,MATCH(Calculations!D33,References!$H$4:$H$13,0))))</f>
        <v/>
      </c>
      <c r="BF33" s="680" t="str">
        <f>IF(D33="","",INDEX(References!$M$4:$M$13,MATCH(Calculations!D33,References!$H$4:$H$13,0)))</f>
        <v/>
      </c>
      <c r="BG33" s="680" t="str">
        <f>IF(D33="","",INDEX(References!$N$4:$N$13,MATCH(Calculations!D33,References!$H$4:$H$13,0)))</f>
        <v/>
      </c>
      <c r="BH33" s="681" t="str">
        <f>IF(D33="","",(AD33*BE33)/(1-INDEX(References!$O$4:$O$13,MATCH(Calculations!D33,References!$H$4:$H$13,0)))*((1-BF33)*(1+BG33)))</f>
        <v/>
      </c>
      <c r="BI33" s="682" t="str">
        <f>IF(D33="","",AK33/(1-INDEX(References!$P$4:$P$13,MATCH(Calculations!D33,References!$H$4:$H$13,0)))*((1-BF33)*(1+BG33)))</f>
        <v/>
      </c>
      <c r="BK33" s="679" t="str">
        <f t="shared" si="20"/>
        <v/>
      </c>
      <c r="BL33" s="680" t="str">
        <f t="shared" si="21"/>
        <v/>
      </c>
      <c r="BM33" s="680" t="str">
        <f>IF(OR(C33="",I33=""),"",IF(U33="PASS",ROUND(BK33/X33,References!$B$22),IF(NOT(V33="YES"),0,ROUND(BK33/X33,References!$B$22))))</f>
        <v/>
      </c>
      <c r="BN33" s="680">
        <f>IF(OR(D33="",L33=""),0,ROUND(BL33/Y33,References!$B$22))</f>
        <v>0</v>
      </c>
      <c r="BO33" s="684" t="str">
        <f>IF(AND(C33="",D33=""),"",IF(C33="",INDEX(References!#REF!,MATCH(Calculations!$D33,References!#REF!,0)),(INDEX(References!$L$4:$L$13,MATCH(Calculations!$C33,References!$H$4:$H$13,0)))))</f>
        <v/>
      </c>
      <c r="BP33" s="684" t="str">
        <f t="shared" si="22"/>
        <v/>
      </c>
      <c r="BQ33" s="684" t="str">
        <f t="shared" si="23"/>
        <v/>
      </c>
      <c r="BR33" s="684" t="str">
        <f t="shared" si="24"/>
        <v/>
      </c>
      <c r="BS33" s="691" t="str">
        <f t="shared" si="25"/>
        <v/>
      </c>
      <c r="BU33" s="692" t="str">
        <f>IF(AH33="","",AH33*References!$B$47)</f>
        <v/>
      </c>
      <c r="BV33" s="693" t="str">
        <f>IF(AI33="","",AI33*References!$B$47)</f>
        <v/>
      </c>
      <c r="BW33" s="693" t="str">
        <f>IF(AJ33="","",AJ33*References!$B$47)</f>
        <v/>
      </c>
      <c r="BX33" s="682">
        <f>IF(AK33="","",AK33*References!$B$47)</f>
        <v>0</v>
      </c>
      <c r="BZ33" s="692">
        <f t="shared" si="26"/>
        <v>0</v>
      </c>
      <c r="CA33" s="693">
        <f t="shared" si="27"/>
        <v>0</v>
      </c>
      <c r="CB33" s="693" t="str">
        <f t="shared" si="28"/>
        <v/>
      </c>
      <c r="CC33" s="693" t="str">
        <f t="shared" si="29"/>
        <v/>
      </c>
      <c r="CD33" s="682" t="str">
        <f t="shared" si="30"/>
        <v/>
      </c>
    </row>
    <row r="34" spans="2:82" x14ac:dyDescent="0.2">
      <c r="B34" s="669">
        <v>29</v>
      </c>
      <c r="C34" s="250" t="str">
        <f>IF('Customer Inputs'!$C44="","",'Customer Inputs'!$C44)</f>
        <v/>
      </c>
      <c r="D34" s="250" t="str">
        <f>IF(OR('Customer Inputs'!E44="",'Customer Inputs'!E44="No"),"",IF(F34="YES",References!$H$13,References!$H$12))</f>
        <v/>
      </c>
      <c r="E34" s="250" t="str">
        <f>IF(C34="","",'Customer Inputs'!$W44)</f>
        <v/>
      </c>
      <c r="F34" s="250" t="str">
        <f>IF(OR('Customer Inputs'!T44="",'Customer Inputs'!T44="No"),"","Yes")</f>
        <v/>
      </c>
      <c r="G34" s="251" t="str">
        <f>IF(C34="","",'Customer Inputs'!$M44)</f>
        <v/>
      </c>
      <c r="H34" s="251" t="str">
        <f t="shared" si="3"/>
        <v/>
      </c>
      <c r="I34" s="251" t="str">
        <f>IF(C34="","",'Customer Inputs'!$K44)</f>
        <v/>
      </c>
      <c r="J34" s="251" t="str">
        <f t="shared" si="4"/>
        <v/>
      </c>
      <c r="K34" s="251" t="str">
        <f t="shared" si="5"/>
        <v/>
      </c>
      <c r="L34" s="251" t="str">
        <f>IF(OR(D34="",'Customer Inputs'!$L44=""),"",'Customer Inputs'!$L44)</f>
        <v/>
      </c>
      <c r="M34" s="251" t="str">
        <f>IF(AND(C34="",D34=""),"",'Customer Inputs'!$AD44)</f>
        <v/>
      </c>
      <c r="N34" s="251" t="str">
        <f t="shared" si="6"/>
        <v/>
      </c>
      <c r="O34" s="690" t="str">
        <f>IF(AND(C34="",D34=""),"",'Customer Inputs'!$AB44)</f>
        <v/>
      </c>
      <c r="P34" s="251" t="str">
        <f>IF(OR(AA34=0,AA34&lt;0),"",IF(OR(C34="L734",C34="L734-P",C34="L744",C34="L744-P"),'Customer Inputs'!AB44,O34))</f>
        <v/>
      </c>
      <c r="Q34" s="251" t="str">
        <f t="shared" si="7"/>
        <v/>
      </c>
      <c r="R34" s="252" t="str">
        <f>IF(AND(C34="",D34=""),"",INDEX(References!$E$4:$E$65,MATCH('Customer Inputs'!$T$6,References!$D$4:$D$65,0)))</f>
        <v/>
      </c>
      <c r="S34" s="672" t="str">
        <f t="shared" si="8"/>
        <v/>
      </c>
      <c r="T34" s="673" t="str">
        <f t="shared" si="9"/>
        <v/>
      </c>
      <c r="U34" s="674" t="str">
        <f>IF(OR(M34=0,O34=0,'Customer Inputs'!Q44="",R34=0),"","PASS")</f>
        <v/>
      </c>
      <c r="V34" s="674" t="str">
        <f>IF(ADMIN!AE34="YES","YES",IF(ADMIN!AE34="NO","NO",""))</f>
        <v/>
      </c>
      <c r="W34" s="674" t="str">
        <f t="shared" si="10"/>
        <v/>
      </c>
      <c r="X34" s="674" t="str">
        <f t="shared" si="11"/>
        <v/>
      </c>
      <c r="Y34" s="674" t="str">
        <f t="shared" si="12"/>
        <v/>
      </c>
      <c r="Z34" s="255" t="str">
        <f>IF(AND(C34="",D34=""),"",IF(C34="",INDEX(References!$J$4:$J$13,MATCH(Calculations!$D34,References!H$4:$H$13,0)),(INDEX(References!$J$4:$J$13,MATCH(Calculations!$C34,References!H$4:$H$13,0)))))</f>
        <v/>
      </c>
      <c r="AA34" s="675" t="str">
        <f t="shared" si="31"/>
        <v/>
      </c>
      <c r="AB34" s="256" t="str">
        <f t="shared" si="13"/>
        <v/>
      </c>
      <c r="AC34" s="676" t="str">
        <f>IF(OR(C34="",I34=""),"",IF(U34="PASS",ROUND(AA34/X34,References!$B$23),IF(NOT(V34="YES"),0,ROUND(AA34/X34,References!$B$23))))</f>
        <v/>
      </c>
      <c r="AD34" s="676" t="str">
        <f>IF(AND(C34="",D34=""),"",IF(OR(D34=0,L34=0,Y34=""),0,ROUND(AB34/Y34,References!$B$23)))</f>
        <v/>
      </c>
      <c r="AE34" s="256" t="str">
        <f>IF(OR(C34="",I34=""),"",IF(U34="PASS",ROUND(AC34*X34,References!$B$23),IF(NOT(V34="YES"),0,ROUND(AC34*X34,References!$B$23))))</f>
        <v/>
      </c>
      <c r="AF34" s="256" t="str">
        <f>IF(AND(C34="",D34=""),"",IF(OR(D34=0,L34=0,Y34=""),0,ROUND(AD34*Y34,References!$B$23)))</f>
        <v/>
      </c>
      <c r="AG34" s="257" t="str">
        <f>IF(AND(C34="",D34=""),"",IF(C34="",INDEX(References!$K$4:$K$13,MATCH(Calculations!$D34,References!$H$4:$H$13,0)),INDEX(References!$K$4:$K$13,MATCH(Calculations!C34,References!$H$4:$H$13,0))))</f>
        <v/>
      </c>
      <c r="AH34" s="256" t="str">
        <f t="shared" si="34"/>
        <v/>
      </c>
      <c r="AI34" s="256" t="str">
        <f t="shared" si="35"/>
        <v/>
      </c>
      <c r="AJ34" s="257" t="str">
        <f>IF(OR(C34="",I34=""),"",IF(U34="PASS",ROUND(AH34/X34,References!$B$22),IF(NOT(V34="YES"),0,ROUND(AH34/X34,References!$B$22))))</f>
        <v/>
      </c>
      <c r="AK34" s="257">
        <f>IF(OR(D34="",L34=""),0,ROUND(AI34/Y34,References!$B$22))</f>
        <v>0</v>
      </c>
      <c r="AL34" s="258">
        <f>IF(OR(C34="",I34=""),0,IF(U34="PASS",ROUND(AJ34*X34,References!$B$22)))</f>
        <v>0</v>
      </c>
      <c r="AM34" s="258">
        <f>IF(OR(D34="",L34=""),0,IF(U34="PASS",ROUND(AK34*Y34,References!$B$22)))</f>
        <v>0</v>
      </c>
      <c r="AN34" s="258" t="str">
        <f t="shared" si="15"/>
        <v/>
      </c>
      <c r="AO34" s="259" t="str">
        <f>IF(D34="","",IF('Customer Information'!$L$15="Yes",(INDEX(References!$H$4:$AG$13,MATCH(Calculations!D34,References!$H$4:$H$13,0),25)),IF('Customer Information'!$L$15="No",(INDEX(References!$H$4:$AG$13,MATCH(Calculations!D34,References!$H$4:$H$13,0),24)))))</f>
        <v/>
      </c>
      <c r="AP34" s="541" t="str">
        <f>IF(C34="","",IF('Customer Information'!$L$15="Yes",(INDEX(References!$H$4:$AG$13,MATCH(Calculations!C34,References!$H$4:$H$13,0),25)),IF('Customer Information'!$L$15="No",(INDEX(References!$H$4:$AG$13,MATCH(Calculations!C34,References!$H$4:$H$13,0),24)))))</f>
        <v/>
      </c>
      <c r="AQ34" s="677" t="str">
        <f t="shared" si="16"/>
        <v/>
      </c>
      <c r="AR34" s="541" t="str">
        <f t="shared" si="33"/>
        <v/>
      </c>
      <c r="AS34" s="541">
        <f>IF(D34="",0,INDEX(References!$AG$4:$AG$13,MATCH(D34,References!$H$4:$H$13,0)))</f>
        <v>0</v>
      </c>
      <c r="AT34" s="541">
        <f>IF(C34="",0,INDEX(References!$AG$4:$AG$12,MATCH(C34,References!$H$4:$H$12,0)))</f>
        <v>0</v>
      </c>
      <c r="AU34" s="677" t="str">
        <f t="shared" si="17"/>
        <v/>
      </c>
      <c r="AV34" s="541" t="str">
        <f t="shared" si="18"/>
        <v/>
      </c>
      <c r="AW34" s="678" t="str">
        <f t="shared" si="19"/>
        <v/>
      </c>
      <c r="AX34" s="249"/>
      <c r="AY34" s="679" t="str">
        <f>IF(C34="","",INDEX(References!$I$4:$I$13,MATCH(Calculations!C34,References!$H$4:$H$13,0)))</f>
        <v/>
      </c>
      <c r="AZ34" s="680" t="str">
        <f>IF(C34="","",INDEX(References!$M$4:$M$13,MATCH(Calculations!C34,References!$H$4:$H$13,0)))</f>
        <v/>
      </c>
      <c r="BA34" s="680" t="str">
        <f>IF(C34="","",INDEX(References!$N$4:$N$13,MATCH(Calculations!C34,References!$H$4:$H$13,0)))</f>
        <v/>
      </c>
      <c r="BB34" s="681" t="str">
        <f>IF(C34="","",(AC34*AY34)/(1-INDEX(References!$O$4:$O$13,MATCH(Calculations!C34,References!$H$4:$H$13,0)))*((1-AZ34)*(1+BA34)))</f>
        <v/>
      </c>
      <c r="BC34" s="682" t="str">
        <f>IF(C34="","",(AJ34/(1-INDEX(References!$P$4:$P$13,MATCH(Calculations!C34,References!$H$4:$H$13,0)))*((1-AZ34)*(1+BA34))))</f>
        <v/>
      </c>
      <c r="BE34" s="683" t="str">
        <f>IF(D34="","",(INDEX(References!$I$4:$I$13,MATCH(Calculations!D34,References!$H$4:$H$13,0))))</f>
        <v/>
      </c>
      <c r="BF34" s="680" t="str">
        <f>IF(D34="","",INDEX(References!$M$4:$M$13,MATCH(Calculations!D34,References!$H$4:$H$13,0)))</f>
        <v/>
      </c>
      <c r="BG34" s="680" t="str">
        <f>IF(D34="","",INDEX(References!$N$4:$N$13,MATCH(Calculations!D34,References!$H$4:$H$13,0)))</f>
        <v/>
      </c>
      <c r="BH34" s="681" t="str">
        <f>IF(D34="","",(AD34*BE34)/(1-INDEX(References!$O$4:$O$13,MATCH(Calculations!D34,References!$H$4:$H$13,0)))*((1-BF34)*(1+BG34)))</f>
        <v/>
      </c>
      <c r="BI34" s="682" t="str">
        <f>IF(D34="","",AK34/(1-INDEX(References!$P$4:$P$13,MATCH(Calculations!D34,References!$H$4:$H$13,0)))*((1-BF34)*(1+BG34)))</f>
        <v/>
      </c>
      <c r="BK34" s="679" t="str">
        <f t="shared" si="20"/>
        <v/>
      </c>
      <c r="BL34" s="680" t="str">
        <f t="shared" si="21"/>
        <v/>
      </c>
      <c r="BM34" s="680" t="str">
        <f>IF(OR(C34="",I34=""),"",IF(U34="PASS",ROUND(BK34/X34,References!$B$22),IF(NOT(V34="YES"),0,ROUND(BK34/X34,References!$B$22))))</f>
        <v/>
      </c>
      <c r="BN34" s="680">
        <f>IF(OR(D34="",L34=""),0,ROUND(BL34/Y34,References!$B$22))</f>
        <v>0</v>
      </c>
      <c r="BO34" s="684" t="str">
        <f>IF(AND(C34="",D34=""),"",IF(C34="",INDEX(References!#REF!,MATCH(Calculations!$D34,References!#REF!,0)),(INDEX(References!$L$4:$L$13,MATCH(Calculations!$C34,References!$H$4:$H$13,0)))))</f>
        <v/>
      </c>
      <c r="BP34" s="684" t="str">
        <f t="shared" si="22"/>
        <v/>
      </c>
      <c r="BQ34" s="684" t="str">
        <f t="shared" si="23"/>
        <v/>
      </c>
      <c r="BR34" s="684" t="str">
        <f t="shared" si="24"/>
        <v/>
      </c>
      <c r="BS34" s="691" t="str">
        <f t="shared" si="25"/>
        <v/>
      </c>
      <c r="BU34" s="692" t="str">
        <f>IF(AH34="","",AH34*References!$B$47)</f>
        <v/>
      </c>
      <c r="BV34" s="693" t="str">
        <f>IF(AI34="","",AI34*References!$B$47)</f>
        <v/>
      </c>
      <c r="BW34" s="693" t="str">
        <f>IF(AJ34="","",AJ34*References!$B$47)</f>
        <v/>
      </c>
      <c r="BX34" s="682">
        <f>IF(AK34="","",AK34*References!$B$47)</f>
        <v>0</v>
      </c>
      <c r="BZ34" s="692">
        <f t="shared" si="26"/>
        <v>0</v>
      </c>
      <c r="CA34" s="693">
        <f t="shared" si="27"/>
        <v>0</v>
      </c>
      <c r="CB34" s="693" t="str">
        <f t="shared" si="28"/>
        <v/>
      </c>
      <c r="CC34" s="693" t="str">
        <f t="shared" si="29"/>
        <v/>
      </c>
      <c r="CD34" s="682" t="str">
        <f t="shared" si="30"/>
        <v/>
      </c>
    </row>
    <row r="35" spans="2:82" x14ac:dyDescent="0.2">
      <c r="B35" s="669">
        <v>30</v>
      </c>
      <c r="C35" s="250" t="str">
        <f>IF('Customer Inputs'!$C45="","",'Customer Inputs'!$C45)</f>
        <v/>
      </c>
      <c r="D35" s="250" t="str">
        <f>IF(OR('Customer Inputs'!E45="",'Customer Inputs'!E45="No"),"",IF(F35="YES",References!$H$13,References!$H$12))</f>
        <v/>
      </c>
      <c r="E35" s="250" t="str">
        <f>IF(C35="","",'Customer Inputs'!$W45)</f>
        <v/>
      </c>
      <c r="F35" s="250" t="str">
        <f>IF(OR('Customer Inputs'!T45="",'Customer Inputs'!T45="No"),"","Yes")</f>
        <v/>
      </c>
      <c r="G35" s="251" t="str">
        <f>IF(C35="","",'Customer Inputs'!$M45)</f>
        <v/>
      </c>
      <c r="H35" s="251" t="str">
        <f t="shared" si="3"/>
        <v/>
      </c>
      <c r="I35" s="251" t="str">
        <f>IF(C35="","",'Customer Inputs'!$K45)</f>
        <v/>
      </c>
      <c r="J35" s="251" t="str">
        <f t="shared" si="4"/>
        <v/>
      </c>
      <c r="K35" s="251" t="str">
        <f t="shared" si="5"/>
        <v/>
      </c>
      <c r="L35" s="251" t="str">
        <f>IF(OR(D35="",'Customer Inputs'!$L45=""),"",'Customer Inputs'!$L45)</f>
        <v/>
      </c>
      <c r="M35" s="251" t="str">
        <f>IF(AND(C35="",D35=""),"",'Customer Inputs'!$AD45)</f>
        <v/>
      </c>
      <c r="N35" s="251" t="str">
        <f t="shared" si="6"/>
        <v/>
      </c>
      <c r="O35" s="690" t="str">
        <f>IF(AND(C35="",D35=""),"",'Customer Inputs'!$AB45)</f>
        <v/>
      </c>
      <c r="P35" s="251" t="str">
        <f>IF(OR(AA35=0,AA35&lt;0),"",IF(OR(C35="L734",C35="L734-P",C35="L744",C35="L744-P"),'Customer Inputs'!AB45,O35))</f>
        <v/>
      </c>
      <c r="Q35" s="251" t="str">
        <f t="shared" si="7"/>
        <v/>
      </c>
      <c r="R35" s="252" t="str">
        <f>IF(AND(C35="",D35=""),"",INDEX(References!$E$4:$E$65,MATCH('Customer Inputs'!$T$6,References!$D$4:$D$65,0)))</f>
        <v/>
      </c>
      <c r="S35" s="672" t="str">
        <f t="shared" si="8"/>
        <v/>
      </c>
      <c r="T35" s="673" t="str">
        <f t="shared" si="9"/>
        <v/>
      </c>
      <c r="U35" s="674" t="str">
        <f>IF(OR(M35=0,O35=0,'Customer Inputs'!Q45="",R35=0),"","PASS")</f>
        <v/>
      </c>
      <c r="V35" s="674" t="str">
        <f>IF(ADMIN!AE35="YES","YES",IF(ADMIN!AE35="NO","NO",""))</f>
        <v/>
      </c>
      <c r="W35" s="674" t="str">
        <f t="shared" si="10"/>
        <v/>
      </c>
      <c r="X35" s="674" t="str">
        <f t="shared" si="11"/>
        <v/>
      </c>
      <c r="Y35" s="674" t="str">
        <f t="shared" si="12"/>
        <v/>
      </c>
      <c r="Z35" s="255" t="str">
        <f>IF(AND(C35="",D35=""),"",IF(C35="",INDEX(References!$J$4:$J$13,MATCH(Calculations!$D35,References!H$4:$H$13,0)),(INDEX(References!$J$4:$J$13,MATCH(Calculations!$C35,References!H$4:$H$13,0)))))</f>
        <v/>
      </c>
      <c r="AA35" s="675" t="str">
        <f t="shared" si="31"/>
        <v/>
      </c>
      <c r="AB35" s="256" t="str">
        <f t="shared" si="13"/>
        <v/>
      </c>
      <c r="AC35" s="676" t="str">
        <f>IF(OR(C35="",I35=""),"",IF(U35="PASS",ROUND(AA35/X35,References!$B$23),IF(NOT(V35="YES"),0,ROUND(AA35/X35,References!$B$23))))</f>
        <v/>
      </c>
      <c r="AD35" s="676" t="str">
        <f>IF(AND(C35="",D35=""),"",IF(OR(D35=0,L35=0,Y35=""),0,ROUND(AB35/Y35,References!$B$23)))</f>
        <v/>
      </c>
      <c r="AE35" s="256" t="str">
        <f>IF(OR(C35="",I35=""),"",IF(U35="PASS",ROUND(AC35*X35,References!$B$23),IF(NOT(V35="YES"),0,ROUND(AC35*X35,References!$B$23))))</f>
        <v/>
      </c>
      <c r="AF35" s="256" t="str">
        <f>IF(AND(C35="",D35=""),"",IF(OR(D35=0,L35=0,Y35=""),0,ROUND(AD35*Y35,References!$B$23)))</f>
        <v/>
      </c>
      <c r="AG35" s="257" t="str">
        <f>IF(AND(C35="",D35=""),"",IF(C35="",INDEX(References!$K$4:$K$13,MATCH(Calculations!$D35,References!$H$4:$H$13,0)),INDEX(References!$K$4:$K$13,MATCH(Calculations!C35,References!$H$4:$H$13,0))))</f>
        <v/>
      </c>
      <c r="AH35" s="256" t="str">
        <f t="shared" si="34"/>
        <v/>
      </c>
      <c r="AI35" s="256" t="str">
        <f t="shared" si="35"/>
        <v/>
      </c>
      <c r="AJ35" s="257" t="str">
        <f>IF(OR(C35="",I35=""),"",IF(U35="PASS",ROUND(AH35/X35,References!$B$22),IF(NOT(V35="YES"),0,ROUND(AH35/X35,References!$B$22))))</f>
        <v/>
      </c>
      <c r="AK35" s="257">
        <f>IF(OR(D35="",L35=""),0,ROUND(AI35/Y35,References!$B$22))</f>
        <v>0</v>
      </c>
      <c r="AL35" s="258">
        <f>IF(OR(C35="",I35=""),0,IF(U35="PASS",ROUND(AJ35*X35,References!$B$22)))</f>
        <v>0</v>
      </c>
      <c r="AM35" s="258">
        <f>IF(OR(D35="",L35=""),0,IF(U35="PASS",ROUND(AK35*Y35,References!$B$22)))</f>
        <v>0</v>
      </c>
      <c r="AN35" s="258" t="str">
        <f t="shared" si="15"/>
        <v/>
      </c>
      <c r="AO35" s="259" t="str">
        <f>IF(D35="","",IF('Customer Information'!$L$15="Yes",(INDEX(References!$H$4:$AG$13,MATCH(Calculations!D35,References!$H$4:$H$13,0),25)),IF('Customer Information'!$L$15="No",(INDEX(References!$H$4:$AG$13,MATCH(Calculations!D35,References!$H$4:$H$13,0),24)))))</f>
        <v/>
      </c>
      <c r="AP35" s="541" t="str">
        <f>IF(C35="","",IF('Customer Information'!$L$15="Yes",(INDEX(References!$H$4:$AG$13,MATCH(Calculations!C35,References!$H$4:$H$13,0),25)),IF('Customer Information'!$L$15="No",(INDEX(References!$H$4:$AG$13,MATCH(Calculations!C35,References!$H$4:$H$13,0),24)))))</f>
        <v/>
      </c>
      <c r="AQ35" s="677" t="str">
        <f t="shared" si="16"/>
        <v/>
      </c>
      <c r="AR35" s="541" t="str">
        <f t="shared" si="33"/>
        <v/>
      </c>
      <c r="AS35" s="541">
        <f>IF(D35="",0,INDEX(References!$AG$4:$AG$13,MATCH(D35,References!$H$4:$H$13,0)))</f>
        <v>0</v>
      </c>
      <c r="AT35" s="541">
        <f>IF(C35="",0,INDEX(References!$AG$4:$AG$12,MATCH(C35,References!$H$4:$H$12,0)))</f>
        <v>0</v>
      </c>
      <c r="AU35" s="677" t="str">
        <f t="shared" si="17"/>
        <v/>
      </c>
      <c r="AV35" s="541" t="str">
        <f t="shared" si="18"/>
        <v/>
      </c>
      <c r="AW35" s="678" t="str">
        <f t="shared" si="19"/>
        <v/>
      </c>
      <c r="AX35" s="249"/>
      <c r="AY35" s="679" t="str">
        <f>IF(C35="","",INDEX(References!$I$4:$I$13,MATCH(Calculations!C35,References!$H$4:$H$13,0)))</f>
        <v/>
      </c>
      <c r="AZ35" s="680" t="str">
        <f>IF(C35="","",INDEX(References!$M$4:$M$13,MATCH(Calculations!C35,References!$H$4:$H$13,0)))</f>
        <v/>
      </c>
      <c r="BA35" s="680" t="str">
        <f>IF(C35="","",INDEX(References!$N$4:$N$13,MATCH(Calculations!C35,References!$H$4:$H$13,0)))</f>
        <v/>
      </c>
      <c r="BB35" s="681" t="str">
        <f>IF(C35="","",(AC35*AY35)/(1-INDEX(References!$O$4:$O$13,MATCH(Calculations!C35,References!$H$4:$H$13,0)))*((1-AZ35)*(1+BA35)))</f>
        <v/>
      </c>
      <c r="BC35" s="682" t="str">
        <f>IF(C35="","",(AJ35/(1-INDEX(References!$P$4:$P$13,MATCH(Calculations!C35,References!$H$4:$H$13,0)))*((1-AZ35)*(1+BA35))))</f>
        <v/>
      </c>
      <c r="BE35" s="683" t="str">
        <f>IF(D35="","",(INDEX(References!$I$4:$I$13,MATCH(Calculations!D35,References!$H$4:$H$13,0))))</f>
        <v/>
      </c>
      <c r="BF35" s="680" t="str">
        <f>IF(D35="","",INDEX(References!$M$4:$M$13,MATCH(Calculations!D35,References!$H$4:$H$13,0)))</f>
        <v/>
      </c>
      <c r="BG35" s="680" t="str">
        <f>IF(D35="","",INDEX(References!$N$4:$N$13,MATCH(Calculations!D35,References!$H$4:$H$13,0)))</f>
        <v/>
      </c>
      <c r="BH35" s="681" t="str">
        <f>IF(D35="","",(AD35*BE35)/(1-INDEX(References!$O$4:$O$13,MATCH(Calculations!D35,References!$H$4:$H$13,0)))*((1-BF35)*(1+BG35)))</f>
        <v/>
      </c>
      <c r="BI35" s="682" t="str">
        <f>IF(D35="","",AK35/(1-INDEX(References!$P$4:$P$13,MATCH(Calculations!D35,References!$H$4:$H$13,0)))*((1-BF35)*(1+BG35)))</f>
        <v/>
      </c>
      <c r="BK35" s="679" t="str">
        <f t="shared" si="20"/>
        <v/>
      </c>
      <c r="BL35" s="680" t="str">
        <f t="shared" si="21"/>
        <v/>
      </c>
      <c r="BM35" s="680" t="str">
        <f>IF(OR(C35="",I35=""),"",IF(U35="PASS",ROUND(BK35/X35,References!$B$22),IF(NOT(V35="YES"),0,ROUND(BK35/X35,References!$B$22))))</f>
        <v/>
      </c>
      <c r="BN35" s="680">
        <f>IF(OR(D35="",L35=""),0,ROUND(BL35/Y35,References!$B$22))</f>
        <v>0</v>
      </c>
      <c r="BO35" s="684" t="str">
        <f>IF(AND(C35="",D35=""),"",IF(C35="",INDEX(References!#REF!,MATCH(Calculations!$D35,References!#REF!,0)),(INDEX(References!$L$4:$L$13,MATCH(Calculations!$C35,References!$H$4:$H$13,0)))))</f>
        <v/>
      </c>
      <c r="BP35" s="684" t="str">
        <f t="shared" si="22"/>
        <v/>
      </c>
      <c r="BQ35" s="684" t="str">
        <f t="shared" si="23"/>
        <v/>
      </c>
      <c r="BR35" s="684" t="str">
        <f t="shared" si="24"/>
        <v/>
      </c>
      <c r="BS35" s="691" t="str">
        <f t="shared" si="25"/>
        <v/>
      </c>
      <c r="BU35" s="692" t="str">
        <f>IF(AH35="","",AH35*References!$B$47)</f>
        <v/>
      </c>
      <c r="BV35" s="693" t="str">
        <f>IF(AI35="","",AI35*References!$B$47)</f>
        <v/>
      </c>
      <c r="BW35" s="693" t="str">
        <f>IF(AJ35="","",AJ35*References!$B$47)</f>
        <v/>
      </c>
      <c r="BX35" s="682">
        <f>IF(AK35="","",AK35*References!$B$47)</f>
        <v>0</v>
      </c>
      <c r="BZ35" s="692">
        <f t="shared" si="26"/>
        <v>0</v>
      </c>
      <c r="CA35" s="693">
        <f t="shared" si="27"/>
        <v>0</v>
      </c>
      <c r="CB35" s="693" t="str">
        <f t="shared" si="28"/>
        <v/>
      </c>
      <c r="CC35" s="693" t="str">
        <f t="shared" si="29"/>
        <v/>
      </c>
      <c r="CD35" s="682" t="str">
        <f t="shared" si="30"/>
        <v/>
      </c>
    </row>
    <row r="36" spans="2:82" x14ac:dyDescent="0.2">
      <c r="B36" s="669">
        <v>31</v>
      </c>
      <c r="C36" s="250" t="str">
        <f>IF('Customer Inputs'!$C46="","",'Customer Inputs'!$C46)</f>
        <v/>
      </c>
      <c r="D36" s="250" t="str">
        <f>IF(OR('Customer Inputs'!E46="",'Customer Inputs'!E46="No"),"",IF(F36="YES",References!$H$13,References!$H$12))</f>
        <v/>
      </c>
      <c r="E36" s="250" t="str">
        <f>IF(C36="","",'Customer Inputs'!$W46)</f>
        <v/>
      </c>
      <c r="F36" s="250" t="str">
        <f>IF(OR('Customer Inputs'!T46="",'Customer Inputs'!T46="No"),"","Yes")</f>
        <v/>
      </c>
      <c r="G36" s="251" t="str">
        <f>IF(C36="","",'Customer Inputs'!$M46)</f>
        <v/>
      </c>
      <c r="H36" s="251" t="str">
        <f t="shared" si="3"/>
        <v/>
      </c>
      <c r="I36" s="251" t="str">
        <f>IF(C36="","",'Customer Inputs'!$K46)</f>
        <v/>
      </c>
      <c r="J36" s="251" t="str">
        <f t="shared" si="4"/>
        <v/>
      </c>
      <c r="K36" s="251" t="str">
        <f t="shared" si="5"/>
        <v/>
      </c>
      <c r="L36" s="251" t="str">
        <f>IF(OR(D36="",'Customer Inputs'!$L46=""),"",'Customer Inputs'!$L46)</f>
        <v/>
      </c>
      <c r="M36" s="251" t="str">
        <f>IF(AND(C36="",D36=""),"",'Customer Inputs'!$AD46)</f>
        <v/>
      </c>
      <c r="N36" s="251" t="str">
        <f t="shared" si="6"/>
        <v/>
      </c>
      <c r="O36" s="690" t="str">
        <f>IF(AND(C36="",D36=""),"",'Customer Inputs'!$AB46)</f>
        <v/>
      </c>
      <c r="P36" s="251" t="str">
        <f>IF(OR(AA36=0,AA36&lt;0),"",IF(OR(C36="L734",C36="L734-P",C36="L744",C36="L744-P"),'Customer Inputs'!AB46,O36))</f>
        <v/>
      </c>
      <c r="Q36" s="251" t="str">
        <f t="shared" si="7"/>
        <v/>
      </c>
      <c r="R36" s="252" t="str">
        <f>IF(AND(C36="",D36=""),"",INDEX(References!$E$4:$E$65,MATCH('Customer Inputs'!$T$6,References!$D$4:$D$65,0)))</f>
        <v/>
      </c>
      <c r="S36" s="672" t="str">
        <f t="shared" si="8"/>
        <v/>
      </c>
      <c r="T36" s="673" t="str">
        <f t="shared" si="9"/>
        <v/>
      </c>
      <c r="U36" s="674" t="str">
        <f>IF(OR(M36=0,O36=0,'Customer Inputs'!Q46="",R36=0),"","PASS")</f>
        <v/>
      </c>
      <c r="V36" s="674" t="str">
        <f>IF(ADMIN!AE36="YES","YES",IF(ADMIN!AE36="NO","NO",""))</f>
        <v/>
      </c>
      <c r="W36" s="674" t="str">
        <f t="shared" si="10"/>
        <v/>
      </c>
      <c r="X36" s="674" t="str">
        <f t="shared" si="11"/>
        <v/>
      </c>
      <c r="Y36" s="674" t="str">
        <f t="shared" si="12"/>
        <v/>
      </c>
      <c r="Z36" s="255" t="str">
        <f>IF(AND(C36="",D36=""),"",IF(C36="",INDEX(References!$J$4:$J$13,MATCH(Calculations!$D36,References!H$4:$H$13,0)),(INDEX(References!$J$4:$J$13,MATCH(Calculations!$C36,References!H$4:$H$13,0)))))</f>
        <v/>
      </c>
      <c r="AA36" s="675" t="str">
        <f t="shared" si="31"/>
        <v/>
      </c>
      <c r="AB36" s="256" t="str">
        <f t="shared" si="13"/>
        <v/>
      </c>
      <c r="AC36" s="676" t="str">
        <f>IF(OR(C36="",I36=""),"",IF(U36="PASS",ROUND(AA36/X36,References!$B$23),IF(NOT(V36="YES"),0,ROUND(AA36/X36,References!$B$23))))</f>
        <v/>
      </c>
      <c r="AD36" s="676" t="str">
        <f>IF(AND(C36="",D36=""),"",IF(OR(D36=0,L36=0,Y36=""),0,ROUND(AB36/Y36,References!$B$23)))</f>
        <v/>
      </c>
      <c r="AE36" s="256" t="str">
        <f>IF(OR(C36="",I36=""),"",IF(U36="PASS",ROUND(AC36*X36,References!$B$23),IF(NOT(V36="YES"),0,ROUND(AC36*X36,References!$B$23))))</f>
        <v/>
      </c>
      <c r="AF36" s="256" t="str">
        <f>IF(AND(C36="",D36=""),"",IF(OR(D36=0,L36=0,Y36=""),0,ROUND(AD36*Y36,References!$B$23)))</f>
        <v/>
      </c>
      <c r="AG36" s="257" t="str">
        <f>IF(AND(C36="",D36=""),"",IF(C36="",INDEX(References!$K$4:$K$13,MATCH(Calculations!$D36,References!$H$4:$H$13,0)),INDEX(References!$K$4:$K$13,MATCH(Calculations!C36,References!$H$4:$H$13,0))))</f>
        <v/>
      </c>
      <c r="AH36" s="256" t="str">
        <f t="shared" si="34"/>
        <v/>
      </c>
      <c r="AI36" s="256" t="str">
        <f t="shared" si="35"/>
        <v/>
      </c>
      <c r="AJ36" s="257" t="str">
        <f>IF(OR(C36="",I36=""),"",IF(U36="PASS",ROUND(AH36/X36,References!$B$22),IF(NOT(V36="YES"),0,ROUND(AH36/X36,References!$B$22))))</f>
        <v/>
      </c>
      <c r="AK36" s="257">
        <f>IF(OR(D36="",L36=""),0,ROUND(AI36/Y36,References!$B$22))</f>
        <v>0</v>
      </c>
      <c r="AL36" s="258">
        <f>IF(OR(C36="",I36=""),0,IF(U36="PASS",ROUND(AJ36*X36,References!$B$22)))</f>
        <v>0</v>
      </c>
      <c r="AM36" s="258">
        <f>IF(OR(D36="",L36=""),0,IF(U36="PASS",ROUND(AK36*Y36,References!$B$22)))</f>
        <v>0</v>
      </c>
      <c r="AN36" s="258" t="str">
        <f t="shared" si="15"/>
        <v/>
      </c>
      <c r="AO36" s="259" t="str">
        <f>IF(D36="","",IF('Customer Information'!$L$15="Yes",(INDEX(References!$H$4:$AG$13,MATCH(Calculations!D36,References!$H$4:$H$13,0),25)),IF('Customer Information'!$L$15="No",(INDEX(References!$H$4:$AG$13,MATCH(Calculations!D36,References!$H$4:$H$13,0),24)))))</f>
        <v/>
      </c>
      <c r="AP36" s="541" t="str">
        <f>IF(C36="","",IF('Customer Information'!$L$15="Yes",(INDEX(References!$H$4:$AG$13,MATCH(Calculations!C36,References!$H$4:$H$13,0),25)),IF('Customer Information'!$L$15="No",(INDEX(References!$H$4:$AG$13,MATCH(Calculations!C36,References!$H$4:$H$13,0),24)))))</f>
        <v/>
      </c>
      <c r="AQ36" s="677" t="str">
        <f t="shared" si="16"/>
        <v/>
      </c>
      <c r="AR36" s="541" t="str">
        <f t="shared" si="33"/>
        <v/>
      </c>
      <c r="AS36" s="541">
        <f>IF(D36="",0,INDEX(References!$AG$4:$AG$13,MATCH(D36,References!$H$4:$H$13,0)))</f>
        <v>0</v>
      </c>
      <c r="AT36" s="541">
        <f>IF(C36="",0,INDEX(References!$AG$4:$AG$12,MATCH(C36,References!$H$4:$H$12,0)))</f>
        <v>0</v>
      </c>
      <c r="AU36" s="677" t="str">
        <f t="shared" si="17"/>
        <v/>
      </c>
      <c r="AV36" s="541" t="str">
        <f t="shared" si="18"/>
        <v/>
      </c>
      <c r="AW36" s="678" t="str">
        <f t="shared" si="19"/>
        <v/>
      </c>
      <c r="AX36" s="249"/>
      <c r="AY36" s="679" t="str">
        <f>IF(C36="","",INDEX(References!$I$4:$I$13,MATCH(Calculations!C36,References!$H$4:$H$13,0)))</f>
        <v/>
      </c>
      <c r="AZ36" s="680" t="str">
        <f>IF(C36="","",INDEX(References!$M$4:$M$13,MATCH(Calculations!C36,References!$H$4:$H$13,0)))</f>
        <v/>
      </c>
      <c r="BA36" s="680" t="str">
        <f>IF(C36="","",INDEX(References!$N$4:$N$13,MATCH(Calculations!C36,References!$H$4:$H$13,0)))</f>
        <v/>
      </c>
      <c r="BB36" s="681" t="str">
        <f>IF(C36="","",(AC36*AY36)/(1-INDEX(References!$O$4:$O$13,MATCH(Calculations!C36,References!$H$4:$H$13,0)))*((1-AZ36)*(1+BA36)))</f>
        <v/>
      </c>
      <c r="BC36" s="682" t="str">
        <f>IF(C36="","",(AJ36/(1-INDEX(References!$P$4:$P$13,MATCH(Calculations!C36,References!$H$4:$H$13,0)))*((1-AZ36)*(1+BA36))))</f>
        <v/>
      </c>
      <c r="BE36" s="683" t="str">
        <f>IF(D36="","",(INDEX(References!$I$4:$I$13,MATCH(Calculations!D36,References!$H$4:$H$13,0))))</f>
        <v/>
      </c>
      <c r="BF36" s="680" t="str">
        <f>IF(D36="","",INDEX(References!$M$4:$M$13,MATCH(Calculations!D36,References!$H$4:$H$13,0)))</f>
        <v/>
      </c>
      <c r="BG36" s="680" t="str">
        <f>IF(D36="","",INDEX(References!$N$4:$N$13,MATCH(Calculations!D36,References!$H$4:$H$13,0)))</f>
        <v/>
      </c>
      <c r="BH36" s="681" t="str">
        <f>IF(D36="","",(AD36*BE36)/(1-INDEX(References!$O$4:$O$13,MATCH(Calculations!D36,References!$H$4:$H$13,0)))*((1-BF36)*(1+BG36)))</f>
        <v/>
      </c>
      <c r="BI36" s="682" t="str">
        <f>IF(D36="","",AK36/(1-INDEX(References!$P$4:$P$13,MATCH(Calculations!D36,References!$H$4:$H$13,0)))*((1-BF36)*(1+BG36)))</f>
        <v/>
      </c>
      <c r="BK36" s="679" t="str">
        <f t="shared" si="20"/>
        <v/>
      </c>
      <c r="BL36" s="680" t="str">
        <f t="shared" si="21"/>
        <v/>
      </c>
      <c r="BM36" s="680" t="str">
        <f>IF(OR(C36="",I36=""),"",IF(U36="PASS",ROUND(BK36/X36,References!$B$22),IF(NOT(V36="YES"),0,ROUND(BK36/X36,References!$B$22))))</f>
        <v/>
      </c>
      <c r="BN36" s="680">
        <f>IF(OR(D36="",L36=""),0,ROUND(BL36/Y36,References!$B$22))</f>
        <v>0</v>
      </c>
      <c r="BO36" s="684" t="str">
        <f>IF(AND(C36="",D36=""),"",IF(C36="",INDEX(References!#REF!,MATCH(Calculations!$D36,References!#REF!,0)),(INDEX(References!$L$4:$L$13,MATCH(Calculations!$C36,References!$H$4:$H$13,0)))))</f>
        <v/>
      </c>
      <c r="BP36" s="684" t="str">
        <f t="shared" si="22"/>
        <v/>
      </c>
      <c r="BQ36" s="684" t="str">
        <f t="shared" si="23"/>
        <v/>
      </c>
      <c r="BR36" s="684" t="str">
        <f t="shared" si="24"/>
        <v/>
      </c>
      <c r="BS36" s="691" t="str">
        <f t="shared" si="25"/>
        <v/>
      </c>
      <c r="BU36" s="692" t="str">
        <f>IF(AH36="","",AH36*References!$B$47)</f>
        <v/>
      </c>
      <c r="BV36" s="693" t="str">
        <f>IF(AI36="","",AI36*References!$B$47)</f>
        <v/>
      </c>
      <c r="BW36" s="693" t="str">
        <f>IF(AJ36="","",AJ36*References!$B$47)</f>
        <v/>
      </c>
      <c r="BX36" s="682">
        <f>IF(AK36="","",AK36*References!$B$47)</f>
        <v>0</v>
      </c>
      <c r="BZ36" s="692">
        <f t="shared" si="26"/>
        <v>0</v>
      </c>
      <c r="CA36" s="693">
        <f t="shared" si="27"/>
        <v>0</v>
      </c>
      <c r="CB36" s="693" t="str">
        <f t="shared" si="28"/>
        <v/>
      </c>
      <c r="CC36" s="693" t="str">
        <f t="shared" si="29"/>
        <v/>
      </c>
      <c r="CD36" s="682" t="str">
        <f t="shared" si="30"/>
        <v/>
      </c>
    </row>
    <row r="37" spans="2:82" x14ac:dyDescent="0.2">
      <c r="B37" s="669">
        <v>32</v>
      </c>
      <c r="C37" s="250" t="str">
        <f>IF('Customer Inputs'!$C47="","",'Customer Inputs'!$C47)</f>
        <v/>
      </c>
      <c r="D37" s="250" t="str">
        <f>IF(OR('Customer Inputs'!E47="",'Customer Inputs'!E47="No"),"",IF(F37="YES",References!$H$13,References!$H$12))</f>
        <v/>
      </c>
      <c r="E37" s="250" t="str">
        <f>IF(C37="","",'Customer Inputs'!$W47)</f>
        <v/>
      </c>
      <c r="F37" s="250" t="str">
        <f>IF(OR('Customer Inputs'!T47="",'Customer Inputs'!T47="No"),"","Yes")</f>
        <v/>
      </c>
      <c r="G37" s="251" t="str">
        <f>IF(C37="","",'Customer Inputs'!$M47)</f>
        <v/>
      </c>
      <c r="H37" s="251" t="str">
        <f t="shared" si="3"/>
        <v/>
      </c>
      <c r="I37" s="251" t="str">
        <f>IF(C37="","",'Customer Inputs'!$K47)</f>
        <v/>
      </c>
      <c r="J37" s="251" t="str">
        <f t="shared" si="4"/>
        <v/>
      </c>
      <c r="K37" s="251" t="str">
        <f t="shared" si="5"/>
        <v/>
      </c>
      <c r="L37" s="251" t="str">
        <f>IF(OR(D37="",'Customer Inputs'!$L47=""),"",'Customer Inputs'!$L47)</f>
        <v/>
      </c>
      <c r="M37" s="251" t="str">
        <f>IF(AND(C37="",D37=""),"",'Customer Inputs'!$AD47)</f>
        <v/>
      </c>
      <c r="N37" s="251" t="str">
        <f t="shared" si="6"/>
        <v/>
      </c>
      <c r="O37" s="690" t="str">
        <f>IF(AND(C37="",D37=""),"",'Customer Inputs'!$AB47)</f>
        <v/>
      </c>
      <c r="P37" s="251" t="str">
        <f>IF(OR(AA37=0,AA37&lt;0),"",IF(OR(C37="L734",C37="L734-P",C37="L744",C37="L744-P"),'Customer Inputs'!AB47,O37))</f>
        <v/>
      </c>
      <c r="Q37" s="251" t="str">
        <f t="shared" si="7"/>
        <v/>
      </c>
      <c r="R37" s="252" t="str">
        <f>IF(AND(C37="",D37=""),"",INDEX(References!$E$4:$E$65,MATCH('Customer Inputs'!$T$6,References!$D$4:$D$65,0)))</f>
        <v/>
      </c>
      <c r="S37" s="672" t="str">
        <f t="shared" si="8"/>
        <v/>
      </c>
      <c r="T37" s="673" t="str">
        <f t="shared" si="9"/>
        <v/>
      </c>
      <c r="U37" s="674" t="str">
        <f>IF(OR(M37=0,O37=0,'Customer Inputs'!Q47="",R37=0),"","PASS")</f>
        <v/>
      </c>
      <c r="V37" s="674" t="str">
        <f>IF(ADMIN!AE37="YES","YES",IF(ADMIN!AE37="NO","NO",""))</f>
        <v/>
      </c>
      <c r="W37" s="674" t="str">
        <f t="shared" si="10"/>
        <v/>
      </c>
      <c r="X37" s="674" t="str">
        <f t="shared" si="11"/>
        <v/>
      </c>
      <c r="Y37" s="674" t="str">
        <f t="shared" si="12"/>
        <v/>
      </c>
      <c r="Z37" s="255" t="str">
        <f>IF(AND(C37="",D37=""),"",IF(C37="",INDEX(References!$J$4:$J$13,MATCH(Calculations!$D37,References!H$4:$H$13,0)),(INDEX(References!$J$4:$J$13,MATCH(Calculations!$C37,References!H$4:$H$13,0)))))</f>
        <v/>
      </c>
      <c r="AA37" s="675" t="str">
        <f t="shared" si="31"/>
        <v/>
      </c>
      <c r="AB37" s="256" t="str">
        <f t="shared" si="13"/>
        <v/>
      </c>
      <c r="AC37" s="676" t="str">
        <f>IF(OR(C37="",I37=""),"",IF(U37="PASS",ROUND(AA37/X37,References!$B$23),IF(NOT(V37="YES"),0,ROUND(AA37/X37,References!$B$23))))</f>
        <v/>
      </c>
      <c r="AD37" s="676" t="str">
        <f>IF(AND(C37="",D37=""),"",IF(OR(D37=0,L37=0,Y37=""),0,ROUND(AB37/Y37,References!$B$23)))</f>
        <v/>
      </c>
      <c r="AE37" s="256" t="str">
        <f>IF(OR(C37="",I37=""),"",IF(U37="PASS",ROUND(AC37*X37,References!$B$23),IF(NOT(V37="YES"),0,ROUND(AC37*X37,References!$B$23))))</f>
        <v/>
      </c>
      <c r="AF37" s="256" t="str">
        <f>IF(AND(C37="",D37=""),"",IF(OR(D37=0,L37=0,Y37=""),0,ROUND(AD37*Y37,References!$B$23)))</f>
        <v/>
      </c>
      <c r="AG37" s="257" t="str">
        <f>IF(AND(C37="",D37=""),"",IF(C37="",INDEX(References!$K$4:$K$13,MATCH(Calculations!$D37,References!$H$4:$H$13,0)),INDEX(References!$K$4:$K$13,MATCH(Calculations!C37,References!$H$4:$H$13,0))))</f>
        <v/>
      </c>
      <c r="AH37" s="256" t="str">
        <f t="shared" si="34"/>
        <v/>
      </c>
      <c r="AI37" s="256" t="str">
        <f t="shared" si="35"/>
        <v/>
      </c>
      <c r="AJ37" s="257" t="str">
        <f>IF(OR(C37="",I37=""),"",IF(U37="PASS",ROUND(AH37/X37,References!$B$22),IF(NOT(V37="YES"),0,ROUND(AH37/X37,References!$B$22))))</f>
        <v/>
      </c>
      <c r="AK37" s="257">
        <f>IF(OR(D37="",L37=""),0,ROUND(AI37/Y37,References!$B$22))</f>
        <v>0</v>
      </c>
      <c r="AL37" s="258">
        <f>IF(OR(C37="",I37=""),0,IF(U37="PASS",ROUND(AJ37*X37,References!$B$22)))</f>
        <v>0</v>
      </c>
      <c r="AM37" s="258">
        <f>IF(OR(D37="",L37=""),0,IF(U37="PASS",ROUND(AK37*Y37,References!$B$22)))</f>
        <v>0</v>
      </c>
      <c r="AN37" s="258" t="str">
        <f t="shared" si="15"/>
        <v/>
      </c>
      <c r="AO37" s="259" t="str">
        <f>IF(D37="","",IF('Customer Information'!$L$15="Yes",(INDEX(References!$H$4:$AG$13,MATCH(Calculations!D37,References!$H$4:$H$13,0),25)),IF('Customer Information'!$L$15="No",(INDEX(References!$H$4:$AG$13,MATCH(Calculations!D37,References!$H$4:$H$13,0),24)))))</f>
        <v/>
      </c>
      <c r="AP37" s="541" t="str">
        <f>IF(C37="","",IF('Customer Information'!$L$15="Yes",(INDEX(References!$H$4:$AG$13,MATCH(Calculations!C37,References!$H$4:$H$13,0),25)),IF('Customer Information'!$L$15="No",(INDEX(References!$H$4:$AG$13,MATCH(Calculations!C37,References!$H$4:$H$13,0),24)))))</f>
        <v/>
      </c>
      <c r="AQ37" s="677" t="str">
        <f t="shared" si="16"/>
        <v/>
      </c>
      <c r="AR37" s="541" t="str">
        <f t="shared" si="33"/>
        <v/>
      </c>
      <c r="AS37" s="541">
        <f>IF(D37="",0,INDEX(References!$AG$4:$AG$13,MATCH(D37,References!$H$4:$H$13,0)))</f>
        <v>0</v>
      </c>
      <c r="AT37" s="541">
        <f>IF(C37="",0,INDEX(References!$AG$4:$AG$12,MATCH(C37,References!$H$4:$H$12,0)))</f>
        <v>0</v>
      </c>
      <c r="AU37" s="677" t="str">
        <f t="shared" si="17"/>
        <v/>
      </c>
      <c r="AV37" s="541" t="str">
        <f t="shared" si="18"/>
        <v/>
      </c>
      <c r="AW37" s="678" t="str">
        <f t="shared" si="19"/>
        <v/>
      </c>
      <c r="AX37" s="249"/>
      <c r="AY37" s="679" t="str">
        <f>IF(C37="","",INDEX(References!$I$4:$I$13,MATCH(Calculations!C37,References!$H$4:$H$13,0)))</f>
        <v/>
      </c>
      <c r="AZ37" s="680" t="str">
        <f>IF(C37="","",INDEX(References!$M$4:$M$13,MATCH(Calculations!C37,References!$H$4:$H$13,0)))</f>
        <v/>
      </c>
      <c r="BA37" s="680" t="str">
        <f>IF(C37="","",INDEX(References!$N$4:$N$13,MATCH(Calculations!C37,References!$H$4:$H$13,0)))</f>
        <v/>
      </c>
      <c r="BB37" s="681" t="str">
        <f>IF(C37="","",(AC37*AY37)/(1-INDEX(References!$O$4:$O$13,MATCH(Calculations!C37,References!$H$4:$H$13,0)))*((1-AZ37)*(1+BA37)))</f>
        <v/>
      </c>
      <c r="BC37" s="682" t="str">
        <f>IF(C37="","",(AJ37/(1-INDEX(References!$P$4:$P$13,MATCH(Calculations!C37,References!$H$4:$H$13,0)))*((1-AZ37)*(1+BA37))))</f>
        <v/>
      </c>
      <c r="BE37" s="683" t="str">
        <f>IF(D37="","",(INDEX(References!$I$4:$I$13,MATCH(Calculations!D37,References!$H$4:$H$13,0))))</f>
        <v/>
      </c>
      <c r="BF37" s="680" t="str">
        <f>IF(D37="","",INDEX(References!$M$4:$M$13,MATCH(Calculations!D37,References!$H$4:$H$13,0)))</f>
        <v/>
      </c>
      <c r="BG37" s="680" t="str">
        <f>IF(D37="","",INDEX(References!$N$4:$N$13,MATCH(Calculations!D37,References!$H$4:$H$13,0)))</f>
        <v/>
      </c>
      <c r="BH37" s="681" t="str">
        <f>IF(D37="","",(AD37*BE37)/(1-INDEX(References!$O$4:$O$13,MATCH(Calculations!D37,References!$H$4:$H$13,0)))*((1-BF37)*(1+BG37)))</f>
        <v/>
      </c>
      <c r="BI37" s="682" t="str">
        <f>IF(D37="","",AK37/(1-INDEX(References!$P$4:$P$13,MATCH(Calculations!D37,References!$H$4:$H$13,0)))*((1-BF37)*(1+BG37)))</f>
        <v/>
      </c>
      <c r="BK37" s="679" t="str">
        <f t="shared" si="20"/>
        <v/>
      </c>
      <c r="BL37" s="680" t="str">
        <f t="shared" si="21"/>
        <v/>
      </c>
      <c r="BM37" s="680" t="str">
        <f>IF(OR(C37="",I37=""),"",IF(U37="PASS",ROUND(BK37/X37,References!$B$22),IF(NOT(V37="YES"),0,ROUND(BK37/X37,References!$B$22))))</f>
        <v/>
      </c>
      <c r="BN37" s="680">
        <f>IF(OR(D37="",L37=""),0,ROUND(BL37/Y37,References!$B$22))</f>
        <v>0</v>
      </c>
      <c r="BO37" s="684" t="str">
        <f>IF(AND(C37="",D37=""),"",IF(C37="",INDEX(References!#REF!,MATCH(Calculations!$D37,References!#REF!,0)),(INDEX(References!$L$4:$L$13,MATCH(Calculations!$C37,References!$H$4:$H$13,0)))))</f>
        <v/>
      </c>
      <c r="BP37" s="684" t="str">
        <f t="shared" si="22"/>
        <v/>
      </c>
      <c r="BQ37" s="684" t="str">
        <f t="shared" si="23"/>
        <v/>
      </c>
      <c r="BR37" s="684" t="str">
        <f t="shared" si="24"/>
        <v/>
      </c>
      <c r="BS37" s="691" t="str">
        <f t="shared" si="25"/>
        <v/>
      </c>
      <c r="BU37" s="692" t="str">
        <f>IF(AH37="","",AH37*References!$B$47)</f>
        <v/>
      </c>
      <c r="BV37" s="693" t="str">
        <f>IF(AI37="","",AI37*References!$B$47)</f>
        <v/>
      </c>
      <c r="BW37" s="693" t="str">
        <f>IF(AJ37="","",AJ37*References!$B$47)</f>
        <v/>
      </c>
      <c r="BX37" s="682">
        <f>IF(AK37="","",AK37*References!$B$47)</f>
        <v>0</v>
      </c>
      <c r="BZ37" s="692">
        <f t="shared" si="26"/>
        <v>0</v>
      </c>
      <c r="CA37" s="693">
        <f t="shared" si="27"/>
        <v>0</v>
      </c>
      <c r="CB37" s="693" t="str">
        <f t="shared" si="28"/>
        <v/>
      </c>
      <c r="CC37" s="693" t="str">
        <f t="shared" si="29"/>
        <v/>
      </c>
      <c r="CD37" s="682" t="str">
        <f t="shared" si="30"/>
        <v/>
      </c>
    </row>
    <row r="38" spans="2:82" x14ac:dyDescent="0.2">
      <c r="B38" s="669">
        <v>33</v>
      </c>
      <c r="C38" s="250" t="str">
        <f>IF('Customer Inputs'!$C48="","",'Customer Inputs'!$C48)</f>
        <v/>
      </c>
      <c r="D38" s="250" t="str">
        <f>IF(OR('Customer Inputs'!E48="",'Customer Inputs'!E48="No"),"",IF(F38="YES",References!$H$13,References!$H$12))</f>
        <v/>
      </c>
      <c r="E38" s="250" t="str">
        <f>IF(C38="","",'Customer Inputs'!$W48)</f>
        <v/>
      </c>
      <c r="F38" s="250" t="str">
        <f>IF(OR('Customer Inputs'!T48="",'Customer Inputs'!T48="No"),"","Yes")</f>
        <v/>
      </c>
      <c r="G38" s="251" t="str">
        <f>IF(C38="","",'Customer Inputs'!$M48)</f>
        <v/>
      </c>
      <c r="H38" s="251" t="str">
        <f t="shared" si="3"/>
        <v/>
      </c>
      <c r="I38" s="251" t="str">
        <f>IF(C38="","",'Customer Inputs'!$K48)</f>
        <v/>
      </c>
      <c r="J38" s="251" t="str">
        <f t="shared" si="4"/>
        <v/>
      </c>
      <c r="K38" s="251" t="str">
        <f t="shared" si="5"/>
        <v/>
      </c>
      <c r="L38" s="251" t="str">
        <f>IF(OR(D38="",'Customer Inputs'!$L48=""),"",'Customer Inputs'!$L48)</f>
        <v/>
      </c>
      <c r="M38" s="251" t="str">
        <f>IF(AND(C38="",D38=""),"",'Customer Inputs'!$AD48)</f>
        <v/>
      </c>
      <c r="N38" s="251" t="str">
        <f t="shared" si="6"/>
        <v/>
      </c>
      <c r="O38" s="690" t="str">
        <f>IF(AND(C38="",D38=""),"",'Customer Inputs'!$AB48)</f>
        <v/>
      </c>
      <c r="P38" s="251" t="str">
        <f>IF(OR(AA38=0,AA38&lt;0),"",IF(OR(C38="L734",C38="L734-P",C38="L744",C38="L744-P"),'Customer Inputs'!AB48,O38))</f>
        <v/>
      </c>
      <c r="Q38" s="251" t="str">
        <f t="shared" si="7"/>
        <v/>
      </c>
      <c r="R38" s="252" t="str">
        <f>IF(AND(C38="",D38=""),"",INDEX(References!$E$4:$E$65,MATCH('Customer Inputs'!$T$6,References!$D$4:$D$65,0)))</f>
        <v/>
      </c>
      <c r="S38" s="672" t="str">
        <f t="shared" ref="S38:S69" si="36">IF(AND(C38="",D38=""),"",IF(ISERROR(VLOOKUP(D38,LC_Table,2,FALSE)),0,VLOOKUP(D38,LC_Table,2,FALSE)))</f>
        <v/>
      </c>
      <c r="T38" s="673" t="str">
        <f t="shared" si="9"/>
        <v/>
      </c>
      <c r="U38" s="674" t="str">
        <f>IF(OR(M38=0,O38=0,'Customer Inputs'!Q48="",R38=0),"","PASS")</f>
        <v/>
      </c>
      <c r="V38" s="674" t="str">
        <f>IF(ADMIN!AE38="YES","YES",IF(ADMIN!AE38="NO","NO",""))</f>
        <v/>
      </c>
      <c r="W38" s="674" t="str">
        <f t="shared" si="10"/>
        <v/>
      </c>
      <c r="X38" s="674" t="str">
        <f t="shared" si="11"/>
        <v/>
      </c>
      <c r="Y38" s="674" t="str">
        <f t="shared" si="12"/>
        <v/>
      </c>
      <c r="Z38" s="255" t="str">
        <f>IF(AND(C38="",D38=""),"",IF(C38="",INDEX(References!$J$4:$J$13,MATCH(Calculations!$D38,References!H$4:$H$13,0)),(INDEX(References!$J$4:$J$13,MATCH(Calculations!$C38,References!H$4:$H$13,0)))))</f>
        <v/>
      </c>
      <c r="AA38" s="675" t="str">
        <f t="shared" si="31"/>
        <v/>
      </c>
      <c r="AB38" s="256" t="str">
        <f t="shared" si="13"/>
        <v/>
      </c>
      <c r="AC38" s="676" t="str">
        <f>IF(OR(C38="",I38=""),"",IF(U38="PASS",ROUND(AA38/X38,References!$B$23),IF(NOT(V38="YES"),0,ROUND(AA38/X38,References!$B$23))))</f>
        <v/>
      </c>
      <c r="AD38" s="676" t="str">
        <f>IF(AND(C38="",D38=""),"",IF(OR(D38=0,L38=0,Y38=""),0,ROUND(AB38/Y38,References!$B$23)))</f>
        <v/>
      </c>
      <c r="AE38" s="256" t="str">
        <f>IF(OR(C38="",I38=""),"",IF(U38="PASS",ROUND(AC38*X38,References!$B$23),IF(NOT(V38="YES"),0,ROUND(AC38*X38,References!$B$23))))</f>
        <v/>
      </c>
      <c r="AF38" s="256" t="str">
        <f>IF(AND(C38="",D38=""),"",IF(OR(D38=0,L38=0,Y38=""),0,ROUND(AD38*Y38,References!$B$23)))</f>
        <v/>
      </c>
      <c r="AG38" s="257" t="str">
        <f>IF(AND(C38="",D38=""),"",IF(C38="",INDEX(References!$K$4:$K$13,MATCH(Calculations!$D38,References!$H$4:$H$13,0)),INDEX(References!$K$4:$K$13,MATCH(Calculations!C38,References!$H$4:$H$13,0))))</f>
        <v/>
      </c>
      <c r="AH38" s="256" t="str">
        <f t="shared" si="34"/>
        <v/>
      </c>
      <c r="AI38" s="256" t="str">
        <f t="shared" si="35"/>
        <v/>
      </c>
      <c r="AJ38" s="257" t="str">
        <f>IF(OR(C38="",I38=""),"",IF(U38="PASS",ROUND(AH38/X38,References!$B$22),IF(NOT(V38="YES"),0,ROUND(AH38/X38,References!$B$22))))</f>
        <v/>
      </c>
      <c r="AK38" s="257">
        <f>IF(OR(D38="",L38=""),0,ROUND(AI38/Y38,References!$B$22))</f>
        <v>0</v>
      </c>
      <c r="AL38" s="258">
        <f>IF(OR(C38="",I38=""),0,IF(U38="PASS",ROUND(AJ38*X38,References!$B$22)))</f>
        <v>0</v>
      </c>
      <c r="AM38" s="258">
        <f>IF(OR(D38="",L38=""),0,IF(U38="PASS",ROUND(AK38*Y38,References!$B$22)))</f>
        <v>0</v>
      </c>
      <c r="AN38" s="258" t="str">
        <f t="shared" si="15"/>
        <v/>
      </c>
      <c r="AO38" s="259" t="str">
        <f>IF(D38="","",IF('Customer Information'!$L$15="Yes",(INDEX(References!$H$4:$AG$13,MATCH(Calculations!D38,References!$H$4:$H$13,0),25)),IF('Customer Information'!$L$15="No",(INDEX(References!$H$4:$AG$13,MATCH(Calculations!D38,References!$H$4:$H$13,0),24)))))</f>
        <v/>
      </c>
      <c r="AP38" s="541" t="str">
        <f>IF(C38="","",IF('Customer Information'!$L$15="Yes",(INDEX(References!$H$4:$AG$13,MATCH(Calculations!C38,References!$H$4:$H$13,0),25)),IF('Customer Information'!$L$15="No",(INDEX(References!$H$4:$AG$13,MATCH(Calculations!C38,References!$H$4:$H$13,0),24)))))</f>
        <v/>
      </c>
      <c r="AQ38" s="677" t="str">
        <f t="shared" si="16"/>
        <v/>
      </c>
      <c r="AR38" s="541" t="str">
        <f t="shared" si="33"/>
        <v/>
      </c>
      <c r="AS38" s="541">
        <f>IF(D38="",0,INDEX(References!$AG$4:$AG$13,MATCH(D38,References!$H$4:$H$13,0)))</f>
        <v>0</v>
      </c>
      <c r="AT38" s="541">
        <f>IF(C38="",0,INDEX(References!$AG$4:$AG$12,MATCH(C38,References!$H$4:$H$12,0)))</f>
        <v>0</v>
      </c>
      <c r="AU38" s="677" t="str">
        <f t="shared" si="17"/>
        <v/>
      </c>
      <c r="AV38" s="541" t="str">
        <f t="shared" si="18"/>
        <v/>
      </c>
      <c r="AW38" s="678" t="str">
        <f t="shared" si="19"/>
        <v/>
      </c>
      <c r="AX38" s="249"/>
      <c r="AY38" s="679" t="str">
        <f>IF(C38="","",INDEX(References!$I$4:$I$13,MATCH(Calculations!C38,References!$H$4:$H$13,0)))</f>
        <v/>
      </c>
      <c r="AZ38" s="680" t="str">
        <f>IF(C38="","",INDEX(References!$M$4:$M$13,MATCH(Calculations!C38,References!$H$4:$H$13,0)))</f>
        <v/>
      </c>
      <c r="BA38" s="680" t="str">
        <f>IF(C38="","",INDEX(References!$N$4:$N$13,MATCH(Calculations!C38,References!$H$4:$H$13,0)))</f>
        <v/>
      </c>
      <c r="BB38" s="681" t="str">
        <f>IF(C38="","",(AC38*AY38)/(1-INDEX(References!$O$4:$O$13,MATCH(Calculations!C38,References!$H$4:$H$13,0)))*((1-AZ38)*(1+BA38)))</f>
        <v/>
      </c>
      <c r="BC38" s="682" t="str">
        <f>IF(C38="","",(AJ38/(1-INDEX(References!$P$4:$P$13,MATCH(Calculations!C38,References!$H$4:$H$13,0)))*((1-AZ38)*(1+BA38))))</f>
        <v/>
      </c>
      <c r="BE38" s="683" t="str">
        <f>IF(D38="","",(INDEX(References!$I$4:$I$13,MATCH(Calculations!D38,References!$H$4:$H$13,0))))</f>
        <v/>
      </c>
      <c r="BF38" s="680" t="str">
        <f>IF(D38="","",INDEX(References!$M$4:$M$13,MATCH(Calculations!D38,References!$H$4:$H$13,0)))</f>
        <v/>
      </c>
      <c r="BG38" s="680" t="str">
        <f>IF(D38="","",INDEX(References!$N$4:$N$13,MATCH(Calculations!D38,References!$H$4:$H$13,0)))</f>
        <v/>
      </c>
      <c r="BH38" s="681" t="str">
        <f>IF(D38="","",(AD38*BE38)/(1-INDEX(References!$O$4:$O$13,MATCH(Calculations!D38,References!$H$4:$H$13,0)))*((1-BF38)*(1+BG38)))</f>
        <v/>
      </c>
      <c r="BI38" s="682" t="str">
        <f>IF(D38="","",AK38/(1-INDEX(References!$P$4:$P$13,MATCH(Calculations!D38,References!$H$4:$H$13,0)))*((1-BF38)*(1+BG38)))</f>
        <v/>
      </c>
      <c r="BK38" s="679" t="str">
        <f t="shared" si="20"/>
        <v/>
      </c>
      <c r="BL38" s="680" t="str">
        <f t="shared" si="21"/>
        <v/>
      </c>
      <c r="BM38" s="680" t="str">
        <f>IF(OR(C38="",I38=""),"",IF(U38="PASS",ROUND(BK38/X38,References!$B$22),IF(NOT(V38="YES"),0,ROUND(BK38/X38,References!$B$22))))</f>
        <v/>
      </c>
      <c r="BN38" s="680">
        <f>IF(OR(D38="",L38=""),0,ROUND(BL38/Y38,References!$B$22))</f>
        <v>0</v>
      </c>
      <c r="BO38" s="684" t="str">
        <f>IF(AND(C38="",D38=""),"",IF(C38="",INDEX(References!#REF!,MATCH(Calculations!$D38,References!#REF!,0)),(INDEX(References!$L$4:$L$13,MATCH(Calculations!$C38,References!$H$4:$H$13,0)))))</f>
        <v/>
      </c>
      <c r="BP38" s="684" t="str">
        <f t="shared" si="22"/>
        <v/>
      </c>
      <c r="BQ38" s="684" t="str">
        <f t="shared" si="23"/>
        <v/>
      </c>
      <c r="BR38" s="684" t="str">
        <f t="shared" si="24"/>
        <v/>
      </c>
      <c r="BS38" s="691" t="str">
        <f t="shared" si="25"/>
        <v/>
      </c>
      <c r="BU38" s="692" t="str">
        <f>IF(AH38="","",AH38*References!$B$47)</f>
        <v/>
      </c>
      <c r="BV38" s="693" t="str">
        <f>IF(AI38="","",AI38*References!$B$47)</f>
        <v/>
      </c>
      <c r="BW38" s="693" t="str">
        <f>IF(AJ38="","",AJ38*References!$B$47)</f>
        <v/>
      </c>
      <c r="BX38" s="682">
        <f>IF(AK38="","",AK38*References!$B$47)</f>
        <v>0</v>
      </c>
      <c r="BZ38" s="692">
        <f t="shared" si="26"/>
        <v>0</v>
      </c>
      <c r="CA38" s="693">
        <f t="shared" si="27"/>
        <v>0</v>
      </c>
      <c r="CB38" s="693" t="str">
        <f t="shared" si="28"/>
        <v/>
      </c>
      <c r="CC38" s="693" t="str">
        <f t="shared" si="29"/>
        <v/>
      </c>
      <c r="CD38" s="682" t="str">
        <f t="shared" si="30"/>
        <v/>
      </c>
    </row>
    <row r="39" spans="2:82" x14ac:dyDescent="0.2">
      <c r="B39" s="669">
        <v>34</v>
      </c>
      <c r="C39" s="250" t="str">
        <f>IF('Customer Inputs'!$C49="","",'Customer Inputs'!$C49)</f>
        <v/>
      </c>
      <c r="D39" s="250" t="str">
        <f>IF(OR('Customer Inputs'!E49="",'Customer Inputs'!E49="No"),"",IF(F39="YES",References!$H$13,References!$H$12))</f>
        <v/>
      </c>
      <c r="E39" s="250" t="str">
        <f>IF(C39="","",'Customer Inputs'!$W49)</f>
        <v/>
      </c>
      <c r="F39" s="250" t="str">
        <f>IF(OR('Customer Inputs'!T49="",'Customer Inputs'!T49="No"),"","Yes")</f>
        <v/>
      </c>
      <c r="G39" s="251" t="str">
        <f>IF(C39="","",'Customer Inputs'!$M49)</f>
        <v/>
      </c>
      <c r="H39" s="251" t="str">
        <f t="shared" si="3"/>
        <v/>
      </c>
      <c r="I39" s="251" t="str">
        <f>IF(C39="","",'Customer Inputs'!$K49)</f>
        <v/>
      </c>
      <c r="J39" s="251" t="str">
        <f t="shared" si="4"/>
        <v/>
      </c>
      <c r="K39" s="251" t="str">
        <f t="shared" si="5"/>
        <v/>
      </c>
      <c r="L39" s="251" t="str">
        <f>IF(OR(D39="",'Customer Inputs'!$L49=""),"",'Customer Inputs'!$L49)</f>
        <v/>
      </c>
      <c r="M39" s="251" t="str">
        <f>IF(AND(C39="",D39=""),"",'Customer Inputs'!$AD49)</f>
        <v/>
      </c>
      <c r="N39" s="251" t="str">
        <f t="shared" si="6"/>
        <v/>
      </c>
      <c r="O39" s="690" t="str">
        <f>IF(AND(C39="",D39=""),"",'Customer Inputs'!$AB49)</f>
        <v/>
      </c>
      <c r="P39" s="251" t="str">
        <f>IF(OR(AA39=0,AA39&lt;0),"",IF(OR(C39="L734",C39="L734-P",C39="L744",C39="L744-P"),'Customer Inputs'!AB49,O39))</f>
        <v/>
      </c>
      <c r="Q39" s="251" t="str">
        <f t="shared" si="7"/>
        <v/>
      </c>
      <c r="R39" s="252" t="str">
        <f>IF(AND(C39="",D39=""),"",INDEX(References!$E$4:$E$65,MATCH('Customer Inputs'!$T$6,References!$D$4:$D$65,0)))</f>
        <v/>
      </c>
      <c r="S39" s="672" t="str">
        <f t="shared" si="36"/>
        <v/>
      </c>
      <c r="T39" s="673" t="str">
        <f t="shared" si="9"/>
        <v/>
      </c>
      <c r="U39" s="674" t="str">
        <f>IF(OR(M39=0,O39=0,'Customer Inputs'!Q49="",R39=0),"","PASS")</f>
        <v/>
      </c>
      <c r="V39" s="674" t="str">
        <f>IF(ADMIN!AE39="YES","YES",IF(ADMIN!AE39="NO","NO",""))</f>
        <v/>
      </c>
      <c r="W39" s="674" t="str">
        <f t="shared" si="10"/>
        <v/>
      </c>
      <c r="X39" s="674" t="str">
        <f t="shared" si="11"/>
        <v/>
      </c>
      <c r="Y39" s="674" t="str">
        <f t="shared" si="12"/>
        <v/>
      </c>
      <c r="Z39" s="255" t="str">
        <f>IF(AND(C39="",D39=""),"",IF(C39="",INDEX(References!$J$4:$J$13,MATCH(Calculations!$D39,References!H$4:$H$13,0)),(INDEX(References!$J$4:$J$13,MATCH(Calculations!$C39,References!H$4:$H$13,0)))))</f>
        <v/>
      </c>
      <c r="AA39" s="675" t="str">
        <f t="shared" si="31"/>
        <v/>
      </c>
      <c r="AB39" s="256" t="str">
        <f t="shared" si="13"/>
        <v/>
      </c>
      <c r="AC39" s="676" t="str">
        <f>IF(OR(C39="",I39=""),"",IF(U39="PASS",ROUND(AA39/X39,References!$B$23),IF(NOT(V39="YES"),0,ROUND(AA39/X39,References!$B$23))))</f>
        <v/>
      </c>
      <c r="AD39" s="676" t="str">
        <f>IF(AND(C39="",D39=""),"",IF(OR(D39=0,L39=0,Y39=""),0,ROUND(AB39/Y39,References!$B$23)))</f>
        <v/>
      </c>
      <c r="AE39" s="256" t="str">
        <f>IF(OR(C39="",I39=""),"",IF(U39="PASS",ROUND(AC39*X39,References!$B$23),IF(NOT(V39="YES"),0,ROUND(AC39*X39,References!$B$23))))</f>
        <v/>
      </c>
      <c r="AF39" s="256" t="str">
        <f>IF(AND(C39="",D39=""),"",IF(OR(D39=0,L39=0,Y39=""),0,ROUND(AD39*Y39,References!$B$23)))</f>
        <v/>
      </c>
      <c r="AG39" s="257" t="str">
        <f>IF(AND(C39="",D39=""),"",IF(C39="",INDEX(References!$K$4:$K$13,MATCH(Calculations!$D39,References!$H$4:$H$13,0)),INDEX(References!$K$4:$K$13,MATCH(Calculations!C39,References!$H$4:$H$13,0))))</f>
        <v/>
      </c>
      <c r="AH39" s="256" t="str">
        <f t="shared" si="34"/>
        <v/>
      </c>
      <c r="AI39" s="256" t="str">
        <f t="shared" si="35"/>
        <v/>
      </c>
      <c r="AJ39" s="257" t="str">
        <f>IF(OR(C39="",I39=""),"",IF(U39="PASS",ROUND(AH39/X39,References!$B$22),IF(NOT(V39="YES"),0,ROUND(AH39/X39,References!$B$22))))</f>
        <v/>
      </c>
      <c r="AK39" s="257">
        <f>IF(OR(D39="",L39=""),0,ROUND(AI39/Y39,References!$B$22))</f>
        <v>0</v>
      </c>
      <c r="AL39" s="258">
        <f>IF(OR(C39="",I39=""),0,IF(U39="PASS",ROUND(AJ39*X39,References!$B$22)))</f>
        <v>0</v>
      </c>
      <c r="AM39" s="258">
        <f>IF(OR(D39="",L39=""),0,IF(U39="PASS",ROUND(AK39*Y39,References!$B$22)))</f>
        <v>0</v>
      </c>
      <c r="AN39" s="258" t="str">
        <f t="shared" si="15"/>
        <v/>
      </c>
      <c r="AO39" s="259" t="str">
        <f>IF(D39="","",IF('Customer Information'!$L$15="Yes",(INDEX(References!$H$4:$AG$13,MATCH(Calculations!D39,References!$H$4:$H$13,0),25)),IF('Customer Information'!$L$15="No",(INDEX(References!$H$4:$AG$13,MATCH(Calculations!D39,References!$H$4:$H$13,0),24)))))</f>
        <v/>
      </c>
      <c r="AP39" s="541" t="str">
        <f>IF(C39="","",IF('Customer Information'!$L$15="Yes",(INDEX(References!$H$4:$AG$13,MATCH(Calculations!C39,References!$H$4:$H$13,0),25)),IF('Customer Information'!$L$15="No",(INDEX(References!$H$4:$AG$13,MATCH(Calculations!C39,References!$H$4:$H$13,0),24)))))</f>
        <v/>
      </c>
      <c r="AQ39" s="677" t="str">
        <f t="shared" si="16"/>
        <v/>
      </c>
      <c r="AR39" s="541" t="str">
        <f t="shared" si="33"/>
        <v/>
      </c>
      <c r="AS39" s="541">
        <f>IF(D39="",0,INDEX(References!$AG$4:$AG$13,MATCH(D39,References!$H$4:$H$13,0)))</f>
        <v>0</v>
      </c>
      <c r="AT39" s="541">
        <f>IF(C39="",0,INDEX(References!$AG$4:$AG$12,MATCH(C39,References!$H$4:$H$12,0)))</f>
        <v>0</v>
      </c>
      <c r="AU39" s="677" t="str">
        <f t="shared" si="17"/>
        <v/>
      </c>
      <c r="AV39" s="541" t="str">
        <f t="shared" si="18"/>
        <v/>
      </c>
      <c r="AW39" s="678" t="str">
        <f t="shared" si="19"/>
        <v/>
      </c>
      <c r="AX39" s="249"/>
      <c r="AY39" s="679" t="str">
        <f>IF(C39="","",INDEX(References!$I$4:$I$13,MATCH(Calculations!C39,References!$H$4:$H$13,0)))</f>
        <v/>
      </c>
      <c r="AZ39" s="680" t="str">
        <f>IF(C39="","",INDEX(References!$M$4:$M$13,MATCH(Calculations!C39,References!$H$4:$H$13,0)))</f>
        <v/>
      </c>
      <c r="BA39" s="680" t="str">
        <f>IF(C39="","",INDEX(References!$N$4:$N$13,MATCH(Calculations!C39,References!$H$4:$H$13,0)))</f>
        <v/>
      </c>
      <c r="BB39" s="681" t="str">
        <f>IF(C39="","",(AC39*AY39)/(1-INDEX(References!$O$4:$O$13,MATCH(Calculations!C39,References!$H$4:$H$13,0)))*((1-AZ39)*(1+BA39)))</f>
        <v/>
      </c>
      <c r="BC39" s="682" t="str">
        <f>IF(C39="","",(AJ39/(1-INDEX(References!$P$4:$P$13,MATCH(Calculations!C39,References!$H$4:$H$13,0)))*((1-AZ39)*(1+BA39))))</f>
        <v/>
      </c>
      <c r="BE39" s="683" t="str">
        <f>IF(D39="","",(INDEX(References!$I$4:$I$13,MATCH(Calculations!D39,References!$H$4:$H$13,0))))</f>
        <v/>
      </c>
      <c r="BF39" s="680" t="str">
        <f>IF(D39="","",INDEX(References!$M$4:$M$13,MATCH(Calculations!D39,References!$H$4:$H$13,0)))</f>
        <v/>
      </c>
      <c r="BG39" s="680" t="str">
        <f>IF(D39="","",INDEX(References!$N$4:$N$13,MATCH(Calculations!D39,References!$H$4:$H$13,0)))</f>
        <v/>
      </c>
      <c r="BH39" s="681" t="str">
        <f>IF(D39="","",(AD39*BE39)/(1-INDEX(References!$O$4:$O$13,MATCH(Calculations!D39,References!$H$4:$H$13,0)))*((1-BF39)*(1+BG39)))</f>
        <v/>
      </c>
      <c r="BI39" s="682" t="str">
        <f>IF(D39="","",AK39/(1-INDEX(References!$P$4:$P$13,MATCH(Calculations!D39,References!$H$4:$H$13,0)))*((1-BF39)*(1+BG39)))</f>
        <v/>
      </c>
      <c r="BK39" s="679" t="str">
        <f t="shared" si="20"/>
        <v/>
      </c>
      <c r="BL39" s="680" t="str">
        <f t="shared" si="21"/>
        <v/>
      </c>
      <c r="BM39" s="680" t="str">
        <f>IF(OR(C39="",I39=""),"",IF(U39="PASS",ROUND(BK39/X39,References!$B$22),IF(NOT(V39="YES"),0,ROUND(BK39/X39,References!$B$22))))</f>
        <v/>
      </c>
      <c r="BN39" s="680">
        <f>IF(OR(D39="",L39=""),0,ROUND(BL39/Y39,References!$B$22))</f>
        <v>0</v>
      </c>
      <c r="BO39" s="684" t="str">
        <f>IF(AND(C39="",D39=""),"",IF(C39="",INDEX(References!#REF!,MATCH(Calculations!$D39,References!#REF!,0)),(INDEX(References!$L$4:$L$13,MATCH(Calculations!$C39,References!$H$4:$H$13,0)))))</f>
        <v/>
      </c>
      <c r="BP39" s="684" t="str">
        <f t="shared" si="22"/>
        <v/>
      </c>
      <c r="BQ39" s="684" t="str">
        <f t="shared" si="23"/>
        <v/>
      </c>
      <c r="BR39" s="684" t="str">
        <f t="shared" si="24"/>
        <v/>
      </c>
      <c r="BS39" s="691" t="str">
        <f t="shared" si="25"/>
        <v/>
      </c>
      <c r="BU39" s="692" t="str">
        <f>IF(AH39="","",AH39*References!$B$47)</f>
        <v/>
      </c>
      <c r="BV39" s="693" t="str">
        <f>IF(AI39="","",AI39*References!$B$47)</f>
        <v/>
      </c>
      <c r="BW39" s="693" t="str">
        <f>IF(AJ39="","",AJ39*References!$B$47)</f>
        <v/>
      </c>
      <c r="BX39" s="682">
        <f>IF(AK39="","",AK39*References!$B$47)</f>
        <v>0</v>
      </c>
      <c r="BZ39" s="692">
        <f t="shared" si="26"/>
        <v>0</v>
      </c>
      <c r="CA39" s="693">
        <f t="shared" si="27"/>
        <v>0</v>
      </c>
      <c r="CB39" s="693" t="str">
        <f t="shared" si="28"/>
        <v/>
      </c>
      <c r="CC39" s="693" t="str">
        <f t="shared" si="29"/>
        <v/>
      </c>
      <c r="CD39" s="682" t="str">
        <f t="shared" si="30"/>
        <v/>
      </c>
    </row>
    <row r="40" spans="2:82" x14ac:dyDescent="0.2">
      <c r="B40" s="669">
        <v>35</v>
      </c>
      <c r="C40" s="250" t="str">
        <f>IF('Customer Inputs'!$C50="","",'Customer Inputs'!$C50)</f>
        <v/>
      </c>
      <c r="D40" s="250" t="str">
        <f>IF(OR('Customer Inputs'!E50="",'Customer Inputs'!E50="No"),"",IF(F40="YES",References!$H$13,References!$H$12))</f>
        <v/>
      </c>
      <c r="E40" s="250" t="str">
        <f>IF(C40="","",'Customer Inputs'!$W50)</f>
        <v/>
      </c>
      <c r="F40" s="250" t="str">
        <f>IF(OR('Customer Inputs'!T50="",'Customer Inputs'!T50="No"),"","Yes")</f>
        <v/>
      </c>
      <c r="G40" s="251" t="str">
        <f>IF(C40="","",'Customer Inputs'!$M50)</f>
        <v/>
      </c>
      <c r="H40" s="251" t="str">
        <f t="shared" si="3"/>
        <v/>
      </c>
      <c r="I40" s="251" t="str">
        <f>IF(C40="","",'Customer Inputs'!$K50)</f>
        <v/>
      </c>
      <c r="J40" s="251" t="str">
        <f t="shared" si="4"/>
        <v/>
      </c>
      <c r="K40" s="251" t="str">
        <f t="shared" si="5"/>
        <v/>
      </c>
      <c r="L40" s="251" t="str">
        <f>IF(OR(D40="",'Customer Inputs'!$L50=""),"",'Customer Inputs'!$L50)</f>
        <v/>
      </c>
      <c r="M40" s="251" t="str">
        <f>IF(AND(C40="",D40=""),"",'Customer Inputs'!$AD50)</f>
        <v/>
      </c>
      <c r="N40" s="251" t="str">
        <f t="shared" si="6"/>
        <v/>
      </c>
      <c r="O40" s="690" t="str">
        <f>IF(AND(C40="",D40=""),"",'Customer Inputs'!$AB50)</f>
        <v/>
      </c>
      <c r="P40" s="251" t="str">
        <f>IF(OR(AA40=0,AA40&lt;0),"",IF(OR(C40="L734",C40="L734-P",C40="L744",C40="L744-P"),'Customer Inputs'!AB50,O40))</f>
        <v/>
      </c>
      <c r="Q40" s="251" t="str">
        <f t="shared" si="7"/>
        <v/>
      </c>
      <c r="R40" s="252" t="str">
        <f>IF(AND(C40="",D40=""),"",INDEX(References!$E$4:$E$65,MATCH('Customer Inputs'!$T$6,References!$D$4:$D$65,0)))</f>
        <v/>
      </c>
      <c r="S40" s="672" t="str">
        <f t="shared" si="36"/>
        <v/>
      </c>
      <c r="T40" s="673" t="str">
        <f t="shared" si="9"/>
        <v/>
      </c>
      <c r="U40" s="674" t="str">
        <f>IF(OR(M40=0,O40=0,'Customer Inputs'!Q50="",R40=0),"","PASS")</f>
        <v/>
      </c>
      <c r="V40" s="674" t="str">
        <f>IF(ADMIN!AE40="YES","YES",IF(ADMIN!AE40="NO","NO",""))</f>
        <v/>
      </c>
      <c r="W40" s="674" t="str">
        <f t="shared" si="10"/>
        <v/>
      </c>
      <c r="X40" s="674" t="str">
        <f t="shared" si="11"/>
        <v/>
      </c>
      <c r="Y40" s="674" t="str">
        <f t="shared" si="12"/>
        <v/>
      </c>
      <c r="Z40" s="255" t="str">
        <f>IF(AND(C40="",D40=""),"",IF(C40="",INDEX(References!$J$4:$J$13,MATCH(Calculations!$D40,References!H$4:$H$13,0)),(INDEX(References!$J$4:$J$13,MATCH(Calculations!$C40,References!H$4:$H$13,0)))))</f>
        <v/>
      </c>
      <c r="AA40" s="675" t="str">
        <f t="shared" si="31"/>
        <v/>
      </c>
      <c r="AB40" s="256" t="str">
        <f t="shared" si="13"/>
        <v/>
      </c>
      <c r="AC40" s="676" t="str">
        <f>IF(OR(C40="",I40=""),"",IF(U40="PASS",ROUND(AA40/X40,References!$B$23),IF(NOT(V40="YES"),0,ROUND(AA40/X40,References!$B$23))))</f>
        <v/>
      </c>
      <c r="AD40" s="676" t="str">
        <f>IF(AND(C40="",D40=""),"",IF(OR(D40=0,L40=0,Y40=""),0,ROUND(AB40/Y40,References!$B$23)))</f>
        <v/>
      </c>
      <c r="AE40" s="256" t="str">
        <f>IF(OR(C40="",I40=""),"",IF(U40="PASS",ROUND(AC40*X40,References!$B$23),IF(NOT(V40="YES"),0,ROUND(AC40*X40,References!$B$23))))</f>
        <v/>
      </c>
      <c r="AF40" s="256" t="str">
        <f>IF(AND(C40="",D40=""),"",IF(OR(D40=0,L40=0,Y40=""),0,ROUND(AD40*Y40,References!$B$23)))</f>
        <v/>
      </c>
      <c r="AG40" s="257" t="str">
        <f>IF(AND(C40="",D40=""),"",IF(C40="",INDEX(References!$K$4:$K$13,MATCH(Calculations!$D40,References!$H$4:$H$13,0)),INDEX(References!$K$4:$K$13,MATCH(Calculations!C40,References!$H$4:$H$13,0))))</f>
        <v/>
      </c>
      <c r="AH40" s="256" t="str">
        <f t="shared" si="34"/>
        <v/>
      </c>
      <c r="AI40" s="256" t="str">
        <f t="shared" si="35"/>
        <v/>
      </c>
      <c r="AJ40" s="257" t="str">
        <f>IF(OR(C40="",I40=""),"",IF(U40="PASS",ROUND(AH40/X40,References!$B$22),IF(NOT(V40="YES"),0,ROUND(AH40/X40,References!$B$22))))</f>
        <v/>
      </c>
      <c r="AK40" s="257">
        <f>IF(OR(D40="",L40=""),0,ROUND(AI40/Y40,References!$B$22))</f>
        <v>0</v>
      </c>
      <c r="AL40" s="258">
        <f>IF(OR(C40="",I40=""),0,IF(U40="PASS",ROUND(AJ40*X40,References!$B$22)))</f>
        <v>0</v>
      </c>
      <c r="AM40" s="258">
        <f>IF(OR(D40="",L40=""),0,IF(U40="PASS",ROUND(AK40*Y40,References!$B$22)))</f>
        <v>0</v>
      </c>
      <c r="AN40" s="258" t="str">
        <f t="shared" si="15"/>
        <v/>
      </c>
      <c r="AO40" s="259" t="str">
        <f>IF(D40="","",IF('Customer Information'!$L$15="Yes",(INDEX(References!$H$4:$AG$13,MATCH(Calculations!D40,References!$H$4:$H$13,0),25)),IF('Customer Information'!$L$15="No",(INDEX(References!$H$4:$AG$13,MATCH(Calculations!D40,References!$H$4:$H$13,0),24)))))</f>
        <v/>
      </c>
      <c r="AP40" s="541" t="str">
        <f>IF(C40="","",IF('Customer Information'!$L$15="Yes",(INDEX(References!$H$4:$AG$13,MATCH(Calculations!C40,References!$H$4:$H$13,0),25)),IF('Customer Information'!$L$15="No",(INDEX(References!$H$4:$AG$13,MATCH(Calculations!C40,References!$H$4:$H$13,0),24)))))</f>
        <v/>
      </c>
      <c r="AQ40" s="677" t="str">
        <f t="shared" si="16"/>
        <v/>
      </c>
      <c r="AR40" s="541" t="str">
        <f t="shared" si="33"/>
        <v/>
      </c>
      <c r="AS40" s="541">
        <f>IF(D40="",0,INDEX(References!$AG$4:$AG$13,MATCH(D40,References!$H$4:$H$13,0)))</f>
        <v>0</v>
      </c>
      <c r="AT40" s="541">
        <f>IF(C40="",0,INDEX(References!$AG$4:$AG$12,MATCH(C40,References!$H$4:$H$12,0)))</f>
        <v>0</v>
      </c>
      <c r="AU40" s="677" t="str">
        <f t="shared" si="17"/>
        <v/>
      </c>
      <c r="AV40" s="541" t="str">
        <f t="shared" si="18"/>
        <v/>
      </c>
      <c r="AW40" s="678" t="str">
        <f t="shared" si="19"/>
        <v/>
      </c>
      <c r="AX40" s="249"/>
      <c r="AY40" s="679" t="str">
        <f>IF(C40="","",INDEX(References!$I$4:$I$13,MATCH(Calculations!C40,References!$H$4:$H$13,0)))</f>
        <v/>
      </c>
      <c r="AZ40" s="680" t="str">
        <f>IF(C40="","",INDEX(References!$M$4:$M$13,MATCH(Calculations!C40,References!$H$4:$H$13,0)))</f>
        <v/>
      </c>
      <c r="BA40" s="680" t="str">
        <f>IF(C40="","",INDEX(References!$N$4:$N$13,MATCH(Calculations!C40,References!$H$4:$H$13,0)))</f>
        <v/>
      </c>
      <c r="BB40" s="681" t="str">
        <f>IF(C40="","",(AC40*AY40)/(1-INDEX(References!$O$4:$O$13,MATCH(Calculations!C40,References!$H$4:$H$13,0)))*((1-AZ40)*(1+BA40)))</f>
        <v/>
      </c>
      <c r="BC40" s="682" t="str">
        <f>IF(C40="","",(AJ40/(1-INDEX(References!$P$4:$P$13,MATCH(Calculations!C40,References!$H$4:$H$13,0)))*((1-AZ40)*(1+BA40))))</f>
        <v/>
      </c>
      <c r="BE40" s="683" t="str">
        <f>IF(D40="","",(INDEX(References!$I$4:$I$13,MATCH(Calculations!D40,References!$H$4:$H$13,0))))</f>
        <v/>
      </c>
      <c r="BF40" s="680" t="str">
        <f>IF(D40="","",INDEX(References!$M$4:$M$13,MATCH(Calculations!D40,References!$H$4:$H$13,0)))</f>
        <v/>
      </c>
      <c r="BG40" s="680" t="str">
        <f>IF(D40="","",INDEX(References!$N$4:$N$13,MATCH(Calculations!D40,References!$H$4:$H$13,0)))</f>
        <v/>
      </c>
      <c r="BH40" s="681" t="str">
        <f>IF(D40="","",(AD40*BE40)/(1-INDEX(References!$O$4:$O$13,MATCH(Calculations!D40,References!$H$4:$H$13,0)))*((1-BF40)*(1+BG40)))</f>
        <v/>
      </c>
      <c r="BI40" s="682" t="str">
        <f>IF(D40="","",AK40/(1-INDEX(References!$P$4:$P$13,MATCH(Calculations!D40,References!$H$4:$H$13,0)))*((1-BF40)*(1+BG40)))</f>
        <v/>
      </c>
      <c r="BK40" s="679" t="str">
        <f t="shared" si="20"/>
        <v/>
      </c>
      <c r="BL40" s="680" t="str">
        <f t="shared" si="21"/>
        <v/>
      </c>
      <c r="BM40" s="680" t="str">
        <f>IF(OR(C40="",I40=""),"",IF(U40="PASS",ROUND(BK40/X40,References!$B$22),IF(NOT(V40="YES"),0,ROUND(BK40/X40,References!$B$22))))</f>
        <v/>
      </c>
      <c r="BN40" s="680">
        <f>IF(OR(D40="",L40=""),0,ROUND(BL40/Y40,References!$B$22))</f>
        <v>0</v>
      </c>
      <c r="BO40" s="684" t="str">
        <f>IF(AND(C40="",D40=""),"",IF(C40="",INDEX(References!#REF!,MATCH(Calculations!$D40,References!#REF!,0)),(INDEX(References!$L$4:$L$13,MATCH(Calculations!$C40,References!$H$4:$H$13,0)))))</f>
        <v/>
      </c>
      <c r="BP40" s="684" t="str">
        <f t="shared" si="22"/>
        <v/>
      </c>
      <c r="BQ40" s="684" t="str">
        <f t="shared" si="23"/>
        <v/>
      </c>
      <c r="BR40" s="684" t="str">
        <f t="shared" si="24"/>
        <v/>
      </c>
      <c r="BS40" s="691" t="str">
        <f t="shared" si="25"/>
        <v/>
      </c>
      <c r="BU40" s="692" t="str">
        <f>IF(AH40="","",AH40*References!$B$47)</f>
        <v/>
      </c>
      <c r="BV40" s="693" t="str">
        <f>IF(AI40="","",AI40*References!$B$47)</f>
        <v/>
      </c>
      <c r="BW40" s="693" t="str">
        <f>IF(AJ40="","",AJ40*References!$B$47)</f>
        <v/>
      </c>
      <c r="BX40" s="682">
        <f>IF(AK40="","",AK40*References!$B$47)</f>
        <v>0</v>
      </c>
      <c r="BZ40" s="692">
        <f t="shared" si="26"/>
        <v>0</v>
      </c>
      <c r="CA40" s="693">
        <f t="shared" si="27"/>
        <v>0</v>
      </c>
      <c r="CB40" s="693" t="str">
        <f t="shared" si="28"/>
        <v/>
      </c>
      <c r="CC40" s="693" t="str">
        <f t="shared" si="29"/>
        <v/>
      </c>
      <c r="CD40" s="682" t="str">
        <f t="shared" si="30"/>
        <v/>
      </c>
    </row>
    <row r="41" spans="2:82" x14ac:dyDescent="0.2">
      <c r="B41" s="669">
        <v>36</v>
      </c>
      <c r="C41" s="250" t="str">
        <f>IF('Customer Inputs'!$C51="","",'Customer Inputs'!$C51)</f>
        <v/>
      </c>
      <c r="D41" s="250" t="str">
        <f>IF(OR('Customer Inputs'!E51="",'Customer Inputs'!E51="No"),"",IF(F41="YES",References!$H$13,References!$H$12))</f>
        <v/>
      </c>
      <c r="E41" s="250" t="str">
        <f>IF(C41="","",'Customer Inputs'!$W51)</f>
        <v/>
      </c>
      <c r="F41" s="250" t="str">
        <f>IF(OR('Customer Inputs'!T51="",'Customer Inputs'!T51="No"),"","Yes")</f>
        <v/>
      </c>
      <c r="G41" s="251" t="str">
        <f>IF(C41="","",'Customer Inputs'!$M51)</f>
        <v/>
      </c>
      <c r="H41" s="251" t="str">
        <f t="shared" si="3"/>
        <v/>
      </c>
      <c r="I41" s="251" t="str">
        <f>IF(C41="","",'Customer Inputs'!$K51)</f>
        <v/>
      </c>
      <c r="J41" s="251" t="str">
        <f t="shared" si="4"/>
        <v/>
      </c>
      <c r="K41" s="251" t="str">
        <f t="shared" si="5"/>
        <v/>
      </c>
      <c r="L41" s="251" t="str">
        <f>IF(OR(D41="",'Customer Inputs'!$L51=""),"",'Customer Inputs'!$L51)</f>
        <v/>
      </c>
      <c r="M41" s="251" t="str">
        <f>IF(AND(C41="",D41=""),"",'Customer Inputs'!$AD51)</f>
        <v/>
      </c>
      <c r="N41" s="251" t="str">
        <f t="shared" si="6"/>
        <v/>
      </c>
      <c r="O41" s="690" t="str">
        <f>IF(AND(C41="",D41=""),"",'Customer Inputs'!$AB51)</f>
        <v/>
      </c>
      <c r="P41" s="251" t="str">
        <f>IF(OR(AA41=0,AA41&lt;0),"",IF(OR(C41="L734",C41="L734-P",C41="L744",C41="L744-P"),'Customer Inputs'!AB51,O41))</f>
        <v/>
      </c>
      <c r="Q41" s="251" t="str">
        <f t="shared" si="7"/>
        <v/>
      </c>
      <c r="R41" s="252" t="str">
        <f>IF(AND(C41="",D41=""),"",INDEX(References!$E$4:$E$65,MATCH('Customer Inputs'!$T$6,References!$D$4:$D$65,0)))</f>
        <v/>
      </c>
      <c r="S41" s="672" t="str">
        <f t="shared" si="36"/>
        <v/>
      </c>
      <c r="T41" s="673" t="str">
        <f t="shared" si="9"/>
        <v/>
      </c>
      <c r="U41" s="674" t="str">
        <f>IF(OR(M41=0,O41=0,'Customer Inputs'!Q51="",R41=0),"","PASS")</f>
        <v/>
      </c>
      <c r="V41" s="674" t="str">
        <f>IF(ADMIN!AE41="YES","YES",IF(ADMIN!AE41="NO","NO",""))</f>
        <v/>
      </c>
      <c r="W41" s="674" t="str">
        <f t="shared" si="10"/>
        <v/>
      </c>
      <c r="X41" s="674" t="str">
        <f t="shared" si="11"/>
        <v/>
      </c>
      <c r="Y41" s="674" t="str">
        <f t="shared" si="12"/>
        <v/>
      </c>
      <c r="Z41" s="255" t="str">
        <f>IF(AND(C41="",D41=""),"",IF(C41="",INDEX(References!$J$4:$J$13,MATCH(Calculations!$D41,References!H$4:$H$13,0)),(INDEX(References!$J$4:$J$13,MATCH(Calculations!$C41,References!H$4:$H$13,0)))))</f>
        <v/>
      </c>
      <c r="AA41" s="675" t="str">
        <f t="shared" si="31"/>
        <v/>
      </c>
      <c r="AB41" s="256" t="str">
        <f t="shared" si="13"/>
        <v/>
      </c>
      <c r="AC41" s="676" t="str">
        <f>IF(OR(C41="",I41=""),"",IF(U41="PASS",ROUND(AA41/X41,References!$B$23),IF(NOT(V41="YES"),0,ROUND(AA41/X41,References!$B$23))))</f>
        <v/>
      </c>
      <c r="AD41" s="676" t="str">
        <f>IF(AND(C41="",D41=""),"",IF(OR(D41=0,L41=0,Y41=""),0,ROUND(AB41/Y41,References!$B$23)))</f>
        <v/>
      </c>
      <c r="AE41" s="256" t="str">
        <f>IF(OR(C41="",I41=""),"",IF(U41="PASS",ROUND(AC41*X41,References!$B$23),IF(NOT(V41="YES"),0,ROUND(AC41*X41,References!$B$23))))</f>
        <v/>
      </c>
      <c r="AF41" s="256" t="str">
        <f>IF(AND(C41="",D41=""),"",IF(OR(D41=0,L41=0,Y41=""),0,ROUND(AD41*Y41,References!$B$23)))</f>
        <v/>
      </c>
      <c r="AG41" s="257" t="str">
        <f>IF(AND(C41="",D41=""),"",IF(C41="",INDEX(References!$K$4:$K$13,MATCH(Calculations!$D41,References!$H$4:$H$13,0)),INDEX(References!$K$4:$K$13,MATCH(Calculations!C41,References!$H$4:$H$13,0))))</f>
        <v/>
      </c>
      <c r="AH41" s="256" t="str">
        <f t="shared" si="34"/>
        <v/>
      </c>
      <c r="AI41" s="256" t="str">
        <f t="shared" si="35"/>
        <v/>
      </c>
      <c r="AJ41" s="257" t="str">
        <f>IF(OR(C41="",I41=""),"",IF(U41="PASS",ROUND(AH41/X41,References!$B$22),IF(NOT(V41="YES"),0,ROUND(AH41/X41,References!$B$22))))</f>
        <v/>
      </c>
      <c r="AK41" s="257">
        <f>IF(OR(D41="",L41=""),0,ROUND(AI41/Y41,References!$B$22))</f>
        <v>0</v>
      </c>
      <c r="AL41" s="258">
        <f>IF(OR(C41="",I41=""),0,IF(U41="PASS",ROUND(AJ41*X41,References!$B$22)))</f>
        <v>0</v>
      </c>
      <c r="AM41" s="258">
        <f>IF(OR(D41="",L41=""),0,IF(U41="PASS",ROUND(AK41*Y41,References!$B$22)))</f>
        <v>0</v>
      </c>
      <c r="AN41" s="258" t="str">
        <f t="shared" si="15"/>
        <v/>
      </c>
      <c r="AO41" s="259" t="str">
        <f>IF(D41="","",IF('Customer Information'!$L$15="Yes",(INDEX(References!$H$4:$AG$13,MATCH(Calculations!D41,References!$H$4:$H$13,0),25)),IF('Customer Information'!$L$15="No",(INDEX(References!$H$4:$AG$13,MATCH(Calculations!D41,References!$H$4:$H$13,0),24)))))</f>
        <v/>
      </c>
      <c r="AP41" s="541" t="str">
        <f>IF(C41="","",IF('Customer Information'!$L$15="Yes",(INDEX(References!$H$4:$AG$13,MATCH(Calculations!C41,References!$H$4:$H$13,0),25)),IF('Customer Information'!$L$15="No",(INDEX(References!$H$4:$AG$13,MATCH(Calculations!C41,References!$H$4:$H$13,0),24)))))</f>
        <v/>
      </c>
      <c r="AQ41" s="677" t="str">
        <f t="shared" si="16"/>
        <v/>
      </c>
      <c r="AR41" s="541" t="str">
        <f t="shared" si="33"/>
        <v/>
      </c>
      <c r="AS41" s="541">
        <f>IF(D41="",0,INDEX(References!$AG$4:$AG$13,MATCH(D41,References!$H$4:$H$13,0)))</f>
        <v>0</v>
      </c>
      <c r="AT41" s="541">
        <f>IF(C41="",0,INDEX(References!$AG$4:$AG$12,MATCH(C41,References!$H$4:$H$12,0)))</f>
        <v>0</v>
      </c>
      <c r="AU41" s="677" t="str">
        <f t="shared" si="17"/>
        <v/>
      </c>
      <c r="AV41" s="541" t="str">
        <f t="shared" si="18"/>
        <v/>
      </c>
      <c r="AW41" s="678" t="str">
        <f t="shared" si="19"/>
        <v/>
      </c>
      <c r="AX41" s="249"/>
      <c r="AY41" s="679" t="str">
        <f>IF(C41="","",INDEX(References!$I$4:$I$13,MATCH(Calculations!C41,References!$H$4:$H$13,0)))</f>
        <v/>
      </c>
      <c r="AZ41" s="680" t="str">
        <f>IF(C41="","",INDEX(References!$M$4:$M$13,MATCH(Calculations!C41,References!$H$4:$H$13,0)))</f>
        <v/>
      </c>
      <c r="BA41" s="680" t="str">
        <f>IF(C41="","",INDEX(References!$N$4:$N$13,MATCH(Calculations!C41,References!$H$4:$H$13,0)))</f>
        <v/>
      </c>
      <c r="BB41" s="681" t="str">
        <f>IF(C41="","",(AC41*AY41)/(1-INDEX(References!$O$4:$O$13,MATCH(Calculations!C41,References!$H$4:$H$13,0)))*((1-AZ41)*(1+BA41)))</f>
        <v/>
      </c>
      <c r="BC41" s="682" t="str">
        <f>IF(C41="","",(AJ41/(1-INDEX(References!$P$4:$P$13,MATCH(Calculations!C41,References!$H$4:$H$13,0)))*((1-AZ41)*(1+BA41))))</f>
        <v/>
      </c>
      <c r="BE41" s="683" t="str">
        <f>IF(D41="","",(INDEX(References!$I$4:$I$13,MATCH(Calculations!D41,References!$H$4:$H$13,0))))</f>
        <v/>
      </c>
      <c r="BF41" s="680" t="str">
        <f>IF(D41="","",INDEX(References!$M$4:$M$13,MATCH(Calculations!D41,References!$H$4:$H$13,0)))</f>
        <v/>
      </c>
      <c r="BG41" s="680" t="str">
        <f>IF(D41="","",INDEX(References!$N$4:$N$13,MATCH(Calculations!D41,References!$H$4:$H$13,0)))</f>
        <v/>
      </c>
      <c r="BH41" s="681" t="str">
        <f>IF(D41="","",(AD41*BE41)/(1-INDEX(References!$O$4:$O$13,MATCH(Calculations!D41,References!$H$4:$H$13,0)))*((1-BF41)*(1+BG41)))</f>
        <v/>
      </c>
      <c r="BI41" s="682" t="str">
        <f>IF(D41="","",AK41/(1-INDEX(References!$P$4:$P$13,MATCH(Calculations!D41,References!$H$4:$H$13,0)))*((1-BF41)*(1+BG41)))</f>
        <v/>
      </c>
      <c r="BK41" s="679" t="str">
        <f t="shared" si="20"/>
        <v/>
      </c>
      <c r="BL41" s="680" t="str">
        <f t="shared" si="21"/>
        <v/>
      </c>
      <c r="BM41" s="680" t="str">
        <f>IF(OR(C41="",I41=""),"",IF(U41="PASS",ROUND(BK41/X41,References!$B$22),IF(NOT(V41="YES"),0,ROUND(BK41/X41,References!$B$22))))</f>
        <v/>
      </c>
      <c r="BN41" s="680">
        <f>IF(OR(D41="",L41=""),0,ROUND(BL41/Y41,References!$B$22))</f>
        <v>0</v>
      </c>
      <c r="BO41" s="684" t="str">
        <f>IF(AND(C41="",D41=""),"",IF(C41="",INDEX(References!#REF!,MATCH(Calculations!$D41,References!#REF!,0)),(INDEX(References!$L$4:$L$13,MATCH(Calculations!$C41,References!$H$4:$H$13,0)))))</f>
        <v/>
      </c>
      <c r="BP41" s="684" t="str">
        <f t="shared" si="22"/>
        <v/>
      </c>
      <c r="BQ41" s="684" t="str">
        <f t="shared" si="23"/>
        <v/>
      </c>
      <c r="BR41" s="684" t="str">
        <f t="shared" si="24"/>
        <v/>
      </c>
      <c r="BS41" s="691" t="str">
        <f t="shared" si="25"/>
        <v/>
      </c>
      <c r="BU41" s="692" t="str">
        <f>IF(AH41="","",AH41*References!$B$47)</f>
        <v/>
      </c>
      <c r="BV41" s="693" t="str">
        <f>IF(AI41="","",AI41*References!$B$47)</f>
        <v/>
      </c>
      <c r="BW41" s="693" t="str">
        <f>IF(AJ41="","",AJ41*References!$B$47)</f>
        <v/>
      </c>
      <c r="BX41" s="682">
        <f>IF(AK41="","",AK41*References!$B$47)</f>
        <v>0</v>
      </c>
      <c r="BZ41" s="692">
        <f t="shared" si="26"/>
        <v>0</v>
      </c>
      <c r="CA41" s="693">
        <f t="shared" si="27"/>
        <v>0</v>
      </c>
      <c r="CB41" s="693" t="str">
        <f t="shared" si="28"/>
        <v/>
      </c>
      <c r="CC41" s="693" t="str">
        <f t="shared" si="29"/>
        <v/>
      </c>
      <c r="CD41" s="682" t="str">
        <f t="shared" si="30"/>
        <v/>
      </c>
    </row>
    <row r="42" spans="2:82" x14ac:dyDescent="0.2">
      <c r="B42" s="669">
        <v>37</v>
      </c>
      <c r="C42" s="250" t="str">
        <f>IF('Customer Inputs'!$C52="","",'Customer Inputs'!$C52)</f>
        <v/>
      </c>
      <c r="D42" s="250" t="str">
        <f>IF(OR('Customer Inputs'!E52="",'Customer Inputs'!E52="No"),"",IF(F42="YES",References!$H$13,References!$H$12))</f>
        <v/>
      </c>
      <c r="E42" s="250" t="str">
        <f>IF(C42="","",'Customer Inputs'!$W52)</f>
        <v/>
      </c>
      <c r="F42" s="250" t="str">
        <f>IF(OR('Customer Inputs'!T52="",'Customer Inputs'!T52="No"),"","Yes")</f>
        <v/>
      </c>
      <c r="G42" s="251" t="str">
        <f>IF(C42="","",'Customer Inputs'!$M52)</f>
        <v/>
      </c>
      <c r="H42" s="251" t="str">
        <f t="shared" si="3"/>
        <v/>
      </c>
      <c r="I42" s="251" t="str">
        <f>IF(C42="","",'Customer Inputs'!$K52)</f>
        <v/>
      </c>
      <c r="J42" s="251" t="str">
        <f t="shared" si="4"/>
        <v/>
      </c>
      <c r="K42" s="251" t="str">
        <f t="shared" si="5"/>
        <v/>
      </c>
      <c r="L42" s="251" t="str">
        <f>IF(OR(D42="",'Customer Inputs'!$L52=""),"",'Customer Inputs'!$L52)</f>
        <v/>
      </c>
      <c r="M42" s="251" t="str">
        <f>IF(AND(C42="",D42=""),"",'Customer Inputs'!$AD52)</f>
        <v/>
      </c>
      <c r="N42" s="251" t="str">
        <f t="shared" si="6"/>
        <v/>
      </c>
      <c r="O42" s="690" t="str">
        <f>IF(AND(C42="",D42=""),"",'Customer Inputs'!$AB52)</f>
        <v/>
      </c>
      <c r="P42" s="251" t="str">
        <f>IF(OR(AA42=0,AA42&lt;0),"",IF(OR(C42="L734",C42="L734-P",C42="L744",C42="L744-P"),'Customer Inputs'!AB52,O42))</f>
        <v/>
      </c>
      <c r="Q42" s="251" t="str">
        <f t="shared" si="7"/>
        <v/>
      </c>
      <c r="R42" s="252" t="str">
        <f>IF(AND(C42="",D42=""),"",INDEX(References!$E$4:$E$65,MATCH('Customer Inputs'!$T$6,References!$D$4:$D$65,0)))</f>
        <v/>
      </c>
      <c r="S42" s="672" t="str">
        <f t="shared" si="36"/>
        <v/>
      </c>
      <c r="T42" s="673" t="str">
        <f t="shared" si="9"/>
        <v/>
      </c>
      <c r="U42" s="674" t="str">
        <f>IF(OR(M42=0,O42=0,'Customer Inputs'!Q52="",R42=0),"","PASS")</f>
        <v/>
      </c>
      <c r="V42" s="674" t="str">
        <f>IF(ADMIN!AE42="YES","YES",IF(ADMIN!AE42="NO","NO",""))</f>
        <v/>
      </c>
      <c r="W42" s="674" t="str">
        <f t="shared" si="10"/>
        <v/>
      </c>
      <c r="X42" s="674" t="str">
        <f t="shared" si="11"/>
        <v/>
      </c>
      <c r="Y42" s="674" t="str">
        <f t="shared" si="12"/>
        <v/>
      </c>
      <c r="Z42" s="255" t="str">
        <f>IF(AND(C42="",D42=""),"",IF(C42="",INDEX(References!$J$4:$J$13,MATCH(Calculations!$D42,References!H$4:$H$13,0)),(INDEX(References!$J$4:$J$13,MATCH(Calculations!$C42,References!H$4:$H$13,0)))))</f>
        <v/>
      </c>
      <c r="AA42" s="675" t="str">
        <f t="shared" si="31"/>
        <v/>
      </c>
      <c r="AB42" s="256" t="str">
        <f t="shared" si="13"/>
        <v/>
      </c>
      <c r="AC42" s="676" t="str">
        <f>IF(OR(C42="",I42=""),"",IF(U42="PASS",ROUND(AA42/X42,References!$B$23),IF(NOT(V42="YES"),0,ROUND(AA42/X42,References!$B$23))))</f>
        <v/>
      </c>
      <c r="AD42" s="676" t="str">
        <f>IF(AND(C42="",D42=""),"",IF(OR(D42=0,L42=0,Y42=""),0,ROUND(AB42/Y42,References!$B$23)))</f>
        <v/>
      </c>
      <c r="AE42" s="256" t="str">
        <f>IF(OR(C42="",I42=""),"",IF(U42="PASS",ROUND(AC42*X42,References!$B$23),IF(NOT(V42="YES"),0,ROUND(AC42*X42,References!$B$23))))</f>
        <v/>
      </c>
      <c r="AF42" s="256" t="str">
        <f>IF(AND(C42="",D42=""),"",IF(OR(D42=0,L42=0,Y42=""),0,ROUND(AD42*Y42,References!$B$23)))</f>
        <v/>
      </c>
      <c r="AG42" s="257" t="str">
        <f>IF(AND(C42="",D42=""),"",IF(C42="",INDEX(References!$K$4:$K$13,MATCH(Calculations!$D42,References!$H$4:$H$13,0)),INDEX(References!$K$4:$K$13,MATCH(Calculations!C42,References!$H$4:$H$13,0))))</f>
        <v/>
      </c>
      <c r="AH42" s="256" t="str">
        <f t="shared" si="34"/>
        <v/>
      </c>
      <c r="AI42" s="256" t="str">
        <f t="shared" si="35"/>
        <v/>
      </c>
      <c r="AJ42" s="257" t="str">
        <f>IF(OR(C42="",I42=""),"",IF(U42="PASS",ROUND(AH42/X42,References!$B$22),IF(NOT(V42="YES"),0,ROUND(AH42/X42,References!$B$22))))</f>
        <v/>
      </c>
      <c r="AK42" s="257">
        <f>IF(OR(D42="",L42=""),0,ROUND(AI42/Y42,References!$B$22))</f>
        <v>0</v>
      </c>
      <c r="AL42" s="258">
        <f>IF(OR(C42="",I42=""),0,IF(U42="PASS",ROUND(AJ42*X42,References!$B$22)))</f>
        <v>0</v>
      </c>
      <c r="AM42" s="258">
        <f>IF(OR(D42="",L42=""),0,IF(U42="PASS",ROUND(AK42*Y42,References!$B$22)))</f>
        <v>0</v>
      </c>
      <c r="AN42" s="258" t="str">
        <f t="shared" si="15"/>
        <v/>
      </c>
      <c r="AO42" s="259" t="str">
        <f>IF(D42="","",IF('Customer Information'!$L$15="Yes",(INDEX(References!$H$4:$AG$13,MATCH(Calculations!D42,References!$H$4:$H$13,0),25)),IF('Customer Information'!$L$15="No",(INDEX(References!$H$4:$AG$13,MATCH(Calculations!D42,References!$H$4:$H$13,0),24)))))</f>
        <v/>
      </c>
      <c r="AP42" s="541" t="str">
        <f>IF(C42="","",IF('Customer Information'!$L$15="Yes",(INDEX(References!$H$4:$AG$13,MATCH(Calculations!C42,References!$H$4:$H$13,0),25)),IF('Customer Information'!$L$15="No",(INDEX(References!$H$4:$AG$13,MATCH(Calculations!C42,References!$H$4:$H$13,0),24)))))</f>
        <v/>
      </c>
      <c r="AQ42" s="677" t="str">
        <f t="shared" si="16"/>
        <v/>
      </c>
      <c r="AR42" s="541" t="str">
        <f t="shared" si="33"/>
        <v/>
      </c>
      <c r="AS42" s="541">
        <f>IF(D42="",0,INDEX(References!$AG$4:$AG$13,MATCH(D42,References!$H$4:$H$13,0)))</f>
        <v>0</v>
      </c>
      <c r="AT42" s="541">
        <f>IF(C42="",0,INDEX(References!$AG$4:$AG$12,MATCH(C42,References!$H$4:$H$12,0)))</f>
        <v>0</v>
      </c>
      <c r="AU42" s="677" t="str">
        <f t="shared" si="17"/>
        <v/>
      </c>
      <c r="AV42" s="541" t="str">
        <f t="shared" si="18"/>
        <v/>
      </c>
      <c r="AW42" s="678" t="str">
        <f t="shared" si="19"/>
        <v/>
      </c>
      <c r="AX42" s="249"/>
      <c r="AY42" s="679" t="str">
        <f>IF(C42="","",INDEX(References!$I$4:$I$13,MATCH(Calculations!C42,References!$H$4:$H$13,0)))</f>
        <v/>
      </c>
      <c r="AZ42" s="680" t="str">
        <f>IF(C42="","",INDEX(References!$M$4:$M$13,MATCH(Calculations!C42,References!$H$4:$H$13,0)))</f>
        <v/>
      </c>
      <c r="BA42" s="680" t="str">
        <f>IF(C42="","",INDEX(References!$N$4:$N$13,MATCH(Calculations!C42,References!$H$4:$H$13,0)))</f>
        <v/>
      </c>
      <c r="BB42" s="681" t="str">
        <f>IF(C42="","",(AC42*AY42)/(1-INDEX(References!$O$4:$O$13,MATCH(Calculations!C42,References!$H$4:$H$13,0)))*((1-AZ42)*(1+BA42)))</f>
        <v/>
      </c>
      <c r="BC42" s="682" t="str">
        <f>IF(C42="","",(AJ42/(1-INDEX(References!$P$4:$P$13,MATCH(Calculations!C42,References!$H$4:$H$13,0)))*((1-AZ42)*(1+BA42))))</f>
        <v/>
      </c>
      <c r="BE42" s="683" t="str">
        <f>IF(D42="","",(INDEX(References!$I$4:$I$13,MATCH(Calculations!D42,References!$H$4:$H$13,0))))</f>
        <v/>
      </c>
      <c r="BF42" s="680" t="str">
        <f>IF(D42="","",INDEX(References!$M$4:$M$13,MATCH(Calculations!D42,References!$H$4:$H$13,0)))</f>
        <v/>
      </c>
      <c r="BG42" s="680" t="str">
        <f>IF(D42="","",INDEX(References!$N$4:$N$13,MATCH(Calculations!D42,References!$H$4:$H$13,0)))</f>
        <v/>
      </c>
      <c r="BH42" s="681" t="str">
        <f>IF(D42="","",(AD42*BE42)/(1-INDEX(References!$O$4:$O$13,MATCH(Calculations!D42,References!$H$4:$H$13,0)))*((1-BF42)*(1+BG42)))</f>
        <v/>
      </c>
      <c r="BI42" s="682" t="str">
        <f>IF(D42="","",AK42/(1-INDEX(References!$P$4:$P$13,MATCH(Calculations!D42,References!$H$4:$H$13,0)))*((1-BF42)*(1+BG42)))</f>
        <v/>
      </c>
      <c r="BK42" s="679" t="str">
        <f t="shared" si="20"/>
        <v/>
      </c>
      <c r="BL42" s="680" t="str">
        <f t="shared" si="21"/>
        <v/>
      </c>
      <c r="BM42" s="680" t="str">
        <f>IF(OR(C42="",I42=""),"",IF(U42="PASS",ROUND(BK42/X42,References!$B$22),IF(NOT(V42="YES"),0,ROUND(BK42/X42,References!$B$22))))</f>
        <v/>
      </c>
      <c r="BN42" s="680">
        <f>IF(OR(D42="",L42=""),0,ROUND(BL42/Y42,References!$B$22))</f>
        <v>0</v>
      </c>
      <c r="BO42" s="684" t="str">
        <f>IF(AND(C42="",D42=""),"",IF(C42="",INDEX(References!#REF!,MATCH(Calculations!$D42,References!#REF!,0)),(INDEX(References!$L$4:$L$13,MATCH(Calculations!$C42,References!$H$4:$H$13,0)))))</f>
        <v/>
      </c>
      <c r="BP42" s="684" t="str">
        <f t="shared" si="22"/>
        <v/>
      </c>
      <c r="BQ42" s="684" t="str">
        <f t="shared" si="23"/>
        <v/>
      </c>
      <c r="BR42" s="684" t="str">
        <f t="shared" si="24"/>
        <v/>
      </c>
      <c r="BS42" s="691" t="str">
        <f t="shared" si="25"/>
        <v/>
      </c>
      <c r="BU42" s="692" t="str">
        <f>IF(AH42="","",AH42*References!$B$47)</f>
        <v/>
      </c>
      <c r="BV42" s="693" t="str">
        <f>IF(AI42="","",AI42*References!$B$47)</f>
        <v/>
      </c>
      <c r="BW42" s="693" t="str">
        <f>IF(AJ42="","",AJ42*References!$B$47)</f>
        <v/>
      </c>
      <c r="BX42" s="682">
        <f>IF(AK42="","",AK42*References!$B$47)</f>
        <v>0</v>
      </c>
      <c r="BZ42" s="692">
        <f t="shared" si="26"/>
        <v>0</v>
      </c>
      <c r="CA42" s="693">
        <f t="shared" si="27"/>
        <v>0</v>
      </c>
      <c r="CB42" s="693" t="str">
        <f t="shared" si="28"/>
        <v/>
      </c>
      <c r="CC42" s="693" t="str">
        <f t="shared" si="29"/>
        <v/>
      </c>
      <c r="CD42" s="682" t="str">
        <f t="shared" si="30"/>
        <v/>
      </c>
    </row>
    <row r="43" spans="2:82" x14ac:dyDescent="0.2">
      <c r="B43" s="669">
        <v>38</v>
      </c>
      <c r="C43" s="250" t="str">
        <f>IF('Customer Inputs'!$C53="","",'Customer Inputs'!$C53)</f>
        <v/>
      </c>
      <c r="D43" s="250" t="str">
        <f>IF(OR('Customer Inputs'!E53="",'Customer Inputs'!E53="No"),"",IF(F43="YES",References!$H$13,References!$H$12))</f>
        <v/>
      </c>
      <c r="E43" s="250" t="str">
        <f>IF(C43="","",'Customer Inputs'!$W53)</f>
        <v/>
      </c>
      <c r="F43" s="250" t="str">
        <f>IF(OR('Customer Inputs'!T53="",'Customer Inputs'!T53="No"),"","Yes")</f>
        <v/>
      </c>
      <c r="G43" s="251" t="str">
        <f>IF(C43="","",'Customer Inputs'!$M53)</f>
        <v/>
      </c>
      <c r="H43" s="251" t="str">
        <f t="shared" si="3"/>
        <v/>
      </c>
      <c r="I43" s="251" t="str">
        <f>IF(C43="","",'Customer Inputs'!$K53)</f>
        <v/>
      </c>
      <c r="J43" s="251" t="str">
        <f t="shared" si="4"/>
        <v/>
      </c>
      <c r="K43" s="251" t="str">
        <f t="shared" si="5"/>
        <v/>
      </c>
      <c r="L43" s="251" t="str">
        <f>IF(OR(D43="",'Customer Inputs'!$L53=""),"",'Customer Inputs'!$L53)</f>
        <v/>
      </c>
      <c r="M43" s="251" t="str">
        <f>IF(AND(C43="",D43=""),"",'Customer Inputs'!$AD53)</f>
        <v/>
      </c>
      <c r="N43" s="251" t="str">
        <f t="shared" si="6"/>
        <v/>
      </c>
      <c r="O43" s="690" t="str">
        <f>IF(AND(C43="",D43=""),"",'Customer Inputs'!$AB53)</f>
        <v/>
      </c>
      <c r="P43" s="251" t="str">
        <f>IF(OR(AA43=0,AA43&lt;0),"",IF(OR(C43="L734",C43="L734-P",C43="L744",C43="L744-P"),'Customer Inputs'!AB53,O43))</f>
        <v/>
      </c>
      <c r="Q43" s="251" t="str">
        <f t="shared" si="7"/>
        <v/>
      </c>
      <c r="R43" s="252" t="str">
        <f>IF(AND(C43="",D43=""),"",INDEX(References!$E$4:$E$65,MATCH('Customer Inputs'!$T$6,References!$D$4:$D$65,0)))</f>
        <v/>
      </c>
      <c r="S43" s="672" t="str">
        <f t="shared" si="36"/>
        <v/>
      </c>
      <c r="T43" s="673" t="str">
        <f t="shared" si="9"/>
        <v/>
      </c>
      <c r="U43" s="674" t="str">
        <f>IF(OR(M43=0,O43=0,'Customer Inputs'!Q53="",R43=0),"","PASS")</f>
        <v/>
      </c>
      <c r="V43" s="674" t="str">
        <f>IF(ADMIN!AE43="YES","YES",IF(ADMIN!AE43="NO","NO",""))</f>
        <v/>
      </c>
      <c r="W43" s="674" t="str">
        <f t="shared" si="10"/>
        <v/>
      </c>
      <c r="X43" s="674" t="str">
        <f t="shared" si="11"/>
        <v/>
      </c>
      <c r="Y43" s="674" t="str">
        <f t="shared" si="12"/>
        <v/>
      </c>
      <c r="Z43" s="255" t="str">
        <f>IF(AND(C43="",D43=""),"",IF(C43="",INDEX(References!$J$4:$J$13,MATCH(Calculations!$D43,References!H$4:$H$13,0)),(INDEX(References!$J$4:$J$13,MATCH(Calculations!$C43,References!H$4:$H$13,0)))))</f>
        <v/>
      </c>
      <c r="AA43" s="675" t="str">
        <f t="shared" si="31"/>
        <v/>
      </c>
      <c r="AB43" s="256" t="str">
        <f t="shared" si="13"/>
        <v/>
      </c>
      <c r="AC43" s="676" t="str">
        <f>IF(OR(C43="",I43=""),"",IF(U43="PASS",ROUND(AA43/X43,References!$B$23),IF(NOT(V43="YES"),0,ROUND(AA43/X43,References!$B$23))))</f>
        <v/>
      </c>
      <c r="AD43" s="676" t="str">
        <f>IF(AND(C43="",D43=""),"",IF(OR(D43=0,L43=0,Y43=""),0,ROUND(AB43/Y43,References!$B$23)))</f>
        <v/>
      </c>
      <c r="AE43" s="256" t="str">
        <f>IF(OR(C43="",I43=""),"",IF(U43="PASS",ROUND(AC43*X43,References!$B$23),IF(NOT(V43="YES"),0,ROUND(AC43*X43,References!$B$23))))</f>
        <v/>
      </c>
      <c r="AF43" s="256" t="str">
        <f>IF(AND(C43="",D43=""),"",IF(OR(D43=0,L43=0,Y43=""),0,ROUND(AD43*Y43,References!$B$23)))</f>
        <v/>
      </c>
      <c r="AG43" s="257" t="str">
        <f>IF(AND(C43="",D43=""),"",IF(C43="",INDEX(References!$K$4:$K$13,MATCH(Calculations!$D43,References!$H$4:$H$13,0)),INDEX(References!$K$4:$K$13,MATCH(Calculations!C43,References!$H$4:$H$13,0))))</f>
        <v/>
      </c>
      <c r="AH43" s="256" t="str">
        <f t="shared" si="34"/>
        <v/>
      </c>
      <c r="AI43" s="256" t="str">
        <f t="shared" si="35"/>
        <v/>
      </c>
      <c r="AJ43" s="257" t="str">
        <f>IF(OR(C43="",I43=""),"",IF(U43="PASS",ROUND(AH43/X43,References!$B$22),IF(NOT(V43="YES"),0,ROUND(AH43/X43,References!$B$22))))</f>
        <v/>
      </c>
      <c r="AK43" s="257">
        <f>IF(OR(D43="",L43=""),0,ROUND(AI43/Y43,References!$B$22))</f>
        <v>0</v>
      </c>
      <c r="AL43" s="258">
        <f>IF(OR(C43="",I43=""),0,IF(U43="PASS",ROUND(AJ43*X43,References!$B$22)))</f>
        <v>0</v>
      </c>
      <c r="AM43" s="258">
        <f>IF(OR(D43="",L43=""),0,IF(U43="PASS",ROUND(AK43*Y43,References!$B$22)))</f>
        <v>0</v>
      </c>
      <c r="AN43" s="258" t="str">
        <f t="shared" si="15"/>
        <v/>
      </c>
      <c r="AO43" s="259" t="str">
        <f>IF(D43="","",IF('Customer Information'!$L$15="Yes",(INDEX(References!$H$4:$AG$13,MATCH(Calculations!D43,References!$H$4:$H$13,0),25)),IF('Customer Information'!$L$15="No",(INDEX(References!$H$4:$AG$13,MATCH(Calculations!D43,References!$H$4:$H$13,0),24)))))</f>
        <v/>
      </c>
      <c r="AP43" s="541" t="str">
        <f>IF(C43="","",IF('Customer Information'!$L$15="Yes",(INDEX(References!$H$4:$AG$13,MATCH(Calculations!C43,References!$H$4:$H$13,0),25)),IF('Customer Information'!$L$15="No",(INDEX(References!$H$4:$AG$13,MATCH(Calculations!C43,References!$H$4:$H$13,0),24)))))</f>
        <v/>
      </c>
      <c r="AQ43" s="677" t="str">
        <f t="shared" si="16"/>
        <v/>
      </c>
      <c r="AR43" s="541" t="str">
        <f t="shared" si="33"/>
        <v/>
      </c>
      <c r="AS43" s="541">
        <f>IF(D43="",0,INDEX(References!$AG$4:$AG$13,MATCH(D43,References!$H$4:$H$13,0)))</f>
        <v>0</v>
      </c>
      <c r="AT43" s="541">
        <f>IF(C43="",0,INDEX(References!$AG$4:$AG$12,MATCH(C43,References!$H$4:$H$12,0)))</f>
        <v>0</v>
      </c>
      <c r="AU43" s="677" t="str">
        <f t="shared" si="17"/>
        <v/>
      </c>
      <c r="AV43" s="541" t="str">
        <f t="shared" si="18"/>
        <v/>
      </c>
      <c r="AW43" s="678" t="str">
        <f t="shared" si="19"/>
        <v/>
      </c>
      <c r="AX43" s="249"/>
      <c r="AY43" s="679" t="str">
        <f>IF(C43="","",INDEX(References!$I$4:$I$13,MATCH(Calculations!C43,References!$H$4:$H$13,0)))</f>
        <v/>
      </c>
      <c r="AZ43" s="680" t="str">
        <f>IF(C43="","",INDEX(References!$M$4:$M$13,MATCH(Calculations!C43,References!$H$4:$H$13,0)))</f>
        <v/>
      </c>
      <c r="BA43" s="680" t="str">
        <f>IF(C43="","",INDEX(References!$N$4:$N$13,MATCH(Calculations!C43,References!$H$4:$H$13,0)))</f>
        <v/>
      </c>
      <c r="BB43" s="681" t="str">
        <f>IF(C43="","",(AC43*AY43)/(1-INDEX(References!$O$4:$O$13,MATCH(Calculations!C43,References!$H$4:$H$13,0)))*((1-AZ43)*(1+BA43)))</f>
        <v/>
      </c>
      <c r="BC43" s="682" t="str">
        <f>IF(C43="","",(AJ43/(1-INDEX(References!$P$4:$P$13,MATCH(Calculations!C43,References!$H$4:$H$13,0)))*((1-AZ43)*(1+BA43))))</f>
        <v/>
      </c>
      <c r="BE43" s="683" t="str">
        <f>IF(D43="","",(INDEX(References!$I$4:$I$13,MATCH(Calculations!D43,References!$H$4:$H$13,0))))</f>
        <v/>
      </c>
      <c r="BF43" s="680" t="str">
        <f>IF(D43="","",INDEX(References!$M$4:$M$13,MATCH(Calculations!D43,References!$H$4:$H$13,0)))</f>
        <v/>
      </c>
      <c r="BG43" s="680" t="str">
        <f>IF(D43="","",INDEX(References!$N$4:$N$13,MATCH(Calculations!D43,References!$H$4:$H$13,0)))</f>
        <v/>
      </c>
      <c r="BH43" s="681" t="str">
        <f>IF(D43="","",(AD43*BE43)/(1-INDEX(References!$O$4:$O$13,MATCH(Calculations!D43,References!$H$4:$H$13,0)))*((1-BF43)*(1+BG43)))</f>
        <v/>
      </c>
      <c r="BI43" s="682" t="str">
        <f>IF(D43="","",AK43/(1-INDEX(References!$P$4:$P$13,MATCH(Calculations!D43,References!$H$4:$H$13,0)))*((1-BF43)*(1+BG43)))</f>
        <v/>
      </c>
      <c r="BK43" s="679" t="str">
        <f t="shared" si="20"/>
        <v/>
      </c>
      <c r="BL43" s="680" t="str">
        <f t="shared" si="21"/>
        <v/>
      </c>
      <c r="BM43" s="680" t="str">
        <f>IF(OR(C43="",I43=""),"",IF(U43="PASS",ROUND(BK43/X43,References!$B$22),IF(NOT(V43="YES"),0,ROUND(BK43/X43,References!$B$22))))</f>
        <v/>
      </c>
      <c r="BN43" s="680">
        <f>IF(OR(D43="",L43=""),0,ROUND(BL43/Y43,References!$B$22))</f>
        <v>0</v>
      </c>
      <c r="BO43" s="684" t="str">
        <f>IF(AND(C43="",D43=""),"",IF(C43="",INDEX(References!#REF!,MATCH(Calculations!$D43,References!#REF!,0)),(INDEX(References!$L$4:$L$13,MATCH(Calculations!$C43,References!$H$4:$H$13,0)))))</f>
        <v/>
      </c>
      <c r="BP43" s="684" t="str">
        <f t="shared" si="22"/>
        <v/>
      </c>
      <c r="BQ43" s="684" t="str">
        <f t="shared" si="23"/>
        <v/>
      </c>
      <c r="BR43" s="684" t="str">
        <f t="shared" si="24"/>
        <v/>
      </c>
      <c r="BS43" s="691" t="str">
        <f t="shared" si="25"/>
        <v/>
      </c>
      <c r="BU43" s="692" t="str">
        <f>IF(AH43="","",AH43*References!$B$47)</f>
        <v/>
      </c>
      <c r="BV43" s="693" t="str">
        <f>IF(AI43="","",AI43*References!$B$47)</f>
        <v/>
      </c>
      <c r="BW43" s="693" t="str">
        <f>IF(AJ43="","",AJ43*References!$B$47)</f>
        <v/>
      </c>
      <c r="BX43" s="682">
        <f>IF(AK43="","",AK43*References!$B$47)</f>
        <v>0</v>
      </c>
      <c r="BZ43" s="692">
        <f t="shared" si="26"/>
        <v>0</v>
      </c>
      <c r="CA43" s="693">
        <f t="shared" si="27"/>
        <v>0</v>
      </c>
      <c r="CB43" s="693" t="str">
        <f t="shared" si="28"/>
        <v/>
      </c>
      <c r="CC43" s="693" t="str">
        <f t="shared" si="29"/>
        <v/>
      </c>
      <c r="CD43" s="682" t="str">
        <f t="shared" si="30"/>
        <v/>
      </c>
    </row>
    <row r="44" spans="2:82" x14ac:dyDescent="0.2">
      <c r="B44" s="669">
        <v>39</v>
      </c>
      <c r="C44" s="250" t="str">
        <f>IF('Customer Inputs'!$C54="","",'Customer Inputs'!$C54)</f>
        <v/>
      </c>
      <c r="D44" s="250" t="str">
        <f>IF(OR('Customer Inputs'!E54="",'Customer Inputs'!E54="No"),"",IF(F44="YES",References!$H$13,References!$H$12))</f>
        <v/>
      </c>
      <c r="E44" s="250" t="str">
        <f>IF(C44="","",'Customer Inputs'!$W54)</f>
        <v/>
      </c>
      <c r="F44" s="250" t="str">
        <f>IF(OR('Customer Inputs'!T54="",'Customer Inputs'!T54="No"),"","Yes")</f>
        <v/>
      </c>
      <c r="G44" s="251" t="str">
        <f>IF(C44="","",'Customer Inputs'!$M54)</f>
        <v/>
      </c>
      <c r="H44" s="251" t="str">
        <f t="shared" si="3"/>
        <v/>
      </c>
      <c r="I44" s="251" t="str">
        <f>IF(C44="","",'Customer Inputs'!$K54)</f>
        <v/>
      </c>
      <c r="J44" s="251" t="str">
        <f t="shared" si="4"/>
        <v/>
      </c>
      <c r="K44" s="251" t="str">
        <f t="shared" si="5"/>
        <v/>
      </c>
      <c r="L44" s="251" t="str">
        <f>IF(OR(D44="",'Customer Inputs'!$L54=""),"",'Customer Inputs'!$L54)</f>
        <v/>
      </c>
      <c r="M44" s="251" t="str">
        <f>IF(AND(C44="",D44=""),"",'Customer Inputs'!$AD54)</f>
        <v/>
      </c>
      <c r="N44" s="251" t="str">
        <f t="shared" si="6"/>
        <v/>
      </c>
      <c r="O44" s="690" t="str">
        <f>IF(AND(C44="",D44=""),"",'Customer Inputs'!$AB54)</f>
        <v/>
      </c>
      <c r="P44" s="251" t="str">
        <f>IF(OR(AA44=0,AA44&lt;0),"",IF(OR(C44="L734",C44="L734-P",C44="L744",C44="L744-P"),'Customer Inputs'!AB54,O44))</f>
        <v/>
      </c>
      <c r="Q44" s="251" t="str">
        <f t="shared" si="7"/>
        <v/>
      </c>
      <c r="R44" s="252" t="str">
        <f>IF(AND(C44="",D44=""),"",INDEX(References!$E$4:$E$65,MATCH('Customer Inputs'!$T$6,References!$D$4:$D$65,0)))</f>
        <v/>
      </c>
      <c r="S44" s="672" t="str">
        <f t="shared" si="36"/>
        <v/>
      </c>
      <c r="T44" s="673" t="str">
        <f t="shared" si="9"/>
        <v/>
      </c>
      <c r="U44" s="674" t="str">
        <f>IF(OR(M44=0,O44=0,'Customer Inputs'!Q54="",R44=0),"","PASS")</f>
        <v/>
      </c>
      <c r="V44" s="674" t="str">
        <f>IF(ADMIN!AE44="YES","YES",IF(ADMIN!AE44="NO","NO",""))</f>
        <v/>
      </c>
      <c r="W44" s="674" t="str">
        <f t="shared" si="10"/>
        <v/>
      </c>
      <c r="X44" s="674" t="str">
        <f t="shared" si="11"/>
        <v/>
      </c>
      <c r="Y44" s="674" t="str">
        <f t="shared" si="12"/>
        <v/>
      </c>
      <c r="Z44" s="255" t="str">
        <f>IF(AND(C44="",D44=""),"",IF(C44="",INDEX(References!$J$4:$J$13,MATCH(Calculations!$D44,References!H$4:$H$13,0)),(INDEX(References!$J$4:$J$13,MATCH(Calculations!$C44,References!H$4:$H$13,0)))))</f>
        <v/>
      </c>
      <c r="AA44" s="675" t="str">
        <f t="shared" si="31"/>
        <v/>
      </c>
      <c r="AB44" s="256" t="str">
        <f t="shared" si="13"/>
        <v/>
      </c>
      <c r="AC44" s="676" t="str">
        <f>IF(OR(C44="",I44=""),"",IF(U44="PASS",ROUND(AA44/X44,References!$B$23),IF(NOT(V44="YES"),0,ROUND(AA44/X44,References!$B$23))))</f>
        <v/>
      </c>
      <c r="AD44" s="676" t="str">
        <f>IF(AND(C44="",D44=""),"",IF(OR(D44=0,L44=0,Y44=""),0,ROUND(AB44/Y44,References!$B$23)))</f>
        <v/>
      </c>
      <c r="AE44" s="256" t="str">
        <f>IF(OR(C44="",I44=""),"",IF(U44="PASS",ROUND(AC44*X44,References!$B$23),IF(NOT(V44="YES"),0,ROUND(AC44*X44,References!$B$23))))</f>
        <v/>
      </c>
      <c r="AF44" s="256" t="str">
        <f>IF(AND(C44="",D44=""),"",IF(OR(D44=0,L44=0,Y44=""),0,ROUND(AD44*Y44,References!$B$23)))</f>
        <v/>
      </c>
      <c r="AG44" s="257" t="str">
        <f>IF(AND(C44="",D44=""),"",IF(C44="",INDEX(References!$K$4:$K$13,MATCH(Calculations!$D44,References!$H$4:$H$13,0)),INDEX(References!$K$4:$K$13,MATCH(Calculations!C44,References!$H$4:$H$13,0))))</f>
        <v/>
      </c>
      <c r="AH44" s="256" t="str">
        <f t="shared" si="34"/>
        <v/>
      </c>
      <c r="AI44" s="256" t="str">
        <f t="shared" si="35"/>
        <v/>
      </c>
      <c r="AJ44" s="257" t="str">
        <f>IF(OR(C44="",I44=""),"",IF(U44="PASS",ROUND(AH44/X44,References!$B$22),IF(NOT(V44="YES"),0,ROUND(AH44/X44,References!$B$22))))</f>
        <v/>
      </c>
      <c r="AK44" s="257">
        <f>IF(OR(D44="",L44=""),0,ROUND(AI44/Y44,References!$B$22))</f>
        <v>0</v>
      </c>
      <c r="AL44" s="258">
        <f>IF(OR(C44="",I44=""),0,IF(U44="PASS",ROUND(AJ44*X44,References!$B$22)))</f>
        <v>0</v>
      </c>
      <c r="AM44" s="258">
        <f>IF(OR(D44="",L44=""),0,IF(U44="PASS",ROUND(AK44*Y44,References!$B$22)))</f>
        <v>0</v>
      </c>
      <c r="AN44" s="258" t="str">
        <f t="shared" si="15"/>
        <v/>
      </c>
      <c r="AO44" s="259" t="str">
        <f>IF(D44="","",IF('Customer Information'!$L$15="Yes",(INDEX(References!$H$4:$AG$13,MATCH(Calculations!D44,References!$H$4:$H$13,0),25)),IF('Customer Information'!$L$15="No",(INDEX(References!$H$4:$AG$13,MATCH(Calculations!D44,References!$H$4:$H$13,0),24)))))</f>
        <v/>
      </c>
      <c r="AP44" s="541" t="str">
        <f>IF(C44="","",IF('Customer Information'!$L$15="Yes",(INDEX(References!$H$4:$AG$13,MATCH(Calculations!C44,References!$H$4:$H$13,0),25)),IF('Customer Information'!$L$15="No",(INDEX(References!$H$4:$AG$13,MATCH(Calculations!C44,References!$H$4:$H$13,0),24)))))</f>
        <v/>
      </c>
      <c r="AQ44" s="677" t="str">
        <f t="shared" si="16"/>
        <v/>
      </c>
      <c r="AR44" s="541" t="str">
        <f t="shared" si="33"/>
        <v/>
      </c>
      <c r="AS44" s="541">
        <f>IF(D44="",0,INDEX(References!$AG$4:$AG$13,MATCH(D44,References!$H$4:$H$13,0)))</f>
        <v>0</v>
      </c>
      <c r="AT44" s="541">
        <f>IF(C44="",0,INDEX(References!$AG$4:$AG$12,MATCH(C44,References!$H$4:$H$12,0)))</f>
        <v>0</v>
      </c>
      <c r="AU44" s="677" t="str">
        <f t="shared" si="17"/>
        <v/>
      </c>
      <c r="AV44" s="541" t="str">
        <f t="shared" si="18"/>
        <v/>
      </c>
      <c r="AW44" s="678" t="str">
        <f t="shared" si="19"/>
        <v/>
      </c>
      <c r="AX44" s="249"/>
      <c r="AY44" s="679" t="str">
        <f>IF(C44="","",INDEX(References!$I$4:$I$13,MATCH(Calculations!C44,References!$H$4:$H$13,0)))</f>
        <v/>
      </c>
      <c r="AZ44" s="680" t="str">
        <f>IF(C44="","",INDEX(References!$M$4:$M$13,MATCH(Calculations!C44,References!$H$4:$H$13,0)))</f>
        <v/>
      </c>
      <c r="BA44" s="680" t="str">
        <f>IF(C44="","",INDEX(References!$N$4:$N$13,MATCH(Calculations!C44,References!$H$4:$H$13,0)))</f>
        <v/>
      </c>
      <c r="BB44" s="681" t="str">
        <f>IF(C44="","",(AC44*AY44)/(1-INDEX(References!$O$4:$O$13,MATCH(Calculations!C44,References!$H$4:$H$13,0)))*((1-AZ44)*(1+BA44)))</f>
        <v/>
      </c>
      <c r="BC44" s="682" t="str">
        <f>IF(C44="","",(AJ44/(1-INDEX(References!$P$4:$P$13,MATCH(Calculations!C44,References!$H$4:$H$13,0)))*((1-AZ44)*(1+BA44))))</f>
        <v/>
      </c>
      <c r="BE44" s="683" t="str">
        <f>IF(D44="","",(INDEX(References!$I$4:$I$13,MATCH(Calculations!D44,References!$H$4:$H$13,0))))</f>
        <v/>
      </c>
      <c r="BF44" s="680" t="str">
        <f>IF(D44="","",INDEX(References!$M$4:$M$13,MATCH(Calculations!D44,References!$H$4:$H$13,0)))</f>
        <v/>
      </c>
      <c r="BG44" s="680" t="str">
        <f>IF(D44="","",INDEX(References!$N$4:$N$13,MATCH(Calculations!D44,References!$H$4:$H$13,0)))</f>
        <v/>
      </c>
      <c r="BH44" s="681" t="str">
        <f>IF(D44="","",(AD44*BE44)/(1-INDEX(References!$O$4:$O$13,MATCH(Calculations!D44,References!$H$4:$H$13,0)))*((1-BF44)*(1+BG44)))</f>
        <v/>
      </c>
      <c r="BI44" s="682" t="str">
        <f>IF(D44="","",AK44/(1-INDEX(References!$P$4:$P$13,MATCH(Calculations!D44,References!$H$4:$H$13,0)))*((1-BF44)*(1+BG44)))</f>
        <v/>
      </c>
      <c r="BK44" s="679" t="str">
        <f t="shared" si="20"/>
        <v/>
      </c>
      <c r="BL44" s="680" t="str">
        <f t="shared" si="21"/>
        <v/>
      </c>
      <c r="BM44" s="680" t="str">
        <f>IF(OR(C44="",I44=""),"",IF(U44="PASS",ROUND(BK44/X44,References!$B$22),IF(NOT(V44="YES"),0,ROUND(BK44/X44,References!$B$22))))</f>
        <v/>
      </c>
      <c r="BN44" s="680">
        <f>IF(OR(D44="",L44=""),0,ROUND(BL44/Y44,References!$B$22))</f>
        <v>0</v>
      </c>
      <c r="BO44" s="684" t="str">
        <f>IF(AND(C44="",D44=""),"",IF(C44="",INDEX(References!#REF!,MATCH(Calculations!$D44,References!#REF!,0)),(INDEX(References!$L$4:$L$13,MATCH(Calculations!$C44,References!$H$4:$H$13,0)))))</f>
        <v/>
      </c>
      <c r="BP44" s="684" t="str">
        <f t="shared" si="22"/>
        <v/>
      </c>
      <c r="BQ44" s="684" t="str">
        <f t="shared" si="23"/>
        <v/>
      </c>
      <c r="BR44" s="684" t="str">
        <f t="shared" si="24"/>
        <v/>
      </c>
      <c r="BS44" s="691" t="str">
        <f t="shared" si="25"/>
        <v/>
      </c>
      <c r="BU44" s="692" t="str">
        <f>IF(AH44="","",AH44*References!$B$47)</f>
        <v/>
      </c>
      <c r="BV44" s="693" t="str">
        <f>IF(AI44="","",AI44*References!$B$47)</f>
        <v/>
      </c>
      <c r="BW44" s="693" t="str">
        <f>IF(AJ44="","",AJ44*References!$B$47)</f>
        <v/>
      </c>
      <c r="BX44" s="682">
        <f>IF(AK44="","",AK44*References!$B$47)</f>
        <v>0</v>
      </c>
      <c r="BZ44" s="692">
        <f t="shared" si="26"/>
        <v>0</v>
      </c>
      <c r="CA44" s="693">
        <f t="shared" si="27"/>
        <v>0</v>
      </c>
      <c r="CB44" s="693" t="str">
        <f t="shared" si="28"/>
        <v/>
      </c>
      <c r="CC44" s="693" t="str">
        <f t="shared" si="29"/>
        <v/>
      </c>
      <c r="CD44" s="682" t="str">
        <f t="shared" si="30"/>
        <v/>
      </c>
    </row>
    <row r="45" spans="2:82" x14ac:dyDescent="0.2">
      <c r="B45" s="669">
        <v>40</v>
      </c>
      <c r="C45" s="250" t="str">
        <f>IF('Customer Inputs'!$C55="","",'Customer Inputs'!$C55)</f>
        <v/>
      </c>
      <c r="D45" s="250" t="str">
        <f>IF(OR('Customer Inputs'!E55="",'Customer Inputs'!E55="No"),"",IF(F45="YES",References!$H$13,References!$H$12))</f>
        <v/>
      </c>
      <c r="E45" s="250" t="str">
        <f>IF(C45="","",'Customer Inputs'!$W55)</f>
        <v/>
      </c>
      <c r="F45" s="250" t="str">
        <f>IF(OR('Customer Inputs'!T55="",'Customer Inputs'!T55="No"),"","Yes")</f>
        <v/>
      </c>
      <c r="G45" s="251" t="str">
        <f>IF(C45="","",'Customer Inputs'!$M55)</f>
        <v/>
      </c>
      <c r="H45" s="251" t="str">
        <f t="shared" si="3"/>
        <v/>
      </c>
      <c r="I45" s="251" t="str">
        <f>IF(C45="","",'Customer Inputs'!$K55)</f>
        <v/>
      </c>
      <c r="J45" s="251" t="str">
        <f t="shared" si="4"/>
        <v/>
      </c>
      <c r="K45" s="251" t="str">
        <f t="shared" si="5"/>
        <v/>
      </c>
      <c r="L45" s="251" t="str">
        <f>IF(OR(D45="",'Customer Inputs'!$L55=""),"",'Customer Inputs'!$L55)</f>
        <v/>
      </c>
      <c r="M45" s="251" t="str">
        <f>IF(AND(C45="",D45=""),"",'Customer Inputs'!$AD55)</f>
        <v/>
      </c>
      <c r="N45" s="251" t="str">
        <f t="shared" si="6"/>
        <v/>
      </c>
      <c r="O45" s="690" t="str">
        <f>IF(AND(C45="",D45=""),"",'Customer Inputs'!$AB55)</f>
        <v/>
      </c>
      <c r="P45" s="251" t="str">
        <f>IF(OR(AA45=0,AA45&lt;0),"",IF(OR(C45="L734",C45="L734-P",C45="L744",C45="L744-P"),'Customer Inputs'!AB55,O45))</f>
        <v/>
      </c>
      <c r="Q45" s="251" t="str">
        <f t="shared" si="7"/>
        <v/>
      </c>
      <c r="R45" s="252" t="str">
        <f>IF(AND(C45="",D45=""),"",INDEX(References!$E$4:$E$65,MATCH('Customer Inputs'!$T$6,References!$D$4:$D$65,0)))</f>
        <v/>
      </c>
      <c r="S45" s="672" t="str">
        <f t="shared" si="36"/>
        <v/>
      </c>
      <c r="T45" s="673" t="str">
        <f t="shared" si="9"/>
        <v/>
      </c>
      <c r="U45" s="674" t="str">
        <f>IF(OR(M45=0,O45=0,'Customer Inputs'!Q55="",R45=0),"","PASS")</f>
        <v/>
      </c>
      <c r="V45" s="674" t="str">
        <f>IF(ADMIN!AE45="YES","YES",IF(ADMIN!AE45="NO","NO",""))</f>
        <v/>
      </c>
      <c r="W45" s="674" t="str">
        <f t="shared" si="10"/>
        <v/>
      </c>
      <c r="X45" s="674" t="str">
        <f t="shared" si="11"/>
        <v/>
      </c>
      <c r="Y45" s="674" t="str">
        <f t="shared" si="12"/>
        <v/>
      </c>
      <c r="Z45" s="255" t="str">
        <f>IF(AND(C45="",D45=""),"",IF(C45="",INDEX(References!$J$4:$J$13,MATCH(Calculations!$D45,References!H$4:$H$13,0)),(INDEX(References!$J$4:$J$13,MATCH(Calculations!$C45,References!H$4:$H$13,0)))))</f>
        <v/>
      </c>
      <c r="AA45" s="675" t="str">
        <f t="shared" si="31"/>
        <v/>
      </c>
      <c r="AB45" s="256" t="str">
        <f t="shared" si="13"/>
        <v/>
      </c>
      <c r="AC45" s="676" t="str">
        <f>IF(OR(C45="",I45=""),"",IF(U45="PASS",ROUND(AA45/X45,References!$B$23),IF(NOT(V45="YES"),0,ROUND(AA45/X45,References!$B$23))))</f>
        <v/>
      </c>
      <c r="AD45" s="676" t="str">
        <f>IF(AND(C45="",D45=""),"",IF(OR(D45=0,L45=0,Y45=""),0,ROUND(AB45/Y45,References!$B$23)))</f>
        <v/>
      </c>
      <c r="AE45" s="256" t="str">
        <f>IF(OR(C45="",I45=""),"",IF(U45="PASS",ROUND(AC45*X45,References!$B$23),IF(NOT(V45="YES"),0,ROUND(AC45*X45,References!$B$23))))</f>
        <v/>
      </c>
      <c r="AF45" s="256" t="str">
        <f>IF(AND(C45="",D45=""),"",IF(OR(D45=0,L45=0,Y45=""),0,ROUND(AD45*Y45,References!$B$23)))</f>
        <v/>
      </c>
      <c r="AG45" s="257" t="str">
        <f>IF(AND(C45="",D45=""),"",IF(C45="",INDEX(References!$K$4:$K$13,MATCH(Calculations!$D45,References!$H$4:$H$13,0)),INDEX(References!$K$4:$K$13,MATCH(Calculations!C45,References!$H$4:$H$13,0))))</f>
        <v/>
      </c>
      <c r="AH45" s="256" t="str">
        <f t="shared" si="34"/>
        <v/>
      </c>
      <c r="AI45" s="256" t="str">
        <f t="shared" si="35"/>
        <v/>
      </c>
      <c r="AJ45" s="257" t="str">
        <f>IF(OR(C45="",I45=""),"",IF(U45="PASS",ROUND(AH45/X45,References!$B$22),IF(NOT(V45="YES"),0,ROUND(AH45/X45,References!$B$22))))</f>
        <v/>
      </c>
      <c r="AK45" s="257">
        <f>IF(OR(D45="",L45=""),0,ROUND(AI45/Y45,References!$B$22))</f>
        <v>0</v>
      </c>
      <c r="AL45" s="258">
        <f>IF(OR(C45="",I45=""),0,IF(U45="PASS",ROUND(AJ45*X45,References!$B$22)))</f>
        <v>0</v>
      </c>
      <c r="AM45" s="258">
        <f>IF(OR(D45="",L45=""),0,IF(U45="PASS",ROUND(AK45*Y45,References!$B$22)))</f>
        <v>0</v>
      </c>
      <c r="AN45" s="258" t="str">
        <f t="shared" si="15"/>
        <v/>
      </c>
      <c r="AO45" s="259" t="str">
        <f>IF(D45="","",IF('Customer Information'!$L$15="Yes",(INDEX(References!$H$4:$AG$13,MATCH(Calculations!D45,References!$H$4:$H$13,0),25)),IF('Customer Information'!$L$15="No",(INDEX(References!$H$4:$AG$13,MATCH(Calculations!D45,References!$H$4:$H$13,0),24)))))</f>
        <v/>
      </c>
      <c r="AP45" s="541" t="str">
        <f>IF(C45="","",IF('Customer Information'!$L$15="Yes",(INDEX(References!$H$4:$AG$13,MATCH(Calculations!C45,References!$H$4:$H$13,0),25)),IF('Customer Information'!$L$15="No",(INDEX(References!$H$4:$AG$13,MATCH(Calculations!C45,References!$H$4:$H$13,0),24)))))</f>
        <v/>
      </c>
      <c r="AQ45" s="677" t="str">
        <f t="shared" si="16"/>
        <v/>
      </c>
      <c r="AR45" s="541" t="str">
        <f t="shared" si="33"/>
        <v/>
      </c>
      <c r="AS45" s="541">
        <f>IF(D45="",0,INDEX(References!$AG$4:$AG$13,MATCH(D45,References!$H$4:$H$13,0)))</f>
        <v>0</v>
      </c>
      <c r="AT45" s="541">
        <f>IF(C45="",0,INDEX(References!$AG$4:$AG$12,MATCH(C45,References!$H$4:$H$12,0)))</f>
        <v>0</v>
      </c>
      <c r="AU45" s="677" t="str">
        <f t="shared" si="17"/>
        <v/>
      </c>
      <c r="AV45" s="541" t="str">
        <f t="shared" si="18"/>
        <v/>
      </c>
      <c r="AW45" s="678" t="str">
        <f t="shared" si="19"/>
        <v/>
      </c>
      <c r="AX45" s="249"/>
      <c r="AY45" s="679" t="str">
        <f>IF(C45="","",INDEX(References!$I$4:$I$13,MATCH(Calculations!C45,References!$H$4:$H$13,0)))</f>
        <v/>
      </c>
      <c r="AZ45" s="680" t="str">
        <f>IF(C45="","",INDEX(References!$M$4:$M$13,MATCH(Calculations!C45,References!$H$4:$H$13,0)))</f>
        <v/>
      </c>
      <c r="BA45" s="680" t="str">
        <f>IF(C45="","",INDEX(References!$N$4:$N$13,MATCH(Calculations!C45,References!$H$4:$H$13,0)))</f>
        <v/>
      </c>
      <c r="BB45" s="681" t="str">
        <f>IF(C45="","",(AC45*AY45)/(1-INDEX(References!$O$4:$O$13,MATCH(Calculations!C45,References!$H$4:$H$13,0)))*((1-AZ45)*(1+BA45)))</f>
        <v/>
      </c>
      <c r="BC45" s="682" t="str">
        <f>IF(C45="","",(AJ45/(1-INDEX(References!$P$4:$P$13,MATCH(Calculations!C45,References!$H$4:$H$13,0)))*((1-AZ45)*(1+BA45))))</f>
        <v/>
      </c>
      <c r="BE45" s="683" t="str">
        <f>IF(D45="","",(INDEX(References!$I$4:$I$13,MATCH(Calculations!D45,References!$H$4:$H$13,0))))</f>
        <v/>
      </c>
      <c r="BF45" s="680" t="str">
        <f>IF(D45="","",INDEX(References!$M$4:$M$13,MATCH(Calculations!D45,References!$H$4:$H$13,0)))</f>
        <v/>
      </c>
      <c r="BG45" s="680" t="str">
        <f>IF(D45="","",INDEX(References!$N$4:$N$13,MATCH(Calculations!D45,References!$H$4:$H$13,0)))</f>
        <v/>
      </c>
      <c r="BH45" s="681" t="str">
        <f>IF(D45="","",(AD45*BE45)/(1-INDEX(References!$O$4:$O$13,MATCH(Calculations!D45,References!$H$4:$H$13,0)))*((1-BF45)*(1+BG45)))</f>
        <v/>
      </c>
      <c r="BI45" s="682" t="str">
        <f>IF(D45="","",AK45/(1-INDEX(References!$P$4:$P$13,MATCH(Calculations!D45,References!$H$4:$H$13,0)))*((1-BF45)*(1+BG45)))</f>
        <v/>
      </c>
      <c r="BK45" s="679" t="str">
        <f t="shared" si="20"/>
        <v/>
      </c>
      <c r="BL45" s="680" t="str">
        <f t="shared" si="21"/>
        <v/>
      </c>
      <c r="BM45" s="680" t="str">
        <f>IF(OR(C45="",I45=""),"",IF(U45="PASS",ROUND(BK45/X45,References!$B$22),IF(NOT(V45="YES"),0,ROUND(BK45/X45,References!$B$22))))</f>
        <v/>
      </c>
      <c r="BN45" s="680">
        <f>IF(OR(D45="",L45=""),0,ROUND(BL45/Y45,References!$B$22))</f>
        <v>0</v>
      </c>
      <c r="BO45" s="684" t="str">
        <f>IF(AND(C45="",D45=""),"",IF(C45="",INDEX(References!#REF!,MATCH(Calculations!$D45,References!#REF!,0)),(INDEX(References!$L$4:$L$13,MATCH(Calculations!$C45,References!$H$4:$H$13,0)))))</f>
        <v/>
      </c>
      <c r="BP45" s="684" t="str">
        <f t="shared" si="22"/>
        <v/>
      </c>
      <c r="BQ45" s="684" t="str">
        <f t="shared" si="23"/>
        <v/>
      </c>
      <c r="BR45" s="684" t="str">
        <f t="shared" si="24"/>
        <v/>
      </c>
      <c r="BS45" s="691" t="str">
        <f t="shared" si="25"/>
        <v/>
      </c>
      <c r="BU45" s="692" t="str">
        <f>IF(AH45="","",AH45*References!$B$47)</f>
        <v/>
      </c>
      <c r="BV45" s="693" t="str">
        <f>IF(AI45="","",AI45*References!$B$47)</f>
        <v/>
      </c>
      <c r="BW45" s="693" t="str">
        <f>IF(AJ45="","",AJ45*References!$B$47)</f>
        <v/>
      </c>
      <c r="BX45" s="682">
        <f>IF(AK45="","",AK45*References!$B$47)</f>
        <v>0</v>
      </c>
      <c r="BZ45" s="692">
        <f t="shared" si="26"/>
        <v>0</v>
      </c>
      <c r="CA45" s="693">
        <f t="shared" si="27"/>
        <v>0</v>
      </c>
      <c r="CB45" s="693" t="str">
        <f t="shared" si="28"/>
        <v/>
      </c>
      <c r="CC45" s="693" t="str">
        <f t="shared" si="29"/>
        <v/>
      </c>
      <c r="CD45" s="682" t="str">
        <f t="shared" si="30"/>
        <v/>
      </c>
    </row>
    <row r="46" spans="2:82" x14ac:dyDescent="0.2">
      <c r="B46" s="669">
        <v>41</v>
      </c>
      <c r="C46" s="250" t="str">
        <f>IF('Customer Inputs'!$C56="","",'Customer Inputs'!$C56)</f>
        <v/>
      </c>
      <c r="D46" s="250" t="str">
        <f>IF(OR('Customer Inputs'!E56="",'Customer Inputs'!E56="No"),"",IF(F46="YES",References!$H$13,References!$H$12))</f>
        <v/>
      </c>
      <c r="E46" s="250" t="str">
        <f>IF(C46="","",'Customer Inputs'!$W56)</f>
        <v/>
      </c>
      <c r="F46" s="250" t="str">
        <f>IF(OR('Customer Inputs'!T56="",'Customer Inputs'!T56="No"),"","Yes")</f>
        <v/>
      </c>
      <c r="G46" s="251" t="str">
        <f>IF(C46="","",'Customer Inputs'!$M56)</f>
        <v/>
      </c>
      <c r="H46" s="251" t="str">
        <f t="shared" si="3"/>
        <v/>
      </c>
      <c r="I46" s="251" t="str">
        <f>IF(C46="","",'Customer Inputs'!$K56)</f>
        <v/>
      </c>
      <c r="J46" s="251" t="str">
        <f t="shared" si="4"/>
        <v/>
      </c>
      <c r="K46" s="251" t="str">
        <f t="shared" si="5"/>
        <v/>
      </c>
      <c r="L46" s="251" t="str">
        <f>IF(OR(D46="",'Customer Inputs'!$L56=""),"",'Customer Inputs'!$L56)</f>
        <v/>
      </c>
      <c r="M46" s="251" t="str">
        <f>IF(AND(C46="",D46=""),"",'Customer Inputs'!$AD56)</f>
        <v/>
      </c>
      <c r="N46" s="251" t="str">
        <f t="shared" si="6"/>
        <v/>
      </c>
      <c r="O46" s="690" t="str">
        <f>IF(AND(C46="",D46=""),"",'Customer Inputs'!$AB56)</f>
        <v/>
      </c>
      <c r="P46" s="251" t="str">
        <f>IF(OR(AA46=0,AA46&lt;0),"",IF(OR(C46="L734",C46="L734-P",C46="L744",C46="L744-P"),'Customer Inputs'!AB56,O46))</f>
        <v/>
      </c>
      <c r="Q46" s="251" t="str">
        <f t="shared" si="7"/>
        <v/>
      </c>
      <c r="R46" s="252" t="str">
        <f>IF(AND(C46="",D46=""),"",INDEX(References!$E$4:$E$65,MATCH('Customer Inputs'!$T$6,References!$D$4:$D$65,0)))</f>
        <v/>
      </c>
      <c r="S46" s="672" t="str">
        <f t="shared" si="36"/>
        <v/>
      </c>
      <c r="T46" s="673" t="str">
        <f t="shared" si="9"/>
        <v/>
      </c>
      <c r="U46" s="674" t="str">
        <f>IF(OR(M46=0,O46=0,'Customer Inputs'!Q56="",R46=0),"","PASS")</f>
        <v/>
      </c>
      <c r="V46" s="674" t="str">
        <f>IF(ADMIN!AE46="YES","YES",IF(ADMIN!AE46="NO","NO",""))</f>
        <v/>
      </c>
      <c r="W46" s="674" t="str">
        <f t="shared" si="10"/>
        <v/>
      </c>
      <c r="X46" s="674" t="str">
        <f t="shared" si="11"/>
        <v/>
      </c>
      <c r="Y46" s="674" t="str">
        <f t="shared" si="12"/>
        <v/>
      </c>
      <c r="Z46" s="255" t="str">
        <f>IF(AND(C46="",D46=""),"",IF(C46="",INDEX(References!$J$4:$J$13,MATCH(Calculations!$D46,References!H$4:$H$13,0)),(INDEX(References!$J$4:$J$13,MATCH(Calculations!$C46,References!H$4:$H$13,0)))))</f>
        <v/>
      </c>
      <c r="AA46" s="675" t="str">
        <f t="shared" si="31"/>
        <v/>
      </c>
      <c r="AB46" s="256" t="str">
        <f t="shared" si="13"/>
        <v/>
      </c>
      <c r="AC46" s="676" t="str">
        <f>IF(OR(C46="",I46=""),"",IF(U46="PASS",ROUND(AA46/X46,References!$B$23),IF(NOT(V46="YES"),0,ROUND(AA46/X46,References!$B$23))))</f>
        <v/>
      </c>
      <c r="AD46" s="676" t="str">
        <f>IF(AND(C46="",D46=""),"",IF(OR(D46=0,L46=0,Y46=""),0,ROUND(AB46/Y46,References!$B$23)))</f>
        <v/>
      </c>
      <c r="AE46" s="256" t="str">
        <f>IF(OR(C46="",I46=""),"",IF(U46="PASS",ROUND(AC46*X46,References!$B$23),IF(NOT(V46="YES"),0,ROUND(AC46*X46,References!$B$23))))</f>
        <v/>
      </c>
      <c r="AF46" s="256" t="str">
        <f>IF(AND(C46="",D46=""),"",IF(OR(D46=0,L46=0,Y46=""),0,ROUND(AD46*Y46,References!$B$23)))</f>
        <v/>
      </c>
      <c r="AG46" s="257" t="str">
        <f>IF(AND(C46="",D46=""),"",IF(C46="",INDEX(References!$K$4:$K$13,MATCH(Calculations!$D46,References!$H$4:$H$13,0)),INDEX(References!$K$4:$K$13,MATCH(Calculations!C46,References!$H$4:$H$13,0))))</f>
        <v/>
      </c>
      <c r="AH46" s="256" t="str">
        <f t="shared" si="34"/>
        <v/>
      </c>
      <c r="AI46" s="256" t="str">
        <f t="shared" si="35"/>
        <v/>
      </c>
      <c r="AJ46" s="257" t="str">
        <f>IF(OR(C46="",I46=""),"",IF(U46="PASS",ROUND(AH46/X46,References!$B$22),IF(NOT(V46="YES"),0,ROUND(AH46/X46,References!$B$22))))</f>
        <v/>
      </c>
      <c r="AK46" s="257">
        <f>IF(OR(D46="",L46=""),0,ROUND(AI46/Y46,References!$B$22))</f>
        <v>0</v>
      </c>
      <c r="AL46" s="258">
        <f>IF(OR(C46="",I46=""),0,IF(U46="PASS",ROUND(AJ46*X46,References!$B$22)))</f>
        <v>0</v>
      </c>
      <c r="AM46" s="258">
        <f>IF(OR(D46="",L46=""),0,IF(U46="PASS",ROUND(AK46*Y46,References!$B$22)))</f>
        <v>0</v>
      </c>
      <c r="AN46" s="258" t="str">
        <f t="shared" si="15"/>
        <v/>
      </c>
      <c r="AO46" s="259" t="str">
        <f>IF(D46="","",IF('Customer Information'!$L$15="Yes",(INDEX(References!$H$4:$AG$13,MATCH(Calculations!D46,References!$H$4:$H$13,0),25)),IF('Customer Information'!$L$15="No",(INDEX(References!$H$4:$AG$13,MATCH(Calculations!D46,References!$H$4:$H$13,0),24)))))</f>
        <v/>
      </c>
      <c r="AP46" s="541" t="str">
        <f>IF(C46="","",IF('Customer Information'!$L$15="Yes",(INDEX(References!$H$4:$AG$13,MATCH(Calculations!C46,References!$H$4:$H$13,0),25)),IF('Customer Information'!$L$15="No",(INDEX(References!$H$4:$AG$13,MATCH(Calculations!C46,References!$H$4:$H$13,0),24)))))</f>
        <v/>
      </c>
      <c r="AQ46" s="677" t="str">
        <f t="shared" si="16"/>
        <v/>
      </c>
      <c r="AR46" s="541" t="str">
        <f t="shared" si="33"/>
        <v/>
      </c>
      <c r="AS46" s="541">
        <f>IF(D46="",0,INDEX(References!$AG$4:$AG$13,MATCH(D46,References!$H$4:$H$13,0)))</f>
        <v>0</v>
      </c>
      <c r="AT46" s="541">
        <f>IF(C46="",0,INDEX(References!$AG$4:$AG$12,MATCH(C46,References!$H$4:$H$12,0)))</f>
        <v>0</v>
      </c>
      <c r="AU46" s="677" t="str">
        <f t="shared" si="17"/>
        <v/>
      </c>
      <c r="AV46" s="541" t="str">
        <f t="shared" si="18"/>
        <v/>
      </c>
      <c r="AW46" s="678" t="str">
        <f t="shared" si="19"/>
        <v/>
      </c>
      <c r="AX46" s="249"/>
      <c r="AY46" s="679" t="str">
        <f>IF(C46="","",INDEX(References!$I$4:$I$13,MATCH(Calculations!C46,References!$H$4:$H$13,0)))</f>
        <v/>
      </c>
      <c r="AZ46" s="680" t="str">
        <f>IF(C46="","",INDEX(References!$M$4:$M$13,MATCH(Calculations!C46,References!$H$4:$H$13,0)))</f>
        <v/>
      </c>
      <c r="BA46" s="680" t="str">
        <f>IF(C46="","",INDEX(References!$N$4:$N$13,MATCH(Calculations!C46,References!$H$4:$H$13,0)))</f>
        <v/>
      </c>
      <c r="BB46" s="681" t="str">
        <f>IF(C46="","",(AC46*AY46)/(1-INDEX(References!$O$4:$O$13,MATCH(Calculations!C46,References!$H$4:$H$13,0)))*((1-AZ46)*(1+BA46)))</f>
        <v/>
      </c>
      <c r="BC46" s="682" t="str">
        <f>IF(C46="","",(AJ46/(1-INDEX(References!$P$4:$P$13,MATCH(Calculations!C46,References!$H$4:$H$13,0)))*((1-AZ46)*(1+BA46))))</f>
        <v/>
      </c>
      <c r="BE46" s="683" t="str">
        <f>IF(D46="","",(INDEX(References!$I$4:$I$13,MATCH(Calculations!D46,References!$H$4:$H$13,0))))</f>
        <v/>
      </c>
      <c r="BF46" s="680" t="str">
        <f>IF(D46="","",INDEX(References!$M$4:$M$13,MATCH(Calculations!D46,References!$H$4:$H$13,0)))</f>
        <v/>
      </c>
      <c r="BG46" s="680" t="str">
        <f>IF(D46="","",INDEX(References!$N$4:$N$13,MATCH(Calculations!D46,References!$H$4:$H$13,0)))</f>
        <v/>
      </c>
      <c r="BH46" s="681" t="str">
        <f>IF(D46="","",(AD46*BE46)/(1-INDEX(References!$O$4:$O$13,MATCH(Calculations!D46,References!$H$4:$H$13,0)))*((1-BF46)*(1+BG46)))</f>
        <v/>
      </c>
      <c r="BI46" s="682" t="str">
        <f>IF(D46="","",AK46/(1-INDEX(References!$P$4:$P$13,MATCH(Calculations!D46,References!$H$4:$H$13,0)))*((1-BF46)*(1+BG46)))</f>
        <v/>
      </c>
      <c r="BK46" s="679" t="str">
        <f t="shared" si="20"/>
        <v/>
      </c>
      <c r="BL46" s="680" t="str">
        <f t="shared" si="21"/>
        <v/>
      </c>
      <c r="BM46" s="680" t="str">
        <f>IF(OR(C46="",I46=""),"",IF(U46="PASS",ROUND(BK46/X46,References!$B$22),IF(NOT(V46="YES"),0,ROUND(BK46/X46,References!$B$22))))</f>
        <v/>
      </c>
      <c r="BN46" s="680">
        <f>IF(OR(D46="",L46=""),0,ROUND(BL46/Y46,References!$B$22))</f>
        <v>0</v>
      </c>
      <c r="BO46" s="684" t="str">
        <f>IF(AND(C46="",D46=""),"",IF(C46="",INDEX(References!#REF!,MATCH(Calculations!$D46,References!#REF!,0)),(INDEX(References!$L$4:$L$13,MATCH(Calculations!$C46,References!$H$4:$H$13,0)))))</f>
        <v/>
      </c>
      <c r="BP46" s="684" t="str">
        <f t="shared" si="22"/>
        <v/>
      </c>
      <c r="BQ46" s="684" t="str">
        <f t="shared" si="23"/>
        <v/>
      </c>
      <c r="BR46" s="684" t="str">
        <f t="shared" si="24"/>
        <v/>
      </c>
      <c r="BS46" s="691" t="str">
        <f t="shared" si="25"/>
        <v/>
      </c>
      <c r="BU46" s="692" t="str">
        <f>IF(AH46="","",AH46*References!$B$47)</f>
        <v/>
      </c>
      <c r="BV46" s="693" t="str">
        <f>IF(AI46="","",AI46*References!$B$47)</f>
        <v/>
      </c>
      <c r="BW46" s="693" t="str">
        <f>IF(AJ46="","",AJ46*References!$B$47)</f>
        <v/>
      </c>
      <c r="BX46" s="682">
        <f>IF(AK46="","",AK46*References!$B$47)</f>
        <v>0</v>
      </c>
      <c r="BZ46" s="692">
        <f t="shared" si="26"/>
        <v>0</v>
      </c>
      <c r="CA46" s="693">
        <f t="shared" si="27"/>
        <v>0</v>
      </c>
      <c r="CB46" s="693" t="str">
        <f t="shared" si="28"/>
        <v/>
      </c>
      <c r="CC46" s="693" t="str">
        <f t="shared" si="29"/>
        <v/>
      </c>
      <c r="CD46" s="682" t="str">
        <f t="shared" si="30"/>
        <v/>
      </c>
    </row>
    <row r="47" spans="2:82" x14ac:dyDescent="0.2">
      <c r="B47" s="669">
        <v>42</v>
      </c>
      <c r="C47" s="250" t="str">
        <f>IF('Customer Inputs'!$C57="","",'Customer Inputs'!$C57)</f>
        <v/>
      </c>
      <c r="D47" s="250" t="str">
        <f>IF(OR('Customer Inputs'!E57="",'Customer Inputs'!E57="No"),"",IF(F47="YES",References!$H$13,References!$H$12))</f>
        <v/>
      </c>
      <c r="E47" s="250" t="str">
        <f>IF(C47="","",'Customer Inputs'!$W57)</f>
        <v/>
      </c>
      <c r="F47" s="250" t="str">
        <f>IF(OR('Customer Inputs'!T57="",'Customer Inputs'!T57="No"),"","Yes")</f>
        <v/>
      </c>
      <c r="G47" s="251" t="str">
        <f>IF(C47="","",'Customer Inputs'!$M57)</f>
        <v/>
      </c>
      <c r="H47" s="251" t="str">
        <f t="shared" si="3"/>
        <v/>
      </c>
      <c r="I47" s="251" t="str">
        <f>IF(C47="","",'Customer Inputs'!$K57)</f>
        <v/>
      </c>
      <c r="J47" s="251" t="str">
        <f t="shared" si="4"/>
        <v/>
      </c>
      <c r="K47" s="251" t="str">
        <f t="shared" si="5"/>
        <v/>
      </c>
      <c r="L47" s="251" t="str">
        <f>IF(OR(D47="",'Customer Inputs'!$L57=""),"",'Customer Inputs'!$L57)</f>
        <v/>
      </c>
      <c r="M47" s="251" t="str">
        <f>IF(AND(C47="",D47=""),"",'Customer Inputs'!$AD57)</f>
        <v/>
      </c>
      <c r="N47" s="251" t="str">
        <f t="shared" si="6"/>
        <v/>
      </c>
      <c r="O47" s="690" t="str">
        <f>IF(AND(C47="",D47=""),"",'Customer Inputs'!$AB57)</f>
        <v/>
      </c>
      <c r="P47" s="251" t="str">
        <f>IF(OR(AA47=0,AA47&lt;0),"",IF(OR(C47="L734",C47="L734-P",C47="L744",C47="L744-P"),'Customer Inputs'!AB57,O47))</f>
        <v/>
      </c>
      <c r="Q47" s="251" t="str">
        <f t="shared" si="7"/>
        <v/>
      </c>
      <c r="R47" s="252" t="str">
        <f>IF(AND(C47="",D47=""),"",INDEX(References!$E$4:$E$65,MATCH('Customer Inputs'!$T$6,References!$D$4:$D$65,0)))</f>
        <v/>
      </c>
      <c r="S47" s="672" t="str">
        <f t="shared" si="36"/>
        <v/>
      </c>
      <c r="T47" s="673" t="str">
        <f t="shared" si="9"/>
        <v/>
      </c>
      <c r="U47" s="674" t="str">
        <f>IF(OR(M47=0,O47=0,'Customer Inputs'!Q57="",R47=0),"","PASS")</f>
        <v/>
      </c>
      <c r="V47" s="674" t="str">
        <f>IF(ADMIN!AE47="YES","YES",IF(ADMIN!AE47="NO","NO",""))</f>
        <v/>
      </c>
      <c r="W47" s="674" t="str">
        <f t="shared" si="10"/>
        <v/>
      </c>
      <c r="X47" s="674" t="str">
        <f t="shared" si="11"/>
        <v/>
      </c>
      <c r="Y47" s="674" t="str">
        <f t="shared" si="12"/>
        <v/>
      </c>
      <c r="Z47" s="255" t="str">
        <f>IF(AND(C47="",D47=""),"",IF(C47="",INDEX(References!$J$4:$J$13,MATCH(Calculations!$D47,References!H$4:$H$13,0)),(INDEX(References!$J$4:$J$13,MATCH(Calculations!$C47,References!H$4:$H$13,0)))))</f>
        <v/>
      </c>
      <c r="AA47" s="675" t="str">
        <f t="shared" si="31"/>
        <v/>
      </c>
      <c r="AB47" s="256" t="str">
        <f t="shared" si="13"/>
        <v/>
      </c>
      <c r="AC47" s="676" t="str">
        <f>IF(OR(C47="",I47=""),"",IF(U47="PASS",ROUND(AA47/X47,References!$B$23),IF(NOT(V47="YES"),0,ROUND(AA47/X47,References!$B$23))))</f>
        <v/>
      </c>
      <c r="AD47" s="676" t="str">
        <f>IF(AND(C47="",D47=""),"",IF(OR(D47=0,L47=0,Y47=""),0,ROUND(AB47/Y47,References!$B$23)))</f>
        <v/>
      </c>
      <c r="AE47" s="256" t="str">
        <f>IF(OR(C47="",I47=""),"",IF(U47="PASS",ROUND(AC47*X47,References!$B$23),IF(NOT(V47="YES"),0,ROUND(AC47*X47,References!$B$23))))</f>
        <v/>
      </c>
      <c r="AF47" s="256" t="str">
        <f>IF(AND(C47="",D47=""),"",IF(OR(D47=0,L47=0,Y47=""),0,ROUND(AD47*Y47,References!$B$23)))</f>
        <v/>
      </c>
      <c r="AG47" s="257" t="str">
        <f>IF(AND(C47="",D47=""),"",IF(C47="",INDEX(References!$K$4:$K$13,MATCH(Calculations!$D47,References!$H$4:$H$13,0)),INDEX(References!$K$4:$K$13,MATCH(Calculations!C47,References!$H$4:$H$13,0))))</f>
        <v/>
      </c>
      <c r="AH47" s="256" t="str">
        <f t="shared" si="34"/>
        <v/>
      </c>
      <c r="AI47" s="256" t="str">
        <f t="shared" si="35"/>
        <v/>
      </c>
      <c r="AJ47" s="257" t="str">
        <f>IF(OR(C47="",I47=""),"",IF(U47="PASS",ROUND(AH47/X47,References!$B$22),IF(NOT(V47="YES"),0,ROUND(AH47/X47,References!$B$22))))</f>
        <v/>
      </c>
      <c r="AK47" s="257">
        <f>IF(OR(D47="",L47=""),0,ROUND(AI47/Y47,References!$B$22))</f>
        <v>0</v>
      </c>
      <c r="AL47" s="258">
        <f>IF(OR(C47="",I47=""),0,IF(U47="PASS",ROUND(AJ47*X47,References!$B$22)))</f>
        <v>0</v>
      </c>
      <c r="AM47" s="258">
        <f>IF(OR(D47="",L47=""),0,IF(U47="PASS",ROUND(AK47*Y47,References!$B$22)))</f>
        <v>0</v>
      </c>
      <c r="AN47" s="258" t="str">
        <f t="shared" si="15"/>
        <v/>
      </c>
      <c r="AO47" s="259" t="str">
        <f>IF(D47="","",IF('Customer Information'!$L$15="Yes",(INDEX(References!$H$4:$AG$13,MATCH(Calculations!D47,References!$H$4:$H$13,0),25)),IF('Customer Information'!$L$15="No",(INDEX(References!$H$4:$AG$13,MATCH(Calculations!D47,References!$H$4:$H$13,0),24)))))</f>
        <v/>
      </c>
      <c r="AP47" s="541" t="str">
        <f>IF(C47="","",IF('Customer Information'!$L$15="Yes",(INDEX(References!$H$4:$AG$13,MATCH(Calculations!C47,References!$H$4:$H$13,0),25)),IF('Customer Information'!$L$15="No",(INDEX(References!$H$4:$AG$13,MATCH(Calculations!C47,References!$H$4:$H$13,0),24)))))</f>
        <v/>
      </c>
      <c r="AQ47" s="677" t="str">
        <f t="shared" si="16"/>
        <v/>
      </c>
      <c r="AR47" s="541" t="str">
        <f t="shared" si="33"/>
        <v/>
      </c>
      <c r="AS47" s="541">
        <f>IF(D47="",0,INDEX(References!$AG$4:$AG$13,MATCH(D47,References!$H$4:$H$13,0)))</f>
        <v>0</v>
      </c>
      <c r="AT47" s="541">
        <f>IF(C47="",0,INDEX(References!$AG$4:$AG$12,MATCH(C47,References!$H$4:$H$12,0)))</f>
        <v>0</v>
      </c>
      <c r="AU47" s="677" t="str">
        <f t="shared" si="17"/>
        <v/>
      </c>
      <c r="AV47" s="541" t="str">
        <f t="shared" si="18"/>
        <v/>
      </c>
      <c r="AW47" s="678" t="str">
        <f t="shared" si="19"/>
        <v/>
      </c>
      <c r="AX47" s="249"/>
      <c r="AY47" s="679" t="str">
        <f>IF(C47="","",INDEX(References!$I$4:$I$13,MATCH(Calculations!C47,References!$H$4:$H$13,0)))</f>
        <v/>
      </c>
      <c r="AZ47" s="680" t="str">
        <f>IF(C47="","",INDEX(References!$M$4:$M$13,MATCH(Calculations!C47,References!$H$4:$H$13,0)))</f>
        <v/>
      </c>
      <c r="BA47" s="680" t="str">
        <f>IF(C47="","",INDEX(References!$N$4:$N$13,MATCH(Calculations!C47,References!$H$4:$H$13,0)))</f>
        <v/>
      </c>
      <c r="BB47" s="681" t="str">
        <f>IF(C47="","",(AC47*AY47)/(1-INDEX(References!$O$4:$O$13,MATCH(Calculations!C47,References!$H$4:$H$13,0)))*((1-AZ47)*(1+BA47)))</f>
        <v/>
      </c>
      <c r="BC47" s="682" t="str">
        <f>IF(C47="","",(AJ47/(1-INDEX(References!$P$4:$P$13,MATCH(Calculations!C47,References!$H$4:$H$13,0)))*((1-AZ47)*(1+BA47))))</f>
        <v/>
      </c>
      <c r="BE47" s="683" t="str">
        <f>IF(D47="","",(INDEX(References!$I$4:$I$13,MATCH(Calculations!D47,References!$H$4:$H$13,0))))</f>
        <v/>
      </c>
      <c r="BF47" s="680" t="str">
        <f>IF(D47="","",INDEX(References!$M$4:$M$13,MATCH(Calculations!D47,References!$H$4:$H$13,0)))</f>
        <v/>
      </c>
      <c r="BG47" s="680" t="str">
        <f>IF(D47="","",INDEX(References!$N$4:$N$13,MATCH(Calculations!D47,References!$H$4:$H$13,0)))</f>
        <v/>
      </c>
      <c r="BH47" s="681" t="str">
        <f>IF(D47="","",(AD47*BE47)/(1-INDEX(References!$O$4:$O$13,MATCH(Calculations!D47,References!$H$4:$H$13,0)))*((1-BF47)*(1+BG47)))</f>
        <v/>
      </c>
      <c r="BI47" s="682" t="str">
        <f>IF(D47="","",AK47/(1-INDEX(References!$P$4:$P$13,MATCH(Calculations!D47,References!$H$4:$H$13,0)))*((1-BF47)*(1+BG47)))</f>
        <v/>
      </c>
      <c r="BK47" s="679" t="str">
        <f t="shared" si="20"/>
        <v/>
      </c>
      <c r="BL47" s="680" t="str">
        <f t="shared" si="21"/>
        <v/>
      </c>
      <c r="BM47" s="680" t="str">
        <f>IF(OR(C47="",I47=""),"",IF(U47="PASS",ROUND(BK47/X47,References!$B$22),IF(NOT(V47="YES"),0,ROUND(BK47/X47,References!$B$22))))</f>
        <v/>
      </c>
      <c r="BN47" s="680">
        <f>IF(OR(D47="",L47=""),0,ROUND(BL47/Y47,References!$B$22))</f>
        <v>0</v>
      </c>
      <c r="BO47" s="684" t="str">
        <f>IF(AND(C47="",D47=""),"",IF(C47="",INDEX(References!#REF!,MATCH(Calculations!$D47,References!#REF!,0)),(INDEX(References!$L$4:$L$13,MATCH(Calculations!$C47,References!$H$4:$H$13,0)))))</f>
        <v/>
      </c>
      <c r="BP47" s="684" t="str">
        <f t="shared" si="22"/>
        <v/>
      </c>
      <c r="BQ47" s="684" t="str">
        <f t="shared" si="23"/>
        <v/>
      </c>
      <c r="BR47" s="684" t="str">
        <f t="shared" si="24"/>
        <v/>
      </c>
      <c r="BS47" s="691" t="str">
        <f t="shared" si="25"/>
        <v/>
      </c>
      <c r="BU47" s="692" t="str">
        <f>IF(AH47="","",AH47*References!$B$47)</f>
        <v/>
      </c>
      <c r="BV47" s="693" t="str">
        <f>IF(AI47="","",AI47*References!$B$47)</f>
        <v/>
      </c>
      <c r="BW47" s="693" t="str">
        <f>IF(AJ47="","",AJ47*References!$B$47)</f>
        <v/>
      </c>
      <c r="BX47" s="682">
        <f>IF(AK47="","",AK47*References!$B$47)</f>
        <v>0</v>
      </c>
      <c r="BZ47" s="692">
        <f t="shared" si="26"/>
        <v>0</v>
      </c>
      <c r="CA47" s="693">
        <f t="shared" si="27"/>
        <v>0</v>
      </c>
      <c r="CB47" s="693" t="str">
        <f t="shared" si="28"/>
        <v/>
      </c>
      <c r="CC47" s="693" t="str">
        <f t="shared" si="29"/>
        <v/>
      </c>
      <c r="CD47" s="682" t="str">
        <f t="shared" si="30"/>
        <v/>
      </c>
    </row>
    <row r="48" spans="2:82" x14ac:dyDescent="0.2">
      <c r="B48" s="669">
        <v>43</v>
      </c>
      <c r="C48" s="250" t="str">
        <f>IF('Customer Inputs'!$C58="","",'Customer Inputs'!$C58)</f>
        <v/>
      </c>
      <c r="D48" s="250" t="str">
        <f>IF(OR('Customer Inputs'!E58="",'Customer Inputs'!E58="No"),"",IF(F48="YES",References!$H$13,References!$H$12))</f>
        <v/>
      </c>
      <c r="E48" s="250" t="str">
        <f>IF(C48="","",'Customer Inputs'!$W58)</f>
        <v/>
      </c>
      <c r="F48" s="250" t="str">
        <f>IF(OR('Customer Inputs'!T58="",'Customer Inputs'!T58="No"),"","Yes")</f>
        <v/>
      </c>
      <c r="G48" s="251" t="str">
        <f>IF(C48="","",'Customer Inputs'!$M58)</f>
        <v/>
      </c>
      <c r="H48" s="251" t="str">
        <f t="shared" si="3"/>
        <v/>
      </c>
      <c r="I48" s="251" t="str">
        <f>IF(C48="","",'Customer Inputs'!$K58)</f>
        <v/>
      </c>
      <c r="J48" s="251" t="str">
        <f t="shared" si="4"/>
        <v/>
      </c>
      <c r="K48" s="251" t="str">
        <f t="shared" si="5"/>
        <v/>
      </c>
      <c r="L48" s="251" t="str">
        <f>IF(OR(D48="",'Customer Inputs'!$L58=""),"",'Customer Inputs'!$L58)</f>
        <v/>
      </c>
      <c r="M48" s="251" t="str">
        <f>IF(AND(C48="",D48=""),"",'Customer Inputs'!$AD58)</f>
        <v/>
      </c>
      <c r="N48" s="251" t="str">
        <f t="shared" si="6"/>
        <v/>
      </c>
      <c r="O48" s="690" t="str">
        <f>IF(AND(C48="",D48=""),"",'Customer Inputs'!$AB58)</f>
        <v/>
      </c>
      <c r="P48" s="251" t="str">
        <f>IF(OR(AA48=0,AA48&lt;0),"",IF(OR(C48="L734",C48="L734-P",C48="L744",C48="L744-P"),'Customer Inputs'!AB58,O48))</f>
        <v/>
      </c>
      <c r="Q48" s="251" t="str">
        <f t="shared" si="7"/>
        <v/>
      </c>
      <c r="R48" s="252" t="str">
        <f>IF(AND(C48="",D48=""),"",INDEX(References!$E$4:$E$65,MATCH('Customer Inputs'!$T$6,References!$D$4:$D$65,0)))</f>
        <v/>
      </c>
      <c r="S48" s="672" t="str">
        <f t="shared" si="36"/>
        <v/>
      </c>
      <c r="T48" s="673" t="str">
        <f t="shared" si="9"/>
        <v/>
      </c>
      <c r="U48" s="674" t="str">
        <f>IF(OR(M48=0,O48=0,'Customer Inputs'!Q58="",R48=0),"","PASS")</f>
        <v/>
      </c>
      <c r="V48" s="674" t="str">
        <f>IF(ADMIN!AE48="YES","YES",IF(ADMIN!AE48="NO","NO",""))</f>
        <v/>
      </c>
      <c r="W48" s="674" t="str">
        <f t="shared" si="10"/>
        <v/>
      </c>
      <c r="X48" s="674" t="str">
        <f t="shared" si="11"/>
        <v/>
      </c>
      <c r="Y48" s="674" t="str">
        <f t="shared" si="12"/>
        <v/>
      </c>
      <c r="Z48" s="255" t="str">
        <f>IF(AND(C48="",D48=""),"",IF(C48="",INDEX(References!$J$4:$J$13,MATCH(Calculations!$D48,References!H$4:$H$13,0)),(INDEX(References!$J$4:$J$13,MATCH(Calculations!$C48,References!H$4:$H$13,0)))))</f>
        <v/>
      </c>
      <c r="AA48" s="675" t="str">
        <f t="shared" si="31"/>
        <v/>
      </c>
      <c r="AB48" s="256" t="str">
        <f t="shared" si="13"/>
        <v/>
      </c>
      <c r="AC48" s="676" t="str">
        <f>IF(OR(C48="",I48=""),"",IF(U48="PASS",ROUND(AA48/X48,References!$B$23),IF(NOT(V48="YES"),0,ROUND(AA48/X48,References!$B$23))))</f>
        <v/>
      </c>
      <c r="AD48" s="676" t="str">
        <f>IF(AND(C48="",D48=""),"",IF(OR(D48=0,L48=0,Y48=""),0,ROUND(AB48/Y48,References!$B$23)))</f>
        <v/>
      </c>
      <c r="AE48" s="256" t="str">
        <f>IF(OR(C48="",I48=""),"",IF(U48="PASS",ROUND(AC48*X48,References!$B$23),IF(NOT(V48="YES"),0,ROUND(AC48*X48,References!$B$23))))</f>
        <v/>
      </c>
      <c r="AF48" s="256" t="str">
        <f>IF(AND(C48="",D48=""),"",IF(OR(D48=0,L48=0,Y48=""),0,ROUND(AD48*Y48,References!$B$23)))</f>
        <v/>
      </c>
      <c r="AG48" s="257" t="str">
        <f>IF(AND(C48="",D48=""),"",IF(C48="",INDEX(References!$K$4:$K$13,MATCH(Calculations!$D48,References!$H$4:$H$13,0)),INDEX(References!$K$4:$K$13,MATCH(Calculations!C48,References!$H$4:$H$13,0))))</f>
        <v/>
      </c>
      <c r="AH48" s="256" t="str">
        <f t="shared" si="34"/>
        <v/>
      </c>
      <c r="AI48" s="256" t="str">
        <f t="shared" si="35"/>
        <v/>
      </c>
      <c r="AJ48" s="257" t="str">
        <f>IF(OR(C48="",I48=""),"",IF(U48="PASS",ROUND(AH48/X48,References!$B$22),IF(NOT(V48="YES"),0,ROUND(AH48/X48,References!$B$22))))</f>
        <v/>
      </c>
      <c r="AK48" s="257">
        <f>IF(OR(D48="",L48=""),0,ROUND(AI48/Y48,References!$B$22))</f>
        <v>0</v>
      </c>
      <c r="AL48" s="258">
        <f>IF(OR(C48="",I48=""),0,IF(U48="PASS",ROUND(AJ48*X48,References!$B$22)))</f>
        <v>0</v>
      </c>
      <c r="AM48" s="258">
        <f>IF(OR(D48="",L48=""),0,IF(U48="PASS",ROUND(AK48*Y48,References!$B$22)))</f>
        <v>0</v>
      </c>
      <c r="AN48" s="258" t="str">
        <f t="shared" si="15"/>
        <v/>
      </c>
      <c r="AO48" s="259" t="str">
        <f>IF(D48="","",IF('Customer Information'!$L$15="Yes",(INDEX(References!$H$4:$AG$13,MATCH(Calculations!D48,References!$H$4:$H$13,0),25)),IF('Customer Information'!$L$15="No",(INDEX(References!$H$4:$AG$13,MATCH(Calculations!D48,References!$H$4:$H$13,0),24)))))</f>
        <v/>
      </c>
      <c r="AP48" s="541" t="str">
        <f>IF(C48="","",IF('Customer Information'!$L$15="Yes",(INDEX(References!$H$4:$AG$13,MATCH(Calculations!C48,References!$H$4:$H$13,0),25)),IF('Customer Information'!$L$15="No",(INDEX(References!$H$4:$AG$13,MATCH(Calculations!C48,References!$H$4:$H$13,0),24)))))</f>
        <v/>
      </c>
      <c r="AQ48" s="677" t="str">
        <f t="shared" si="16"/>
        <v/>
      </c>
      <c r="AR48" s="541" t="str">
        <f t="shared" si="33"/>
        <v/>
      </c>
      <c r="AS48" s="541">
        <f>IF(D48="",0,INDEX(References!$AG$4:$AG$13,MATCH(D48,References!$H$4:$H$13,0)))</f>
        <v>0</v>
      </c>
      <c r="AT48" s="541">
        <f>IF(C48="",0,INDEX(References!$AG$4:$AG$12,MATCH(C48,References!$H$4:$H$12,0)))</f>
        <v>0</v>
      </c>
      <c r="AU48" s="677" t="str">
        <f t="shared" si="17"/>
        <v/>
      </c>
      <c r="AV48" s="541" t="str">
        <f t="shared" si="18"/>
        <v/>
      </c>
      <c r="AW48" s="678" t="str">
        <f t="shared" si="19"/>
        <v/>
      </c>
      <c r="AX48" s="249"/>
      <c r="AY48" s="679" t="str">
        <f>IF(C48="","",INDEX(References!$I$4:$I$13,MATCH(Calculations!C48,References!$H$4:$H$13,0)))</f>
        <v/>
      </c>
      <c r="AZ48" s="680" t="str">
        <f>IF(C48="","",INDEX(References!$M$4:$M$13,MATCH(Calculations!C48,References!$H$4:$H$13,0)))</f>
        <v/>
      </c>
      <c r="BA48" s="680" t="str">
        <f>IF(C48="","",INDEX(References!$N$4:$N$13,MATCH(Calculations!C48,References!$H$4:$H$13,0)))</f>
        <v/>
      </c>
      <c r="BB48" s="681" t="str">
        <f>IF(C48="","",(AC48*AY48)/(1-INDEX(References!$O$4:$O$13,MATCH(Calculations!C48,References!$H$4:$H$13,0)))*((1-AZ48)*(1+BA48)))</f>
        <v/>
      </c>
      <c r="BC48" s="682" t="str">
        <f>IF(C48="","",(AJ48/(1-INDEX(References!$P$4:$P$13,MATCH(Calculations!C48,References!$H$4:$H$13,0)))*((1-AZ48)*(1+BA48))))</f>
        <v/>
      </c>
      <c r="BE48" s="683" t="str">
        <f>IF(D48="","",(INDEX(References!$I$4:$I$13,MATCH(Calculations!D48,References!$H$4:$H$13,0))))</f>
        <v/>
      </c>
      <c r="BF48" s="680" t="str">
        <f>IF(D48="","",INDEX(References!$M$4:$M$13,MATCH(Calculations!D48,References!$H$4:$H$13,0)))</f>
        <v/>
      </c>
      <c r="BG48" s="680" t="str">
        <f>IF(D48="","",INDEX(References!$N$4:$N$13,MATCH(Calculations!D48,References!$H$4:$H$13,0)))</f>
        <v/>
      </c>
      <c r="BH48" s="681" t="str">
        <f>IF(D48="","",(AD48*BE48)/(1-INDEX(References!$O$4:$O$13,MATCH(Calculations!D48,References!$H$4:$H$13,0)))*((1-BF48)*(1+BG48)))</f>
        <v/>
      </c>
      <c r="BI48" s="682" t="str">
        <f>IF(D48="","",AK48/(1-INDEX(References!$P$4:$P$13,MATCH(Calculations!D48,References!$H$4:$H$13,0)))*((1-BF48)*(1+BG48)))</f>
        <v/>
      </c>
      <c r="BK48" s="679" t="str">
        <f t="shared" si="20"/>
        <v/>
      </c>
      <c r="BL48" s="680" t="str">
        <f t="shared" si="21"/>
        <v/>
      </c>
      <c r="BM48" s="680" t="str">
        <f>IF(OR(C48="",I48=""),"",IF(U48="PASS",ROUND(BK48/X48,References!$B$22),IF(NOT(V48="YES"),0,ROUND(BK48/X48,References!$B$22))))</f>
        <v/>
      </c>
      <c r="BN48" s="680">
        <f>IF(OR(D48="",L48=""),0,ROUND(BL48/Y48,References!$B$22))</f>
        <v>0</v>
      </c>
      <c r="BO48" s="684" t="str">
        <f>IF(AND(C48="",D48=""),"",IF(C48="",INDEX(References!#REF!,MATCH(Calculations!$D48,References!#REF!,0)),(INDEX(References!$L$4:$L$13,MATCH(Calculations!$C48,References!$H$4:$H$13,0)))))</f>
        <v/>
      </c>
      <c r="BP48" s="684" t="str">
        <f t="shared" si="22"/>
        <v/>
      </c>
      <c r="BQ48" s="684" t="str">
        <f t="shared" si="23"/>
        <v/>
      </c>
      <c r="BR48" s="684" t="str">
        <f t="shared" si="24"/>
        <v/>
      </c>
      <c r="BS48" s="691" t="str">
        <f t="shared" si="25"/>
        <v/>
      </c>
      <c r="BU48" s="692" t="str">
        <f>IF(AH48="","",AH48*References!$B$47)</f>
        <v/>
      </c>
      <c r="BV48" s="693" t="str">
        <f>IF(AI48="","",AI48*References!$B$47)</f>
        <v/>
      </c>
      <c r="BW48" s="693" t="str">
        <f>IF(AJ48="","",AJ48*References!$B$47)</f>
        <v/>
      </c>
      <c r="BX48" s="682">
        <f>IF(AK48="","",AK48*References!$B$47)</f>
        <v>0</v>
      </c>
      <c r="BZ48" s="692">
        <f t="shared" si="26"/>
        <v>0</v>
      </c>
      <c r="CA48" s="693">
        <f t="shared" si="27"/>
        <v>0</v>
      </c>
      <c r="CB48" s="693" t="str">
        <f t="shared" si="28"/>
        <v/>
      </c>
      <c r="CC48" s="693" t="str">
        <f t="shared" si="29"/>
        <v/>
      </c>
      <c r="CD48" s="682" t="str">
        <f t="shared" si="30"/>
        <v/>
      </c>
    </row>
    <row r="49" spans="2:82" x14ac:dyDescent="0.2">
      <c r="B49" s="669">
        <v>44</v>
      </c>
      <c r="C49" s="250" t="str">
        <f>IF('Customer Inputs'!$C59="","",'Customer Inputs'!$C59)</f>
        <v/>
      </c>
      <c r="D49" s="250" t="str">
        <f>IF(OR('Customer Inputs'!E59="",'Customer Inputs'!E59="No"),"",IF(F49="YES",References!$H$13,References!$H$12))</f>
        <v/>
      </c>
      <c r="E49" s="250" t="str">
        <f>IF(C49="","",'Customer Inputs'!$W59)</f>
        <v/>
      </c>
      <c r="F49" s="250" t="str">
        <f>IF(OR('Customer Inputs'!T59="",'Customer Inputs'!T59="No"),"","Yes")</f>
        <v/>
      </c>
      <c r="G49" s="251" t="str">
        <f>IF(C49="","",'Customer Inputs'!$M59)</f>
        <v/>
      </c>
      <c r="H49" s="251" t="str">
        <f t="shared" si="3"/>
        <v/>
      </c>
      <c r="I49" s="251" t="str">
        <f>IF(C49="","",'Customer Inputs'!$K59)</f>
        <v/>
      </c>
      <c r="J49" s="251" t="str">
        <f t="shared" si="4"/>
        <v/>
      </c>
      <c r="K49" s="251" t="str">
        <f t="shared" si="5"/>
        <v/>
      </c>
      <c r="L49" s="251" t="str">
        <f>IF(OR(D49="",'Customer Inputs'!$L59=""),"",'Customer Inputs'!$L59)</f>
        <v/>
      </c>
      <c r="M49" s="251" t="str">
        <f>IF(AND(C49="",D49=""),"",'Customer Inputs'!$AD59)</f>
        <v/>
      </c>
      <c r="N49" s="251" t="str">
        <f t="shared" si="6"/>
        <v/>
      </c>
      <c r="O49" s="690" t="str">
        <f>IF(AND(C49="",D49=""),"",'Customer Inputs'!$AB59)</f>
        <v/>
      </c>
      <c r="P49" s="251" t="str">
        <f>IF(OR(AA49=0,AA49&lt;0),"",IF(OR(C49="L734",C49="L734-P",C49="L744",C49="L744-P"),'Customer Inputs'!AB59,O49))</f>
        <v/>
      </c>
      <c r="Q49" s="251" t="str">
        <f t="shared" si="7"/>
        <v/>
      </c>
      <c r="R49" s="252" t="str">
        <f>IF(AND(C49="",D49=""),"",INDEX(References!$E$4:$E$65,MATCH('Customer Inputs'!$T$6,References!$D$4:$D$65,0)))</f>
        <v/>
      </c>
      <c r="S49" s="672" t="str">
        <f t="shared" si="36"/>
        <v/>
      </c>
      <c r="T49" s="673" t="str">
        <f t="shared" si="9"/>
        <v/>
      </c>
      <c r="U49" s="674" t="str">
        <f>IF(OR(M49=0,O49=0,'Customer Inputs'!Q59="",R49=0),"","PASS")</f>
        <v/>
      </c>
      <c r="V49" s="674" t="str">
        <f>IF(ADMIN!AE49="YES","YES",IF(ADMIN!AE49="NO","NO",""))</f>
        <v/>
      </c>
      <c r="W49" s="674" t="str">
        <f t="shared" si="10"/>
        <v/>
      </c>
      <c r="X49" s="674" t="str">
        <f t="shared" si="11"/>
        <v/>
      </c>
      <c r="Y49" s="674" t="str">
        <f t="shared" si="12"/>
        <v/>
      </c>
      <c r="Z49" s="255" t="str">
        <f>IF(AND(C49="",D49=""),"",IF(C49="",INDEX(References!$J$4:$J$13,MATCH(Calculations!$D49,References!H$4:$H$13,0)),(INDEX(References!$J$4:$J$13,MATCH(Calculations!$C49,References!H$4:$H$13,0)))))</f>
        <v/>
      </c>
      <c r="AA49" s="675" t="str">
        <f t="shared" si="31"/>
        <v/>
      </c>
      <c r="AB49" s="256" t="str">
        <f t="shared" si="13"/>
        <v/>
      </c>
      <c r="AC49" s="676" t="str">
        <f>IF(OR(C49="",I49=""),"",IF(U49="PASS",ROUND(AA49/X49,References!$B$23),IF(NOT(V49="YES"),0,ROUND(AA49/X49,References!$B$23))))</f>
        <v/>
      </c>
      <c r="AD49" s="676" t="str">
        <f>IF(AND(C49="",D49=""),"",IF(OR(D49=0,L49=0,Y49=""),0,ROUND(AB49/Y49,References!$B$23)))</f>
        <v/>
      </c>
      <c r="AE49" s="256" t="str">
        <f>IF(OR(C49="",I49=""),"",IF(U49="PASS",ROUND(AC49*X49,References!$B$23),IF(NOT(V49="YES"),0,ROUND(AC49*X49,References!$B$23))))</f>
        <v/>
      </c>
      <c r="AF49" s="256" t="str">
        <f>IF(AND(C49="",D49=""),"",IF(OR(D49=0,L49=0,Y49=""),0,ROUND(AD49*Y49,References!$B$23)))</f>
        <v/>
      </c>
      <c r="AG49" s="257" t="str">
        <f>IF(AND(C49="",D49=""),"",IF(C49="",INDEX(References!$K$4:$K$13,MATCH(Calculations!$D49,References!$H$4:$H$13,0)),INDEX(References!$K$4:$K$13,MATCH(Calculations!C49,References!$H$4:$H$13,0))))</f>
        <v/>
      </c>
      <c r="AH49" s="256" t="str">
        <f t="shared" si="34"/>
        <v/>
      </c>
      <c r="AI49" s="256" t="str">
        <f t="shared" si="35"/>
        <v/>
      </c>
      <c r="AJ49" s="257" t="str">
        <f>IF(OR(C49="",I49=""),"",IF(U49="PASS",ROUND(AH49/X49,References!$B$22),IF(NOT(V49="YES"),0,ROUND(AH49/X49,References!$B$22))))</f>
        <v/>
      </c>
      <c r="AK49" s="257">
        <f>IF(OR(D49="",L49=""),0,ROUND(AI49/Y49,References!$B$22))</f>
        <v>0</v>
      </c>
      <c r="AL49" s="258">
        <f>IF(OR(C49="",I49=""),0,IF(U49="PASS",ROUND(AJ49*X49,References!$B$22)))</f>
        <v>0</v>
      </c>
      <c r="AM49" s="258">
        <f>IF(OR(D49="",L49=""),0,IF(U49="PASS",ROUND(AK49*Y49,References!$B$22)))</f>
        <v>0</v>
      </c>
      <c r="AN49" s="258" t="str">
        <f t="shared" si="15"/>
        <v/>
      </c>
      <c r="AO49" s="259" t="str">
        <f>IF(D49="","",IF('Customer Information'!$L$15="Yes",(INDEX(References!$H$4:$AG$13,MATCH(Calculations!D49,References!$H$4:$H$13,0),25)),IF('Customer Information'!$L$15="No",(INDEX(References!$H$4:$AG$13,MATCH(Calculations!D49,References!$H$4:$H$13,0),24)))))</f>
        <v/>
      </c>
      <c r="AP49" s="541" t="str">
        <f>IF(C49="","",IF('Customer Information'!$L$15="Yes",(INDEX(References!$H$4:$AG$13,MATCH(Calculations!C49,References!$H$4:$H$13,0),25)),IF('Customer Information'!$L$15="No",(INDEX(References!$H$4:$AG$13,MATCH(Calculations!C49,References!$H$4:$H$13,0),24)))))</f>
        <v/>
      </c>
      <c r="AQ49" s="677" t="str">
        <f t="shared" si="16"/>
        <v/>
      </c>
      <c r="AR49" s="541" t="str">
        <f t="shared" si="33"/>
        <v/>
      </c>
      <c r="AS49" s="541">
        <f>IF(D49="",0,INDEX(References!$AG$4:$AG$13,MATCH(D49,References!$H$4:$H$13,0)))</f>
        <v>0</v>
      </c>
      <c r="AT49" s="541">
        <f>IF(C49="",0,INDEX(References!$AG$4:$AG$12,MATCH(C49,References!$H$4:$H$12,0)))</f>
        <v>0</v>
      </c>
      <c r="AU49" s="677" t="str">
        <f t="shared" si="17"/>
        <v/>
      </c>
      <c r="AV49" s="541" t="str">
        <f t="shared" si="18"/>
        <v/>
      </c>
      <c r="AW49" s="678" t="str">
        <f t="shared" si="19"/>
        <v/>
      </c>
      <c r="AX49" s="249"/>
      <c r="AY49" s="679" t="str">
        <f>IF(C49="","",INDEX(References!$I$4:$I$13,MATCH(Calculations!C49,References!$H$4:$H$13,0)))</f>
        <v/>
      </c>
      <c r="AZ49" s="680" t="str">
        <f>IF(C49="","",INDEX(References!$M$4:$M$13,MATCH(Calculations!C49,References!$H$4:$H$13,0)))</f>
        <v/>
      </c>
      <c r="BA49" s="680" t="str">
        <f>IF(C49="","",INDEX(References!$N$4:$N$13,MATCH(Calculations!C49,References!$H$4:$H$13,0)))</f>
        <v/>
      </c>
      <c r="BB49" s="681" t="str">
        <f>IF(C49="","",(AC49*AY49)/(1-INDEX(References!$O$4:$O$13,MATCH(Calculations!C49,References!$H$4:$H$13,0)))*((1-AZ49)*(1+BA49)))</f>
        <v/>
      </c>
      <c r="BC49" s="682" t="str">
        <f>IF(C49="","",(AJ49/(1-INDEX(References!$P$4:$P$13,MATCH(Calculations!C49,References!$H$4:$H$13,0)))*((1-AZ49)*(1+BA49))))</f>
        <v/>
      </c>
      <c r="BE49" s="683" t="str">
        <f>IF(D49="","",(INDEX(References!$I$4:$I$13,MATCH(Calculations!D49,References!$H$4:$H$13,0))))</f>
        <v/>
      </c>
      <c r="BF49" s="680" t="str">
        <f>IF(D49="","",INDEX(References!$M$4:$M$13,MATCH(Calculations!D49,References!$H$4:$H$13,0)))</f>
        <v/>
      </c>
      <c r="BG49" s="680" t="str">
        <f>IF(D49="","",INDEX(References!$N$4:$N$13,MATCH(Calculations!D49,References!$H$4:$H$13,0)))</f>
        <v/>
      </c>
      <c r="BH49" s="681" t="str">
        <f>IF(D49="","",(AD49*BE49)/(1-INDEX(References!$O$4:$O$13,MATCH(Calculations!D49,References!$H$4:$H$13,0)))*((1-BF49)*(1+BG49)))</f>
        <v/>
      </c>
      <c r="BI49" s="682" t="str">
        <f>IF(D49="","",AK49/(1-INDEX(References!$P$4:$P$13,MATCH(Calculations!D49,References!$H$4:$H$13,0)))*((1-BF49)*(1+BG49)))</f>
        <v/>
      </c>
      <c r="BK49" s="679" t="str">
        <f t="shared" si="20"/>
        <v/>
      </c>
      <c r="BL49" s="680" t="str">
        <f t="shared" si="21"/>
        <v/>
      </c>
      <c r="BM49" s="680" t="str">
        <f>IF(OR(C49="",I49=""),"",IF(U49="PASS",ROUND(BK49/X49,References!$B$22),IF(NOT(V49="YES"),0,ROUND(BK49/X49,References!$B$22))))</f>
        <v/>
      </c>
      <c r="BN49" s="680">
        <f>IF(OR(D49="",L49=""),0,ROUND(BL49/Y49,References!$B$22))</f>
        <v>0</v>
      </c>
      <c r="BO49" s="684" t="str">
        <f>IF(AND(C49="",D49=""),"",IF(C49="",INDEX(References!#REF!,MATCH(Calculations!$D49,References!#REF!,0)),(INDEX(References!$L$4:$L$13,MATCH(Calculations!$C49,References!$H$4:$H$13,0)))))</f>
        <v/>
      </c>
      <c r="BP49" s="684" t="str">
        <f t="shared" si="22"/>
        <v/>
      </c>
      <c r="BQ49" s="684" t="str">
        <f t="shared" si="23"/>
        <v/>
      </c>
      <c r="BR49" s="684" t="str">
        <f t="shared" si="24"/>
        <v/>
      </c>
      <c r="BS49" s="691" t="str">
        <f t="shared" si="25"/>
        <v/>
      </c>
      <c r="BU49" s="692" t="str">
        <f>IF(AH49="","",AH49*References!$B$47)</f>
        <v/>
      </c>
      <c r="BV49" s="693" t="str">
        <f>IF(AI49="","",AI49*References!$B$47)</f>
        <v/>
      </c>
      <c r="BW49" s="693" t="str">
        <f>IF(AJ49="","",AJ49*References!$B$47)</f>
        <v/>
      </c>
      <c r="BX49" s="682">
        <f>IF(AK49="","",AK49*References!$B$47)</f>
        <v>0</v>
      </c>
      <c r="BZ49" s="692">
        <f t="shared" si="26"/>
        <v>0</v>
      </c>
      <c r="CA49" s="693">
        <f t="shared" si="27"/>
        <v>0</v>
      </c>
      <c r="CB49" s="693" t="str">
        <f t="shared" si="28"/>
        <v/>
      </c>
      <c r="CC49" s="693" t="str">
        <f t="shared" si="29"/>
        <v/>
      </c>
      <c r="CD49" s="682" t="str">
        <f t="shared" si="30"/>
        <v/>
      </c>
    </row>
    <row r="50" spans="2:82" x14ac:dyDescent="0.2">
      <c r="B50" s="669">
        <v>45</v>
      </c>
      <c r="C50" s="250" t="str">
        <f>IF('Customer Inputs'!$C60="","",'Customer Inputs'!$C60)</f>
        <v/>
      </c>
      <c r="D50" s="250" t="str">
        <f>IF(OR('Customer Inputs'!E60="",'Customer Inputs'!E60="No"),"",IF(F50="YES",References!$H$13,References!$H$12))</f>
        <v/>
      </c>
      <c r="E50" s="250" t="str">
        <f>IF(C50="","",'Customer Inputs'!$W60)</f>
        <v/>
      </c>
      <c r="F50" s="250" t="str">
        <f>IF(OR('Customer Inputs'!T60="",'Customer Inputs'!T60="No"),"","Yes")</f>
        <v/>
      </c>
      <c r="G50" s="251" t="str">
        <f>IF(C50="","",'Customer Inputs'!$M60)</f>
        <v/>
      </c>
      <c r="H50" s="251" t="str">
        <f t="shared" si="3"/>
        <v/>
      </c>
      <c r="I50" s="251" t="str">
        <f>IF(C50="","",'Customer Inputs'!$K60)</f>
        <v/>
      </c>
      <c r="J50" s="251" t="str">
        <f t="shared" si="4"/>
        <v/>
      </c>
      <c r="K50" s="251" t="str">
        <f t="shared" si="5"/>
        <v/>
      </c>
      <c r="L50" s="251" t="str">
        <f>IF(OR(D50="",'Customer Inputs'!$L60=""),"",'Customer Inputs'!$L60)</f>
        <v/>
      </c>
      <c r="M50" s="251" t="str">
        <f>IF(AND(C50="",D50=""),"",'Customer Inputs'!$AD60)</f>
        <v/>
      </c>
      <c r="N50" s="251" t="str">
        <f t="shared" si="6"/>
        <v/>
      </c>
      <c r="O50" s="690" t="str">
        <f>IF(AND(C50="",D50=""),"",'Customer Inputs'!$AB60)</f>
        <v/>
      </c>
      <c r="P50" s="251" t="str">
        <f>IF(OR(AA50=0,AA50&lt;0),"",IF(OR(C50="L734",C50="L734-P",C50="L744",C50="L744-P"),'Customer Inputs'!AB60,O50))</f>
        <v/>
      </c>
      <c r="Q50" s="251" t="str">
        <f t="shared" si="7"/>
        <v/>
      </c>
      <c r="R50" s="252" t="str">
        <f>IF(AND(C50="",D50=""),"",INDEX(References!$E$4:$E$65,MATCH('Customer Inputs'!$T$6,References!$D$4:$D$65,0)))</f>
        <v/>
      </c>
      <c r="S50" s="672" t="str">
        <f t="shared" si="36"/>
        <v/>
      </c>
      <c r="T50" s="673" t="str">
        <f t="shared" si="9"/>
        <v/>
      </c>
      <c r="U50" s="674" t="str">
        <f>IF(OR(M50=0,O50=0,'Customer Inputs'!Q60="",R50=0),"","PASS")</f>
        <v/>
      </c>
      <c r="V50" s="674" t="str">
        <f>IF(ADMIN!AE50="YES","YES",IF(ADMIN!AE50="NO","NO",""))</f>
        <v/>
      </c>
      <c r="W50" s="674" t="str">
        <f t="shared" si="10"/>
        <v/>
      </c>
      <c r="X50" s="674" t="str">
        <f t="shared" si="11"/>
        <v/>
      </c>
      <c r="Y50" s="674" t="str">
        <f t="shared" si="12"/>
        <v/>
      </c>
      <c r="Z50" s="255" t="str">
        <f>IF(AND(C50="",D50=""),"",IF(C50="",INDEX(References!$J$4:$J$13,MATCH(Calculations!$D50,References!H$4:$H$13,0)),(INDEX(References!$J$4:$J$13,MATCH(Calculations!$C50,References!H$4:$H$13,0)))))</f>
        <v/>
      </c>
      <c r="AA50" s="675" t="str">
        <f t="shared" si="31"/>
        <v/>
      </c>
      <c r="AB50" s="256" t="str">
        <f t="shared" si="13"/>
        <v/>
      </c>
      <c r="AC50" s="676" t="str">
        <f>IF(OR(C50="",I50=""),"",IF(U50="PASS",ROUND(AA50/X50,References!$B$23),IF(NOT(V50="YES"),0,ROUND(AA50/X50,References!$B$23))))</f>
        <v/>
      </c>
      <c r="AD50" s="676" t="str">
        <f>IF(AND(C50="",D50=""),"",IF(OR(D50=0,L50=0,Y50=""),0,ROUND(AB50/Y50,References!$B$23)))</f>
        <v/>
      </c>
      <c r="AE50" s="256" t="str">
        <f>IF(OR(C50="",I50=""),"",IF(U50="PASS",ROUND(AC50*X50,References!$B$23),IF(NOT(V50="YES"),0,ROUND(AC50*X50,References!$B$23))))</f>
        <v/>
      </c>
      <c r="AF50" s="256" t="str">
        <f>IF(AND(C50="",D50=""),"",IF(OR(D50=0,L50=0,Y50=""),0,ROUND(AD50*Y50,References!$B$23)))</f>
        <v/>
      </c>
      <c r="AG50" s="257" t="str">
        <f>IF(AND(C50="",D50=""),"",IF(C50="",INDEX(References!$K$4:$K$13,MATCH(Calculations!$D50,References!$H$4:$H$13,0)),INDEX(References!$K$4:$K$13,MATCH(Calculations!C50,References!$H$4:$H$13,0))))</f>
        <v/>
      </c>
      <c r="AH50" s="256" t="str">
        <f t="shared" si="34"/>
        <v/>
      </c>
      <c r="AI50" s="256" t="str">
        <f t="shared" si="35"/>
        <v/>
      </c>
      <c r="AJ50" s="257" t="str">
        <f>IF(OR(C50="",I50=""),"",IF(U50="PASS",ROUND(AH50/X50,References!$B$22),IF(NOT(V50="YES"),0,ROUND(AH50/X50,References!$B$22))))</f>
        <v/>
      </c>
      <c r="AK50" s="257">
        <f>IF(OR(D50="",L50=""),0,ROUND(AI50/Y50,References!$B$22))</f>
        <v>0</v>
      </c>
      <c r="AL50" s="258">
        <f>IF(OR(C50="",I50=""),0,IF(U50="PASS",ROUND(AJ50*X50,References!$B$22)))</f>
        <v>0</v>
      </c>
      <c r="AM50" s="258">
        <f>IF(OR(D50="",L50=""),0,IF(U50="PASS",ROUND(AK50*Y50,References!$B$22)))</f>
        <v>0</v>
      </c>
      <c r="AN50" s="258" t="str">
        <f t="shared" si="15"/>
        <v/>
      </c>
      <c r="AO50" s="259" t="str">
        <f>IF(D50="","",IF('Customer Information'!$L$15="Yes",(INDEX(References!$H$4:$AG$13,MATCH(Calculations!D50,References!$H$4:$H$13,0),25)),IF('Customer Information'!$L$15="No",(INDEX(References!$H$4:$AG$13,MATCH(Calculations!D50,References!$H$4:$H$13,0),24)))))</f>
        <v/>
      </c>
      <c r="AP50" s="541" t="str">
        <f>IF(C50="","",IF('Customer Information'!$L$15="Yes",(INDEX(References!$H$4:$AG$13,MATCH(Calculations!C50,References!$H$4:$H$13,0),25)),IF('Customer Information'!$L$15="No",(INDEX(References!$H$4:$AG$13,MATCH(Calculations!C50,References!$H$4:$H$13,0),24)))))</f>
        <v/>
      </c>
      <c r="AQ50" s="677" t="str">
        <f t="shared" si="16"/>
        <v/>
      </c>
      <c r="AR50" s="541" t="str">
        <f t="shared" si="33"/>
        <v/>
      </c>
      <c r="AS50" s="541">
        <f>IF(D50="",0,INDEX(References!$AG$4:$AG$13,MATCH(D50,References!$H$4:$H$13,0)))</f>
        <v>0</v>
      </c>
      <c r="AT50" s="541">
        <f>IF(C50="",0,INDEX(References!$AG$4:$AG$12,MATCH(C50,References!$H$4:$H$12,0)))</f>
        <v>0</v>
      </c>
      <c r="AU50" s="677" t="str">
        <f t="shared" si="17"/>
        <v/>
      </c>
      <c r="AV50" s="541" t="str">
        <f t="shared" si="18"/>
        <v/>
      </c>
      <c r="AW50" s="678" t="str">
        <f t="shared" si="19"/>
        <v/>
      </c>
      <c r="AX50" s="249"/>
      <c r="AY50" s="679" t="str">
        <f>IF(C50="","",INDEX(References!$I$4:$I$13,MATCH(Calculations!C50,References!$H$4:$H$13,0)))</f>
        <v/>
      </c>
      <c r="AZ50" s="680" t="str">
        <f>IF(C50="","",INDEX(References!$M$4:$M$13,MATCH(Calculations!C50,References!$H$4:$H$13,0)))</f>
        <v/>
      </c>
      <c r="BA50" s="680" t="str">
        <f>IF(C50="","",INDEX(References!$N$4:$N$13,MATCH(Calculations!C50,References!$H$4:$H$13,0)))</f>
        <v/>
      </c>
      <c r="BB50" s="681" t="str">
        <f>IF(C50="","",(AC50*AY50)/(1-INDEX(References!$O$4:$O$13,MATCH(Calculations!C50,References!$H$4:$H$13,0)))*((1-AZ50)*(1+BA50)))</f>
        <v/>
      </c>
      <c r="BC50" s="682" t="str">
        <f>IF(C50="","",(AJ50/(1-INDEX(References!$P$4:$P$13,MATCH(Calculations!C50,References!$H$4:$H$13,0)))*((1-AZ50)*(1+BA50))))</f>
        <v/>
      </c>
      <c r="BE50" s="683" t="str">
        <f>IF(D50="","",(INDEX(References!$I$4:$I$13,MATCH(Calculations!D50,References!$H$4:$H$13,0))))</f>
        <v/>
      </c>
      <c r="BF50" s="680" t="str">
        <f>IF(D50="","",INDEX(References!$M$4:$M$13,MATCH(Calculations!D50,References!$H$4:$H$13,0)))</f>
        <v/>
      </c>
      <c r="BG50" s="680" t="str">
        <f>IF(D50="","",INDEX(References!$N$4:$N$13,MATCH(Calculations!D50,References!$H$4:$H$13,0)))</f>
        <v/>
      </c>
      <c r="BH50" s="681" t="str">
        <f>IF(D50="","",(AD50*BE50)/(1-INDEX(References!$O$4:$O$13,MATCH(Calculations!D50,References!$H$4:$H$13,0)))*((1-BF50)*(1+BG50)))</f>
        <v/>
      </c>
      <c r="BI50" s="682" t="str">
        <f>IF(D50="","",AK50/(1-INDEX(References!$P$4:$P$13,MATCH(Calculations!D50,References!$H$4:$H$13,0)))*((1-BF50)*(1+BG50)))</f>
        <v/>
      </c>
      <c r="BK50" s="679" t="str">
        <f t="shared" si="20"/>
        <v/>
      </c>
      <c r="BL50" s="680" t="str">
        <f t="shared" si="21"/>
        <v/>
      </c>
      <c r="BM50" s="680" t="str">
        <f>IF(OR(C50="",I50=""),"",IF(U50="PASS",ROUND(BK50/X50,References!$B$22),IF(NOT(V50="YES"),0,ROUND(BK50/X50,References!$B$22))))</f>
        <v/>
      </c>
      <c r="BN50" s="680">
        <f>IF(OR(D50="",L50=""),0,ROUND(BL50/Y50,References!$B$22))</f>
        <v>0</v>
      </c>
      <c r="BO50" s="684" t="str">
        <f>IF(AND(C50="",D50=""),"",IF(C50="",INDEX(References!#REF!,MATCH(Calculations!$D50,References!#REF!,0)),(INDEX(References!$L$4:$L$13,MATCH(Calculations!$C50,References!$H$4:$H$13,0)))))</f>
        <v/>
      </c>
      <c r="BP50" s="684" t="str">
        <f t="shared" si="22"/>
        <v/>
      </c>
      <c r="BQ50" s="684" t="str">
        <f t="shared" si="23"/>
        <v/>
      </c>
      <c r="BR50" s="684" t="str">
        <f t="shared" si="24"/>
        <v/>
      </c>
      <c r="BS50" s="691" t="str">
        <f t="shared" si="25"/>
        <v/>
      </c>
      <c r="BU50" s="692" t="str">
        <f>IF(AH50="","",AH50*References!$B$47)</f>
        <v/>
      </c>
      <c r="BV50" s="693" t="str">
        <f>IF(AI50="","",AI50*References!$B$47)</f>
        <v/>
      </c>
      <c r="BW50" s="693" t="str">
        <f>IF(AJ50="","",AJ50*References!$B$47)</f>
        <v/>
      </c>
      <c r="BX50" s="682">
        <f>IF(AK50="","",AK50*References!$B$47)</f>
        <v>0</v>
      </c>
      <c r="BZ50" s="692">
        <f t="shared" si="26"/>
        <v>0</v>
      </c>
      <c r="CA50" s="693">
        <f t="shared" si="27"/>
        <v>0</v>
      </c>
      <c r="CB50" s="693" t="str">
        <f t="shared" si="28"/>
        <v/>
      </c>
      <c r="CC50" s="693" t="str">
        <f t="shared" si="29"/>
        <v/>
      </c>
      <c r="CD50" s="682" t="str">
        <f t="shared" si="30"/>
        <v/>
      </c>
    </row>
    <row r="51" spans="2:82" x14ac:dyDescent="0.2">
      <c r="B51" s="669">
        <v>46</v>
      </c>
      <c r="C51" s="250" t="str">
        <f>IF('Customer Inputs'!$C61="","",'Customer Inputs'!$C61)</f>
        <v/>
      </c>
      <c r="D51" s="250" t="str">
        <f>IF(OR('Customer Inputs'!E61="",'Customer Inputs'!E61="No"),"",IF(F51="YES",References!$H$13,References!$H$12))</f>
        <v/>
      </c>
      <c r="E51" s="250" t="str">
        <f>IF(C51="","",'Customer Inputs'!$W61)</f>
        <v/>
      </c>
      <c r="F51" s="250" t="str">
        <f>IF(OR('Customer Inputs'!T61="",'Customer Inputs'!T61="No"),"","Yes")</f>
        <v/>
      </c>
      <c r="G51" s="251" t="str">
        <f>IF(C51="","",'Customer Inputs'!$M61)</f>
        <v/>
      </c>
      <c r="H51" s="251" t="str">
        <f t="shared" si="3"/>
        <v/>
      </c>
      <c r="I51" s="251" t="str">
        <f>IF(C51="","",'Customer Inputs'!$K61)</f>
        <v/>
      </c>
      <c r="J51" s="251" t="str">
        <f t="shared" si="4"/>
        <v/>
      </c>
      <c r="K51" s="251" t="str">
        <f t="shared" si="5"/>
        <v/>
      </c>
      <c r="L51" s="251" t="str">
        <f>IF(OR(D51="",'Customer Inputs'!$L61=""),"",'Customer Inputs'!$L61)</f>
        <v/>
      </c>
      <c r="M51" s="251" t="str">
        <f>IF(AND(C51="",D51=""),"",'Customer Inputs'!$AD61)</f>
        <v/>
      </c>
      <c r="N51" s="251" t="str">
        <f t="shared" si="6"/>
        <v/>
      </c>
      <c r="O51" s="690" t="str">
        <f>IF(AND(C51="",D51=""),"",'Customer Inputs'!$AB61)</f>
        <v/>
      </c>
      <c r="P51" s="251" t="str">
        <f>IF(OR(AA51=0,AA51&lt;0),"",IF(OR(C51="L734",C51="L734-P",C51="L744",C51="L744-P"),'Customer Inputs'!AB61,O51))</f>
        <v/>
      </c>
      <c r="Q51" s="251" t="str">
        <f t="shared" si="7"/>
        <v/>
      </c>
      <c r="R51" s="252" t="str">
        <f>IF(AND(C51="",D51=""),"",INDEX(References!$E$4:$E$65,MATCH('Customer Inputs'!$T$6,References!$D$4:$D$65,0)))</f>
        <v/>
      </c>
      <c r="S51" s="672" t="str">
        <f t="shared" si="36"/>
        <v/>
      </c>
      <c r="T51" s="673" t="str">
        <f t="shared" si="9"/>
        <v/>
      </c>
      <c r="U51" s="674" t="str">
        <f>IF(OR(M51=0,O51=0,'Customer Inputs'!Q61="",R51=0),"","PASS")</f>
        <v/>
      </c>
      <c r="V51" s="674" t="str">
        <f>IF(ADMIN!AE51="YES","YES",IF(ADMIN!AE51="NO","NO",""))</f>
        <v/>
      </c>
      <c r="W51" s="674" t="str">
        <f t="shared" si="10"/>
        <v/>
      </c>
      <c r="X51" s="674" t="str">
        <f t="shared" si="11"/>
        <v/>
      </c>
      <c r="Y51" s="674" t="str">
        <f t="shared" si="12"/>
        <v/>
      </c>
      <c r="Z51" s="255" t="str">
        <f>IF(AND(C51="",D51=""),"",IF(C51="",INDEX(References!$J$4:$J$13,MATCH(Calculations!$D51,References!H$4:$H$13,0)),(INDEX(References!$J$4:$J$13,MATCH(Calculations!$C51,References!H$4:$H$13,0)))))</f>
        <v/>
      </c>
      <c r="AA51" s="675" t="str">
        <f t="shared" si="31"/>
        <v/>
      </c>
      <c r="AB51" s="256" t="str">
        <f t="shared" si="13"/>
        <v/>
      </c>
      <c r="AC51" s="676" t="str">
        <f>IF(OR(C51="",I51=""),"",IF(U51="PASS",ROUND(AA51/X51,References!$B$23),IF(NOT(V51="YES"),0,ROUND(AA51/X51,References!$B$23))))</f>
        <v/>
      </c>
      <c r="AD51" s="676" t="str">
        <f>IF(AND(C51="",D51=""),"",IF(OR(D51=0,L51=0,Y51=""),0,ROUND(AB51/Y51,References!$B$23)))</f>
        <v/>
      </c>
      <c r="AE51" s="256" t="str">
        <f>IF(OR(C51="",I51=""),"",IF(U51="PASS",ROUND(AC51*X51,References!$B$23),IF(NOT(V51="YES"),0,ROUND(AC51*X51,References!$B$23))))</f>
        <v/>
      </c>
      <c r="AF51" s="256" t="str">
        <f>IF(AND(C51="",D51=""),"",IF(OR(D51=0,L51=0,Y51=""),0,ROUND(AD51*Y51,References!$B$23)))</f>
        <v/>
      </c>
      <c r="AG51" s="257" t="str">
        <f>IF(AND(C51="",D51=""),"",IF(C51="",INDEX(References!$K$4:$K$13,MATCH(Calculations!$D51,References!$H$4:$H$13,0)),INDEX(References!$K$4:$K$13,MATCH(Calculations!C51,References!$H$4:$H$13,0))))</f>
        <v/>
      </c>
      <c r="AH51" s="256" t="str">
        <f t="shared" si="34"/>
        <v/>
      </c>
      <c r="AI51" s="256" t="str">
        <f t="shared" si="35"/>
        <v/>
      </c>
      <c r="AJ51" s="257" t="str">
        <f>IF(OR(C51="",I51=""),"",IF(U51="PASS",ROUND(AH51/X51,References!$B$22),IF(NOT(V51="YES"),0,ROUND(AH51/X51,References!$B$22))))</f>
        <v/>
      </c>
      <c r="AK51" s="257">
        <f>IF(OR(D51="",L51=""),0,ROUND(AI51/Y51,References!$B$22))</f>
        <v>0</v>
      </c>
      <c r="AL51" s="258">
        <f>IF(OR(C51="",I51=""),0,IF(U51="PASS",ROUND(AJ51*X51,References!$B$22)))</f>
        <v>0</v>
      </c>
      <c r="AM51" s="258">
        <f>IF(OR(D51="",L51=""),0,IF(U51="PASS",ROUND(AK51*Y51,References!$B$22)))</f>
        <v>0</v>
      </c>
      <c r="AN51" s="258" t="str">
        <f t="shared" si="15"/>
        <v/>
      </c>
      <c r="AO51" s="259" t="str">
        <f>IF(D51="","",IF('Customer Information'!$L$15="Yes",(INDEX(References!$H$4:$AG$13,MATCH(Calculations!D51,References!$H$4:$H$13,0),25)),IF('Customer Information'!$L$15="No",(INDEX(References!$H$4:$AG$13,MATCH(Calculations!D51,References!$H$4:$H$13,0),24)))))</f>
        <v/>
      </c>
      <c r="AP51" s="541" t="str">
        <f>IF(C51="","",IF('Customer Information'!$L$15="Yes",(INDEX(References!$H$4:$AG$13,MATCH(Calculations!C51,References!$H$4:$H$13,0),25)),IF('Customer Information'!$L$15="No",(INDEX(References!$H$4:$AG$13,MATCH(Calculations!C51,References!$H$4:$H$13,0),24)))))</f>
        <v/>
      </c>
      <c r="AQ51" s="677" t="str">
        <f t="shared" si="16"/>
        <v/>
      </c>
      <c r="AR51" s="541" t="str">
        <f t="shared" si="33"/>
        <v/>
      </c>
      <c r="AS51" s="541">
        <f>IF(D51="",0,INDEX(References!$AG$4:$AG$13,MATCH(D51,References!$H$4:$H$13,0)))</f>
        <v>0</v>
      </c>
      <c r="AT51" s="541">
        <f>IF(C51="",0,INDEX(References!$AG$4:$AG$12,MATCH(C51,References!$H$4:$H$12,0)))</f>
        <v>0</v>
      </c>
      <c r="AU51" s="677" t="str">
        <f t="shared" si="17"/>
        <v/>
      </c>
      <c r="AV51" s="541" t="str">
        <f t="shared" si="18"/>
        <v/>
      </c>
      <c r="AW51" s="678" t="str">
        <f t="shared" si="19"/>
        <v/>
      </c>
      <c r="AX51" s="249"/>
      <c r="AY51" s="679" t="str">
        <f>IF(C51="","",INDEX(References!$I$4:$I$13,MATCH(Calculations!C51,References!$H$4:$H$13,0)))</f>
        <v/>
      </c>
      <c r="AZ51" s="680" t="str">
        <f>IF(C51="","",INDEX(References!$M$4:$M$13,MATCH(Calculations!C51,References!$H$4:$H$13,0)))</f>
        <v/>
      </c>
      <c r="BA51" s="680" t="str">
        <f>IF(C51="","",INDEX(References!$N$4:$N$13,MATCH(Calculations!C51,References!$H$4:$H$13,0)))</f>
        <v/>
      </c>
      <c r="BB51" s="681" t="str">
        <f>IF(C51="","",(AC51*AY51)/(1-INDEX(References!$O$4:$O$13,MATCH(Calculations!C51,References!$H$4:$H$13,0)))*((1-AZ51)*(1+BA51)))</f>
        <v/>
      </c>
      <c r="BC51" s="682" t="str">
        <f>IF(C51="","",(AJ51/(1-INDEX(References!$P$4:$P$13,MATCH(Calculations!C51,References!$H$4:$H$13,0)))*((1-AZ51)*(1+BA51))))</f>
        <v/>
      </c>
      <c r="BE51" s="683" t="str">
        <f>IF(D51="","",(INDEX(References!$I$4:$I$13,MATCH(Calculations!D51,References!$H$4:$H$13,0))))</f>
        <v/>
      </c>
      <c r="BF51" s="680" t="str">
        <f>IF(D51="","",INDEX(References!$M$4:$M$13,MATCH(Calculations!D51,References!$H$4:$H$13,0)))</f>
        <v/>
      </c>
      <c r="BG51" s="680" t="str">
        <f>IF(D51="","",INDEX(References!$N$4:$N$13,MATCH(Calculations!D51,References!$H$4:$H$13,0)))</f>
        <v/>
      </c>
      <c r="BH51" s="681" t="str">
        <f>IF(D51="","",(AD51*BE51)/(1-INDEX(References!$O$4:$O$13,MATCH(Calculations!D51,References!$H$4:$H$13,0)))*((1-BF51)*(1+BG51)))</f>
        <v/>
      </c>
      <c r="BI51" s="682" t="str">
        <f>IF(D51="","",AK51/(1-INDEX(References!$P$4:$P$13,MATCH(Calculations!D51,References!$H$4:$H$13,0)))*((1-BF51)*(1+BG51)))</f>
        <v/>
      </c>
      <c r="BK51" s="679" t="str">
        <f t="shared" si="20"/>
        <v/>
      </c>
      <c r="BL51" s="680" t="str">
        <f t="shared" si="21"/>
        <v/>
      </c>
      <c r="BM51" s="680" t="str">
        <f>IF(OR(C51="",I51=""),"",IF(U51="PASS",ROUND(BK51/X51,References!$B$22),IF(NOT(V51="YES"),0,ROUND(BK51/X51,References!$B$22))))</f>
        <v/>
      </c>
      <c r="BN51" s="680">
        <f>IF(OR(D51="",L51=""),0,ROUND(BL51/Y51,References!$B$22))</f>
        <v>0</v>
      </c>
      <c r="BO51" s="684" t="str">
        <f>IF(AND(C51="",D51=""),"",IF(C51="",INDEX(References!#REF!,MATCH(Calculations!$D51,References!#REF!,0)),(INDEX(References!$L$4:$L$13,MATCH(Calculations!$C51,References!$H$4:$H$13,0)))))</f>
        <v/>
      </c>
      <c r="BP51" s="684" t="str">
        <f t="shared" si="22"/>
        <v/>
      </c>
      <c r="BQ51" s="684" t="str">
        <f t="shared" si="23"/>
        <v/>
      </c>
      <c r="BR51" s="684" t="str">
        <f t="shared" si="24"/>
        <v/>
      </c>
      <c r="BS51" s="691" t="str">
        <f t="shared" si="25"/>
        <v/>
      </c>
      <c r="BU51" s="692" t="str">
        <f>IF(AH51="","",AH51*References!$B$47)</f>
        <v/>
      </c>
      <c r="BV51" s="693" t="str">
        <f>IF(AI51="","",AI51*References!$B$47)</f>
        <v/>
      </c>
      <c r="BW51" s="693" t="str">
        <f>IF(AJ51="","",AJ51*References!$B$47)</f>
        <v/>
      </c>
      <c r="BX51" s="682">
        <f>IF(AK51="","",AK51*References!$B$47)</f>
        <v>0</v>
      </c>
      <c r="BZ51" s="692">
        <f t="shared" si="26"/>
        <v>0</v>
      </c>
      <c r="CA51" s="693">
        <f t="shared" si="27"/>
        <v>0</v>
      </c>
      <c r="CB51" s="693" t="str">
        <f t="shared" si="28"/>
        <v/>
      </c>
      <c r="CC51" s="693" t="str">
        <f t="shared" si="29"/>
        <v/>
      </c>
      <c r="CD51" s="682" t="str">
        <f t="shared" si="30"/>
        <v/>
      </c>
    </row>
    <row r="52" spans="2:82" x14ac:dyDescent="0.2">
      <c r="B52" s="669">
        <v>47</v>
      </c>
      <c r="C52" s="250" t="str">
        <f>IF('Customer Inputs'!$C62="","",'Customer Inputs'!$C62)</f>
        <v/>
      </c>
      <c r="D52" s="250" t="str">
        <f>IF(OR('Customer Inputs'!E62="",'Customer Inputs'!E62="No"),"",IF(F52="YES",References!$H$13,References!$H$12))</f>
        <v/>
      </c>
      <c r="E52" s="250" t="str">
        <f>IF(C52="","",'Customer Inputs'!$W62)</f>
        <v/>
      </c>
      <c r="F52" s="250" t="str">
        <f>IF(OR('Customer Inputs'!T62="",'Customer Inputs'!T62="No"),"","Yes")</f>
        <v/>
      </c>
      <c r="G52" s="251" t="str">
        <f>IF(C52="","",'Customer Inputs'!$M62)</f>
        <v/>
      </c>
      <c r="H52" s="251" t="str">
        <f t="shared" si="3"/>
        <v/>
      </c>
      <c r="I52" s="251" t="str">
        <f>IF(C52="","",'Customer Inputs'!$K62)</f>
        <v/>
      </c>
      <c r="J52" s="251" t="str">
        <f t="shared" si="4"/>
        <v/>
      </c>
      <c r="K52" s="251" t="str">
        <f t="shared" si="5"/>
        <v/>
      </c>
      <c r="L52" s="251" t="str">
        <f>IF(OR(D52="",'Customer Inputs'!$L62=""),"",'Customer Inputs'!$L62)</f>
        <v/>
      </c>
      <c r="M52" s="251" t="str">
        <f>IF(AND(C52="",D52=""),"",'Customer Inputs'!$AD62)</f>
        <v/>
      </c>
      <c r="N52" s="251" t="str">
        <f t="shared" si="6"/>
        <v/>
      </c>
      <c r="O52" s="690" t="str">
        <f>IF(AND(C52="",D52=""),"",'Customer Inputs'!$AB62)</f>
        <v/>
      </c>
      <c r="P52" s="251" t="str">
        <f>IF(OR(AA52=0,AA52&lt;0),"",IF(OR(C52="L734",C52="L734-P",C52="L744",C52="L744-P"),'Customer Inputs'!AB62,O52))</f>
        <v/>
      </c>
      <c r="Q52" s="251" t="str">
        <f t="shared" si="7"/>
        <v/>
      </c>
      <c r="R52" s="252" t="str">
        <f>IF(AND(C52="",D52=""),"",INDEX(References!$E$4:$E$65,MATCH('Customer Inputs'!$T$6,References!$D$4:$D$65,0)))</f>
        <v/>
      </c>
      <c r="S52" s="672" t="str">
        <f t="shared" si="36"/>
        <v/>
      </c>
      <c r="T52" s="673" t="str">
        <f t="shared" si="9"/>
        <v/>
      </c>
      <c r="U52" s="674" t="str">
        <f>IF(OR(M52=0,O52=0,'Customer Inputs'!Q62="",R52=0),"","PASS")</f>
        <v/>
      </c>
      <c r="V52" s="674" t="str">
        <f>IF(ADMIN!AE52="YES","YES",IF(ADMIN!AE52="NO","NO",""))</f>
        <v/>
      </c>
      <c r="W52" s="674" t="str">
        <f t="shared" si="10"/>
        <v/>
      </c>
      <c r="X52" s="674" t="str">
        <f t="shared" si="11"/>
        <v/>
      </c>
      <c r="Y52" s="674" t="str">
        <f t="shared" si="12"/>
        <v/>
      </c>
      <c r="Z52" s="255" t="str">
        <f>IF(AND(C52="",D52=""),"",IF(C52="",INDEX(References!$J$4:$J$13,MATCH(Calculations!$D52,References!H$4:$H$13,0)),(INDEX(References!$J$4:$J$13,MATCH(Calculations!$C52,References!H$4:$H$13,0)))))</f>
        <v/>
      </c>
      <c r="AA52" s="675" t="str">
        <f t="shared" si="31"/>
        <v/>
      </c>
      <c r="AB52" s="256" t="str">
        <f t="shared" si="13"/>
        <v/>
      </c>
      <c r="AC52" s="676" t="str">
        <f>IF(OR(C52="",I52=""),"",IF(U52="PASS",ROUND(AA52/X52,References!$B$23),IF(NOT(V52="YES"),0,ROUND(AA52/X52,References!$B$23))))</f>
        <v/>
      </c>
      <c r="AD52" s="676" t="str">
        <f>IF(AND(C52="",D52=""),"",IF(OR(D52=0,L52=0,Y52=""),0,ROUND(AB52/Y52,References!$B$23)))</f>
        <v/>
      </c>
      <c r="AE52" s="256" t="str">
        <f>IF(OR(C52="",I52=""),"",IF(U52="PASS",ROUND(AC52*X52,References!$B$23),IF(NOT(V52="YES"),0,ROUND(AC52*X52,References!$B$23))))</f>
        <v/>
      </c>
      <c r="AF52" s="256" t="str">
        <f>IF(AND(C52="",D52=""),"",IF(OR(D52=0,L52=0,Y52=""),0,ROUND(AD52*Y52,References!$B$23)))</f>
        <v/>
      </c>
      <c r="AG52" s="257" t="str">
        <f>IF(AND(C52="",D52=""),"",IF(C52="",INDEX(References!$K$4:$K$13,MATCH(Calculations!$D52,References!$H$4:$H$13,0)),INDEX(References!$K$4:$K$13,MATCH(Calculations!C52,References!$H$4:$H$13,0))))</f>
        <v/>
      </c>
      <c r="AH52" s="256" t="str">
        <f t="shared" si="34"/>
        <v/>
      </c>
      <c r="AI52" s="256" t="str">
        <f t="shared" si="35"/>
        <v/>
      </c>
      <c r="AJ52" s="257" t="str">
        <f>IF(OR(C52="",I52=""),"",IF(U52="PASS",ROUND(AH52/X52,References!$B$22),IF(NOT(V52="YES"),0,ROUND(AH52/X52,References!$B$22))))</f>
        <v/>
      </c>
      <c r="AK52" s="257">
        <f>IF(OR(D52="",L52=""),0,ROUND(AI52/Y52,References!$B$22))</f>
        <v>0</v>
      </c>
      <c r="AL52" s="258">
        <f>IF(OR(C52="",I52=""),0,IF(U52="PASS",ROUND(AJ52*X52,References!$B$22)))</f>
        <v>0</v>
      </c>
      <c r="AM52" s="258">
        <f>IF(OR(D52="",L52=""),0,IF(U52="PASS",ROUND(AK52*Y52,References!$B$22)))</f>
        <v>0</v>
      </c>
      <c r="AN52" s="258" t="str">
        <f t="shared" si="15"/>
        <v/>
      </c>
      <c r="AO52" s="259" t="str">
        <f>IF(D52="","",IF('Customer Information'!$L$15="Yes",(INDEX(References!$H$4:$AG$13,MATCH(Calculations!D52,References!$H$4:$H$13,0),25)),IF('Customer Information'!$L$15="No",(INDEX(References!$H$4:$AG$13,MATCH(Calculations!D52,References!$H$4:$H$13,0),24)))))</f>
        <v/>
      </c>
      <c r="AP52" s="541" t="str">
        <f>IF(C52="","",IF('Customer Information'!$L$15="Yes",(INDEX(References!$H$4:$AG$13,MATCH(Calculations!C52,References!$H$4:$H$13,0),25)),IF('Customer Information'!$L$15="No",(INDEX(References!$H$4:$AG$13,MATCH(Calculations!C52,References!$H$4:$H$13,0),24)))))</f>
        <v/>
      </c>
      <c r="AQ52" s="677" t="str">
        <f t="shared" si="16"/>
        <v/>
      </c>
      <c r="AR52" s="541" t="str">
        <f t="shared" si="33"/>
        <v/>
      </c>
      <c r="AS52" s="541">
        <f>IF(D52="",0,INDEX(References!$AG$4:$AG$13,MATCH(D52,References!$H$4:$H$13,0)))</f>
        <v>0</v>
      </c>
      <c r="AT52" s="541">
        <f>IF(C52="",0,INDEX(References!$AG$4:$AG$12,MATCH(C52,References!$H$4:$H$12,0)))</f>
        <v>0</v>
      </c>
      <c r="AU52" s="677" t="str">
        <f t="shared" si="17"/>
        <v/>
      </c>
      <c r="AV52" s="541" t="str">
        <f t="shared" si="18"/>
        <v/>
      </c>
      <c r="AW52" s="678" t="str">
        <f t="shared" si="19"/>
        <v/>
      </c>
      <c r="AX52" s="249"/>
      <c r="AY52" s="679" t="str">
        <f>IF(C52="","",INDEX(References!$I$4:$I$13,MATCH(Calculations!C52,References!$H$4:$H$13,0)))</f>
        <v/>
      </c>
      <c r="AZ52" s="680" t="str">
        <f>IF(C52="","",INDEX(References!$M$4:$M$13,MATCH(Calculations!C52,References!$H$4:$H$13,0)))</f>
        <v/>
      </c>
      <c r="BA52" s="680" t="str">
        <f>IF(C52="","",INDEX(References!$N$4:$N$13,MATCH(Calculations!C52,References!$H$4:$H$13,0)))</f>
        <v/>
      </c>
      <c r="BB52" s="681" t="str">
        <f>IF(C52="","",(AC52*AY52)/(1-INDEX(References!$O$4:$O$13,MATCH(Calculations!C52,References!$H$4:$H$13,0)))*((1-AZ52)*(1+BA52)))</f>
        <v/>
      </c>
      <c r="BC52" s="682" t="str">
        <f>IF(C52="","",(AJ52/(1-INDEX(References!$P$4:$P$13,MATCH(Calculations!C52,References!$H$4:$H$13,0)))*((1-AZ52)*(1+BA52))))</f>
        <v/>
      </c>
      <c r="BE52" s="683" t="str">
        <f>IF(D52="","",(INDEX(References!$I$4:$I$13,MATCH(Calculations!D52,References!$H$4:$H$13,0))))</f>
        <v/>
      </c>
      <c r="BF52" s="680" t="str">
        <f>IF(D52="","",INDEX(References!$M$4:$M$13,MATCH(Calculations!D52,References!$H$4:$H$13,0)))</f>
        <v/>
      </c>
      <c r="BG52" s="680" t="str">
        <f>IF(D52="","",INDEX(References!$N$4:$N$13,MATCH(Calculations!D52,References!$H$4:$H$13,0)))</f>
        <v/>
      </c>
      <c r="BH52" s="681" t="str">
        <f>IF(D52="","",(AD52*BE52)/(1-INDEX(References!$O$4:$O$13,MATCH(Calculations!D52,References!$H$4:$H$13,0)))*((1-BF52)*(1+BG52)))</f>
        <v/>
      </c>
      <c r="BI52" s="682" t="str">
        <f>IF(D52="","",AK52/(1-INDEX(References!$P$4:$P$13,MATCH(Calculations!D52,References!$H$4:$H$13,0)))*((1-BF52)*(1+BG52)))</f>
        <v/>
      </c>
      <c r="BK52" s="679" t="str">
        <f t="shared" si="20"/>
        <v/>
      </c>
      <c r="BL52" s="680" t="str">
        <f t="shared" si="21"/>
        <v/>
      </c>
      <c r="BM52" s="680" t="str">
        <f>IF(OR(C52="",I52=""),"",IF(U52="PASS",ROUND(BK52/X52,References!$B$22),IF(NOT(V52="YES"),0,ROUND(BK52/X52,References!$B$22))))</f>
        <v/>
      </c>
      <c r="BN52" s="680">
        <f>IF(OR(D52="",L52=""),0,ROUND(BL52/Y52,References!$B$22))</f>
        <v>0</v>
      </c>
      <c r="BO52" s="684" t="str">
        <f>IF(AND(C52="",D52=""),"",IF(C52="",INDEX(References!#REF!,MATCH(Calculations!$D52,References!#REF!,0)),(INDEX(References!$L$4:$L$13,MATCH(Calculations!$C52,References!$H$4:$H$13,0)))))</f>
        <v/>
      </c>
      <c r="BP52" s="684" t="str">
        <f t="shared" si="22"/>
        <v/>
      </c>
      <c r="BQ52" s="684" t="str">
        <f t="shared" si="23"/>
        <v/>
      </c>
      <c r="BR52" s="684" t="str">
        <f t="shared" si="24"/>
        <v/>
      </c>
      <c r="BS52" s="691" t="str">
        <f t="shared" si="25"/>
        <v/>
      </c>
      <c r="BU52" s="692" t="str">
        <f>IF(AH52="","",AH52*References!$B$47)</f>
        <v/>
      </c>
      <c r="BV52" s="693" t="str">
        <f>IF(AI52="","",AI52*References!$B$47)</f>
        <v/>
      </c>
      <c r="BW52" s="693" t="str">
        <f>IF(AJ52="","",AJ52*References!$B$47)</f>
        <v/>
      </c>
      <c r="BX52" s="682">
        <f>IF(AK52="","",AK52*References!$B$47)</f>
        <v>0</v>
      </c>
      <c r="BZ52" s="692">
        <f t="shared" si="26"/>
        <v>0</v>
      </c>
      <c r="CA52" s="693">
        <f t="shared" si="27"/>
        <v>0</v>
      </c>
      <c r="CB52" s="693" t="str">
        <f t="shared" si="28"/>
        <v/>
      </c>
      <c r="CC52" s="693" t="str">
        <f t="shared" si="29"/>
        <v/>
      </c>
      <c r="CD52" s="682" t="str">
        <f t="shared" si="30"/>
        <v/>
      </c>
    </row>
    <row r="53" spans="2:82" x14ac:dyDescent="0.2">
      <c r="B53" s="669">
        <v>48</v>
      </c>
      <c r="C53" s="250" t="str">
        <f>IF('Customer Inputs'!$C63="","",'Customer Inputs'!$C63)</f>
        <v/>
      </c>
      <c r="D53" s="250" t="str">
        <f>IF(OR('Customer Inputs'!E63="",'Customer Inputs'!E63="No"),"",IF(F53="YES",References!$H$13,References!$H$12))</f>
        <v/>
      </c>
      <c r="E53" s="250" t="str">
        <f>IF(C53="","",'Customer Inputs'!$W63)</f>
        <v/>
      </c>
      <c r="F53" s="250" t="str">
        <f>IF(OR('Customer Inputs'!T63="",'Customer Inputs'!T63="No"),"","Yes")</f>
        <v/>
      </c>
      <c r="G53" s="251" t="str">
        <f>IF(C53="","",'Customer Inputs'!$M63)</f>
        <v/>
      </c>
      <c r="H53" s="251" t="str">
        <f t="shared" si="3"/>
        <v/>
      </c>
      <c r="I53" s="251" t="str">
        <f>IF(C53="","",'Customer Inputs'!$K63)</f>
        <v/>
      </c>
      <c r="J53" s="251" t="str">
        <f t="shared" si="4"/>
        <v/>
      </c>
      <c r="K53" s="251" t="str">
        <f t="shared" si="5"/>
        <v/>
      </c>
      <c r="L53" s="251" t="str">
        <f>IF(OR(D53="",'Customer Inputs'!$L63=""),"",'Customer Inputs'!$L63)</f>
        <v/>
      </c>
      <c r="M53" s="251" t="str">
        <f>IF(AND(C53="",D53=""),"",'Customer Inputs'!$AD63)</f>
        <v/>
      </c>
      <c r="N53" s="251" t="str">
        <f t="shared" si="6"/>
        <v/>
      </c>
      <c r="O53" s="690" t="str">
        <f>IF(AND(C53="",D53=""),"",'Customer Inputs'!$AB63)</f>
        <v/>
      </c>
      <c r="P53" s="251" t="str">
        <f>IF(OR(AA53=0,AA53&lt;0),"",IF(OR(C53="L734",C53="L734-P",C53="L744",C53="L744-P"),'Customer Inputs'!AB63,O53))</f>
        <v/>
      </c>
      <c r="Q53" s="251" t="str">
        <f t="shared" si="7"/>
        <v/>
      </c>
      <c r="R53" s="252" t="str">
        <f>IF(AND(C53="",D53=""),"",INDEX(References!$E$4:$E$65,MATCH('Customer Inputs'!$T$6,References!$D$4:$D$65,0)))</f>
        <v/>
      </c>
      <c r="S53" s="672" t="str">
        <f t="shared" si="36"/>
        <v/>
      </c>
      <c r="T53" s="673" t="str">
        <f t="shared" si="9"/>
        <v/>
      </c>
      <c r="U53" s="674" t="str">
        <f>IF(OR(M53=0,O53=0,'Customer Inputs'!Q63="",R53=0),"","PASS")</f>
        <v/>
      </c>
      <c r="V53" s="674" t="str">
        <f>IF(ADMIN!AE53="YES","YES",IF(ADMIN!AE53="NO","NO",""))</f>
        <v/>
      </c>
      <c r="W53" s="674" t="str">
        <f t="shared" si="10"/>
        <v/>
      </c>
      <c r="X53" s="674" t="str">
        <f t="shared" si="11"/>
        <v/>
      </c>
      <c r="Y53" s="674" t="str">
        <f t="shared" si="12"/>
        <v/>
      </c>
      <c r="Z53" s="255" t="str">
        <f>IF(AND(C53="",D53=""),"",IF(C53="",INDEX(References!$J$4:$J$13,MATCH(Calculations!$D53,References!H$4:$H$13,0)),(INDEX(References!$J$4:$J$13,MATCH(Calculations!$C53,References!H$4:$H$13,0)))))</f>
        <v/>
      </c>
      <c r="AA53" s="675" t="str">
        <f t="shared" si="31"/>
        <v/>
      </c>
      <c r="AB53" s="256" t="str">
        <f t="shared" si="13"/>
        <v/>
      </c>
      <c r="AC53" s="676" t="str">
        <f>IF(OR(C53="",I53=""),"",IF(U53="PASS",ROUND(AA53/X53,References!$B$23),IF(NOT(V53="YES"),0,ROUND(AA53/X53,References!$B$23))))</f>
        <v/>
      </c>
      <c r="AD53" s="676" t="str">
        <f>IF(AND(C53="",D53=""),"",IF(OR(D53=0,L53=0,Y53=""),0,ROUND(AB53/Y53,References!$B$23)))</f>
        <v/>
      </c>
      <c r="AE53" s="256" t="str">
        <f>IF(OR(C53="",I53=""),"",IF(U53="PASS",ROUND(AC53*X53,References!$B$23),IF(NOT(V53="YES"),0,ROUND(AC53*X53,References!$B$23))))</f>
        <v/>
      </c>
      <c r="AF53" s="256" t="str">
        <f>IF(AND(C53="",D53=""),"",IF(OR(D53=0,L53=0,Y53=""),0,ROUND(AD53*Y53,References!$B$23)))</f>
        <v/>
      </c>
      <c r="AG53" s="257" t="str">
        <f>IF(AND(C53="",D53=""),"",IF(C53="",INDEX(References!$K$4:$K$13,MATCH(Calculations!$D53,References!$H$4:$H$13,0)),INDEX(References!$K$4:$K$13,MATCH(Calculations!C53,References!$H$4:$H$13,0))))</f>
        <v/>
      </c>
      <c r="AH53" s="256" t="str">
        <f t="shared" si="34"/>
        <v/>
      </c>
      <c r="AI53" s="256" t="str">
        <f t="shared" si="35"/>
        <v/>
      </c>
      <c r="AJ53" s="257" t="str">
        <f>IF(OR(C53="",I53=""),"",IF(U53="PASS",ROUND(AH53/X53,References!$B$22),IF(NOT(V53="YES"),0,ROUND(AH53/X53,References!$B$22))))</f>
        <v/>
      </c>
      <c r="AK53" s="257">
        <f>IF(OR(D53="",L53=""),0,ROUND(AI53/Y53,References!$B$22))</f>
        <v>0</v>
      </c>
      <c r="AL53" s="258">
        <f>IF(OR(C53="",I53=""),0,IF(U53="PASS",ROUND(AJ53*X53,References!$B$22)))</f>
        <v>0</v>
      </c>
      <c r="AM53" s="258">
        <f>IF(OR(D53="",L53=""),0,IF(U53="PASS",ROUND(AK53*Y53,References!$B$22)))</f>
        <v>0</v>
      </c>
      <c r="AN53" s="258" t="str">
        <f t="shared" si="15"/>
        <v/>
      </c>
      <c r="AO53" s="259" t="str">
        <f>IF(D53="","",IF('Customer Information'!$L$15="Yes",(INDEX(References!$H$4:$AG$13,MATCH(Calculations!D53,References!$H$4:$H$13,0),25)),IF('Customer Information'!$L$15="No",(INDEX(References!$H$4:$AG$13,MATCH(Calculations!D53,References!$H$4:$H$13,0),24)))))</f>
        <v/>
      </c>
      <c r="AP53" s="541" t="str">
        <f>IF(C53="","",IF('Customer Information'!$L$15="Yes",(INDEX(References!$H$4:$AG$13,MATCH(Calculations!C53,References!$H$4:$H$13,0),25)),IF('Customer Information'!$L$15="No",(INDEX(References!$H$4:$AG$13,MATCH(Calculations!C53,References!$H$4:$H$13,0),24)))))</f>
        <v/>
      </c>
      <c r="AQ53" s="677" t="str">
        <f t="shared" si="16"/>
        <v/>
      </c>
      <c r="AR53" s="541" t="str">
        <f t="shared" si="33"/>
        <v/>
      </c>
      <c r="AS53" s="541">
        <f>IF(D53="",0,INDEX(References!$AG$4:$AG$13,MATCH(D53,References!$H$4:$H$13,0)))</f>
        <v>0</v>
      </c>
      <c r="AT53" s="541">
        <f>IF(C53="",0,INDEX(References!$AG$4:$AG$12,MATCH(C53,References!$H$4:$H$12,0)))</f>
        <v>0</v>
      </c>
      <c r="AU53" s="677" t="str">
        <f t="shared" si="17"/>
        <v/>
      </c>
      <c r="AV53" s="541" t="str">
        <f t="shared" si="18"/>
        <v/>
      </c>
      <c r="AW53" s="678" t="str">
        <f t="shared" si="19"/>
        <v/>
      </c>
      <c r="AX53" s="249"/>
      <c r="AY53" s="679" t="str">
        <f>IF(C53="","",INDEX(References!$I$4:$I$13,MATCH(Calculations!C53,References!$H$4:$H$13,0)))</f>
        <v/>
      </c>
      <c r="AZ53" s="680" t="str">
        <f>IF(C53="","",INDEX(References!$M$4:$M$13,MATCH(Calculations!C53,References!$H$4:$H$13,0)))</f>
        <v/>
      </c>
      <c r="BA53" s="680" t="str">
        <f>IF(C53="","",INDEX(References!$N$4:$N$13,MATCH(Calculations!C53,References!$H$4:$H$13,0)))</f>
        <v/>
      </c>
      <c r="BB53" s="681" t="str">
        <f>IF(C53="","",(AC53*AY53)/(1-INDEX(References!$O$4:$O$13,MATCH(Calculations!C53,References!$H$4:$H$13,0)))*((1-AZ53)*(1+BA53)))</f>
        <v/>
      </c>
      <c r="BC53" s="682" t="str">
        <f>IF(C53="","",(AJ53/(1-INDEX(References!$P$4:$P$13,MATCH(Calculations!C53,References!$H$4:$H$13,0)))*((1-AZ53)*(1+BA53))))</f>
        <v/>
      </c>
      <c r="BE53" s="683" t="str">
        <f>IF(D53="","",(INDEX(References!$I$4:$I$13,MATCH(Calculations!D53,References!$H$4:$H$13,0))))</f>
        <v/>
      </c>
      <c r="BF53" s="680" t="str">
        <f>IF(D53="","",INDEX(References!$M$4:$M$13,MATCH(Calculations!D53,References!$H$4:$H$13,0)))</f>
        <v/>
      </c>
      <c r="BG53" s="680" t="str">
        <f>IF(D53="","",INDEX(References!$N$4:$N$13,MATCH(Calculations!D53,References!$H$4:$H$13,0)))</f>
        <v/>
      </c>
      <c r="BH53" s="681" t="str">
        <f>IF(D53="","",(AD53*BE53)/(1-INDEX(References!$O$4:$O$13,MATCH(Calculations!D53,References!$H$4:$H$13,0)))*((1-BF53)*(1+BG53)))</f>
        <v/>
      </c>
      <c r="BI53" s="682" t="str">
        <f>IF(D53="","",AK53/(1-INDEX(References!$P$4:$P$13,MATCH(Calculations!D53,References!$H$4:$H$13,0)))*((1-BF53)*(1+BG53)))</f>
        <v/>
      </c>
      <c r="BK53" s="679" t="str">
        <f t="shared" si="20"/>
        <v/>
      </c>
      <c r="BL53" s="680" t="str">
        <f t="shared" si="21"/>
        <v/>
      </c>
      <c r="BM53" s="680" t="str">
        <f>IF(OR(C53="",I53=""),"",IF(U53="PASS",ROUND(BK53/X53,References!$B$22),IF(NOT(V53="YES"),0,ROUND(BK53/X53,References!$B$22))))</f>
        <v/>
      </c>
      <c r="BN53" s="680">
        <f>IF(OR(D53="",L53=""),0,ROUND(BL53/Y53,References!$B$22))</f>
        <v>0</v>
      </c>
      <c r="BO53" s="684" t="str">
        <f>IF(AND(C53="",D53=""),"",IF(C53="",INDEX(References!#REF!,MATCH(Calculations!$D53,References!#REF!,0)),(INDEX(References!$L$4:$L$13,MATCH(Calculations!$C53,References!$H$4:$H$13,0)))))</f>
        <v/>
      </c>
      <c r="BP53" s="684" t="str">
        <f t="shared" si="22"/>
        <v/>
      </c>
      <c r="BQ53" s="684" t="str">
        <f t="shared" si="23"/>
        <v/>
      </c>
      <c r="BR53" s="684" t="str">
        <f t="shared" si="24"/>
        <v/>
      </c>
      <c r="BS53" s="691" t="str">
        <f t="shared" si="25"/>
        <v/>
      </c>
      <c r="BU53" s="692" t="str">
        <f>IF(AH53="","",AH53*References!$B$47)</f>
        <v/>
      </c>
      <c r="BV53" s="693" t="str">
        <f>IF(AI53="","",AI53*References!$B$47)</f>
        <v/>
      </c>
      <c r="BW53" s="693" t="str">
        <f>IF(AJ53="","",AJ53*References!$B$47)</f>
        <v/>
      </c>
      <c r="BX53" s="682">
        <f>IF(AK53="","",AK53*References!$B$47)</f>
        <v>0</v>
      </c>
      <c r="BZ53" s="692">
        <f t="shared" si="26"/>
        <v>0</v>
      </c>
      <c r="CA53" s="693">
        <f t="shared" si="27"/>
        <v>0</v>
      </c>
      <c r="CB53" s="693" t="str">
        <f t="shared" si="28"/>
        <v/>
      </c>
      <c r="CC53" s="693" t="str">
        <f t="shared" si="29"/>
        <v/>
      </c>
      <c r="CD53" s="682" t="str">
        <f t="shared" si="30"/>
        <v/>
      </c>
    </row>
    <row r="54" spans="2:82" x14ac:dyDescent="0.2">
      <c r="B54" s="669">
        <v>49</v>
      </c>
      <c r="C54" s="250" t="str">
        <f>IF('Customer Inputs'!$C64="","",'Customer Inputs'!$C64)</f>
        <v/>
      </c>
      <c r="D54" s="250" t="str">
        <f>IF(OR('Customer Inputs'!E64="",'Customer Inputs'!E64="No"),"",IF(F54="YES",References!$H$13,References!$H$12))</f>
        <v/>
      </c>
      <c r="E54" s="250" t="str">
        <f>IF(C54="","",'Customer Inputs'!$W64)</f>
        <v/>
      </c>
      <c r="F54" s="250" t="str">
        <f>IF(OR('Customer Inputs'!T64="",'Customer Inputs'!T64="No"),"","Yes")</f>
        <v/>
      </c>
      <c r="G54" s="251" t="str">
        <f>IF(C54="","",'Customer Inputs'!$M64)</f>
        <v/>
      </c>
      <c r="H54" s="251" t="str">
        <f t="shared" si="3"/>
        <v/>
      </c>
      <c r="I54" s="251" t="str">
        <f>IF(C54="","",'Customer Inputs'!$K64)</f>
        <v/>
      </c>
      <c r="J54" s="251" t="str">
        <f t="shared" si="4"/>
        <v/>
      </c>
      <c r="K54" s="251" t="str">
        <f t="shared" si="5"/>
        <v/>
      </c>
      <c r="L54" s="251" t="str">
        <f>IF(OR(D54="",'Customer Inputs'!$L64=""),"",'Customer Inputs'!$L64)</f>
        <v/>
      </c>
      <c r="M54" s="251" t="str">
        <f>IF(AND(C54="",D54=""),"",'Customer Inputs'!$AD64)</f>
        <v/>
      </c>
      <c r="N54" s="251" t="str">
        <f t="shared" si="6"/>
        <v/>
      </c>
      <c r="O54" s="690" t="str">
        <f>IF(AND(C54="",D54=""),"",'Customer Inputs'!$AB64)</f>
        <v/>
      </c>
      <c r="P54" s="251" t="str">
        <f>IF(OR(AA54=0,AA54&lt;0),"",IF(OR(C54="L734",C54="L734-P",C54="L744",C54="L744-P"),'Customer Inputs'!AB64,O54))</f>
        <v/>
      </c>
      <c r="Q54" s="251" t="str">
        <f t="shared" si="7"/>
        <v/>
      </c>
      <c r="R54" s="252" t="str">
        <f>IF(AND(C54="",D54=""),"",INDEX(References!$E$4:$E$65,MATCH('Customer Inputs'!$T$6,References!$D$4:$D$65,0)))</f>
        <v/>
      </c>
      <c r="S54" s="672" t="str">
        <f t="shared" si="36"/>
        <v/>
      </c>
      <c r="T54" s="673" t="str">
        <f t="shared" si="9"/>
        <v/>
      </c>
      <c r="U54" s="674" t="str">
        <f>IF(OR(M54=0,O54=0,'Customer Inputs'!Q64="",R54=0),"","PASS")</f>
        <v/>
      </c>
      <c r="V54" s="674" t="str">
        <f>IF(ADMIN!AE54="YES","YES",IF(ADMIN!AE54="NO","NO",""))</f>
        <v/>
      </c>
      <c r="W54" s="674" t="str">
        <f t="shared" si="10"/>
        <v/>
      </c>
      <c r="X54" s="674" t="str">
        <f t="shared" si="11"/>
        <v/>
      </c>
      <c r="Y54" s="674" t="str">
        <f t="shared" si="12"/>
        <v/>
      </c>
      <c r="Z54" s="255" t="str">
        <f>IF(AND(C54="",D54=""),"",IF(C54="",INDEX(References!$J$4:$J$13,MATCH(Calculations!$D54,References!H$4:$H$13,0)),(INDEX(References!$J$4:$J$13,MATCH(Calculations!$C54,References!H$4:$H$13,0)))))</f>
        <v/>
      </c>
      <c r="AA54" s="675" t="str">
        <f t="shared" si="31"/>
        <v/>
      </c>
      <c r="AB54" s="256" t="str">
        <f t="shared" si="13"/>
        <v/>
      </c>
      <c r="AC54" s="676" t="str">
        <f>IF(OR(C54="",I54=""),"",IF(U54="PASS",ROUND(AA54/X54,References!$B$23),IF(NOT(V54="YES"),0,ROUND(AA54/X54,References!$B$23))))</f>
        <v/>
      </c>
      <c r="AD54" s="676" t="str">
        <f>IF(AND(C54="",D54=""),"",IF(OR(D54=0,L54=0,Y54=""),0,ROUND(AB54/Y54,References!$B$23)))</f>
        <v/>
      </c>
      <c r="AE54" s="256" t="str">
        <f>IF(OR(C54="",I54=""),"",IF(U54="PASS",ROUND(AC54*X54,References!$B$23),IF(NOT(V54="YES"),0,ROUND(AC54*X54,References!$B$23))))</f>
        <v/>
      </c>
      <c r="AF54" s="256" t="str">
        <f>IF(AND(C54="",D54=""),"",IF(OR(D54=0,L54=0,Y54=""),0,ROUND(AD54*Y54,References!$B$23)))</f>
        <v/>
      </c>
      <c r="AG54" s="257" t="str">
        <f>IF(AND(C54="",D54=""),"",IF(C54="",INDEX(References!$K$4:$K$13,MATCH(Calculations!$D54,References!$H$4:$H$13,0)),INDEX(References!$K$4:$K$13,MATCH(Calculations!C54,References!$H$4:$H$13,0))))</f>
        <v/>
      </c>
      <c r="AH54" s="256" t="str">
        <f t="shared" si="34"/>
        <v/>
      </c>
      <c r="AI54" s="256" t="str">
        <f t="shared" si="35"/>
        <v/>
      </c>
      <c r="AJ54" s="257" t="str">
        <f>IF(OR(C54="",I54=""),"",IF(U54="PASS",ROUND(AH54/X54,References!$B$22),IF(NOT(V54="YES"),0,ROUND(AH54/X54,References!$B$22))))</f>
        <v/>
      </c>
      <c r="AK54" s="257">
        <f>IF(OR(D54="",L54=""),0,ROUND(AI54/Y54,References!$B$22))</f>
        <v>0</v>
      </c>
      <c r="AL54" s="258">
        <f>IF(OR(C54="",I54=""),0,IF(U54="PASS",ROUND(AJ54*X54,References!$B$22)))</f>
        <v>0</v>
      </c>
      <c r="AM54" s="258">
        <f>IF(OR(D54="",L54=""),0,IF(U54="PASS",ROUND(AK54*Y54,References!$B$22)))</f>
        <v>0</v>
      </c>
      <c r="AN54" s="258" t="str">
        <f t="shared" si="15"/>
        <v/>
      </c>
      <c r="AO54" s="259" t="str">
        <f>IF(D54="","",IF('Customer Information'!$L$15="Yes",(INDEX(References!$H$4:$AG$13,MATCH(Calculations!D54,References!$H$4:$H$13,0),25)),IF('Customer Information'!$L$15="No",(INDEX(References!$H$4:$AG$13,MATCH(Calculations!D54,References!$H$4:$H$13,0),24)))))</f>
        <v/>
      </c>
      <c r="AP54" s="541" t="str">
        <f>IF(C54="","",IF('Customer Information'!$L$15="Yes",(INDEX(References!$H$4:$AG$13,MATCH(Calculations!C54,References!$H$4:$H$13,0),25)),IF('Customer Information'!$L$15="No",(INDEX(References!$H$4:$AG$13,MATCH(Calculations!C54,References!$H$4:$H$13,0),24)))))</f>
        <v/>
      </c>
      <c r="AQ54" s="677" t="str">
        <f t="shared" si="16"/>
        <v/>
      </c>
      <c r="AR54" s="541" t="str">
        <f t="shared" si="33"/>
        <v/>
      </c>
      <c r="AS54" s="541">
        <f>IF(D54="",0,INDEX(References!$AG$4:$AG$13,MATCH(D54,References!$H$4:$H$13,0)))</f>
        <v>0</v>
      </c>
      <c r="AT54" s="541">
        <f>IF(C54="",0,INDEX(References!$AG$4:$AG$12,MATCH(C54,References!$H$4:$H$12,0)))</f>
        <v>0</v>
      </c>
      <c r="AU54" s="677" t="str">
        <f t="shared" si="17"/>
        <v/>
      </c>
      <c r="AV54" s="541" t="str">
        <f t="shared" si="18"/>
        <v/>
      </c>
      <c r="AW54" s="678" t="str">
        <f t="shared" si="19"/>
        <v/>
      </c>
      <c r="AX54" s="249"/>
      <c r="AY54" s="679" t="str">
        <f>IF(C54="","",INDEX(References!$I$4:$I$13,MATCH(Calculations!C54,References!$H$4:$H$13,0)))</f>
        <v/>
      </c>
      <c r="AZ54" s="680" t="str">
        <f>IF(C54="","",INDEX(References!$M$4:$M$13,MATCH(Calculations!C54,References!$H$4:$H$13,0)))</f>
        <v/>
      </c>
      <c r="BA54" s="680" t="str">
        <f>IF(C54="","",INDEX(References!$N$4:$N$13,MATCH(Calculations!C54,References!$H$4:$H$13,0)))</f>
        <v/>
      </c>
      <c r="BB54" s="681" t="str">
        <f>IF(C54="","",(AC54*AY54)/(1-INDEX(References!$O$4:$O$13,MATCH(Calculations!C54,References!$H$4:$H$13,0)))*((1-AZ54)*(1+BA54)))</f>
        <v/>
      </c>
      <c r="BC54" s="682" t="str">
        <f>IF(C54="","",(AJ54/(1-INDEX(References!$P$4:$P$13,MATCH(Calculations!C54,References!$H$4:$H$13,0)))*((1-AZ54)*(1+BA54))))</f>
        <v/>
      </c>
      <c r="BE54" s="683" t="str">
        <f>IF(D54="","",(INDEX(References!$I$4:$I$13,MATCH(Calculations!D54,References!$H$4:$H$13,0))))</f>
        <v/>
      </c>
      <c r="BF54" s="680" t="str">
        <f>IF(D54="","",INDEX(References!$M$4:$M$13,MATCH(Calculations!D54,References!$H$4:$H$13,0)))</f>
        <v/>
      </c>
      <c r="BG54" s="680" t="str">
        <f>IF(D54="","",INDEX(References!$N$4:$N$13,MATCH(Calculations!D54,References!$H$4:$H$13,0)))</f>
        <v/>
      </c>
      <c r="BH54" s="681" t="str">
        <f>IF(D54="","",(AD54*BE54)/(1-INDEX(References!$O$4:$O$13,MATCH(Calculations!D54,References!$H$4:$H$13,0)))*((1-BF54)*(1+BG54)))</f>
        <v/>
      </c>
      <c r="BI54" s="682" t="str">
        <f>IF(D54="","",AK54/(1-INDEX(References!$P$4:$P$13,MATCH(Calculations!D54,References!$H$4:$H$13,0)))*((1-BF54)*(1+BG54)))</f>
        <v/>
      </c>
      <c r="BK54" s="679" t="str">
        <f t="shared" si="20"/>
        <v/>
      </c>
      <c r="BL54" s="680" t="str">
        <f t="shared" si="21"/>
        <v/>
      </c>
      <c r="BM54" s="680" t="str">
        <f>IF(OR(C54="",I54=""),"",IF(U54="PASS",ROUND(BK54/X54,References!$B$22),IF(NOT(V54="YES"),0,ROUND(BK54/X54,References!$B$22))))</f>
        <v/>
      </c>
      <c r="BN54" s="680">
        <f>IF(OR(D54="",L54=""),0,ROUND(BL54/Y54,References!$B$22))</f>
        <v>0</v>
      </c>
      <c r="BO54" s="684" t="str">
        <f>IF(AND(C54="",D54=""),"",IF(C54="",INDEX(References!#REF!,MATCH(Calculations!$D54,References!#REF!,0)),(INDEX(References!$L$4:$L$13,MATCH(Calculations!$C54,References!$H$4:$H$13,0)))))</f>
        <v/>
      </c>
      <c r="BP54" s="684" t="str">
        <f t="shared" si="22"/>
        <v/>
      </c>
      <c r="BQ54" s="684" t="str">
        <f t="shared" si="23"/>
        <v/>
      </c>
      <c r="BR54" s="684" t="str">
        <f t="shared" si="24"/>
        <v/>
      </c>
      <c r="BS54" s="691" t="str">
        <f t="shared" si="25"/>
        <v/>
      </c>
      <c r="BU54" s="692" t="str">
        <f>IF(AH54="","",AH54*References!$B$47)</f>
        <v/>
      </c>
      <c r="BV54" s="693" t="str">
        <f>IF(AI54="","",AI54*References!$B$47)</f>
        <v/>
      </c>
      <c r="BW54" s="693" t="str">
        <f>IF(AJ54="","",AJ54*References!$B$47)</f>
        <v/>
      </c>
      <c r="BX54" s="682">
        <f>IF(AK54="","",AK54*References!$B$47)</f>
        <v>0</v>
      </c>
      <c r="BZ54" s="692">
        <f t="shared" si="26"/>
        <v>0</v>
      </c>
      <c r="CA54" s="693">
        <f t="shared" si="27"/>
        <v>0</v>
      </c>
      <c r="CB54" s="693" t="str">
        <f t="shared" si="28"/>
        <v/>
      </c>
      <c r="CC54" s="693" t="str">
        <f t="shared" si="29"/>
        <v/>
      </c>
      <c r="CD54" s="682" t="str">
        <f t="shared" si="30"/>
        <v/>
      </c>
    </row>
    <row r="55" spans="2:82" x14ac:dyDescent="0.2">
      <c r="B55" s="669">
        <v>50</v>
      </c>
      <c r="C55" s="250" t="str">
        <f>IF('Customer Inputs'!$C65="","",'Customer Inputs'!$C65)</f>
        <v/>
      </c>
      <c r="D55" s="250" t="str">
        <f>IF(OR('Customer Inputs'!E65="",'Customer Inputs'!E65="No"),"",IF(F55="YES",References!$H$13,References!$H$12))</f>
        <v/>
      </c>
      <c r="E55" s="250" t="str">
        <f>IF(C55="","",'Customer Inputs'!$W65)</f>
        <v/>
      </c>
      <c r="F55" s="250" t="str">
        <f>IF(OR('Customer Inputs'!T65="",'Customer Inputs'!T65="No"),"","Yes")</f>
        <v/>
      </c>
      <c r="G55" s="251" t="str">
        <f>IF(C55="","",'Customer Inputs'!$M65)</f>
        <v/>
      </c>
      <c r="H55" s="251" t="str">
        <f t="shared" si="3"/>
        <v/>
      </c>
      <c r="I55" s="251" t="str">
        <f>IF(C55="","",'Customer Inputs'!$K65)</f>
        <v/>
      </c>
      <c r="J55" s="251" t="str">
        <f t="shared" si="4"/>
        <v/>
      </c>
      <c r="K55" s="251" t="str">
        <f t="shared" si="5"/>
        <v/>
      </c>
      <c r="L55" s="251" t="str">
        <f>IF(OR(D55="",'Customer Inputs'!$L65=""),"",'Customer Inputs'!$L65)</f>
        <v/>
      </c>
      <c r="M55" s="251" t="str">
        <f>IF(AND(C55="",D55=""),"",'Customer Inputs'!$AD65)</f>
        <v/>
      </c>
      <c r="N55" s="251" t="str">
        <f t="shared" si="6"/>
        <v/>
      </c>
      <c r="O55" s="690" t="str">
        <f>IF(AND(C55="",D55=""),"",'Customer Inputs'!$AB65)</f>
        <v/>
      </c>
      <c r="P55" s="251" t="str">
        <f>IF(OR(AA55=0,AA55&lt;0),"",IF(OR(C55="L734",C55="L734-P",C55="L744",C55="L744-P"),'Customer Inputs'!AB65,O55))</f>
        <v/>
      </c>
      <c r="Q55" s="251" t="str">
        <f t="shared" si="7"/>
        <v/>
      </c>
      <c r="R55" s="252" t="str">
        <f>IF(AND(C55="",D55=""),"",INDEX(References!$E$4:$E$65,MATCH('Customer Inputs'!$T$6,References!$D$4:$D$65,0)))</f>
        <v/>
      </c>
      <c r="S55" s="672" t="str">
        <f t="shared" si="36"/>
        <v/>
      </c>
      <c r="T55" s="673" t="str">
        <f t="shared" si="9"/>
        <v/>
      </c>
      <c r="U55" s="674" t="str">
        <f>IF(OR(M55=0,O55=0,'Customer Inputs'!Q65="",R55=0),"","PASS")</f>
        <v/>
      </c>
      <c r="V55" s="674" t="str">
        <f>IF(ADMIN!AE55="YES","YES",IF(ADMIN!AE55="NO","NO",""))</f>
        <v/>
      </c>
      <c r="W55" s="674" t="str">
        <f t="shared" si="10"/>
        <v/>
      </c>
      <c r="X55" s="674" t="str">
        <f t="shared" si="11"/>
        <v/>
      </c>
      <c r="Y55" s="674" t="str">
        <f t="shared" si="12"/>
        <v/>
      </c>
      <c r="Z55" s="255" t="str">
        <f>IF(AND(C55="",D55=""),"",IF(C55="",INDEX(References!$J$4:$J$13,MATCH(Calculations!$D55,References!H$4:$H$13,0)),(INDEX(References!$J$4:$J$13,MATCH(Calculations!$C55,References!H$4:$H$13,0)))))</f>
        <v/>
      </c>
      <c r="AA55" s="675" t="str">
        <f t="shared" si="31"/>
        <v/>
      </c>
      <c r="AB55" s="256" t="str">
        <f t="shared" si="13"/>
        <v/>
      </c>
      <c r="AC55" s="676" t="str">
        <f>IF(OR(C55="",I55=""),"",IF(U55="PASS",ROUND(AA55/X55,References!$B$23),IF(NOT(V55="YES"),0,ROUND(AA55/X55,References!$B$23))))</f>
        <v/>
      </c>
      <c r="AD55" s="676" t="str">
        <f>IF(AND(C55="",D55=""),"",IF(OR(D55=0,L55=0,Y55=""),0,ROUND(AB55/Y55,References!$B$23)))</f>
        <v/>
      </c>
      <c r="AE55" s="256" t="str">
        <f>IF(OR(C55="",I55=""),"",IF(U55="PASS",ROUND(AC55*X55,References!$B$23),IF(NOT(V55="YES"),0,ROUND(AC55*X55,References!$B$23))))</f>
        <v/>
      </c>
      <c r="AF55" s="256" t="str">
        <f>IF(AND(C55="",D55=""),"",IF(OR(D55=0,L55=0,Y55=""),0,ROUND(AD55*Y55,References!$B$23)))</f>
        <v/>
      </c>
      <c r="AG55" s="257" t="str">
        <f>IF(AND(C55="",D55=""),"",IF(C55="",INDEX(References!$K$4:$K$13,MATCH(Calculations!$D55,References!$H$4:$H$13,0)),INDEX(References!$K$4:$K$13,MATCH(Calculations!C55,References!$H$4:$H$13,0))))</f>
        <v/>
      </c>
      <c r="AH55" s="256" t="str">
        <f t="shared" si="34"/>
        <v/>
      </c>
      <c r="AI55" s="256" t="str">
        <f t="shared" si="35"/>
        <v/>
      </c>
      <c r="AJ55" s="257" t="str">
        <f>IF(OR(C55="",I55=""),"",IF(U55="PASS",ROUND(AH55/X55,References!$B$22),IF(NOT(V55="YES"),0,ROUND(AH55/X55,References!$B$22))))</f>
        <v/>
      </c>
      <c r="AK55" s="257">
        <f>IF(OR(D55="",L55=""),0,ROUND(AI55/Y55,References!$B$22))</f>
        <v>0</v>
      </c>
      <c r="AL55" s="258">
        <f>IF(OR(C55="",I55=""),0,IF(U55="PASS",ROUND(AJ55*X55,References!$B$22)))</f>
        <v>0</v>
      </c>
      <c r="AM55" s="258">
        <f>IF(OR(D55="",L55=""),0,IF(U55="PASS",ROUND(AK55*Y55,References!$B$22)))</f>
        <v>0</v>
      </c>
      <c r="AN55" s="258" t="str">
        <f t="shared" si="15"/>
        <v/>
      </c>
      <c r="AO55" s="259" t="str">
        <f>IF(D55="","",IF('Customer Information'!$L$15="Yes",(INDEX(References!$H$4:$AG$13,MATCH(Calculations!D55,References!$H$4:$H$13,0),25)),IF('Customer Information'!$L$15="No",(INDEX(References!$H$4:$AG$13,MATCH(Calculations!D55,References!$H$4:$H$13,0),24)))))</f>
        <v/>
      </c>
      <c r="AP55" s="541" t="str">
        <f>IF(C55="","",IF('Customer Information'!$L$15="Yes",(INDEX(References!$H$4:$AG$13,MATCH(Calculations!C55,References!$H$4:$H$13,0),25)),IF('Customer Information'!$L$15="No",(INDEX(References!$H$4:$AG$13,MATCH(Calculations!C55,References!$H$4:$H$13,0),24)))))</f>
        <v/>
      </c>
      <c r="AQ55" s="677" t="str">
        <f t="shared" si="16"/>
        <v/>
      </c>
      <c r="AR55" s="541" t="str">
        <f t="shared" si="33"/>
        <v/>
      </c>
      <c r="AS55" s="541">
        <f>IF(D55="",0,INDEX(References!$AG$4:$AG$13,MATCH(D55,References!$H$4:$H$13,0)))</f>
        <v>0</v>
      </c>
      <c r="AT55" s="541">
        <f>IF(C55="",0,INDEX(References!$AG$4:$AG$12,MATCH(C55,References!$H$4:$H$12,0)))</f>
        <v>0</v>
      </c>
      <c r="AU55" s="677" t="str">
        <f t="shared" si="17"/>
        <v/>
      </c>
      <c r="AV55" s="541" t="str">
        <f t="shared" si="18"/>
        <v/>
      </c>
      <c r="AW55" s="678" t="str">
        <f t="shared" si="19"/>
        <v/>
      </c>
      <c r="AX55" s="249"/>
      <c r="AY55" s="679" t="str">
        <f>IF(C55="","",INDEX(References!$I$4:$I$13,MATCH(Calculations!C55,References!$H$4:$H$13,0)))</f>
        <v/>
      </c>
      <c r="AZ55" s="680" t="str">
        <f>IF(C55="","",INDEX(References!$M$4:$M$13,MATCH(Calculations!C55,References!$H$4:$H$13,0)))</f>
        <v/>
      </c>
      <c r="BA55" s="680" t="str">
        <f>IF(C55="","",INDEX(References!$N$4:$N$13,MATCH(Calculations!C55,References!$H$4:$H$13,0)))</f>
        <v/>
      </c>
      <c r="BB55" s="681" t="str">
        <f>IF(C55="","",(AC55*AY55)/(1-INDEX(References!$O$4:$O$13,MATCH(Calculations!C55,References!$H$4:$H$13,0)))*((1-AZ55)*(1+BA55)))</f>
        <v/>
      </c>
      <c r="BC55" s="682" t="str">
        <f>IF(C55="","",(AJ55/(1-INDEX(References!$P$4:$P$13,MATCH(Calculations!C55,References!$H$4:$H$13,0)))*((1-AZ55)*(1+BA55))))</f>
        <v/>
      </c>
      <c r="BE55" s="683" t="str">
        <f>IF(D55="","",(INDEX(References!$I$4:$I$13,MATCH(Calculations!D55,References!$H$4:$H$13,0))))</f>
        <v/>
      </c>
      <c r="BF55" s="680" t="str">
        <f>IF(D55="","",INDEX(References!$M$4:$M$13,MATCH(Calculations!D55,References!$H$4:$H$13,0)))</f>
        <v/>
      </c>
      <c r="BG55" s="680" t="str">
        <f>IF(D55="","",INDEX(References!$N$4:$N$13,MATCH(Calculations!D55,References!$H$4:$H$13,0)))</f>
        <v/>
      </c>
      <c r="BH55" s="681" t="str">
        <f>IF(D55="","",(AD55*BE55)/(1-INDEX(References!$O$4:$O$13,MATCH(Calculations!D55,References!$H$4:$H$13,0)))*((1-BF55)*(1+BG55)))</f>
        <v/>
      </c>
      <c r="BI55" s="682" t="str">
        <f>IF(D55="","",AK55/(1-INDEX(References!$P$4:$P$13,MATCH(Calculations!D55,References!$H$4:$H$13,0)))*((1-BF55)*(1+BG55)))</f>
        <v/>
      </c>
      <c r="BK55" s="679" t="str">
        <f t="shared" si="20"/>
        <v/>
      </c>
      <c r="BL55" s="680" t="str">
        <f t="shared" si="21"/>
        <v/>
      </c>
      <c r="BM55" s="680" t="str">
        <f>IF(OR(C55="",I55=""),"",IF(U55="PASS",ROUND(BK55/X55,References!$B$22),IF(NOT(V55="YES"),0,ROUND(BK55/X55,References!$B$22))))</f>
        <v/>
      </c>
      <c r="BN55" s="680">
        <f>IF(OR(D55="",L55=""),0,ROUND(BL55/Y55,References!$B$22))</f>
        <v>0</v>
      </c>
      <c r="BO55" s="684" t="str">
        <f>IF(AND(C55="",D55=""),"",IF(C55="",INDEX(References!#REF!,MATCH(Calculations!$D55,References!#REF!,0)),(INDEX(References!$L$4:$L$13,MATCH(Calculations!$C55,References!$H$4:$H$13,0)))))</f>
        <v/>
      </c>
      <c r="BP55" s="684" t="str">
        <f t="shared" si="22"/>
        <v/>
      </c>
      <c r="BQ55" s="684" t="str">
        <f t="shared" si="23"/>
        <v/>
      </c>
      <c r="BR55" s="684" t="str">
        <f t="shared" si="24"/>
        <v/>
      </c>
      <c r="BS55" s="691" t="str">
        <f t="shared" si="25"/>
        <v/>
      </c>
      <c r="BU55" s="692" t="str">
        <f>IF(AH55="","",AH55*References!$B$47)</f>
        <v/>
      </c>
      <c r="BV55" s="693" t="str">
        <f>IF(AI55="","",AI55*References!$B$47)</f>
        <v/>
      </c>
      <c r="BW55" s="693" t="str">
        <f>IF(AJ55="","",AJ55*References!$B$47)</f>
        <v/>
      </c>
      <c r="BX55" s="682">
        <f>IF(AK55="","",AK55*References!$B$47)</f>
        <v>0</v>
      </c>
      <c r="BZ55" s="692">
        <f t="shared" si="26"/>
        <v>0</v>
      </c>
      <c r="CA55" s="693">
        <f t="shared" si="27"/>
        <v>0</v>
      </c>
      <c r="CB55" s="693" t="str">
        <f t="shared" si="28"/>
        <v/>
      </c>
      <c r="CC55" s="693" t="str">
        <f t="shared" si="29"/>
        <v/>
      </c>
      <c r="CD55" s="682" t="str">
        <f t="shared" si="30"/>
        <v/>
      </c>
    </row>
    <row r="56" spans="2:82" x14ac:dyDescent="0.2">
      <c r="B56" s="669">
        <v>51</v>
      </c>
      <c r="C56" s="250" t="str">
        <f>IF('Customer Inputs'!$C66="","",'Customer Inputs'!$C66)</f>
        <v/>
      </c>
      <c r="D56" s="250" t="str">
        <f>IF(OR('Customer Inputs'!E66="",'Customer Inputs'!E66="No"),"",IF(F56="YES",References!$H$13,References!$H$12))</f>
        <v/>
      </c>
      <c r="E56" s="250" t="str">
        <f>IF(C56="","",'Customer Inputs'!$W66)</f>
        <v/>
      </c>
      <c r="F56" s="250" t="str">
        <f>IF(OR('Customer Inputs'!T66="",'Customer Inputs'!T66="No"),"","Yes")</f>
        <v/>
      </c>
      <c r="G56" s="251" t="str">
        <f>IF(C56="","",'Customer Inputs'!$M66)</f>
        <v/>
      </c>
      <c r="H56" s="251" t="str">
        <f t="shared" si="3"/>
        <v/>
      </c>
      <c r="I56" s="251" t="str">
        <f>IF(C56="","",'Customer Inputs'!$K66)</f>
        <v/>
      </c>
      <c r="J56" s="251" t="str">
        <f t="shared" si="4"/>
        <v/>
      </c>
      <c r="K56" s="251" t="str">
        <f t="shared" si="5"/>
        <v/>
      </c>
      <c r="L56" s="251" t="str">
        <f>IF(OR(D56="",'Customer Inputs'!$L66=""),"",'Customer Inputs'!$L66)</f>
        <v/>
      </c>
      <c r="M56" s="251" t="str">
        <f>IF(AND(C56="",D56=""),"",'Customer Inputs'!$AD66)</f>
        <v/>
      </c>
      <c r="N56" s="251" t="str">
        <f t="shared" si="6"/>
        <v/>
      </c>
      <c r="O56" s="690" t="str">
        <f>IF(AND(C56="",D56=""),"",'Customer Inputs'!$AB66)</f>
        <v/>
      </c>
      <c r="P56" s="251" t="str">
        <f>IF(OR(AA56=0,AA56&lt;0),"",IF(OR(C56="L734",C56="L734-P",C56="L744",C56="L744-P"),'Customer Inputs'!AB66,O56))</f>
        <v/>
      </c>
      <c r="Q56" s="251" t="str">
        <f t="shared" si="7"/>
        <v/>
      </c>
      <c r="R56" s="252" t="str">
        <f>IF(AND(C56="",D56=""),"",INDEX(References!$E$4:$E$65,MATCH('Customer Inputs'!$T$6,References!$D$4:$D$65,0)))</f>
        <v/>
      </c>
      <c r="S56" s="672" t="str">
        <f t="shared" si="36"/>
        <v/>
      </c>
      <c r="T56" s="673" t="str">
        <f t="shared" si="9"/>
        <v/>
      </c>
      <c r="U56" s="674" t="str">
        <f>IF(OR(M56=0,O56=0,'Customer Inputs'!Q66="",R56=0),"","PASS")</f>
        <v/>
      </c>
      <c r="V56" s="674" t="str">
        <f>IF(ADMIN!AE56="YES","YES",IF(ADMIN!AE56="NO","NO",""))</f>
        <v/>
      </c>
      <c r="W56" s="674" t="str">
        <f t="shared" si="10"/>
        <v/>
      </c>
      <c r="X56" s="674" t="str">
        <f t="shared" si="11"/>
        <v/>
      </c>
      <c r="Y56" s="674" t="str">
        <f t="shared" si="12"/>
        <v/>
      </c>
      <c r="Z56" s="255" t="str">
        <f>IF(AND(C56="",D56=""),"",IF(C56="",INDEX(References!$J$4:$J$13,MATCH(Calculations!$D56,References!H$4:$H$13,0)),(INDEX(References!$J$4:$J$13,MATCH(Calculations!$C56,References!H$4:$H$13,0)))))</f>
        <v/>
      </c>
      <c r="AA56" s="675" t="str">
        <f t="shared" si="31"/>
        <v/>
      </c>
      <c r="AB56" s="256" t="str">
        <f t="shared" si="13"/>
        <v/>
      </c>
      <c r="AC56" s="676" t="str">
        <f>IF(OR(C56="",I56=""),"",IF(U56="PASS",ROUND(AA56/X56,References!$B$23),IF(NOT(V56="YES"),0,ROUND(AA56/X56,References!$B$23))))</f>
        <v/>
      </c>
      <c r="AD56" s="676" t="str">
        <f>IF(AND(C56="",D56=""),"",IF(OR(D56=0,L56=0,Y56=""),0,ROUND(AB56/Y56,References!$B$23)))</f>
        <v/>
      </c>
      <c r="AE56" s="256" t="str">
        <f>IF(OR(C56="",I56=""),"",IF(U56="PASS",ROUND(AC56*X56,References!$B$23),IF(NOT(V56="YES"),0,ROUND(AC56*X56,References!$B$23))))</f>
        <v/>
      </c>
      <c r="AF56" s="256" t="str">
        <f>IF(AND(C56="",D56=""),"",IF(OR(D56=0,L56=0,Y56=""),0,ROUND(AD56*Y56,References!$B$23)))</f>
        <v/>
      </c>
      <c r="AG56" s="257" t="str">
        <f>IF(AND(C56="",D56=""),"",IF(C56="",INDEX(References!$K$4:$K$13,MATCH(Calculations!$D56,References!$H$4:$H$13,0)),INDEX(References!$K$4:$K$13,MATCH(Calculations!C56,References!$H$4:$H$13,0))))</f>
        <v/>
      </c>
      <c r="AH56" s="256" t="str">
        <f t="shared" si="34"/>
        <v/>
      </c>
      <c r="AI56" s="256" t="str">
        <f t="shared" si="35"/>
        <v/>
      </c>
      <c r="AJ56" s="257" t="str">
        <f>IF(OR(C56="",I56=""),"",IF(U56="PASS",ROUND(AH56/X56,References!$B$22),IF(NOT(V56="YES"),0,ROUND(AH56/X56,References!$B$22))))</f>
        <v/>
      </c>
      <c r="AK56" s="257">
        <f>IF(OR(D56="",L56=""),0,ROUND(AI56/Y56,References!$B$22))</f>
        <v>0</v>
      </c>
      <c r="AL56" s="258">
        <f>IF(OR(C56="",I56=""),0,IF(U56="PASS",ROUND(AJ56*X56,References!$B$22)))</f>
        <v>0</v>
      </c>
      <c r="AM56" s="258">
        <f>IF(OR(D56="",L56=""),0,IF(U56="PASS",ROUND(AK56*Y56,References!$B$22)))</f>
        <v>0</v>
      </c>
      <c r="AN56" s="258" t="str">
        <f t="shared" si="15"/>
        <v/>
      </c>
      <c r="AO56" s="259" t="str">
        <f>IF(D56="","",IF('Customer Information'!$L$15="Yes",(INDEX(References!$H$4:$AG$13,MATCH(Calculations!D56,References!$H$4:$H$13,0),25)),IF('Customer Information'!$L$15="No",(INDEX(References!$H$4:$AG$13,MATCH(Calculations!D56,References!$H$4:$H$13,0),24)))))</f>
        <v/>
      </c>
      <c r="AP56" s="541" t="str">
        <f>IF(C56="","",IF('Customer Information'!$L$15="Yes",(INDEX(References!$H$4:$AG$13,MATCH(Calculations!C56,References!$H$4:$H$13,0),25)),IF('Customer Information'!$L$15="No",(INDEX(References!$H$4:$AG$13,MATCH(Calculations!C56,References!$H$4:$H$13,0),24)))))</f>
        <v/>
      </c>
      <c r="AQ56" s="677" t="str">
        <f t="shared" si="16"/>
        <v/>
      </c>
      <c r="AR56" s="541" t="str">
        <f t="shared" si="33"/>
        <v/>
      </c>
      <c r="AS56" s="541">
        <f>IF(D56="",0,INDEX(References!$AG$4:$AG$13,MATCH(D56,References!$H$4:$H$13,0)))</f>
        <v>0</v>
      </c>
      <c r="AT56" s="541">
        <f>IF(C56="",0,INDEX(References!$AG$4:$AG$12,MATCH(C56,References!$H$4:$H$12,0)))</f>
        <v>0</v>
      </c>
      <c r="AU56" s="677" t="str">
        <f t="shared" si="17"/>
        <v/>
      </c>
      <c r="AV56" s="541" t="str">
        <f t="shared" si="18"/>
        <v/>
      </c>
      <c r="AW56" s="678" t="str">
        <f t="shared" si="19"/>
        <v/>
      </c>
      <c r="AX56" s="249"/>
      <c r="AY56" s="679" t="str">
        <f>IF(C56="","",INDEX(References!$I$4:$I$13,MATCH(Calculations!C56,References!$H$4:$H$13,0)))</f>
        <v/>
      </c>
      <c r="AZ56" s="680" t="str">
        <f>IF(C56="","",INDEX(References!$M$4:$M$13,MATCH(Calculations!C56,References!$H$4:$H$13,0)))</f>
        <v/>
      </c>
      <c r="BA56" s="680" t="str">
        <f>IF(C56="","",INDEX(References!$N$4:$N$13,MATCH(Calculations!C56,References!$H$4:$H$13,0)))</f>
        <v/>
      </c>
      <c r="BB56" s="681" t="str">
        <f>IF(C56="","",(AC56*AY56)/(1-INDEX(References!$O$4:$O$13,MATCH(Calculations!C56,References!$H$4:$H$13,0)))*((1-AZ56)*(1+BA56)))</f>
        <v/>
      </c>
      <c r="BC56" s="682" t="str">
        <f>IF(C56="","",(AJ56/(1-INDEX(References!$P$4:$P$13,MATCH(Calculations!C56,References!$H$4:$H$13,0)))*((1-AZ56)*(1+BA56))))</f>
        <v/>
      </c>
      <c r="BE56" s="683" t="str">
        <f>IF(D56="","",(INDEX(References!$I$4:$I$13,MATCH(Calculations!D56,References!$H$4:$H$13,0))))</f>
        <v/>
      </c>
      <c r="BF56" s="680" t="str">
        <f>IF(D56="","",INDEX(References!$M$4:$M$13,MATCH(Calculations!D56,References!$H$4:$H$13,0)))</f>
        <v/>
      </c>
      <c r="BG56" s="680" t="str">
        <f>IF(D56="","",INDEX(References!$N$4:$N$13,MATCH(Calculations!D56,References!$H$4:$H$13,0)))</f>
        <v/>
      </c>
      <c r="BH56" s="681" t="str">
        <f>IF(D56="","",(AD56*BE56)/(1-INDEX(References!$O$4:$O$13,MATCH(Calculations!D56,References!$H$4:$H$13,0)))*((1-BF56)*(1+BG56)))</f>
        <v/>
      </c>
      <c r="BI56" s="682" t="str">
        <f>IF(D56="","",AK56/(1-INDEX(References!$P$4:$P$13,MATCH(Calculations!D56,References!$H$4:$H$13,0)))*((1-BF56)*(1+BG56)))</f>
        <v/>
      </c>
      <c r="BK56" s="679" t="str">
        <f t="shared" si="20"/>
        <v/>
      </c>
      <c r="BL56" s="680" t="str">
        <f t="shared" si="21"/>
        <v/>
      </c>
      <c r="BM56" s="680" t="str">
        <f>IF(OR(C56="",I56=""),"",IF(U56="PASS",ROUND(BK56/X56,References!$B$22),IF(NOT(V56="YES"),0,ROUND(BK56/X56,References!$B$22))))</f>
        <v/>
      </c>
      <c r="BN56" s="680">
        <f>IF(OR(D56="",L56=""),0,ROUND(BL56/Y56,References!$B$22))</f>
        <v>0</v>
      </c>
      <c r="BO56" s="684" t="str">
        <f>IF(AND(C56="",D56=""),"",IF(C56="",INDEX(References!#REF!,MATCH(Calculations!$D56,References!#REF!,0)),(INDEX(References!$L$4:$L$13,MATCH(Calculations!$C56,References!$H$4:$H$13,0)))))</f>
        <v/>
      </c>
      <c r="BP56" s="684" t="str">
        <f t="shared" si="22"/>
        <v/>
      </c>
      <c r="BQ56" s="684" t="str">
        <f t="shared" si="23"/>
        <v/>
      </c>
      <c r="BR56" s="684" t="str">
        <f t="shared" si="24"/>
        <v/>
      </c>
      <c r="BS56" s="691" t="str">
        <f t="shared" si="25"/>
        <v/>
      </c>
      <c r="BU56" s="692" t="str">
        <f>IF(AH56="","",AH56*References!$B$47)</f>
        <v/>
      </c>
      <c r="BV56" s="693" t="str">
        <f>IF(AI56="","",AI56*References!$B$47)</f>
        <v/>
      </c>
      <c r="BW56" s="693" t="str">
        <f>IF(AJ56="","",AJ56*References!$B$47)</f>
        <v/>
      </c>
      <c r="BX56" s="682">
        <f>IF(AK56="","",AK56*References!$B$47)</f>
        <v>0</v>
      </c>
      <c r="BZ56" s="692">
        <f t="shared" si="26"/>
        <v>0</v>
      </c>
      <c r="CA56" s="693">
        <f t="shared" si="27"/>
        <v>0</v>
      </c>
      <c r="CB56" s="693" t="str">
        <f t="shared" si="28"/>
        <v/>
      </c>
      <c r="CC56" s="693" t="str">
        <f t="shared" si="29"/>
        <v/>
      </c>
      <c r="CD56" s="682" t="str">
        <f t="shared" si="30"/>
        <v/>
      </c>
    </row>
    <row r="57" spans="2:82" x14ac:dyDescent="0.2">
      <c r="B57" s="669">
        <v>52</v>
      </c>
      <c r="C57" s="250" t="str">
        <f>IF('Customer Inputs'!$C67="","",'Customer Inputs'!$C67)</f>
        <v/>
      </c>
      <c r="D57" s="250" t="str">
        <f>IF(OR('Customer Inputs'!E67="",'Customer Inputs'!E67="No"),"",IF(F57="YES",References!$H$13,References!$H$12))</f>
        <v/>
      </c>
      <c r="E57" s="250" t="str">
        <f>IF(C57="","",'Customer Inputs'!$W67)</f>
        <v/>
      </c>
      <c r="F57" s="250" t="str">
        <f>IF(OR('Customer Inputs'!T67="",'Customer Inputs'!T67="No"),"","Yes")</f>
        <v/>
      </c>
      <c r="G57" s="251" t="str">
        <f>IF(C57="","",'Customer Inputs'!$M67)</f>
        <v/>
      </c>
      <c r="H57" s="251" t="str">
        <f t="shared" si="3"/>
        <v/>
      </c>
      <c r="I57" s="251" t="str">
        <f>IF(C57="","",'Customer Inputs'!$K67)</f>
        <v/>
      </c>
      <c r="J57" s="251" t="str">
        <f t="shared" si="4"/>
        <v/>
      </c>
      <c r="K57" s="251" t="str">
        <f t="shared" si="5"/>
        <v/>
      </c>
      <c r="L57" s="251" t="str">
        <f>IF(OR(D57="",'Customer Inputs'!$L67=""),"",'Customer Inputs'!$L67)</f>
        <v/>
      </c>
      <c r="M57" s="251" t="str">
        <f>IF(AND(C57="",D57=""),"",'Customer Inputs'!$AD67)</f>
        <v/>
      </c>
      <c r="N57" s="251" t="str">
        <f t="shared" si="6"/>
        <v/>
      </c>
      <c r="O57" s="690" t="str">
        <f>IF(AND(C57="",D57=""),"",'Customer Inputs'!$AB67)</f>
        <v/>
      </c>
      <c r="P57" s="251" t="str">
        <f>IF(OR(AA57=0,AA57&lt;0),"",IF(OR(C57="L734",C57="L734-P",C57="L744",C57="L744-P"),'Customer Inputs'!AB67,O57))</f>
        <v/>
      </c>
      <c r="Q57" s="251" t="str">
        <f t="shared" si="7"/>
        <v/>
      </c>
      <c r="R57" s="252" t="str">
        <f>IF(AND(C57="",D57=""),"",INDEX(References!$E$4:$E$65,MATCH('Customer Inputs'!$T$6,References!$D$4:$D$65,0)))</f>
        <v/>
      </c>
      <c r="S57" s="672" t="str">
        <f t="shared" si="36"/>
        <v/>
      </c>
      <c r="T57" s="673" t="str">
        <f t="shared" si="9"/>
        <v/>
      </c>
      <c r="U57" s="674" t="str">
        <f>IF(OR(M57=0,O57=0,'Customer Inputs'!Q67="",R57=0),"","PASS")</f>
        <v/>
      </c>
      <c r="V57" s="674" t="str">
        <f>IF(ADMIN!AE57="YES","YES",IF(ADMIN!AE57="NO","NO",""))</f>
        <v/>
      </c>
      <c r="W57" s="674" t="str">
        <f t="shared" si="10"/>
        <v/>
      </c>
      <c r="X57" s="674" t="str">
        <f t="shared" si="11"/>
        <v/>
      </c>
      <c r="Y57" s="674" t="str">
        <f t="shared" si="12"/>
        <v/>
      </c>
      <c r="Z57" s="255" t="str">
        <f>IF(AND(C57="",D57=""),"",IF(C57="",INDEX(References!$J$4:$J$13,MATCH(Calculations!$D57,References!H$4:$H$13,0)),(INDEX(References!$J$4:$J$13,MATCH(Calculations!$C57,References!H$4:$H$13,0)))))</f>
        <v/>
      </c>
      <c r="AA57" s="675" t="str">
        <f t="shared" si="31"/>
        <v/>
      </c>
      <c r="AB57" s="256" t="str">
        <f t="shared" si="13"/>
        <v/>
      </c>
      <c r="AC57" s="676" t="str">
        <f>IF(OR(C57="",I57=""),"",IF(U57="PASS",ROUND(AA57/X57,References!$B$23),IF(NOT(V57="YES"),0,ROUND(AA57/X57,References!$B$23))))</f>
        <v/>
      </c>
      <c r="AD57" s="676" t="str">
        <f>IF(AND(C57="",D57=""),"",IF(OR(D57=0,L57=0,Y57=""),0,ROUND(AB57/Y57,References!$B$23)))</f>
        <v/>
      </c>
      <c r="AE57" s="256" t="str">
        <f>IF(OR(C57="",I57=""),"",IF(U57="PASS",ROUND(AC57*X57,References!$B$23),IF(NOT(V57="YES"),0,ROUND(AC57*X57,References!$B$23))))</f>
        <v/>
      </c>
      <c r="AF57" s="256" t="str">
        <f>IF(AND(C57="",D57=""),"",IF(OR(D57=0,L57=0,Y57=""),0,ROUND(AD57*Y57,References!$B$23)))</f>
        <v/>
      </c>
      <c r="AG57" s="257" t="str">
        <f>IF(AND(C57="",D57=""),"",IF(C57="",INDEX(References!$K$4:$K$13,MATCH(Calculations!$D57,References!$H$4:$H$13,0)),INDEX(References!$K$4:$K$13,MATCH(Calculations!C57,References!$H$4:$H$13,0))))</f>
        <v/>
      </c>
      <c r="AH57" s="256" t="str">
        <f t="shared" si="34"/>
        <v/>
      </c>
      <c r="AI57" s="256" t="str">
        <f t="shared" si="35"/>
        <v/>
      </c>
      <c r="AJ57" s="257" t="str">
        <f>IF(OR(C57="",I57=""),"",IF(U57="PASS",ROUND(AH57/X57,References!$B$22),IF(NOT(V57="YES"),0,ROUND(AH57/X57,References!$B$22))))</f>
        <v/>
      </c>
      <c r="AK57" s="257">
        <f>IF(OR(D57="",L57=""),0,ROUND(AI57/Y57,References!$B$22))</f>
        <v>0</v>
      </c>
      <c r="AL57" s="258">
        <f>IF(OR(C57="",I57=""),0,IF(U57="PASS",ROUND(AJ57*X57,References!$B$22)))</f>
        <v>0</v>
      </c>
      <c r="AM57" s="258">
        <f>IF(OR(D57="",L57=""),0,IF(U57="PASS",ROUND(AK57*Y57,References!$B$22)))</f>
        <v>0</v>
      </c>
      <c r="AN57" s="258" t="str">
        <f t="shared" si="15"/>
        <v/>
      </c>
      <c r="AO57" s="259" t="str">
        <f>IF(D57="","",IF('Customer Information'!$L$15="Yes",(INDEX(References!$H$4:$AG$13,MATCH(Calculations!D57,References!$H$4:$H$13,0),25)),IF('Customer Information'!$L$15="No",(INDEX(References!$H$4:$AG$13,MATCH(Calculations!D57,References!$H$4:$H$13,0),24)))))</f>
        <v/>
      </c>
      <c r="AP57" s="541" t="str">
        <f>IF(C57="","",IF('Customer Information'!$L$15="Yes",(INDEX(References!$H$4:$AG$13,MATCH(Calculations!C57,References!$H$4:$H$13,0),25)),IF('Customer Information'!$L$15="No",(INDEX(References!$H$4:$AG$13,MATCH(Calculations!C57,References!$H$4:$H$13,0),24)))))</f>
        <v/>
      </c>
      <c r="AQ57" s="677" t="str">
        <f t="shared" si="16"/>
        <v/>
      </c>
      <c r="AR57" s="541" t="str">
        <f t="shared" si="33"/>
        <v/>
      </c>
      <c r="AS57" s="541">
        <f>IF(D57="",0,INDEX(References!$AG$4:$AG$13,MATCH(D57,References!$H$4:$H$13,0)))</f>
        <v>0</v>
      </c>
      <c r="AT57" s="541">
        <f>IF(C57="",0,INDEX(References!$AG$4:$AG$12,MATCH(C57,References!$H$4:$H$12,0)))</f>
        <v>0</v>
      </c>
      <c r="AU57" s="677" t="str">
        <f t="shared" si="17"/>
        <v/>
      </c>
      <c r="AV57" s="541" t="str">
        <f t="shared" si="18"/>
        <v/>
      </c>
      <c r="AW57" s="678" t="str">
        <f t="shared" si="19"/>
        <v/>
      </c>
      <c r="AX57" s="249"/>
      <c r="AY57" s="679" t="str">
        <f>IF(C57="","",INDEX(References!$I$4:$I$13,MATCH(Calculations!C57,References!$H$4:$H$13,0)))</f>
        <v/>
      </c>
      <c r="AZ57" s="680" t="str">
        <f>IF(C57="","",INDEX(References!$M$4:$M$13,MATCH(Calculations!C57,References!$H$4:$H$13,0)))</f>
        <v/>
      </c>
      <c r="BA57" s="680" t="str">
        <f>IF(C57="","",INDEX(References!$N$4:$N$13,MATCH(Calculations!C57,References!$H$4:$H$13,0)))</f>
        <v/>
      </c>
      <c r="BB57" s="681" t="str">
        <f>IF(C57="","",(AC57*AY57)/(1-INDEX(References!$O$4:$O$13,MATCH(Calculations!C57,References!$H$4:$H$13,0)))*((1-AZ57)*(1+BA57)))</f>
        <v/>
      </c>
      <c r="BC57" s="682" t="str">
        <f>IF(C57="","",(AJ57/(1-INDEX(References!$P$4:$P$13,MATCH(Calculations!C57,References!$H$4:$H$13,0)))*((1-AZ57)*(1+BA57))))</f>
        <v/>
      </c>
      <c r="BE57" s="683" t="str">
        <f>IF(D57="","",(INDEX(References!$I$4:$I$13,MATCH(Calculations!D57,References!$H$4:$H$13,0))))</f>
        <v/>
      </c>
      <c r="BF57" s="680" t="str">
        <f>IF(D57="","",INDEX(References!$M$4:$M$13,MATCH(Calculations!D57,References!$H$4:$H$13,0)))</f>
        <v/>
      </c>
      <c r="BG57" s="680" t="str">
        <f>IF(D57="","",INDEX(References!$N$4:$N$13,MATCH(Calculations!D57,References!$H$4:$H$13,0)))</f>
        <v/>
      </c>
      <c r="BH57" s="681" t="str">
        <f>IF(D57="","",(AD57*BE57)/(1-INDEX(References!$O$4:$O$13,MATCH(Calculations!D57,References!$H$4:$H$13,0)))*((1-BF57)*(1+BG57)))</f>
        <v/>
      </c>
      <c r="BI57" s="682" t="str">
        <f>IF(D57="","",AK57/(1-INDEX(References!$P$4:$P$13,MATCH(Calculations!D57,References!$H$4:$H$13,0)))*((1-BF57)*(1+BG57)))</f>
        <v/>
      </c>
      <c r="BK57" s="679" t="str">
        <f t="shared" si="20"/>
        <v/>
      </c>
      <c r="BL57" s="680" t="str">
        <f t="shared" si="21"/>
        <v/>
      </c>
      <c r="BM57" s="680" t="str">
        <f>IF(OR(C57="",I57=""),"",IF(U57="PASS",ROUND(BK57/X57,References!$B$22),IF(NOT(V57="YES"),0,ROUND(BK57/X57,References!$B$22))))</f>
        <v/>
      </c>
      <c r="BN57" s="680">
        <f>IF(OR(D57="",L57=""),0,ROUND(BL57/Y57,References!$B$22))</f>
        <v>0</v>
      </c>
      <c r="BO57" s="684" t="str">
        <f>IF(AND(C57="",D57=""),"",IF(C57="",INDEX(References!#REF!,MATCH(Calculations!$D57,References!#REF!,0)),(INDEX(References!$L$4:$L$13,MATCH(Calculations!$C57,References!$H$4:$H$13,0)))))</f>
        <v/>
      </c>
      <c r="BP57" s="684" t="str">
        <f t="shared" si="22"/>
        <v/>
      </c>
      <c r="BQ57" s="684" t="str">
        <f t="shared" si="23"/>
        <v/>
      </c>
      <c r="BR57" s="684" t="str">
        <f t="shared" si="24"/>
        <v/>
      </c>
      <c r="BS57" s="691" t="str">
        <f t="shared" si="25"/>
        <v/>
      </c>
      <c r="BU57" s="692" t="str">
        <f>IF(AH57="","",AH57*References!$B$47)</f>
        <v/>
      </c>
      <c r="BV57" s="693" t="str">
        <f>IF(AI57="","",AI57*References!$B$47)</f>
        <v/>
      </c>
      <c r="BW57" s="693" t="str">
        <f>IF(AJ57="","",AJ57*References!$B$47)</f>
        <v/>
      </c>
      <c r="BX57" s="682">
        <f>IF(AK57="","",AK57*References!$B$47)</f>
        <v>0</v>
      </c>
      <c r="BZ57" s="692">
        <f t="shared" si="26"/>
        <v>0</v>
      </c>
      <c r="CA57" s="693">
        <f t="shared" si="27"/>
        <v>0</v>
      </c>
      <c r="CB57" s="693" t="str">
        <f t="shared" si="28"/>
        <v/>
      </c>
      <c r="CC57" s="693" t="str">
        <f t="shared" si="29"/>
        <v/>
      </c>
      <c r="CD57" s="682" t="str">
        <f t="shared" si="30"/>
        <v/>
      </c>
    </row>
    <row r="58" spans="2:82" x14ac:dyDescent="0.2">
      <c r="B58" s="669">
        <v>53</v>
      </c>
      <c r="C58" s="250" t="str">
        <f>IF('Customer Inputs'!$C68="","",'Customer Inputs'!$C68)</f>
        <v/>
      </c>
      <c r="D58" s="250" t="str">
        <f>IF(OR('Customer Inputs'!E68="",'Customer Inputs'!E68="No"),"",IF(F58="YES",References!$H$13,References!$H$12))</f>
        <v/>
      </c>
      <c r="E58" s="250" t="str">
        <f>IF(C58="","",'Customer Inputs'!$W68)</f>
        <v/>
      </c>
      <c r="F58" s="250" t="str">
        <f>IF(OR('Customer Inputs'!T68="",'Customer Inputs'!T68="No"),"","Yes")</f>
        <v/>
      </c>
      <c r="G58" s="251" t="str">
        <f>IF(C58="","",'Customer Inputs'!$M68)</f>
        <v/>
      </c>
      <c r="H58" s="251" t="str">
        <f t="shared" si="3"/>
        <v/>
      </c>
      <c r="I58" s="251" t="str">
        <f>IF(C58="","",'Customer Inputs'!$K68)</f>
        <v/>
      </c>
      <c r="J58" s="251" t="str">
        <f t="shared" si="4"/>
        <v/>
      </c>
      <c r="K58" s="251" t="str">
        <f t="shared" si="5"/>
        <v/>
      </c>
      <c r="L58" s="251" t="str">
        <f>IF(OR(D58="",'Customer Inputs'!$L68=""),"",'Customer Inputs'!$L68)</f>
        <v/>
      </c>
      <c r="M58" s="251" t="str">
        <f>IF(AND(C58="",D58=""),"",'Customer Inputs'!$AD68)</f>
        <v/>
      </c>
      <c r="N58" s="251" t="str">
        <f t="shared" si="6"/>
        <v/>
      </c>
      <c r="O58" s="690" t="str">
        <f>IF(AND(C58="",D58=""),"",'Customer Inputs'!$AB68)</f>
        <v/>
      </c>
      <c r="P58" s="251" t="str">
        <f>IF(OR(AA58=0,AA58&lt;0),"",IF(OR(C58="L734",C58="L734-P",C58="L744",C58="L744-P"),'Customer Inputs'!AB68,O58))</f>
        <v/>
      </c>
      <c r="Q58" s="251" t="str">
        <f t="shared" si="7"/>
        <v/>
      </c>
      <c r="R58" s="252" t="str">
        <f>IF(AND(C58="",D58=""),"",INDEX(References!$E$4:$E$65,MATCH('Customer Inputs'!$T$6,References!$D$4:$D$65,0)))</f>
        <v/>
      </c>
      <c r="S58" s="672" t="str">
        <f t="shared" si="36"/>
        <v/>
      </c>
      <c r="T58" s="673" t="str">
        <f t="shared" si="9"/>
        <v/>
      </c>
      <c r="U58" s="674" t="str">
        <f>IF(OR(M58=0,O58=0,'Customer Inputs'!Q68="",R58=0),"","PASS")</f>
        <v/>
      </c>
      <c r="V58" s="674" t="str">
        <f>IF(ADMIN!AE58="YES","YES",IF(ADMIN!AE58="NO","NO",""))</f>
        <v/>
      </c>
      <c r="W58" s="674" t="str">
        <f t="shared" si="10"/>
        <v/>
      </c>
      <c r="X58" s="674" t="str">
        <f t="shared" si="11"/>
        <v/>
      </c>
      <c r="Y58" s="674" t="str">
        <f t="shared" si="12"/>
        <v/>
      </c>
      <c r="Z58" s="255" t="str">
        <f>IF(AND(C58="",D58=""),"",IF(C58="",INDEX(References!$J$4:$J$13,MATCH(Calculations!$D58,References!H$4:$H$13,0)),(INDEX(References!$J$4:$J$13,MATCH(Calculations!$C58,References!H$4:$H$13,0)))))</f>
        <v/>
      </c>
      <c r="AA58" s="675" t="str">
        <f t="shared" si="31"/>
        <v/>
      </c>
      <c r="AB58" s="256" t="str">
        <f t="shared" si="13"/>
        <v/>
      </c>
      <c r="AC58" s="676" t="str">
        <f>IF(OR(C58="",I58=""),"",IF(U58="PASS",ROUND(AA58/X58,References!$B$23),IF(NOT(V58="YES"),0,ROUND(AA58/X58,References!$B$23))))</f>
        <v/>
      </c>
      <c r="AD58" s="676" t="str">
        <f>IF(AND(C58="",D58=""),"",IF(OR(D58=0,L58=0,Y58=""),0,ROUND(AB58/Y58,References!$B$23)))</f>
        <v/>
      </c>
      <c r="AE58" s="256" t="str">
        <f>IF(OR(C58="",I58=""),"",IF(U58="PASS",ROUND(AC58*X58,References!$B$23),IF(NOT(V58="YES"),0,ROUND(AC58*X58,References!$B$23))))</f>
        <v/>
      </c>
      <c r="AF58" s="256" t="str">
        <f>IF(AND(C58="",D58=""),"",IF(OR(D58=0,L58=0,Y58=""),0,ROUND(AD58*Y58,References!$B$23)))</f>
        <v/>
      </c>
      <c r="AG58" s="257" t="str">
        <f>IF(AND(C58="",D58=""),"",IF(C58="",INDEX(References!$K$4:$K$13,MATCH(Calculations!$D58,References!$H$4:$H$13,0)),INDEX(References!$K$4:$K$13,MATCH(Calculations!C58,References!$H$4:$H$13,0))))</f>
        <v/>
      </c>
      <c r="AH58" s="256" t="str">
        <f t="shared" si="34"/>
        <v/>
      </c>
      <c r="AI58" s="256" t="str">
        <f t="shared" si="35"/>
        <v/>
      </c>
      <c r="AJ58" s="257" t="str">
        <f>IF(OR(C58="",I58=""),"",IF(U58="PASS",ROUND(AH58/X58,References!$B$22),IF(NOT(V58="YES"),0,ROUND(AH58/X58,References!$B$22))))</f>
        <v/>
      </c>
      <c r="AK58" s="257">
        <f>IF(OR(D58="",L58=""),0,ROUND(AI58/Y58,References!$B$22))</f>
        <v>0</v>
      </c>
      <c r="AL58" s="258">
        <f>IF(OR(C58="",I58=""),0,IF(U58="PASS",ROUND(AJ58*X58,References!$B$22)))</f>
        <v>0</v>
      </c>
      <c r="AM58" s="258">
        <f>IF(OR(D58="",L58=""),0,IF(U58="PASS",ROUND(AK58*Y58,References!$B$22)))</f>
        <v>0</v>
      </c>
      <c r="AN58" s="258" t="str">
        <f t="shared" si="15"/>
        <v/>
      </c>
      <c r="AO58" s="259" t="str">
        <f>IF(D58="","",IF('Customer Information'!$L$15="Yes",(INDEX(References!$H$4:$AG$13,MATCH(Calculations!D58,References!$H$4:$H$13,0),25)),IF('Customer Information'!$L$15="No",(INDEX(References!$H$4:$AG$13,MATCH(Calculations!D58,References!$H$4:$H$13,0),24)))))</f>
        <v/>
      </c>
      <c r="AP58" s="541" t="str">
        <f>IF(C58="","",IF('Customer Information'!$L$15="Yes",(INDEX(References!$H$4:$AG$13,MATCH(Calculations!C58,References!$H$4:$H$13,0),25)),IF('Customer Information'!$L$15="No",(INDEX(References!$H$4:$AG$13,MATCH(Calculations!C58,References!$H$4:$H$13,0),24)))))</f>
        <v/>
      </c>
      <c r="AQ58" s="677" t="str">
        <f t="shared" si="16"/>
        <v/>
      </c>
      <c r="AR58" s="541" t="str">
        <f t="shared" si="33"/>
        <v/>
      </c>
      <c r="AS58" s="541">
        <f>IF(D58="",0,INDEX(References!$AG$4:$AG$13,MATCH(D58,References!$H$4:$H$13,0)))</f>
        <v>0</v>
      </c>
      <c r="AT58" s="541">
        <f>IF(C58="",0,INDEX(References!$AG$4:$AG$12,MATCH(C58,References!$H$4:$H$12,0)))</f>
        <v>0</v>
      </c>
      <c r="AU58" s="677" t="str">
        <f t="shared" si="17"/>
        <v/>
      </c>
      <c r="AV58" s="541" t="str">
        <f t="shared" si="18"/>
        <v/>
      </c>
      <c r="AW58" s="678" t="str">
        <f t="shared" si="19"/>
        <v/>
      </c>
      <c r="AX58" s="249"/>
      <c r="AY58" s="679" t="str">
        <f>IF(C58="","",INDEX(References!$I$4:$I$13,MATCH(Calculations!C58,References!$H$4:$H$13,0)))</f>
        <v/>
      </c>
      <c r="AZ58" s="680" t="str">
        <f>IF(C58="","",INDEX(References!$M$4:$M$13,MATCH(Calculations!C58,References!$H$4:$H$13,0)))</f>
        <v/>
      </c>
      <c r="BA58" s="680" t="str">
        <f>IF(C58="","",INDEX(References!$N$4:$N$13,MATCH(Calculations!C58,References!$H$4:$H$13,0)))</f>
        <v/>
      </c>
      <c r="BB58" s="681" t="str">
        <f>IF(C58="","",(AC58*AY58)/(1-INDEX(References!$O$4:$O$13,MATCH(Calculations!C58,References!$H$4:$H$13,0)))*((1-AZ58)*(1+BA58)))</f>
        <v/>
      </c>
      <c r="BC58" s="682" t="str">
        <f>IF(C58="","",(AJ58/(1-INDEX(References!$P$4:$P$13,MATCH(Calculations!C58,References!$H$4:$H$13,0)))*((1-AZ58)*(1+BA58))))</f>
        <v/>
      </c>
      <c r="BE58" s="683" t="str">
        <f>IF(D58="","",(INDEX(References!$I$4:$I$13,MATCH(Calculations!D58,References!$H$4:$H$13,0))))</f>
        <v/>
      </c>
      <c r="BF58" s="680" t="str">
        <f>IF(D58="","",INDEX(References!$M$4:$M$13,MATCH(Calculations!D58,References!$H$4:$H$13,0)))</f>
        <v/>
      </c>
      <c r="BG58" s="680" t="str">
        <f>IF(D58="","",INDEX(References!$N$4:$N$13,MATCH(Calculations!D58,References!$H$4:$H$13,0)))</f>
        <v/>
      </c>
      <c r="BH58" s="681" t="str">
        <f>IF(D58="","",(AD58*BE58)/(1-INDEX(References!$O$4:$O$13,MATCH(Calculations!D58,References!$H$4:$H$13,0)))*((1-BF58)*(1+BG58)))</f>
        <v/>
      </c>
      <c r="BI58" s="682" t="str">
        <f>IF(D58="","",AK58/(1-INDEX(References!$P$4:$P$13,MATCH(Calculations!D58,References!$H$4:$H$13,0)))*((1-BF58)*(1+BG58)))</f>
        <v/>
      </c>
      <c r="BK58" s="679" t="str">
        <f t="shared" si="20"/>
        <v/>
      </c>
      <c r="BL58" s="680" t="str">
        <f t="shared" si="21"/>
        <v/>
      </c>
      <c r="BM58" s="680" t="str">
        <f>IF(OR(C58="",I58=""),"",IF(U58="PASS",ROUND(BK58/X58,References!$B$22),IF(NOT(V58="YES"),0,ROUND(BK58/X58,References!$B$22))))</f>
        <v/>
      </c>
      <c r="BN58" s="680">
        <f>IF(OR(D58="",L58=""),0,ROUND(BL58/Y58,References!$B$22))</f>
        <v>0</v>
      </c>
      <c r="BO58" s="684" t="str">
        <f>IF(AND(C58="",D58=""),"",IF(C58="",INDEX(References!#REF!,MATCH(Calculations!$D58,References!#REF!,0)),(INDEX(References!$L$4:$L$13,MATCH(Calculations!$C58,References!$H$4:$H$13,0)))))</f>
        <v/>
      </c>
      <c r="BP58" s="684" t="str">
        <f t="shared" si="22"/>
        <v/>
      </c>
      <c r="BQ58" s="684" t="str">
        <f t="shared" si="23"/>
        <v/>
      </c>
      <c r="BR58" s="684" t="str">
        <f t="shared" si="24"/>
        <v/>
      </c>
      <c r="BS58" s="691" t="str">
        <f t="shared" si="25"/>
        <v/>
      </c>
      <c r="BU58" s="692" t="str">
        <f>IF(AH58="","",AH58*References!$B$47)</f>
        <v/>
      </c>
      <c r="BV58" s="693" t="str">
        <f>IF(AI58="","",AI58*References!$B$47)</f>
        <v/>
      </c>
      <c r="BW58" s="693" t="str">
        <f>IF(AJ58="","",AJ58*References!$B$47)</f>
        <v/>
      </c>
      <c r="BX58" s="682">
        <f>IF(AK58="","",AK58*References!$B$47)</f>
        <v>0</v>
      </c>
      <c r="BZ58" s="692">
        <f t="shared" si="26"/>
        <v>0</v>
      </c>
      <c r="CA58" s="693">
        <f t="shared" si="27"/>
        <v>0</v>
      </c>
      <c r="CB58" s="693" t="str">
        <f t="shared" si="28"/>
        <v/>
      </c>
      <c r="CC58" s="693" t="str">
        <f t="shared" si="29"/>
        <v/>
      </c>
      <c r="CD58" s="682" t="str">
        <f t="shared" si="30"/>
        <v/>
      </c>
    </row>
    <row r="59" spans="2:82" x14ac:dyDescent="0.2">
      <c r="B59" s="669">
        <v>54</v>
      </c>
      <c r="C59" s="250" t="str">
        <f>IF('Customer Inputs'!$C69="","",'Customer Inputs'!$C69)</f>
        <v/>
      </c>
      <c r="D59" s="250" t="str">
        <f>IF(OR('Customer Inputs'!E69="",'Customer Inputs'!E69="No"),"",IF(F59="YES",References!$H$13,References!$H$12))</f>
        <v/>
      </c>
      <c r="E59" s="250" t="str">
        <f>IF(C59="","",'Customer Inputs'!$W69)</f>
        <v/>
      </c>
      <c r="F59" s="250" t="str">
        <f>IF(OR('Customer Inputs'!T69="",'Customer Inputs'!T69="No"),"","Yes")</f>
        <v/>
      </c>
      <c r="G59" s="251" t="str">
        <f>IF(C59="","",'Customer Inputs'!$M69)</f>
        <v/>
      </c>
      <c r="H59" s="251" t="str">
        <f t="shared" si="3"/>
        <v/>
      </c>
      <c r="I59" s="251" t="str">
        <f>IF(C59="","",'Customer Inputs'!$K69)</f>
        <v/>
      </c>
      <c r="J59" s="251" t="str">
        <f t="shared" si="4"/>
        <v/>
      </c>
      <c r="K59" s="251" t="str">
        <f t="shared" si="5"/>
        <v/>
      </c>
      <c r="L59" s="251" t="str">
        <f>IF(OR(D59="",'Customer Inputs'!$L69=""),"",'Customer Inputs'!$L69)</f>
        <v/>
      </c>
      <c r="M59" s="251" t="str">
        <f>IF(AND(C59="",D59=""),"",'Customer Inputs'!$AD69)</f>
        <v/>
      </c>
      <c r="N59" s="251" t="str">
        <f t="shared" si="6"/>
        <v/>
      </c>
      <c r="O59" s="690" t="str">
        <f>IF(AND(C59="",D59=""),"",'Customer Inputs'!$AB69)</f>
        <v/>
      </c>
      <c r="P59" s="251" t="str">
        <f>IF(OR(AA59=0,AA59&lt;0),"",IF(OR(C59="L734",C59="L734-P",C59="L744",C59="L744-P"),'Customer Inputs'!AB69,O59))</f>
        <v/>
      </c>
      <c r="Q59" s="251" t="str">
        <f t="shared" si="7"/>
        <v/>
      </c>
      <c r="R59" s="252" t="str">
        <f>IF(AND(C59="",D59=""),"",INDEX(References!$E$4:$E$65,MATCH('Customer Inputs'!$T$6,References!$D$4:$D$65,0)))</f>
        <v/>
      </c>
      <c r="S59" s="672" t="str">
        <f t="shared" si="36"/>
        <v/>
      </c>
      <c r="T59" s="673" t="str">
        <f t="shared" si="9"/>
        <v/>
      </c>
      <c r="U59" s="674" t="str">
        <f>IF(OR(M59=0,O59=0,'Customer Inputs'!Q69="",R59=0),"","PASS")</f>
        <v/>
      </c>
      <c r="V59" s="674" t="str">
        <f>IF(ADMIN!AE59="YES","YES",IF(ADMIN!AE59="NO","NO",""))</f>
        <v/>
      </c>
      <c r="W59" s="674" t="str">
        <f t="shared" si="10"/>
        <v/>
      </c>
      <c r="X59" s="674" t="str">
        <f t="shared" si="11"/>
        <v/>
      </c>
      <c r="Y59" s="674" t="str">
        <f t="shared" si="12"/>
        <v/>
      </c>
      <c r="Z59" s="255" t="str">
        <f>IF(AND(C59="",D59=""),"",IF(C59="",INDEX(References!$J$4:$J$13,MATCH(Calculations!$D59,References!H$4:$H$13,0)),(INDEX(References!$J$4:$J$13,MATCH(Calculations!$C59,References!H$4:$H$13,0)))))</f>
        <v/>
      </c>
      <c r="AA59" s="675" t="str">
        <f t="shared" si="31"/>
        <v/>
      </c>
      <c r="AB59" s="256" t="str">
        <f t="shared" si="13"/>
        <v/>
      </c>
      <c r="AC59" s="676" t="str">
        <f>IF(OR(C59="",I59=""),"",IF(U59="PASS",ROUND(AA59/X59,References!$B$23),IF(NOT(V59="YES"),0,ROUND(AA59/X59,References!$B$23))))</f>
        <v/>
      </c>
      <c r="AD59" s="676" t="str">
        <f>IF(AND(C59="",D59=""),"",IF(OR(D59=0,L59=0,Y59=""),0,ROUND(AB59/Y59,References!$B$23)))</f>
        <v/>
      </c>
      <c r="AE59" s="256" t="str">
        <f>IF(OR(C59="",I59=""),"",IF(U59="PASS",ROUND(AC59*X59,References!$B$23),IF(NOT(V59="YES"),0,ROUND(AC59*X59,References!$B$23))))</f>
        <v/>
      </c>
      <c r="AF59" s="256" t="str">
        <f>IF(AND(C59="",D59=""),"",IF(OR(D59=0,L59=0,Y59=""),0,ROUND(AD59*Y59,References!$B$23)))</f>
        <v/>
      </c>
      <c r="AG59" s="257" t="str">
        <f>IF(AND(C59="",D59=""),"",IF(C59="",INDEX(References!$K$4:$K$13,MATCH(Calculations!$D59,References!$H$4:$H$13,0)),INDEX(References!$K$4:$K$13,MATCH(Calculations!C59,References!$H$4:$H$13,0))))</f>
        <v/>
      </c>
      <c r="AH59" s="256" t="str">
        <f t="shared" si="34"/>
        <v/>
      </c>
      <c r="AI59" s="256" t="str">
        <f t="shared" si="35"/>
        <v/>
      </c>
      <c r="AJ59" s="257" t="str">
        <f>IF(OR(C59="",I59=""),"",IF(U59="PASS",ROUND(AH59/X59,References!$B$22),IF(NOT(V59="YES"),0,ROUND(AH59/X59,References!$B$22))))</f>
        <v/>
      </c>
      <c r="AK59" s="257">
        <f>IF(OR(D59="",L59=""),0,ROUND(AI59/Y59,References!$B$22))</f>
        <v>0</v>
      </c>
      <c r="AL59" s="258">
        <f>IF(OR(C59="",I59=""),0,IF(U59="PASS",ROUND(AJ59*X59,References!$B$22)))</f>
        <v>0</v>
      </c>
      <c r="AM59" s="258">
        <f>IF(OR(D59="",L59=""),0,IF(U59="PASS",ROUND(AK59*Y59,References!$B$22)))</f>
        <v>0</v>
      </c>
      <c r="AN59" s="258" t="str">
        <f t="shared" si="15"/>
        <v/>
      </c>
      <c r="AO59" s="259" t="str">
        <f>IF(D59="","",IF('Customer Information'!$L$15="Yes",(INDEX(References!$H$4:$AG$13,MATCH(Calculations!D59,References!$H$4:$H$13,0),25)),IF('Customer Information'!$L$15="No",(INDEX(References!$H$4:$AG$13,MATCH(Calculations!D59,References!$H$4:$H$13,0),24)))))</f>
        <v/>
      </c>
      <c r="AP59" s="541" t="str">
        <f>IF(C59="","",IF('Customer Information'!$L$15="Yes",(INDEX(References!$H$4:$AG$13,MATCH(Calculations!C59,References!$H$4:$H$13,0),25)),IF('Customer Information'!$L$15="No",(INDEX(References!$H$4:$AG$13,MATCH(Calculations!C59,References!$H$4:$H$13,0),24)))))</f>
        <v/>
      </c>
      <c r="AQ59" s="677" t="str">
        <f t="shared" si="16"/>
        <v/>
      </c>
      <c r="AR59" s="541" t="str">
        <f t="shared" si="33"/>
        <v/>
      </c>
      <c r="AS59" s="541">
        <f>IF(D59="",0,INDEX(References!$AG$4:$AG$13,MATCH(D59,References!$H$4:$H$13,0)))</f>
        <v>0</v>
      </c>
      <c r="AT59" s="541">
        <f>IF(C59="",0,INDEX(References!$AG$4:$AG$12,MATCH(C59,References!$H$4:$H$12,0)))</f>
        <v>0</v>
      </c>
      <c r="AU59" s="677" t="str">
        <f t="shared" si="17"/>
        <v/>
      </c>
      <c r="AV59" s="541" t="str">
        <f t="shared" si="18"/>
        <v/>
      </c>
      <c r="AW59" s="678" t="str">
        <f t="shared" si="19"/>
        <v/>
      </c>
      <c r="AX59" s="249"/>
      <c r="AY59" s="679" t="str">
        <f>IF(C59="","",INDEX(References!$I$4:$I$13,MATCH(Calculations!C59,References!$H$4:$H$13,0)))</f>
        <v/>
      </c>
      <c r="AZ59" s="680" t="str">
        <f>IF(C59="","",INDEX(References!$M$4:$M$13,MATCH(Calculations!C59,References!$H$4:$H$13,0)))</f>
        <v/>
      </c>
      <c r="BA59" s="680" t="str">
        <f>IF(C59="","",INDEX(References!$N$4:$N$13,MATCH(Calculations!C59,References!$H$4:$H$13,0)))</f>
        <v/>
      </c>
      <c r="BB59" s="681" t="str">
        <f>IF(C59="","",(AC59*AY59)/(1-INDEX(References!$O$4:$O$13,MATCH(Calculations!C59,References!$H$4:$H$13,0)))*((1-AZ59)*(1+BA59)))</f>
        <v/>
      </c>
      <c r="BC59" s="682" t="str">
        <f>IF(C59="","",(AJ59/(1-INDEX(References!$P$4:$P$13,MATCH(Calculations!C59,References!$H$4:$H$13,0)))*((1-AZ59)*(1+BA59))))</f>
        <v/>
      </c>
      <c r="BE59" s="683" t="str">
        <f>IF(D59="","",(INDEX(References!$I$4:$I$13,MATCH(Calculations!D59,References!$H$4:$H$13,0))))</f>
        <v/>
      </c>
      <c r="BF59" s="680" t="str">
        <f>IF(D59="","",INDEX(References!$M$4:$M$13,MATCH(Calculations!D59,References!$H$4:$H$13,0)))</f>
        <v/>
      </c>
      <c r="BG59" s="680" t="str">
        <f>IF(D59="","",INDEX(References!$N$4:$N$13,MATCH(Calculations!D59,References!$H$4:$H$13,0)))</f>
        <v/>
      </c>
      <c r="BH59" s="681" t="str">
        <f>IF(D59="","",(AD59*BE59)/(1-INDEX(References!$O$4:$O$13,MATCH(Calculations!D59,References!$H$4:$H$13,0)))*((1-BF59)*(1+BG59)))</f>
        <v/>
      </c>
      <c r="BI59" s="682" t="str">
        <f>IF(D59="","",AK59/(1-INDEX(References!$P$4:$P$13,MATCH(Calculations!D59,References!$H$4:$H$13,0)))*((1-BF59)*(1+BG59)))</f>
        <v/>
      </c>
      <c r="BK59" s="679" t="str">
        <f t="shared" si="20"/>
        <v/>
      </c>
      <c r="BL59" s="680" t="str">
        <f t="shared" si="21"/>
        <v/>
      </c>
      <c r="BM59" s="680" t="str">
        <f>IF(OR(C59="",I59=""),"",IF(U59="PASS",ROUND(BK59/X59,References!$B$22),IF(NOT(V59="YES"),0,ROUND(BK59/X59,References!$B$22))))</f>
        <v/>
      </c>
      <c r="BN59" s="680">
        <f>IF(OR(D59="",L59=""),0,ROUND(BL59/Y59,References!$B$22))</f>
        <v>0</v>
      </c>
      <c r="BO59" s="684" t="str">
        <f>IF(AND(C59="",D59=""),"",IF(C59="",INDEX(References!#REF!,MATCH(Calculations!$D59,References!#REF!,0)),(INDEX(References!$L$4:$L$13,MATCH(Calculations!$C59,References!$H$4:$H$13,0)))))</f>
        <v/>
      </c>
      <c r="BP59" s="684" t="str">
        <f t="shared" si="22"/>
        <v/>
      </c>
      <c r="BQ59" s="684" t="str">
        <f t="shared" si="23"/>
        <v/>
      </c>
      <c r="BR59" s="684" t="str">
        <f t="shared" si="24"/>
        <v/>
      </c>
      <c r="BS59" s="691" t="str">
        <f t="shared" si="25"/>
        <v/>
      </c>
      <c r="BU59" s="692" t="str">
        <f>IF(AH59="","",AH59*References!$B$47)</f>
        <v/>
      </c>
      <c r="BV59" s="693" t="str">
        <f>IF(AI59="","",AI59*References!$B$47)</f>
        <v/>
      </c>
      <c r="BW59" s="693" t="str">
        <f>IF(AJ59="","",AJ59*References!$B$47)</f>
        <v/>
      </c>
      <c r="BX59" s="682">
        <f>IF(AK59="","",AK59*References!$B$47)</f>
        <v>0</v>
      </c>
      <c r="BZ59" s="692">
        <f t="shared" si="26"/>
        <v>0</v>
      </c>
      <c r="CA59" s="693">
        <f t="shared" si="27"/>
        <v>0</v>
      </c>
      <c r="CB59" s="693" t="str">
        <f t="shared" si="28"/>
        <v/>
      </c>
      <c r="CC59" s="693" t="str">
        <f t="shared" si="29"/>
        <v/>
      </c>
      <c r="CD59" s="682" t="str">
        <f t="shared" si="30"/>
        <v/>
      </c>
    </row>
    <row r="60" spans="2:82" x14ac:dyDescent="0.2">
      <c r="B60" s="669">
        <v>55</v>
      </c>
      <c r="C60" s="250" t="str">
        <f>IF('Customer Inputs'!$C70="","",'Customer Inputs'!$C70)</f>
        <v/>
      </c>
      <c r="D60" s="250" t="str">
        <f>IF(OR('Customer Inputs'!E70="",'Customer Inputs'!E70="No"),"",IF(F60="YES",References!$H$13,References!$H$12))</f>
        <v/>
      </c>
      <c r="E60" s="250" t="str">
        <f>IF(C60="","",'Customer Inputs'!$W70)</f>
        <v/>
      </c>
      <c r="F60" s="250" t="str">
        <f>IF(OR('Customer Inputs'!T70="",'Customer Inputs'!T70="No"),"","Yes")</f>
        <v/>
      </c>
      <c r="G60" s="251" t="str">
        <f>IF(C60="","",'Customer Inputs'!$M70)</f>
        <v/>
      </c>
      <c r="H60" s="251" t="str">
        <f t="shared" si="3"/>
        <v/>
      </c>
      <c r="I60" s="251" t="str">
        <f>IF(C60="","",'Customer Inputs'!$K70)</f>
        <v/>
      </c>
      <c r="J60" s="251" t="str">
        <f t="shared" si="4"/>
        <v/>
      </c>
      <c r="K60" s="251" t="str">
        <f t="shared" si="5"/>
        <v/>
      </c>
      <c r="L60" s="251" t="str">
        <f>IF(OR(D60="",'Customer Inputs'!$L70=""),"",'Customer Inputs'!$L70)</f>
        <v/>
      </c>
      <c r="M60" s="251" t="str">
        <f>IF(AND(C60="",D60=""),"",'Customer Inputs'!$AD70)</f>
        <v/>
      </c>
      <c r="N60" s="251" t="str">
        <f t="shared" si="6"/>
        <v/>
      </c>
      <c r="O60" s="690" t="str">
        <f>IF(AND(C60="",D60=""),"",'Customer Inputs'!$AB70)</f>
        <v/>
      </c>
      <c r="P60" s="251" t="str">
        <f>IF(OR(AA60=0,AA60&lt;0),"",IF(OR(C60="L734",C60="L734-P",C60="L744",C60="L744-P"),'Customer Inputs'!AB70,O60))</f>
        <v/>
      </c>
      <c r="Q60" s="251" t="str">
        <f t="shared" si="7"/>
        <v/>
      </c>
      <c r="R60" s="252" t="str">
        <f>IF(AND(C60="",D60=""),"",INDEX(References!$E$4:$E$65,MATCH('Customer Inputs'!$T$6,References!$D$4:$D$65,0)))</f>
        <v/>
      </c>
      <c r="S60" s="672" t="str">
        <f t="shared" si="36"/>
        <v/>
      </c>
      <c r="T60" s="673" t="str">
        <f t="shared" si="9"/>
        <v/>
      </c>
      <c r="U60" s="674" t="str">
        <f>IF(OR(M60=0,O60=0,'Customer Inputs'!Q70="",R60=0),"","PASS")</f>
        <v/>
      </c>
      <c r="V60" s="674" t="str">
        <f>IF(ADMIN!AE60="YES","YES",IF(ADMIN!AE60="NO","NO",""))</f>
        <v/>
      </c>
      <c r="W60" s="674" t="str">
        <f t="shared" si="10"/>
        <v/>
      </c>
      <c r="X60" s="674" t="str">
        <f t="shared" si="11"/>
        <v/>
      </c>
      <c r="Y60" s="674" t="str">
        <f t="shared" si="12"/>
        <v/>
      </c>
      <c r="Z60" s="255" t="str">
        <f>IF(AND(C60="",D60=""),"",IF(C60="",INDEX(References!$J$4:$J$13,MATCH(Calculations!$D60,References!H$4:$H$13,0)),(INDEX(References!$J$4:$J$13,MATCH(Calculations!$C60,References!H$4:$H$13,0)))))</f>
        <v/>
      </c>
      <c r="AA60" s="675" t="str">
        <f t="shared" si="31"/>
        <v/>
      </c>
      <c r="AB60" s="256" t="str">
        <f t="shared" si="13"/>
        <v/>
      </c>
      <c r="AC60" s="676" t="str">
        <f>IF(OR(C60="",I60=""),"",IF(U60="PASS",ROUND(AA60/X60,References!$B$23),IF(NOT(V60="YES"),0,ROUND(AA60/X60,References!$B$23))))</f>
        <v/>
      </c>
      <c r="AD60" s="676" t="str">
        <f>IF(AND(C60="",D60=""),"",IF(OR(D60=0,L60=0,Y60=""),0,ROUND(AB60/Y60,References!$B$23)))</f>
        <v/>
      </c>
      <c r="AE60" s="256" t="str">
        <f>IF(OR(C60="",I60=""),"",IF(U60="PASS",ROUND(AC60*X60,References!$B$23),IF(NOT(V60="YES"),0,ROUND(AC60*X60,References!$B$23))))</f>
        <v/>
      </c>
      <c r="AF60" s="256" t="str">
        <f>IF(AND(C60="",D60=""),"",IF(OR(D60=0,L60=0,Y60=""),0,ROUND(AD60*Y60,References!$B$23)))</f>
        <v/>
      </c>
      <c r="AG60" s="257" t="str">
        <f>IF(AND(C60="",D60=""),"",IF(C60="",INDEX(References!$K$4:$K$13,MATCH(Calculations!$D60,References!$H$4:$H$13,0)),INDEX(References!$K$4:$K$13,MATCH(Calculations!C60,References!$H$4:$H$13,0))))</f>
        <v/>
      </c>
      <c r="AH60" s="256" t="str">
        <f t="shared" si="34"/>
        <v/>
      </c>
      <c r="AI60" s="256" t="str">
        <f t="shared" si="35"/>
        <v/>
      </c>
      <c r="AJ60" s="257" t="str">
        <f>IF(OR(C60="",I60=""),"",IF(U60="PASS",ROUND(AH60/X60,References!$B$22),IF(NOT(V60="YES"),0,ROUND(AH60/X60,References!$B$22))))</f>
        <v/>
      </c>
      <c r="AK60" s="257">
        <f>IF(OR(D60="",L60=""),0,ROUND(AI60/Y60,References!$B$22))</f>
        <v>0</v>
      </c>
      <c r="AL60" s="258">
        <f>IF(OR(C60="",I60=""),0,IF(U60="PASS",ROUND(AJ60*X60,References!$B$22)))</f>
        <v>0</v>
      </c>
      <c r="AM60" s="258">
        <f>IF(OR(D60="",L60=""),0,IF(U60="PASS",ROUND(AK60*Y60,References!$B$22)))</f>
        <v>0</v>
      </c>
      <c r="AN60" s="258" t="str">
        <f t="shared" si="15"/>
        <v/>
      </c>
      <c r="AO60" s="259" t="str">
        <f>IF(D60="","",IF('Customer Information'!$L$15="Yes",(INDEX(References!$H$4:$AG$13,MATCH(Calculations!D60,References!$H$4:$H$13,0),25)),IF('Customer Information'!$L$15="No",(INDEX(References!$H$4:$AG$13,MATCH(Calculations!D60,References!$H$4:$H$13,0),24)))))</f>
        <v/>
      </c>
      <c r="AP60" s="541" t="str">
        <f>IF(C60="","",IF('Customer Information'!$L$15="Yes",(INDEX(References!$H$4:$AG$13,MATCH(Calculations!C60,References!$H$4:$H$13,0),25)),IF('Customer Information'!$L$15="No",(INDEX(References!$H$4:$AG$13,MATCH(Calculations!C60,References!$H$4:$H$13,0),24)))))</f>
        <v/>
      </c>
      <c r="AQ60" s="677" t="str">
        <f t="shared" si="16"/>
        <v/>
      </c>
      <c r="AR60" s="541" t="str">
        <f t="shared" si="33"/>
        <v/>
      </c>
      <c r="AS60" s="541">
        <f>IF(D60="",0,INDEX(References!$AG$4:$AG$13,MATCH(D60,References!$H$4:$H$13,0)))</f>
        <v>0</v>
      </c>
      <c r="AT60" s="541">
        <f>IF(C60="",0,INDEX(References!$AG$4:$AG$12,MATCH(C60,References!$H$4:$H$12,0)))</f>
        <v>0</v>
      </c>
      <c r="AU60" s="677" t="str">
        <f t="shared" si="17"/>
        <v/>
      </c>
      <c r="AV60" s="541" t="str">
        <f t="shared" si="18"/>
        <v/>
      </c>
      <c r="AW60" s="678" t="str">
        <f t="shared" si="19"/>
        <v/>
      </c>
      <c r="AX60" s="249"/>
      <c r="AY60" s="679" t="str">
        <f>IF(C60="","",INDEX(References!$I$4:$I$13,MATCH(Calculations!C60,References!$H$4:$H$13,0)))</f>
        <v/>
      </c>
      <c r="AZ60" s="680" t="str">
        <f>IF(C60="","",INDEX(References!$M$4:$M$13,MATCH(Calculations!C60,References!$H$4:$H$13,0)))</f>
        <v/>
      </c>
      <c r="BA60" s="680" t="str">
        <f>IF(C60="","",INDEX(References!$N$4:$N$13,MATCH(Calculations!C60,References!$H$4:$H$13,0)))</f>
        <v/>
      </c>
      <c r="BB60" s="681" t="str">
        <f>IF(C60="","",(AC60*AY60)/(1-INDEX(References!$O$4:$O$13,MATCH(Calculations!C60,References!$H$4:$H$13,0)))*((1-AZ60)*(1+BA60)))</f>
        <v/>
      </c>
      <c r="BC60" s="682" t="str">
        <f>IF(C60="","",(AJ60/(1-INDEX(References!$P$4:$P$13,MATCH(Calculations!C60,References!$H$4:$H$13,0)))*((1-AZ60)*(1+BA60))))</f>
        <v/>
      </c>
      <c r="BE60" s="683" t="str">
        <f>IF(D60="","",(INDEX(References!$I$4:$I$13,MATCH(Calculations!D60,References!$H$4:$H$13,0))))</f>
        <v/>
      </c>
      <c r="BF60" s="680" t="str">
        <f>IF(D60="","",INDEX(References!$M$4:$M$13,MATCH(Calculations!D60,References!$H$4:$H$13,0)))</f>
        <v/>
      </c>
      <c r="BG60" s="680" t="str">
        <f>IF(D60="","",INDEX(References!$N$4:$N$13,MATCH(Calculations!D60,References!$H$4:$H$13,0)))</f>
        <v/>
      </c>
      <c r="BH60" s="681" t="str">
        <f>IF(D60="","",(AD60*BE60)/(1-INDEX(References!$O$4:$O$13,MATCH(Calculations!D60,References!$H$4:$H$13,0)))*((1-BF60)*(1+BG60)))</f>
        <v/>
      </c>
      <c r="BI60" s="682" t="str">
        <f>IF(D60="","",AK60/(1-INDEX(References!$P$4:$P$13,MATCH(Calculations!D60,References!$H$4:$H$13,0)))*((1-BF60)*(1+BG60)))</f>
        <v/>
      </c>
      <c r="BK60" s="679" t="str">
        <f t="shared" si="20"/>
        <v/>
      </c>
      <c r="BL60" s="680" t="str">
        <f t="shared" si="21"/>
        <v/>
      </c>
      <c r="BM60" s="680" t="str">
        <f>IF(OR(C60="",I60=""),"",IF(U60="PASS",ROUND(BK60/X60,References!$B$22),IF(NOT(V60="YES"),0,ROUND(BK60/X60,References!$B$22))))</f>
        <v/>
      </c>
      <c r="BN60" s="680">
        <f>IF(OR(D60="",L60=""),0,ROUND(BL60/Y60,References!$B$22))</f>
        <v>0</v>
      </c>
      <c r="BO60" s="684" t="str">
        <f>IF(AND(C60="",D60=""),"",IF(C60="",INDEX(References!#REF!,MATCH(Calculations!$D60,References!#REF!,0)),(INDEX(References!$L$4:$L$13,MATCH(Calculations!$C60,References!$H$4:$H$13,0)))))</f>
        <v/>
      </c>
      <c r="BP60" s="684" t="str">
        <f t="shared" si="22"/>
        <v/>
      </c>
      <c r="BQ60" s="684" t="str">
        <f t="shared" si="23"/>
        <v/>
      </c>
      <c r="BR60" s="684" t="str">
        <f t="shared" si="24"/>
        <v/>
      </c>
      <c r="BS60" s="691" t="str">
        <f t="shared" si="25"/>
        <v/>
      </c>
      <c r="BU60" s="692" t="str">
        <f>IF(AH60="","",AH60*References!$B$47)</f>
        <v/>
      </c>
      <c r="BV60" s="693" t="str">
        <f>IF(AI60="","",AI60*References!$B$47)</f>
        <v/>
      </c>
      <c r="BW60" s="693" t="str">
        <f>IF(AJ60="","",AJ60*References!$B$47)</f>
        <v/>
      </c>
      <c r="BX60" s="682">
        <f>IF(AK60="","",AK60*References!$B$47)</f>
        <v>0</v>
      </c>
      <c r="BZ60" s="692">
        <f t="shared" si="26"/>
        <v>0</v>
      </c>
      <c r="CA60" s="693">
        <f t="shared" si="27"/>
        <v>0</v>
      </c>
      <c r="CB60" s="693" t="str">
        <f t="shared" si="28"/>
        <v/>
      </c>
      <c r="CC60" s="693" t="str">
        <f t="shared" si="29"/>
        <v/>
      </c>
      <c r="CD60" s="682" t="str">
        <f t="shared" si="30"/>
        <v/>
      </c>
    </row>
    <row r="61" spans="2:82" x14ac:dyDescent="0.2">
      <c r="B61" s="669">
        <v>56</v>
      </c>
      <c r="C61" s="250" t="str">
        <f>IF('Customer Inputs'!$C71="","",'Customer Inputs'!$C71)</f>
        <v/>
      </c>
      <c r="D61" s="250" t="str">
        <f>IF(OR('Customer Inputs'!E71="",'Customer Inputs'!E71="No"),"",IF(F61="YES",References!$H$13,References!$H$12))</f>
        <v/>
      </c>
      <c r="E61" s="250" t="str">
        <f>IF(C61="","",'Customer Inputs'!$W71)</f>
        <v/>
      </c>
      <c r="F61" s="250" t="str">
        <f>IF(OR('Customer Inputs'!T71="",'Customer Inputs'!T71="No"),"","Yes")</f>
        <v/>
      </c>
      <c r="G61" s="251" t="str">
        <f>IF(C61="","",'Customer Inputs'!$M71)</f>
        <v/>
      </c>
      <c r="H61" s="251" t="str">
        <f t="shared" si="3"/>
        <v/>
      </c>
      <c r="I61" s="251" t="str">
        <f>IF(C61="","",'Customer Inputs'!$K71)</f>
        <v/>
      </c>
      <c r="J61" s="251" t="str">
        <f t="shared" si="4"/>
        <v/>
      </c>
      <c r="K61" s="251" t="str">
        <f t="shared" si="5"/>
        <v/>
      </c>
      <c r="L61" s="251" t="str">
        <f>IF(OR(D61="",'Customer Inputs'!$L71=""),"",'Customer Inputs'!$L71)</f>
        <v/>
      </c>
      <c r="M61" s="251" t="str">
        <f>IF(AND(C61="",D61=""),"",'Customer Inputs'!$AD71)</f>
        <v/>
      </c>
      <c r="N61" s="251" t="str">
        <f t="shared" si="6"/>
        <v/>
      </c>
      <c r="O61" s="690" t="str">
        <f>IF(AND(C61="",D61=""),"",'Customer Inputs'!$AB71)</f>
        <v/>
      </c>
      <c r="P61" s="251" t="str">
        <f>IF(OR(AA61=0,AA61&lt;0),"",IF(OR(C61="L734",C61="L734-P",C61="L744",C61="L744-P"),'Customer Inputs'!AB71,O61))</f>
        <v/>
      </c>
      <c r="Q61" s="251" t="str">
        <f t="shared" si="7"/>
        <v/>
      </c>
      <c r="R61" s="252" t="str">
        <f>IF(AND(C61="",D61=""),"",INDEX(References!$E$4:$E$65,MATCH('Customer Inputs'!$T$6,References!$D$4:$D$65,0)))</f>
        <v/>
      </c>
      <c r="S61" s="672" t="str">
        <f t="shared" si="36"/>
        <v/>
      </c>
      <c r="T61" s="673" t="str">
        <f t="shared" si="9"/>
        <v/>
      </c>
      <c r="U61" s="674" t="str">
        <f>IF(OR(M61=0,O61=0,'Customer Inputs'!Q71="",R61=0),"","PASS")</f>
        <v/>
      </c>
      <c r="V61" s="674" t="str">
        <f>IF(ADMIN!AE61="YES","YES",IF(ADMIN!AE61="NO","NO",""))</f>
        <v/>
      </c>
      <c r="W61" s="674" t="str">
        <f t="shared" si="10"/>
        <v/>
      </c>
      <c r="X61" s="674" t="str">
        <f t="shared" si="11"/>
        <v/>
      </c>
      <c r="Y61" s="674" t="str">
        <f t="shared" si="12"/>
        <v/>
      </c>
      <c r="Z61" s="255" t="str">
        <f>IF(AND(C61="",D61=""),"",IF(C61="",INDEX(References!$J$4:$J$13,MATCH(Calculations!$D61,References!H$4:$H$13,0)),(INDEX(References!$J$4:$J$13,MATCH(Calculations!$C61,References!H$4:$H$13,0)))))</f>
        <v/>
      </c>
      <c r="AA61" s="675" t="str">
        <f t="shared" si="31"/>
        <v/>
      </c>
      <c r="AB61" s="256" t="str">
        <f t="shared" si="13"/>
        <v/>
      </c>
      <c r="AC61" s="676" t="str">
        <f>IF(OR(C61="",I61=""),"",IF(U61="PASS",ROUND(AA61/X61,References!$B$23),IF(NOT(V61="YES"),0,ROUND(AA61/X61,References!$B$23))))</f>
        <v/>
      </c>
      <c r="AD61" s="676" t="str">
        <f>IF(AND(C61="",D61=""),"",IF(OR(D61=0,L61=0,Y61=""),0,ROUND(AB61/Y61,References!$B$23)))</f>
        <v/>
      </c>
      <c r="AE61" s="256" t="str">
        <f>IF(OR(C61="",I61=""),"",IF(U61="PASS",ROUND(AC61*X61,References!$B$23),IF(NOT(V61="YES"),0,ROUND(AC61*X61,References!$B$23))))</f>
        <v/>
      </c>
      <c r="AF61" s="256" t="str">
        <f>IF(AND(C61="",D61=""),"",IF(OR(D61=0,L61=0,Y61=""),0,ROUND(AD61*Y61,References!$B$23)))</f>
        <v/>
      </c>
      <c r="AG61" s="257" t="str">
        <f>IF(AND(C61="",D61=""),"",IF(C61="",INDEX(References!$K$4:$K$13,MATCH(Calculations!$D61,References!$H$4:$H$13,0)),INDEX(References!$K$4:$K$13,MATCH(Calculations!C61,References!$H$4:$H$13,0))))</f>
        <v/>
      </c>
      <c r="AH61" s="256" t="str">
        <f t="shared" si="34"/>
        <v/>
      </c>
      <c r="AI61" s="256" t="str">
        <f t="shared" si="35"/>
        <v/>
      </c>
      <c r="AJ61" s="257" t="str">
        <f>IF(OR(C61="",I61=""),"",IF(U61="PASS",ROUND(AH61/X61,References!$B$22),IF(NOT(V61="YES"),0,ROUND(AH61/X61,References!$B$22))))</f>
        <v/>
      </c>
      <c r="AK61" s="257">
        <f>IF(OR(D61="",L61=""),0,ROUND(AI61/Y61,References!$B$22))</f>
        <v>0</v>
      </c>
      <c r="AL61" s="258">
        <f>IF(OR(C61="",I61=""),0,IF(U61="PASS",ROUND(AJ61*X61,References!$B$22)))</f>
        <v>0</v>
      </c>
      <c r="AM61" s="258">
        <f>IF(OR(D61="",L61=""),0,IF(U61="PASS",ROUND(AK61*Y61,References!$B$22)))</f>
        <v>0</v>
      </c>
      <c r="AN61" s="258" t="str">
        <f t="shared" si="15"/>
        <v/>
      </c>
      <c r="AO61" s="259" t="str">
        <f>IF(D61="","",IF('Customer Information'!$L$15="Yes",(INDEX(References!$H$4:$AG$13,MATCH(Calculations!D61,References!$H$4:$H$13,0),25)),IF('Customer Information'!$L$15="No",(INDEX(References!$H$4:$AG$13,MATCH(Calculations!D61,References!$H$4:$H$13,0),24)))))</f>
        <v/>
      </c>
      <c r="AP61" s="541" t="str">
        <f>IF(C61="","",IF('Customer Information'!$L$15="Yes",(INDEX(References!$H$4:$AG$13,MATCH(Calculations!C61,References!$H$4:$H$13,0),25)),IF('Customer Information'!$L$15="No",(INDEX(References!$H$4:$AG$13,MATCH(Calculations!C61,References!$H$4:$H$13,0),24)))))</f>
        <v/>
      </c>
      <c r="AQ61" s="677" t="str">
        <f t="shared" si="16"/>
        <v/>
      </c>
      <c r="AR61" s="541" t="str">
        <f t="shared" si="33"/>
        <v/>
      </c>
      <c r="AS61" s="541">
        <f>IF(D61="",0,INDEX(References!$AG$4:$AG$13,MATCH(D61,References!$H$4:$H$13,0)))</f>
        <v>0</v>
      </c>
      <c r="AT61" s="541">
        <f>IF(C61="",0,INDEX(References!$AG$4:$AG$12,MATCH(C61,References!$H$4:$H$12,0)))</f>
        <v>0</v>
      </c>
      <c r="AU61" s="677" t="str">
        <f t="shared" si="17"/>
        <v/>
      </c>
      <c r="AV61" s="541" t="str">
        <f t="shared" si="18"/>
        <v/>
      </c>
      <c r="AW61" s="678" t="str">
        <f t="shared" si="19"/>
        <v/>
      </c>
      <c r="AX61" s="249"/>
      <c r="AY61" s="679" t="str">
        <f>IF(C61="","",INDEX(References!$I$4:$I$13,MATCH(Calculations!C61,References!$H$4:$H$13,0)))</f>
        <v/>
      </c>
      <c r="AZ61" s="680" t="str">
        <f>IF(C61="","",INDEX(References!$M$4:$M$13,MATCH(Calculations!C61,References!$H$4:$H$13,0)))</f>
        <v/>
      </c>
      <c r="BA61" s="680" t="str">
        <f>IF(C61="","",INDEX(References!$N$4:$N$13,MATCH(Calculations!C61,References!$H$4:$H$13,0)))</f>
        <v/>
      </c>
      <c r="BB61" s="681" t="str">
        <f>IF(C61="","",(AC61*AY61)/(1-INDEX(References!$O$4:$O$13,MATCH(Calculations!C61,References!$H$4:$H$13,0)))*((1-AZ61)*(1+BA61)))</f>
        <v/>
      </c>
      <c r="BC61" s="682" t="str">
        <f>IF(C61="","",(AJ61/(1-INDEX(References!$P$4:$P$13,MATCH(Calculations!C61,References!$H$4:$H$13,0)))*((1-AZ61)*(1+BA61))))</f>
        <v/>
      </c>
      <c r="BE61" s="683" t="str">
        <f>IF(D61="","",(INDEX(References!$I$4:$I$13,MATCH(Calculations!D61,References!$H$4:$H$13,0))))</f>
        <v/>
      </c>
      <c r="BF61" s="680" t="str">
        <f>IF(D61="","",INDEX(References!$M$4:$M$13,MATCH(Calculations!D61,References!$H$4:$H$13,0)))</f>
        <v/>
      </c>
      <c r="BG61" s="680" t="str">
        <f>IF(D61="","",INDEX(References!$N$4:$N$13,MATCH(Calculations!D61,References!$H$4:$H$13,0)))</f>
        <v/>
      </c>
      <c r="BH61" s="681" t="str">
        <f>IF(D61="","",(AD61*BE61)/(1-INDEX(References!$O$4:$O$13,MATCH(Calculations!D61,References!$H$4:$H$13,0)))*((1-BF61)*(1+BG61)))</f>
        <v/>
      </c>
      <c r="BI61" s="682" t="str">
        <f>IF(D61="","",AK61/(1-INDEX(References!$P$4:$P$13,MATCH(Calculations!D61,References!$H$4:$H$13,0)))*((1-BF61)*(1+BG61)))</f>
        <v/>
      </c>
      <c r="BK61" s="679" t="str">
        <f t="shared" si="20"/>
        <v/>
      </c>
      <c r="BL61" s="680" t="str">
        <f t="shared" si="21"/>
        <v/>
      </c>
      <c r="BM61" s="680" t="str">
        <f>IF(OR(C61="",I61=""),"",IF(U61="PASS",ROUND(BK61/X61,References!$B$22),IF(NOT(V61="YES"),0,ROUND(BK61/X61,References!$B$22))))</f>
        <v/>
      </c>
      <c r="BN61" s="680">
        <f>IF(OR(D61="",L61=""),0,ROUND(BL61/Y61,References!$B$22))</f>
        <v>0</v>
      </c>
      <c r="BO61" s="684" t="str">
        <f>IF(AND(C61="",D61=""),"",IF(C61="",INDEX(References!#REF!,MATCH(Calculations!$D61,References!#REF!,0)),(INDEX(References!$L$4:$L$13,MATCH(Calculations!$C61,References!$H$4:$H$13,0)))))</f>
        <v/>
      </c>
      <c r="BP61" s="684" t="str">
        <f t="shared" si="22"/>
        <v/>
      </c>
      <c r="BQ61" s="684" t="str">
        <f t="shared" si="23"/>
        <v/>
      </c>
      <c r="BR61" s="684" t="str">
        <f t="shared" si="24"/>
        <v/>
      </c>
      <c r="BS61" s="691" t="str">
        <f t="shared" si="25"/>
        <v/>
      </c>
      <c r="BU61" s="692" t="str">
        <f>IF(AH61="","",AH61*References!$B$47)</f>
        <v/>
      </c>
      <c r="BV61" s="693" t="str">
        <f>IF(AI61="","",AI61*References!$B$47)</f>
        <v/>
      </c>
      <c r="BW61" s="693" t="str">
        <f>IF(AJ61="","",AJ61*References!$B$47)</f>
        <v/>
      </c>
      <c r="BX61" s="682">
        <f>IF(AK61="","",AK61*References!$B$47)</f>
        <v>0</v>
      </c>
      <c r="BZ61" s="692">
        <f t="shared" si="26"/>
        <v>0</v>
      </c>
      <c r="CA61" s="693">
        <f t="shared" si="27"/>
        <v>0</v>
      </c>
      <c r="CB61" s="693" t="str">
        <f t="shared" si="28"/>
        <v/>
      </c>
      <c r="CC61" s="693" t="str">
        <f t="shared" si="29"/>
        <v/>
      </c>
      <c r="CD61" s="682" t="str">
        <f t="shared" si="30"/>
        <v/>
      </c>
    </row>
    <row r="62" spans="2:82" x14ac:dyDescent="0.2">
      <c r="B62" s="669">
        <v>57</v>
      </c>
      <c r="C62" s="250" t="str">
        <f>IF('Customer Inputs'!$C72="","",'Customer Inputs'!$C72)</f>
        <v/>
      </c>
      <c r="D62" s="250" t="str">
        <f>IF(OR('Customer Inputs'!E72="",'Customer Inputs'!E72="No"),"",IF(F62="YES",References!$H$13,References!$H$12))</f>
        <v/>
      </c>
      <c r="E62" s="250" t="str">
        <f>IF(C62="","",'Customer Inputs'!$W72)</f>
        <v/>
      </c>
      <c r="F62" s="250" t="str">
        <f>IF(OR('Customer Inputs'!T72="",'Customer Inputs'!T72="No"),"","Yes")</f>
        <v/>
      </c>
      <c r="G62" s="251" t="str">
        <f>IF(C62="","",'Customer Inputs'!$M72)</f>
        <v/>
      </c>
      <c r="H62" s="251" t="str">
        <f t="shared" si="3"/>
        <v/>
      </c>
      <c r="I62" s="251" t="str">
        <f>IF(C62="","",'Customer Inputs'!$K72)</f>
        <v/>
      </c>
      <c r="J62" s="251" t="str">
        <f t="shared" si="4"/>
        <v/>
      </c>
      <c r="K62" s="251" t="str">
        <f t="shared" si="5"/>
        <v/>
      </c>
      <c r="L62" s="251" t="str">
        <f>IF(OR(D62="",'Customer Inputs'!$L72=""),"",'Customer Inputs'!$L72)</f>
        <v/>
      </c>
      <c r="M62" s="251" t="str">
        <f>IF(AND(C62="",D62=""),"",'Customer Inputs'!$AD72)</f>
        <v/>
      </c>
      <c r="N62" s="251" t="str">
        <f t="shared" si="6"/>
        <v/>
      </c>
      <c r="O62" s="690" t="str">
        <f>IF(AND(C62="",D62=""),"",'Customer Inputs'!$AB72)</f>
        <v/>
      </c>
      <c r="P62" s="251" t="str">
        <f>IF(OR(AA62=0,AA62&lt;0),"",IF(OR(C62="L734",C62="L734-P",C62="L744",C62="L744-P"),'Customer Inputs'!AB72,O62))</f>
        <v/>
      </c>
      <c r="Q62" s="251" t="str">
        <f t="shared" si="7"/>
        <v/>
      </c>
      <c r="R62" s="252" t="str">
        <f>IF(AND(C62="",D62=""),"",INDEX(References!$E$4:$E$65,MATCH('Customer Inputs'!$T$6,References!$D$4:$D$65,0)))</f>
        <v/>
      </c>
      <c r="S62" s="672" t="str">
        <f t="shared" si="36"/>
        <v/>
      </c>
      <c r="T62" s="673" t="str">
        <f t="shared" si="9"/>
        <v/>
      </c>
      <c r="U62" s="674" t="str">
        <f>IF(OR(M62=0,O62=0,'Customer Inputs'!Q72="",R62=0),"","PASS")</f>
        <v/>
      </c>
      <c r="V62" s="674" t="str">
        <f>IF(ADMIN!AE62="YES","YES",IF(ADMIN!AE62="NO","NO",""))</f>
        <v/>
      </c>
      <c r="W62" s="674" t="str">
        <f t="shared" si="10"/>
        <v/>
      </c>
      <c r="X62" s="674" t="str">
        <f t="shared" si="11"/>
        <v/>
      </c>
      <c r="Y62" s="674" t="str">
        <f t="shared" si="12"/>
        <v/>
      </c>
      <c r="Z62" s="255" t="str">
        <f>IF(AND(C62="",D62=""),"",IF(C62="",INDEX(References!$J$4:$J$13,MATCH(Calculations!$D62,References!H$4:$H$13,0)),(INDEX(References!$J$4:$J$13,MATCH(Calculations!$C62,References!H$4:$H$13,0)))))</f>
        <v/>
      </c>
      <c r="AA62" s="675" t="str">
        <f t="shared" si="31"/>
        <v/>
      </c>
      <c r="AB62" s="256" t="str">
        <f t="shared" si="13"/>
        <v/>
      </c>
      <c r="AC62" s="676" t="str">
        <f>IF(OR(C62="",I62=""),"",IF(U62="PASS",ROUND(AA62/X62,References!$B$23),IF(NOT(V62="YES"),0,ROUND(AA62/X62,References!$B$23))))</f>
        <v/>
      </c>
      <c r="AD62" s="676" t="str">
        <f>IF(AND(C62="",D62=""),"",IF(OR(D62=0,L62=0,Y62=""),0,ROUND(AB62/Y62,References!$B$23)))</f>
        <v/>
      </c>
      <c r="AE62" s="256" t="str">
        <f>IF(OR(C62="",I62=""),"",IF(U62="PASS",ROUND(AC62*X62,References!$B$23),IF(NOT(V62="YES"),0,ROUND(AC62*X62,References!$B$23))))</f>
        <v/>
      </c>
      <c r="AF62" s="256" t="str">
        <f>IF(AND(C62="",D62=""),"",IF(OR(D62=0,L62=0,Y62=""),0,ROUND(AD62*Y62,References!$B$23)))</f>
        <v/>
      </c>
      <c r="AG62" s="257" t="str">
        <f>IF(AND(C62="",D62=""),"",IF(C62="",INDEX(References!$K$4:$K$13,MATCH(Calculations!$D62,References!$H$4:$H$13,0)),INDEX(References!$K$4:$K$13,MATCH(Calculations!C62,References!$H$4:$H$13,0))))</f>
        <v/>
      </c>
      <c r="AH62" s="256" t="str">
        <f t="shared" si="34"/>
        <v/>
      </c>
      <c r="AI62" s="256" t="str">
        <f t="shared" si="35"/>
        <v/>
      </c>
      <c r="AJ62" s="257" t="str">
        <f>IF(OR(C62="",I62=""),"",IF(U62="PASS",ROUND(AH62/X62,References!$B$22),IF(NOT(V62="YES"),0,ROUND(AH62/X62,References!$B$22))))</f>
        <v/>
      </c>
      <c r="AK62" s="257">
        <f>IF(OR(D62="",L62=""),0,ROUND(AI62/Y62,References!$B$22))</f>
        <v>0</v>
      </c>
      <c r="AL62" s="258">
        <f>IF(OR(C62="",I62=""),0,IF(U62="PASS",ROUND(AJ62*X62,References!$B$22)))</f>
        <v>0</v>
      </c>
      <c r="AM62" s="258">
        <f>IF(OR(D62="",L62=""),0,IF(U62="PASS",ROUND(AK62*Y62,References!$B$22)))</f>
        <v>0</v>
      </c>
      <c r="AN62" s="258" t="str">
        <f t="shared" si="15"/>
        <v/>
      </c>
      <c r="AO62" s="259" t="str">
        <f>IF(D62="","",IF('Customer Information'!$L$15="Yes",(INDEX(References!$H$4:$AG$13,MATCH(Calculations!D62,References!$H$4:$H$13,0),25)),IF('Customer Information'!$L$15="No",(INDEX(References!$H$4:$AG$13,MATCH(Calculations!D62,References!$H$4:$H$13,0),24)))))</f>
        <v/>
      </c>
      <c r="AP62" s="541" t="str">
        <f>IF(C62="","",IF('Customer Information'!$L$15="Yes",(INDEX(References!$H$4:$AG$13,MATCH(Calculations!C62,References!$H$4:$H$13,0),25)),IF('Customer Information'!$L$15="No",(INDEX(References!$H$4:$AG$13,MATCH(Calculations!C62,References!$H$4:$H$13,0),24)))))</f>
        <v/>
      </c>
      <c r="AQ62" s="677" t="str">
        <f t="shared" si="16"/>
        <v/>
      </c>
      <c r="AR62" s="541" t="str">
        <f t="shared" si="33"/>
        <v/>
      </c>
      <c r="AS62" s="541">
        <f>IF(D62="",0,INDEX(References!$AG$4:$AG$13,MATCH(D62,References!$H$4:$H$13,0)))</f>
        <v>0</v>
      </c>
      <c r="AT62" s="541">
        <f>IF(C62="",0,INDEX(References!$AG$4:$AG$12,MATCH(C62,References!$H$4:$H$12,0)))</f>
        <v>0</v>
      </c>
      <c r="AU62" s="677" t="str">
        <f t="shared" si="17"/>
        <v/>
      </c>
      <c r="AV62" s="541" t="str">
        <f t="shared" si="18"/>
        <v/>
      </c>
      <c r="AW62" s="678" t="str">
        <f t="shared" si="19"/>
        <v/>
      </c>
      <c r="AX62" s="249"/>
      <c r="AY62" s="679" t="str">
        <f>IF(C62="","",INDEX(References!$I$4:$I$13,MATCH(Calculations!C62,References!$H$4:$H$13,0)))</f>
        <v/>
      </c>
      <c r="AZ62" s="680" t="str">
        <f>IF(C62="","",INDEX(References!$M$4:$M$13,MATCH(Calculations!C62,References!$H$4:$H$13,0)))</f>
        <v/>
      </c>
      <c r="BA62" s="680" t="str">
        <f>IF(C62="","",INDEX(References!$N$4:$N$13,MATCH(Calculations!C62,References!$H$4:$H$13,0)))</f>
        <v/>
      </c>
      <c r="BB62" s="681" t="str">
        <f>IF(C62="","",(AC62*AY62)/(1-INDEX(References!$O$4:$O$13,MATCH(Calculations!C62,References!$H$4:$H$13,0)))*((1-AZ62)*(1+BA62)))</f>
        <v/>
      </c>
      <c r="BC62" s="682" t="str">
        <f>IF(C62="","",(AJ62/(1-INDEX(References!$P$4:$P$13,MATCH(Calculations!C62,References!$H$4:$H$13,0)))*((1-AZ62)*(1+BA62))))</f>
        <v/>
      </c>
      <c r="BE62" s="683" t="str">
        <f>IF(D62="","",(INDEX(References!$I$4:$I$13,MATCH(Calculations!D62,References!$H$4:$H$13,0))))</f>
        <v/>
      </c>
      <c r="BF62" s="680" t="str">
        <f>IF(D62="","",INDEX(References!$M$4:$M$13,MATCH(Calculations!D62,References!$H$4:$H$13,0)))</f>
        <v/>
      </c>
      <c r="BG62" s="680" t="str">
        <f>IF(D62="","",INDEX(References!$N$4:$N$13,MATCH(Calculations!D62,References!$H$4:$H$13,0)))</f>
        <v/>
      </c>
      <c r="BH62" s="681" t="str">
        <f>IF(D62="","",(AD62*BE62)/(1-INDEX(References!$O$4:$O$13,MATCH(Calculations!D62,References!$H$4:$H$13,0)))*((1-BF62)*(1+BG62)))</f>
        <v/>
      </c>
      <c r="BI62" s="682" t="str">
        <f>IF(D62="","",AK62/(1-INDEX(References!$P$4:$P$13,MATCH(Calculations!D62,References!$H$4:$H$13,0)))*((1-BF62)*(1+BG62)))</f>
        <v/>
      </c>
      <c r="BK62" s="679" t="str">
        <f t="shared" si="20"/>
        <v/>
      </c>
      <c r="BL62" s="680" t="str">
        <f t="shared" si="21"/>
        <v/>
      </c>
      <c r="BM62" s="680" t="str">
        <f>IF(OR(C62="",I62=""),"",IF(U62="PASS",ROUND(BK62/X62,References!$B$22),IF(NOT(V62="YES"),0,ROUND(BK62/X62,References!$B$22))))</f>
        <v/>
      </c>
      <c r="BN62" s="680">
        <f>IF(OR(D62="",L62=""),0,ROUND(BL62/Y62,References!$B$22))</f>
        <v>0</v>
      </c>
      <c r="BO62" s="684" t="str">
        <f>IF(AND(C62="",D62=""),"",IF(C62="",INDEX(References!#REF!,MATCH(Calculations!$D62,References!#REF!,0)),(INDEX(References!$L$4:$L$13,MATCH(Calculations!$C62,References!$H$4:$H$13,0)))))</f>
        <v/>
      </c>
      <c r="BP62" s="684" t="str">
        <f t="shared" si="22"/>
        <v/>
      </c>
      <c r="BQ62" s="684" t="str">
        <f t="shared" si="23"/>
        <v/>
      </c>
      <c r="BR62" s="684" t="str">
        <f t="shared" si="24"/>
        <v/>
      </c>
      <c r="BS62" s="691" t="str">
        <f t="shared" si="25"/>
        <v/>
      </c>
      <c r="BU62" s="692" t="str">
        <f>IF(AH62="","",AH62*References!$B$47)</f>
        <v/>
      </c>
      <c r="BV62" s="693" t="str">
        <f>IF(AI62="","",AI62*References!$B$47)</f>
        <v/>
      </c>
      <c r="BW62" s="693" t="str">
        <f>IF(AJ62="","",AJ62*References!$B$47)</f>
        <v/>
      </c>
      <c r="BX62" s="682">
        <f>IF(AK62="","",AK62*References!$B$47)</f>
        <v>0</v>
      </c>
      <c r="BZ62" s="692">
        <f t="shared" si="26"/>
        <v>0</v>
      </c>
      <c r="CA62" s="693">
        <f t="shared" si="27"/>
        <v>0</v>
      </c>
      <c r="CB62" s="693" t="str">
        <f t="shared" si="28"/>
        <v/>
      </c>
      <c r="CC62" s="693" t="str">
        <f t="shared" si="29"/>
        <v/>
      </c>
      <c r="CD62" s="682" t="str">
        <f t="shared" si="30"/>
        <v/>
      </c>
    </row>
    <row r="63" spans="2:82" x14ac:dyDescent="0.2">
      <c r="B63" s="669">
        <v>58</v>
      </c>
      <c r="C63" s="250" t="str">
        <f>IF('Customer Inputs'!$C73="","",'Customer Inputs'!$C73)</f>
        <v/>
      </c>
      <c r="D63" s="250" t="str">
        <f>IF(OR('Customer Inputs'!E73="",'Customer Inputs'!E73="No"),"",IF(F63="YES",References!$H$13,References!$H$12))</f>
        <v/>
      </c>
      <c r="E63" s="250" t="str">
        <f>IF(C63="","",'Customer Inputs'!$W73)</f>
        <v/>
      </c>
      <c r="F63" s="250" t="str">
        <f>IF(OR('Customer Inputs'!T73="",'Customer Inputs'!T73="No"),"","Yes")</f>
        <v/>
      </c>
      <c r="G63" s="251" t="str">
        <f>IF(C63="","",'Customer Inputs'!$M73)</f>
        <v/>
      </c>
      <c r="H63" s="251" t="str">
        <f t="shared" si="3"/>
        <v/>
      </c>
      <c r="I63" s="251" t="str">
        <f>IF(C63="","",'Customer Inputs'!$K73)</f>
        <v/>
      </c>
      <c r="J63" s="251" t="str">
        <f t="shared" si="4"/>
        <v/>
      </c>
      <c r="K63" s="251" t="str">
        <f t="shared" si="5"/>
        <v/>
      </c>
      <c r="L63" s="251" t="str">
        <f>IF(OR(D63="",'Customer Inputs'!$L73=""),"",'Customer Inputs'!$L73)</f>
        <v/>
      </c>
      <c r="M63" s="251" t="str">
        <f>IF(AND(C63="",D63=""),"",'Customer Inputs'!$AD73)</f>
        <v/>
      </c>
      <c r="N63" s="251" t="str">
        <f t="shared" si="6"/>
        <v/>
      </c>
      <c r="O63" s="690" t="str">
        <f>IF(AND(C63="",D63=""),"",'Customer Inputs'!$AB73)</f>
        <v/>
      </c>
      <c r="P63" s="251" t="str">
        <f>IF(OR(AA63=0,AA63&lt;0),"",IF(OR(C63="L734",C63="L734-P",C63="L744",C63="L744-P"),'Customer Inputs'!AB73,O63))</f>
        <v/>
      </c>
      <c r="Q63" s="251" t="str">
        <f t="shared" si="7"/>
        <v/>
      </c>
      <c r="R63" s="252" t="str">
        <f>IF(AND(C63="",D63=""),"",INDEX(References!$E$4:$E$65,MATCH('Customer Inputs'!$T$6,References!$D$4:$D$65,0)))</f>
        <v/>
      </c>
      <c r="S63" s="672" t="str">
        <f t="shared" si="36"/>
        <v/>
      </c>
      <c r="T63" s="673" t="str">
        <f t="shared" si="9"/>
        <v/>
      </c>
      <c r="U63" s="674" t="str">
        <f>IF(OR(M63=0,O63=0,'Customer Inputs'!Q73="",R63=0),"","PASS")</f>
        <v/>
      </c>
      <c r="V63" s="674" t="str">
        <f>IF(ADMIN!AE63="YES","YES",IF(ADMIN!AE63="NO","NO",""))</f>
        <v/>
      </c>
      <c r="W63" s="674" t="str">
        <f t="shared" si="10"/>
        <v/>
      </c>
      <c r="X63" s="674" t="str">
        <f t="shared" si="11"/>
        <v/>
      </c>
      <c r="Y63" s="674" t="str">
        <f t="shared" si="12"/>
        <v/>
      </c>
      <c r="Z63" s="255" t="str">
        <f>IF(AND(C63="",D63=""),"",IF(C63="",INDEX(References!$J$4:$J$13,MATCH(Calculations!$D63,References!H$4:$H$13,0)),(INDEX(References!$J$4:$J$13,MATCH(Calculations!$C63,References!H$4:$H$13,0)))))</f>
        <v/>
      </c>
      <c r="AA63" s="675" t="str">
        <f t="shared" si="31"/>
        <v/>
      </c>
      <c r="AB63" s="256" t="str">
        <f t="shared" si="13"/>
        <v/>
      </c>
      <c r="AC63" s="676" t="str">
        <f>IF(OR(C63="",I63=""),"",IF(U63="PASS",ROUND(AA63/X63,References!$B$23),IF(NOT(V63="YES"),0,ROUND(AA63/X63,References!$B$23))))</f>
        <v/>
      </c>
      <c r="AD63" s="676" t="str">
        <f>IF(AND(C63="",D63=""),"",IF(OR(D63=0,L63=0,Y63=""),0,ROUND(AB63/Y63,References!$B$23)))</f>
        <v/>
      </c>
      <c r="AE63" s="256" t="str">
        <f>IF(OR(C63="",I63=""),"",IF(U63="PASS",ROUND(AC63*X63,References!$B$23),IF(NOT(V63="YES"),0,ROUND(AC63*X63,References!$B$23))))</f>
        <v/>
      </c>
      <c r="AF63" s="256" t="str">
        <f>IF(AND(C63="",D63=""),"",IF(OR(D63=0,L63=0,Y63=""),0,ROUND(AD63*Y63,References!$B$23)))</f>
        <v/>
      </c>
      <c r="AG63" s="257" t="str">
        <f>IF(AND(C63="",D63=""),"",IF(C63="",INDEX(References!$K$4:$K$13,MATCH(Calculations!$D63,References!$H$4:$H$13,0)),INDEX(References!$K$4:$K$13,MATCH(Calculations!C63,References!$H$4:$H$13,0))))</f>
        <v/>
      </c>
      <c r="AH63" s="256" t="str">
        <f t="shared" si="34"/>
        <v/>
      </c>
      <c r="AI63" s="256" t="str">
        <f t="shared" si="35"/>
        <v/>
      </c>
      <c r="AJ63" s="257" t="str">
        <f>IF(OR(C63="",I63=""),"",IF(U63="PASS",ROUND(AH63/X63,References!$B$22),IF(NOT(V63="YES"),0,ROUND(AH63/X63,References!$B$22))))</f>
        <v/>
      </c>
      <c r="AK63" s="257">
        <f>IF(OR(D63="",L63=""),0,ROUND(AI63/Y63,References!$B$22))</f>
        <v>0</v>
      </c>
      <c r="AL63" s="258">
        <f>IF(OR(C63="",I63=""),0,IF(U63="PASS",ROUND(AJ63*X63,References!$B$22)))</f>
        <v>0</v>
      </c>
      <c r="AM63" s="258">
        <f>IF(OR(D63="",L63=""),0,IF(U63="PASS",ROUND(AK63*Y63,References!$B$22)))</f>
        <v>0</v>
      </c>
      <c r="AN63" s="258" t="str">
        <f t="shared" si="15"/>
        <v/>
      </c>
      <c r="AO63" s="259" t="str">
        <f>IF(D63="","",IF('Customer Information'!$L$15="Yes",(INDEX(References!$H$4:$AG$13,MATCH(Calculations!D63,References!$H$4:$H$13,0),25)),IF('Customer Information'!$L$15="No",(INDEX(References!$H$4:$AG$13,MATCH(Calculations!D63,References!$H$4:$H$13,0),24)))))</f>
        <v/>
      </c>
      <c r="AP63" s="541" t="str">
        <f>IF(C63="","",IF('Customer Information'!$L$15="Yes",(INDEX(References!$H$4:$AG$13,MATCH(Calculations!C63,References!$H$4:$H$13,0),25)),IF('Customer Information'!$L$15="No",(INDEX(References!$H$4:$AG$13,MATCH(Calculations!C63,References!$H$4:$H$13,0),24)))))</f>
        <v/>
      </c>
      <c r="AQ63" s="677" t="str">
        <f t="shared" si="16"/>
        <v/>
      </c>
      <c r="AR63" s="541" t="str">
        <f t="shared" si="33"/>
        <v/>
      </c>
      <c r="AS63" s="541">
        <f>IF(D63="",0,INDEX(References!$AG$4:$AG$13,MATCH(D63,References!$H$4:$H$13,0)))</f>
        <v>0</v>
      </c>
      <c r="AT63" s="541">
        <f>IF(C63="",0,INDEX(References!$AG$4:$AG$12,MATCH(C63,References!$H$4:$H$12,0)))</f>
        <v>0</v>
      </c>
      <c r="AU63" s="677" t="str">
        <f t="shared" si="17"/>
        <v/>
      </c>
      <c r="AV63" s="541" t="str">
        <f t="shared" si="18"/>
        <v/>
      </c>
      <c r="AW63" s="678" t="str">
        <f t="shared" si="19"/>
        <v/>
      </c>
      <c r="AX63" s="249"/>
      <c r="AY63" s="679" t="str">
        <f>IF(C63="","",INDEX(References!$I$4:$I$13,MATCH(Calculations!C63,References!$H$4:$H$13,0)))</f>
        <v/>
      </c>
      <c r="AZ63" s="680" t="str">
        <f>IF(C63="","",INDEX(References!$M$4:$M$13,MATCH(Calculations!C63,References!$H$4:$H$13,0)))</f>
        <v/>
      </c>
      <c r="BA63" s="680" t="str">
        <f>IF(C63="","",INDEX(References!$N$4:$N$13,MATCH(Calculations!C63,References!$H$4:$H$13,0)))</f>
        <v/>
      </c>
      <c r="BB63" s="681" t="str">
        <f>IF(C63="","",(AC63*AY63)/(1-INDEX(References!$O$4:$O$13,MATCH(Calculations!C63,References!$H$4:$H$13,0)))*((1-AZ63)*(1+BA63)))</f>
        <v/>
      </c>
      <c r="BC63" s="682" t="str">
        <f>IF(C63="","",(AJ63/(1-INDEX(References!$P$4:$P$13,MATCH(Calculations!C63,References!$H$4:$H$13,0)))*((1-AZ63)*(1+BA63))))</f>
        <v/>
      </c>
      <c r="BE63" s="683" t="str">
        <f>IF(D63="","",(INDEX(References!$I$4:$I$13,MATCH(Calculations!D63,References!$H$4:$H$13,0))))</f>
        <v/>
      </c>
      <c r="BF63" s="680" t="str">
        <f>IF(D63="","",INDEX(References!$M$4:$M$13,MATCH(Calculations!D63,References!$H$4:$H$13,0)))</f>
        <v/>
      </c>
      <c r="BG63" s="680" t="str">
        <f>IF(D63="","",INDEX(References!$N$4:$N$13,MATCH(Calculations!D63,References!$H$4:$H$13,0)))</f>
        <v/>
      </c>
      <c r="BH63" s="681" t="str">
        <f>IF(D63="","",(AD63*BE63)/(1-INDEX(References!$O$4:$O$13,MATCH(Calculations!D63,References!$H$4:$H$13,0)))*((1-BF63)*(1+BG63)))</f>
        <v/>
      </c>
      <c r="BI63" s="682" t="str">
        <f>IF(D63="","",AK63/(1-INDEX(References!$P$4:$P$13,MATCH(Calculations!D63,References!$H$4:$H$13,0)))*((1-BF63)*(1+BG63)))</f>
        <v/>
      </c>
      <c r="BK63" s="679" t="str">
        <f t="shared" si="20"/>
        <v/>
      </c>
      <c r="BL63" s="680" t="str">
        <f t="shared" si="21"/>
        <v/>
      </c>
      <c r="BM63" s="680" t="str">
        <f>IF(OR(C63="",I63=""),"",IF(U63="PASS",ROUND(BK63/X63,References!$B$22),IF(NOT(V63="YES"),0,ROUND(BK63/X63,References!$B$22))))</f>
        <v/>
      </c>
      <c r="BN63" s="680">
        <f>IF(OR(D63="",L63=""),0,ROUND(BL63/Y63,References!$B$22))</f>
        <v>0</v>
      </c>
      <c r="BO63" s="684" t="str">
        <f>IF(AND(C63="",D63=""),"",IF(C63="",INDEX(References!#REF!,MATCH(Calculations!$D63,References!#REF!,0)),(INDEX(References!$L$4:$L$13,MATCH(Calculations!$C63,References!$H$4:$H$13,0)))))</f>
        <v/>
      </c>
      <c r="BP63" s="684" t="str">
        <f t="shared" si="22"/>
        <v/>
      </c>
      <c r="BQ63" s="684" t="str">
        <f t="shared" si="23"/>
        <v/>
      </c>
      <c r="BR63" s="684" t="str">
        <f t="shared" si="24"/>
        <v/>
      </c>
      <c r="BS63" s="691" t="str">
        <f t="shared" si="25"/>
        <v/>
      </c>
      <c r="BU63" s="692" t="str">
        <f>IF(AH63="","",AH63*References!$B$47)</f>
        <v/>
      </c>
      <c r="BV63" s="693" t="str">
        <f>IF(AI63="","",AI63*References!$B$47)</f>
        <v/>
      </c>
      <c r="BW63" s="693" t="str">
        <f>IF(AJ63="","",AJ63*References!$B$47)</f>
        <v/>
      </c>
      <c r="BX63" s="682">
        <f>IF(AK63="","",AK63*References!$B$47)</f>
        <v>0</v>
      </c>
      <c r="BZ63" s="692">
        <f t="shared" si="26"/>
        <v>0</v>
      </c>
      <c r="CA63" s="693">
        <f t="shared" si="27"/>
        <v>0</v>
      </c>
      <c r="CB63" s="693" t="str">
        <f t="shared" si="28"/>
        <v/>
      </c>
      <c r="CC63" s="693" t="str">
        <f t="shared" si="29"/>
        <v/>
      </c>
      <c r="CD63" s="682" t="str">
        <f t="shared" si="30"/>
        <v/>
      </c>
    </row>
    <row r="64" spans="2:82" x14ac:dyDescent="0.2">
      <c r="B64" s="669">
        <v>59</v>
      </c>
      <c r="C64" s="250" t="str">
        <f>IF('Customer Inputs'!$C74="","",'Customer Inputs'!$C74)</f>
        <v/>
      </c>
      <c r="D64" s="250" t="str">
        <f>IF(OR('Customer Inputs'!E74="",'Customer Inputs'!E74="No"),"",IF(F64="YES",References!$H$13,References!$H$12))</f>
        <v/>
      </c>
      <c r="E64" s="250" t="str">
        <f>IF(C64="","",'Customer Inputs'!$W74)</f>
        <v/>
      </c>
      <c r="F64" s="250" t="str">
        <f>IF(OR('Customer Inputs'!T74="",'Customer Inputs'!T74="No"),"","Yes")</f>
        <v/>
      </c>
      <c r="G64" s="251" t="str">
        <f>IF(C64="","",'Customer Inputs'!$M74)</f>
        <v/>
      </c>
      <c r="H64" s="251" t="str">
        <f t="shared" si="3"/>
        <v/>
      </c>
      <c r="I64" s="251" t="str">
        <f>IF(C64="","",'Customer Inputs'!$K74)</f>
        <v/>
      </c>
      <c r="J64" s="251" t="str">
        <f t="shared" si="4"/>
        <v/>
      </c>
      <c r="K64" s="251" t="str">
        <f t="shared" si="5"/>
        <v/>
      </c>
      <c r="L64" s="251" t="str">
        <f>IF(OR(D64="",'Customer Inputs'!$L74=""),"",'Customer Inputs'!$L74)</f>
        <v/>
      </c>
      <c r="M64" s="251" t="str">
        <f>IF(AND(C64="",D64=""),"",'Customer Inputs'!$AD74)</f>
        <v/>
      </c>
      <c r="N64" s="251" t="str">
        <f t="shared" si="6"/>
        <v/>
      </c>
      <c r="O64" s="690" t="str">
        <f>IF(AND(C64="",D64=""),"",'Customer Inputs'!$AB74)</f>
        <v/>
      </c>
      <c r="P64" s="251" t="str">
        <f>IF(OR(AA64=0,AA64&lt;0),"",IF(OR(C64="L734",C64="L734-P",C64="L744",C64="L744-P"),'Customer Inputs'!AB74,O64))</f>
        <v/>
      </c>
      <c r="Q64" s="251" t="str">
        <f t="shared" si="7"/>
        <v/>
      </c>
      <c r="R64" s="252" t="str">
        <f>IF(AND(C64="",D64=""),"",INDEX(References!$E$4:$E$65,MATCH('Customer Inputs'!$T$6,References!$D$4:$D$65,0)))</f>
        <v/>
      </c>
      <c r="S64" s="672" t="str">
        <f t="shared" si="36"/>
        <v/>
      </c>
      <c r="T64" s="673" t="str">
        <f t="shared" si="9"/>
        <v/>
      </c>
      <c r="U64" s="674" t="str">
        <f>IF(OR(M64=0,O64=0,'Customer Inputs'!Q74="",R64=0),"","PASS")</f>
        <v/>
      </c>
      <c r="V64" s="674" t="str">
        <f>IF(ADMIN!AE64="YES","YES",IF(ADMIN!AE64="NO","NO",""))</f>
        <v/>
      </c>
      <c r="W64" s="674" t="str">
        <f t="shared" si="10"/>
        <v/>
      </c>
      <c r="X64" s="674" t="str">
        <f t="shared" si="11"/>
        <v/>
      </c>
      <c r="Y64" s="674" t="str">
        <f t="shared" si="12"/>
        <v/>
      </c>
      <c r="Z64" s="255" t="str">
        <f>IF(AND(C64="",D64=""),"",IF(C64="",INDEX(References!$J$4:$J$13,MATCH(Calculations!$D64,References!H$4:$H$13,0)),(INDEX(References!$J$4:$J$13,MATCH(Calculations!$C64,References!H$4:$H$13,0)))))</f>
        <v/>
      </c>
      <c r="AA64" s="675" t="str">
        <f t="shared" si="31"/>
        <v/>
      </c>
      <c r="AB64" s="256" t="str">
        <f t="shared" si="13"/>
        <v/>
      </c>
      <c r="AC64" s="676" t="str">
        <f>IF(OR(C64="",I64=""),"",IF(U64="PASS",ROUND(AA64/X64,References!$B$23),IF(NOT(V64="YES"),0,ROUND(AA64/X64,References!$B$23))))</f>
        <v/>
      </c>
      <c r="AD64" s="676" t="str">
        <f>IF(AND(C64="",D64=""),"",IF(OR(D64=0,L64=0,Y64=""),0,ROUND(AB64/Y64,References!$B$23)))</f>
        <v/>
      </c>
      <c r="AE64" s="256" t="str">
        <f>IF(OR(C64="",I64=""),"",IF(U64="PASS",ROUND(AC64*X64,References!$B$23),IF(NOT(V64="YES"),0,ROUND(AC64*X64,References!$B$23))))</f>
        <v/>
      </c>
      <c r="AF64" s="256" t="str">
        <f>IF(AND(C64="",D64=""),"",IF(OR(D64=0,L64=0,Y64=""),0,ROUND(AD64*Y64,References!$B$23)))</f>
        <v/>
      </c>
      <c r="AG64" s="257" t="str">
        <f>IF(AND(C64="",D64=""),"",IF(C64="",INDEX(References!$K$4:$K$13,MATCH(Calculations!$D64,References!$H$4:$H$13,0)),INDEX(References!$K$4:$K$13,MATCH(Calculations!C64,References!$H$4:$H$13,0))))</f>
        <v/>
      </c>
      <c r="AH64" s="256" t="str">
        <f t="shared" si="34"/>
        <v/>
      </c>
      <c r="AI64" s="256" t="str">
        <f t="shared" si="35"/>
        <v/>
      </c>
      <c r="AJ64" s="257" t="str">
        <f>IF(OR(C64="",I64=""),"",IF(U64="PASS",ROUND(AH64/X64,References!$B$22),IF(NOT(V64="YES"),0,ROUND(AH64/X64,References!$B$22))))</f>
        <v/>
      </c>
      <c r="AK64" s="257">
        <f>IF(OR(D64="",L64=""),0,ROUND(AI64/Y64,References!$B$22))</f>
        <v>0</v>
      </c>
      <c r="AL64" s="258">
        <f>IF(OR(C64="",I64=""),0,IF(U64="PASS",ROUND(AJ64*X64,References!$B$22)))</f>
        <v>0</v>
      </c>
      <c r="AM64" s="258">
        <f>IF(OR(D64="",L64=""),0,IF(U64="PASS",ROUND(AK64*Y64,References!$B$22)))</f>
        <v>0</v>
      </c>
      <c r="AN64" s="258" t="str">
        <f t="shared" si="15"/>
        <v/>
      </c>
      <c r="AO64" s="259" t="str">
        <f>IF(D64="","",IF('Customer Information'!$L$15="Yes",(INDEX(References!$H$4:$AG$13,MATCH(Calculations!D64,References!$H$4:$H$13,0),25)),IF('Customer Information'!$L$15="No",(INDEX(References!$H$4:$AG$13,MATCH(Calculations!D64,References!$H$4:$H$13,0),24)))))</f>
        <v/>
      </c>
      <c r="AP64" s="541" t="str">
        <f>IF(C64="","",IF('Customer Information'!$L$15="Yes",(INDEX(References!$H$4:$AG$13,MATCH(Calculations!C64,References!$H$4:$H$13,0),25)),IF('Customer Information'!$L$15="No",(INDEX(References!$H$4:$AG$13,MATCH(Calculations!C64,References!$H$4:$H$13,0),24)))))</f>
        <v/>
      </c>
      <c r="AQ64" s="677" t="str">
        <f t="shared" si="16"/>
        <v/>
      </c>
      <c r="AR64" s="541" t="str">
        <f t="shared" si="33"/>
        <v/>
      </c>
      <c r="AS64" s="541">
        <f>IF(D64="",0,INDEX(References!$AG$4:$AG$13,MATCH(D64,References!$H$4:$H$13,0)))</f>
        <v>0</v>
      </c>
      <c r="AT64" s="541">
        <f>IF(C64="",0,INDEX(References!$AG$4:$AG$12,MATCH(C64,References!$H$4:$H$12,0)))</f>
        <v>0</v>
      </c>
      <c r="AU64" s="677" t="str">
        <f t="shared" si="17"/>
        <v/>
      </c>
      <c r="AV64" s="541" t="str">
        <f t="shared" si="18"/>
        <v/>
      </c>
      <c r="AW64" s="678" t="str">
        <f t="shared" si="19"/>
        <v/>
      </c>
      <c r="AX64" s="249"/>
      <c r="AY64" s="679" t="str">
        <f>IF(C64="","",INDEX(References!$I$4:$I$13,MATCH(Calculations!C64,References!$H$4:$H$13,0)))</f>
        <v/>
      </c>
      <c r="AZ64" s="680" t="str">
        <f>IF(C64="","",INDEX(References!$M$4:$M$13,MATCH(Calculations!C64,References!$H$4:$H$13,0)))</f>
        <v/>
      </c>
      <c r="BA64" s="680" t="str">
        <f>IF(C64="","",INDEX(References!$N$4:$N$13,MATCH(Calculations!C64,References!$H$4:$H$13,0)))</f>
        <v/>
      </c>
      <c r="BB64" s="681" t="str">
        <f>IF(C64="","",(AC64*AY64)/(1-INDEX(References!$O$4:$O$13,MATCH(Calculations!C64,References!$H$4:$H$13,0)))*((1-AZ64)*(1+BA64)))</f>
        <v/>
      </c>
      <c r="BC64" s="682" t="str">
        <f>IF(C64="","",(AJ64/(1-INDEX(References!$P$4:$P$13,MATCH(Calculations!C64,References!$H$4:$H$13,0)))*((1-AZ64)*(1+BA64))))</f>
        <v/>
      </c>
      <c r="BE64" s="683" t="str">
        <f>IF(D64="","",(INDEX(References!$I$4:$I$13,MATCH(Calculations!D64,References!$H$4:$H$13,0))))</f>
        <v/>
      </c>
      <c r="BF64" s="680" t="str">
        <f>IF(D64="","",INDEX(References!$M$4:$M$13,MATCH(Calculations!D64,References!$H$4:$H$13,0)))</f>
        <v/>
      </c>
      <c r="BG64" s="680" t="str">
        <f>IF(D64="","",INDEX(References!$N$4:$N$13,MATCH(Calculations!D64,References!$H$4:$H$13,0)))</f>
        <v/>
      </c>
      <c r="BH64" s="681" t="str">
        <f>IF(D64="","",(AD64*BE64)/(1-INDEX(References!$O$4:$O$13,MATCH(Calculations!D64,References!$H$4:$H$13,0)))*((1-BF64)*(1+BG64)))</f>
        <v/>
      </c>
      <c r="BI64" s="682" t="str">
        <f>IF(D64="","",AK64/(1-INDEX(References!$P$4:$P$13,MATCH(Calculations!D64,References!$H$4:$H$13,0)))*((1-BF64)*(1+BG64)))</f>
        <v/>
      </c>
      <c r="BK64" s="679" t="str">
        <f t="shared" si="20"/>
        <v/>
      </c>
      <c r="BL64" s="680" t="str">
        <f t="shared" si="21"/>
        <v/>
      </c>
      <c r="BM64" s="680" t="str">
        <f>IF(OR(C64="",I64=""),"",IF(U64="PASS",ROUND(BK64/X64,References!$B$22),IF(NOT(V64="YES"),0,ROUND(BK64/X64,References!$B$22))))</f>
        <v/>
      </c>
      <c r="BN64" s="680">
        <f>IF(OR(D64="",L64=""),0,ROUND(BL64/Y64,References!$B$22))</f>
        <v>0</v>
      </c>
      <c r="BO64" s="684" t="str">
        <f>IF(AND(C64="",D64=""),"",IF(C64="",INDEX(References!#REF!,MATCH(Calculations!$D64,References!#REF!,0)),(INDEX(References!$L$4:$L$13,MATCH(Calculations!$C64,References!$H$4:$H$13,0)))))</f>
        <v/>
      </c>
      <c r="BP64" s="684" t="str">
        <f t="shared" si="22"/>
        <v/>
      </c>
      <c r="BQ64" s="684" t="str">
        <f t="shared" si="23"/>
        <v/>
      </c>
      <c r="BR64" s="684" t="str">
        <f t="shared" si="24"/>
        <v/>
      </c>
      <c r="BS64" s="691" t="str">
        <f t="shared" si="25"/>
        <v/>
      </c>
      <c r="BU64" s="692" t="str">
        <f>IF(AH64="","",AH64*References!$B$47)</f>
        <v/>
      </c>
      <c r="BV64" s="693" t="str">
        <f>IF(AI64="","",AI64*References!$B$47)</f>
        <v/>
      </c>
      <c r="BW64" s="693" t="str">
        <f>IF(AJ64="","",AJ64*References!$B$47)</f>
        <v/>
      </c>
      <c r="BX64" s="682">
        <f>IF(AK64="","",AK64*References!$B$47)</f>
        <v>0</v>
      </c>
      <c r="BZ64" s="692">
        <f t="shared" si="26"/>
        <v>0</v>
      </c>
      <c r="CA64" s="693">
        <f t="shared" si="27"/>
        <v>0</v>
      </c>
      <c r="CB64" s="693" t="str">
        <f t="shared" si="28"/>
        <v/>
      </c>
      <c r="CC64" s="693" t="str">
        <f t="shared" si="29"/>
        <v/>
      </c>
      <c r="CD64" s="682" t="str">
        <f t="shared" si="30"/>
        <v/>
      </c>
    </row>
    <row r="65" spans="2:82" x14ac:dyDescent="0.2">
      <c r="B65" s="669">
        <v>60</v>
      </c>
      <c r="C65" s="250" t="str">
        <f>IF('Customer Inputs'!$C75="","",'Customer Inputs'!$C75)</f>
        <v/>
      </c>
      <c r="D65" s="250" t="str">
        <f>IF(OR('Customer Inputs'!E75="",'Customer Inputs'!E75="No"),"",IF(F65="YES",References!$H$13,References!$H$12))</f>
        <v/>
      </c>
      <c r="E65" s="250" t="str">
        <f>IF(C65="","",'Customer Inputs'!$W75)</f>
        <v/>
      </c>
      <c r="F65" s="250" t="str">
        <f>IF(OR('Customer Inputs'!T75="",'Customer Inputs'!T75="No"),"","Yes")</f>
        <v/>
      </c>
      <c r="G65" s="251" t="str">
        <f>IF(C65="","",'Customer Inputs'!$M75)</f>
        <v/>
      </c>
      <c r="H65" s="251" t="str">
        <f t="shared" si="3"/>
        <v/>
      </c>
      <c r="I65" s="251" t="str">
        <f>IF(C65="","",'Customer Inputs'!$K75)</f>
        <v/>
      </c>
      <c r="J65" s="251" t="str">
        <f t="shared" si="4"/>
        <v/>
      </c>
      <c r="K65" s="251" t="str">
        <f t="shared" si="5"/>
        <v/>
      </c>
      <c r="L65" s="251" t="str">
        <f>IF(OR(D65="",'Customer Inputs'!$L75=""),"",'Customer Inputs'!$L75)</f>
        <v/>
      </c>
      <c r="M65" s="251" t="str">
        <f>IF(AND(C65="",D65=""),"",'Customer Inputs'!$AD75)</f>
        <v/>
      </c>
      <c r="N65" s="251" t="str">
        <f t="shared" si="6"/>
        <v/>
      </c>
      <c r="O65" s="690" t="str">
        <f>IF(AND(C65="",D65=""),"",'Customer Inputs'!$AB75)</f>
        <v/>
      </c>
      <c r="P65" s="251" t="str">
        <f>IF(OR(AA65=0,AA65&lt;0),"",IF(OR(C65="L734",C65="L734-P",C65="L744",C65="L744-P"),'Customer Inputs'!AB75,O65))</f>
        <v/>
      </c>
      <c r="Q65" s="251" t="str">
        <f t="shared" si="7"/>
        <v/>
      </c>
      <c r="R65" s="252" t="str">
        <f>IF(AND(C65="",D65=""),"",INDEX(References!$E$4:$E$65,MATCH('Customer Inputs'!$T$6,References!$D$4:$D$65,0)))</f>
        <v/>
      </c>
      <c r="S65" s="672" t="str">
        <f t="shared" si="36"/>
        <v/>
      </c>
      <c r="T65" s="673" t="str">
        <f t="shared" si="9"/>
        <v/>
      </c>
      <c r="U65" s="674" t="str">
        <f>IF(OR(M65=0,O65=0,'Customer Inputs'!Q75="",R65=0),"","PASS")</f>
        <v/>
      </c>
      <c r="V65" s="674" t="str">
        <f>IF(ADMIN!AE65="YES","YES",IF(ADMIN!AE65="NO","NO",""))</f>
        <v/>
      </c>
      <c r="W65" s="674" t="str">
        <f t="shared" si="10"/>
        <v/>
      </c>
      <c r="X65" s="674" t="str">
        <f t="shared" si="11"/>
        <v/>
      </c>
      <c r="Y65" s="674" t="str">
        <f t="shared" si="12"/>
        <v/>
      </c>
      <c r="Z65" s="255" t="str">
        <f>IF(AND(C65="",D65=""),"",IF(C65="",INDEX(References!$J$4:$J$13,MATCH(Calculations!$D65,References!H$4:$H$13,0)),(INDEX(References!$J$4:$J$13,MATCH(Calculations!$C65,References!H$4:$H$13,0)))))</f>
        <v/>
      </c>
      <c r="AA65" s="675" t="str">
        <f t="shared" si="31"/>
        <v/>
      </c>
      <c r="AB65" s="256" t="str">
        <f t="shared" si="13"/>
        <v/>
      </c>
      <c r="AC65" s="676" t="str">
        <f>IF(OR(C65="",I65=""),"",IF(U65="PASS",ROUND(AA65/X65,References!$B$23),IF(NOT(V65="YES"),0,ROUND(AA65/X65,References!$B$23))))</f>
        <v/>
      </c>
      <c r="AD65" s="676" t="str">
        <f>IF(AND(C65="",D65=""),"",IF(OR(D65=0,L65=0,Y65=""),0,ROUND(AB65/Y65,References!$B$23)))</f>
        <v/>
      </c>
      <c r="AE65" s="256" t="str">
        <f>IF(OR(C65="",I65=""),"",IF(U65="PASS",ROUND(AC65*X65,References!$B$23),IF(NOT(V65="YES"),0,ROUND(AC65*X65,References!$B$23))))</f>
        <v/>
      </c>
      <c r="AF65" s="256" t="str">
        <f>IF(AND(C65="",D65=""),"",IF(OR(D65=0,L65=0,Y65=""),0,ROUND(AD65*Y65,References!$B$23)))</f>
        <v/>
      </c>
      <c r="AG65" s="257" t="str">
        <f>IF(AND(C65="",D65=""),"",IF(C65="",INDEX(References!$K$4:$K$13,MATCH(Calculations!$D65,References!$H$4:$H$13,0)),INDEX(References!$K$4:$K$13,MATCH(Calculations!C65,References!$H$4:$H$13,0))))</f>
        <v/>
      </c>
      <c r="AH65" s="256" t="str">
        <f t="shared" si="34"/>
        <v/>
      </c>
      <c r="AI65" s="256" t="str">
        <f t="shared" si="35"/>
        <v/>
      </c>
      <c r="AJ65" s="257" t="str">
        <f>IF(OR(C65="",I65=""),"",IF(U65="PASS",ROUND(AH65/X65,References!$B$22),IF(NOT(V65="YES"),0,ROUND(AH65/X65,References!$B$22))))</f>
        <v/>
      </c>
      <c r="AK65" s="257">
        <f>IF(OR(D65="",L65=""),0,ROUND(AI65/Y65,References!$B$22))</f>
        <v>0</v>
      </c>
      <c r="AL65" s="258">
        <f>IF(OR(C65="",I65=""),0,IF(U65="PASS",ROUND(AJ65*X65,References!$B$22)))</f>
        <v>0</v>
      </c>
      <c r="AM65" s="258">
        <f>IF(OR(D65="",L65=""),0,IF(U65="PASS",ROUND(AK65*Y65,References!$B$22)))</f>
        <v>0</v>
      </c>
      <c r="AN65" s="258" t="str">
        <f t="shared" si="15"/>
        <v/>
      </c>
      <c r="AO65" s="259" t="str">
        <f>IF(D65="","",IF('Customer Information'!$L$15="Yes",(INDEX(References!$H$4:$AG$13,MATCH(Calculations!D65,References!$H$4:$H$13,0),25)),IF('Customer Information'!$L$15="No",(INDEX(References!$H$4:$AG$13,MATCH(Calculations!D65,References!$H$4:$H$13,0),24)))))</f>
        <v/>
      </c>
      <c r="AP65" s="541" t="str">
        <f>IF(C65="","",IF('Customer Information'!$L$15="Yes",(INDEX(References!$H$4:$AG$13,MATCH(Calculations!C65,References!$H$4:$H$13,0),25)),IF('Customer Information'!$L$15="No",(INDEX(References!$H$4:$AG$13,MATCH(Calculations!C65,References!$H$4:$H$13,0),24)))))</f>
        <v/>
      </c>
      <c r="AQ65" s="677" t="str">
        <f t="shared" si="16"/>
        <v/>
      </c>
      <c r="AR65" s="541" t="str">
        <f t="shared" si="33"/>
        <v/>
      </c>
      <c r="AS65" s="541">
        <f>IF(D65="",0,INDEX(References!$AG$4:$AG$13,MATCH(D65,References!$H$4:$H$13,0)))</f>
        <v>0</v>
      </c>
      <c r="AT65" s="541">
        <f>IF(C65="",0,INDEX(References!$AG$4:$AG$12,MATCH(C65,References!$H$4:$H$12,0)))</f>
        <v>0</v>
      </c>
      <c r="AU65" s="677" t="str">
        <f t="shared" si="17"/>
        <v/>
      </c>
      <c r="AV65" s="541" t="str">
        <f t="shared" si="18"/>
        <v/>
      </c>
      <c r="AW65" s="678" t="str">
        <f t="shared" si="19"/>
        <v/>
      </c>
      <c r="AX65" s="249"/>
      <c r="AY65" s="679" t="str">
        <f>IF(C65="","",INDEX(References!$I$4:$I$13,MATCH(Calculations!C65,References!$H$4:$H$13,0)))</f>
        <v/>
      </c>
      <c r="AZ65" s="680" t="str">
        <f>IF(C65="","",INDEX(References!$M$4:$M$13,MATCH(Calculations!C65,References!$H$4:$H$13,0)))</f>
        <v/>
      </c>
      <c r="BA65" s="680" t="str">
        <f>IF(C65="","",INDEX(References!$N$4:$N$13,MATCH(Calculations!C65,References!$H$4:$H$13,0)))</f>
        <v/>
      </c>
      <c r="BB65" s="681" t="str">
        <f>IF(C65="","",(AC65*AY65)/(1-INDEX(References!$O$4:$O$13,MATCH(Calculations!C65,References!$H$4:$H$13,0)))*((1-AZ65)*(1+BA65)))</f>
        <v/>
      </c>
      <c r="BC65" s="682" t="str">
        <f>IF(C65="","",(AJ65/(1-INDEX(References!$P$4:$P$13,MATCH(Calculations!C65,References!$H$4:$H$13,0)))*((1-AZ65)*(1+BA65))))</f>
        <v/>
      </c>
      <c r="BE65" s="683" t="str">
        <f>IF(D65="","",(INDEX(References!$I$4:$I$13,MATCH(Calculations!D65,References!$H$4:$H$13,0))))</f>
        <v/>
      </c>
      <c r="BF65" s="680" t="str">
        <f>IF(D65="","",INDEX(References!$M$4:$M$13,MATCH(Calculations!D65,References!$H$4:$H$13,0)))</f>
        <v/>
      </c>
      <c r="BG65" s="680" t="str">
        <f>IF(D65="","",INDEX(References!$N$4:$N$13,MATCH(Calculations!D65,References!$H$4:$H$13,0)))</f>
        <v/>
      </c>
      <c r="BH65" s="681" t="str">
        <f>IF(D65="","",(AD65*BE65)/(1-INDEX(References!$O$4:$O$13,MATCH(Calculations!D65,References!$H$4:$H$13,0)))*((1-BF65)*(1+BG65)))</f>
        <v/>
      </c>
      <c r="BI65" s="682" t="str">
        <f>IF(D65="","",AK65/(1-INDEX(References!$P$4:$P$13,MATCH(Calculations!D65,References!$H$4:$H$13,0)))*((1-BF65)*(1+BG65)))</f>
        <v/>
      </c>
      <c r="BK65" s="679" t="str">
        <f t="shared" si="20"/>
        <v/>
      </c>
      <c r="BL65" s="680" t="str">
        <f t="shared" si="21"/>
        <v/>
      </c>
      <c r="BM65" s="680" t="str">
        <f>IF(OR(C65="",I65=""),"",IF(U65="PASS",ROUND(BK65/X65,References!$B$22),IF(NOT(V65="YES"),0,ROUND(BK65/X65,References!$B$22))))</f>
        <v/>
      </c>
      <c r="BN65" s="680">
        <f>IF(OR(D65="",L65=""),0,ROUND(BL65/Y65,References!$B$22))</f>
        <v>0</v>
      </c>
      <c r="BO65" s="684" t="str">
        <f>IF(AND(C65="",D65=""),"",IF(C65="",INDEX(References!#REF!,MATCH(Calculations!$D65,References!#REF!,0)),(INDEX(References!$L$4:$L$13,MATCH(Calculations!$C65,References!$H$4:$H$13,0)))))</f>
        <v/>
      </c>
      <c r="BP65" s="684" t="str">
        <f t="shared" si="22"/>
        <v/>
      </c>
      <c r="BQ65" s="684" t="str">
        <f t="shared" si="23"/>
        <v/>
      </c>
      <c r="BR65" s="684" t="str">
        <f t="shared" si="24"/>
        <v/>
      </c>
      <c r="BS65" s="691" t="str">
        <f t="shared" si="25"/>
        <v/>
      </c>
      <c r="BU65" s="692" t="str">
        <f>IF(AH65="","",AH65*References!$B$47)</f>
        <v/>
      </c>
      <c r="BV65" s="693" t="str">
        <f>IF(AI65="","",AI65*References!$B$47)</f>
        <v/>
      </c>
      <c r="BW65" s="693" t="str">
        <f>IF(AJ65="","",AJ65*References!$B$47)</f>
        <v/>
      </c>
      <c r="BX65" s="682">
        <f>IF(AK65="","",AK65*References!$B$47)</f>
        <v>0</v>
      </c>
      <c r="BZ65" s="692">
        <f t="shared" si="26"/>
        <v>0</v>
      </c>
      <c r="CA65" s="693">
        <f t="shared" si="27"/>
        <v>0</v>
      </c>
      <c r="CB65" s="693" t="str">
        <f t="shared" si="28"/>
        <v/>
      </c>
      <c r="CC65" s="693" t="str">
        <f t="shared" si="29"/>
        <v/>
      </c>
      <c r="CD65" s="682" t="str">
        <f t="shared" si="30"/>
        <v/>
      </c>
    </row>
    <row r="66" spans="2:82" x14ac:dyDescent="0.2">
      <c r="B66" s="669">
        <v>61</v>
      </c>
      <c r="C66" s="250" t="str">
        <f>IF('Customer Inputs'!$C76="","",'Customer Inputs'!$C76)</f>
        <v/>
      </c>
      <c r="D66" s="250" t="str">
        <f>IF(OR('Customer Inputs'!E76="",'Customer Inputs'!E76="No"),"",IF(F66="YES",References!$H$13,References!$H$12))</f>
        <v/>
      </c>
      <c r="E66" s="250" t="str">
        <f>IF(C66="","",'Customer Inputs'!$W76)</f>
        <v/>
      </c>
      <c r="F66" s="250" t="str">
        <f>IF(OR('Customer Inputs'!T76="",'Customer Inputs'!T76="No"),"","Yes")</f>
        <v/>
      </c>
      <c r="G66" s="251" t="str">
        <f>IF(C66="","",'Customer Inputs'!$M76)</f>
        <v/>
      </c>
      <c r="H66" s="251" t="str">
        <f t="shared" si="3"/>
        <v/>
      </c>
      <c r="I66" s="251" t="str">
        <f>IF(C66="","",'Customer Inputs'!$K76)</f>
        <v/>
      </c>
      <c r="J66" s="251" t="str">
        <f t="shared" si="4"/>
        <v/>
      </c>
      <c r="K66" s="251" t="str">
        <f t="shared" si="5"/>
        <v/>
      </c>
      <c r="L66" s="251" t="str">
        <f>IF(OR(D66="",'Customer Inputs'!$L76=""),"",'Customer Inputs'!$L76)</f>
        <v/>
      </c>
      <c r="M66" s="251" t="str">
        <f>IF(AND(C66="",D66=""),"",'Customer Inputs'!$AD76)</f>
        <v/>
      </c>
      <c r="N66" s="251" t="str">
        <f t="shared" si="6"/>
        <v/>
      </c>
      <c r="O66" s="690" t="str">
        <f>IF(AND(C66="",D66=""),"",'Customer Inputs'!$AB76)</f>
        <v/>
      </c>
      <c r="P66" s="251" t="str">
        <f>IF(OR(AA66=0,AA66&lt;0),"",IF(OR(C66="L734",C66="L734-P",C66="L744",C66="L744-P"),'Customer Inputs'!AB76,O66))</f>
        <v/>
      </c>
      <c r="Q66" s="251" t="str">
        <f t="shared" si="7"/>
        <v/>
      </c>
      <c r="R66" s="252" t="str">
        <f>IF(AND(C66="",D66=""),"",INDEX(References!$E$4:$E$65,MATCH('Customer Inputs'!$T$6,References!$D$4:$D$65,0)))</f>
        <v/>
      </c>
      <c r="S66" s="672" t="str">
        <f t="shared" si="36"/>
        <v/>
      </c>
      <c r="T66" s="673" t="str">
        <f t="shared" si="9"/>
        <v/>
      </c>
      <c r="U66" s="674" t="str">
        <f>IF(OR(M66=0,O66=0,'Customer Inputs'!Q76="",R66=0),"","PASS")</f>
        <v/>
      </c>
      <c r="V66" s="674" t="str">
        <f>IF(ADMIN!AE66="YES","YES",IF(ADMIN!AE66="NO","NO",""))</f>
        <v/>
      </c>
      <c r="W66" s="674" t="str">
        <f t="shared" si="10"/>
        <v/>
      </c>
      <c r="X66" s="674" t="str">
        <f t="shared" si="11"/>
        <v/>
      </c>
      <c r="Y66" s="674" t="str">
        <f t="shared" si="12"/>
        <v/>
      </c>
      <c r="Z66" s="255" t="str">
        <f>IF(AND(C66="",D66=""),"",IF(C66="",INDEX(References!$J$4:$J$13,MATCH(Calculations!$D66,References!H$4:$H$13,0)),(INDEX(References!$J$4:$J$13,MATCH(Calculations!$C66,References!H$4:$H$13,0)))))</f>
        <v/>
      </c>
      <c r="AA66" s="675" t="str">
        <f t="shared" si="31"/>
        <v/>
      </c>
      <c r="AB66" s="256" t="str">
        <f t="shared" si="13"/>
        <v/>
      </c>
      <c r="AC66" s="676" t="str">
        <f>IF(OR(C66="",I66=""),"",IF(U66="PASS",ROUND(AA66/X66,References!$B$23),IF(NOT(V66="YES"),0,ROUND(AA66/X66,References!$B$23))))</f>
        <v/>
      </c>
      <c r="AD66" s="676" t="str">
        <f>IF(AND(C66="",D66=""),"",IF(OR(D66=0,L66=0,Y66=""),0,ROUND(AB66/Y66,References!$B$23)))</f>
        <v/>
      </c>
      <c r="AE66" s="256" t="str">
        <f>IF(OR(C66="",I66=""),"",IF(U66="PASS",ROUND(AC66*X66,References!$B$23),IF(NOT(V66="YES"),0,ROUND(AC66*X66,References!$B$23))))</f>
        <v/>
      </c>
      <c r="AF66" s="256" t="str">
        <f>IF(AND(C66="",D66=""),"",IF(OR(D66=0,L66=0,Y66=""),0,ROUND(AD66*Y66,References!$B$23)))</f>
        <v/>
      </c>
      <c r="AG66" s="257" t="str">
        <f>IF(AND(C66="",D66=""),"",IF(C66="",INDEX(References!$K$4:$K$13,MATCH(Calculations!$D66,References!$H$4:$H$13,0)),INDEX(References!$K$4:$K$13,MATCH(Calculations!C66,References!$H$4:$H$13,0))))</f>
        <v/>
      </c>
      <c r="AH66" s="256" t="str">
        <f t="shared" si="34"/>
        <v/>
      </c>
      <c r="AI66" s="256" t="str">
        <f t="shared" si="35"/>
        <v/>
      </c>
      <c r="AJ66" s="257" t="str">
        <f>IF(OR(C66="",I66=""),"",IF(U66="PASS",ROUND(AH66/X66,References!$B$22),IF(NOT(V66="YES"),0,ROUND(AH66/X66,References!$B$22))))</f>
        <v/>
      </c>
      <c r="AK66" s="257">
        <f>IF(OR(D66="",L66=""),0,ROUND(AI66/Y66,References!$B$22))</f>
        <v>0</v>
      </c>
      <c r="AL66" s="258">
        <f>IF(OR(C66="",I66=""),0,IF(U66="PASS",ROUND(AJ66*X66,References!$B$22)))</f>
        <v>0</v>
      </c>
      <c r="AM66" s="258">
        <f>IF(OR(D66="",L66=""),0,IF(U66="PASS",ROUND(AK66*Y66,References!$B$22)))</f>
        <v>0</v>
      </c>
      <c r="AN66" s="258" t="str">
        <f t="shared" si="15"/>
        <v/>
      </c>
      <c r="AO66" s="259" t="str">
        <f>IF(D66="","",IF('Customer Information'!$L$15="Yes",(INDEX(References!$H$4:$AG$13,MATCH(Calculations!D66,References!$H$4:$H$13,0),25)),IF('Customer Information'!$L$15="No",(INDEX(References!$H$4:$AG$13,MATCH(Calculations!D66,References!$H$4:$H$13,0),24)))))</f>
        <v/>
      </c>
      <c r="AP66" s="541" t="str">
        <f>IF(C66="","",IF('Customer Information'!$L$15="Yes",(INDEX(References!$H$4:$AG$13,MATCH(Calculations!C66,References!$H$4:$H$13,0),25)),IF('Customer Information'!$L$15="No",(INDEX(References!$H$4:$AG$13,MATCH(Calculations!C66,References!$H$4:$H$13,0),24)))))</f>
        <v/>
      </c>
      <c r="AQ66" s="677" t="str">
        <f t="shared" si="16"/>
        <v/>
      </c>
      <c r="AR66" s="541" t="str">
        <f t="shared" si="33"/>
        <v/>
      </c>
      <c r="AS66" s="541">
        <f>IF(D66="",0,INDEX(References!$AG$4:$AG$13,MATCH(D66,References!$H$4:$H$13,0)))</f>
        <v>0</v>
      </c>
      <c r="AT66" s="541">
        <f>IF(C66="",0,INDEX(References!$AG$4:$AG$12,MATCH(C66,References!$H$4:$H$12,0)))</f>
        <v>0</v>
      </c>
      <c r="AU66" s="677" t="str">
        <f t="shared" si="17"/>
        <v/>
      </c>
      <c r="AV66" s="541" t="str">
        <f t="shared" si="18"/>
        <v/>
      </c>
      <c r="AW66" s="678" t="str">
        <f t="shared" si="19"/>
        <v/>
      </c>
      <c r="AX66" s="249"/>
      <c r="AY66" s="679" t="str">
        <f>IF(C66="","",INDEX(References!$I$4:$I$13,MATCH(Calculations!C66,References!$H$4:$H$13,0)))</f>
        <v/>
      </c>
      <c r="AZ66" s="680" t="str">
        <f>IF(C66="","",INDEX(References!$M$4:$M$13,MATCH(Calculations!C66,References!$H$4:$H$13,0)))</f>
        <v/>
      </c>
      <c r="BA66" s="680" t="str">
        <f>IF(C66="","",INDEX(References!$N$4:$N$13,MATCH(Calculations!C66,References!$H$4:$H$13,0)))</f>
        <v/>
      </c>
      <c r="BB66" s="681" t="str">
        <f>IF(C66="","",(AC66*AY66)/(1-INDEX(References!$O$4:$O$13,MATCH(Calculations!C66,References!$H$4:$H$13,0)))*((1-AZ66)*(1+BA66)))</f>
        <v/>
      </c>
      <c r="BC66" s="682" t="str">
        <f>IF(C66="","",(AJ66/(1-INDEX(References!$P$4:$P$13,MATCH(Calculations!C66,References!$H$4:$H$13,0)))*((1-AZ66)*(1+BA66))))</f>
        <v/>
      </c>
      <c r="BE66" s="683" t="str">
        <f>IF(D66="","",(INDEX(References!$I$4:$I$13,MATCH(Calculations!D66,References!$H$4:$H$13,0))))</f>
        <v/>
      </c>
      <c r="BF66" s="680" t="str">
        <f>IF(D66="","",INDEX(References!$M$4:$M$13,MATCH(Calculations!D66,References!$H$4:$H$13,0)))</f>
        <v/>
      </c>
      <c r="BG66" s="680" t="str">
        <f>IF(D66="","",INDEX(References!$N$4:$N$13,MATCH(Calculations!D66,References!$H$4:$H$13,0)))</f>
        <v/>
      </c>
      <c r="BH66" s="681" t="str">
        <f>IF(D66="","",(AD66*BE66)/(1-INDEX(References!$O$4:$O$13,MATCH(Calculations!D66,References!$H$4:$H$13,0)))*((1-BF66)*(1+BG66)))</f>
        <v/>
      </c>
      <c r="BI66" s="682" t="str">
        <f>IF(D66="","",AK66/(1-INDEX(References!$P$4:$P$13,MATCH(Calculations!D66,References!$H$4:$H$13,0)))*((1-BF66)*(1+BG66)))</f>
        <v/>
      </c>
      <c r="BK66" s="679" t="str">
        <f t="shared" si="20"/>
        <v/>
      </c>
      <c r="BL66" s="680" t="str">
        <f t="shared" si="21"/>
        <v/>
      </c>
      <c r="BM66" s="680" t="str">
        <f>IF(OR(C66="",I66=""),"",IF(U66="PASS",ROUND(BK66/X66,References!$B$22),IF(NOT(V66="YES"),0,ROUND(BK66/X66,References!$B$22))))</f>
        <v/>
      </c>
      <c r="BN66" s="680">
        <f>IF(OR(D66="",L66=""),0,ROUND(BL66/Y66,References!$B$22))</f>
        <v>0</v>
      </c>
      <c r="BO66" s="684" t="str">
        <f>IF(AND(C66="",D66=""),"",IF(C66="",INDEX(References!#REF!,MATCH(Calculations!$D66,References!#REF!,0)),(INDEX(References!$L$4:$L$13,MATCH(Calculations!$C66,References!$H$4:$H$13,0)))))</f>
        <v/>
      </c>
      <c r="BP66" s="684" t="str">
        <f t="shared" si="22"/>
        <v/>
      </c>
      <c r="BQ66" s="684" t="str">
        <f t="shared" si="23"/>
        <v/>
      </c>
      <c r="BR66" s="684" t="str">
        <f t="shared" si="24"/>
        <v/>
      </c>
      <c r="BS66" s="691" t="str">
        <f t="shared" si="25"/>
        <v/>
      </c>
      <c r="BU66" s="692" t="str">
        <f>IF(AH66="","",AH66*References!$B$47)</f>
        <v/>
      </c>
      <c r="BV66" s="693" t="str">
        <f>IF(AI66="","",AI66*References!$B$47)</f>
        <v/>
      </c>
      <c r="BW66" s="693" t="str">
        <f>IF(AJ66="","",AJ66*References!$B$47)</f>
        <v/>
      </c>
      <c r="BX66" s="682">
        <f>IF(AK66="","",AK66*References!$B$47)</f>
        <v>0</v>
      </c>
      <c r="BZ66" s="692">
        <f t="shared" si="26"/>
        <v>0</v>
      </c>
      <c r="CA66" s="693">
        <f t="shared" si="27"/>
        <v>0</v>
      </c>
      <c r="CB66" s="693" t="str">
        <f t="shared" si="28"/>
        <v/>
      </c>
      <c r="CC66" s="693" t="str">
        <f t="shared" si="29"/>
        <v/>
      </c>
      <c r="CD66" s="682" t="str">
        <f t="shared" si="30"/>
        <v/>
      </c>
    </row>
    <row r="67" spans="2:82" x14ac:dyDescent="0.2">
      <c r="B67" s="669">
        <v>62</v>
      </c>
      <c r="C67" s="250" t="str">
        <f>IF('Customer Inputs'!$C77="","",'Customer Inputs'!$C77)</f>
        <v/>
      </c>
      <c r="D67" s="250" t="str">
        <f>IF(OR('Customer Inputs'!E77="",'Customer Inputs'!E77="No"),"",IF(F67="YES",References!$H$13,References!$H$12))</f>
        <v/>
      </c>
      <c r="E67" s="250" t="str">
        <f>IF(C67="","",'Customer Inputs'!$W77)</f>
        <v/>
      </c>
      <c r="F67" s="250" t="str">
        <f>IF(OR('Customer Inputs'!T77="",'Customer Inputs'!T77="No"),"","Yes")</f>
        <v/>
      </c>
      <c r="G67" s="251" t="str">
        <f>IF(C67="","",'Customer Inputs'!$M77)</f>
        <v/>
      </c>
      <c r="H67" s="251" t="str">
        <f t="shared" si="3"/>
        <v/>
      </c>
      <c r="I67" s="251" t="str">
        <f>IF(C67="","",'Customer Inputs'!$K77)</f>
        <v/>
      </c>
      <c r="J67" s="251" t="str">
        <f t="shared" si="4"/>
        <v/>
      </c>
      <c r="K67" s="251" t="str">
        <f t="shared" si="5"/>
        <v/>
      </c>
      <c r="L67" s="251" t="str">
        <f>IF(OR(D67="",'Customer Inputs'!$L77=""),"",'Customer Inputs'!$L77)</f>
        <v/>
      </c>
      <c r="M67" s="251" t="str">
        <f>IF(AND(C67="",D67=""),"",'Customer Inputs'!$AD77)</f>
        <v/>
      </c>
      <c r="N67" s="251" t="str">
        <f t="shared" si="6"/>
        <v/>
      </c>
      <c r="O67" s="690" t="str">
        <f>IF(AND(C67="",D67=""),"",'Customer Inputs'!$AB77)</f>
        <v/>
      </c>
      <c r="P67" s="251" t="str">
        <f>IF(OR(AA67=0,AA67&lt;0),"",IF(OR(C67="L734",C67="L734-P",C67="L744",C67="L744-P"),'Customer Inputs'!AB77,O67))</f>
        <v/>
      </c>
      <c r="Q67" s="251" t="str">
        <f t="shared" si="7"/>
        <v/>
      </c>
      <c r="R67" s="252" t="str">
        <f>IF(AND(C67="",D67=""),"",INDEX(References!$E$4:$E$65,MATCH('Customer Inputs'!$T$6,References!$D$4:$D$65,0)))</f>
        <v/>
      </c>
      <c r="S67" s="672" t="str">
        <f t="shared" si="36"/>
        <v/>
      </c>
      <c r="T67" s="673" t="str">
        <f t="shared" si="9"/>
        <v/>
      </c>
      <c r="U67" s="674" t="str">
        <f>IF(OR(M67=0,O67=0,'Customer Inputs'!Q77="",R67=0),"","PASS")</f>
        <v/>
      </c>
      <c r="V67" s="674" t="str">
        <f>IF(ADMIN!AE67="YES","YES",IF(ADMIN!AE67="NO","NO",""))</f>
        <v/>
      </c>
      <c r="W67" s="674" t="str">
        <f t="shared" si="10"/>
        <v/>
      </c>
      <c r="X67" s="674" t="str">
        <f t="shared" si="11"/>
        <v/>
      </c>
      <c r="Y67" s="674" t="str">
        <f t="shared" si="12"/>
        <v/>
      </c>
      <c r="Z67" s="255" t="str">
        <f>IF(AND(C67="",D67=""),"",IF(C67="",INDEX(References!$J$4:$J$13,MATCH(Calculations!$D67,References!H$4:$H$13,0)),(INDEX(References!$J$4:$J$13,MATCH(Calculations!$C67,References!H$4:$H$13,0)))))</f>
        <v/>
      </c>
      <c r="AA67" s="675" t="str">
        <f t="shared" si="31"/>
        <v/>
      </c>
      <c r="AB67" s="256" t="str">
        <f t="shared" si="13"/>
        <v/>
      </c>
      <c r="AC67" s="676" t="str">
        <f>IF(OR(C67="",I67=""),"",IF(U67="PASS",ROUND(AA67/X67,References!$B$23),IF(NOT(V67="YES"),0,ROUND(AA67/X67,References!$B$23))))</f>
        <v/>
      </c>
      <c r="AD67" s="676" t="str">
        <f>IF(AND(C67="",D67=""),"",IF(OR(D67=0,L67=0,Y67=""),0,ROUND(AB67/Y67,References!$B$23)))</f>
        <v/>
      </c>
      <c r="AE67" s="256" t="str">
        <f>IF(OR(C67="",I67=""),"",IF(U67="PASS",ROUND(AC67*X67,References!$B$23),IF(NOT(V67="YES"),0,ROUND(AC67*X67,References!$B$23))))</f>
        <v/>
      </c>
      <c r="AF67" s="256" t="str">
        <f>IF(AND(C67="",D67=""),"",IF(OR(D67=0,L67=0,Y67=""),0,ROUND(AD67*Y67,References!$B$23)))</f>
        <v/>
      </c>
      <c r="AG67" s="257" t="str">
        <f>IF(AND(C67="",D67=""),"",IF(C67="",INDEX(References!$K$4:$K$13,MATCH(Calculations!$D67,References!$H$4:$H$13,0)),INDEX(References!$K$4:$K$13,MATCH(Calculations!C67,References!$H$4:$H$13,0))))</f>
        <v/>
      </c>
      <c r="AH67" s="256" t="str">
        <f t="shared" si="34"/>
        <v/>
      </c>
      <c r="AI67" s="256" t="str">
        <f t="shared" si="35"/>
        <v/>
      </c>
      <c r="AJ67" s="257" t="str">
        <f>IF(OR(C67="",I67=""),"",IF(U67="PASS",ROUND(AH67/X67,References!$B$22),IF(NOT(V67="YES"),0,ROUND(AH67/X67,References!$B$22))))</f>
        <v/>
      </c>
      <c r="AK67" s="257">
        <f>IF(OR(D67="",L67=""),0,ROUND(AI67/Y67,References!$B$22))</f>
        <v>0</v>
      </c>
      <c r="AL67" s="258">
        <f>IF(OR(C67="",I67=""),0,IF(U67="PASS",ROUND(AJ67*X67,References!$B$22)))</f>
        <v>0</v>
      </c>
      <c r="AM67" s="258">
        <f>IF(OR(D67="",L67=""),0,IF(U67="PASS",ROUND(AK67*Y67,References!$B$22)))</f>
        <v>0</v>
      </c>
      <c r="AN67" s="258" t="str">
        <f t="shared" si="15"/>
        <v/>
      </c>
      <c r="AO67" s="259" t="str">
        <f>IF(D67="","",IF('Customer Information'!$L$15="Yes",(INDEX(References!$H$4:$AG$13,MATCH(Calculations!D67,References!$H$4:$H$13,0),25)),IF('Customer Information'!$L$15="No",(INDEX(References!$H$4:$AG$13,MATCH(Calculations!D67,References!$H$4:$H$13,0),24)))))</f>
        <v/>
      </c>
      <c r="AP67" s="541" t="str">
        <f>IF(C67="","",IF('Customer Information'!$L$15="Yes",(INDEX(References!$H$4:$AG$13,MATCH(Calculations!C67,References!$H$4:$H$13,0),25)),IF('Customer Information'!$L$15="No",(INDEX(References!$H$4:$AG$13,MATCH(Calculations!C67,References!$H$4:$H$13,0),24)))))</f>
        <v/>
      </c>
      <c r="AQ67" s="677" t="str">
        <f t="shared" si="16"/>
        <v/>
      </c>
      <c r="AR67" s="541" t="str">
        <f t="shared" si="33"/>
        <v/>
      </c>
      <c r="AS67" s="541">
        <f>IF(D67="",0,INDEX(References!$AG$4:$AG$13,MATCH(D67,References!$H$4:$H$13,0)))</f>
        <v>0</v>
      </c>
      <c r="AT67" s="541">
        <f>IF(C67="",0,INDEX(References!$AG$4:$AG$12,MATCH(C67,References!$H$4:$H$12,0)))</f>
        <v>0</v>
      </c>
      <c r="AU67" s="677" t="str">
        <f t="shared" si="17"/>
        <v/>
      </c>
      <c r="AV67" s="541" t="str">
        <f t="shared" si="18"/>
        <v/>
      </c>
      <c r="AW67" s="678" t="str">
        <f t="shared" si="19"/>
        <v/>
      </c>
      <c r="AX67" s="249"/>
      <c r="AY67" s="679" t="str">
        <f>IF(C67="","",INDEX(References!$I$4:$I$13,MATCH(Calculations!C67,References!$H$4:$H$13,0)))</f>
        <v/>
      </c>
      <c r="AZ67" s="680" t="str">
        <f>IF(C67="","",INDEX(References!$M$4:$M$13,MATCH(Calculations!C67,References!$H$4:$H$13,0)))</f>
        <v/>
      </c>
      <c r="BA67" s="680" t="str">
        <f>IF(C67="","",INDEX(References!$N$4:$N$13,MATCH(Calculations!C67,References!$H$4:$H$13,0)))</f>
        <v/>
      </c>
      <c r="BB67" s="681" t="str">
        <f>IF(C67="","",(AC67*AY67)/(1-INDEX(References!$O$4:$O$13,MATCH(Calculations!C67,References!$H$4:$H$13,0)))*((1-AZ67)*(1+BA67)))</f>
        <v/>
      </c>
      <c r="BC67" s="682" t="str">
        <f>IF(C67="","",(AJ67/(1-INDEX(References!$P$4:$P$13,MATCH(Calculations!C67,References!$H$4:$H$13,0)))*((1-AZ67)*(1+BA67))))</f>
        <v/>
      </c>
      <c r="BE67" s="683" t="str">
        <f>IF(D67="","",(INDEX(References!$I$4:$I$13,MATCH(Calculations!D67,References!$H$4:$H$13,0))))</f>
        <v/>
      </c>
      <c r="BF67" s="680" t="str">
        <f>IF(D67="","",INDEX(References!$M$4:$M$13,MATCH(Calculations!D67,References!$H$4:$H$13,0)))</f>
        <v/>
      </c>
      <c r="BG67" s="680" t="str">
        <f>IF(D67="","",INDEX(References!$N$4:$N$13,MATCH(Calculations!D67,References!$H$4:$H$13,0)))</f>
        <v/>
      </c>
      <c r="BH67" s="681" t="str">
        <f>IF(D67="","",(AD67*BE67)/(1-INDEX(References!$O$4:$O$13,MATCH(Calculations!D67,References!$H$4:$H$13,0)))*((1-BF67)*(1+BG67)))</f>
        <v/>
      </c>
      <c r="BI67" s="682" t="str">
        <f>IF(D67="","",AK67/(1-INDEX(References!$P$4:$P$13,MATCH(Calculations!D67,References!$H$4:$H$13,0)))*((1-BF67)*(1+BG67)))</f>
        <v/>
      </c>
      <c r="BK67" s="679" t="str">
        <f t="shared" si="20"/>
        <v/>
      </c>
      <c r="BL67" s="680" t="str">
        <f t="shared" si="21"/>
        <v/>
      </c>
      <c r="BM67" s="680" t="str">
        <f>IF(OR(C67="",I67=""),"",IF(U67="PASS",ROUND(BK67/X67,References!$B$22),IF(NOT(V67="YES"),0,ROUND(BK67/X67,References!$B$22))))</f>
        <v/>
      </c>
      <c r="BN67" s="680">
        <f>IF(OR(D67="",L67=""),0,ROUND(BL67/Y67,References!$B$22))</f>
        <v>0</v>
      </c>
      <c r="BO67" s="684" t="str">
        <f>IF(AND(C67="",D67=""),"",IF(C67="",INDEX(References!#REF!,MATCH(Calculations!$D67,References!#REF!,0)),(INDEX(References!$L$4:$L$13,MATCH(Calculations!$C67,References!$H$4:$H$13,0)))))</f>
        <v/>
      </c>
      <c r="BP67" s="684" t="str">
        <f t="shared" si="22"/>
        <v/>
      </c>
      <c r="BQ67" s="684" t="str">
        <f t="shared" si="23"/>
        <v/>
      </c>
      <c r="BR67" s="684" t="str">
        <f t="shared" si="24"/>
        <v/>
      </c>
      <c r="BS67" s="691" t="str">
        <f t="shared" si="25"/>
        <v/>
      </c>
      <c r="BU67" s="692" t="str">
        <f>IF(AH67="","",AH67*References!$B$47)</f>
        <v/>
      </c>
      <c r="BV67" s="693" t="str">
        <f>IF(AI67="","",AI67*References!$B$47)</f>
        <v/>
      </c>
      <c r="BW67" s="693" t="str">
        <f>IF(AJ67="","",AJ67*References!$B$47)</f>
        <v/>
      </c>
      <c r="BX67" s="682">
        <f>IF(AK67="","",AK67*References!$B$47)</f>
        <v>0</v>
      </c>
      <c r="BZ67" s="692">
        <f t="shared" si="26"/>
        <v>0</v>
      </c>
      <c r="CA67" s="693">
        <f t="shared" si="27"/>
        <v>0</v>
      </c>
      <c r="CB67" s="693" t="str">
        <f t="shared" si="28"/>
        <v/>
      </c>
      <c r="CC67" s="693" t="str">
        <f t="shared" si="29"/>
        <v/>
      </c>
      <c r="CD67" s="682" t="str">
        <f t="shared" si="30"/>
        <v/>
      </c>
    </row>
    <row r="68" spans="2:82" x14ac:dyDescent="0.2">
      <c r="B68" s="669">
        <v>63</v>
      </c>
      <c r="C68" s="250" t="str">
        <f>IF('Customer Inputs'!$C78="","",'Customer Inputs'!$C78)</f>
        <v/>
      </c>
      <c r="D68" s="250" t="str">
        <f>IF(OR('Customer Inputs'!E78="",'Customer Inputs'!E78="No"),"",IF(F68="YES",References!$H$13,References!$H$12))</f>
        <v/>
      </c>
      <c r="E68" s="250" t="str">
        <f>IF(C68="","",'Customer Inputs'!$W78)</f>
        <v/>
      </c>
      <c r="F68" s="250" t="str">
        <f>IF(OR('Customer Inputs'!T78="",'Customer Inputs'!T78="No"),"","Yes")</f>
        <v/>
      </c>
      <c r="G68" s="251" t="str">
        <f>IF(C68="","",'Customer Inputs'!$M78)</f>
        <v/>
      </c>
      <c r="H68" s="251" t="str">
        <f t="shared" si="3"/>
        <v/>
      </c>
      <c r="I68" s="251" t="str">
        <f>IF(C68="","",'Customer Inputs'!$K78)</f>
        <v/>
      </c>
      <c r="J68" s="251" t="str">
        <f t="shared" si="4"/>
        <v/>
      </c>
      <c r="K68" s="251" t="str">
        <f t="shared" si="5"/>
        <v/>
      </c>
      <c r="L68" s="251" t="str">
        <f>IF(OR(D68="",'Customer Inputs'!$L78=""),"",'Customer Inputs'!$L78)</f>
        <v/>
      </c>
      <c r="M68" s="251" t="str">
        <f>IF(AND(C68="",D68=""),"",'Customer Inputs'!$AD78)</f>
        <v/>
      </c>
      <c r="N68" s="251" t="str">
        <f t="shared" si="6"/>
        <v/>
      </c>
      <c r="O68" s="690" t="str">
        <f>IF(AND(C68="",D68=""),"",'Customer Inputs'!$AB78)</f>
        <v/>
      </c>
      <c r="P68" s="251" t="str">
        <f>IF(OR(AA68=0,AA68&lt;0),"",IF(OR(C68="L734",C68="L734-P",C68="L744",C68="L744-P"),'Customer Inputs'!AB78,O68))</f>
        <v/>
      </c>
      <c r="Q68" s="251" t="str">
        <f t="shared" si="7"/>
        <v/>
      </c>
      <c r="R68" s="252" t="str">
        <f>IF(AND(C68="",D68=""),"",INDEX(References!$E$4:$E$65,MATCH('Customer Inputs'!$T$6,References!$D$4:$D$65,0)))</f>
        <v/>
      </c>
      <c r="S68" s="672" t="str">
        <f t="shared" si="36"/>
        <v/>
      </c>
      <c r="T68" s="673" t="str">
        <f t="shared" si="9"/>
        <v/>
      </c>
      <c r="U68" s="674" t="str">
        <f>IF(OR(M68=0,O68=0,'Customer Inputs'!Q78="",R68=0),"","PASS")</f>
        <v/>
      </c>
      <c r="V68" s="674" t="str">
        <f>IF(ADMIN!AE68="YES","YES",IF(ADMIN!AE68="NO","NO",""))</f>
        <v/>
      </c>
      <c r="W68" s="674" t="str">
        <f t="shared" si="10"/>
        <v/>
      </c>
      <c r="X68" s="674" t="str">
        <f t="shared" si="11"/>
        <v/>
      </c>
      <c r="Y68" s="674" t="str">
        <f t="shared" si="12"/>
        <v/>
      </c>
      <c r="Z68" s="255" t="str">
        <f>IF(AND(C68="",D68=""),"",IF(C68="",INDEX(References!$J$4:$J$13,MATCH(Calculations!$D68,References!H$4:$H$13,0)),(INDEX(References!$J$4:$J$13,MATCH(Calculations!$C68,References!H$4:$H$13,0)))))</f>
        <v/>
      </c>
      <c r="AA68" s="675" t="str">
        <f t="shared" si="31"/>
        <v/>
      </c>
      <c r="AB68" s="256" t="str">
        <f t="shared" si="13"/>
        <v/>
      </c>
      <c r="AC68" s="676" t="str">
        <f>IF(OR(C68="",I68=""),"",IF(U68="PASS",ROUND(AA68/X68,References!$B$23),IF(NOT(V68="YES"),0,ROUND(AA68/X68,References!$B$23))))</f>
        <v/>
      </c>
      <c r="AD68" s="676" t="str">
        <f>IF(AND(C68="",D68=""),"",IF(OR(D68=0,L68=0,Y68=""),0,ROUND(AB68/Y68,References!$B$23)))</f>
        <v/>
      </c>
      <c r="AE68" s="256" t="str">
        <f>IF(OR(C68="",I68=""),"",IF(U68="PASS",ROUND(AC68*X68,References!$B$23),IF(NOT(V68="YES"),0,ROUND(AC68*X68,References!$B$23))))</f>
        <v/>
      </c>
      <c r="AF68" s="256" t="str">
        <f>IF(AND(C68="",D68=""),"",IF(OR(D68=0,L68=0,Y68=""),0,ROUND(AD68*Y68,References!$B$23)))</f>
        <v/>
      </c>
      <c r="AG68" s="257" t="str">
        <f>IF(AND(C68="",D68=""),"",IF(C68="",INDEX(References!$K$4:$K$13,MATCH(Calculations!$D68,References!$H$4:$H$13,0)),INDEX(References!$K$4:$K$13,MATCH(Calculations!C68,References!$H$4:$H$13,0))))</f>
        <v/>
      </c>
      <c r="AH68" s="256" t="str">
        <f t="shared" si="34"/>
        <v/>
      </c>
      <c r="AI68" s="256" t="str">
        <f t="shared" si="35"/>
        <v/>
      </c>
      <c r="AJ68" s="257" t="str">
        <f>IF(OR(C68="",I68=""),"",IF(U68="PASS",ROUND(AH68/X68,References!$B$22),IF(NOT(V68="YES"),0,ROUND(AH68/X68,References!$B$22))))</f>
        <v/>
      </c>
      <c r="AK68" s="257">
        <f>IF(OR(D68="",L68=""),0,ROUND(AI68/Y68,References!$B$22))</f>
        <v>0</v>
      </c>
      <c r="AL68" s="258">
        <f>IF(OR(C68="",I68=""),0,IF(U68="PASS",ROUND(AJ68*X68,References!$B$22)))</f>
        <v>0</v>
      </c>
      <c r="AM68" s="258">
        <f>IF(OR(D68="",L68=""),0,IF(U68="PASS",ROUND(AK68*Y68,References!$B$22)))</f>
        <v>0</v>
      </c>
      <c r="AN68" s="258" t="str">
        <f t="shared" si="15"/>
        <v/>
      </c>
      <c r="AO68" s="259" t="str">
        <f>IF(D68="","",IF('Customer Information'!$L$15="Yes",(INDEX(References!$H$4:$AG$13,MATCH(Calculations!D68,References!$H$4:$H$13,0),25)),IF('Customer Information'!$L$15="No",(INDEX(References!$H$4:$AG$13,MATCH(Calculations!D68,References!$H$4:$H$13,0),24)))))</f>
        <v/>
      </c>
      <c r="AP68" s="541" t="str">
        <f>IF(C68="","",IF('Customer Information'!$L$15="Yes",(INDEX(References!$H$4:$AG$13,MATCH(Calculations!C68,References!$H$4:$H$13,0),25)),IF('Customer Information'!$L$15="No",(INDEX(References!$H$4:$AG$13,MATCH(Calculations!C68,References!$H$4:$H$13,0),24)))))</f>
        <v/>
      </c>
      <c r="AQ68" s="677" t="str">
        <f t="shared" si="16"/>
        <v/>
      </c>
      <c r="AR68" s="541" t="str">
        <f t="shared" si="33"/>
        <v/>
      </c>
      <c r="AS68" s="541">
        <f>IF(D68="",0,INDEX(References!$AG$4:$AG$13,MATCH(D68,References!$H$4:$H$13,0)))</f>
        <v>0</v>
      </c>
      <c r="AT68" s="541">
        <f>IF(C68="",0,INDEX(References!$AG$4:$AG$12,MATCH(C68,References!$H$4:$H$12,0)))</f>
        <v>0</v>
      </c>
      <c r="AU68" s="677" t="str">
        <f t="shared" si="17"/>
        <v/>
      </c>
      <c r="AV68" s="541" t="str">
        <f t="shared" si="18"/>
        <v/>
      </c>
      <c r="AW68" s="678" t="str">
        <f t="shared" si="19"/>
        <v/>
      </c>
      <c r="AX68" s="249"/>
      <c r="AY68" s="679" t="str">
        <f>IF(C68="","",INDEX(References!$I$4:$I$13,MATCH(Calculations!C68,References!$H$4:$H$13,0)))</f>
        <v/>
      </c>
      <c r="AZ68" s="680" t="str">
        <f>IF(C68="","",INDEX(References!$M$4:$M$13,MATCH(Calculations!C68,References!$H$4:$H$13,0)))</f>
        <v/>
      </c>
      <c r="BA68" s="680" t="str">
        <f>IF(C68="","",INDEX(References!$N$4:$N$13,MATCH(Calculations!C68,References!$H$4:$H$13,0)))</f>
        <v/>
      </c>
      <c r="BB68" s="681" t="str">
        <f>IF(C68="","",(AC68*AY68)/(1-INDEX(References!$O$4:$O$13,MATCH(Calculations!C68,References!$H$4:$H$13,0)))*((1-AZ68)*(1+BA68)))</f>
        <v/>
      </c>
      <c r="BC68" s="682" t="str">
        <f>IF(C68="","",(AJ68/(1-INDEX(References!$P$4:$P$13,MATCH(Calculations!C68,References!$H$4:$H$13,0)))*((1-AZ68)*(1+BA68))))</f>
        <v/>
      </c>
      <c r="BE68" s="683" t="str">
        <f>IF(D68="","",(INDEX(References!$I$4:$I$13,MATCH(Calculations!D68,References!$H$4:$H$13,0))))</f>
        <v/>
      </c>
      <c r="BF68" s="680" t="str">
        <f>IF(D68="","",INDEX(References!$M$4:$M$13,MATCH(Calculations!D68,References!$H$4:$H$13,0)))</f>
        <v/>
      </c>
      <c r="BG68" s="680" t="str">
        <f>IF(D68="","",INDEX(References!$N$4:$N$13,MATCH(Calculations!D68,References!$H$4:$H$13,0)))</f>
        <v/>
      </c>
      <c r="BH68" s="681" t="str">
        <f>IF(D68="","",(AD68*BE68)/(1-INDEX(References!$O$4:$O$13,MATCH(Calculations!D68,References!$H$4:$H$13,0)))*((1-BF68)*(1+BG68)))</f>
        <v/>
      </c>
      <c r="BI68" s="682" t="str">
        <f>IF(D68="","",AK68/(1-INDEX(References!$P$4:$P$13,MATCH(Calculations!D68,References!$H$4:$H$13,0)))*((1-BF68)*(1+BG68)))</f>
        <v/>
      </c>
      <c r="BK68" s="679" t="str">
        <f t="shared" si="20"/>
        <v/>
      </c>
      <c r="BL68" s="680" t="str">
        <f t="shared" si="21"/>
        <v/>
      </c>
      <c r="BM68" s="680" t="str">
        <f>IF(OR(C68="",I68=""),"",IF(U68="PASS",ROUND(BK68/X68,References!$B$22),IF(NOT(V68="YES"),0,ROUND(BK68/X68,References!$B$22))))</f>
        <v/>
      </c>
      <c r="BN68" s="680">
        <f>IF(OR(D68="",L68=""),0,ROUND(BL68/Y68,References!$B$22))</f>
        <v>0</v>
      </c>
      <c r="BO68" s="684" t="str">
        <f>IF(AND(C68="",D68=""),"",IF(C68="",INDEX(References!#REF!,MATCH(Calculations!$D68,References!#REF!,0)),(INDEX(References!$L$4:$L$13,MATCH(Calculations!$C68,References!$H$4:$H$13,0)))))</f>
        <v/>
      </c>
      <c r="BP68" s="684" t="str">
        <f t="shared" si="22"/>
        <v/>
      </c>
      <c r="BQ68" s="684" t="str">
        <f t="shared" si="23"/>
        <v/>
      </c>
      <c r="BR68" s="684" t="str">
        <f t="shared" si="24"/>
        <v/>
      </c>
      <c r="BS68" s="691" t="str">
        <f t="shared" si="25"/>
        <v/>
      </c>
      <c r="BU68" s="692" t="str">
        <f>IF(AH68="","",AH68*References!$B$47)</f>
        <v/>
      </c>
      <c r="BV68" s="693" t="str">
        <f>IF(AI68="","",AI68*References!$B$47)</f>
        <v/>
      </c>
      <c r="BW68" s="693" t="str">
        <f>IF(AJ68="","",AJ68*References!$B$47)</f>
        <v/>
      </c>
      <c r="BX68" s="682">
        <f>IF(AK68="","",AK68*References!$B$47)</f>
        <v>0</v>
      </c>
      <c r="BZ68" s="692">
        <f t="shared" si="26"/>
        <v>0</v>
      </c>
      <c r="CA68" s="693">
        <f t="shared" si="27"/>
        <v>0</v>
      </c>
      <c r="CB68" s="693" t="str">
        <f t="shared" si="28"/>
        <v/>
      </c>
      <c r="CC68" s="693" t="str">
        <f t="shared" si="29"/>
        <v/>
      </c>
      <c r="CD68" s="682" t="str">
        <f t="shared" si="30"/>
        <v/>
      </c>
    </row>
    <row r="69" spans="2:82" x14ac:dyDescent="0.2">
      <c r="B69" s="669">
        <v>64</v>
      </c>
      <c r="C69" s="250" t="str">
        <f>IF('Customer Inputs'!$C79="","",'Customer Inputs'!$C79)</f>
        <v/>
      </c>
      <c r="D69" s="250" t="str">
        <f>IF(OR('Customer Inputs'!E79="",'Customer Inputs'!E79="No"),"",IF(F69="YES",References!$H$13,References!$H$12))</f>
        <v/>
      </c>
      <c r="E69" s="250" t="str">
        <f>IF(C69="","",'Customer Inputs'!$W79)</f>
        <v/>
      </c>
      <c r="F69" s="250" t="str">
        <f>IF(OR('Customer Inputs'!T79="",'Customer Inputs'!T79="No"),"","Yes")</f>
        <v/>
      </c>
      <c r="G69" s="251" t="str">
        <f>IF(C69="","",'Customer Inputs'!$M79)</f>
        <v/>
      </c>
      <c r="H69" s="251" t="str">
        <f t="shared" si="3"/>
        <v/>
      </c>
      <c r="I69" s="251" t="str">
        <f>IF(C69="","",'Customer Inputs'!$K79)</f>
        <v/>
      </c>
      <c r="J69" s="251" t="str">
        <f t="shared" si="4"/>
        <v/>
      </c>
      <c r="K69" s="251" t="str">
        <f t="shared" si="5"/>
        <v/>
      </c>
      <c r="L69" s="251" t="str">
        <f>IF(OR(D69="",'Customer Inputs'!$L79=""),"",'Customer Inputs'!$L79)</f>
        <v/>
      </c>
      <c r="M69" s="251" t="str">
        <f>IF(AND(C69="",D69=""),"",'Customer Inputs'!$AD79)</f>
        <v/>
      </c>
      <c r="N69" s="251" t="str">
        <f t="shared" si="6"/>
        <v/>
      </c>
      <c r="O69" s="690" t="str">
        <f>IF(AND(C69="",D69=""),"",'Customer Inputs'!$AB79)</f>
        <v/>
      </c>
      <c r="P69" s="251" t="str">
        <f>IF(OR(AA69=0,AA69&lt;0),"",IF(OR(C69="L734",C69="L734-P",C69="L744",C69="L744-P"),'Customer Inputs'!AB79,O69))</f>
        <v/>
      </c>
      <c r="Q69" s="251" t="str">
        <f t="shared" si="7"/>
        <v/>
      </c>
      <c r="R69" s="252" t="str">
        <f>IF(AND(C69="",D69=""),"",INDEX(References!$E$4:$E$65,MATCH('Customer Inputs'!$T$6,References!$D$4:$D$65,0)))</f>
        <v/>
      </c>
      <c r="S69" s="672" t="str">
        <f t="shared" si="36"/>
        <v/>
      </c>
      <c r="T69" s="673" t="str">
        <f t="shared" si="9"/>
        <v/>
      </c>
      <c r="U69" s="674" t="str">
        <f>IF(OR(M69=0,O69=0,'Customer Inputs'!Q79="",R69=0),"","PASS")</f>
        <v/>
      </c>
      <c r="V69" s="674" t="str">
        <f>IF(ADMIN!AE69="YES","YES",IF(ADMIN!AE69="NO","NO",""))</f>
        <v/>
      </c>
      <c r="W69" s="674" t="str">
        <f t="shared" si="10"/>
        <v/>
      </c>
      <c r="X69" s="674" t="str">
        <f t="shared" si="11"/>
        <v/>
      </c>
      <c r="Y69" s="674" t="str">
        <f t="shared" si="12"/>
        <v/>
      </c>
      <c r="Z69" s="255" t="str">
        <f>IF(AND(C69="",D69=""),"",IF(C69="",INDEX(References!$J$4:$J$13,MATCH(Calculations!$D69,References!H$4:$H$13,0)),(INDEX(References!$J$4:$J$13,MATCH(Calculations!$C69,References!H$4:$H$13,0)))))</f>
        <v/>
      </c>
      <c r="AA69" s="675" t="str">
        <f t="shared" si="31"/>
        <v/>
      </c>
      <c r="AB69" s="256" t="str">
        <f t="shared" si="13"/>
        <v/>
      </c>
      <c r="AC69" s="676" t="str">
        <f>IF(OR(C69="",I69=""),"",IF(U69="PASS",ROUND(AA69/X69,References!$B$23),IF(NOT(V69="YES"),0,ROUND(AA69/X69,References!$B$23))))</f>
        <v/>
      </c>
      <c r="AD69" s="676" t="str">
        <f>IF(AND(C69="",D69=""),"",IF(OR(D69=0,L69=0,Y69=""),0,ROUND(AB69/Y69,References!$B$23)))</f>
        <v/>
      </c>
      <c r="AE69" s="256" t="str">
        <f>IF(OR(C69="",I69=""),"",IF(U69="PASS",ROUND(AC69*X69,References!$B$23),IF(NOT(V69="YES"),0,ROUND(AC69*X69,References!$B$23))))</f>
        <v/>
      </c>
      <c r="AF69" s="256" t="str">
        <f>IF(AND(C69="",D69=""),"",IF(OR(D69=0,L69=0,Y69=""),0,ROUND(AD69*Y69,References!$B$23)))</f>
        <v/>
      </c>
      <c r="AG69" s="257" t="str">
        <f>IF(AND(C69="",D69=""),"",IF(C69="",INDEX(References!$K$4:$K$13,MATCH(Calculations!$D69,References!$H$4:$H$13,0)),INDEX(References!$K$4:$K$13,MATCH(Calculations!C69,References!$H$4:$H$13,0))))</f>
        <v/>
      </c>
      <c r="AH69" s="256" t="str">
        <f t="shared" si="34"/>
        <v/>
      </c>
      <c r="AI69" s="256" t="str">
        <f t="shared" si="35"/>
        <v/>
      </c>
      <c r="AJ69" s="257" t="str">
        <f>IF(OR(C69="",I69=""),"",IF(U69="PASS",ROUND(AH69/X69,References!$B$22),IF(NOT(V69="YES"),0,ROUND(AH69/X69,References!$B$22))))</f>
        <v/>
      </c>
      <c r="AK69" s="257">
        <f>IF(OR(D69="",L69=""),0,ROUND(AI69/Y69,References!$B$22))</f>
        <v>0</v>
      </c>
      <c r="AL69" s="258">
        <f>IF(OR(C69="",I69=""),0,IF(U69="PASS",ROUND(AJ69*X69,References!$B$22)))</f>
        <v>0</v>
      </c>
      <c r="AM69" s="258">
        <f>IF(OR(D69="",L69=""),0,IF(U69="PASS",ROUND(AK69*Y69,References!$B$22)))</f>
        <v>0</v>
      </c>
      <c r="AN69" s="258" t="str">
        <f t="shared" si="15"/>
        <v/>
      </c>
      <c r="AO69" s="259" t="str">
        <f>IF(D69="","",IF('Customer Information'!$L$15="Yes",(INDEX(References!$H$4:$AG$13,MATCH(Calculations!D69,References!$H$4:$H$13,0),25)),IF('Customer Information'!$L$15="No",(INDEX(References!$H$4:$AG$13,MATCH(Calculations!D69,References!$H$4:$H$13,0),24)))))</f>
        <v/>
      </c>
      <c r="AP69" s="541" t="str">
        <f>IF(C69="","",IF('Customer Information'!$L$15="Yes",(INDEX(References!$H$4:$AG$13,MATCH(Calculations!C69,References!$H$4:$H$13,0),25)),IF('Customer Information'!$L$15="No",(INDEX(References!$H$4:$AG$13,MATCH(Calculations!C69,References!$H$4:$H$13,0),24)))))</f>
        <v/>
      </c>
      <c r="AQ69" s="677" t="str">
        <f t="shared" si="16"/>
        <v/>
      </c>
      <c r="AR69" s="541" t="str">
        <f t="shared" si="33"/>
        <v/>
      </c>
      <c r="AS69" s="541">
        <f>IF(D69="",0,INDEX(References!$AG$4:$AG$13,MATCH(D69,References!$H$4:$H$13,0)))</f>
        <v>0</v>
      </c>
      <c r="AT69" s="541">
        <f>IF(C69="",0,INDEX(References!$AG$4:$AG$12,MATCH(C69,References!$H$4:$H$12,0)))</f>
        <v>0</v>
      </c>
      <c r="AU69" s="677" t="str">
        <f t="shared" si="17"/>
        <v/>
      </c>
      <c r="AV69" s="541" t="str">
        <f t="shared" si="18"/>
        <v/>
      </c>
      <c r="AW69" s="678" t="str">
        <f t="shared" si="19"/>
        <v/>
      </c>
      <c r="AX69" s="249"/>
      <c r="AY69" s="679" t="str">
        <f>IF(C69="","",INDEX(References!$I$4:$I$13,MATCH(Calculations!C69,References!$H$4:$H$13,0)))</f>
        <v/>
      </c>
      <c r="AZ69" s="680" t="str">
        <f>IF(C69="","",INDEX(References!$M$4:$M$13,MATCH(Calculations!C69,References!$H$4:$H$13,0)))</f>
        <v/>
      </c>
      <c r="BA69" s="680" t="str">
        <f>IF(C69="","",INDEX(References!$N$4:$N$13,MATCH(Calculations!C69,References!$H$4:$H$13,0)))</f>
        <v/>
      </c>
      <c r="BB69" s="681" t="str">
        <f>IF(C69="","",(AC69*AY69)/(1-INDEX(References!$O$4:$O$13,MATCH(Calculations!C69,References!$H$4:$H$13,0)))*((1-AZ69)*(1+BA69)))</f>
        <v/>
      </c>
      <c r="BC69" s="682" t="str">
        <f>IF(C69="","",(AJ69/(1-INDEX(References!$P$4:$P$13,MATCH(Calculations!C69,References!$H$4:$H$13,0)))*((1-AZ69)*(1+BA69))))</f>
        <v/>
      </c>
      <c r="BE69" s="683" t="str">
        <f>IF(D69="","",(INDEX(References!$I$4:$I$13,MATCH(Calculations!D69,References!$H$4:$H$13,0))))</f>
        <v/>
      </c>
      <c r="BF69" s="680" t="str">
        <f>IF(D69="","",INDEX(References!$M$4:$M$13,MATCH(Calculations!D69,References!$H$4:$H$13,0)))</f>
        <v/>
      </c>
      <c r="BG69" s="680" t="str">
        <f>IF(D69="","",INDEX(References!$N$4:$N$13,MATCH(Calculations!D69,References!$H$4:$H$13,0)))</f>
        <v/>
      </c>
      <c r="BH69" s="681" t="str">
        <f>IF(D69="","",(AD69*BE69)/(1-INDEX(References!$O$4:$O$13,MATCH(Calculations!D69,References!$H$4:$H$13,0)))*((1-BF69)*(1+BG69)))</f>
        <v/>
      </c>
      <c r="BI69" s="682" t="str">
        <f>IF(D69="","",AK69/(1-INDEX(References!$P$4:$P$13,MATCH(Calculations!D69,References!$H$4:$H$13,0)))*((1-BF69)*(1+BG69)))</f>
        <v/>
      </c>
      <c r="BK69" s="679" t="str">
        <f t="shared" si="20"/>
        <v/>
      </c>
      <c r="BL69" s="680" t="str">
        <f t="shared" si="21"/>
        <v/>
      </c>
      <c r="BM69" s="680" t="str">
        <f>IF(OR(C69="",I69=""),"",IF(U69="PASS",ROUND(BK69/X69,References!$B$22),IF(NOT(V69="YES"),0,ROUND(BK69/X69,References!$B$22))))</f>
        <v/>
      </c>
      <c r="BN69" s="680">
        <f>IF(OR(D69="",L69=""),0,ROUND(BL69/Y69,References!$B$22))</f>
        <v>0</v>
      </c>
      <c r="BO69" s="684" t="str">
        <f>IF(AND(C69="",D69=""),"",IF(C69="",INDEX(References!#REF!,MATCH(Calculations!$D69,References!#REF!,0)),(INDEX(References!$L$4:$L$13,MATCH(Calculations!$C69,References!$H$4:$H$13,0)))))</f>
        <v/>
      </c>
      <c r="BP69" s="684" t="str">
        <f t="shared" si="22"/>
        <v/>
      </c>
      <c r="BQ69" s="684" t="str">
        <f t="shared" si="23"/>
        <v/>
      </c>
      <c r="BR69" s="684" t="str">
        <f t="shared" si="24"/>
        <v/>
      </c>
      <c r="BS69" s="691" t="str">
        <f t="shared" si="25"/>
        <v/>
      </c>
      <c r="BU69" s="692" t="str">
        <f>IF(AH69="","",AH69*References!$B$47)</f>
        <v/>
      </c>
      <c r="BV69" s="693" t="str">
        <f>IF(AI69="","",AI69*References!$B$47)</f>
        <v/>
      </c>
      <c r="BW69" s="693" t="str">
        <f>IF(AJ69="","",AJ69*References!$B$47)</f>
        <v/>
      </c>
      <c r="BX69" s="682">
        <f>IF(AK69="","",AK69*References!$B$47)</f>
        <v>0</v>
      </c>
      <c r="BZ69" s="692">
        <f t="shared" si="26"/>
        <v>0</v>
      </c>
      <c r="CA69" s="693">
        <f t="shared" si="27"/>
        <v>0</v>
      </c>
      <c r="CB69" s="693" t="str">
        <f t="shared" si="28"/>
        <v/>
      </c>
      <c r="CC69" s="693" t="str">
        <f t="shared" si="29"/>
        <v/>
      </c>
      <c r="CD69" s="682" t="str">
        <f t="shared" si="30"/>
        <v/>
      </c>
    </row>
    <row r="70" spans="2:82" x14ac:dyDescent="0.2">
      <c r="B70" s="669">
        <v>65</v>
      </c>
      <c r="C70" s="250" t="str">
        <f>IF('Customer Inputs'!$C80="","",'Customer Inputs'!$C80)</f>
        <v/>
      </c>
      <c r="D70" s="250" t="str">
        <f>IF(OR('Customer Inputs'!E80="",'Customer Inputs'!E80="No"),"",IF(F70="YES",References!$H$13,References!$H$12))</f>
        <v/>
      </c>
      <c r="E70" s="250" t="str">
        <f>IF(C70="","",'Customer Inputs'!$W80)</f>
        <v/>
      </c>
      <c r="F70" s="250" t="str">
        <f>IF(OR('Customer Inputs'!T80="",'Customer Inputs'!T80="No"),"","Yes")</f>
        <v/>
      </c>
      <c r="G70" s="251" t="str">
        <f>IF(C70="","",'Customer Inputs'!$M80)</f>
        <v/>
      </c>
      <c r="H70" s="251" t="str">
        <f t="shared" si="3"/>
        <v/>
      </c>
      <c r="I70" s="251" t="str">
        <f>IF(C70="","",'Customer Inputs'!$K80)</f>
        <v/>
      </c>
      <c r="J70" s="251" t="str">
        <f t="shared" si="4"/>
        <v/>
      </c>
      <c r="K70" s="251" t="str">
        <f t="shared" si="5"/>
        <v/>
      </c>
      <c r="L70" s="251" t="str">
        <f>IF(OR(D70="",'Customer Inputs'!$L80=""),"",'Customer Inputs'!$L80)</f>
        <v/>
      </c>
      <c r="M70" s="251" t="str">
        <f>IF(AND(C70="",D70=""),"",'Customer Inputs'!$AD80)</f>
        <v/>
      </c>
      <c r="N70" s="251" t="str">
        <f t="shared" si="6"/>
        <v/>
      </c>
      <c r="O70" s="690" t="str">
        <f>IF(AND(C70="",D70=""),"",'Customer Inputs'!$AB80)</f>
        <v/>
      </c>
      <c r="P70" s="251" t="str">
        <f>IF(OR(AA70=0,AA70&lt;0),"",IF(OR(C70="L734",C70="L734-P",C70="L744",C70="L744-P"),'Customer Inputs'!AB80,O70))</f>
        <v/>
      </c>
      <c r="Q70" s="251" t="str">
        <f t="shared" si="7"/>
        <v/>
      </c>
      <c r="R70" s="252" t="str">
        <f>IF(AND(C70="",D70=""),"",INDEX(References!$E$4:$E$65,MATCH('Customer Inputs'!$T$6,References!$D$4:$D$65,0)))</f>
        <v/>
      </c>
      <c r="S70" s="672" t="str">
        <f t="shared" ref="S70:S101" si="37">IF(AND(C70="",D70=""),"",IF(ISERROR(VLOOKUP(D70,LC_Table,2,FALSE)),0,VLOOKUP(D70,LC_Table,2,FALSE)))</f>
        <v/>
      </c>
      <c r="T70" s="673" t="str">
        <f t="shared" si="9"/>
        <v/>
      </c>
      <c r="U70" s="674" t="str">
        <f>IF(OR(M70=0,O70=0,'Customer Inputs'!Q80="",R70=0),"","PASS")</f>
        <v/>
      </c>
      <c r="V70" s="674" t="str">
        <f>IF(ADMIN!AE70="YES","YES",IF(ADMIN!AE70="NO","NO",""))</f>
        <v/>
      </c>
      <c r="W70" s="674" t="str">
        <f t="shared" si="10"/>
        <v/>
      </c>
      <c r="X70" s="674" t="str">
        <f t="shared" si="11"/>
        <v/>
      </c>
      <c r="Y70" s="674" t="str">
        <f t="shared" si="12"/>
        <v/>
      </c>
      <c r="Z70" s="255" t="str">
        <f>IF(AND(C70="",D70=""),"",IF(C70="",INDEX(References!$J$4:$J$13,MATCH(Calculations!$D70,References!H$4:$H$13,0)),(INDEX(References!$J$4:$J$13,MATCH(Calculations!$C70,References!H$4:$H$13,0)))))</f>
        <v/>
      </c>
      <c r="AA70" s="675" t="str">
        <f t="shared" si="31"/>
        <v/>
      </c>
      <c r="AB70" s="256" t="str">
        <f t="shared" si="13"/>
        <v/>
      </c>
      <c r="AC70" s="676" t="str">
        <f>IF(OR(C70="",I70=""),"",IF(U70="PASS",ROUND(AA70/X70,References!$B$23),IF(NOT(V70="YES"),0,ROUND(AA70/X70,References!$B$23))))</f>
        <v/>
      </c>
      <c r="AD70" s="676" t="str">
        <f>IF(AND(C70="",D70=""),"",IF(OR(D70=0,L70=0,Y70=""),0,ROUND(AB70/Y70,References!$B$23)))</f>
        <v/>
      </c>
      <c r="AE70" s="256" t="str">
        <f>IF(OR(C70="",I70=""),"",IF(U70="PASS",ROUND(AC70*X70,References!$B$23),IF(NOT(V70="YES"),0,ROUND(AC70*X70,References!$B$23))))</f>
        <v/>
      </c>
      <c r="AF70" s="256" t="str">
        <f>IF(AND(C70="",D70=""),"",IF(OR(D70=0,L70=0,Y70=""),0,ROUND(AD70*Y70,References!$B$23)))</f>
        <v/>
      </c>
      <c r="AG70" s="257" t="str">
        <f>IF(AND(C70="",D70=""),"",IF(C70="",INDEX(References!$K$4:$K$13,MATCH(Calculations!$D70,References!$H$4:$H$13,0)),INDEX(References!$K$4:$K$13,MATCH(Calculations!C70,References!$H$4:$H$13,0))))</f>
        <v/>
      </c>
      <c r="AH70" s="256" t="str">
        <f t="shared" si="34"/>
        <v/>
      </c>
      <c r="AI70" s="256" t="str">
        <f t="shared" si="35"/>
        <v/>
      </c>
      <c r="AJ70" s="257" t="str">
        <f>IF(OR(C70="",I70=""),"",IF(U70="PASS",ROUND(AH70/X70,References!$B$22),IF(NOT(V70="YES"),0,ROUND(AH70/X70,References!$B$22))))</f>
        <v/>
      </c>
      <c r="AK70" s="257">
        <f>IF(OR(D70="",L70=""),0,ROUND(AI70/Y70,References!$B$22))</f>
        <v>0</v>
      </c>
      <c r="AL70" s="258">
        <f>IF(OR(C70="",I70=""),0,IF(U70="PASS",ROUND(AJ70*X70,References!$B$22)))</f>
        <v>0</v>
      </c>
      <c r="AM70" s="258">
        <f>IF(OR(D70="",L70=""),0,IF(U70="PASS",ROUND(AK70*Y70,References!$B$22)))</f>
        <v>0</v>
      </c>
      <c r="AN70" s="258" t="str">
        <f t="shared" si="15"/>
        <v/>
      </c>
      <c r="AO70" s="259" t="str">
        <f>IF(D70="","",IF('Customer Information'!$L$15="Yes",(INDEX(References!$H$4:$AG$13,MATCH(Calculations!D70,References!$H$4:$H$13,0),25)),IF('Customer Information'!$L$15="No",(INDEX(References!$H$4:$AG$13,MATCH(Calculations!D70,References!$H$4:$H$13,0),24)))))</f>
        <v/>
      </c>
      <c r="AP70" s="541" t="str">
        <f>IF(C70="","",IF('Customer Information'!$L$15="Yes",(INDEX(References!$H$4:$AG$13,MATCH(Calculations!C70,References!$H$4:$H$13,0),25)),IF('Customer Information'!$L$15="No",(INDEX(References!$H$4:$AG$13,MATCH(Calculations!C70,References!$H$4:$H$13,0),24)))))</f>
        <v/>
      </c>
      <c r="AQ70" s="677" t="str">
        <f t="shared" si="16"/>
        <v/>
      </c>
      <c r="AR70" s="541" t="str">
        <f t="shared" si="33"/>
        <v/>
      </c>
      <c r="AS70" s="541">
        <f>IF(D70="",0,INDEX(References!$AG$4:$AG$13,MATCH(D70,References!$H$4:$H$13,0)))</f>
        <v>0</v>
      </c>
      <c r="AT70" s="541">
        <f>IF(C70="",0,INDEX(References!$AG$4:$AG$12,MATCH(C70,References!$H$4:$H$12,0)))</f>
        <v>0</v>
      </c>
      <c r="AU70" s="677" t="str">
        <f t="shared" si="17"/>
        <v/>
      </c>
      <c r="AV70" s="541" t="str">
        <f t="shared" si="18"/>
        <v/>
      </c>
      <c r="AW70" s="678" t="str">
        <f t="shared" si="19"/>
        <v/>
      </c>
      <c r="AX70" s="249"/>
      <c r="AY70" s="679" t="str">
        <f>IF(C70="","",INDEX(References!$I$4:$I$13,MATCH(Calculations!C70,References!$H$4:$H$13,0)))</f>
        <v/>
      </c>
      <c r="AZ70" s="680" t="str">
        <f>IF(C70="","",INDEX(References!$M$4:$M$13,MATCH(Calculations!C70,References!$H$4:$H$13,0)))</f>
        <v/>
      </c>
      <c r="BA70" s="680" t="str">
        <f>IF(C70="","",INDEX(References!$N$4:$N$13,MATCH(Calculations!C70,References!$H$4:$H$13,0)))</f>
        <v/>
      </c>
      <c r="BB70" s="681" t="str">
        <f>IF(C70="","",(AC70*AY70)/(1-INDEX(References!$O$4:$O$13,MATCH(Calculations!C70,References!$H$4:$H$13,0)))*((1-AZ70)*(1+BA70)))</f>
        <v/>
      </c>
      <c r="BC70" s="682" t="str">
        <f>IF(C70="","",(AJ70/(1-INDEX(References!$P$4:$P$13,MATCH(Calculations!C70,References!$H$4:$H$13,0)))*((1-AZ70)*(1+BA70))))</f>
        <v/>
      </c>
      <c r="BE70" s="683" t="str">
        <f>IF(D70="","",(INDEX(References!$I$4:$I$13,MATCH(Calculations!D70,References!$H$4:$H$13,0))))</f>
        <v/>
      </c>
      <c r="BF70" s="680" t="str">
        <f>IF(D70="","",INDEX(References!$M$4:$M$13,MATCH(Calculations!D70,References!$H$4:$H$13,0)))</f>
        <v/>
      </c>
      <c r="BG70" s="680" t="str">
        <f>IF(D70="","",INDEX(References!$N$4:$N$13,MATCH(Calculations!D70,References!$H$4:$H$13,0)))</f>
        <v/>
      </c>
      <c r="BH70" s="681" t="str">
        <f>IF(D70="","",(AD70*BE70)/(1-INDEX(References!$O$4:$O$13,MATCH(Calculations!D70,References!$H$4:$H$13,0)))*((1-BF70)*(1+BG70)))</f>
        <v/>
      </c>
      <c r="BI70" s="682" t="str">
        <f>IF(D70="","",AK70/(1-INDEX(References!$P$4:$P$13,MATCH(Calculations!D70,References!$H$4:$H$13,0)))*((1-BF70)*(1+BG70)))</f>
        <v/>
      </c>
      <c r="BK70" s="679" t="str">
        <f t="shared" si="20"/>
        <v/>
      </c>
      <c r="BL70" s="680" t="str">
        <f t="shared" si="21"/>
        <v/>
      </c>
      <c r="BM70" s="680" t="str">
        <f>IF(OR(C70="",I70=""),"",IF(U70="PASS",ROUND(BK70/X70,References!$B$22),IF(NOT(V70="YES"),0,ROUND(BK70/X70,References!$B$22))))</f>
        <v/>
      </c>
      <c r="BN70" s="680">
        <f>IF(OR(D70="",L70=""),0,ROUND(BL70/Y70,References!$B$22))</f>
        <v>0</v>
      </c>
      <c r="BO70" s="684" t="str">
        <f>IF(AND(C70="",D70=""),"",IF(C70="",INDEX(References!#REF!,MATCH(Calculations!$D70,References!#REF!,0)),(INDEX(References!$L$4:$L$13,MATCH(Calculations!$C70,References!$H$4:$H$13,0)))))</f>
        <v/>
      </c>
      <c r="BP70" s="684" t="str">
        <f t="shared" si="22"/>
        <v/>
      </c>
      <c r="BQ70" s="684" t="str">
        <f t="shared" si="23"/>
        <v/>
      </c>
      <c r="BR70" s="684" t="str">
        <f t="shared" si="24"/>
        <v/>
      </c>
      <c r="BS70" s="691" t="str">
        <f t="shared" si="25"/>
        <v/>
      </c>
      <c r="BU70" s="692" t="str">
        <f>IF(AH70="","",AH70*References!$B$47)</f>
        <v/>
      </c>
      <c r="BV70" s="693" t="str">
        <f>IF(AI70="","",AI70*References!$B$47)</f>
        <v/>
      </c>
      <c r="BW70" s="693" t="str">
        <f>IF(AJ70="","",AJ70*References!$B$47)</f>
        <v/>
      </c>
      <c r="BX70" s="682">
        <f>IF(AK70="","",AK70*References!$B$47)</f>
        <v>0</v>
      </c>
      <c r="BZ70" s="692">
        <f t="shared" si="26"/>
        <v>0</v>
      </c>
      <c r="CA70" s="693">
        <f t="shared" si="27"/>
        <v>0</v>
      </c>
      <c r="CB70" s="693" t="str">
        <f t="shared" si="28"/>
        <v/>
      </c>
      <c r="CC70" s="693" t="str">
        <f t="shared" si="29"/>
        <v/>
      </c>
      <c r="CD70" s="682" t="str">
        <f t="shared" si="30"/>
        <v/>
      </c>
    </row>
    <row r="71" spans="2:82" x14ac:dyDescent="0.2">
      <c r="B71" s="669">
        <v>66</v>
      </c>
      <c r="C71" s="250" t="str">
        <f>IF('Customer Inputs'!$C81="","",'Customer Inputs'!$C81)</f>
        <v/>
      </c>
      <c r="D71" s="250" t="str">
        <f>IF(OR('Customer Inputs'!E81="",'Customer Inputs'!E81="No"),"",IF(F71="YES",References!$H$13,References!$H$12))</f>
        <v/>
      </c>
      <c r="E71" s="250" t="str">
        <f>IF(C71="","",'Customer Inputs'!$W81)</f>
        <v/>
      </c>
      <c r="F71" s="250" t="str">
        <f>IF(OR('Customer Inputs'!T81="",'Customer Inputs'!T81="No"),"","Yes")</f>
        <v/>
      </c>
      <c r="G71" s="251" t="str">
        <f>IF(C71="","",'Customer Inputs'!$M81)</f>
        <v/>
      </c>
      <c r="H71" s="251" t="str">
        <f t="shared" ref="H71:H134" si="38">IF(OR(AA71=0,AA71&lt;0),"",G71)</f>
        <v/>
      </c>
      <c r="I71" s="251" t="str">
        <f>IF(C71="","",'Customer Inputs'!$K81)</f>
        <v/>
      </c>
      <c r="J71" s="251" t="str">
        <f t="shared" ref="J71:J134" si="39">IF(T71&lt;0,"",I71)</f>
        <v/>
      </c>
      <c r="K71" s="251" t="str">
        <f t="shared" ref="K71:K134" si="40">IF(OR(G71="",I71=""),"",G71*I71)</f>
        <v/>
      </c>
      <c r="L71" s="251" t="str">
        <f>IF(OR(D71="",'Customer Inputs'!$L81=""),"",'Customer Inputs'!$L81)</f>
        <v/>
      </c>
      <c r="M71" s="251" t="str">
        <f>IF(AND(C71="",D71=""),"",'Customer Inputs'!$AD81)</f>
        <v/>
      </c>
      <c r="N71" s="251" t="str">
        <f t="shared" ref="N71:N134" si="41">IF(OR(AA71&lt;0,AA71=0),"",M71)</f>
        <v/>
      </c>
      <c r="O71" s="690" t="str">
        <f>IF(AND(C71="",D71=""),"",'Customer Inputs'!$AB81)</f>
        <v/>
      </c>
      <c r="P71" s="251" t="str">
        <f>IF(OR(AA71=0,AA71&lt;0),"",IF(OR(C71="L734",C71="L734-P",C71="L744",C71="L744-P"),'Customer Inputs'!AB81,O71))</f>
        <v/>
      </c>
      <c r="Q71" s="251" t="str">
        <f t="shared" ref="Q71:Q134" si="42">IF(OR(M71="",O71=""),"",M71*O71)</f>
        <v/>
      </c>
      <c r="R71" s="252" t="str">
        <f>IF(AND(C71="",D71=""),"",INDEX(References!$E$4:$E$65,MATCH('Customer Inputs'!$T$6,References!$D$4:$D$65,0)))</f>
        <v/>
      </c>
      <c r="S71" s="672" t="str">
        <f t="shared" si="37"/>
        <v/>
      </c>
      <c r="T71" s="673" t="str">
        <f t="shared" ref="T71:T134" si="43">IF(OR(C71="",M71="",O71=""),"",M71*O71-G71*I71)</f>
        <v/>
      </c>
      <c r="U71" s="674" t="str">
        <f>IF(OR(M71=0,O71=0,'Customer Inputs'!Q81="",R71=0),"","PASS")</f>
        <v/>
      </c>
      <c r="V71" s="674" t="str">
        <f>IF(ADMIN!AE71="YES","YES",IF(ADMIN!AE71="NO","NO",""))</f>
        <v/>
      </c>
      <c r="W71" s="674" t="str">
        <f t="shared" ref="W71:W134" si="44">IF(AND(C71="",D71=""),"",IF(OR(V71="YES",U71="PASS"),$O71,0))</f>
        <v/>
      </c>
      <c r="X71" s="674" t="str">
        <f t="shared" ref="X71:X134" si="45">IF(C71="","",IF(OR(V71="YES",U71="PASS"),$I71,0))</f>
        <v/>
      </c>
      <c r="Y71" s="674" t="str">
        <f t="shared" ref="Y71:Y134" si="46">L71</f>
        <v/>
      </c>
      <c r="Z71" s="255" t="str">
        <f>IF(AND(C71="",D71=""),"",IF(C71="",INDEX(References!$J$4:$J$13,MATCH(Calculations!$D71,References!H$4:$H$13,0)),(INDEX(References!$J$4:$J$13,MATCH(Calculations!$C71,References!H$4:$H$13,0)))))</f>
        <v/>
      </c>
      <c r="AA71" s="675" t="str">
        <f t="shared" ref="AA71:AA134" si="47">IF(C71="","",IF(U71="PASS",IF(F71="YES",(1-S71)*Z71*T71/1000,Z71*T71/1000),IF(NOT(V71="YES"),0,IF(OR(C71=0,I71=0),0,IF(F71="YES",(1-S71)*Z71*T71/1000,Z71*T71/1000)))))</f>
        <v/>
      </c>
      <c r="AB71" s="256" t="str">
        <f t="shared" ref="AB71:AB134" si="48">IF(AND(C71="",D71=""),"",IF(OR(D71="",L71=""),0,IF(C71="",S71*Z71*(M71*O71)/1000,IF(F71="Yes",0,S71*Z71*(G71*I71)/1000))))</f>
        <v/>
      </c>
      <c r="AC71" s="676" t="str">
        <f>IF(OR(C71="",I71=""),"",IF(U71="PASS",ROUND(AA71/X71,References!$B$23),IF(NOT(V71="YES"),0,ROUND(AA71/X71,References!$B$23))))</f>
        <v/>
      </c>
      <c r="AD71" s="676" t="str">
        <f>IF(AND(C71="",D71=""),"",IF(OR(D71=0,L71=0,Y71=""),0,ROUND(AB71/Y71,References!$B$23)))</f>
        <v/>
      </c>
      <c r="AE71" s="256" t="str">
        <f>IF(OR(C71="",I71=""),"",IF(U71="PASS",ROUND(AC71*X71,References!$B$23),IF(NOT(V71="YES"),0,ROUND(AC71*X71,References!$B$23))))</f>
        <v/>
      </c>
      <c r="AF71" s="256" t="str">
        <f>IF(AND(C71="",D71=""),"",IF(OR(D71=0,L71=0,Y71=""),0,ROUND(AD71*Y71,References!$B$23)))</f>
        <v/>
      </c>
      <c r="AG71" s="257" t="str">
        <f>IF(AND(C71="",D71=""),"",IF(C71="",INDEX(References!$K$4:$K$13,MATCH(Calculations!$D71,References!$H$4:$H$13,0)),INDEX(References!$K$4:$K$13,MATCH(Calculations!C71,References!$H$4:$H$13,0))))</f>
        <v/>
      </c>
      <c r="AH71" s="256" t="str">
        <f t="shared" si="34"/>
        <v/>
      </c>
      <c r="AI71" s="256" t="str">
        <f t="shared" si="35"/>
        <v/>
      </c>
      <c r="AJ71" s="257" t="str">
        <f>IF(OR(C71="",I71=""),"",IF(U71="PASS",ROUND(AH71/X71,References!$B$22),IF(NOT(V71="YES"),0,ROUND(AH71/X71,References!$B$22))))</f>
        <v/>
      </c>
      <c r="AK71" s="257">
        <f>IF(OR(D71="",L71=""),0,ROUND(AI71/Y71,References!$B$22))</f>
        <v>0</v>
      </c>
      <c r="AL71" s="258">
        <f>IF(OR(C71="",I71=""),0,IF(U71="PASS",ROUND(AJ71*X71,References!$B$22)))</f>
        <v>0</v>
      </c>
      <c r="AM71" s="258">
        <f>IF(OR(D71="",L71=""),0,IF(U71="PASS",ROUND(AK71*Y71,References!$B$22)))</f>
        <v>0</v>
      </c>
      <c r="AN71" s="258" t="str">
        <f t="shared" ref="AN71:AN134" si="49">IF(AND(AL71=0,AM71=0),"",AM71+AL71)</f>
        <v/>
      </c>
      <c r="AO71" s="259" t="str">
        <f>IF(D71="","",IF('Customer Information'!$L$15="Yes",(INDEX(References!$H$4:$AG$13,MATCH(Calculations!D71,References!$H$4:$H$13,0),25)),IF('Customer Information'!$L$15="No",(INDEX(References!$H$4:$AG$13,MATCH(Calculations!D71,References!$H$4:$H$13,0),24)))))</f>
        <v/>
      </c>
      <c r="AP71" s="541" t="str">
        <f>IF(C71="","",IF('Customer Information'!$L$15="Yes",(INDEX(References!$H$4:$AG$13,MATCH(Calculations!C71,References!$H$4:$H$13,0),25)),IF('Customer Information'!$L$15="No",(INDEX(References!$H$4:$AG$13,MATCH(Calculations!C71,References!$H$4:$H$13,0),24)))))</f>
        <v/>
      </c>
      <c r="AQ71" s="677" t="str">
        <f t="shared" ref="AQ71:AQ134" si="50">IF(D71="","",AO71*AM71)</f>
        <v/>
      </c>
      <c r="AR71" s="541" t="str">
        <f t="shared" ref="AR71:AR134" si="51">IF(C71="","",AP71*AL71)</f>
        <v/>
      </c>
      <c r="AS71" s="541">
        <f>IF(D71="",0,INDEX(References!$AG$4:$AG$13,MATCH(D71,References!$H$4:$H$13,0)))</f>
        <v>0</v>
      </c>
      <c r="AT71" s="541">
        <f>IF(C71="",0,INDEX(References!$AG$4:$AG$12,MATCH(C71,References!$H$4:$H$12,0)))</f>
        <v>0</v>
      </c>
      <c r="AU71" s="677" t="str">
        <f t="shared" ref="AU71:AU134" si="52">IF(D71="","",IF(AS71*L71&gt;AQ71,AQ71,AS71*L71))</f>
        <v/>
      </c>
      <c r="AV71" s="541" t="str">
        <f t="shared" ref="AV71:AV134" si="53">IF(C71="","",IF(AT71*I71&gt;AR71,AR71,AT71*I71))</f>
        <v/>
      </c>
      <c r="AW71" s="678" t="str">
        <f t="shared" ref="AW71:AW134" si="54">IF(AU71="",AV71,IF(AV71="",AU71,AU71+AV71))</f>
        <v/>
      </c>
      <c r="AX71" s="249"/>
      <c r="AY71" s="679" t="str">
        <f>IF(C71="","",INDEX(References!$I$4:$I$13,MATCH(Calculations!C71,References!$H$4:$H$13,0)))</f>
        <v/>
      </c>
      <c r="AZ71" s="680" t="str">
        <f>IF(C71="","",INDEX(References!$M$4:$M$13,MATCH(Calculations!C71,References!$H$4:$H$13,0)))</f>
        <v/>
      </c>
      <c r="BA71" s="680" t="str">
        <f>IF(C71="","",INDEX(References!$N$4:$N$13,MATCH(Calculations!C71,References!$H$4:$H$13,0)))</f>
        <v/>
      </c>
      <c r="BB71" s="681" t="str">
        <f>IF(C71="","",(AC71*AY71)/(1-INDEX(References!$O$4:$O$13,MATCH(Calculations!C71,References!$H$4:$H$13,0)))*((1-AZ71)*(1+BA71)))</f>
        <v/>
      </c>
      <c r="BC71" s="682" t="str">
        <f>IF(C71="","",(AJ71/(1-INDEX(References!$P$4:$P$13,MATCH(Calculations!C71,References!$H$4:$H$13,0)))*((1-AZ71)*(1+BA71))))</f>
        <v/>
      </c>
      <c r="BE71" s="683" t="str">
        <f>IF(D71="","",(INDEX(References!$I$4:$I$13,MATCH(Calculations!D71,References!$H$4:$H$13,0))))</f>
        <v/>
      </c>
      <c r="BF71" s="680" t="str">
        <f>IF(D71="","",INDEX(References!$M$4:$M$13,MATCH(Calculations!D71,References!$H$4:$H$13,0)))</f>
        <v/>
      </c>
      <c r="BG71" s="680" t="str">
        <f>IF(D71="","",INDEX(References!$N$4:$N$13,MATCH(Calculations!D71,References!$H$4:$H$13,0)))</f>
        <v/>
      </c>
      <c r="BH71" s="681" t="str">
        <f>IF(D71="","",(AD71*BE71)/(1-INDEX(References!$O$4:$O$13,MATCH(Calculations!D71,References!$H$4:$H$13,0)))*((1-BF71)*(1+BG71)))</f>
        <v/>
      </c>
      <c r="BI71" s="682" t="str">
        <f>IF(D71="","",AK71/(1-INDEX(References!$P$4:$P$13,MATCH(Calculations!D71,References!$H$4:$H$13,0)))*((1-BF71)*(1+BG71)))</f>
        <v/>
      </c>
      <c r="BK71" s="679" t="str">
        <f t="shared" ref="BK71:BK134" si="55">IF(OR(C71="",I71=""),"",IF(U71="PASS",IF(F71="Yes",((1-S71)*R71*(M71*O71)/1000)-((1-S71)*R71*(G71*I71)/1000),(T71/1000)*R71),IF(NOT(V71="YES"),0,IF(F71="Yes",((1-S71)*R71*(M71*O71)/1000)-((1-S71)*R71*(G71*I71)/1000),(T71/1000)*R71))))</f>
        <v/>
      </c>
      <c r="BL71" s="680" t="str">
        <f t="shared" ref="BL71:BL134" si="56">IF(OR(D71="",L71=""),"",IF(C71="",(S71*(M71*O71)/1000)*R71,IF(F71="Yes",0,(S71*(G71*I71)/1000)*R71)))</f>
        <v/>
      </c>
      <c r="BM71" s="680" t="str">
        <f>IF(OR(C71="",I71=""),"",IF(U71="PASS",ROUND(BK71/X71,References!$B$22),IF(NOT(V71="YES"),0,ROUND(BK71/X71,References!$B$22))))</f>
        <v/>
      </c>
      <c r="BN71" s="680">
        <f>IF(OR(D71="",L71=""),0,ROUND(BL71/Y71,References!$B$22))</f>
        <v>0</v>
      </c>
      <c r="BO71" s="684" t="str">
        <f>IF(AND(C71="",D71=""),"",IF(C71="",INDEX(References!#REF!,MATCH(Calculations!$D71,References!#REF!,0)),(INDEX(References!$L$4:$L$13,MATCH(Calculations!$C71,References!$H$4:$H$13,0)))))</f>
        <v/>
      </c>
      <c r="BP71" s="684" t="str">
        <f t="shared" ref="BP71:BP134" si="57">IF(OR(BK71="",$BO$6=""),"",BK71*$BO$6)</f>
        <v/>
      </c>
      <c r="BQ71" s="684" t="str">
        <f t="shared" ref="BQ71:BQ134" si="58">IF(OR(BL71="",$BO$6=""),"",BL71*$BO$6)</f>
        <v/>
      </c>
      <c r="BR71" s="684" t="str">
        <f t="shared" ref="BR71:BR134" si="59">IF(OR(BM71="",$BO$6=""),"",BM71*$BO$6)</f>
        <v/>
      </c>
      <c r="BS71" s="691" t="str">
        <f t="shared" ref="BS71:BS134" si="60">IF(OR(BN71="",$BO71=""),"",BN71*$BO$6)</f>
        <v/>
      </c>
      <c r="BU71" s="692" t="str">
        <f>IF(AH71="","",AH71*References!$B$47)</f>
        <v/>
      </c>
      <c r="BV71" s="693" t="str">
        <f>IF(AI71="","",AI71*References!$B$47)</f>
        <v/>
      </c>
      <c r="BW71" s="693" t="str">
        <f>IF(AJ71="","",AJ71*References!$B$47)</f>
        <v/>
      </c>
      <c r="BX71" s="682">
        <f>IF(AK71="","",AK71*References!$B$47)</f>
        <v>0</v>
      </c>
      <c r="BZ71" s="692">
        <f t="shared" ref="BZ71:BZ134" si="61">IF(OR(BP71="",BU71=""),0,BP71+BU71)</f>
        <v>0</v>
      </c>
      <c r="CA71" s="693">
        <f t="shared" ref="CA71:CA134" si="62">IF(OR(BQ71="",BV71=""),0,BQ71+BV71)</f>
        <v>0</v>
      </c>
      <c r="CB71" s="693" t="str">
        <f t="shared" ref="CB71:CB134" si="63">IF(OR(BR71="",BW71=""),"",BR71+BW71)</f>
        <v/>
      </c>
      <c r="CC71" s="693" t="str">
        <f t="shared" ref="CC71:CC134" si="64">IF(OR(BS71="",BX71=""),"",BS71+BX71)</f>
        <v/>
      </c>
      <c r="CD71" s="682" t="str">
        <f t="shared" ref="CD71:CD134" si="65">IF(AND(BZ71=0,CA71=0),"",BZ71+CA71)</f>
        <v/>
      </c>
    </row>
    <row r="72" spans="2:82" x14ac:dyDescent="0.2">
      <c r="B72" s="669">
        <v>67</v>
      </c>
      <c r="C72" s="250" t="str">
        <f>IF('Customer Inputs'!$C82="","",'Customer Inputs'!$C82)</f>
        <v/>
      </c>
      <c r="D72" s="250" t="str">
        <f>IF(OR('Customer Inputs'!E82="",'Customer Inputs'!E82="No"),"",IF(F72="YES",References!$H$13,References!$H$12))</f>
        <v/>
      </c>
      <c r="E72" s="250" t="str">
        <f>IF(C72="","",'Customer Inputs'!$W82)</f>
        <v/>
      </c>
      <c r="F72" s="250" t="str">
        <f>IF(OR('Customer Inputs'!T82="",'Customer Inputs'!T82="No"),"","Yes")</f>
        <v/>
      </c>
      <c r="G72" s="251" t="str">
        <f>IF(C72="","",'Customer Inputs'!$M82)</f>
        <v/>
      </c>
      <c r="H72" s="251" t="str">
        <f t="shared" si="38"/>
        <v/>
      </c>
      <c r="I72" s="251" t="str">
        <f>IF(C72="","",'Customer Inputs'!$K82)</f>
        <v/>
      </c>
      <c r="J72" s="251" t="str">
        <f t="shared" si="39"/>
        <v/>
      </c>
      <c r="K72" s="251" t="str">
        <f t="shared" si="40"/>
        <v/>
      </c>
      <c r="L72" s="251" t="str">
        <f>IF(OR(D72="",'Customer Inputs'!$L82=""),"",'Customer Inputs'!$L82)</f>
        <v/>
      </c>
      <c r="M72" s="251" t="str">
        <f>IF(AND(C72="",D72=""),"",'Customer Inputs'!$AD82)</f>
        <v/>
      </c>
      <c r="N72" s="251" t="str">
        <f t="shared" si="41"/>
        <v/>
      </c>
      <c r="O72" s="690" t="str">
        <f>IF(AND(C72="",D72=""),"",'Customer Inputs'!$AB82)</f>
        <v/>
      </c>
      <c r="P72" s="251" t="str">
        <f>IF(OR(AA72=0,AA72&lt;0),"",IF(OR(C72="L734",C72="L734-P",C72="L744",C72="L744-P"),'Customer Inputs'!AB82,O72))</f>
        <v/>
      </c>
      <c r="Q72" s="251" t="str">
        <f t="shared" si="42"/>
        <v/>
      </c>
      <c r="R72" s="252" t="str">
        <f>IF(AND(C72="",D72=""),"",INDEX(References!$E$4:$E$65,MATCH('Customer Inputs'!$T$6,References!$D$4:$D$65,0)))</f>
        <v/>
      </c>
      <c r="S72" s="672" t="str">
        <f t="shared" si="37"/>
        <v/>
      </c>
      <c r="T72" s="673" t="str">
        <f t="shared" si="43"/>
        <v/>
      </c>
      <c r="U72" s="674" t="str">
        <f>IF(OR(M72=0,O72=0,'Customer Inputs'!Q82="",R72=0),"","PASS")</f>
        <v/>
      </c>
      <c r="V72" s="674" t="str">
        <f>IF(ADMIN!AE72="YES","YES",IF(ADMIN!AE72="NO","NO",""))</f>
        <v/>
      </c>
      <c r="W72" s="674" t="str">
        <f t="shared" si="44"/>
        <v/>
      </c>
      <c r="X72" s="674" t="str">
        <f t="shared" si="45"/>
        <v/>
      </c>
      <c r="Y72" s="674" t="str">
        <f t="shared" si="46"/>
        <v/>
      </c>
      <c r="Z72" s="255" t="str">
        <f>IF(AND(C72="",D72=""),"",IF(C72="",INDEX(References!$J$4:$J$13,MATCH(Calculations!$D72,References!H$4:$H$13,0)),(INDEX(References!$J$4:$J$13,MATCH(Calculations!$C72,References!H$4:$H$13,0)))))</f>
        <v/>
      </c>
      <c r="AA72" s="675" t="str">
        <f t="shared" si="47"/>
        <v/>
      </c>
      <c r="AB72" s="256" t="str">
        <f t="shared" si="48"/>
        <v/>
      </c>
      <c r="AC72" s="676" t="str">
        <f>IF(OR(C72="",I72=""),"",IF(U72="PASS",ROUND(AA72/X72,References!$B$23),IF(NOT(V72="YES"),0,ROUND(AA72/X72,References!$B$23))))</f>
        <v/>
      </c>
      <c r="AD72" s="676" t="str">
        <f>IF(AND(C72="",D72=""),"",IF(OR(D72=0,L72=0,Y72=""),0,ROUND(AB72/Y72,References!$B$23)))</f>
        <v/>
      </c>
      <c r="AE72" s="256" t="str">
        <f>IF(OR(C72="",I72=""),"",IF(U72="PASS",ROUND(AC72*X72,References!$B$23),IF(NOT(V72="YES"),0,ROUND(AC72*X72,References!$B$23))))</f>
        <v/>
      </c>
      <c r="AF72" s="256" t="str">
        <f>IF(AND(C72="",D72=""),"",IF(OR(D72=0,L72=0,Y72=""),0,ROUND(AD72*Y72,References!$B$23)))</f>
        <v/>
      </c>
      <c r="AG72" s="257" t="str">
        <f>IF(AND(C72="",D72=""),"",IF(C72="",INDEX(References!$K$4:$K$13,MATCH(Calculations!$D72,References!$H$4:$H$13,0)),INDEX(References!$K$4:$K$13,MATCH(Calculations!C72,References!$H$4:$H$13,0))))</f>
        <v/>
      </c>
      <c r="AH72" s="256" t="str">
        <f t="shared" si="34"/>
        <v/>
      </c>
      <c r="AI72" s="256" t="str">
        <f t="shared" si="35"/>
        <v/>
      </c>
      <c r="AJ72" s="257" t="str">
        <f>IF(OR(C72="",I72=""),"",IF(U72="PASS",ROUND(AH72/X72,References!$B$22),IF(NOT(V72="YES"),0,ROUND(AH72/X72,References!$B$22))))</f>
        <v/>
      </c>
      <c r="AK72" s="257">
        <f>IF(OR(D72="",L72=""),0,ROUND(AI72/Y72,References!$B$22))</f>
        <v>0</v>
      </c>
      <c r="AL72" s="258">
        <f>IF(OR(C72="",I72=""),0,IF(U72="PASS",ROUND(AJ72*X72,References!$B$22)))</f>
        <v>0</v>
      </c>
      <c r="AM72" s="258">
        <f>IF(OR(D72="",L72=""),0,IF(U72="PASS",ROUND(AK72*Y72,References!$B$22)))</f>
        <v>0</v>
      </c>
      <c r="AN72" s="258" t="str">
        <f t="shared" si="49"/>
        <v/>
      </c>
      <c r="AO72" s="259" t="str">
        <f>IF(D72="","",IF('Customer Information'!$L$15="Yes",(INDEX(References!$H$4:$AG$13,MATCH(Calculations!D72,References!$H$4:$H$13,0),25)),IF('Customer Information'!$L$15="No",(INDEX(References!$H$4:$AG$13,MATCH(Calculations!D72,References!$H$4:$H$13,0),24)))))</f>
        <v/>
      </c>
      <c r="AP72" s="541" t="str">
        <f>IF(C72="","",IF('Customer Information'!$L$15="Yes",(INDEX(References!$H$4:$AG$13,MATCH(Calculations!C72,References!$H$4:$H$13,0),25)),IF('Customer Information'!$L$15="No",(INDEX(References!$H$4:$AG$13,MATCH(Calculations!C72,References!$H$4:$H$13,0),24)))))</f>
        <v/>
      </c>
      <c r="AQ72" s="677" t="str">
        <f t="shared" si="50"/>
        <v/>
      </c>
      <c r="AR72" s="541" t="str">
        <f t="shared" si="51"/>
        <v/>
      </c>
      <c r="AS72" s="541">
        <f>IF(D72="",0,INDEX(References!$AG$4:$AG$13,MATCH(D72,References!$H$4:$H$13,0)))</f>
        <v>0</v>
      </c>
      <c r="AT72" s="541">
        <f>IF(C72="",0,INDEX(References!$AG$4:$AG$12,MATCH(C72,References!$H$4:$H$12,0)))</f>
        <v>0</v>
      </c>
      <c r="AU72" s="677" t="str">
        <f t="shared" si="52"/>
        <v/>
      </c>
      <c r="AV72" s="541" t="str">
        <f t="shared" si="53"/>
        <v/>
      </c>
      <c r="AW72" s="678" t="str">
        <f t="shared" si="54"/>
        <v/>
      </c>
      <c r="AX72" s="249"/>
      <c r="AY72" s="679" t="str">
        <f>IF(C72="","",INDEX(References!$I$4:$I$13,MATCH(Calculations!C72,References!$H$4:$H$13,0)))</f>
        <v/>
      </c>
      <c r="AZ72" s="680" t="str">
        <f>IF(C72="","",INDEX(References!$M$4:$M$13,MATCH(Calculations!C72,References!$H$4:$H$13,0)))</f>
        <v/>
      </c>
      <c r="BA72" s="680" t="str">
        <f>IF(C72="","",INDEX(References!$N$4:$N$13,MATCH(Calculations!C72,References!$H$4:$H$13,0)))</f>
        <v/>
      </c>
      <c r="BB72" s="681" t="str">
        <f>IF(C72="","",(AC72*AY72)/(1-INDEX(References!$O$4:$O$13,MATCH(Calculations!C72,References!$H$4:$H$13,0)))*((1-AZ72)*(1+BA72)))</f>
        <v/>
      </c>
      <c r="BC72" s="682" t="str">
        <f>IF(C72="","",(AJ72/(1-INDEX(References!$P$4:$P$13,MATCH(Calculations!C72,References!$H$4:$H$13,0)))*((1-AZ72)*(1+BA72))))</f>
        <v/>
      </c>
      <c r="BE72" s="683" t="str">
        <f>IF(D72="","",(INDEX(References!$I$4:$I$13,MATCH(Calculations!D72,References!$H$4:$H$13,0))))</f>
        <v/>
      </c>
      <c r="BF72" s="680" t="str">
        <f>IF(D72="","",INDEX(References!$M$4:$M$13,MATCH(Calculations!D72,References!$H$4:$H$13,0)))</f>
        <v/>
      </c>
      <c r="BG72" s="680" t="str">
        <f>IF(D72="","",INDEX(References!$N$4:$N$13,MATCH(Calculations!D72,References!$H$4:$H$13,0)))</f>
        <v/>
      </c>
      <c r="BH72" s="681" t="str">
        <f>IF(D72="","",(AD72*BE72)/(1-INDEX(References!$O$4:$O$13,MATCH(Calculations!D72,References!$H$4:$H$13,0)))*((1-BF72)*(1+BG72)))</f>
        <v/>
      </c>
      <c r="BI72" s="682" t="str">
        <f>IF(D72="","",AK72/(1-INDEX(References!$P$4:$P$13,MATCH(Calculations!D72,References!$H$4:$H$13,0)))*((1-BF72)*(1+BG72)))</f>
        <v/>
      </c>
      <c r="BK72" s="679" t="str">
        <f t="shared" si="55"/>
        <v/>
      </c>
      <c r="BL72" s="680" t="str">
        <f t="shared" si="56"/>
        <v/>
      </c>
      <c r="BM72" s="680" t="str">
        <f>IF(OR(C72="",I72=""),"",IF(U72="PASS",ROUND(BK72/X72,References!$B$22),IF(NOT(V72="YES"),0,ROUND(BK72/X72,References!$B$22))))</f>
        <v/>
      </c>
      <c r="BN72" s="680">
        <f>IF(OR(D72="",L72=""),0,ROUND(BL72/Y72,References!$B$22))</f>
        <v>0</v>
      </c>
      <c r="BO72" s="684" t="str">
        <f>IF(AND(C72="",D72=""),"",IF(C72="",INDEX(References!#REF!,MATCH(Calculations!$D72,References!#REF!,0)),(INDEX(References!$L$4:$L$13,MATCH(Calculations!$C72,References!$H$4:$H$13,0)))))</f>
        <v/>
      </c>
      <c r="BP72" s="684" t="str">
        <f t="shared" si="57"/>
        <v/>
      </c>
      <c r="BQ72" s="684" t="str">
        <f t="shared" si="58"/>
        <v/>
      </c>
      <c r="BR72" s="684" t="str">
        <f t="shared" si="59"/>
        <v/>
      </c>
      <c r="BS72" s="691" t="str">
        <f t="shared" si="60"/>
        <v/>
      </c>
      <c r="BU72" s="692" t="str">
        <f>IF(AH72="","",AH72*References!$B$47)</f>
        <v/>
      </c>
      <c r="BV72" s="693" t="str">
        <f>IF(AI72="","",AI72*References!$B$47)</f>
        <v/>
      </c>
      <c r="BW72" s="693" t="str">
        <f>IF(AJ72="","",AJ72*References!$B$47)</f>
        <v/>
      </c>
      <c r="BX72" s="682">
        <f>IF(AK72="","",AK72*References!$B$47)</f>
        <v>0</v>
      </c>
      <c r="BZ72" s="692">
        <f t="shared" si="61"/>
        <v>0</v>
      </c>
      <c r="CA72" s="693">
        <f t="shared" si="62"/>
        <v>0</v>
      </c>
      <c r="CB72" s="693" t="str">
        <f t="shared" si="63"/>
        <v/>
      </c>
      <c r="CC72" s="693" t="str">
        <f t="shared" si="64"/>
        <v/>
      </c>
      <c r="CD72" s="682" t="str">
        <f t="shared" si="65"/>
        <v/>
      </c>
    </row>
    <row r="73" spans="2:82" x14ac:dyDescent="0.2">
      <c r="B73" s="669">
        <v>68</v>
      </c>
      <c r="C73" s="250" t="str">
        <f>IF('Customer Inputs'!$C83="","",'Customer Inputs'!$C83)</f>
        <v/>
      </c>
      <c r="D73" s="250" t="str">
        <f>IF(OR('Customer Inputs'!E83="",'Customer Inputs'!E83="No"),"",IF(F73="YES",References!$H$13,References!$H$12))</f>
        <v/>
      </c>
      <c r="E73" s="250" t="str">
        <f>IF(C73="","",'Customer Inputs'!$W83)</f>
        <v/>
      </c>
      <c r="F73" s="250" t="str">
        <f>IF(OR('Customer Inputs'!T83="",'Customer Inputs'!T83="No"),"","Yes")</f>
        <v/>
      </c>
      <c r="G73" s="251" t="str">
        <f>IF(C73="","",'Customer Inputs'!$M83)</f>
        <v/>
      </c>
      <c r="H73" s="251" t="str">
        <f t="shared" si="38"/>
        <v/>
      </c>
      <c r="I73" s="251" t="str">
        <f>IF(C73="","",'Customer Inputs'!$K83)</f>
        <v/>
      </c>
      <c r="J73" s="251" t="str">
        <f t="shared" si="39"/>
        <v/>
      </c>
      <c r="K73" s="251" t="str">
        <f t="shared" si="40"/>
        <v/>
      </c>
      <c r="L73" s="251" t="str">
        <f>IF(OR(D73="",'Customer Inputs'!$L83=""),"",'Customer Inputs'!$L83)</f>
        <v/>
      </c>
      <c r="M73" s="251" t="str">
        <f>IF(AND(C73="",D73=""),"",'Customer Inputs'!$AD83)</f>
        <v/>
      </c>
      <c r="N73" s="251" t="str">
        <f t="shared" si="41"/>
        <v/>
      </c>
      <c r="O73" s="690" t="str">
        <f>IF(AND(C73="",D73=""),"",'Customer Inputs'!$AB83)</f>
        <v/>
      </c>
      <c r="P73" s="251" t="str">
        <f>IF(OR(AA73=0,AA73&lt;0),"",IF(OR(C73="L734",C73="L734-P",C73="L744",C73="L744-P"),'Customer Inputs'!AB83,O73))</f>
        <v/>
      </c>
      <c r="Q73" s="251" t="str">
        <f t="shared" si="42"/>
        <v/>
      </c>
      <c r="R73" s="252" t="str">
        <f>IF(AND(C73="",D73=""),"",INDEX(References!$E$4:$E$65,MATCH('Customer Inputs'!$T$6,References!$D$4:$D$65,0)))</f>
        <v/>
      </c>
      <c r="S73" s="672" t="str">
        <f t="shared" si="37"/>
        <v/>
      </c>
      <c r="T73" s="673" t="str">
        <f t="shared" si="43"/>
        <v/>
      </c>
      <c r="U73" s="674" t="str">
        <f>IF(OR(M73=0,O73=0,'Customer Inputs'!Q83="",R73=0),"","PASS")</f>
        <v/>
      </c>
      <c r="V73" s="674" t="str">
        <f>IF(ADMIN!AE73="YES","YES",IF(ADMIN!AE73="NO","NO",""))</f>
        <v/>
      </c>
      <c r="W73" s="674" t="str">
        <f t="shared" si="44"/>
        <v/>
      </c>
      <c r="X73" s="674" t="str">
        <f t="shared" si="45"/>
        <v/>
      </c>
      <c r="Y73" s="674" t="str">
        <f t="shared" si="46"/>
        <v/>
      </c>
      <c r="Z73" s="255" t="str">
        <f>IF(AND(C73="",D73=""),"",IF(C73="",INDEX(References!$J$4:$J$13,MATCH(Calculations!$D73,References!H$4:$H$13,0)),(INDEX(References!$J$4:$J$13,MATCH(Calculations!$C73,References!H$4:$H$13,0)))))</f>
        <v/>
      </c>
      <c r="AA73" s="675" t="str">
        <f t="shared" si="47"/>
        <v/>
      </c>
      <c r="AB73" s="256" t="str">
        <f t="shared" si="48"/>
        <v/>
      </c>
      <c r="AC73" s="676" t="str">
        <f>IF(OR(C73="",I73=""),"",IF(U73="PASS",ROUND(AA73/X73,References!$B$23),IF(NOT(V73="YES"),0,ROUND(AA73/X73,References!$B$23))))</f>
        <v/>
      </c>
      <c r="AD73" s="676" t="str">
        <f>IF(AND(C73="",D73=""),"",IF(OR(D73=0,L73=0,Y73=""),0,ROUND(AB73/Y73,References!$B$23)))</f>
        <v/>
      </c>
      <c r="AE73" s="256" t="str">
        <f>IF(OR(C73="",I73=""),"",IF(U73="PASS",ROUND(AC73*X73,References!$B$23),IF(NOT(V73="YES"),0,ROUND(AC73*X73,References!$B$23))))</f>
        <v/>
      </c>
      <c r="AF73" s="256" t="str">
        <f>IF(AND(C73="",D73=""),"",IF(OR(D73=0,L73=0,Y73=""),0,ROUND(AD73*Y73,References!$B$23)))</f>
        <v/>
      </c>
      <c r="AG73" s="257" t="str">
        <f>IF(AND(C73="",D73=""),"",IF(C73="",INDEX(References!$K$4:$K$13,MATCH(Calculations!$D73,References!$H$4:$H$13,0)),INDEX(References!$K$4:$K$13,MATCH(Calculations!C73,References!$H$4:$H$13,0))))</f>
        <v/>
      </c>
      <c r="AH73" s="256" t="str">
        <f t="shared" si="34"/>
        <v/>
      </c>
      <c r="AI73" s="256" t="str">
        <f t="shared" si="35"/>
        <v/>
      </c>
      <c r="AJ73" s="257" t="str">
        <f>IF(OR(C73="",I73=""),"",IF(U73="PASS",ROUND(AH73/X73,References!$B$22),IF(NOT(V73="YES"),0,ROUND(AH73/X73,References!$B$22))))</f>
        <v/>
      </c>
      <c r="AK73" s="257">
        <f>IF(OR(D73="",L73=""),0,ROUND(AI73/Y73,References!$B$22))</f>
        <v>0</v>
      </c>
      <c r="AL73" s="258">
        <f>IF(OR(C73="",I73=""),0,IF(U73="PASS",ROUND(AJ73*X73,References!$B$22)))</f>
        <v>0</v>
      </c>
      <c r="AM73" s="258">
        <f>IF(OR(D73="",L73=""),0,IF(U73="PASS",ROUND(AK73*Y73,References!$B$22)))</f>
        <v>0</v>
      </c>
      <c r="AN73" s="258" t="str">
        <f t="shared" si="49"/>
        <v/>
      </c>
      <c r="AO73" s="259" t="str">
        <f>IF(D73="","",IF('Customer Information'!$L$15="Yes",(INDEX(References!$H$4:$AG$13,MATCH(Calculations!D73,References!$H$4:$H$13,0),25)),IF('Customer Information'!$L$15="No",(INDEX(References!$H$4:$AG$13,MATCH(Calculations!D73,References!$H$4:$H$13,0),24)))))</f>
        <v/>
      </c>
      <c r="AP73" s="541" t="str">
        <f>IF(C73="","",IF('Customer Information'!$L$15="Yes",(INDEX(References!$H$4:$AG$13,MATCH(Calculations!C73,References!$H$4:$H$13,0),25)),IF('Customer Information'!$L$15="No",(INDEX(References!$H$4:$AG$13,MATCH(Calculations!C73,References!$H$4:$H$13,0),24)))))</f>
        <v/>
      </c>
      <c r="AQ73" s="677" t="str">
        <f t="shared" si="50"/>
        <v/>
      </c>
      <c r="AR73" s="541" t="str">
        <f t="shared" si="51"/>
        <v/>
      </c>
      <c r="AS73" s="541">
        <f>IF(D73="",0,INDEX(References!$AG$4:$AG$13,MATCH(D73,References!$H$4:$H$13,0)))</f>
        <v>0</v>
      </c>
      <c r="AT73" s="541">
        <f>IF(C73="",0,INDEX(References!$AG$4:$AG$12,MATCH(C73,References!$H$4:$H$12,0)))</f>
        <v>0</v>
      </c>
      <c r="AU73" s="677" t="str">
        <f t="shared" si="52"/>
        <v/>
      </c>
      <c r="AV73" s="541" t="str">
        <f t="shared" si="53"/>
        <v/>
      </c>
      <c r="AW73" s="678" t="str">
        <f t="shared" si="54"/>
        <v/>
      </c>
      <c r="AX73" s="249"/>
      <c r="AY73" s="679" t="str">
        <f>IF(C73="","",INDEX(References!$I$4:$I$13,MATCH(Calculations!C73,References!$H$4:$H$13,0)))</f>
        <v/>
      </c>
      <c r="AZ73" s="680" t="str">
        <f>IF(C73="","",INDEX(References!$M$4:$M$13,MATCH(Calculations!C73,References!$H$4:$H$13,0)))</f>
        <v/>
      </c>
      <c r="BA73" s="680" t="str">
        <f>IF(C73="","",INDEX(References!$N$4:$N$13,MATCH(Calculations!C73,References!$H$4:$H$13,0)))</f>
        <v/>
      </c>
      <c r="BB73" s="681" t="str">
        <f>IF(C73="","",(AC73*AY73)/(1-INDEX(References!$O$4:$O$13,MATCH(Calculations!C73,References!$H$4:$H$13,0)))*((1-AZ73)*(1+BA73)))</f>
        <v/>
      </c>
      <c r="BC73" s="682" t="str">
        <f>IF(C73="","",(AJ73/(1-INDEX(References!$P$4:$P$13,MATCH(Calculations!C73,References!$H$4:$H$13,0)))*((1-AZ73)*(1+BA73))))</f>
        <v/>
      </c>
      <c r="BE73" s="683" t="str">
        <f>IF(D73="","",(INDEX(References!$I$4:$I$13,MATCH(Calculations!D73,References!$H$4:$H$13,0))))</f>
        <v/>
      </c>
      <c r="BF73" s="680" t="str">
        <f>IF(D73="","",INDEX(References!$M$4:$M$13,MATCH(Calculations!D73,References!$H$4:$H$13,0)))</f>
        <v/>
      </c>
      <c r="BG73" s="680" t="str">
        <f>IF(D73="","",INDEX(References!$N$4:$N$13,MATCH(Calculations!D73,References!$H$4:$H$13,0)))</f>
        <v/>
      </c>
      <c r="BH73" s="681" t="str">
        <f>IF(D73="","",(AD73*BE73)/(1-INDEX(References!$O$4:$O$13,MATCH(Calculations!D73,References!$H$4:$H$13,0)))*((1-BF73)*(1+BG73)))</f>
        <v/>
      </c>
      <c r="BI73" s="682" t="str">
        <f>IF(D73="","",AK73/(1-INDEX(References!$P$4:$P$13,MATCH(Calculations!D73,References!$H$4:$H$13,0)))*((1-BF73)*(1+BG73)))</f>
        <v/>
      </c>
      <c r="BK73" s="679" t="str">
        <f t="shared" si="55"/>
        <v/>
      </c>
      <c r="BL73" s="680" t="str">
        <f t="shared" si="56"/>
        <v/>
      </c>
      <c r="BM73" s="680" t="str">
        <f>IF(OR(C73="",I73=""),"",IF(U73="PASS",ROUND(BK73/X73,References!$B$22),IF(NOT(V73="YES"),0,ROUND(BK73/X73,References!$B$22))))</f>
        <v/>
      </c>
      <c r="BN73" s="680">
        <f>IF(OR(D73="",L73=""),0,ROUND(BL73/Y73,References!$B$22))</f>
        <v>0</v>
      </c>
      <c r="BO73" s="684" t="str">
        <f>IF(AND(C73="",D73=""),"",IF(C73="",INDEX(References!#REF!,MATCH(Calculations!$D73,References!#REF!,0)),(INDEX(References!$L$4:$L$13,MATCH(Calculations!$C73,References!$H$4:$H$13,0)))))</f>
        <v/>
      </c>
      <c r="BP73" s="684" t="str">
        <f t="shared" si="57"/>
        <v/>
      </c>
      <c r="BQ73" s="684" t="str">
        <f t="shared" si="58"/>
        <v/>
      </c>
      <c r="BR73" s="684" t="str">
        <f t="shared" si="59"/>
        <v/>
      </c>
      <c r="BS73" s="691" t="str">
        <f t="shared" si="60"/>
        <v/>
      </c>
      <c r="BU73" s="692" t="str">
        <f>IF(AH73="","",AH73*References!$B$47)</f>
        <v/>
      </c>
      <c r="BV73" s="693" t="str">
        <f>IF(AI73="","",AI73*References!$B$47)</f>
        <v/>
      </c>
      <c r="BW73" s="693" t="str">
        <f>IF(AJ73="","",AJ73*References!$B$47)</f>
        <v/>
      </c>
      <c r="BX73" s="682">
        <f>IF(AK73="","",AK73*References!$B$47)</f>
        <v>0</v>
      </c>
      <c r="BZ73" s="692">
        <f t="shared" si="61"/>
        <v>0</v>
      </c>
      <c r="CA73" s="693">
        <f t="shared" si="62"/>
        <v>0</v>
      </c>
      <c r="CB73" s="693" t="str">
        <f t="shared" si="63"/>
        <v/>
      </c>
      <c r="CC73" s="693" t="str">
        <f t="shared" si="64"/>
        <v/>
      </c>
      <c r="CD73" s="682" t="str">
        <f t="shared" si="65"/>
        <v/>
      </c>
    </row>
    <row r="74" spans="2:82" x14ac:dyDescent="0.2">
      <c r="B74" s="669">
        <v>69</v>
      </c>
      <c r="C74" s="250" t="str">
        <f>IF('Customer Inputs'!$C84="","",'Customer Inputs'!$C84)</f>
        <v/>
      </c>
      <c r="D74" s="250" t="str">
        <f>IF(OR('Customer Inputs'!E84="",'Customer Inputs'!E84="No"),"",IF(F74="YES",References!$H$13,References!$H$12))</f>
        <v/>
      </c>
      <c r="E74" s="250" t="str">
        <f>IF(C74="","",'Customer Inputs'!$W84)</f>
        <v/>
      </c>
      <c r="F74" s="250" t="str">
        <f>IF(OR('Customer Inputs'!T84="",'Customer Inputs'!T84="No"),"","Yes")</f>
        <v/>
      </c>
      <c r="G74" s="251" t="str">
        <f>IF(C74="","",'Customer Inputs'!$M84)</f>
        <v/>
      </c>
      <c r="H74" s="251" t="str">
        <f t="shared" si="38"/>
        <v/>
      </c>
      <c r="I74" s="251" t="str">
        <f>IF(C74="","",'Customer Inputs'!$K84)</f>
        <v/>
      </c>
      <c r="J74" s="251" t="str">
        <f t="shared" si="39"/>
        <v/>
      </c>
      <c r="K74" s="251" t="str">
        <f t="shared" si="40"/>
        <v/>
      </c>
      <c r="L74" s="251" t="str">
        <f>IF(OR(D74="",'Customer Inputs'!$L84=""),"",'Customer Inputs'!$L84)</f>
        <v/>
      </c>
      <c r="M74" s="251" t="str">
        <f>IF(AND(C74="",D74=""),"",'Customer Inputs'!$AD84)</f>
        <v/>
      </c>
      <c r="N74" s="251" t="str">
        <f t="shared" si="41"/>
        <v/>
      </c>
      <c r="O74" s="690" t="str">
        <f>IF(AND(C74="",D74=""),"",'Customer Inputs'!$AB84)</f>
        <v/>
      </c>
      <c r="P74" s="251" t="str">
        <f>IF(OR(AA74=0,AA74&lt;0),"",IF(OR(C74="L734",C74="L734-P",C74="L744",C74="L744-P"),'Customer Inputs'!AB84,O74))</f>
        <v/>
      </c>
      <c r="Q74" s="251" t="str">
        <f t="shared" si="42"/>
        <v/>
      </c>
      <c r="R74" s="252" t="str">
        <f>IF(AND(C74="",D74=""),"",INDEX(References!$E$4:$E$65,MATCH('Customer Inputs'!$T$6,References!$D$4:$D$65,0)))</f>
        <v/>
      </c>
      <c r="S74" s="672" t="str">
        <f t="shared" si="37"/>
        <v/>
      </c>
      <c r="T74" s="673" t="str">
        <f t="shared" si="43"/>
        <v/>
      </c>
      <c r="U74" s="674" t="str">
        <f>IF(OR(M74=0,O74=0,'Customer Inputs'!Q84="",R74=0),"","PASS")</f>
        <v/>
      </c>
      <c r="V74" s="674" t="str">
        <f>IF(ADMIN!AE74="YES","YES",IF(ADMIN!AE74="NO","NO",""))</f>
        <v/>
      </c>
      <c r="W74" s="674" t="str">
        <f t="shared" si="44"/>
        <v/>
      </c>
      <c r="X74" s="674" t="str">
        <f t="shared" si="45"/>
        <v/>
      </c>
      <c r="Y74" s="674" t="str">
        <f t="shared" si="46"/>
        <v/>
      </c>
      <c r="Z74" s="255" t="str">
        <f>IF(AND(C74="",D74=""),"",IF(C74="",INDEX(References!$J$4:$J$13,MATCH(Calculations!$D74,References!H$4:$H$13,0)),(INDEX(References!$J$4:$J$13,MATCH(Calculations!$C74,References!H$4:$H$13,0)))))</f>
        <v/>
      </c>
      <c r="AA74" s="675" t="str">
        <f t="shared" si="47"/>
        <v/>
      </c>
      <c r="AB74" s="256" t="str">
        <f t="shared" si="48"/>
        <v/>
      </c>
      <c r="AC74" s="676" t="str">
        <f>IF(OR(C74="",I74=""),"",IF(U74="PASS",ROUND(AA74/X74,References!$B$23),IF(NOT(V74="YES"),0,ROUND(AA74/X74,References!$B$23))))</f>
        <v/>
      </c>
      <c r="AD74" s="676" t="str">
        <f>IF(AND(C74="",D74=""),"",IF(OR(D74=0,L74=0,Y74=""),0,ROUND(AB74/Y74,References!$B$23)))</f>
        <v/>
      </c>
      <c r="AE74" s="256" t="str">
        <f>IF(OR(C74="",I74=""),"",IF(U74="PASS",ROUND(AC74*X74,References!$B$23),IF(NOT(V74="YES"),0,ROUND(AC74*X74,References!$B$23))))</f>
        <v/>
      </c>
      <c r="AF74" s="256" t="str">
        <f>IF(AND(C74="",D74=""),"",IF(OR(D74=0,L74=0,Y74=""),0,ROUND(AD74*Y74,References!$B$23)))</f>
        <v/>
      </c>
      <c r="AG74" s="257" t="str">
        <f>IF(AND(C74="",D74=""),"",IF(C74="",INDEX(References!$K$4:$K$13,MATCH(Calculations!$D74,References!$H$4:$H$13,0)),INDEX(References!$K$4:$K$13,MATCH(Calculations!C74,References!$H$4:$H$13,0))))</f>
        <v/>
      </c>
      <c r="AH74" s="256" t="str">
        <f t="shared" si="34"/>
        <v/>
      </c>
      <c r="AI74" s="256" t="str">
        <f t="shared" si="35"/>
        <v/>
      </c>
      <c r="AJ74" s="257" t="str">
        <f>IF(OR(C74="",I74=""),"",IF(U74="PASS",ROUND(AH74/X74,References!$B$22),IF(NOT(V74="YES"),0,ROUND(AH74/X74,References!$B$22))))</f>
        <v/>
      </c>
      <c r="AK74" s="257">
        <f>IF(OR(D74="",L74=""),0,ROUND(AI74/Y74,References!$B$22))</f>
        <v>0</v>
      </c>
      <c r="AL74" s="258">
        <f>IF(OR(C74="",I74=""),0,IF(U74="PASS",ROUND(AJ74*X74,References!$B$22)))</f>
        <v>0</v>
      </c>
      <c r="AM74" s="258">
        <f>IF(OR(D74="",L74=""),0,IF(U74="PASS",ROUND(AK74*Y74,References!$B$22)))</f>
        <v>0</v>
      </c>
      <c r="AN74" s="258" t="str">
        <f t="shared" si="49"/>
        <v/>
      </c>
      <c r="AO74" s="259" t="str">
        <f>IF(D74="","",IF('Customer Information'!$L$15="Yes",(INDEX(References!$H$4:$AG$13,MATCH(Calculations!D74,References!$H$4:$H$13,0),25)),IF('Customer Information'!$L$15="No",(INDEX(References!$H$4:$AG$13,MATCH(Calculations!D74,References!$H$4:$H$13,0),24)))))</f>
        <v/>
      </c>
      <c r="AP74" s="541" t="str">
        <f>IF(C74="","",IF('Customer Information'!$L$15="Yes",(INDEX(References!$H$4:$AG$13,MATCH(Calculations!C74,References!$H$4:$H$13,0),25)),IF('Customer Information'!$L$15="No",(INDEX(References!$H$4:$AG$13,MATCH(Calculations!C74,References!$H$4:$H$13,0),24)))))</f>
        <v/>
      </c>
      <c r="AQ74" s="677" t="str">
        <f t="shared" si="50"/>
        <v/>
      </c>
      <c r="AR74" s="541" t="str">
        <f t="shared" si="51"/>
        <v/>
      </c>
      <c r="AS74" s="541">
        <f>IF(D74="",0,INDEX(References!$AG$4:$AG$13,MATCH(D74,References!$H$4:$H$13,0)))</f>
        <v>0</v>
      </c>
      <c r="AT74" s="541">
        <f>IF(C74="",0,INDEX(References!$AG$4:$AG$12,MATCH(C74,References!$H$4:$H$12,0)))</f>
        <v>0</v>
      </c>
      <c r="AU74" s="677" t="str">
        <f t="shared" si="52"/>
        <v/>
      </c>
      <c r="AV74" s="541" t="str">
        <f t="shared" si="53"/>
        <v/>
      </c>
      <c r="AW74" s="678" t="str">
        <f t="shared" si="54"/>
        <v/>
      </c>
      <c r="AX74" s="249"/>
      <c r="AY74" s="679" t="str">
        <f>IF(C74="","",INDEX(References!$I$4:$I$13,MATCH(Calculations!C74,References!$H$4:$H$13,0)))</f>
        <v/>
      </c>
      <c r="AZ74" s="680" t="str">
        <f>IF(C74="","",INDEX(References!$M$4:$M$13,MATCH(Calculations!C74,References!$H$4:$H$13,0)))</f>
        <v/>
      </c>
      <c r="BA74" s="680" t="str">
        <f>IF(C74="","",INDEX(References!$N$4:$N$13,MATCH(Calculations!C74,References!$H$4:$H$13,0)))</f>
        <v/>
      </c>
      <c r="BB74" s="681" t="str">
        <f>IF(C74="","",(AC74*AY74)/(1-INDEX(References!$O$4:$O$13,MATCH(Calculations!C74,References!$H$4:$H$13,0)))*((1-AZ74)*(1+BA74)))</f>
        <v/>
      </c>
      <c r="BC74" s="682" t="str">
        <f>IF(C74="","",(AJ74/(1-INDEX(References!$P$4:$P$13,MATCH(Calculations!C74,References!$H$4:$H$13,0)))*((1-AZ74)*(1+BA74))))</f>
        <v/>
      </c>
      <c r="BE74" s="683" t="str">
        <f>IF(D74="","",(INDEX(References!$I$4:$I$13,MATCH(Calculations!D74,References!$H$4:$H$13,0))))</f>
        <v/>
      </c>
      <c r="BF74" s="680" t="str">
        <f>IF(D74="","",INDEX(References!$M$4:$M$13,MATCH(Calculations!D74,References!$H$4:$H$13,0)))</f>
        <v/>
      </c>
      <c r="BG74" s="680" t="str">
        <f>IF(D74="","",INDEX(References!$N$4:$N$13,MATCH(Calculations!D74,References!$H$4:$H$13,0)))</f>
        <v/>
      </c>
      <c r="BH74" s="681" t="str">
        <f>IF(D74="","",(AD74*BE74)/(1-INDEX(References!$O$4:$O$13,MATCH(Calculations!D74,References!$H$4:$H$13,0)))*((1-BF74)*(1+BG74)))</f>
        <v/>
      </c>
      <c r="BI74" s="682" t="str">
        <f>IF(D74="","",AK74/(1-INDEX(References!$P$4:$P$13,MATCH(Calculations!D74,References!$H$4:$H$13,0)))*((1-BF74)*(1+BG74)))</f>
        <v/>
      </c>
      <c r="BK74" s="679" t="str">
        <f t="shared" si="55"/>
        <v/>
      </c>
      <c r="BL74" s="680" t="str">
        <f t="shared" si="56"/>
        <v/>
      </c>
      <c r="BM74" s="680" t="str">
        <f>IF(OR(C74="",I74=""),"",IF(U74="PASS",ROUND(BK74/X74,References!$B$22),IF(NOT(V74="YES"),0,ROUND(BK74/X74,References!$B$22))))</f>
        <v/>
      </c>
      <c r="BN74" s="680">
        <f>IF(OR(D74="",L74=""),0,ROUND(BL74/Y74,References!$B$22))</f>
        <v>0</v>
      </c>
      <c r="BO74" s="684" t="str">
        <f>IF(AND(C74="",D74=""),"",IF(C74="",INDEX(References!#REF!,MATCH(Calculations!$D74,References!#REF!,0)),(INDEX(References!$L$4:$L$13,MATCH(Calculations!$C74,References!$H$4:$H$13,0)))))</f>
        <v/>
      </c>
      <c r="BP74" s="684" t="str">
        <f t="shared" si="57"/>
        <v/>
      </c>
      <c r="BQ74" s="684" t="str">
        <f t="shared" si="58"/>
        <v/>
      </c>
      <c r="BR74" s="684" t="str">
        <f t="shared" si="59"/>
        <v/>
      </c>
      <c r="BS74" s="691" t="str">
        <f t="shared" si="60"/>
        <v/>
      </c>
      <c r="BU74" s="692" t="str">
        <f>IF(AH74="","",AH74*References!$B$47)</f>
        <v/>
      </c>
      <c r="BV74" s="693" t="str">
        <f>IF(AI74="","",AI74*References!$B$47)</f>
        <v/>
      </c>
      <c r="BW74" s="693" t="str">
        <f>IF(AJ74="","",AJ74*References!$B$47)</f>
        <v/>
      </c>
      <c r="BX74" s="682">
        <f>IF(AK74="","",AK74*References!$B$47)</f>
        <v>0</v>
      </c>
      <c r="BZ74" s="692">
        <f t="shared" si="61"/>
        <v>0</v>
      </c>
      <c r="CA74" s="693">
        <f t="shared" si="62"/>
        <v>0</v>
      </c>
      <c r="CB74" s="693" t="str">
        <f t="shared" si="63"/>
        <v/>
      </c>
      <c r="CC74" s="693" t="str">
        <f t="shared" si="64"/>
        <v/>
      </c>
      <c r="CD74" s="682" t="str">
        <f t="shared" si="65"/>
        <v/>
      </c>
    </row>
    <row r="75" spans="2:82" x14ac:dyDescent="0.2">
      <c r="B75" s="669">
        <v>70</v>
      </c>
      <c r="C75" s="250" t="str">
        <f>IF('Customer Inputs'!$C85="","",'Customer Inputs'!$C85)</f>
        <v/>
      </c>
      <c r="D75" s="250" t="str">
        <f>IF(OR('Customer Inputs'!E85="",'Customer Inputs'!E85="No"),"",IF(F75="YES",References!$H$13,References!$H$12))</f>
        <v/>
      </c>
      <c r="E75" s="250" t="str">
        <f>IF(C75="","",'Customer Inputs'!$W85)</f>
        <v/>
      </c>
      <c r="F75" s="250" t="str">
        <f>IF(OR('Customer Inputs'!T85="",'Customer Inputs'!T85="No"),"","Yes")</f>
        <v/>
      </c>
      <c r="G75" s="251" t="str">
        <f>IF(C75="","",'Customer Inputs'!$M85)</f>
        <v/>
      </c>
      <c r="H75" s="251" t="str">
        <f t="shared" si="38"/>
        <v/>
      </c>
      <c r="I75" s="251" t="str">
        <f>IF(C75="","",'Customer Inputs'!$K85)</f>
        <v/>
      </c>
      <c r="J75" s="251" t="str">
        <f t="shared" si="39"/>
        <v/>
      </c>
      <c r="K75" s="251" t="str">
        <f t="shared" si="40"/>
        <v/>
      </c>
      <c r="L75" s="251" t="str">
        <f>IF(OR(D75="",'Customer Inputs'!$L85=""),"",'Customer Inputs'!$L85)</f>
        <v/>
      </c>
      <c r="M75" s="251" t="str">
        <f>IF(AND(C75="",D75=""),"",'Customer Inputs'!$AD85)</f>
        <v/>
      </c>
      <c r="N75" s="251" t="str">
        <f t="shared" si="41"/>
        <v/>
      </c>
      <c r="O75" s="690" t="str">
        <f>IF(AND(C75="",D75=""),"",'Customer Inputs'!$AB85)</f>
        <v/>
      </c>
      <c r="P75" s="251" t="str">
        <f>IF(OR(AA75=0,AA75&lt;0),"",IF(OR(C75="L734",C75="L734-P",C75="L744",C75="L744-P"),'Customer Inputs'!AB85,O75))</f>
        <v/>
      </c>
      <c r="Q75" s="251" t="str">
        <f t="shared" si="42"/>
        <v/>
      </c>
      <c r="R75" s="252" t="str">
        <f>IF(AND(C75="",D75=""),"",INDEX(References!$E$4:$E$65,MATCH('Customer Inputs'!$T$6,References!$D$4:$D$65,0)))</f>
        <v/>
      </c>
      <c r="S75" s="672" t="str">
        <f t="shared" si="37"/>
        <v/>
      </c>
      <c r="T75" s="673" t="str">
        <f t="shared" si="43"/>
        <v/>
      </c>
      <c r="U75" s="674" t="str">
        <f>IF(OR(M75=0,O75=0,'Customer Inputs'!Q85="",R75=0),"","PASS")</f>
        <v/>
      </c>
      <c r="V75" s="674" t="str">
        <f>IF(ADMIN!AE75="YES","YES",IF(ADMIN!AE75="NO","NO",""))</f>
        <v/>
      </c>
      <c r="W75" s="674" t="str">
        <f t="shared" si="44"/>
        <v/>
      </c>
      <c r="X75" s="674" t="str">
        <f t="shared" si="45"/>
        <v/>
      </c>
      <c r="Y75" s="674" t="str">
        <f t="shared" si="46"/>
        <v/>
      </c>
      <c r="Z75" s="255" t="str">
        <f>IF(AND(C75="",D75=""),"",IF(C75="",INDEX(References!$J$4:$J$13,MATCH(Calculations!$D75,References!H$4:$H$13,0)),(INDEX(References!$J$4:$J$13,MATCH(Calculations!$C75,References!H$4:$H$13,0)))))</f>
        <v/>
      </c>
      <c r="AA75" s="675" t="str">
        <f t="shared" si="47"/>
        <v/>
      </c>
      <c r="AB75" s="256" t="str">
        <f t="shared" si="48"/>
        <v/>
      </c>
      <c r="AC75" s="676" t="str">
        <f>IF(OR(C75="",I75=""),"",IF(U75="PASS",ROUND(AA75/X75,References!$B$23),IF(NOT(V75="YES"),0,ROUND(AA75/X75,References!$B$23))))</f>
        <v/>
      </c>
      <c r="AD75" s="676" t="str">
        <f>IF(AND(C75="",D75=""),"",IF(OR(D75=0,L75=0,Y75=""),0,ROUND(AB75/Y75,References!$B$23)))</f>
        <v/>
      </c>
      <c r="AE75" s="256" t="str">
        <f>IF(OR(C75="",I75=""),"",IF(U75="PASS",ROUND(AC75*X75,References!$B$23),IF(NOT(V75="YES"),0,ROUND(AC75*X75,References!$B$23))))</f>
        <v/>
      </c>
      <c r="AF75" s="256" t="str">
        <f>IF(AND(C75="",D75=""),"",IF(OR(D75=0,L75=0,Y75=""),0,ROUND(AD75*Y75,References!$B$23)))</f>
        <v/>
      </c>
      <c r="AG75" s="257" t="str">
        <f>IF(AND(C75="",D75=""),"",IF(C75="",INDEX(References!$K$4:$K$13,MATCH(Calculations!$D75,References!$H$4:$H$13,0)),INDEX(References!$K$4:$K$13,MATCH(Calculations!C75,References!$H$4:$H$13,0))))</f>
        <v/>
      </c>
      <c r="AH75" s="256" t="str">
        <f t="shared" si="34"/>
        <v/>
      </c>
      <c r="AI75" s="256" t="str">
        <f t="shared" si="35"/>
        <v/>
      </c>
      <c r="AJ75" s="257" t="str">
        <f>IF(OR(C75="",I75=""),"",IF(U75="PASS",ROUND(AH75/X75,References!$B$22),IF(NOT(V75="YES"),0,ROUND(AH75/X75,References!$B$22))))</f>
        <v/>
      </c>
      <c r="AK75" s="257">
        <f>IF(OR(D75="",L75=""),0,ROUND(AI75/Y75,References!$B$22))</f>
        <v>0</v>
      </c>
      <c r="AL75" s="258">
        <f>IF(OR(C75="",I75=""),0,IF(U75="PASS",ROUND(AJ75*X75,References!$B$22)))</f>
        <v>0</v>
      </c>
      <c r="AM75" s="258">
        <f>IF(OR(D75="",L75=""),0,IF(U75="PASS",ROUND(AK75*Y75,References!$B$22)))</f>
        <v>0</v>
      </c>
      <c r="AN75" s="258" t="str">
        <f t="shared" si="49"/>
        <v/>
      </c>
      <c r="AO75" s="259" t="str">
        <f>IF(D75="","",IF('Customer Information'!$L$15="Yes",(INDEX(References!$H$4:$AG$13,MATCH(Calculations!D75,References!$H$4:$H$13,0),25)),IF('Customer Information'!$L$15="No",(INDEX(References!$H$4:$AG$13,MATCH(Calculations!D75,References!$H$4:$H$13,0),24)))))</f>
        <v/>
      </c>
      <c r="AP75" s="541" t="str">
        <f>IF(C75="","",IF('Customer Information'!$L$15="Yes",(INDEX(References!$H$4:$AG$13,MATCH(Calculations!C75,References!$H$4:$H$13,0),25)),IF('Customer Information'!$L$15="No",(INDEX(References!$H$4:$AG$13,MATCH(Calculations!C75,References!$H$4:$H$13,0),24)))))</f>
        <v/>
      </c>
      <c r="AQ75" s="677" t="str">
        <f t="shared" si="50"/>
        <v/>
      </c>
      <c r="AR75" s="541" t="str">
        <f t="shared" si="51"/>
        <v/>
      </c>
      <c r="AS75" s="541">
        <f>IF(D75="",0,INDEX(References!$AG$4:$AG$13,MATCH(D75,References!$H$4:$H$13,0)))</f>
        <v>0</v>
      </c>
      <c r="AT75" s="541">
        <f>IF(C75="",0,INDEX(References!$AG$4:$AG$12,MATCH(C75,References!$H$4:$H$12,0)))</f>
        <v>0</v>
      </c>
      <c r="AU75" s="677" t="str">
        <f t="shared" si="52"/>
        <v/>
      </c>
      <c r="AV75" s="541" t="str">
        <f t="shared" si="53"/>
        <v/>
      </c>
      <c r="AW75" s="678" t="str">
        <f t="shared" si="54"/>
        <v/>
      </c>
      <c r="AX75" s="249"/>
      <c r="AY75" s="679" t="str">
        <f>IF(C75="","",INDEX(References!$I$4:$I$13,MATCH(Calculations!C75,References!$H$4:$H$13,0)))</f>
        <v/>
      </c>
      <c r="AZ75" s="680" t="str">
        <f>IF(C75="","",INDEX(References!$M$4:$M$13,MATCH(Calculations!C75,References!$H$4:$H$13,0)))</f>
        <v/>
      </c>
      <c r="BA75" s="680" t="str">
        <f>IF(C75="","",INDEX(References!$N$4:$N$13,MATCH(Calculations!C75,References!$H$4:$H$13,0)))</f>
        <v/>
      </c>
      <c r="BB75" s="681" t="str">
        <f>IF(C75="","",(AC75*AY75)/(1-INDEX(References!$O$4:$O$13,MATCH(Calculations!C75,References!$H$4:$H$13,0)))*((1-AZ75)*(1+BA75)))</f>
        <v/>
      </c>
      <c r="BC75" s="682" t="str">
        <f>IF(C75="","",(AJ75/(1-INDEX(References!$P$4:$P$13,MATCH(Calculations!C75,References!$H$4:$H$13,0)))*((1-AZ75)*(1+BA75))))</f>
        <v/>
      </c>
      <c r="BE75" s="683" t="str">
        <f>IF(D75="","",(INDEX(References!$I$4:$I$13,MATCH(Calculations!D75,References!$H$4:$H$13,0))))</f>
        <v/>
      </c>
      <c r="BF75" s="680" t="str">
        <f>IF(D75="","",INDEX(References!$M$4:$M$13,MATCH(Calculations!D75,References!$H$4:$H$13,0)))</f>
        <v/>
      </c>
      <c r="BG75" s="680" t="str">
        <f>IF(D75="","",INDEX(References!$N$4:$N$13,MATCH(Calculations!D75,References!$H$4:$H$13,0)))</f>
        <v/>
      </c>
      <c r="BH75" s="681" t="str">
        <f>IF(D75="","",(AD75*BE75)/(1-INDEX(References!$O$4:$O$13,MATCH(Calculations!D75,References!$H$4:$H$13,0)))*((1-BF75)*(1+BG75)))</f>
        <v/>
      </c>
      <c r="BI75" s="682" t="str">
        <f>IF(D75="","",AK75/(1-INDEX(References!$P$4:$P$13,MATCH(Calculations!D75,References!$H$4:$H$13,0)))*((1-BF75)*(1+BG75)))</f>
        <v/>
      </c>
      <c r="BK75" s="679" t="str">
        <f t="shared" si="55"/>
        <v/>
      </c>
      <c r="BL75" s="680" t="str">
        <f t="shared" si="56"/>
        <v/>
      </c>
      <c r="BM75" s="680" t="str">
        <f>IF(OR(C75="",I75=""),"",IF(U75="PASS",ROUND(BK75/X75,References!$B$22),IF(NOT(V75="YES"),0,ROUND(BK75/X75,References!$B$22))))</f>
        <v/>
      </c>
      <c r="BN75" s="680">
        <f>IF(OR(D75="",L75=""),0,ROUND(BL75/Y75,References!$B$22))</f>
        <v>0</v>
      </c>
      <c r="BO75" s="684" t="str">
        <f>IF(AND(C75="",D75=""),"",IF(C75="",INDEX(References!#REF!,MATCH(Calculations!$D75,References!#REF!,0)),(INDEX(References!$L$4:$L$13,MATCH(Calculations!$C75,References!$H$4:$H$13,0)))))</f>
        <v/>
      </c>
      <c r="BP75" s="684" t="str">
        <f t="shared" si="57"/>
        <v/>
      </c>
      <c r="BQ75" s="684" t="str">
        <f t="shared" si="58"/>
        <v/>
      </c>
      <c r="BR75" s="684" t="str">
        <f t="shared" si="59"/>
        <v/>
      </c>
      <c r="BS75" s="691" t="str">
        <f t="shared" si="60"/>
        <v/>
      </c>
      <c r="BU75" s="692" t="str">
        <f>IF(AH75="","",AH75*References!$B$47)</f>
        <v/>
      </c>
      <c r="BV75" s="693" t="str">
        <f>IF(AI75="","",AI75*References!$B$47)</f>
        <v/>
      </c>
      <c r="BW75" s="693" t="str">
        <f>IF(AJ75="","",AJ75*References!$B$47)</f>
        <v/>
      </c>
      <c r="BX75" s="682">
        <f>IF(AK75="","",AK75*References!$B$47)</f>
        <v>0</v>
      </c>
      <c r="BZ75" s="692">
        <f t="shared" si="61"/>
        <v>0</v>
      </c>
      <c r="CA75" s="693">
        <f t="shared" si="62"/>
        <v>0</v>
      </c>
      <c r="CB75" s="693" t="str">
        <f t="shared" si="63"/>
        <v/>
      </c>
      <c r="CC75" s="693" t="str">
        <f t="shared" si="64"/>
        <v/>
      </c>
      <c r="CD75" s="682" t="str">
        <f t="shared" si="65"/>
        <v/>
      </c>
    </row>
    <row r="76" spans="2:82" x14ac:dyDescent="0.2">
      <c r="B76" s="669">
        <v>71</v>
      </c>
      <c r="C76" s="250" t="str">
        <f>IF('Customer Inputs'!$C86="","",'Customer Inputs'!$C86)</f>
        <v/>
      </c>
      <c r="D76" s="250" t="str">
        <f>IF(OR('Customer Inputs'!E86="",'Customer Inputs'!E86="No"),"",IF(F76="YES",References!$H$13,References!$H$12))</f>
        <v/>
      </c>
      <c r="E76" s="250" t="str">
        <f>IF(C76="","",'Customer Inputs'!$W86)</f>
        <v/>
      </c>
      <c r="F76" s="250" t="str">
        <f>IF(OR('Customer Inputs'!T86="",'Customer Inputs'!T86="No"),"","Yes")</f>
        <v/>
      </c>
      <c r="G76" s="251" t="str">
        <f>IF(C76="","",'Customer Inputs'!$M86)</f>
        <v/>
      </c>
      <c r="H76" s="251" t="str">
        <f t="shared" si="38"/>
        <v/>
      </c>
      <c r="I76" s="251" t="str">
        <f>IF(C76="","",'Customer Inputs'!$K86)</f>
        <v/>
      </c>
      <c r="J76" s="251" t="str">
        <f t="shared" si="39"/>
        <v/>
      </c>
      <c r="K76" s="251" t="str">
        <f t="shared" si="40"/>
        <v/>
      </c>
      <c r="L76" s="251" t="str">
        <f>IF(OR(D76="",'Customer Inputs'!$L86=""),"",'Customer Inputs'!$L86)</f>
        <v/>
      </c>
      <c r="M76" s="251" t="str">
        <f>IF(AND(C76="",D76=""),"",'Customer Inputs'!$AD86)</f>
        <v/>
      </c>
      <c r="N76" s="251" t="str">
        <f t="shared" si="41"/>
        <v/>
      </c>
      <c r="O76" s="690" t="str">
        <f>IF(AND(C76="",D76=""),"",'Customer Inputs'!$AB86)</f>
        <v/>
      </c>
      <c r="P76" s="251" t="str">
        <f>IF(OR(AA76=0,AA76&lt;0),"",IF(OR(C76="L734",C76="L734-P",C76="L744",C76="L744-P"),'Customer Inputs'!AB86,O76))</f>
        <v/>
      </c>
      <c r="Q76" s="251" t="str">
        <f t="shared" si="42"/>
        <v/>
      </c>
      <c r="R76" s="252" t="str">
        <f>IF(AND(C76="",D76=""),"",INDEX(References!$E$4:$E$65,MATCH('Customer Inputs'!$T$6,References!$D$4:$D$65,0)))</f>
        <v/>
      </c>
      <c r="S76" s="672" t="str">
        <f t="shared" si="37"/>
        <v/>
      </c>
      <c r="T76" s="673" t="str">
        <f t="shared" si="43"/>
        <v/>
      </c>
      <c r="U76" s="674" t="str">
        <f>IF(OR(M76=0,O76=0,'Customer Inputs'!Q86="",R76=0),"","PASS")</f>
        <v/>
      </c>
      <c r="V76" s="674" t="str">
        <f>IF(ADMIN!AE76="YES","YES",IF(ADMIN!AE76="NO","NO",""))</f>
        <v/>
      </c>
      <c r="W76" s="674" t="str">
        <f t="shared" si="44"/>
        <v/>
      </c>
      <c r="X76" s="674" t="str">
        <f t="shared" si="45"/>
        <v/>
      </c>
      <c r="Y76" s="674" t="str">
        <f t="shared" si="46"/>
        <v/>
      </c>
      <c r="Z76" s="255" t="str">
        <f>IF(AND(C76="",D76=""),"",IF(C76="",INDEX(References!$J$4:$J$13,MATCH(Calculations!$D76,References!H$4:$H$13,0)),(INDEX(References!$J$4:$J$13,MATCH(Calculations!$C76,References!H$4:$H$13,0)))))</f>
        <v/>
      </c>
      <c r="AA76" s="675" t="str">
        <f t="shared" si="47"/>
        <v/>
      </c>
      <c r="AB76" s="256" t="str">
        <f t="shared" si="48"/>
        <v/>
      </c>
      <c r="AC76" s="676" t="str">
        <f>IF(OR(C76="",I76=""),"",IF(U76="PASS",ROUND(AA76/X76,References!$B$23),IF(NOT(V76="YES"),0,ROUND(AA76/X76,References!$B$23))))</f>
        <v/>
      </c>
      <c r="AD76" s="676" t="str">
        <f>IF(AND(C76="",D76=""),"",IF(OR(D76=0,L76=0,Y76=""),0,ROUND(AB76/Y76,References!$B$23)))</f>
        <v/>
      </c>
      <c r="AE76" s="256" t="str">
        <f>IF(OR(C76="",I76=""),"",IF(U76="PASS",ROUND(AC76*X76,References!$B$23),IF(NOT(V76="YES"),0,ROUND(AC76*X76,References!$B$23))))</f>
        <v/>
      </c>
      <c r="AF76" s="256" t="str">
        <f>IF(AND(C76="",D76=""),"",IF(OR(D76=0,L76=0,Y76=""),0,ROUND(AD76*Y76,References!$B$23)))</f>
        <v/>
      </c>
      <c r="AG76" s="257" t="str">
        <f>IF(AND(C76="",D76=""),"",IF(C76="",INDEX(References!$K$4:$K$13,MATCH(Calculations!$D76,References!$H$4:$H$13,0)),INDEX(References!$K$4:$K$13,MATCH(Calculations!C76,References!$H$4:$H$13,0))))</f>
        <v/>
      </c>
      <c r="AH76" s="256" t="str">
        <f t="shared" si="34"/>
        <v/>
      </c>
      <c r="AI76" s="256" t="str">
        <f t="shared" si="35"/>
        <v/>
      </c>
      <c r="AJ76" s="257" t="str">
        <f>IF(OR(C76="",I76=""),"",IF(U76="PASS",ROUND(AH76/X76,References!$B$22),IF(NOT(V76="YES"),0,ROUND(AH76/X76,References!$B$22))))</f>
        <v/>
      </c>
      <c r="AK76" s="257">
        <f>IF(OR(D76="",L76=""),0,ROUND(AI76/Y76,References!$B$22))</f>
        <v>0</v>
      </c>
      <c r="AL76" s="258">
        <f>IF(OR(C76="",I76=""),0,IF(U76="PASS",ROUND(AJ76*X76,References!$B$22)))</f>
        <v>0</v>
      </c>
      <c r="AM76" s="258">
        <f>IF(OR(D76="",L76=""),0,IF(U76="PASS",ROUND(AK76*Y76,References!$B$22)))</f>
        <v>0</v>
      </c>
      <c r="AN76" s="258" t="str">
        <f t="shared" si="49"/>
        <v/>
      </c>
      <c r="AO76" s="259" t="str">
        <f>IF(D76="","",IF('Customer Information'!$L$15="Yes",(INDEX(References!$H$4:$AG$13,MATCH(Calculations!D76,References!$H$4:$H$13,0),25)),IF('Customer Information'!$L$15="No",(INDEX(References!$H$4:$AG$13,MATCH(Calculations!D76,References!$H$4:$H$13,0),24)))))</f>
        <v/>
      </c>
      <c r="AP76" s="541" t="str">
        <f>IF(C76="","",IF('Customer Information'!$L$15="Yes",(INDEX(References!$H$4:$AG$13,MATCH(Calculations!C76,References!$H$4:$H$13,0),25)),IF('Customer Information'!$L$15="No",(INDEX(References!$H$4:$AG$13,MATCH(Calculations!C76,References!$H$4:$H$13,0),24)))))</f>
        <v/>
      </c>
      <c r="AQ76" s="677" t="str">
        <f t="shared" si="50"/>
        <v/>
      </c>
      <c r="AR76" s="541" t="str">
        <f t="shared" si="51"/>
        <v/>
      </c>
      <c r="AS76" s="541">
        <f>IF(D76="",0,INDEX(References!$AG$4:$AG$13,MATCH(D76,References!$H$4:$H$13,0)))</f>
        <v>0</v>
      </c>
      <c r="AT76" s="541">
        <f>IF(C76="",0,INDEX(References!$AG$4:$AG$12,MATCH(C76,References!$H$4:$H$12,0)))</f>
        <v>0</v>
      </c>
      <c r="AU76" s="677" t="str">
        <f t="shared" si="52"/>
        <v/>
      </c>
      <c r="AV76" s="541" t="str">
        <f t="shared" si="53"/>
        <v/>
      </c>
      <c r="AW76" s="678" t="str">
        <f t="shared" si="54"/>
        <v/>
      </c>
      <c r="AX76" s="249"/>
      <c r="AY76" s="679" t="str">
        <f>IF(C76="","",INDEX(References!$I$4:$I$13,MATCH(Calculations!C76,References!$H$4:$H$13,0)))</f>
        <v/>
      </c>
      <c r="AZ76" s="680" t="str">
        <f>IF(C76="","",INDEX(References!$M$4:$M$13,MATCH(Calculations!C76,References!$H$4:$H$13,0)))</f>
        <v/>
      </c>
      <c r="BA76" s="680" t="str">
        <f>IF(C76="","",INDEX(References!$N$4:$N$13,MATCH(Calculations!C76,References!$H$4:$H$13,0)))</f>
        <v/>
      </c>
      <c r="BB76" s="681" t="str">
        <f>IF(C76="","",(AC76*AY76)/(1-INDEX(References!$O$4:$O$13,MATCH(Calculations!C76,References!$H$4:$H$13,0)))*((1-AZ76)*(1+BA76)))</f>
        <v/>
      </c>
      <c r="BC76" s="682" t="str">
        <f>IF(C76="","",(AJ76/(1-INDEX(References!$P$4:$P$13,MATCH(Calculations!C76,References!$H$4:$H$13,0)))*((1-AZ76)*(1+BA76))))</f>
        <v/>
      </c>
      <c r="BE76" s="683" t="str">
        <f>IF(D76="","",(INDEX(References!$I$4:$I$13,MATCH(Calculations!D76,References!$H$4:$H$13,0))))</f>
        <v/>
      </c>
      <c r="BF76" s="680" t="str">
        <f>IF(D76="","",INDEX(References!$M$4:$M$13,MATCH(Calculations!D76,References!$H$4:$H$13,0)))</f>
        <v/>
      </c>
      <c r="BG76" s="680" t="str">
        <f>IF(D76="","",INDEX(References!$N$4:$N$13,MATCH(Calculations!D76,References!$H$4:$H$13,0)))</f>
        <v/>
      </c>
      <c r="BH76" s="681" t="str">
        <f>IF(D76="","",(AD76*BE76)/(1-INDEX(References!$O$4:$O$13,MATCH(Calculations!D76,References!$H$4:$H$13,0)))*((1-BF76)*(1+BG76)))</f>
        <v/>
      </c>
      <c r="BI76" s="682" t="str">
        <f>IF(D76="","",AK76/(1-INDEX(References!$P$4:$P$13,MATCH(Calculations!D76,References!$H$4:$H$13,0)))*((1-BF76)*(1+BG76)))</f>
        <v/>
      </c>
      <c r="BK76" s="679" t="str">
        <f t="shared" si="55"/>
        <v/>
      </c>
      <c r="BL76" s="680" t="str">
        <f t="shared" si="56"/>
        <v/>
      </c>
      <c r="BM76" s="680" t="str">
        <f>IF(OR(C76="",I76=""),"",IF(U76="PASS",ROUND(BK76/X76,References!$B$22),IF(NOT(V76="YES"),0,ROUND(BK76/X76,References!$B$22))))</f>
        <v/>
      </c>
      <c r="BN76" s="680">
        <f>IF(OR(D76="",L76=""),0,ROUND(BL76/Y76,References!$B$22))</f>
        <v>0</v>
      </c>
      <c r="BO76" s="684" t="str">
        <f>IF(AND(C76="",D76=""),"",IF(C76="",INDEX(References!#REF!,MATCH(Calculations!$D76,References!#REF!,0)),(INDEX(References!$L$4:$L$13,MATCH(Calculations!$C76,References!$H$4:$H$13,0)))))</f>
        <v/>
      </c>
      <c r="BP76" s="684" t="str">
        <f t="shared" si="57"/>
        <v/>
      </c>
      <c r="BQ76" s="684" t="str">
        <f t="shared" si="58"/>
        <v/>
      </c>
      <c r="BR76" s="684" t="str">
        <f t="shared" si="59"/>
        <v/>
      </c>
      <c r="BS76" s="691" t="str">
        <f t="shared" si="60"/>
        <v/>
      </c>
      <c r="BU76" s="692" t="str">
        <f>IF(AH76="","",AH76*References!$B$47)</f>
        <v/>
      </c>
      <c r="BV76" s="693" t="str">
        <f>IF(AI76="","",AI76*References!$B$47)</f>
        <v/>
      </c>
      <c r="BW76" s="693" t="str">
        <f>IF(AJ76="","",AJ76*References!$B$47)</f>
        <v/>
      </c>
      <c r="BX76" s="682">
        <f>IF(AK76="","",AK76*References!$B$47)</f>
        <v>0</v>
      </c>
      <c r="BZ76" s="692">
        <f t="shared" si="61"/>
        <v>0</v>
      </c>
      <c r="CA76" s="693">
        <f t="shared" si="62"/>
        <v>0</v>
      </c>
      <c r="CB76" s="693" t="str">
        <f t="shared" si="63"/>
        <v/>
      </c>
      <c r="CC76" s="693" t="str">
        <f t="shared" si="64"/>
        <v/>
      </c>
      <c r="CD76" s="682" t="str">
        <f t="shared" si="65"/>
        <v/>
      </c>
    </row>
    <row r="77" spans="2:82" x14ac:dyDescent="0.2">
      <c r="B77" s="669">
        <v>72</v>
      </c>
      <c r="C77" s="250" t="str">
        <f>IF('Customer Inputs'!$C87="","",'Customer Inputs'!$C87)</f>
        <v/>
      </c>
      <c r="D77" s="250" t="str">
        <f>IF(OR('Customer Inputs'!E87="",'Customer Inputs'!E87="No"),"",IF(F77="YES",References!$H$13,References!$H$12))</f>
        <v/>
      </c>
      <c r="E77" s="250" t="str">
        <f>IF(C77="","",'Customer Inputs'!$W87)</f>
        <v/>
      </c>
      <c r="F77" s="250" t="str">
        <f>IF(OR('Customer Inputs'!T87="",'Customer Inputs'!T87="No"),"","Yes")</f>
        <v/>
      </c>
      <c r="G77" s="251" t="str">
        <f>IF(C77="","",'Customer Inputs'!$M87)</f>
        <v/>
      </c>
      <c r="H77" s="251" t="str">
        <f t="shared" si="38"/>
        <v/>
      </c>
      <c r="I77" s="251" t="str">
        <f>IF(C77="","",'Customer Inputs'!$K87)</f>
        <v/>
      </c>
      <c r="J77" s="251" t="str">
        <f t="shared" si="39"/>
        <v/>
      </c>
      <c r="K77" s="251" t="str">
        <f t="shared" si="40"/>
        <v/>
      </c>
      <c r="L77" s="251" t="str">
        <f>IF(OR(D77="",'Customer Inputs'!$L87=""),"",'Customer Inputs'!$L87)</f>
        <v/>
      </c>
      <c r="M77" s="251" t="str">
        <f>IF(AND(C77="",D77=""),"",'Customer Inputs'!$AD87)</f>
        <v/>
      </c>
      <c r="N77" s="251" t="str">
        <f t="shared" si="41"/>
        <v/>
      </c>
      <c r="O77" s="690" t="str">
        <f>IF(AND(C77="",D77=""),"",'Customer Inputs'!$AB87)</f>
        <v/>
      </c>
      <c r="P77" s="251" t="str">
        <f>IF(OR(AA77=0,AA77&lt;0),"",IF(OR(C77="L734",C77="L734-P",C77="L744",C77="L744-P"),'Customer Inputs'!AB87,O77))</f>
        <v/>
      </c>
      <c r="Q77" s="251" t="str">
        <f t="shared" si="42"/>
        <v/>
      </c>
      <c r="R77" s="252" t="str">
        <f>IF(AND(C77="",D77=""),"",INDEX(References!$E$4:$E$65,MATCH('Customer Inputs'!$T$6,References!$D$4:$D$65,0)))</f>
        <v/>
      </c>
      <c r="S77" s="672" t="str">
        <f t="shared" si="37"/>
        <v/>
      </c>
      <c r="T77" s="673" t="str">
        <f t="shared" si="43"/>
        <v/>
      </c>
      <c r="U77" s="674" t="str">
        <f>IF(OR(M77=0,O77=0,'Customer Inputs'!Q87="",R77=0),"","PASS")</f>
        <v/>
      </c>
      <c r="V77" s="674" t="str">
        <f>IF(ADMIN!AE77="YES","YES",IF(ADMIN!AE77="NO","NO",""))</f>
        <v/>
      </c>
      <c r="W77" s="674" t="str">
        <f t="shared" si="44"/>
        <v/>
      </c>
      <c r="X77" s="674" t="str">
        <f t="shared" si="45"/>
        <v/>
      </c>
      <c r="Y77" s="674" t="str">
        <f t="shared" si="46"/>
        <v/>
      </c>
      <c r="Z77" s="255" t="str">
        <f>IF(AND(C77="",D77=""),"",IF(C77="",INDEX(References!$J$4:$J$13,MATCH(Calculations!$D77,References!H$4:$H$13,0)),(INDEX(References!$J$4:$J$13,MATCH(Calculations!$C77,References!H$4:$H$13,0)))))</f>
        <v/>
      </c>
      <c r="AA77" s="675" t="str">
        <f t="shared" si="47"/>
        <v/>
      </c>
      <c r="AB77" s="256" t="str">
        <f t="shared" si="48"/>
        <v/>
      </c>
      <c r="AC77" s="676" t="str">
        <f>IF(OR(C77="",I77=""),"",IF(U77="PASS",ROUND(AA77/X77,References!$B$23),IF(NOT(V77="YES"),0,ROUND(AA77/X77,References!$B$23))))</f>
        <v/>
      </c>
      <c r="AD77" s="676" t="str">
        <f>IF(AND(C77="",D77=""),"",IF(OR(D77=0,L77=0,Y77=""),0,ROUND(AB77/Y77,References!$B$23)))</f>
        <v/>
      </c>
      <c r="AE77" s="256" t="str">
        <f>IF(OR(C77="",I77=""),"",IF(U77="PASS",ROUND(AC77*X77,References!$B$23),IF(NOT(V77="YES"),0,ROUND(AC77*X77,References!$B$23))))</f>
        <v/>
      </c>
      <c r="AF77" s="256" t="str">
        <f>IF(AND(C77="",D77=""),"",IF(OR(D77=0,L77=0,Y77=""),0,ROUND(AD77*Y77,References!$B$23)))</f>
        <v/>
      </c>
      <c r="AG77" s="257" t="str">
        <f>IF(AND(C77="",D77=""),"",IF(C77="",INDEX(References!$K$4:$K$13,MATCH(Calculations!$D77,References!$H$4:$H$13,0)),INDEX(References!$K$4:$K$13,MATCH(Calculations!C77,References!$H$4:$H$13,0))))</f>
        <v/>
      </c>
      <c r="AH77" s="256" t="str">
        <f t="shared" ref="AH77:AH140" si="66">IF(OR(C77="",I77=""),"",IF(U77="PASS",IF(F77="Yes",((1-S77)*AG77*R77*(M77*O77)/1000)-((1-S77)*AG77*R77*(G77*I77)/1000),(AG77*T77/1000)*R77),IF(NOT(V77="YES"),0,IF(F77="Yes",((1-S77)*AG77*R77*(M77*O77)/1000)-((1-S77)*AG77*R77*(G77*I77)/1000),(AG77*T77/1000)*R77))))</f>
        <v/>
      </c>
      <c r="AI77" s="256" t="str">
        <f t="shared" ref="AI77:AI140" si="67">IF(OR(D77="",L77=""),"",IF(C77="",(S77*AG77*(M77*O77)/1000)*R77,IF(F77="Yes",0,(S77*AG77*(G77*I77)/1000)*R77)))</f>
        <v/>
      </c>
      <c r="AJ77" s="257" t="str">
        <f>IF(OR(C77="",I77=""),"",IF(U77="PASS",ROUND(AH77/X77,References!$B$22),IF(NOT(V77="YES"),0,ROUND(AH77/X77,References!$B$22))))</f>
        <v/>
      </c>
      <c r="AK77" s="257">
        <f>IF(OR(D77="",L77=""),0,ROUND(AI77/Y77,References!$B$22))</f>
        <v>0</v>
      </c>
      <c r="AL77" s="258">
        <f>IF(OR(C77="",I77=""),0,IF(U77="PASS",ROUND(AJ77*X77,References!$B$22)))</f>
        <v>0</v>
      </c>
      <c r="AM77" s="258">
        <f>IF(OR(D77="",L77=""),0,IF(U77="PASS",ROUND(AK77*Y77,References!$B$22)))</f>
        <v>0</v>
      </c>
      <c r="AN77" s="258" t="str">
        <f t="shared" si="49"/>
        <v/>
      </c>
      <c r="AO77" s="259" t="str">
        <f>IF(D77="","",IF('Customer Information'!$L$15="Yes",(INDEX(References!$H$4:$AG$13,MATCH(Calculations!D77,References!$H$4:$H$13,0),25)),IF('Customer Information'!$L$15="No",(INDEX(References!$H$4:$AG$13,MATCH(Calculations!D77,References!$H$4:$H$13,0),24)))))</f>
        <v/>
      </c>
      <c r="AP77" s="541" t="str">
        <f>IF(C77="","",IF('Customer Information'!$L$15="Yes",(INDEX(References!$H$4:$AG$13,MATCH(Calculations!C77,References!$H$4:$H$13,0),25)),IF('Customer Information'!$L$15="No",(INDEX(References!$H$4:$AG$13,MATCH(Calculations!C77,References!$H$4:$H$13,0),24)))))</f>
        <v/>
      </c>
      <c r="AQ77" s="677" t="str">
        <f t="shared" si="50"/>
        <v/>
      </c>
      <c r="AR77" s="541" t="str">
        <f t="shared" si="51"/>
        <v/>
      </c>
      <c r="AS77" s="541">
        <f>IF(D77="",0,INDEX(References!$AG$4:$AG$13,MATCH(D77,References!$H$4:$H$13,0)))</f>
        <v>0</v>
      </c>
      <c r="AT77" s="541">
        <f>IF(C77="",0,INDEX(References!$AG$4:$AG$12,MATCH(C77,References!$H$4:$H$12,0)))</f>
        <v>0</v>
      </c>
      <c r="AU77" s="677" t="str">
        <f t="shared" si="52"/>
        <v/>
      </c>
      <c r="AV77" s="541" t="str">
        <f t="shared" si="53"/>
        <v/>
      </c>
      <c r="AW77" s="678" t="str">
        <f t="shared" si="54"/>
        <v/>
      </c>
      <c r="AX77" s="249"/>
      <c r="AY77" s="679" t="str">
        <f>IF(C77="","",INDEX(References!$I$4:$I$13,MATCH(Calculations!C77,References!$H$4:$H$13,0)))</f>
        <v/>
      </c>
      <c r="AZ77" s="680" t="str">
        <f>IF(C77="","",INDEX(References!$M$4:$M$13,MATCH(Calculations!C77,References!$H$4:$H$13,0)))</f>
        <v/>
      </c>
      <c r="BA77" s="680" t="str">
        <f>IF(C77="","",INDEX(References!$N$4:$N$13,MATCH(Calculations!C77,References!$H$4:$H$13,0)))</f>
        <v/>
      </c>
      <c r="BB77" s="681" t="str">
        <f>IF(C77="","",(AC77*AY77)/(1-INDEX(References!$O$4:$O$13,MATCH(Calculations!C77,References!$H$4:$H$13,0)))*((1-AZ77)*(1+BA77)))</f>
        <v/>
      </c>
      <c r="BC77" s="682" t="str">
        <f>IF(C77="","",(AJ77/(1-INDEX(References!$P$4:$P$13,MATCH(Calculations!C77,References!$H$4:$H$13,0)))*((1-AZ77)*(1+BA77))))</f>
        <v/>
      </c>
      <c r="BE77" s="683" t="str">
        <f>IF(D77="","",(INDEX(References!$I$4:$I$13,MATCH(Calculations!D77,References!$H$4:$H$13,0))))</f>
        <v/>
      </c>
      <c r="BF77" s="680" t="str">
        <f>IF(D77="","",INDEX(References!$M$4:$M$13,MATCH(Calculations!D77,References!$H$4:$H$13,0)))</f>
        <v/>
      </c>
      <c r="BG77" s="680" t="str">
        <f>IF(D77="","",INDEX(References!$N$4:$N$13,MATCH(Calculations!D77,References!$H$4:$H$13,0)))</f>
        <v/>
      </c>
      <c r="BH77" s="681" t="str">
        <f>IF(D77="","",(AD77*BE77)/(1-INDEX(References!$O$4:$O$13,MATCH(Calculations!D77,References!$H$4:$H$13,0)))*((1-BF77)*(1+BG77)))</f>
        <v/>
      </c>
      <c r="BI77" s="682" t="str">
        <f>IF(D77="","",AK77/(1-INDEX(References!$P$4:$P$13,MATCH(Calculations!D77,References!$H$4:$H$13,0)))*((1-BF77)*(1+BG77)))</f>
        <v/>
      </c>
      <c r="BK77" s="679" t="str">
        <f t="shared" si="55"/>
        <v/>
      </c>
      <c r="BL77" s="680" t="str">
        <f t="shared" si="56"/>
        <v/>
      </c>
      <c r="BM77" s="680" t="str">
        <f>IF(OR(C77="",I77=""),"",IF(U77="PASS",ROUND(BK77/X77,References!$B$22),IF(NOT(V77="YES"),0,ROUND(BK77/X77,References!$B$22))))</f>
        <v/>
      </c>
      <c r="BN77" s="680">
        <f>IF(OR(D77="",L77=""),0,ROUND(BL77/Y77,References!$B$22))</f>
        <v>0</v>
      </c>
      <c r="BO77" s="684" t="str">
        <f>IF(AND(C77="",D77=""),"",IF(C77="",INDEX(References!#REF!,MATCH(Calculations!$D77,References!#REF!,0)),(INDEX(References!$L$4:$L$13,MATCH(Calculations!$C77,References!$H$4:$H$13,0)))))</f>
        <v/>
      </c>
      <c r="BP77" s="684" t="str">
        <f t="shared" si="57"/>
        <v/>
      </c>
      <c r="BQ77" s="684" t="str">
        <f t="shared" si="58"/>
        <v/>
      </c>
      <c r="BR77" s="684" t="str">
        <f t="shared" si="59"/>
        <v/>
      </c>
      <c r="BS77" s="691" t="str">
        <f t="shared" si="60"/>
        <v/>
      </c>
      <c r="BU77" s="692" t="str">
        <f>IF(AH77="","",AH77*References!$B$47)</f>
        <v/>
      </c>
      <c r="BV77" s="693" t="str">
        <f>IF(AI77="","",AI77*References!$B$47)</f>
        <v/>
      </c>
      <c r="BW77" s="693" t="str">
        <f>IF(AJ77="","",AJ77*References!$B$47)</f>
        <v/>
      </c>
      <c r="BX77" s="682">
        <f>IF(AK77="","",AK77*References!$B$47)</f>
        <v>0</v>
      </c>
      <c r="BZ77" s="692">
        <f t="shared" si="61"/>
        <v>0</v>
      </c>
      <c r="CA77" s="693">
        <f t="shared" si="62"/>
        <v>0</v>
      </c>
      <c r="CB77" s="693" t="str">
        <f t="shared" si="63"/>
        <v/>
      </c>
      <c r="CC77" s="693" t="str">
        <f t="shared" si="64"/>
        <v/>
      </c>
      <c r="CD77" s="682" t="str">
        <f t="shared" si="65"/>
        <v/>
      </c>
    </row>
    <row r="78" spans="2:82" x14ac:dyDescent="0.2">
      <c r="B78" s="669">
        <v>73</v>
      </c>
      <c r="C78" s="250" t="str">
        <f>IF('Customer Inputs'!$C88="","",'Customer Inputs'!$C88)</f>
        <v/>
      </c>
      <c r="D78" s="250" t="str">
        <f>IF(OR('Customer Inputs'!E88="",'Customer Inputs'!E88="No"),"",IF(F78="YES",References!$H$13,References!$H$12))</f>
        <v/>
      </c>
      <c r="E78" s="250" t="str">
        <f>IF(C78="","",'Customer Inputs'!$W88)</f>
        <v/>
      </c>
      <c r="F78" s="250" t="str">
        <f>IF(OR('Customer Inputs'!T88="",'Customer Inputs'!T88="No"),"","Yes")</f>
        <v/>
      </c>
      <c r="G78" s="251" t="str">
        <f>IF(C78="","",'Customer Inputs'!$M88)</f>
        <v/>
      </c>
      <c r="H78" s="251" t="str">
        <f t="shared" si="38"/>
        <v/>
      </c>
      <c r="I78" s="251" t="str">
        <f>IF(C78="","",'Customer Inputs'!$K88)</f>
        <v/>
      </c>
      <c r="J78" s="251" t="str">
        <f t="shared" si="39"/>
        <v/>
      </c>
      <c r="K78" s="251" t="str">
        <f t="shared" si="40"/>
        <v/>
      </c>
      <c r="L78" s="251" t="str">
        <f>IF(OR(D78="",'Customer Inputs'!$L88=""),"",'Customer Inputs'!$L88)</f>
        <v/>
      </c>
      <c r="M78" s="251" t="str">
        <f>IF(AND(C78="",D78=""),"",'Customer Inputs'!$AD88)</f>
        <v/>
      </c>
      <c r="N78" s="251" t="str">
        <f t="shared" si="41"/>
        <v/>
      </c>
      <c r="O78" s="690" t="str">
        <f>IF(AND(C78="",D78=""),"",'Customer Inputs'!$AB88)</f>
        <v/>
      </c>
      <c r="P78" s="251" t="str">
        <f>IF(OR(AA78=0,AA78&lt;0),"",IF(OR(C78="L734",C78="L734-P",C78="L744",C78="L744-P"),'Customer Inputs'!AB88,O78))</f>
        <v/>
      </c>
      <c r="Q78" s="251" t="str">
        <f t="shared" si="42"/>
        <v/>
      </c>
      <c r="R78" s="252" t="str">
        <f>IF(AND(C78="",D78=""),"",INDEX(References!$E$4:$E$65,MATCH('Customer Inputs'!$T$6,References!$D$4:$D$65,0)))</f>
        <v/>
      </c>
      <c r="S78" s="672" t="str">
        <f t="shared" si="37"/>
        <v/>
      </c>
      <c r="T78" s="673" t="str">
        <f t="shared" si="43"/>
        <v/>
      </c>
      <c r="U78" s="674" t="str">
        <f>IF(OR(M78=0,O78=0,'Customer Inputs'!Q88="",R78=0),"","PASS")</f>
        <v/>
      </c>
      <c r="V78" s="674" t="str">
        <f>IF(ADMIN!AE78="YES","YES",IF(ADMIN!AE78="NO","NO",""))</f>
        <v/>
      </c>
      <c r="W78" s="674" t="str">
        <f t="shared" si="44"/>
        <v/>
      </c>
      <c r="X78" s="674" t="str">
        <f t="shared" si="45"/>
        <v/>
      </c>
      <c r="Y78" s="674" t="str">
        <f t="shared" si="46"/>
        <v/>
      </c>
      <c r="Z78" s="255" t="str">
        <f>IF(AND(C78="",D78=""),"",IF(C78="",INDEX(References!$J$4:$J$13,MATCH(Calculations!$D78,References!H$4:$H$13,0)),(INDEX(References!$J$4:$J$13,MATCH(Calculations!$C78,References!H$4:$H$13,0)))))</f>
        <v/>
      </c>
      <c r="AA78" s="675" t="str">
        <f t="shared" si="47"/>
        <v/>
      </c>
      <c r="AB78" s="256" t="str">
        <f t="shared" si="48"/>
        <v/>
      </c>
      <c r="AC78" s="676" t="str">
        <f>IF(OR(C78="",I78=""),"",IF(U78="PASS",ROUND(AA78/X78,References!$B$23),IF(NOT(V78="YES"),0,ROUND(AA78/X78,References!$B$23))))</f>
        <v/>
      </c>
      <c r="AD78" s="676" t="str">
        <f>IF(AND(C78="",D78=""),"",IF(OR(D78=0,L78=0,Y78=""),0,ROUND(AB78/Y78,References!$B$23)))</f>
        <v/>
      </c>
      <c r="AE78" s="256" t="str">
        <f>IF(OR(C78="",I78=""),"",IF(U78="PASS",ROUND(AC78*X78,References!$B$23),IF(NOT(V78="YES"),0,ROUND(AC78*X78,References!$B$23))))</f>
        <v/>
      </c>
      <c r="AF78" s="256" t="str">
        <f>IF(AND(C78="",D78=""),"",IF(OR(D78=0,L78=0,Y78=""),0,ROUND(AD78*Y78,References!$B$23)))</f>
        <v/>
      </c>
      <c r="AG78" s="257" t="str">
        <f>IF(AND(C78="",D78=""),"",IF(C78="",INDEX(References!$K$4:$K$13,MATCH(Calculations!$D78,References!$H$4:$H$13,0)),INDEX(References!$K$4:$K$13,MATCH(Calculations!C78,References!$H$4:$H$13,0))))</f>
        <v/>
      </c>
      <c r="AH78" s="256" t="str">
        <f t="shared" si="66"/>
        <v/>
      </c>
      <c r="AI78" s="256" t="str">
        <f t="shared" si="67"/>
        <v/>
      </c>
      <c r="AJ78" s="257" t="str">
        <f>IF(OR(C78="",I78=""),"",IF(U78="PASS",ROUND(AH78/X78,References!$B$22),IF(NOT(V78="YES"),0,ROUND(AH78/X78,References!$B$22))))</f>
        <v/>
      </c>
      <c r="AK78" s="257">
        <f>IF(OR(D78="",L78=""),0,ROUND(AI78/Y78,References!$B$22))</f>
        <v>0</v>
      </c>
      <c r="AL78" s="258">
        <f>IF(OR(C78="",I78=""),0,IF(U78="PASS",ROUND(AJ78*X78,References!$B$22)))</f>
        <v>0</v>
      </c>
      <c r="AM78" s="258">
        <f>IF(OR(D78="",L78=""),0,IF(U78="PASS",ROUND(AK78*Y78,References!$B$22)))</f>
        <v>0</v>
      </c>
      <c r="AN78" s="258" t="str">
        <f t="shared" si="49"/>
        <v/>
      </c>
      <c r="AO78" s="259" t="str">
        <f>IF(D78="","",IF('Customer Information'!$L$15="Yes",(INDEX(References!$H$4:$AG$13,MATCH(Calculations!D78,References!$H$4:$H$13,0),25)),IF('Customer Information'!$L$15="No",(INDEX(References!$H$4:$AG$13,MATCH(Calculations!D78,References!$H$4:$H$13,0),24)))))</f>
        <v/>
      </c>
      <c r="AP78" s="541" t="str">
        <f>IF(C78="","",IF('Customer Information'!$L$15="Yes",(INDEX(References!$H$4:$AG$13,MATCH(Calculations!C78,References!$H$4:$H$13,0),25)),IF('Customer Information'!$L$15="No",(INDEX(References!$H$4:$AG$13,MATCH(Calculations!C78,References!$H$4:$H$13,0),24)))))</f>
        <v/>
      </c>
      <c r="AQ78" s="677" t="str">
        <f t="shared" si="50"/>
        <v/>
      </c>
      <c r="AR78" s="541" t="str">
        <f t="shared" si="51"/>
        <v/>
      </c>
      <c r="AS78" s="541">
        <f>IF(D78="",0,INDEX(References!$AG$4:$AG$13,MATCH(D78,References!$H$4:$H$13,0)))</f>
        <v>0</v>
      </c>
      <c r="AT78" s="541">
        <f>IF(C78="",0,INDEX(References!$AG$4:$AG$12,MATCH(C78,References!$H$4:$H$12,0)))</f>
        <v>0</v>
      </c>
      <c r="AU78" s="677" t="str">
        <f t="shared" si="52"/>
        <v/>
      </c>
      <c r="AV78" s="541" t="str">
        <f t="shared" si="53"/>
        <v/>
      </c>
      <c r="AW78" s="678" t="str">
        <f t="shared" si="54"/>
        <v/>
      </c>
      <c r="AX78" s="249"/>
      <c r="AY78" s="679" t="str">
        <f>IF(C78="","",INDEX(References!$I$4:$I$13,MATCH(Calculations!C78,References!$H$4:$H$13,0)))</f>
        <v/>
      </c>
      <c r="AZ78" s="680" t="str">
        <f>IF(C78="","",INDEX(References!$M$4:$M$13,MATCH(Calculations!C78,References!$H$4:$H$13,0)))</f>
        <v/>
      </c>
      <c r="BA78" s="680" t="str">
        <f>IF(C78="","",INDEX(References!$N$4:$N$13,MATCH(Calculations!C78,References!$H$4:$H$13,0)))</f>
        <v/>
      </c>
      <c r="BB78" s="681" t="str">
        <f>IF(C78="","",(AC78*AY78)/(1-INDEX(References!$O$4:$O$13,MATCH(Calculations!C78,References!$H$4:$H$13,0)))*((1-AZ78)*(1+BA78)))</f>
        <v/>
      </c>
      <c r="BC78" s="682" t="str">
        <f>IF(C78="","",(AJ78/(1-INDEX(References!$P$4:$P$13,MATCH(Calculations!C78,References!$H$4:$H$13,0)))*((1-AZ78)*(1+BA78))))</f>
        <v/>
      </c>
      <c r="BE78" s="683" t="str">
        <f>IF(D78="","",(INDEX(References!$I$4:$I$13,MATCH(Calculations!D78,References!$H$4:$H$13,0))))</f>
        <v/>
      </c>
      <c r="BF78" s="680" t="str">
        <f>IF(D78="","",INDEX(References!$M$4:$M$13,MATCH(Calculations!D78,References!$H$4:$H$13,0)))</f>
        <v/>
      </c>
      <c r="BG78" s="680" t="str">
        <f>IF(D78="","",INDEX(References!$N$4:$N$13,MATCH(Calculations!D78,References!$H$4:$H$13,0)))</f>
        <v/>
      </c>
      <c r="BH78" s="681" t="str">
        <f>IF(D78="","",(AD78*BE78)/(1-INDEX(References!$O$4:$O$13,MATCH(Calculations!D78,References!$H$4:$H$13,0)))*((1-BF78)*(1+BG78)))</f>
        <v/>
      </c>
      <c r="BI78" s="682" t="str">
        <f>IF(D78="","",AK78/(1-INDEX(References!$P$4:$P$13,MATCH(Calculations!D78,References!$H$4:$H$13,0)))*((1-BF78)*(1+BG78)))</f>
        <v/>
      </c>
      <c r="BK78" s="679" t="str">
        <f t="shared" si="55"/>
        <v/>
      </c>
      <c r="BL78" s="680" t="str">
        <f t="shared" si="56"/>
        <v/>
      </c>
      <c r="BM78" s="680" t="str">
        <f>IF(OR(C78="",I78=""),"",IF(U78="PASS",ROUND(BK78/X78,References!$B$22),IF(NOT(V78="YES"),0,ROUND(BK78/X78,References!$B$22))))</f>
        <v/>
      </c>
      <c r="BN78" s="680">
        <f>IF(OR(D78="",L78=""),0,ROUND(BL78/Y78,References!$B$22))</f>
        <v>0</v>
      </c>
      <c r="BO78" s="684" t="str">
        <f>IF(AND(C78="",D78=""),"",IF(C78="",INDEX(References!#REF!,MATCH(Calculations!$D78,References!#REF!,0)),(INDEX(References!$L$4:$L$13,MATCH(Calculations!$C78,References!$H$4:$H$13,0)))))</f>
        <v/>
      </c>
      <c r="BP78" s="684" t="str">
        <f t="shared" si="57"/>
        <v/>
      </c>
      <c r="BQ78" s="684" t="str">
        <f t="shared" si="58"/>
        <v/>
      </c>
      <c r="BR78" s="684" t="str">
        <f t="shared" si="59"/>
        <v/>
      </c>
      <c r="BS78" s="691" t="str">
        <f t="shared" si="60"/>
        <v/>
      </c>
      <c r="BU78" s="692" t="str">
        <f>IF(AH78="","",AH78*References!$B$47)</f>
        <v/>
      </c>
      <c r="BV78" s="693" t="str">
        <f>IF(AI78="","",AI78*References!$B$47)</f>
        <v/>
      </c>
      <c r="BW78" s="693" t="str">
        <f>IF(AJ78="","",AJ78*References!$B$47)</f>
        <v/>
      </c>
      <c r="BX78" s="682">
        <f>IF(AK78="","",AK78*References!$B$47)</f>
        <v>0</v>
      </c>
      <c r="BZ78" s="692">
        <f t="shared" si="61"/>
        <v>0</v>
      </c>
      <c r="CA78" s="693">
        <f t="shared" si="62"/>
        <v>0</v>
      </c>
      <c r="CB78" s="693" t="str">
        <f t="shared" si="63"/>
        <v/>
      </c>
      <c r="CC78" s="693" t="str">
        <f t="shared" si="64"/>
        <v/>
      </c>
      <c r="CD78" s="682" t="str">
        <f t="shared" si="65"/>
        <v/>
      </c>
    </row>
    <row r="79" spans="2:82" x14ac:dyDescent="0.2">
      <c r="B79" s="669">
        <v>74</v>
      </c>
      <c r="C79" s="250" t="str">
        <f>IF('Customer Inputs'!$C89="","",'Customer Inputs'!$C89)</f>
        <v/>
      </c>
      <c r="D79" s="250" t="str">
        <f>IF(OR('Customer Inputs'!E89="",'Customer Inputs'!E89="No"),"",IF(F79="YES",References!$H$13,References!$H$12))</f>
        <v/>
      </c>
      <c r="E79" s="250" t="str">
        <f>IF(C79="","",'Customer Inputs'!$W89)</f>
        <v/>
      </c>
      <c r="F79" s="250" t="str">
        <f>IF(OR('Customer Inputs'!T89="",'Customer Inputs'!T89="No"),"","Yes")</f>
        <v/>
      </c>
      <c r="G79" s="251" t="str">
        <f>IF(C79="","",'Customer Inputs'!$M89)</f>
        <v/>
      </c>
      <c r="H79" s="251" t="str">
        <f t="shared" si="38"/>
        <v/>
      </c>
      <c r="I79" s="251" t="str">
        <f>IF(C79="","",'Customer Inputs'!$K89)</f>
        <v/>
      </c>
      <c r="J79" s="251" t="str">
        <f t="shared" si="39"/>
        <v/>
      </c>
      <c r="K79" s="251" t="str">
        <f t="shared" si="40"/>
        <v/>
      </c>
      <c r="L79" s="251" t="str">
        <f>IF(OR(D79="",'Customer Inputs'!$L89=""),"",'Customer Inputs'!$L89)</f>
        <v/>
      </c>
      <c r="M79" s="251" t="str">
        <f>IF(AND(C79="",D79=""),"",'Customer Inputs'!$AD89)</f>
        <v/>
      </c>
      <c r="N79" s="251" t="str">
        <f t="shared" si="41"/>
        <v/>
      </c>
      <c r="O79" s="690" t="str">
        <f>IF(AND(C79="",D79=""),"",'Customer Inputs'!$AB89)</f>
        <v/>
      </c>
      <c r="P79" s="251" t="str">
        <f>IF(OR(AA79=0,AA79&lt;0),"",IF(OR(C79="L734",C79="L734-P",C79="L744",C79="L744-P"),'Customer Inputs'!AB89,O79))</f>
        <v/>
      </c>
      <c r="Q79" s="251" t="str">
        <f t="shared" si="42"/>
        <v/>
      </c>
      <c r="R79" s="252" t="str">
        <f>IF(AND(C79="",D79=""),"",INDEX(References!$E$4:$E$65,MATCH('Customer Inputs'!$T$6,References!$D$4:$D$65,0)))</f>
        <v/>
      </c>
      <c r="S79" s="672" t="str">
        <f t="shared" si="37"/>
        <v/>
      </c>
      <c r="T79" s="673" t="str">
        <f t="shared" si="43"/>
        <v/>
      </c>
      <c r="U79" s="674" t="str">
        <f>IF(OR(M79=0,O79=0,'Customer Inputs'!Q89="",R79=0),"","PASS")</f>
        <v/>
      </c>
      <c r="V79" s="674" t="str">
        <f>IF(ADMIN!AE79="YES","YES",IF(ADMIN!AE79="NO","NO",""))</f>
        <v/>
      </c>
      <c r="W79" s="674" t="str">
        <f t="shared" si="44"/>
        <v/>
      </c>
      <c r="X79" s="674" t="str">
        <f t="shared" si="45"/>
        <v/>
      </c>
      <c r="Y79" s="674" t="str">
        <f t="shared" si="46"/>
        <v/>
      </c>
      <c r="Z79" s="255" t="str">
        <f>IF(AND(C79="",D79=""),"",IF(C79="",INDEX(References!$J$4:$J$13,MATCH(Calculations!$D79,References!H$4:$H$13,0)),(INDEX(References!$J$4:$J$13,MATCH(Calculations!$C79,References!H$4:$H$13,0)))))</f>
        <v/>
      </c>
      <c r="AA79" s="675" t="str">
        <f t="shared" si="47"/>
        <v/>
      </c>
      <c r="AB79" s="256" t="str">
        <f t="shared" si="48"/>
        <v/>
      </c>
      <c r="AC79" s="676" t="str">
        <f>IF(OR(C79="",I79=""),"",IF(U79="PASS",ROUND(AA79/X79,References!$B$23),IF(NOT(V79="YES"),0,ROUND(AA79/X79,References!$B$23))))</f>
        <v/>
      </c>
      <c r="AD79" s="676" t="str">
        <f>IF(AND(C79="",D79=""),"",IF(OR(D79=0,L79=0,Y79=""),0,ROUND(AB79/Y79,References!$B$23)))</f>
        <v/>
      </c>
      <c r="AE79" s="256" t="str">
        <f>IF(OR(C79="",I79=""),"",IF(U79="PASS",ROUND(AC79*X79,References!$B$23),IF(NOT(V79="YES"),0,ROUND(AC79*X79,References!$B$23))))</f>
        <v/>
      </c>
      <c r="AF79" s="256" t="str">
        <f>IF(AND(C79="",D79=""),"",IF(OR(D79=0,L79=0,Y79=""),0,ROUND(AD79*Y79,References!$B$23)))</f>
        <v/>
      </c>
      <c r="AG79" s="257" t="str">
        <f>IF(AND(C79="",D79=""),"",IF(C79="",INDEX(References!$K$4:$K$13,MATCH(Calculations!$D79,References!$H$4:$H$13,0)),INDEX(References!$K$4:$K$13,MATCH(Calculations!C79,References!$H$4:$H$13,0))))</f>
        <v/>
      </c>
      <c r="AH79" s="256" t="str">
        <f t="shared" si="66"/>
        <v/>
      </c>
      <c r="AI79" s="256" t="str">
        <f t="shared" si="67"/>
        <v/>
      </c>
      <c r="AJ79" s="257" t="str">
        <f>IF(OR(C79="",I79=""),"",IF(U79="PASS",ROUND(AH79/X79,References!$B$22),IF(NOT(V79="YES"),0,ROUND(AH79/X79,References!$B$22))))</f>
        <v/>
      </c>
      <c r="AK79" s="257">
        <f>IF(OR(D79="",L79=""),0,ROUND(AI79/Y79,References!$B$22))</f>
        <v>0</v>
      </c>
      <c r="AL79" s="258">
        <f>IF(OR(C79="",I79=""),0,IF(U79="PASS",ROUND(AJ79*X79,References!$B$22)))</f>
        <v>0</v>
      </c>
      <c r="AM79" s="258">
        <f>IF(OR(D79="",L79=""),0,IF(U79="PASS",ROUND(AK79*Y79,References!$B$22)))</f>
        <v>0</v>
      </c>
      <c r="AN79" s="258" t="str">
        <f t="shared" si="49"/>
        <v/>
      </c>
      <c r="AO79" s="259" t="str">
        <f>IF(D79="","",IF('Customer Information'!$L$15="Yes",(INDEX(References!$H$4:$AG$13,MATCH(Calculations!D79,References!$H$4:$H$13,0),25)),IF('Customer Information'!$L$15="No",(INDEX(References!$H$4:$AG$13,MATCH(Calculations!D79,References!$H$4:$H$13,0),24)))))</f>
        <v/>
      </c>
      <c r="AP79" s="541" t="str">
        <f>IF(C79="","",IF('Customer Information'!$L$15="Yes",(INDEX(References!$H$4:$AG$13,MATCH(Calculations!C79,References!$H$4:$H$13,0),25)),IF('Customer Information'!$L$15="No",(INDEX(References!$H$4:$AG$13,MATCH(Calculations!C79,References!$H$4:$H$13,0),24)))))</f>
        <v/>
      </c>
      <c r="AQ79" s="677" t="str">
        <f t="shared" si="50"/>
        <v/>
      </c>
      <c r="AR79" s="541" t="str">
        <f t="shared" si="51"/>
        <v/>
      </c>
      <c r="AS79" s="541">
        <f>IF(D79="",0,INDEX(References!$AG$4:$AG$13,MATCH(D79,References!$H$4:$H$13,0)))</f>
        <v>0</v>
      </c>
      <c r="AT79" s="541">
        <f>IF(C79="",0,INDEX(References!$AG$4:$AG$12,MATCH(C79,References!$H$4:$H$12,0)))</f>
        <v>0</v>
      </c>
      <c r="AU79" s="677" t="str">
        <f t="shared" si="52"/>
        <v/>
      </c>
      <c r="AV79" s="541" t="str">
        <f t="shared" si="53"/>
        <v/>
      </c>
      <c r="AW79" s="678" t="str">
        <f t="shared" si="54"/>
        <v/>
      </c>
      <c r="AX79" s="249"/>
      <c r="AY79" s="679" t="str">
        <f>IF(C79="","",INDEX(References!$I$4:$I$13,MATCH(Calculations!C79,References!$H$4:$H$13,0)))</f>
        <v/>
      </c>
      <c r="AZ79" s="680" t="str">
        <f>IF(C79="","",INDEX(References!$M$4:$M$13,MATCH(Calculations!C79,References!$H$4:$H$13,0)))</f>
        <v/>
      </c>
      <c r="BA79" s="680" t="str">
        <f>IF(C79="","",INDEX(References!$N$4:$N$13,MATCH(Calculations!C79,References!$H$4:$H$13,0)))</f>
        <v/>
      </c>
      <c r="BB79" s="681" t="str">
        <f>IF(C79="","",(AC79*AY79)/(1-INDEX(References!$O$4:$O$13,MATCH(Calculations!C79,References!$H$4:$H$13,0)))*((1-AZ79)*(1+BA79)))</f>
        <v/>
      </c>
      <c r="BC79" s="682" t="str">
        <f>IF(C79="","",(AJ79/(1-INDEX(References!$P$4:$P$13,MATCH(Calculations!C79,References!$H$4:$H$13,0)))*((1-AZ79)*(1+BA79))))</f>
        <v/>
      </c>
      <c r="BE79" s="683" t="str">
        <f>IF(D79="","",(INDEX(References!$I$4:$I$13,MATCH(Calculations!D79,References!$H$4:$H$13,0))))</f>
        <v/>
      </c>
      <c r="BF79" s="680" t="str">
        <f>IF(D79="","",INDEX(References!$M$4:$M$13,MATCH(Calculations!D79,References!$H$4:$H$13,0)))</f>
        <v/>
      </c>
      <c r="BG79" s="680" t="str">
        <f>IF(D79="","",INDEX(References!$N$4:$N$13,MATCH(Calculations!D79,References!$H$4:$H$13,0)))</f>
        <v/>
      </c>
      <c r="BH79" s="681" t="str">
        <f>IF(D79="","",(AD79*BE79)/(1-INDEX(References!$O$4:$O$13,MATCH(Calculations!D79,References!$H$4:$H$13,0)))*((1-BF79)*(1+BG79)))</f>
        <v/>
      </c>
      <c r="BI79" s="682" t="str">
        <f>IF(D79="","",AK79/(1-INDEX(References!$P$4:$P$13,MATCH(Calculations!D79,References!$H$4:$H$13,0)))*((1-BF79)*(1+BG79)))</f>
        <v/>
      </c>
      <c r="BK79" s="679" t="str">
        <f t="shared" si="55"/>
        <v/>
      </c>
      <c r="BL79" s="680" t="str">
        <f t="shared" si="56"/>
        <v/>
      </c>
      <c r="BM79" s="680" t="str">
        <f>IF(OR(C79="",I79=""),"",IF(U79="PASS",ROUND(BK79/X79,References!$B$22),IF(NOT(V79="YES"),0,ROUND(BK79/X79,References!$B$22))))</f>
        <v/>
      </c>
      <c r="BN79" s="680">
        <f>IF(OR(D79="",L79=""),0,ROUND(BL79/Y79,References!$B$22))</f>
        <v>0</v>
      </c>
      <c r="BO79" s="684" t="str">
        <f>IF(AND(C79="",D79=""),"",IF(C79="",INDEX(References!#REF!,MATCH(Calculations!$D79,References!#REF!,0)),(INDEX(References!$L$4:$L$13,MATCH(Calculations!$C79,References!$H$4:$H$13,0)))))</f>
        <v/>
      </c>
      <c r="BP79" s="684" t="str">
        <f t="shared" si="57"/>
        <v/>
      </c>
      <c r="BQ79" s="684" t="str">
        <f t="shared" si="58"/>
        <v/>
      </c>
      <c r="BR79" s="684" t="str">
        <f t="shared" si="59"/>
        <v/>
      </c>
      <c r="BS79" s="691" t="str">
        <f t="shared" si="60"/>
        <v/>
      </c>
      <c r="BU79" s="692" t="str">
        <f>IF(AH79="","",AH79*References!$B$47)</f>
        <v/>
      </c>
      <c r="BV79" s="693" t="str">
        <f>IF(AI79="","",AI79*References!$B$47)</f>
        <v/>
      </c>
      <c r="BW79" s="693" t="str">
        <f>IF(AJ79="","",AJ79*References!$B$47)</f>
        <v/>
      </c>
      <c r="BX79" s="682">
        <f>IF(AK79="","",AK79*References!$B$47)</f>
        <v>0</v>
      </c>
      <c r="BZ79" s="692">
        <f t="shared" si="61"/>
        <v>0</v>
      </c>
      <c r="CA79" s="693">
        <f t="shared" si="62"/>
        <v>0</v>
      </c>
      <c r="CB79" s="693" t="str">
        <f t="shared" si="63"/>
        <v/>
      </c>
      <c r="CC79" s="693" t="str">
        <f t="shared" si="64"/>
        <v/>
      </c>
      <c r="CD79" s="682" t="str">
        <f t="shared" si="65"/>
        <v/>
      </c>
    </row>
    <row r="80" spans="2:82" x14ac:dyDescent="0.2">
      <c r="B80" s="669">
        <v>75</v>
      </c>
      <c r="C80" s="250" t="str">
        <f>IF('Customer Inputs'!$C90="","",'Customer Inputs'!$C90)</f>
        <v/>
      </c>
      <c r="D80" s="250" t="str">
        <f>IF(OR('Customer Inputs'!E90="",'Customer Inputs'!E90="No"),"",IF(F80="YES",References!$H$13,References!$H$12))</f>
        <v/>
      </c>
      <c r="E80" s="250" t="str">
        <f>IF(C80="","",'Customer Inputs'!$W90)</f>
        <v/>
      </c>
      <c r="F80" s="250" t="str">
        <f>IF(OR('Customer Inputs'!T90="",'Customer Inputs'!T90="No"),"","Yes")</f>
        <v/>
      </c>
      <c r="G80" s="251" t="str">
        <f>IF(C80="","",'Customer Inputs'!$M90)</f>
        <v/>
      </c>
      <c r="H80" s="251" t="str">
        <f t="shared" si="38"/>
        <v/>
      </c>
      <c r="I80" s="251" t="str">
        <f>IF(C80="","",'Customer Inputs'!$K90)</f>
        <v/>
      </c>
      <c r="J80" s="251" t="str">
        <f t="shared" si="39"/>
        <v/>
      </c>
      <c r="K80" s="251" t="str">
        <f t="shared" si="40"/>
        <v/>
      </c>
      <c r="L80" s="251" t="str">
        <f>IF(OR(D80="",'Customer Inputs'!$L90=""),"",'Customer Inputs'!$L90)</f>
        <v/>
      </c>
      <c r="M80" s="251" t="str">
        <f>IF(AND(C80="",D80=""),"",'Customer Inputs'!$AD90)</f>
        <v/>
      </c>
      <c r="N80" s="251" t="str">
        <f t="shared" si="41"/>
        <v/>
      </c>
      <c r="O80" s="690" t="str">
        <f>IF(AND(C80="",D80=""),"",'Customer Inputs'!$AB90)</f>
        <v/>
      </c>
      <c r="P80" s="251" t="str">
        <f>IF(OR(AA80=0,AA80&lt;0),"",IF(OR(C80="L734",C80="L734-P",C80="L744",C80="L744-P"),'Customer Inputs'!AB90,O80))</f>
        <v/>
      </c>
      <c r="Q80" s="251" t="str">
        <f t="shared" si="42"/>
        <v/>
      </c>
      <c r="R80" s="252" t="str">
        <f>IF(AND(C80="",D80=""),"",INDEX(References!$E$4:$E$65,MATCH('Customer Inputs'!$T$6,References!$D$4:$D$65,0)))</f>
        <v/>
      </c>
      <c r="S80" s="672" t="str">
        <f t="shared" si="37"/>
        <v/>
      </c>
      <c r="T80" s="673" t="str">
        <f t="shared" si="43"/>
        <v/>
      </c>
      <c r="U80" s="674" t="str">
        <f>IF(OR(M80=0,O80=0,'Customer Inputs'!Q90="",R80=0),"","PASS")</f>
        <v/>
      </c>
      <c r="V80" s="674" t="str">
        <f>IF(ADMIN!AE80="YES","YES",IF(ADMIN!AE80="NO","NO",""))</f>
        <v/>
      </c>
      <c r="W80" s="674" t="str">
        <f t="shared" si="44"/>
        <v/>
      </c>
      <c r="X80" s="674" t="str">
        <f t="shared" si="45"/>
        <v/>
      </c>
      <c r="Y80" s="674" t="str">
        <f t="shared" si="46"/>
        <v/>
      </c>
      <c r="Z80" s="255" t="str">
        <f>IF(AND(C80="",D80=""),"",IF(C80="",INDEX(References!$J$4:$J$13,MATCH(Calculations!$D80,References!H$4:$H$13,0)),(INDEX(References!$J$4:$J$13,MATCH(Calculations!$C80,References!H$4:$H$13,0)))))</f>
        <v/>
      </c>
      <c r="AA80" s="675" t="str">
        <f t="shared" si="47"/>
        <v/>
      </c>
      <c r="AB80" s="256" t="str">
        <f t="shared" si="48"/>
        <v/>
      </c>
      <c r="AC80" s="676" t="str">
        <f>IF(OR(C80="",I80=""),"",IF(U80="PASS",ROUND(AA80/X80,References!$B$23),IF(NOT(V80="YES"),0,ROUND(AA80/X80,References!$B$23))))</f>
        <v/>
      </c>
      <c r="AD80" s="676" t="str">
        <f>IF(AND(C80="",D80=""),"",IF(OR(D80=0,L80=0,Y80=""),0,ROUND(AB80/Y80,References!$B$23)))</f>
        <v/>
      </c>
      <c r="AE80" s="256" t="str">
        <f>IF(OR(C80="",I80=""),"",IF(U80="PASS",ROUND(AC80*X80,References!$B$23),IF(NOT(V80="YES"),0,ROUND(AC80*X80,References!$B$23))))</f>
        <v/>
      </c>
      <c r="AF80" s="256" t="str">
        <f>IF(AND(C80="",D80=""),"",IF(OR(D80=0,L80=0,Y80=""),0,ROUND(AD80*Y80,References!$B$23)))</f>
        <v/>
      </c>
      <c r="AG80" s="257" t="str">
        <f>IF(AND(C80="",D80=""),"",IF(C80="",INDEX(References!$K$4:$K$13,MATCH(Calculations!$D80,References!$H$4:$H$13,0)),INDEX(References!$K$4:$K$13,MATCH(Calculations!C80,References!$H$4:$H$13,0))))</f>
        <v/>
      </c>
      <c r="AH80" s="256" t="str">
        <f t="shared" si="66"/>
        <v/>
      </c>
      <c r="AI80" s="256" t="str">
        <f t="shared" si="67"/>
        <v/>
      </c>
      <c r="AJ80" s="257" t="str">
        <f>IF(OR(C80="",I80=""),"",IF(U80="PASS",ROUND(AH80/X80,References!$B$22),IF(NOT(V80="YES"),0,ROUND(AH80/X80,References!$B$22))))</f>
        <v/>
      </c>
      <c r="AK80" s="257">
        <f>IF(OR(D80="",L80=""),0,ROUND(AI80/Y80,References!$B$22))</f>
        <v>0</v>
      </c>
      <c r="AL80" s="258">
        <f>IF(OR(C80="",I80=""),0,IF(U80="PASS",ROUND(AJ80*X80,References!$B$22)))</f>
        <v>0</v>
      </c>
      <c r="AM80" s="258">
        <f>IF(OR(D80="",L80=""),0,IF(U80="PASS",ROUND(AK80*Y80,References!$B$22)))</f>
        <v>0</v>
      </c>
      <c r="AN80" s="258" t="str">
        <f t="shared" si="49"/>
        <v/>
      </c>
      <c r="AO80" s="259" t="str">
        <f>IF(D80="","",IF('Customer Information'!$L$15="Yes",(INDEX(References!$H$4:$AG$13,MATCH(Calculations!D80,References!$H$4:$H$13,0),25)),IF('Customer Information'!$L$15="No",(INDEX(References!$H$4:$AG$13,MATCH(Calculations!D80,References!$H$4:$H$13,0),24)))))</f>
        <v/>
      </c>
      <c r="AP80" s="541" t="str">
        <f>IF(C80="","",IF('Customer Information'!$L$15="Yes",(INDEX(References!$H$4:$AG$13,MATCH(Calculations!C80,References!$H$4:$H$13,0),25)),IF('Customer Information'!$L$15="No",(INDEX(References!$H$4:$AG$13,MATCH(Calculations!C80,References!$H$4:$H$13,0),24)))))</f>
        <v/>
      </c>
      <c r="AQ80" s="677" t="str">
        <f t="shared" si="50"/>
        <v/>
      </c>
      <c r="AR80" s="541" t="str">
        <f t="shared" si="51"/>
        <v/>
      </c>
      <c r="AS80" s="541">
        <f>IF(D80="",0,INDEX(References!$AG$4:$AG$13,MATCH(D80,References!$H$4:$H$13,0)))</f>
        <v>0</v>
      </c>
      <c r="AT80" s="541">
        <f>IF(C80="",0,INDEX(References!$AG$4:$AG$12,MATCH(C80,References!$H$4:$H$12,0)))</f>
        <v>0</v>
      </c>
      <c r="AU80" s="677" t="str">
        <f t="shared" si="52"/>
        <v/>
      </c>
      <c r="AV80" s="541" t="str">
        <f t="shared" si="53"/>
        <v/>
      </c>
      <c r="AW80" s="678" t="str">
        <f t="shared" si="54"/>
        <v/>
      </c>
      <c r="AX80" s="249"/>
      <c r="AY80" s="679" t="str">
        <f>IF(C80="","",INDEX(References!$I$4:$I$13,MATCH(Calculations!C80,References!$H$4:$H$13,0)))</f>
        <v/>
      </c>
      <c r="AZ80" s="680" t="str">
        <f>IF(C80="","",INDEX(References!$M$4:$M$13,MATCH(Calculations!C80,References!$H$4:$H$13,0)))</f>
        <v/>
      </c>
      <c r="BA80" s="680" t="str">
        <f>IF(C80="","",INDEX(References!$N$4:$N$13,MATCH(Calculations!C80,References!$H$4:$H$13,0)))</f>
        <v/>
      </c>
      <c r="BB80" s="681" t="str">
        <f>IF(C80="","",(AC80*AY80)/(1-INDEX(References!$O$4:$O$13,MATCH(Calculations!C80,References!$H$4:$H$13,0)))*((1-AZ80)*(1+BA80)))</f>
        <v/>
      </c>
      <c r="BC80" s="682" t="str">
        <f>IF(C80="","",(AJ80/(1-INDEX(References!$P$4:$P$13,MATCH(Calculations!C80,References!$H$4:$H$13,0)))*((1-AZ80)*(1+BA80))))</f>
        <v/>
      </c>
      <c r="BE80" s="683" t="str">
        <f>IF(D80="","",(INDEX(References!$I$4:$I$13,MATCH(Calculations!D80,References!$H$4:$H$13,0))))</f>
        <v/>
      </c>
      <c r="BF80" s="680" t="str">
        <f>IF(D80="","",INDEX(References!$M$4:$M$13,MATCH(Calculations!D80,References!$H$4:$H$13,0)))</f>
        <v/>
      </c>
      <c r="BG80" s="680" t="str">
        <f>IF(D80="","",INDEX(References!$N$4:$N$13,MATCH(Calculations!D80,References!$H$4:$H$13,0)))</f>
        <v/>
      </c>
      <c r="BH80" s="681" t="str">
        <f>IF(D80="","",(AD80*BE80)/(1-INDEX(References!$O$4:$O$13,MATCH(Calculations!D80,References!$H$4:$H$13,0)))*((1-BF80)*(1+BG80)))</f>
        <v/>
      </c>
      <c r="BI80" s="682" t="str">
        <f>IF(D80="","",AK80/(1-INDEX(References!$P$4:$P$13,MATCH(Calculations!D80,References!$H$4:$H$13,0)))*((1-BF80)*(1+BG80)))</f>
        <v/>
      </c>
      <c r="BK80" s="679" t="str">
        <f t="shared" si="55"/>
        <v/>
      </c>
      <c r="BL80" s="680" t="str">
        <f t="shared" si="56"/>
        <v/>
      </c>
      <c r="BM80" s="680" t="str">
        <f>IF(OR(C80="",I80=""),"",IF(U80="PASS",ROUND(BK80/X80,References!$B$22),IF(NOT(V80="YES"),0,ROUND(BK80/X80,References!$B$22))))</f>
        <v/>
      </c>
      <c r="BN80" s="680">
        <f>IF(OR(D80="",L80=""),0,ROUND(BL80/Y80,References!$B$22))</f>
        <v>0</v>
      </c>
      <c r="BO80" s="684" t="str">
        <f>IF(AND(C80="",D80=""),"",IF(C80="",INDEX(References!#REF!,MATCH(Calculations!$D80,References!#REF!,0)),(INDEX(References!$L$4:$L$13,MATCH(Calculations!$C80,References!$H$4:$H$13,0)))))</f>
        <v/>
      </c>
      <c r="BP80" s="684" t="str">
        <f t="shared" si="57"/>
        <v/>
      </c>
      <c r="BQ80" s="684" t="str">
        <f t="shared" si="58"/>
        <v/>
      </c>
      <c r="BR80" s="684" t="str">
        <f t="shared" si="59"/>
        <v/>
      </c>
      <c r="BS80" s="691" t="str">
        <f t="shared" si="60"/>
        <v/>
      </c>
      <c r="BU80" s="692" t="str">
        <f>IF(AH80="","",AH80*References!$B$47)</f>
        <v/>
      </c>
      <c r="BV80" s="693" t="str">
        <f>IF(AI80="","",AI80*References!$B$47)</f>
        <v/>
      </c>
      <c r="BW80" s="693" t="str">
        <f>IF(AJ80="","",AJ80*References!$B$47)</f>
        <v/>
      </c>
      <c r="BX80" s="682">
        <f>IF(AK80="","",AK80*References!$B$47)</f>
        <v>0</v>
      </c>
      <c r="BZ80" s="692">
        <f t="shared" si="61"/>
        <v>0</v>
      </c>
      <c r="CA80" s="693">
        <f t="shared" si="62"/>
        <v>0</v>
      </c>
      <c r="CB80" s="693" t="str">
        <f t="shared" si="63"/>
        <v/>
      </c>
      <c r="CC80" s="693" t="str">
        <f t="shared" si="64"/>
        <v/>
      </c>
      <c r="CD80" s="682" t="str">
        <f t="shared" si="65"/>
        <v/>
      </c>
    </row>
    <row r="81" spans="2:82" x14ac:dyDescent="0.2">
      <c r="B81" s="669">
        <v>76</v>
      </c>
      <c r="C81" s="250" t="str">
        <f>IF('Customer Inputs'!$C91="","",'Customer Inputs'!$C91)</f>
        <v/>
      </c>
      <c r="D81" s="250" t="str">
        <f>IF(OR('Customer Inputs'!E91="",'Customer Inputs'!E91="No"),"",IF(F81="YES",References!$H$13,References!$H$12))</f>
        <v/>
      </c>
      <c r="E81" s="250" t="str">
        <f>IF(C81="","",'Customer Inputs'!$W91)</f>
        <v/>
      </c>
      <c r="F81" s="250" t="str">
        <f>IF(OR('Customer Inputs'!T91="",'Customer Inputs'!T91="No"),"","Yes")</f>
        <v/>
      </c>
      <c r="G81" s="251" t="str">
        <f>IF(C81="","",'Customer Inputs'!$M91)</f>
        <v/>
      </c>
      <c r="H81" s="251" t="str">
        <f t="shared" si="38"/>
        <v/>
      </c>
      <c r="I81" s="251" t="str">
        <f>IF(C81="","",'Customer Inputs'!$K91)</f>
        <v/>
      </c>
      <c r="J81" s="251" t="str">
        <f t="shared" si="39"/>
        <v/>
      </c>
      <c r="K81" s="251" t="str">
        <f t="shared" si="40"/>
        <v/>
      </c>
      <c r="L81" s="251" t="str">
        <f>IF(OR(D81="",'Customer Inputs'!$L91=""),"",'Customer Inputs'!$L91)</f>
        <v/>
      </c>
      <c r="M81" s="251" t="str">
        <f>IF(AND(C81="",D81=""),"",'Customer Inputs'!$AD91)</f>
        <v/>
      </c>
      <c r="N81" s="251" t="str">
        <f t="shared" si="41"/>
        <v/>
      </c>
      <c r="O81" s="690" t="str">
        <f>IF(AND(C81="",D81=""),"",'Customer Inputs'!$AB91)</f>
        <v/>
      </c>
      <c r="P81" s="251" t="str">
        <f>IF(OR(AA81=0,AA81&lt;0),"",IF(OR(C81="L734",C81="L734-P",C81="L744",C81="L744-P"),'Customer Inputs'!AB91,O81))</f>
        <v/>
      </c>
      <c r="Q81" s="251" t="str">
        <f t="shared" si="42"/>
        <v/>
      </c>
      <c r="R81" s="252" t="str">
        <f>IF(AND(C81="",D81=""),"",INDEX(References!$E$4:$E$65,MATCH('Customer Inputs'!$T$6,References!$D$4:$D$65,0)))</f>
        <v/>
      </c>
      <c r="S81" s="672" t="str">
        <f t="shared" si="37"/>
        <v/>
      </c>
      <c r="T81" s="673" t="str">
        <f t="shared" si="43"/>
        <v/>
      </c>
      <c r="U81" s="674" t="str">
        <f>IF(OR(M81=0,O81=0,'Customer Inputs'!Q91="",R81=0),"","PASS")</f>
        <v/>
      </c>
      <c r="V81" s="674" t="str">
        <f>IF(ADMIN!AE81="YES","YES",IF(ADMIN!AE81="NO","NO",""))</f>
        <v/>
      </c>
      <c r="W81" s="674" t="str">
        <f t="shared" si="44"/>
        <v/>
      </c>
      <c r="X81" s="674" t="str">
        <f t="shared" si="45"/>
        <v/>
      </c>
      <c r="Y81" s="674" t="str">
        <f t="shared" si="46"/>
        <v/>
      </c>
      <c r="Z81" s="255" t="str">
        <f>IF(AND(C81="",D81=""),"",IF(C81="",INDEX(References!$J$4:$J$13,MATCH(Calculations!$D81,References!H$4:$H$13,0)),(INDEX(References!$J$4:$J$13,MATCH(Calculations!$C81,References!H$4:$H$13,0)))))</f>
        <v/>
      </c>
      <c r="AA81" s="675" t="str">
        <f t="shared" si="47"/>
        <v/>
      </c>
      <c r="AB81" s="256" t="str">
        <f t="shared" si="48"/>
        <v/>
      </c>
      <c r="AC81" s="676" t="str">
        <f>IF(OR(C81="",I81=""),"",IF(U81="PASS",ROUND(AA81/X81,References!$B$23),IF(NOT(V81="YES"),0,ROUND(AA81/X81,References!$B$23))))</f>
        <v/>
      </c>
      <c r="AD81" s="676" t="str">
        <f>IF(AND(C81="",D81=""),"",IF(OR(D81=0,L81=0,Y81=""),0,ROUND(AB81/Y81,References!$B$23)))</f>
        <v/>
      </c>
      <c r="AE81" s="256" t="str">
        <f>IF(OR(C81="",I81=""),"",IF(U81="PASS",ROUND(AC81*X81,References!$B$23),IF(NOT(V81="YES"),0,ROUND(AC81*X81,References!$B$23))))</f>
        <v/>
      </c>
      <c r="AF81" s="256" t="str">
        <f>IF(AND(C81="",D81=""),"",IF(OR(D81=0,L81=0,Y81=""),0,ROUND(AD81*Y81,References!$B$23)))</f>
        <v/>
      </c>
      <c r="AG81" s="257" t="str">
        <f>IF(AND(C81="",D81=""),"",IF(C81="",INDEX(References!$K$4:$K$13,MATCH(Calculations!$D81,References!$H$4:$H$13,0)),INDEX(References!$K$4:$K$13,MATCH(Calculations!C81,References!$H$4:$H$13,0))))</f>
        <v/>
      </c>
      <c r="AH81" s="256" t="str">
        <f t="shared" si="66"/>
        <v/>
      </c>
      <c r="AI81" s="256" t="str">
        <f t="shared" si="67"/>
        <v/>
      </c>
      <c r="AJ81" s="257" t="str">
        <f>IF(OR(C81="",I81=""),"",IF(U81="PASS",ROUND(AH81/X81,References!$B$22),IF(NOT(V81="YES"),0,ROUND(AH81/X81,References!$B$22))))</f>
        <v/>
      </c>
      <c r="AK81" s="257">
        <f>IF(OR(D81="",L81=""),0,ROUND(AI81/Y81,References!$B$22))</f>
        <v>0</v>
      </c>
      <c r="AL81" s="258">
        <f>IF(OR(C81="",I81=""),0,IF(U81="PASS",ROUND(AJ81*X81,References!$B$22)))</f>
        <v>0</v>
      </c>
      <c r="AM81" s="258">
        <f>IF(OR(D81="",L81=""),0,IF(U81="PASS",ROUND(AK81*Y81,References!$B$22)))</f>
        <v>0</v>
      </c>
      <c r="AN81" s="258" t="str">
        <f t="shared" si="49"/>
        <v/>
      </c>
      <c r="AO81" s="259" t="str">
        <f>IF(D81="","",IF('Customer Information'!$L$15="Yes",(INDEX(References!$H$4:$AG$13,MATCH(Calculations!D81,References!$H$4:$H$13,0),25)),IF('Customer Information'!$L$15="No",(INDEX(References!$H$4:$AG$13,MATCH(Calculations!D81,References!$H$4:$H$13,0),24)))))</f>
        <v/>
      </c>
      <c r="AP81" s="541" t="str">
        <f>IF(C81="","",IF('Customer Information'!$L$15="Yes",(INDEX(References!$H$4:$AG$13,MATCH(Calculations!C81,References!$H$4:$H$13,0),25)),IF('Customer Information'!$L$15="No",(INDEX(References!$H$4:$AG$13,MATCH(Calculations!C81,References!$H$4:$H$13,0),24)))))</f>
        <v/>
      </c>
      <c r="AQ81" s="677" t="str">
        <f t="shared" si="50"/>
        <v/>
      </c>
      <c r="AR81" s="541" t="str">
        <f t="shared" si="51"/>
        <v/>
      </c>
      <c r="AS81" s="541">
        <f>IF(D81="",0,INDEX(References!$AG$4:$AG$13,MATCH(D81,References!$H$4:$H$13,0)))</f>
        <v>0</v>
      </c>
      <c r="AT81" s="541">
        <f>IF(C81="",0,INDEX(References!$AG$4:$AG$12,MATCH(C81,References!$H$4:$H$12,0)))</f>
        <v>0</v>
      </c>
      <c r="AU81" s="677" t="str">
        <f t="shared" si="52"/>
        <v/>
      </c>
      <c r="AV81" s="541" t="str">
        <f t="shared" si="53"/>
        <v/>
      </c>
      <c r="AW81" s="678" t="str">
        <f t="shared" si="54"/>
        <v/>
      </c>
      <c r="AX81" s="249"/>
      <c r="AY81" s="679" t="str">
        <f>IF(C81="","",INDEX(References!$I$4:$I$13,MATCH(Calculations!C81,References!$H$4:$H$13,0)))</f>
        <v/>
      </c>
      <c r="AZ81" s="680" t="str">
        <f>IF(C81="","",INDEX(References!$M$4:$M$13,MATCH(Calculations!C81,References!$H$4:$H$13,0)))</f>
        <v/>
      </c>
      <c r="BA81" s="680" t="str">
        <f>IF(C81="","",INDEX(References!$N$4:$N$13,MATCH(Calculations!C81,References!$H$4:$H$13,0)))</f>
        <v/>
      </c>
      <c r="BB81" s="681" t="str">
        <f>IF(C81="","",(AC81*AY81)/(1-INDEX(References!$O$4:$O$13,MATCH(Calculations!C81,References!$H$4:$H$13,0)))*((1-AZ81)*(1+BA81)))</f>
        <v/>
      </c>
      <c r="BC81" s="682" t="str">
        <f>IF(C81="","",(AJ81/(1-INDEX(References!$P$4:$P$13,MATCH(Calculations!C81,References!$H$4:$H$13,0)))*((1-AZ81)*(1+BA81))))</f>
        <v/>
      </c>
      <c r="BE81" s="683" t="str">
        <f>IF(D81="","",(INDEX(References!$I$4:$I$13,MATCH(Calculations!D81,References!$H$4:$H$13,0))))</f>
        <v/>
      </c>
      <c r="BF81" s="680" t="str">
        <f>IF(D81="","",INDEX(References!$M$4:$M$13,MATCH(Calculations!D81,References!$H$4:$H$13,0)))</f>
        <v/>
      </c>
      <c r="BG81" s="680" t="str">
        <f>IF(D81="","",INDEX(References!$N$4:$N$13,MATCH(Calculations!D81,References!$H$4:$H$13,0)))</f>
        <v/>
      </c>
      <c r="BH81" s="681" t="str">
        <f>IF(D81="","",(AD81*BE81)/(1-INDEX(References!$O$4:$O$13,MATCH(Calculations!D81,References!$H$4:$H$13,0)))*((1-BF81)*(1+BG81)))</f>
        <v/>
      </c>
      <c r="BI81" s="682" t="str">
        <f>IF(D81="","",AK81/(1-INDEX(References!$P$4:$P$13,MATCH(Calculations!D81,References!$H$4:$H$13,0)))*((1-BF81)*(1+BG81)))</f>
        <v/>
      </c>
      <c r="BK81" s="679" t="str">
        <f t="shared" si="55"/>
        <v/>
      </c>
      <c r="BL81" s="680" t="str">
        <f t="shared" si="56"/>
        <v/>
      </c>
      <c r="BM81" s="680" t="str">
        <f>IF(OR(C81="",I81=""),"",IF(U81="PASS",ROUND(BK81/X81,References!$B$22),IF(NOT(V81="YES"),0,ROUND(BK81/X81,References!$B$22))))</f>
        <v/>
      </c>
      <c r="BN81" s="680">
        <f>IF(OR(D81="",L81=""),0,ROUND(BL81/Y81,References!$B$22))</f>
        <v>0</v>
      </c>
      <c r="BO81" s="684" t="str">
        <f>IF(AND(C81="",D81=""),"",IF(C81="",INDEX(References!#REF!,MATCH(Calculations!$D81,References!#REF!,0)),(INDEX(References!$L$4:$L$13,MATCH(Calculations!$C81,References!$H$4:$H$13,0)))))</f>
        <v/>
      </c>
      <c r="BP81" s="684" t="str">
        <f t="shared" si="57"/>
        <v/>
      </c>
      <c r="BQ81" s="684" t="str">
        <f t="shared" si="58"/>
        <v/>
      </c>
      <c r="BR81" s="684" t="str">
        <f t="shared" si="59"/>
        <v/>
      </c>
      <c r="BS81" s="691" t="str">
        <f t="shared" si="60"/>
        <v/>
      </c>
      <c r="BU81" s="692" t="str">
        <f>IF(AH81="","",AH81*References!$B$47)</f>
        <v/>
      </c>
      <c r="BV81" s="693" t="str">
        <f>IF(AI81="","",AI81*References!$B$47)</f>
        <v/>
      </c>
      <c r="BW81" s="693" t="str">
        <f>IF(AJ81="","",AJ81*References!$B$47)</f>
        <v/>
      </c>
      <c r="BX81" s="682">
        <f>IF(AK81="","",AK81*References!$B$47)</f>
        <v>0</v>
      </c>
      <c r="BZ81" s="692">
        <f t="shared" si="61"/>
        <v>0</v>
      </c>
      <c r="CA81" s="693">
        <f t="shared" si="62"/>
        <v>0</v>
      </c>
      <c r="CB81" s="693" t="str">
        <f t="shared" si="63"/>
        <v/>
      </c>
      <c r="CC81" s="693" t="str">
        <f t="shared" si="64"/>
        <v/>
      </c>
      <c r="CD81" s="682" t="str">
        <f t="shared" si="65"/>
        <v/>
      </c>
    </row>
    <row r="82" spans="2:82" x14ac:dyDescent="0.2">
      <c r="B82" s="669">
        <v>77</v>
      </c>
      <c r="C82" s="250" t="str">
        <f>IF('Customer Inputs'!$C92="","",'Customer Inputs'!$C92)</f>
        <v/>
      </c>
      <c r="D82" s="250" t="str">
        <f>IF(OR('Customer Inputs'!E92="",'Customer Inputs'!E92="No"),"",IF(F82="YES",References!$H$13,References!$H$12))</f>
        <v/>
      </c>
      <c r="E82" s="250" t="str">
        <f>IF(C82="","",'Customer Inputs'!$W92)</f>
        <v/>
      </c>
      <c r="F82" s="250" t="str">
        <f>IF(OR('Customer Inputs'!T92="",'Customer Inputs'!T92="No"),"","Yes")</f>
        <v/>
      </c>
      <c r="G82" s="251" t="str">
        <f>IF(C82="","",'Customer Inputs'!$M92)</f>
        <v/>
      </c>
      <c r="H82" s="251" t="str">
        <f t="shared" si="38"/>
        <v/>
      </c>
      <c r="I82" s="251" t="str">
        <f>IF(C82="","",'Customer Inputs'!$K92)</f>
        <v/>
      </c>
      <c r="J82" s="251" t="str">
        <f t="shared" si="39"/>
        <v/>
      </c>
      <c r="K82" s="251" t="str">
        <f t="shared" si="40"/>
        <v/>
      </c>
      <c r="L82" s="251" t="str">
        <f>IF(OR(D82="",'Customer Inputs'!$L92=""),"",'Customer Inputs'!$L92)</f>
        <v/>
      </c>
      <c r="M82" s="251" t="str">
        <f>IF(AND(C82="",D82=""),"",'Customer Inputs'!$AD92)</f>
        <v/>
      </c>
      <c r="N82" s="251" t="str">
        <f t="shared" si="41"/>
        <v/>
      </c>
      <c r="O82" s="690" t="str">
        <f>IF(AND(C82="",D82=""),"",'Customer Inputs'!$AB92)</f>
        <v/>
      </c>
      <c r="P82" s="251" t="str">
        <f>IF(OR(AA82=0,AA82&lt;0),"",IF(OR(C82="L734",C82="L734-P",C82="L744",C82="L744-P"),'Customer Inputs'!AB92,O82))</f>
        <v/>
      </c>
      <c r="Q82" s="251" t="str">
        <f t="shared" si="42"/>
        <v/>
      </c>
      <c r="R82" s="252" t="str">
        <f>IF(AND(C82="",D82=""),"",INDEX(References!$E$4:$E$65,MATCH('Customer Inputs'!$T$6,References!$D$4:$D$65,0)))</f>
        <v/>
      </c>
      <c r="S82" s="672" t="str">
        <f t="shared" si="37"/>
        <v/>
      </c>
      <c r="T82" s="673" t="str">
        <f t="shared" si="43"/>
        <v/>
      </c>
      <c r="U82" s="674" t="str">
        <f>IF(OR(M82=0,O82=0,'Customer Inputs'!Q92="",R82=0),"","PASS")</f>
        <v/>
      </c>
      <c r="V82" s="674" t="str">
        <f>IF(ADMIN!AE82="YES","YES",IF(ADMIN!AE82="NO","NO",""))</f>
        <v/>
      </c>
      <c r="W82" s="674" t="str">
        <f t="shared" si="44"/>
        <v/>
      </c>
      <c r="X82" s="674" t="str">
        <f t="shared" si="45"/>
        <v/>
      </c>
      <c r="Y82" s="674" t="str">
        <f t="shared" si="46"/>
        <v/>
      </c>
      <c r="Z82" s="255" t="str">
        <f>IF(AND(C82="",D82=""),"",IF(C82="",INDEX(References!$J$4:$J$13,MATCH(Calculations!$D82,References!H$4:$H$13,0)),(INDEX(References!$J$4:$J$13,MATCH(Calculations!$C82,References!H$4:$H$13,0)))))</f>
        <v/>
      </c>
      <c r="AA82" s="675" t="str">
        <f t="shared" si="47"/>
        <v/>
      </c>
      <c r="AB82" s="256" t="str">
        <f t="shared" si="48"/>
        <v/>
      </c>
      <c r="AC82" s="676" t="str">
        <f>IF(OR(C82="",I82=""),"",IF(U82="PASS",ROUND(AA82/X82,References!$B$23),IF(NOT(V82="YES"),0,ROUND(AA82/X82,References!$B$23))))</f>
        <v/>
      </c>
      <c r="AD82" s="676" t="str">
        <f>IF(AND(C82="",D82=""),"",IF(OR(D82=0,L82=0,Y82=""),0,ROUND(AB82/Y82,References!$B$23)))</f>
        <v/>
      </c>
      <c r="AE82" s="256" t="str">
        <f>IF(OR(C82="",I82=""),"",IF(U82="PASS",ROUND(AC82*X82,References!$B$23),IF(NOT(V82="YES"),0,ROUND(AC82*X82,References!$B$23))))</f>
        <v/>
      </c>
      <c r="AF82" s="256" t="str">
        <f>IF(AND(C82="",D82=""),"",IF(OR(D82=0,L82=0,Y82=""),0,ROUND(AD82*Y82,References!$B$23)))</f>
        <v/>
      </c>
      <c r="AG82" s="257" t="str">
        <f>IF(AND(C82="",D82=""),"",IF(C82="",INDEX(References!$K$4:$K$13,MATCH(Calculations!$D82,References!$H$4:$H$13,0)),INDEX(References!$K$4:$K$13,MATCH(Calculations!C82,References!$H$4:$H$13,0))))</f>
        <v/>
      </c>
      <c r="AH82" s="256" t="str">
        <f t="shared" si="66"/>
        <v/>
      </c>
      <c r="AI82" s="256" t="str">
        <f t="shared" si="67"/>
        <v/>
      </c>
      <c r="AJ82" s="257" t="str">
        <f>IF(OR(C82="",I82=""),"",IF(U82="PASS",ROUND(AH82/X82,References!$B$22),IF(NOT(V82="YES"),0,ROUND(AH82/X82,References!$B$22))))</f>
        <v/>
      </c>
      <c r="AK82" s="257">
        <f>IF(OR(D82="",L82=""),0,ROUND(AI82/Y82,References!$B$22))</f>
        <v>0</v>
      </c>
      <c r="AL82" s="258">
        <f>IF(OR(C82="",I82=""),0,IF(U82="PASS",ROUND(AJ82*X82,References!$B$22)))</f>
        <v>0</v>
      </c>
      <c r="AM82" s="258">
        <f>IF(OR(D82="",L82=""),0,IF(U82="PASS",ROUND(AK82*Y82,References!$B$22)))</f>
        <v>0</v>
      </c>
      <c r="AN82" s="258" t="str">
        <f t="shared" si="49"/>
        <v/>
      </c>
      <c r="AO82" s="259" t="str">
        <f>IF(D82="","",IF('Customer Information'!$L$15="Yes",(INDEX(References!$H$4:$AG$13,MATCH(Calculations!D82,References!$H$4:$H$13,0),25)),IF('Customer Information'!$L$15="No",(INDEX(References!$H$4:$AG$13,MATCH(Calculations!D82,References!$H$4:$H$13,0),24)))))</f>
        <v/>
      </c>
      <c r="AP82" s="541" t="str">
        <f>IF(C82="","",IF('Customer Information'!$L$15="Yes",(INDEX(References!$H$4:$AG$13,MATCH(Calculations!C82,References!$H$4:$H$13,0),25)),IF('Customer Information'!$L$15="No",(INDEX(References!$H$4:$AG$13,MATCH(Calculations!C82,References!$H$4:$H$13,0),24)))))</f>
        <v/>
      </c>
      <c r="AQ82" s="677" t="str">
        <f t="shared" si="50"/>
        <v/>
      </c>
      <c r="AR82" s="541" t="str">
        <f t="shared" si="51"/>
        <v/>
      </c>
      <c r="AS82" s="541">
        <f>IF(D82="",0,INDEX(References!$AG$4:$AG$13,MATCH(D82,References!$H$4:$H$13,0)))</f>
        <v>0</v>
      </c>
      <c r="AT82" s="541">
        <f>IF(C82="",0,INDEX(References!$AG$4:$AG$12,MATCH(C82,References!$H$4:$H$12,0)))</f>
        <v>0</v>
      </c>
      <c r="AU82" s="677" t="str">
        <f t="shared" si="52"/>
        <v/>
      </c>
      <c r="AV82" s="541" t="str">
        <f t="shared" si="53"/>
        <v/>
      </c>
      <c r="AW82" s="678" t="str">
        <f t="shared" si="54"/>
        <v/>
      </c>
      <c r="AX82" s="249"/>
      <c r="AY82" s="679" t="str">
        <f>IF(C82="","",INDEX(References!$I$4:$I$13,MATCH(Calculations!C82,References!$H$4:$H$13,0)))</f>
        <v/>
      </c>
      <c r="AZ82" s="680" t="str">
        <f>IF(C82="","",INDEX(References!$M$4:$M$13,MATCH(Calculations!C82,References!$H$4:$H$13,0)))</f>
        <v/>
      </c>
      <c r="BA82" s="680" t="str">
        <f>IF(C82="","",INDEX(References!$N$4:$N$13,MATCH(Calculations!C82,References!$H$4:$H$13,0)))</f>
        <v/>
      </c>
      <c r="BB82" s="681" t="str">
        <f>IF(C82="","",(AC82*AY82)/(1-INDEX(References!$O$4:$O$13,MATCH(Calculations!C82,References!$H$4:$H$13,0)))*((1-AZ82)*(1+BA82)))</f>
        <v/>
      </c>
      <c r="BC82" s="682" t="str">
        <f>IF(C82="","",(AJ82/(1-INDEX(References!$P$4:$P$13,MATCH(Calculations!C82,References!$H$4:$H$13,0)))*((1-AZ82)*(1+BA82))))</f>
        <v/>
      </c>
      <c r="BE82" s="683" t="str">
        <f>IF(D82="","",(INDEX(References!$I$4:$I$13,MATCH(Calculations!D82,References!$H$4:$H$13,0))))</f>
        <v/>
      </c>
      <c r="BF82" s="680" t="str">
        <f>IF(D82="","",INDEX(References!$M$4:$M$13,MATCH(Calculations!D82,References!$H$4:$H$13,0)))</f>
        <v/>
      </c>
      <c r="BG82" s="680" t="str">
        <f>IF(D82="","",INDEX(References!$N$4:$N$13,MATCH(Calculations!D82,References!$H$4:$H$13,0)))</f>
        <v/>
      </c>
      <c r="BH82" s="681" t="str">
        <f>IF(D82="","",(AD82*BE82)/(1-INDEX(References!$O$4:$O$13,MATCH(Calculations!D82,References!$H$4:$H$13,0)))*((1-BF82)*(1+BG82)))</f>
        <v/>
      </c>
      <c r="BI82" s="682" t="str">
        <f>IF(D82="","",AK82/(1-INDEX(References!$P$4:$P$13,MATCH(Calculations!D82,References!$H$4:$H$13,0)))*((1-BF82)*(1+BG82)))</f>
        <v/>
      </c>
      <c r="BK82" s="679" t="str">
        <f t="shared" si="55"/>
        <v/>
      </c>
      <c r="BL82" s="680" t="str">
        <f t="shared" si="56"/>
        <v/>
      </c>
      <c r="BM82" s="680" t="str">
        <f>IF(OR(C82="",I82=""),"",IF(U82="PASS",ROUND(BK82/X82,References!$B$22),IF(NOT(V82="YES"),0,ROUND(BK82/X82,References!$B$22))))</f>
        <v/>
      </c>
      <c r="BN82" s="680">
        <f>IF(OR(D82="",L82=""),0,ROUND(BL82/Y82,References!$B$22))</f>
        <v>0</v>
      </c>
      <c r="BO82" s="684" t="str">
        <f>IF(AND(C82="",D82=""),"",IF(C82="",INDEX(References!#REF!,MATCH(Calculations!$D82,References!#REF!,0)),(INDEX(References!$L$4:$L$13,MATCH(Calculations!$C82,References!$H$4:$H$13,0)))))</f>
        <v/>
      </c>
      <c r="BP82" s="684" t="str">
        <f t="shared" si="57"/>
        <v/>
      </c>
      <c r="BQ82" s="684" t="str">
        <f t="shared" si="58"/>
        <v/>
      </c>
      <c r="BR82" s="684" t="str">
        <f t="shared" si="59"/>
        <v/>
      </c>
      <c r="BS82" s="691" t="str">
        <f t="shared" si="60"/>
        <v/>
      </c>
      <c r="BU82" s="692" t="str">
        <f>IF(AH82="","",AH82*References!$B$47)</f>
        <v/>
      </c>
      <c r="BV82" s="693" t="str">
        <f>IF(AI82="","",AI82*References!$B$47)</f>
        <v/>
      </c>
      <c r="BW82" s="693" t="str">
        <f>IF(AJ82="","",AJ82*References!$B$47)</f>
        <v/>
      </c>
      <c r="BX82" s="682">
        <f>IF(AK82="","",AK82*References!$B$47)</f>
        <v>0</v>
      </c>
      <c r="BZ82" s="692">
        <f t="shared" si="61"/>
        <v>0</v>
      </c>
      <c r="CA82" s="693">
        <f t="shared" si="62"/>
        <v>0</v>
      </c>
      <c r="CB82" s="693" t="str">
        <f t="shared" si="63"/>
        <v/>
      </c>
      <c r="CC82" s="693" t="str">
        <f t="shared" si="64"/>
        <v/>
      </c>
      <c r="CD82" s="682" t="str">
        <f t="shared" si="65"/>
        <v/>
      </c>
    </row>
    <row r="83" spans="2:82" x14ac:dyDescent="0.2">
      <c r="B83" s="669">
        <v>78</v>
      </c>
      <c r="C83" s="250" t="str">
        <f>IF('Customer Inputs'!$C93="","",'Customer Inputs'!$C93)</f>
        <v/>
      </c>
      <c r="D83" s="250" t="str">
        <f>IF(OR('Customer Inputs'!E93="",'Customer Inputs'!E93="No"),"",IF(F83="YES",References!$H$13,References!$H$12))</f>
        <v/>
      </c>
      <c r="E83" s="250" t="str">
        <f>IF(C83="","",'Customer Inputs'!$W93)</f>
        <v/>
      </c>
      <c r="F83" s="250" t="str">
        <f>IF(OR('Customer Inputs'!T93="",'Customer Inputs'!T93="No"),"","Yes")</f>
        <v/>
      </c>
      <c r="G83" s="251" t="str">
        <f>IF(C83="","",'Customer Inputs'!$M93)</f>
        <v/>
      </c>
      <c r="H83" s="251" t="str">
        <f t="shared" si="38"/>
        <v/>
      </c>
      <c r="I83" s="251" t="str">
        <f>IF(C83="","",'Customer Inputs'!$K93)</f>
        <v/>
      </c>
      <c r="J83" s="251" t="str">
        <f t="shared" si="39"/>
        <v/>
      </c>
      <c r="K83" s="251" t="str">
        <f t="shared" si="40"/>
        <v/>
      </c>
      <c r="L83" s="251" t="str">
        <f>IF(OR(D83="",'Customer Inputs'!$L93=""),"",'Customer Inputs'!$L93)</f>
        <v/>
      </c>
      <c r="M83" s="251" t="str">
        <f>IF(AND(C83="",D83=""),"",'Customer Inputs'!$AD93)</f>
        <v/>
      </c>
      <c r="N83" s="251" t="str">
        <f t="shared" si="41"/>
        <v/>
      </c>
      <c r="O83" s="690" t="str">
        <f>IF(AND(C83="",D83=""),"",'Customer Inputs'!$AB93)</f>
        <v/>
      </c>
      <c r="P83" s="251" t="str">
        <f>IF(OR(AA83=0,AA83&lt;0),"",IF(OR(C83="L734",C83="L734-P",C83="L744",C83="L744-P"),'Customer Inputs'!AB93,O83))</f>
        <v/>
      </c>
      <c r="Q83" s="251" t="str">
        <f t="shared" si="42"/>
        <v/>
      </c>
      <c r="R83" s="252" t="str">
        <f>IF(AND(C83="",D83=""),"",INDEX(References!$E$4:$E$65,MATCH('Customer Inputs'!$T$6,References!$D$4:$D$65,0)))</f>
        <v/>
      </c>
      <c r="S83" s="672" t="str">
        <f t="shared" si="37"/>
        <v/>
      </c>
      <c r="T83" s="673" t="str">
        <f t="shared" si="43"/>
        <v/>
      </c>
      <c r="U83" s="674" t="str">
        <f>IF(OR(M83=0,O83=0,'Customer Inputs'!Q93="",R83=0),"","PASS")</f>
        <v/>
      </c>
      <c r="V83" s="674" t="str">
        <f>IF(ADMIN!AE83="YES","YES",IF(ADMIN!AE83="NO","NO",""))</f>
        <v/>
      </c>
      <c r="W83" s="674" t="str">
        <f t="shared" si="44"/>
        <v/>
      </c>
      <c r="X83" s="674" t="str">
        <f t="shared" si="45"/>
        <v/>
      </c>
      <c r="Y83" s="674" t="str">
        <f t="shared" si="46"/>
        <v/>
      </c>
      <c r="Z83" s="255" t="str">
        <f>IF(AND(C83="",D83=""),"",IF(C83="",INDEX(References!$J$4:$J$13,MATCH(Calculations!$D83,References!H$4:$H$13,0)),(INDEX(References!$J$4:$J$13,MATCH(Calculations!$C83,References!H$4:$H$13,0)))))</f>
        <v/>
      </c>
      <c r="AA83" s="675" t="str">
        <f t="shared" si="47"/>
        <v/>
      </c>
      <c r="AB83" s="256" t="str">
        <f t="shared" si="48"/>
        <v/>
      </c>
      <c r="AC83" s="676" t="str">
        <f>IF(OR(C83="",I83=""),"",IF(U83="PASS",ROUND(AA83/X83,References!$B$23),IF(NOT(V83="YES"),0,ROUND(AA83/X83,References!$B$23))))</f>
        <v/>
      </c>
      <c r="AD83" s="676" t="str">
        <f>IF(AND(C83="",D83=""),"",IF(OR(D83=0,L83=0,Y83=""),0,ROUND(AB83/Y83,References!$B$23)))</f>
        <v/>
      </c>
      <c r="AE83" s="256" t="str">
        <f>IF(OR(C83="",I83=""),"",IF(U83="PASS",ROUND(AC83*X83,References!$B$23),IF(NOT(V83="YES"),0,ROUND(AC83*X83,References!$B$23))))</f>
        <v/>
      </c>
      <c r="AF83" s="256" t="str">
        <f>IF(AND(C83="",D83=""),"",IF(OR(D83=0,L83=0,Y83=""),0,ROUND(AD83*Y83,References!$B$23)))</f>
        <v/>
      </c>
      <c r="AG83" s="257" t="str">
        <f>IF(AND(C83="",D83=""),"",IF(C83="",INDEX(References!$K$4:$K$13,MATCH(Calculations!$D83,References!$H$4:$H$13,0)),INDEX(References!$K$4:$K$13,MATCH(Calculations!C83,References!$H$4:$H$13,0))))</f>
        <v/>
      </c>
      <c r="AH83" s="256" t="str">
        <f t="shared" si="66"/>
        <v/>
      </c>
      <c r="AI83" s="256" t="str">
        <f t="shared" si="67"/>
        <v/>
      </c>
      <c r="AJ83" s="257" t="str">
        <f>IF(OR(C83="",I83=""),"",IF(U83="PASS",ROUND(AH83/X83,References!$B$22),IF(NOT(V83="YES"),0,ROUND(AH83/X83,References!$B$22))))</f>
        <v/>
      </c>
      <c r="AK83" s="257">
        <f>IF(OR(D83="",L83=""),0,ROUND(AI83/Y83,References!$B$22))</f>
        <v>0</v>
      </c>
      <c r="AL83" s="258">
        <f>IF(OR(C83="",I83=""),0,IF(U83="PASS",ROUND(AJ83*X83,References!$B$22)))</f>
        <v>0</v>
      </c>
      <c r="AM83" s="258">
        <f>IF(OR(D83="",L83=""),0,IF(U83="PASS",ROUND(AK83*Y83,References!$B$22)))</f>
        <v>0</v>
      </c>
      <c r="AN83" s="258" t="str">
        <f t="shared" si="49"/>
        <v/>
      </c>
      <c r="AO83" s="259" t="str">
        <f>IF(D83="","",IF('Customer Information'!$L$15="Yes",(INDEX(References!$H$4:$AG$13,MATCH(Calculations!D83,References!$H$4:$H$13,0),25)),IF('Customer Information'!$L$15="No",(INDEX(References!$H$4:$AG$13,MATCH(Calculations!D83,References!$H$4:$H$13,0),24)))))</f>
        <v/>
      </c>
      <c r="AP83" s="541" t="str">
        <f>IF(C83="","",IF('Customer Information'!$L$15="Yes",(INDEX(References!$H$4:$AG$13,MATCH(Calculations!C83,References!$H$4:$H$13,0),25)),IF('Customer Information'!$L$15="No",(INDEX(References!$H$4:$AG$13,MATCH(Calculations!C83,References!$H$4:$H$13,0),24)))))</f>
        <v/>
      </c>
      <c r="AQ83" s="677" t="str">
        <f t="shared" si="50"/>
        <v/>
      </c>
      <c r="AR83" s="541" t="str">
        <f t="shared" si="51"/>
        <v/>
      </c>
      <c r="AS83" s="541">
        <f>IF(D83="",0,INDEX(References!$AG$4:$AG$13,MATCH(D83,References!$H$4:$H$13,0)))</f>
        <v>0</v>
      </c>
      <c r="AT83" s="541">
        <f>IF(C83="",0,INDEX(References!$AG$4:$AG$12,MATCH(C83,References!$H$4:$H$12,0)))</f>
        <v>0</v>
      </c>
      <c r="AU83" s="677" t="str">
        <f t="shared" si="52"/>
        <v/>
      </c>
      <c r="AV83" s="541" t="str">
        <f t="shared" si="53"/>
        <v/>
      </c>
      <c r="AW83" s="678" t="str">
        <f t="shared" si="54"/>
        <v/>
      </c>
      <c r="AX83" s="249"/>
      <c r="AY83" s="679" t="str">
        <f>IF(C83="","",INDEX(References!$I$4:$I$13,MATCH(Calculations!C83,References!$H$4:$H$13,0)))</f>
        <v/>
      </c>
      <c r="AZ83" s="680" t="str">
        <f>IF(C83="","",INDEX(References!$M$4:$M$13,MATCH(Calculations!C83,References!$H$4:$H$13,0)))</f>
        <v/>
      </c>
      <c r="BA83" s="680" t="str">
        <f>IF(C83="","",INDEX(References!$N$4:$N$13,MATCH(Calculations!C83,References!$H$4:$H$13,0)))</f>
        <v/>
      </c>
      <c r="BB83" s="681" t="str">
        <f>IF(C83="","",(AC83*AY83)/(1-INDEX(References!$O$4:$O$13,MATCH(Calculations!C83,References!$H$4:$H$13,0)))*((1-AZ83)*(1+BA83)))</f>
        <v/>
      </c>
      <c r="BC83" s="682" t="str">
        <f>IF(C83="","",(AJ83/(1-INDEX(References!$P$4:$P$13,MATCH(Calculations!C83,References!$H$4:$H$13,0)))*((1-AZ83)*(1+BA83))))</f>
        <v/>
      </c>
      <c r="BE83" s="683" t="str">
        <f>IF(D83="","",(INDEX(References!$I$4:$I$13,MATCH(Calculations!D83,References!$H$4:$H$13,0))))</f>
        <v/>
      </c>
      <c r="BF83" s="680" t="str">
        <f>IF(D83="","",INDEX(References!$M$4:$M$13,MATCH(Calculations!D83,References!$H$4:$H$13,0)))</f>
        <v/>
      </c>
      <c r="BG83" s="680" t="str">
        <f>IF(D83="","",INDEX(References!$N$4:$N$13,MATCH(Calculations!D83,References!$H$4:$H$13,0)))</f>
        <v/>
      </c>
      <c r="BH83" s="681" t="str">
        <f>IF(D83="","",(AD83*BE83)/(1-INDEX(References!$O$4:$O$13,MATCH(Calculations!D83,References!$H$4:$H$13,0)))*((1-BF83)*(1+BG83)))</f>
        <v/>
      </c>
      <c r="BI83" s="682" t="str">
        <f>IF(D83="","",AK83/(1-INDEX(References!$P$4:$P$13,MATCH(Calculations!D83,References!$H$4:$H$13,0)))*((1-BF83)*(1+BG83)))</f>
        <v/>
      </c>
      <c r="BK83" s="679" t="str">
        <f t="shared" si="55"/>
        <v/>
      </c>
      <c r="BL83" s="680" t="str">
        <f t="shared" si="56"/>
        <v/>
      </c>
      <c r="BM83" s="680" t="str">
        <f>IF(OR(C83="",I83=""),"",IF(U83="PASS",ROUND(BK83/X83,References!$B$22),IF(NOT(V83="YES"),0,ROUND(BK83/X83,References!$B$22))))</f>
        <v/>
      </c>
      <c r="BN83" s="680">
        <f>IF(OR(D83="",L83=""),0,ROUND(BL83/Y83,References!$B$22))</f>
        <v>0</v>
      </c>
      <c r="BO83" s="684" t="str">
        <f>IF(AND(C83="",D83=""),"",IF(C83="",INDEX(References!#REF!,MATCH(Calculations!$D83,References!#REF!,0)),(INDEX(References!$L$4:$L$13,MATCH(Calculations!$C83,References!$H$4:$H$13,0)))))</f>
        <v/>
      </c>
      <c r="BP83" s="684" t="str">
        <f t="shared" si="57"/>
        <v/>
      </c>
      <c r="BQ83" s="684" t="str">
        <f t="shared" si="58"/>
        <v/>
      </c>
      <c r="BR83" s="684" t="str">
        <f t="shared" si="59"/>
        <v/>
      </c>
      <c r="BS83" s="691" t="str">
        <f t="shared" si="60"/>
        <v/>
      </c>
      <c r="BU83" s="692" t="str">
        <f>IF(AH83="","",AH83*References!$B$47)</f>
        <v/>
      </c>
      <c r="BV83" s="693" t="str">
        <f>IF(AI83="","",AI83*References!$B$47)</f>
        <v/>
      </c>
      <c r="BW83" s="693" t="str">
        <f>IF(AJ83="","",AJ83*References!$B$47)</f>
        <v/>
      </c>
      <c r="BX83" s="682">
        <f>IF(AK83="","",AK83*References!$B$47)</f>
        <v>0</v>
      </c>
      <c r="BZ83" s="692">
        <f t="shared" si="61"/>
        <v>0</v>
      </c>
      <c r="CA83" s="693">
        <f t="shared" si="62"/>
        <v>0</v>
      </c>
      <c r="CB83" s="693" t="str">
        <f t="shared" si="63"/>
        <v/>
      </c>
      <c r="CC83" s="693" t="str">
        <f t="shared" si="64"/>
        <v/>
      </c>
      <c r="CD83" s="682" t="str">
        <f t="shared" si="65"/>
        <v/>
      </c>
    </row>
    <row r="84" spans="2:82" x14ac:dyDescent="0.2">
      <c r="B84" s="669">
        <v>79</v>
      </c>
      <c r="C84" s="250" t="str">
        <f>IF('Customer Inputs'!$C94="","",'Customer Inputs'!$C94)</f>
        <v/>
      </c>
      <c r="D84" s="250" t="str">
        <f>IF(OR('Customer Inputs'!E94="",'Customer Inputs'!E94="No"),"",IF(F84="YES",References!$H$13,References!$H$12))</f>
        <v/>
      </c>
      <c r="E84" s="250" t="str">
        <f>IF(C84="","",'Customer Inputs'!$W94)</f>
        <v/>
      </c>
      <c r="F84" s="250" t="str">
        <f>IF(OR('Customer Inputs'!T94="",'Customer Inputs'!T94="No"),"","Yes")</f>
        <v/>
      </c>
      <c r="G84" s="251" t="str">
        <f>IF(C84="","",'Customer Inputs'!$M94)</f>
        <v/>
      </c>
      <c r="H84" s="251" t="str">
        <f t="shared" si="38"/>
        <v/>
      </c>
      <c r="I84" s="251" t="str">
        <f>IF(C84="","",'Customer Inputs'!$K94)</f>
        <v/>
      </c>
      <c r="J84" s="251" t="str">
        <f t="shared" si="39"/>
        <v/>
      </c>
      <c r="K84" s="251" t="str">
        <f t="shared" si="40"/>
        <v/>
      </c>
      <c r="L84" s="251" t="str">
        <f>IF(OR(D84="",'Customer Inputs'!$L94=""),"",'Customer Inputs'!$L94)</f>
        <v/>
      </c>
      <c r="M84" s="251" t="str">
        <f>IF(AND(C84="",D84=""),"",'Customer Inputs'!$AD94)</f>
        <v/>
      </c>
      <c r="N84" s="251" t="str">
        <f t="shared" si="41"/>
        <v/>
      </c>
      <c r="O84" s="690" t="str">
        <f>IF(AND(C84="",D84=""),"",'Customer Inputs'!$AB94)</f>
        <v/>
      </c>
      <c r="P84" s="251" t="str">
        <f>IF(OR(AA84=0,AA84&lt;0),"",IF(OR(C84="L734",C84="L734-P",C84="L744",C84="L744-P"),'Customer Inputs'!AB94,O84))</f>
        <v/>
      </c>
      <c r="Q84" s="251" t="str">
        <f t="shared" si="42"/>
        <v/>
      </c>
      <c r="R84" s="252" t="str">
        <f>IF(AND(C84="",D84=""),"",INDEX(References!$E$4:$E$65,MATCH('Customer Inputs'!$T$6,References!$D$4:$D$65,0)))</f>
        <v/>
      </c>
      <c r="S84" s="672" t="str">
        <f t="shared" si="37"/>
        <v/>
      </c>
      <c r="T84" s="673" t="str">
        <f t="shared" si="43"/>
        <v/>
      </c>
      <c r="U84" s="674" t="str">
        <f>IF(OR(M84=0,O84=0,'Customer Inputs'!Q94="",R84=0),"","PASS")</f>
        <v/>
      </c>
      <c r="V84" s="674" t="str">
        <f>IF(ADMIN!AE84="YES","YES",IF(ADMIN!AE84="NO","NO",""))</f>
        <v/>
      </c>
      <c r="W84" s="674" t="str">
        <f t="shared" si="44"/>
        <v/>
      </c>
      <c r="X84" s="674" t="str">
        <f t="shared" si="45"/>
        <v/>
      </c>
      <c r="Y84" s="674" t="str">
        <f t="shared" si="46"/>
        <v/>
      </c>
      <c r="Z84" s="255" t="str">
        <f>IF(AND(C84="",D84=""),"",IF(C84="",INDEX(References!$J$4:$J$13,MATCH(Calculations!$D84,References!H$4:$H$13,0)),(INDEX(References!$J$4:$J$13,MATCH(Calculations!$C84,References!H$4:$H$13,0)))))</f>
        <v/>
      </c>
      <c r="AA84" s="675" t="str">
        <f t="shared" si="47"/>
        <v/>
      </c>
      <c r="AB84" s="256" t="str">
        <f t="shared" si="48"/>
        <v/>
      </c>
      <c r="AC84" s="676" t="str">
        <f>IF(OR(C84="",I84=""),"",IF(U84="PASS",ROUND(AA84/X84,References!$B$23),IF(NOT(V84="YES"),0,ROUND(AA84/X84,References!$B$23))))</f>
        <v/>
      </c>
      <c r="AD84" s="676" t="str">
        <f>IF(AND(C84="",D84=""),"",IF(OR(D84=0,L84=0,Y84=""),0,ROUND(AB84/Y84,References!$B$23)))</f>
        <v/>
      </c>
      <c r="AE84" s="256" t="str">
        <f>IF(OR(C84="",I84=""),"",IF(U84="PASS",ROUND(AC84*X84,References!$B$23),IF(NOT(V84="YES"),0,ROUND(AC84*X84,References!$B$23))))</f>
        <v/>
      </c>
      <c r="AF84" s="256" t="str">
        <f>IF(AND(C84="",D84=""),"",IF(OR(D84=0,L84=0,Y84=""),0,ROUND(AD84*Y84,References!$B$23)))</f>
        <v/>
      </c>
      <c r="AG84" s="257" t="str">
        <f>IF(AND(C84="",D84=""),"",IF(C84="",INDEX(References!$K$4:$K$13,MATCH(Calculations!$D84,References!$H$4:$H$13,0)),INDEX(References!$K$4:$K$13,MATCH(Calculations!C84,References!$H$4:$H$13,0))))</f>
        <v/>
      </c>
      <c r="AH84" s="256" t="str">
        <f t="shared" si="66"/>
        <v/>
      </c>
      <c r="AI84" s="256" t="str">
        <f t="shared" si="67"/>
        <v/>
      </c>
      <c r="AJ84" s="257" t="str">
        <f>IF(OR(C84="",I84=""),"",IF(U84="PASS",ROUND(AH84/X84,References!$B$22),IF(NOT(V84="YES"),0,ROUND(AH84/X84,References!$B$22))))</f>
        <v/>
      </c>
      <c r="AK84" s="257">
        <f>IF(OR(D84="",L84=""),0,ROUND(AI84/Y84,References!$B$22))</f>
        <v>0</v>
      </c>
      <c r="AL84" s="258">
        <f>IF(OR(C84="",I84=""),0,IF(U84="PASS",ROUND(AJ84*X84,References!$B$22)))</f>
        <v>0</v>
      </c>
      <c r="AM84" s="258">
        <f>IF(OR(D84="",L84=""),0,IF(U84="PASS",ROUND(AK84*Y84,References!$B$22)))</f>
        <v>0</v>
      </c>
      <c r="AN84" s="258" t="str">
        <f t="shared" si="49"/>
        <v/>
      </c>
      <c r="AO84" s="259" t="str">
        <f>IF(D84="","",IF('Customer Information'!$L$15="Yes",(INDEX(References!$H$4:$AG$13,MATCH(Calculations!D84,References!$H$4:$H$13,0),25)),IF('Customer Information'!$L$15="No",(INDEX(References!$H$4:$AG$13,MATCH(Calculations!D84,References!$H$4:$H$13,0),24)))))</f>
        <v/>
      </c>
      <c r="AP84" s="541" t="str">
        <f>IF(C84="","",IF('Customer Information'!$L$15="Yes",(INDEX(References!$H$4:$AG$13,MATCH(Calculations!C84,References!$H$4:$H$13,0),25)),IF('Customer Information'!$L$15="No",(INDEX(References!$H$4:$AG$13,MATCH(Calculations!C84,References!$H$4:$H$13,0),24)))))</f>
        <v/>
      </c>
      <c r="AQ84" s="677" t="str">
        <f t="shared" si="50"/>
        <v/>
      </c>
      <c r="AR84" s="541" t="str">
        <f t="shared" si="51"/>
        <v/>
      </c>
      <c r="AS84" s="541">
        <f>IF(D84="",0,INDEX(References!$AG$4:$AG$13,MATCH(D84,References!$H$4:$H$13,0)))</f>
        <v>0</v>
      </c>
      <c r="AT84" s="541">
        <f>IF(C84="",0,INDEX(References!$AG$4:$AG$12,MATCH(C84,References!$H$4:$H$12,0)))</f>
        <v>0</v>
      </c>
      <c r="AU84" s="677" t="str">
        <f t="shared" si="52"/>
        <v/>
      </c>
      <c r="AV84" s="541" t="str">
        <f t="shared" si="53"/>
        <v/>
      </c>
      <c r="AW84" s="678" t="str">
        <f t="shared" si="54"/>
        <v/>
      </c>
      <c r="AX84" s="249"/>
      <c r="AY84" s="679" t="str">
        <f>IF(C84="","",INDEX(References!$I$4:$I$13,MATCH(Calculations!C84,References!$H$4:$H$13,0)))</f>
        <v/>
      </c>
      <c r="AZ84" s="680" t="str">
        <f>IF(C84="","",INDEX(References!$M$4:$M$13,MATCH(Calculations!C84,References!$H$4:$H$13,0)))</f>
        <v/>
      </c>
      <c r="BA84" s="680" t="str">
        <f>IF(C84="","",INDEX(References!$N$4:$N$13,MATCH(Calculations!C84,References!$H$4:$H$13,0)))</f>
        <v/>
      </c>
      <c r="BB84" s="681" t="str">
        <f>IF(C84="","",(AC84*AY84)/(1-INDEX(References!$O$4:$O$13,MATCH(Calculations!C84,References!$H$4:$H$13,0)))*((1-AZ84)*(1+BA84)))</f>
        <v/>
      </c>
      <c r="BC84" s="682" t="str">
        <f>IF(C84="","",(AJ84/(1-INDEX(References!$P$4:$P$13,MATCH(Calculations!C84,References!$H$4:$H$13,0)))*((1-AZ84)*(1+BA84))))</f>
        <v/>
      </c>
      <c r="BE84" s="683" t="str">
        <f>IF(D84="","",(INDEX(References!$I$4:$I$13,MATCH(Calculations!D84,References!$H$4:$H$13,0))))</f>
        <v/>
      </c>
      <c r="BF84" s="680" t="str">
        <f>IF(D84="","",INDEX(References!$M$4:$M$13,MATCH(Calculations!D84,References!$H$4:$H$13,0)))</f>
        <v/>
      </c>
      <c r="BG84" s="680" t="str">
        <f>IF(D84="","",INDEX(References!$N$4:$N$13,MATCH(Calculations!D84,References!$H$4:$H$13,0)))</f>
        <v/>
      </c>
      <c r="BH84" s="681" t="str">
        <f>IF(D84="","",(AD84*BE84)/(1-INDEX(References!$O$4:$O$13,MATCH(Calculations!D84,References!$H$4:$H$13,0)))*((1-BF84)*(1+BG84)))</f>
        <v/>
      </c>
      <c r="BI84" s="682" t="str">
        <f>IF(D84="","",AK84/(1-INDEX(References!$P$4:$P$13,MATCH(Calculations!D84,References!$H$4:$H$13,0)))*((1-BF84)*(1+BG84)))</f>
        <v/>
      </c>
      <c r="BK84" s="679" t="str">
        <f t="shared" si="55"/>
        <v/>
      </c>
      <c r="BL84" s="680" t="str">
        <f t="shared" si="56"/>
        <v/>
      </c>
      <c r="BM84" s="680" t="str">
        <f>IF(OR(C84="",I84=""),"",IF(U84="PASS",ROUND(BK84/X84,References!$B$22),IF(NOT(V84="YES"),0,ROUND(BK84/X84,References!$B$22))))</f>
        <v/>
      </c>
      <c r="BN84" s="680">
        <f>IF(OR(D84="",L84=""),0,ROUND(BL84/Y84,References!$B$22))</f>
        <v>0</v>
      </c>
      <c r="BO84" s="684" t="str">
        <f>IF(AND(C84="",D84=""),"",IF(C84="",INDEX(References!#REF!,MATCH(Calculations!$D84,References!#REF!,0)),(INDEX(References!$L$4:$L$13,MATCH(Calculations!$C84,References!$H$4:$H$13,0)))))</f>
        <v/>
      </c>
      <c r="BP84" s="684" t="str">
        <f t="shared" si="57"/>
        <v/>
      </c>
      <c r="BQ84" s="684" t="str">
        <f t="shared" si="58"/>
        <v/>
      </c>
      <c r="BR84" s="684" t="str">
        <f t="shared" si="59"/>
        <v/>
      </c>
      <c r="BS84" s="691" t="str">
        <f t="shared" si="60"/>
        <v/>
      </c>
      <c r="BU84" s="692" t="str">
        <f>IF(AH84="","",AH84*References!$B$47)</f>
        <v/>
      </c>
      <c r="BV84" s="693" t="str">
        <f>IF(AI84="","",AI84*References!$B$47)</f>
        <v/>
      </c>
      <c r="BW84" s="693" t="str">
        <f>IF(AJ84="","",AJ84*References!$B$47)</f>
        <v/>
      </c>
      <c r="BX84" s="682">
        <f>IF(AK84="","",AK84*References!$B$47)</f>
        <v>0</v>
      </c>
      <c r="BZ84" s="692">
        <f t="shared" si="61"/>
        <v>0</v>
      </c>
      <c r="CA84" s="693">
        <f t="shared" si="62"/>
        <v>0</v>
      </c>
      <c r="CB84" s="693" t="str">
        <f t="shared" si="63"/>
        <v/>
      </c>
      <c r="CC84" s="693" t="str">
        <f t="shared" si="64"/>
        <v/>
      </c>
      <c r="CD84" s="682" t="str">
        <f t="shared" si="65"/>
        <v/>
      </c>
    </row>
    <row r="85" spans="2:82" x14ac:dyDescent="0.2">
      <c r="B85" s="669">
        <v>80</v>
      </c>
      <c r="C85" s="250" t="str">
        <f>IF('Customer Inputs'!$C95="","",'Customer Inputs'!$C95)</f>
        <v/>
      </c>
      <c r="D85" s="250" t="str">
        <f>IF(OR('Customer Inputs'!E95="",'Customer Inputs'!E95="No"),"",IF(F85="YES",References!$H$13,References!$H$12))</f>
        <v/>
      </c>
      <c r="E85" s="250" t="str">
        <f>IF(C85="","",'Customer Inputs'!$W95)</f>
        <v/>
      </c>
      <c r="F85" s="250" t="str">
        <f>IF(OR('Customer Inputs'!T95="",'Customer Inputs'!T95="No"),"","Yes")</f>
        <v/>
      </c>
      <c r="G85" s="251" t="str">
        <f>IF(C85="","",'Customer Inputs'!$M95)</f>
        <v/>
      </c>
      <c r="H85" s="251" t="str">
        <f t="shared" si="38"/>
        <v/>
      </c>
      <c r="I85" s="251" t="str">
        <f>IF(C85="","",'Customer Inputs'!$K95)</f>
        <v/>
      </c>
      <c r="J85" s="251" t="str">
        <f t="shared" si="39"/>
        <v/>
      </c>
      <c r="K85" s="251" t="str">
        <f t="shared" si="40"/>
        <v/>
      </c>
      <c r="L85" s="251" t="str">
        <f>IF(OR(D85="",'Customer Inputs'!$L95=""),"",'Customer Inputs'!$L95)</f>
        <v/>
      </c>
      <c r="M85" s="251" t="str">
        <f>IF(AND(C85="",D85=""),"",'Customer Inputs'!$AD95)</f>
        <v/>
      </c>
      <c r="N85" s="251" t="str">
        <f t="shared" si="41"/>
        <v/>
      </c>
      <c r="O85" s="690" t="str">
        <f>IF(AND(C85="",D85=""),"",'Customer Inputs'!$AB95)</f>
        <v/>
      </c>
      <c r="P85" s="251" t="str">
        <f>IF(OR(AA85=0,AA85&lt;0),"",IF(OR(C85="L734",C85="L734-P",C85="L744",C85="L744-P"),'Customer Inputs'!AB95,O85))</f>
        <v/>
      </c>
      <c r="Q85" s="251" t="str">
        <f t="shared" si="42"/>
        <v/>
      </c>
      <c r="R85" s="252" t="str">
        <f>IF(AND(C85="",D85=""),"",INDEX(References!$E$4:$E$65,MATCH('Customer Inputs'!$T$6,References!$D$4:$D$65,0)))</f>
        <v/>
      </c>
      <c r="S85" s="672" t="str">
        <f t="shared" si="37"/>
        <v/>
      </c>
      <c r="T85" s="673" t="str">
        <f t="shared" si="43"/>
        <v/>
      </c>
      <c r="U85" s="674" t="str">
        <f>IF(OR(M85=0,O85=0,'Customer Inputs'!Q95="",R85=0),"","PASS")</f>
        <v/>
      </c>
      <c r="V85" s="674" t="str">
        <f>IF(ADMIN!AE85="YES","YES",IF(ADMIN!AE85="NO","NO",""))</f>
        <v/>
      </c>
      <c r="W85" s="674" t="str">
        <f t="shared" si="44"/>
        <v/>
      </c>
      <c r="X85" s="674" t="str">
        <f t="shared" si="45"/>
        <v/>
      </c>
      <c r="Y85" s="674" t="str">
        <f t="shared" si="46"/>
        <v/>
      </c>
      <c r="Z85" s="255" t="str">
        <f>IF(AND(C85="",D85=""),"",IF(C85="",INDEX(References!$J$4:$J$13,MATCH(Calculations!$D85,References!H$4:$H$13,0)),(INDEX(References!$J$4:$J$13,MATCH(Calculations!$C85,References!H$4:$H$13,0)))))</f>
        <v/>
      </c>
      <c r="AA85" s="675" t="str">
        <f t="shared" si="47"/>
        <v/>
      </c>
      <c r="AB85" s="256" t="str">
        <f t="shared" si="48"/>
        <v/>
      </c>
      <c r="AC85" s="676" t="str">
        <f>IF(OR(C85="",I85=""),"",IF(U85="PASS",ROUND(AA85/X85,References!$B$23),IF(NOT(V85="YES"),0,ROUND(AA85/X85,References!$B$23))))</f>
        <v/>
      </c>
      <c r="AD85" s="676" t="str">
        <f>IF(AND(C85="",D85=""),"",IF(OR(D85=0,L85=0,Y85=""),0,ROUND(AB85/Y85,References!$B$23)))</f>
        <v/>
      </c>
      <c r="AE85" s="256" t="str">
        <f>IF(OR(C85="",I85=""),"",IF(U85="PASS",ROUND(AC85*X85,References!$B$23),IF(NOT(V85="YES"),0,ROUND(AC85*X85,References!$B$23))))</f>
        <v/>
      </c>
      <c r="AF85" s="256" t="str">
        <f>IF(AND(C85="",D85=""),"",IF(OR(D85=0,L85=0,Y85=""),0,ROUND(AD85*Y85,References!$B$23)))</f>
        <v/>
      </c>
      <c r="AG85" s="257" t="str">
        <f>IF(AND(C85="",D85=""),"",IF(C85="",INDEX(References!$K$4:$K$13,MATCH(Calculations!$D85,References!$H$4:$H$13,0)),INDEX(References!$K$4:$K$13,MATCH(Calculations!C85,References!$H$4:$H$13,0))))</f>
        <v/>
      </c>
      <c r="AH85" s="256" t="str">
        <f t="shared" si="66"/>
        <v/>
      </c>
      <c r="AI85" s="256" t="str">
        <f t="shared" si="67"/>
        <v/>
      </c>
      <c r="AJ85" s="257" t="str">
        <f>IF(OR(C85="",I85=""),"",IF(U85="PASS",ROUND(AH85/X85,References!$B$22),IF(NOT(V85="YES"),0,ROUND(AH85/X85,References!$B$22))))</f>
        <v/>
      </c>
      <c r="AK85" s="257">
        <f>IF(OR(D85="",L85=""),0,ROUND(AI85/Y85,References!$B$22))</f>
        <v>0</v>
      </c>
      <c r="AL85" s="258">
        <f>IF(OR(C85="",I85=""),0,IF(U85="PASS",ROUND(AJ85*X85,References!$B$22)))</f>
        <v>0</v>
      </c>
      <c r="AM85" s="258">
        <f>IF(OR(D85="",L85=""),0,IF(U85="PASS",ROUND(AK85*Y85,References!$B$22)))</f>
        <v>0</v>
      </c>
      <c r="AN85" s="258" t="str">
        <f t="shared" si="49"/>
        <v/>
      </c>
      <c r="AO85" s="259" t="str">
        <f>IF(D85="","",IF('Customer Information'!$L$15="Yes",(INDEX(References!$H$4:$AG$13,MATCH(Calculations!D85,References!$H$4:$H$13,0),25)),IF('Customer Information'!$L$15="No",(INDEX(References!$H$4:$AG$13,MATCH(Calculations!D85,References!$H$4:$H$13,0),24)))))</f>
        <v/>
      </c>
      <c r="AP85" s="541" t="str">
        <f>IF(C85="","",IF('Customer Information'!$L$15="Yes",(INDEX(References!$H$4:$AG$13,MATCH(Calculations!C85,References!$H$4:$H$13,0),25)),IF('Customer Information'!$L$15="No",(INDEX(References!$H$4:$AG$13,MATCH(Calculations!C85,References!$H$4:$H$13,0),24)))))</f>
        <v/>
      </c>
      <c r="AQ85" s="677" t="str">
        <f t="shared" si="50"/>
        <v/>
      </c>
      <c r="AR85" s="541" t="str">
        <f t="shared" si="51"/>
        <v/>
      </c>
      <c r="AS85" s="541">
        <f>IF(D85="",0,INDEX(References!$AG$4:$AG$13,MATCH(D85,References!$H$4:$H$13,0)))</f>
        <v>0</v>
      </c>
      <c r="AT85" s="541">
        <f>IF(C85="",0,INDEX(References!$AG$4:$AG$12,MATCH(C85,References!$H$4:$H$12,0)))</f>
        <v>0</v>
      </c>
      <c r="AU85" s="677" t="str">
        <f t="shared" si="52"/>
        <v/>
      </c>
      <c r="AV85" s="541" t="str">
        <f t="shared" si="53"/>
        <v/>
      </c>
      <c r="AW85" s="678" t="str">
        <f t="shared" si="54"/>
        <v/>
      </c>
      <c r="AX85" s="249"/>
      <c r="AY85" s="679" t="str">
        <f>IF(C85="","",INDEX(References!$I$4:$I$13,MATCH(Calculations!C85,References!$H$4:$H$13,0)))</f>
        <v/>
      </c>
      <c r="AZ85" s="680" t="str">
        <f>IF(C85="","",INDEX(References!$M$4:$M$13,MATCH(Calculations!C85,References!$H$4:$H$13,0)))</f>
        <v/>
      </c>
      <c r="BA85" s="680" t="str">
        <f>IF(C85="","",INDEX(References!$N$4:$N$13,MATCH(Calculations!C85,References!$H$4:$H$13,0)))</f>
        <v/>
      </c>
      <c r="BB85" s="681" t="str">
        <f>IF(C85="","",(AC85*AY85)/(1-INDEX(References!$O$4:$O$13,MATCH(Calculations!C85,References!$H$4:$H$13,0)))*((1-AZ85)*(1+BA85)))</f>
        <v/>
      </c>
      <c r="BC85" s="682" t="str">
        <f>IF(C85="","",(AJ85/(1-INDEX(References!$P$4:$P$13,MATCH(Calculations!C85,References!$H$4:$H$13,0)))*((1-AZ85)*(1+BA85))))</f>
        <v/>
      </c>
      <c r="BE85" s="683" t="str">
        <f>IF(D85="","",(INDEX(References!$I$4:$I$13,MATCH(Calculations!D85,References!$H$4:$H$13,0))))</f>
        <v/>
      </c>
      <c r="BF85" s="680" t="str">
        <f>IF(D85="","",INDEX(References!$M$4:$M$13,MATCH(Calculations!D85,References!$H$4:$H$13,0)))</f>
        <v/>
      </c>
      <c r="BG85" s="680" t="str">
        <f>IF(D85="","",INDEX(References!$N$4:$N$13,MATCH(Calculations!D85,References!$H$4:$H$13,0)))</f>
        <v/>
      </c>
      <c r="BH85" s="681" t="str">
        <f>IF(D85="","",(AD85*BE85)/(1-INDEX(References!$O$4:$O$13,MATCH(Calculations!D85,References!$H$4:$H$13,0)))*((1-BF85)*(1+BG85)))</f>
        <v/>
      </c>
      <c r="BI85" s="682" t="str">
        <f>IF(D85="","",AK85/(1-INDEX(References!$P$4:$P$13,MATCH(Calculations!D85,References!$H$4:$H$13,0)))*((1-BF85)*(1+BG85)))</f>
        <v/>
      </c>
      <c r="BK85" s="679" t="str">
        <f t="shared" si="55"/>
        <v/>
      </c>
      <c r="BL85" s="680" t="str">
        <f t="shared" si="56"/>
        <v/>
      </c>
      <c r="BM85" s="680" t="str">
        <f>IF(OR(C85="",I85=""),"",IF(U85="PASS",ROUND(BK85/X85,References!$B$22),IF(NOT(V85="YES"),0,ROUND(BK85/X85,References!$B$22))))</f>
        <v/>
      </c>
      <c r="BN85" s="680">
        <f>IF(OR(D85="",L85=""),0,ROUND(BL85/Y85,References!$B$22))</f>
        <v>0</v>
      </c>
      <c r="BO85" s="684" t="str">
        <f>IF(AND(C85="",D85=""),"",IF(C85="",INDEX(References!#REF!,MATCH(Calculations!$D85,References!#REF!,0)),(INDEX(References!$L$4:$L$13,MATCH(Calculations!$C85,References!$H$4:$H$13,0)))))</f>
        <v/>
      </c>
      <c r="BP85" s="684" t="str">
        <f t="shared" si="57"/>
        <v/>
      </c>
      <c r="BQ85" s="684" t="str">
        <f t="shared" si="58"/>
        <v/>
      </c>
      <c r="BR85" s="684" t="str">
        <f t="shared" si="59"/>
        <v/>
      </c>
      <c r="BS85" s="691" t="str">
        <f t="shared" si="60"/>
        <v/>
      </c>
      <c r="BU85" s="692" t="str">
        <f>IF(AH85="","",AH85*References!$B$47)</f>
        <v/>
      </c>
      <c r="BV85" s="693" t="str">
        <f>IF(AI85="","",AI85*References!$B$47)</f>
        <v/>
      </c>
      <c r="BW85" s="693" t="str">
        <f>IF(AJ85="","",AJ85*References!$B$47)</f>
        <v/>
      </c>
      <c r="BX85" s="682">
        <f>IF(AK85="","",AK85*References!$B$47)</f>
        <v>0</v>
      </c>
      <c r="BZ85" s="692">
        <f t="shared" si="61"/>
        <v>0</v>
      </c>
      <c r="CA85" s="693">
        <f t="shared" si="62"/>
        <v>0</v>
      </c>
      <c r="CB85" s="693" t="str">
        <f t="shared" si="63"/>
        <v/>
      </c>
      <c r="CC85" s="693" t="str">
        <f t="shared" si="64"/>
        <v/>
      </c>
      <c r="CD85" s="682" t="str">
        <f t="shared" si="65"/>
        <v/>
      </c>
    </row>
    <row r="86" spans="2:82" x14ac:dyDescent="0.2">
      <c r="B86" s="669">
        <v>81</v>
      </c>
      <c r="C86" s="250" t="str">
        <f>IF('Customer Inputs'!$C96="","",'Customer Inputs'!$C96)</f>
        <v/>
      </c>
      <c r="D86" s="250" t="str">
        <f>IF(OR('Customer Inputs'!E96="",'Customer Inputs'!E96="No"),"",IF(F86="YES",References!$H$13,References!$H$12))</f>
        <v/>
      </c>
      <c r="E86" s="250" t="str">
        <f>IF(C86="","",'Customer Inputs'!$W96)</f>
        <v/>
      </c>
      <c r="F86" s="250" t="str">
        <f>IF(OR('Customer Inputs'!T96="",'Customer Inputs'!T96="No"),"","Yes")</f>
        <v/>
      </c>
      <c r="G86" s="251" t="str">
        <f>IF(C86="","",'Customer Inputs'!$M96)</f>
        <v/>
      </c>
      <c r="H86" s="251" t="str">
        <f t="shared" si="38"/>
        <v/>
      </c>
      <c r="I86" s="251" t="str">
        <f>IF(C86="","",'Customer Inputs'!$K96)</f>
        <v/>
      </c>
      <c r="J86" s="251" t="str">
        <f t="shared" si="39"/>
        <v/>
      </c>
      <c r="K86" s="251" t="str">
        <f t="shared" si="40"/>
        <v/>
      </c>
      <c r="L86" s="251" t="str">
        <f>IF(OR(D86="",'Customer Inputs'!$L96=""),"",'Customer Inputs'!$L96)</f>
        <v/>
      </c>
      <c r="M86" s="251" t="str">
        <f>IF(AND(C86="",D86=""),"",'Customer Inputs'!$AD96)</f>
        <v/>
      </c>
      <c r="N86" s="251" t="str">
        <f t="shared" si="41"/>
        <v/>
      </c>
      <c r="O86" s="690" t="str">
        <f>IF(AND(C86="",D86=""),"",'Customer Inputs'!$AB96)</f>
        <v/>
      </c>
      <c r="P86" s="251" t="str">
        <f>IF(OR(AA86=0,AA86&lt;0),"",IF(OR(C86="L734",C86="L734-P",C86="L744",C86="L744-P"),'Customer Inputs'!AB96,O86))</f>
        <v/>
      </c>
      <c r="Q86" s="251" t="str">
        <f t="shared" si="42"/>
        <v/>
      </c>
      <c r="R86" s="252" t="str">
        <f>IF(AND(C86="",D86=""),"",INDEX(References!$E$4:$E$65,MATCH('Customer Inputs'!$T$6,References!$D$4:$D$65,0)))</f>
        <v/>
      </c>
      <c r="S86" s="672" t="str">
        <f t="shared" si="37"/>
        <v/>
      </c>
      <c r="T86" s="673" t="str">
        <f t="shared" si="43"/>
        <v/>
      </c>
      <c r="U86" s="674" t="str">
        <f>IF(OR(M86=0,O86=0,'Customer Inputs'!Q96="",R86=0),"","PASS")</f>
        <v/>
      </c>
      <c r="V86" s="674" t="str">
        <f>IF(ADMIN!AE86="YES","YES",IF(ADMIN!AE86="NO","NO",""))</f>
        <v/>
      </c>
      <c r="W86" s="674" t="str">
        <f t="shared" si="44"/>
        <v/>
      </c>
      <c r="X86" s="674" t="str">
        <f t="shared" si="45"/>
        <v/>
      </c>
      <c r="Y86" s="674" t="str">
        <f t="shared" si="46"/>
        <v/>
      </c>
      <c r="Z86" s="255" t="str">
        <f>IF(AND(C86="",D86=""),"",IF(C86="",INDEX(References!$J$4:$J$13,MATCH(Calculations!$D86,References!H$4:$H$13,0)),(INDEX(References!$J$4:$J$13,MATCH(Calculations!$C86,References!H$4:$H$13,0)))))</f>
        <v/>
      </c>
      <c r="AA86" s="675" t="str">
        <f t="shared" si="47"/>
        <v/>
      </c>
      <c r="AB86" s="256" t="str">
        <f t="shared" si="48"/>
        <v/>
      </c>
      <c r="AC86" s="676" t="str">
        <f>IF(OR(C86="",I86=""),"",IF(U86="PASS",ROUND(AA86/X86,References!$B$23),IF(NOT(V86="YES"),0,ROUND(AA86/X86,References!$B$23))))</f>
        <v/>
      </c>
      <c r="AD86" s="676" t="str">
        <f>IF(AND(C86="",D86=""),"",IF(OR(D86=0,L86=0,Y86=""),0,ROUND(AB86/Y86,References!$B$23)))</f>
        <v/>
      </c>
      <c r="AE86" s="256" t="str">
        <f>IF(OR(C86="",I86=""),"",IF(U86="PASS",ROUND(AC86*X86,References!$B$23),IF(NOT(V86="YES"),0,ROUND(AC86*X86,References!$B$23))))</f>
        <v/>
      </c>
      <c r="AF86" s="256" t="str">
        <f>IF(AND(C86="",D86=""),"",IF(OR(D86=0,L86=0,Y86=""),0,ROUND(AD86*Y86,References!$B$23)))</f>
        <v/>
      </c>
      <c r="AG86" s="257" t="str">
        <f>IF(AND(C86="",D86=""),"",IF(C86="",INDEX(References!$K$4:$K$13,MATCH(Calculations!$D86,References!$H$4:$H$13,0)),INDEX(References!$K$4:$K$13,MATCH(Calculations!C86,References!$H$4:$H$13,0))))</f>
        <v/>
      </c>
      <c r="AH86" s="256" t="str">
        <f t="shared" si="66"/>
        <v/>
      </c>
      <c r="AI86" s="256" t="str">
        <f t="shared" si="67"/>
        <v/>
      </c>
      <c r="AJ86" s="257" t="str">
        <f>IF(OR(C86="",I86=""),"",IF(U86="PASS",ROUND(AH86/X86,References!$B$22),IF(NOT(V86="YES"),0,ROUND(AH86/X86,References!$B$22))))</f>
        <v/>
      </c>
      <c r="AK86" s="257">
        <f>IF(OR(D86="",L86=""),0,ROUND(AI86/Y86,References!$B$22))</f>
        <v>0</v>
      </c>
      <c r="AL86" s="258">
        <f>IF(OR(C86="",I86=""),0,IF(U86="PASS",ROUND(AJ86*X86,References!$B$22)))</f>
        <v>0</v>
      </c>
      <c r="AM86" s="258">
        <f>IF(OR(D86="",L86=""),0,IF(U86="PASS",ROUND(AK86*Y86,References!$B$22)))</f>
        <v>0</v>
      </c>
      <c r="AN86" s="258" t="str">
        <f t="shared" si="49"/>
        <v/>
      </c>
      <c r="AO86" s="259" t="str">
        <f>IF(D86="","",IF('Customer Information'!$L$15="Yes",(INDEX(References!$H$4:$AG$13,MATCH(Calculations!D86,References!$H$4:$H$13,0),25)),IF('Customer Information'!$L$15="No",(INDEX(References!$H$4:$AG$13,MATCH(Calculations!D86,References!$H$4:$H$13,0),24)))))</f>
        <v/>
      </c>
      <c r="AP86" s="541" t="str">
        <f>IF(C86="","",IF('Customer Information'!$L$15="Yes",(INDEX(References!$H$4:$AG$13,MATCH(Calculations!C86,References!$H$4:$H$13,0),25)),IF('Customer Information'!$L$15="No",(INDEX(References!$H$4:$AG$13,MATCH(Calculations!C86,References!$H$4:$H$13,0),24)))))</f>
        <v/>
      </c>
      <c r="AQ86" s="677" t="str">
        <f t="shared" si="50"/>
        <v/>
      </c>
      <c r="AR86" s="541" t="str">
        <f t="shared" si="51"/>
        <v/>
      </c>
      <c r="AS86" s="541">
        <f>IF(D86="",0,INDEX(References!$AG$4:$AG$13,MATCH(D86,References!$H$4:$H$13,0)))</f>
        <v>0</v>
      </c>
      <c r="AT86" s="541">
        <f>IF(C86="",0,INDEX(References!$AG$4:$AG$12,MATCH(C86,References!$H$4:$H$12,0)))</f>
        <v>0</v>
      </c>
      <c r="AU86" s="677" t="str">
        <f t="shared" si="52"/>
        <v/>
      </c>
      <c r="AV86" s="541" t="str">
        <f t="shared" si="53"/>
        <v/>
      </c>
      <c r="AW86" s="678" t="str">
        <f t="shared" si="54"/>
        <v/>
      </c>
      <c r="AX86" s="249"/>
      <c r="AY86" s="679" t="str">
        <f>IF(C86="","",INDEX(References!$I$4:$I$13,MATCH(Calculations!C86,References!$H$4:$H$13,0)))</f>
        <v/>
      </c>
      <c r="AZ86" s="680" t="str">
        <f>IF(C86="","",INDEX(References!$M$4:$M$13,MATCH(Calculations!C86,References!$H$4:$H$13,0)))</f>
        <v/>
      </c>
      <c r="BA86" s="680" t="str">
        <f>IF(C86="","",INDEX(References!$N$4:$N$13,MATCH(Calculations!C86,References!$H$4:$H$13,0)))</f>
        <v/>
      </c>
      <c r="BB86" s="681" t="str">
        <f>IF(C86="","",(AC86*AY86)/(1-INDEX(References!$O$4:$O$13,MATCH(Calculations!C86,References!$H$4:$H$13,0)))*((1-AZ86)*(1+BA86)))</f>
        <v/>
      </c>
      <c r="BC86" s="682" t="str">
        <f>IF(C86="","",(AJ86/(1-INDEX(References!$P$4:$P$13,MATCH(Calculations!C86,References!$H$4:$H$13,0)))*((1-AZ86)*(1+BA86))))</f>
        <v/>
      </c>
      <c r="BE86" s="683" t="str">
        <f>IF(D86="","",(INDEX(References!$I$4:$I$13,MATCH(Calculations!D86,References!$H$4:$H$13,0))))</f>
        <v/>
      </c>
      <c r="BF86" s="680" t="str">
        <f>IF(D86="","",INDEX(References!$M$4:$M$13,MATCH(Calculations!D86,References!$H$4:$H$13,0)))</f>
        <v/>
      </c>
      <c r="BG86" s="680" t="str">
        <f>IF(D86="","",INDEX(References!$N$4:$N$13,MATCH(Calculations!D86,References!$H$4:$H$13,0)))</f>
        <v/>
      </c>
      <c r="BH86" s="681" t="str">
        <f>IF(D86="","",(AD86*BE86)/(1-INDEX(References!$O$4:$O$13,MATCH(Calculations!D86,References!$H$4:$H$13,0)))*((1-BF86)*(1+BG86)))</f>
        <v/>
      </c>
      <c r="BI86" s="682" t="str">
        <f>IF(D86="","",AK86/(1-INDEX(References!$P$4:$P$13,MATCH(Calculations!D86,References!$H$4:$H$13,0)))*((1-BF86)*(1+BG86)))</f>
        <v/>
      </c>
      <c r="BK86" s="679" t="str">
        <f t="shared" si="55"/>
        <v/>
      </c>
      <c r="BL86" s="680" t="str">
        <f t="shared" si="56"/>
        <v/>
      </c>
      <c r="BM86" s="680" t="str">
        <f>IF(OR(C86="",I86=""),"",IF(U86="PASS",ROUND(BK86/X86,References!$B$22),IF(NOT(V86="YES"),0,ROUND(BK86/X86,References!$B$22))))</f>
        <v/>
      </c>
      <c r="BN86" s="680">
        <f>IF(OR(D86="",L86=""),0,ROUND(BL86/Y86,References!$B$22))</f>
        <v>0</v>
      </c>
      <c r="BO86" s="684" t="str">
        <f>IF(AND(C86="",D86=""),"",IF(C86="",INDEX(References!#REF!,MATCH(Calculations!$D86,References!#REF!,0)),(INDEX(References!$L$4:$L$13,MATCH(Calculations!$C86,References!$H$4:$H$13,0)))))</f>
        <v/>
      </c>
      <c r="BP86" s="684" t="str">
        <f t="shared" si="57"/>
        <v/>
      </c>
      <c r="BQ86" s="684" t="str">
        <f t="shared" si="58"/>
        <v/>
      </c>
      <c r="BR86" s="684" t="str">
        <f t="shared" si="59"/>
        <v/>
      </c>
      <c r="BS86" s="691" t="str">
        <f t="shared" si="60"/>
        <v/>
      </c>
      <c r="BU86" s="692" t="str">
        <f>IF(AH86="","",AH86*References!$B$47)</f>
        <v/>
      </c>
      <c r="BV86" s="693" t="str">
        <f>IF(AI86="","",AI86*References!$B$47)</f>
        <v/>
      </c>
      <c r="BW86" s="693" t="str">
        <f>IF(AJ86="","",AJ86*References!$B$47)</f>
        <v/>
      </c>
      <c r="BX86" s="682">
        <f>IF(AK86="","",AK86*References!$B$47)</f>
        <v>0</v>
      </c>
      <c r="BZ86" s="692">
        <f t="shared" si="61"/>
        <v>0</v>
      </c>
      <c r="CA86" s="693">
        <f t="shared" si="62"/>
        <v>0</v>
      </c>
      <c r="CB86" s="693" t="str">
        <f t="shared" si="63"/>
        <v/>
      </c>
      <c r="CC86" s="693" t="str">
        <f t="shared" si="64"/>
        <v/>
      </c>
      <c r="CD86" s="682" t="str">
        <f t="shared" si="65"/>
        <v/>
      </c>
    </row>
    <row r="87" spans="2:82" x14ac:dyDescent="0.2">
      <c r="B87" s="669">
        <v>82</v>
      </c>
      <c r="C87" s="250" t="str">
        <f>IF('Customer Inputs'!$C97="","",'Customer Inputs'!$C97)</f>
        <v/>
      </c>
      <c r="D87" s="250" t="str">
        <f>IF(OR('Customer Inputs'!E97="",'Customer Inputs'!E97="No"),"",IF(F87="YES",References!$H$13,References!$H$12))</f>
        <v/>
      </c>
      <c r="E87" s="250" t="str">
        <f>IF(C87="","",'Customer Inputs'!$W97)</f>
        <v/>
      </c>
      <c r="F87" s="250" t="str">
        <f>IF(OR('Customer Inputs'!T97="",'Customer Inputs'!T97="No"),"","Yes")</f>
        <v/>
      </c>
      <c r="G87" s="251" t="str">
        <f>IF(C87="","",'Customer Inputs'!$M97)</f>
        <v/>
      </c>
      <c r="H87" s="251" t="str">
        <f t="shared" si="38"/>
        <v/>
      </c>
      <c r="I87" s="251" t="str">
        <f>IF(C87="","",'Customer Inputs'!$K97)</f>
        <v/>
      </c>
      <c r="J87" s="251" t="str">
        <f t="shared" si="39"/>
        <v/>
      </c>
      <c r="K87" s="251" t="str">
        <f t="shared" si="40"/>
        <v/>
      </c>
      <c r="L87" s="251" t="str">
        <f>IF(OR(D87="",'Customer Inputs'!$L97=""),"",'Customer Inputs'!$L97)</f>
        <v/>
      </c>
      <c r="M87" s="251" t="str">
        <f>IF(AND(C87="",D87=""),"",'Customer Inputs'!$AD97)</f>
        <v/>
      </c>
      <c r="N87" s="251" t="str">
        <f t="shared" si="41"/>
        <v/>
      </c>
      <c r="O87" s="690" t="str">
        <f>IF(AND(C87="",D87=""),"",'Customer Inputs'!$AB97)</f>
        <v/>
      </c>
      <c r="P87" s="251" t="str">
        <f>IF(OR(AA87=0,AA87&lt;0),"",IF(OR(C87="L734",C87="L734-P",C87="L744",C87="L744-P"),'Customer Inputs'!AB97,O87))</f>
        <v/>
      </c>
      <c r="Q87" s="251" t="str">
        <f t="shared" si="42"/>
        <v/>
      </c>
      <c r="R87" s="252" t="str">
        <f>IF(AND(C87="",D87=""),"",INDEX(References!$E$4:$E$65,MATCH('Customer Inputs'!$T$6,References!$D$4:$D$65,0)))</f>
        <v/>
      </c>
      <c r="S87" s="672" t="str">
        <f t="shared" si="37"/>
        <v/>
      </c>
      <c r="T87" s="673" t="str">
        <f t="shared" si="43"/>
        <v/>
      </c>
      <c r="U87" s="674" t="str">
        <f>IF(OR(M87=0,O87=0,'Customer Inputs'!Q97="",R87=0),"","PASS")</f>
        <v/>
      </c>
      <c r="V87" s="674" t="str">
        <f>IF(ADMIN!AE87="YES","YES",IF(ADMIN!AE87="NO","NO",""))</f>
        <v/>
      </c>
      <c r="W87" s="674" t="str">
        <f t="shared" si="44"/>
        <v/>
      </c>
      <c r="X87" s="674" t="str">
        <f t="shared" si="45"/>
        <v/>
      </c>
      <c r="Y87" s="674" t="str">
        <f t="shared" si="46"/>
        <v/>
      </c>
      <c r="Z87" s="255" t="str">
        <f>IF(AND(C87="",D87=""),"",IF(C87="",INDEX(References!$J$4:$J$13,MATCH(Calculations!$D87,References!H$4:$H$13,0)),(INDEX(References!$J$4:$J$13,MATCH(Calculations!$C87,References!H$4:$H$13,0)))))</f>
        <v/>
      </c>
      <c r="AA87" s="675" t="str">
        <f t="shared" si="47"/>
        <v/>
      </c>
      <c r="AB87" s="256" t="str">
        <f t="shared" si="48"/>
        <v/>
      </c>
      <c r="AC87" s="676" t="str">
        <f>IF(OR(C87="",I87=""),"",IF(U87="PASS",ROUND(AA87/X87,References!$B$23),IF(NOT(V87="YES"),0,ROUND(AA87/X87,References!$B$23))))</f>
        <v/>
      </c>
      <c r="AD87" s="676" t="str">
        <f>IF(AND(C87="",D87=""),"",IF(OR(D87=0,L87=0,Y87=""),0,ROUND(AB87/Y87,References!$B$23)))</f>
        <v/>
      </c>
      <c r="AE87" s="256" t="str">
        <f>IF(OR(C87="",I87=""),"",IF(U87="PASS",ROUND(AC87*X87,References!$B$23),IF(NOT(V87="YES"),0,ROUND(AC87*X87,References!$B$23))))</f>
        <v/>
      </c>
      <c r="AF87" s="256" t="str">
        <f>IF(AND(C87="",D87=""),"",IF(OR(D87=0,L87=0,Y87=""),0,ROUND(AD87*Y87,References!$B$23)))</f>
        <v/>
      </c>
      <c r="AG87" s="257" t="str">
        <f>IF(AND(C87="",D87=""),"",IF(C87="",INDEX(References!$K$4:$K$13,MATCH(Calculations!$D87,References!$H$4:$H$13,0)),INDEX(References!$K$4:$K$13,MATCH(Calculations!C87,References!$H$4:$H$13,0))))</f>
        <v/>
      </c>
      <c r="AH87" s="256" t="str">
        <f t="shared" si="66"/>
        <v/>
      </c>
      <c r="AI87" s="256" t="str">
        <f t="shared" si="67"/>
        <v/>
      </c>
      <c r="AJ87" s="257" t="str">
        <f>IF(OR(C87="",I87=""),"",IF(U87="PASS",ROUND(AH87/X87,References!$B$22),IF(NOT(V87="YES"),0,ROUND(AH87/X87,References!$B$22))))</f>
        <v/>
      </c>
      <c r="AK87" s="257">
        <f>IF(OR(D87="",L87=""),0,ROUND(AI87/Y87,References!$B$22))</f>
        <v>0</v>
      </c>
      <c r="AL87" s="258">
        <f>IF(OR(C87="",I87=""),0,IF(U87="PASS",ROUND(AJ87*X87,References!$B$22)))</f>
        <v>0</v>
      </c>
      <c r="AM87" s="258">
        <f>IF(OR(D87="",L87=""),0,IF(U87="PASS",ROUND(AK87*Y87,References!$B$22)))</f>
        <v>0</v>
      </c>
      <c r="AN87" s="258" t="str">
        <f t="shared" si="49"/>
        <v/>
      </c>
      <c r="AO87" s="259" t="str">
        <f>IF(D87="","",IF('Customer Information'!$L$15="Yes",(INDEX(References!$H$4:$AG$13,MATCH(Calculations!D87,References!$H$4:$H$13,0),25)),IF('Customer Information'!$L$15="No",(INDEX(References!$H$4:$AG$13,MATCH(Calculations!D87,References!$H$4:$H$13,0),24)))))</f>
        <v/>
      </c>
      <c r="AP87" s="541" t="str">
        <f>IF(C87="","",IF('Customer Information'!$L$15="Yes",(INDEX(References!$H$4:$AG$13,MATCH(Calculations!C87,References!$H$4:$H$13,0),25)),IF('Customer Information'!$L$15="No",(INDEX(References!$H$4:$AG$13,MATCH(Calculations!C87,References!$H$4:$H$13,0),24)))))</f>
        <v/>
      </c>
      <c r="AQ87" s="677" t="str">
        <f t="shared" si="50"/>
        <v/>
      </c>
      <c r="AR87" s="541" t="str">
        <f t="shared" si="51"/>
        <v/>
      </c>
      <c r="AS87" s="541">
        <f>IF(D87="",0,INDEX(References!$AG$4:$AG$13,MATCH(D87,References!$H$4:$H$13,0)))</f>
        <v>0</v>
      </c>
      <c r="AT87" s="541">
        <f>IF(C87="",0,INDEX(References!$AG$4:$AG$12,MATCH(C87,References!$H$4:$H$12,0)))</f>
        <v>0</v>
      </c>
      <c r="AU87" s="677" t="str">
        <f t="shared" si="52"/>
        <v/>
      </c>
      <c r="AV87" s="541" t="str">
        <f t="shared" si="53"/>
        <v/>
      </c>
      <c r="AW87" s="678" t="str">
        <f t="shared" si="54"/>
        <v/>
      </c>
      <c r="AX87" s="249"/>
      <c r="AY87" s="679" t="str">
        <f>IF(C87="","",INDEX(References!$I$4:$I$13,MATCH(Calculations!C87,References!$H$4:$H$13,0)))</f>
        <v/>
      </c>
      <c r="AZ87" s="680" t="str">
        <f>IF(C87="","",INDEX(References!$M$4:$M$13,MATCH(Calculations!C87,References!$H$4:$H$13,0)))</f>
        <v/>
      </c>
      <c r="BA87" s="680" t="str">
        <f>IF(C87="","",INDEX(References!$N$4:$N$13,MATCH(Calculations!C87,References!$H$4:$H$13,0)))</f>
        <v/>
      </c>
      <c r="BB87" s="681" t="str">
        <f>IF(C87="","",(AC87*AY87)/(1-INDEX(References!$O$4:$O$13,MATCH(Calculations!C87,References!$H$4:$H$13,0)))*((1-AZ87)*(1+BA87)))</f>
        <v/>
      </c>
      <c r="BC87" s="682" t="str">
        <f>IF(C87="","",(AJ87/(1-INDEX(References!$P$4:$P$13,MATCH(Calculations!C87,References!$H$4:$H$13,0)))*((1-AZ87)*(1+BA87))))</f>
        <v/>
      </c>
      <c r="BE87" s="683" t="str">
        <f>IF(D87="","",(INDEX(References!$I$4:$I$13,MATCH(Calculations!D87,References!$H$4:$H$13,0))))</f>
        <v/>
      </c>
      <c r="BF87" s="680" t="str">
        <f>IF(D87="","",INDEX(References!$M$4:$M$13,MATCH(Calculations!D87,References!$H$4:$H$13,0)))</f>
        <v/>
      </c>
      <c r="BG87" s="680" t="str">
        <f>IF(D87="","",INDEX(References!$N$4:$N$13,MATCH(Calculations!D87,References!$H$4:$H$13,0)))</f>
        <v/>
      </c>
      <c r="BH87" s="681" t="str">
        <f>IF(D87="","",(AD87*BE87)/(1-INDEX(References!$O$4:$O$13,MATCH(Calculations!D87,References!$H$4:$H$13,0)))*((1-BF87)*(1+BG87)))</f>
        <v/>
      </c>
      <c r="BI87" s="682" t="str">
        <f>IF(D87="","",AK87/(1-INDEX(References!$P$4:$P$13,MATCH(Calculations!D87,References!$H$4:$H$13,0)))*((1-BF87)*(1+BG87)))</f>
        <v/>
      </c>
      <c r="BK87" s="679" t="str">
        <f t="shared" si="55"/>
        <v/>
      </c>
      <c r="BL87" s="680" t="str">
        <f t="shared" si="56"/>
        <v/>
      </c>
      <c r="BM87" s="680" t="str">
        <f>IF(OR(C87="",I87=""),"",IF(U87="PASS",ROUND(BK87/X87,References!$B$22),IF(NOT(V87="YES"),0,ROUND(BK87/X87,References!$B$22))))</f>
        <v/>
      </c>
      <c r="BN87" s="680">
        <f>IF(OR(D87="",L87=""),0,ROUND(BL87/Y87,References!$B$22))</f>
        <v>0</v>
      </c>
      <c r="BO87" s="684" t="str">
        <f>IF(AND(C87="",D87=""),"",IF(C87="",INDEX(References!#REF!,MATCH(Calculations!$D87,References!#REF!,0)),(INDEX(References!$L$4:$L$13,MATCH(Calculations!$C87,References!$H$4:$H$13,0)))))</f>
        <v/>
      </c>
      <c r="BP87" s="684" t="str">
        <f t="shared" si="57"/>
        <v/>
      </c>
      <c r="BQ87" s="684" t="str">
        <f t="shared" si="58"/>
        <v/>
      </c>
      <c r="BR87" s="684" t="str">
        <f t="shared" si="59"/>
        <v/>
      </c>
      <c r="BS87" s="691" t="str">
        <f t="shared" si="60"/>
        <v/>
      </c>
      <c r="BU87" s="692" t="str">
        <f>IF(AH87="","",AH87*References!$B$47)</f>
        <v/>
      </c>
      <c r="BV87" s="693" t="str">
        <f>IF(AI87="","",AI87*References!$B$47)</f>
        <v/>
      </c>
      <c r="BW87" s="693" t="str">
        <f>IF(AJ87="","",AJ87*References!$B$47)</f>
        <v/>
      </c>
      <c r="BX87" s="682">
        <f>IF(AK87="","",AK87*References!$B$47)</f>
        <v>0</v>
      </c>
      <c r="BZ87" s="692">
        <f t="shared" si="61"/>
        <v>0</v>
      </c>
      <c r="CA87" s="693">
        <f t="shared" si="62"/>
        <v>0</v>
      </c>
      <c r="CB87" s="693" t="str">
        <f t="shared" si="63"/>
        <v/>
      </c>
      <c r="CC87" s="693" t="str">
        <f t="shared" si="64"/>
        <v/>
      </c>
      <c r="CD87" s="682" t="str">
        <f t="shared" si="65"/>
        <v/>
      </c>
    </row>
    <row r="88" spans="2:82" x14ac:dyDescent="0.2">
      <c r="B88" s="669">
        <v>83</v>
      </c>
      <c r="C88" s="250" t="str">
        <f>IF('Customer Inputs'!$C98="","",'Customer Inputs'!$C98)</f>
        <v/>
      </c>
      <c r="D88" s="250" t="str">
        <f>IF(OR('Customer Inputs'!E98="",'Customer Inputs'!E98="No"),"",IF(F88="YES",References!$H$13,References!$H$12))</f>
        <v/>
      </c>
      <c r="E88" s="250" t="str">
        <f>IF(C88="","",'Customer Inputs'!$W98)</f>
        <v/>
      </c>
      <c r="F88" s="250" t="str">
        <f>IF(OR('Customer Inputs'!T98="",'Customer Inputs'!T98="No"),"","Yes")</f>
        <v/>
      </c>
      <c r="G88" s="251" t="str">
        <f>IF(C88="","",'Customer Inputs'!$M98)</f>
        <v/>
      </c>
      <c r="H88" s="251" t="str">
        <f t="shared" si="38"/>
        <v/>
      </c>
      <c r="I88" s="251" t="str">
        <f>IF(C88="","",'Customer Inputs'!$K98)</f>
        <v/>
      </c>
      <c r="J88" s="251" t="str">
        <f t="shared" si="39"/>
        <v/>
      </c>
      <c r="K88" s="251" t="str">
        <f t="shared" si="40"/>
        <v/>
      </c>
      <c r="L88" s="251" t="str">
        <f>IF(OR(D88="",'Customer Inputs'!$L98=""),"",'Customer Inputs'!$L98)</f>
        <v/>
      </c>
      <c r="M88" s="251" t="str">
        <f>IF(AND(C88="",D88=""),"",'Customer Inputs'!$AD98)</f>
        <v/>
      </c>
      <c r="N88" s="251" t="str">
        <f t="shared" si="41"/>
        <v/>
      </c>
      <c r="O88" s="690" t="str">
        <f>IF(AND(C88="",D88=""),"",'Customer Inputs'!$AB98)</f>
        <v/>
      </c>
      <c r="P88" s="251" t="str">
        <f>IF(OR(AA88=0,AA88&lt;0),"",IF(OR(C88="L734",C88="L734-P",C88="L744",C88="L744-P"),'Customer Inputs'!AB98,O88))</f>
        <v/>
      </c>
      <c r="Q88" s="251" t="str">
        <f t="shared" si="42"/>
        <v/>
      </c>
      <c r="R88" s="252" t="str">
        <f>IF(AND(C88="",D88=""),"",INDEX(References!$E$4:$E$65,MATCH('Customer Inputs'!$T$6,References!$D$4:$D$65,0)))</f>
        <v/>
      </c>
      <c r="S88" s="672" t="str">
        <f t="shared" si="37"/>
        <v/>
      </c>
      <c r="T88" s="673" t="str">
        <f t="shared" si="43"/>
        <v/>
      </c>
      <c r="U88" s="674" t="str">
        <f>IF(OR(M88=0,O88=0,'Customer Inputs'!Q98="",R88=0),"","PASS")</f>
        <v/>
      </c>
      <c r="V88" s="674" t="str">
        <f>IF(ADMIN!AE88="YES","YES",IF(ADMIN!AE88="NO","NO",""))</f>
        <v/>
      </c>
      <c r="W88" s="674" t="str">
        <f t="shared" si="44"/>
        <v/>
      </c>
      <c r="X88" s="674" t="str">
        <f t="shared" si="45"/>
        <v/>
      </c>
      <c r="Y88" s="674" t="str">
        <f t="shared" si="46"/>
        <v/>
      </c>
      <c r="Z88" s="255" t="str">
        <f>IF(AND(C88="",D88=""),"",IF(C88="",INDEX(References!$J$4:$J$13,MATCH(Calculations!$D88,References!H$4:$H$13,0)),(INDEX(References!$J$4:$J$13,MATCH(Calculations!$C88,References!H$4:$H$13,0)))))</f>
        <v/>
      </c>
      <c r="AA88" s="675" t="str">
        <f t="shared" si="47"/>
        <v/>
      </c>
      <c r="AB88" s="256" t="str">
        <f t="shared" si="48"/>
        <v/>
      </c>
      <c r="AC88" s="676" t="str">
        <f>IF(OR(C88="",I88=""),"",IF(U88="PASS",ROUND(AA88/X88,References!$B$23),IF(NOT(V88="YES"),0,ROUND(AA88/X88,References!$B$23))))</f>
        <v/>
      </c>
      <c r="AD88" s="676" t="str">
        <f>IF(AND(C88="",D88=""),"",IF(OR(D88=0,L88=0,Y88=""),0,ROUND(AB88/Y88,References!$B$23)))</f>
        <v/>
      </c>
      <c r="AE88" s="256" t="str">
        <f>IF(OR(C88="",I88=""),"",IF(U88="PASS",ROUND(AC88*X88,References!$B$23),IF(NOT(V88="YES"),0,ROUND(AC88*X88,References!$B$23))))</f>
        <v/>
      </c>
      <c r="AF88" s="256" t="str">
        <f>IF(AND(C88="",D88=""),"",IF(OR(D88=0,L88=0,Y88=""),0,ROUND(AD88*Y88,References!$B$23)))</f>
        <v/>
      </c>
      <c r="AG88" s="257" t="str">
        <f>IF(AND(C88="",D88=""),"",IF(C88="",INDEX(References!$K$4:$K$13,MATCH(Calculations!$D88,References!$H$4:$H$13,0)),INDEX(References!$K$4:$K$13,MATCH(Calculations!C88,References!$H$4:$H$13,0))))</f>
        <v/>
      </c>
      <c r="AH88" s="256" t="str">
        <f t="shared" si="66"/>
        <v/>
      </c>
      <c r="AI88" s="256" t="str">
        <f t="shared" si="67"/>
        <v/>
      </c>
      <c r="AJ88" s="257" t="str">
        <f>IF(OR(C88="",I88=""),"",IF(U88="PASS",ROUND(AH88/X88,References!$B$22),IF(NOT(V88="YES"),0,ROUND(AH88/X88,References!$B$22))))</f>
        <v/>
      </c>
      <c r="AK88" s="257">
        <f>IF(OR(D88="",L88=""),0,ROUND(AI88/Y88,References!$B$22))</f>
        <v>0</v>
      </c>
      <c r="AL88" s="258">
        <f>IF(OR(C88="",I88=""),0,IF(U88="PASS",ROUND(AJ88*X88,References!$B$22)))</f>
        <v>0</v>
      </c>
      <c r="AM88" s="258">
        <f>IF(OR(D88="",L88=""),0,IF(U88="PASS",ROUND(AK88*Y88,References!$B$22)))</f>
        <v>0</v>
      </c>
      <c r="AN88" s="258" t="str">
        <f t="shared" si="49"/>
        <v/>
      </c>
      <c r="AO88" s="259" t="str">
        <f>IF(D88="","",IF('Customer Information'!$L$15="Yes",(INDEX(References!$H$4:$AG$13,MATCH(Calculations!D88,References!$H$4:$H$13,0),25)),IF('Customer Information'!$L$15="No",(INDEX(References!$H$4:$AG$13,MATCH(Calculations!D88,References!$H$4:$H$13,0),24)))))</f>
        <v/>
      </c>
      <c r="AP88" s="541" t="str">
        <f>IF(C88="","",IF('Customer Information'!$L$15="Yes",(INDEX(References!$H$4:$AG$13,MATCH(Calculations!C88,References!$H$4:$H$13,0),25)),IF('Customer Information'!$L$15="No",(INDEX(References!$H$4:$AG$13,MATCH(Calculations!C88,References!$H$4:$H$13,0),24)))))</f>
        <v/>
      </c>
      <c r="AQ88" s="677" t="str">
        <f t="shared" si="50"/>
        <v/>
      </c>
      <c r="AR88" s="541" t="str">
        <f t="shared" si="51"/>
        <v/>
      </c>
      <c r="AS88" s="541">
        <f>IF(D88="",0,INDEX(References!$AG$4:$AG$13,MATCH(D88,References!$H$4:$H$13,0)))</f>
        <v>0</v>
      </c>
      <c r="AT88" s="541">
        <f>IF(C88="",0,INDEX(References!$AG$4:$AG$12,MATCH(C88,References!$H$4:$H$12,0)))</f>
        <v>0</v>
      </c>
      <c r="AU88" s="677" t="str">
        <f t="shared" si="52"/>
        <v/>
      </c>
      <c r="AV88" s="541" t="str">
        <f t="shared" si="53"/>
        <v/>
      </c>
      <c r="AW88" s="678" t="str">
        <f t="shared" si="54"/>
        <v/>
      </c>
      <c r="AX88" s="249"/>
      <c r="AY88" s="679" t="str">
        <f>IF(C88="","",INDEX(References!$I$4:$I$13,MATCH(Calculations!C88,References!$H$4:$H$13,0)))</f>
        <v/>
      </c>
      <c r="AZ88" s="680" t="str">
        <f>IF(C88="","",INDEX(References!$M$4:$M$13,MATCH(Calculations!C88,References!$H$4:$H$13,0)))</f>
        <v/>
      </c>
      <c r="BA88" s="680" t="str">
        <f>IF(C88="","",INDEX(References!$N$4:$N$13,MATCH(Calculations!C88,References!$H$4:$H$13,0)))</f>
        <v/>
      </c>
      <c r="BB88" s="681" t="str">
        <f>IF(C88="","",(AC88*AY88)/(1-INDEX(References!$O$4:$O$13,MATCH(Calculations!C88,References!$H$4:$H$13,0)))*((1-AZ88)*(1+BA88)))</f>
        <v/>
      </c>
      <c r="BC88" s="682" t="str">
        <f>IF(C88="","",(AJ88/(1-INDEX(References!$P$4:$P$13,MATCH(Calculations!C88,References!$H$4:$H$13,0)))*((1-AZ88)*(1+BA88))))</f>
        <v/>
      </c>
      <c r="BE88" s="683" t="str">
        <f>IF(D88="","",(INDEX(References!$I$4:$I$13,MATCH(Calculations!D88,References!$H$4:$H$13,0))))</f>
        <v/>
      </c>
      <c r="BF88" s="680" t="str">
        <f>IF(D88="","",INDEX(References!$M$4:$M$13,MATCH(Calculations!D88,References!$H$4:$H$13,0)))</f>
        <v/>
      </c>
      <c r="BG88" s="680" t="str">
        <f>IF(D88="","",INDEX(References!$N$4:$N$13,MATCH(Calculations!D88,References!$H$4:$H$13,0)))</f>
        <v/>
      </c>
      <c r="BH88" s="681" t="str">
        <f>IF(D88="","",(AD88*BE88)/(1-INDEX(References!$O$4:$O$13,MATCH(Calculations!D88,References!$H$4:$H$13,0)))*((1-BF88)*(1+BG88)))</f>
        <v/>
      </c>
      <c r="BI88" s="682" t="str">
        <f>IF(D88="","",AK88/(1-INDEX(References!$P$4:$P$13,MATCH(Calculations!D88,References!$H$4:$H$13,0)))*((1-BF88)*(1+BG88)))</f>
        <v/>
      </c>
      <c r="BK88" s="679" t="str">
        <f t="shared" si="55"/>
        <v/>
      </c>
      <c r="BL88" s="680" t="str">
        <f t="shared" si="56"/>
        <v/>
      </c>
      <c r="BM88" s="680" t="str">
        <f>IF(OR(C88="",I88=""),"",IF(U88="PASS",ROUND(BK88/X88,References!$B$22),IF(NOT(V88="YES"),0,ROUND(BK88/X88,References!$B$22))))</f>
        <v/>
      </c>
      <c r="BN88" s="680">
        <f>IF(OR(D88="",L88=""),0,ROUND(BL88/Y88,References!$B$22))</f>
        <v>0</v>
      </c>
      <c r="BO88" s="684" t="str">
        <f>IF(AND(C88="",D88=""),"",IF(C88="",INDEX(References!#REF!,MATCH(Calculations!$D88,References!#REF!,0)),(INDEX(References!$L$4:$L$13,MATCH(Calculations!$C88,References!$H$4:$H$13,0)))))</f>
        <v/>
      </c>
      <c r="BP88" s="684" t="str">
        <f t="shared" si="57"/>
        <v/>
      </c>
      <c r="BQ88" s="684" t="str">
        <f t="shared" si="58"/>
        <v/>
      </c>
      <c r="BR88" s="684" t="str">
        <f t="shared" si="59"/>
        <v/>
      </c>
      <c r="BS88" s="691" t="str">
        <f t="shared" si="60"/>
        <v/>
      </c>
      <c r="BU88" s="692" t="str">
        <f>IF(AH88="","",AH88*References!$B$47)</f>
        <v/>
      </c>
      <c r="BV88" s="693" t="str">
        <f>IF(AI88="","",AI88*References!$B$47)</f>
        <v/>
      </c>
      <c r="BW88" s="693" t="str">
        <f>IF(AJ88="","",AJ88*References!$B$47)</f>
        <v/>
      </c>
      <c r="BX88" s="682">
        <f>IF(AK88="","",AK88*References!$B$47)</f>
        <v>0</v>
      </c>
      <c r="BZ88" s="692">
        <f t="shared" si="61"/>
        <v>0</v>
      </c>
      <c r="CA88" s="693">
        <f t="shared" si="62"/>
        <v>0</v>
      </c>
      <c r="CB88" s="693" t="str">
        <f t="shared" si="63"/>
        <v/>
      </c>
      <c r="CC88" s="693" t="str">
        <f t="shared" si="64"/>
        <v/>
      </c>
      <c r="CD88" s="682" t="str">
        <f t="shared" si="65"/>
        <v/>
      </c>
    </row>
    <row r="89" spans="2:82" x14ac:dyDescent="0.2">
      <c r="B89" s="669">
        <v>84</v>
      </c>
      <c r="C89" s="250" t="str">
        <f>IF('Customer Inputs'!$C99="","",'Customer Inputs'!$C99)</f>
        <v/>
      </c>
      <c r="D89" s="250" t="str">
        <f>IF(OR('Customer Inputs'!E99="",'Customer Inputs'!E99="No"),"",IF(F89="YES",References!$H$13,References!$H$12))</f>
        <v/>
      </c>
      <c r="E89" s="250" t="str">
        <f>IF(C89="","",'Customer Inputs'!$W99)</f>
        <v/>
      </c>
      <c r="F89" s="250" t="str">
        <f>IF(OR('Customer Inputs'!T99="",'Customer Inputs'!T99="No"),"","Yes")</f>
        <v/>
      </c>
      <c r="G89" s="251" t="str">
        <f>IF(C89="","",'Customer Inputs'!$M99)</f>
        <v/>
      </c>
      <c r="H89" s="251" t="str">
        <f t="shared" si="38"/>
        <v/>
      </c>
      <c r="I89" s="251" t="str">
        <f>IF(C89="","",'Customer Inputs'!$K99)</f>
        <v/>
      </c>
      <c r="J89" s="251" t="str">
        <f t="shared" si="39"/>
        <v/>
      </c>
      <c r="K89" s="251" t="str">
        <f t="shared" si="40"/>
        <v/>
      </c>
      <c r="L89" s="251" t="str">
        <f>IF(OR(D89="",'Customer Inputs'!$L99=""),"",'Customer Inputs'!$L99)</f>
        <v/>
      </c>
      <c r="M89" s="251" t="str">
        <f>IF(AND(C89="",D89=""),"",'Customer Inputs'!$AD99)</f>
        <v/>
      </c>
      <c r="N89" s="251" t="str">
        <f t="shared" si="41"/>
        <v/>
      </c>
      <c r="O89" s="690" t="str">
        <f>IF(AND(C89="",D89=""),"",'Customer Inputs'!$AB99)</f>
        <v/>
      </c>
      <c r="P89" s="251" t="str">
        <f>IF(OR(AA89=0,AA89&lt;0),"",IF(OR(C89="L734",C89="L734-P",C89="L744",C89="L744-P"),'Customer Inputs'!AB99,O89))</f>
        <v/>
      </c>
      <c r="Q89" s="251" t="str">
        <f t="shared" si="42"/>
        <v/>
      </c>
      <c r="R89" s="252" t="str">
        <f>IF(AND(C89="",D89=""),"",INDEX(References!$E$4:$E$65,MATCH('Customer Inputs'!$T$6,References!$D$4:$D$65,0)))</f>
        <v/>
      </c>
      <c r="S89" s="672" t="str">
        <f t="shared" si="37"/>
        <v/>
      </c>
      <c r="T89" s="673" t="str">
        <f t="shared" si="43"/>
        <v/>
      </c>
      <c r="U89" s="674" t="str">
        <f>IF(OR(M89=0,O89=0,'Customer Inputs'!Q99="",R89=0),"","PASS")</f>
        <v/>
      </c>
      <c r="V89" s="674" t="str">
        <f>IF(ADMIN!AE89="YES","YES",IF(ADMIN!AE89="NO","NO",""))</f>
        <v/>
      </c>
      <c r="W89" s="674" t="str">
        <f t="shared" si="44"/>
        <v/>
      </c>
      <c r="X89" s="674" t="str">
        <f t="shared" si="45"/>
        <v/>
      </c>
      <c r="Y89" s="674" t="str">
        <f t="shared" si="46"/>
        <v/>
      </c>
      <c r="Z89" s="255" t="str">
        <f>IF(AND(C89="",D89=""),"",IF(C89="",INDEX(References!$J$4:$J$13,MATCH(Calculations!$D89,References!H$4:$H$13,0)),(INDEX(References!$J$4:$J$13,MATCH(Calculations!$C89,References!H$4:$H$13,0)))))</f>
        <v/>
      </c>
      <c r="AA89" s="675" t="str">
        <f t="shared" si="47"/>
        <v/>
      </c>
      <c r="AB89" s="256" t="str">
        <f t="shared" si="48"/>
        <v/>
      </c>
      <c r="AC89" s="676" t="str">
        <f>IF(OR(C89="",I89=""),"",IF(U89="PASS",ROUND(AA89/X89,References!$B$23),IF(NOT(V89="YES"),0,ROUND(AA89/X89,References!$B$23))))</f>
        <v/>
      </c>
      <c r="AD89" s="676" t="str">
        <f>IF(AND(C89="",D89=""),"",IF(OR(D89=0,L89=0,Y89=""),0,ROUND(AB89/Y89,References!$B$23)))</f>
        <v/>
      </c>
      <c r="AE89" s="256" t="str">
        <f>IF(OR(C89="",I89=""),"",IF(U89="PASS",ROUND(AC89*X89,References!$B$23),IF(NOT(V89="YES"),0,ROUND(AC89*X89,References!$B$23))))</f>
        <v/>
      </c>
      <c r="AF89" s="256" t="str">
        <f>IF(AND(C89="",D89=""),"",IF(OR(D89=0,L89=0,Y89=""),0,ROUND(AD89*Y89,References!$B$23)))</f>
        <v/>
      </c>
      <c r="AG89" s="257" t="str">
        <f>IF(AND(C89="",D89=""),"",IF(C89="",INDEX(References!$K$4:$K$13,MATCH(Calculations!$D89,References!$H$4:$H$13,0)),INDEX(References!$K$4:$K$13,MATCH(Calculations!C89,References!$H$4:$H$13,0))))</f>
        <v/>
      </c>
      <c r="AH89" s="256" t="str">
        <f t="shared" si="66"/>
        <v/>
      </c>
      <c r="AI89" s="256" t="str">
        <f t="shared" si="67"/>
        <v/>
      </c>
      <c r="AJ89" s="257" t="str">
        <f>IF(OR(C89="",I89=""),"",IF(U89="PASS",ROUND(AH89/X89,References!$B$22),IF(NOT(V89="YES"),0,ROUND(AH89/X89,References!$B$22))))</f>
        <v/>
      </c>
      <c r="AK89" s="257">
        <f>IF(OR(D89="",L89=""),0,ROUND(AI89/Y89,References!$B$22))</f>
        <v>0</v>
      </c>
      <c r="AL89" s="258">
        <f>IF(OR(C89="",I89=""),0,IF(U89="PASS",ROUND(AJ89*X89,References!$B$22)))</f>
        <v>0</v>
      </c>
      <c r="AM89" s="258">
        <f>IF(OR(D89="",L89=""),0,IF(U89="PASS",ROUND(AK89*Y89,References!$B$22)))</f>
        <v>0</v>
      </c>
      <c r="AN89" s="258" t="str">
        <f t="shared" si="49"/>
        <v/>
      </c>
      <c r="AO89" s="259" t="str">
        <f>IF(D89="","",IF('Customer Information'!$L$15="Yes",(INDEX(References!$H$4:$AG$13,MATCH(Calculations!D89,References!$H$4:$H$13,0),25)),IF('Customer Information'!$L$15="No",(INDEX(References!$H$4:$AG$13,MATCH(Calculations!D89,References!$H$4:$H$13,0),24)))))</f>
        <v/>
      </c>
      <c r="AP89" s="541" t="str">
        <f>IF(C89="","",IF('Customer Information'!$L$15="Yes",(INDEX(References!$H$4:$AG$13,MATCH(Calculations!C89,References!$H$4:$H$13,0),25)),IF('Customer Information'!$L$15="No",(INDEX(References!$H$4:$AG$13,MATCH(Calculations!C89,References!$H$4:$H$13,0),24)))))</f>
        <v/>
      </c>
      <c r="AQ89" s="677" t="str">
        <f t="shared" si="50"/>
        <v/>
      </c>
      <c r="AR89" s="541" t="str">
        <f t="shared" si="51"/>
        <v/>
      </c>
      <c r="AS89" s="541">
        <f>IF(D89="",0,INDEX(References!$AG$4:$AG$13,MATCH(D89,References!$H$4:$H$13,0)))</f>
        <v>0</v>
      </c>
      <c r="AT89" s="541">
        <f>IF(C89="",0,INDEX(References!$AG$4:$AG$12,MATCH(C89,References!$H$4:$H$12,0)))</f>
        <v>0</v>
      </c>
      <c r="AU89" s="677" t="str">
        <f t="shared" si="52"/>
        <v/>
      </c>
      <c r="AV89" s="541" t="str">
        <f t="shared" si="53"/>
        <v/>
      </c>
      <c r="AW89" s="678" t="str">
        <f t="shared" si="54"/>
        <v/>
      </c>
      <c r="AX89" s="249"/>
      <c r="AY89" s="679" t="str">
        <f>IF(C89="","",INDEX(References!$I$4:$I$13,MATCH(Calculations!C89,References!$H$4:$H$13,0)))</f>
        <v/>
      </c>
      <c r="AZ89" s="680" t="str">
        <f>IF(C89="","",INDEX(References!$M$4:$M$13,MATCH(Calculations!C89,References!$H$4:$H$13,0)))</f>
        <v/>
      </c>
      <c r="BA89" s="680" t="str">
        <f>IF(C89="","",INDEX(References!$N$4:$N$13,MATCH(Calculations!C89,References!$H$4:$H$13,0)))</f>
        <v/>
      </c>
      <c r="BB89" s="681" t="str">
        <f>IF(C89="","",(AC89*AY89)/(1-INDEX(References!$O$4:$O$13,MATCH(Calculations!C89,References!$H$4:$H$13,0)))*((1-AZ89)*(1+BA89)))</f>
        <v/>
      </c>
      <c r="BC89" s="682" t="str">
        <f>IF(C89="","",(AJ89/(1-INDEX(References!$P$4:$P$13,MATCH(Calculations!C89,References!$H$4:$H$13,0)))*((1-AZ89)*(1+BA89))))</f>
        <v/>
      </c>
      <c r="BE89" s="683" t="str">
        <f>IF(D89="","",(INDEX(References!$I$4:$I$13,MATCH(Calculations!D89,References!$H$4:$H$13,0))))</f>
        <v/>
      </c>
      <c r="BF89" s="680" t="str">
        <f>IF(D89="","",INDEX(References!$M$4:$M$13,MATCH(Calculations!D89,References!$H$4:$H$13,0)))</f>
        <v/>
      </c>
      <c r="BG89" s="680" t="str">
        <f>IF(D89="","",INDEX(References!$N$4:$N$13,MATCH(Calculations!D89,References!$H$4:$H$13,0)))</f>
        <v/>
      </c>
      <c r="BH89" s="681" t="str">
        <f>IF(D89="","",(AD89*BE89)/(1-INDEX(References!$O$4:$O$13,MATCH(Calculations!D89,References!$H$4:$H$13,0)))*((1-BF89)*(1+BG89)))</f>
        <v/>
      </c>
      <c r="BI89" s="682" t="str">
        <f>IF(D89="","",AK89/(1-INDEX(References!$P$4:$P$13,MATCH(Calculations!D89,References!$H$4:$H$13,0)))*((1-BF89)*(1+BG89)))</f>
        <v/>
      </c>
      <c r="BK89" s="679" t="str">
        <f t="shared" si="55"/>
        <v/>
      </c>
      <c r="BL89" s="680" t="str">
        <f t="shared" si="56"/>
        <v/>
      </c>
      <c r="BM89" s="680" t="str">
        <f>IF(OR(C89="",I89=""),"",IF(U89="PASS",ROUND(BK89/X89,References!$B$22),IF(NOT(V89="YES"),0,ROUND(BK89/X89,References!$B$22))))</f>
        <v/>
      </c>
      <c r="BN89" s="680">
        <f>IF(OR(D89="",L89=""),0,ROUND(BL89/Y89,References!$B$22))</f>
        <v>0</v>
      </c>
      <c r="BO89" s="684" t="str">
        <f>IF(AND(C89="",D89=""),"",IF(C89="",INDEX(References!#REF!,MATCH(Calculations!$D89,References!#REF!,0)),(INDEX(References!$L$4:$L$13,MATCH(Calculations!$C89,References!$H$4:$H$13,0)))))</f>
        <v/>
      </c>
      <c r="BP89" s="684" t="str">
        <f t="shared" si="57"/>
        <v/>
      </c>
      <c r="BQ89" s="684" t="str">
        <f t="shared" si="58"/>
        <v/>
      </c>
      <c r="BR89" s="684" t="str">
        <f t="shared" si="59"/>
        <v/>
      </c>
      <c r="BS89" s="691" t="str">
        <f t="shared" si="60"/>
        <v/>
      </c>
      <c r="BU89" s="692" t="str">
        <f>IF(AH89="","",AH89*References!$B$47)</f>
        <v/>
      </c>
      <c r="BV89" s="693" t="str">
        <f>IF(AI89="","",AI89*References!$B$47)</f>
        <v/>
      </c>
      <c r="BW89" s="693" t="str">
        <f>IF(AJ89="","",AJ89*References!$B$47)</f>
        <v/>
      </c>
      <c r="BX89" s="682">
        <f>IF(AK89="","",AK89*References!$B$47)</f>
        <v>0</v>
      </c>
      <c r="BZ89" s="692">
        <f t="shared" si="61"/>
        <v>0</v>
      </c>
      <c r="CA89" s="693">
        <f t="shared" si="62"/>
        <v>0</v>
      </c>
      <c r="CB89" s="693" t="str">
        <f t="shared" si="63"/>
        <v/>
      </c>
      <c r="CC89" s="693" t="str">
        <f t="shared" si="64"/>
        <v/>
      </c>
      <c r="CD89" s="682" t="str">
        <f t="shared" si="65"/>
        <v/>
      </c>
    </row>
    <row r="90" spans="2:82" x14ac:dyDescent="0.2">
      <c r="B90" s="669">
        <v>85</v>
      </c>
      <c r="C90" s="250" t="str">
        <f>IF('Customer Inputs'!$C100="","",'Customer Inputs'!$C100)</f>
        <v/>
      </c>
      <c r="D90" s="250" t="str">
        <f>IF(OR('Customer Inputs'!E100="",'Customer Inputs'!E100="No"),"",IF(F90="YES",References!$H$13,References!$H$12))</f>
        <v/>
      </c>
      <c r="E90" s="250" t="str">
        <f>IF(C90="","",'Customer Inputs'!$W100)</f>
        <v/>
      </c>
      <c r="F90" s="250" t="str">
        <f>IF(OR('Customer Inputs'!T100="",'Customer Inputs'!T100="No"),"","Yes")</f>
        <v/>
      </c>
      <c r="G90" s="251" t="str">
        <f>IF(C90="","",'Customer Inputs'!$M100)</f>
        <v/>
      </c>
      <c r="H90" s="251" t="str">
        <f t="shared" si="38"/>
        <v/>
      </c>
      <c r="I90" s="251" t="str">
        <f>IF(C90="","",'Customer Inputs'!$K100)</f>
        <v/>
      </c>
      <c r="J90" s="251" t="str">
        <f t="shared" si="39"/>
        <v/>
      </c>
      <c r="K90" s="251" t="str">
        <f t="shared" si="40"/>
        <v/>
      </c>
      <c r="L90" s="251" t="str">
        <f>IF(OR(D90="",'Customer Inputs'!$L100=""),"",'Customer Inputs'!$L100)</f>
        <v/>
      </c>
      <c r="M90" s="251" t="str">
        <f>IF(AND(C90="",D90=""),"",'Customer Inputs'!$AD100)</f>
        <v/>
      </c>
      <c r="N90" s="251" t="str">
        <f t="shared" si="41"/>
        <v/>
      </c>
      <c r="O90" s="690" t="str">
        <f>IF(AND(C90="",D90=""),"",'Customer Inputs'!$AB100)</f>
        <v/>
      </c>
      <c r="P90" s="251" t="str">
        <f>IF(OR(AA90=0,AA90&lt;0),"",IF(OR(C90="L734",C90="L734-P",C90="L744",C90="L744-P"),'Customer Inputs'!AB100,O90))</f>
        <v/>
      </c>
      <c r="Q90" s="251" t="str">
        <f t="shared" si="42"/>
        <v/>
      </c>
      <c r="R90" s="252" t="str">
        <f>IF(AND(C90="",D90=""),"",INDEX(References!$E$4:$E$65,MATCH('Customer Inputs'!$T$6,References!$D$4:$D$65,0)))</f>
        <v/>
      </c>
      <c r="S90" s="672" t="str">
        <f t="shared" si="37"/>
        <v/>
      </c>
      <c r="T90" s="673" t="str">
        <f t="shared" si="43"/>
        <v/>
      </c>
      <c r="U90" s="674" t="str">
        <f>IF(OR(M90=0,O90=0,'Customer Inputs'!Q100="",R90=0),"","PASS")</f>
        <v/>
      </c>
      <c r="V90" s="674" t="str">
        <f>IF(ADMIN!AE90="YES","YES",IF(ADMIN!AE90="NO","NO",""))</f>
        <v/>
      </c>
      <c r="W90" s="674" t="str">
        <f t="shared" si="44"/>
        <v/>
      </c>
      <c r="X90" s="674" t="str">
        <f t="shared" si="45"/>
        <v/>
      </c>
      <c r="Y90" s="674" t="str">
        <f t="shared" si="46"/>
        <v/>
      </c>
      <c r="Z90" s="255" t="str">
        <f>IF(AND(C90="",D90=""),"",IF(C90="",INDEX(References!$J$4:$J$13,MATCH(Calculations!$D90,References!H$4:$H$13,0)),(INDEX(References!$J$4:$J$13,MATCH(Calculations!$C90,References!H$4:$H$13,0)))))</f>
        <v/>
      </c>
      <c r="AA90" s="675" t="str">
        <f t="shared" si="47"/>
        <v/>
      </c>
      <c r="AB90" s="256" t="str">
        <f t="shared" si="48"/>
        <v/>
      </c>
      <c r="AC90" s="676" t="str">
        <f>IF(OR(C90="",I90=""),"",IF(U90="PASS",ROUND(AA90/X90,References!$B$23),IF(NOT(V90="YES"),0,ROUND(AA90/X90,References!$B$23))))</f>
        <v/>
      </c>
      <c r="AD90" s="676" t="str">
        <f>IF(AND(C90="",D90=""),"",IF(OR(D90=0,L90=0,Y90=""),0,ROUND(AB90/Y90,References!$B$23)))</f>
        <v/>
      </c>
      <c r="AE90" s="256" t="str">
        <f>IF(OR(C90="",I90=""),"",IF(U90="PASS",ROUND(AC90*X90,References!$B$23),IF(NOT(V90="YES"),0,ROUND(AC90*X90,References!$B$23))))</f>
        <v/>
      </c>
      <c r="AF90" s="256" t="str">
        <f>IF(AND(C90="",D90=""),"",IF(OR(D90=0,L90=0,Y90=""),0,ROUND(AD90*Y90,References!$B$23)))</f>
        <v/>
      </c>
      <c r="AG90" s="257" t="str">
        <f>IF(AND(C90="",D90=""),"",IF(C90="",INDEX(References!$K$4:$K$13,MATCH(Calculations!$D90,References!$H$4:$H$13,0)),INDEX(References!$K$4:$K$13,MATCH(Calculations!C90,References!$H$4:$H$13,0))))</f>
        <v/>
      </c>
      <c r="AH90" s="256" t="str">
        <f t="shared" si="66"/>
        <v/>
      </c>
      <c r="AI90" s="256" t="str">
        <f t="shared" si="67"/>
        <v/>
      </c>
      <c r="AJ90" s="257" t="str">
        <f>IF(OR(C90="",I90=""),"",IF(U90="PASS",ROUND(AH90/X90,References!$B$22),IF(NOT(V90="YES"),0,ROUND(AH90/X90,References!$B$22))))</f>
        <v/>
      </c>
      <c r="AK90" s="257">
        <f>IF(OR(D90="",L90=""),0,ROUND(AI90/Y90,References!$B$22))</f>
        <v>0</v>
      </c>
      <c r="AL90" s="258">
        <f>IF(OR(C90="",I90=""),0,IF(U90="PASS",ROUND(AJ90*X90,References!$B$22)))</f>
        <v>0</v>
      </c>
      <c r="AM90" s="258">
        <f>IF(OR(D90="",L90=""),0,IF(U90="PASS",ROUND(AK90*Y90,References!$B$22)))</f>
        <v>0</v>
      </c>
      <c r="AN90" s="258" t="str">
        <f t="shared" si="49"/>
        <v/>
      </c>
      <c r="AO90" s="259" t="str">
        <f>IF(D90="","",IF('Customer Information'!$L$15="Yes",(INDEX(References!$H$4:$AG$13,MATCH(Calculations!D90,References!$H$4:$H$13,0),25)),IF('Customer Information'!$L$15="No",(INDEX(References!$H$4:$AG$13,MATCH(Calculations!D90,References!$H$4:$H$13,0),24)))))</f>
        <v/>
      </c>
      <c r="AP90" s="541" t="str">
        <f>IF(C90="","",IF('Customer Information'!$L$15="Yes",(INDEX(References!$H$4:$AG$13,MATCH(Calculations!C90,References!$H$4:$H$13,0),25)),IF('Customer Information'!$L$15="No",(INDEX(References!$H$4:$AG$13,MATCH(Calculations!C90,References!$H$4:$H$13,0),24)))))</f>
        <v/>
      </c>
      <c r="AQ90" s="677" t="str">
        <f t="shared" si="50"/>
        <v/>
      </c>
      <c r="AR90" s="541" t="str">
        <f t="shared" si="51"/>
        <v/>
      </c>
      <c r="AS90" s="541">
        <f>IF(D90="",0,INDEX(References!$AG$4:$AG$13,MATCH(D90,References!$H$4:$H$13,0)))</f>
        <v>0</v>
      </c>
      <c r="AT90" s="541">
        <f>IF(C90="",0,INDEX(References!$AG$4:$AG$12,MATCH(C90,References!$H$4:$H$12,0)))</f>
        <v>0</v>
      </c>
      <c r="AU90" s="677" t="str">
        <f t="shared" si="52"/>
        <v/>
      </c>
      <c r="AV90" s="541" t="str">
        <f t="shared" si="53"/>
        <v/>
      </c>
      <c r="AW90" s="678" t="str">
        <f t="shared" si="54"/>
        <v/>
      </c>
      <c r="AX90" s="249"/>
      <c r="AY90" s="679" t="str">
        <f>IF(C90="","",INDEX(References!$I$4:$I$13,MATCH(Calculations!C90,References!$H$4:$H$13,0)))</f>
        <v/>
      </c>
      <c r="AZ90" s="680" t="str">
        <f>IF(C90="","",INDEX(References!$M$4:$M$13,MATCH(Calculations!C90,References!$H$4:$H$13,0)))</f>
        <v/>
      </c>
      <c r="BA90" s="680" t="str">
        <f>IF(C90="","",INDEX(References!$N$4:$N$13,MATCH(Calculations!C90,References!$H$4:$H$13,0)))</f>
        <v/>
      </c>
      <c r="BB90" s="681" t="str">
        <f>IF(C90="","",(AC90*AY90)/(1-INDEX(References!$O$4:$O$13,MATCH(Calculations!C90,References!$H$4:$H$13,0)))*((1-AZ90)*(1+BA90)))</f>
        <v/>
      </c>
      <c r="BC90" s="682" t="str">
        <f>IF(C90="","",(AJ90/(1-INDEX(References!$P$4:$P$13,MATCH(Calculations!C90,References!$H$4:$H$13,0)))*((1-AZ90)*(1+BA90))))</f>
        <v/>
      </c>
      <c r="BE90" s="683" t="str">
        <f>IF(D90="","",(INDEX(References!$I$4:$I$13,MATCH(Calculations!D90,References!$H$4:$H$13,0))))</f>
        <v/>
      </c>
      <c r="BF90" s="680" t="str">
        <f>IF(D90="","",INDEX(References!$M$4:$M$13,MATCH(Calculations!D90,References!$H$4:$H$13,0)))</f>
        <v/>
      </c>
      <c r="BG90" s="680" t="str">
        <f>IF(D90="","",INDEX(References!$N$4:$N$13,MATCH(Calculations!D90,References!$H$4:$H$13,0)))</f>
        <v/>
      </c>
      <c r="BH90" s="681" t="str">
        <f>IF(D90="","",(AD90*BE90)/(1-INDEX(References!$O$4:$O$13,MATCH(Calculations!D90,References!$H$4:$H$13,0)))*((1-BF90)*(1+BG90)))</f>
        <v/>
      </c>
      <c r="BI90" s="682" t="str">
        <f>IF(D90="","",AK90/(1-INDEX(References!$P$4:$P$13,MATCH(Calculations!D90,References!$H$4:$H$13,0)))*((1-BF90)*(1+BG90)))</f>
        <v/>
      </c>
      <c r="BK90" s="679" t="str">
        <f t="shared" si="55"/>
        <v/>
      </c>
      <c r="BL90" s="680" t="str">
        <f t="shared" si="56"/>
        <v/>
      </c>
      <c r="BM90" s="680" t="str">
        <f>IF(OR(C90="",I90=""),"",IF(U90="PASS",ROUND(BK90/X90,References!$B$22),IF(NOT(V90="YES"),0,ROUND(BK90/X90,References!$B$22))))</f>
        <v/>
      </c>
      <c r="BN90" s="680">
        <f>IF(OR(D90="",L90=""),0,ROUND(BL90/Y90,References!$B$22))</f>
        <v>0</v>
      </c>
      <c r="BO90" s="684" t="str">
        <f>IF(AND(C90="",D90=""),"",IF(C90="",INDEX(References!#REF!,MATCH(Calculations!$D90,References!#REF!,0)),(INDEX(References!$L$4:$L$13,MATCH(Calculations!$C90,References!$H$4:$H$13,0)))))</f>
        <v/>
      </c>
      <c r="BP90" s="684" t="str">
        <f t="shared" si="57"/>
        <v/>
      </c>
      <c r="BQ90" s="684" t="str">
        <f t="shared" si="58"/>
        <v/>
      </c>
      <c r="BR90" s="684" t="str">
        <f t="shared" si="59"/>
        <v/>
      </c>
      <c r="BS90" s="691" t="str">
        <f t="shared" si="60"/>
        <v/>
      </c>
      <c r="BU90" s="692" t="str">
        <f>IF(AH90="","",AH90*References!$B$47)</f>
        <v/>
      </c>
      <c r="BV90" s="693" t="str">
        <f>IF(AI90="","",AI90*References!$B$47)</f>
        <v/>
      </c>
      <c r="BW90" s="693" t="str">
        <f>IF(AJ90="","",AJ90*References!$B$47)</f>
        <v/>
      </c>
      <c r="BX90" s="682">
        <f>IF(AK90="","",AK90*References!$B$47)</f>
        <v>0</v>
      </c>
      <c r="BZ90" s="692">
        <f t="shared" si="61"/>
        <v>0</v>
      </c>
      <c r="CA90" s="693">
        <f t="shared" si="62"/>
        <v>0</v>
      </c>
      <c r="CB90" s="693" t="str">
        <f t="shared" si="63"/>
        <v/>
      </c>
      <c r="CC90" s="693" t="str">
        <f t="shared" si="64"/>
        <v/>
      </c>
      <c r="CD90" s="682" t="str">
        <f t="shared" si="65"/>
        <v/>
      </c>
    </row>
    <row r="91" spans="2:82" x14ac:dyDescent="0.2">
      <c r="B91" s="669">
        <v>86</v>
      </c>
      <c r="C91" s="250" t="str">
        <f>IF('Customer Inputs'!$C101="","",'Customer Inputs'!$C101)</f>
        <v/>
      </c>
      <c r="D91" s="250" t="str">
        <f>IF(OR('Customer Inputs'!E101="",'Customer Inputs'!E101="No"),"",IF(F91="YES",References!$H$13,References!$H$12))</f>
        <v/>
      </c>
      <c r="E91" s="250" t="str">
        <f>IF(C91="","",'Customer Inputs'!$W101)</f>
        <v/>
      </c>
      <c r="F91" s="250" t="str">
        <f>IF(OR('Customer Inputs'!T101="",'Customer Inputs'!T101="No"),"","Yes")</f>
        <v/>
      </c>
      <c r="G91" s="251" t="str">
        <f>IF(C91="","",'Customer Inputs'!$M101)</f>
        <v/>
      </c>
      <c r="H91" s="251" t="str">
        <f t="shared" si="38"/>
        <v/>
      </c>
      <c r="I91" s="251" t="str">
        <f>IF(C91="","",'Customer Inputs'!$K101)</f>
        <v/>
      </c>
      <c r="J91" s="251" t="str">
        <f t="shared" si="39"/>
        <v/>
      </c>
      <c r="K91" s="251" t="str">
        <f t="shared" si="40"/>
        <v/>
      </c>
      <c r="L91" s="251" t="str">
        <f>IF(OR(D91="",'Customer Inputs'!$L101=""),"",'Customer Inputs'!$L101)</f>
        <v/>
      </c>
      <c r="M91" s="251" t="str">
        <f>IF(AND(C91="",D91=""),"",'Customer Inputs'!$AD101)</f>
        <v/>
      </c>
      <c r="N91" s="251" t="str">
        <f t="shared" si="41"/>
        <v/>
      </c>
      <c r="O91" s="690" t="str">
        <f>IF(AND(C91="",D91=""),"",'Customer Inputs'!$AB101)</f>
        <v/>
      </c>
      <c r="P91" s="251" t="str">
        <f>IF(OR(AA91=0,AA91&lt;0),"",IF(OR(C91="L734",C91="L734-P",C91="L744",C91="L744-P"),'Customer Inputs'!AB101,O91))</f>
        <v/>
      </c>
      <c r="Q91" s="251" t="str">
        <f t="shared" si="42"/>
        <v/>
      </c>
      <c r="R91" s="252" t="str">
        <f>IF(AND(C91="",D91=""),"",INDEX(References!$E$4:$E$65,MATCH('Customer Inputs'!$T$6,References!$D$4:$D$65,0)))</f>
        <v/>
      </c>
      <c r="S91" s="672" t="str">
        <f t="shared" si="37"/>
        <v/>
      </c>
      <c r="T91" s="673" t="str">
        <f t="shared" si="43"/>
        <v/>
      </c>
      <c r="U91" s="674" t="str">
        <f>IF(OR(M91=0,O91=0,'Customer Inputs'!Q101="",R91=0),"","PASS")</f>
        <v/>
      </c>
      <c r="V91" s="674" t="str">
        <f>IF(ADMIN!AE91="YES","YES",IF(ADMIN!AE91="NO","NO",""))</f>
        <v/>
      </c>
      <c r="W91" s="674" t="str">
        <f t="shared" si="44"/>
        <v/>
      </c>
      <c r="X91" s="674" t="str">
        <f t="shared" si="45"/>
        <v/>
      </c>
      <c r="Y91" s="674" t="str">
        <f t="shared" si="46"/>
        <v/>
      </c>
      <c r="Z91" s="255" t="str">
        <f>IF(AND(C91="",D91=""),"",IF(C91="",INDEX(References!$J$4:$J$13,MATCH(Calculations!$D91,References!H$4:$H$13,0)),(INDEX(References!$J$4:$J$13,MATCH(Calculations!$C91,References!H$4:$H$13,0)))))</f>
        <v/>
      </c>
      <c r="AA91" s="675" t="str">
        <f t="shared" si="47"/>
        <v/>
      </c>
      <c r="AB91" s="256" t="str">
        <f t="shared" si="48"/>
        <v/>
      </c>
      <c r="AC91" s="676" t="str">
        <f>IF(OR(C91="",I91=""),"",IF(U91="PASS",ROUND(AA91/X91,References!$B$23),IF(NOT(V91="YES"),0,ROUND(AA91/X91,References!$B$23))))</f>
        <v/>
      </c>
      <c r="AD91" s="676" t="str">
        <f>IF(AND(C91="",D91=""),"",IF(OR(D91=0,L91=0,Y91=""),0,ROUND(AB91/Y91,References!$B$23)))</f>
        <v/>
      </c>
      <c r="AE91" s="256" t="str">
        <f>IF(OR(C91="",I91=""),"",IF(U91="PASS",ROUND(AC91*X91,References!$B$23),IF(NOT(V91="YES"),0,ROUND(AC91*X91,References!$B$23))))</f>
        <v/>
      </c>
      <c r="AF91" s="256" t="str">
        <f>IF(AND(C91="",D91=""),"",IF(OR(D91=0,L91=0,Y91=""),0,ROUND(AD91*Y91,References!$B$23)))</f>
        <v/>
      </c>
      <c r="AG91" s="257" t="str">
        <f>IF(AND(C91="",D91=""),"",IF(C91="",INDEX(References!$K$4:$K$13,MATCH(Calculations!$D91,References!$H$4:$H$13,0)),INDEX(References!$K$4:$K$13,MATCH(Calculations!C91,References!$H$4:$H$13,0))))</f>
        <v/>
      </c>
      <c r="AH91" s="256" t="str">
        <f t="shared" si="66"/>
        <v/>
      </c>
      <c r="AI91" s="256" t="str">
        <f t="shared" si="67"/>
        <v/>
      </c>
      <c r="AJ91" s="257" t="str">
        <f>IF(OR(C91="",I91=""),"",IF(U91="PASS",ROUND(AH91/X91,References!$B$22),IF(NOT(V91="YES"),0,ROUND(AH91/X91,References!$B$22))))</f>
        <v/>
      </c>
      <c r="AK91" s="257">
        <f>IF(OR(D91="",L91=""),0,ROUND(AI91/Y91,References!$B$22))</f>
        <v>0</v>
      </c>
      <c r="AL91" s="258">
        <f>IF(OR(C91="",I91=""),0,IF(U91="PASS",ROUND(AJ91*X91,References!$B$22)))</f>
        <v>0</v>
      </c>
      <c r="AM91" s="258">
        <f>IF(OR(D91="",L91=""),0,IF(U91="PASS",ROUND(AK91*Y91,References!$B$22)))</f>
        <v>0</v>
      </c>
      <c r="AN91" s="258" t="str">
        <f t="shared" si="49"/>
        <v/>
      </c>
      <c r="AO91" s="259" t="str">
        <f>IF(D91="","",IF('Customer Information'!$L$15="Yes",(INDEX(References!$H$4:$AG$13,MATCH(Calculations!D91,References!$H$4:$H$13,0),25)),IF('Customer Information'!$L$15="No",(INDEX(References!$H$4:$AG$13,MATCH(Calculations!D91,References!$H$4:$H$13,0),24)))))</f>
        <v/>
      </c>
      <c r="AP91" s="541" t="str">
        <f>IF(C91="","",IF('Customer Information'!$L$15="Yes",(INDEX(References!$H$4:$AG$13,MATCH(Calculations!C91,References!$H$4:$H$13,0),25)),IF('Customer Information'!$L$15="No",(INDEX(References!$H$4:$AG$13,MATCH(Calculations!C91,References!$H$4:$H$13,0),24)))))</f>
        <v/>
      </c>
      <c r="AQ91" s="677" t="str">
        <f t="shared" si="50"/>
        <v/>
      </c>
      <c r="AR91" s="541" t="str">
        <f t="shared" si="51"/>
        <v/>
      </c>
      <c r="AS91" s="541">
        <f>IF(D91="",0,INDEX(References!$AG$4:$AG$13,MATCH(D91,References!$H$4:$H$13,0)))</f>
        <v>0</v>
      </c>
      <c r="AT91" s="541">
        <f>IF(C91="",0,INDEX(References!$AG$4:$AG$12,MATCH(C91,References!$H$4:$H$12,0)))</f>
        <v>0</v>
      </c>
      <c r="AU91" s="677" t="str">
        <f t="shared" si="52"/>
        <v/>
      </c>
      <c r="AV91" s="541" t="str">
        <f t="shared" si="53"/>
        <v/>
      </c>
      <c r="AW91" s="678" t="str">
        <f t="shared" si="54"/>
        <v/>
      </c>
      <c r="AX91" s="249"/>
      <c r="AY91" s="679" t="str">
        <f>IF(C91="","",INDEX(References!$I$4:$I$13,MATCH(Calculations!C91,References!$H$4:$H$13,0)))</f>
        <v/>
      </c>
      <c r="AZ91" s="680" t="str">
        <f>IF(C91="","",INDEX(References!$M$4:$M$13,MATCH(Calculations!C91,References!$H$4:$H$13,0)))</f>
        <v/>
      </c>
      <c r="BA91" s="680" t="str">
        <f>IF(C91="","",INDEX(References!$N$4:$N$13,MATCH(Calculations!C91,References!$H$4:$H$13,0)))</f>
        <v/>
      </c>
      <c r="BB91" s="681" t="str">
        <f>IF(C91="","",(AC91*AY91)/(1-INDEX(References!$O$4:$O$13,MATCH(Calculations!C91,References!$H$4:$H$13,0)))*((1-AZ91)*(1+BA91)))</f>
        <v/>
      </c>
      <c r="BC91" s="682" t="str">
        <f>IF(C91="","",(AJ91/(1-INDEX(References!$P$4:$P$13,MATCH(Calculations!C91,References!$H$4:$H$13,0)))*((1-AZ91)*(1+BA91))))</f>
        <v/>
      </c>
      <c r="BE91" s="683" t="str">
        <f>IF(D91="","",(INDEX(References!$I$4:$I$13,MATCH(Calculations!D91,References!$H$4:$H$13,0))))</f>
        <v/>
      </c>
      <c r="BF91" s="680" t="str">
        <f>IF(D91="","",INDEX(References!$M$4:$M$13,MATCH(Calculations!D91,References!$H$4:$H$13,0)))</f>
        <v/>
      </c>
      <c r="BG91" s="680" t="str">
        <f>IF(D91="","",INDEX(References!$N$4:$N$13,MATCH(Calculations!D91,References!$H$4:$H$13,0)))</f>
        <v/>
      </c>
      <c r="BH91" s="681" t="str">
        <f>IF(D91="","",(AD91*BE91)/(1-INDEX(References!$O$4:$O$13,MATCH(Calculations!D91,References!$H$4:$H$13,0)))*((1-BF91)*(1+BG91)))</f>
        <v/>
      </c>
      <c r="BI91" s="682" t="str">
        <f>IF(D91="","",AK91/(1-INDEX(References!$P$4:$P$13,MATCH(Calculations!D91,References!$H$4:$H$13,0)))*((1-BF91)*(1+BG91)))</f>
        <v/>
      </c>
      <c r="BK91" s="679" t="str">
        <f t="shared" si="55"/>
        <v/>
      </c>
      <c r="BL91" s="680" t="str">
        <f t="shared" si="56"/>
        <v/>
      </c>
      <c r="BM91" s="680" t="str">
        <f>IF(OR(C91="",I91=""),"",IF(U91="PASS",ROUND(BK91/X91,References!$B$22),IF(NOT(V91="YES"),0,ROUND(BK91/X91,References!$B$22))))</f>
        <v/>
      </c>
      <c r="BN91" s="680">
        <f>IF(OR(D91="",L91=""),0,ROUND(BL91/Y91,References!$B$22))</f>
        <v>0</v>
      </c>
      <c r="BO91" s="684" t="str">
        <f>IF(AND(C91="",D91=""),"",IF(C91="",INDEX(References!#REF!,MATCH(Calculations!$D91,References!#REF!,0)),(INDEX(References!$L$4:$L$13,MATCH(Calculations!$C91,References!$H$4:$H$13,0)))))</f>
        <v/>
      </c>
      <c r="BP91" s="684" t="str">
        <f t="shared" si="57"/>
        <v/>
      </c>
      <c r="BQ91" s="684" t="str">
        <f t="shared" si="58"/>
        <v/>
      </c>
      <c r="BR91" s="684" t="str">
        <f t="shared" si="59"/>
        <v/>
      </c>
      <c r="BS91" s="691" t="str">
        <f t="shared" si="60"/>
        <v/>
      </c>
      <c r="BU91" s="692" t="str">
        <f>IF(AH91="","",AH91*References!$B$47)</f>
        <v/>
      </c>
      <c r="BV91" s="693" t="str">
        <f>IF(AI91="","",AI91*References!$B$47)</f>
        <v/>
      </c>
      <c r="BW91" s="693" t="str">
        <f>IF(AJ91="","",AJ91*References!$B$47)</f>
        <v/>
      </c>
      <c r="BX91" s="682">
        <f>IF(AK91="","",AK91*References!$B$47)</f>
        <v>0</v>
      </c>
      <c r="BZ91" s="692">
        <f t="shared" si="61"/>
        <v>0</v>
      </c>
      <c r="CA91" s="693">
        <f t="shared" si="62"/>
        <v>0</v>
      </c>
      <c r="CB91" s="693" t="str">
        <f t="shared" si="63"/>
        <v/>
      </c>
      <c r="CC91" s="693" t="str">
        <f t="shared" si="64"/>
        <v/>
      </c>
      <c r="CD91" s="682" t="str">
        <f t="shared" si="65"/>
        <v/>
      </c>
    </row>
    <row r="92" spans="2:82" x14ac:dyDescent="0.2">
      <c r="B92" s="669">
        <v>87</v>
      </c>
      <c r="C92" s="250" t="str">
        <f>IF('Customer Inputs'!$C102="","",'Customer Inputs'!$C102)</f>
        <v/>
      </c>
      <c r="D92" s="250" t="str">
        <f>IF(OR('Customer Inputs'!E102="",'Customer Inputs'!E102="No"),"",IF(F92="YES",References!$H$13,References!$H$12))</f>
        <v/>
      </c>
      <c r="E92" s="250" t="str">
        <f>IF(C92="","",'Customer Inputs'!$W102)</f>
        <v/>
      </c>
      <c r="F92" s="250" t="str">
        <f>IF(OR('Customer Inputs'!T102="",'Customer Inputs'!T102="No"),"","Yes")</f>
        <v/>
      </c>
      <c r="G92" s="251" t="str">
        <f>IF(C92="","",'Customer Inputs'!$M102)</f>
        <v/>
      </c>
      <c r="H92" s="251" t="str">
        <f t="shared" si="38"/>
        <v/>
      </c>
      <c r="I92" s="251" t="str">
        <f>IF(C92="","",'Customer Inputs'!$K102)</f>
        <v/>
      </c>
      <c r="J92" s="251" t="str">
        <f t="shared" si="39"/>
        <v/>
      </c>
      <c r="K92" s="251" t="str">
        <f t="shared" si="40"/>
        <v/>
      </c>
      <c r="L92" s="251" t="str">
        <f>IF(OR(D92="",'Customer Inputs'!$L102=""),"",'Customer Inputs'!$L102)</f>
        <v/>
      </c>
      <c r="M92" s="251" t="str">
        <f>IF(AND(C92="",D92=""),"",'Customer Inputs'!$AD102)</f>
        <v/>
      </c>
      <c r="N92" s="251" t="str">
        <f t="shared" si="41"/>
        <v/>
      </c>
      <c r="O92" s="690" t="str">
        <f>IF(AND(C92="",D92=""),"",'Customer Inputs'!$AB102)</f>
        <v/>
      </c>
      <c r="P92" s="251" t="str">
        <f>IF(OR(AA92=0,AA92&lt;0),"",IF(OR(C92="L734",C92="L734-P",C92="L744",C92="L744-P"),'Customer Inputs'!AB102,O92))</f>
        <v/>
      </c>
      <c r="Q92" s="251" t="str">
        <f t="shared" si="42"/>
        <v/>
      </c>
      <c r="R92" s="252" t="str">
        <f>IF(AND(C92="",D92=""),"",INDEX(References!$E$4:$E$65,MATCH('Customer Inputs'!$T$6,References!$D$4:$D$65,0)))</f>
        <v/>
      </c>
      <c r="S92" s="672" t="str">
        <f t="shared" si="37"/>
        <v/>
      </c>
      <c r="T92" s="673" t="str">
        <f t="shared" si="43"/>
        <v/>
      </c>
      <c r="U92" s="674" t="str">
        <f>IF(OR(M92=0,O92=0,'Customer Inputs'!Q102="",R92=0),"","PASS")</f>
        <v/>
      </c>
      <c r="V92" s="674" t="str">
        <f>IF(ADMIN!AE92="YES","YES",IF(ADMIN!AE92="NO","NO",""))</f>
        <v/>
      </c>
      <c r="W92" s="674" t="str">
        <f t="shared" si="44"/>
        <v/>
      </c>
      <c r="X92" s="674" t="str">
        <f t="shared" si="45"/>
        <v/>
      </c>
      <c r="Y92" s="674" t="str">
        <f t="shared" si="46"/>
        <v/>
      </c>
      <c r="Z92" s="255" t="str">
        <f>IF(AND(C92="",D92=""),"",IF(C92="",INDEX(References!$J$4:$J$13,MATCH(Calculations!$D92,References!H$4:$H$13,0)),(INDEX(References!$J$4:$J$13,MATCH(Calculations!$C92,References!H$4:$H$13,0)))))</f>
        <v/>
      </c>
      <c r="AA92" s="675" t="str">
        <f t="shared" si="47"/>
        <v/>
      </c>
      <c r="AB92" s="256" t="str">
        <f t="shared" si="48"/>
        <v/>
      </c>
      <c r="AC92" s="676" t="str">
        <f>IF(OR(C92="",I92=""),"",IF(U92="PASS",ROUND(AA92/X92,References!$B$23),IF(NOT(V92="YES"),0,ROUND(AA92/X92,References!$B$23))))</f>
        <v/>
      </c>
      <c r="AD92" s="676" t="str">
        <f>IF(AND(C92="",D92=""),"",IF(OR(D92=0,L92=0,Y92=""),0,ROUND(AB92/Y92,References!$B$23)))</f>
        <v/>
      </c>
      <c r="AE92" s="256" t="str">
        <f>IF(OR(C92="",I92=""),"",IF(U92="PASS",ROUND(AC92*X92,References!$B$23),IF(NOT(V92="YES"),0,ROUND(AC92*X92,References!$B$23))))</f>
        <v/>
      </c>
      <c r="AF92" s="256" t="str">
        <f>IF(AND(C92="",D92=""),"",IF(OR(D92=0,L92=0,Y92=""),0,ROUND(AD92*Y92,References!$B$23)))</f>
        <v/>
      </c>
      <c r="AG92" s="257" t="str">
        <f>IF(AND(C92="",D92=""),"",IF(C92="",INDEX(References!$K$4:$K$13,MATCH(Calculations!$D92,References!$H$4:$H$13,0)),INDEX(References!$K$4:$K$13,MATCH(Calculations!C92,References!$H$4:$H$13,0))))</f>
        <v/>
      </c>
      <c r="AH92" s="256" t="str">
        <f t="shared" si="66"/>
        <v/>
      </c>
      <c r="AI92" s="256" t="str">
        <f t="shared" si="67"/>
        <v/>
      </c>
      <c r="AJ92" s="257" t="str">
        <f>IF(OR(C92="",I92=""),"",IF(U92="PASS",ROUND(AH92/X92,References!$B$22),IF(NOT(V92="YES"),0,ROUND(AH92/X92,References!$B$22))))</f>
        <v/>
      </c>
      <c r="AK92" s="257">
        <f>IF(OR(D92="",L92=""),0,ROUND(AI92/Y92,References!$B$22))</f>
        <v>0</v>
      </c>
      <c r="AL92" s="258">
        <f>IF(OR(C92="",I92=""),0,IF(U92="PASS",ROUND(AJ92*X92,References!$B$22)))</f>
        <v>0</v>
      </c>
      <c r="AM92" s="258">
        <f>IF(OR(D92="",L92=""),0,IF(U92="PASS",ROUND(AK92*Y92,References!$B$22)))</f>
        <v>0</v>
      </c>
      <c r="AN92" s="258" t="str">
        <f t="shared" si="49"/>
        <v/>
      </c>
      <c r="AO92" s="259" t="str">
        <f>IF(D92="","",IF('Customer Information'!$L$15="Yes",(INDEX(References!$H$4:$AG$13,MATCH(Calculations!D92,References!$H$4:$H$13,0),25)),IF('Customer Information'!$L$15="No",(INDEX(References!$H$4:$AG$13,MATCH(Calculations!D92,References!$H$4:$H$13,0),24)))))</f>
        <v/>
      </c>
      <c r="AP92" s="541" t="str">
        <f>IF(C92="","",IF('Customer Information'!$L$15="Yes",(INDEX(References!$H$4:$AG$13,MATCH(Calculations!C92,References!$H$4:$H$13,0),25)),IF('Customer Information'!$L$15="No",(INDEX(References!$H$4:$AG$13,MATCH(Calculations!C92,References!$H$4:$H$13,0),24)))))</f>
        <v/>
      </c>
      <c r="AQ92" s="677" t="str">
        <f t="shared" si="50"/>
        <v/>
      </c>
      <c r="AR92" s="541" t="str">
        <f t="shared" si="51"/>
        <v/>
      </c>
      <c r="AS92" s="541">
        <f>IF(D92="",0,INDEX(References!$AG$4:$AG$13,MATCH(D92,References!$H$4:$H$13,0)))</f>
        <v>0</v>
      </c>
      <c r="AT92" s="541">
        <f>IF(C92="",0,INDEX(References!$AG$4:$AG$12,MATCH(C92,References!$H$4:$H$12,0)))</f>
        <v>0</v>
      </c>
      <c r="AU92" s="677" t="str">
        <f t="shared" si="52"/>
        <v/>
      </c>
      <c r="AV92" s="541" t="str">
        <f t="shared" si="53"/>
        <v/>
      </c>
      <c r="AW92" s="678" t="str">
        <f t="shared" si="54"/>
        <v/>
      </c>
      <c r="AX92" s="249"/>
      <c r="AY92" s="679" t="str">
        <f>IF(C92="","",INDEX(References!$I$4:$I$13,MATCH(Calculations!C92,References!$H$4:$H$13,0)))</f>
        <v/>
      </c>
      <c r="AZ92" s="680" t="str">
        <f>IF(C92="","",INDEX(References!$M$4:$M$13,MATCH(Calculations!C92,References!$H$4:$H$13,0)))</f>
        <v/>
      </c>
      <c r="BA92" s="680" t="str">
        <f>IF(C92="","",INDEX(References!$N$4:$N$13,MATCH(Calculations!C92,References!$H$4:$H$13,0)))</f>
        <v/>
      </c>
      <c r="BB92" s="681" t="str">
        <f>IF(C92="","",(AC92*AY92)/(1-INDEX(References!$O$4:$O$13,MATCH(Calculations!C92,References!$H$4:$H$13,0)))*((1-AZ92)*(1+BA92)))</f>
        <v/>
      </c>
      <c r="BC92" s="682" t="str">
        <f>IF(C92="","",(AJ92/(1-INDEX(References!$P$4:$P$13,MATCH(Calculations!C92,References!$H$4:$H$13,0)))*((1-AZ92)*(1+BA92))))</f>
        <v/>
      </c>
      <c r="BE92" s="683" t="str">
        <f>IF(D92="","",(INDEX(References!$I$4:$I$13,MATCH(Calculations!D92,References!$H$4:$H$13,0))))</f>
        <v/>
      </c>
      <c r="BF92" s="680" t="str">
        <f>IF(D92="","",INDEX(References!$M$4:$M$13,MATCH(Calculations!D92,References!$H$4:$H$13,0)))</f>
        <v/>
      </c>
      <c r="BG92" s="680" t="str">
        <f>IF(D92="","",INDEX(References!$N$4:$N$13,MATCH(Calculations!D92,References!$H$4:$H$13,0)))</f>
        <v/>
      </c>
      <c r="BH92" s="681" t="str">
        <f>IF(D92="","",(AD92*BE92)/(1-INDEX(References!$O$4:$O$13,MATCH(Calculations!D92,References!$H$4:$H$13,0)))*((1-BF92)*(1+BG92)))</f>
        <v/>
      </c>
      <c r="BI92" s="682" t="str">
        <f>IF(D92="","",AK92/(1-INDEX(References!$P$4:$P$13,MATCH(Calculations!D92,References!$H$4:$H$13,0)))*((1-BF92)*(1+BG92)))</f>
        <v/>
      </c>
      <c r="BK92" s="679" t="str">
        <f t="shared" si="55"/>
        <v/>
      </c>
      <c r="BL92" s="680" t="str">
        <f t="shared" si="56"/>
        <v/>
      </c>
      <c r="BM92" s="680" t="str">
        <f>IF(OR(C92="",I92=""),"",IF(U92="PASS",ROUND(BK92/X92,References!$B$22),IF(NOT(V92="YES"),0,ROUND(BK92/X92,References!$B$22))))</f>
        <v/>
      </c>
      <c r="BN92" s="680">
        <f>IF(OR(D92="",L92=""),0,ROUND(BL92/Y92,References!$B$22))</f>
        <v>0</v>
      </c>
      <c r="BO92" s="684" t="str">
        <f>IF(AND(C92="",D92=""),"",IF(C92="",INDEX(References!#REF!,MATCH(Calculations!$D92,References!#REF!,0)),(INDEX(References!$L$4:$L$13,MATCH(Calculations!$C92,References!$H$4:$H$13,0)))))</f>
        <v/>
      </c>
      <c r="BP92" s="684" t="str">
        <f t="shared" si="57"/>
        <v/>
      </c>
      <c r="BQ92" s="684" t="str">
        <f t="shared" si="58"/>
        <v/>
      </c>
      <c r="BR92" s="684" t="str">
        <f t="shared" si="59"/>
        <v/>
      </c>
      <c r="BS92" s="691" t="str">
        <f t="shared" si="60"/>
        <v/>
      </c>
      <c r="BU92" s="692" t="str">
        <f>IF(AH92="","",AH92*References!$B$47)</f>
        <v/>
      </c>
      <c r="BV92" s="693" t="str">
        <f>IF(AI92="","",AI92*References!$B$47)</f>
        <v/>
      </c>
      <c r="BW92" s="693" t="str">
        <f>IF(AJ92="","",AJ92*References!$B$47)</f>
        <v/>
      </c>
      <c r="BX92" s="682">
        <f>IF(AK92="","",AK92*References!$B$47)</f>
        <v>0</v>
      </c>
      <c r="BZ92" s="692">
        <f t="shared" si="61"/>
        <v>0</v>
      </c>
      <c r="CA92" s="693">
        <f t="shared" si="62"/>
        <v>0</v>
      </c>
      <c r="CB92" s="693" t="str">
        <f t="shared" si="63"/>
        <v/>
      </c>
      <c r="CC92" s="693" t="str">
        <f t="shared" si="64"/>
        <v/>
      </c>
      <c r="CD92" s="682" t="str">
        <f t="shared" si="65"/>
        <v/>
      </c>
    </row>
    <row r="93" spans="2:82" x14ac:dyDescent="0.2">
      <c r="B93" s="669">
        <v>88</v>
      </c>
      <c r="C93" s="250" t="str">
        <f>IF('Customer Inputs'!$C103="","",'Customer Inputs'!$C103)</f>
        <v/>
      </c>
      <c r="D93" s="250" t="str">
        <f>IF(OR('Customer Inputs'!E103="",'Customer Inputs'!E103="No"),"",IF(F93="YES",References!$H$13,References!$H$12))</f>
        <v/>
      </c>
      <c r="E93" s="250" t="str">
        <f>IF(C93="","",'Customer Inputs'!$W103)</f>
        <v/>
      </c>
      <c r="F93" s="250" t="str">
        <f>IF(OR('Customer Inputs'!T103="",'Customer Inputs'!T103="No"),"","Yes")</f>
        <v/>
      </c>
      <c r="G93" s="251" t="str">
        <f>IF(C93="","",'Customer Inputs'!$M103)</f>
        <v/>
      </c>
      <c r="H93" s="251" t="str">
        <f t="shared" si="38"/>
        <v/>
      </c>
      <c r="I93" s="251" t="str">
        <f>IF(C93="","",'Customer Inputs'!$K103)</f>
        <v/>
      </c>
      <c r="J93" s="251" t="str">
        <f t="shared" si="39"/>
        <v/>
      </c>
      <c r="K93" s="251" t="str">
        <f t="shared" si="40"/>
        <v/>
      </c>
      <c r="L93" s="251" t="str">
        <f>IF(OR(D93="",'Customer Inputs'!$L103=""),"",'Customer Inputs'!$L103)</f>
        <v/>
      </c>
      <c r="M93" s="251" t="str">
        <f>IF(AND(C93="",D93=""),"",'Customer Inputs'!$AD103)</f>
        <v/>
      </c>
      <c r="N93" s="251" t="str">
        <f t="shared" si="41"/>
        <v/>
      </c>
      <c r="O93" s="690" t="str">
        <f>IF(AND(C93="",D93=""),"",'Customer Inputs'!$AB103)</f>
        <v/>
      </c>
      <c r="P93" s="251" t="str">
        <f>IF(OR(AA93=0,AA93&lt;0),"",IF(OR(C93="L734",C93="L734-P",C93="L744",C93="L744-P"),'Customer Inputs'!AB103,O93))</f>
        <v/>
      </c>
      <c r="Q93" s="251" t="str">
        <f t="shared" si="42"/>
        <v/>
      </c>
      <c r="R93" s="252" t="str">
        <f>IF(AND(C93="",D93=""),"",INDEX(References!$E$4:$E$65,MATCH('Customer Inputs'!$T$6,References!$D$4:$D$65,0)))</f>
        <v/>
      </c>
      <c r="S93" s="672" t="str">
        <f t="shared" si="37"/>
        <v/>
      </c>
      <c r="T93" s="673" t="str">
        <f t="shared" si="43"/>
        <v/>
      </c>
      <c r="U93" s="674" t="str">
        <f>IF(OR(M93=0,O93=0,'Customer Inputs'!Q103="",R93=0),"","PASS")</f>
        <v/>
      </c>
      <c r="V93" s="674" t="str">
        <f>IF(ADMIN!AE93="YES","YES",IF(ADMIN!AE93="NO","NO",""))</f>
        <v/>
      </c>
      <c r="W93" s="674" t="str">
        <f t="shared" si="44"/>
        <v/>
      </c>
      <c r="X93" s="674" t="str">
        <f t="shared" si="45"/>
        <v/>
      </c>
      <c r="Y93" s="674" t="str">
        <f t="shared" si="46"/>
        <v/>
      </c>
      <c r="Z93" s="255" t="str">
        <f>IF(AND(C93="",D93=""),"",IF(C93="",INDEX(References!$J$4:$J$13,MATCH(Calculations!$D93,References!H$4:$H$13,0)),(INDEX(References!$J$4:$J$13,MATCH(Calculations!$C93,References!H$4:$H$13,0)))))</f>
        <v/>
      </c>
      <c r="AA93" s="675" t="str">
        <f t="shared" si="47"/>
        <v/>
      </c>
      <c r="AB93" s="256" t="str">
        <f t="shared" si="48"/>
        <v/>
      </c>
      <c r="AC93" s="676" t="str">
        <f>IF(OR(C93="",I93=""),"",IF(U93="PASS",ROUND(AA93/X93,References!$B$23),IF(NOT(V93="YES"),0,ROUND(AA93/X93,References!$B$23))))</f>
        <v/>
      </c>
      <c r="AD93" s="676" t="str">
        <f>IF(AND(C93="",D93=""),"",IF(OR(D93=0,L93=0,Y93=""),0,ROUND(AB93/Y93,References!$B$23)))</f>
        <v/>
      </c>
      <c r="AE93" s="256" t="str">
        <f>IF(OR(C93="",I93=""),"",IF(U93="PASS",ROUND(AC93*X93,References!$B$23),IF(NOT(V93="YES"),0,ROUND(AC93*X93,References!$B$23))))</f>
        <v/>
      </c>
      <c r="AF93" s="256" t="str">
        <f>IF(AND(C93="",D93=""),"",IF(OR(D93=0,L93=0,Y93=""),0,ROUND(AD93*Y93,References!$B$23)))</f>
        <v/>
      </c>
      <c r="AG93" s="257" t="str">
        <f>IF(AND(C93="",D93=""),"",IF(C93="",INDEX(References!$K$4:$K$13,MATCH(Calculations!$D93,References!$H$4:$H$13,0)),INDEX(References!$K$4:$K$13,MATCH(Calculations!C93,References!$H$4:$H$13,0))))</f>
        <v/>
      </c>
      <c r="AH93" s="256" t="str">
        <f t="shared" si="66"/>
        <v/>
      </c>
      <c r="AI93" s="256" t="str">
        <f t="shared" si="67"/>
        <v/>
      </c>
      <c r="AJ93" s="257" t="str">
        <f>IF(OR(C93="",I93=""),"",IF(U93="PASS",ROUND(AH93/X93,References!$B$22),IF(NOT(V93="YES"),0,ROUND(AH93/X93,References!$B$22))))</f>
        <v/>
      </c>
      <c r="AK93" s="257">
        <f>IF(OR(D93="",L93=""),0,ROUND(AI93/Y93,References!$B$22))</f>
        <v>0</v>
      </c>
      <c r="AL93" s="258">
        <f>IF(OR(C93="",I93=""),0,IF(U93="PASS",ROUND(AJ93*X93,References!$B$22)))</f>
        <v>0</v>
      </c>
      <c r="AM93" s="258">
        <f>IF(OR(D93="",L93=""),0,IF(U93="PASS",ROUND(AK93*Y93,References!$B$22)))</f>
        <v>0</v>
      </c>
      <c r="AN93" s="258" t="str">
        <f t="shared" si="49"/>
        <v/>
      </c>
      <c r="AO93" s="259" t="str">
        <f>IF(D93="","",IF('Customer Information'!$L$15="Yes",(INDEX(References!$H$4:$AG$13,MATCH(Calculations!D93,References!$H$4:$H$13,0),25)),IF('Customer Information'!$L$15="No",(INDEX(References!$H$4:$AG$13,MATCH(Calculations!D93,References!$H$4:$H$13,0),24)))))</f>
        <v/>
      </c>
      <c r="AP93" s="541" t="str">
        <f>IF(C93="","",IF('Customer Information'!$L$15="Yes",(INDEX(References!$H$4:$AG$13,MATCH(Calculations!C93,References!$H$4:$H$13,0),25)),IF('Customer Information'!$L$15="No",(INDEX(References!$H$4:$AG$13,MATCH(Calculations!C93,References!$H$4:$H$13,0),24)))))</f>
        <v/>
      </c>
      <c r="AQ93" s="677" t="str">
        <f t="shared" si="50"/>
        <v/>
      </c>
      <c r="AR93" s="541" t="str">
        <f t="shared" si="51"/>
        <v/>
      </c>
      <c r="AS93" s="541">
        <f>IF(D93="",0,INDEX(References!$AG$4:$AG$13,MATCH(D93,References!$H$4:$H$13,0)))</f>
        <v>0</v>
      </c>
      <c r="AT93" s="541">
        <f>IF(C93="",0,INDEX(References!$AG$4:$AG$12,MATCH(C93,References!$H$4:$H$12,0)))</f>
        <v>0</v>
      </c>
      <c r="AU93" s="677" t="str">
        <f t="shared" si="52"/>
        <v/>
      </c>
      <c r="AV93" s="541" t="str">
        <f t="shared" si="53"/>
        <v/>
      </c>
      <c r="AW93" s="678" t="str">
        <f t="shared" si="54"/>
        <v/>
      </c>
      <c r="AX93" s="249"/>
      <c r="AY93" s="679" t="str">
        <f>IF(C93="","",INDEX(References!$I$4:$I$13,MATCH(Calculations!C93,References!$H$4:$H$13,0)))</f>
        <v/>
      </c>
      <c r="AZ93" s="680" t="str">
        <f>IF(C93="","",INDEX(References!$M$4:$M$13,MATCH(Calculations!C93,References!$H$4:$H$13,0)))</f>
        <v/>
      </c>
      <c r="BA93" s="680" t="str">
        <f>IF(C93="","",INDEX(References!$N$4:$N$13,MATCH(Calculations!C93,References!$H$4:$H$13,0)))</f>
        <v/>
      </c>
      <c r="BB93" s="681" t="str">
        <f>IF(C93="","",(AC93*AY93)/(1-INDEX(References!$O$4:$O$13,MATCH(Calculations!C93,References!$H$4:$H$13,0)))*((1-AZ93)*(1+BA93)))</f>
        <v/>
      </c>
      <c r="BC93" s="682" t="str">
        <f>IF(C93="","",(AJ93/(1-INDEX(References!$P$4:$P$13,MATCH(Calculations!C93,References!$H$4:$H$13,0)))*((1-AZ93)*(1+BA93))))</f>
        <v/>
      </c>
      <c r="BE93" s="683" t="str">
        <f>IF(D93="","",(INDEX(References!$I$4:$I$13,MATCH(Calculations!D93,References!$H$4:$H$13,0))))</f>
        <v/>
      </c>
      <c r="BF93" s="680" t="str">
        <f>IF(D93="","",INDEX(References!$M$4:$M$13,MATCH(Calculations!D93,References!$H$4:$H$13,0)))</f>
        <v/>
      </c>
      <c r="BG93" s="680" t="str">
        <f>IF(D93="","",INDEX(References!$N$4:$N$13,MATCH(Calculations!D93,References!$H$4:$H$13,0)))</f>
        <v/>
      </c>
      <c r="BH93" s="681" t="str">
        <f>IF(D93="","",(AD93*BE93)/(1-INDEX(References!$O$4:$O$13,MATCH(Calculations!D93,References!$H$4:$H$13,0)))*((1-BF93)*(1+BG93)))</f>
        <v/>
      </c>
      <c r="BI93" s="682" t="str">
        <f>IF(D93="","",AK93/(1-INDEX(References!$P$4:$P$13,MATCH(Calculations!D93,References!$H$4:$H$13,0)))*((1-BF93)*(1+BG93)))</f>
        <v/>
      </c>
      <c r="BK93" s="679" t="str">
        <f t="shared" si="55"/>
        <v/>
      </c>
      <c r="BL93" s="680" t="str">
        <f t="shared" si="56"/>
        <v/>
      </c>
      <c r="BM93" s="680" t="str">
        <f>IF(OR(C93="",I93=""),"",IF(U93="PASS",ROUND(BK93/X93,References!$B$22),IF(NOT(V93="YES"),0,ROUND(BK93/X93,References!$B$22))))</f>
        <v/>
      </c>
      <c r="BN93" s="680">
        <f>IF(OR(D93="",L93=""),0,ROUND(BL93/Y93,References!$B$22))</f>
        <v>0</v>
      </c>
      <c r="BO93" s="684" t="str">
        <f>IF(AND(C93="",D93=""),"",IF(C93="",INDEX(References!#REF!,MATCH(Calculations!$D93,References!#REF!,0)),(INDEX(References!$L$4:$L$13,MATCH(Calculations!$C93,References!$H$4:$H$13,0)))))</f>
        <v/>
      </c>
      <c r="BP93" s="684" t="str">
        <f t="shared" si="57"/>
        <v/>
      </c>
      <c r="BQ93" s="684" t="str">
        <f t="shared" si="58"/>
        <v/>
      </c>
      <c r="BR93" s="684" t="str">
        <f t="shared" si="59"/>
        <v/>
      </c>
      <c r="BS93" s="691" t="str">
        <f t="shared" si="60"/>
        <v/>
      </c>
      <c r="BU93" s="692" t="str">
        <f>IF(AH93="","",AH93*References!$B$47)</f>
        <v/>
      </c>
      <c r="BV93" s="693" t="str">
        <f>IF(AI93="","",AI93*References!$B$47)</f>
        <v/>
      </c>
      <c r="BW93" s="693" t="str">
        <f>IF(AJ93="","",AJ93*References!$B$47)</f>
        <v/>
      </c>
      <c r="BX93" s="682">
        <f>IF(AK93="","",AK93*References!$B$47)</f>
        <v>0</v>
      </c>
      <c r="BZ93" s="692">
        <f t="shared" si="61"/>
        <v>0</v>
      </c>
      <c r="CA93" s="693">
        <f t="shared" si="62"/>
        <v>0</v>
      </c>
      <c r="CB93" s="693" t="str">
        <f t="shared" si="63"/>
        <v/>
      </c>
      <c r="CC93" s="693" t="str">
        <f t="shared" si="64"/>
        <v/>
      </c>
      <c r="CD93" s="682" t="str">
        <f t="shared" si="65"/>
        <v/>
      </c>
    </row>
    <row r="94" spans="2:82" x14ac:dyDescent="0.2">
      <c r="B94" s="669">
        <v>89</v>
      </c>
      <c r="C94" s="250" t="str">
        <f>IF('Customer Inputs'!$C104="","",'Customer Inputs'!$C104)</f>
        <v/>
      </c>
      <c r="D94" s="250" t="str">
        <f>IF(OR('Customer Inputs'!E104="",'Customer Inputs'!E104="No"),"",IF(F94="YES",References!$H$13,References!$H$12))</f>
        <v/>
      </c>
      <c r="E94" s="250" t="str">
        <f>IF(C94="","",'Customer Inputs'!$W104)</f>
        <v/>
      </c>
      <c r="F94" s="250" t="str">
        <f>IF(OR('Customer Inputs'!T104="",'Customer Inputs'!T104="No"),"","Yes")</f>
        <v/>
      </c>
      <c r="G94" s="251" t="str">
        <f>IF(C94="","",'Customer Inputs'!$M104)</f>
        <v/>
      </c>
      <c r="H94" s="251" t="str">
        <f t="shared" si="38"/>
        <v/>
      </c>
      <c r="I94" s="251" t="str">
        <f>IF(C94="","",'Customer Inputs'!$K104)</f>
        <v/>
      </c>
      <c r="J94" s="251" t="str">
        <f t="shared" si="39"/>
        <v/>
      </c>
      <c r="K94" s="251" t="str">
        <f t="shared" si="40"/>
        <v/>
      </c>
      <c r="L94" s="251" t="str">
        <f>IF(OR(D94="",'Customer Inputs'!$L104=""),"",'Customer Inputs'!$L104)</f>
        <v/>
      </c>
      <c r="M94" s="251" t="str">
        <f>IF(AND(C94="",D94=""),"",'Customer Inputs'!$AD104)</f>
        <v/>
      </c>
      <c r="N94" s="251" t="str">
        <f t="shared" si="41"/>
        <v/>
      </c>
      <c r="O94" s="690" t="str">
        <f>IF(AND(C94="",D94=""),"",'Customer Inputs'!$AB104)</f>
        <v/>
      </c>
      <c r="P94" s="251" t="str">
        <f>IF(OR(AA94=0,AA94&lt;0),"",IF(OR(C94="L734",C94="L734-P",C94="L744",C94="L744-P"),'Customer Inputs'!AB104,O94))</f>
        <v/>
      </c>
      <c r="Q94" s="251" t="str">
        <f t="shared" si="42"/>
        <v/>
      </c>
      <c r="R94" s="252" t="str">
        <f>IF(AND(C94="",D94=""),"",INDEX(References!$E$4:$E$65,MATCH('Customer Inputs'!$T$6,References!$D$4:$D$65,0)))</f>
        <v/>
      </c>
      <c r="S94" s="672" t="str">
        <f t="shared" si="37"/>
        <v/>
      </c>
      <c r="T94" s="673" t="str">
        <f t="shared" si="43"/>
        <v/>
      </c>
      <c r="U94" s="674" t="str">
        <f>IF(OR(M94=0,O94=0,'Customer Inputs'!Q104="",R94=0),"","PASS")</f>
        <v/>
      </c>
      <c r="V94" s="674" t="str">
        <f>IF(ADMIN!AE94="YES","YES",IF(ADMIN!AE94="NO","NO",""))</f>
        <v/>
      </c>
      <c r="W94" s="674" t="str">
        <f t="shared" si="44"/>
        <v/>
      </c>
      <c r="X94" s="674" t="str">
        <f t="shared" si="45"/>
        <v/>
      </c>
      <c r="Y94" s="674" t="str">
        <f t="shared" si="46"/>
        <v/>
      </c>
      <c r="Z94" s="255" t="str">
        <f>IF(AND(C94="",D94=""),"",IF(C94="",INDEX(References!$J$4:$J$13,MATCH(Calculations!$D94,References!H$4:$H$13,0)),(INDEX(References!$J$4:$J$13,MATCH(Calculations!$C94,References!H$4:$H$13,0)))))</f>
        <v/>
      </c>
      <c r="AA94" s="675" t="str">
        <f t="shared" si="47"/>
        <v/>
      </c>
      <c r="AB94" s="256" t="str">
        <f t="shared" si="48"/>
        <v/>
      </c>
      <c r="AC94" s="676" t="str">
        <f>IF(OR(C94="",I94=""),"",IF(U94="PASS",ROUND(AA94/X94,References!$B$23),IF(NOT(V94="YES"),0,ROUND(AA94/X94,References!$B$23))))</f>
        <v/>
      </c>
      <c r="AD94" s="676" t="str">
        <f>IF(AND(C94="",D94=""),"",IF(OR(D94=0,L94=0,Y94=""),0,ROUND(AB94/Y94,References!$B$23)))</f>
        <v/>
      </c>
      <c r="AE94" s="256" t="str">
        <f>IF(OR(C94="",I94=""),"",IF(U94="PASS",ROUND(AC94*X94,References!$B$23),IF(NOT(V94="YES"),0,ROUND(AC94*X94,References!$B$23))))</f>
        <v/>
      </c>
      <c r="AF94" s="256" t="str">
        <f>IF(AND(C94="",D94=""),"",IF(OR(D94=0,L94=0,Y94=""),0,ROUND(AD94*Y94,References!$B$23)))</f>
        <v/>
      </c>
      <c r="AG94" s="257" t="str">
        <f>IF(AND(C94="",D94=""),"",IF(C94="",INDEX(References!$K$4:$K$13,MATCH(Calculations!$D94,References!$H$4:$H$13,0)),INDEX(References!$K$4:$K$13,MATCH(Calculations!C94,References!$H$4:$H$13,0))))</f>
        <v/>
      </c>
      <c r="AH94" s="256" t="str">
        <f t="shared" si="66"/>
        <v/>
      </c>
      <c r="AI94" s="256" t="str">
        <f t="shared" si="67"/>
        <v/>
      </c>
      <c r="AJ94" s="257" t="str">
        <f>IF(OR(C94="",I94=""),"",IF(U94="PASS",ROUND(AH94/X94,References!$B$22),IF(NOT(V94="YES"),0,ROUND(AH94/X94,References!$B$22))))</f>
        <v/>
      </c>
      <c r="AK94" s="257">
        <f>IF(OR(D94="",L94=""),0,ROUND(AI94/Y94,References!$B$22))</f>
        <v>0</v>
      </c>
      <c r="AL94" s="258">
        <f>IF(OR(C94="",I94=""),0,IF(U94="PASS",ROUND(AJ94*X94,References!$B$22)))</f>
        <v>0</v>
      </c>
      <c r="AM94" s="258">
        <f>IF(OR(D94="",L94=""),0,IF(U94="PASS",ROUND(AK94*Y94,References!$B$22)))</f>
        <v>0</v>
      </c>
      <c r="AN94" s="258" t="str">
        <f t="shared" si="49"/>
        <v/>
      </c>
      <c r="AO94" s="259" t="str">
        <f>IF(D94="","",IF('Customer Information'!$L$15="Yes",(INDEX(References!$H$4:$AG$13,MATCH(Calculations!D94,References!$H$4:$H$13,0),25)),IF('Customer Information'!$L$15="No",(INDEX(References!$H$4:$AG$13,MATCH(Calculations!D94,References!$H$4:$H$13,0),24)))))</f>
        <v/>
      </c>
      <c r="AP94" s="541" t="str">
        <f>IF(C94="","",IF('Customer Information'!$L$15="Yes",(INDEX(References!$H$4:$AG$13,MATCH(Calculations!C94,References!$H$4:$H$13,0),25)),IF('Customer Information'!$L$15="No",(INDEX(References!$H$4:$AG$13,MATCH(Calculations!C94,References!$H$4:$H$13,0),24)))))</f>
        <v/>
      </c>
      <c r="AQ94" s="677" t="str">
        <f t="shared" si="50"/>
        <v/>
      </c>
      <c r="AR94" s="541" t="str">
        <f t="shared" si="51"/>
        <v/>
      </c>
      <c r="AS94" s="541">
        <f>IF(D94="",0,INDEX(References!$AG$4:$AG$13,MATCH(D94,References!$H$4:$H$13,0)))</f>
        <v>0</v>
      </c>
      <c r="AT94" s="541">
        <f>IF(C94="",0,INDEX(References!$AG$4:$AG$12,MATCH(C94,References!$H$4:$H$12,0)))</f>
        <v>0</v>
      </c>
      <c r="AU94" s="677" t="str">
        <f t="shared" si="52"/>
        <v/>
      </c>
      <c r="AV94" s="541" t="str">
        <f t="shared" si="53"/>
        <v/>
      </c>
      <c r="AW94" s="678" t="str">
        <f t="shared" si="54"/>
        <v/>
      </c>
      <c r="AX94" s="249"/>
      <c r="AY94" s="679" t="str">
        <f>IF(C94="","",INDEX(References!$I$4:$I$13,MATCH(Calculations!C94,References!$H$4:$H$13,0)))</f>
        <v/>
      </c>
      <c r="AZ94" s="680" t="str">
        <f>IF(C94="","",INDEX(References!$M$4:$M$13,MATCH(Calculations!C94,References!$H$4:$H$13,0)))</f>
        <v/>
      </c>
      <c r="BA94" s="680" t="str">
        <f>IF(C94="","",INDEX(References!$N$4:$N$13,MATCH(Calculations!C94,References!$H$4:$H$13,0)))</f>
        <v/>
      </c>
      <c r="BB94" s="681" t="str">
        <f>IF(C94="","",(AC94*AY94)/(1-INDEX(References!$O$4:$O$13,MATCH(Calculations!C94,References!$H$4:$H$13,0)))*((1-AZ94)*(1+BA94)))</f>
        <v/>
      </c>
      <c r="BC94" s="682" t="str">
        <f>IF(C94="","",(AJ94/(1-INDEX(References!$P$4:$P$13,MATCH(Calculations!C94,References!$H$4:$H$13,0)))*((1-AZ94)*(1+BA94))))</f>
        <v/>
      </c>
      <c r="BE94" s="683" t="str">
        <f>IF(D94="","",(INDEX(References!$I$4:$I$13,MATCH(Calculations!D94,References!$H$4:$H$13,0))))</f>
        <v/>
      </c>
      <c r="BF94" s="680" t="str">
        <f>IF(D94="","",INDEX(References!$M$4:$M$13,MATCH(Calculations!D94,References!$H$4:$H$13,0)))</f>
        <v/>
      </c>
      <c r="BG94" s="680" t="str">
        <f>IF(D94="","",INDEX(References!$N$4:$N$13,MATCH(Calculations!D94,References!$H$4:$H$13,0)))</f>
        <v/>
      </c>
      <c r="BH94" s="681" t="str">
        <f>IF(D94="","",(AD94*BE94)/(1-INDEX(References!$O$4:$O$13,MATCH(Calculations!D94,References!$H$4:$H$13,0)))*((1-BF94)*(1+BG94)))</f>
        <v/>
      </c>
      <c r="BI94" s="682" t="str">
        <f>IF(D94="","",AK94/(1-INDEX(References!$P$4:$P$13,MATCH(Calculations!D94,References!$H$4:$H$13,0)))*((1-BF94)*(1+BG94)))</f>
        <v/>
      </c>
      <c r="BK94" s="679" t="str">
        <f t="shared" si="55"/>
        <v/>
      </c>
      <c r="BL94" s="680" t="str">
        <f t="shared" si="56"/>
        <v/>
      </c>
      <c r="BM94" s="680" t="str">
        <f>IF(OR(C94="",I94=""),"",IF(U94="PASS",ROUND(BK94/X94,References!$B$22),IF(NOT(V94="YES"),0,ROUND(BK94/X94,References!$B$22))))</f>
        <v/>
      </c>
      <c r="BN94" s="680">
        <f>IF(OR(D94="",L94=""),0,ROUND(BL94/Y94,References!$B$22))</f>
        <v>0</v>
      </c>
      <c r="BO94" s="684" t="str">
        <f>IF(AND(C94="",D94=""),"",IF(C94="",INDEX(References!#REF!,MATCH(Calculations!$D94,References!#REF!,0)),(INDEX(References!$L$4:$L$13,MATCH(Calculations!$C94,References!$H$4:$H$13,0)))))</f>
        <v/>
      </c>
      <c r="BP94" s="684" t="str">
        <f t="shared" si="57"/>
        <v/>
      </c>
      <c r="BQ94" s="684" t="str">
        <f t="shared" si="58"/>
        <v/>
      </c>
      <c r="BR94" s="684" t="str">
        <f t="shared" si="59"/>
        <v/>
      </c>
      <c r="BS94" s="691" t="str">
        <f t="shared" si="60"/>
        <v/>
      </c>
      <c r="BU94" s="692" t="str">
        <f>IF(AH94="","",AH94*References!$B$47)</f>
        <v/>
      </c>
      <c r="BV94" s="693" t="str">
        <f>IF(AI94="","",AI94*References!$B$47)</f>
        <v/>
      </c>
      <c r="BW94" s="693" t="str">
        <f>IF(AJ94="","",AJ94*References!$B$47)</f>
        <v/>
      </c>
      <c r="BX94" s="682">
        <f>IF(AK94="","",AK94*References!$B$47)</f>
        <v>0</v>
      </c>
      <c r="BZ94" s="692">
        <f t="shared" si="61"/>
        <v>0</v>
      </c>
      <c r="CA94" s="693">
        <f t="shared" si="62"/>
        <v>0</v>
      </c>
      <c r="CB94" s="693" t="str">
        <f t="shared" si="63"/>
        <v/>
      </c>
      <c r="CC94" s="693" t="str">
        <f t="shared" si="64"/>
        <v/>
      </c>
      <c r="CD94" s="682" t="str">
        <f t="shared" si="65"/>
        <v/>
      </c>
    </row>
    <row r="95" spans="2:82" x14ac:dyDescent="0.2">
      <c r="B95" s="669">
        <v>90</v>
      </c>
      <c r="C95" s="250" t="str">
        <f>IF('Customer Inputs'!$C105="","",'Customer Inputs'!$C105)</f>
        <v/>
      </c>
      <c r="D95" s="250" t="str">
        <f>IF(OR('Customer Inputs'!E105="",'Customer Inputs'!E105="No"),"",IF(F95="YES",References!$H$13,References!$H$12))</f>
        <v/>
      </c>
      <c r="E95" s="250" t="str">
        <f>IF(C95="","",'Customer Inputs'!$W105)</f>
        <v/>
      </c>
      <c r="F95" s="250" t="str">
        <f>IF(OR('Customer Inputs'!T105="",'Customer Inputs'!T105="No"),"","Yes")</f>
        <v/>
      </c>
      <c r="G95" s="251" t="str">
        <f>IF(C95="","",'Customer Inputs'!$M105)</f>
        <v/>
      </c>
      <c r="H95" s="251" t="str">
        <f t="shared" si="38"/>
        <v/>
      </c>
      <c r="I95" s="251" t="str">
        <f>IF(C95="","",'Customer Inputs'!$K105)</f>
        <v/>
      </c>
      <c r="J95" s="251" t="str">
        <f t="shared" si="39"/>
        <v/>
      </c>
      <c r="K95" s="251" t="str">
        <f t="shared" si="40"/>
        <v/>
      </c>
      <c r="L95" s="251" t="str">
        <f>IF(OR(D95="",'Customer Inputs'!$L105=""),"",'Customer Inputs'!$L105)</f>
        <v/>
      </c>
      <c r="M95" s="251" t="str">
        <f>IF(AND(C95="",D95=""),"",'Customer Inputs'!$AD105)</f>
        <v/>
      </c>
      <c r="N95" s="251" t="str">
        <f t="shared" si="41"/>
        <v/>
      </c>
      <c r="O95" s="690" t="str">
        <f>IF(AND(C95="",D95=""),"",'Customer Inputs'!$AB105)</f>
        <v/>
      </c>
      <c r="P95" s="251" t="str">
        <f>IF(OR(AA95=0,AA95&lt;0),"",IF(OR(C95="L734",C95="L734-P",C95="L744",C95="L744-P"),'Customer Inputs'!AB105,O95))</f>
        <v/>
      </c>
      <c r="Q95" s="251" t="str">
        <f t="shared" si="42"/>
        <v/>
      </c>
      <c r="R95" s="252" t="str">
        <f>IF(AND(C95="",D95=""),"",INDEX(References!$E$4:$E$65,MATCH('Customer Inputs'!$T$6,References!$D$4:$D$65,0)))</f>
        <v/>
      </c>
      <c r="S95" s="672" t="str">
        <f t="shared" si="37"/>
        <v/>
      </c>
      <c r="T95" s="673" t="str">
        <f t="shared" si="43"/>
        <v/>
      </c>
      <c r="U95" s="674" t="str">
        <f>IF(OR(M95=0,O95=0,'Customer Inputs'!Q105="",R95=0),"","PASS")</f>
        <v/>
      </c>
      <c r="V95" s="674" t="str">
        <f>IF(ADMIN!AE95="YES","YES",IF(ADMIN!AE95="NO","NO",""))</f>
        <v/>
      </c>
      <c r="W95" s="674" t="str">
        <f t="shared" si="44"/>
        <v/>
      </c>
      <c r="X95" s="674" t="str">
        <f t="shared" si="45"/>
        <v/>
      </c>
      <c r="Y95" s="674" t="str">
        <f t="shared" si="46"/>
        <v/>
      </c>
      <c r="Z95" s="255" t="str">
        <f>IF(AND(C95="",D95=""),"",IF(C95="",INDEX(References!$J$4:$J$13,MATCH(Calculations!$D95,References!H$4:$H$13,0)),(INDEX(References!$J$4:$J$13,MATCH(Calculations!$C95,References!H$4:$H$13,0)))))</f>
        <v/>
      </c>
      <c r="AA95" s="675" t="str">
        <f t="shared" si="47"/>
        <v/>
      </c>
      <c r="AB95" s="256" t="str">
        <f t="shared" si="48"/>
        <v/>
      </c>
      <c r="AC95" s="676" t="str">
        <f>IF(OR(C95="",I95=""),"",IF(U95="PASS",ROUND(AA95/X95,References!$B$23),IF(NOT(V95="YES"),0,ROUND(AA95/X95,References!$B$23))))</f>
        <v/>
      </c>
      <c r="AD95" s="676" t="str">
        <f>IF(AND(C95="",D95=""),"",IF(OR(D95=0,L95=0,Y95=""),0,ROUND(AB95/Y95,References!$B$23)))</f>
        <v/>
      </c>
      <c r="AE95" s="256" t="str">
        <f>IF(OR(C95="",I95=""),"",IF(U95="PASS",ROUND(AC95*X95,References!$B$23),IF(NOT(V95="YES"),0,ROUND(AC95*X95,References!$B$23))))</f>
        <v/>
      </c>
      <c r="AF95" s="256" t="str">
        <f>IF(AND(C95="",D95=""),"",IF(OR(D95=0,L95=0,Y95=""),0,ROUND(AD95*Y95,References!$B$23)))</f>
        <v/>
      </c>
      <c r="AG95" s="257" t="str">
        <f>IF(AND(C95="",D95=""),"",IF(C95="",INDEX(References!$K$4:$K$13,MATCH(Calculations!$D95,References!$H$4:$H$13,0)),INDEX(References!$K$4:$K$13,MATCH(Calculations!C95,References!$H$4:$H$13,0))))</f>
        <v/>
      </c>
      <c r="AH95" s="256" t="str">
        <f t="shared" si="66"/>
        <v/>
      </c>
      <c r="AI95" s="256" t="str">
        <f t="shared" si="67"/>
        <v/>
      </c>
      <c r="AJ95" s="257" t="str">
        <f>IF(OR(C95="",I95=""),"",IF(U95="PASS",ROUND(AH95/X95,References!$B$22),IF(NOT(V95="YES"),0,ROUND(AH95/X95,References!$B$22))))</f>
        <v/>
      </c>
      <c r="AK95" s="257">
        <f>IF(OR(D95="",L95=""),0,ROUND(AI95/Y95,References!$B$22))</f>
        <v>0</v>
      </c>
      <c r="AL95" s="258">
        <f>IF(OR(C95="",I95=""),0,IF(U95="PASS",ROUND(AJ95*X95,References!$B$22)))</f>
        <v>0</v>
      </c>
      <c r="AM95" s="258">
        <f>IF(OR(D95="",L95=""),0,IF(U95="PASS",ROUND(AK95*Y95,References!$B$22)))</f>
        <v>0</v>
      </c>
      <c r="AN95" s="258" t="str">
        <f t="shared" si="49"/>
        <v/>
      </c>
      <c r="AO95" s="259" t="str">
        <f>IF(D95="","",IF('Customer Information'!$L$15="Yes",(INDEX(References!$H$4:$AG$13,MATCH(Calculations!D95,References!$H$4:$H$13,0),25)),IF('Customer Information'!$L$15="No",(INDEX(References!$H$4:$AG$13,MATCH(Calculations!D95,References!$H$4:$H$13,0),24)))))</f>
        <v/>
      </c>
      <c r="AP95" s="541" t="str">
        <f>IF(C95="","",IF('Customer Information'!$L$15="Yes",(INDEX(References!$H$4:$AG$13,MATCH(Calculations!C95,References!$H$4:$H$13,0),25)),IF('Customer Information'!$L$15="No",(INDEX(References!$H$4:$AG$13,MATCH(Calculations!C95,References!$H$4:$H$13,0),24)))))</f>
        <v/>
      </c>
      <c r="AQ95" s="677" t="str">
        <f t="shared" si="50"/>
        <v/>
      </c>
      <c r="AR95" s="541" t="str">
        <f t="shared" si="51"/>
        <v/>
      </c>
      <c r="AS95" s="541">
        <f>IF(D95="",0,INDEX(References!$AG$4:$AG$13,MATCH(D95,References!$H$4:$H$13,0)))</f>
        <v>0</v>
      </c>
      <c r="AT95" s="541">
        <f>IF(C95="",0,INDEX(References!$AG$4:$AG$12,MATCH(C95,References!$H$4:$H$12,0)))</f>
        <v>0</v>
      </c>
      <c r="AU95" s="677" t="str">
        <f t="shared" si="52"/>
        <v/>
      </c>
      <c r="AV95" s="541" t="str">
        <f t="shared" si="53"/>
        <v/>
      </c>
      <c r="AW95" s="678" t="str">
        <f t="shared" si="54"/>
        <v/>
      </c>
      <c r="AX95" s="249"/>
      <c r="AY95" s="679" t="str">
        <f>IF(C95="","",INDEX(References!$I$4:$I$13,MATCH(Calculations!C95,References!$H$4:$H$13,0)))</f>
        <v/>
      </c>
      <c r="AZ95" s="680" t="str">
        <f>IF(C95="","",INDEX(References!$M$4:$M$13,MATCH(Calculations!C95,References!$H$4:$H$13,0)))</f>
        <v/>
      </c>
      <c r="BA95" s="680" t="str">
        <f>IF(C95="","",INDEX(References!$N$4:$N$13,MATCH(Calculations!C95,References!$H$4:$H$13,0)))</f>
        <v/>
      </c>
      <c r="BB95" s="681" t="str">
        <f>IF(C95="","",(AC95*AY95)/(1-INDEX(References!$O$4:$O$13,MATCH(Calculations!C95,References!$H$4:$H$13,0)))*((1-AZ95)*(1+BA95)))</f>
        <v/>
      </c>
      <c r="BC95" s="682" t="str">
        <f>IF(C95="","",(AJ95/(1-INDEX(References!$P$4:$P$13,MATCH(Calculations!C95,References!$H$4:$H$13,0)))*((1-AZ95)*(1+BA95))))</f>
        <v/>
      </c>
      <c r="BE95" s="683" t="str">
        <f>IF(D95="","",(INDEX(References!$I$4:$I$13,MATCH(Calculations!D95,References!$H$4:$H$13,0))))</f>
        <v/>
      </c>
      <c r="BF95" s="680" t="str">
        <f>IF(D95="","",INDEX(References!$M$4:$M$13,MATCH(Calculations!D95,References!$H$4:$H$13,0)))</f>
        <v/>
      </c>
      <c r="BG95" s="680" t="str">
        <f>IF(D95="","",INDEX(References!$N$4:$N$13,MATCH(Calculations!D95,References!$H$4:$H$13,0)))</f>
        <v/>
      </c>
      <c r="BH95" s="681" t="str">
        <f>IF(D95="","",(AD95*BE95)/(1-INDEX(References!$O$4:$O$13,MATCH(Calculations!D95,References!$H$4:$H$13,0)))*((1-BF95)*(1+BG95)))</f>
        <v/>
      </c>
      <c r="BI95" s="682" t="str">
        <f>IF(D95="","",AK95/(1-INDEX(References!$P$4:$P$13,MATCH(Calculations!D95,References!$H$4:$H$13,0)))*((1-BF95)*(1+BG95)))</f>
        <v/>
      </c>
      <c r="BK95" s="679" t="str">
        <f t="shared" si="55"/>
        <v/>
      </c>
      <c r="BL95" s="680" t="str">
        <f t="shared" si="56"/>
        <v/>
      </c>
      <c r="BM95" s="680" t="str">
        <f>IF(OR(C95="",I95=""),"",IF(U95="PASS",ROUND(BK95/X95,References!$B$22),IF(NOT(V95="YES"),0,ROUND(BK95/X95,References!$B$22))))</f>
        <v/>
      </c>
      <c r="BN95" s="680">
        <f>IF(OR(D95="",L95=""),0,ROUND(BL95/Y95,References!$B$22))</f>
        <v>0</v>
      </c>
      <c r="BO95" s="684" t="str">
        <f>IF(AND(C95="",D95=""),"",IF(C95="",INDEX(References!#REF!,MATCH(Calculations!$D95,References!#REF!,0)),(INDEX(References!$L$4:$L$13,MATCH(Calculations!$C95,References!$H$4:$H$13,0)))))</f>
        <v/>
      </c>
      <c r="BP95" s="684" t="str">
        <f t="shared" si="57"/>
        <v/>
      </c>
      <c r="BQ95" s="684" t="str">
        <f t="shared" si="58"/>
        <v/>
      </c>
      <c r="BR95" s="684" t="str">
        <f t="shared" si="59"/>
        <v/>
      </c>
      <c r="BS95" s="691" t="str">
        <f t="shared" si="60"/>
        <v/>
      </c>
      <c r="BU95" s="692" t="str">
        <f>IF(AH95="","",AH95*References!$B$47)</f>
        <v/>
      </c>
      <c r="BV95" s="693" t="str">
        <f>IF(AI95="","",AI95*References!$B$47)</f>
        <v/>
      </c>
      <c r="BW95" s="693" t="str">
        <f>IF(AJ95="","",AJ95*References!$B$47)</f>
        <v/>
      </c>
      <c r="BX95" s="682">
        <f>IF(AK95="","",AK95*References!$B$47)</f>
        <v>0</v>
      </c>
      <c r="BZ95" s="692">
        <f t="shared" si="61"/>
        <v>0</v>
      </c>
      <c r="CA95" s="693">
        <f t="shared" si="62"/>
        <v>0</v>
      </c>
      <c r="CB95" s="693" t="str">
        <f t="shared" si="63"/>
        <v/>
      </c>
      <c r="CC95" s="693" t="str">
        <f t="shared" si="64"/>
        <v/>
      </c>
      <c r="CD95" s="682" t="str">
        <f t="shared" si="65"/>
        <v/>
      </c>
    </row>
    <row r="96" spans="2:82" x14ac:dyDescent="0.2">
      <c r="B96" s="669">
        <v>91</v>
      </c>
      <c r="C96" s="250" t="str">
        <f>IF('Customer Inputs'!$C106="","",'Customer Inputs'!$C106)</f>
        <v/>
      </c>
      <c r="D96" s="250" t="str">
        <f>IF(OR('Customer Inputs'!E106="",'Customer Inputs'!E106="No"),"",IF(F96="YES",References!$H$13,References!$H$12))</f>
        <v/>
      </c>
      <c r="E96" s="250" t="str">
        <f>IF(C96="","",'Customer Inputs'!$W106)</f>
        <v/>
      </c>
      <c r="F96" s="250" t="str">
        <f>IF(OR('Customer Inputs'!T106="",'Customer Inputs'!T106="No"),"","Yes")</f>
        <v/>
      </c>
      <c r="G96" s="251" t="str">
        <f>IF(C96="","",'Customer Inputs'!$M106)</f>
        <v/>
      </c>
      <c r="H96" s="251" t="str">
        <f t="shared" si="38"/>
        <v/>
      </c>
      <c r="I96" s="251" t="str">
        <f>IF(C96="","",'Customer Inputs'!$K106)</f>
        <v/>
      </c>
      <c r="J96" s="251" t="str">
        <f t="shared" si="39"/>
        <v/>
      </c>
      <c r="K96" s="251" t="str">
        <f t="shared" si="40"/>
        <v/>
      </c>
      <c r="L96" s="251" t="str">
        <f>IF(OR(D96="",'Customer Inputs'!$L106=""),"",'Customer Inputs'!$L106)</f>
        <v/>
      </c>
      <c r="M96" s="251" t="str">
        <f>IF(AND(C96="",D96=""),"",'Customer Inputs'!$AD106)</f>
        <v/>
      </c>
      <c r="N96" s="251" t="str">
        <f t="shared" si="41"/>
        <v/>
      </c>
      <c r="O96" s="690" t="str">
        <f>IF(AND(C96="",D96=""),"",'Customer Inputs'!$AB106)</f>
        <v/>
      </c>
      <c r="P96" s="251" t="str">
        <f>IF(OR(AA96=0,AA96&lt;0),"",IF(OR(C96="L734",C96="L734-P",C96="L744",C96="L744-P"),'Customer Inputs'!AB106,O96))</f>
        <v/>
      </c>
      <c r="Q96" s="251" t="str">
        <f t="shared" si="42"/>
        <v/>
      </c>
      <c r="R96" s="252" t="str">
        <f>IF(AND(C96="",D96=""),"",INDEX(References!$E$4:$E$65,MATCH('Customer Inputs'!$T$6,References!$D$4:$D$65,0)))</f>
        <v/>
      </c>
      <c r="S96" s="672" t="str">
        <f t="shared" si="37"/>
        <v/>
      </c>
      <c r="T96" s="673" t="str">
        <f t="shared" si="43"/>
        <v/>
      </c>
      <c r="U96" s="674" t="str">
        <f>IF(OR(M96=0,O96=0,'Customer Inputs'!Q106="",R96=0),"","PASS")</f>
        <v/>
      </c>
      <c r="V96" s="674" t="str">
        <f>IF(ADMIN!AE96="YES","YES",IF(ADMIN!AE96="NO","NO",""))</f>
        <v/>
      </c>
      <c r="W96" s="674" t="str">
        <f t="shared" si="44"/>
        <v/>
      </c>
      <c r="X96" s="674" t="str">
        <f t="shared" si="45"/>
        <v/>
      </c>
      <c r="Y96" s="674" t="str">
        <f t="shared" si="46"/>
        <v/>
      </c>
      <c r="Z96" s="255" t="str">
        <f>IF(AND(C96="",D96=""),"",IF(C96="",INDEX(References!$J$4:$J$13,MATCH(Calculations!$D96,References!H$4:$H$13,0)),(INDEX(References!$J$4:$J$13,MATCH(Calculations!$C96,References!H$4:$H$13,0)))))</f>
        <v/>
      </c>
      <c r="AA96" s="675" t="str">
        <f t="shared" si="47"/>
        <v/>
      </c>
      <c r="AB96" s="256" t="str">
        <f t="shared" si="48"/>
        <v/>
      </c>
      <c r="AC96" s="676" t="str">
        <f>IF(OR(C96="",I96=""),"",IF(U96="PASS",ROUND(AA96/X96,References!$B$23),IF(NOT(V96="YES"),0,ROUND(AA96/X96,References!$B$23))))</f>
        <v/>
      </c>
      <c r="AD96" s="676" t="str">
        <f>IF(AND(C96="",D96=""),"",IF(OR(D96=0,L96=0,Y96=""),0,ROUND(AB96/Y96,References!$B$23)))</f>
        <v/>
      </c>
      <c r="AE96" s="256" t="str">
        <f>IF(OR(C96="",I96=""),"",IF(U96="PASS",ROUND(AC96*X96,References!$B$23),IF(NOT(V96="YES"),0,ROUND(AC96*X96,References!$B$23))))</f>
        <v/>
      </c>
      <c r="AF96" s="256" t="str">
        <f>IF(AND(C96="",D96=""),"",IF(OR(D96=0,L96=0,Y96=""),0,ROUND(AD96*Y96,References!$B$23)))</f>
        <v/>
      </c>
      <c r="AG96" s="257" t="str">
        <f>IF(AND(C96="",D96=""),"",IF(C96="",INDEX(References!$K$4:$K$13,MATCH(Calculations!$D96,References!$H$4:$H$13,0)),INDEX(References!$K$4:$K$13,MATCH(Calculations!C96,References!$H$4:$H$13,0))))</f>
        <v/>
      </c>
      <c r="AH96" s="256" t="str">
        <f t="shared" si="66"/>
        <v/>
      </c>
      <c r="AI96" s="256" t="str">
        <f t="shared" si="67"/>
        <v/>
      </c>
      <c r="AJ96" s="257" t="str">
        <f>IF(OR(C96="",I96=""),"",IF(U96="PASS",ROUND(AH96/X96,References!$B$22),IF(NOT(V96="YES"),0,ROUND(AH96/X96,References!$B$22))))</f>
        <v/>
      </c>
      <c r="AK96" s="257">
        <f>IF(OR(D96="",L96=""),0,ROUND(AI96/Y96,References!$B$22))</f>
        <v>0</v>
      </c>
      <c r="AL96" s="258">
        <f>IF(OR(C96="",I96=""),0,IF(U96="PASS",ROUND(AJ96*X96,References!$B$22)))</f>
        <v>0</v>
      </c>
      <c r="AM96" s="258">
        <f>IF(OR(D96="",L96=""),0,IF(U96="PASS",ROUND(AK96*Y96,References!$B$22)))</f>
        <v>0</v>
      </c>
      <c r="AN96" s="258" t="str">
        <f t="shared" si="49"/>
        <v/>
      </c>
      <c r="AO96" s="259" t="str">
        <f>IF(D96="","",IF('Customer Information'!$L$15="Yes",(INDEX(References!$H$4:$AG$13,MATCH(Calculations!D96,References!$H$4:$H$13,0),25)),IF('Customer Information'!$L$15="No",(INDEX(References!$H$4:$AG$13,MATCH(Calculations!D96,References!$H$4:$H$13,0),24)))))</f>
        <v/>
      </c>
      <c r="AP96" s="541" t="str">
        <f>IF(C96="","",IF('Customer Information'!$L$15="Yes",(INDEX(References!$H$4:$AG$13,MATCH(Calculations!C96,References!$H$4:$H$13,0),25)),IF('Customer Information'!$L$15="No",(INDEX(References!$H$4:$AG$13,MATCH(Calculations!C96,References!$H$4:$H$13,0),24)))))</f>
        <v/>
      </c>
      <c r="AQ96" s="677" t="str">
        <f t="shared" si="50"/>
        <v/>
      </c>
      <c r="AR96" s="541" t="str">
        <f t="shared" si="51"/>
        <v/>
      </c>
      <c r="AS96" s="541">
        <f>IF(D96="",0,INDEX(References!$AG$4:$AG$13,MATCH(D96,References!$H$4:$H$13,0)))</f>
        <v>0</v>
      </c>
      <c r="AT96" s="541">
        <f>IF(C96="",0,INDEX(References!$AG$4:$AG$12,MATCH(C96,References!$H$4:$H$12,0)))</f>
        <v>0</v>
      </c>
      <c r="AU96" s="677" t="str">
        <f t="shared" si="52"/>
        <v/>
      </c>
      <c r="AV96" s="541" t="str">
        <f t="shared" si="53"/>
        <v/>
      </c>
      <c r="AW96" s="678" t="str">
        <f t="shared" si="54"/>
        <v/>
      </c>
      <c r="AX96" s="249"/>
      <c r="AY96" s="679" t="str">
        <f>IF(C96="","",INDEX(References!$I$4:$I$13,MATCH(Calculations!C96,References!$H$4:$H$13,0)))</f>
        <v/>
      </c>
      <c r="AZ96" s="680" t="str">
        <f>IF(C96="","",INDEX(References!$M$4:$M$13,MATCH(Calculations!C96,References!$H$4:$H$13,0)))</f>
        <v/>
      </c>
      <c r="BA96" s="680" t="str">
        <f>IF(C96="","",INDEX(References!$N$4:$N$13,MATCH(Calculations!C96,References!$H$4:$H$13,0)))</f>
        <v/>
      </c>
      <c r="BB96" s="681" t="str">
        <f>IF(C96="","",(AC96*AY96)/(1-INDEX(References!$O$4:$O$13,MATCH(Calculations!C96,References!$H$4:$H$13,0)))*((1-AZ96)*(1+BA96)))</f>
        <v/>
      </c>
      <c r="BC96" s="682" t="str">
        <f>IF(C96="","",(AJ96/(1-INDEX(References!$P$4:$P$13,MATCH(Calculations!C96,References!$H$4:$H$13,0)))*((1-AZ96)*(1+BA96))))</f>
        <v/>
      </c>
      <c r="BE96" s="683" t="str">
        <f>IF(D96="","",(INDEX(References!$I$4:$I$13,MATCH(Calculations!D96,References!$H$4:$H$13,0))))</f>
        <v/>
      </c>
      <c r="BF96" s="680" t="str">
        <f>IF(D96="","",INDEX(References!$M$4:$M$13,MATCH(Calculations!D96,References!$H$4:$H$13,0)))</f>
        <v/>
      </c>
      <c r="BG96" s="680" t="str">
        <f>IF(D96="","",INDEX(References!$N$4:$N$13,MATCH(Calculations!D96,References!$H$4:$H$13,0)))</f>
        <v/>
      </c>
      <c r="BH96" s="681" t="str">
        <f>IF(D96="","",(AD96*BE96)/(1-INDEX(References!$O$4:$O$13,MATCH(Calculations!D96,References!$H$4:$H$13,0)))*((1-BF96)*(1+BG96)))</f>
        <v/>
      </c>
      <c r="BI96" s="682" t="str">
        <f>IF(D96="","",AK96/(1-INDEX(References!$P$4:$P$13,MATCH(Calculations!D96,References!$H$4:$H$13,0)))*((1-BF96)*(1+BG96)))</f>
        <v/>
      </c>
      <c r="BK96" s="679" t="str">
        <f t="shared" si="55"/>
        <v/>
      </c>
      <c r="BL96" s="680" t="str">
        <f t="shared" si="56"/>
        <v/>
      </c>
      <c r="BM96" s="680" t="str">
        <f>IF(OR(C96="",I96=""),"",IF(U96="PASS",ROUND(BK96/X96,References!$B$22),IF(NOT(V96="YES"),0,ROUND(BK96/X96,References!$B$22))))</f>
        <v/>
      </c>
      <c r="BN96" s="680">
        <f>IF(OR(D96="",L96=""),0,ROUND(BL96/Y96,References!$B$22))</f>
        <v>0</v>
      </c>
      <c r="BO96" s="684" t="str">
        <f>IF(AND(C96="",D96=""),"",IF(C96="",INDEX(References!#REF!,MATCH(Calculations!$D96,References!#REF!,0)),(INDEX(References!$L$4:$L$13,MATCH(Calculations!$C96,References!$H$4:$H$13,0)))))</f>
        <v/>
      </c>
      <c r="BP96" s="684" t="str">
        <f t="shared" si="57"/>
        <v/>
      </c>
      <c r="BQ96" s="684" t="str">
        <f t="shared" si="58"/>
        <v/>
      </c>
      <c r="BR96" s="684" t="str">
        <f t="shared" si="59"/>
        <v/>
      </c>
      <c r="BS96" s="691" t="str">
        <f t="shared" si="60"/>
        <v/>
      </c>
      <c r="BU96" s="692" t="str">
        <f>IF(AH96="","",AH96*References!$B$47)</f>
        <v/>
      </c>
      <c r="BV96" s="693" t="str">
        <f>IF(AI96="","",AI96*References!$B$47)</f>
        <v/>
      </c>
      <c r="BW96" s="693" t="str">
        <f>IF(AJ96="","",AJ96*References!$B$47)</f>
        <v/>
      </c>
      <c r="BX96" s="682">
        <f>IF(AK96="","",AK96*References!$B$47)</f>
        <v>0</v>
      </c>
      <c r="BZ96" s="692">
        <f t="shared" si="61"/>
        <v>0</v>
      </c>
      <c r="CA96" s="693">
        <f t="shared" si="62"/>
        <v>0</v>
      </c>
      <c r="CB96" s="693" t="str">
        <f t="shared" si="63"/>
        <v/>
      </c>
      <c r="CC96" s="693" t="str">
        <f t="shared" si="64"/>
        <v/>
      </c>
      <c r="CD96" s="682" t="str">
        <f t="shared" si="65"/>
        <v/>
      </c>
    </row>
    <row r="97" spans="2:82" x14ac:dyDescent="0.2">
      <c r="B97" s="669">
        <v>92</v>
      </c>
      <c r="C97" s="250" t="str">
        <f>IF('Customer Inputs'!$C107="","",'Customer Inputs'!$C107)</f>
        <v/>
      </c>
      <c r="D97" s="250" t="str">
        <f>IF(OR('Customer Inputs'!E107="",'Customer Inputs'!E107="No"),"",IF(F97="YES",References!$H$13,References!$H$12))</f>
        <v/>
      </c>
      <c r="E97" s="250" t="str">
        <f>IF(C97="","",'Customer Inputs'!$W107)</f>
        <v/>
      </c>
      <c r="F97" s="250" t="str">
        <f>IF(OR('Customer Inputs'!T107="",'Customer Inputs'!T107="No"),"","Yes")</f>
        <v/>
      </c>
      <c r="G97" s="251" t="str">
        <f>IF(C97="","",'Customer Inputs'!$M107)</f>
        <v/>
      </c>
      <c r="H97" s="251" t="str">
        <f t="shared" si="38"/>
        <v/>
      </c>
      <c r="I97" s="251" t="str">
        <f>IF(C97="","",'Customer Inputs'!$K107)</f>
        <v/>
      </c>
      <c r="J97" s="251" t="str">
        <f t="shared" si="39"/>
        <v/>
      </c>
      <c r="K97" s="251" t="str">
        <f t="shared" si="40"/>
        <v/>
      </c>
      <c r="L97" s="251" t="str">
        <f>IF(OR(D97="",'Customer Inputs'!$L107=""),"",'Customer Inputs'!$L107)</f>
        <v/>
      </c>
      <c r="M97" s="251" t="str">
        <f>IF(AND(C97="",D97=""),"",'Customer Inputs'!$AD107)</f>
        <v/>
      </c>
      <c r="N97" s="251" t="str">
        <f t="shared" si="41"/>
        <v/>
      </c>
      <c r="O97" s="690" t="str">
        <f>IF(AND(C97="",D97=""),"",'Customer Inputs'!$AB107)</f>
        <v/>
      </c>
      <c r="P97" s="251" t="str">
        <f>IF(OR(AA97=0,AA97&lt;0),"",IF(OR(C97="L734",C97="L734-P",C97="L744",C97="L744-P"),'Customer Inputs'!AB107,O97))</f>
        <v/>
      </c>
      <c r="Q97" s="251" t="str">
        <f t="shared" si="42"/>
        <v/>
      </c>
      <c r="R97" s="252" t="str">
        <f>IF(AND(C97="",D97=""),"",INDEX(References!$E$4:$E$65,MATCH('Customer Inputs'!$T$6,References!$D$4:$D$65,0)))</f>
        <v/>
      </c>
      <c r="S97" s="672" t="str">
        <f t="shared" si="37"/>
        <v/>
      </c>
      <c r="T97" s="673" t="str">
        <f t="shared" si="43"/>
        <v/>
      </c>
      <c r="U97" s="674" t="str">
        <f>IF(OR(M97=0,O97=0,'Customer Inputs'!Q107="",R97=0),"","PASS")</f>
        <v/>
      </c>
      <c r="V97" s="674" t="str">
        <f>IF(ADMIN!AE97="YES","YES",IF(ADMIN!AE97="NO","NO",""))</f>
        <v/>
      </c>
      <c r="W97" s="674" t="str">
        <f t="shared" si="44"/>
        <v/>
      </c>
      <c r="X97" s="674" t="str">
        <f t="shared" si="45"/>
        <v/>
      </c>
      <c r="Y97" s="674" t="str">
        <f t="shared" si="46"/>
        <v/>
      </c>
      <c r="Z97" s="255" t="str">
        <f>IF(AND(C97="",D97=""),"",IF(C97="",INDEX(References!$J$4:$J$13,MATCH(Calculations!$D97,References!H$4:$H$13,0)),(INDEX(References!$J$4:$J$13,MATCH(Calculations!$C97,References!H$4:$H$13,0)))))</f>
        <v/>
      </c>
      <c r="AA97" s="675" t="str">
        <f t="shared" si="47"/>
        <v/>
      </c>
      <c r="AB97" s="256" t="str">
        <f t="shared" si="48"/>
        <v/>
      </c>
      <c r="AC97" s="676" t="str">
        <f>IF(OR(C97="",I97=""),"",IF(U97="PASS",ROUND(AA97/X97,References!$B$23),IF(NOT(V97="YES"),0,ROUND(AA97/X97,References!$B$23))))</f>
        <v/>
      </c>
      <c r="AD97" s="676" t="str">
        <f>IF(AND(C97="",D97=""),"",IF(OR(D97=0,L97=0,Y97=""),0,ROUND(AB97/Y97,References!$B$23)))</f>
        <v/>
      </c>
      <c r="AE97" s="256" t="str">
        <f>IF(OR(C97="",I97=""),"",IF(U97="PASS",ROUND(AC97*X97,References!$B$23),IF(NOT(V97="YES"),0,ROUND(AC97*X97,References!$B$23))))</f>
        <v/>
      </c>
      <c r="AF97" s="256" t="str">
        <f>IF(AND(C97="",D97=""),"",IF(OR(D97=0,L97=0,Y97=""),0,ROUND(AD97*Y97,References!$B$23)))</f>
        <v/>
      </c>
      <c r="AG97" s="257" t="str">
        <f>IF(AND(C97="",D97=""),"",IF(C97="",INDEX(References!$K$4:$K$13,MATCH(Calculations!$D97,References!$H$4:$H$13,0)),INDEX(References!$K$4:$K$13,MATCH(Calculations!C97,References!$H$4:$H$13,0))))</f>
        <v/>
      </c>
      <c r="AH97" s="256" t="str">
        <f t="shared" si="66"/>
        <v/>
      </c>
      <c r="AI97" s="256" t="str">
        <f t="shared" si="67"/>
        <v/>
      </c>
      <c r="AJ97" s="257" t="str">
        <f>IF(OR(C97="",I97=""),"",IF(U97="PASS",ROUND(AH97/X97,References!$B$22),IF(NOT(V97="YES"),0,ROUND(AH97/X97,References!$B$22))))</f>
        <v/>
      </c>
      <c r="AK97" s="257">
        <f>IF(OR(D97="",L97=""),0,ROUND(AI97/Y97,References!$B$22))</f>
        <v>0</v>
      </c>
      <c r="AL97" s="258">
        <f>IF(OR(C97="",I97=""),0,IF(U97="PASS",ROUND(AJ97*X97,References!$B$22)))</f>
        <v>0</v>
      </c>
      <c r="AM97" s="258">
        <f>IF(OR(D97="",L97=""),0,IF(U97="PASS",ROUND(AK97*Y97,References!$B$22)))</f>
        <v>0</v>
      </c>
      <c r="AN97" s="258" t="str">
        <f t="shared" si="49"/>
        <v/>
      </c>
      <c r="AO97" s="259" t="str">
        <f>IF(D97="","",IF('Customer Information'!$L$15="Yes",(INDEX(References!$H$4:$AG$13,MATCH(Calculations!D97,References!$H$4:$H$13,0),25)),IF('Customer Information'!$L$15="No",(INDEX(References!$H$4:$AG$13,MATCH(Calculations!D97,References!$H$4:$H$13,0),24)))))</f>
        <v/>
      </c>
      <c r="AP97" s="541" t="str">
        <f>IF(C97="","",IF('Customer Information'!$L$15="Yes",(INDEX(References!$H$4:$AG$13,MATCH(Calculations!C97,References!$H$4:$H$13,0),25)),IF('Customer Information'!$L$15="No",(INDEX(References!$H$4:$AG$13,MATCH(Calculations!C97,References!$H$4:$H$13,0),24)))))</f>
        <v/>
      </c>
      <c r="AQ97" s="677" t="str">
        <f t="shared" si="50"/>
        <v/>
      </c>
      <c r="AR97" s="541" t="str">
        <f t="shared" si="51"/>
        <v/>
      </c>
      <c r="AS97" s="541">
        <f>IF(D97="",0,INDEX(References!$AG$4:$AG$13,MATCH(D97,References!$H$4:$H$13,0)))</f>
        <v>0</v>
      </c>
      <c r="AT97" s="541">
        <f>IF(C97="",0,INDEX(References!$AG$4:$AG$12,MATCH(C97,References!$H$4:$H$12,0)))</f>
        <v>0</v>
      </c>
      <c r="AU97" s="677" t="str">
        <f t="shared" si="52"/>
        <v/>
      </c>
      <c r="AV97" s="541" t="str">
        <f t="shared" si="53"/>
        <v/>
      </c>
      <c r="AW97" s="678" t="str">
        <f t="shared" si="54"/>
        <v/>
      </c>
      <c r="AX97" s="249"/>
      <c r="AY97" s="679" t="str">
        <f>IF(C97="","",INDEX(References!$I$4:$I$13,MATCH(Calculations!C97,References!$H$4:$H$13,0)))</f>
        <v/>
      </c>
      <c r="AZ97" s="680" t="str">
        <f>IF(C97="","",INDEX(References!$M$4:$M$13,MATCH(Calculations!C97,References!$H$4:$H$13,0)))</f>
        <v/>
      </c>
      <c r="BA97" s="680" t="str">
        <f>IF(C97="","",INDEX(References!$N$4:$N$13,MATCH(Calculations!C97,References!$H$4:$H$13,0)))</f>
        <v/>
      </c>
      <c r="BB97" s="681" t="str">
        <f>IF(C97="","",(AC97*AY97)/(1-INDEX(References!$O$4:$O$13,MATCH(Calculations!C97,References!$H$4:$H$13,0)))*((1-AZ97)*(1+BA97)))</f>
        <v/>
      </c>
      <c r="BC97" s="682" t="str">
        <f>IF(C97="","",(AJ97/(1-INDEX(References!$P$4:$P$13,MATCH(Calculations!C97,References!$H$4:$H$13,0)))*((1-AZ97)*(1+BA97))))</f>
        <v/>
      </c>
      <c r="BE97" s="683" t="str">
        <f>IF(D97="","",(INDEX(References!$I$4:$I$13,MATCH(Calculations!D97,References!$H$4:$H$13,0))))</f>
        <v/>
      </c>
      <c r="BF97" s="680" t="str">
        <f>IF(D97="","",INDEX(References!$M$4:$M$13,MATCH(Calculations!D97,References!$H$4:$H$13,0)))</f>
        <v/>
      </c>
      <c r="BG97" s="680" t="str">
        <f>IF(D97="","",INDEX(References!$N$4:$N$13,MATCH(Calculations!D97,References!$H$4:$H$13,0)))</f>
        <v/>
      </c>
      <c r="BH97" s="681" t="str">
        <f>IF(D97="","",(AD97*BE97)/(1-INDEX(References!$O$4:$O$13,MATCH(Calculations!D97,References!$H$4:$H$13,0)))*((1-BF97)*(1+BG97)))</f>
        <v/>
      </c>
      <c r="BI97" s="682" t="str">
        <f>IF(D97="","",AK97/(1-INDEX(References!$P$4:$P$13,MATCH(Calculations!D97,References!$H$4:$H$13,0)))*((1-BF97)*(1+BG97)))</f>
        <v/>
      </c>
      <c r="BK97" s="679" t="str">
        <f t="shared" si="55"/>
        <v/>
      </c>
      <c r="BL97" s="680" t="str">
        <f t="shared" si="56"/>
        <v/>
      </c>
      <c r="BM97" s="680" t="str">
        <f>IF(OR(C97="",I97=""),"",IF(U97="PASS",ROUND(BK97/X97,References!$B$22),IF(NOT(V97="YES"),0,ROUND(BK97/X97,References!$B$22))))</f>
        <v/>
      </c>
      <c r="BN97" s="680">
        <f>IF(OR(D97="",L97=""),0,ROUND(BL97/Y97,References!$B$22))</f>
        <v>0</v>
      </c>
      <c r="BO97" s="684" t="str">
        <f>IF(AND(C97="",D97=""),"",IF(C97="",INDEX(References!#REF!,MATCH(Calculations!$D97,References!#REF!,0)),(INDEX(References!$L$4:$L$13,MATCH(Calculations!$C97,References!$H$4:$H$13,0)))))</f>
        <v/>
      </c>
      <c r="BP97" s="684" t="str">
        <f t="shared" si="57"/>
        <v/>
      </c>
      <c r="BQ97" s="684" t="str">
        <f t="shared" si="58"/>
        <v/>
      </c>
      <c r="BR97" s="684" t="str">
        <f t="shared" si="59"/>
        <v/>
      </c>
      <c r="BS97" s="691" t="str">
        <f t="shared" si="60"/>
        <v/>
      </c>
      <c r="BU97" s="692" t="str">
        <f>IF(AH97="","",AH97*References!$B$47)</f>
        <v/>
      </c>
      <c r="BV97" s="693" t="str">
        <f>IF(AI97="","",AI97*References!$B$47)</f>
        <v/>
      </c>
      <c r="BW97" s="693" t="str">
        <f>IF(AJ97="","",AJ97*References!$B$47)</f>
        <v/>
      </c>
      <c r="BX97" s="682">
        <f>IF(AK97="","",AK97*References!$B$47)</f>
        <v>0</v>
      </c>
      <c r="BZ97" s="692">
        <f t="shared" si="61"/>
        <v>0</v>
      </c>
      <c r="CA97" s="693">
        <f t="shared" si="62"/>
        <v>0</v>
      </c>
      <c r="CB97" s="693" t="str">
        <f t="shared" si="63"/>
        <v/>
      </c>
      <c r="CC97" s="693" t="str">
        <f t="shared" si="64"/>
        <v/>
      </c>
      <c r="CD97" s="682" t="str">
        <f t="shared" si="65"/>
        <v/>
      </c>
    </row>
    <row r="98" spans="2:82" x14ac:dyDescent="0.2">
      <c r="B98" s="669">
        <v>93</v>
      </c>
      <c r="C98" s="250" t="str">
        <f>IF('Customer Inputs'!$C108="","",'Customer Inputs'!$C108)</f>
        <v/>
      </c>
      <c r="D98" s="250" t="str">
        <f>IF(OR('Customer Inputs'!E108="",'Customer Inputs'!E108="No"),"",IF(F98="YES",References!$H$13,References!$H$12))</f>
        <v/>
      </c>
      <c r="E98" s="250" t="str">
        <f>IF(C98="","",'Customer Inputs'!$W108)</f>
        <v/>
      </c>
      <c r="F98" s="250" t="str">
        <f>IF(OR('Customer Inputs'!T108="",'Customer Inputs'!T108="No"),"","Yes")</f>
        <v/>
      </c>
      <c r="G98" s="251" t="str">
        <f>IF(C98="","",'Customer Inputs'!$M108)</f>
        <v/>
      </c>
      <c r="H98" s="251" t="str">
        <f t="shared" si="38"/>
        <v/>
      </c>
      <c r="I98" s="251" t="str">
        <f>IF(C98="","",'Customer Inputs'!$K108)</f>
        <v/>
      </c>
      <c r="J98" s="251" t="str">
        <f t="shared" si="39"/>
        <v/>
      </c>
      <c r="K98" s="251" t="str">
        <f t="shared" si="40"/>
        <v/>
      </c>
      <c r="L98" s="251" t="str">
        <f>IF(OR(D98="",'Customer Inputs'!$L108=""),"",'Customer Inputs'!$L108)</f>
        <v/>
      </c>
      <c r="M98" s="251" t="str">
        <f>IF(AND(C98="",D98=""),"",'Customer Inputs'!$AD108)</f>
        <v/>
      </c>
      <c r="N98" s="251" t="str">
        <f t="shared" si="41"/>
        <v/>
      </c>
      <c r="O98" s="690" t="str">
        <f>IF(AND(C98="",D98=""),"",'Customer Inputs'!$AB108)</f>
        <v/>
      </c>
      <c r="P98" s="251" t="str">
        <f>IF(OR(AA98=0,AA98&lt;0),"",IF(OR(C98="L734",C98="L734-P",C98="L744",C98="L744-P"),'Customer Inputs'!AB108,O98))</f>
        <v/>
      </c>
      <c r="Q98" s="251" t="str">
        <f t="shared" si="42"/>
        <v/>
      </c>
      <c r="R98" s="252" t="str">
        <f>IF(AND(C98="",D98=""),"",INDEX(References!$E$4:$E$65,MATCH('Customer Inputs'!$T$6,References!$D$4:$D$65,0)))</f>
        <v/>
      </c>
      <c r="S98" s="672" t="str">
        <f t="shared" si="37"/>
        <v/>
      </c>
      <c r="T98" s="673" t="str">
        <f t="shared" si="43"/>
        <v/>
      </c>
      <c r="U98" s="674" t="str">
        <f>IF(OR(M98=0,O98=0,'Customer Inputs'!Q108="",R98=0),"","PASS")</f>
        <v/>
      </c>
      <c r="V98" s="674" t="str">
        <f>IF(ADMIN!AE98="YES","YES",IF(ADMIN!AE98="NO","NO",""))</f>
        <v/>
      </c>
      <c r="W98" s="674" t="str">
        <f t="shared" si="44"/>
        <v/>
      </c>
      <c r="X98" s="674" t="str">
        <f t="shared" si="45"/>
        <v/>
      </c>
      <c r="Y98" s="674" t="str">
        <f t="shared" si="46"/>
        <v/>
      </c>
      <c r="Z98" s="255" t="str">
        <f>IF(AND(C98="",D98=""),"",IF(C98="",INDEX(References!$J$4:$J$13,MATCH(Calculations!$D98,References!H$4:$H$13,0)),(INDEX(References!$J$4:$J$13,MATCH(Calculations!$C98,References!H$4:$H$13,0)))))</f>
        <v/>
      </c>
      <c r="AA98" s="675" t="str">
        <f t="shared" si="47"/>
        <v/>
      </c>
      <c r="AB98" s="256" t="str">
        <f t="shared" si="48"/>
        <v/>
      </c>
      <c r="AC98" s="676" t="str">
        <f>IF(OR(C98="",I98=""),"",IF(U98="PASS",ROUND(AA98/X98,References!$B$23),IF(NOT(V98="YES"),0,ROUND(AA98/X98,References!$B$23))))</f>
        <v/>
      </c>
      <c r="AD98" s="676" t="str">
        <f>IF(AND(C98="",D98=""),"",IF(OR(D98=0,L98=0,Y98=""),0,ROUND(AB98/Y98,References!$B$23)))</f>
        <v/>
      </c>
      <c r="AE98" s="256" t="str">
        <f>IF(OR(C98="",I98=""),"",IF(U98="PASS",ROUND(AC98*X98,References!$B$23),IF(NOT(V98="YES"),0,ROUND(AC98*X98,References!$B$23))))</f>
        <v/>
      </c>
      <c r="AF98" s="256" t="str">
        <f>IF(AND(C98="",D98=""),"",IF(OR(D98=0,L98=0,Y98=""),0,ROUND(AD98*Y98,References!$B$23)))</f>
        <v/>
      </c>
      <c r="AG98" s="257" t="str">
        <f>IF(AND(C98="",D98=""),"",IF(C98="",INDEX(References!$K$4:$K$13,MATCH(Calculations!$D98,References!$H$4:$H$13,0)),INDEX(References!$K$4:$K$13,MATCH(Calculations!C98,References!$H$4:$H$13,0))))</f>
        <v/>
      </c>
      <c r="AH98" s="256" t="str">
        <f t="shared" si="66"/>
        <v/>
      </c>
      <c r="AI98" s="256" t="str">
        <f t="shared" si="67"/>
        <v/>
      </c>
      <c r="AJ98" s="257" t="str">
        <f>IF(OR(C98="",I98=""),"",IF(U98="PASS",ROUND(AH98/X98,References!$B$22),IF(NOT(V98="YES"),0,ROUND(AH98/X98,References!$B$22))))</f>
        <v/>
      </c>
      <c r="AK98" s="257">
        <f>IF(OR(D98="",L98=""),0,ROUND(AI98/Y98,References!$B$22))</f>
        <v>0</v>
      </c>
      <c r="AL98" s="258">
        <f>IF(OR(C98="",I98=""),0,IF(U98="PASS",ROUND(AJ98*X98,References!$B$22)))</f>
        <v>0</v>
      </c>
      <c r="AM98" s="258">
        <f>IF(OR(D98="",L98=""),0,IF(U98="PASS",ROUND(AK98*Y98,References!$B$22)))</f>
        <v>0</v>
      </c>
      <c r="AN98" s="258" t="str">
        <f t="shared" si="49"/>
        <v/>
      </c>
      <c r="AO98" s="259" t="str">
        <f>IF(D98="","",IF('Customer Information'!$L$15="Yes",(INDEX(References!$H$4:$AG$13,MATCH(Calculations!D98,References!$H$4:$H$13,0),25)),IF('Customer Information'!$L$15="No",(INDEX(References!$H$4:$AG$13,MATCH(Calculations!D98,References!$H$4:$H$13,0),24)))))</f>
        <v/>
      </c>
      <c r="AP98" s="541" t="str">
        <f>IF(C98="","",IF('Customer Information'!$L$15="Yes",(INDEX(References!$H$4:$AG$13,MATCH(Calculations!C98,References!$H$4:$H$13,0),25)),IF('Customer Information'!$L$15="No",(INDEX(References!$H$4:$AG$13,MATCH(Calculations!C98,References!$H$4:$H$13,0),24)))))</f>
        <v/>
      </c>
      <c r="AQ98" s="677" t="str">
        <f t="shared" si="50"/>
        <v/>
      </c>
      <c r="AR98" s="541" t="str">
        <f t="shared" si="51"/>
        <v/>
      </c>
      <c r="AS98" s="541">
        <f>IF(D98="",0,INDEX(References!$AG$4:$AG$13,MATCH(D98,References!$H$4:$H$13,0)))</f>
        <v>0</v>
      </c>
      <c r="AT98" s="541">
        <f>IF(C98="",0,INDEX(References!$AG$4:$AG$12,MATCH(C98,References!$H$4:$H$12,0)))</f>
        <v>0</v>
      </c>
      <c r="AU98" s="677" t="str">
        <f t="shared" si="52"/>
        <v/>
      </c>
      <c r="AV98" s="541" t="str">
        <f t="shared" si="53"/>
        <v/>
      </c>
      <c r="AW98" s="678" t="str">
        <f t="shared" si="54"/>
        <v/>
      </c>
      <c r="AX98" s="249"/>
      <c r="AY98" s="679" t="str">
        <f>IF(C98="","",INDEX(References!$I$4:$I$13,MATCH(Calculations!C98,References!$H$4:$H$13,0)))</f>
        <v/>
      </c>
      <c r="AZ98" s="680" t="str">
        <f>IF(C98="","",INDEX(References!$M$4:$M$13,MATCH(Calculations!C98,References!$H$4:$H$13,0)))</f>
        <v/>
      </c>
      <c r="BA98" s="680" t="str">
        <f>IF(C98="","",INDEX(References!$N$4:$N$13,MATCH(Calculations!C98,References!$H$4:$H$13,0)))</f>
        <v/>
      </c>
      <c r="BB98" s="681" t="str">
        <f>IF(C98="","",(AC98*AY98)/(1-INDEX(References!$O$4:$O$13,MATCH(Calculations!C98,References!$H$4:$H$13,0)))*((1-AZ98)*(1+BA98)))</f>
        <v/>
      </c>
      <c r="BC98" s="682" t="str">
        <f>IF(C98="","",(AJ98/(1-INDEX(References!$P$4:$P$13,MATCH(Calculations!C98,References!$H$4:$H$13,0)))*((1-AZ98)*(1+BA98))))</f>
        <v/>
      </c>
      <c r="BE98" s="683" t="str">
        <f>IF(D98="","",(INDEX(References!$I$4:$I$13,MATCH(Calculations!D98,References!$H$4:$H$13,0))))</f>
        <v/>
      </c>
      <c r="BF98" s="680" t="str">
        <f>IF(D98="","",INDEX(References!$M$4:$M$13,MATCH(Calculations!D98,References!$H$4:$H$13,0)))</f>
        <v/>
      </c>
      <c r="BG98" s="680" t="str">
        <f>IF(D98="","",INDEX(References!$N$4:$N$13,MATCH(Calculations!D98,References!$H$4:$H$13,0)))</f>
        <v/>
      </c>
      <c r="BH98" s="681" t="str">
        <f>IF(D98="","",(AD98*BE98)/(1-INDEX(References!$O$4:$O$13,MATCH(Calculations!D98,References!$H$4:$H$13,0)))*((1-BF98)*(1+BG98)))</f>
        <v/>
      </c>
      <c r="BI98" s="682" t="str">
        <f>IF(D98="","",AK98/(1-INDEX(References!$P$4:$P$13,MATCH(Calculations!D98,References!$H$4:$H$13,0)))*((1-BF98)*(1+BG98)))</f>
        <v/>
      </c>
      <c r="BK98" s="679" t="str">
        <f t="shared" si="55"/>
        <v/>
      </c>
      <c r="BL98" s="680" t="str">
        <f t="shared" si="56"/>
        <v/>
      </c>
      <c r="BM98" s="680" t="str">
        <f>IF(OR(C98="",I98=""),"",IF(U98="PASS",ROUND(BK98/X98,References!$B$22),IF(NOT(V98="YES"),0,ROUND(BK98/X98,References!$B$22))))</f>
        <v/>
      </c>
      <c r="BN98" s="680">
        <f>IF(OR(D98="",L98=""),0,ROUND(BL98/Y98,References!$B$22))</f>
        <v>0</v>
      </c>
      <c r="BO98" s="684" t="str">
        <f>IF(AND(C98="",D98=""),"",IF(C98="",INDEX(References!#REF!,MATCH(Calculations!$D98,References!#REF!,0)),(INDEX(References!$L$4:$L$13,MATCH(Calculations!$C98,References!$H$4:$H$13,0)))))</f>
        <v/>
      </c>
      <c r="BP98" s="684" t="str">
        <f t="shared" si="57"/>
        <v/>
      </c>
      <c r="BQ98" s="684" t="str">
        <f t="shared" si="58"/>
        <v/>
      </c>
      <c r="BR98" s="684" t="str">
        <f t="shared" si="59"/>
        <v/>
      </c>
      <c r="BS98" s="691" t="str">
        <f t="shared" si="60"/>
        <v/>
      </c>
      <c r="BU98" s="692" t="str">
        <f>IF(AH98="","",AH98*References!$B$47)</f>
        <v/>
      </c>
      <c r="BV98" s="693" t="str">
        <f>IF(AI98="","",AI98*References!$B$47)</f>
        <v/>
      </c>
      <c r="BW98" s="693" t="str">
        <f>IF(AJ98="","",AJ98*References!$B$47)</f>
        <v/>
      </c>
      <c r="BX98" s="682">
        <f>IF(AK98="","",AK98*References!$B$47)</f>
        <v>0</v>
      </c>
      <c r="BZ98" s="692">
        <f t="shared" si="61"/>
        <v>0</v>
      </c>
      <c r="CA98" s="693">
        <f t="shared" si="62"/>
        <v>0</v>
      </c>
      <c r="CB98" s="693" t="str">
        <f t="shared" si="63"/>
        <v/>
      </c>
      <c r="CC98" s="693" t="str">
        <f t="shared" si="64"/>
        <v/>
      </c>
      <c r="CD98" s="682" t="str">
        <f t="shared" si="65"/>
        <v/>
      </c>
    </row>
    <row r="99" spans="2:82" x14ac:dyDescent="0.2">
      <c r="B99" s="669">
        <v>94</v>
      </c>
      <c r="C99" s="250" t="str">
        <f>IF('Customer Inputs'!$C109="","",'Customer Inputs'!$C109)</f>
        <v/>
      </c>
      <c r="D99" s="250" t="str">
        <f>IF(OR('Customer Inputs'!E109="",'Customer Inputs'!E109="No"),"",IF(F99="YES",References!$H$13,References!$H$12))</f>
        <v/>
      </c>
      <c r="E99" s="250" t="str">
        <f>IF(C99="","",'Customer Inputs'!$W109)</f>
        <v/>
      </c>
      <c r="F99" s="250" t="str">
        <f>IF(OR('Customer Inputs'!T109="",'Customer Inputs'!T109="No"),"","Yes")</f>
        <v/>
      </c>
      <c r="G99" s="251" t="str">
        <f>IF(C99="","",'Customer Inputs'!$M109)</f>
        <v/>
      </c>
      <c r="H99" s="251" t="str">
        <f t="shared" si="38"/>
        <v/>
      </c>
      <c r="I99" s="251" t="str">
        <f>IF(C99="","",'Customer Inputs'!$K109)</f>
        <v/>
      </c>
      <c r="J99" s="251" t="str">
        <f t="shared" si="39"/>
        <v/>
      </c>
      <c r="K99" s="251" t="str">
        <f t="shared" si="40"/>
        <v/>
      </c>
      <c r="L99" s="251" t="str">
        <f>IF(OR(D99="",'Customer Inputs'!$L109=""),"",'Customer Inputs'!$L109)</f>
        <v/>
      </c>
      <c r="M99" s="251" t="str">
        <f>IF(AND(C99="",D99=""),"",'Customer Inputs'!$AD109)</f>
        <v/>
      </c>
      <c r="N99" s="251" t="str">
        <f t="shared" si="41"/>
        <v/>
      </c>
      <c r="O99" s="690" t="str">
        <f>IF(AND(C99="",D99=""),"",'Customer Inputs'!$AB109)</f>
        <v/>
      </c>
      <c r="P99" s="251" t="str">
        <f>IF(OR(AA99=0,AA99&lt;0),"",IF(OR(C99="L734",C99="L734-P",C99="L744",C99="L744-P"),'Customer Inputs'!AB109,O99))</f>
        <v/>
      </c>
      <c r="Q99" s="251" t="str">
        <f t="shared" si="42"/>
        <v/>
      </c>
      <c r="R99" s="252" t="str">
        <f>IF(AND(C99="",D99=""),"",INDEX(References!$E$4:$E$65,MATCH('Customer Inputs'!$T$6,References!$D$4:$D$65,0)))</f>
        <v/>
      </c>
      <c r="S99" s="672" t="str">
        <f t="shared" si="37"/>
        <v/>
      </c>
      <c r="T99" s="673" t="str">
        <f t="shared" si="43"/>
        <v/>
      </c>
      <c r="U99" s="674" t="str">
        <f>IF(OR(M99=0,O99=0,'Customer Inputs'!Q109="",R99=0),"","PASS")</f>
        <v/>
      </c>
      <c r="V99" s="674" t="str">
        <f>IF(ADMIN!AE99="YES","YES",IF(ADMIN!AE99="NO","NO",""))</f>
        <v/>
      </c>
      <c r="W99" s="674" t="str">
        <f t="shared" si="44"/>
        <v/>
      </c>
      <c r="X99" s="674" t="str">
        <f t="shared" si="45"/>
        <v/>
      </c>
      <c r="Y99" s="674" t="str">
        <f t="shared" si="46"/>
        <v/>
      </c>
      <c r="Z99" s="255" t="str">
        <f>IF(AND(C99="",D99=""),"",IF(C99="",INDEX(References!$J$4:$J$13,MATCH(Calculations!$D99,References!H$4:$H$13,0)),(INDEX(References!$J$4:$J$13,MATCH(Calculations!$C99,References!H$4:$H$13,0)))))</f>
        <v/>
      </c>
      <c r="AA99" s="675" t="str">
        <f t="shared" si="47"/>
        <v/>
      </c>
      <c r="AB99" s="256" t="str">
        <f t="shared" si="48"/>
        <v/>
      </c>
      <c r="AC99" s="676" t="str">
        <f>IF(OR(C99="",I99=""),"",IF(U99="PASS",ROUND(AA99/X99,References!$B$23),IF(NOT(V99="YES"),0,ROUND(AA99/X99,References!$B$23))))</f>
        <v/>
      </c>
      <c r="AD99" s="676" t="str">
        <f>IF(AND(C99="",D99=""),"",IF(OR(D99=0,L99=0,Y99=""),0,ROUND(AB99/Y99,References!$B$23)))</f>
        <v/>
      </c>
      <c r="AE99" s="256" t="str">
        <f>IF(OR(C99="",I99=""),"",IF(U99="PASS",ROUND(AC99*X99,References!$B$23),IF(NOT(V99="YES"),0,ROUND(AC99*X99,References!$B$23))))</f>
        <v/>
      </c>
      <c r="AF99" s="256" t="str">
        <f>IF(AND(C99="",D99=""),"",IF(OR(D99=0,L99=0,Y99=""),0,ROUND(AD99*Y99,References!$B$23)))</f>
        <v/>
      </c>
      <c r="AG99" s="257" t="str">
        <f>IF(AND(C99="",D99=""),"",IF(C99="",INDEX(References!$K$4:$K$13,MATCH(Calculations!$D99,References!$H$4:$H$13,0)),INDEX(References!$K$4:$K$13,MATCH(Calculations!C99,References!$H$4:$H$13,0))))</f>
        <v/>
      </c>
      <c r="AH99" s="256" t="str">
        <f t="shared" si="66"/>
        <v/>
      </c>
      <c r="AI99" s="256" t="str">
        <f t="shared" si="67"/>
        <v/>
      </c>
      <c r="AJ99" s="257" t="str">
        <f>IF(OR(C99="",I99=""),"",IF(U99="PASS",ROUND(AH99/X99,References!$B$22),IF(NOT(V99="YES"),0,ROUND(AH99/X99,References!$B$22))))</f>
        <v/>
      </c>
      <c r="AK99" s="257">
        <f>IF(OR(D99="",L99=""),0,ROUND(AI99/Y99,References!$B$22))</f>
        <v>0</v>
      </c>
      <c r="AL99" s="258">
        <f>IF(OR(C99="",I99=""),0,IF(U99="PASS",ROUND(AJ99*X99,References!$B$22)))</f>
        <v>0</v>
      </c>
      <c r="AM99" s="258">
        <f>IF(OR(D99="",L99=""),0,IF(U99="PASS",ROUND(AK99*Y99,References!$B$22)))</f>
        <v>0</v>
      </c>
      <c r="AN99" s="258" t="str">
        <f t="shared" si="49"/>
        <v/>
      </c>
      <c r="AO99" s="259" t="str">
        <f>IF(D99="","",IF('Customer Information'!$L$15="Yes",(INDEX(References!$H$4:$AG$13,MATCH(Calculations!D99,References!$H$4:$H$13,0),25)),IF('Customer Information'!$L$15="No",(INDEX(References!$H$4:$AG$13,MATCH(Calculations!D99,References!$H$4:$H$13,0),24)))))</f>
        <v/>
      </c>
      <c r="AP99" s="541" t="str">
        <f>IF(C99="","",IF('Customer Information'!$L$15="Yes",(INDEX(References!$H$4:$AG$13,MATCH(Calculations!C99,References!$H$4:$H$13,0),25)),IF('Customer Information'!$L$15="No",(INDEX(References!$H$4:$AG$13,MATCH(Calculations!C99,References!$H$4:$H$13,0),24)))))</f>
        <v/>
      </c>
      <c r="AQ99" s="677" t="str">
        <f t="shared" si="50"/>
        <v/>
      </c>
      <c r="AR99" s="541" t="str">
        <f t="shared" si="51"/>
        <v/>
      </c>
      <c r="AS99" s="541">
        <f>IF(D99="",0,INDEX(References!$AG$4:$AG$13,MATCH(D99,References!$H$4:$H$13,0)))</f>
        <v>0</v>
      </c>
      <c r="AT99" s="541">
        <f>IF(C99="",0,INDEX(References!$AG$4:$AG$12,MATCH(C99,References!$H$4:$H$12,0)))</f>
        <v>0</v>
      </c>
      <c r="AU99" s="677" t="str">
        <f t="shared" si="52"/>
        <v/>
      </c>
      <c r="AV99" s="541" t="str">
        <f t="shared" si="53"/>
        <v/>
      </c>
      <c r="AW99" s="678" t="str">
        <f t="shared" si="54"/>
        <v/>
      </c>
      <c r="AX99" s="249"/>
      <c r="AY99" s="679" t="str">
        <f>IF(C99="","",INDEX(References!$I$4:$I$13,MATCH(Calculations!C99,References!$H$4:$H$13,0)))</f>
        <v/>
      </c>
      <c r="AZ99" s="680" t="str">
        <f>IF(C99="","",INDEX(References!$M$4:$M$13,MATCH(Calculations!C99,References!$H$4:$H$13,0)))</f>
        <v/>
      </c>
      <c r="BA99" s="680" t="str">
        <f>IF(C99="","",INDEX(References!$N$4:$N$13,MATCH(Calculations!C99,References!$H$4:$H$13,0)))</f>
        <v/>
      </c>
      <c r="BB99" s="681" t="str">
        <f>IF(C99="","",(AC99*AY99)/(1-INDEX(References!$O$4:$O$13,MATCH(Calculations!C99,References!$H$4:$H$13,0)))*((1-AZ99)*(1+BA99)))</f>
        <v/>
      </c>
      <c r="BC99" s="682" t="str">
        <f>IF(C99="","",(AJ99/(1-INDEX(References!$P$4:$P$13,MATCH(Calculations!C99,References!$H$4:$H$13,0)))*((1-AZ99)*(1+BA99))))</f>
        <v/>
      </c>
      <c r="BE99" s="683" t="str">
        <f>IF(D99="","",(INDEX(References!$I$4:$I$13,MATCH(Calculations!D99,References!$H$4:$H$13,0))))</f>
        <v/>
      </c>
      <c r="BF99" s="680" t="str">
        <f>IF(D99="","",INDEX(References!$M$4:$M$13,MATCH(Calculations!D99,References!$H$4:$H$13,0)))</f>
        <v/>
      </c>
      <c r="BG99" s="680" t="str">
        <f>IF(D99="","",INDEX(References!$N$4:$N$13,MATCH(Calculations!D99,References!$H$4:$H$13,0)))</f>
        <v/>
      </c>
      <c r="BH99" s="681" t="str">
        <f>IF(D99="","",(AD99*BE99)/(1-INDEX(References!$O$4:$O$13,MATCH(Calculations!D99,References!$H$4:$H$13,0)))*((1-BF99)*(1+BG99)))</f>
        <v/>
      </c>
      <c r="BI99" s="682" t="str">
        <f>IF(D99="","",AK99/(1-INDEX(References!$P$4:$P$13,MATCH(Calculations!D99,References!$H$4:$H$13,0)))*((1-BF99)*(1+BG99)))</f>
        <v/>
      </c>
      <c r="BK99" s="679" t="str">
        <f t="shared" si="55"/>
        <v/>
      </c>
      <c r="BL99" s="680" t="str">
        <f t="shared" si="56"/>
        <v/>
      </c>
      <c r="BM99" s="680" t="str">
        <f>IF(OR(C99="",I99=""),"",IF(U99="PASS",ROUND(BK99/X99,References!$B$22),IF(NOT(V99="YES"),0,ROUND(BK99/X99,References!$B$22))))</f>
        <v/>
      </c>
      <c r="BN99" s="680">
        <f>IF(OR(D99="",L99=""),0,ROUND(BL99/Y99,References!$B$22))</f>
        <v>0</v>
      </c>
      <c r="BO99" s="684" t="str">
        <f>IF(AND(C99="",D99=""),"",IF(C99="",INDEX(References!#REF!,MATCH(Calculations!$D99,References!#REF!,0)),(INDEX(References!$L$4:$L$13,MATCH(Calculations!$C99,References!$H$4:$H$13,0)))))</f>
        <v/>
      </c>
      <c r="BP99" s="684" t="str">
        <f t="shared" si="57"/>
        <v/>
      </c>
      <c r="BQ99" s="684" t="str">
        <f t="shared" si="58"/>
        <v/>
      </c>
      <c r="BR99" s="684" t="str">
        <f t="shared" si="59"/>
        <v/>
      </c>
      <c r="BS99" s="691" t="str">
        <f t="shared" si="60"/>
        <v/>
      </c>
      <c r="BU99" s="692" t="str">
        <f>IF(AH99="","",AH99*References!$B$47)</f>
        <v/>
      </c>
      <c r="BV99" s="693" t="str">
        <f>IF(AI99="","",AI99*References!$B$47)</f>
        <v/>
      </c>
      <c r="BW99" s="693" t="str">
        <f>IF(AJ99="","",AJ99*References!$B$47)</f>
        <v/>
      </c>
      <c r="BX99" s="682">
        <f>IF(AK99="","",AK99*References!$B$47)</f>
        <v>0</v>
      </c>
      <c r="BZ99" s="692">
        <f t="shared" si="61"/>
        <v>0</v>
      </c>
      <c r="CA99" s="693">
        <f t="shared" si="62"/>
        <v>0</v>
      </c>
      <c r="CB99" s="693" t="str">
        <f t="shared" si="63"/>
        <v/>
      </c>
      <c r="CC99" s="693" t="str">
        <f t="shared" si="64"/>
        <v/>
      </c>
      <c r="CD99" s="682" t="str">
        <f t="shared" si="65"/>
        <v/>
      </c>
    </row>
    <row r="100" spans="2:82" x14ac:dyDescent="0.2">
      <c r="B100" s="669">
        <v>95</v>
      </c>
      <c r="C100" s="250" t="str">
        <f>IF('Customer Inputs'!$C110="","",'Customer Inputs'!$C110)</f>
        <v/>
      </c>
      <c r="D100" s="250" t="str">
        <f>IF(OR('Customer Inputs'!E110="",'Customer Inputs'!E110="No"),"",IF(F100="YES",References!$H$13,References!$H$12))</f>
        <v/>
      </c>
      <c r="E100" s="250" t="str">
        <f>IF(C100="","",'Customer Inputs'!$W110)</f>
        <v/>
      </c>
      <c r="F100" s="250" t="str">
        <f>IF(OR('Customer Inputs'!T110="",'Customer Inputs'!T110="No"),"","Yes")</f>
        <v/>
      </c>
      <c r="G100" s="251" t="str">
        <f>IF(C100="","",'Customer Inputs'!$M110)</f>
        <v/>
      </c>
      <c r="H100" s="251" t="str">
        <f t="shared" si="38"/>
        <v/>
      </c>
      <c r="I100" s="251" t="str">
        <f>IF(C100="","",'Customer Inputs'!$K110)</f>
        <v/>
      </c>
      <c r="J100" s="251" t="str">
        <f t="shared" si="39"/>
        <v/>
      </c>
      <c r="K100" s="251" t="str">
        <f t="shared" si="40"/>
        <v/>
      </c>
      <c r="L100" s="251" t="str">
        <f>IF(OR(D100="",'Customer Inputs'!$L110=""),"",'Customer Inputs'!$L110)</f>
        <v/>
      </c>
      <c r="M100" s="251" t="str">
        <f>IF(AND(C100="",D100=""),"",'Customer Inputs'!$AD110)</f>
        <v/>
      </c>
      <c r="N100" s="251" t="str">
        <f t="shared" si="41"/>
        <v/>
      </c>
      <c r="O100" s="690" t="str">
        <f>IF(AND(C100="",D100=""),"",'Customer Inputs'!$AB110)</f>
        <v/>
      </c>
      <c r="P100" s="251" t="str">
        <f>IF(OR(AA100=0,AA100&lt;0),"",IF(OR(C100="L734",C100="L734-P",C100="L744",C100="L744-P"),'Customer Inputs'!AB110,O100))</f>
        <v/>
      </c>
      <c r="Q100" s="251" t="str">
        <f t="shared" si="42"/>
        <v/>
      </c>
      <c r="R100" s="252" t="str">
        <f>IF(AND(C100="",D100=""),"",INDEX(References!$E$4:$E$65,MATCH('Customer Inputs'!$T$6,References!$D$4:$D$65,0)))</f>
        <v/>
      </c>
      <c r="S100" s="672" t="str">
        <f t="shared" si="37"/>
        <v/>
      </c>
      <c r="T100" s="673" t="str">
        <f t="shared" si="43"/>
        <v/>
      </c>
      <c r="U100" s="674" t="str">
        <f>IF(OR(M100=0,O100=0,'Customer Inputs'!Q110="",R100=0),"","PASS")</f>
        <v/>
      </c>
      <c r="V100" s="674" t="str">
        <f>IF(ADMIN!AE100="YES","YES",IF(ADMIN!AE100="NO","NO",""))</f>
        <v/>
      </c>
      <c r="W100" s="674" t="str">
        <f t="shared" si="44"/>
        <v/>
      </c>
      <c r="X100" s="674" t="str">
        <f t="shared" si="45"/>
        <v/>
      </c>
      <c r="Y100" s="674" t="str">
        <f t="shared" si="46"/>
        <v/>
      </c>
      <c r="Z100" s="255" t="str">
        <f>IF(AND(C100="",D100=""),"",IF(C100="",INDEX(References!$J$4:$J$13,MATCH(Calculations!$D100,References!H$4:$H$13,0)),(INDEX(References!$J$4:$J$13,MATCH(Calculations!$C100,References!H$4:$H$13,0)))))</f>
        <v/>
      </c>
      <c r="AA100" s="675" t="str">
        <f t="shared" si="47"/>
        <v/>
      </c>
      <c r="AB100" s="256" t="str">
        <f t="shared" si="48"/>
        <v/>
      </c>
      <c r="AC100" s="676" t="str">
        <f>IF(OR(C100="",I100=""),"",IF(U100="PASS",ROUND(AA100/X100,References!$B$23),IF(NOT(V100="YES"),0,ROUND(AA100/X100,References!$B$23))))</f>
        <v/>
      </c>
      <c r="AD100" s="676" t="str">
        <f>IF(AND(C100="",D100=""),"",IF(OR(D100=0,L100=0,Y100=""),0,ROUND(AB100/Y100,References!$B$23)))</f>
        <v/>
      </c>
      <c r="AE100" s="256" t="str">
        <f>IF(OR(C100="",I100=""),"",IF(U100="PASS",ROUND(AC100*X100,References!$B$23),IF(NOT(V100="YES"),0,ROUND(AC100*X100,References!$B$23))))</f>
        <v/>
      </c>
      <c r="AF100" s="256" t="str">
        <f>IF(AND(C100="",D100=""),"",IF(OR(D100=0,L100=0,Y100=""),0,ROUND(AD100*Y100,References!$B$23)))</f>
        <v/>
      </c>
      <c r="AG100" s="257" t="str">
        <f>IF(AND(C100="",D100=""),"",IF(C100="",INDEX(References!$K$4:$K$13,MATCH(Calculations!$D100,References!$H$4:$H$13,0)),INDEX(References!$K$4:$K$13,MATCH(Calculations!C100,References!$H$4:$H$13,0))))</f>
        <v/>
      </c>
      <c r="AH100" s="256" t="str">
        <f t="shared" si="66"/>
        <v/>
      </c>
      <c r="AI100" s="256" t="str">
        <f t="shared" si="67"/>
        <v/>
      </c>
      <c r="AJ100" s="257" t="str">
        <f>IF(OR(C100="",I100=""),"",IF(U100="PASS",ROUND(AH100/X100,References!$B$22),IF(NOT(V100="YES"),0,ROUND(AH100/X100,References!$B$22))))</f>
        <v/>
      </c>
      <c r="AK100" s="257">
        <f>IF(OR(D100="",L100=""),0,ROUND(AI100/Y100,References!$B$22))</f>
        <v>0</v>
      </c>
      <c r="AL100" s="258">
        <f>IF(OR(C100="",I100=""),0,IF(U100="PASS",ROUND(AJ100*X100,References!$B$22)))</f>
        <v>0</v>
      </c>
      <c r="AM100" s="258">
        <f>IF(OR(D100="",L100=""),0,IF(U100="PASS",ROUND(AK100*Y100,References!$B$22)))</f>
        <v>0</v>
      </c>
      <c r="AN100" s="258" t="str">
        <f t="shared" si="49"/>
        <v/>
      </c>
      <c r="AO100" s="259" t="str">
        <f>IF(D100="","",IF('Customer Information'!$L$15="Yes",(INDEX(References!$H$4:$AG$13,MATCH(Calculations!D100,References!$H$4:$H$13,0),25)),IF('Customer Information'!$L$15="No",(INDEX(References!$H$4:$AG$13,MATCH(Calculations!D100,References!$H$4:$H$13,0),24)))))</f>
        <v/>
      </c>
      <c r="AP100" s="541" t="str">
        <f>IF(C100="","",IF('Customer Information'!$L$15="Yes",(INDEX(References!$H$4:$AG$13,MATCH(Calculations!C100,References!$H$4:$H$13,0),25)),IF('Customer Information'!$L$15="No",(INDEX(References!$H$4:$AG$13,MATCH(Calculations!C100,References!$H$4:$H$13,0),24)))))</f>
        <v/>
      </c>
      <c r="AQ100" s="677" t="str">
        <f t="shared" si="50"/>
        <v/>
      </c>
      <c r="AR100" s="541" t="str">
        <f t="shared" si="51"/>
        <v/>
      </c>
      <c r="AS100" s="541">
        <f>IF(D100="",0,INDEX(References!$AG$4:$AG$13,MATCH(D100,References!$H$4:$H$13,0)))</f>
        <v>0</v>
      </c>
      <c r="AT100" s="541">
        <f>IF(C100="",0,INDEX(References!$AG$4:$AG$12,MATCH(C100,References!$H$4:$H$12,0)))</f>
        <v>0</v>
      </c>
      <c r="AU100" s="677" t="str">
        <f t="shared" si="52"/>
        <v/>
      </c>
      <c r="AV100" s="541" t="str">
        <f t="shared" si="53"/>
        <v/>
      </c>
      <c r="AW100" s="678" t="str">
        <f t="shared" si="54"/>
        <v/>
      </c>
      <c r="AX100" s="249"/>
      <c r="AY100" s="679" t="str">
        <f>IF(C100="","",INDEX(References!$I$4:$I$13,MATCH(Calculations!C100,References!$H$4:$H$13,0)))</f>
        <v/>
      </c>
      <c r="AZ100" s="680" t="str">
        <f>IF(C100="","",INDEX(References!$M$4:$M$13,MATCH(Calculations!C100,References!$H$4:$H$13,0)))</f>
        <v/>
      </c>
      <c r="BA100" s="680" t="str">
        <f>IF(C100="","",INDEX(References!$N$4:$N$13,MATCH(Calculations!C100,References!$H$4:$H$13,0)))</f>
        <v/>
      </c>
      <c r="BB100" s="681" t="str">
        <f>IF(C100="","",(AC100*AY100)/(1-INDEX(References!$O$4:$O$13,MATCH(Calculations!C100,References!$H$4:$H$13,0)))*((1-AZ100)*(1+BA100)))</f>
        <v/>
      </c>
      <c r="BC100" s="682" t="str">
        <f>IF(C100="","",(AJ100/(1-INDEX(References!$P$4:$P$13,MATCH(Calculations!C100,References!$H$4:$H$13,0)))*((1-AZ100)*(1+BA100))))</f>
        <v/>
      </c>
      <c r="BE100" s="683" t="str">
        <f>IF(D100="","",(INDEX(References!$I$4:$I$13,MATCH(Calculations!D100,References!$H$4:$H$13,0))))</f>
        <v/>
      </c>
      <c r="BF100" s="680" t="str">
        <f>IF(D100="","",INDEX(References!$M$4:$M$13,MATCH(Calculations!D100,References!$H$4:$H$13,0)))</f>
        <v/>
      </c>
      <c r="BG100" s="680" t="str">
        <f>IF(D100="","",INDEX(References!$N$4:$N$13,MATCH(Calculations!D100,References!$H$4:$H$13,0)))</f>
        <v/>
      </c>
      <c r="BH100" s="681" t="str">
        <f>IF(D100="","",(AD100*BE100)/(1-INDEX(References!$O$4:$O$13,MATCH(Calculations!D100,References!$H$4:$H$13,0)))*((1-BF100)*(1+BG100)))</f>
        <v/>
      </c>
      <c r="BI100" s="682" t="str">
        <f>IF(D100="","",AK100/(1-INDEX(References!$P$4:$P$13,MATCH(Calculations!D100,References!$H$4:$H$13,0)))*((1-BF100)*(1+BG100)))</f>
        <v/>
      </c>
      <c r="BK100" s="679" t="str">
        <f t="shared" si="55"/>
        <v/>
      </c>
      <c r="BL100" s="680" t="str">
        <f t="shared" si="56"/>
        <v/>
      </c>
      <c r="BM100" s="680" t="str">
        <f>IF(OR(C100="",I100=""),"",IF(U100="PASS",ROUND(BK100/X100,References!$B$22),IF(NOT(V100="YES"),0,ROUND(BK100/X100,References!$B$22))))</f>
        <v/>
      </c>
      <c r="BN100" s="680">
        <f>IF(OR(D100="",L100=""),0,ROUND(BL100/Y100,References!$B$22))</f>
        <v>0</v>
      </c>
      <c r="BO100" s="684" t="str">
        <f>IF(AND(C100="",D100=""),"",IF(C100="",INDEX(References!#REF!,MATCH(Calculations!$D100,References!#REF!,0)),(INDEX(References!$L$4:$L$13,MATCH(Calculations!$C100,References!$H$4:$H$13,0)))))</f>
        <v/>
      </c>
      <c r="BP100" s="684" t="str">
        <f t="shared" si="57"/>
        <v/>
      </c>
      <c r="BQ100" s="684" t="str">
        <f t="shared" si="58"/>
        <v/>
      </c>
      <c r="BR100" s="684" t="str">
        <f t="shared" si="59"/>
        <v/>
      </c>
      <c r="BS100" s="691" t="str">
        <f t="shared" si="60"/>
        <v/>
      </c>
      <c r="BU100" s="692" t="str">
        <f>IF(AH100="","",AH100*References!$B$47)</f>
        <v/>
      </c>
      <c r="BV100" s="693" t="str">
        <f>IF(AI100="","",AI100*References!$B$47)</f>
        <v/>
      </c>
      <c r="BW100" s="693" t="str">
        <f>IF(AJ100="","",AJ100*References!$B$47)</f>
        <v/>
      </c>
      <c r="BX100" s="682">
        <f>IF(AK100="","",AK100*References!$B$47)</f>
        <v>0</v>
      </c>
      <c r="BZ100" s="692">
        <f t="shared" si="61"/>
        <v>0</v>
      </c>
      <c r="CA100" s="693">
        <f t="shared" si="62"/>
        <v>0</v>
      </c>
      <c r="CB100" s="693" t="str">
        <f t="shared" si="63"/>
        <v/>
      </c>
      <c r="CC100" s="693" t="str">
        <f t="shared" si="64"/>
        <v/>
      </c>
      <c r="CD100" s="682" t="str">
        <f t="shared" si="65"/>
        <v/>
      </c>
    </row>
    <row r="101" spans="2:82" x14ac:dyDescent="0.2">
      <c r="B101" s="669">
        <v>96</v>
      </c>
      <c r="C101" s="250" t="str">
        <f>IF('Customer Inputs'!$C111="","",'Customer Inputs'!$C111)</f>
        <v/>
      </c>
      <c r="D101" s="250" t="str">
        <f>IF(OR('Customer Inputs'!E111="",'Customer Inputs'!E111="No"),"",IF(F101="YES",References!$H$13,References!$H$12))</f>
        <v/>
      </c>
      <c r="E101" s="250" t="str">
        <f>IF(C101="","",'Customer Inputs'!$W111)</f>
        <v/>
      </c>
      <c r="F101" s="250" t="str">
        <f>IF(OR('Customer Inputs'!T111="",'Customer Inputs'!T111="No"),"","Yes")</f>
        <v/>
      </c>
      <c r="G101" s="251" t="str">
        <f>IF(C101="","",'Customer Inputs'!$M111)</f>
        <v/>
      </c>
      <c r="H101" s="251" t="str">
        <f t="shared" si="38"/>
        <v/>
      </c>
      <c r="I101" s="251" t="str">
        <f>IF(C101="","",'Customer Inputs'!$K111)</f>
        <v/>
      </c>
      <c r="J101" s="251" t="str">
        <f t="shared" si="39"/>
        <v/>
      </c>
      <c r="K101" s="251" t="str">
        <f t="shared" si="40"/>
        <v/>
      </c>
      <c r="L101" s="251" t="str">
        <f>IF(OR(D101="",'Customer Inputs'!$L111=""),"",'Customer Inputs'!$L111)</f>
        <v/>
      </c>
      <c r="M101" s="251" t="str">
        <f>IF(AND(C101="",D101=""),"",'Customer Inputs'!$AD111)</f>
        <v/>
      </c>
      <c r="N101" s="251" t="str">
        <f t="shared" si="41"/>
        <v/>
      </c>
      <c r="O101" s="690" t="str">
        <f>IF(AND(C101="",D101=""),"",'Customer Inputs'!$AB111)</f>
        <v/>
      </c>
      <c r="P101" s="251" t="str">
        <f>IF(OR(AA101=0,AA101&lt;0),"",IF(OR(C101="L734",C101="L734-P",C101="L744",C101="L744-P"),'Customer Inputs'!AB111,O101))</f>
        <v/>
      </c>
      <c r="Q101" s="251" t="str">
        <f t="shared" si="42"/>
        <v/>
      </c>
      <c r="R101" s="252" t="str">
        <f>IF(AND(C101="",D101=""),"",INDEX(References!$E$4:$E$65,MATCH('Customer Inputs'!$T$6,References!$D$4:$D$65,0)))</f>
        <v/>
      </c>
      <c r="S101" s="672" t="str">
        <f t="shared" si="37"/>
        <v/>
      </c>
      <c r="T101" s="673" t="str">
        <f t="shared" si="43"/>
        <v/>
      </c>
      <c r="U101" s="674" t="str">
        <f>IF(OR(M101=0,O101=0,'Customer Inputs'!Q111="",R101=0),"","PASS")</f>
        <v/>
      </c>
      <c r="V101" s="674" t="str">
        <f>IF(ADMIN!AE101="YES","YES",IF(ADMIN!AE101="NO","NO",""))</f>
        <v/>
      </c>
      <c r="W101" s="674" t="str">
        <f t="shared" si="44"/>
        <v/>
      </c>
      <c r="X101" s="674" t="str">
        <f t="shared" si="45"/>
        <v/>
      </c>
      <c r="Y101" s="674" t="str">
        <f t="shared" si="46"/>
        <v/>
      </c>
      <c r="Z101" s="255" t="str">
        <f>IF(AND(C101="",D101=""),"",IF(C101="",INDEX(References!$J$4:$J$13,MATCH(Calculations!$D101,References!H$4:$H$13,0)),(INDEX(References!$J$4:$J$13,MATCH(Calculations!$C101,References!H$4:$H$13,0)))))</f>
        <v/>
      </c>
      <c r="AA101" s="675" t="str">
        <f t="shared" si="47"/>
        <v/>
      </c>
      <c r="AB101" s="256" t="str">
        <f t="shared" si="48"/>
        <v/>
      </c>
      <c r="AC101" s="676" t="str">
        <f>IF(OR(C101="",I101=""),"",IF(U101="PASS",ROUND(AA101/X101,References!$B$23),IF(NOT(V101="YES"),0,ROUND(AA101/X101,References!$B$23))))</f>
        <v/>
      </c>
      <c r="AD101" s="676" t="str">
        <f>IF(AND(C101="",D101=""),"",IF(OR(D101=0,L101=0,Y101=""),0,ROUND(AB101/Y101,References!$B$23)))</f>
        <v/>
      </c>
      <c r="AE101" s="256" t="str">
        <f>IF(OR(C101="",I101=""),"",IF(U101="PASS",ROUND(AC101*X101,References!$B$23),IF(NOT(V101="YES"),0,ROUND(AC101*X101,References!$B$23))))</f>
        <v/>
      </c>
      <c r="AF101" s="256" t="str">
        <f>IF(AND(C101="",D101=""),"",IF(OR(D101=0,L101=0,Y101=""),0,ROUND(AD101*Y101,References!$B$23)))</f>
        <v/>
      </c>
      <c r="AG101" s="257" t="str">
        <f>IF(AND(C101="",D101=""),"",IF(C101="",INDEX(References!$K$4:$K$13,MATCH(Calculations!$D101,References!$H$4:$H$13,0)),INDEX(References!$K$4:$K$13,MATCH(Calculations!C101,References!$H$4:$H$13,0))))</f>
        <v/>
      </c>
      <c r="AH101" s="256" t="str">
        <f t="shared" si="66"/>
        <v/>
      </c>
      <c r="AI101" s="256" t="str">
        <f t="shared" si="67"/>
        <v/>
      </c>
      <c r="AJ101" s="257" t="str">
        <f>IF(OR(C101="",I101=""),"",IF(U101="PASS",ROUND(AH101/X101,References!$B$22),IF(NOT(V101="YES"),0,ROUND(AH101/X101,References!$B$22))))</f>
        <v/>
      </c>
      <c r="AK101" s="257">
        <f>IF(OR(D101="",L101=""),0,ROUND(AI101/Y101,References!$B$22))</f>
        <v>0</v>
      </c>
      <c r="AL101" s="258">
        <f>IF(OR(C101="",I101=""),0,IF(U101="PASS",ROUND(AJ101*X101,References!$B$22)))</f>
        <v>0</v>
      </c>
      <c r="AM101" s="258">
        <f>IF(OR(D101="",L101=""),0,IF(U101="PASS",ROUND(AK101*Y101,References!$B$22)))</f>
        <v>0</v>
      </c>
      <c r="AN101" s="258" t="str">
        <f t="shared" si="49"/>
        <v/>
      </c>
      <c r="AO101" s="259" t="str">
        <f>IF(D101="","",IF('Customer Information'!$L$15="Yes",(INDEX(References!$H$4:$AG$13,MATCH(Calculations!D101,References!$H$4:$H$13,0),25)),IF('Customer Information'!$L$15="No",(INDEX(References!$H$4:$AG$13,MATCH(Calculations!D101,References!$H$4:$H$13,0),24)))))</f>
        <v/>
      </c>
      <c r="AP101" s="541" t="str">
        <f>IF(C101="","",IF('Customer Information'!$L$15="Yes",(INDEX(References!$H$4:$AG$13,MATCH(Calculations!C101,References!$H$4:$H$13,0),25)),IF('Customer Information'!$L$15="No",(INDEX(References!$H$4:$AG$13,MATCH(Calculations!C101,References!$H$4:$H$13,0),24)))))</f>
        <v/>
      </c>
      <c r="AQ101" s="677" t="str">
        <f t="shared" si="50"/>
        <v/>
      </c>
      <c r="AR101" s="541" t="str">
        <f t="shared" si="51"/>
        <v/>
      </c>
      <c r="AS101" s="541">
        <f>IF(D101="",0,INDEX(References!$AG$4:$AG$13,MATCH(D101,References!$H$4:$H$13,0)))</f>
        <v>0</v>
      </c>
      <c r="AT101" s="541">
        <f>IF(C101="",0,INDEX(References!$AG$4:$AG$12,MATCH(C101,References!$H$4:$H$12,0)))</f>
        <v>0</v>
      </c>
      <c r="AU101" s="677" t="str">
        <f t="shared" si="52"/>
        <v/>
      </c>
      <c r="AV101" s="541" t="str">
        <f t="shared" si="53"/>
        <v/>
      </c>
      <c r="AW101" s="678" t="str">
        <f t="shared" si="54"/>
        <v/>
      </c>
      <c r="AX101" s="249"/>
      <c r="AY101" s="679" t="str">
        <f>IF(C101="","",INDEX(References!$I$4:$I$13,MATCH(Calculations!C101,References!$H$4:$H$13,0)))</f>
        <v/>
      </c>
      <c r="AZ101" s="680" t="str">
        <f>IF(C101="","",INDEX(References!$M$4:$M$13,MATCH(Calculations!C101,References!$H$4:$H$13,0)))</f>
        <v/>
      </c>
      <c r="BA101" s="680" t="str">
        <f>IF(C101="","",INDEX(References!$N$4:$N$13,MATCH(Calculations!C101,References!$H$4:$H$13,0)))</f>
        <v/>
      </c>
      <c r="BB101" s="681" t="str">
        <f>IF(C101="","",(AC101*AY101)/(1-INDEX(References!$O$4:$O$13,MATCH(Calculations!C101,References!$H$4:$H$13,0)))*((1-AZ101)*(1+BA101)))</f>
        <v/>
      </c>
      <c r="BC101" s="682" t="str">
        <f>IF(C101="","",(AJ101/(1-INDEX(References!$P$4:$P$13,MATCH(Calculations!C101,References!$H$4:$H$13,0)))*((1-AZ101)*(1+BA101))))</f>
        <v/>
      </c>
      <c r="BE101" s="683" t="str">
        <f>IF(D101="","",(INDEX(References!$I$4:$I$13,MATCH(Calculations!D101,References!$H$4:$H$13,0))))</f>
        <v/>
      </c>
      <c r="BF101" s="680" t="str">
        <f>IF(D101="","",INDEX(References!$M$4:$M$13,MATCH(Calculations!D101,References!$H$4:$H$13,0)))</f>
        <v/>
      </c>
      <c r="BG101" s="680" t="str">
        <f>IF(D101="","",INDEX(References!$N$4:$N$13,MATCH(Calculations!D101,References!$H$4:$H$13,0)))</f>
        <v/>
      </c>
      <c r="BH101" s="681" t="str">
        <f>IF(D101="","",(AD101*BE101)/(1-INDEX(References!$O$4:$O$13,MATCH(Calculations!D101,References!$H$4:$H$13,0)))*((1-BF101)*(1+BG101)))</f>
        <v/>
      </c>
      <c r="BI101" s="682" t="str">
        <f>IF(D101="","",AK101/(1-INDEX(References!$P$4:$P$13,MATCH(Calculations!D101,References!$H$4:$H$13,0)))*((1-BF101)*(1+BG101)))</f>
        <v/>
      </c>
      <c r="BK101" s="679" t="str">
        <f t="shared" si="55"/>
        <v/>
      </c>
      <c r="BL101" s="680" t="str">
        <f t="shared" si="56"/>
        <v/>
      </c>
      <c r="BM101" s="680" t="str">
        <f>IF(OR(C101="",I101=""),"",IF(U101="PASS",ROUND(BK101/X101,References!$B$22),IF(NOT(V101="YES"),0,ROUND(BK101/X101,References!$B$22))))</f>
        <v/>
      </c>
      <c r="BN101" s="680">
        <f>IF(OR(D101="",L101=""),0,ROUND(BL101/Y101,References!$B$22))</f>
        <v>0</v>
      </c>
      <c r="BO101" s="684" t="str">
        <f>IF(AND(C101="",D101=""),"",IF(C101="",INDEX(References!#REF!,MATCH(Calculations!$D101,References!#REF!,0)),(INDEX(References!$L$4:$L$13,MATCH(Calculations!$C101,References!$H$4:$H$13,0)))))</f>
        <v/>
      </c>
      <c r="BP101" s="684" t="str">
        <f t="shared" si="57"/>
        <v/>
      </c>
      <c r="BQ101" s="684" t="str">
        <f t="shared" si="58"/>
        <v/>
      </c>
      <c r="BR101" s="684" t="str">
        <f t="shared" si="59"/>
        <v/>
      </c>
      <c r="BS101" s="691" t="str">
        <f t="shared" si="60"/>
        <v/>
      </c>
      <c r="BU101" s="692" t="str">
        <f>IF(AH101="","",AH101*References!$B$47)</f>
        <v/>
      </c>
      <c r="BV101" s="693" t="str">
        <f>IF(AI101="","",AI101*References!$B$47)</f>
        <v/>
      </c>
      <c r="BW101" s="693" t="str">
        <f>IF(AJ101="","",AJ101*References!$B$47)</f>
        <v/>
      </c>
      <c r="BX101" s="682">
        <f>IF(AK101="","",AK101*References!$B$47)</f>
        <v>0</v>
      </c>
      <c r="BZ101" s="692">
        <f t="shared" si="61"/>
        <v>0</v>
      </c>
      <c r="CA101" s="693">
        <f t="shared" si="62"/>
        <v>0</v>
      </c>
      <c r="CB101" s="693" t="str">
        <f t="shared" si="63"/>
        <v/>
      </c>
      <c r="CC101" s="693" t="str">
        <f t="shared" si="64"/>
        <v/>
      </c>
      <c r="CD101" s="682" t="str">
        <f t="shared" si="65"/>
        <v/>
      </c>
    </row>
    <row r="102" spans="2:82" x14ac:dyDescent="0.2">
      <c r="B102" s="669">
        <v>97</v>
      </c>
      <c r="C102" s="250" t="str">
        <f>IF('Customer Inputs'!$C112="","",'Customer Inputs'!$C112)</f>
        <v/>
      </c>
      <c r="D102" s="250" t="str">
        <f>IF(OR('Customer Inputs'!E112="",'Customer Inputs'!E112="No"),"",IF(F102="YES",References!$H$13,References!$H$12))</f>
        <v/>
      </c>
      <c r="E102" s="250" t="str">
        <f>IF(C102="","",'Customer Inputs'!$W112)</f>
        <v/>
      </c>
      <c r="F102" s="250" t="str">
        <f>IF(OR('Customer Inputs'!T112="",'Customer Inputs'!T112="No"),"","Yes")</f>
        <v/>
      </c>
      <c r="G102" s="251" t="str">
        <f>IF(C102="","",'Customer Inputs'!$M112)</f>
        <v/>
      </c>
      <c r="H102" s="251" t="str">
        <f t="shared" si="38"/>
        <v/>
      </c>
      <c r="I102" s="251" t="str">
        <f>IF(C102="","",'Customer Inputs'!$K112)</f>
        <v/>
      </c>
      <c r="J102" s="251" t="str">
        <f t="shared" si="39"/>
        <v/>
      </c>
      <c r="K102" s="251" t="str">
        <f t="shared" si="40"/>
        <v/>
      </c>
      <c r="L102" s="251" t="str">
        <f>IF(OR(D102="",'Customer Inputs'!$L112=""),"",'Customer Inputs'!$L112)</f>
        <v/>
      </c>
      <c r="M102" s="251" t="str">
        <f>IF(AND(C102="",D102=""),"",'Customer Inputs'!$AD112)</f>
        <v/>
      </c>
      <c r="N102" s="251" t="str">
        <f t="shared" si="41"/>
        <v/>
      </c>
      <c r="O102" s="690" t="str">
        <f>IF(AND(C102="",D102=""),"",'Customer Inputs'!$AB112)</f>
        <v/>
      </c>
      <c r="P102" s="251" t="str">
        <f>IF(OR(AA102=0,AA102&lt;0),"",IF(OR(C102="L734",C102="L734-P",C102="L744",C102="L744-P"),'Customer Inputs'!AB112,O102))</f>
        <v/>
      </c>
      <c r="Q102" s="251" t="str">
        <f t="shared" si="42"/>
        <v/>
      </c>
      <c r="R102" s="252" t="str">
        <f>IF(AND(C102="",D102=""),"",INDEX(References!$E$4:$E$65,MATCH('Customer Inputs'!$T$6,References!$D$4:$D$65,0)))</f>
        <v/>
      </c>
      <c r="S102" s="672" t="str">
        <f t="shared" ref="S102:S133" si="68">IF(AND(C102="",D102=""),"",IF(ISERROR(VLOOKUP(D102,LC_Table,2,FALSE)),0,VLOOKUP(D102,LC_Table,2,FALSE)))</f>
        <v/>
      </c>
      <c r="T102" s="673" t="str">
        <f t="shared" si="43"/>
        <v/>
      </c>
      <c r="U102" s="674" t="str">
        <f>IF(OR(M102=0,O102=0,'Customer Inputs'!Q112="",R102=0),"","PASS")</f>
        <v/>
      </c>
      <c r="V102" s="674" t="str">
        <f>IF(ADMIN!AE102="YES","YES",IF(ADMIN!AE102="NO","NO",""))</f>
        <v/>
      </c>
      <c r="W102" s="674" t="str">
        <f t="shared" si="44"/>
        <v/>
      </c>
      <c r="X102" s="674" t="str">
        <f t="shared" si="45"/>
        <v/>
      </c>
      <c r="Y102" s="674" t="str">
        <f t="shared" si="46"/>
        <v/>
      </c>
      <c r="Z102" s="255" t="str">
        <f>IF(AND(C102="",D102=""),"",IF(C102="",INDEX(References!$J$4:$J$13,MATCH(Calculations!$D102,References!H$4:$H$13,0)),(INDEX(References!$J$4:$J$13,MATCH(Calculations!$C102,References!H$4:$H$13,0)))))</f>
        <v/>
      </c>
      <c r="AA102" s="675" t="str">
        <f t="shared" si="47"/>
        <v/>
      </c>
      <c r="AB102" s="256" t="str">
        <f t="shared" si="48"/>
        <v/>
      </c>
      <c r="AC102" s="676" t="str">
        <f>IF(OR(C102="",I102=""),"",IF(U102="PASS",ROUND(AA102/X102,References!$B$23),IF(NOT(V102="YES"),0,ROUND(AA102/X102,References!$B$23))))</f>
        <v/>
      </c>
      <c r="AD102" s="676" t="str">
        <f>IF(AND(C102="",D102=""),"",IF(OR(D102=0,L102=0,Y102=""),0,ROUND(AB102/Y102,References!$B$23)))</f>
        <v/>
      </c>
      <c r="AE102" s="256" t="str">
        <f>IF(OR(C102="",I102=""),"",IF(U102="PASS",ROUND(AC102*X102,References!$B$23),IF(NOT(V102="YES"),0,ROUND(AC102*X102,References!$B$23))))</f>
        <v/>
      </c>
      <c r="AF102" s="256" t="str">
        <f>IF(AND(C102="",D102=""),"",IF(OR(D102=0,L102=0,Y102=""),0,ROUND(AD102*Y102,References!$B$23)))</f>
        <v/>
      </c>
      <c r="AG102" s="257" t="str">
        <f>IF(AND(C102="",D102=""),"",IF(C102="",INDEX(References!$K$4:$K$13,MATCH(Calculations!$D102,References!$H$4:$H$13,0)),INDEX(References!$K$4:$K$13,MATCH(Calculations!C102,References!$H$4:$H$13,0))))</f>
        <v/>
      </c>
      <c r="AH102" s="256" t="str">
        <f t="shared" si="66"/>
        <v/>
      </c>
      <c r="AI102" s="256" t="str">
        <f t="shared" si="67"/>
        <v/>
      </c>
      <c r="AJ102" s="257" t="str">
        <f>IF(OR(C102="",I102=""),"",IF(U102="PASS",ROUND(AH102/X102,References!$B$22),IF(NOT(V102="YES"),0,ROUND(AH102/X102,References!$B$22))))</f>
        <v/>
      </c>
      <c r="AK102" s="257">
        <f>IF(OR(D102="",L102=""),0,ROUND(AI102/Y102,References!$B$22))</f>
        <v>0</v>
      </c>
      <c r="AL102" s="258">
        <f>IF(OR(C102="",I102=""),0,IF(U102="PASS",ROUND(AJ102*X102,References!$B$22)))</f>
        <v>0</v>
      </c>
      <c r="AM102" s="258">
        <f>IF(OR(D102="",L102=""),0,IF(U102="PASS",ROUND(AK102*Y102,References!$B$22)))</f>
        <v>0</v>
      </c>
      <c r="AN102" s="258" t="str">
        <f t="shared" si="49"/>
        <v/>
      </c>
      <c r="AO102" s="259" t="str">
        <f>IF(D102="","",IF('Customer Information'!$L$15="Yes",(INDEX(References!$H$4:$AG$13,MATCH(Calculations!D102,References!$H$4:$H$13,0),25)),IF('Customer Information'!$L$15="No",(INDEX(References!$H$4:$AG$13,MATCH(Calculations!D102,References!$H$4:$H$13,0),24)))))</f>
        <v/>
      </c>
      <c r="AP102" s="541" t="str">
        <f>IF(C102="","",IF('Customer Information'!$L$15="Yes",(INDEX(References!$H$4:$AG$13,MATCH(Calculations!C102,References!$H$4:$H$13,0),25)),IF('Customer Information'!$L$15="No",(INDEX(References!$H$4:$AG$13,MATCH(Calculations!C102,References!$H$4:$H$13,0),24)))))</f>
        <v/>
      </c>
      <c r="AQ102" s="677" t="str">
        <f t="shared" si="50"/>
        <v/>
      </c>
      <c r="AR102" s="541" t="str">
        <f t="shared" si="51"/>
        <v/>
      </c>
      <c r="AS102" s="541">
        <f>IF(D102="",0,INDEX(References!$AG$4:$AG$13,MATCH(D102,References!$H$4:$H$13,0)))</f>
        <v>0</v>
      </c>
      <c r="AT102" s="541">
        <f>IF(C102="",0,INDEX(References!$AG$4:$AG$12,MATCH(C102,References!$H$4:$H$12,0)))</f>
        <v>0</v>
      </c>
      <c r="AU102" s="677" t="str">
        <f t="shared" si="52"/>
        <v/>
      </c>
      <c r="AV102" s="541" t="str">
        <f t="shared" si="53"/>
        <v/>
      </c>
      <c r="AW102" s="678" t="str">
        <f t="shared" si="54"/>
        <v/>
      </c>
      <c r="AX102" s="249"/>
      <c r="AY102" s="679" t="str">
        <f>IF(C102="","",INDEX(References!$I$4:$I$13,MATCH(Calculations!C102,References!$H$4:$H$13,0)))</f>
        <v/>
      </c>
      <c r="AZ102" s="680" t="str">
        <f>IF(C102="","",INDEX(References!$M$4:$M$13,MATCH(Calculations!C102,References!$H$4:$H$13,0)))</f>
        <v/>
      </c>
      <c r="BA102" s="680" t="str">
        <f>IF(C102="","",INDEX(References!$N$4:$N$13,MATCH(Calculations!C102,References!$H$4:$H$13,0)))</f>
        <v/>
      </c>
      <c r="BB102" s="681" t="str">
        <f>IF(C102="","",(AC102*AY102)/(1-INDEX(References!$O$4:$O$13,MATCH(Calculations!C102,References!$H$4:$H$13,0)))*((1-AZ102)*(1+BA102)))</f>
        <v/>
      </c>
      <c r="BC102" s="682" t="str">
        <f>IF(C102="","",(AJ102/(1-INDEX(References!$P$4:$P$13,MATCH(Calculations!C102,References!$H$4:$H$13,0)))*((1-AZ102)*(1+BA102))))</f>
        <v/>
      </c>
      <c r="BE102" s="683" t="str">
        <f>IF(D102="","",(INDEX(References!$I$4:$I$13,MATCH(Calculations!D102,References!$H$4:$H$13,0))))</f>
        <v/>
      </c>
      <c r="BF102" s="680" t="str">
        <f>IF(D102="","",INDEX(References!$M$4:$M$13,MATCH(Calculations!D102,References!$H$4:$H$13,0)))</f>
        <v/>
      </c>
      <c r="BG102" s="680" t="str">
        <f>IF(D102="","",INDEX(References!$N$4:$N$13,MATCH(Calculations!D102,References!$H$4:$H$13,0)))</f>
        <v/>
      </c>
      <c r="BH102" s="681" t="str">
        <f>IF(D102="","",(AD102*BE102)/(1-INDEX(References!$O$4:$O$13,MATCH(Calculations!D102,References!$H$4:$H$13,0)))*((1-BF102)*(1+BG102)))</f>
        <v/>
      </c>
      <c r="BI102" s="682" t="str">
        <f>IF(D102="","",AK102/(1-INDEX(References!$P$4:$P$13,MATCH(Calculations!D102,References!$H$4:$H$13,0)))*((1-BF102)*(1+BG102)))</f>
        <v/>
      </c>
      <c r="BK102" s="679" t="str">
        <f t="shared" si="55"/>
        <v/>
      </c>
      <c r="BL102" s="680" t="str">
        <f t="shared" si="56"/>
        <v/>
      </c>
      <c r="BM102" s="680" t="str">
        <f>IF(OR(C102="",I102=""),"",IF(U102="PASS",ROUND(BK102/X102,References!$B$22),IF(NOT(V102="YES"),0,ROUND(BK102/X102,References!$B$22))))</f>
        <v/>
      </c>
      <c r="BN102" s="680">
        <f>IF(OR(D102="",L102=""),0,ROUND(BL102/Y102,References!$B$22))</f>
        <v>0</v>
      </c>
      <c r="BO102" s="684" t="str">
        <f>IF(AND(C102="",D102=""),"",IF(C102="",INDEX(References!#REF!,MATCH(Calculations!$D102,References!#REF!,0)),(INDEX(References!$L$4:$L$13,MATCH(Calculations!$C102,References!$H$4:$H$13,0)))))</f>
        <v/>
      </c>
      <c r="BP102" s="684" t="str">
        <f t="shared" si="57"/>
        <v/>
      </c>
      <c r="BQ102" s="684" t="str">
        <f t="shared" si="58"/>
        <v/>
      </c>
      <c r="BR102" s="684" t="str">
        <f t="shared" si="59"/>
        <v/>
      </c>
      <c r="BS102" s="691" t="str">
        <f t="shared" si="60"/>
        <v/>
      </c>
      <c r="BU102" s="692" t="str">
        <f>IF(AH102="","",AH102*References!$B$47)</f>
        <v/>
      </c>
      <c r="BV102" s="693" t="str">
        <f>IF(AI102="","",AI102*References!$B$47)</f>
        <v/>
      </c>
      <c r="BW102" s="693" t="str">
        <f>IF(AJ102="","",AJ102*References!$B$47)</f>
        <v/>
      </c>
      <c r="BX102" s="682">
        <f>IF(AK102="","",AK102*References!$B$47)</f>
        <v>0</v>
      </c>
      <c r="BZ102" s="692">
        <f t="shared" si="61"/>
        <v>0</v>
      </c>
      <c r="CA102" s="693">
        <f t="shared" si="62"/>
        <v>0</v>
      </c>
      <c r="CB102" s="693" t="str">
        <f t="shared" si="63"/>
        <v/>
      </c>
      <c r="CC102" s="693" t="str">
        <f t="shared" si="64"/>
        <v/>
      </c>
      <c r="CD102" s="682" t="str">
        <f t="shared" si="65"/>
        <v/>
      </c>
    </row>
    <row r="103" spans="2:82" x14ac:dyDescent="0.2">
      <c r="B103" s="669">
        <v>98</v>
      </c>
      <c r="C103" s="250" t="str">
        <f>IF('Customer Inputs'!$C113="","",'Customer Inputs'!$C113)</f>
        <v/>
      </c>
      <c r="D103" s="250" t="str">
        <f>IF(OR('Customer Inputs'!E113="",'Customer Inputs'!E113="No"),"",IF(F103="YES",References!$H$13,References!$H$12))</f>
        <v/>
      </c>
      <c r="E103" s="250" t="str">
        <f>IF(C103="","",'Customer Inputs'!$W113)</f>
        <v/>
      </c>
      <c r="F103" s="250" t="str">
        <f>IF(OR('Customer Inputs'!T113="",'Customer Inputs'!T113="No"),"","Yes")</f>
        <v/>
      </c>
      <c r="G103" s="251" t="str">
        <f>IF(C103="","",'Customer Inputs'!$M113)</f>
        <v/>
      </c>
      <c r="H103" s="251" t="str">
        <f t="shared" si="38"/>
        <v/>
      </c>
      <c r="I103" s="251" t="str">
        <f>IF(C103="","",'Customer Inputs'!$K113)</f>
        <v/>
      </c>
      <c r="J103" s="251" t="str">
        <f t="shared" si="39"/>
        <v/>
      </c>
      <c r="K103" s="251" t="str">
        <f t="shared" si="40"/>
        <v/>
      </c>
      <c r="L103" s="251" t="str">
        <f>IF(OR(D103="",'Customer Inputs'!$L113=""),"",'Customer Inputs'!$L113)</f>
        <v/>
      </c>
      <c r="M103" s="251" t="str">
        <f>IF(AND(C103="",D103=""),"",'Customer Inputs'!$AD113)</f>
        <v/>
      </c>
      <c r="N103" s="251" t="str">
        <f t="shared" si="41"/>
        <v/>
      </c>
      <c r="O103" s="690" t="str">
        <f>IF(AND(C103="",D103=""),"",'Customer Inputs'!$AB113)</f>
        <v/>
      </c>
      <c r="P103" s="251" t="str">
        <f>IF(OR(AA103=0,AA103&lt;0),"",IF(OR(C103="L734",C103="L734-P",C103="L744",C103="L744-P"),'Customer Inputs'!AB113,O103))</f>
        <v/>
      </c>
      <c r="Q103" s="251" t="str">
        <f t="shared" si="42"/>
        <v/>
      </c>
      <c r="R103" s="252" t="str">
        <f>IF(AND(C103="",D103=""),"",INDEX(References!$E$4:$E$65,MATCH('Customer Inputs'!$T$6,References!$D$4:$D$65,0)))</f>
        <v/>
      </c>
      <c r="S103" s="672" t="str">
        <f t="shared" si="68"/>
        <v/>
      </c>
      <c r="T103" s="673" t="str">
        <f t="shared" si="43"/>
        <v/>
      </c>
      <c r="U103" s="674" t="str">
        <f>IF(OR(M103=0,O103=0,'Customer Inputs'!Q113="",R103=0),"","PASS")</f>
        <v/>
      </c>
      <c r="V103" s="674" t="str">
        <f>IF(ADMIN!AE103="YES","YES",IF(ADMIN!AE103="NO","NO",""))</f>
        <v/>
      </c>
      <c r="W103" s="674" t="str">
        <f t="shared" si="44"/>
        <v/>
      </c>
      <c r="X103" s="674" t="str">
        <f t="shared" si="45"/>
        <v/>
      </c>
      <c r="Y103" s="674" t="str">
        <f t="shared" si="46"/>
        <v/>
      </c>
      <c r="Z103" s="255" t="str">
        <f>IF(AND(C103="",D103=""),"",IF(C103="",INDEX(References!$J$4:$J$13,MATCH(Calculations!$D103,References!H$4:$H$13,0)),(INDEX(References!$J$4:$J$13,MATCH(Calculations!$C103,References!H$4:$H$13,0)))))</f>
        <v/>
      </c>
      <c r="AA103" s="675" t="str">
        <f t="shared" si="47"/>
        <v/>
      </c>
      <c r="AB103" s="256" t="str">
        <f t="shared" si="48"/>
        <v/>
      </c>
      <c r="AC103" s="676" t="str">
        <f>IF(OR(C103="",I103=""),"",IF(U103="PASS",ROUND(AA103/X103,References!$B$23),IF(NOT(V103="YES"),0,ROUND(AA103/X103,References!$B$23))))</f>
        <v/>
      </c>
      <c r="AD103" s="676" t="str">
        <f>IF(AND(C103="",D103=""),"",IF(OR(D103=0,L103=0,Y103=""),0,ROUND(AB103/Y103,References!$B$23)))</f>
        <v/>
      </c>
      <c r="AE103" s="256" t="str">
        <f>IF(OR(C103="",I103=""),"",IF(U103="PASS",ROUND(AC103*X103,References!$B$23),IF(NOT(V103="YES"),0,ROUND(AC103*X103,References!$B$23))))</f>
        <v/>
      </c>
      <c r="AF103" s="256" t="str">
        <f>IF(AND(C103="",D103=""),"",IF(OR(D103=0,L103=0,Y103=""),0,ROUND(AD103*Y103,References!$B$23)))</f>
        <v/>
      </c>
      <c r="AG103" s="257" t="str">
        <f>IF(AND(C103="",D103=""),"",IF(C103="",INDEX(References!$K$4:$K$13,MATCH(Calculations!$D103,References!$H$4:$H$13,0)),INDEX(References!$K$4:$K$13,MATCH(Calculations!C103,References!$H$4:$H$13,0))))</f>
        <v/>
      </c>
      <c r="AH103" s="256" t="str">
        <f t="shared" si="66"/>
        <v/>
      </c>
      <c r="AI103" s="256" t="str">
        <f t="shared" si="67"/>
        <v/>
      </c>
      <c r="AJ103" s="257" t="str">
        <f>IF(OR(C103="",I103=""),"",IF(U103="PASS",ROUND(AH103/X103,References!$B$22),IF(NOT(V103="YES"),0,ROUND(AH103/X103,References!$B$22))))</f>
        <v/>
      </c>
      <c r="AK103" s="257">
        <f>IF(OR(D103="",L103=""),0,ROUND(AI103/Y103,References!$B$22))</f>
        <v>0</v>
      </c>
      <c r="AL103" s="258">
        <f>IF(OR(C103="",I103=""),0,IF(U103="PASS",ROUND(AJ103*X103,References!$B$22)))</f>
        <v>0</v>
      </c>
      <c r="AM103" s="258">
        <f>IF(OR(D103="",L103=""),0,IF(U103="PASS",ROUND(AK103*Y103,References!$B$22)))</f>
        <v>0</v>
      </c>
      <c r="AN103" s="258" t="str">
        <f t="shared" si="49"/>
        <v/>
      </c>
      <c r="AO103" s="259" t="str">
        <f>IF(D103="","",IF('Customer Information'!$L$15="Yes",(INDEX(References!$H$4:$AG$13,MATCH(Calculations!D103,References!$H$4:$H$13,0),25)),IF('Customer Information'!$L$15="No",(INDEX(References!$H$4:$AG$13,MATCH(Calculations!D103,References!$H$4:$H$13,0),24)))))</f>
        <v/>
      </c>
      <c r="AP103" s="541" t="str">
        <f>IF(C103="","",IF('Customer Information'!$L$15="Yes",(INDEX(References!$H$4:$AG$13,MATCH(Calculations!C103,References!$H$4:$H$13,0),25)),IF('Customer Information'!$L$15="No",(INDEX(References!$H$4:$AG$13,MATCH(Calculations!C103,References!$H$4:$H$13,0),24)))))</f>
        <v/>
      </c>
      <c r="AQ103" s="677" t="str">
        <f t="shared" si="50"/>
        <v/>
      </c>
      <c r="AR103" s="541" t="str">
        <f t="shared" si="51"/>
        <v/>
      </c>
      <c r="AS103" s="541">
        <f>IF(D103="",0,INDEX(References!$AG$4:$AG$13,MATCH(D103,References!$H$4:$H$13,0)))</f>
        <v>0</v>
      </c>
      <c r="AT103" s="541">
        <f>IF(C103="",0,INDEX(References!$AG$4:$AG$12,MATCH(C103,References!$H$4:$H$12,0)))</f>
        <v>0</v>
      </c>
      <c r="AU103" s="677" t="str">
        <f t="shared" si="52"/>
        <v/>
      </c>
      <c r="AV103" s="541" t="str">
        <f t="shared" si="53"/>
        <v/>
      </c>
      <c r="AW103" s="678" t="str">
        <f t="shared" si="54"/>
        <v/>
      </c>
      <c r="AX103" s="249"/>
      <c r="AY103" s="679" t="str">
        <f>IF(C103="","",INDEX(References!$I$4:$I$13,MATCH(Calculations!C103,References!$H$4:$H$13,0)))</f>
        <v/>
      </c>
      <c r="AZ103" s="680" t="str">
        <f>IF(C103="","",INDEX(References!$M$4:$M$13,MATCH(Calculations!C103,References!$H$4:$H$13,0)))</f>
        <v/>
      </c>
      <c r="BA103" s="680" t="str">
        <f>IF(C103="","",INDEX(References!$N$4:$N$13,MATCH(Calculations!C103,References!$H$4:$H$13,0)))</f>
        <v/>
      </c>
      <c r="BB103" s="681" t="str">
        <f>IF(C103="","",(AC103*AY103)/(1-INDEX(References!$O$4:$O$13,MATCH(Calculations!C103,References!$H$4:$H$13,0)))*((1-AZ103)*(1+BA103)))</f>
        <v/>
      </c>
      <c r="BC103" s="682" t="str">
        <f>IF(C103="","",(AJ103/(1-INDEX(References!$P$4:$P$13,MATCH(Calculations!C103,References!$H$4:$H$13,0)))*((1-AZ103)*(1+BA103))))</f>
        <v/>
      </c>
      <c r="BE103" s="683" t="str">
        <f>IF(D103="","",(INDEX(References!$I$4:$I$13,MATCH(Calculations!D103,References!$H$4:$H$13,0))))</f>
        <v/>
      </c>
      <c r="BF103" s="680" t="str">
        <f>IF(D103="","",INDEX(References!$M$4:$M$13,MATCH(Calculations!D103,References!$H$4:$H$13,0)))</f>
        <v/>
      </c>
      <c r="BG103" s="680" t="str">
        <f>IF(D103="","",INDEX(References!$N$4:$N$13,MATCH(Calculations!D103,References!$H$4:$H$13,0)))</f>
        <v/>
      </c>
      <c r="BH103" s="681" t="str">
        <f>IF(D103="","",(AD103*BE103)/(1-INDEX(References!$O$4:$O$13,MATCH(Calculations!D103,References!$H$4:$H$13,0)))*((1-BF103)*(1+BG103)))</f>
        <v/>
      </c>
      <c r="BI103" s="682" t="str">
        <f>IF(D103="","",AK103/(1-INDEX(References!$P$4:$P$13,MATCH(Calculations!D103,References!$H$4:$H$13,0)))*((1-BF103)*(1+BG103)))</f>
        <v/>
      </c>
      <c r="BK103" s="679" t="str">
        <f t="shared" si="55"/>
        <v/>
      </c>
      <c r="BL103" s="680" t="str">
        <f t="shared" si="56"/>
        <v/>
      </c>
      <c r="BM103" s="680" t="str">
        <f>IF(OR(C103="",I103=""),"",IF(U103="PASS",ROUND(BK103/X103,References!$B$22),IF(NOT(V103="YES"),0,ROUND(BK103/X103,References!$B$22))))</f>
        <v/>
      </c>
      <c r="BN103" s="680">
        <f>IF(OR(D103="",L103=""),0,ROUND(BL103/Y103,References!$B$22))</f>
        <v>0</v>
      </c>
      <c r="BO103" s="684" t="str">
        <f>IF(AND(C103="",D103=""),"",IF(C103="",INDEX(References!#REF!,MATCH(Calculations!$D103,References!#REF!,0)),(INDEX(References!$L$4:$L$13,MATCH(Calculations!$C103,References!$H$4:$H$13,0)))))</f>
        <v/>
      </c>
      <c r="BP103" s="684" t="str">
        <f t="shared" si="57"/>
        <v/>
      </c>
      <c r="BQ103" s="684" t="str">
        <f t="shared" si="58"/>
        <v/>
      </c>
      <c r="BR103" s="684" t="str">
        <f t="shared" si="59"/>
        <v/>
      </c>
      <c r="BS103" s="691" t="str">
        <f t="shared" si="60"/>
        <v/>
      </c>
      <c r="BU103" s="692" t="str">
        <f>IF(AH103="","",AH103*References!$B$47)</f>
        <v/>
      </c>
      <c r="BV103" s="693" t="str">
        <f>IF(AI103="","",AI103*References!$B$47)</f>
        <v/>
      </c>
      <c r="BW103" s="693" t="str">
        <f>IF(AJ103="","",AJ103*References!$B$47)</f>
        <v/>
      </c>
      <c r="BX103" s="682">
        <f>IF(AK103="","",AK103*References!$B$47)</f>
        <v>0</v>
      </c>
      <c r="BZ103" s="692">
        <f t="shared" si="61"/>
        <v>0</v>
      </c>
      <c r="CA103" s="693">
        <f t="shared" si="62"/>
        <v>0</v>
      </c>
      <c r="CB103" s="693" t="str">
        <f t="shared" si="63"/>
        <v/>
      </c>
      <c r="CC103" s="693" t="str">
        <f t="shared" si="64"/>
        <v/>
      </c>
      <c r="CD103" s="682" t="str">
        <f t="shared" si="65"/>
        <v/>
      </c>
    </row>
    <row r="104" spans="2:82" x14ac:dyDescent="0.2">
      <c r="B104" s="669">
        <v>99</v>
      </c>
      <c r="C104" s="250" t="str">
        <f>IF('Customer Inputs'!$C114="","",'Customer Inputs'!$C114)</f>
        <v/>
      </c>
      <c r="D104" s="250" t="str">
        <f>IF(OR('Customer Inputs'!E114="",'Customer Inputs'!E114="No"),"",IF(F104="YES",References!$H$13,References!$H$12))</f>
        <v/>
      </c>
      <c r="E104" s="250" t="str">
        <f>IF(C104="","",'Customer Inputs'!$W114)</f>
        <v/>
      </c>
      <c r="F104" s="250" t="str">
        <f>IF(OR('Customer Inputs'!T114="",'Customer Inputs'!T114="No"),"","Yes")</f>
        <v/>
      </c>
      <c r="G104" s="251" t="str">
        <f>IF(C104="","",'Customer Inputs'!$M114)</f>
        <v/>
      </c>
      <c r="H104" s="251" t="str">
        <f t="shared" si="38"/>
        <v/>
      </c>
      <c r="I104" s="251" t="str">
        <f>IF(C104="","",'Customer Inputs'!$K114)</f>
        <v/>
      </c>
      <c r="J104" s="251" t="str">
        <f t="shared" si="39"/>
        <v/>
      </c>
      <c r="K104" s="251" t="str">
        <f t="shared" si="40"/>
        <v/>
      </c>
      <c r="L104" s="251" t="str">
        <f>IF(OR(D104="",'Customer Inputs'!$L114=""),"",'Customer Inputs'!$L114)</f>
        <v/>
      </c>
      <c r="M104" s="251" t="str">
        <f>IF(AND(C104="",D104=""),"",'Customer Inputs'!$AD114)</f>
        <v/>
      </c>
      <c r="N104" s="251" t="str">
        <f t="shared" si="41"/>
        <v/>
      </c>
      <c r="O104" s="690" t="str">
        <f>IF(AND(C104="",D104=""),"",'Customer Inputs'!$AB114)</f>
        <v/>
      </c>
      <c r="P104" s="251" t="str">
        <f>IF(OR(AA104=0,AA104&lt;0),"",IF(OR(C104="L734",C104="L734-P",C104="L744",C104="L744-P"),'Customer Inputs'!AB114,O104))</f>
        <v/>
      </c>
      <c r="Q104" s="251" t="str">
        <f t="shared" si="42"/>
        <v/>
      </c>
      <c r="R104" s="252" t="str">
        <f>IF(AND(C104="",D104=""),"",INDEX(References!$E$4:$E$65,MATCH('Customer Inputs'!$T$6,References!$D$4:$D$65,0)))</f>
        <v/>
      </c>
      <c r="S104" s="672" t="str">
        <f t="shared" si="68"/>
        <v/>
      </c>
      <c r="T104" s="673" t="str">
        <f t="shared" si="43"/>
        <v/>
      </c>
      <c r="U104" s="674" t="str">
        <f>IF(OR(M104=0,O104=0,'Customer Inputs'!Q114="",R104=0),"","PASS")</f>
        <v/>
      </c>
      <c r="V104" s="674" t="str">
        <f>IF(ADMIN!AE104="YES","YES",IF(ADMIN!AE104="NO","NO",""))</f>
        <v/>
      </c>
      <c r="W104" s="674" t="str">
        <f t="shared" si="44"/>
        <v/>
      </c>
      <c r="X104" s="674" t="str">
        <f t="shared" si="45"/>
        <v/>
      </c>
      <c r="Y104" s="674" t="str">
        <f t="shared" si="46"/>
        <v/>
      </c>
      <c r="Z104" s="255" t="str">
        <f>IF(AND(C104="",D104=""),"",IF(C104="",INDEX(References!$J$4:$J$13,MATCH(Calculations!$D104,References!H$4:$H$13,0)),(INDEX(References!$J$4:$J$13,MATCH(Calculations!$C104,References!H$4:$H$13,0)))))</f>
        <v/>
      </c>
      <c r="AA104" s="675" t="str">
        <f t="shared" si="47"/>
        <v/>
      </c>
      <c r="AB104" s="256" t="str">
        <f t="shared" si="48"/>
        <v/>
      </c>
      <c r="AC104" s="676" t="str">
        <f>IF(OR(C104="",I104=""),"",IF(U104="PASS",ROUND(AA104/X104,References!$B$23),IF(NOT(V104="YES"),0,ROUND(AA104/X104,References!$B$23))))</f>
        <v/>
      </c>
      <c r="AD104" s="676" t="str">
        <f>IF(AND(C104="",D104=""),"",IF(OR(D104=0,L104=0,Y104=""),0,ROUND(AB104/Y104,References!$B$23)))</f>
        <v/>
      </c>
      <c r="AE104" s="256" t="str">
        <f>IF(OR(C104="",I104=""),"",IF(U104="PASS",ROUND(AC104*X104,References!$B$23),IF(NOT(V104="YES"),0,ROUND(AC104*X104,References!$B$23))))</f>
        <v/>
      </c>
      <c r="AF104" s="256" t="str">
        <f>IF(AND(C104="",D104=""),"",IF(OR(D104=0,L104=0,Y104=""),0,ROUND(AD104*Y104,References!$B$23)))</f>
        <v/>
      </c>
      <c r="AG104" s="257" t="str">
        <f>IF(AND(C104="",D104=""),"",IF(C104="",INDEX(References!$K$4:$K$13,MATCH(Calculations!$D104,References!$H$4:$H$13,0)),INDEX(References!$K$4:$K$13,MATCH(Calculations!C104,References!$H$4:$H$13,0))))</f>
        <v/>
      </c>
      <c r="AH104" s="256" t="str">
        <f t="shared" si="66"/>
        <v/>
      </c>
      <c r="AI104" s="256" t="str">
        <f t="shared" si="67"/>
        <v/>
      </c>
      <c r="AJ104" s="257" t="str">
        <f>IF(OR(C104="",I104=""),"",IF(U104="PASS",ROUND(AH104/X104,References!$B$22),IF(NOT(V104="YES"),0,ROUND(AH104/X104,References!$B$22))))</f>
        <v/>
      </c>
      <c r="AK104" s="257">
        <f>IF(OR(D104="",L104=""),0,ROUND(AI104/Y104,References!$B$22))</f>
        <v>0</v>
      </c>
      <c r="AL104" s="258">
        <f>IF(OR(C104="",I104=""),0,IF(U104="PASS",ROUND(AJ104*X104,References!$B$22)))</f>
        <v>0</v>
      </c>
      <c r="AM104" s="258">
        <f>IF(OR(D104="",L104=""),0,IF(U104="PASS",ROUND(AK104*Y104,References!$B$22)))</f>
        <v>0</v>
      </c>
      <c r="AN104" s="258" t="str">
        <f t="shared" si="49"/>
        <v/>
      </c>
      <c r="AO104" s="259" t="str">
        <f>IF(D104="","",IF('Customer Information'!$L$15="Yes",(INDEX(References!$H$4:$AG$13,MATCH(Calculations!D104,References!$H$4:$H$13,0),25)),IF('Customer Information'!$L$15="No",(INDEX(References!$H$4:$AG$13,MATCH(Calculations!D104,References!$H$4:$H$13,0),24)))))</f>
        <v/>
      </c>
      <c r="AP104" s="541" t="str">
        <f>IF(C104="","",IF('Customer Information'!$L$15="Yes",(INDEX(References!$H$4:$AG$13,MATCH(Calculations!C104,References!$H$4:$H$13,0),25)),IF('Customer Information'!$L$15="No",(INDEX(References!$H$4:$AG$13,MATCH(Calculations!C104,References!$H$4:$H$13,0),24)))))</f>
        <v/>
      </c>
      <c r="AQ104" s="677" t="str">
        <f t="shared" si="50"/>
        <v/>
      </c>
      <c r="AR104" s="541" t="str">
        <f t="shared" si="51"/>
        <v/>
      </c>
      <c r="AS104" s="541">
        <f>IF(D104="",0,INDEX(References!$AG$4:$AG$13,MATCH(D104,References!$H$4:$H$13,0)))</f>
        <v>0</v>
      </c>
      <c r="AT104" s="541">
        <f>IF(C104="",0,INDEX(References!$AG$4:$AG$12,MATCH(C104,References!$H$4:$H$12,0)))</f>
        <v>0</v>
      </c>
      <c r="AU104" s="677" t="str">
        <f t="shared" si="52"/>
        <v/>
      </c>
      <c r="AV104" s="541" t="str">
        <f t="shared" si="53"/>
        <v/>
      </c>
      <c r="AW104" s="678" t="str">
        <f t="shared" si="54"/>
        <v/>
      </c>
      <c r="AX104" s="249"/>
      <c r="AY104" s="679" t="str">
        <f>IF(C104="","",INDEX(References!$I$4:$I$13,MATCH(Calculations!C104,References!$H$4:$H$13,0)))</f>
        <v/>
      </c>
      <c r="AZ104" s="680" t="str">
        <f>IF(C104="","",INDEX(References!$M$4:$M$13,MATCH(Calculations!C104,References!$H$4:$H$13,0)))</f>
        <v/>
      </c>
      <c r="BA104" s="680" t="str">
        <f>IF(C104="","",INDEX(References!$N$4:$N$13,MATCH(Calculations!C104,References!$H$4:$H$13,0)))</f>
        <v/>
      </c>
      <c r="BB104" s="681" t="str">
        <f>IF(C104="","",(AC104*AY104)/(1-INDEX(References!$O$4:$O$13,MATCH(Calculations!C104,References!$H$4:$H$13,0)))*((1-AZ104)*(1+BA104)))</f>
        <v/>
      </c>
      <c r="BC104" s="682" t="str">
        <f>IF(C104="","",(AJ104/(1-INDEX(References!$P$4:$P$13,MATCH(Calculations!C104,References!$H$4:$H$13,0)))*((1-AZ104)*(1+BA104))))</f>
        <v/>
      </c>
      <c r="BE104" s="683" t="str">
        <f>IF(D104="","",(INDEX(References!$I$4:$I$13,MATCH(Calculations!D104,References!$H$4:$H$13,0))))</f>
        <v/>
      </c>
      <c r="BF104" s="680" t="str">
        <f>IF(D104="","",INDEX(References!$M$4:$M$13,MATCH(Calculations!D104,References!$H$4:$H$13,0)))</f>
        <v/>
      </c>
      <c r="BG104" s="680" t="str">
        <f>IF(D104="","",INDEX(References!$N$4:$N$13,MATCH(Calculations!D104,References!$H$4:$H$13,0)))</f>
        <v/>
      </c>
      <c r="BH104" s="681" t="str">
        <f>IF(D104="","",(AD104*BE104)/(1-INDEX(References!$O$4:$O$13,MATCH(Calculations!D104,References!$H$4:$H$13,0)))*((1-BF104)*(1+BG104)))</f>
        <v/>
      </c>
      <c r="BI104" s="682" t="str">
        <f>IF(D104="","",AK104/(1-INDEX(References!$P$4:$P$13,MATCH(Calculations!D104,References!$H$4:$H$13,0)))*((1-BF104)*(1+BG104)))</f>
        <v/>
      </c>
      <c r="BK104" s="679" t="str">
        <f t="shared" si="55"/>
        <v/>
      </c>
      <c r="BL104" s="680" t="str">
        <f t="shared" si="56"/>
        <v/>
      </c>
      <c r="BM104" s="680" t="str">
        <f>IF(OR(C104="",I104=""),"",IF(U104="PASS",ROUND(BK104/X104,References!$B$22),IF(NOT(V104="YES"),0,ROUND(BK104/X104,References!$B$22))))</f>
        <v/>
      </c>
      <c r="BN104" s="680">
        <f>IF(OR(D104="",L104=""),0,ROUND(BL104/Y104,References!$B$22))</f>
        <v>0</v>
      </c>
      <c r="BO104" s="684" t="str">
        <f>IF(AND(C104="",D104=""),"",IF(C104="",INDEX(References!#REF!,MATCH(Calculations!$D104,References!#REF!,0)),(INDEX(References!$L$4:$L$13,MATCH(Calculations!$C104,References!$H$4:$H$13,0)))))</f>
        <v/>
      </c>
      <c r="BP104" s="684" t="str">
        <f t="shared" si="57"/>
        <v/>
      </c>
      <c r="BQ104" s="684" t="str">
        <f t="shared" si="58"/>
        <v/>
      </c>
      <c r="BR104" s="684" t="str">
        <f t="shared" si="59"/>
        <v/>
      </c>
      <c r="BS104" s="691" t="str">
        <f t="shared" si="60"/>
        <v/>
      </c>
      <c r="BU104" s="692" t="str">
        <f>IF(AH104="","",AH104*References!$B$47)</f>
        <v/>
      </c>
      <c r="BV104" s="693" t="str">
        <f>IF(AI104="","",AI104*References!$B$47)</f>
        <v/>
      </c>
      <c r="BW104" s="693" t="str">
        <f>IF(AJ104="","",AJ104*References!$B$47)</f>
        <v/>
      </c>
      <c r="BX104" s="682">
        <f>IF(AK104="","",AK104*References!$B$47)</f>
        <v>0</v>
      </c>
      <c r="BZ104" s="692">
        <f t="shared" si="61"/>
        <v>0</v>
      </c>
      <c r="CA104" s="693">
        <f t="shared" si="62"/>
        <v>0</v>
      </c>
      <c r="CB104" s="693" t="str">
        <f t="shared" si="63"/>
        <v/>
      </c>
      <c r="CC104" s="693" t="str">
        <f t="shared" si="64"/>
        <v/>
      </c>
      <c r="CD104" s="682" t="str">
        <f t="shared" si="65"/>
        <v/>
      </c>
    </row>
    <row r="105" spans="2:82" x14ac:dyDescent="0.2">
      <c r="B105" s="669">
        <v>100</v>
      </c>
      <c r="C105" s="250" t="str">
        <f>IF('Customer Inputs'!$C115="","",'Customer Inputs'!$C115)</f>
        <v/>
      </c>
      <c r="D105" s="250" t="str">
        <f>IF(OR('Customer Inputs'!E115="",'Customer Inputs'!E115="No"),"",IF(F105="YES",References!$H$13,References!$H$12))</f>
        <v/>
      </c>
      <c r="E105" s="250" t="str">
        <f>IF(C105="","",'Customer Inputs'!$W115)</f>
        <v/>
      </c>
      <c r="F105" s="250" t="str">
        <f>IF(OR('Customer Inputs'!T115="",'Customer Inputs'!T115="No"),"","Yes")</f>
        <v/>
      </c>
      <c r="G105" s="251" t="str">
        <f>IF(C105="","",'Customer Inputs'!$M115)</f>
        <v/>
      </c>
      <c r="H105" s="251" t="str">
        <f t="shared" si="38"/>
        <v/>
      </c>
      <c r="I105" s="251" t="str">
        <f>IF(C105="","",'Customer Inputs'!$K115)</f>
        <v/>
      </c>
      <c r="J105" s="251" t="str">
        <f t="shared" si="39"/>
        <v/>
      </c>
      <c r="K105" s="251" t="str">
        <f t="shared" si="40"/>
        <v/>
      </c>
      <c r="L105" s="251" t="str">
        <f>IF(OR(D105="",'Customer Inputs'!$L115=""),"",'Customer Inputs'!$L115)</f>
        <v/>
      </c>
      <c r="M105" s="251" t="str">
        <f>IF(AND(C105="",D105=""),"",'Customer Inputs'!$AD115)</f>
        <v/>
      </c>
      <c r="N105" s="251" t="str">
        <f t="shared" si="41"/>
        <v/>
      </c>
      <c r="O105" s="690" t="str">
        <f>IF(AND(C105="",D105=""),"",'Customer Inputs'!$AB115)</f>
        <v/>
      </c>
      <c r="P105" s="251" t="str">
        <f>IF(OR(AA105=0,AA105&lt;0),"",IF(OR(C105="L734",C105="L734-P",C105="L744",C105="L744-P"),'Customer Inputs'!AB115,O105))</f>
        <v/>
      </c>
      <c r="Q105" s="251" t="str">
        <f t="shared" si="42"/>
        <v/>
      </c>
      <c r="R105" s="252" t="str">
        <f>IF(AND(C105="",D105=""),"",INDEX(References!$E$4:$E$65,MATCH('Customer Inputs'!$T$6,References!$D$4:$D$65,0)))</f>
        <v/>
      </c>
      <c r="S105" s="672" t="str">
        <f t="shared" si="68"/>
        <v/>
      </c>
      <c r="T105" s="673" t="str">
        <f t="shared" si="43"/>
        <v/>
      </c>
      <c r="U105" s="674" t="str">
        <f>IF(OR(M105=0,O105=0,'Customer Inputs'!Q115="",R105=0),"","PASS")</f>
        <v/>
      </c>
      <c r="V105" s="674" t="str">
        <f>IF(ADMIN!AE105="YES","YES",IF(ADMIN!AE105="NO","NO",""))</f>
        <v/>
      </c>
      <c r="W105" s="674" t="str">
        <f t="shared" si="44"/>
        <v/>
      </c>
      <c r="X105" s="674" t="str">
        <f t="shared" si="45"/>
        <v/>
      </c>
      <c r="Y105" s="674" t="str">
        <f t="shared" si="46"/>
        <v/>
      </c>
      <c r="Z105" s="255" t="str">
        <f>IF(AND(C105="",D105=""),"",IF(C105="",INDEX(References!$J$4:$J$13,MATCH(Calculations!$D105,References!H$4:$H$13,0)),(INDEX(References!$J$4:$J$13,MATCH(Calculations!$C105,References!H$4:$H$13,0)))))</f>
        <v/>
      </c>
      <c r="AA105" s="675" t="str">
        <f t="shared" si="47"/>
        <v/>
      </c>
      <c r="AB105" s="256" t="str">
        <f t="shared" si="48"/>
        <v/>
      </c>
      <c r="AC105" s="676" t="str">
        <f>IF(OR(C105="",I105=""),"",IF(U105="PASS",ROUND(AA105/X105,References!$B$23),IF(NOT(V105="YES"),0,ROUND(AA105/X105,References!$B$23))))</f>
        <v/>
      </c>
      <c r="AD105" s="676" t="str">
        <f>IF(AND(C105="",D105=""),"",IF(OR(D105=0,L105=0,Y105=""),0,ROUND(AB105/Y105,References!$B$23)))</f>
        <v/>
      </c>
      <c r="AE105" s="256" t="str">
        <f>IF(OR(C105="",I105=""),"",IF(U105="PASS",ROUND(AC105*X105,References!$B$23),IF(NOT(V105="YES"),0,ROUND(AC105*X105,References!$B$23))))</f>
        <v/>
      </c>
      <c r="AF105" s="256" t="str">
        <f>IF(AND(C105="",D105=""),"",IF(OR(D105=0,L105=0,Y105=""),0,ROUND(AD105*Y105,References!$B$23)))</f>
        <v/>
      </c>
      <c r="AG105" s="257" t="str">
        <f>IF(AND(C105="",D105=""),"",IF(C105="",INDEX(References!$K$4:$K$13,MATCH(Calculations!$D105,References!$H$4:$H$13,0)),INDEX(References!$K$4:$K$13,MATCH(Calculations!C105,References!$H$4:$H$13,0))))</f>
        <v/>
      </c>
      <c r="AH105" s="256" t="str">
        <f t="shared" si="66"/>
        <v/>
      </c>
      <c r="AI105" s="256" t="str">
        <f t="shared" si="67"/>
        <v/>
      </c>
      <c r="AJ105" s="257" t="str">
        <f>IF(OR(C105="",I105=""),"",IF(U105="PASS",ROUND(AH105/X105,References!$B$22),IF(NOT(V105="YES"),0,ROUND(AH105/X105,References!$B$22))))</f>
        <v/>
      </c>
      <c r="AK105" s="257">
        <f>IF(OR(D105="",L105=""),0,ROUND(AI105/Y105,References!$B$22))</f>
        <v>0</v>
      </c>
      <c r="AL105" s="258">
        <f>IF(OR(C105="",I105=""),0,IF(U105="PASS",ROUND(AJ105*X105,References!$B$22)))</f>
        <v>0</v>
      </c>
      <c r="AM105" s="258">
        <f>IF(OR(D105="",L105=""),0,IF(U105="PASS",ROUND(AK105*Y105,References!$B$22)))</f>
        <v>0</v>
      </c>
      <c r="AN105" s="258" t="str">
        <f t="shared" si="49"/>
        <v/>
      </c>
      <c r="AO105" s="259" t="str">
        <f>IF(D105="","",IF('Customer Information'!$L$15="Yes",(INDEX(References!$H$4:$AG$13,MATCH(Calculations!D105,References!$H$4:$H$13,0),25)),IF('Customer Information'!$L$15="No",(INDEX(References!$H$4:$AG$13,MATCH(Calculations!D105,References!$H$4:$H$13,0),24)))))</f>
        <v/>
      </c>
      <c r="AP105" s="541" t="str">
        <f>IF(C105="","",IF('Customer Information'!$L$15="Yes",(INDEX(References!$H$4:$AG$13,MATCH(Calculations!C105,References!$H$4:$H$13,0),25)),IF('Customer Information'!$L$15="No",(INDEX(References!$H$4:$AG$13,MATCH(Calculations!C105,References!$H$4:$H$13,0),24)))))</f>
        <v/>
      </c>
      <c r="AQ105" s="677" t="str">
        <f t="shared" si="50"/>
        <v/>
      </c>
      <c r="AR105" s="541" t="str">
        <f t="shared" si="51"/>
        <v/>
      </c>
      <c r="AS105" s="541">
        <f>IF(D105="",0,INDEX(References!$AG$4:$AG$13,MATCH(D105,References!$H$4:$H$13,0)))</f>
        <v>0</v>
      </c>
      <c r="AT105" s="541">
        <f>IF(C105="",0,INDEX(References!$AG$4:$AG$12,MATCH(C105,References!$H$4:$H$12,0)))</f>
        <v>0</v>
      </c>
      <c r="AU105" s="677" t="str">
        <f t="shared" si="52"/>
        <v/>
      </c>
      <c r="AV105" s="541" t="str">
        <f t="shared" si="53"/>
        <v/>
      </c>
      <c r="AW105" s="678" t="str">
        <f t="shared" si="54"/>
        <v/>
      </c>
      <c r="AX105" s="249"/>
      <c r="AY105" s="679" t="str">
        <f>IF(C105="","",INDEX(References!$I$4:$I$13,MATCH(Calculations!C105,References!$H$4:$H$13,0)))</f>
        <v/>
      </c>
      <c r="AZ105" s="680" t="str">
        <f>IF(C105="","",INDEX(References!$M$4:$M$13,MATCH(Calculations!C105,References!$H$4:$H$13,0)))</f>
        <v/>
      </c>
      <c r="BA105" s="680" t="str">
        <f>IF(C105="","",INDEX(References!$N$4:$N$13,MATCH(Calculations!C105,References!$H$4:$H$13,0)))</f>
        <v/>
      </c>
      <c r="BB105" s="681" t="str">
        <f>IF(C105="","",(AC105*AY105)/(1-INDEX(References!$O$4:$O$13,MATCH(Calculations!C105,References!$H$4:$H$13,0)))*((1-AZ105)*(1+BA105)))</f>
        <v/>
      </c>
      <c r="BC105" s="682" t="str">
        <f>IF(C105="","",(AJ105/(1-INDEX(References!$P$4:$P$13,MATCH(Calculations!C105,References!$H$4:$H$13,0)))*((1-AZ105)*(1+BA105))))</f>
        <v/>
      </c>
      <c r="BE105" s="683" t="str">
        <f>IF(D105="","",(INDEX(References!$I$4:$I$13,MATCH(Calculations!D105,References!$H$4:$H$13,0))))</f>
        <v/>
      </c>
      <c r="BF105" s="680" t="str">
        <f>IF(D105="","",INDEX(References!$M$4:$M$13,MATCH(Calculations!D105,References!$H$4:$H$13,0)))</f>
        <v/>
      </c>
      <c r="BG105" s="680" t="str">
        <f>IF(D105="","",INDEX(References!$N$4:$N$13,MATCH(Calculations!D105,References!$H$4:$H$13,0)))</f>
        <v/>
      </c>
      <c r="BH105" s="681" t="str">
        <f>IF(D105="","",(AD105*BE105)/(1-INDEX(References!$O$4:$O$13,MATCH(Calculations!D105,References!$H$4:$H$13,0)))*((1-BF105)*(1+BG105)))</f>
        <v/>
      </c>
      <c r="BI105" s="682" t="str">
        <f>IF(D105="","",AK105/(1-INDEX(References!$P$4:$P$13,MATCH(Calculations!D105,References!$H$4:$H$13,0)))*((1-BF105)*(1+BG105)))</f>
        <v/>
      </c>
      <c r="BK105" s="679" t="str">
        <f t="shared" si="55"/>
        <v/>
      </c>
      <c r="BL105" s="680" t="str">
        <f t="shared" si="56"/>
        <v/>
      </c>
      <c r="BM105" s="680" t="str">
        <f>IF(OR(C105="",I105=""),"",IF(U105="PASS",ROUND(BK105/X105,References!$B$22),IF(NOT(V105="YES"),0,ROUND(BK105/X105,References!$B$22))))</f>
        <v/>
      </c>
      <c r="BN105" s="680">
        <f>IF(OR(D105="",L105=""),0,ROUND(BL105/Y105,References!$B$22))</f>
        <v>0</v>
      </c>
      <c r="BO105" s="684" t="str">
        <f>IF(AND(C105="",D105=""),"",IF(C105="",INDEX(References!#REF!,MATCH(Calculations!$D105,References!#REF!,0)),(INDEX(References!$L$4:$L$13,MATCH(Calculations!$C105,References!$H$4:$H$13,0)))))</f>
        <v/>
      </c>
      <c r="BP105" s="684" t="str">
        <f t="shared" si="57"/>
        <v/>
      </c>
      <c r="BQ105" s="684" t="str">
        <f t="shared" si="58"/>
        <v/>
      </c>
      <c r="BR105" s="684" t="str">
        <f t="shared" si="59"/>
        <v/>
      </c>
      <c r="BS105" s="691" t="str">
        <f t="shared" si="60"/>
        <v/>
      </c>
      <c r="BU105" s="692" t="str">
        <f>IF(AH105="","",AH105*References!$B$47)</f>
        <v/>
      </c>
      <c r="BV105" s="693" t="str">
        <f>IF(AI105="","",AI105*References!$B$47)</f>
        <v/>
      </c>
      <c r="BW105" s="693" t="str">
        <f>IF(AJ105="","",AJ105*References!$B$47)</f>
        <v/>
      </c>
      <c r="BX105" s="682">
        <f>IF(AK105="","",AK105*References!$B$47)</f>
        <v>0</v>
      </c>
      <c r="BZ105" s="692">
        <f t="shared" si="61"/>
        <v>0</v>
      </c>
      <c r="CA105" s="693">
        <f t="shared" si="62"/>
        <v>0</v>
      </c>
      <c r="CB105" s="693" t="str">
        <f t="shared" si="63"/>
        <v/>
      </c>
      <c r="CC105" s="693" t="str">
        <f t="shared" si="64"/>
        <v/>
      </c>
      <c r="CD105" s="682" t="str">
        <f t="shared" si="65"/>
        <v/>
      </c>
    </row>
    <row r="106" spans="2:82" x14ac:dyDescent="0.2">
      <c r="B106" s="669">
        <v>101</v>
      </c>
      <c r="C106" s="250" t="str">
        <f>IF('Customer Inputs'!$C116="","",'Customer Inputs'!$C116)</f>
        <v/>
      </c>
      <c r="D106" s="250" t="str">
        <f>IF(OR('Customer Inputs'!E116="",'Customer Inputs'!E116="No"),"",IF(F106="YES",References!$H$13,References!$H$12))</f>
        <v/>
      </c>
      <c r="E106" s="250" t="str">
        <f>IF(C106="","",'Customer Inputs'!$W116)</f>
        <v/>
      </c>
      <c r="F106" s="250" t="str">
        <f>IF(OR('Customer Inputs'!T116="",'Customer Inputs'!T116="No"),"","Yes")</f>
        <v/>
      </c>
      <c r="G106" s="251" t="str">
        <f>IF(C106="","",'Customer Inputs'!$M116)</f>
        <v/>
      </c>
      <c r="H106" s="251" t="str">
        <f t="shared" si="38"/>
        <v/>
      </c>
      <c r="I106" s="251" t="str">
        <f>IF(C106="","",'Customer Inputs'!$K116)</f>
        <v/>
      </c>
      <c r="J106" s="251" t="str">
        <f t="shared" si="39"/>
        <v/>
      </c>
      <c r="K106" s="251" t="str">
        <f t="shared" si="40"/>
        <v/>
      </c>
      <c r="L106" s="251" t="str">
        <f>IF(OR(D106="",'Customer Inputs'!$L116=""),"",'Customer Inputs'!$L116)</f>
        <v/>
      </c>
      <c r="M106" s="251" t="str">
        <f>IF(AND(C106="",D106=""),"",'Customer Inputs'!$AD116)</f>
        <v/>
      </c>
      <c r="N106" s="251" t="str">
        <f t="shared" si="41"/>
        <v/>
      </c>
      <c r="O106" s="690" t="str">
        <f>IF(AND(C106="",D106=""),"",'Customer Inputs'!$AB116)</f>
        <v/>
      </c>
      <c r="P106" s="251" t="str">
        <f>IF(OR(AA106=0,AA106&lt;0),"",IF(OR(C106="L734",C106="L734-P",C106="L744",C106="L744-P"),'Customer Inputs'!AB116,O106))</f>
        <v/>
      </c>
      <c r="Q106" s="251" t="str">
        <f t="shared" si="42"/>
        <v/>
      </c>
      <c r="R106" s="252" t="str">
        <f>IF(AND(C106="",D106=""),"",INDEX(References!$E$4:$E$65,MATCH('Customer Inputs'!$T$6,References!$D$4:$D$65,0)))</f>
        <v/>
      </c>
      <c r="S106" s="672" t="str">
        <f t="shared" si="68"/>
        <v/>
      </c>
      <c r="T106" s="673" t="str">
        <f t="shared" si="43"/>
        <v/>
      </c>
      <c r="U106" s="674" t="str">
        <f>IF(OR(M106=0,O106=0,'Customer Inputs'!Q116="",R106=0),"","PASS")</f>
        <v/>
      </c>
      <c r="V106" s="674" t="str">
        <f>IF(ADMIN!AE106="YES","YES",IF(ADMIN!AE106="NO","NO",""))</f>
        <v/>
      </c>
      <c r="W106" s="674" t="str">
        <f t="shared" si="44"/>
        <v/>
      </c>
      <c r="X106" s="674" t="str">
        <f t="shared" si="45"/>
        <v/>
      </c>
      <c r="Y106" s="674" t="str">
        <f t="shared" si="46"/>
        <v/>
      </c>
      <c r="Z106" s="255" t="str">
        <f>IF(AND(C106="",D106=""),"",IF(C106="",INDEX(References!$J$4:$J$13,MATCH(Calculations!$D106,References!H$4:$H$13,0)),(INDEX(References!$J$4:$J$13,MATCH(Calculations!$C106,References!H$4:$H$13,0)))))</f>
        <v/>
      </c>
      <c r="AA106" s="675" t="str">
        <f t="shared" si="47"/>
        <v/>
      </c>
      <c r="AB106" s="256" t="str">
        <f t="shared" si="48"/>
        <v/>
      </c>
      <c r="AC106" s="676" t="str">
        <f>IF(OR(C106="",I106=""),"",IF(U106="PASS",ROUND(AA106/X106,References!$B$23),IF(NOT(V106="YES"),0,ROUND(AA106/X106,References!$B$23))))</f>
        <v/>
      </c>
      <c r="AD106" s="676" t="str">
        <f>IF(AND(C106="",D106=""),"",IF(OR(D106=0,L106=0,Y106=""),0,ROUND(AB106/Y106,References!$B$23)))</f>
        <v/>
      </c>
      <c r="AE106" s="256" t="str">
        <f>IF(OR(C106="",I106=""),"",IF(U106="PASS",ROUND(AC106*X106,References!$B$23),IF(NOT(V106="YES"),0,ROUND(AC106*X106,References!$B$23))))</f>
        <v/>
      </c>
      <c r="AF106" s="256" t="str">
        <f>IF(AND(C106="",D106=""),"",IF(OR(D106=0,L106=0,Y106=""),0,ROUND(AD106*Y106,References!$B$23)))</f>
        <v/>
      </c>
      <c r="AG106" s="257" t="str">
        <f>IF(AND(C106="",D106=""),"",IF(C106="",INDEX(References!$K$4:$K$13,MATCH(Calculations!$D106,References!$H$4:$H$13,0)),INDEX(References!$K$4:$K$13,MATCH(Calculations!C106,References!$H$4:$H$13,0))))</f>
        <v/>
      </c>
      <c r="AH106" s="256" t="str">
        <f t="shared" si="66"/>
        <v/>
      </c>
      <c r="AI106" s="256" t="str">
        <f t="shared" si="67"/>
        <v/>
      </c>
      <c r="AJ106" s="257" t="str">
        <f>IF(OR(C106="",I106=""),"",IF(U106="PASS",ROUND(AH106/X106,References!$B$22),IF(NOT(V106="YES"),0,ROUND(AH106/X106,References!$B$22))))</f>
        <v/>
      </c>
      <c r="AK106" s="257">
        <f>IF(OR(D106="",L106=""),0,ROUND(AI106/Y106,References!$B$22))</f>
        <v>0</v>
      </c>
      <c r="AL106" s="258">
        <f>IF(OR(C106="",I106=""),0,IF(U106="PASS",ROUND(AJ106*X106,References!$B$22)))</f>
        <v>0</v>
      </c>
      <c r="AM106" s="258">
        <f>IF(OR(D106="",L106=""),0,IF(U106="PASS",ROUND(AK106*Y106,References!$B$22)))</f>
        <v>0</v>
      </c>
      <c r="AN106" s="258" t="str">
        <f t="shared" si="49"/>
        <v/>
      </c>
      <c r="AO106" s="259" t="str">
        <f>IF(D106="","",IF('Customer Information'!$L$15="Yes",(INDEX(References!$H$4:$AG$13,MATCH(Calculations!D106,References!$H$4:$H$13,0),25)),IF('Customer Information'!$L$15="No",(INDEX(References!$H$4:$AG$13,MATCH(Calculations!D106,References!$H$4:$H$13,0),24)))))</f>
        <v/>
      </c>
      <c r="AP106" s="541" t="str">
        <f>IF(C106="","",IF('Customer Information'!$L$15="Yes",(INDEX(References!$H$4:$AG$13,MATCH(Calculations!C106,References!$H$4:$H$13,0),25)),IF('Customer Information'!$L$15="No",(INDEX(References!$H$4:$AG$13,MATCH(Calculations!C106,References!$H$4:$H$13,0),24)))))</f>
        <v/>
      </c>
      <c r="AQ106" s="677" t="str">
        <f t="shared" si="50"/>
        <v/>
      </c>
      <c r="AR106" s="541" t="str">
        <f t="shared" si="51"/>
        <v/>
      </c>
      <c r="AS106" s="541">
        <f>IF(D106="",0,INDEX(References!$AG$4:$AG$13,MATCH(D106,References!$H$4:$H$13,0)))</f>
        <v>0</v>
      </c>
      <c r="AT106" s="541">
        <f>IF(C106="",0,INDEX(References!$AG$4:$AG$12,MATCH(C106,References!$H$4:$H$12,0)))</f>
        <v>0</v>
      </c>
      <c r="AU106" s="677" t="str">
        <f t="shared" si="52"/>
        <v/>
      </c>
      <c r="AV106" s="541" t="str">
        <f t="shared" si="53"/>
        <v/>
      </c>
      <c r="AW106" s="678" t="str">
        <f t="shared" si="54"/>
        <v/>
      </c>
      <c r="AX106" s="249"/>
      <c r="AY106" s="679" t="str">
        <f>IF(C106="","",INDEX(References!$I$4:$I$13,MATCH(Calculations!C106,References!$H$4:$H$13,0)))</f>
        <v/>
      </c>
      <c r="AZ106" s="680" t="str">
        <f>IF(C106="","",INDEX(References!$M$4:$M$13,MATCH(Calculations!C106,References!$H$4:$H$13,0)))</f>
        <v/>
      </c>
      <c r="BA106" s="680" t="str">
        <f>IF(C106="","",INDEX(References!$N$4:$N$13,MATCH(Calculations!C106,References!$H$4:$H$13,0)))</f>
        <v/>
      </c>
      <c r="BB106" s="681" t="str">
        <f>IF(C106="","",(AC106*AY106)/(1-INDEX(References!$O$4:$O$13,MATCH(Calculations!C106,References!$H$4:$H$13,0)))*((1-AZ106)*(1+BA106)))</f>
        <v/>
      </c>
      <c r="BC106" s="682" t="str">
        <f>IF(C106="","",(AJ106/(1-INDEX(References!$P$4:$P$13,MATCH(Calculations!C106,References!$H$4:$H$13,0)))*((1-AZ106)*(1+BA106))))</f>
        <v/>
      </c>
      <c r="BE106" s="683" t="str">
        <f>IF(D106="","",(INDEX(References!$I$4:$I$13,MATCH(Calculations!D106,References!$H$4:$H$13,0))))</f>
        <v/>
      </c>
      <c r="BF106" s="680" t="str">
        <f>IF(D106="","",INDEX(References!$M$4:$M$13,MATCH(Calculations!D106,References!$H$4:$H$13,0)))</f>
        <v/>
      </c>
      <c r="BG106" s="680" t="str">
        <f>IF(D106="","",INDEX(References!$N$4:$N$13,MATCH(Calculations!D106,References!$H$4:$H$13,0)))</f>
        <v/>
      </c>
      <c r="BH106" s="681" t="str">
        <f>IF(D106="","",(AD106*BE106)/(1-INDEX(References!$O$4:$O$13,MATCH(Calculations!D106,References!$H$4:$H$13,0)))*((1-BF106)*(1+BG106)))</f>
        <v/>
      </c>
      <c r="BI106" s="682" t="str">
        <f>IF(D106="","",AK106/(1-INDEX(References!$P$4:$P$13,MATCH(Calculations!D106,References!$H$4:$H$13,0)))*((1-BF106)*(1+BG106)))</f>
        <v/>
      </c>
      <c r="BK106" s="679" t="str">
        <f t="shared" si="55"/>
        <v/>
      </c>
      <c r="BL106" s="680" t="str">
        <f t="shared" si="56"/>
        <v/>
      </c>
      <c r="BM106" s="680" t="str">
        <f>IF(OR(C106="",I106=""),"",IF(U106="PASS",ROUND(BK106/X106,References!$B$22),IF(NOT(V106="YES"),0,ROUND(BK106/X106,References!$B$22))))</f>
        <v/>
      </c>
      <c r="BN106" s="680">
        <f>IF(OR(D106="",L106=""),0,ROUND(BL106/Y106,References!$B$22))</f>
        <v>0</v>
      </c>
      <c r="BO106" s="684" t="str">
        <f>IF(AND(C106="",D106=""),"",IF(C106="",INDEX(References!#REF!,MATCH(Calculations!$D106,References!#REF!,0)),(INDEX(References!$L$4:$L$13,MATCH(Calculations!$C106,References!$H$4:$H$13,0)))))</f>
        <v/>
      </c>
      <c r="BP106" s="684" t="str">
        <f t="shared" si="57"/>
        <v/>
      </c>
      <c r="BQ106" s="684" t="str">
        <f t="shared" si="58"/>
        <v/>
      </c>
      <c r="BR106" s="684" t="str">
        <f t="shared" si="59"/>
        <v/>
      </c>
      <c r="BS106" s="691" t="str">
        <f t="shared" si="60"/>
        <v/>
      </c>
      <c r="BU106" s="692" t="str">
        <f>IF(AH106="","",AH106*References!$B$47)</f>
        <v/>
      </c>
      <c r="BV106" s="693" t="str">
        <f>IF(AI106="","",AI106*References!$B$47)</f>
        <v/>
      </c>
      <c r="BW106" s="693" t="str">
        <f>IF(AJ106="","",AJ106*References!$B$47)</f>
        <v/>
      </c>
      <c r="BX106" s="682">
        <f>IF(AK106="","",AK106*References!$B$47)</f>
        <v>0</v>
      </c>
      <c r="BZ106" s="692">
        <f t="shared" si="61"/>
        <v>0</v>
      </c>
      <c r="CA106" s="693">
        <f t="shared" si="62"/>
        <v>0</v>
      </c>
      <c r="CB106" s="693" t="str">
        <f t="shared" si="63"/>
        <v/>
      </c>
      <c r="CC106" s="693" t="str">
        <f t="shared" si="64"/>
        <v/>
      </c>
      <c r="CD106" s="682" t="str">
        <f t="shared" si="65"/>
        <v/>
      </c>
    </row>
    <row r="107" spans="2:82" x14ac:dyDescent="0.2">
      <c r="B107" s="669">
        <v>102</v>
      </c>
      <c r="C107" s="250" t="str">
        <f>IF('Customer Inputs'!$C117="","",'Customer Inputs'!$C117)</f>
        <v/>
      </c>
      <c r="D107" s="250" t="str">
        <f>IF(OR('Customer Inputs'!E117="",'Customer Inputs'!E117="No"),"",IF(F107="YES",References!$H$13,References!$H$12))</f>
        <v/>
      </c>
      <c r="E107" s="250" t="str">
        <f>IF(C107="","",'Customer Inputs'!$W117)</f>
        <v/>
      </c>
      <c r="F107" s="250" t="str">
        <f>IF(OR('Customer Inputs'!T117="",'Customer Inputs'!T117="No"),"","Yes")</f>
        <v/>
      </c>
      <c r="G107" s="251" t="str">
        <f>IF(C107="","",'Customer Inputs'!$M117)</f>
        <v/>
      </c>
      <c r="H107" s="251" t="str">
        <f t="shared" si="38"/>
        <v/>
      </c>
      <c r="I107" s="251" t="str">
        <f>IF(C107="","",'Customer Inputs'!$K117)</f>
        <v/>
      </c>
      <c r="J107" s="251" t="str">
        <f t="shared" si="39"/>
        <v/>
      </c>
      <c r="K107" s="251" t="str">
        <f t="shared" si="40"/>
        <v/>
      </c>
      <c r="L107" s="251" t="str">
        <f>IF(OR(D107="",'Customer Inputs'!$L117=""),"",'Customer Inputs'!$L117)</f>
        <v/>
      </c>
      <c r="M107" s="251" t="str">
        <f>IF(AND(C107="",D107=""),"",'Customer Inputs'!$AD117)</f>
        <v/>
      </c>
      <c r="N107" s="251" t="str">
        <f t="shared" si="41"/>
        <v/>
      </c>
      <c r="O107" s="690" t="str">
        <f>IF(AND(C107="",D107=""),"",'Customer Inputs'!$AB117)</f>
        <v/>
      </c>
      <c r="P107" s="251" t="str">
        <f>IF(OR(AA107=0,AA107&lt;0),"",IF(OR(C107="L734",C107="L734-P",C107="L744",C107="L744-P"),'Customer Inputs'!AB117,O107))</f>
        <v/>
      </c>
      <c r="Q107" s="251" t="str">
        <f t="shared" si="42"/>
        <v/>
      </c>
      <c r="R107" s="252" t="str">
        <f>IF(AND(C107="",D107=""),"",INDEX(References!$E$4:$E$65,MATCH('Customer Inputs'!$T$6,References!$D$4:$D$65,0)))</f>
        <v/>
      </c>
      <c r="S107" s="672" t="str">
        <f t="shared" si="68"/>
        <v/>
      </c>
      <c r="T107" s="673" t="str">
        <f t="shared" si="43"/>
        <v/>
      </c>
      <c r="U107" s="674" t="str">
        <f>IF(OR(M107=0,O107=0,'Customer Inputs'!Q117="",R107=0),"","PASS")</f>
        <v/>
      </c>
      <c r="V107" s="674" t="str">
        <f>IF(ADMIN!AE107="YES","YES",IF(ADMIN!AE107="NO","NO",""))</f>
        <v/>
      </c>
      <c r="W107" s="674" t="str">
        <f t="shared" si="44"/>
        <v/>
      </c>
      <c r="X107" s="674" t="str">
        <f t="shared" si="45"/>
        <v/>
      </c>
      <c r="Y107" s="674" t="str">
        <f t="shared" si="46"/>
        <v/>
      </c>
      <c r="Z107" s="255" t="str">
        <f>IF(AND(C107="",D107=""),"",IF(C107="",INDEX(References!$J$4:$J$13,MATCH(Calculations!$D107,References!H$4:$H$13,0)),(INDEX(References!$J$4:$J$13,MATCH(Calculations!$C107,References!H$4:$H$13,0)))))</f>
        <v/>
      </c>
      <c r="AA107" s="675" t="str">
        <f t="shared" si="47"/>
        <v/>
      </c>
      <c r="AB107" s="256" t="str">
        <f t="shared" si="48"/>
        <v/>
      </c>
      <c r="AC107" s="676" t="str">
        <f>IF(OR(C107="",I107=""),"",IF(U107="PASS",ROUND(AA107/X107,References!$B$23),IF(NOT(V107="YES"),0,ROUND(AA107/X107,References!$B$23))))</f>
        <v/>
      </c>
      <c r="AD107" s="676" t="str">
        <f>IF(AND(C107="",D107=""),"",IF(OR(D107=0,L107=0,Y107=""),0,ROUND(AB107/Y107,References!$B$23)))</f>
        <v/>
      </c>
      <c r="AE107" s="256" t="str">
        <f>IF(OR(C107="",I107=""),"",IF(U107="PASS",ROUND(AC107*X107,References!$B$23),IF(NOT(V107="YES"),0,ROUND(AC107*X107,References!$B$23))))</f>
        <v/>
      </c>
      <c r="AF107" s="256" t="str">
        <f>IF(AND(C107="",D107=""),"",IF(OR(D107=0,L107=0,Y107=""),0,ROUND(AD107*Y107,References!$B$23)))</f>
        <v/>
      </c>
      <c r="AG107" s="257" t="str">
        <f>IF(AND(C107="",D107=""),"",IF(C107="",INDEX(References!$K$4:$K$13,MATCH(Calculations!$D107,References!$H$4:$H$13,0)),INDEX(References!$K$4:$K$13,MATCH(Calculations!C107,References!$H$4:$H$13,0))))</f>
        <v/>
      </c>
      <c r="AH107" s="256" t="str">
        <f t="shared" si="66"/>
        <v/>
      </c>
      <c r="AI107" s="256" t="str">
        <f t="shared" si="67"/>
        <v/>
      </c>
      <c r="AJ107" s="257" t="str">
        <f>IF(OR(C107="",I107=""),"",IF(U107="PASS",ROUND(AH107/X107,References!$B$22),IF(NOT(V107="YES"),0,ROUND(AH107/X107,References!$B$22))))</f>
        <v/>
      </c>
      <c r="AK107" s="257">
        <f>IF(OR(D107="",L107=""),0,ROUND(AI107/Y107,References!$B$22))</f>
        <v>0</v>
      </c>
      <c r="AL107" s="258">
        <f>IF(OR(C107="",I107=""),0,IF(U107="PASS",ROUND(AJ107*X107,References!$B$22)))</f>
        <v>0</v>
      </c>
      <c r="AM107" s="258">
        <f>IF(OR(D107="",L107=""),0,IF(U107="PASS",ROUND(AK107*Y107,References!$B$22)))</f>
        <v>0</v>
      </c>
      <c r="AN107" s="258" t="str">
        <f t="shared" si="49"/>
        <v/>
      </c>
      <c r="AO107" s="259" t="str">
        <f>IF(D107="","",IF('Customer Information'!$L$15="Yes",(INDEX(References!$H$4:$AG$13,MATCH(Calculations!D107,References!$H$4:$H$13,0),25)),IF('Customer Information'!$L$15="No",(INDEX(References!$H$4:$AG$13,MATCH(Calculations!D107,References!$H$4:$H$13,0),24)))))</f>
        <v/>
      </c>
      <c r="AP107" s="541" t="str">
        <f>IF(C107="","",IF('Customer Information'!$L$15="Yes",(INDEX(References!$H$4:$AG$13,MATCH(Calculations!C107,References!$H$4:$H$13,0),25)),IF('Customer Information'!$L$15="No",(INDEX(References!$H$4:$AG$13,MATCH(Calculations!C107,References!$H$4:$H$13,0),24)))))</f>
        <v/>
      </c>
      <c r="AQ107" s="677" t="str">
        <f t="shared" si="50"/>
        <v/>
      </c>
      <c r="AR107" s="541" t="str">
        <f t="shared" si="51"/>
        <v/>
      </c>
      <c r="AS107" s="541">
        <f>IF(D107="",0,INDEX(References!$AG$4:$AG$13,MATCH(D107,References!$H$4:$H$13,0)))</f>
        <v>0</v>
      </c>
      <c r="AT107" s="541">
        <f>IF(C107="",0,INDEX(References!$AG$4:$AG$12,MATCH(C107,References!$H$4:$H$12,0)))</f>
        <v>0</v>
      </c>
      <c r="AU107" s="677" t="str">
        <f t="shared" si="52"/>
        <v/>
      </c>
      <c r="AV107" s="541" t="str">
        <f t="shared" si="53"/>
        <v/>
      </c>
      <c r="AW107" s="678" t="str">
        <f t="shared" si="54"/>
        <v/>
      </c>
      <c r="AX107" s="249"/>
      <c r="AY107" s="679" t="str">
        <f>IF(C107="","",INDEX(References!$I$4:$I$13,MATCH(Calculations!C107,References!$H$4:$H$13,0)))</f>
        <v/>
      </c>
      <c r="AZ107" s="680" t="str">
        <f>IF(C107="","",INDEX(References!$M$4:$M$13,MATCH(Calculations!C107,References!$H$4:$H$13,0)))</f>
        <v/>
      </c>
      <c r="BA107" s="680" t="str">
        <f>IF(C107="","",INDEX(References!$N$4:$N$13,MATCH(Calculations!C107,References!$H$4:$H$13,0)))</f>
        <v/>
      </c>
      <c r="BB107" s="681" t="str">
        <f>IF(C107="","",(AC107*AY107)/(1-INDEX(References!$O$4:$O$13,MATCH(Calculations!C107,References!$H$4:$H$13,0)))*((1-AZ107)*(1+BA107)))</f>
        <v/>
      </c>
      <c r="BC107" s="682" t="str">
        <f>IF(C107="","",(AJ107/(1-INDEX(References!$P$4:$P$13,MATCH(Calculations!C107,References!$H$4:$H$13,0)))*((1-AZ107)*(1+BA107))))</f>
        <v/>
      </c>
      <c r="BE107" s="683" t="str">
        <f>IF(D107="","",(INDEX(References!$I$4:$I$13,MATCH(Calculations!D107,References!$H$4:$H$13,0))))</f>
        <v/>
      </c>
      <c r="BF107" s="680" t="str">
        <f>IF(D107="","",INDEX(References!$M$4:$M$13,MATCH(Calculations!D107,References!$H$4:$H$13,0)))</f>
        <v/>
      </c>
      <c r="BG107" s="680" t="str">
        <f>IF(D107="","",INDEX(References!$N$4:$N$13,MATCH(Calculations!D107,References!$H$4:$H$13,0)))</f>
        <v/>
      </c>
      <c r="BH107" s="681" t="str">
        <f>IF(D107="","",(AD107*BE107)/(1-INDEX(References!$O$4:$O$13,MATCH(Calculations!D107,References!$H$4:$H$13,0)))*((1-BF107)*(1+BG107)))</f>
        <v/>
      </c>
      <c r="BI107" s="682" t="str">
        <f>IF(D107="","",AK107/(1-INDEX(References!$P$4:$P$13,MATCH(Calculations!D107,References!$H$4:$H$13,0)))*((1-BF107)*(1+BG107)))</f>
        <v/>
      </c>
      <c r="BK107" s="679" t="str">
        <f t="shared" si="55"/>
        <v/>
      </c>
      <c r="BL107" s="680" t="str">
        <f t="shared" si="56"/>
        <v/>
      </c>
      <c r="BM107" s="680" t="str">
        <f>IF(OR(C107="",I107=""),"",IF(U107="PASS",ROUND(BK107/X107,References!$B$22),IF(NOT(V107="YES"),0,ROUND(BK107/X107,References!$B$22))))</f>
        <v/>
      </c>
      <c r="BN107" s="680">
        <f>IF(OR(D107="",L107=""),0,ROUND(BL107/Y107,References!$B$22))</f>
        <v>0</v>
      </c>
      <c r="BO107" s="684" t="str">
        <f>IF(AND(C107="",D107=""),"",IF(C107="",INDEX(References!#REF!,MATCH(Calculations!$D107,References!#REF!,0)),(INDEX(References!$L$4:$L$13,MATCH(Calculations!$C107,References!$H$4:$H$13,0)))))</f>
        <v/>
      </c>
      <c r="BP107" s="684" t="str">
        <f t="shared" si="57"/>
        <v/>
      </c>
      <c r="BQ107" s="684" t="str">
        <f t="shared" si="58"/>
        <v/>
      </c>
      <c r="BR107" s="684" t="str">
        <f t="shared" si="59"/>
        <v/>
      </c>
      <c r="BS107" s="691" t="str">
        <f t="shared" si="60"/>
        <v/>
      </c>
      <c r="BU107" s="692" t="str">
        <f>IF(AH107="","",AH107*References!$B$47)</f>
        <v/>
      </c>
      <c r="BV107" s="693" t="str">
        <f>IF(AI107="","",AI107*References!$B$47)</f>
        <v/>
      </c>
      <c r="BW107" s="693" t="str">
        <f>IF(AJ107="","",AJ107*References!$B$47)</f>
        <v/>
      </c>
      <c r="BX107" s="682">
        <f>IF(AK107="","",AK107*References!$B$47)</f>
        <v>0</v>
      </c>
      <c r="BZ107" s="692">
        <f t="shared" si="61"/>
        <v>0</v>
      </c>
      <c r="CA107" s="693">
        <f t="shared" si="62"/>
        <v>0</v>
      </c>
      <c r="CB107" s="693" t="str">
        <f t="shared" si="63"/>
        <v/>
      </c>
      <c r="CC107" s="693" t="str">
        <f t="shared" si="64"/>
        <v/>
      </c>
      <c r="CD107" s="682" t="str">
        <f t="shared" si="65"/>
        <v/>
      </c>
    </row>
    <row r="108" spans="2:82" x14ac:dyDescent="0.2">
      <c r="B108" s="669">
        <v>103</v>
      </c>
      <c r="C108" s="250" t="str">
        <f>IF('Customer Inputs'!$C118="","",'Customer Inputs'!$C118)</f>
        <v/>
      </c>
      <c r="D108" s="250" t="str">
        <f>IF(OR('Customer Inputs'!E118="",'Customer Inputs'!E118="No"),"",IF(F108="YES",References!$H$13,References!$H$12))</f>
        <v/>
      </c>
      <c r="E108" s="250" t="str">
        <f>IF(C108="","",'Customer Inputs'!$W118)</f>
        <v/>
      </c>
      <c r="F108" s="250" t="str">
        <f>IF(OR('Customer Inputs'!T118="",'Customer Inputs'!T118="No"),"","Yes")</f>
        <v/>
      </c>
      <c r="G108" s="251" t="str">
        <f>IF(C108="","",'Customer Inputs'!$M118)</f>
        <v/>
      </c>
      <c r="H108" s="251" t="str">
        <f t="shared" si="38"/>
        <v/>
      </c>
      <c r="I108" s="251" t="str">
        <f>IF(C108="","",'Customer Inputs'!$K118)</f>
        <v/>
      </c>
      <c r="J108" s="251" t="str">
        <f t="shared" si="39"/>
        <v/>
      </c>
      <c r="K108" s="251" t="str">
        <f t="shared" si="40"/>
        <v/>
      </c>
      <c r="L108" s="251" t="str">
        <f>IF(OR(D108="",'Customer Inputs'!$L118=""),"",'Customer Inputs'!$L118)</f>
        <v/>
      </c>
      <c r="M108" s="251" t="str">
        <f>IF(AND(C108="",D108=""),"",'Customer Inputs'!$AD118)</f>
        <v/>
      </c>
      <c r="N108" s="251" t="str">
        <f t="shared" si="41"/>
        <v/>
      </c>
      <c r="O108" s="690" t="str">
        <f>IF(AND(C108="",D108=""),"",'Customer Inputs'!$AB118)</f>
        <v/>
      </c>
      <c r="P108" s="251" t="str">
        <f>IF(OR(AA108=0,AA108&lt;0),"",IF(OR(C108="L734",C108="L734-P",C108="L744",C108="L744-P"),'Customer Inputs'!AB118,O108))</f>
        <v/>
      </c>
      <c r="Q108" s="251" t="str">
        <f t="shared" si="42"/>
        <v/>
      </c>
      <c r="R108" s="252" t="str">
        <f>IF(AND(C108="",D108=""),"",INDEX(References!$E$4:$E$65,MATCH('Customer Inputs'!$T$6,References!$D$4:$D$65,0)))</f>
        <v/>
      </c>
      <c r="S108" s="672" t="str">
        <f t="shared" si="68"/>
        <v/>
      </c>
      <c r="T108" s="673" t="str">
        <f t="shared" si="43"/>
        <v/>
      </c>
      <c r="U108" s="674" t="str">
        <f>IF(OR(M108=0,O108=0,'Customer Inputs'!Q118="",R108=0),"","PASS")</f>
        <v/>
      </c>
      <c r="V108" s="674" t="str">
        <f>IF(ADMIN!AE108="YES","YES",IF(ADMIN!AE108="NO","NO",""))</f>
        <v/>
      </c>
      <c r="W108" s="674" t="str">
        <f t="shared" si="44"/>
        <v/>
      </c>
      <c r="X108" s="674" t="str">
        <f t="shared" si="45"/>
        <v/>
      </c>
      <c r="Y108" s="674" t="str">
        <f t="shared" si="46"/>
        <v/>
      </c>
      <c r="Z108" s="255" t="str">
        <f>IF(AND(C108="",D108=""),"",IF(C108="",INDEX(References!$J$4:$J$13,MATCH(Calculations!$D108,References!H$4:$H$13,0)),(INDEX(References!$J$4:$J$13,MATCH(Calculations!$C108,References!H$4:$H$13,0)))))</f>
        <v/>
      </c>
      <c r="AA108" s="675" t="str">
        <f t="shared" si="47"/>
        <v/>
      </c>
      <c r="AB108" s="256" t="str">
        <f t="shared" si="48"/>
        <v/>
      </c>
      <c r="AC108" s="676" t="str">
        <f>IF(OR(C108="",I108=""),"",IF(U108="PASS",ROUND(AA108/X108,References!$B$23),IF(NOT(V108="YES"),0,ROUND(AA108/X108,References!$B$23))))</f>
        <v/>
      </c>
      <c r="AD108" s="676" t="str">
        <f>IF(AND(C108="",D108=""),"",IF(OR(D108=0,L108=0,Y108=""),0,ROUND(AB108/Y108,References!$B$23)))</f>
        <v/>
      </c>
      <c r="AE108" s="256" t="str">
        <f>IF(OR(C108="",I108=""),"",IF(U108="PASS",ROUND(AC108*X108,References!$B$23),IF(NOT(V108="YES"),0,ROUND(AC108*X108,References!$B$23))))</f>
        <v/>
      </c>
      <c r="AF108" s="256" t="str">
        <f>IF(AND(C108="",D108=""),"",IF(OR(D108=0,L108=0,Y108=""),0,ROUND(AD108*Y108,References!$B$23)))</f>
        <v/>
      </c>
      <c r="AG108" s="257" t="str">
        <f>IF(AND(C108="",D108=""),"",IF(C108="",INDEX(References!$K$4:$K$13,MATCH(Calculations!$D108,References!$H$4:$H$13,0)),INDEX(References!$K$4:$K$13,MATCH(Calculations!C108,References!$H$4:$H$13,0))))</f>
        <v/>
      </c>
      <c r="AH108" s="256" t="str">
        <f t="shared" si="66"/>
        <v/>
      </c>
      <c r="AI108" s="256" t="str">
        <f t="shared" si="67"/>
        <v/>
      </c>
      <c r="AJ108" s="257" t="str">
        <f>IF(OR(C108="",I108=""),"",IF(U108="PASS",ROUND(AH108/X108,References!$B$22),IF(NOT(V108="YES"),0,ROUND(AH108/X108,References!$B$22))))</f>
        <v/>
      </c>
      <c r="AK108" s="257">
        <f>IF(OR(D108="",L108=""),0,ROUND(AI108/Y108,References!$B$22))</f>
        <v>0</v>
      </c>
      <c r="AL108" s="258">
        <f>IF(OR(C108="",I108=""),0,IF(U108="PASS",ROUND(AJ108*X108,References!$B$22)))</f>
        <v>0</v>
      </c>
      <c r="AM108" s="258">
        <f>IF(OR(D108="",L108=""),0,IF(U108="PASS",ROUND(AK108*Y108,References!$B$22)))</f>
        <v>0</v>
      </c>
      <c r="AN108" s="258" t="str">
        <f t="shared" si="49"/>
        <v/>
      </c>
      <c r="AO108" s="259" t="str">
        <f>IF(D108="","",IF('Customer Information'!$L$15="Yes",(INDEX(References!$H$4:$AG$13,MATCH(Calculations!D108,References!$H$4:$H$13,0),25)),IF('Customer Information'!$L$15="No",(INDEX(References!$H$4:$AG$13,MATCH(Calculations!D108,References!$H$4:$H$13,0),24)))))</f>
        <v/>
      </c>
      <c r="AP108" s="541" t="str">
        <f>IF(C108="","",IF('Customer Information'!$L$15="Yes",(INDEX(References!$H$4:$AG$13,MATCH(Calculations!C108,References!$H$4:$H$13,0),25)),IF('Customer Information'!$L$15="No",(INDEX(References!$H$4:$AG$13,MATCH(Calculations!C108,References!$H$4:$H$13,0),24)))))</f>
        <v/>
      </c>
      <c r="AQ108" s="677" t="str">
        <f t="shared" si="50"/>
        <v/>
      </c>
      <c r="AR108" s="541" t="str">
        <f t="shared" si="51"/>
        <v/>
      </c>
      <c r="AS108" s="541">
        <f>IF(D108="",0,INDEX(References!$AG$4:$AG$13,MATCH(D108,References!$H$4:$H$13,0)))</f>
        <v>0</v>
      </c>
      <c r="AT108" s="541">
        <f>IF(C108="",0,INDEX(References!$AG$4:$AG$12,MATCH(C108,References!$H$4:$H$12,0)))</f>
        <v>0</v>
      </c>
      <c r="AU108" s="677" t="str">
        <f t="shared" si="52"/>
        <v/>
      </c>
      <c r="AV108" s="541" t="str">
        <f t="shared" si="53"/>
        <v/>
      </c>
      <c r="AW108" s="678" t="str">
        <f t="shared" si="54"/>
        <v/>
      </c>
      <c r="AX108" s="249"/>
      <c r="AY108" s="679" t="str">
        <f>IF(C108="","",INDEX(References!$I$4:$I$13,MATCH(Calculations!C108,References!$H$4:$H$13,0)))</f>
        <v/>
      </c>
      <c r="AZ108" s="680" t="str">
        <f>IF(C108="","",INDEX(References!$M$4:$M$13,MATCH(Calculations!C108,References!$H$4:$H$13,0)))</f>
        <v/>
      </c>
      <c r="BA108" s="680" t="str">
        <f>IF(C108="","",INDEX(References!$N$4:$N$13,MATCH(Calculations!C108,References!$H$4:$H$13,0)))</f>
        <v/>
      </c>
      <c r="BB108" s="681" t="str">
        <f>IF(C108="","",(AC108*AY108)/(1-INDEX(References!$O$4:$O$13,MATCH(Calculations!C108,References!$H$4:$H$13,0)))*((1-AZ108)*(1+BA108)))</f>
        <v/>
      </c>
      <c r="BC108" s="682" t="str">
        <f>IF(C108="","",(AJ108/(1-INDEX(References!$P$4:$P$13,MATCH(Calculations!C108,References!$H$4:$H$13,0)))*((1-AZ108)*(1+BA108))))</f>
        <v/>
      </c>
      <c r="BE108" s="683" t="str">
        <f>IF(D108="","",(INDEX(References!$I$4:$I$13,MATCH(Calculations!D108,References!$H$4:$H$13,0))))</f>
        <v/>
      </c>
      <c r="BF108" s="680" t="str">
        <f>IF(D108="","",INDEX(References!$M$4:$M$13,MATCH(Calculations!D108,References!$H$4:$H$13,0)))</f>
        <v/>
      </c>
      <c r="BG108" s="680" t="str">
        <f>IF(D108="","",INDEX(References!$N$4:$N$13,MATCH(Calculations!D108,References!$H$4:$H$13,0)))</f>
        <v/>
      </c>
      <c r="BH108" s="681" t="str">
        <f>IF(D108="","",(AD108*BE108)/(1-INDEX(References!$O$4:$O$13,MATCH(Calculations!D108,References!$H$4:$H$13,0)))*((1-BF108)*(1+BG108)))</f>
        <v/>
      </c>
      <c r="BI108" s="682" t="str">
        <f>IF(D108="","",AK108/(1-INDEX(References!$P$4:$P$13,MATCH(Calculations!D108,References!$H$4:$H$13,0)))*((1-BF108)*(1+BG108)))</f>
        <v/>
      </c>
      <c r="BK108" s="679" t="str">
        <f t="shared" si="55"/>
        <v/>
      </c>
      <c r="BL108" s="680" t="str">
        <f t="shared" si="56"/>
        <v/>
      </c>
      <c r="BM108" s="680" t="str">
        <f>IF(OR(C108="",I108=""),"",IF(U108="PASS",ROUND(BK108/X108,References!$B$22),IF(NOT(V108="YES"),0,ROUND(BK108/X108,References!$B$22))))</f>
        <v/>
      </c>
      <c r="BN108" s="680">
        <f>IF(OR(D108="",L108=""),0,ROUND(BL108/Y108,References!$B$22))</f>
        <v>0</v>
      </c>
      <c r="BO108" s="684" t="str">
        <f>IF(AND(C108="",D108=""),"",IF(C108="",INDEX(References!#REF!,MATCH(Calculations!$D108,References!#REF!,0)),(INDEX(References!$L$4:$L$13,MATCH(Calculations!$C108,References!$H$4:$H$13,0)))))</f>
        <v/>
      </c>
      <c r="BP108" s="684" t="str">
        <f t="shared" si="57"/>
        <v/>
      </c>
      <c r="BQ108" s="684" t="str">
        <f t="shared" si="58"/>
        <v/>
      </c>
      <c r="BR108" s="684" t="str">
        <f t="shared" si="59"/>
        <v/>
      </c>
      <c r="BS108" s="691" t="str">
        <f t="shared" si="60"/>
        <v/>
      </c>
      <c r="BU108" s="692" t="str">
        <f>IF(AH108="","",AH108*References!$B$47)</f>
        <v/>
      </c>
      <c r="BV108" s="693" t="str">
        <f>IF(AI108="","",AI108*References!$B$47)</f>
        <v/>
      </c>
      <c r="BW108" s="693" t="str">
        <f>IF(AJ108="","",AJ108*References!$B$47)</f>
        <v/>
      </c>
      <c r="BX108" s="682">
        <f>IF(AK108="","",AK108*References!$B$47)</f>
        <v>0</v>
      </c>
      <c r="BZ108" s="692">
        <f t="shared" si="61"/>
        <v>0</v>
      </c>
      <c r="CA108" s="693">
        <f t="shared" si="62"/>
        <v>0</v>
      </c>
      <c r="CB108" s="693" t="str">
        <f t="shared" si="63"/>
        <v/>
      </c>
      <c r="CC108" s="693" t="str">
        <f t="shared" si="64"/>
        <v/>
      </c>
      <c r="CD108" s="682" t="str">
        <f t="shared" si="65"/>
        <v/>
      </c>
    </row>
    <row r="109" spans="2:82" x14ac:dyDescent="0.2">
      <c r="B109" s="669">
        <v>104</v>
      </c>
      <c r="C109" s="250" t="str">
        <f>IF('Customer Inputs'!$C119="","",'Customer Inputs'!$C119)</f>
        <v/>
      </c>
      <c r="D109" s="250" t="str">
        <f>IF(OR('Customer Inputs'!E119="",'Customer Inputs'!E119="No"),"",IF(F109="YES",References!$H$13,References!$H$12))</f>
        <v/>
      </c>
      <c r="E109" s="250" t="str">
        <f>IF(C109="","",'Customer Inputs'!$W119)</f>
        <v/>
      </c>
      <c r="F109" s="250" t="str">
        <f>IF(OR('Customer Inputs'!T119="",'Customer Inputs'!T119="No"),"","Yes")</f>
        <v/>
      </c>
      <c r="G109" s="251" t="str">
        <f>IF(C109="","",'Customer Inputs'!$M119)</f>
        <v/>
      </c>
      <c r="H109" s="251" t="str">
        <f t="shared" si="38"/>
        <v/>
      </c>
      <c r="I109" s="251" t="str">
        <f>IF(C109="","",'Customer Inputs'!$K119)</f>
        <v/>
      </c>
      <c r="J109" s="251" t="str">
        <f t="shared" si="39"/>
        <v/>
      </c>
      <c r="K109" s="251" t="str">
        <f t="shared" si="40"/>
        <v/>
      </c>
      <c r="L109" s="251" t="str">
        <f>IF(OR(D109="",'Customer Inputs'!$L119=""),"",'Customer Inputs'!$L119)</f>
        <v/>
      </c>
      <c r="M109" s="251" t="str">
        <f>IF(AND(C109="",D109=""),"",'Customer Inputs'!$AD119)</f>
        <v/>
      </c>
      <c r="N109" s="251" t="str">
        <f t="shared" si="41"/>
        <v/>
      </c>
      <c r="O109" s="690" t="str">
        <f>IF(AND(C109="",D109=""),"",'Customer Inputs'!$AB119)</f>
        <v/>
      </c>
      <c r="P109" s="251" t="str">
        <f>IF(OR(AA109=0,AA109&lt;0),"",IF(OR(C109="L734",C109="L734-P",C109="L744",C109="L744-P"),'Customer Inputs'!AB119,O109))</f>
        <v/>
      </c>
      <c r="Q109" s="251" t="str">
        <f t="shared" si="42"/>
        <v/>
      </c>
      <c r="R109" s="252" t="str">
        <f>IF(AND(C109="",D109=""),"",INDEX(References!$E$4:$E$65,MATCH('Customer Inputs'!$T$6,References!$D$4:$D$65,0)))</f>
        <v/>
      </c>
      <c r="S109" s="672" t="str">
        <f t="shared" si="68"/>
        <v/>
      </c>
      <c r="T109" s="673" t="str">
        <f t="shared" si="43"/>
        <v/>
      </c>
      <c r="U109" s="674" t="str">
        <f>IF(OR(M109=0,O109=0,'Customer Inputs'!Q119="",R109=0),"","PASS")</f>
        <v/>
      </c>
      <c r="V109" s="674" t="str">
        <f>IF(ADMIN!AE109="YES","YES",IF(ADMIN!AE109="NO","NO",""))</f>
        <v/>
      </c>
      <c r="W109" s="674" t="str">
        <f t="shared" si="44"/>
        <v/>
      </c>
      <c r="X109" s="674" t="str">
        <f t="shared" si="45"/>
        <v/>
      </c>
      <c r="Y109" s="674" t="str">
        <f t="shared" si="46"/>
        <v/>
      </c>
      <c r="Z109" s="255" t="str">
        <f>IF(AND(C109="",D109=""),"",IF(C109="",INDEX(References!$J$4:$J$13,MATCH(Calculations!$D109,References!H$4:$H$13,0)),(INDEX(References!$J$4:$J$13,MATCH(Calculations!$C109,References!H$4:$H$13,0)))))</f>
        <v/>
      </c>
      <c r="AA109" s="675" t="str">
        <f t="shared" si="47"/>
        <v/>
      </c>
      <c r="AB109" s="256" t="str">
        <f t="shared" si="48"/>
        <v/>
      </c>
      <c r="AC109" s="676" t="str">
        <f>IF(OR(C109="",I109=""),"",IF(U109="PASS",ROUND(AA109/X109,References!$B$23),IF(NOT(V109="YES"),0,ROUND(AA109/X109,References!$B$23))))</f>
        <v/>
      </c>
      <c r="AD109" s="676" t="str">
        <f>IF(AND(C109="",D109=""),"",IF(OR(D109=0,L109=0,Y109=""),0,ROUND(AB109/Y109,References!$B$23)))</f>
        <v/>
      </c>
      <c r="AE109" s="256" t="str">
        <f>IF(OR(C109="",I109=""),"",IF(U109="PASS",ROUND(AC109*X109,References!$B$23),IF(NOT(V109="YES"),0,ROUND(AC109*X109,References!$B$23))))</f>
        <v/>
      </c>
      <c r="AF109" s="256" t="str">
        <f>IF(AND(C109="",D109=""),"",IF(OR(D109=0,L109=0,Y109=""),0,ROUND(AD109*Y109,References!$B$23)))</f>
        <v/>
      </c>
      <c r="AG109" s="257" t="str">
        <f>IF(AND(C109="",D109=""),"",IF(C109="",INDEX(References!$K$4:$K$13,MATCH(Calculations!$D109,References!$H$4:$H$13,0)),INDEX(References!$K$4:$K$13,MATCH(Calculations!C109,References!$H$4:$H$13,0))))</f>
        <v/>
      </c>
      <c r="AH109" s="256" t="str">
        <f t="shared" si="66"/>
        <v/>
      </c>
      <c r="AI109" s="256" t="str">
        <f t="shared" si="67"/>
        <v/>
      </c>
      <c r="AJ109" s="257" t="str">
        <f>IF(OR(C109="",I109=""),"",IF(U109="PASS",ROUND(AH109/X109,References!$B$22),IF(NOT(V109="YES"),0,ROUND(AH109/X109,References!$B$22))))</f>
        <v/>
      </c>
      <c r="AK109" s="257">
        <f>IF(OR(D109="",L109=""),0,ROUND(AI109/Y109,References!$B$22))</f>
        <v>0</v>
      </c>
      <c r="AL109" s="258">
        <f>IF(OR(C109="",I109=""),0,IF(U109="PASS",ROUND(AJ109*X109,References!$B$22)))</f>
        <v>0</v>
      </c>
      <c r="AM109" s="258">
        <f>IF(OR(D109="",L109=""),0,IF(U109="PASS",ROUND(AK109*Y109,References!$B$22)))</f>
        <v>0</v>
      </c>
      <c r="AN109" s="258" t="str">
        <f t="shared" si="49"/>
        <v/>
      </c>
      <c r="AO109" s="259" t="str">
        <f>IF(D109="","",IF('Customer Information'!$L$15="Yes",(INDEX(References!$H$4:$AG$13,MATCH(Calculations!D109,References!$H$4:$H$13,0),25)),IF('Customer Information'!$L$15="No",(INDEX(References!$H$4:$AG$13,MATCH(Calculations!D109,References!$H$4:$H$13,0),24)))))</f>
        <v/>
      </c>
      <c r="AP109" s="541" t="str">
        <f>IF(C109="","",IF('Customer Information'!$L$15="Yes",(INDEX(References!$H$4:$AG$13,MATCH(Calculations!C109,References!$H$4:$H$13,0),25)),IF('Customer Information'!$L$15="No",(INDEX(References!$H$4:$AG$13,MATCH(Calculations!C109,References!$H$4:$H$13,0),24)))))</f>
        <v/>
      </c>
      <c r="AQ109" s="677" t="str">
        <f t="shared" si="50"/>
        <v/>
      </c>
      <c r="AR109" s="541" t="str">
        <f t="shared" si="51"/>
        <v/>
      </c>
      <c r="AS109" s="541">
        <f>IF(D109="",0,INDEX(References!$AG$4:$AG$13,MATCH(D109,References!$H$4:$H$13,0)))</f>
        <v>0</v>
      </c>
      <c r="AT109" s="541">
        <f>IF(C109="",0,INDEX(References!$AG$4:$AG$12,MATCH(C109,References!$H$4:$H$12,0)))</f>
        <v>0</v>
      </c>
      <c r="AU109" s="677" t="str">
        <f t="shared" si="52"/>
        <v/>
      </c>
      <c r="AV109" s="541" t="str">
        <f t="shared" si="53"/>
        <v/>
      </c>
      <c r="AW109" s="678" t="str">
        <f t="shared" si="54"/>
        <v/>
      </c>
      <c r="AX109" s="249"/>
      <c r="AY109" s="679" t="str">
        <f>IF(C109="","",INDEX(References!$I$4:$I$13,MATCH(Calculations!C109,References!$H$4:$H$13,0)))</f>
        <v/>
      </c>
      <c r="AZ109" s="680" t="str">
        <f>IF(C109="","",INDEX(References!$M$4:$M$13,MATCH(Calculations!C109,References!$H$4:$H$13,0)))</f>
        <v/>
      </c>
      <c r="BA109" s="680" t="str">
        <f>IF(C109="","",INDEX(References!$N$4:$N$13,MATCH(Calculations!C109,References!$H$4:$H$13,0)))</f>
        <v/>
      </c>
      <c r="BB109" s="681" t="str">
        <f>IF(C109="","",(AC109*AY109)/(1-INDEX(References!$O$4:$O$13,MATCH(Calculations!C109,References!$H$4:$H$13,0)))*((1-AZ109)*(1+BA109)))</f>
        <v/>
      </c>
      <c r="BC109" s="682" t="str">
        <f>IF(C109="","",(AJ109/(1-INDEX(References!$P$4:$P$13,MATCH(Calculations!C109,References!$H$4:$H$13,0)))*((1-AZ109)*(1+BA109))))</f>
        <v/>
      </c>
      <c r="BE109" s="683" t="str">
        <f>IF(D109="","",(INDEX(References!$I$4:$I$13,MATCH(Calculations!D109,References!$H$4:$H$13,0))))</f>
        <v/>
      </c>
      <c r="BF109" s="680" t="str">
        <f>IF(D109="","",INDEX(References!$M$4:$M$13,MATCH(Calculations!D109,References!$H$4:$H$13,0)))</f>
        <v/>
      </c>
      <c r="BG109" s="680" t="str">
        <f>IF(D109="","",INDEX(References!$N$4:$N$13,MATCH(Calculations!D109,References!$H$4:$H$13,0)))</f>
        <v/>
      </c>
      <c r="BH109" s="681" t="str">
        <f>IF(D109="","",(AD109*BE109)/(1-INDEX(References!$O$4:$O$13,MATCH(Calculations!D109,References!$H$4:$H$13,0)))*((1-BF109)*(1+BG109)))</f>
        <v/>
      </c>
      <c r="BI109" s="682" t="str">
        <f>IF(D109="","",AK109/(1-INDEX(References!$P$4:$P$13,MATCH(Calculations!D109,References!$H$4:$H$13,0)))*((1-BF109)*(1+BG109)))</f>
        <v/>
      </c>
      <c r="BK109" s="679" t="str">
        <f t="shared" si="55"/>
        <v/>
      </c>
      <c r="BL109" s="680" t="str">
        <f t="shared" si="56"/>
        <v/>
      </c>
      <c r="BM109" s="680" t="str">
        <f>IF(OR(C109="",I109=""),"",IF(U109="PASS",ROUND(BK109/X109,References!$B$22),IF(NOT(V109="YES"),0,ROUND(BK109/X109,References!$B$22))))</f>
        <v/>
      </c>
      <c r="BN109" s="680">
        <f>IF(OR(D109="",L109=""),0,ROUND(BL109/Y109,References!$B$22))</f>
        <v>0</v>
      </c>
      <c r="BO109" s="684" t="str">
        <f>IF(AND(C109="",D109=""),"",IF(C109="",INDEX(References!#REF!,MATCH(Calculations!$D109,References!#REF!,0)),(INDEX(References!$L$4:$L$13,MATCH(Calculations!$C109,References!$H$4:$H$13,0)))))</f>
        <v/>
      </c>
      <c r="BP109" s="684" t="str">
        <f t="shared" si="57"/>
        <v/>
      </c>
      <c r="BQ109" s="684" t="str">
        <f t="shared" si="58"/>
        <v/>
      </c>
      <c r="BR109" s="684" t="str">
        <f t="shared" si="59"/>
        <v/>
      </c>
      <c r="BS109" s="691" t="str">
        <f t="shared" si="60"/>
        <v/>
      </c>
      <c r="BU109" s="692" t="str">
        <f>IF(AH109="","",AH109*References!$B$47)</f>
        <v/>
      </c>
      <c r="BV109" s="693" t="str">
        <f>IF(AI109="","",AI109*References!$B$47)</f>
        <v/>
      </c>
      <c r="BW109" s="693" t="str">
        <f>IF(AJ109="","",AJ109*References!$B$47)</f>
        <v/>
      </c>
      <c r="BX109" s="682">
        <f>IF(AK109="","",AK109*References!$B$47)</f>
        <v>0</v>
      </c>
      <c r="BZ109" s="692">
        <f t="shared" si="61"/>
        <v>0</v>
      </c>
      <c r="CA109" s="693">
        <f t="shared" si="62"/>
        <v>0</v>
      </c>
      <c r="CB109" s="693" t="str">
        <f t="shared" si="63"/>
        <v/>
      </c>
      <c r="CC109" s="693" t="str">
        <f t="shared" si="64"/>
        <v/>
      </c>
      <c r="CD109" s="682" t="str">
        <f t="shared" si="65"/>
        <v/>
      </c>
    </row>
    <row r="110" spans="2:82" x14ac:dyDescent="0.2">
      <c r="B110" s="669">
        <v>105</v>
      </c>
      <c r="C110" s="250" t="str">
        <f>IF('Customer Inputs'!$C120="","",'Customer Inputs'!$C120)</f>
        <v/>
      </c>
      <c r="D110" s="250" t="str">
        <f>IF(OR('Customer Inputs'!E120="",'Customer Inputs'!E120="No"),"",IF(F110="YES",References!$H$13,References!$H$12))</f>
        <v/>
      </c>
      <c r="E110" s="250" t="str">
        <f>IF(C110="","",'Customer Inputs'!$W120)</f>
        <v/>
      </c>
      <c r="F110" s="250" t="str">
        <f>IF(OR('Customer Inputs'!T120="",'Customer Inputs'!T120="No"),"","Yes")</f>
        <v/>
      </c>
      <c r="G110" s="251" t="str">
        <f>IF(C110="","",'Customer Inputs'!$M120)</f>
        <v/>
      </c>
      <c r="H110" s="251" t="str">
        <f t="shared" si="38"/>
        <v/>
      </c>
      <c r="I110" s="251" t="str">
        <f>IF(C110="","",'Customer Inputs'!$K120)</f>
        <v/>
      </c>
      <c r="J110" s="251" t="str">
        <f t="shared" si="39"/>
        <v/>
      </c>
      <c r="K110" s="251" t="str">
        <f t="shared" si="40"/>
        <v/>
      </c>
      <c r="L110" s="251" t="str">
        <f>IF(OR(D110="",'Customer Inputs'!$L120=""),"",'Customer Inputs'!$L120)</f>
        <v/>
      </c>
      <c r="M110" s="251" t="str">
        <f>IF(AND(C110="",D110=""),"",'Customer Inputs'!$AD120)</f>
        <v/>
      </c>
      <c r="N110" s="251" t="str">
        <f t="shared" si="41"/>
        <v/>
      </c>
      <c r="O110" s="690" t="str">
        <f>IF(AND(C110="",D110=""),"",'Customer Inputs'!$AB120)</f>
        <v/>
      </c>
      <c r="P110" s="251" t="str">
        <f>IF(OR(AA110=0,AA110&lt;0),"",IF(OR(C110="L734",C110="L734-P",C110="L744",C110="L744-P"),'Customer Inputs'!AB120,O110))</f>
        <v/>
      </c>
      <c r="Q110" s="251" t="str">
        <f t="shared" si="42"/>
        <v/>
      </c>
      <c r="R110" s="252" t="str">
        <f>IF(AND(C110="",D110=""),"",INDEX(References!$E$4:$E$65,MATCH('Customer Inputs'!$T$6,References!$D$4:$D$65,0)))</f>
        <v/>
      </c>
      <c r="S110" s="672" t="str">
        <f t="shared" si="68"/>
        <v/>
      </c>
      <c r="T110" s="673" t="str">
        <f t="shared" si="43"/>
        <v/>
      </c>
      <c r="U110" s="674" t="str">
        <f>IF(OR(M110=0,O110=0,'Customer Inputs'!Q120="",R110=0),"","PASS")</f>
        <v/>
      </c>
      <c r="V110" s="674" t="str">
        <f>IF(ADMIN!AE110="YES","YES",IF(ADMIN!AE110="NO","NO",""))</f>
        <v/>
      </c>
      <c r="W110" s="674" t="str">
        <f t="shared" si="44"/>
        <v/>
      </c>
      <c r="X110" s="674" t="str">
        <f t="shared" si="45"/>
        <v/>
      </c>
      <c r="Y110" s="674" t="str">
        <f t="shared" si="46"/>
        <v/>
      </c>
      <c r="Z110" s="255" t="str">
        <f>IF(AND(C110="",D110=""),"",IF(C110="",INDEX(References!$J$4:$J$13,MATCH(Calculations!$D110,References!H$4:$H$13,0)),(INDEX(References!$J$4:$J$13,MATCH(Calculations!$C110,References!H$4:$H$13,0)))))</f>
        <v/>
      </c>
      <c r="AA110" s="675" t="str">
        <f t="shared" si="47"/>
        <v/>
      </c>
      <c r="AB110" s="256" t="str">
        <f t="shared" si="48"/>
        <v/>
      </c>
      <c r="AC110" s="676" t="str">
        <f>IF(OR(C110="",I110=""),"",IF(U110="PASS",ROUND(AA110/X110,References!$B$23),IF(NOT(V110="YES"),0,ROUND(AA110/X110,References!$B$23))))</f>
        <v/>
      </c>
      <c r="AD110" s="676" t="str">
        <f>IF(AND(C110="",D110=""),"",IF(OR(D110=0,L110=0,Y110=""),0,ROUND(AB110/Y110,References!$B$23)))</f>
        <v/>
      </c>
      <c r="AE110" s="256" t="str">
        <f>IF(OR(C110="",I110=""),"",IF(U110="PASS",ROUND(AC110*X110,References!$B$23),IF(NOT(V110="YES"),0,ROUND(AC110*X110,References!$B$23))))</f>
        <v/>
      </c>
      <c r="AF110" s="256" t="str">
        <f>IF(AND(C110="",D110=""),"",IF(OR(D110=0,L110=0,Y110=""),0,ROUND(AD110*Y110,References!$B$23)))</f>
        <v/>
      </c>
      <c r="AG110" s="257" t="str">
        <f>IF(AND(C110="",D110=""),"",IF(C110="",INDEX(References!$K$4:$K$13,MATCH(Calculations!$D110,References!$H$4:$H$13,0)),INDEX(References!$K$4:$K$13,MATCH(Calculations!C110,References!$H$4:$H$13,0))))</f>
        <v/>
      </c>
      <c r="AH110" s="256" t="str">
        <f t="shared" si="66"/>
        <v/>
      </c>
      <c r="AI110" s="256" t="str">
        <f t="shared" si="67"/>
        <v/>
      </c>
      <c r="AJ110" s="257" t="str">
        <f>IF(OR(C110="",I110=""),"",IF(U110="PASS",ROUND(AH110/X110,References!$B$22),IF(NOT(V110="YES"),0,ROUND(AH110/X110,References!$B$22))))</f>
        <v/>
      </c>
      <c r="AK110" s="257">
        <f>IF(OR(D110="",L110=""),0,ROUND(AI110/Y110,References!$B$22))</f>
        <v>0</v>
      </c>
      <c r="AL110" s="258">
        <f>IF(OR(C110="",I110=""),0,IF(U110="PASS",ROUND(AJ110*X110,References!$B$22)))</f>
        <v>0</v>
      </c>
      <c r="AM110" s="258">
        <f>IF(OR(D110="",L110=""),0,IF(U110="PASS",ROUND(AK110*Y110,References!$B$22)))</f>
        <v>0</v>
      </c>
      <c r="AN110" s="258" t="str">
        <f t="shared" si="49"/>
        <v/>
      </c>
      <c r="AO110" s="259" t="str">
        <f>IF(D110="","",IF('Customer Information'!$L$15="Yes",(INDEX(References!$H$4:$AG$13,MATCH(Calculations!D110,References!$H$4:$H$13,0),25)),IF('Customer Information'!$L$15="No",(INDEX(References!$H$4:$AG$13,MATCH(Calculations!D110,References!$H$4:$H$13,0),24)))))</f>
        <v/>
      </c>
      <c r="AP110" s="541" t="str">
        <f>IF(C110="","",IF('Customer Information'!$L$15="Yes",(INDEX(References!$H$4:$AG$13,MATCH(Calculations!C110,References!$H$4:$H$13,0),25)),IF('Customer Information'!$L$15="No",(INDEX(References!$H$4:$AG$13,MATCH(Calculations!C110,References!$H$4:$H$13,0),24)))))</f>
        <v/>
      </c>
      <c r="AQ110" s="677" t="str">
        <f t="shared" si="50"/>
        <v/>
      </c>
      <c r="AR110" s="541" t="str">
        <f t="shared" si="51"/>
        <v/>
      </c>
      <c r="AS110" s="541">
        <f>IF(D110="",0,INDEX(References!$AG$4:$AG$13,MATCH(D110,References!$H$4:$H$13,0)))</f>
        <v>0</v>
      </c>
      <c r="AT110" s="541">
        <f>IF(C110="",0,INDEX(References!$AG$4:$AG$12,MATCH(C110,References!$H$4:$H$12,0)))</f>
        <v>0</v>
      </c>
      <c r="AU110" s="677" t="str">
        <f t="shared" si="52"/>
        <v/>
      </c>
      <c r="AV110" s="541" t="str">
        <f t="shared" si="53"/>
        <v/>
      </c>
      <c r="AW110" s="678" t="str">
        <f t="shared" si="54"/>
        <v/>
      </c>
      <c r="AX110" s="249"/>
      <c r="AY110" s="679" t="str">
        <f>IF(C110="","",INDEX(References!$I$4:$I$13,MATCH(Calculations!C110,References!$H$4:$H$13,0)))</f>
        <v/>
      </c>
      <c r="AZ110" s="680" t="str">
        <f>IF(C110="","",INDEX(References!$M$4:$M$13,MATCH(Calculations!C110,References!$H$4:$H$13,0)))</f>
        <v/>
      </c>
      <c r="BA110" s="680" t="str">
        <f>IF(C110="","",INDEX(References!$N$4:$N$13,MATCH(Calculations!C110,References!$H$4:$H$13,0)))</f>
        <v/>
      </c>
      <c r="BB110" s="681" t="str">
        <f>IF(C110="","",(AC110*AY110)/(1-INDEX(References!$O$4:$O$13,MATCH(Calculations!C110,References!$H$4:$H$13,0)))*((1-AZ110)*(1+BA110)))</f>
        <v/>
      </c>
      <c r="BC110" s="682" t="str">
        <f>IF(C110="","",(AJ110/(1-INDEX(References!$P$4:$P$13,MATCH(Calculations!C110,References!$H$4:$H$13,0)))*((1-AZ110)*(1+BA110))))</f>
        <v/>
      </c>
      <c r="BE110" s="683" t="str">
        <f>IF(D110="","",(INDEX(References!$I$4:$I$13,MATCH(Calculations!D110,References!$H$4:$H$13,0))))</f>
        <v/>
      </c>
      <c r="BF110" s="680" t="str">
        <f>IF(D110="","",INDEX(References!$M$4:$M$13,MATCH(Calculations!D110,References!$H$4:$H$13,0)))</f>
        <v/>
      </c>
      <c r="BG110" s="680" t="str">
        <f>IF(D110="","",INDEX(References!$N$4:$N$13,MATCH(Calculations!D110,References!$H$4:$H$13,0)))</f>
        <v/>
      </c>
      <c r="BH110" s="681" t="str">
        <f>IF(D110="","",(AD110*BE110)/(1-INDEX(References!$O$4:$O$13,MATCH(Calculations!D110,References!$H$4:$H$13,0)))*((1-BF110)*(1+BG110)))</f>
        <v/>
      </c>
      <c r="BI110" s="682" t="str">
        <f>IF(D110="","",AK110/(1-INDEX(References!$P$4:$P$13,MATCH(Calculations!D110,References!$H$4:$H$13,0)))*((1-BF110)*(1+BG110)))</f>
        <v/>
      </c>
      <c r="BK110" s="679" t="str">
        <f t="shared" si="55"/>
        <v/>
      </c>
      <c r="BL110" s="680" t="str">
        <f t="shared" si="56"/>
        <v/>
      </c>
      <c r="BM110" s="680" t="str">
        <f>IF(OR(C110="",I110=""),"",IF(U110="PASS",ROUND(BK110/X110,References!$B$22),IF(NOT(V110="YES"),0,ROUND(BK110/X110,References!$B$22))))</f>
        <v/>
      </c>
      <c r="BN110" s="680">
        <f>IF(OR(D110="",L110=""),0,ROUND(BL110/Y110,References!$B$22))</f>
        <v>0</v>
      </c>
      <c r="BO110" s="684" t="str">
        <f>IF(AND(C110="",D110=""),"",IF(C110="",INDEX(References!#REF!,MATCH(Calculations!$D110,References!#REF!,0)),(INDEX(References!$L$4:$L$13,MATCH(Calculations!$C110,References!$H$4:$H$13,0)))))</f>
        <v/>
      </c>
      <c r="BP110" s="684" t="str">
        <f t="shared" si="57"/>
        <v/>
      </c>
      <c r="BQ110" s="684" t="str">
        <f t="shared" si="58"/>
        <v/>
      </c>
      <c r="BR110" s="684" t="str">
        <f t="shared" si="59"/>
        <v/>
      </c>
      <c r="BS110" s="691" t="str">
        <f t="shared" si="60"/>
        <v/>
      </c>
      <c r="BU110" s="692" t="str">
        <f>IF(AH110="","",AH110*References!$B$47)</f>
        <v/>
      </c>
      <c r="BV110" s="693" t="str">
        <f>IF(AI110="","",AI110*References!$B$47)</f>
        <v/>
      </c>
      <c r="BW110" s="693" t="str">
        <f>IF(AJ110="","",AJ110*References!$B$47)</f>
        <v/>
      </c>
      <c r="BX110" s="682">
        <f>IF(AK110="","",AK110*References!$B$47)</f>
        <v>0</v>
      </c>
      <c r="BZ110" s="692">
        <f t="shared" si="61"/>
        <v>0</v>
      </c>
      <c r="CA110" s="693">
        <f t="shared" si="62"/>
        <v>0</v>
      </c>
      <c r="CB110" s="693" t="str">
        <f t="shared" si="63"/>
        <v/>
      </c>
      <c r="CC110" s="693" t="str">
        <f t="shared" si="64"/>
        <v/>
      </c>
      <c r="CD110" s="682" t="str">
        <f t="shared" si="65"/>
        <v/>
      </c>
    </row>
    <row r="111" spans="2:82" x14ac:dyDescent="0.2">
      <c r="B111" s="669">
        <v>106</v>
      </c>
      <c r="C111" s="250" t="str">
        <f>IF('Customer Inputs'!$C121="","",'Customer Inputs'!$C121)</f>
        <v/>
      </c>
      <c r="D111" s="250" t="str">
        <f>IF(OR('Customer Inputs'!E121="",'Customer Inputs'!E121="No"),"",IF(F111="YES",References!$H$13,References!$H$12))</f>
        <v/>
      </c>
      <c r="E111" s="250" t="str">
        <f>IF(C111="","",'Customer Inputs'!$W121)</f>
        <v/>
      </c>
      <c r="F111" s="250" t="str">
        <f>IF(OR('Customer Inputs'!T121="",'Customer Inputs'!T121="No"),"","Yes")</f>
        <v/>
      </c>
      <c r="G111" s="251" t="str">
        <f>IF(C111="","",'Customer Inputs'!$M121)</f>
        <v/>
      </c>
      <c r="H111" s="251" t="str">
        <f t="shared" si="38"/>
        <v/>
      </c>
      <c r="I111" s="251" t="str">
        <f>IF(C111="","",'Customer Inputs'!$K121)</f>
        <v/>
      </c>
      <c r="J111" s="251" t="str">
        <f t="shared" si="39"/>
        <v/>
      </c>
      <c r="K111" s="251" t="str">
        <f t="shared" si="40"/>
        <v/>
      </c>
      <c r="L111" s="251" t="str">
        <f>IF(OR(D111="",'Customer Inputs'!$L121=""),"",'Customer Inputs'!$L121)</f>
        <v/>
      </c>
      <c r="M111" s="251" t="str">
        <f>IF(AND(C111="",D111=""),"",'Customer Inputs'!$AD121)</f>
        <v/>
      </c>
      <c r="N111" s="251" t="str">
        <f t="shared" si="41"/>
        <v/>
      </c>
      <c r="O111" s="690" t="str">
        <f>IF(AND(C111="",D111=""),"",'Customer Inputs'!$AB121)</f>
        <v/>
      </c>
      <c r="P111" s="251" t="str">
        <f>IF(OR(AA111=0,AA111&lt;0),"",IF(OR(C111="L734",C111="L734-P",C111="L744",C111="L744-P"),'Customer Inputs'!AB121,O111))</f>
        <v/>
      </c>
      <c r="Q111" s="251" t="str">
        <f t="shared" si="42"/>
        <v/>
      </c>
      <c r="R111" s="252" t="str">
        <f>IF(AND(C111="",D111=""),"",INDEX(References!$E$4:$E$65,MATCH('Customer Inputs'!$T$6,References!$D$4:$D$65,0)))</f>
        <v/>
      </c>
      <c r="S111" s="672" t="str">
        <f t="shared" si="68"/>
        <v/>
      </c>
      <c r="T111" s="673" t="str">
        <f t="shared" si="43"/>
        <v/>
      </c>
      <c r="U111" s="674" t="str">
        <f>IF(OR(M111=0,O111=0,'Customer Inputs'!Q121="",R111=0),"","PASS")</f>
        <v/>
      </c>
      <c r="V111" s="674" t="str">
        <f>IF(ADMIN!AE111="YES","YES",IF(ADMIN!AE111="NO","NO",""))</f>
        <v/>
      </c>
      <c r="W111" s="674" t="str">
        <f t="shared" si="44"/>
        <v/>
      </c>
      <c r="X111" s="674" t="str">
        <f t="shared" si="45"/>
        <v/>
      </c>
      <c r="Y111" s="674" t="str">
        <f t="shared" si="46"/>
        <v/>
      </c>
      <c r="Z111" s="255" t="str">
        <f>IF(AND(C111="",D111=""),"",IF(C111="",INDEX(References!$J$4:$J$13,MATCH(Calculations!$D111,References!H$4:$H$13,0)),(INDEX(References!$J$4:$J$13,MATCH(Calculations!$C111,References!H$4:$H$13,0)))))</f>
        <v/>
      </c>
      <c r="AA111" s="675" t="str">
        <f t="shared" si="47"/>
        <v/>
      </c>
      <c r="AB111" s="256" t="str">
        <f t="shared" si="48"/>
        <v/>
      </c>
      <c r="AC111" s="676" t="str">
        <f>IF(OR(C111="",I111=""),"",IF(U111="PASS",ROUND(AA111/X111,References!$B$23),IF(NOT(V111="YES"),0,ROUND(AA111/X111,References!$B$23))))</f>
        <v/>
      </c>
      <c r="AD111" s="676" t="str">
        <f>IF(AND(C111="",D111=""),"",IF(OR(D111=0,L111=0,Y111=""),0,ROUND(AB111/Y111,References!$B$23)))</f>
        <v/>
      </c>
      <c r="AE111" s="256" t="str">
        <f>IF(OR(C111="",I111=""),"",IF(U111="PASS",ROUND(AC111*X111,References!$B$23),IF(NOT(V111="YES"),0,ROUND(AC111*X111,References!$B$23))))</f>
        <v/>
      </c>
      <c r="AF111" s="256" t="str">
        <f>IF(AND(C111="",D111=""),"",IF(OR(D111=0,L111=0,Y111=""),0,ROUND(AD111*Y111,References!$B$23)))</f>
        <v/>
      </c>
      <c r="AG111" s="257" t="str">
        <f>IF(AND(C111="",D111=""),"",IF(C111="",INDEX(References!$K$4:$K$13,MATCH(Calculations!$D111,References!$H$4:$H$13,0)),INDEX(References!$K$4:$K$13,MATCH(Calculations!C111,References!$H$4:$H$13,0))))</f>
        <v/>
      </c>
      <c r="AH111" s="256" t="str">
        <f t="shared" si="66"/>
        <v/>
      </c>
      <c r="AI111" s="256" t="str">
        <f t="shared" si="67"/>
        <v/>
      </c>
      <c r="AJ111" s="257" t="str">
        <f>IF(OR(C111="",I111=""),"",IF(U111="PASS",ROUND(AH111/X111,References!$B$22),IF(NOT(V111="YES"),0,ROUND(AH111/X111,References!$B$22))))</f>
        <v/>
      </c>
      <c r="AK111" s="257">
        <f>IF(OR(D111="",L111=""),0,ROUND(AI111/Y111,References!$B$22))</f>
        <v>0</v>
      </c>
      <c r="AL111" s="258">
        <f>IF(OR(C111="",I111=""),0,IF(U111="PASS",ROUND(AJ111*X111,References!$B$22)))</f>
        <v>0</v>
      </c>
      <c r="AM111" s="258">
        <f>IF(OR(D111="",L111=""),0,IF(U111="PASS",ROUND(AK111*Y111,References!$B$22)))</f>
        <v>0</v>
      </c>
      <c r="AN111" s="258" t="str">
        <f t="shared" si="49"/>
        <v/>
      </c>
      <c r="AO111" s="259" t="str">
        <f>IF(D111="","",IF('Customer Information'!$L$15="Yes",(INDEX(References!$H$4:$AG$13,MATCH(Calculations!D111,References!$H$4:$H$13,0),25)),IF('Customer Information'!$L$15="No",(INDEX(References!$H$4:$AG$13,MATCH(Calculations!D111,References!$H$4:$H$13,0),24)))))</f>
        <v/>
      </c>
      <c r="AP111" s="541" t="str">
        <f>IF(C111="","",IF('Customer Information'!$L$15="Yes",(INDEX(References!$H$4:$AG$13,MATCH(Calculations!C111,References!$H$4:$H$13,0),25)),IF('Customer Information'!$L$15="No",(INDEX(References!$H$4:$AG$13,MATCH(Calculations!C111,References!$H$4:$H$13,0),24)))))</f>
        <v/>
      </c>
      <c r="AQ111" s="677" t="str">
        <f t="shared" si="50"/>
        <v/>
      </c>
      <c r="AR111" s="541" t="str">
        <f t="shared" si="51"/>
        <v/>
      </c>
      <c r="AS111" s="541">
        <f>IF(D111="",0,INDEX(References!$AG$4:$AG$13,MATCH(D111,References!$H$4:$H$13,0)))</f>
        <v>0</v>
      </c>
      <c r="AT111" s="541">
        <f>IF(C111="",0,INDEX(References!$AG$4:$AG$12,MATCH(C111,References!$H$4:$H$12,0)))</f>
        <v>0</v>
      </c>
      <c r="AU111" s="677" t="str">
        <f t="shared" si="52"/>
        <v/>
      </c>
      <c r="AV111" s="541" t="str">
        <f t="shared" si="53"/>
        <v/>
      </c>
      <c r="AW111" s="678" t="str">
        <f t="shared" si="54"/>
        <v/>
      </c>
      <c r="AX111" s="249"/>
      <c r="AY111" s="679" t="str">
        <f>IF(C111="","",INDEX(References!$I$4:$I$13,MATCH(Calculations!C111,References!$H$4:$H$13,0)))</f>
        <v/>
      </c>
      <c r="AZ111" s="680" t="str">
        <f>IF(C111="","",INDEX(References!$M$4:$M$13,MATCH(Calculations!C111,References!$H$4:$H$13,0)))</f>
        <v/>
      </c>
      <c r="BA111" s="680" t="str">
        <f>IF(C111="","",INDEX(References!$N$4:$N$13,MATCH(Calculations!C111,References!$H$4:$H$13,0)))</f>
        <v/>
      </c>
      <c r="BB111" s="681" t="str">
        <f>IF(C111="","",(AC111*AY111)/(1-INDEX(References!$O$4:$O$13,MATCH(Calculations!C111,References!$H$4:$H$13,0)))*((1-AZ111)*(1+BA111)))</f>
        <v/>
      </c>
      <c r="BC111" s="682" t="str">
        <f>IF(C111="","",(AJ111/(1-INDEX(References!$P$4:$P$13,MATCH(Calculations!C111,References!$H$4:$H$13,0)))*((1-AZ111)*(1+BA111))))</f>
        <v/>
      </c>
      <c r="BE111" s="683" t="str">
        <f>IF(D111="","",(INDEX(References!$I$4:$I$13,MATCH(Calculations!D111,References!$H$4:$H$13,0))))</f>
        <v/>
      </c>
      <c r="BF111" s="680" t="str">
        <f>IF(D111="","",INDEX(References!$M$4:$M$13,MATCH(Calculations!D111,References!$H$4:$H$13,0)))</f>
        <v/>
      </c>
      <c r="BG111" s="680" t="str">
        <f>IF(D111="","",INDEX(References!$N$4:$N$13,MATCH(Calculations!D111,References!$H$4:$H$13,0)))</f>
        <v/>
      </c>
      <c r="BH111" s="681" t="str">
        <f>IF(D111="","",(AD111*BE111)/(1-INDEX(References!$O$4:$O$13,MATCH(Calculations!D111,References!$H$4:$H$13,0)))*((1-BF111)*(1+BG111)))</f>
        <v/>
      </c>
      <c r="BI111" s="682" t="str">
        <f>IF(D111="","",AK111/(1-INDEX(References!$P$4:$P$13,MATCH(Calculations!D111,References!$H$4:$H$13,0)))*((1-BF111)*(1+BG111)))</f>
        <v/>
      </c>
      <c r="BK111" s="679" t="str">
        <f t="shared" si="55"/>
        <v/>
      </c>
      <c r="BL111" s="680" t="str">
        <f t="shared" si="56"/>
        <v/>
      </c>
      <c r="BM111" s="680" t="str">
        <f>IF(OR(C111="",I111=""),"",IF(U111="PASS",ROUND(BK111/X111,References!$B$22),IF(NOT(V111="YES"),0,ROUND(BK111/X111,References!$B$22))))</f>
        <v/>
      </c>
      <c r="BN111" s="680">
        <f>IF(OR(D111="",L111=""),0,ROUND(BL111/Y111,References!$B$22))</f>
        <v>0</v>
      </c>
      <c r="BO111" s="684" t="str">
        <f>IF(AND(C111="",D111=""),"",IF(C111="",INDEX(References!#REF!,MATCH(Calculations!$D111,References!#REF!,0)),(INDEX(References!$L$4:$L$13,MATCH(Calculations!$C111,References!$H$4:$H$13,0)))))</f>
        <v/>
      </c>
      <c r="BP111" s="684" t="str">
        <f t="shared" si="57"/>
        <v/>
      </c>
      <c r="BQ111" s="684" t="str">
        <f t="shared" si="58"/>
        <v/>
      </c>
      <c r="BR111" s="684" t="str">
        <f t="shared" si="59"/>
        <v/>
      </c>
      <c r="BS111" s="691" t="str">
        <f t="shared" si="60"/>
        <v/>
      </c>
      <c r="BU111" s="692" t="str">
        <f>IF(AH111="","",AH111*References!$B$47)</f>
        <v/>
      </c>
      <c r="BV111" s="693" t="str">
        <f>IF(AI111="","",AI111*References!$B$47)</f>
        <v/>
      </c>
      <c r="BW111" s="693" t="str">
        <f>IF(AJ111="","",AJ111*References!$B$47)</f>
        <v/>
      </c>
      <c r="BX111" s="682">
        <f>IF(AK111="","",AK111*References!$B$47)</f>
        <v>0</v>
      </c>
      <c r="BZ111" s="692">
        <f t="shared" si="61"/>
        <v>0</v>
      </c>
      <c r="CA111" s="693">
        <f t="shared" si="62"/>
        <v>0</v>
      </c>
      <c r="CB111" s="693" t="str">
        <f t="shared" si="63"/>
        <v/>
      </c>
      <c r="CC111" s="693" t="str">
        <f t="shared" si="64"/>
        <v/>
      </c>
      <c r="CD111" s="682" t="str">
        <f t="shared" si="65"/>
        <v/>
      </c>
    </row>
    <row r="112" spans="2:82" x14ac:dyDescent="0.2">
      <c r="B112" s="669">
        <v>107</v>
      </c>
      <c r="C112" s="250" t="str">
        <f>IF('Customer Inputs'!$C122="","",'Customer Inputs'!$C122)</f>
        <v/>
      </c>
      <c r="D112" s="250" t="str">
        <f>IF(OR('Customer Inputs'!E122="",'Customer Inputs'!E122="No"),"",IF(F112="YES",References!$H$13,References!$H$12))</f>
        <v/>
      </c>
      <c r="E112" s="250" t="str">
        <f>IF(C112="","",'Customer Inputs'!$W122)</f>
        <v/>
      </c>
      <c r="F112" s="250" t="str">
        <f>IF(OR('Customer Inputs'!T122="",'Customer Inputs'!T122="No"),"","Yes")</f>
        <v/>
      </c>
      <c r="G112" s="251" t="str">
        <f>IF(C112="","",'Customer Inputs'!$M122)</f>
        <v/>
      </c>
      <c r="H112" s="251" t="str">
        <f t="shared" si="38"/>
        <v/>
      </c>
      <c r="I112" s="251" t="str">
        <f>IF(C112="","",'Customer Inputs'!$K122)</f>
        <v/>
      </c>
      <c r="J112" s="251" t="str">
        <f t="shared" si="39"/>
        <v/>
      </c>
      <c r="K112" s="251" t="str">
        <f t="shared" si="40"/>
        <v/>
      </c>
      <c r="L112" s="251" t="str">
        <f>IF(OR(D112="",'Customer Inputs'!$L122=""),"",'Customer Inputs'!$L122)</f>
        <v/>
      </c>
      <c r="M112" s="251" t="str">
        <f>IF(AND(C112="",D112=""),"",'Customer Inputs'!$AD122)</f>
        <v/>
      </c>
      <c r="N112" s="251" t="str">
        <f t="shared" si="41"/>
        <v/>
      </c>
      <c r="O112" s="690" t="str">
        <f>IF(AND(C112="",D112=""),"",'Customer Inputs'!$AB122)</f>
        <v/>
      </c>
      <c r="P112" s="251" t="str">
        <f>IF(OR(AA112=0,AA112&lt;0),"",IF(OR(C112="L734",C112="L734-P",C112="L744",C112="L744-P"),'Customer Inputs'!AB122,O112))</f>
        <v/>
      </c>
      <c r="Q112" s="251" t="str">
        <f t="shared" si="42"/>
        <v/>
      </c>
      <c r="R112" s="252" t="str">
        <f>IF(AND(C112="",D112=""),"",INDEX(References!$E$4:$E$65,MATCH('Customer Inputs'!$T$6,References!$D$4:$D$65,0)))</f>
        <v/>
      </c>
      <c r="S112" s="672" t="str">
        <f t="shared" si="68"/>
        <v/>
      </c>
      <c r="T112" s="673" t="str">
        <f t="shared" si="43"/>
        <v/>
      </c>
      <c r="U112" s="674" t="str">
        <f>IF(OR(M112=0,O112=0,'Customer Inputs'!Q122="",R112=0),"","PASS")</f>
        <v/>
      </c>
      <c r="V112" s="674" t="str">
        <f>IF(ADMIN!AE112="YES","YES",IF(ADMIN!AE112="NO","NO",""))</f>
        <v/>
      </c>
      <c r="W112" s="674" t="str">
        <f t="shared" si="44"/>
        <v/>
      </c>
      <c r="X112" s="674" t="str">
        <f t="shared" si="45"/>
        <v/>
      </c>
      <c r="Y112" s="674" t="str">
        <f t="shared" si="46"/>
        <v/>
      </c>
      <c r="Z112" s="255" t="str">
        <f>IF(AND(C112="",D112=""),"",IF(C112="",INDEX(References!$J$4:$J$13,MATCH(Calculations!$D112,References!H$4:$H$13,0)),(INDEX(References!$J$4:$J$13,MATCH(Calculations!$C112,References!H$4:$H$13,0)))))</f>
        <v/>
      </c>
      <c r="AA112" s="675" t="str">
        <f t="shared" si="47"/>
        <v/>
      </c>
      <c r="AB112" s="256" t="str">
        <f t="shared" si="48"/>
        <v/>
      </c>
      <c r="AC112" s="676" t="str">
        <f>IF(OR(C112="",I112=""),"",IF(U112="PASS",ROUND(AA112/X112,References!$B$23),IF(NOT(V112="YES"),0,ROUND(AA112/X112,References!$B$23))))</f>
        <v/>
      </c>
      <c r="AD112" s="676" t="str">
        <f>IF(AND(C112="",D112=""),"",IF(OR(D112=0,L112=0,Y112=""),0,ROUND(AB112/Y112,References!$B$23)))</f>
        <v/>
      </c>
      <c r="AE112" s="256" t="str">
        <f>IF(OR(C112="",I112=""),"",IF(U112="PASS",ROUND(AC112*X112,References!$B$23),IF(NOT(V112="YES"),0,ROUND(AC112*X112,References!$B$23))))</f>
        <v/>
      </c>
      <c r="AF112" s="256" t="str">
        <f>IF(AND(C112="",D112=""),"",IF(OR(D112=0,L112=0,Y112=""),0,ROUND(AD112*Y112,References!$B$23)))</f>
        <v/>
      </c>
      <c r="AG112" s="257" t="str">
        <f>IF(AND(C112="",D112=""),"",IF(C112="",INDEX(References!$K$4:$K$13,MATCH(Calculations!$D112,References!$H$4:$H$13,0)),INDEX(References!$K$4:$K$13,MATCH(Calculations!C112,References!$H$4:$H$13,0))))</f>
        <v/>
      </c>
      <c r="AH112" s="256" t="str">
        <f t="shared" si="66"/>
        <v/>
      </c>
      <c r="AI112" s="256" t="str">
        <f t="shared" si="67"/>
        <v/>
      </c>
      <c r="AJ112" s="257" t="str">
        <f>IF(OR(C112="",I112=""),"",IF(U112="PASS",ROUND(AH112/X112,References!$B$22),IF(NOT(V112="YES"),0,ROUND(AH112/X112,References!$B$22))))</f>
        <v/>
      </c>
      <c r="AK112" s="257">
        <f>IF(OR(D112="",L112=""),0,ROUND(AI112/Y112,References!$B$22))</f>
        <v>0</v>
      </c>
      <c r="AL112" s="258">
        <f>IF(OR(C112="",I112=""),0,IF(U112="PASS",ROUND(AJ112*X112,References!$B$22)))</f>
        <v>0</v>
      </c>
      <c r="AM112" s="258">
        <f>IF(OR(D112="",L112=""),0,IF(U112="PASS",ROUND(AK112*Y112,References!$B$22)))</f>
        <v>0</v>
      </c>
      <c r="AN112" s="258" t="str">
        <f t="shared" si="49"/>
        <v/>
      </c>
      <c r="AO112" s="259" t="str">
        <f>IF(D112="","",IF('Customer Information'!$L$15="Yes",(INDEX(References!$H$4:$AG$13,MATCH(Calculations!D112,References!$H$4:$H$13,0),25)),IF('Customer Information'!$L$15="No",(INDEX(References!$H$4:$AG$13,MATCH(Calculations!D112,References!$H$4:$H$13,0),24)))))</f>
        <v/>
      </c>
      <c r="AP112" s="541" t="str">
        <f>IF(C112="","",IF('Customer Information'!$L$15="Yes",(INDEX(References!$H$4:$AG$13,MATCH(Calculations!C112,References!$H$4:$H$13,0),25)),IF('Customer Information'!$L$15="No",(INDEX(References!$H$4:$AG$13,MATCH(Calculations!C112,References!$H$4:$H$13,0),24)))))</f>
        <v/>
      </c>
      <c r="AQ112" s="677" t="str">
        <f t="shared" si="50"/>
        <v/>
      </c>
      <c r="AR112" s="541" t="str">
        <f t="shared" si="51"/>
        <v/>
      </c>
      <c r="AS112" s="541">
        <f>IF(D112="",0,INDEX(References!$AG$4:$AG$13,MATCH(D112,References!$H$4:$H$13,0)))</f>
        <v>0</v>
      </c>
      <c r="AT112" s="541">
        <f>IF(C112="",0,INDEX(References!$AG$4:$AG$12,MATCH(C112,References!$H$4:$H$12,0)))</f>
        <v>0</v>
      </c>
      <c r="AU112" s="677" t="str">
        <f t="shared" si="52"/>
        <v/>
      </c>
      <c r="AV112" s="541" t="str">
        <f t="shared" si="53"/>
        <v/>
      </c>
      <c r="AW112" s="678" t="str">
        <f t="shared" si="54"/>
        <v/>
      </c>
      <c r="AX112" s="249"/>
      <c r="AY112" s="679" t="str">
        <f>IF(C112="","",INDEX(References!$I$4:$I$13,MATCH(Calculations!C112,References!$H$4:$H$13,0)))</f>
        <v/>
      </c>
      <c r="AZ112" s="680" t="str">
        <f>IF(C112="","",INDEX(References!$M$4:$M$13,MATCH(Calculations!C112,References!$H$4:$H$13,0)))</f>
        <v/>
      </c>
      <c r="BA112" s="680" t="str">
        <f>IF(C112="","",INDEX(References!$N$4:$N$13,MATCH(Calculations!C112,References!$H$4:$H$13,0)))</f>
        <v/>
      </c>
      <c r="BB112" s="681" t="str">
        <f>IF(C112="","",(AC112*AY112)/(1-INDEX(References!$O$4:$O$13,MATCH(Calculations!C112,References!$H$4:$H$13,0)))*((1-AZ112)*(1+BA112)))</f>
        <v/>
      </c>
      <c r="BC112" s="682" t="str">
        <f>IF(C112="","",(AJ112/(1-INDEX(References!$P$4:$P$13,MATCH(Calculations!C112,References!$H$4:$H$13,0)))*((1-AZ112)*(1+BA112))))</f>
        <v/>
      </c>
      <c r="BE112" s="683" t="str">
        <f>IF(D112="","",(INDEX(References!$I$4:$I$13,MATCH(Calculations!D112,References!$H$4:$H$13,0))))</f>
        <v/>
      </c>
      <c r="BF112" s="680" t="str">
        <f>IF(D112="","",INDEX(References!$M$4:$M$13,MATCH(Calculations!D112,References!$H$4:$H$13,0)))</f>
        <v/>
      </c>
      <c r="BG112" s="680" t="str">
        <f>IF(D112="","",INDEX(References!$N$4:$N$13,MATCH(Calculations!D112,References!$H$4:$H$13,0)))</f>
        <v/>
      </c>
      <c r="BH112" s="681" t="str">
        <f>IF(D112="","",(AD112*BE112)/(1-INDEX(References!$O$4:$O$13,MATCH(Calculations!D112,References!$H$4:$H$13,0)))*((1-BF112)*(1+BG112)))</f>
        <v/>
      </c>
      <c r="BI112" s="682" t="str">
        <f>IF(D112="","",AK112/(1-INDEX(References!$P$4:$P$13,MATCH(Calculations!D112,References!$H$4:$H$13,0)))*((1-BF112)*(1+BG112)))</f>
        <v/>
      </c>
      <c r="BK112" s="679" t="str">
        <f t="shared" si="55"/>
        <v/>
      </c>
      <c r="BL112" s="680" t="str">
        <f t="shared" si="56"/>
        <v/>
      </c>
      <c r="BM112" s="680" t="str">
        <f>IF(OR(C112="",I112=""),"",IF(U112="PASS",ROUND(BK112/X112,References!$B$22),IF(NOT(V112="YES"),0,ROUND(BK112/X112,References!$B$22))))</f>
        <v/>
      </c>
      <c r="BN112" s="680">
        <f>IF(OR(D112="",L112=""),0,ROUND(BL112/Y112,References!$B$22))</f>
        <v>0</v>
      </c>
      <c r="BO112" s="684" t="str">
        <f>IF(AND(C112="",D112=""),"",IF(C112="",INDEX(References!#REF!,MATCH(Calculations!$D112,References!#REF!,0)),(INDEX(References!$L$4:$L$13,MATCH(Calculations!$C112,References!$H$4:$H$13,0)))))</f>
        <v/>
      </c>
      <c r="BP112" s="684" t="str">
        <f t="shared" si="57"/>
        <v/>
      </c>
      <c r="BQ112" s="684" t="str">
        <f t="shared" si="58"/>
        <v/>
      </c>
      <c r="BR112" s="684" t="str">
        <f t="shared" si="59"/>
        <v/>
      </c>
      <c r="BS112" s="691" t="str">
        <f t="shared" si="60"/>
        <v/>
      </c>
      <c r="BU112" s="692" t="str">
        <f>IF(AH112="","",AH112*References!$B$47)</f>
        <v/>
      </c>
      <c r="BV112" s="693" t="str">
        <f>IF(AI112="","",AI112*References!$B$47)</f>
        <v/>
      </c>
      <c r="BW112" s="693" t="str">
        <f>IF(AJ112="","",AJ112*References!$B$47)</f>
        <v/>
      </c>
      <c r="BX112" s="682">
        <f>IF(AK112="","",AK112*References!$B$47)</f>
        <v>0</v>
      </c>
      <c r="BZ112" s="692">
        <f t="shared" si="61"/>
        <v>0</v>
      </c>
      <c r="CA112" s="693">
        <f t="shared" si="62"/>
        <v>0</v>
      </c>
      <c r="CB112" s="693" t="str">
        <f t="shared" si="63"/>
        <v/>
      </c>
      <c r="CC112" s="693" t="str">
        <f t="shared" si="64"/>
        <v/>
      </c>
      <c r="CD112" s="682" t="str">
        <f t="shared" si="65"/>
        <v/>
      </c>
    </row>
    <row r="113" spans="2:82" x14ac:dyDescent="0.2">
      <c r="B113" s="669">
        <v>108</v>
      </c>
      <c r="C113" s="250" t="str">
        <f>IF('Customer Inputs'!$C123="","",'Customer Inputs'!$C123)</f>
        <v/>
      </c>
      <c r="D113" s="250" t="str">
        <f>IF(OR('Customer Inputs'!E123="",'Customer Inputs'!E123="No"),"",IF(F113="YES",References!$H$13,References!$H$12))</f>
        <v/>
      </c>
      <c r="E113" s="250" t="str">
        <f>IF(C113="","",'Customer Inputs'!$W123)</f>
        <v/>
      </c>
      <c r="F113" s="250" t="str">
        <f>IF(OR('Customer Inputs'!T123="",'Customer Inputs'!T123="No"),"","Yes")</f>
        <v/>
      </c>
      <c r="G113" s="251" t="str">
        <f>IF(C113="","",'Customer Inputs'!$M123)</f>
        <v/>
      </c>
      <c r="H113" s="251" t="str">
        <f t="shared" si="38"/>
        <v/>
      </c>
      <c r="I113" s="251" t="str">
        <f>IF(C113="","",'Customer Inputs'!$K123)</f>
        <v/>
      </c>
      <c r="J113" s="251" t="str">
        <f t="shared" si="39"/>
        <v/>
      </c>
      <c r="K113" s="251" t="str">
        <f t="shared" si="40"/>
        <v/>
      </c>
      <c r="L113" s="251" t="str">
        <f>IF(OR(D113="",'Customer Inputs'!$L123=""),"",'Customer Inputs'!$L123)</f>
        <v/>
      </c>
      <c r="M113" s="251" t="str">
        <f>IF(AND(C113="",D113=""),"",'Customer Inputs'!$AD123)</f>
        <v/>
      </c>
      <c r="N113" s="251" t="str">
        <f t="shared" si="41"/>
        <v/>
      </c>
      <c r="O113" s="690" t="str">
        <f>IF(AND(C113="",D113=""),"",'Customer Inputs'!$AB123)</f>
        <v/>
      </c>
      <c r="P113" s="251" t="str">
        <f>IF(OR(AA113=0,AA113&lt;0),"",IF(OR(C113="L734",C113="L734-P",C113="L744",C113="L744-P"),'Customer Inputs'!AB123,O113))</f>
        <v/>
      </c>
      <c r="Q113" s="251" t="str">
        <f t="shared" si="42"/>
        <v/>
      </c>
      <c r="R113" s="252" t="str">
        <f>IF(AND(C113="",D113=""),"",INDEX(References!$E$4:$E$65,MATCH('Customer Inputs'!$T$6,References!$D$4:$D$65,0)))</f>
        <v/>
      </c>
      <c r="S113" s="672" t="str">
        <f t="shared" si="68"/>
        <v/>
      </c>
      <c r="T113" s="673" t="str">
        <f t="shared" si="43"/>
        <v/>
      </c>
      <c r="U113" s="674" t="str">
        <f>IF(OR(M113=0,O113=0,'Customer Inputs'!Q123="",R113=0),"","PASS")</f>
        <v/>
      </c>
      <c r="V113" s="674" t="str">
        <f>IF(ADMIN!AE113="YES","YES",IF(ADMIN!AE113="NO","NO",""))</f>
        <v/>
      </c>
      <c r="W113" s="674" t="str">
        <f t="shared" si="44"/>
        <v/>
      </c>
      <c r="X113" s="674" t="str">
        <f t="shared" si="45"/>
        <v/>
      </c>
      <c r="Y113" s="674" t="str">
        <f t="shared" si="46"/>
        <v/>
      </c>
      <c r="Z113" s="255" t="str">
        <f>IF(AND(C113="",D113=""),"",IF(C113="",INDEX(References!$J$4:$J$13,MATCH(Calculations!$D113,References!H$4:$H$13,0)),(INDEX(References!$J$4:$J$13,MATCH(Calculations!$C113,References!H$4:$H$13,0)))))</f>
        <v/>
      </c>
      <c r="AA113" s="675" t="str">
        <f t="shared" si="47"/>
        <v/>
      </c>
      <c r="AB113" s="256" t="str">
        <f t="shared" si="48"/>
        <v/>
      </c>
      <c r="AC113" s="676" t="str">
        <f>IF(OR(C113="",I113=""),"",IF(U113="PASS",ROUND(AA113/X113,References!$B$23),IF(NOT(V113="YES"),0,ROUND(AA113/X113,References!$B$23))))</f>
        <v/>
      </c>
      <c r="AD113" s="676" t="str">
        <f>IF(AND(C113="",D113=""),"",IF(OR(D113=0,L113=0,Y113=""),0,ROUND(AB113/Y113,References!$B$23)))</f>
        <v/>
      </c>
      <c r="AE113" s="256" t="str">
        <f>IF(OR(C113="",I113=""),"",IF(U113="PASS",ROUND(AC113*X113,References!$B$23),IF(NOT(V113="YES"),0,ROUND(AC113*X113,References!$B$23))))</f>
        <v/>
      </c>
      <c r="AF113" s="256" t="str">
        <f>IF(AND(C113="",D113=""),"",IF(OR(D113=0,L113=0,Y113=""),0,ROUND(AD113*Y113,References!$B$23)))</f>
        <v/>
      </c>
      <c r="AG113" s="257" t="str">
        <f>IF(AND(C113="",D113=""),"",IF(C113="",INDEX(References!$K$4:$K$13,MATCH(Calculations!$D113,References!$H$4:$H$13,0)),INDEX(References!$K$4:$K$13,MATCH(Calculations!C113,References!$H$4:$H$13,0))))</f>
        <v/>
      </c>
      <c r="AH113" s="256" t="str">
        <f t="shared" si="66"/>
        <v/>
      </c>
      <c r="AI113" s="256" t="str">
        <f t="shared" si="67"/>
        <v/>
      </c>
      <c r="AJ113" s="257" t="str">
        <f>IF(OR(C113="",I113=""),"",IF(U113="PASS",ROUND(AH113/X113,References!$B$22),IF(NOT(V113="YES"),0,ROUND(AH113/X113,References!$B$22))))</f>
        <v/>
      </c>
      <c r="AK113" s="257">
        <f>IF(OR(D113="",L113=""),0,ROUND(AI113/Y113,References!$B$22))</f>
        <v>0</v>
      </c>
      <c r="AL113" s="258">
        <f>IF(OR(C113="",I113=""),0,IF(U113="PASS",ROUND(AJ113*X113,References!$B$22)))</f>
        <v>0</v>
      </c>
      <c r="AM113" s="258">
        <f>IF(OR(D113="",L113=""),0,IF(U113="PASS",ROUND(AK113*Y113,References!$B$22)))</f>
        <v>0</v>
      </c>
      <c r="AN113" s="258" t="str">
        <f t="shared" si="49"/>
        <v/>
      </c>
      <c r="AO113" s="259" t="str">
        <f>IF(D113="","",IF('Customer Information'!$L$15="Yes",(INDEX(References!$H$4:$AG$13,MATCH(Calculations!D113,References!$H$4:$H$13,0),25)),IF('Customer Information'!$L$15="No",(INDEX(References!$H$4:$AG$13,MATCH(Calculations!D113,References!$H$4:$H$13,0),24)))))</f>
        <v/>
      </c>
      <c r="AP113" s="541" t="str">
        <f>IF(C113="","",IF('Customer Information'!$L$15="Yes",(INDEX(References!$H$4:$AG$13,MATCH(Calculations!C113,References!$H$4:$H$13,0),25)),IF('Customer Information'!$L$15="No",(INDEX(References!$H$4:$AG$13,MATCH(Calculations!C113,References!$H$4:$H$13,0),24)))))</f>
        <v/>
      </c>
      <c r="AQ113" s="677" t="str">
        <f t="shared" si="50"/>
        <v/>
      </c>
      <c r="AR113" s="541" t="str">
        <f t="shared" si="51"/>
        <v/>
      </c>
      <c r="AS113" s="541">
        <f>IF(D113="",0,INDEX(References!$AG$4:$AG$13,MATCH(D113,References!$H$4:$H$13,0)))</f>
        <v>0</v>
      </c>
      <c r="AT113" s="541">
        <f>IF(C113="",0,INDEX(References!$AG$4:$AG$12,MATCH(C113,References!$H$4:$H$12,0)))</f>
        <v>0</v>
      </c>
      <c r="AU113" s="677" t="str">
        <f t="shared" si="52"/>
        <v/>
      </c>
      <c r="AV113" s="541" t="str">
        <f t="shared" si="53"/>
        <v/>
      </c>
      <c r="AW113" s="678" t="str">
        <f t="shared" si="54"/>
        <v/>
      </c>
      <c r="AX113" s="249"/>
      <c r="AY113" s="679" t="str">
        <f>IF(C113="","",INDEX(References!$I$4:$I$13,MATCH(Calculations!C113,References!$H$4:$H$13,0)))</f>
        <v/>
      </c>
      <c r="AZ113" s="680" t="str">
        <f>IF(C113="","",INDEX(References!$M$4:$M$13,MATCH(Calculations!C113,References!$H$4:$H$13,0)))</f>
        <v/>
      </c>
      <c r="BA113" s="680" t="str">
        <f>IF(C113="","",INDEX(References!$N$4:$N$13,MATCH(Calculations!C113,References!$H$4:$H$13,0)))</f>
        <v/>
      </c>
      <c r="BB113" s="681" t="str">
        <f>IF(C113="","",(AC113*AY113)/(1-INDEX(References!$O$4:$O$13,MATCH(Calculations!C113,References!$H$4:$H$13,0)))*((1-AZ113)*(1+BA113)))</f>
        <v/>
      </c>
      <c r="BC113" s="682" t="str">
        <f>IF(C113="","",(AJ113/(1-INDEX(References!$P$4:$P$13,MATCH(Calculations!C113,References!$H$4:$H$13,0)))*((1-AZ113)*(1+BA113))))</f>
        <v/>
      </c>
      <c r="BE113" s="683" t="str">
        <f>IF(D113="","",(INDEX(References!$I$4:$I$13,MATCH(Calculations!D113,References!$H$4:$H$13,0))))</f>
        <v/>
      </c>
      <c r="BF113" s="680" t="str">
        <f>IF(D113="","",INDEX(References!$M$4:$M$13,MATCH(Calculations!D113,References!$H$4:$H$13,0)))</f>
        <v/>
      </c>
      <c r="BG113" s="680" t="str">
        <f>IF(D113="","",INDEX(References!$N$4:$N$13,MATCH(Calculations!D113,References!$H$4:$H$13,0)))</f>
        <v/>
      </c>
      <c r="BH113" s="681" t="str">
        <f>IF(D113="","",(AD113*BE113)/(1-INDEX(References!$O$4:$O$13,MATCH(Calculations!D113,References!$H$4:$H$13,0)))*((1-BF113)*(1+BG113)))</f>
        <v/>
      </c>
      <c r="BI113" s="682" t="str">
        <f>IF(D113="","",AK113/(1-INDEX(References!$P$4:$P$13,MATCH(Calculations!D113,References!$H$4:$H$13,0)))*((1-BF113)*(1+BG113)))</f>
        <v/>
      </c>
      <c r="BK113" s="679" t="str">
        <f t="shared" si="55"/>
        <v/>
      </c>
      <c r="BL113" s="680" t="str">
        <f t="shared" si="56"/>
        <v/>
      </c>
      <c r="BM113" s="680" t="str">
        <f>IF(OR(C113="",I113=""),"",IF(U113="PASS",ROUND(BK113/X113,References!$B$22),IF(NOT(V113="YES"),0,ROUND(BK113/X113,References!$B$22))))</f>
        <v/>
      </c>
      <c r="BN113" s="680">
        <f>IF(OR(D113="",L113=""),0,ROUND(BL113/Y113,References!$B$22))</f>
        <v>0</v>
      </c>
      <c r="BO113" s="684" t="str">
        <f>IF(AND(C113="",D113=""),"",IF(C113="",INDEX(References!#REF!,MATCH(Calculations!$D113,References!#REF!,0)),(INDEX(References!$L$4:$L$13,MATCH(Calculations!$C113,References!$H$4:$H$13,0)))))</f>
        <v/>
      </c>
      <c r="BP113" s="684" t="str">
        <f t="shared" si="57"/>
        <v/>
      </c>
      <c r="BQ113" s="684" t="str">
        <f t="shared" si="58"/>
        <v/>
      </c>
      <c r="BR113" s="684" t="str">
        <f t="shared" si="59"/>
        <v/>
      </c>
      <c r="BS113" s="691" t="str">
        <f t="shared" si="60"/>
        <v/>
      </c>
      <c r="BU113" s="692" t="str">
        <f>IF(AH113="","",AH113*References!$B$47)</f>
        <v/>
      </c>
      <c r="BV113" s="693" t="str">
        <f>IF(AI113="","",AI113*References!$B$47)</f>
        <v/>
      </c>
      <c r="BW113" s="693" t="str">
        <f>IF(AJ113="","",AJ113*References!$B$47)</f>
        <v/>
      </c>
      <c r="BX113" s="682">
        <f>IF(AK113="","",AK113*References!$B$47)</f>
        <v>0</v>
      </c>
      <c r="BZ113" s="692">
        <f t="shared" si="61"/>
        <v>0</v>
      </c>
      <c r="CA113" s="693">
        <f t="shared" si="62"/>
        <v>0</v>
      </c>
      <c r="CB113" s="693" t="str">
        <f t="shared" si="63"/>
        <v/>
      </c>
      <c r="CC113" s="693" t="str">
        <f t="shared" si="64"/>
        <v/>
      </c>
      <c r="CD113" s="682" t="str">
        <f t="shared" si="65"/>
        <v/>
      </c>
    </row>
    <row r="114" spans="2:82" x14ac:dyDescent="0.2">
      <c r="B114" s="669">
        <v>109</v>
      </c>
      <c r="C114" s="250" t="str">
        <f>IF('Customer Inputs'!$C124="","",'Customer Inputs'!$C124)</f>
        <v/>
      </c>
      <c r="D114" s="250" t="str">
        <f>IF(OR('Customer Inputs'!E124="",'Customer Inputs'!E124="No"),"",IF(F114="YES",References!$H$13,References!$H$12))</f>
        <v/>
      </c>
      <c r="E114" s="250" t="str">
        <f>IF(C114="","",'Customer Inputs'!$W124)</f>
        <v/>
      </c>
      <c r="F114" s="250" t="str">
        <f>IF(OR('Customer Inputs'!T124="",'Customer Inputs'!T124="No"),"","Yes")</f>
        <v/>
      </c>
      <c r="G114" s="251" t="str">
        <f>IF(C114="","",'Customer Inputs'!$M124)</f>
        <v/>
      </c>
      <c r="H114" s="251" t="str">
        <f t="shared" si="38"/>
        <v/>
      </c>
      <c r="I114" s="251" t="str">
        <f>IF(C114="","",'Customer Inputs'!$K124)</f>
        <v/>
      </c>
      <c r="J114" s="251" t="str">
        <f t="shared" si="39"/>
        <v/>
      </c>
      <c r="K114" s="251" t="str">
        <f t="shared" si="40"/>
        <v/>
      </c>
      <c r="L114" s="251" t="str">
        <f>IF(OR(D114="",'Customer Inputs'!$L124=""),"",'Customer Inputs'!$L124)</f>
        <v/>
      </c>
      <c r="M114" s="251" t="str">
        <f>IF(AND(C114="",D114=""),"",'Customer Inputs'!$AD124)</f>
        <v/>
      </c>
      <c r="N114" s="251" t="str">
        <f t="shared" si="41"/>
        <v/>
      </c>
      <c r="O114" s="690" t="str">
        <f>IF(AND(C114="",D114=""),"",'Customer Inputs'!$AB124)</f>
        <v/>
      </c>
      <c r="P114" s="251" t="str">
        <f>IF(OR(AA114=0,AA114&lt;0),"",IF(OR(C114="L734",C114="L734-P",C114="L744",C114="L744-P"),'Customer Inputs'!AB124,O114))</f>
        <v/>
      </c>
      <c r="Q114" s="251" t="str">
        <f t="shared" si="42"/>
        <v/>
      </c>
      <c r="R114" s="252" t="str">
        <f>IF(AND(C114="",D114=""),"",INDEX(References!$E$4:$E$65,MATCH('Customer Inputs'!$T$6,References!$D$4:$D$65,0)))</f>
        <v/>
      </c>
      <c r="S114" s="672" t="str">
        <f t="shared" si="68"/>
        <v/>
      </c>
      <c r="T114" s="673" t="str">
        <f t="shared" si="43"/>
        <v/>
      </c>
      <c r="U114" s="674" t="str">
        <f>IF(OR(M114=0,O114=0,'Customer Inputs'!Q124="",R114=0),"","PASS")</f>
        <v/>
      </c>
      <c r="V114" s="674" t="str">
        <f>IF(ADMIN!AE114="YES","YES",IF(ADMIN!AE114="NO","NO",""))</f>
        <v/>
      </c>
      <c r="W114" s="674" t="str">
        <f t="shared" si="44"/>
        <v/>
      </c>
      <c r="X114" s="674" t="str">
        <f t="shared" si="45"/>
        <v/>
      </c>
      <c r="Y114" s="674" t="str">
        <f t="shared" si="46"/>
        <v/>
      </c>
      <c r="Z114" s="255" t="str">
        <f>IF(AND(C114="",D114=""),"",IF(C114="",INDEX(References!$J$4:$J$13,MATCH(Calculations!$D114,References!H$4:$H$13,0)),(INDEX(References!$J$4:$J$13,MATCH(Calculations!$C114,References!H$4:$H$13,0)))))</f>
        <v/>
      </c>
      <c r="AA114" s="675" t="str">
        <f t="shared" si="47"/>
        <v/>
      </c>
      <c r="AB114" s="256" t="str">
        <f t="shared" si="48"/>
        <v/>
      </c>
      <c r="AC114" s="676" t="str">
        <f>IF(OR(C114="",I114=""),"",IF(U114="PASS",ROUND(AA114/X114,References!$B$23),IF(NOT(V114="YES"),0,ROUND(AA114/X114,References!$B$23))))</f>
        <v/>
      </c>
      <c r="AD114" s="676" t="str">
        <f>IF(AND(C114="",D114=""),"",IF(OR(D114=0,L114=0,Y114=""),0,ROUND(AB114/Y114,References!$B$23)))</f>
        <v/>
      </c>
      <c r="AE114" s="256" t="str">
        <f>IF(OR(C114="",I114=""),"",IF(U114="PASS",ROUND(AC114*X114,References!$B$23),IF(NOT(V114="YES"),0,ROUND(AC114*X114,References!$B$23))))</f>
        <v/>
      </c>
      <c r="AF114" s="256" t="str">
        <f>IF(AND(C114="",D114=""),"",IF(OR(D114=0,L114=0,Y114=""),0,ROUND(AD114*Y114,References!$B$23)))</f>
        <v/>
      </c>
      <c r="AG114" s="257" t="str">
        <f>IF(AND(C114="",D114=""),"",IF(C114="",INDEX(References!$K$4:$K$13,MATCH(Calculations!$D114,References!$H$4:$H$13,0)),INDEX(References!$K$4:$K$13,MATCH(Calculations!C114,References!$H$4:$H$13,0))))</f>
        <v/>
      </c>
      <c r="AH114" s="256" t="str">
        <f t="shared" si="66"/>
        <v/>
      </c>
      <c r="AI114" s="256" t="str">
        <f t="shared" si="67"/>
        <v/>
      </c>
      <c r="AJ114" s="257" t="str">
        <f>IF(OR(C114="",I114=""),"",IF(U114="PASS",ROUND(AH114/X114,References!$B$22),IF(NOT(V114="YES"),0,ROUND(AH114/X114,References!$B$22))))</f>
        <v/>
      </c>
      <c r="AK114" s="257">
        <f>IF(OR(D114="",L114=""),0,ROUND(AI114/Y114,References!$B$22))</f>
        <v>0</v>
      </c>
      <c r="AL114" s="258">
        <f>IF(OR(C114="",I114=""),0,IF(U114="PASS",ROUND(AJ114*X114,References!$B$22)))</f>
        <v>0</v>
      </c>
      <c r="AM114" s="258">
        <f>IF(OR(D114="",L114=""),0,IF(U114="PASS",ROUND(AK114*Y114,References!$B$22)))</f>
        <v>0</v>
      </c>
      <c r="AN114" s="258" t="str">
        <f t="shared" si="49"/>
        <v/>
      </c>
      <c r="AO114" s="259" t="str">
        <f>IF(D114="","",IF('Customer Information'!$L$15="Yes",(INDEX(References!$H$4:$AG$13,MATCH(Calculations!D114,References!$H$4:$H$13,0),25)),IF('Customer Information'!$L$15="No",(INDEX(References!$H$4:$AG$13,MATCH(Calculations!D114,References!$H$4:$H$13,0),24)))))</f>
        <v/>
      </c>
      <c r="AP114" s="541" t="str">
        <f>IF(C114="","",IF('Customer Information'!$L$15="Yes",(INDEX(References!$H$4:$AG$13,MATCH(Calculations!C114,References!$H$4:$H$13,0),25)),IF('Customer Information'!$L$15="No",(INDEX(References!$H$4:$AG$13,MATCH(Calculations!C114,References!$H$4:$H$13,0),24)))))</f>
        <v/>
      </c>
      <c r="AQ114" s="677" t="str">
        <f t="shared" si="50"/>
        <v/>
      </c>
      <c r="AR114" s="541" t="str">
        <f t="shared" si="51"/>
        <v/>
      </c>
      <c r="AS114" s="541">
        <f>IF(D114="",0,INDEX(References!$AG$4:$AG$13,MATCH(D114,References!$H$4:$H$13,0)))</f>
        <v>0</v>
      </c>
      <c r="AT114" s="541">
        <f>IF(C114="",0,INDEX(References!$AG$4:$AG$12,MATCH(C114,References!$H$4:$H$12,0)))</f>
        <v>0</v>
      </c>
      <c r="AU114" s="677" t="str">
        <f t="shared" si="52"/>
        <v/>
      </c>
      <c r="AV114" s="541" t="str">
        <f t="shared" si="53"/>
        <v/>
      </c>
      <c r="AW114" s="678" t="str">
        <f t="shared" si="54"/>
        <v/>
      </c>
      <c r="AX114" s="249"/>
      <c r="AY114" s="679" t="str">
        <f>IF(C114="","",INDEX(References!$I$4:$I$13,MATCH(Calculations!C114,References!$H$4:$H$13,0)))</f>
        <v/>
      </c>
      <c r="AZ114" s="680" t="str">
        <f>IF(C114="","",INDEX(References!$M$4:$M$13,MATCH(Calculations!C114,References!$H$4:$H$13,0)))</f>
        <v/>
      </c>
      <c r="BA114" s="680" t="str">
        <f>IF(C114="","",INDEX(References!$N$4:$N$13,MATCH(Calculations!C114,References!$H$4:$H$13,0)))</f>
        <v/>
      </c>
      <c r="BB114" s="681" t="str">
        <f>IF(C114="","",(AC114*AY114)/(1-INDEX(References!$O$4:$O$13,MATCH(Calculations!C114,References!$H$4:$H$13,0)))*((1-AZ114)*(1+BA114)))</f>
        <v/>
      </c>
      <c r="BC114" s="682" t="str">
        <f>IF(C114="","",(AJ114/(1-INDEX(References!$P$4:$P$13,MATCH(Calculations!C114,References!$H$4:$H$13,0)))*((1-AZ114)*(1+BA114))))</f>
        <v/>
      </c>
      <c r="BE114" s="683" t="str">
        <f>IF(D114="","",(INDEX(References!$I$4:$I$13,MATCH(Calculations!D114,References!$H$4:$H$13,0))))</f>
        <v/>
      </c>
      <c r="BF114" s="680" t="str">
        <f>IF(D114="","",INDEX(References!$M$4:$M$13,MATCH(Calculations!D114,References!$H$4:$H$13,0)))</f>
        <v/>
      </c>
      <c r="BG114" s="680" t="str">
        <f>IF(D114="","",INDEX(References!$N$4:$N$13,MATCH(Calculations!D114,References!$H$4:$H$13,0)))</f>
        <v/>
      </c>
      <c r="BH114" s="681" t="str">
        <f>IF(D114="","",(AD114*BE114)/(1-INDEX(References!$O$4:$O$13,MATCH(Calculations!D114,References!$H$4:$H$13,0)))*((1-BF114)*(1+BG114)))</f>
        <v/>
      </c>
      <c r="BI114" s="682" t="str">
        <f>IF(D114="","",AK114/(1-INDEX(References!$P$4:$P$13,MATCH(Calculations!D114,References!$H$4:$H$13,0)))*((1-BF114)*(1+BG114)))</f>
        <v/>
      </c>
      <c r="BK114" s="679" t="str">
        <f t="shared" si="55"/>
        <v/>
      </c>
      <c r="BL114" s="680" t="str">
        <f t="shared" si="56"/>
        <v/>
      </c>
      <c r="BM114" s="680" t="str">
        <f>IF(OR(C114="",I114=""),"",IF(U114="PASS",ROUND(BK114/X114,References!$B$22),IF(NOT(V114="YES"),0,ROUND(BK114/X114,References!$B$22))))</f>
        <v/>
      </c>
      <c r="BN114" s="680">
        <f>IF(OR(D114="",L114=""),0,ROUND(BL114/Y114,References!$B$22))</f>
        <v>0</v>
      </c>
      <c r="BO114" s="684" t="str">
        <f>IF(AND(C114="",D114=""),"",IF(C114="",INDEX(References!#REF!,MATCH(Calculations!$D114,References!#REF!,0)),(INDEX(References!$L$4:$L$13,MATCH(Calculations!$C114,References!$H$4:$H$13,0)))))</f>
        <v/>
      </c>
      <c r="BP114" s="684" t="str">
        <f t="shared" si="57"/>
        <v/>
      </c>
      <c r="BQ114" s="684" t="str">
        <f t="shared" si="58"/>
        <v/>
      </c>
      <c r="BR114" s="684" t="str">
        <f t="shared" si="59"/>
        <v/>
      </c>
      <c r="BS114" s="691" t="str">
        <f t="shared" si="60"/>
        <v/>
      </c>
      <c r="BU114" s="692" t="str">
        <f>IF(AH114="","",AH114*References!$B$47)</f>
        <v/>
      </c>
      <c r="BV114" s="693" t="str">
        <f>IF(AI114="","",AI114*References!$B$47)</f>
        <v/>
      </c>
      <c r="BW114" s="693" t="str">
        <f>IF(AJ114="","",AJ114*References!$B$47)</f>
        <v/>
      </c>
      <c r="BX114" s="682">
        <f>IF(AK114="","",AK114*References!$B$47)</f>
        <v>0</v>
      </c>
      <c r="BZ114" s="692">
        <f t="shared" si="61"/>
        <v>0</v>
      </c>
      <c r="CA114" s="693">
        <f t="shared" si="62"/>
        <v>0</v>
      </c>
      <c r="CB114" s="693" t="str">
        <f t="shared" si="63"/>
        <v/>
      </c>
      <c r="CC114" s="693" t="str">
        <f t="shared" si="64"/>
        <v/>
      </c>
      <c r="CD114" s="682" t="str">
        <f t="shared" si="65"/>
        <v/>
      </c>
    </row>
    <row r="115" spans="2:82" x14ac:dyDescent="0.2">
      <c r="B115" s="669">
        <v>110</v>
      </c>
      <c r="C115" s="250" t="str">
        <f>IF('Customer Inputs'!$C125="","",'Customer Inputs'!$C125)</f>
        <v/>
      </c>
      <c r="D115" s="250" t="str">
        <f>IF(OR('Customer Inputs'!E125="",'Customer Inputs'!E125="No"),"",IF(F115="YES",References!$H$13,References!$H$12))</f>
        <v/>
      </c>
      <c r="E115" s="250" t="str">
        <f>IF(C115="","",'Customer Inputs'!$W125)</f>
        <v/>
      </c>
      <c r="F115" s="250" t="str">
        <f>IF(OR('Customer Inputs'!T125="",'Customer Inputs'!T125="No"),"","Yes")</f>
        <v/>
      </c>
      <c r="G115" s="251" t="str">
        <f>IF(C115="","",'Customer Inputs'!$M125)</f>
        <v/>
      </c>
      <c r="H115" s="251" t="str">
        <f t="shared" si="38"/>
        <v/>
      </c>
      <c r="I115" s="251" t="str">
        <f>IF(C115="","",'Customer Inputs'!$K125)</f>
        <v/>
      </c>
      <c r="J115" s="251" t="str">
        <f t="shared" si="39"/>
        <v/>
      </c>
      <c r="K115" s="251" t="str">
        <f t="shared" si="40"/>
        <v/>
      </c>
      <c r="L115" s="251" t="str">
        <f>IF(OR(D115="",'Customer Inputs'!$L125=""),"",'Customer Inputs'!$L125)</f>
        <v/>
      </c>
      <c r="M115" s="251" t="str">
        <f>IF(AND(C115="",D115=""),"",'Customer Inputs'!$AD125)</f>
        <v/>
      </c>
      <c r="N115" s="251" t="str">
        <f t="shared" si="41"/>
        <v/>
      </c>
      <c r="O115" s="690" t="str">
        <f>IF(AND(C115="",D115=""),"",'Customer Inputs'!$AB125)</f>
        <v/>
      </c>
      <c r="P115" s="251" t="str">
        <f>IF(OR(AA115=0,AA115&lt;0),"",IF(OR(C115="L734",C115="L734-P",C115="L744",C115="L744-P"),'Customer Inputs'!AB125,O115))</f>
        <v/>
      </c>
      <c r="Q115" s="251" t="str">
        <f t="shared" si="42"/>
        <v/>
      </c>
      <c r="R115" s="252" t="str">
        <f>IF(AND(C115="",D115=""),"",INDEX(References!$E$4:$E$65,MATCH('Customer Inputs'!$T$6,References!$D$4:$D$65,0)))</f>
        <v/>
      </c>
      <c r="S115" s="672" t="str">
        <f t="shared" si="68"/>
        <v/>
      </c>
      <c r="T115" s="673" t="str">
        <f t="shared" si="43"/>
        <v/>
      </c>
      <c r="U115" s="674" t="str">
        <f>IF(OR(M115=0,O115=0,'Customer Inputs'!Q125="",R115=0),"","PASS")</f>
        <v/>
      </c>
      <c r="V115" s="674" t="str">
        <f>IF(ADMIN!AE115="YES","YES",IF(ADMIN!AE115="NO","NO",""))</f>
        <v/>
      </c>
      <c r="W115" s="674" t="str">
        <f t="shared" si="44"/>
        <v/>
      </c>
      <c r="X115" s="674" t="str">
        <f t="shared" si="45"/>
        <v/>
      </c>
      <c r="Y115" s="674" t="str">
        <f t="shared" si="46"/>
        <v/>
      </c>
      <c r="Z115" s="255" t="str">
        <f>IF(AND(C115="",D115=""),"",IF(C115="",INDEX(References!$J$4:$J$13,MATCH(Calculations!$D115,References!H$4:$H$13,0)),(INDEX(References!$J$4:$J$13,MATCH(Calculations!$C115,References!H$4:$H$13,0)))))</f>
        <v/>
      </c>
      <c r="AA115" s="675" t="str">
        <f t="shared" si="47"/>
        <v/>
      </c>
      <c r="AB115" s="256" t="str">
        <f t="shared" si="48"/>
        <v/>
      </c>
      <c r="AC115" s="676" t="str">
        <f>IF(OR(C115="",I115=""),"",IF(U115="PASS",ROUND(AA115/X115,References!$B$23),IF(NOT(V115="YES"),0,ROUND(AA115/X115,References!$B$23))))</f>
        <v/>
      </c>
      <c r="AD115" s="676" t="str">
        <f>IF(AND(C115="",D115=""),"",IF(OR(D115=0,L115=0,Y115=""),0,ROUND(AB115/Y115,References!$B$23)))</f>
        <v/>
      </c>
      <c r="AE115" s="256" t="str">
        <f>IF(OR(C115="",I115=""),"",IF(U115="PASS",ROUND(AC115*X115,References!$B$23),IF(NOT(V115="YES"),0,ROUND(AC115*X115,References!$B$23))))</f>
        <v/>
      </c>
      <c r="AF115" s="256" t="str">
        <f>IF(AND(C115="",D115=""),"",IF(OR(D115=0,L115=0,Y115=""),0,ROUND(AD115*Y115,References!$B$23)))</f>
        <v/>
      </c>
      <c r="AG115" s="257" t="str">
        <f>IF(AND(C115="",D115=""),"",IF(C115="",INDEX(References!$K$4:$K$13,MATCH(Calculations!$D115,References!$H$4:$H$13,0)),INDEX(References!$K$4:$K$13,MATCH(Calculations!C115,References!$H$4:$H$13,0))))</f>
        <v/>
      </c>
      <c r="AH115" s="256" t="str">
        <f t="shared" si="66"/>
        <v/>
      </c>
      <c r="AI115" s="256" t="str">
        <f t="shared" si="67"/>
        <v/>
      </c>
      <c r="AJ115" s="257" t="str">
        <f>IF(OR(C115="",I115=""),"",IF(U115="PASS",ROUND(AH115/X115,References!$B$22),IF(NOT(V115="YES"),0,ROUND(AH115/X115,References!$B$22))))</f>
        <v/>
      </c>
      <c r="AK115" s="257">
        <f>IF(OR(D115="",L115=""),0,ROUND(AI115/Y115,References!$B$22))</f>
        <v>0</v>
      </c>
      <c r="AL115" s="258">
        <f>IF(OR(C115="",I115=""),0,IF(U115="PASS",ROUND(AJ115*X115,References!$B$22)))</f>
        <v>0</v>
      </c>
      <c r="AM115" s="258">
        <f>IF(OR(D115="",L115=""),0,IF(U115="PASS",ROUND(AK115*Y115,References!$B$22)))</f>
        <v>0</v>
      </c>
      <c r="AN115" s="258" t="str">
        <f t="shared" si="49"/>
        <v/>
      </c>
      <c r="AO115" s="259" t="str">
        <f>IF(D115="","",IF('Customer Information'!$L$15="Yes",(INDEX(References!$H$4:$AG$13,MATCH(Calculations!D115,References!$H$4:$H$13,0),25)),IF('Customer Information'!$L$15="No",(INDEX(References!$H$4:$AG$13,MATCH(Calculations!D115,References!$H$4:$H$13,0),24)))))</f>
        <v/>
      </c>
      <c r="AP115" s="541" t="str">
        <f>IF(C115="","",IF('Customer Information'!$L$15="Yes",(INDEX(References!$H$4:$AG$13,MATCH(Calculations!C115,References!$H$4:$H$13,0),25)),IF('Customer Information'!$L$15="No",(INDEX(References!$H$4:$AG$13,MATCH(Calculations!C115,References!$H$4:$H$13,0),24)))))</f>
        <v/>
      </c>
      <c r="AQ115" s="677" t="str">
        <f t="shared" si="50"/>
        <v/>
      </c>
      <c r="AR115" s="541" t="str">
        <f t="shared" si="51"/>
        <v/>
      </c>
      <c r="AS115" s="541">
        <f>IF(D115="",0,INDEX(References!$AG$4:$AG$13,MATCH(D115,References!$H$4:$H$13,0)))</f>
        <v>0</v>
      </c>
      <c r="AT115" s="541">
        <f>IF(C115="",0,INDEX(References!$AG$4:$AG$12,MATCH(C115,References!$H$4:$H$12,0)))</f>
        <v>0</v>
      </c>
      <c r="AU115" s="677" t="str">
        <f t="shared" si="52"/>
        <v/>
      </c>
      <c r="AV115" s="541" t="str">
        <f t="shared" si="53"/>
        <v/>
      </c>
      <c r="AW115" s="678" t="str">
        <f t="shared" si="54"/>
        <v/>
      </c>
      <c r="AX115" s="249"/>
      <c r="AY115" s="679" t="str">
        <f>IF(C115="","",INDEX(References!$I$4:$I$13,MATCH(Calculations!C115,References!$H$4:$H$13,0)))</f>
        <v/>
      </c>
      <c r="AZ115" s="680" t="str">
        <f>IF(C115="","",INDEX(References!$M$4:$M$13,MATCH(Calculations!C115,References!$H$4:$H$13,0)))</f>
        <v/>
      </c>
      <c r="BA115" s="680" t="str">
        <f>IF(C115="","",INDEX(References!$N$4:$N$13,MATCH(Calculations!C115,References!$H$4:$H$13,0)))</f>
        <v/>
      </c>
      <c r="BB115" s="681" t="str">
        <f>IF(C115="","",(AC115*AY115)/(1-INDEX(References!$O$4:$O$13,MATCH(Calculations!C115,References!$H$4:$H$13,0)))*((1-AZ115)*(1+BA115)))</f>
        <v/>
      </c>
      <c r="BC115" s="682" t="str">
        <f>IF(C115="","",(AJ115/(1-INDEX(References!$P$4:$P$13,MATCH(Calculations!C115,References!$H$4:$H$13,0)))*((1-AZ115)*(1+BA115))))</f>
        <v/>
      </c>
      <c r="BE115" s="683" t="str">
        <f>IF(D115="","",(INDEX(References!$I$4:$I$13,MATCH(Calculations!D115,References!$H$4:$H$13,0))))</f>
        <v/>
      </c>
      <c r="BF115" s="680" t="str">
        <f>IF(D115="","",INDEX(References!$M$4:$M$13,MATCH(Calculations!D115,References!$H$4:$H$13,0)))</f>
        <v/>
      </c>
      <c r="BG115" s="680" t="str">
        <f>IF(D115="","",INDEX(References!$N$4:$N$13,MATCH(Calculations!D115,References!$H$4:$H$13,0)))</f>
        <v/>
      </c>
      <c r="BH115" s="681" t="str">
        <f>IF(D115="","",(AD115*BE115)/(1-INDEX(References!$O$4:$O$13,MATCH(Calculations!D115,References!$H$4:$H$13,0)))*((1-BF115)*(1+BG115)))</f>
        <v/>
      </c>
      <c r="BI115" s="682" t="str">
        <f>IF(D115="","",AK115/(1-INDEX(References!$P$4:$P$13,MATCH(Calculations!D115,References!$H$4:$H$13,0)))*((1-BF115)*(1+BG115)))</f>
        <v/>
      </c>
      <c r="BK115" s="679" t="str">
        <f t="shared" si="55"/>
        <v/>
      </c>
      <c r="BL115" s="680" t="str">
        <f t="shared" si="56"/>
        <v/>
      </c>
      <c r="BM115" s="680" t="str">
        <f>IF(OR(C115="",I115=""),"",IF(U115="PASS",ROUND(BK115/X115,References!$B$22),IF(NOT(V115="YES"),0,ROUND(BK115/X115,References!$B$22))))</f>
        <v/>
      </c>
      <c r="BN115" s="680">
        <f>IF(OR(D115="",L115=""),0,ROUND(BL115/Y115,References!$B$22))</f>
        <v>0</v>
      </c>
      <c r="BO115" s="684" t="str">
        <f>IF(AND(C115="",D115=""),"",IF(C115="",INDEX(References!#REF!,MATCH(Calculations!$D115,References!#REF!,0)),(INDEX(References!$L$4:$L$13,MATCH(Calculations!$C115,References!$H$4:$H$13,0)))))</f>
        <v/>
      </c>
      <c r="BP115" s="684" t="str">
        <f t="shared" si="57"/>
        <v/>
      </c>
      <c r="BQ115" s="684" t="str">
        <f t="shared" si="58"/>
        <v/>
      </c>
      <c r="BR115" s="684" t="str">
        <f t="shared" si="59"/>
        <v/>
      </c>
      <c r="BS115" s="691" t="str">
        <f t="shared" si="60"/>
        <v/>
      </c>
      <c r="BU115" s="692" t="str">
        <f>IF(AH115="","",AH115*References!$B$47)</f>
        <v/>
      </c>
      <c r="BV115" s="693" t="str">
        <f>IF(AI115="","",AI115*References!$B$47)</f>
        <v/>
      </c>
      <c r="BW115" s="693" t="str">
        <f>IF(AJ115="","",AJ115*References!$B$47)</f>
        <v/>
      </c>
      <c r="BX115" s="682">
        <f>IF(AK115="","",AK115*References!$B$47)</f>
        <v>0</v>
      </c>
      <c r="BZ115" s="692">
        <f t="shared" si="61"/>
        <v>0</v>
      </c>
      <c r="CA115" s="693">
        <f t="shared" si="62"/>
        <v>0</v>
      </c>
      <c r="CB115" s="693" t="str">
        <f t="shared" si="63"/>
        <v/>
      </c>
      <c r="CC115" s="693" t="str">
        <f t="shared" si="64"/>
        <v/>
      </c>
      <c r="CD115" s="682" t="str">
        <f t="shared" si="65"/>
        <v/>
      </c>
    </row>
    <row r="116" spans="2:82" x14ac:dyDescent="0.2">
      <c r="B116" s="669">
        <v>111</v>
      </c>
      <c r="C116" s="250" t="str">
        <f>IF('Customer Inputs'!$C126="","",'Customer Inputs'!$C126)</f>
        <v/>
      </c>
      <c r="D116" s="250" t="str">
        <f>IF(OR('Customer Inputs'!E126="",'Customer Inputs'!E126="No"),"",IF(F116="YES",References!$H$13,References!$H$12))</f>
        <v/>
      </c>
      <c r="E116" s="250" t="str">
        <f>IF(C116="","",'Customer Inputs'!$W126)</f>
        <v/>
      </c>
      <c r="F116" s="250" t="str">
        <f>IF(OR('Customer Inputs'!T126="",'Customer Inputs'!T126="No"),"","Yes")</f>
        <v/>
      </c>
      <c r="G116" s="251" t="str">
        <f>IF(C116="","",'Customer Inputs'!$M126)</f>
        <v/>
      </c>
      <c r="H116" s="251" t="str">
        <f t="shared" si="38"/>
        <v/>
      </c>
      <c r="I116" s="251" t="str">
        <f>IF(C116="","",'Customer Inputs'!$K126)</f>
        <v/>
      </c>
      <c r="J116" s="251" t="str">
        <f t="shared" si="39"/>
        <v/>
      </c>
      <c r="K116" s="251" t="str">
        <f t="shared" si="40"/>
        <v/>
      </c>
      <c r="L116" s="251" t="str">
        <f>IF(OR(D116="",'Customer Inputs'!$L126=""),"",'Customer Inputs'!$L126)</f>
        <v/>
      </c>
      <c r="M116" s="251" t="str">
        <f>IF(AND(C116="",D116=""),"",'Customer Inputs'!$AD126)</f>
        <v/>
      </c>
      <c r="N116" s="251" t="str">
        <f t="shared" si="41"/>
        <v/>
      </c>
      <c r="O116" s="690" t="str">
        <f>IF(AND(C116="",D116=""),"",'Customer Inputs'!$AB126)</f>
        <v/>
      </c>
      <c r="P116" s="251" t="str">
        <f>IF(OR(AA116=0,AA116&lt;0),"",IF(OR(C116="L734",C116="L734-P",C116="L744",C116="L744-P"),'Customer Inputs'!AB126,O116))</f>
        <v/>
      </c>
      <c r="Q116" s="251" t="str">
        <f t="shared" si="42"/>
        <v/>
      </c>
      <c r="R116" s="252" t="str">
        <f>IF(AND(C116="",D116=""),"",INDEX(References!$E$4:$E$65,MATCH('Customer Inputs'!$T$6,References!$D$4:$D$65,0)))</f>
        <v/>
      </c>
      <c r="S116" s="672" t="str">
        <f t="shared" si="68"/>
        <v/>
      </c>
      <c r="T116" s="673" t="str">
        <f t="shared" si="43"/>
        <v/>
      </c>
      <c r="U116" s="674" t="str">
        <f>IF(OR(M116=0,O116=0,'Customer Inputs'!Q126="",R116=0),"","PASS")</f>
        <v/>
      </c>
      <c r="V116" s="674" t="str">
        <f>IF(ADMIN!AE116="YES","YES",IF(ADMIN!AE116="NO","NO",""))</f>
        <v/>
      </c>
      <c r="W116" s="674" t="str">
        <f t="shared" si="44"/>
        <v/>
      </c>
      <c r="X116" s="674" t="str">
        <f t="shared" si="45"/>
        <v/>
      </c>
      <c r="Y116" s="674" t="str">
        <f t="shared" si="46"/>
        <v/>
      </c>
      <c r="Z116" s="255" t="str">
        <f>IF(AND(C116="",D116=""),"",IF(C116="",INDEX(References!$J$4:$J$13,MATCH(Calculations!$D116,References!H$4:$H$13,0)),(INDEX(References!$J$4:$J$13,MATCH(Calculations!$C116,References!H$4:$H$13,0)))))</f>
        <v/>
      </c>
      <c r="AA116" s="675" t="str">
        <f t="shared" si="47"/>
        <v/>
      </c>
      <c r="AB116" s="256" t="str">
        <f t="shared" si="48"/>
        <v/>
      </c>
      <c r="AC116" s="676" t="str">
        <f>IF(OR(C116="",I116=""),"",IF(U116="PASS",ROUND(AA116/X116,References!$B$23),IF(NOT(V116="YES"),0,ROUND(AA116/X116,References!$B$23))))</f>
        <v/>
      </c>
      <c r="AD116" s="676" t="str">
        <f>IF(AND(C116="",D116=""),"",IF(OR(D116=0,L116=0,Y116=""),0,ROUND(AB116/Y116,References!$B$23)))</f>
        <v/>
      </c>
      <c r="AE116" s="256" t="str">
        <f>IF(OR(C116="",I116=""),"",IF(U116="PASS",ROUND(AC116*X116,References!$B$23),IF(NOT(V116="YES"),0,ROUND(AC116*X116,References!$B$23))))</f>
        <v/>
      </c>
      <c r="AF116" s="256" t="str">
        <f>IF(AND(C116="",D116=""),"",IF(OR(D116=0,L116=0,Y116=""),0,ROUND(AD116*Y116,References!$B$23)))</f>
        <v/>
      </c>
      <c r="AG116" s="257" t="str">
        <f>IF(AND(C116="",D116=""),"",IF(C116="",INDEX(References!$K$4:$K$13,MATCH(Calculations!$D116,References!$H$4:$H$13,0)),INDEX(References!$K$4:$K$13,MATCH(Calculations!C116,References!$H$4:$H$13,0))))</f>
        <v/>
      </c>
      <c r="AH116" s="256" t="str">
        <f t="shared" si="66"/>
        <v/>
      </c>
      <c r="AI116" s="256" t="str">
        <f t="shared" si="67"/>
        <v/>
      </c>
      <c r="AJ116" s="257" t="str">
        <f>IF(OR(C116="",I116=""),"",IF(U116="PASS",ROUND(AH116/X116,References!$B$22),IF(NOT(V116="YES"),0,ROUND(AH116/X116,References!$B$22))))</f>
        <v/>
      </c>
      <c r="AK116" s="257">
        <f>IF(OR(D116="",L116=""),0,ROUND(AI116/Y116,References!$B$22))</f>
        <v>0</v>
      </c>
      <c r="AL116" s="258">
        <f>IF(OR(C116="",I116=""),0,IF(U116="PASS",ROUND(AJ116*X116,References!$B$22)))</f>
        <v>0</v>
      </c>
      <c r="AM116" s="258">
        <f>IF(OR(D116="",L116=""),0,IF(U116="PASS",ROUND(AK116*Y116,References!$B$22)))</f>
        <v>0</v>
      </c>
      <c r="AN116" s="258" t="str">
        <f t="shared" si="49"/>
        <v/>
      </c>
      <c r="AO116" s="259" t="str">
        <f>IF(D116="","",IF('Customer Information'!$L$15="Yes",(INDEX(References!$H$4:$AG$13,MATCH(Calculations!D116,References!$H$4:$H$13,0),25)),IF('Customer Information'!$L$15="No",(INDEX(References!$H$4:$AG$13,MATCH(Calculations!D116,References!$H$4:$H$13,0),24)))))</f>
        <v/>
      </c>
      <c r="AP116" s="541" t="str">
        <f>IF(C116="","",IF('Customer Information'!$L$15="Yes",(INDEX(References!$H$4:$AG$13,MATCH(Calculations!C116,References!$H$4:$H$13,0),25)),IF('Customer Information'!$L$15="No",(INDEX(References!$H$4:$AG$13,MATCH(Calculations!C116,References!$H$4:$H$13,0),24)))))</f>
        <v/>
      </c>
      <c r="AQ116" s="677" t="str">
        <f t="shared" si="50"/>
        <v/>
      </c>
      <c r="AR116" s="541" t="str">
        <f t="shared" si="51"/>
        <v/>
      </c>
      <c r="AS116" s="541">
        <f>IF(D116="",0,INDEX(References!$AG$4:$AG$13,MATCH(D116,References!$H$4:$H$13,0)))</f>
        <v>0</v>
      </c>
      <c r="AT116" s="541">
        <f>IF(C116="",0,INDEX(References!$AG$4:$AG$12,MATCH(C116,References!$H$4:$H$12,0)))</f>
        <v>0</v>
      </c>
      <c r="AU116" s="677" t="str">
        <f t="shared" si="52"/>
        <v/>
      </c>
      <c r="AV116" s="541" t="str">
        <f t="shared" si="53"/>
        <v/>
      </c>
      <c r="AW116" s="678" t="str">
        <f t="shared" si="54"/>
        <v/>
      </c>
      <c r="AX116" s="249"/>
      <c r="AY116" s="679" t="str">
        <f>IF(C116="","",INDEX(References!$I$4:$I$13,MATCH(Calculations!C116,References!$H$4:$H$13,0)))</f>
        <v/>
      </c>
      <c r="AZ116" s="680" t="str">
        <f>IF(C116="","",INDEX(References!$M$4:$M$13,MATCH(Calculations!C116,References!$H$4:$H$13,0)))</f>
        <v/>
      </c>
      <c r="BA116" s="680" t="str">
        <f>IF(C116="","",INDEX(References!$N$4:$N$13,MATCH(Calculations!C116,References!$H$4:$H$13,0)))</f>
        <v/>
      </c>
      <c r="BB116" s="681" t="str">
        <f>IF(C116="","",(AC116*AY116)/(1-INDEX(References!$O$4:$O$13,MATCH(Calculations!C116,References!$H$4:$H$13,0)))*((1-AZ116)*(1+BA116)))</f>
        <v/>
      </c>
      <c r="BC116" s="682" t="str">
        <f>IF(C116="","",(AJ116/(1-INDEX(References!$P$4:$P$13,MATCH(Calculations!C116,References!$H$4:$H$13,0)))*((1-AZ116)*(1+BA116))))</f>
        <v/>
      </c>
      <c r="BE116" s="683" t="str">
        <f>IF(D116="","",(INDEX(References!$I$4:$I$13,MATCH(Calculations!D116,References!$H$4:$H$13,0))))</f>
        <v/>
      </c>
      <c r="BF116" s="680" t="str">
        <f>IF(D116="","",INDEX(References!$M$4:$M$13,MATCH(Calculations!D116,References!$H$4:$H$13,0)))</f>
        <v/>
      </c>
      <c r="BG116" s="680" t="str">
        <f>IF(D116="","",INDEX(References!$N$4:$N$13,MATCH(Calculations!D116,References!$H$4:$H$13,0)))</f>
        <v/>
      </c>
      <c r="BH116" s="681" t="str">
        <f>IF(D116="","",(AD116*BE116)/(1-INDEX(References!$O$4:$O$13,MATCH(Calculations!D116,References!$H$4:$H$13,0)))*((1-BF116)*(1+BG116)))</f>
        <v/>
      </c>
      <c r="BI116" s="682" t="str">
        <f>IF(D116="","",AK116/(1-INDEX(References!$P$4:$P$13,MATCH(Calculations!D116,References!$H$4:$H$13,0)))*((1-BF116)*(1+BG116)))</f>
        <v/>
      </c>
      <c r="BK116" s="679" t="str">
        <f t="shared" si="55"/>
        <v/>
      </c>
      <c r="BL116" s="680" t="str">
        <f t="shared" si="56"/>
        <v/>
      </c>
      <c r="BM116" s="680" t="str">
        <f>IF(OR(C116="",I116=""),"",IF(U116="PASS",ROUND(BK116/X116,References!$B$22),IF(NOT(V116="YES"),0,ROUND(BK116/X116,References!$B$22))))</f>
        <v/>
      </c>
      <c r="BN116" s="680">
        <f>IF(OR(D116="",L116=""),0,ROUND(BL116/Y116,References!$B$22))</f>
        <v>0</v>
      </c>
      <c r="BO116" s="684" t="str">
        <f>IF(AND(C116="",D116=""),"",IF(C116="",INDEX(References!#REF!,MATCH(Calculations!$D116,References!#REF!,0)),(INDEX(References!$L$4:$L$13,MATCH(Calculations!$C116,References!$H$4:$H$13,0)))))</f>
        <v/>
      </c>
      <c r="BP116" s="684" t="str">
        <f t="shared" si="57"/>
        <v/>
      </c>
      <c r="BQ116" s="684" t="str">
        <f t="shared" si="58"/>
        <v/>
      </c>
      <c r="BR116" s="684" t="str">
        <f t="shared" si="59"/>
        <v/>
      </c>
      <c r="BS116" s="691" t="str">
        <f t="shared" si="60"/>
        <v/>
      </c>
      <c r="BU116" s="692" t="str">
        <f>IF(AH116="","",AH116*References!$B$47)</f>
        <v/>
      </c>
      <c r="BV116" s="693" t="str">
        <f>IF(AI116="","",AI116*References!$B$47)</f>
        <v/>
      </c>
      <c r="BW116" s="693" t="str">
        <f>IF(AJ116="","",AJ116*References!$B$47)</f>
        <v/>
      </c>
      <c r="BX116" s="682">
        <f>IF(AK116="","",AK116*References!$B$47)</f>
        <v>0</v>
      </c>
      <c r="BZ116" s="692">
        <f t="shared" si="61"/>
        <v>0</v>
      </c>
      <c r="CA116" s="693">
        <f t="shared" si="62"/>
        <v>0</v>
      </c>
      <c r="CB116" s="693" t="str">
        <f t="shared" si="63"/>
        <v/>
      </c>
      <c r="CC116" s="693" t="str">
        <f t="shared" si="64"/>
        <v/>
      </c>
      <c r="CD116" s="682" t="str">
        <f t="shared" si="65"/>
        <v/>
      </c>
    </row>
    <row r="117" spans="2:82" x14ac:dyDescent="0.2">
      <c r="B117" s="669">
        <v>112</v>
      </c>
      <c r="C117" s="250" t="str">
        <f>IF('Customer Inputs'!$C127="","",'Customer Inputs'!$C127)</f>
        <v/>
      </c>
      <c r="D117" s="250" t="str">
        <f>IF(OR('Customer Inputs'!E127="",'Customer Inputs'!E127="No"),"",IF(F117="YES",References!$H$13,References!$H$12))</f>
        <v/>
      </c>
      <c r="E117" s="250" t="str">
        <f>IF(C117="","",'Customer Inputs'!$W127)</f>
        <v/>
      </c>
      <c r="F117" s="250" t="str">
        <f>IF(OR('Customer Inputs'!T127="",'Customer Inputs'!T127="No"),"","Yes")</f>
        <v/>
      </c>
      <c r="G117" s="251" t="str">
        <f>IF(C117="","",'Customer Inputs'!$M127)</f>
        <v/>
      </c>
      <c r="H117" s="251" t="str">
        <f t="shared" si="38"/>
        <v/>
      </c>
      <c r="I117" s="251" t="str">
        <f>IF(C117="","",'Customer Inputs'!$K127)</f>
        <v/>
      </c>
      <c r="J117" s="251" t="str">
        <f t="shared" si="39"/>
        <v/>
      </c>
      <c r="K117" s="251" t="str">
        <f t="shared" si="40"/>
        <v/>
      </c>
      <c r="L117" s="251" t="str">
        <f>IF(OR(D117="",'Customer Inputs'!$L127=""),"",'Customer Inputs'!$L127)</f>
        <v/>
      </c>
      <c r="M117" s="251" t="str">
        <f>IF(AND(C117="",D117=""),"",'Customer Inputs'!$AD127)</f>
        <v/>
      </c>
      <c r="N117" s="251" t="str">
        <f t="shared" si="41"/>
        <v/>
      </c>
      <c r="O117" s="690" t="str">
        <f>IF(AND(C117="",D117=""),"",'Customer Inputs'!$AB127)</f>
        <v/>
      </c>
      <c r="P117" s="251" t="str">
        <f>IF(OR(AA117=0,AA117&lt;0),"",IF(OR(C117="L734",C117="L734-P",C117="L744",C117="L744-P"),'Customer Inputs'!AB127,O117))</f>
        <v/>
      </c>
      <c r="Q117" s="251" t="str">
        <f t="shared" si="42"/>
        <v/>
      </c>
      <c r="R117" s="252" t="str">
        <f>IF(AND(C117="",D117=""),"",INDEX(References!$E$4:$E$65,MATCH('Customer Inputs'!$T$6,References!$D$4:$D$65,0)))</f>
        <v/>
      </c>
      <c r="S117" s="672" t="str">
        <f t="shared" si="68"/>
        <v/>
      </c>
      <c r="T117" s="673" t="str">
        <f t="shared" si="43"/>
        <v/>
      </c>
      <c r="U117" s="674" t="str">
        <f>IF(OR(M117=0,O117=0,'Customer Inputs'!Q127="",R117=0),"","PASS")</f>
        <v/>
      </c>
      <c r="V117" s="674" t="str">
        <f>IF(ADMIN!AE117="YES","YES",IF(ADMIN!AE117="NO","NO",""))</f>
        <v/>
      </c>
      <c r="W117" s="674" t="str">
        <f t="shared" si="44"/>
        <v/>
      </c>
      <c r="X117" s="674" t="str">
        <f t="shared" si="45"/>
        <v/>
      </c>
      <c r="Y117" s="674" t="str">
        <f t="shared" si="46"/>
        <v/>
      </c>
      <c r="Z117" s="255" t="str">
        <f>IF(AND(C117="",D117=""),"",IF(C117="",INDEX(References!$J$4:$J$13,MATCH(Calculations!$D117,References!H$4:$H$13,0)),(INDEX(References!$J$4:$J$13,MATCH(Calculations!$C117,References!H$4:$H$13,0)))))</f>
        <v/>
      </c>
      <c r="AA117" s="675" t="str">
        <f t="shared" si="47"/>
        <v/>
      </c>
      <c r="AB117" s="256" t="str">
        <f t="shared" si="48"/>
        <v/>
      </c>
      <c r="AC117" s="676" t="str">
        <f>IF(OR(C117="",I117=""),"",IF(U117="PASS",ROUND(AA117/X117,References!$B$23),IF(NOT(V117="YES"),0,ROUND(AA117/X117,References!$B$23))))</f>
        <v/>
      </c>
      <c r="AD117" s="676" t="str">
        <f>IF(AND(C117="",D117=""),"",IF(OR(D117=0,L117=0,Y117=""),0,ROUND(AB117/Y117,References!$B$23)))</f>
        <v/>
      </c>
      <c r="AE117" s="256" t="str">
        <f>IF(OR(C117="",I117=""),"",IF(U117="PASS",ROUND(AC117*X117,References!$B$23),IF(NOT(V117="YES"),0,ROUND(AC117*X117,References!$B$23))))</f>
        <v/>
      </c>
      <c r="AF117" s="256" t="str">
        <f>IF(AND(C117="",D117=""),"",IF(OR(D117=0,L117=0,Y117=""),0,ROUND(AD117*Y117,References!$B$23)))</f>
        <v/>
      </c>
      <c r="AG117" s="257" t="str">
        <f>IF(AND(C117="",D117=""),"",IF(C117="",INDEX(References!$K$4:$K$13,MATCH(Calculations!$D117,References!$H$4:$H$13,0)),INDEX(References!$K$4:$K$13,MATCH(Calculations!C117,References!$H$4:$H$13,0))))</f>
        <v/>
      </c>
      <c r="AH117" s="256" t="str">
        <f t="shared" si="66"/>
        <v/>
      </c>
      <c r="AI117" s="256" t="str">
        <f t="shared" si="67"/>
        <v/>
      </c>
      <c r="AJ117" s="257" t="str">
        <f>IF(OR(C117="",I117=""),"",IF(U117="PASS",ROUND(AH117/X117,References!$B$22),IF(NOT(V117="YES"),0,ROUND(AH117/X117,References!$B$22))))</f>
        <v/>
      </c>
      <c r="AK117" s="257">
        <f>IF(OR(D117="",L117=""),0,ROUND(AI117/Y117,References!$B$22))</f>
        <v>0</v>
      </c>
      <c r="AL117" s="258">
        <f>IF(OR(C117="",I117=""),0,IF(U117="PASS",ROUND(AJ117*X117,References!$B$22)))</f>
        <v>0</v>
      </c>
      <c r="AM117" s="258">
        <f>IF(OR(D117="",L117=""),0,IF(U117="PASS",ROUND(AK117*Y117,References!$B$22)))</f>
        <v>0</v>
      </c>
      <c r="AN117" s="258" t="str">
        <f t="shared" si="49"/>
        <v/>
      </c>
      <c r="AO117" s="259" t="str">
        <f>IF(D117="","",IF('Customer Information'!$L$15="Yes",(INDEX(References!$H$4:$AG$13,MATCH(Calculations!D117,References!$H$4:$H$13,0),25)),IF('Customer Information'!$L$15="No",(INDEX(References!$H$4:$AG$13,MATCH(Calculations!D117,References!$H$4:$H$13,0),24)))))</f>
        <v/>
      </c>
      <c r="AP117" s="541" t="str">
        <f>IF(C117="","",IF('Customer Information'!$L$15="Yes",(INDEX(References!$H$4:$AG$13,MATCH(Calculations!C117,References!$H$4:$H$13,0),25)),IF('Customer Information'!$L$15="No",(INDEX(References!$H$4:$AG$13,MATCH(Calculations!C117,References!$H$4:$H$13,0),24)))))</f>
        <v/>
      </c>
      <c r="AQ117" s="677" t="str">
        <f t="shared" si="50"/>
        <v/>
      </c>
      <c r="AR117" s="541" t="str">
        <f t="shared" si="51"/>
        <v/>
      </c>
      <c r="AS117" s="541">
        <f>IF(D117="",0,INDEX(References!$AG$4:$AG$13,MATCH(D117,References!$H$4:$H$13,0)))</f>
        <v>0</v>
      </c>
      <c r="AT117" s="541">
        <f>IF(C117="",0,INDEX(References!$AG$4:$AG$12,MATCH(C117,References!$H$4:$H$12,0)))</f>
        <v>0</v>
      </c>
      <c r="AU117" s="677" t="str">
        <f t="shared" si="52"/>
        <v/>
      </c>
      <c r="AV117" s="541" t="str">
        <f t="shared" si="53"/>
        <v/>
      </c>
      <c r="AW117" s="678" t="str">
        <f t="shared" si="54"/>
        <v/>
      </c>
      <c r="AX117" s="249"/>
      <c r="AY117" s="679" t="str">
        <f>IF(C117="","",INDEX(References!$I$4:$I$13,MATCH(Calculations!C117,References!$H$4:$H$13,0)))</f>
        <v/>
      </c>
      <c r="AZ117" s="680" t="str">
        <f>IF(C117="","",INDEX(References!$M$4:$M$13,MATCH(Calculations!C117,References!$H$4:$H$13,0)))</f>
        <v/>
      </c>
      <c r="BA117" s="680" t="str">
        <f>IF(C117="","",INDEX(References!$N$4:$N$13,MATCH(Calculations!C117,References!$H$4:$H$13,0)))</f>
        <v/>
      </c>
      <c r="BB117" s="681" t="str">
        <f>IF(C117="","",(AC117*AY117)/(1-INDEX(References!$O$4:$O$13,MATCH(Calculations!C117,References!$H$4:$H$13,0)))*((1-AZ117)*(1+BA117)))</f>
        <v/>
      </c>
      <c r="BC117" s="682" t="str">
        <f>IF(C117="","",(AJ117/(1-INDEX(References!$P$4:$P$13,MATCH(Calculations!C117,References!$H$4:$H$13,0)))*((1-AZ117)*(1+BA117))))</f>
        <v/>
      </c>
      <c r="BE117" s="683" t="str">
        <f>IF(D117="","",(INDEX(References!$I$4:$I$13,MATCH(Calculations!D117,References!$H$4:$H$13,0))))</f>
        <v/>
      </c>
      <c r="BF117" s="680" t="str">
        <f>IF(D117="","",INDEX(References!$M$4:$M$13,MATCH(Calculations!D117,References!$H$4:$H$13,0)))</f>
        <v/>
      </c>
      <c r="BG117" s="680" t="str">
        <f>IF(D117="","",INDEX(References!$N$4:$N$13,MATCH(Calculations!D117,References!$H$4:$H$13,0)))</f>
        <v/>
      </c>
      <c r="BH117" s="681" t="str">
        <f>IF(D117="","",(AD117*BE117)/(1-INDEX(References!$O$4:$O$13,MATCH(Calculations!D117,References!$H$4:$H$13,0)))*((1-BF117)*(1+BG117)))</f>
        <v/>
      </c>
      <c r="BI117" s="682" t="str">
        <f>IF(D117="","",AK117/(1-INDEX(References!$P$4:$P$13,MATCH(Calculations!D117,References!$H$4:$H$13,0)))*((1-BF117)*(1+BG117)))</f>
        <v/>
      </c>
      <c r="BK117" s="679" t="str">
        <f t="shared" si="55"/>
        <v/>
      </c>
      <c r="BL117" s="680" t="str">
        <f t="shared" si="56"/>
        <v/>
      </c>
      <c r="BM117" s="680" t="str">
        <f>IF(OR(C117="",I117=""),"",IF(U117="PASS",ROUND(BK117/X117,References!$B$22),IF(NOT(V117="YES"),0,ROUND(BK117/X117,References!$B$22))))</f>
        <v/>
      </c>
      <c r="BN117" s="680">
        <f>IF(OR(D117="",L117=""),0,ROUND(BL117/Y117,References!$B$22))</f>
        <v>0</v>
      </c>
      <c r="BO117" s="684" t="str">
        <f>IF(AND(C117="",D117=""),"",IF(C117="",INDEX(References!#REF!,MATCH(Calculations!$D117,References!#REF!,0)),(INDEX(References!$L$4:$L$13,MATCH(Calculations!$C117,References!$H$4:$H$13,0)))))</f>
        <v/>
      </c>
      <c r="BP117" s="684" t="str">
        <f t="shared" si="57"/>
        <v/>
      </c>
      <c r="BQ117" s="684" t="str">
        <f t="shared" si="58"/>
        <v/>
      </c>
      <c r="BR117" s="684" t="str">
        <f t="shared" si="59"/>
        <v/>
      </c>
      <c r="BS117" s="691" t="str">
        <f t="shared" si="60"/>
        <v/>
      </c>
      <c r="BU117" s="692" t="str">
        <f>IF(AH117="","",AH117*References!$B$47)</f>
        <v/>
      </c>
      <c r="BV117" s="693" t="str">
        <f>IF(AI117="","",AI117*References!$B$47)</f>
        <v/>
      </c>
      <c r="BW117" s="693" t="str">
        <f>IF(AJ117="","",AJ117*References!$B$47)</f>
        <v/>
      </c>
      <c r="BX117" s="682">
        <f>IF(AK117="","",AK117*References!$B$47)</f>
        <v>0</v>
      </c>
      <c r="BZ117" s="692">
        <f t="shared" si="61"/>
        <v>0</v>
      </c>
      <c r="CA117" s="693">
        <f t="shared" si="62"/>
        <v>0</v>
      </c>
      <c r="CB117" s="693" t="str">
        <f t="shared" si="63"/>
        <v/>
      </c>
      <c r="CC117" s="693" t="str">
        <f t="shared" si="64"/>
        <v/>
      </c>
      <c r="CD117" s="682" t="str">
        <f t="shared" si="65"/>
        <v/>
      </c>
    </row>
    <row r="118" spans="2:82" x14ac:dyDescent="0.2">
      <c r="B118" s="669">
        <v>113</v>
      </c>
      <c r="C118" s="250" t="str">
        <f>IF('Customer Inputs'!$C128="","",'Customer Inputs'!$C128)</f>
        <v/>
      </c>
      <c r="D118" s="250" t="str">
        <f>IF(OR('Customer Inputs'!E128="",'Customer Inputs'!E128="No"),"",IF(F118="YES",References!$H$13,References!$H$12))</f>
        <v/>
      </c>
      <c r="E118" s="250" t="str">
        <f>IF(C118="","",'Customer Inputs'!$W128)</f>
        <v/>
      </c>
      <c r="F118" s="250" t="str">
        <f>IF(OR('Customer Inputs'!T128="",'Customer Inputs'!T128="No"),"","Yes")</f>
        <v/>
      </c>
      <c r="G118" s="251" t="str">
        <f>IF(C118="","",'Customer Inputs'!$M128)</f>
        <v/>
      </c>
      <c r="H118" s="251" t="str">
        <f t="shared" si="38"/>
        <v/>
      </c>
      <c r="I118" s="251" t="str">
        <f>IF(C118="","",'Customer Inputs'!$K128)</f>
        <v/>
      </c>
      <c r="J118" s="251" t="str">
        <f t="shared" si="39"/>
        <v/>
      </c>
      <c r="K118" s="251" t="str">
        <f t="shared" si="40"/>
        <v/>
      </c>
      <c r="L118" s="251" t="str">
        <f>IF(OR(D118="",'Customer Inputs'!$L128=""),"",'Customer Inputs'!$L128)</f>
        <v/>
      </c>
      <c r="M118" s="251" t="str">
        <f>IF(AND(C118="",D118=""),"",'Customer Inputs'!$AD128)</f>
        <v/>
      </c>
      <c r="N118" s="251" t="str">
        <f t="shared" si="41"/>
        <v/>
      </c>
      <c r="O118" s="690" t="str">
        <f>IF(AND(C118="",D118=""),"",'Customer Inputs'!$AB128)</f>
        <v/>
      </c>
      <c r="P118" s="251" t="str">
        <f>IF(OR(AA118=0,AA118&lt;0),"",IF(OR(C118="L734",C118="L734-P",C118="L744",C118="L744-P"),'Customer Inputs'!AB128,O118))</f>
        <v/>
      </c>
      <c r="Q118" s="251" t="str">
        <f t="shared" si="42"/>
        <v/>
      </c>
      <c r="R118" s="252" t="str">
        <f>IF(AND(C118="",D118=""),"",INDEX(References!$E$4:$E$65,MATCH('Customer Inputs'!$T$6,References!$D$4:$D$65,0)))</f>
        <v/>
      </c>
      <c r="S118" s="672" t="str">
        <f t="shared" si="68"/>
        <v/>
      </c>
      <c r="T118" s="673" t="str">
        <f t="shared" si="43"/>
        <v/>
      </c>
      <c r="U118" s="674" t="str">
        <f>IF(OR(M118=0,O118=0,'Customer Inputs'!Q128="",R118=0),"","PASS")</f>
        <v/>
      </c>
      <c r="V118" s="674" t="str">
        <f>IF(ADMIN!AE118="YES","YES",IF(ADMIN!AE118="NO","NO",""))</f>
        <v/>
      </c>
      <c r="W118" s="674" t="str">
        <f t="shared" si="44"/>
        <v/>
      </c>
      <c r="X118" s="674" t="str">
        <f t="shared" si="45"/>
        <v/>
      </c>
      <c r="Y118" s="674" t="str">
        <f t="shared" si="46"/>
        <v/>
      </c>
      <c r="Z118" s="255" t="str">
        <f>IF(AND(C118="",D118=""),"",IF(C118="",INDEX(References!$J$4:$J$13,MATCH(Calculations!$D118,References!H$4:$H$13,0)),(INDEX(References!$J$4:$J$13,MATCH(Calculations!$C118,References!H$4:$H$13,0)))))</f>
        <v/>
      </c>
      <c r="AA118" s="675" t="str">
        <f t="shared" si="47"/>
        <v/>
      </c>
      <c r="AB118" s="256" t="str">
        <f t="shared" si="48"/>
        <v/>
      </c>
      <c r="AC118" s="676" t="str">
        <f>IF(OR(C118="",I118=""),"",IF(U118="PASS",ROUND(AA118/X118,References!$B$23),IF(NOT(V118="YES"),0,ROUND(AA118/X118,References!$B$23))))</f>
        <v/>
      </c>
      <c r="AD118" s="676" t="str">
        <f>IF(AND(C118="",D118=""),"",IF(OR(D118=0,L118=0,Y118=""),0,ROUND(AB118/Y118,References!$B$23)))</f>
        <v/>
      </c>
      <c r="AE118" s="256" t="str">
        <f>IF(OR(C118="",I118=""),"",IF(U118="PASS",ROUND(AC118*X118,References!$B$23),IF(NOT(V118="YES"),0,ROUND(AC118*X118,References!$B$23))))</f>
        <v/>
      </c>
      <c r="AF118" s="256" t="str">
        <f>IF(AND(C118="",D118=""),"",IF(OR(D118=0,L118=0,Y118=""),0,ROUND(AD118*Y118,References!$B$23)))</f>
        <v/>
      </c>
      <c r="AG118" s="257" t="str">
        <f>IF(AND(C118="",D118=""),"",IF(C118="",INDEX(References!$K$4:$K$13,MATCH(Calculations!$D118,References!$H$4:$H$13,0)),INDEX(References!$K$4:$K$13,MATCH(Calculations!C118,References!$H$4:$H$13,0))))</f>
        <v/>
      </c>
      <c r="AH118" s="256" t="str">
        <f t="shared" si="66"/>
        <v/>
      </c>
      <c r="AI118" s="256" t="str">
        <f t="shared" si="67"/>
        <v/>
      </c>
      <c r="AJ118" s="257" t="str">
        <f>IF(OR(C118="",I118=""),"",IF(U118="PASS",ROUND(AH118/X118,References!$B$22),IF(NOT(V118="YES"),0,ROUND(AH118/X118,References!$B$22))))</f>
        <v/>
      </c>
      <c r="AK118" s="257">
        <f>IF(OR(D118="",L118=""),0,ROUND(AI118/Y118,References!$B$22))</f>
        <v>0</v>
      </c>
      <c r="AL118" s="258">
        <f>IF(OR(C118="",I118=""),0,IF(U118="PASS",ROUND(AJ118*X118,References!$B$22)))</f>
        <v>0</v>
      </c>
      <c r="AM118" s="258">
        <f>IF(OR(D118="",L118=""),0,IF(U118="PASS",ROUND(AK118*Y118,References!$B$22)))</f>
        <v>0</v>
      </c>
      <c r="AN118" s="258" t="str">
        <f t="shared" si="49"/>
        <v/>
      </c>
      <c r="AO118" s="259" t="str">
        <f>IF(D118="","",IF('Customer Information'!$L$15="Yes",(INDEX(References!$H$4:$AG$13,MATCH(Calculations!D118,References!$H$4:$H$13,0),25)),IF('Customer Information'!$L$15="No",(INDEX(References!$H$4:$AG$13,MATCH(Calculations!D118,References!$H$4:$H$13,0),24)))))</f>
        <v/>
      </c>
      <c r="AP118" s="541" t="str">
        <f>IF(C118="","",IF('Customer Information'!$L$15="Yes",(INDEX(References!$H$4:$AG$13,MATCH(Calculations!C118,References!$H$4:$H$13,0),25)),IF('Customer Information'!$L$15="No",(INDEX(References!$H$4:$AG$13,MATCH(Calculations!C118,References!$H$4:$H$13,0),24)))))</f>
        <v/>
      </c>
      <c r="AQ118" s="677" t="str">
        <f t="shared" si="50"/>
        <v/>
      </c>
      <c r="AR118" s="541" t="str">
        <f t="shared" si="51"/>
        <v/>
      </c>
      <c r="AS118" s="541">
        <f>IF(D118="",0,INDEX(References!$AG$4:$AG$13,MATCH(D118,References!$H$4:$H$13,0)))</f>
        <v>0</v>
      </c>
      <c r="AT118" s="541">
        <f>IF(C118="",0,INDEX(References!$AG$4:$AG$12,MATCH(C118,References!$H$4:$H$12,0)))</f>
        <v>0</v>
      </c>
      <c r="AU118" s="677" t="str">
        <f t="shared" si="52"/>
        <v/>
      </c>
      <c r="AV118" s="541" t="str">
        <f t="shared" si="53"/>
        <v/>
      </c>
      <c r="AW118" s="678" t="str">
        <f t="shared" si="54"/>
        <v/>
      </c>
      <c r="AX118" s="249"/>
      <c r="AY118" s="679" t="str">
        <f>IF(C118="","",INDEX(References!$I$4:$I$13,MATCH(Calculations!C118,References!$H$4:$H$13,0)))</f>
        <v/>
      </c>
      <c r="AZ118" s="680" t="str">
        <f>IF(C118="","",INDEX(References!$M$4:$M$13,MATCH(Calculations!C118,References!$H$4:$H$13,0)))</f>
        <v/>
      </c>
      <c r="BA118" s="680" t="str">
        <f>IF(C118="","",INDEX(References!$N$4:$N$13,MATCH(Calculations!C118,References!$H$4:$H$13,0)))</f>
        <v/>
      </c>
      <c r="BB118" s="681" t="str">
        <f>IF(C118="","",(AC118*AY118)/(1-INDEX(References!$O$4:$O$13,MATCH(Calculations!C118,References!$H$4:$H$13,0)))*((1-AZ118)*(1+BA118)))</f>
        <v/>
      </c>
      <c r="BC118" s="682" t="str">
        <f>IF(C118="","",(AJ118/(1-INDEX(References!$P$4:$P$13,MATCH(Calculations!C118,References!$H$4:$H$13,0)))*((1-AZ118)*(1+BA118))))</f>
        <v/>
      </c>
      <c r="BE118" s="683" t="str">
        <f>IF(D118="","",(INDEX(References!$I$4:$I$13,MATCH(Calculations!D118,References!$H$4:$H$13,0))))</f>
        <v/>
      </c>
      <c r="BF118" s="680" t="str">
        <f>IF(D118="","",INDEX(References!$M$4:$M$13,MATCH(Calculations!D118,References!$H$4:$H$13,0)))</f>
        <v/>
      </c>
      <c r="BG118" s="680" t="str">
        <f>IF(D118="","",INDEX(References!$N$4:$N$13,MATCH(Calculations!D118,References!$H$4:$H$13,0)))</f>
        <v/>
      </c>
      <c r="BH118" s="681" t="str">
        <f>IF(D118="","",(AD118*BE118)/(1-INDEX(References!$O$4:$O$13,MATCH(Calculations!D118,References!$H$4:$H$13,0)))*((1-BF118)*(1+BG118)))</f>
        <v/>
      </c>
      <c r="BI118" s="682" t="str">
        <f>IF(D118="","",AK118/(1-INDEX(References!$P$4:$P$13,MATCH(Calculations!D118,References!$H$4:$H$13,0)))*((1-BF118)*(1+BG118)))</f>
        <v/>
      </c>
      <c r="BK118" s="679" t="str">
        <f t="shared" si="55"/>
        <v/>
      </c>
      <c r="BL118" s="680" t="str">
        <f t="shared" si="56"/>
        <v/>
      </c>
      <c r="BM118" s="680" t="str">
        <f>IF(OR(C118="",I118=""),"",IF(U118="PASS",ROUND(BK118/X118,References!$B$22),IF(NOT(V118="YES"),0,ROUND(BK118/X118,References!$B$22))))</f>
        <v/>
      </c>
      <c r="BN118" s="680">
        <f>IF(OR(D118="",L118=""),0,ROUND(BL118/Y118,References!$B$22))</f>
        <v>0</v>
      </c>
      <c r="BO118" s="684" t="str">
        <f>IF(AND(C118="",D118=""),"",IF(C118="",INDEX(References!#REF!,MATCH(Calculations!$D118,References!#REF!,0)),(INDEX(References!$L$4:$L$13,MATCH(Calculations!$C118,References!$H$4:$H$13,0)))))</f>
        <v/>
      </c>
      <c r="BP118" s="684" t="str">
        <f t="shared" si="57"/>
        <v/>
      </c>
      <c r="BQ118" s="684" t="str">
        <f t="shared" si="58"/>
        <v/>
      </c>
      <c r="BR118" s="684" t="str">
        <f t="shared" si="59"/>
        <v/>
      </c>
      <c r="BS118" s="691" t="str">
        <f t="shared" si="60"/>
        <v/>
      </c>
      <c r="BU118" s="692" t="str">
        <f>IF(AH118="","",AH118*References!$B$47)</f>
        <v/>
      </c>
      <c r="BV118" s="693" t="str">
        <f>IF(AI118="","",AI118*References!$B$47)</f>
        <v/>
      </c>
      <c r="BW118" s="693" t="str">
        <f>IF(AJ118="","",AJ118*References!$B$47)</f>
        <v/>
      </c>
      <c r="BX118" s="682">
        <f>IF(AK118="","",AK118*References!$B$47)</f>
        <v>0</v>
      </c>
      <c r="BZ118" s="692">
        <f t="shared" si="61"/>
        <v>0</v>
      </c>
      <c r="CA118" s="693">
        <f t="shared" si="62"/>
        <v>0</v>
      </c>
      <c r="CB118" s="693" t="str">
        <f t="shared" si="63"/>
        <v/>
      </c>
      <c r="CC118" s="693" t="str">
        <f t="shared" si="64"/>
        <v/>
      </c>
      <c r="CD118" s="682" t="str">
        <f t="shared" si="65"/>
        <v/>
      </c>
    </row>
    <row r="119" spans="2:82" x14ac:dyDescent="0.2">
      <c r="B119" s="669">
        <v>114</v>
      </c>
      <c r="C119" s="250" t="str">
        <f>IF('Customer Inputs'!$C129="","",'Customer Inputs'!$C129)</f>
        <v/>
      </c>
      <c r="D119" s="250" t="str">
        <f>IF(OR('Customer Inputs'!E129="",'Customer Inputs'!E129="No"),"",IF(F119="YES",References!$H$13,References!$H$12))</f>
        <v/>
      </c>
      <c r="E119" s="250" t="str">
        <f>IF(C119="","",'Customer Inputs'!$W129)</f>
        <v/>
      </c>
      <c r="F119" s="250" t="str">
        <f>IF(OR('Customer Inputs'!T129="",'Customer Inputs'!T129="No"),"","Yes")</f>
        <v/>
      </c>
      <c r="G119" s="251" t="str">
        <f>IF(C119="","",'Customer Inputs'!$M129)</f>
        <v/>
      </c>
      <c r="H119" s="251" t="str">
        <f t="shared" si="38"/>
        <v/>
      </c>
      <c r="I119" s="251" t="str">
        <f>IF(C119="","",'Customer Inputs'!$K129)</f>
        <v/>
      </c>
      <c r="J119" s="251" t="str">
        <f t="shared" si="39"/>
        <v/>
      </c>
      <c r="K119" s="251" t="str">
        <f t="shared" si="40"/>
        <v/>
      </c>
      <c r="L119" s="251" t="str">
        <f>IF(OR(D119="",'Customer Inputs'!$L129=""),"",'Customer Inputs'!$L129)</f>
        <v/>
      </c>
      <c r="M119" s="251" t="str">
        <f>IF(AND(C119="",D119=""),"",'Customer Inputs'!$AD129)</f>
        <v/>
      </c>
      <c r="N119" s="251" t="str">
        <f t="shared" si="41"/>
        <v/>
      </c>
      <c r="O119" s="690" t="str">
        <f>IF(AND(C119="",D119=""),"",'Customer Inputs'!$AB129)</f>
        <v/>
      </c>
      <c r="P119" s="251" t="str">
        <f>IF(OR(AA119=0,AA119&lt;0),"",IF(OR(C119="L734",C119="L734-P",C119="L744",C119="L744-P"),'Customer Inputs'!AB129,O119))</f>
        <v/>
      </c>
      <c r="Q119" s="251" t="str">
        <f t="shared" si="42"/>
        <v/>
      </c>
      <c r="R119" s="252" t="str">
        <f>IF(AND(C119="",D119=""),"",INDEX(References!$E$4:$E$65,MATCH('Customer Inputs'!$T$6,References!$D$4:$D$65,0)))</f>
        <v/>
      </c>
      <c r="S119" s="672" t="str">
        <f t="shared" si="68"/>
        <v/>
      </c>
      <c r="T119" s="673" t="str">
        <f t="shared" si="43"/>
        <v/>
      </c>
      <c r="U119" s="674" t="str">
        <f>IF(OR(M119=0,O119=0,'Customer Inputs'!Q129="",R119=0),"","PASS")</f>
        <v/>
      </c>
      <c r="V119" s="674" t="str">
        <f>IF(ADMIN!AE119="YES","YES",IF(ADMIN!AE119="NO","NO",""))</f>
        <v/>
      </c>
      <c r="W119" s="674" t="str">
        <f t="shared" si="44"/>
        <v/>
      </c>
      <c r="X119" s="674" t="str">
        <f t="shared" si="45"/>
        <v/>
      </c>
      <c r="Y119" s="674" t="str">
        <f t="shared" si="46"/>
        <v/>
      </c>
      <c r="Z119" s="255" t="str">
        <f>IF(AND(C119="",D119=""),"",IF(C119="",INDEX(References!$J$4:$J$13,MATCH(Calculations!$D119,References!H$4:$H$13,0)),(INDEX(References!$J$4:$J$13,MATCH(Calculations!$C119,References!H$4:$H$13,0)))))</f>
        <v/>
      </c>
      <c r="AA119" s="675" t="str">
        <f t="shared" si="47"/>
        <v/>
      </c>
      <c r="AB119" s="256" t="str">
        <f t="shared" si="48"/>
        <v/>
      </c>
      <c r="AC119" s="676" t="str">
        <f>IF(OR(C119="",I119=""),"",IF(U119="PASS",ROUND(AA119/X119,References!$B$23),IF(NOT(V119="YES"),0,ROUND(AA119/X119,References!$B$23))))</f>
        <v/>
      </c>
      <c r="AD119" s="676" t="str">
        <f>IF(AND(C119="",D119=""),"",IF(OR(D119=0,L119=0,Y119=""),0,ROUND(AB119/Y119,References!$B$23)))</f>
        <v/>
      </c>
      <c r="AE119" s="256" t="str">
        <f>IF(OR(C119="",I119=""),"",IF(U119="PASS",ROUND(AC119*X119,References!$B$23),IF(NOT(V119="YES"),0,ROUND(AC119*X119,References!$B$23))))</f>
        <v/>
      </c>
      <c r="AF119" s="256" t="str">
        <f>IF(AND(C119="",D119=""),"",IF(OR(D119=0,L119=0,Y119=""),0,ROUND(AD119*Y119,References!$B$23)))</f>
        <v/>
      </c>
      <c r="AG119" s="257" t="str">
        <f>IF(AND(C119="",D119=""),"",IF(C119="",INDEX(References!$K$4:$K$13,MATCH(Calculations!$D119,References!$H$4:$H$13,0)),INDEX(References!$K$4:$K$13,MATCH(Calculations!C119,References!$H$4:$H$13,0))))</f>
        <v/>
      </c>
      <c r="AH119" s="256" t="str">
        <f t="shared" si="66"/>
        <v/>
      </c>
      <c r="AI119" s="256" t="str">
        <f t="shared" si="67"/>
        <v/>
      </c>
      <c r="AJ119" s="257" t="str">
        <f>IF(OR(C119="",I119=""),"",IF(U119="PASS",ROUND(AH119/X119,References!$B$22),IF(NOT(V119="YES"),0,ROUND(AH119/X119,References!$B$22))))</f>
        <v/>
      </c>
      <c r="AK119" s="257">
        <f>IF(OR(D119="",L119=""),0,ROUND(AI119/Y119,References!$B$22))</f>
        <v>0</v>
      </c>
      <c r="AL119" s="258">
        <f>IF(OR(C119="",I119=""),0,IF(U119="PASS",ROUND(AJ119*X119,References!$B$22)))</f>
        <v>0</v>
      </c>
      <c r="AM119" s="258">
        <f>IF(OR(D119="",L119=""),0,IF(U119="PASS",ROUND(AK119*Y119,References!$B$22)))</f>
        <v>0</v>
      </c>
      <c r="AN119" s="258" t="str">
        <f t="shared" si="49"/>
        <v/>
      </c>
      <c r="AO119" s="259" t="str">
        <f>IF(D119="","",IF('Customer Information'!$L$15="Yes",(INDEX(References!$H$4:$AG$13,MATCH(Calculations!D119,References!$H$4:$H$13,0),25)),IF('Customer Information'!$L$15="No",(INDEX(References!$H$4:$AG$13,MATCH(Calculations!D119,References!$H$4:$H$13,0),24)))))</f>
        <v/>
      </c>
      <c r="AP119" s="541" t="str">
        <f>IF(C119="","",IF('Customer Information'!$L$15="Yes",(INDEX(References!$H$4:$AG$13,MATCH(Calculations!C119,References!$H$4:$H$13,0),25)),IF('Customer Information'!$L$15="No",(INDEX(References!$H$4:$AG$13,MATCH(Calculations!C119,References!$H$4:$H$13,0),24)))))</f>
        <v/>
      </c>
      <c r="AQ119" s="677" t="str">
        <f t="shared" si="50"/>
        <v/>
      </c>
      <c r="AR119" s="541" t="str">
        <f t="shared" si="51"/>
        <v/>
      </c>
      <c r="AS119" s="541">
        <f>IF(D119="",0,INDEX(References!$AG$4:$AG$13,MATCH(D119,References!$H$4:$H$13,0)))</f>
        <v>0</v>
      </c>
      <c r="AT119" s="541">
        <f>IF(C119="",0,INDEX(References!$AG$4:$AG$12,MATCH(C119,References!$H$4:$H$12,0)))</f>
        <v>0</v>
      </c>
      <c r="AU119" s="677" t="str">
        <f t="shared" si="52"/>
        <v/>
      </c>
      <c r="AV119" s="541" t="str">
        <f t="shared" si="53"/>
        <v/>
      </c>
      <c r="AW119" s="678" t="str">
        <f t="shared" si="54"/>
        <v/>
      </c>
      <c r="AX119" s="249"/>
      <c r="AY119" s="679" t="str">
        <f>IF(C119="","",INDEX(References!$I$4:$I$13,MATCH(Calculations!C119,References!$H$4:$H$13,0)))</f>
        <v/>
      </c>
      <c r="AZ119" s="680" t="str">
        <f>IF(C119="","",INDEX(References!$M$4:$M$13,MATCH(Calculations!C119,References!$H$4:$H$13,0)))</f>
        <v/>
      </c>
      <c r="BA119" s="680" t="str">
        <f>IF(C119="","",INDEX(References!$N$4:$N$13,MATCH(Calculations!C119,References!$H$4:$H$13,0)))</f>
        <v/>
      </c>
      <c r="BB119" s="681" t="str">
        <f>IF(C119="","",(AC119*AY119)/(1-INDEX(References!$O$4:$O$13,MATCH(Calculations!C119,References!$H$4:$H$13,0)))*((1-AZ119)*(1+BA119)))</f>
        <v/>
      </c>
      <c r="BC119" s="682" t="str">
        <f>IF(C119="","",(AJ119/(1-INDEX(References!$P$4:$P$13,MATCH(Calculations!C119,References!$H$4:$H$13,0)))*((1-AZ119)*(1+BA119))))</f>
        <v/>
      </c>
      <c r="BE119" s="683" t="str">
        <f>IF(D119="","",(INDEX(References!$I$4:$I$13,MATCH(Calculations!D119,References!$H$4:$H$13,0))))</f>
        <v/>
      </c>
      <c r="BF119" s="680" t="str">
        <f>IF(D119="","",INDEX(References!$M$4:$M$13,MATCH(Calculations!D119,References!$H$4:$H$13,0)))</f>
        <v/>
      </c>
      <c r="BG119" s="680" t="str">
        <f>IF(D119="","",INDEX(References!$N$4:$N$13,MATCH(Calculations!D119,References!$H$4:$H$13,0)))</f>
        <v/>
      </c>
      <c r="BH119" s="681" t="str">
        <f>IF(D119="","",(AD119*BE119)/(1-INDEX(References!$O$4:$O$13,MATCH(Calculations!D119,References!$H$4:$H$13,0)))*((1-BF119)*(1+BG119)))</f>
        <v/>
      </c>
      <c r="BI119" s="682" t="str">
        <f>IF(D119="","",AK119/(1-INDEX(References!$P$4:$P$13,MATCH(Calculations!D119,References!$H$4:$H$13,0)))*((1-BF119)*(1+BG119)))</f>
        <v/>
      </c>
      <c r="BK119" s="679" t="str">
        <f t="shared" si="55"/>
        <v/>
      </c>
      <c r="BL119" s="680" t="str">
        <f t="shared" si="56"/>
        <v/>
      </c>
      <c r="BM119" s="680" t="str">
        <f>IF(OR(C119="",I119=""),"",IF(U119="PASS",ROUND(BK119/X119,References!$B$22),IF(NOT(V119="YES"),0,ROUND(BK119/X119,References!$B$22))))</f>
        <v/>
      </c>
      <c r="BN119" s="680">
        <f>IF(OR(D119="",L119=""),0,ROUND(BL119/Y119,References!$B$22))</f>
        <v>0</v>
      </c>
      <c r="BO119" s="684" t="str">
        <f>IF(AND(C119="",D119=""),"",IF(C119="",INDEX(References!#REF!,MATCH(Calculations!$D119,References!#REF!,0)),(INDEX(References!$L$4:$L$13,MATCH(Calculations!$C119,References!$H$4:$H$13,0)))))</f>
        <v/>
      </c>
      <c r="BP119" s="684" t="str">
        <f t="shared" si="57"/>
        <v/>
      </c>
      <c r="BQ119" s="684" t="str">
        <f t="shared" si="58"/>
        <v/>
      </c>
      <c r="BR119" s="684" t="str">
        <f t="shared" si="59"/>
        <v/>
      </c>
      <c r="BS119" s="691" t="str">
        <f t="shared" si="60"/>
        <v/>
      </c>
      <c r="BU119" s="692" t="str">
        <f>IF(AH119="","",AH119*References!$B$47)</f>
        <v/>
      </c>
      <c r="BV119" s="693" t="str">
        <f>IF(AI119="","",AI119*References!$B$47)</f>
        <v/>
      </c>
      <c r="BW119" s="693" t="str">
        <f>IF(AJ119="","",AJ119*References!$B$47)</f>
        <v/>
      </c>
      <c r="BX119" s="682">
        <f>IF(AK119="","",AK119*References!$B$47)</f>
        <v>0</v>
      </c>
      <c r="BZ119" s="692">
        <f t="shared" si="61"/>
        <v>0</v>
      </c>
      <c r="CA119" s="693">
        <f t="shared" si="62"/>
        <v>0</v>
      </c>
      <c r="CB119" s="693" t="str">
        <f t="shared" si="63"/>
        <v/>
      </c>
      <c r="CC119" s="693" t="str">
        <f t="shared" si="64"/>
        <v/>
      </c>
      <c r="CD119" s="682" t="str">
        <f t="shared" si="65"/>
        <v/>
      </c>
    </row>
    <row r="120" spans="2:82" x14ac:dyDescent="0.2">
      <c r="B120" s="669">
        <v>115</v>
      </c>
      <c r="C120" s="250" t="str">
        <f>IF('Customer Inputs'!$C130="","",'Customer Inputs'!$C130)</f>
        <v/>
      </c>
      <c r="D120" s="250" t="str">
        <f>IF(OR('Customer Inputs'!E130="",'Customer Inputs'!E130="No"),"",IF(F120="YES",References!$H$13,References!$H$12))</f>
        <v/>
      </c>
      <c r="E120" s="250" t="str">
        <f>IF(C120="","",'Customer Inputs'!$W130)</f>
        <v/>
      </c>
      <c r="F120" s="250" t="str">
        <f>IF(OR('Customer Inputs'!T130="",'Customer Inputs'!T130="No"),"","Yes")</f>
        <v/>
      </c>
      <c r="G120" s="251" t="str">
        <f>IF(C120="","",'Customer Inputs'!$M130)</f>
        <v/>
      </c>
      <c r="H120" s="251" t="str">
        <f t="shared" si="38"/>
        <v/>
      </c>
      <c r="I120" s="251" t="str">
        <f>IF(C120="","",'Customer Inputs'!$K130)</f>
        <v/>
      </c>
      <c r="J120" s="251" t="str">
        <f t="shared" si="39"/>
        <v/>
      </c>
      <c r="K120" s="251" t="str">
        <f t="shared" si="40"/>
        <v/>
      </c>
      <c r="L120" s="251" t="str">
        <f>IF(OR(D120="",'Customer Inputs'!$L130=""),"",'Customer Inputs'!$L130)</f>
        <v/>
      </c>
      <c r="M120" s="251" t="str">
        <f>IF(AND(C120="",D120=""),"",'Customer Inputs'!$AD130)</f>
        <v/>
      </c>
      <c r="N120" s="251" t="str">
        <f t="shared" si="41"/>
        <v/>
      </c>
      <c r="O120" s="690" t="str">
        <f>IF(AND(C120="",D120=""),"",'Customer Inputs'!$AB130)</f>
        <v/>
      </c>
      <c r="P120" s="251" t="str">
        <f>IF(OR(AA120=0,AA120&lt;0),"",IF(OR(C120="L734",C120="L734-P",C120="L744",C120="L744-P"),'Customer Inputs'!AB130,O120))</f>
        <v/>
      </c>
      <c r="Q120" s="251" t="str">
        <f t="shared" si="42"/>
        <v/>
      </c>
      <c r="R120" s="252" t="str">
        <f>IF(AND(C120="",D120=""),"",INDEX(References!$E$4:$E$65,MATCH('Customer Inputs'!$T$6,References!$D$4:$D$65,0)))</f>
        <v/>
      </c>
      <c r="S120" s="672" t="str">
        <f t="shared" si="68"/>
        <v/>
      </c>
      <c r="T120" s="673" t="str">
        <f t="shared" si="43"/>
        <v/>
      </c>
      <c r="U120" s="674" t="str">
        <f>IF(OR(M120=0,O120=0,'Customer Inputs'!Q130="",R120=0),"","PASS")</f>
        <v/>
      </c>
      <c r="V120" s="674" t="str">
        <f>IF(ADMIN!AE120="YES","YES",IF(ADMIN!AE120="NO","NO",""))</f>
        <v/>
      </c>
      <c r="W120" s="674" t="str">
        <f t="shared" si="44"/>
        <v/>
      </c>
      <c r="X120" s="674" t="str">
        <f t="shared" si="45"/>
        <v/>
      </c>
      <c r="Y120" s="674" t="str">
        <f t="shared" si="46"/>
        <v/>
      </c>
      <c r="Z120" s="255" t="str">
        <f>IF(AND(C120="",D120=""),"",IF(C120="",INDEX(References!$J$4:$J$13,MATCH(Calculations!$D120,References!H$4:$H$13,0)),(INDEX(References!$J$4:$J$13,MATCH(Calculations!$C120,References!H$4:$H$13,0)))))</f>
        <v/>
      </c>
      <c r="AA120" s="675" t="str">
        <f t="shared" si="47"/>
        <v/>
      </c>
      <c r="AB120" s="256" t="str">
        <f t="shared" si="48"/>
        <v/>
      </c>
      <c r="AC120" s="676" t="str">
        <f>IF(OR(C120="",I120=""),"",IF(U120="PASS",ROUND(AA120/X120,References!$B$23),IF(NOT(V120="YES"),0,ROUND(AA120/X120,References!$B$23))))</f>
        <v/>
      </c>
      <c r="AD120" s="676" t="str">
        <f>IF(AND(C120="",D120=""),"",IF(OR(D120=0,L120=0,Y120=""),0,ROUND(AB120/Y120,References!$B$23)))</f>
        <v/>
      </c>
      <c r="AE120" s="256" t="str">
        <f>IF(OR(C120="",I120=""),"",IF(U120="PASS",ROUND(AC120*X120,References!$B$23),IF(NOT(V120="YES"),0,ROUND(AC120*X120,References!$B$23))))</f>
        <v/>
      </c>
      <c r="AF120" s="256" t="str">
        <f>IF(AND(C120="",D120=""),"",IF(OR(D120=0,L120=0,Y120=""),0,ROUND(AD120*Y120,References!$B$23)))</f>
        <v/>
      </c>
      <c r="AG120" s="257" t="str">
        <f>IF(AND(C120="",D120=""),"",IF(C120="",INDEX(References!$K$4:$K$13,MATCH(Calculations!$D120,References!$H$4:$H$13,0)),INDEX(References!$K$4:$K$13,MATCH(Calculations!C120,References!$H$4:$H$13,0))))</f>
        <v/>
      </c>
      <c r="AH120" s="256" t="str">
        <f t="shared" si="66"/>
        <v/>
      </c>
      <c r="AI120" s="256" t="str">
        <f t="shared" si="67"/>
        <v/>
      </c>
      <c r="AJ120" s="257" t="str">
        <f>IF(OR(C120="",I120=""),"",IF(U120="PASS",ROUND(AH120/X120,References!$B$22),IF(NOT(V120="YES"),0,ROUND(AH120/X120,References!$B$22))))</f>
        <v/>
      </c>
      <c r="AK120" s="257">
        <f>IF(OR(D120="",L120=""),0,ROUND(AI120/Y120,References!$B$22))</f>
        <v>0</v>
      </c>
      <c r="AL120" s="258">
        <f>IF(OR(C120="",I120=""),0,IF(U120="PASS",ROUND(AJ120*X120,References!$B$22)))</f>
        <v>0</v>
      </c>
      <c r="AM120" s="258">
        <f>IF(OR(D120="",L120=""),0,IF(U120="PASS",ROUND(AK120*Y120,References!$B$22)))</f>
        <v>0</v>
      </c>
      <c r="AN120" s="258" t="str">
        <f t="shared" si="49"/>
        <v/>
      </c>
      <c r="AO120" s="259" t="str">
        <f>IF(D120="","",IF('Customer Information'!$L$15="Yes",(INDEX(References!$H$4:$AG$13,MATCH(Calculations!D120,References!$H$4:$H$13,0),25)),IF('Customer Information'!$L$15="No",(INDEX(References!$H$4:$AG$13,MATCH(Calculations!D120,References!$H$4:$H$13,0),24)))))</f>
        <v/>
      </c>
      <c r="AP120" s="541" t="str">
        <f>IF(C120="","",IF('Customer Information'!$L$15="Yes",(INDEX(References!$H$4:$AG$13,MATCH(Calculations!C120,References!$H$4:$H$13,0),25)),IF('Customer Information'!$L$15="No",(INDEX(References!$H$4:$AG$13,MATCH(Calculations!C120,References!$H$4:$H$13,0),24)))))</f>
        <v/>
      </c>
      <c r="AQ120" s="677" t="str">
        <f t="shared" si="50"/>
        <v/>
      </c>
      <c r="AR120" s="541" t="str">
        <f t="shared" si="51"/>
        <v/>
      </c>
      <c r="AS120" s="541">
        <f>IF(D120="",0,INDEX(References!$AG$4:$AG$13,MATCH(D120,References!$H$4:$H$13,0)))</f>
        <v>0</v>
      </c>
      <c r="AT120" s="541">
        <f>IF(C120="",0,INDEX(References!$AG$4:$AG$12,MATCH(C120,References!$H$4:$H$12,0)))</f>
        <v>0</v>
      </c>
      <c r="AU120" s="677" t="str">
        <f t="shared" si="52"/>
        <v/>
      </c>
      <c r="AV120" s="541" t="str">
        <f t="shared" si="53"/>
        <v/>
      </c>
      <c r="AW120" s="678" t="str">
        <f t="shared" si="54"/>
        <v/>
      </c>
      <c r="AX120" s="249"/>
      <c r="AY120" s="679" t="str">
        <f>IF(C120="","",INDEX(References!$I$4:$I$13,MATCH(Calculations!C120,References!$H$4:$H$13,0)))</f>
        <v/>
      </c>
      <c r="AZ120" s="680" t="str">
        <f>IF(C120="","",INDEX(References!$M$4:$M$13,MATCH(Calculations!C120,References!$H$4:$H$13,0)))</f>
        <v/>
      </c>
      <c r="BA120" s="680" t="str">
        <f>IF(C120="","",INDEX(References!$N$4:$N$13,MATCH(Calculations!C120,References!$H$4:$H$13,0)))</f>
        <v/>
      </c>
      <c r="BB120" s="681" t="str">
        <f>IF(C120="","",(AC120*AY120)/(1-INDEX(References!$O$4:$O$13,MATCH(Calculations!C120,References!$H$4:$H$13,0)))*((1-AZ120)*(1+BA120)))</f>
        <v/>
      </c>
      <c r="BC120" s="682" t="str">
        <f>IF(C120="","",(AJ120/(1-INDEX(References!$P$4:$P$13,MATCH(Calculations!C120,References!$H$4:$H$13,0)))*((1-AZ120)*(1+BA120))))</f>
        <v/>
      </c>
      <c r="BE120" s="683" t="str">
        <f>IF(D120="","",(INDEX(References!$I$4:$I$13,MATCH(Calculations!D120,References!$H$4:$H$13,0))))</f>
        <v/>
      </c>
      <c r="BF120" s="680" t="str">
        <f>IF(D120="","",INDEX(References!$M$4:$M$13,MATCH(Calculations!D120,References!$H$4:$H$13,0)))</f>
        <v/>
      </c>
      <c r="BG120" s="680" t="str">
        <f>IF(D120="","",INDEX(References!$N$4:$N$13,MATCH(Calculations!D120,References!$H$4:$H$13,0)))</f>
        <v/>
      </c>
      <c r="BH120" s="681" t="str">
        <f>IF(D120="","",(AD120*BE120)/(1-INDEX(References!$O$4:$O$13,MATCH(Calculations!D120,References!$H$4:$H$13,0)))*((1-BF120)*(1+BG120)))</f>
        <v/>
      </c>
      <c r="BI120" s="682" t="str">
        <f>IF(D120="","",AK120/(1-INDEX(References!$P$4:$P$13,MATCH(Calculations!D120,References!$H$4:$H$13,0)))*((1-BF120)*(1+BG120)))</f>
        <v/>
      </c>
      <c r="BK120" s="679" t="str">
        <f t="shared" si="55"/>
        <v/>
      </c>
      <c r="BL120" s="680" t="str">
        <f t="shared" si="56"/>
        <v/>
      </c>
      <c r="BM120" s="680" t="str">
        <f>IF(OR(C120="",I120=""),"",IF(U120="PASS",ROUND(BK120/X120,References!$B$22),IF(NOT(V120="YES"),0,ROUND(BK120/X120,References!$B$22))))</f>
        <v/>
      </c>
      <c r="BN120" s="680">
        <f>IF(OR(D120="",L120=""),0,ROUND(BL120/Y120,References!$B$22))</f>
        <v>0</v>
      </c>
      <c r="BO120" s="684" t="str">
        <f>IF(AND(C120="",D120=""),"",IF(C120="",INDEX(References!#REF!,MATCH(Calculations!$D120,References!#REF!,0)),(INDEX(References!$L$4:$L$13,MATCH(Calculations!$C120,References!$H$4:$H$13,0)))))</f>
        <v/>
      </c>
      <c r="BP120" s="684" t="str">
        <f t="shared" si="57"/>
        <v/>
      </c>
      <c r="BQ120" s="684" t="str">
        <f t="shared" si="58"/>
        <v/>
      </c>
      <c r="BR120" s="684" t="str">
        <f t="shared" si="59"/>
        <v/>
      </c>
      <c r="BS120" s="691" t="str">
        <f t="shared" si="60"/>
        <v/>
      </c>
      <c r="BU120" s="692" t="str">
        <f>IF(AH120="","",AH120*References!$B$47)</f>
        <v/>
      </c>
      <c r="BV120" s="693" t="str">
        <f>IF(AI120="","",AI120*References!$B$47)</f>
        <v/>
      </c>
      <c r="BW120" s="693" t="str">
        <f>IF(AJ120="","",AJ120*References!$B$47)</f>
        <v/>
      </c>
      <c r="BX120" s="682">
        <f>IF(AK120="","",AK120*References!$B$47)</f>
        <v>0</v>
      </c>
      <c r="BZ120" s="692">
        <f t="shared" si="61"/>
        <v>0</v>
      </c>
      <c r="CA120" s="693">
        <f t="shared" si="62"/>
        <v>0</v>
      </c>
      <c r="CB120" s="693" t="str">
        <f t="shared" si="63"/>
        <v/>
      </c>
      <c r="CC120" s="693" t="str">
        <f t="shared" si="64"/>
        <v/>
      </c>
      <c r="CD120" s="682" t="str">
        <f t="shared" si="65"/>
        <v/>
      </c>
    </row>
    <row r="121" spans="2:82" x14ac:dyDescent="0.2">
      <c r="B121" s="669">
        <v>116</v>
      </c>
      <c r="C121" s="250" t="str">
        <f>IF('Customer Inputs'!$C131="","",'Customer Inputs'!$C131)</f>
        <v/>
      </c>
      <c r="D121" s="250" t="str">
        <f>IF(OR('Customer Inputs'!E131="",'Customer Inputs'!E131="No"),"",IF(F121="YES",References!$H$13,References!$H$12))</f>
        <v/>
      </c>
      <c r="E121" s="250" t="str">
        <f>IF(C121="","",'Customer Inputs'!$W131)</f>
        <v/>
      </c>
      <c r="F121" s="250" t="str">
        <f>IF(OR('Customer Inputs'!T131="",'Customer Inputs'!T131="No"),"","Yes")</f>
        <v/>
      </c>
      <c r="G121" s="251" t="str">
        <f>IF(C121="","",'Customer Inputs'!$M131)</f>
        <v/>
      </c>
      <c r="H121" s="251" t="str">
        <f t="shared" si="38"/>
        <v/>
      </c>
      <c r="I121" s="251" t="str">
        <f>IF(C121="","",'Customer Inputs'!$K131)</f>
        <v/>
      </c>
      <c r="J121" s="251" t="str">
        <f t="shared" si="39"/>
        <v/>
      </c>
      <c r="K121" s="251" t="str">
        <f t="shared" si="40"/>
        <v/>
      </c>
      <c r="L121" s="251" t="str">
        <f>IF(OR(D121="",'Customer Inputs'!$L131=""),"",'Customer Inputs'!$L131)</f>
        <v/>
      </c>
      <c r="M121" s="251" t="str">
        <f>IF(AND(C121="",D121=""),"",'Customer Inputs'!$AD131)</f>
        <v/>
      </c>
      <c r="N121" s="251" t="str">
        <f t="shared" si="41"/>
        <v/>
      </c>
      <c r="O121" s="690" t="str">
        <f>IF(AND(C121="",D121=""),"",'Customer Inputs'!$AB131)</f>
        <v/>
      </c>
      <c r="P121" s="251" t="str">
        <f>IF(OR(AA121=0,AA121&lt;0),"",IF(OR(C121="L734",C121="L734-P",C121="L744",C121="L744-P"),'Customer Inputs'!AB131,O121))</f>
        <v/>
      </c>
      <c r="Q121" s="251" t="str">
        <f t="shared" si="42"/>
        <v/>
      </c>
      <c r="R121" s="252" t="str">
        <f>IF(AND(C121="",D121=""),"",INDEX(References!$E$4:$E$65,MATCH('Customer Inputs'!$T$6,References!$D$4:$D$65,0)))</f>
        <v/>
      </c>
      <c r="S121" s="672" t="str">
        <f t="shared" si="68"/>
        <v/>
      </c>
      <c r="T121" s="673" t="str">
        <f t="shared" si="43"/>
        <v/>
      </c>
      <c r="U121" s="674" t="str">
        <f>IF(OR(M121=0,O121=0,'Customer Inputs'!Q131="",R121=0),"","PASS")</f>
        <v/>
      </c>
      <c r="V121" s="674" t="str">
        <f>IF(ADMIN!AE121="YES","YES",IF(ADMIN!AE121="NO","NO",""))</f>
        <v/>
      </c>
      <c r="W121" s="674" t="str">
        <f t="shared" si="44"/>
        <v/>
      </c>
      <c r="X121" s="674" t="str">
        <f t="shared" si="45"/>
        <v/>
      </c>
      <c r="Y121" s="674" t="str">
        <f t="shared" si="46"/>
        <v/>
      </c>
      <c r="Z121" s="255" t="str">
        <f>IF(AND(C121="",D121=""),"",IF(C121="",INDEX(References!$J$4:$J$13,MATCH(Calculations!$D121,References!H$4:$H$13,0)),(INDEX(References!$J$4:$J$13,MATCH(Calculations!$C121,References!H$4:$H$13,0)))))</f>
        <v/>
      </c>
      <c r="AA121" s="675" t="str">
        <f t="shared" si="47"/>
        <v/>
      </c>
      <c r="AB121" s="256" t="str">
        <f t="shared" si="48"/>
        <v/>
      </c>
      <c r="AC121" s="676" t="str">
        <f>IF(OR(C121="",I121=""),"",IF(U121="PASS",ROUND(AA121/X121,References!$B$23),IF(NOT(V121="YES"),0,ROUND(AA121/X121,References!$B$23))))</f>
        <v/>
      </c>
      <c r="AD121" s="676" t="str">
        <f>IF(AND(C121="",D121=""),"",IF(OR(D121=0,L121=0,Y121=""),0,ROUND(AB121/Y121,References!$B$23)))</f>
        <v/>
      </c>
      <c r="AE121" s="256" t="str">
        <f>IF(OR(C121="",I121=""),"",IF(U121="PASS",ROUND(AC121*X121,References!$B$23),IF(NOT(V121="YES"),0,ROUND(AC121*X121,References!$B$23))))</f>
        <v/>
      </c>
      <c r="AF121" s="256" t="str">
        <f>IF(AND(C121="",D121=""),"",IF(OR(D121=0,L121=0,Y121=""),0,ROUND(AD121*Y121,References!$B$23)))</f>
        <v/>
      </c>
      <c r="AG121" s="257" t="str">
        <f>IF(AND(C121="",D121=""),"",IF(C121="",INDEX(References!$K$4:$K$13,MATCH(Calculations!$D121,References!$H$4:$H$13,0)),INDEX(References!$K$4:$K$13,MATCH(Calculations!C121,References!$H$4:$H$13,0))))</f>
        <v/>
      </c>
      <c r="AH121" s="256" t="str">
        <f t="shared" si="66"/>
        <v/>
      </c>
      <c r="AI121" s="256" t="str">
        <f t="shared" si="67"/>
        <v/>
      </c>
      <c r="AJ121" s="257" t="str">
        <f>IF(OR(C121="",I121=""),"",IF(U121="PASS",ROUND(AH121/X121,References!$B$22),IF(NOT(V121="YES"),0,ROUND(AH121/X121,References!$B$22))))</f>
        <v/>
      </c>
      <c r="AK121" s="257">
        <f>IF(OR(D121="",L121=""),0,ROUND(AI121/Y121,References!$B$22))</f>
        <v>0</v>
      </c>
      <c r="AL121" s="258">
        <f>IF(OR(C121="",I121=""),0,IF(U121="PASS",ROUND(AJ121*X121,References!$B$22)))</f>
        <v>0</v>
      </c>
      <c r="AM121" s="258">
        <f>IF(OR(D121="",L121=""),0,IF(U121="PASS",ROUND(AK121*Y121,References!$B$22)))</f>
        <v>0</v>
      </c>
      <c r="AN121" s="258" t="str">
        <f t="shared" si="49"/>
        <v/>
      </c>
      <c r="AO121" s="259" t="str">
        <f>IF(D121="","",IF('Customer Information'!$L$15="Yes",(INDEX(References!$H$4:$AG$13,MATCH(Calculations!D121,References!$H$4:$H$13,0),25)),IF('Customer Information'!$L$15="No",(INDEX(References!$H$4:$AG$13,MATCH(Calculations!D121,References!$H$4:$H$13,0),24)))))</f>
        <v/>
      </c>
      <c r="AP121" s="541" t="str">
        <f>IF(C121="","",IF('Customer Information'!$L$15="Yes",(INDEX(References!$H$4:$AG$13,MATCH(Calculations!C121,References!$H$4:$H$13,0),25)),IF('Customer Information'!$L$15="No",(INDEX(References!$H$4:$AG$13,MATCH(Calculations!C121,References!$H$4:$H$13,0),24)))))</f>
        <v/>
      </c>
      <c r="AQ121" s="677" t="str">
        <f t="shared" si="50"/>
        <v/>
      </c>
      <c r="AR121" s="541" t="str">
        <f t="shared" si="51"/>
        <v/>
      </c>
      <c r="AS121" s="541">
        <f>IF(D121="",0,INDEX(References!$AG$4:$AG$13,MATCH(D121,References!$H$4:$H$13,0)))</f>
        <v>0</v>
      </c>
      <c r="AT121" s="541">
        <f>IF(C121="",0,INDEX(References!$AG$4:$AG$12,MATCH(C121,References!$H$4:$H$12,0)))</f>
        <v>0</v>
      </c>
      <c r="AU121" s="677" t="str">
        <f t="shared" si="52"/>
        <v/>
      </c>
      <c r="AV121" s="541" t="str">
        <f t="shared" si="53"/>
        <v/>
      </c>
      <c r="AW121" s="678" t="str">
        <f t="shared" si="54"/>
        <v/>
      </c>
      <c r="AX121" s="249"/>
      <c r="AY121" s="679" t="str">
        <f>IF(C121="","",INDEX(References!$I$4:$I$13,MATCH(Calculations!C121,References!$H$4:$H$13,0)))</f>
        <v/>
      </c>
      <c r="AZ121" s="680" t="str">
        <f>IF(C121="","",INDEX(References!$M$4:$M$13,MATCH(Calculations!C121,References!$H$4:$H$13,0)))</f>
        <v/>
      </c>
      <c r="BA121" s="680" t="str">
        <f>IF(C121="","",INDEX(References!$N$4:$N$13,MATCH(Calculations!C121,References!$H$4:$H$13,0)))</f>
        <v/>
      </c>
      <c r="BB121" s="681" t="str">
        <f>IF(C121="","",(AC121*AY121)/(1-INDEX(References!$O$4:$O$13,MATCH(Calculations!C121,References!$H$4:$H$13,0)))*((1-AZ121)*(1+BA121)))</f>
        <v/>
      </c>
      <c r="BC121" s="682" t="str">
        <f>IF(C121="","",(AJ121/(1-INDEX(References!$P$4:$P$13,MATCH(Calculations!C121,References!$H$4:$H$13,0)))*((1-AZ121)*(1+BA121))))</f>
        <v/>
      </c>
      <c r="BE121" s="683" t="str">
        <f>IF(D121="","",(INDEX(References!$I$4:$I$13,MATCH(Calculations!D121,References!$H$4:$H$13,0))))</f>
        <v/>
      </c>
      <c r="BF121" s="680" t="str">
        <f>IF(D121="","",INDEX(References!$M$4:$M$13,MATCH(Calculations!D121,References!$H$4:$H$13,0)))</f>
        <v/>
      </c>
      <c r="BG121" s="680" t="str">
        <f>IF(D121="","",INDEX(References!$N$4:$N$13,MATCH(Calculations!D121,References!$H$4:$H$13,0)))</f>
        <v/>
      </c>
      <c r="BH121" s="681" t="str">
        <f>IF(D121="","",(AD121*BE121)/(1-INDEX(References!$O$4:$O$13,MATCH(Calculations!D121,References!$H$4:$H$13,0)))*((1-BF121)*(1+BG121)))</f>
        <v/>
      </c>
      <c r="BI121" s="682" t="str">
        <f>IF(D121="","",AK121/(1-INDEX(References!$P$4:$P$13,MATCH(Calculations!D121,References!$H$4:$H$13,0)))*((1-BF121)*(1+BG121)))</f>
        <v/>
      </c>
      <c r="BK121" s="679" t="str">
        <f t="shared" si="55"/>
        <v/>
      </c>
      <c r="BL121" s="680" t="str">
        <f t="shared" si="56"/>
        <v/>
      </c>
      <c r="BM121" s="680" t="str">
        <f>IF(OR(C121="",I121=""),"",IF(U121="PASS",ROUND(BK121/X121,References!$B$22),IF(NOT(V121="YES"),0,ROUND(BK121/X121,References!$B$22))))</f>
        <v/>
      </c>
      <c r="BN121" s="680">
        <f>IF(OR(D121="",L121=""),0,ROUND(BL121/Y121,References!$B$22))</f>
        <v>0</v>
      </c>
      <c r="BO121" s="684" t="str">
        <f>IF(AND(C121="",D121=""),"",IF(C121="",INDEX(References!#REF!,MATCH(Calculations!$D121,References!#REF!,0)),(INDEX(References!$L$4:$L$13,MATCH(Calculations!$C121,References!$H$4:$H$13,0)))))</f>
        <v/>
      </c>
      <c r="BP121" s="684" t="str">
        <f t="shared" si="57"/>
        <v/>
      </c>
      <c r="BQ121" s="684" t="str">
        <f t="shared" si="58"/>
        <v/>
      </c>
      <c r="BR121" s="684" t="str">
        <f t="shared" si="59"/>
        <v/>
      </c>
      <c r="BS121" s="691" t="str">
        <f t="shared" si="60"/>
        <v/>
      </c>
      <c r="BU121" s="692" t="str">
        <f>IF(AH121="","",AH121*References!$B$47)</f>
        <v/>
      </c>
      <c r="BV121" s="693" t="str">
        <f>IF(AI121="","",AI121*References!$B$47)</f>
        <v/>
      </c>
      <c r="BW121" s="693" t="str">
        <f>IF(AJ121="","",AJ121*References!$B$47)</f>
        <v/>
      </c>
      <c r="BX121" s="682">
        <f>IF(AK121="","",AK121*References!$B$47)</f>
        <v>0</v>
      </c>
      <c r="BZ121" s="692">
        <f t="shared" si="61"/>
        <v>0</v>
      </c>
      <c r="CA121" s="693">
        <f t="shared" si="62"/>
        <v>0</v>
      </c>
      <c r="CB121" s="693" t="str">
        <f t="shared" si="63"/>
        <v/>
      </c>
      <c r="CC121" s="693" t="str">
        <f t="shared" si="64"/>
        <v/>
      </c>
      <c r="CD121" s="682" t="str">
        <f t="shared" si="65"/>
        <v/>
      </c>
    </row>
    <row r="122" spans="2:82" x14ac:dyDescent="0.2">
      <c r="B122" s="669">
        <v>117</v>
      </c>
      <c r="C122" s="250" t="str">
        <f>IF('Customer Inputs'!$C132="","",'Customer Inputs'!$C132)</f>
        <v/>
      </c>
      <c r="D122" s="250" t="str">
        <f>IF(OR('Customer Inputs'!E132="",'Customer Inputs'!E132="No"),"",IF(F122="YES",References!$H$13,References!$H$12))</f>
        <v/>
      </c>
      <c r="E122" s="250" t="str">
        <f>IF(C122="","",'Customer Inputs'!$W132)</f>
        <v/>
      </c>
      <c r="F122" s="250" t="str">
        <f>IF(OR('Customer Inputs'!T132="",'Customer Inputs'!T132="No"),"","Yes")</f>
        <v/>
      </c>
      <c r="G122" s="251" t="str">
        <f>IF(C122="","",'Customer Inputs'!$M132)</f>
        <v/>
      </c>
      <c r="H122" s="251" t="str">
        <f t="shared" si="38"/>
        <v/>
      </c>
      <c r="I122" s="251" t="str">
        <f>IF(C122="","",'Customer Inputs'!$K132)</f>
        <v/>
      </c>
      <c r="J122" s="251" t="str">
        <f t="shared" si="39"/>
        <v/>
      </c>
      <c r="K122" s="251" t="str">
        <f t="shared" si="40"/>
        <v/>
      </c>
      <c r="L122" s="251" t="str">
        <f>IF(OR(D122="",'Customer Inputs'!$L132=""),"",'Customer Inputs'!$L132)</f>
        <v/>
      </c>
      <c r="M122" s="251" t="str">
        <f>IF(AND(C122="",D122=""),"",'Customer Inputs'!$AD132)</f>
        <v/>
      </c>
      <c r="N122" s="251" t="str">
        <f t="shared" si="41"/>
        <v/>
      </c>
      <c r="O122" s="690" t="str">
        <f>IF(AND(C122="",D122=""),"",'Customer Inputs'!$AB132)</f>
        <v/>
      </c>
      <c r="P122" s="251" t="str">
        <f>IF(OR(AA122=0,AA122&lt;0),"",IF(OR(C122="L734",C122="L734-P",C122="L744",C122="L744-P"),'Customer Inputs'!AB132,O122))</f>
        <v/>
      </c>
      <c r="Q122" s="251" t="str">
        <f t="shared" si="42"/>
        <v/>
      </c>
      <c r="R122" s="252" t="str">
        <f>IF(AND(C122="",D122=""),"",INDEX(References!$E$4:$E$65,MATCH('Customer Inputs'!$T$6,References!$D$4:$D$65,0)))</f>
        <v/>
      </c>
      <c r="S122" s="672" t="str">
        <f t="shared" si="68"/>
        <v/>
      </c>
      <c r="T122" s="673" t="str">
        <f t="shared" si="43"/>
        <v/>
      </c>
      <c r="U122" s="674" t="str">
        <f>IF(OR(M122=0,O122=0,'Customer Inputs'!Q132="",R122=0),"","PASS")</f>
        <v/>
      </c>
      <c r="V122" s="674" t="str">
        <f>IF(ADMIN!AE122="YES","YES",IF(ADMIN!AE122="NO","NO",""))</f>
        <v/>
      </c>
      <c r="W122" s="674" t="str">
        <f t="shared" si="44"/>
        <v/>
      </c>
      <c r="X122" s="674" t="str">
        <f t="shared" si="45"/>
        <v/>
      </c>
      <c r="Y122" s="674" t="str">
        <f t="shared" si="46"/>
        <v/>
      </c>
      <c r="Z122" s="255" t="str">
        <f>IF(AND(C122="",D122=""),"",IF(C122="",INDEX(References!$J$4:$J$13,MATCH(Calculations!$D122,References!H$4:$H$13,0)),(INDEX(References!$J$4:$J$13,MATCH(Calculations!$C122,References!H$4:$H$13,0)))))</f>
        <v/>
      </c>
      <c r="AA122" s="675" t="str">
        <f t="shared" si="47"/>
        <v/>
      </c>
      <c r="AB122" s="256" t="str">
        <f t="shared" si="48"/>
        <v/>
      </c>
      <c r="AC122" s="676" t="str">
        <f>IF(OR(C122="",I122=""),"",IF(U122="PASS",ROUND(AA122/X122,References!$B$23),IF(NOT(V122="YES"),0,ROUND(AA122/X122,References!$B$23))))</f>
        <v/>
      </c>
      <c r="AD122" s="676" t="str">
        <f>IF(AND(C122="",D122=""),"",IF(OR(D122=0,L122=0,Y122=""),0,ROUND(AB122/Y122,References!$B$23)))</f>
        <v/>
      </c>
      <c r="AE122" s="256" t="str">
        <f>IF(OR(C122="",I122=""),"",IF(U122="PASS",ROUND(AC122*X122,References!$B$23),IF(NOT(V122="YES"),0,ROUND(AC122*X122,References!$B$23))))</f>
        <v/>
      </c>
      <c r="AF122" s="256" t="str">
        <f>IF(AND(C122="",D122=""),"",IF(OR(D122=0,L122=0,Y122=""),0,ROUND(AD122*Y122,References!$B$23)))</f>
        <v/>
      </c>
      <c r="AG122" s="257" t="str">
        <f>IF(AND(C122="",D122=""),"",IF(C122="",INDEX(References!$K$4:$K$13,MATCH(Calculations!$D122,References!$H$4:$H$13,0)),INDEX(References!$K$4:$K$13,MATCH(Calculations!C122,References!$H$4:$H$13,0))))</f>
        <v/>
      </c>
      <c r="AH122" s="256" t="str">
        <f t="shared" si="66"/>
        <v/>
      </c>
      <c r="AI122" s="256" t="str">
        <f t="shared" si="67"/>
        <v/>
      </c>
      <c r="AJ122" s="257" t="str">
        <f>IF(OR(C122="",I122=""),"",IF(U122="PASS",ROUND(AH122/X122,References!$B$22),IF(NOT(V122="YES"),0,ROUND(AH122/X122,References!$B$22))))</f>
        <v/>
      </c>
      <c r="AK122" s="257">
        <f>IF(OR(D122="",L122=""),0,ROUND(AI122/Y122,References!$B$22))</f>
        <v>0</v>
      </c>
      <c r="AL122" s="258">
        <f>IF(OR(C122="",I122=""),0,IF(U122="PASS",ROUND(AJ122*X122,References!$B$22)))</f>
        <v>0</v>
      </c>
      <c r="AM122" s="258">
        <f>IF(OR(D122="",L122=""),0,IF(U122="PASS",ROUND(AK122*Y122,References!$B$22)))</f>
        <v>0</v>
      </c>
      <c r="AN122" s="258" t="str">
        <f t="shared" si="49"/>
        <v/>
      </c>
      <c r="AO122" s="259" t="str">
        <f>IF(D122="","",IF('Customer Information'!$L$15="Yes",(INDEX(References!$H$4:$AG$13,MATCH(Calculations!D122,References!$H$4:$H$13,0),25)),IF('Customer Information'!$L$15="No",(INDEX(References!$H$4:$AG$13,MATCH(Calculations!D122,References!$H$4:$H$13,0),24)))))</f>
        <v/>
      </c>
      <c r="AP122" s="541" t="str">
        <f>IF(C122="","",IF('Customer Information'!$L$15="Yes",(INDEX(References!$H$4:$AG$13,MATCH(Calculations!C122,References!$H$4:$H$13,0),25)),IF('Customer Information'!$L$15="No",(INDEX(References!$H$4:$AG$13,MATCH(Calculations!C122,References!$H$4:$H$13,0),24)))))</f>
        <v/>
      </c>
      <c r="AQ122" s="677" t="str">
        <f t="shared" si="50"/>
        <v/>
      </c>
      <c r="AR122" s="541" t="str">
        <f t="shared" si="51"/>
        <v/>
      </c>
      <c r="AS122" s="541">
        <f>IF(D122="",0,INDEX(References!$AG$4:$AG$13,MATCH(D122,References!$H$4:$H$13,0)))</f>
        <v>0</v>
      </c>
      <c r="AT122" s="541">
        <f>IF(C122="",0,INDEX(References!$AG$4:$AG$12,MATCH(C122,References!$H$4:$H$12,0)))</f>
        <v>0</v>
      </c>
      <c r="AU122" s="677" t="str">
        <f t="shared" si="52"/>
        <v/>
      </c>
      <c r="AV122" s="541" t="str">
        <f t="shared" si="53"/>
        <v/>
      </c>
      <c r="AW122" s="678" t="str">
        <f t="shared" si="54"/>
        <v/>
      </c>
      <c r="AX122" s="249"/>
      <c r="AY122" s="679" t="str">
        <f>IF(C122="","",INDEX(References!$I$4:$I$13,MATCH(Calculations!C122,References!$H$4:$H$13,0)))</f>
        <v/>
      </c>
      <c r="AZ122" s="680" t="str">
        <f>IF(C122="","",INDEX(References!$M$4:$M$13,MATCH(Calculations!C122,References!$H$4:$H$13,0)))</f>
        <v/>
      </c>
      <c r="BA122" s="680" t="str">
        <f>IF(C122="","",INDEX(References!$N$4:$N$13,MATCH(Calculations!C122,References!$H$4:$H$13,0)))</f>
        <v/>
      </c>
      <c r="BB122" s="681" t="str">
        <f>IF(C122="","",(AC122*AY122)/(1-INDEX(References!$O$4:$O$13,MATCH(Calculations!C122,References!$H$4:$H$13,0)))*((1-AZ122)*(1+BA122)))</f>
        <v/>
      </c>
      <c r="BC122" s="682" t="str">
        <f>IF(C122="","",(AJ122/(1-INDEX(References!$P$4:$P$13,MATCH(Calculations!C122,References!$H$4:$H$13,0)))*((1-AZ122)*(1+BA122))))</f>
        <v/>
      </c>
      <c r="BE122" s="683" t="str">
        <f>IF(D122="","",(INDEX(References!$I$4:$I$13,MATCH(Calculations!D122,References!$H$4:$H$13,0))))</f>
        <v/>
      </c>
      <c r="BF122" s="680" t="str">
        <f>IF(D122="","",INDEX(References!$M$4:$M$13,MATCH(Calculations!D122,References!$H$4:$H$13,0)))</f>
        <v/>
      </c>
      <c r="BG122" s="680" t="str">
        <f>IF(D122="","",INDEX(References!$N$4:$N$13,MATCH(Calculations!D122,References!$H$4:$H$13,0)))</f>
        <v/>
      </c>
      <c r="BH122" s="681" t="str">
        <f>IF(D122="","",(AD122*BE122)/(1-INDEX(References!$O$4:$O$13,MATCH(Calculations!D122,References!$H$4:$H$13,0)))*((1-BF122)*(1+BG122)))</f>
        <v/>
      </c>
      <c r="BI122" s="682" t="str">
        <f>IF(D122="","",AK122/(1-INDEX(References!$P$4:$P$13,MATCH(Calculations!D122,References!$H$4:$H$13,0)))*((1-BF122)*(1+BG122)))</f>
        <v/>
      </c>
      <c r="BK122" s="679" t="str">
        <f t="shared" si="55"/>
        <v/>
      </c>
      <c r="BL122" s="680" t="str">
        <f t="shared" si="56"/>
        <v/>
      </c>
      <c r="BM122" s="680" t="str">
        <f>IF(OR(C122="",I122=""),"",IF(U122="PASS",ROUND(BK122/X122,References!$B$22),IF(NOT(V122="YES"),0,ROUND(BK122/X122,References!$B$22))))</f>
        <v/>
      </c>
      <c r="BN122" s="680">
        <f>IF(OR(D122="",L122=""),0,ROUND(BL122/Y122,References!$B$22))</f>
        <v>0</v>
      </c>
      <c r="BO122" s="684" t="str">
        <f>IF(AND(C122="",D122=""),"",IF(C122="",INDEX(References!#REF!,MATCH(Calculations!$D122,References!#REF!,0)),(INDEX(References!$L$4:$L$13,MATCH(Calculations!$C122,References!$H$4:$H$13,0)))))</f>
        <v/>
      </c>
      <c r="BP122" s="684" t="str">
        <f t="shared" si="57"/>
        <v/>
      </c>
      <c r="BQ122" s="684" t="str">
        <f t="shared" si="58"/>
        <v/>
      </c>
      <c r="BR122" s="684" t="str">
        <f t="shared" si="59"/>
        <v/>
      </c>
      <c r="BS122" s="691" t="str">
        <f t="shared" si="60"/>
        <v/>
      </c>
      <c r="BU122" s="692" t="str">
        <f>IF(AH122="","",AH122*References!$B$47)</f>
        <v/>
      </c>
      <c r="BV122" s="693" t="str">
        <f>IF(AI122="","",AI122*References!$B$47)</f>
        <v/>
      </c>
      <c r="BW122" s="693" t="str">
        <f>IF(AJ122="","",AJ122*References!$B$47)</f>
        <v/>
      </c>
      <c r="BX122" s="682">
        <f>IF(AK122="","",AK122*References!$B$47)</f>
        <v>0</v>
      </c>
      <c r="BZ122" s="692">
        <f t="shared" si="61"/>
        <v>0</v>
      </c>
      <c r="CA122" s="693">
        <f t="shared" si="62"/>
        <v>0</v>
      </c>
      <c r="CB122" s="693" t="str">
        <f t="shared" si="63"/>
        <v/>
      </c>
      <c r="CC122" s="693" t="str">
        <f t="shared" si="64"/>
        <v/>
      </c>
      <c r="CD122" s="682" t="str">
        <f t="shared" si="65"/>
        <v/>
      </c>
    </row>
    <row r="123" spans="2:82" x14ac:dyDescent="0.2">
      <c r="B123" s="669">
        <v>118</v>
      </c>
      <c r="C123" s="250" t="str">
        <f>IF('Customer Inputs'!$C133="","",'Customer Inputs'!$C133)</f>
        <v/>
      </c>
      <c r="D123" s="250" t="str">
        <f>IF(OR('Customer Inputs'!E133="",'Customer Inputs'!E133="No"),"",IF(F123="YES",References!$H$13,References!$H$12))</f>
        <v/>
      </c>
      <c r="E123" s="250" t="str">
        <f>IF(C123="","",'Customer Inputs'!$W133)</f>
        <v/>
      </c>
      <c r="F123" s="250" t="str">
        <f>IF(OR('Customer Inputs'!T133="",'Customer Inputs'!T133="No"),"","Yes")</f>
        <v/>
      </c>
      <c r="G123" s="251" t="str">
        <f>IF(C123="","",'Customer Inputs'!$M133)</f>
        <v/>
      </c>
      <c r="H123" s="251" t="str">
        <f t="shared" si="38"/>
        <v/>
      </c>
      <c r="I123" s="251" t="str">
        <f>IF(C123="","",'Customer Inputs'!$K133)</f>
        <v/>
      </c>
      <c r="J123" s="251" t="str">
        <f t="shared" si="39"/>
        <v/>
      </c>
      <c r="K123" s="251" t="str">
        <f t="shared" si="40"/>
        <v/>
      </c>
      <c r="L123" s="251" t="str">
        <f>IF(OR(D123="",'Customer Inputs'!$L133=""),"",'Customer Inputs'!$L133)</f>
        <v/>
      </c>
      <c r="M123" s="251" t="str">
        <f>IF(AND(C123="",D123=""),"",'Customer Inputs'!$AD133)</f>
        <v/>
      </c>
      <c r="N123" s="251" t="str">
        <f t="shared" si="41"/>
        <v/>
      </c>
      <c r="O123" s="690" t="str">
        <f>IF(AND(C123="",D123=""),"",'Customer Inputs'!$AB133)</f>
        <v/>
      </c>
      <c r="P123" s="251" t="str">
        <f>IF(OR(AA123=0,AA123&lt;0),"",IF(OR(C123="L734",C123="L734-P",C123="L744",C123="L744-P"),'Customer Inputs'!AB133,O123))</f>
        <v/>
      </c>
      <c r="Q123" s="251" t="str">
        <f t="shared" si="42"/>
        <v/>
      </c>
      <c r="R123" s="252" t="str">
        <f>IF(AND(C123="",D123=""),"",INDEX(References!$E$4:$E$65,MATCH('Customer Inputs'!$T$6,References!$D$4:$D$65,0)))</f>
        <v/>
      </c>
      <c r="S123" s="672" t="str">
        <f t="shared" si="68"/>
        <v/>
      </c>
      <c r="T123" s="673" t="str">
        <f t="shared" si="43"/>
        <v/>
      </c>
      <c r="U123" s="674" t="str">
        <f>IF(OR(M123=0,O123=0,'Customer Inputs'!Q133="",R123=0),"","PASS")</f>
        <v/>
      </c>
      <c r="V123" s="674" t="str">
        <f>IF(ADMIN!AE123="YES","YES",IF(ADMIN!AE123="NO","NO",""))</f>
        <v/>
      </c>
      <c r="W123" s="674" t="str">
        <f t="shared" si="44"/>
        <v/>
      </c>
      <c r="X123" s="674" t="str">
        <f t="shared" si="45"/>
        <v/>
      </c>
      <c r="Y123" s="674" t="str">
        <f t="shared" si="46"/>
        <v/>
      </c>
      <c r="Z123" s="255" t="str">
        <f>IF(AND(C123="",D123=""),"",IF(C123="",INDEX(References!$J$4:$J$13,MATCH(Calculations!$D123,References!H$4:$H$13,0)),(INDEX(References!$J$4:$J$13,MATCH(Calculations!$C123,References!H$4:$H$13,0)))))</f>
        <v/>
      </c>
      <c r="AA123" s="675" t="str">
        <f t="shared" si="47"/>
        <v/>
      </c>
      <c r="AB123" s="256" t="str">
        <f t="shared" si="48"/>
        <v/>
      </c>
      <c r="AC123" s="676" t="str">
        <f>IF(OR(C123="",I123=""),"",IF(U123="PASS",ROUND(AA123/X123,References!$B$23),IF(NOT(V123="YES"),0,ROUND(AA123/X123,References!$B$23))))</f>
        <v/>
      </c>
      <c r="AD123" s="676" t="str">
        <f>IF(AND(C123="",D123=""),"",IF(OR(D123=0,L123=0,Y123=""),0,ROUND(AB123/Y123,References!$B$23)))</f>
        <v/>
      </c>
      <c r="AE123" s="256" t="str">
        <f>IF(OR(C123="",I123=""),"",IF(U123="PASS",ROUND(AC123*X123,References!$B$23),IF(NOT(V123="YES"),0,ROUND(AC123*X123,References!$B$23))))</f>
        <v/>
      </c>
      <c r="AF123" s="256" t="str">
        <f>IF(AND(C123="",D123=""),"",IF(OR(D123=0,L123=0,Y123=""),0,ROUND(AD123*Y123,References!$B$23)))</f>
        <v/>
      </c>
      <c r="AG123" s="257" t="str">
        <f>IF(AND(C123="",D123=""),"",IF(C123="",INDEX(References!$K$4:$K$13,MATCH(Calculations!$D123,References!$H$4:$H$13,0)),INDEX(References!$K$4:$K$13,MATCH(Calculations!C123,References!$H$4:$H$13,0))))</f>
        <v/>
      </c>
      <c r="AH123" s="256" t="str">
        <f t="shared" si="66"/>
        <v/>
      </c>
      <c r="AI123" s="256" t="str">
        <f t="shared" si="67"/>
        <v/>
      </c>
      <c r="AJ123" s="257" t="str">
        <f>IF(OR(C123="",I123=""),"",IF(U123="PASS",ROUND(AH123/X123,References!$B$22),IF(NOT(V123="YES"),0,ROUND(AH123/X123,References!$B$22))))</f>
        <v/>
      </c>
      <c r="AK123" s="257">
        <f>IF(OR(D123="",L123=""),0,ROUND(AI123/Y123,References!$B$22))</f>
        <v>0</v>
      </c>
      <c r="AL123" s="258">
        <f>IF(OR(C123="",I123=""),0,IF(U123="PASS",ROUND(AJ123*X123,References!$B$22)))</f>
        <v>0</v>
      </c>
      <c r="AM123" s="258">
        <f>IF(OR(D123="",L123=""),0,IF(U123="PASS",ROUND(AK123*Y123,References!$B$22)))</f>
        <v>0</v>
      </c>
      <c r="AN123" s="258" t="str">
        <f t="shared" si="49"/>
        <v/>
      </c>
      <c r="AO123" s="259" t="str">
        <f>IF(D123="","",IF('Customer Information'!$L$15="Yes",(INDEX(References!$H$4:$AG$13,MATCH(Calculations!D123,References!$H$4:$H$13,0),25)),IF('Customer Information'!$L$15="No",(INDEX(References!$H$4:$AG$13,MATCH(Calculations!D123,References!$H$4:$H$13,0),24)))))</f>
        <v/>
      </c>
      <c r="AP123" s="541" t="str">
        <f>IF(C123="","",IF('Customer Information'!$L$15="Yes",(INDEX(References!$H$4:$AG$13,MATCH(Calculations!C123,References!$H$4:$H$13,0),25)),IF('Customer Information'!$L$15="No",(INDEX(References!$H$4:$AG$13,MATCH(Calculations!C123,References!$H$4:$H$13,0),24)))))</f>
        <v/>
      </c>
      <c r="AQ123" s="677" t="str">
        <f t="shared" si="50"/>
        <v/>
      </c>
      <c r="AR123" s="541" t="str">
        <f t="shared" si="51"/>
        <v/>
      </c>
      <c r="AS123" s="541">
        <f>IF(D123="",0,INDEX(References!$AG$4:$AG$13,MATCH(D123,References!$H$4:$H$13,0)))</f>
        <v>0</v>
      </c>
      <c r="AT123" s="541">
        <f>IF(C123="",0,INDEX(References!$AG$4:$AG$12,MATCH(C123,References!$H$4:$H$12,0)))</f>
        <v>0</v>
      </c>
      <c r="AU123" s="677" t="str">
        <f t="shared" si="52"/>
        <v/>
      </c>
      <c r="AV123" s="541" t="str">
        <f t="shared" si="53"/>
        <v/>
      </c>
      <c r="AW123" s="678" t="str">
        <f t="shared" si="54"/>
        <v/>
      </c>
      <c r="AX123" s="249"/>
      <c r="AY123" s="679" t="str">
        <f>IF(C123="","",INDEX(References!$I$4:$I$13,MATCH(Calculations!C123,References!$H$4:$H$13,0)))</f>
        <v/>
      </c>
      <c r="AZ123" s="680" t="str">
        <f>IF(C123="","",INDEX(References!$M$4:$M$13,MATCH(Calculations!C123,References!$H$4:$H$13,0)))</f>
        <v/>
      </c>
      <c r="BA123" s="680" t="str">
        <f>IF(C123="","",INDEX(References!$N$4:$N$13,MATCH(Calculations!C123,References!$H$4:$H$13,0)))</f>
        <v/>
      </c>
      <c r="BB123" s="681" t="str">
        <f>IF(C123="","",(AC123*AY123)/(1-INDEX(References!$O$4:$O$13,MATCH(Calculations!C123,References!$H$4:$H$13,0)))*((1-AZ123)*(1+BA123)))</f>
        <v/>
      </c>
      <c r="BC123" s="682" t="str">
        <f>IF(C123="","",(AJ123/(1-INDEX(References!$P$4:$P$13,MATCH(Calculations!C123,References!$H$4:$H$13,0)))*((1-AZ123)*(1+BA123))))</f>
        <v/>
      </c>
      <c r="BE123" s="683" t="str">
        <f>IF(D123="","",(INDEX(References!$I$4:$I$13,MATCH(Calculations!D123,References!$H$4:$H$13,0))))</f>
        <v/>
      </c>
      <c r="BF123" s="680" t="str">
        <f>IF(D123="","",INDEX(References!$M$4:$M$13,MATCH(Calculations!D123,References!$H$4:$H$13,0)))</f>
        <v/>
      </c>
      <c r="BG123" s="680" t="str">
        <f>IF(D123="","",INDEX(References!$N$4:$N$13,MATCH(Calculations!D123,References!$H$4:$H$13,0)))</f>
        <v/>
      </c>
      <c r="BH123" s="681" t="str">
        <f>IF(D123="","",(AD123*BE123)/(1-INDEX(References!$O$4:$O$13,MATCH(Calculations!D123,References!$H$4:$H$13,0)))*((1-BF123)*(1+BG123)))</f>
        <v/>
      </c>
      <c r="BI123" s="682" t="str">
        <f>IF(D123="","",AK123/(1-INDEX(References!$P$4:$P$13,MATCH(Calculations!D123,References!$H$4:$H$13,0)))*((1-BF123)*(1+BG123)))</f>
        <v/>
      </c>
      <c r="BK123" s="679" t="str">
        <f t="shared" si="55"/>
        <v/>
      </c>
      <c r="BL123" s="680" t="str">
        <f t="shared" si="56"/>
        <v/>
      </c>
      <c r="BM123" s="680" t="str">
        <f>IF(OR(C123="",I123=""),"",IF(U123="PASS",ROUND(BK123/X123,References!$B$22),IF(NOT(V123="YES"),0,ROUND(BK123/X123,References!$B$22))))</f>
        <v/>
      </c>
      <c r="BN123" s="680">
        <f>IF(OR(D123="",L123=""),0,ROUND(BL123/Y123,References!$B$22))</f>
        <v>0</v>
      </c>
      <c r="BO123" s="684" t="str">
        <f>IF(AND(C123="",D123=""),"",IF(C123="",INDEX(References!#REF!,MATCH(Calculations!$D123,References!#REF!,0)),(INDEX(References!$L$4:$L$13,MATCH(Calculations!$C123,References!$H$4:$H$13,0)))))</f>
        <v/>
      </c>
      <c r="BP123" s="684" t="str">
        <f t="shared" si="57"/>
        <v/>
      </c>
      <c r="BQ123" s="684" t="str">
        <f t="shared" si="58"/>
        <v/>
      </c>
      <c r="BR123" s="684" t="str">
        <f t="shared" si="59"/>
        <v/>
      </c>
      <c r="BS123" s="691" t="str">
        <f t="shared" si="60"/>
        <v/>
      </c>
      <c r="BU123" s="692" t="str">
        <f>IF(AH123="","",AH123*References!$B$47)</f>
        <v/>
      </c>
      <c r="BV123" s="693" t="str">
        <f>IF(AI123="","",AI123*References!$B$47)</f>
        <v/>
      </c>
      <c r="BW123" s="693" t="str">
        <f>IF(AJ123="","",AJ123*References!$B$47)</f>
        <v/>
      </c>
      <c r="BX123" s="682">
        <f>IF(AK123="","",AK123*References!$B$47)</f>
        <v>0</v>
      </c>
      <c r="BZ123" s="692">
        <f t="shared" si="61"/>
        <v>0</v>
      </c>
      <c r="CA123" s="693">
        <f t="shared" si="62"/>
        <v>0</v>
      </c>
      <c r="CB123" s="693" t="str">
        <f t="shared" si="63"/>
        <v/>
      </c>
      <c r="CC123" s="693" t="str">
        <f t="shared" si="64"/>
        <v/>
      </c>
      <c r="CD123" s="682" t="str">
        <f t="shared" si="65"/>
        <v/>
      </c>
    </row>
    <row r="124" spans="2:82" x14ac:dyDescent="0.2">
      <c r="B124" s="669">
        <v>119</v>
      </c>
      <c r="C124" s="250" t="str">
        <f>IF('Customer Inputs'!$C134="","",'Customer Inputs'!$C134)</f>
        <v/>
      </c>
      <c r="D124" s="250" t="str">
        <f>IF(OR('Customer Inputs'!E134="",'Customer Inputs'!E134="No"),"",IF(F124="YES",References!$H$13,References!$H$12))</f>
        <v/>
      </c>
      <c r="E124" s="250" t="str">
        <f>IF(C124="","",'Customer Inputs'!$W134)</f>
        <v/>
      </c>
      <c r="F124" s="250" t="str">
        <f>IF(OR('Customer Inputs'!T134="",'Customer Inputs'!T134="No"),"","Yes")</f>
        <v/>
      </c>
      <c r="G124" s="251" t="str">
        <f>IF(C124="","",'Customer Inputs'!$M134)</f>
        <v/>
      </c>
      <c r="H124" s="251" t="str">
        <f t="shared" si="38"/>
        <v/>
      </c>
      <c r="I124" s="251" t="str">
        <f>IF(C124="","",'Customer Inputs'!$K134)</f>
        <v/>
      </c>
      <c r="J124" s="251" t="str">
        <f t="shared" si="39"/>
        <v/>
      </c>
      <c r="K124" s="251" t="str">
        <f t="shared" si="40"/>
        <v/>
      </c>
      <c r="L124" s="251" t="str">
        <f>IF(OR(D124="",'Customer Inputs'!$L134=""),"",'Customer Inputs'!$L134)</f>
        <v/>
      </c>
      <c r="M124" s="251" t="str">
        <f>IF(AND(C124="",D124=""),"",'Customer Inputs'!$AD134)</f>
        <v/>
      </c>
      <c r="N124" s="251" t="str">
        <f t="shared" si="41"/>
        <v/>
      </c>
      <c r="O124" s="690" t="str">
        <f>IF(AND(C124="",D124=""),"",'Customer Inputs'!$AB134)</f>
        <v/>
      </c>
      <c r="P124" s="251" t="str">
        <f>IF(OR(AA124=0,AA124&lt;0),"",IF(OR(C124="L734",C124="L734-P",C124="L744",C124="L744-P"),'Customer Inputs'!AB134,O124))</f>
        <v/>
      </c>
      <c r="Q124" s="251" t="str">
        <f t="shared" si="42"/>
        <v/>
      </c>
      <c r="R124" s="252" t="str">
        <f>IF(AND(C124="",D124=""),"",INDEX(References!$E$4:$E$65,MATCH('Customer Inputs'!$T$6,References!$D$4:$D$65,0)))</f>
        <v/>
      </c>
      <c r="S124" s="672" t="str">
        <f t="shared" si="68"/>
        <v/>
      </c>
      <c r="T124" s="673" t="str">
        <f t="shared" si="43"/>
        <v/>
      </c>
      <c r="U124" s="674" t="str">
        <f>IF(OR(M124=0,O124=0,'Customer Inputs'!Q134="",R124=0),"","PASS")</f>
        <v/>
      </c>
      <c r="V124" s="674" t="str">
        <f>IF(ADMIN!AE124="YES","YES",IF(ADMIN!AE124="NO","NO",""))</f>
        <v/>
      </c>
      <c r="W124" s="674" t="str">
        <f t="shared" si="44"/>
        <v/>
      </c>
      <c r="X124" s="674" t="str">
        <f t="shared" si="45"/>
        <v/>
      </c>
      <c r="Y124" s="674" t="str">
        <f t="shared" si="46"/>
        <v/>
      </c>
      <c r="Z124" s="255" t="str">
        <f>IF(AND(C124="",D124=""),"",IF(C124="",INDEX(References!$J$4:$J$13,MATCH(Calculations!$D124,References!H$4:$H$13,0)),(INDEX(References!$J$4:$J$13,MATCH(Calculations!$C124,References!H$4:$H$13,0)))))</f>
        <v/>
      </c>
      <c r="AA124" s="675" t="str">
        <f t="shared" si="47"/>
        <v/>
      </c>
      <c r="AB124" s="256" t="str">
        <f t="shared" si="48"/>
        <v/>
      </c>
      <c r="AC124" s="676" t="str">
        <f>IF(OR(C124="",I124=""),"",IF(U124="PASS",ROUND(AA124/X124,References!$B$23),IF(NOT(V124="YES"),0,ROUND(AA124/X124,References!$B$23))))</f>
        <v/>
      </c>
      <c r="AD124" s="676" t="str">
        <f>IF(AND(C124="",D124=""),"",IF(OR(D124=0,L124=0,Y124=""),0,ROUND(AB124/Y124,References!$B$23)))</f>
        <v/>
      </c>
      <c r="AE124" s="256" t="str">
        <f>IF(OR(C124="",I124=""),"",IF(U124="PASS",ROUND(AC124*X124,References!$B$23),IF(NOT(V124="YES"),0,ROUND(AC124*X124,References!$B$23))))</f>
        <v/>
      </c>
      <c r="AF124" s="256" t="str">
        <f>IF(AND(C124="",D124=""),"",IF(OR(D124=0,L124=0,Y124=""),0,ROUND(AD124*Y124,References!$B$23)))</f>
        <v/>
      </c>
      <c r="AG124" s="257" t="str">
        <f>IF(AND(C124="",D124=""),"",IF(C124="",INDEX(References!$K$4:$K$13,MATCH(Calculations!$D124,References!$H$4:$H$13,0)),INDEX(References!$K$4:$K$13,MATCH(Calculations!C124,References!$H$4:$H$13,0))))</f>
        <v/>
      </c>
      <c r="AH124" s="256" t="str">
        <f t="shared" si="66"/>
        <v/>
      </c>
      <c r="AI124" s="256" t="str">
        <f t="shared" si="67"/>
        <v/>
      </c>
      <c r="AJ124" s="257" t="str">
        <f>IF(OR(C124="",I124=""),"",IF(U124="PASS",ROUND(AH124/X124,References!$B$22),IF(NOT(V124="YES"),0,ROUND(AH124/X124,References!$B$22))))</f>
        <v/>
      </c>
      <c r="AK124" s="257">
        <f>IF(OR(D124="",L124=""),0,ROUND(AI124/Y124,References!$B$22))</f>
        <v>0</v>
      </c>
      <c r="AL124" s="258">
        <f>IF(OR(C124="",I124=""),0,IF(U124="PASS",ROUND(AJ124*X124,References!$B$22)))</f>
        <v>0</v>
      </c>
      <c r="AM124" s="258">
        <f>IF(OR(D124="",L124=""),0,IF(U124="PASS",ROUND(AK124*Y124,References!$B$22)))</f>
        <v>0</v>
      </c>
      <c r="AN124" s="258" t="str">
        <f t="shared" si="49"/>
        <v/>
      </c>
      <c r="AO124" s="259" t="str">
        <f>IF(D124="","",IF('Customer Information'!$L$15="Yes",(INDEX(References!$H$4:$AG$13,MATCH(Calculations!D124,References!$H$4:$H$13,0),25)),IF('Customer Information'!$L$15="No",(INDEX(References!$H$4:$AG$13,MATCH(Calculations!D124,References!$H$4:$H$13,0),24)))))</f>
        <v/>
      </c>
      <c r="AP124" s="541" t="str">
        <f>IF(C124="","",IF('Customer Information'!$L$15="Yes",(INDEX(References!$H$4:$AG$13,MATCH(Calculations!C124,References!$H$4:$H$13,0),25)),IF('Customer Information'!$L$15="No",(INDEX(References!$H$4:$AG$13,MATCH(Calculations!C124,References!$H$4:$H$13,0),24)))))</f>
        <v/>
      </c>
      <c r="AQ124" s="677" t="str">
        <f t="shared" si="50"/>
        <v/>
      </c>
      <c r="AR124" s="541" t="str">
        <f t="shared" si="51"/>
        <v/>
      </c>
      <c r="AS124" s="541">
        <f>IF(D124="",0,INDEX(References!$AG$4:$AG$13,MATCH(D124,References!$H$4:$H$13,0)))</f>
        <v>0</v>
      </c>
      <c r="AT124" s="541">
        <f>IF(C124="",0,INDEX(References!$AG$4:$AG$12,MATCH(C124,References!$H$4:$H$12,0)))</f>
        <v>0</v>
      </c>
      <c r="AU124" s="677" t="str">
        <f t="shared" si="52"/>
        <v/>
      </c>
      <c r="AV124" s="541" t="str">
        <f t="shared" si="53"/>
        <v/>
      </c>
      <c r="AW124" s="678" t="str">
        <f t="shared" si="54"/>
        <v/>
      </c>
      <c r="AX124" s="249"/>
      <c r="AY124" s="679" t="str">
        <f>IF(C124="","",INDEX(References!$I$4:$I$13,MATCH(Calculations!C124,References!$H$4:$H$13,0)))</f>
        <v/>
      </c>
      <c r="AZ124" s="680" t="str">
        <f>IF(C124="","",INDEX(References!$M$4:$M$13,MATCH(Calculations!C124,References!$H$4:$H$13,0)))</f>
        <v/>
      </c>
      <c r="BA124" s="680" t="str">
        <f>IF(C124="","",INDEX(References!$N$4:$N$13,MATCH(Calculations!C124,References!$H$4:$H$13,0)))</f>
        <v/>
      </c>
      <c r="BB124" s="681" t="str">
        <f>IF(C124="","",(AC124*AY124)/(1-INDEX(References!$O$4:$O$13,MATCH(Calculations!C124,References!$H$4:$H$13,0)))*((1-AZ124)*(1+BA124)))</f>
        <v/>
      </c>
      <c r="BC124" s="682" t="str">
        <f>IF(C124="","",(AJ124/(1-INDEX(References!$P$4:$P$13,MATCH(Calculations!C124,References!$H$4:$H$13,0)))*((1-AZ124)*(1+BA124))))</f>
        <v/>
      </c>
      <c r="BE124" s="683" t="str">
        <f>IF(D124="","",(INDEX(References!$I$4:$I$13,MATCH(Calculations!D124,References!$H$4:$H$13,0))))</f>
        <v/>
      </c>
      <c r="BF124" s="680" t="str">
        <f>IF(D124="","",INDEX(References!$M$4:$M$13,MATCH(Calculations!D124,References!$H$4:$H$13,0)))</f>
        <v/>
      </c>
      <c r="BG124" s="680" t="str">
        <f>IF(D124="","",INDEX(References!$N$4:$N$13,MATCH(Calculations!D124,References!$H$4:$H$13,0)))</f>
        <v/>
      </c>
      <c r="BH124" s="681" t="str">
        <f>IF(D124="","",(AD124*BE124)/(1-INDEX(References!$O$4:$O$13,MATCH(Calculations!D124,References!$H$4:$H$13,0)))*((1-BF124)*(1+BG124)))</f>
        <v/>
      </c>
      <c r="BI124" s="682" t="str">
        <f>IF(D124="","",AK124/(1-INDEX(References!$P$4:$P$13,MATCH(Calculations!D124,References!$H$4:$H$13,0)))*((1-BF124)*(1+BG124)))</f>
        <v/>
      </c>
      <c r="BK124" s="679" t="str">
        <f t="shared" si="55"/>
        <v/>
      </c>
      <c r="BL124" s="680" t="str">
        <f t="shared" si="56"/>
        <v/>
      </c>
      <c r="BM124" s="680" t="str">
        <f>IF(OR(C124="",I124=""),"",IF(U124="PASS",ROUND(BK124/X124,References!$B$22),IF(NOT(V124="YES"),0,ROUND(BK124/X124,References!$B$22))))</f>
        <v/>
      </c>
      <c r="BN124" s="680">
        <f>IF(OR(D124="",L124=""),0,ROUND(BL124/Y124,References!$B$22))</f>
        <v>0</v>
      </c>
      <c r="BO124" s="684" t="str">
        <f>IF(AND(C124="",D124=""),"",IF(C124="",INDEX(References!#REF!,MATCH(Calculations!$D124,References!#REF!,0)),(INDEX(References!$L$4:$L$13,MATCH(Calculations!$C124,References!$H$4:$H$13,0)))))</f>
        <v/>
      </c>
      <c r="BP124" s="684" t="str">
        <f t="shared" si="57"/>
        <v/>
      </c>
      <c r="BQ124" s="684" t="str">
        <f t="shared" si="58"/>
        <v/>
      </c>
      <c r="BR124" s="684" t="str">
        <f t="shared" si="59"/>
        <v/>
      </c>
      <c r="BS124" s="691" t="str">
        <f t="shared" si="60"/>
        <v/>
      </c>
      <c r="BU124" s="692" t="str">
        <f>IF(AH124="","",AH124*References!$B$47)</f>
        <v/>
      </c>
      <c r="BV124" s="693" t="str">
        <f>IF(AI124="","",AI124*References!$B$47)</f>
        <v/>
      </c>
      <c r="BW124" s="693" t="str">
        <f>IF(AJ124="","",AJ124*References!$B$47)</f>
        <v/>
      </c>
      <c r="BX124" s="682">
        <f>IF(AK124="","",AK124*References!$B$47)</f>
        <v>0</v>
      </c>
      <c r="BZ124" s="692">
        <f t="shared" si="61"/>
        <v>0</v>
      </c>
      <c r="CA124" s="693">
        <f t="shared" si="62"/>
        <v>0</v>
      </c>
      <c r="CB124" s="693" t="str">
        <f t="shared" si="63"/>
        <v/>
      </c>
      <c r="CC124" s="693" t="str">
        <f t="shared" si="64"/>
        <v/>
      </c>
      <c r="CD124" s="682" t="str">
        <f t="shared" si="65"/>
        <v/>
      </c>
    </row>
    <row r="125" spans="2:82" x14ac:dyDescent="0.2">
      <c r="B125" s="669">
        <v>120</v>
      </c>
      <c r="C125" s="250" t="str">
        <f>IF('Customer Inputs'!$C135="","",'Customer Inputs'!$C135)</f>
        <v/>
      </c>
      <c r="D125" s="250" t="str">
        <f>IF(OR('Customer Inputs'!E135="",'Customer Inputs'!E135="No"),"",IF(F125="YES",References!$H$13,References!$H$12))</f>
        <v/>
      </c>
      <c r="E125" s="250" t="str">
        <f>IF(C125="","",'Customer Inputs'!$W135)</f>
        <v/>
      </c>
      <c r="F125" s="250" t="str">
        <f>IF(OR('Customer Inputs'!T135="",'Customer Inputs'!T135="No"),"","Yes")</f>
        <v/>
      </c>
      <c r="G125" s="251" t="str">
        <f>IF(C125="","",'Customer Inputs'!$M135)</f>
        <v/>
      </c>
      <c r="H125" s="251" t="str">
        <f t="shared" si="38"/>
        <v/>
      </c>
      <c r="I125" s="251" t="str">
        <f>IF(C125="","",'Customer Inputs'!$K135)</f>
        <v/>
      </c>
      <c r="J125" s="251" t="str">
        <f t="shared" si="39"/>
        <v/>
      </c>
      <c r="K125" s="251" t="str">
        <f t="shared" si="40"/>
        <v/>
      </c>
      <c r="L125" s="251" t="str">
        <f>IF(OR(D125="",'Customer Inputs'!$L135=""),"",'Customer Inputs'!$L135)</f>
        <v/>
      </c>
      <c r="M125" s="251" t="str">
        <f>IF(AND(C125="",D125=""),"",'Customer Inputs'!$AD135)</f>
        <v/>
      </c>
      <c r="N125" s="251" t="str">
        <f t="shared" si="41"/>
        <v/>
      </c>
      <c r="O125" s="690" t="str">
        <f>IF(AND(C125="",D125=""),"",'Customer Inputs'!$AB135)</f>
        <v/>
      </c>
      <c r="P125" s="251" t="str">
        <f>IF(OR(AA125=0,AA125&lt;0),"",IF(OR(C125="L734",C125="L734-P",C125="L744",C125="L744-P"),'Customer Inputs'!AB135,O125))</f>
        <v/>
      </c>
      <c r="Q125" s="251" t="str">
        <f t="shared" si="42"/>
        <v/>
      </c>
      <c r="R125" s="252" t="str">
        <f>IF(AND(C125="",D125=""),"",INDEX(References!$E$4:$E$65,MATCH('Customer Inputs'!$T$6,References!$D$4:$D$65,0)))</f>
        <v/>
      </c>
      <c r="S125" s="672" t="str">
        <f t="shared" si="68"/>
        <v/>
      </c>
      <c r="T125" s="673" t="str">
        <f t="shared" si="43"/>
        <v/>
      </c>
      <c r="U125" s="674" t="str">
        <f>IF(OR(M125=0,O125=0,'Customer Inputs'!Q135="",R125=0),"","PASS")</f>
        <v/>
      </c>
      <c r="V125" s="674" t="str">
        <f>IF(ADMIN!AE125="YES","YES",IF(ADMIN!AE125="NO","NO",""))</f>
        <v/>
      </c>
      <c r="W125" s="674" t="str">
        <f t="shared" si="44"/>
        <v/>
      </c>
      <c r="X125" s="674" t="str">
        <f t="shared" si="45"/>
        <v/>
      </c>
      <c r="Y125" s="674" t="str">
        <f t="shared" si="46"/>
        <v/>
      </c>
      <c r="Z125" s="255" t="str">
        <f>IF(AND(C125="",D125=""),"",IF(C125="",INDEX(References!$J$4:$J$13,MATCH(Calculations!$D125,References!H$4:$H$13,0)),(INDEX(References!$J$4:$J$13,MATCH(Calculations!$C125,References!H$4:$H$13,0)))))</f>
        <v/>
      </c>
      <c r="AA125" s="675" t="str">
        <f t="shared" si="47"/>
        <v/>
      </c>
      <c r="AB125" s="256" t="str">
        <f t="shared" si="48"/>
        <v/>
      </c>
      <c r="AC125" s="676" t="str">
        <f>IF(OR(C125="",I125=""),"",IF(U125="PASS",ROUND(AA125/X125,References!$B$23),IF(NOT(V125="YES"),0,ROUND(AA125/X125,References!$B$23))))</f>
        <v/>
      </c>
      <c r="AD125" s="676" t="str">
        <f>IF(AND(C125="",D125=""),"",IF(OR(D125=0,L125=0,Y125=""),0,ROUND(AB125/Y125,References!$B$23)))</f>
        <v/>
      </c>
      <c r="AE125" s="256" t="str">
        <f>IF(OR(C125="",I125=""),"",IF(U125="PASS",ROUND(AC125*X125,References!$B$23),IF(NOT(V125="YES"),0,ROUND(AC125*X125,References!$B$23))))</f>
        <v/>
      </c>
      <c r="AF125" s="256" t="str">
        <f>IF(AND(C125="",D125=""),"",IF(OR(D125=0,L125=0,Y125=""),0,ROUND(AD125*Y125,References!$B$23)))</f>
        <v/>
      </c>
      <c r="AG125" s="257" t="str">
        <f>IF(AND(C125="",D125=""),"",IF(C125="",INDEX(References!$K$4:$K$13,MATCH(Calculations!$D125,References!$H$4:$H$13,0)),INDEX(References!$K$4:$K$13,MATCH(Calculations!C125,References!$H$4:$H$13,0))))</f>
        <v/>
      </c>
      <c r="AH125" s="256" t="str">
        <f t="shared" si="66"/>
        <v/>
      </c>
      <c r="AI125" s="256" t="str">
        <f t="shared" si="67"/>
        <v/>
      </c>
      <c r="AJ125" s="257" t="str">
        <f>IF(OR(C125="",I125=""),"",IF(U125="PASS",ROUND(AH125/X125,References!$B$22),IF(NOT(V125="YES"),0,ROUND(AH125/X125,References!$B$22))))</f>
        <v/>
      </c>
      <c r="AK125" s="257">
        <f>IF(OR(D125="",L125=""),0,ROUND(AI125/Y125,References!$B$22))</f>
        <v>0</v>
      </c>
      <c r="AL125" s="258">
        <f>IF(OR(C125="",I125=""),0,IF(U125="PASS",ROUND(AJ125*X125,References!$B$22)))</f>
        <v>0</v>
      </c>
      <c r="AM125" s="258">
        <f>IF(OR(D125="",L125=""),0,IF(U125="PASS",ROUND(AK125*Y125,References!$B$22)))</f>
        <v>0</v>
      </c>
      <c r="AN125" s="258" t="str">
        <f t="shared" si="49"/>
        <v/>
      </c>
      <c r="AO125" s="259" t="str">
        <f>IF(D125="","",IF('Customer Information'!$L$15="Yes",(INDEX(References!$H$4:$AG$13,MATCH(Calculations!D125,References!$H$4:$H$13,0),25)),IF('Customer Information'!$L$15="No",(INDEX(References!$H$4:$AG$13,MATCH(Calculations!D125,References!$H$4:$H$13,0),24)))))</f>
        <v/>
      </c>
      <c r="AP125" s="541" t="str">
        <f>IF(C125="","",IF('Customer Information'!$L$15="Yes",(INDEX(References!$H$4:$AG$13,MATCH(Calculations!C125,References!$H$4:$H$13,0),25)),IF('Customer Information'!$L$15="No",(INDEX(References!$H$4:$AG$13,MATCH(Calculations!C125,References!$H$4:$H$13,0),24)))))</f>
        <v/>
      </c>
      <c r="AQ125" s="677" t="str">
        <f t="shared" si="50"/>
        <v/>
      </c>
      <c r="AR125" s="541" t="str">
        <f t="shared" si="51"/>
        <v/>
      </c>
      <c r="AS125" s="541">
        <f>IF(D125="",0,INDEX(References!$AG$4:$AG$13,MATCH(D125,References!$H$4:$H$13,0)))</f>
        <v>0</v>
      </c>
      <c r="AT125" s="541">
        <f>IF(C125="",0,INDEX(References!$AG$4:$AG$12,MATCH(C125,References!$H$4:$H$12,0)))</f>
        <v>0</v>
      </c>
      <c r="AU125" s="677" t="str">
        <f t="shared" si="52"/>
        <v/>
      </c>
      <c r="AV125" s="541" t="str">
        <f t="shared" si="53"/>
        <v/>
      </c>
      <c r="AW125" s="678" t="str">
        <f t="shared" si="54"/>
        <v/>
      </c>
      <c r="AX125" s="249"/>
      <c r="AY125" s="679" t="str">
        <f>IF(C125="","",INDEX(References!$I$4:$I$13,MATCH(Calculations!C125,References!$H$4:$H$13,0)))</f>
        <v/>
      </c>
      <c r="AZ125" s="680" t="str">
        <f>IF(C125="","",INDEX(References!$M$4:$M$13,MATCH(Calculations!C125,References!$H$4:$H$13,0)))</f>
        <v/>
      </c>
      <c r="BA125" s="680" t="str">
        <f>IF(C125="","",INDEX(References!$N$4:$N$13,MATCH(Calculations!C125,References!$H$4:$H$13,0)))</f>
        <v/>
      </c>
      <c r="BB125" s="681" t="str">
        <f>IF(C125="","",(AC125*AY125)/(1-INDEX(References!$O$4:$O$13,MATCH(Calculations!C125,References!$H$4:$H$13,0)))*((1-AZ125)*(1+BA125)))</f>
        <v/>
      </c>
      <c r="BC125" s="682" t="str">
        <f>IF(C125="","",(AJ125/(1-INDEX(References!$P$4:$P$13,MATCH(Calculations!C125,References!$H$4:$H$13,0)))*((1-AZ125)*(1+BA125))))</f>
        <v/>
      </c>
      <c r="BE125" s="683" t="str">
        <f>IF(D125="","",(INDEX(References!$I$4:$I$13,MATCH(Calculations!D125,References!$H$4:$H$13,0))))</f>
        <v/>
      </c>
      <c r="BF125" s="680" t="str">
        <f>IF(D125="","",INDEX(References!$M$4:$M$13,MATCH(Calculations!D125,References!$H$4:$H$13,0)))</f>
        <v/>
      </c>
      <c r="BG125" s="680" t="str">
        <f>IF(D125="","",INDEX(References!$N$4:$N$13,MATCH(Calculations!D125,References!$H$4:$H$13,0)))</f>
        <v/>
      </c>
      <c r="BH125" s="681" t="str">
        <f>IF(D125="","",(AD125*BE125)/(1-INDEX(References!$O$4:$O$13,MATCH(Calculations!D125,References!$H$4:$H$13,0)))*((1-BF125)*(1+BG125)))</f>
        <v/>
      </c>
      <c r="BI125" s="682" t="str">
        <f>IF(D125="","",AK125/(1-INDEX(References!$P$4:$P$13,MATCH(Calculations!D125,References!$H$4:$H$13,0)))*((1-BF125)*(1+BG125)))</f>
        <v/>
      </c>
      <c r="BK125" s="679" t="str">
        <f t="shared" si="55"/>
        <v/>
      </c>
      <c r="BL125" s="680" t="str">
        <f t="shared" si="56"/>
        <v/>
      </c>
      <c r="BM125" s="680" t="str">
        <f>IF(OR(C125="",I125=""),"",IF(U125="PASS",ROUND(BK125/X125,References!$B$22),IF(NOT(V125="YES"),0,ROUND(BK125/X125,References!$B$22))))</f>
        <v/>
      </c>
      <c r="BN125" s="680">
        <f>IF(OR(D125="",L125=""),0,ROUND(BL125/Y125,References!$B$22))</f>
        <v>0</v>
      </c>
      <c r="BO125" s="684" t="str">
        <f>IF(AND(C125="",D125=""),"",IF(C125="",INDEX(References!#REF!,MATCH(Calculations!$D125,References!#REF!,0)),(INDEX(References!$L$4:$L$13,MATCH(Calculations!$C125,References!$H$4:$H$13,0)))))</f>
        <v/>
      </c>
      <c r="BP125" s="684" t="str">
        <f t="shared" si="57"/>
        <v/>
      </c>
      <c r="BQ125" s="684" t="str">
        <f t="shared" si="58"/>
        <v/>
      </c>
      <c r="BR125" s="684" t="str">
        <f t="shared" si="59"/>
        <v/>
      </c>
      <c r="BS125" s="691" t="str">
        <f t="shared" si="60"/>
        <v/>
      </c>
      <c r="BU125" s="692" t="str">
        <f>IF(AH125="","",AH125*References!$B$47)</f>
        <v/>
      </c>
      <c r="BV125" s="693" t="str">
        <f>IF(AI125="","",AI125*References!$B$47)</f>
        <v/>
      </c>
      <c r="BW125" s="693" t="str">
        <f>IF(AJ125="","",AJ125*References!$B$47)</f>
        <v/>
      </c>
      <c r="BX125" s="682">
        <f>IF(AK125="","",AK125*References!$B$47)</f>
        <v>0</v>
      </c>
      <c r="BZ125" s="692">
        <f t="shared" si="61"/>
        <v>0</v>
      </c>
      <c r="CA125" s="693">
        <f t="shared" si="62"/>
        <v>0</v>
      </c>
      <c r="CB125" s="693" t="str">
        <f t="shared" si="63"/>
        <v/>
      </c>
      <c r="CC125" s="693" t="str">
        <f t="shared" si="64"/>
        <v/>
      </c>
      <c r="CD125" s="682" t="str">
        <f t="shared" si="65"/>
        <v/>
      </c>
    </row>
    <row r="126" spans="2:82" x14ac:dyDescent="0.2">
      <c r="B126" s="669">
        <v>121</v>
      </c>
      <c r="C126" s="250" t="str">
        <f>IF('Customer Inputs'!$C136="","",'Customer Inputs'!$C136)</f>
        <v/>
      </c>
      <c r="D126" s="250" t="str">
        <f>IF(OR('Customer Inputs'!E136="",'Customer Inputs'!E136="No"),"",IF(F126="YES",References!$H$13,References!$H$12))</f>
        <v/>
      </c>
      <c r="E126" s="250" t="str">
        <f>IF(C126="","",'Customer Inputs'!$W136)</f>
        <v/>
      </c>
      <c r="F126" s="250" t="str">
        <f>IF(OR('Customer Inputs'!T136="",'Customer Inputs'!T136="No"),"","Yes")</f>
        <v/>
      </c>
      <c r="G126" s="251" t="str">
        <f>IF(C126="","",'Customer Inputs'!$M136)</f>
        <v/>
      </c>
      <c r="H126" s="251" t="str">
        <f t="shared" si="38"/>
        <v/>
      </c>
      <c r="I126" s="251" t="str">
        <f>IF(C126="","",'Customer Inputs'!$K136)</f>
        <v/>
      </c>
      <c r="J126" s="251" t="str">
        <f t="shared" si="39"/>
        <v/>
      </c>
      <c r="K126" s="251" t="str">
        <f t="shared" si="40"/>
        <v/>
      </c>
      <c r="L126" s="251" t="str">
        <f>IF(OR(D126="",'Customer Inputs'!$L136=""),"",'Customer Inputs'!$L136)</f>
        <v/>
      </c>
      <c r="M126" s="251" t="str">
        <f>IF(AND(C126="",D126=""),"",'Customer Inputs'!$AD136)</f>
        <v/>
      </c>
      <c r="N126" s="251" t="str">
        <f t="shared" si="41"/>
        <v/>
      </c>
      <c r="O126" s="690" t="str">
        <f>IF(AND(C126="",D126=""),"",'Customer Inputs'!$AB136)</f>
        <v/>
      </c>
      <c r="P126" s="251" t="str">
        <f>IF(OR(AA126=0,AA126&lt;0),"",IF(OR(C126="L734",C126="L734-P",C126="L744",C126="L744-P"),'Customer Inputs'!AB136,O126))</f>
        <v/>
      </c>
      <c r="Q126" s="251" t="str">
        <f t="shared" si="42"/>
        <v/>
      </c>
      <c r="R126" s="252" t="str">
        <f>IF(AND(C126="",D126=""),"",INDEX(References!$E$4:$E$65,MATCH('Customer Inputs'!$T$6,References!$D$4:$D$65,0)))</f>
        <v/>
      </c>
      <c r="S126" s="672" t="str">
        <f t="shared" si="68"/>
        <v/>
      </c>
      <c r="T126" s="673" t="str">
        <f t="shared" si="43"/>
        <v/>
      </c>
      <c r="U126" s="674" t="str">
        <f>IF(OR(M126=0,O126=0,'Customer Inputs'!Q136="",R126=0),"","PASS")</f>
        <v/>
      </c>
      <c r="V126" s="674" t="str">
        <f>IF(ADMIN!AE126="YES","YES",IF(ADMIN!AE126="NO","NO",""))</f>
        <v/>
      </c>
      <c r="W126" s="674" t="str">
        <f t="shared" si="44"/>
        <v/>
      </c>
      <c r="X126" s="674" t="str">
        <f t="shared" si="45"/>
        <v/>
      </c>
      <c r="Y126" s="674" t="str">
        <f t="shared" si="46"/>
        <v/>
      </c>
      <c r="Z126" s="255" t="str">
        <f>IF(AND(C126="",D126=""),"",IF(C126="",INDEX(References!$J$4:$J$13,MATCH(Calculations!$D126,References!H$4:$H$13,0)),(INDEX(References!$J$4:$J$13,MATCH(Calculations!$C126,References!H$4:$H$13,0)))))</f>
        <v/>
      </c>
      <c r="AA126" s="675" t="str">
        <f t="shared" si="47"/>
        <v/>
      </c>
      <c r="AB126" s="256" t="str">
        <f t="shared" si="48"/>
        <v/>
      </c>
      <c r="AC126" s="676" t="str">
        <f>IF(OR(C126="",I126=""),"",IF(U126="PASS",ROUND(AA126/X126,References!$B$23),IF(NOT(V126="YES"),0,ROUND(AA126/X126,References!$B$23))))</f>
        <v/>
      </c>
      <c r="AD126" s="676" t="str">
        <f>IF(AND(C126="",D126=""),"",IF(OR(D126=0,L126=0,Y126=""),0,ROUND(AB126/Y126,References!$B$23)))</f>
        <v/>
      </c>
      <c r="AE126" s="256" t="str">
        <f>IF(OR(C126="",I126=""),"",IF(U126="PASS",ROUND(AC126*X126,References!$B$23),IF(NOT(V126="YES"),0,ROUND(AC126*X126,References!$B$23))))</f>
        <v/>
      </c>
      <c r="AF126" s="256" t="str">
        <f>IF(AND(C126="",D126=""),"",IF(OR(D126=0,L126=0,Y126=""),0,ROUND(AD126*Y126,References!$B$23)))</f>
        <v/>
      </c>
      <c r="AG126" s="257" t="str">
        <f>IF(AND(C126="",D126=""),"",IF(C126="",INDEX(References!$K$4:$K$13,MATCH(Calculations!$D126,References!$H$4:$H$13,0)),INDEX(References!$K$4:$K$13,MATCH(Calculations!C126,References!$H$4:$H$13,0))))</f>
        <v/>
      </c>
      <c r="AH126" s="256" t="str">
        <f t="shared" si="66"/>
        <v/>
      </c>
      <c r="AI126" s="256" t="str">
        <f t="shared" si="67"/>
        <v/>
      </c>
      <c r="AJ126" s="257" t="str">
        <f>IF(OR(C126="",I126=""),"",IF(U126="PASS",ROUND(AH126/X126,References!$B$22),IF(NOT(V126="YES"),0,ROUND(AH126/X126,References!$B$22))))</f>
        <v/>
      </c>
      <c r="AK126" s="257">
        <f>IF(OR(D126="",L126=""),0,ROUND(AI126/Y126,References!$B$22))</f>
        <v>0</v>
      </c>
      <c r="AL126" s="258">
        <f>IF(OR(C126="",I126=""),0,IF(U126="PASS",ROUND(AJ126*X126,References!$B$22)))</f>
        <v>0</v>
      </c>
      <c r="AM126" s="258">
        <f>IF(OR(D126="",L126=""),0,IF(U126="PASS",ROUND(AK126*Y126,References!$B$22)))</f>
        <v>0</v>
      </c>
      <c r="AN126" s="258" t="str">
        <f t="shared" si="49"/>
        <v/>
      </c>
      <c r="AO126" s="259" t="str">
        <f>IF(D126="","",IF('Customer Information'!$L$15="Yes",(INDEX(References!$H$4:$AG$13,MATCH(Calculations!D126,References!$H$4:$H$13,0),25)),IF('Customer Information'!$L$15="No",(INDEX(References!$H$4:$AG$13,MATCH(Calculations!D126,References!$H$4:$H$13,0),24)))))</f>
        <v/>
      </c>
      <c r="AP126" s="541" t="str">
        <f>IF(C126="","",IF('Customer Information'!$L$15="Yes",(INDEX(References!$H$4:$AG$13,MATCH(Calculations!C126,References!$H$4:$H$13,0),25)),IF('Customer Information'!$L$15="No",(INDEX(References!$H$4:$AG$13,MATCH(Calculations!C126,References!$H$4:$H$13,0),24)))))</f>
        <v/>
      </c>
      <c r="AQ126" s="677" t="str">
        <f t="shared" si="50"/>
        <v/>
      </c>
      <c r="AR126" s="541" t="str">
        <f t="shared" si="51"/>
        <v/>
      </c>
      <c r="AS126" s="541">
        <f>IF(D126="",0,INDEX(References!$AG$4:$AG$13,MATCH(D126,References!$H$4:$H$13,0)))</f>
        <v>0</v>
      </c>
      <c r="AT126" s="541">
        <f>IF(C126="",0,INDEX(References!$AG$4:$AG$12,MATCH(C126,References!$H$4:$H$12,0)))</f>
        <v>0</v>
      </c>
      <c r="AU126" s="677" t="str">
        <f t="shared" si="52"/>
        <v/>
      </c>
      <c r="AV126" s="541" t="str">
        <f t="shared" si="53"/>
        <v/>
      </c>
      <c r="AW126" s="678" t="str">
        <f t="shared" si="54"/>
        <v/>
      </c>
      <c r="AX126" s="249"/>
      <c r="AY126" s="679" t="str">
        <f>IF(C126="","",INDEX(References!$I$4:$I$13,MATCH(Calculations!C126,References!$H$4:$H$13,0)))</f>
        <v/>
      </c>
      <c r="AZ126" s="680" t="str">
        <f>IF(C126="","",INDEX(References!$M$4:$M$13,MATCH(Calculations!C126,References!$H$4:$H$13,0)))</f>
        <v/>
      </c>
      <c r="BA126" s="680" t="str">
        <f>IF(C126="","",INDEX(References!$N$4:$N$13,MATCH(Calculations!C126,References!$H$4:$H$13,0)))</f>
        <v/>
      </c>
      <c r="BB126" s="681" t="str">
        <f>IF(C126="","",(AC126*AY126)/(1-INDEX(References!$O$4:$O$13,MATCH(Calculations!C126,References!$H$4:$H$13,0)))*((1-AZ126)*(1+BA126)))</f>
        <v/>
      </c>
      <c r="BC126" s="682" t="str">
        <f>IF(C126="","",(AJ126/(1-INDEX(References!$P$4:$P$13,MATCH(Calculations!C126,References!$H$4:$H$13,0)))*((1-AZ126)*(1+BA126))))</f>
        <v/>
      </c>
      <c r="BE126" s="683" t="str">
        <f>IF(D126="","",(INDEX(References!$I$4:$I$13,MATCH(Calculations!D126,References!$H$4:$H$13,0))))</f>
        <v/>
      </c>
      <c r="BF126" s="680" t="str">
        <f>IF(D126="","",INDEX(References!$M$4:$M$13,MATCH(Calculations!D126,References!$H$4:$H$13,0)))</f>
        <v/>
      </c>
      <c r="BG126" s="680" t="str">
        <f>IF(D126="","",INDEX(References!$N$4:$N$13,MATCH(Calculations!D126,References!$H$4:$H$13,0)))</f>
        <v/>
      </c>
      <c r="BH126" s="681" t="str">
        <f>IF(D126="","",(AD126*BE126)/(1-INDEX(References!$O$4:$O$13,MATCH(Calculations!D126,References!$H$4:$H$13,0)))*((1-BF126)*(1+BG126)))</f>
        <v/>
      </c>
      <c r="BI126" s="682" t="str">
        <f>IF(D126="","",AK126/(1-INDEX(References!$P$4:$P$13,MATCH(Calculations!D126,References!$H$4:$H$13,0)))*((1-BF126)*(1+BG126)))</f>
        <v/>
      </c>
      <c r="BK126" s="679" t="str">
        <f t="shared" si="55"/>
        <v/>
      </c>
      <c r="BL126" s="680" t="str">
        <f t="shared" si="56"/>
        <v/>
      </c>
      <c r="BM126" s="680" t="str">
        <f>IF(OR(C126="",I126=""),"",IF(U126="PASS",ROUND(BK126/X126,References!$B$22),IF(NOT(V126="YES"),0,ROUND(BK126/X126,References!$B$22))))</f>
        <v/>
      </c>
      <c r="BN126" s="680">
        <f>IF(OR(D126="",L126=""),0,ROUND(BL126/Y126,References!$B$22))</f>
        <v>0</v>
      </c>
      <c r="BO126" s="684" t="str">
        <f>IF(AND(C126="",D126=""),"",IF(C126="",INDEX(References!#REF!,MATCH(Calculations!$D126,References!#REF!,0)),(INDEX(References!$L$4:$L$13,MATCH(Calculations!$C126,References!$H$4:$H$13,0)))))</f>
        <v/>
      </c>
      <c r="BP126" s="684" t="str">
        <f t="shared" si="57"/>
        <v/>
      </c>
      <c r="BQ126" s="684" t="str">
        <f t="shared" si="58"/>
        <v/>
      </c>
      <c r="BR126" s="684" t="str">
        <f t="shared" si="59"/>
        <v/>
      </c>
      <c r="BS126" s="691" t="str">
        <f t="shared" si="60"/>
        <v/>
      </c>
      <c r="BU126" s="692" t="str">
        <f>IF(AH126="","",AH126*References!$B$47)</f>
        <v/>
      </c>
      <c r="BV126" s="693" t="str">
        <f>IF(AI126="","",AI126*References!$B$47)</f>
        <v/>
      </c>
      <c r="BW126" s="693" t="str">
        <f>IF(AJ126="","",AJ126*References!$B$47)</f>
        <v/>
      </c>
      <c r="BX126" s="682">
        <f>IF(AK126="","",AK126*References!$B$47)</f>
        <v>0</v>
      </c>
      <c r="BZ126" s="692">
        <f t="shared" si="61"/>
        <v>0</v>
      </c>
      <c r="CA126" s="693">
        <f t="shared" si="62"/>
        <v>0</v>
      </c>
      <c r="CB126" s="693" t="str">
        <f t="shared" si="63"/>
        <v/>
      </c>
      <c r="CC126" s="693" t="str">
        <f t="shared" si="64"/>
        <v/>
      </c>
      <c r="CD126" s="682" t="str">
        <f t="shared" si="65"/>
        <v/>
      </c>
    </row>
    <row r="127" spans="2:82" x14ac:dyDescent="0.2">
      <c r="B127" s="669">
        <v>122</v>
      </c>
      <c r="C127" s="250" t="str">
        <f>IF('Customer Inputs'!$C137="","",'Customer Inputs'!$C137)</f>
        <v/>
      </c>
      <c r="D127" s="250" t="str">
        <f>IF(OR('Customer Inputs'!E137="",'Customer Inputs'!E137="No"),"",IF(F127="YES",References!$H$13,References!$H$12))</f>
        <v/>
      </c>
      <c r="E127" s="250" t="str">
        <f>IF(C127="","",'Customer Inputs'!$W137)</f>
        <v/>
      </c>
      <c r="F127" s="250" t="str">
        <f>IF(OR('Customer Inputs'!T137="",'Customer Inputs'!T137="No"),"","Yes")</f>
        <v/>
      </c>
      <c r="G127" s="251" t="str">
        <f>IF(C127="","",'Customer Inputs'!$M137)</f>
        <v/>
      </c>
      <c r="H127" s="251" t="str">
        <f t="shared" si="38"/>
        <v/>
      </c>
      <c r="I127" s="251" t="str">
        <f>IF(C127="","",'Customer Inputs'!$K137)</f>
        <v/>
      </c>
      <c r="J127" s="251" t="str">
        <f t="shared" si="39"/>
        <v/>
      </c>
      <c r="K127" s="251" t="str">
        <f t="shared" si="40"/>
        <v/>
      </c>
      <c r="L127" s="251" t="str">
        <f>IF(OR(D127="",'Customer Inputs'!$L137=""),"",'Customer Inputs'!$L137)</f>
        <v/>
      </c>
      <c r="M127" s="251" t="str">
        <f>IF(AND(C127="",D127=""),"",'Customer Inputs'!$AD137)</f>
        <v/>
      </c>
      <c r="N127" s="251" t="str">
        <f t="shared" si="41"/>
        <v/>
      </c>
      <c r="O127" s="690" t="str">
        <f>IF(AND(C127="",D127=""),"",'Customer Inputs'!$AB137)</f>
        <v/>
      </c>
      <c r="P127" s="251" t="str">
        <f>IF(OR(AA127=0,AA127&lt;0),"",IF(OR(C127="L734",C127="L734-P",C127="L744",C127="L744-P"),'Customer Inputs'!AB137,O127))</f>
        <v/>
      </c>
      <c r="Q127" s="251" t="str">
        <f t="shared" si="42"/>
        <v/>
      </c>
      <c r="R127" s="252" t="str">
        <f>IF(AND(C127="",D127=""),"",INDEX(References!$E$4:$E$65,MATCH('Customer Inputs'!$T$6,References!$D$4:$D$65,0)))</f>
        <v/>
      </c>
      <c r="S127" s="672" t="str">
        <f t="shared" si="68"/>
        <v/>
      </c>
      <c r="T127" s="673" t="str">
        <f t="shared" si="43"/>
        <v/>
      </c>
      <c r="U127" s="674" t="str">
        <f>IF(OR(M127=0,O127=0,'Customer Inputs'!Q137="",R127=0),"","PASS")</f>
        <v/>
      </c>
      <c r="V127" s="674" t="str">
        <f>IF(ADMIN!AE127="YES","YES",IF(ADMIN!AE127="NO","NO",""))</f>
        <v/>
      </c>
      <c r="W127" s="674" t="str">
        <f t="shared" si="44"/>
        <v/>
      </c>
      <c r="X127" s="674" t="str">
        <f t="shared" si="45"/>
        <v/>
      </c>
      <c r="Y127" s="674" t="str">
        <f t="shared" si="46"/>
        <v/>
      </c>
      <c r="Z127" s="255" t="str">
        <f>IF(AND(C127="",D127=""),"",IF(C127="",INDEX(References!$J$4:$J$13,MATCH(Calculations!$D127,References!H$4:$H$13,0)),(INDEX(References!$J$4:$J$13,MATCH(Calculations!$C127,References!H$4:$H$13,0)))))</f>
        <v/>
      </c>
      <c r="AA127" s="675" t="str">
        <f t="shared" si="47"/>
        <v/>
      </c>
      <c r="AB127" s="256" t="str">
        <f t="shared" si="48"/>
        <v/>
      </c>
      <c r="AC127" s="676" t="str">
        <f>IF(OR(C127="",I127=""),"",IF(U127="PASS",ROUND(AA127/X127,References!$B$23),IF(NOT(V127="YES"),0,ROUND(AA127/X127,References!$B$23))))</f>
        <v/>
      </c>
      <c r="AD127" s="676" t="str">
        <f>IF(AND(C127="",D127=""),"",IF(OR(D127=0,L127=0,Y127=""),0,ROUND(AB127/Y127,References!$B$23)))</f>
        <v/>
      </c>
      <c r="AE127" s="256" t="str">
        <f>IF(OR(C127="",I127=""),"",IF(U127="PASS",ROUND(AC127*X127,References!$B$23),IF(NOT(V127="YES"),0,ROUND(AC127*X127,References!$B$23))))</f>
        <v/>
      </c>
      <c r="AF127" s="256" t="str">
        <f>IF(AND(C127="",D127=""),"",IF(OR(D127=0,L127=0,Y127=""),0,ROUND(AD127*Y127,References!$B$23)))</f>
        <v/>
      </c>
      <c r="AG127" s="257" t="str">
        <f>IF(AND(C127="",D127=""),"",IF(C127="",INDEX(References!$K$4:$K$13,MATCH(Calculations!$D127,References!$H$4:$H$13,0)),INDEX(References!$K$4:$K$13,MATCH(Calculations!C127,References!$H$4:$H$13,0))))</f>
        <v/>
      </c>
      <c r="AH127" s="256" t="str">
        <f t="shared" si="66"/>
        <v/>
      </c>
      <c r="AI127" s="256" t="str">
        <f t="shared" si="67"/>
        <v/>
      </c>
      <c r="AJ127" s="257" t="str">
        <f>IF(OR(C127="",I127=""),"",IF(U127="PASS",ROUND(AH127/X127,References!$B$22),IF(NOT(V127="YES"),0,ROUND(AH127/X127,References!$B$22))))</f>
        <v/>
      </c>
      <c r="AK127" s="257">
        <f>IF(OR(D127="",L127=""),0,ROUND(AI127/Y127,References!$B$22))</f>
        <v>0</v>
      </c>
      <c r="AL127" s="258">
        <f>IF(OR(C127="",I127=""),0,IF(U127="PASS",ROUND(AJ127*X127,References!$B$22)))</f>
        <v>0</v>
      </c>
      <c r="AM127" s="258">
        <f>IF(OR(D127="",L127=""),0,IF(U127="PASS",ROUND(AK127*Y127,References!$B$22)))</f>
        <v>0</v>
      </c>
      <c r="AN127" s="258" t="str">
        <f t="shared" si="49"/>
        <v/>
      </c>
      <c r="AO127" s="259" t="str">
        <f>IF(D127="","",IF('Customer Information'!$L$15="Yes",(INDEX(References!$H$4:$AG$13,MATCH(Calculations!D127,References!$H$4:$H$13,0),25)),IF('Customer Information'!$L$15="No",(INDEX(References!$H$4:$AG$13,MATCH(Calculations!D127,References!$H$4:$H$13,0),24)))))</f>
        <v/>
      </c>
      <c r="AP127" s="541" t="str">
        <f>IF(C127="","",IF('Customer Information'!$L$15="Yes",(INDEX(References!$H$4:$AG$13,MATCH(Calculations!C127,References!$H$4:$H$13,0),25)),IF('Customer Information'!$L$15="No",(INDEX(References!$H$4:$AG$13,MATCH(Calculations!C127,References!$H$4:$H$13,0),24)))))</f>
        <v/>
      </c>
      <c r="AQ127" s="677" t="str">
        <f t="shared" si="50"/>
        <v/>
      </c>
      <c r="AR127" s="541" t="str">
        <f t="shared" si="51"/>
        <v/>
      </c>
      <c r="AS127" s="541">
        <f>IF(D127="",0,INDEX(References!$AG$4:$AG$13,MATCH(D127,References!$H$4:$H$13,0)))</f>
        <v>0</v>
      </c>
      <c r="AT127" s="541">
        <f>IF(C127="",0,INDEX(References!$AG$4:$AG$12,MATCH(C127,References!$H$4:$H$12,0)))</f>
        <v>0</v>
      </c>
      <c r="AU127" s="677" t="str">
        <f t="shared" si="52"/>
        <v/>
      </c>
      <c r="AV127" s="541" t="str">
        <f t="shared" si="53"/>
        <v/>
      </c>
      <c r="AW127" s="678" t="str">
        <f t="shared" si="54"/>
        <v/>
      </c>
      <c r="AX127" s="249"/>
      <c r="AY127" s="679" t="str">
        <f>IF(C127="","",INDEX(References!$I$4:$I$13,MATCH(Calculations!C127,References!$H$4:$H$13,0)))</f>
        <v/>
      </c>
      <c r="AZ127" s="680" t="str">
        <f>IF(C127="","",INDEX(References!$M$4:$M$13,MATCH(Calculations!C127,References!$H$4:$H$13,0)))</f>
        <v/>
      </c>
      <c r="BA127" s="680" t="str">
        <f>IF(C127="","",INDEX(References!$N$4:$N$13,MATCH(Calculations!C127,References!$H$4:$H$13,0)))</f>
        <v/>
      </c>
      <c r="BB127" s="681" t="str">
        <f>IF(C127="","",(AC127*AY127)/(1-INDEX(References!$O$4:$O$13,MATCH(Calculations!C127,References!$H$4:$H$13,0)))*((1-AZ127)*(1+BA127)))</f>
        <v/>
      </c>
      <c r="BC127" s="682" t="str">
        <f>IF(C127="","",(AJ127/(1-INDEX(References!$P$4:$P$13,MATCH(Calculations!C127,References!$H$4:$H$13,0)))*((1-AZ127)*(1+BA127))))</f>
        <v/>
      </c>
      <c r="BE127" s="683" t="str">
        <f>IF(D127="","",(INDEX(References!$I$4:$I$13,MATCH(Calculations!D127,References!$H$4:$H$13,0))))</f>
        <v/>
      </c>
      <c r="BF127" s="680" t="str">
        <f>IF(D127="","",INDEX(References!$M$4:$M$13,MATCH(Calculations!D127,References!$H$4:$H$13,0)))</f>
        <v/>
      </c>
      <c r="BG127" s="680" t="str">
        <f>IF(D127="","",INDEX(References!$N$4:$N$13,MATCH(Calculations!D127,References!$H$4:$H$13,0)))</f>
        <v/>
      </c>
      <c r="BH127" s="681" t="str">
        <f>IF(D127="","",(AD127*BE127)/(1-INDEX(References!$O$4:$O$13,MATCH(Calculations!D127,References!$H$4:$H$13,0)))*((1-BF127)*(1+BG127)))</f>
        <v/>
      </c>
      <c r="BI127" s="682" t="str">
        <f>IF(D127="","",AK127/(1-INDEX(References!$P$4:$P$13,MATCH(Calculations!D127,References!$H$4:$H$13,0)))*((1-BF127)*(1+BG127)))</f>
        <v/>
      </c>
      <c r="BK127" s="679" t="str">
        <f t="shared" si="55"/>
        <v/>
      </c>
      <c r="BL127" s="680" t="str">
        <f t="shared" si="56"/>
        <v/>
      </c>
      <c r="BM127" s="680" t="str">
        <f>IF(OR(C127="",I127=""),"",IF(U127="PASS",ROUND(BK127/X127,References!$B$22),IF(NOT(V127="YES"),0,ROUND(BK127/X127,References!$B$22))))</f>
        <v/>
      </c>
      <c r="BN127" s="680">
        <f>IF(OR(D127="",L127=""),0,ROUND(BL127/Y127,References!$B$22))</f>
        <v>0</v>
      </c>
      <c r="BO127" s="684" t="str">
        <f>IF(AND(C127="",D127=""),"",IF(C127="",INDEX(References!#REF!,MATCH(Calculations!$D127,References!#REF!,0)),(INDEX(References!$L$4:$L$13,MATCH(Calculations!$C127,References!$H$4:$H$13,0)))))</f>
        <v/>
      </c>
      <c r="BP127" s="684" t="str">
        <f t="shared" si="57"/>
        <v/>
      </c>
      <c r="BQ127" s="684" t="str">
        <f t="shared" si="58"/>
        <v/>
      </c>
      <c r="BR127" s="684" t="str">
        <f t="shared" si="59"/>
        <v/>
      </c>
      <c r="BS127" s="691" t="str">
        <f t="shared" si="60"/>
        <v/>
      </c>
      <c r="BU127" s="692" t="str">
        <f>IF(AH127="","",AH127*References!$B$47)</f>
        <v/>
      </c>
      <c r="BV127" s="693" t="str">
        <f>IF(AI127="","",AI127*References!$B$47)</f>
        <v/>
      </c>
      <c r="BW127" s="693" t="str">
        <f>IF(AJ127="","",AJ127*References!$B$47)</f>
        <v/>
      </c>
      <c r="BX127" s="682">
        <f>IF(AK127="","",AK127*References!$B$47)</f>
        <v>0</v>
      </c>
      <c r="BZ127" s="692">
        <f t="shared" si="61"/>
        <v>0</v>
      </c>
      <c r="CA127" s="693">
        <f t="shared" si="62"/>
        <v>0</v>
      </c>
      <c r="CB127" s="693" t="str">
        <f t="shared" si="63"/>
        <v/>
      </c>
      <c r="CC127" s="693" t="str">
        <f t="shared" si="64"/>
        <v/>
      </c>
      <c r="CD127" s="682" t="str">
        <f t="shared" si="65"/>
        <v/>
      </c>
    </row>
    <row r="128" spans="2:82" x14ac:dyDescent="0.2">
      <c r="B128" s="669">
        <v>123</v>
      </c>
      <c r="C128" s="250" t="str">
        <f>IF('Customer Inputs'!$C138="","",'Customer Inputs'!$C138)</f>
        <v/>
      </c>
      <c r="D128" s="250" t="str">
        <f>IF(OR('Customer Inputs'!E138="",'Customer Inputs'!E138="No"),"",IF(F128="YES",References!$H$13,References!$H$12))</f>
        <v/>
      </c>
      <c r="E128" s="250" t="str">
        <f>IF(C128="","",'Customer Inputs'!$W138)</f>
        <v/>
      </c>
      <c r="F128" s="250" t="str">
        <f>IF(OR('Customer Inputs'!T138="",'Customer Inputs'!T138="No"),"","Yes")</f>
        <v/>
      </c>
      <c r="G128" s="251" t="str">
        <f>IF(C128="","",'Customer Inputs'!$M138)</f>
        <v/>
      </c>
      <c r="H128" s="251" t="str">
        <f t="shared" si="38"/>
        <v/>
      </c>
      <c r="I128" s="251" t="str">
        <f>IF(C128="","",'Customer Inputs'!$K138)</f>
        <v/>
      </c>
      <c r="J128" s="251" t="str">
        <f t="shared" si="39"/>
        <v/>
      </c>
      <c r="K128" s="251" t="str">
        <f t="shared" si="40"/>
        <v/>
      </c>
      <c r="L128" s="251" t="str">
        <f>IF(OR(D128="",'Customer Inputs'!$L138=""),"",'Customer Inputs'!$L138)</f>
        <v/>
      </c>
      <c r="M128" s="251" t="str">
        <f>IF(AND(C128="",D128=""),"",'Customer Inputs'!$AD138)</f>
        <v/>
      </c>
      <c r="N128" s="251" t="str">
        <f t="shared" si="41"/>
        <v/>
      </c>
      <c r="O128" s="690" t="str">
        <f>IF(AND(C128="",D128=""),"",'Customer Inputs'!$AB138)</f>
        <v/>
      </c>
      <c r="P128" s="251" t="str">
        <f>IF(OR(AA128=0,AA128&lt;0),"",IF(OR(C128="L734",C128="L734-P",C128="L744",C128="L744-P"),'Customer Inputs'!AB138,O128))</f>
        <v/>
      </c>
      <c r="Q128" s="251" t="str">
        <f t="shared" si="42"/>
        <v/>
      </c>
      <c r="R128" s="252" t="str">
        <f>IF(AND(C128="",D128=""),"",INDEX(References!$E$4:$E$65,MATCH('Customer Inputs'!$T$6,References!$D$4:$D$65,0)))</f>
        <v/>
      </c>
      <c r="S128" s="672" t="str">
        <f t="shared" si="68"/>
        <v/>
      </c>
      <c r="T128" s="673" t="str">
        <f t="shared" si="43"/>
        <v/>
      </c>
      <c r="U128" s="674" t="str">
        <f>IF(OR(M128=0,O128=0,'Customer Inputs'!Q138="",R128=0),"","PASS")</f>
        <v/>
      </c>
      <c r="V128" s="674" t="str">
        <f>IF(ADMIN!AE128="YES","YES",IF(ADMIN!AE128="NO","NO",""))</f>
        <v/>
      </c>
      <c r="W128" s="674" t="str">
        <f t="shared" si="44"/>
        <v/>
      </c>
      <c r="X128" s="674" t="str">
        <f t="shared" si="45"/>
        <v/>
      </c>
      <c r="Y128" s="674" t="str">
        <f t="shared" si="46"/>
        <v/>
      </c>
      <c r="Z128" s="255" t="str">
        <f>IF(AND(C128="",D128=""),"",IF(C128="",INDEX(References!$J$4:$J$13,MATCH(Calculations!$D128,References!H$4:$H$13,0)),(INDEX(References!$J$4:$J$13,MATCH(Calculations!$C128,References!H$4:$H$13,0)))))</f>
        <v/>
      </c>
      <c r="AA128" s="675" t="str">
        <f t="shared" si="47"/>
        <v/>
      </c>
      <c r="AB128" s="256" t="str">
        <f t="shared" si="48"/>
        <v/>
      </c>
      <c r="AC128" s="676" t="str">
        <f>IF(OR(C128="",I128=""),"",IF(U128="PASS",ROUND(AA128/X128,References!$B$23),IF(NOT(V128="YES"),0,ROUND(AA128/X128,References!$B$23))))</f>
        <v/>
      </c>
      <c r="AD128" s="676" t="str">
        <f>IF(AND(C128="",D128=""),"",IF(OR(D128=0,L128=0,Y128=""),0,ROUND(AB128/Y128,References!$B$23)))</f>
        <v/>
      </c>
      <c r="AE128" s="256" t="str">
        <f>IF(OR(C128="",I128=""),"",IF(U128="PASS",ROUND(AC128*X128,References!$B$23),IF(NOT(V128="YES"),0,ROUND(AC128*X128,References!$B$23))))</f>
        <v/>
      </c>
      <c r="AF128" s="256" t="str">
        <f>IF(AND(C128="",D128=""),"",IF(OR(D128=0,L128=0,Y128=""),0,ROUND(AD128*Y128,References!$B$23)))</f>
        <v/>
      </c>
      <c r="AG128" s="257" t="str">
        <f>IF(AND(C128="",D128=""),"",IF(C128="",INDEX(References!$K$4:$K$13,MATCH(Calculations!$D128,References!$H$4:$H$13,0)),INDEX(References!$K$4:$K$13,MATCH(Calculations!C128,References!$H$4:$H$13,0))))</f>
        <v/>
      </c>
      <c r="AH128" s="256" t="str">
        <f t="shared" si="66"/>
        <v/>
      </c>
      <c r="AI128" s="256" t="str">
        <f t="shared" si="67"/>
        <v/>
      </c>
      <c r="AJ128" s="257" t="str">
        <f>IF(OR(C128="",I128=""),"",IF(U128="PASS",ROUND(AH128/X128,References!$B$22),IF(NOT(V128="YES"),0,ROUND(AH128/X128,References!$B$22))))</f>
        <v/>
      </c>
      <c r="AK128" s="257">
        <f>IF(OR(D128="",L128=""),0,ROUND(AI128/Y128,References!$B$22))</f>
        <v>0</v>
      </c>
      <c r="AL128" s="258">
        <f>IF(OR(C128="",I128=""),0,IF(U128="PASS",ROUND(AJ128*X128,References!$B$22)))</f>
        <v>0</v>
      </c>
      <c r="AM128" s="258">
        <f>IF(OR(D128="",L128=""),0,IF(U128="PASS",ROUND(AK128*Y128,References!$B$22)))</f>
        <v>0</v>
      </c>
      <c r="AN128" s="258" t="str">
        <f t="shared" si="49"/>
        <v/>
      </c>
      <c r="AO128" s="259" t="str">
        <f>IF(D128="","",IF('Customer Information'!$L$15="Yes",(INDEX(References!$H$4:$AG$13,MATCH(Calculations!D128,References!$H$4:$H$13,0),25)),IF('Customer Information'!$L$15="No",(INDEX(References!$H$4:$AG$13,MATCH(Calculations!D128,References!$H$4:$H$13,0),24)))))</f>
        <v/>
      </c>
      <c r="AP128" s="541" t="str">
        <f>IF(C128="","",IF('Customer Information'!$L$15="Yes",(INDEX(References!$H$4:$AG$13,MATCH(Calculations!C128,References!$H$4:$H$13,0),25)),IF('Customer Information'!$L$15="No",(INDEX(References!$H$4:$AG$13,MATCH(Calculations!C128,References!$H$4:$H$13,0),24)))))</f>
        <v/>
      </c>
      <c r="AQ128" s="677" t="str">
        <f t="shared" si="50"/>
        <v/>
      </c>
      <c r="AR128" s="541" t="str">
        <f t="shared" si="51"/>
        <v/>
      </c>
      <c r="AS128" s="541">
        <f>IF(D128="",0,INDEX(References!$AG$4:$AG$13,MATCH(D128,References!$H$4:$H$13,0)))</f>
        <v>0</v>
      </c>
      <c r="AT128" s="541">
        <f>IF(C128="",0,INDEX(References!$AG$4:$AG$12,MATCH(C128,References!$H$4:$H$12,0)))</f>
        <v>0</v>
      </c>
      <c r="AU128" s="677" t="str">
        <f t="shared" si="52"/>
        <v/>
      </c>
      <c r="AV128" s="541" t="str">
        <f t="shared" si="53"/>
        <v/>
      </c>
      <c r="AW128" s="678" t="str">
        <f t="shared" si="54"/>
        <v/>
      </c>
      <c r="AX128" s="249"/>
      <c r="AY128" s="679" t="str">
        <f>IF(C128="","",INDEX(References!$I$4:$I$13,MATCH(Calculations!C128,References!$H$4:$H$13,0)))</f>
        <v/>
      </c>
      <c r="AZ128" s="680" t="str">
        <f>IF(C128="","",INDEX(References!$M$4:$M$13,MATCH(Calculations!C128,References!$H$4:$H$13,0)))</f>
        <v/>
      </c>
      <c r="BA128" s="680" t="str">
        <f>IF(C128="","",INDEX(References!$N$4:$N$13,MATCH(Calculations!C128,References!$H$4:$H$13,0)))</f>
        <v/>
      </c>
      <c r="BB128" s="681" t="str">
        <f>IF(C128="","",(AC128*AY128)/(1-INDEX(References!$O$4:$O$13,MATCH(Calculations!C128,References!$H$4:$H$13,0)))*((1-AZ128)*(1+BA128)))</f>
        <v/>
      </c>
      <c r="BC128" s="682" t="str">
        <f>IF(C128="","",(AJ128/(1-INDEX(References!$P$4:$P$13,MATCH(Calculations!C128,References!$H$4:$H$13,0)))*((1-AZ128)*(1+BA128))))</f>
        <v/>
      </c>
      <c r="BE128" s="683" t="str">
        <f>IF(D128="","",(INDEX(References!$I$4:$I$13,MATCH(Calculations!D128,References!$H$4:$H$13,0))))</f>
        <v/>
      </c>
      <c r="BF128" s="680" t="str">
        <f>IF(D128="","",INDEX(References!$M$4:$M$13,MATCH(Calculations!D128,References!$H$4:$H$13,0)))</f>
        <v/>
      </c>
      <c r="BG128" s="680" t="str">
        <f>IF(D128="","",INDEX(References!$N$4:$N$13,MATCH(Calculations!D128,References!$H$4:$H$13,0)))</f>
        <v/>
      </c>
      <c r="BH128" s="681" t="str">
        <f>IF(D128="","",(AD128*BE128)/(1-INDEX(References!$O$4:$O$13,MATCH(Calculations!D128,References!$H$4:$H$13,0)))*((1-BF128)*(1+BG128)))</f>
        <v/>
      </c>
      <c r="BI128" s="682" t="str">
        <f>IF(D128="","",AK128/(1-INDEX(References!$P$4:$P$13,MATCH(Calculations!D128,References!$H$4:$H$13,0)))*((1-BF128)*(1+BG128)))</f>
        <v/>
      </c>
      <c r="BK128" s="679" t="str">
        <f t="shared" si="55"/>
        <v/>
      </c>
      <c r="BL128" s="680" t="str">
        <f t="shared" si="56"/>
        <v/>
      </c>
      <c r="BM128" s="680" t="str">
        <f>IF(OR(C128="",I128=""),"",IF(U128="PASS",ROUND(BK128/X128,References!$B$22),IF(NOT(V128="YES"),0,ROUND(BK128/X128,References!$B$22))))</f>
        <v/>
      </c>
      <c r="BN128" s="680">
        <f>IF(OR(D128="",L128=""),0,ROUND(BL128/Y128,References!$B$22))</f>
        <v>0</v>
      </c>
      <c r="BO128" s="684" t="str">
        <f>IF(AND(C128="",D128=""),"",IF(C128="",INDEX(References!#REF!,MATCH(Calculations!$D128,References!#REF!,0)),(INDEX(References!$L$4:$L$13,MATCH(Calculations!$C128,References!$H$4:$H$13,0)))))</f>
        <v/>
      </c>
      <c r="BP128" s="684" t="str">
        <f t="shared" si="57"/>
        <v/>
      </c>
      <c r="BQ128" s="684" t="str">
        <f t="shared" si="58"/>
        <v/>
      </c>
      <c r="BR128" s="684" t="str">
        <f t="shared" si="59"/>
        <v/>
      </c>
      <c r="BS128" s="691" t="str">
        <f t="shared" si="60"/>
        <v/>
      </c>
      <c r="BU128" s="692" t="str">
        <f>IF(AH128="","",AH128*References!$B$47)</f>
        <v/>
      </c>
      <c r="BV128" s="693" t="str">
        <f>IF(AI128="","",AI128*References!$B$47)</f>
        <v/>
      </c>
      <c r="BW128" s="693" t="str">
        <f>IF(AJ128="","",AJ128*References!$B$47)</f>
        <v/>
      </c>
      <c r="BX128" s="682">
        <f>IF(AK128="","",AK128*References!$B$47)</f>
        <v>0</v>
      </c>
      <c r="BZ128" s="692">
        <f t="shared" si="61"/>
        <v>0</v>
      </c>
      <c r="CA128" s="693">
        <f t="shared" si="62"/>
        <v>0</v>
      </c>
      <c r="CB128" s="693" t="str">
        <f t="shared" si="63"/>
        <v/>
      </c>
      <c r="CC128" s="693" t="str">
        <f t="shared" si="64"/>
        <v/>
      </c>
      <c r="CD128" s="682" t="str">
        <f t="shared" si="65"/>
        <v/>
      </c>
    </row>
    <row r="129" spans="2:82" x14ac:dyDescent="0.2">
      <c r="B129" s="669">
        <v>124</v>
      </c>
      <c r="C129" s="250" t="str">
        <f>IF('Customer Inputs'!$C139="","",'Customer Inputs'!$C139)</f>
        <v/>
      </c>
      <c r="D129" s="250" t="str">
        <f>IF(OR('Customer Inputs'!E139="",'Customer Inputs'!E139="No"),"",IF(F129="YES",References!$H$13,References!$H$12))</f>
        <v/>
      </c>
      <c r="E129" s="250" t="str">
        <f>IF(C129="","",'Customer Inputs'!$W139)</f>
        <v/>
      </c>
      <c r="F129" s="250" t="str">
        <f>IF(OR('Customer Inputs'!T139="",'Customer Inputs'!T139="No"),"","Yes")</f>
        <v/>
      </c>
      <c r="G129" s="251" t="str">
        <f>IF(C129="","",'Customer Inputs'!$M139)</f>
        <v/>
      </c>
      <c r="H129" s="251" t="str">
        <f t="shared" si="38"/>
        <v/>
      </c>
      <c r="I129" s="251" t="str">
        <f>IF(C129="","",'Customer Inputs'!$K139)</f>
        <v/>
      </c>
      <c r="J129" s="251" t="str">
        <f t="shared" si="39"/>
        <v/>
      </c>
      <c r="K129" s="251" t="str">
        <f t="shared" si="40"/>
        <v/>
      </c>
      <c r="L129" s="251" t="str">
        <f>IF(OR(D129="",'Customer Inputs'!$L139=""),"",'Customer Inputs'!$L139)</f>
        <v/>
      </c>
      <c r="M129" s="251" t="str">
        <f>IF(AND(C129="",D129=""),"",'Customer Inputs'!$AD139)</f>
        <v/>
      </c>
      <c r="N129" s="251" t="str">
        <f t="shared" si="41"/>
        <v/>
      </c>
      <c r="O129" s="690" t="str">
        <f>IF(AND(C129="",D129=""),"",'Customer Inputs'!$AB139)</f>
        <v/>
      </c>
      <c r="P129" s="251" t="str">
        <f>IF(OR(AA129=0,AA129&lt;0),"",IF(OR(C129="L734",C129="L734-P",C129="L744",C129="L744-P"),'Customer Inputs'!AB139,O129))</f>
        <v/>
      </c>
      <c r="Q129" s="251" t="str">
        <f t="shared" si="42"/>
        <v/>
      </c>
      <c r="R129" s="252" t="str">
        <f>IF(AND(C129="",D129=""),"",INDEX(References!$E$4:$E$65,MATCH('Customer Inputs'!$T$6,References!$D$4:$D$65,0)))</f>
        <v/>
      </c>
      <c r="S129" s="672" t="str">
        <f t="shared" si="68"/>
        <v/>
      </c>
      <c r="T129" s="673" t="str">
        <f t="shared" si="43"/>
        <v/>
      </c>
      <c r="U129" s="674" t="str">
        <f>IF(OR(M129=0,O129=0,'Customer Inputs'!Q139="",R129=0),"","PASS")</f>
        <v/>
      </c>
      <c r="V129" s="674" t="str">
        <f>IF(ADMIN!AE129="YES","YES",IF(ADMIN!AE129="NO","NO",""))</f>
        <v/>
      </c>
      <c r="W129" s="674" t="str">
        <f t="shared" si="44"/>
        <v/>
      </c>
      <c r="X129" s="674" t="str">
        <f t="shared" si="45"/>
        <v/>
      </c>
      <c r="Y129" s="674" t="str">
        <f t="shared" si="46"/>
        <v/>
      </c>
      <c r="Z129" s="255" t="str">
        <f>IF(AND(C129="",D129=""),"",IF(C129="",INDEX(References!$J$4:$J$13,MATCH(Calculations!$D129,References!H$4:$H$13,0)),(INDEX(References!$J$4:$J$13,MATCH(Calculations!$C129,References!H$4:$H$13,0)))))</f>
        <v/>
      </c>
      <c r="AA129" s="675" t="str">
        <f t="shared" si="47"/>
        <v/>
      </c>
      <c r="AB129" s="256" t="str">
        <f t="shared" si="48"/>
        <v/>
      </c>
      <c r="AC129" s="676" t="str">
        <f>IF(OR(C129="",I129=""),"",IF(U129="PASS",ROUND(AA129/X129,References!$B$23),IF(NOT(V129="YES"),0,ROUND(AA129/X129,References!$B$23))))</f>
        <v/>
      </c>
      <c r="AD129" s="676" t="str">
        <f>IF(AND(C129="",D129=""),"",IF(OR(D129=0,L129=0,Y129=""),0,ROUND(AB129/Y129,References!$B$23)))</f>
        <v/>
      </c>
      <c r="AE129" s="256" t="str">
        <f>IF(OR(C129="",I129=""),"",IF(U129="PASS",ROUND(AC129*X129,References!$B$23),IF(NOT(V129="YES"),0,ROUND(AC129*X129,References!$B$23))))</f>
        <v/>
      </c>
      <c r="AF129" s="256" t="str">
        <f>IF(AND(C129="",D129=""),"",IF(OR(D129=0,L129=0,Y129=""),0,ROUND(AD129*Y129,References!$B$23)))</f>
        <v/>
      </c>
      <c r="AG129" s="257" t="str">
        <f>IF(AND(C129="",D129=""),"",IF(C129="",INDEX(References!$K$4:$K$13,MATCH(Calculations!$D129,References!$H$4:$H$13,0)),INDEX(References!$K$4:$K$13,MATCH(Calculations!C129,References!$H$4:$H$13,0))))</f>
        <v/>
      </c>
      <c r="AH129" s="256" t="str">
        <f t="shared" si="66"/>
        <v/>
      </c>
      <c r="AI129" s="256" t="str">
        <f t="shared" si="67"/>
        <v/>
      </c>
      <c r="AJ129" s="257" t="str">
        <f>IF(OR(C129="",I129=""),"",IF(U129="PASS",ROUND(AH129/X129,References!$B$22),IF(NOT(V129="YES"),0,ROUND(AH129/X129,References!$B$22))))</f>
        <v/>
      </c>
      <c r="AK129" s="257">
        <f>IF(OR(D129="",L129=""),0,ROUND(AI129/Y129,References!$B$22))</f>
        <v>0</v>
      </c>
      <c r="AL129" s="258">
        <f>IF(OR(C129="",I129=""),0,IF(U129="PASS",ROUND(AJ129*X129,References!$B$22)))</f>
        <v>0</v>
      </c>
      <c r="AM129" s="258">
        <f>IF(OR(D129="",L129=""),0,IF(U129="PASS",ROUND(AK129*Y129,References!$B$22)))</f>
        <v>0</v>
      </c>
      <c r="AN129" s="258" t="str">
        <f t="shared" si="49"/>
        <v/>
      </c>
      <c r="AO129" s="259" t="str">
        <f>IF(D129="","",IF('Customer Information'!$L$15="Yes",(INDEX(References!$H$4:$AG$13,MATCH(Calculations!D129,References!$H$4:$H$13,0),25)),IF('Customer Information'!$L$15="No",(INDEX(References!$H$4:$AG$13,MATCH(Calculations!D129,References!$H$4:$H$13,0),24)))))</f>
        <v/>
      </c>
      <c r="AP129" s="541" t="str">
        <f>IF(C129="","",IF('Customer Information'!$L$15="Yes",(INDEX(References!$H$4:$AG$13,MATCH(Calculations!C129,References!$H$4:$H$13,0),25)),IF('Customer Information'!$L$15="No",(INDEX(References!$H$4:$AG$13,MATCH(Calculations!C129,References!$H$4:$H$13,0),24)))))</f>
        <v/>
      </c>
      <c r="AQ129" s="677" t="str">
        <f t="shared" si="50"/>
        <v/>
      </c>
      <c r="AR129" s="541" t="str">
        <f t="shared" si="51"/>
        <v/>
      </c>
      <c r="AS129" s="541">
        <f>IF(D129="",0,INDEX(References!$AG$4:$AG$13,MATCH(D129,References!$H$4:$H$13,0)))</f>
        <v>0</v>
      </c>
      <c r="AT129" s="541">
        <f>IF(C129="",0,INDEX(References!$AG$4:$AG$12,MATCH(C129,References!$H$4:$H$12,0)))</f>
        <v>0</v>
      </c>
      <c r="AU129" s="677" t="str">
        <f t="shared" si="52"/>
        <v/>
      </c>
      <c r="AV129" s="541" t="str">
        <f t="shared" si="53"/>
        <v/>
      </c>
      <c r="AW129" s="678" t="str">
        <f t="shared" si="54"/>
        <v/>
      </c>
      <c r="AX129" s="249"/>
      <c r="AY129" s="679" t="str">
        <f>IF(C129="","",INDEX(References!$I$4:$I$13,MATCH(Calculations!C129,References!$H$4:$H$13,0)))</f>
        <v/>
      </c>
      <c r="AZ129" s="680" t="str">
        <f>IF(C129="","",INDEX(References!$M$4:$M$13,MATCH(Calculations!C129,References!$H$4:$H$13,0)))</f>
        <v/>
      </c>
      <c r="BA129" s="680" t="str">
        <f>IF(C129="","",INDEX(References!$N$4:$N$13,MATCH(Calculations!C129,References!$H$4:$H$13,0)))</f>
        <v/>
      </c>
      <c r="BB129" s="681" t="str">
        <f>IF(C129="","",(AC129*AY129)/(1-INDEX(References!$O$4:$O$13,MATCH(Calculations!C129,References!$H$4:$H$13,0)))*((1-AZ129)*(1+BA129)))</f>
        <v/>
      </c>
      <c r="BC129" s="682" t="str">
        <f>IF(C129="","",(AJ129/(1-INDEX(References!$P$4:$P$13,MATCH(Calculations!C129,References!$H$4:$H$13,0)))*((1-AZ129)*(1+BA129))))</f>
        <v/>
      </c>
      <c r="BE129" s="683" t="str">
        <f>IF(D129="","",(INDEX(References!$I$4:$I$13,MATCH(Calculations!D129,References!$H$4:$H$13,0))))</f>
        <v/>
      </c>
      <c r="BF129" s="680" t="str">
        <f>IF(D129="","",INDEX(References!$M$4:$M$13,MATCH(Calculations!D129,References!$H$4:$H$13,0)))</f>
        <v/>
      </c>
      <c r="BG129" s="680" t="str">
        <f>IF(D129="","",INDEX(References!$N$4:$N$13,MATCH(Calculations!D129,References!$H$4:$H$13,0)))</f>
        <v/>
      </c>
      <c r="BH129" s="681" t="str">
        <f>IF(D129="","",(AD129*BE129)/(1-INDEX(References!$O$4:$O$13,MATCH(Calculations!D129,References!$H$4:$H$13,0)))*((1-BF129)*(1+BG129)))</f>
        <v/>
      </c>
      <c r="BI129" s="682" t="str">
        <f>IF(D129="","",AK129/(1-INDEX(References!$P$4:$P$13,MATCH(Calculations!D129,References!$H$4:$H$13,0)))*((1-BF129)*(1+BG129)))</f>
        <v/>
      </c>
      <c r="BK129" s="679" t="str">
        <f t="shared" si="55"/>
        <v/>
      </c>
      <c r="BL129" s="680" t="str">
        <f t="shared" si="56"/>
        <v/>
      </c>
      <c r="BM129" s="680" t="str">
        <f>IF(OR(C129="",I129=""),"",IF(U129="PASS",ROUND(BK129/X129,References!$B$22),IF(NOT(V129="YES"),0,ROUND(BK129/X129,References!$B$22))))</f>
        <v/>
      </c>
      <c r="BN129" s="680">
        <f>IF(OR(D129="",L129=""),0,ROUND(BL129/Y129,References!$B$22))</f>
        <v>0</v>
      </c>
      <c r="BO129" s="684" t="str">
        <f>IF(AND(C129="",D129=""),"",IF(C129="",INDEX(References!#REF!,MATCH(Calculations!$D129,References!#REF!,0)),(INDEX(References!$L$4:$L$13,MATCH(Calculations!$C129,References!$H$4:$H$13,0)))))</f>
        <v/>
      </c>
      <c r="BP129" s="684" t="str">
        <f t="shared" si="57"/>
        <v/>
      </c>
      <c r="BQ129" s="684" t="str">
        <f t="shared" si="58"/>
        <v/>
      </c>
      <c r="BR129" s="684" t="str">
        <f t="shared" si="59"/>
        <v/>
      </c>
      <c r="BS129" s="691" t="str">
        <f t="shared" si="60"/>
        <v/>
      </c>
      <c r="BU129" s="692" t="str">
        <f>IF(AH129="","",AH129*References!$B$47)</f>
        <v/>
      </c>
      <c r="BV129" s="693" t="str">
        <f>IF(AI129="","",AI129*References!$B$47)</f>
        <v/>
      </c>
      <c r="BW129" s="693" t="str">
        <f>IF(AJ129="","",AJ129*References!$B$47)</f>
        <v/>
      </c>
      <c r="BX129" s="682">
        <f>IF(AK129="","",AK129*References!$B$47)</f>
        <v>0</v>
      </c>
      <c r="BZ129" s="692">
        <f t="shared" si="61"/>
        <v>0</v>
      </c>
      <c r="CA129" s="693">
        <f t="shared" si="62"/>
        <v>0</v>
      </c>
      <c r="CB129" s="693" t="str">
        <f t="shared" si="63"/>
        <v/>
      </c>
      <c r="CC129" s="693" t="str">
        <f t="shared" si="64"/>
        <v/>
      </c>
      <c r="CD129" s="682" t="str">
        <f t="shared" si="65"/>
        <v/>
      </c>
    </row>
    <row r="130" spans="2:82" x14ac:dyDescent="0.2">
      <c r="B130" s="669">
        <v>125</v>
      </c>
      <c r="C130" s="250" t="str">
        <f>IF('Customer Inputs'!$C140="","",'Customer Inputs'!$C140)</f>
        <v/>
      </c>
      <c r="D130" s="250" t="str">
        <f>IF(OR('Customer Inputs'!E140="",'Customer Inputs'!E140="No"),"",IF(F130="YES",References!$H$13,References!$H$12))</f>
        <v/>
      </c>
      <c r="E130" s="250" t="str">
        <f>IF(C130="","",'Customer Inputs'!$W140)</f>
        <v/>
      </c>
      <c r="F130" s="250" t="str">
        <f>IF(OR('Customer Inputs'!T140="",'Customer Inputs'!T140="No"),"","Yes")</f>
        <v/>
      </c>
      <c r="G130" s="251" t="str">
        <f>IF(C130="","",'Customer Inputs'!$M140)</f>
        <v/>
      </c>
      <c r="H130" s="251" t="str">
        <f t="shared" si="38"/>
        <v/>
      </c>
      <c r="I130" s="251" t="str">
        <f>IF(C130="","",'Customer Inputs'!$K140)</f>
        <v/>
      </c>
      <c r="J130" s="251" t="str">
        <f t="shared" si="39"/>
        <v/>
      </c>
      <c r="K130" s="251" t="str">
        <f t="shared" si="40"/>
        <v/>
      </c>
      <c r="L130" s="251" t="str">
        <f>IF(OR(D130="",'Customer Inputs'!$L140=""),"",'Customer Inputs'!$L140)</f>
        <v/>
      </c>
      <c r="M130" s="251" t="str">
        <f>IF(AND(C130="",D130=""),"",'Customer Inputs'!$AD140)</f>
        <v/>
      </c>
      <c r="N130" s="251" t="str">
        <f t="shared" si="41"/>
        <v/>
      </c>
      <c r="O130" s="690" t="str">
        <f>IF(AND(C130="",D130=""),"",'Customer Inputs'!$AB140)</f>
        <v/>
      </c>
      <c r="P130" s="251" t="str">
        <f>IF(OR(AA130=0,AA130&lt;0),"",IF(OR(C130="L734",C130="L734-P",C130="L744",C130="L744-P"),'Customer Inputs'!AB140,O130))</f>
        <v/>
      </c>
      <c r="Q130" s="251" t="str">
        <f t="shared" si="42"/>
        <v/>
      </c>
      <c r="R130" s="252" t="str">
        <f>IF(AND(C130="",D130=""),"",INDEX(References!$E$4:$E$65,MATCH('Customer Inputs'!$T$6,References!$D$4:$D$65,0)))</f>
        <v/>
      </c>
      <c r="S130" s="672" t="str">
        <f t="shared" si="68"/>
        <v/>
      </c>
      <c r="T130" s="673" t="str">
        <f t="shared" si="43"/>
        <v/>
      </c>
      <c r="U130" s="674" t="str">
        <f>IF(OR(M130=0,O130=0,'Customer Inputs'!Q140="",R130=0),"","PASS")</f>
        <v/>
      </c>
      <c r="V130" s="674" t="str">
        <f>IF(ADMIN!AE130="YES","YES",IF(ADMIN!AE130="NO","NO",""))</f>
        <v/>
      </c>
      <c r="W130" s="674" t="str">
        <f t="shared" si="44"/>
        <v/>
      </c>
      <c r="X130" s="674" t="str">
        <f t="shared" si="45"/>
        <v/>
      </c>
      <c r="Y130" s="674" t="str">
        <f t="shared" si="46"/>
        <v/>
      </c>
      <c r="Z130" s="255" t="str">
        <f>IF(AND(C130="",D130=""),"",IF(C130="",INDEX(References!$J$4:$J$13,MATCH(Calculations!$D130,References!H$4:$H$13,0)),(INDEX(References!$J$4:$J$13,MATCH(Calculations!$C130,References!H$4:$H$13,0)))))</f>
        <v/>
      </c>
      <c r="AA130" s="675" t="str">
        <f t="shared" si="47"/>
        <v/>
      </c>
      <c r="AB130" s="256" t="str">
        <f t="shared" si="48"/>
        <v/>
      </c>
      <c r="AC130" s="676" t="str">
        <f>IF(OR(C130="",I130=""),"",IF(U130="PASS",ROUND(AA130/X130,References!$B$23),IF(NOT(V130="YES"),0,ROUND(AA130/X130,References!$B$23))))</f>
        <v/>
      </c>
      <c r="AD130" s="676" t="str">
        <f>IF(AND(C130="",D130=""),"",IF(OR(D130=0,L130=0,Y130=""),0,ROUND(AB130/Y130,References!$B$23)))</f>
        <v/>
      </c>
      <c r="AE130" s="256" t="str">
        <f>IF(OR(C130="",I130=""),"",IF(U130="PASS",ROUND(AC130*X130,References!$B$23),IF(NOT(V130="YES"),0,ROUND(AC130*X130,References!$B$23))))</f>
        <v/>
      </c>
      <c r="AF130" s="256" t="str">
        <f>IF(AND(C130="",D130=""),"",IF(OR(D130=0,L130=0,Y130=""),0,ROUND(AD130*Y130,References!$B$23)))</f>
        <v/>
      </c>
      <c r="AG130" s="257" t="str">
        <f>IF(AND(C130="",D130=""),"",IF(C130="",INDEX(References!$K$4:$K$13,MATCH(Calculations!$D130,References!$H$4:$H$13,0)),INDEX(References!$K$4:$K$13,MATCH(Calculations!C130,References!$H$4:$H$13,0))))</f>
        <v/>
      </c>
      <c r="AH130" s="256" t="str">
        <f t="shared" si="66"/>
        <v/>
      </c>
      <c r="AI130" s="256" t="str">
        <f t="shared" si="67"/>
        <v/>
      </c>
      <c r="AJ130" s="257" t="str">
        <f>IF(OR(C130="",I130=""),"",IF(U130="PASS",ROUND(AH130/X130,References!$B$22),IF(NOT(V130="YES"),0,ROUND(AH130/X130,References!$B$22))))</f>
        <v/>
      </c>
      <c r="AK130" s="257">
        <f>IF(OR(D130="",L130=""),0,ROUND(AI130/Y130,References!$B$22))</f>
        <v>0</v>
      </c>
      <c r="AL130" s="258">
        <f>IF(OR(C130="",I130=""),0,IF(U130="PASS",ROUND(AJ130*X130,References!$B$22)))</f>
        <v>0</v>
      </c>
      <c r="AM130" s="258">
        <f>IF(OR(D130="",L130=""),0,IF(U130="PASS",ROUND(AK130*Y130,References!$B$22)))</f>
        <v>0</v>
      </c>
      <c r="AN130" s="258" t="str">
        <f t="shared" si="49"/>
        <v/>
      </c>
      <c r="AO130" s="259" t="str">
        <f>IF(D130="","",IF('Customer Information'!$L$15="Yes",(INDEX(References!$H$4:$AG$13,MATCH(Calculations!D130,References!$H$4:$H$13,0),25)),IF('Customer Information'!$L$15="No",(INDEX(References!$H$4:$AG$13,MATCH(Calculations!D130,References!$H$4:$H$13,0),24)))))</f>
        <v/>
      </c>
      <c r="AP130" s="541" t="str">
        <f>IF(C130="","",IF('Customer Information'!$L$15="Yes",(INDEX(References!$H$4:$AG$13,MATCH(Calculations!C130,References!$H$4:$H$13,0),25)),IF('Customer Information'!$L$15="No",(INDEX(References!$H$4:$AG$13,MATCH(Calculations!C130,References!$H$4:$H$13,0),24)))))</f>
        <v/>
      </c>
      <c r="AQ130" s="677" t="str">
        <f t="shared" si="50"/>
        <v/>
      </c>
      <c r="AR130" s="541" t="str">
        <f t="shared" si="51"/>
        <v/>
      </c>
      <c r="AS130" s="541">
        <f>IF(D130="",0,INDEX(References!$AG$4:$AG$13,MATCH(D130,References!$H$4:$H$13,0)))</f>
        <v>0</v>
      </c>
      <c r="AT130" s="541">
        <f>IF(C130="",0,INDEX(References!$AG$4:$AG$12,MATCH(C130,References!$H$4:$H$12,0)))</f>
        <v>0</v>
      </c>
      <c r="AU130" s="677" t="str">
        <f t="shared" si="52"/>
        <v/>
      </c>
      <c r="AV130" s="541" t="str">
        <f t="shared" si="53"/>
        <v/>
      </c>
      <c r="AW130" s="678" t="str">
        <f t="shared" si="54"/>
        <v/>
      </c>
      <c r="AX130" s="249"/>
      <c r="AY130" s="679" t="str">
        <f>IF(C130="","",INDEX(References!$I$4:$I$13,MATCH(Calculations!C130,References!$H$4:$H$13,0)))</f>
        <v/>
      </c>
      <c r="AZ130" s="680" t="str">
        <f>IF(C130="","",INDEX(References!$M$4:$M$13,MATCH(Calculations!C130,References!$H$4:$H$13,0)))</f>
        <v/>
      </c>
      <c r="BA130" s="680" t="str">
        <f>IF(C130="","",INDEX(References!$N$4:$N$13,MATCH(Calculations!C130,References!$H$4:$H$13,0)))</f>
        <v/>
      </c>
      <c r="BB130" s="681" t="str">
        <f>IF(C130="","",(AC130*AY130)/(1-INDEX(References!$O$4:$O$13,MATCH(Calculations!C130,References!$H$4:$H$13,0)))*((1-AZ130)*(1+BA130)))</f>
        <v/>
      </c>
      <c r="BC130" s="682" t="str">
        <f>IF(C130="","",(AJ130/(1-INDEX(References!$P$4:$P$13,MATCH(Calculations!C130,References!$H$4:$H$13,0)))*((1-AZ130)*(1+BA130))))</f>
        <v/>
      </c>
      <c r="BE130" s="683" t="str">
        <f>IF(D130="","",(INDEX(References!$I$4:$I$13,MATCH(Calculations!D130,References!$H$4:$H$13,0))))</f>
        <v/>
      </c>
      <c r="BF130" s="680" t="str">
        <f>IF(D130="","",INDEX(References!$M$4:$M$13,MATCH(Calculations!D130,References!$H$4:$H$13,0)))</f>
        <v/>
      </c>
      <c r="BG130" s="680" t="str">
        <f>IF(D130="","",INDEX(References!$N$4:$N$13,MATCH(Calculations!D130,References!$H$4:$H$13,0)))</f>
        <v/>
      </c>
      <c r="BH130" s="681" t="str">
        <f>IF(D130="","",(AD130*BE130)/(1-INDEX(References!$O$4:$O$13,MATCH(Calculations!D130,References!$H$4:$H$13,0)))*((1-BF130)*(1+BG130)))</f>
        <v/>
      </c>
      <c r="BI130" s="682" t="str">
        <f>IF(D130="","",AK130/(1-INDEX(References!$P$4:$P$13,MATCH(Calculations!D130,References!$H$4:$H$13,0)))*((1-BF130)*(1+BG130)))</f>
        <v/>
      </c>
      <c r="BK130" s="679" t="str">
        <f t="shared" si="55"/>
        <v/>
      </c>
      <c r="BL130" s="680" t="str">
        <f t="shared" si="56"/>
        <v/>
      </c>
      <c r="BM130" s="680" t="str">
        <f>IF(OR(C130="",I130=""),"",IF(U130="PASS",ROUND(BK130/X130,References!$B$22),IF(NOT(V130="YES"),0,ROUND(BK130/X130,References!$B$22))))</f>
        <v/>
      </c>
      <c r="BN130" s="680">
        <f>IF(OR(D130="",L130=""),0,ROUND(BL130/Y130,References!$B$22))</f>
        <v>0</v>
      </c>
      <c r="BO130" s="684" t="str">
        <f>IF(AND(C130="",D130=""),"",IF(C130="",INDEX(References!#REF!,MATCH(Calculations!$D130,References!#REF!,0)),(INDEX(References!$L$4:$L$13,MATCH(Calculations!$C130,References!$H$4:$H$13,0)))))</f>
        <v/>
      </c>
      <c r="BP130" s="684" t="str">
        <f t="shared" si="57"/>
        <v/>
      </c>
      <c r="BQ130" s="684" t="str">
        <f t="shared" si="58"/>
        <v/>
      </c>
      <c r="BR130" s="684" t="str">
        <f t="shared" si="59"/>
        <v/>
      </c>
      <c r="BS130" s="691" t="str">
        <f t="shared" si="60"/>
        <v/>
      </c>
      <c r="BU130" s="692" t="str">
        <f>IF(AH130="","",AH130*References!$B$47)</f>
        <v/>
      </c>
      <c r="BV130" s="693" t="str">
        <f>IF(AI130="","",AI130*References!$B$47)</f>
        <v/>
      </c>
      <c r="BW130" s="693" t="str">
        <f>IF(AJ130="","",AJ130*References!$B$47)</f>
        <v/>
      </c>
      <c r="BX130" s="682">
        <f>IF(AK130="","",AK130*References!$B$47)</f>
        <v>0</v>
      </c>
      <c r="BZ130" s="692">
        <f t="shared" si="61"/>
        <v>0</v>
      </c>
      <c r="CA130" s="693">
        <f t="shared" si="62"/>
        <v>0</v>
      </c>
      <c r="CB130" s="693" t="str">
        <f t="shared" si="63"/>
        <v/>
      </c>
      <c r="CC130" s="693" t="str">
        <f t="shared" si="64"/>
        <v/>
      </c>
      <c r="CD130" s="682" t="str">
        <f t="shared" si="65"/>
        <v/>
      </c>
    </row>
    <row r="131" spans="2:82" x14ac:dyDescent="0.2">
      <c r="B131" s="669">
        <v>126</v>
      </c>
      <c r="C131" s="250" t="str">
        <f>IF('Customer Inputs'!$C141="","",'Customer Inputs'!$C141)</f>
        <v/>
      </c>
      <c r="D131" s="250" t="str">
        <f>IF(OR('Customer Inputs'!E141="",'Customer Inputs'!E141="No"),"",IF(F131="YES",References!$H$13,References!$H$12))</f>
        <v/>
      </c>
      <c r="E131" s="250" t="str">
        <f>IF(C131="","",'Customer Inputs'!$W141)</f>
        <v/>
      </c>
      <c r="F131" s="250" t="str">
        <f>IF(OR('Customer Inputs'!T141="",'Customer Inputs'!T141="No"),"","Yes")</f>
        <v/>
      </c>
      <c r="G131" s="251" t="str">
        <f>IF(C131="","",'Customer Inputs'!$M141)</f>
        <v/>
      </c>
      <c r="H131" s="251" t="str">
        <f t="shared" si="38"/>
        <v/>
      </c>
      <c r="I131" s="251" t="str">
        <f>IF(C131="","",'Customer Inputs'!$K141)</f>
        <v/>
      </c>
      <c r="J131" s="251" t="str">
        <f t="shared" si="39"/>
        <v/>
      </c>
      <c r="K131" s="251" t="str">
        <f t="shared" si="40"/>
        <v/>
      </c>
      <c r="L131" s="251" t="str">
        <f>IF(OR(D131="",'Customer Inputs'!$L141=""),"",'Customer Inputs'!$L141)</f>
        <v/>
      </c>
      <c r="M131" s="251" t="str">
        <f>IF(AND(C131="",D131=""),"",'Customer Inputs'!$AD141)</f>
        <v/>
      </c>
      <c r="N131" s="251" t="str">
        <f t="shared" si="41"/>
        <v/>
      </c>
      <c r="O131" s="690" t="str">
        <f>IF(AND(C131="",D131=""),"",'Customer Inputs'!$AB141)</f>
        <v/>
      </c>
      <c r="P131" s="251" t="str">
        <f>IF(OR(AA131=0,AA131&lt;0),"",IF(OR(C131="L734",C131="L734-P",C131="L744",C131="L744-P"),'Customer Inputs'!AB141,O131))</f>
        <v/>
      </c>
      <c r="Q131" s="251" t="str">
        <f t="shared" si="42"/>
        <v/>
      </c>
      <c r="R131" s="252" t="str">
        <f>IF(AND(C131="",D131=""),"",INDEX(References!$E$4:$E$65,MATCH('Customer Inputs'!$T$6,References!$D$4:$D$65,0)))</f>
        <v/>
      </c>
      <c r="S131" s="672" t="str">
        <f t="shared" si="68"/>
        <v/>
      </c>
      <c r="T131" s="673" t="str">
        <f t="shared" si="43"/>
        <v/>
      </c>
      <c r="U131" s="674" t="str">
        <f>IF(OR(M131=0,O131=0,'Customer Inputs'!Q141="",R131=0),"","PASS")</f>
        <v/>
      </c>
      <c r="V131" s="674" t="str">
        <f>IF(ADMIN!AE131="YES","YES",IF(ADMIN!AE131="NO","NO",""))</f>
        <v/>
      </c>
      <c r="W131" s="674" t="str">
        <f t="shared" si="44"/>
        <v/>
      </c>
      <c r="X131" s="674" t="str">
        <f t="shared" si="45"/>
        <v/>
      </c>
      <c r="Y131" s="674" t="str">
        <f t="shared" si="46"/>
        <v/>
      </c>
      <c r="Z131" s="255" t="str">
        <f>IF(AND(C131="",D131=""),"",IF(C131="",INDEX(References!$J$4:$J$13,MATCH(Calculations!$D131,References!H$4:$H$13,0)),(INDEX(References!$J$4:$J$13,MATCH(Calculations!$C131,References!H$4:$H$13,0)))))</f>
        <v/>
      </c>
      <c r="AA131" s="675" t="str">
        <f t="shared" si="47"/>
        <v/>
      </c>
      <c r="AB131" s="256" t="str">
        <f t="shared" si="48"/>
        <v/>
      </c>
      <c r="AC131" s="676" t="str">
        <f>IF(OR(C131="",I131=""),"",IF(U131="PASS",ROUND(AA131/X131,References!$B$23),IF(NOT(V131="YES"),0,ROUND(AA131/X131,References!$B$23))))</f>
        <v/>
      </c>
      <c r="AD131" s="676" t="str">
        <f>IF(AND(C131="",D131=""),"",IF(OR(D131=0,L131=0,Y131=""),0,ROUND(AB131/Y131,References!$B$23)))</f>
        <v/>
      </c>
      <c r="AE131" s="256" t="str">
        <f>IF(OR(C131="",I131=""),"",IF(U131="PASS",ROUND(AC131*X131,References!$B$23),IF(NOT(V131="YES"),0,ROUND(AC131*X131,References!$B$23))))</f>
        <v/>
      </c>
      <c r="AF131" s="256" t="str">
        <f>IF(AND(C131="",D131=""),"",IF(OR(D131=0,L131=0,Y131=""),0,ROUND(AD131*Y131,References!$B$23)))</f>
        <v/>
      </c>
      <c r="AG131" s="257" t="str">
        <f>IF(AND(C131="",D131=""),"",IF(C131="",INDEX(References!$K$4:$K$13,MATCH(Calculations!$D131,References!$H$4:$H$13,0)),INDEX(References!$K$4:$K$13,MATCH(Calculations!C131,References!$H$4:$H$13,0))))</f>
        <v/>
      </c>
      <c r="AH131" s="256" t="str">
        <f t="shared" si="66"/>
        <v/>
      </c>
      <c r="AI131" s="256" t="str">
        <f t="shared" si="67"/>
        <v/>
      </c>
      <c r="AJ131" s="257" t="str">
        <f>IF(OR(C131="",I131=""),"",IF(U131="PASS",ROUND(AH131/X131,References!$B$22),IF(NOT(V131="YES"),0,ROUND(AH131/X131,References!$B$22))))</f>
        <v/>
      </c>
      <c r="AK131" s="257">
        <f>IF(OR(D131="",L131=""),0,ROUND(AI131/Y131,References!$B$22))</f>
        <v>0</v>
      </c>
      <c r="AL131" s="258">
        <f>IF(OR(C131="",I131=""),0,IF(U131="PASS",ROUND(AJ131*X131,References!$B$22)))</f>
        <v>0</v>
      </c>
      <c r="AM131" s="258">
        <f>IF(OR(D131="",L131=""),0,IF(U131="PASS",ROUND(AK131*Y131,References!$B$22)))</f>
        <v>0</v>
      </c>
      <c r="AN131" s="258" t="str">
        <f t="shared" si="49"/>
        <v/>
      </c>
      <c r="AO131" s="259" t="str">
        <f>IF(D131="","",IF('Customer Information'!$L$15="Yes",(INDEX(References!$H$4:$AG$13,MATCH(Calculations!D131,References!$H$4:$H$13,0),25)),IF('Customer Information'!$L$15="No",(INDEX(References!$H$4:$AG$13,MATCH(Calculations!D131,References!$H$4:$H$13,0),24)))))</f>
        <v/>
      </c>
      <c r="AP131" s="541" t="str">
        <f>IF(C131="","",IF('Customer Information'!$L$15="Yes",(INDEX(References!$H$4:$AG$13,MATCH(Calculations!C131,References!$H$4:$H$13,0),25)),IF('Customer Information'!$L$15="No",(INDEX(References!$H$4:$AG$13,MATCH(Calculations!C131,References!$H$4:$H$13,0),24)))))</f>
        <v/>
      </c>
      <c r="AQ131" s="677" t="str">
        <f t="shared" si="50"/>
        <v/>
      </c>
      <c r="AR131" s="541" t="str">
        <f t="shared" si="51"/>
        <v/>
      </c>
      <c r="AS131" s="541">
        <f>IF(D131="",0,INDEX(References!$AG$4:$AG$13,MATCH(D131,References!$H$4:$H$13,0)))</f>
        <v>0</v>
      </c>
      <c r="AT131" s="541">
        <f>IF(C131="",0,INDEX(References!$AG$4:$AG$12,MATCH(C131,References!$H$4:$H$12,0)))</f>
        <v>0</v>
      </c>
      <c r="AU131" s="677" t="str">
        <f t="shared" si="52"/>
        <v/>
      </c>
      <c r="AV131" s="541" t="str">
        <f t="shared" si="53"/>
        <v/>
      </c>
      <c r="AW131" s="678" t="str">
        <f t="shared" si="54"/>
        <v/>
      </c>
      <c r="AX131" s="249"/>
      <c r="AY131" s="679" t="str">
        <f>IF(C131="","",INDEX(References!$I$4:$I$13,MATCH(Calculations!C131,References!$H$4:$H$13,0)))</f>
        <v/>
      </c>
      <c r="AZ131" s="680" t="str">
        <f>IF(C131="","",INDEX(References!$M$4:$M$13,MATCH(Calculations!C131,References!$H$4:$H$13,0)))</f>
        <v/>
      </c>
      <c r="BA131" s="680" t="str">
        <f>IF(C131="","",INDEX(References!$N$4:$N$13,MATCH(Calculations!C131,References!$H$4:$H$13,0)))</f>
        <v/>
      </c>
      <c r="BB131" s="681" t="str">
        <f>IF(C131="","",(AC131*AY131)/(1-INDEX(References!$O$4:$O$13,MATCH(Calculations!C131,References!$H$4:$H$13,0)))*((1-AZ131)*(1+BA131)))</f>
        <v/>
      </c>
      <c r="BC131" s="682" t="str">
        <f>IF(C131="","",(AJ131/(1-INDEX(References!$P$4:$P$13,MATCH(Calculations!C131,References!$H$4:$H$13,0)))*((1-AZ131)*(1+BA131))))</f>
        <v/>
      </c>
      <c r="BE131" s="683" t="str">
        <f>IF(D131="","",(INDEX(References!$I$4:$I$13,MATCH(Calculations!D131,References!$H$4:$H$13,0))))</f>
        <v/>
      </c>
      <c r="BF131" s="680" t="str">
        <f>IF(D131="","",INDEX(References!$M$4:$M$13,MATCH(Calculations!D131,References!$H$4:$H$13,0)))</f>
        <v/>
      </c>
      <c r="BG131" s="680" t="str">
        <f>IF(D131="","",INDEX(References!$N$4:$N$13,MATCH(Calculations!D131,References!$H$4:$H$13,0)))</f>
        <v/>
      </c>
      <c r="BH131" s="681" t="str">
        <f>IF(D131="","",(AD131*BE131)/(1-INDEX(References!$O$4:$O$13,MATCH(Calculations!D131,References!$H$4:$H$13,0)))*((1-BF131)*(1+BG131)))</f>
        <v/>
      </c>
      <c r="BI131" s="682" t="str">
        <f>IF(D131="","",AK131/(1-INDEX(References!$P$4:$P$13,MATCH(Calculations!D131,References!$H$4:$H$13,0)))*((1-BF131)*(1+BG131)))</f>
        <v/>
      </c>
      <c r="BK131" s="679" t="str">
        <f t="shared" si="55"/>
        <v/>
      </c>
      <c r="BL131" s="680" t="str">
        <f t="shared" si="56"/>
        <v/>
      </c>
      <c r="BM131" s="680" t="str">
        <f>IF(OR(C131="",I131=""),"",IF(U131="PASS",ROUND(BK131/X131,References!$B$22),IF(NOT(V131="YES"),0,ROUND(BK131/X131,References!$B$22))))</f>
        <v/>
      </c>
      <c r="BN131" s="680">
        <f>IF(OR(D131="",L131=""),0,ROUND(BL131/Y131,References!$B$22))</f>
        <v>0</v>
      </c>
      <c r="BO131" s="684" t="str">
        <f>IF(AND(C131="",D131=""),"",IF(C131="",INDEX(References!#REF!,MATCH(Calculations!$D131,References!#REF!,0)),(INDEX(References!$L$4:$L$13,MATCH(Calculations!$C131,References!$H$4:$H$13,0)))))</f>
        <v/>
      </c>
      <c r="BP131" s="684" t="str">
        <f t="shared" si="57"/>
        <v/>
      </c>
      <c r="BQ131" s="684" t="str">
        <f t="shared" si="58"/>
        <v/>
      </c>
      <c r="BR131" s="684" t="str">
        <f t="shared" si="59"/>
        <v/>
      </c>
      <c r="BS131" s="691" t="str">
        <f t="shared" si="60"/>
        <v/>
      </c>
      <c r="BU131" s="692" t="str">
        <f>IF(AH131="","",AH131*References!$B$47)</f>
        <v/>
      </c>
      <c r="BV131" s="693" t="str">
        <f>IF(AI131="","",AI131*References!$B$47)</f>
        <v/>
      </c>
      <c r="BW131" s="693" t="str">
        <f>IF(AJ131="","",AJ131*References!$B$47)</f>
        <v/>
      </c>
      <c r="BX131" s="682">
        <f>IF(AK131="","",AK131*References!$B$47)</f>
        <v>0</v>
      </c>
      <c r="BZ131" s="692">
        <f t="shared" si="61"/>
        <v>0</v>
      </c>
      <c r="CA131" s="693">
        <f t="shared" si="62"/>
        <v>0</v>
      </c>
      <c r="CB131" s="693" t="str">
        <f t="shared" si="63"/>
        <v/>
      </c>
      <c r="CC131" s="693" t="str">
        <f t="shared" si="64"/>
        <v/>
      </c>
      <c r="CD131" s="682" t="str">
        <f t="shared" si="65"/>
        <v/>
      </c>
    </row>
    <row r="132" spans="2:82" x14ac:dyDescent="0.2">
      <c r="B132" s="669">
        <v>127</v>
      </c>
      <c r="C132" s="250" t="str">
        <f>IF('Customer Inputs'!$C142="","",'Customer Inputs'!$C142)</f>
        <v/>
      </c>
      <c r="D132" s="250" t="str">
        <f>IF(OR('Customer Inputs'!E142="",'Customer Inputs'!E142="No"),"",IF(F132="YES",References!$H$13,References!$H$12))</f>
        <v/>
      </c>
      <c r="E132" s="250" t="str">
        <f>IF(C132="","",'Customer Inputs'!$W142)</f>
        <v/>
      </c>
      <c r="F132" s="250" t="str">
        <f>IF(OR('Customer Inputs'!T142="",'Customer Inputs'!T142="No"),"","Yes")</f>
        <v/>
      </c>
      <c r="G132" s="251" t="str">
        <f>IF(C132="","",'Customer Inputs'!$M142)</f>
        <v/>
      </c>
      <c r="H132" s="251" t="str">
        <f t="shared" si="38"/>
        <v/>
      </c>
      <c r="I132" s="251" t="str">
        <f>IF(C132="","",'Customer Inputs'!$K142)</f>
        <v/>
      </c>
      <c r="J132" s="251" t="str">
        <f t="shared" si="39"/>
        <v/>
      </c>
      <c r="K132" s="251" t="str">
        <f t="shared" si="40"/>
        <v/>
      </c>
      <c r="L132" s="251" t="str">
        <f>IF(OR(D132="",'Customer Inputs'!$L142=""),"",'Customer Inputs'!$L142)</f>
        <v/>
      </c>
      <c r="M132" s="251" t="str">
        <f>IF(AND(C132="",D132=""),"",'Customer Inputs'!$AD142)</f>
        <v/>
      </c>
      <c r="N132" s="251" t="str">
        <f t="shared" si="41"/>
        <v/>
      </c>
      <c r="O132" s="690" t="str">
        <f>IF(AND(C132="",D132=""),"",'Customer Inputs'!$AB142)</f>
        <v/>
      </c>
      <c r="P132" s="251" t="str">
        <f>IF(OR(AA132=0,AA132&lt;0),"",IF(OR(C132="L734",C132="L734-P",C132="L744",C132="L744-P"),'Customer Inputs'!AB142,O132))</f>
        <v/>
      </c>
      <c r="Q132" s="251" t="str">
        <f t="shared" si="42"/>
        <v/>
      </c>
      <c r="R132" s="252" t="str">
        <f>IF(AND(C132="",D132=""),"",INDEX(References!$E$4:$E$65,MATCH('Customer Inputs'!$T$6,References!$D$4:$D$65,0)))</f>
        <v/>
      </c>
      <c r="S132" s="672" t="str">
        <f t="shared" si="68"/>
        <v/>
      </c>
      <c r="T132" s="673" t="str">
        <f t="shared" si="43"/>
        <v/>
      </c>
      <c r="U132" s="674" t="str">
        <f>IF(OR(M132=0,O132=0,'Customer Inputs'!Q142="",R132=0),"","PASS")</f>
        <v/>
      </c>
      <c r="V132" s="674" t="str">
        <f>IF(ADMIN!AE132="YES","YES",IF(ADMIN!AE132="NO","NO",""))</f>
        <v/>
      </c>
      <c r="W132" s="674" t="str">
        <f t="shared" si="44"/>
        <v/>
      </c>
      <c r="X132" s="674" t="str">
        <f t="shared" si="45"/>
        <v/>
      </c>
      <c r="Y132" s="674" t="str">
        <f t="shared" si="46"/>
        <v/>
      </c>
      <c r="Z132" s="255" t="str">
        <f>IF(AND(C132="",D132=""),"",IF(C132="",INDEX(References!$J$4:$J$13,MATCH(Calculations!$D132,References!H$4:$H$13,0)),(INDEX(References!$J$4:$J$13,MATCH(Calculations!$C132,References!H$4:$H$13,0)))))</f>
        <v/>
      </c>
      <c r="AA132" s="675" t="str">
        <f t="shared" si="47"/>
        <v/>
      </c>
      <c r="AB132" s="256" t="str">
        <f t="shared" si="48"/>
        <v/>
      </c>
      <c r="AC132" s="676" t="str">
        <f>IF(OR(C132="",I132=""),"",IF(U132="PASS",ROUND(AA132/X132,References!$B$23),IF(NOT(V132="YES"),0,ROUND(AA132/X132,References!$B$23))))</f>
        <v/>
      </c>
      <c r="AD132" s="676" t="str">
        <f>IF(AND(C132="",D132=""),"",IF(OR(D132=0,L132=0,Y132=""),0,ROUND(AB132/Y132,References!$B$23)))</f>
        <v/>
      </c>
      <c r="AE132" s="256" t="str">
        <f>IF(OR(C132="",I132=""),"",IF(U132="PASS",ROUND(AC132*X132,References!$B$23),IF(NOT(V132="YES"),0,ROUND(AC132*X132,References!$B$23))))</f>
        <v/>
      </c>
      <c r="AF132" s="256" t="str">
        <f>IF(AND(C132="",D132=""),"",IF(OR(D132=0,L132=0,Y132=""),0,ROUND(AD132*Y132,References!$B$23)))</f>
        <v/>
      </c>
      <c r="AG132" s="257" t="str">
        <f>IF(AND(C132="",D132=""),"",IF(C132="",INDEX(References!$K$4:$K$13,MATCH(Calculations!$D132,References!$H$4:$H$13,0)),INDEX(References!$K$4:$K$13,MATCH(Calculations!C132,References!$H$4:$H$13,0))))</f>
        <v/>
      </c>
      <c r="AH132" s="256" t="str">
        <f t="shared" si="66"/>
        <v/>
      </c>
      <c r="AI132" s="256" t="str">
        <f t="shared" si="67"/>
        <v/>
      </c>
      <c r="AJ132" s="257" t="str">
        <f>IF(OR(C132="",I132=""),"",IF(U132="PASS",ROUND(AH132/X132,References!$B$22),IF(NOT(V132="YES"),0,ROUND(AH132/X132,References!$B$22))))</f>
        <v/>
      </c>
      <c r="AK132" s="257">
        <f>IF(OR(D132="",L132=""),0,ROUND(AI132/Y132,References!$B$22))</f>
        <v>0</v>
      </c>
      <c r="AL132" s="258">
        <f>IF(OR(C132="",I132=""),0,IF(U132="PASS",ROUND(AJ132*X132,References!$B$22)))</f>
        <v>0</v>
      </c>
      <c r="AM132" s="258">
        <f>IF(OR(D132="",L132=""),0,IF(U132="PASS",ROUND(AK132*Y132,References!$B$22)))</f>
        <v>0</v>
      </c>
      <c r="AN132" s="258" t="str">
        <f t="shared" si="49"/>
        <v/>
      </c>
      <c r="AO132" s="259" t="str">
        <f>IF(D132="","",IF('Customer Information'!$L$15="Yes",(INDEX(References!$H$4:$AG$13,MATCH(Calculations!D132,References!$H$4:$H$13,0),25)),IF('Customer Information'!$L$15="No",(INDEX(References!$H$4:$AG$13,MATCH(Calculations!D132,References!$H$4:$H$13,0),24)))))</f>
        <v/>
      </c>
      <c r="AP132" s="541" t="str">
        <f>IF(C132="","",IF('Customer Information'!$L$15="Yes",(INDEX(References!$H$4:$AG$13,MATCH(Calculations!C132,References!$H$4:$H$13,0),25)),IF('Customer Information'!$L$15="No",(INDEX(References!$H$4:$AG$13,MATCH(Calculations!C132,References!$H$4:$H$13,0),24)))))</f>
        <v/>
      </c>
      <c r="AQ132" s="677" t="str">
        <f t="shared" si="50"/>
        <v/>
      </c>
      <c r="AR132" s="541" t="str">
        <f t="shared" si="51"/>
        <v/>
      </c>
      <c r="AS132" s="541">
        <f>IF(D132="",0,INDEX(References!$AG$4:$AG$13,MATCH(D132,References!$H$4:$H$13,0)))</f>
        <v>0</v>
      </c>
      <c r="AT132" s="541">
        <f>IF(C132="",0,INDEX(References!$AG$4:$AG$12,MATCH(C132,References!$H$4:$H$12,0)))</f>
        <v>0</v>
      </c>
      <c r="AU132" s="677" t="str">
        <f t="shared" si="52"/>
        <v/>
      </c>
      <c r="AV132" s="541" t="str">
        <f t="shared" si="53"/>
        <v/>
      </c>
      <c r="AW132" s="678" t="str">
        <f t="shared" si="54"/>
        <v/>
      </c>
      <c r="AX132" s="249"/>
      <c r="AY132" s="679" t="str">
        <f>IF(C132="","",INDEX(References!$I$4:$I$13,MATCH(Calculations!C132,References!$H$4:$H$13,0)))</f>
        <v/>
      </c>
      <c r="AZ132" s="680" t="str">
        <f>IF(C132="","",INDEX(References!$M$4:$M$13,MATCH(Calculations!C132,References!$H$4:$H$13,0)))</f>
        <v/>
      </c>
      <c r="BA132" s="680" t="str">
        <f>IF(C132="","",INDEX(References!$N$4:$N$13,MATCH(Calculations!C132,References!$H$4:$H$13,0)))</f>
        <v/>
      </c>
      <c r="BB132" s="681" t="str">
        <f>IF(C132="","",(AC132*AY132)/(1-INDEX(References!$O$4:$O$13,MATCH(Calculations!C132,References!$H$4:$H$13,0)))*((1-AZ132)*(1+BA132)))</f>
        <v/>
      </c>
      <c r="BC132" s="682" t="str">
        <f>IF(C132="","",(AJ132/(1-INDEX(References!$P$4:$P$13,MATCH(Calculations!C132,References!$H$4:$H$13,0)))*((1-AZ132)*(1+BA132))))</f>
        <v/>
      </c>
      <c r="BE132" s="683" t="str">
        <f>IF(D132="","",(INDEX(References!$I$4:$I$13,MATCH(Calculations!D132,References!$H$4:$H$13,0))))</f>
        <v/>
      </c>
      <c r="BF132" s="680" t="str">
        <f>IF(D132="","",INDEX(References!$M$4:$M$13,MATCH(Calculations!D132,References!$H$4:$H$13,0)))</f>
        <v/>
      </c>
      <c r="BG132" s="680" t="str">
        <f>IF(D132="","",INDEX(References!$N$4:$N$13,MATCH(Calculations!D132,References!$H$4:$H$13,0)))</f>
        <v/>
      </c>
      <c r="BH132" s="681" t="str">
        <f>IF(D132="","",(AD132*BE132)/(1-INDEX(References!$O$4:$O$13,MATCH(Calculations!D132,References!$H$4:$H$13,0)))*((1-BF132)*(1+BG132)))</f>
        <v/>
      </c>
      <c r="BI132" s="682" t="str">
        <f>IF(D132="","",AK132/(1-INDEX(References!$P$4:$P$13,MATCH(Calculations!D132,References!$H$4:$H$13,0)))*((1-BF132)*(1+BG132)))</f>
        <v/>
      </c>
      <c r="BK132" s="679" t="str">
        <f t="shared" si="55"/>
        <v/>
      </c>
      <c r="BL132" s="680" t="str">
        <f t="shared" si="56"/>
        <v/>
      </c>
      <c r="BM132" s="680" t="str">
        <f>IF(OR(C132="",I132=""),"",IF(U132="PASS",ROUND(BK132/X132,References!$B$22),IF(NOT(V132="YES"),0,ROUND(BK132/X132,References!$B$22))))</f>
        <v/>
      </c>
      <c r="BN132" s="680">
        <f>IF(OR(D132="",L132=""),0,ROUND(BL132/Y132,References!$B$22))</f>
        <v>0</v>
      </c>
      <c r="BO132" s="684" t="str">
        <f>IF(AND(C132="",D132=""),"",IF(C132="",INDEX(References!#REF!,MATCH(Calculations!$D132,References!#REF!,0)),(INDEX(References!$L$4:$L$13,MATCH(Calculations!$C132,References!$H$4:$H$13,0)))))</f>
        <v/>
      </c>
      <c r="BP132" s="684" t="str">
        <f t="shared" si="57"/>
        <v/>
      </c>
      <c r="BQ132" s="684" t="str">
        <f t="shared" si="58"/>
        <v/>
      </c>
      <c r="BR132" s="684" t="str">
        <f t="shared" si="59"/>
        <v/>
      </c>
      <c r="BS132" s="691" t="str">
        <f t="shared" si="60"/>
        <v/>
      </c>
      <c r="BU132" s="692" t="str">
        <f>IF(AH132="","",AH132*References!$B$47)</f>
        <v/>
      </c>
      <c r="BV132" s="693" t="str">
        <f>IF(AI132="","",AI132*References!$B$47)</f>
        <v/>
      </c>
      <c r="BW132" s="693" t="str">
        <f>IF(AJ132="","",AJ132*References!$B$47)</f>
        <v/>
      </c>
      <c r="BX132" s="682">
        <f>IF(AK132="","",AK132*References!$B$47)</f>
        <v>0</v>
      </c>
      <c r="BZ132" s="692">
        <f t="shared" si="61"/>
        <v>0</v>
      </c>
      <c r="CA132" s="693">
        <f t="shared" si="62"/>
        <v>0</v>
      </c>
      <c r="CB132" s="693" t="str">
        <f t="shared" si="63"/>
        <v/>
      </c>
      <c r="CC132" s="693" t="str">
        <f t="shared" si="64"/>
        <v/>
      </c>
      <c r="CD132" s="682" t="str">
        <f t="shared" si="65"/>
        <v/>
      </c>
    </row>
    <row r="133" spans="2:82" x14ac:dyDescent="0.2">
      <c r="B133" s="669">
        <v>128</v>
      </c>
      <c r="C133" s="250" t="str">
        <f>IF('Customer Inputs'!$C143="","",'Customer Inputs'!$C143)</f>
        <v/>
      </c>
      <c r="D133" s="250" t="str">
        <f>IF(OR('Customer Inputs'!E143="",'Customer Inputs'!E143="No"),"",IF(F133="YES",References!$H$13,References!$H$12))</f>
        <v/>
      </c>
      <c r="E133" s="250" t="str">
        <f>IF(C133="","",'Customer Inputs'!$W143)</f>
        <v/>
      </c>
      <c r="F133" s="250" t="str">
        <f>IF(OR('Customer Inputs'!T143="",'Customer Inputs'!T143="No"),"","Yes")</f>
        <v/>
      </c>
      <c r="G133" s="251" t="str">
        <f>IF(C133="","",'Customer Inputs'!$M143)</f>
        <v/>
      </c>
      <c r="H133" s="251" t="str">
        <f t="shared" si="38"/>
        <v/>
      </c>
      <c r="I133" s="251" t="str">
        <f>IF(C133="","",'Customer Inputs'!$K143)</f>
        <v/>
      </c>
      <c r="J133" s="251" t="str">
        <f t="shared" si="39"/>
        <v/>
      </c>
      <c r="K133" s="251" t="str">
        <f t="shared" si="40"/>
        <v/>
      </c>
      <c r="L133" s="251" t="str">
        <f>IF(OR(D133="",'Customer Inputs'!$L143=""),"",'Customer Inputs'!$L143)</f>
        <v/>
      </c>
      <c r="M133" s="251" t="str">
        <f>IF(AND(C133="",D133=""),"",'Customer Inputs'!$AD143)</f>
        <v/>
      </c>
      <c r="N133" s="251" t="str">
        <f t="shared" si="41"/>
        <v/>
      </c>
      <c r="O133" s="690" t="str">
        <f>IF(AND(C133="",D133=""),"",'Customer Inputs'!$AB143)</f>
        <v/>
      </c>
      <c r="P133" s="251" t="str">
        <f>IF(OR(AA133=0,AA133&lt;0),"",IF(OR(C133="L734",C133="L734-P",C133="L744",C133="L744-P"),'Customer Inputs'!AB143,O133))</f>
        <v/>
      </c>
      <c r="Q133" s="251" t="str">
        <f t="shared" si="42"/>
        <v/>
      </c>
      <c r="R133" s="252" t="str">
        <f>IF(AND(C133="",D133=""),"",INDEX(References!$E$4:$E$65,MATCH('Customer Inputs'!$T$6,References!$D$4:$D$65,0)))</f>
        <v/>
      </c>
      <c r="S133" s="672" t="str">
        <f t="shared" si="68"/>
        <v/>
      </c>
      <c r="T133" s="673" t="str">
        <f t="shared" si="43"/>
        <v/>
      </c>
      <c r="U133" s="674" t="str">
        <f>IF(OR(M133=0,O133=0,'Customer Inputs'!Q143="",R133=0),"","PASS")</f>
        <v/>
      </c>
      <c r="V133" s="674" t="str">
        <f>IF(ADMIN!AE133="YES","YES",IF(ADMIN!AE133="NO","NO",""))</f>
        <v/>
      </c>
      <c r="W133" s="674" t="str">
        <f t="shared" si="44"/>
        <v/>
      </c>
      <c r="X133" s="674" t="str">
        <f t="shared" si="45"/>
        <v/>
      </c>
      <c r="Y133" s="674" t="str">
        <f t="shared" si="46"/>
        <v/>
      </c>
      <c r="Z133" s="255" t="str">
        <f>IF(AND(C133="",D133=""),"",IF(C133="",INDEX(References!$J$4:$J$13,MATCH(Calculations!$D133,References!H$4:$H$13,0)),(INDEX(References!$J$4:$J$13,MATCH(Calculations!$C133,References!H$4:$H$13,0)))))</f>
        <v/>
      </c>
      <c r="AA133" s="675" t="str">
        <f t="shared" si="47"/>
        <v/>
      </c>
      <c r="AB133" s="256" t="str">
        <f t="shared" si="48"/>
        <v/>
      </c>
      <c r="AC133" s="676" t="str">
        <f>IF(OR(C133="",I133=""),"",IF(U133="PASS",ROUND(AA133/X133,References!$B$23),IF(NOT(V133="YES"),0,ROUND(AA133/X133,References!$B$23))))</f>
        <v/>
      </c>
      <c r="AD133" s="676" t="str">
        <f>IF(AND(C133="",D133=""),"",IF(OR(D133=0,L133=0,Y133=""),0,ROUND(AB133/Y133,References!$B$23)))</f>
        <v/>
      </c>
      <c r="AE133" s="256" t="str">
        <f>IF(OR(C133="",I133=""),"",IF(U133="PASS",ROUND(AC133*X133,References!$B$23),IF(NOT(V133="YES"),0,ROUND(AC133*X133,References!$B$23))))</f>
        <v/>
      </c>
      <c r="AF133" s="256" t="str">
        <f>IF(AND(C133="",D133=""),"",IF(OR(D133=0,L133=0,Y133=""),0,ROUND(AD133*Y133,References!$B$23)))</f>
        <v/>
      </c>
      <c r="AG133" s="257" t="str">
        <f>IF(AND(C133="",D133=""),"",IF(C133="",INDEX(References!$K$4:$K$13,MATCH(Calculations!$D133,References!$H$4:$H$13,0)),INDEX(References!$K$4:$K$13,MATCH(Calculations!C133,References!$H$4:$H$13,0))))</f>
        <v/>
      </c>
      <c r="AH133" s="256" t="str">
        <f t="shared" si="66"/>
        <v/>
      </c>
      <c r="AI133" s="256" t="str">
        <f t="shared" si="67"/>
        <v/>
      </c>
      <c r="AJ133" s="257" t="str">
        <f>IF(OR(C133="",I133=""),"",IF(U133="PASS",ROUND(AH133/X133,References!$B$22),IF(NOT(V133="YES"),0,ROUND(AH133/X133,References!$B$22))))</f>
        <v/>
      </c>
      <c r="AK133" s="257">
        <f>IF(OR(D133="",L133=""),0,ROUND(AI133/Y133,References!$B$22))</f>
        <v>0</v>
      </c>
      <c r="AL133" s="258">
        <f>IF(OR(C133="",I133=""),0,IF(U133="PASS",ROUND(AJ133*X133,References!$B$22)))</f>
        <v>0</v>
      </c>
      <c r="AM133" s="258">
        <f>IF(OR(D133="",L133=""),0,IF(U133="PASS",ROUND(AK133*Y133,References!$B$22)))</f>
        <v>0</v>
      </c>
      <c r="AN133" s="258" t="str">
        <f t="shared" si="49"/>
        <v/>
      </c>
      <c r="AO133" s="259" t="str">
        <f>IF(D133="","",IF('Customer Information'!$L$15="Yes",(INDEX(References!$H$4:$AG$13,MATCH(Calculations!D133,References!$H$4:$H$13,0),25)),IF('Customer Information'!$L$15="No",(INDEX(References!$H$4:$AG$13,MATCH(Calculations!D133,References!$H$4:$H$13,0),24)))))</f>
        <v/>
      </c>
      <c r="AP133" s="541" t="str">
        <f>IF(C133="","",IF('Customer Information'!$L$15="Yes",(INDEX(References!$H$4:$AG$13,MATCH(Calculations!C133,References!$H$4:$H$13,0),25)),IF('Customer Information'!$L$15="No",(INDEX(References!$H$4:$AG$13,MATCH(Calculations!C133,References!$H$4:$H$13,0),24)))))</f>
        <v/>
      </c>
      <c r="AQ133" s="677" t="str">
        <f t="shared" si="50"/>
        <v/>
      </c>
      <c r="AR133" s="541" t="str">
        <f t="shared" si="51"/>
        <v/>
      </c>
      <c r="AS133" s="541">
        <f>IF(D133="",0,INDEX(References!$AG$4:$AG$13,MATCH(D133,References!$H$4:$H$13,0)))</f>
        <v>0</v>
      </c>
      <c r="AT133" s="541">
        <f>IF(C133="",0,INDEX(References!$AG$4:$AG$12,MATCH(C133,References!$H$4:$H$12,0)))</f>
        <v>0</v>
      </c>
      <c r="AU133" s="677" t="str">
        <f t="shared" si="52"/>
        <v/>
      </c>
      <c r="AV133" s="541" t="str">
        <f t="shared" si="53"/>
        <v/>
      </c>
      <c r="AW133" s="678" t="str">
        <f t="shared" si="54"/>
        <v/>
      </c>
      <c r="AX133" s="249"/>
      <c r="AY133" s="679" t="str">
        <f>IF(C133="","",INDEX(References!$I$4:$I$13,MATCH(Calculations!C133,References!$H$4:$H$13,0)))</f>
        <v/>
      </c>
      <c r="AZ133" s="680" t="str">
        <f>IF(C133="","",INDEX(References!$M$4:$M$13,MATCH(Calculations!C133,References!$H$4:$H$13,0)))</f>
        <v/>
      </c>
      <c r="BA133" s="680" t="str">
        <f>IF(C133="","",INDEX(References!$N$4:$N$13,MATCH(Calculations!C133,References!$H$4:$H$13,0)))</f>
        <v/>
      </c>
      <c r="BB133" s="681" t="str">
        <f>IF(C133="","",(AC133*AY133)/(1-INDEX(References!$O$4:$O$13,MATCH(Calculations!C133,References!$H$4:$H$13,0)))*((1-AZ133)*(1+BA133)))</f>
        <v/>
      </c>
      <c r="BC133" s="682" t="str">
        <f>IF(C133="","",(AJ133/(1-INDEX(References!$P$4:$P$13,MATCH(Calculations!C133,References!$H$4:$H$13,0)))*((1-AZ133)*(1+BA133))))</f>
        <v/>
      </c>
      <c r="BE133" s="683" t="str">
        <f>IF(D133="","",(INDEX(References!$I$4:$I$13,MATCH(Calculations!D133,References!$H$4:$H$13,0))))</f>
        <v/>
      </c>
      <c r="BF133" s="680" t="str">
        <f>IF(D133="","",INDEX(References!$M$4:$M$13,MATCH(Calculations!D133,References!$H$4:$H$13,0)))</f>
        <v/>
      </c>
      <c r="BG133" s="680" t="str">
        <f>IF(D133="","",INDEX(References!$N$4:$N$13,MATCH(Calculations!D133,References!$H$4:$H$13,0)))</f>
        <v/>
      </c>
      <c r="BH133" s="681" t="str">
        <f>IF(D133="","",(AD133*BE133)/(1-INDEX(References!$O$4:$O$13,MATCH(Calculations!D133,References!$H$4:$H$13,0)))*((1-BF133)*(1+BG133)))</f>
        <v/>
      </c>
      <c r="BI133" s="682" t="str">
        <f>IF(D133="","",AK133/(1-INDEX(References!$P$4:$P$13,MATCH(Calculations!D133,References!$H$4:$H$13,0)))*((1-BF133)*(1+BG133)))</f>
        <v/>
      </c>
      <c r="BK133" s="679" t="str">
        <f t="shared" si="55"/>
        <v/>
      </c>
      <c r="BL133" s="680" t="str">
        <f t="shared" si="56"/>
        <v/>
      </c>
      <c r="BM133" s="680" t="str">
        <f>IF(OR(C133="",I133=""),"",IF(U133="PASS",ROUND(BK133/X133,References!$B$22),IF(NOT(V133="YES"),0,ROUND(BK133/X133,References!$B$22))))</f>
        <v/>
      </c>
      <c r="BN133" s="680">
        <f>IF(OR(D133="",L133=""),0,ROUND(BL133/Y133,References!$B$22))</f>
        <v>0</v>
      </c>
      <c r="BO133" s="684" t="str">
        <f>IF(AND(C133="",D133=""),"",IF(C133="",INDEX(References!#REF!,MATCH(Calculations!$D133,References!#REF!,0)),(INDEX(References!$L$4:$L$13,MATCH(Calculations!$C133,References!$H$4:$H$13,0)))))</f>
        <v/>
      </c>
      <c r="BP133" s="684" t="str">
        <f t="shared" si="57"/>
        <v/>
      </c>
      <c r="BQ133" s="684" t="str">
        <f t="shared" si="58"/>
        <v/>
      </c>
      <c r="BR133" s="684" t="str">
        <f t="shared" si="59"/>
        <v/>
      </c>
      <c r="BS133" s="691" t="str">
        <f t="shared" si="60"/>
        <v/>
      </c>
      <c r="BU133" s="692" t="str">
        <f>IF(AH133="","",AH133*References!$B$47)</f>
        <v/>
      </c>
      <c r="BV133" s="693" t="str">
        <f>IF(AI133="","",AI133*References!$B$47)</f>
        <v/>
      </c>
      <c r="BW133" s="693" t="str">
        <f>IF(AJ133="","",AJ133*References!$B$47)</f>
        <v/>
      </c>
      <c r="BX133" s="682">
        <f>IF(AK133="","",AK133*References!$B$47)</f>
        <v>0</v>
      </c>
      <c r="BZ133" s="692">
        <f t="shared" si="61"/>
        <v>0</v>
      </c>
      <c r="CA133" s="693">
        <f t="shared" si="62"/>
        <v>0</v>
      </c>
      <c r="CB133" s="693" t="str">
        <f t="shared" si="63"/>
        <v/>
      </c>
      <c r="CC133" s="693" t="str">
        <f t="shared" si="64"/>
        <v/>
      </c>
      <c r="CD133" s="682" t="str">
        <f t="shared" si="65"/>
        <v/>
      </c>
    </row>
    <row r="134" spans="2:82" x14ac:dyDescent="0.2">
      <c r="B134" s="669">
        <v>129</v>
      </c>
      <c r="C134" s="250" t="str">
        <f>IF('Customer Inputs'!$C144="","",'Customer Inputs'!$C144)</f>
        <v/>
      </c>
      <c r="D134" s="250" t="str">
        <f>IF(OR('Customer Inputs'!E144="",'Customer Inputs'!E144="No"),"",IF(F134="YES",References!$H$13,References!$H$12))</f>
        <v/>
      </c>
      <c r="E134" s="250" t="str">
        <f>IF(C134="","",'Customer Inputs'!$W144)</f>
        <v/>
      </c>
      <c r="F134" s="250" t="str">
        <f>IF(OR('Customer Inputs'!T144="",'Customer Inputs'!T144="No"),"","Yes")</f>
        <v/>
      </c>
      <c r="G134" s="251" t="str">
        <f>IF(C134="","",'Customer Inputs'!$M144)</f>
        <v/>
      </c>
      <c r="H134" s="251" t="str">
        <f t="shared" si="38"/>
        <v/>
      </c>
      <c r="I134" s="251" t="str">
        <f>IF(C134="","",'Customer Inputs'!$K144)</f>
        <v/>
      </c>
      <c r="J134" s="251" t="str">
        <f t="shared" si="39"/>
        <v/>
      </c>
      <c r="K134" s="251" t="str">
        <f t="shared" si="40"/>
        <v/>
      </c>
      <c r="L134" s="251" t="str">
        <f>IF(OR(D134="",'Customer Inputs'!$L144=""),"",'Customer Inputs'!$L144)</f>
        <v/>
      </c>
      <c r="M134" s="251" t="str">
        <f>IF(AND(C134="",D134=""),"",'Customer Inputs'!$AD144)</f>
        <v/>
      </c>
      <c r="N134" s="251" t="str">
        <f t="shared" si="41"/>
        <v/>
      </c>
      <c r="O134" s="690" t="str">
        <f>IF(AND(C134="",D134=""),"",'Customer Inputs'!$AB144)</f>
        <v/>
      </c>
      <c r="P134" s="251" t="str">
        <f>IF(OR(AA134=0,AA134&lt;0),"",IF(OR(C134="L734",C134="L734-P",C134="L744",C134="L744-P"),'Customer Inputs'!AB144,O134))</f>
        <v/>
      </c>
      <c r="Q134" s="251" t="str">
        <f t="shared" si="42"/>
        <v/>
      </c>
      <c r="R134" s="252" t="str">
        <f>IF(AND(C134="",D134=""),"",INDEX(References!$E$4:$E$65,MATCH('Customer Inputs'!$T$6,References!$D$4:$D$65,0)))</f>
        <v/>
      </c>
      <c r="S134" s="672" t="str">
        <f t="shared" ref="S134:S165" si="69">IF(AND(C134="",D134=""),"",IF(ISERROR(VLOOKUP(D134,LC_Table,2,FALSE)),0,VLOOKUP(D134,LC_Table,2,FALSE)))</f>
        <v/>
      </c>
      <c r="T134" s="673" t="str">
        <f t="shared" si="43"/>
        <v/>
      </c>
      <c r="U134" s="674" t="str">
        <f>IF(OR(M134=0,O134=0,'Customer Inputs'!Q144="",R134=0),"","PASS")</f>
        <v/>
      </c>
      <c r="V134" s="674" t="str">
        <f>IF(ADMIN!AE134="YES","YES",IF(ADMIN!AE134="NO","NO",""))</f>
        <v/>
      </c>
      <c r="W134" s="674" t="str">
        <f t="shared" si="44"/>
        <v/>
      </c>
      <c r="X134" s="674" t="str">
        <f t="shared" si="45"/>
        <v/>
      </c>
      <c r="Y134" s="674" t="str">
        <f t="shared" si="46"/>
        <v/>
      </c>
      <c r="Z134" s="255" t="str">
        <f>IF(AND(C134="",D134=""),"",IF(C134="",INDEX(References!$J$4:$J$13,MATCH(Calculations!$D134,References!H$4:$H$13,0)),(INDEX(References!$J$4:$J$13,MATCH(Calculations!$C134,References!H$4:$H$13,0)))))</f>
        <v/>
      </c>
      <c r="AA134" s="675" t="str">
        <f t="shared" si="47"/>
        <v/>
      </c>
      <c r="AB134" s="256" t="str">
        <f t="shared" si="48"/>
        <v/>
      </c>
      <c r="AC134" s="676" t="str">
        <f>IF(OR(C134="",I134=""),"",IF(U134="PASS",ROUND(AA134/X134,References!$B$23),IF(NOT(V134="YES"),0,ROUND(AA134/X134,References!$B$23))))</f>
        <v/>
      </c>
      <c r="AD134" s="676" t="str">
        <f>IF(AND(C134="",D134=""),"",IF(OR(D134=0,L134=0,Y134=""),0,ROUND(AB134/Y134,References!$B$23)))</f>
        <v/>
      </c>
      <c r="AE134" s="256" t="str">
        <f>IF(OR(C134="",I134=""),"",IF(U134="PASS",ROUND(AC134*X134,References!$B$23),IF(NOT(V134="YES"),0,ROUND(AC134*X134,References!$B$23))))</f>
        <v/>
      </c>
      <c r="AF134" s="256" t="str">
        <f>IF(AND(C134="",D134=""),"",IF(OR(D134=0,L134=0,Y134=""),0,ROUND(AD134*Y134,References!$B$23)))</f>
        <v/>
      </c>
      <c r="AG134" s="257" t="str">
        <f>IF(AND(C134="",D134=""),"",IF(C134="",INDEX(References!$K$4:$K$13,MATCH(Calculations!$D134,References!$H$4:$H$13,0)),INDEX(References!$K$4:$K$13,MATCH(Calculations!C134,References!$H$4:$H$13,0))))</f>
        <v/>
      </c>
      <c r="AH134" s="256" t="str">
        <f t="shared" si="66"/>
        <v/>
      </c>
      <c r="AI134" s="256" t="str">
        <f t="shared" si="67"/>
        <v/>
      </c>
      <c r="AJ134" s="257" t="str">
        <f>IF(OR(C134="",I134=""),"",IF(U134="PASS",ROUND(AH134/X134,References!$B$22),IF(NOT(V134="YES"),0,ROUND(AH134/X134,References!$B$22))))</f>
        <v/>
      </c>
      <c r="AK134" s="257">
        <f>IF(OR(D134="",L134=""),0,ROUND(AI134/Y134,References!$B$22))</f>
        <v>0</v>
      </c>
      <c r="AL134" s="258">
        <f>IF(OR(C134="",I134=""),0,IF(U134="PASS",ROUND(AJ134*X134,References!$B$22)))</f>
        <v>0</v>
      </c>
      <c r="AM134" s="258">
        <f>IF(OR(D134="",L134=""),0,IF(U134="PASS",ROUND(AK134*Y134,References!$B$22)))</f>
        <v>0</v>
      </c>
      <c r="AN134" s="258" t="str">
        <f t="shared" si="49"/>
        <v/>
      </c>
      <c r="AO134" s="259" t="str">
        <f>IF(D134="","",IF('Customer Information'!$L$15="Yes",(INDEX(References!$H$4:$AG$13,MATCH(Calculations!D134,References!$H$4:$H$13,0),25)),IF('Customer Information'!$L$15="No",(INDEX(References!$H$4:$AG$13,MATCH(Calculations!D134,References!$H$4:$H$13,0),24)))))</f>
        <v/>
      </c>
      <c r="AP134" s="541" t="str">
        <f>IF(C134="","",IF('Customer Information'!$L$15="Yes",(INDEX(References!$H$4:$AG$13,MATCH(Calculations!C134,References!$H$4:$H$13,0),25)),IF('Customer Information'!$L$15="No",(INDEX(References!$H$4:$AG$13,MATCH(Calculations!C134,References!$H$4:$H$13,0),24)))))</f>
        <v/>
      </c>
      <c r="AQ134" s="677" t="str">
        <f t="shared" si="50"/>
        <v/>
      </c>
      <c r="AR134" s="541" t="str">
        <f t="shared" si="51"/>
        <v/>
      </c>
      <c r="AS134" s="541">
        <f>IF(D134="",0,INDEX(References!$AG$4:$AG$13,MATCH(D134,References!$H$4:$H$13,0)))</f>
        <v>0</v>
      </c>
      <c r="AT134" s="541">
        <f>IF(C134="",0,INDEX(References!$AG$4:$AG$12,MATCH(C134,References!$H$4:$H$12,0)))</f>
        <v>0</v>
      </c>
      <c r="AU134" s="677" t="str">
        <f t="shared" si="52"/>
        <v/>
      </c>
      <c r="AV134" s="541" t="str">
        <f t="shared" si="53"/>
        <v/>
      </c>
      <c r="AW134" s="678" t="str">
        <f t="shared" si="54"/>
        <v/>
      </c>
      <c r="AX134" s="249"/>
      <c r="AY134" s="679" t="str">
        <f>IF(C134="","",INDEX(References!$I$4:$I$13,MATCH(Calculations!C134,References!$H$4:$H$13,0)))</f>
        <v/>
      </c>
      <c r="AZ134" s="680" t="str">
        <f>IF(C134="","",INDEX(References!$M$4:$M$13,MATCH(Calculations!C134,References!$H$4:$H$13,0)))</f>
        <v/>
      </c>
      <c r="BA134" s="680" t="str">
        <f>IF(C134="","",INDEX(References!$N$4:$N$13,MATCH(Calculations!C134,References!$H$4:$H$13,0)))</f>
        <v/>
      </c>
      <c r="BB134" s="681" t="str">
        <f>IF(C134="","",(AC134*AY134)/(1-INDEX(References!$O$4:$O$13,MATCH(Calculations!C134,References!$H$4:$H$13,0)))*((1-AZ134)*(1+BA134)))</f>
        <v/>
      </c>
      <c r="BC134" s="682" t="str">
        <f>IF(C134="","",(AJ134/(1-INDEX(References!$P$4:$P$13,MATCH(Calculations!C134,References!$H$4:$H$13,0)))*((1-AZ134)*(1+BA134))))</f>
        <v/>
      </c>
      <c r="BE134" s="683" t="str">
        <f>IF(D134="","",(INDEX(References!$I$4:$I$13,MATCH(Calculations!D134,References!$H$4:$H$13,0))))</f>
        <v/>
      </c>
      <c r="BF134" s="680" t="str">
        <f>IF(D134="","",INDEX(References!$M$4:$M$13,MATCH(Calculations!D134,References!$H$4:$H$13,0)))</f>
        <v/>
      </c>
      <c r="BG134" s="680" t="str">
        <f>IF(D134="","",INDEX(References!$N$4:$N$13,MATCH(Calculations!D134,References!$H$4:$H$13,0)))</f>
        <v/>
      </c>
      <c r="BH134" s="681" t="str">
        <f>IF(D134="","",(AD134*BE134)/(1-INDEX(References!$O$4:$O$13,MATCH(Calculations!D134,References!$H$4:$H$13,0)))*((1-BF134)*(1+BG134)))</f>
        <v/>
      </c>
      <c r="BI134" s="682" t="str">
        <f>IF(D134="","",AK134/(1-INDEX(References!$P$4:$P$13,MATCH(Calculations!D134,References!$H$4:$H$13,0)))*((1-BF134)*(1+BG134)))</f>
        <v/>
      </c>
      <c r="BK134" s="679" t="str">
        <f t="shared" si="55"/>
        <v/>
      </c>
      <c r="BL134" s="680" t="str">
        <f t="shared" si="56"/>
        <v/>
      </c>
      <c r="BM134" s="680" t="str">
        <f>IF(OR(C134="",I134=""),"",IF(U134="PASS",ROUND(BK134/X134,References!$B$22),IF(NOT(V134="YES"),0,ROUND(BK134/X134,References!$B$22))))</f>
        <v/>
      </c>
      <c r="BN134" s="680">
        <f>IF(OR(D134="",L134=""),0,ROUND(BL134/Y134,References!$B$22))</f>
        <v>0</v>
      </c>
      <c r="BO134" s="684" t="str">
        <f>IF(AND(C134="",D134=""),"",IF(C134="",INDEX(References!#REF!,MATCH(Calculations!$D134,References!#REF!,0)),(INDEX(References!$L$4:$L$13,MATCH(Calculations!$C134,References!$H$4:$H$13,0)))))</f>
        <v/>
      </c>
      <c r="BP134" s="684" t="str">
        <f t="shared" si="57"/>
        <v/>
      </c>
      <c r="BQ134" s="684" t="str">
        <f t="shared" si="58"/>
        <v/>
      </c>
      <c r="BR134" s="684" t="str">
        <f t="shared" si="59"/>
        <v/>
      </c>
      <c r="BS134" s="691" t="str">
        <f t="shared" si="60"/>
        <v/>
      </c>
      <c r="BU134" s="692" t="str">
        <f>IF(AH134="","",AH134*References!$B$47)</f>
        <v/>
      </c>
      <c r="BV134" s="693" t="str">
        <f>IF(AI134="","",AI134*References!$B$47)</f>
        <v/>
      </c>
      <c r="BW134" s="693" t="str">
        <f>IF(AJ134="","",AJ134*References!$B$47)</f>
        <v/>
      </c>
      <c r="BX134" s="682">
        <f>IF(AK134="","",AK134*References!$B$47)</f>
        <v>0</v>
      </c>
      <c r="BZ134" s="692">
        <f t="shared" si="61"/>
        <v>0</v>
      </c>
      <c r="CA134" s="693">
        <f t="shared" si="62"/>
        <v>0</v>
      </c>
      <c r="CB134" s="693" t="str">
        <f t="shared" si="63"/>
        <v/>
      </c>
      <c r="CC134" s="693" t="str">
        <f t="shared" si="64"/>
        <v/>
      </c>
      <c r="CD134" s="682" t="str">
        <f t="shared" si="65"/>
        <v/>
      </c>
    </row>
    <row r="135" spans="2:82" x14ac:dyDescent="0.2">
      <c r="B135" s="669">
        <v>130</v>
      </c>
      <c r="C135" s="250" t="str">
        <f>IF('Customer Inputs'!$C145="","",'Customer Inputs'!$C145)</f>
        <v/>
      </c>
      <c r="D135" s="250" t="str">
        <f>IF(OR('Customer Inputs'!E145="",'Customer Inputs'!E145="No"),"",IF(F135="YES",References!$H$13,References!$H$12))</f>
        <v/>
      </c>
      <c r="E135" s="250" t="str">
        <f>IF(C135="","",'Customer Inputs'!$W145)</f>
        <v/>
      </c>
      <c r="F135" s="250" t="str">
        <f>IF(OR('Customer Inputs'!T145="",'Customer Inputs'!T145="No"),"","Yes")</f>
        <v/>
      </c>
      <c r="G135" s="251" t="str">
        <f>IF(C135="","",'Customer Inputs'!$M145)</f>
        <v/>
      </c>
      <c r="H135" s="251" t="str">
        <f t="shared" ref="H135:H198" si="70">IF(OR(AA135=0,AA135&lt;0),"",G135)</f>
        <v/>
      </c>
      <c r="I135" s="251" t="str">
        <f>IF(C135="","",'Customer Inputs'!$K145)</f>
        <v/>
      </c>
      <c r="J135" s="251" t="str">
        <f t="shared" ref="J135:J198" si="71">IF(T135&lt;0,"",I135)</f>
        <v/>
      </c>
      <c r="K135" s="251" t="str">
        <f t="shared" ref="K135:K198" si="72">IF(OR(G135="",I135=""),"",G135*I135)</f>
        <v/>
      </c>
      <c r="L135" s="251" t="str">
        <f>IF(OR(D135="",'Customer Inputs'!$L145=""),"",'Customer Inputs'!$L145)</f>
        <v/>
      </c>
      <c r="M135" s="251" t="str">
        <f>IF(AND(C135="",D135=""),"",'Customer Inputs'!$AD145)</f>
        <v/>
      </c>
      <c r="N135" s="251" t="str">
        <f t="shared" ref="N135:N198" si="73">IF(OR(AA135&lt;0,AA135=0),"",M135)</f>
        <v/>
      </c>
      <c r="O135" s="690" t="str">
        <f>IF(AND(C135="",D135=""),"",'Customer Inputs'!$AB145)</f>
        <v/>
      </c>
      <c r="P135" s="251" t="str">
        <f>IF(OR(AA135=0,AA135&lt;0),"",IF(OR(C135="L734",C135="L734-P",C135="L744",C135="L744-P"),'Customer Inputs'!AB145,O135))</f>
        <v/>
      </c>
      <c r="Q135" s="251" t="str">
        <f t="shared" ref="Q135:Q198" si="74">IF(OR(M135="",O135=""),"",M135*O135)</f>
        <v/>
      </c>
      <c r="R135" s="252" t="str">
        <f>IF(AND(C135="",D135=""),"",INDEX(References!$E$4:$E$65,MATCH('Customer Inputs'!$T$6,References!$D$4:$D$65,0)))</f>
        <v/>
      </c>
      <c r="S135" s="672" t="str">
        <f t="shared" si="69"/>
        <v/>
      </c>
      <c r="T135" s="673" t="str">
        <f t="shared" ref="T135:T198" si="75">IF(OR(C135="",M135="",O135=""),"",M135*O135-G135*I135)</f>
        <v/>
      </c>
      <c r="U135" s="674" t="str">
        <f>IF(OR(M135=0,O135=0,'Customer Inputs'!Q145="",R135=0),"","PASS")</f>
        <v/>
      </c>
      <c r="V135" s="674" t="str">
        <f>IF(ADMIN!AE135="YES","YES",IF(ADMIN!AE135="NO","NO",""))</f>
        <v/>
      </c>
      <c r="W135" s="674" t="str">
        <f t="shared" ref="W135:W198" si="76">IF(AND(C135="",D135=""),"",IF(OR(V135="YES",U135="PASS"),$O135,0))</f>
        <v/>
      </c>
      <c r="X135" s="674" t="str">
        <f t="shared" ref="X135:X198" si="77">IF(C135="","",IF(OR(V135="YES",U135="PASS"),$I135,0))</f>
        <v/>
      </c>
      <c r="Y135" s="674" t="str">
        <f t="shared" ref="Y135:Y198" si="78">L135</f>
        <v/>
      </c>
      <c r="Z135" s="255" t="str">
        <f>IF(AND(C135="",D135=""),"",IF(C135="",INDEX(References!$J$4:$J$13,MATCH(Calculations!$D135,References!H$4:$H$13,0)),(INDEX(References!$J$4:$J$13,MATCH(Calculations!$C135,References!H$4:$H$13,0)))))</f>
        <v/>
      </c>
      <c r="AA135" s="675" t="str">
        <f t="shared" ref="AA135:AA198" si="79">IF(C135="","",IF(U135="PASS",IF(F135="YES",(1-S135)*Z135*T135/1000,Z135*T135/1000),IF(NOT(V135="YES"),0,IF(OR(C135=0,I135=0),0,IF(F135="YES",(1-S135)*Z135*T135/1000,Z135*T135/1000)))))</f>
        <v/>
      </c>
      <c r="AB135" s="256" t="str">
        <f t="shared" ref="AB135:AB198" si="80">IF(AND(C135="",D135=""),"",IF(OR(D135="",L135=""),0,IF(C135="",S135*Z135*(M135*O135)/1000,IF(F135="Yes",0,S135*Z135*(G135*I135)/1000))))</f>
        <v/>
      </c>
      <c r="AC135" s="676" t="str">
        <f>IF(OR(C135="",I135=""),"",IF(U135="PASS",ROUND(AA135/X135,References!$B$23),IF(NOT(V135="YES"),0,ROUND(AA135/X135,References!$B$23))))</f>
        <v/>
      </c>
      <c r="AD135" s="676" t="str">
        <f>IF(AND(C135="",D135=""),"",IF(OR(D135=0,L135=0,Y135=""),0,ROUND(AB135/Y135,References!$B$23)))</f>
        <v/>
      </c>
      <c r="AE135" s="256" t="str">
        <f>IF(OR(C135="",I135=""),"",IF(U135="PASS",ROUND(AC135*X135,References!$B$23),IF(NOT(V135="YES"),0,ROUND(AC135*X135,References!$B$23))))</f>
        <v/>
      </c>
      <c r="AF135" s="256" t="str">
        <f>IF(AND(C135="",D135=""),"",IF(OR(D135=0,L135=0,Y135=""),0,ROUND(AD135*Y135,References!$B$23)))</f>
        <v/>
      </c>
      <c r="AG135" s="257" t="str">
        <f>IF(AND(C135="",D135=""),"",IF(C135="",INDEX(References!$K$4:$K$13,MATCH(Calculations!$D135,References!$H$4:$H$13,0)),INDEX(References!$K$4:$K$13,MATCH(Calculations!C135,References!$H$4:$H$13,0))))</f>
        <v/>
      </c>
      <c r="AH135" s="256" t="str">
        <f t="shared" si="66"/>
        <v/>
      </c>
      <c r="AI135" s="256" t="str">
        <f t="shared" si="67"/>
        <v/>
      </c>
      <c r="AJ135" s="257" t="str">
        <f>IF(OR(C135="",I135=""),"",IF(U135="PASS",ROUND(AH135/X135,References!$B$22),IF(NOT(V135="YES"),0,ROUND(AH135/X135,References!$B$22))))</f>
        <v/>
      </c>
      <c r="AK135" s="257">
        <f>IF(OR(D135="",L135=""),0,ROUND(AI135/Y135,References!$B$22))</f>
        <v>0</v>
      </c>
      <c r="AL135" s="258">
        <f>IF(OR(C135="",I135=""),0,IF(U135="PASS",ROUND(AJ135*X135,References!$B$22)))</f>
        <v>0</v>
      </c>
      <c r="AM135" s="258">
        <f>IF(OR(D135="",L135=""),0,IF(U135="PASS",ROUND(AK135*Y135,References!$B$22)))</f>
        <v>0</v>
      </c>
      <c r="AN135" s="258" t="str">
        <f t="shared" ref="AN135:AN198" si="81">IF(AND(AL135=0,AM135=0),"",AM135+AL135)</f>
        <v/>
      </c>
      <c r="AO135" s="259" t="str">
        <f>IF(D135="","",IF('Customer Information'!$L$15="Yes",(INDEX(References!$H$4:$AG$13,MATCH(Calculations!D135,References!$H$4:$H$13,0),25)),IF('Customer Information'!$L$15="No",(INDEX(References!$H$4:$AG$13,MATCH(Calculations!D135,References!$H$4:$H$13,0),24)))))</f>
        <v/>
      </c>
      <c r="AP135" s="541" t="str">
        <f>IF(C135="","",IF('Customer Information'!$L$15="Yes",(INDEX(References!$H$4:$AG$13,MATCH(Calculations!C135,References!$H$4:$H$13,0),25)),IF('Customer Information'!$L$15="No",(INDEX(References!$H$4:$AG$13,MATCH(Calculations!C135,References!$H$4:$H$13,0),24)))))</f>
        <v/>
      </c>
      <c r="AQ135" s="677" t="str">
        <f t="shared" ref="AQ135:AQ198" si="82">IF(D135="","",AO135*AM135)</f>
        <v/>
      </c>
      <c r="AR135" s="541" t="str">
        <f t="shared" ref="AR135:AR198" si="83">IF(C135="","",AP135*AL135)</f>
        <v/>
      </c>
      <c r="AS135" s="541">
        <f>IF(D135="",0,INDEX(References!$AG$4:$AG$13,MATCH(D135,References!$H$4:$H$13,0)))</f>
        <v>0</v>
      </c>
      <c r="AT135" s="541">
        <f>IF(C135="",0,INDEX(References!$AG$4:$AG$12,MATCH(C135,References!$H$4:$H$12,0)))</f>
        <v>0</v>
      </c>
      <c r="AU135" s="677" t="str">
        <f t="shared" ref="AU135:AU198" si="84">IF(D135="","",IF(AS135*L135&gt;AQ135,AQ135,AS135*L135))</f>
        <v/>
      </c>
      <c r="AV135" s="541" t="str">
        <f t="shared" ref="AV135:AV198" si="85">IF(C135="","",IF(AT135*I135&gt;AR135,AR135,AT135*I135))</f>
        <v/>
      </c>
      <c r="AW135" s="678" t="str">
        <f t="shared" ref="AW135:AW198" si="86">IF(AU135="",AV135,IF(AV135="",AU135,AU135+AV135))</f>
        <v/>
      </c>
      <c r="AX135" s="249"/>
      <c r="AY135" s="679" t="str">
        <f>IF(C135="","",INDEX(References!$I$4:$I$13,MATCH(Calculations!C135,References!$H$4:$H$13,0)))</f>
        <v/>
      </c>
      <c r="AZ135" s="680" t="str">
        <f>IF(C135="","",INDEX(References!$M$4:$M$13,MATCH(Calculations!C135,References!$H$4:$H$13,0)))</f>
        <v/>
      </c>
      <c r="BA135" s="680" t="str">
        <f>IF(C135="","",INDEX(References!$N$4:$N$13,MATCH(Calculations!C135,References!$H$4:$H$13,0)))</f>
        <v/>
      </c>
      <c r="BB135" s="681" t="str">
        <f>IF(C135="","",(AC135*AY135)/(1-INDEX(References!$O$4:$O$13,MATCH(Calculations!C135,References!$H$4:$H$13,0)))*((1-AZ135)*(1+BA135)))</f>
        <v/>
      </c>
      <c r="BC135" s="682" t="str">
        <f>IF(C135="","",(AJ135/(1-INDEX(References!$P$4:$P$13,MATCH(Calculations!C135,References!$H$4:$H$13,0)))*((1-AZ135)*(1+BA135))))</f>
        <v/>
      </c>
      <c r="BE135" s="683" t="str">
        <f>IF(D135="","",(INDEX(References!$I$4:$I$13,MATCH(Calculations!D135,References!$H$4:$H$13,0))))</f>
        <v/>
      </c>
      <c r="BF135" s="680" t="str">
        <f>IF(D135="","",INDEX(References!$M$4:$M$13,MATCH(Calculations!D135,References!$H$4:$H$13,0)))</f>
        <v/>
      </c>
      <c r="BG135" s="680" t="str">
        <f>IF(D135="","",INDEX(References!$N$4:$N$13,MATCH(Calculations!D135,References!$H$4:$H$13,0)))</f>
        <v/>
      </c>
      <c r="BH135" s="681" t="str">
        <f>IF(D135="","",(AD135*BE135)/(1-INDEX(References!$O$4:$O$13,MATCH(Calculations!D135,References!$H$4:$H$13,0)))*((1-BF135)*(1+BG135)))</f>
        <v/>
      </c>
      <c r="BI135" s="682" t="str">
        <f>IF(D135="","",AK135/(1-INDEX(References!$P$4:$P$13,MATCH(Calculations!D135,References!$H$4:$H$13,0)))*((1-BF135)*(1+BG135)))</f>
        <v/>
      </c>
      <c r="BK135" s="679" t="str">
        <f t="shared" ref="BK135:BK198" si="87">IF(OR(C135="",I135=""),"",IF(U135="PASS",IF(F135="Yes",((1-S135)*R135*(M135*O135)/1000)-((1-S135)*R135*(G135*I135)/1000),(T135/1000)*R135),IF(NOT(V135="YES"),0,IF(F135="Yes",((1-S135)*R135*(M135*O135)/1000)-((1-S135)*R135*(G135*I135)/1000),(T135/1000)*R135))))</f>
        <v/>
      </c>
      <c r="BL135" s="680" t="str">
        <f t="shared" ref="BL135:BL198" si="88">IF(OR(D135="",L135=""),"",IF(C135="",(S135*(M135*O135)/1000)*R135,IF(F135="Yes",0,(S135*(G135*I135)/1000)*R135)))</f>
        <v/>
      </c>
      <c r="BM135" s="680" t="str">
        <f>IF(OR(C135="",I135=""),"",IF(U135="PASS",ROUND(BK135/X135,References!$B$22),IF(NOT(V135="YES"),0,ROUND(BK135/X135,References!$B$22))))</f>
        <v/>
      </c>
      <c r="BN135" s="680">
        <f>IF(OR(D135="",L135=""),0,ROUND(BL135/Y135,References!$B$22))</f>
        <v>0</v>
      </c>
      <c r="BO135" s="684" t="str">
        <f>IF(AND(C135="",D135=""),"",IF(C135="",INDEX(References!#REF!,MATCH(Calculations!$D135,References!#REF!,0)),(INDEX(References!$L$4:$L$13,MATCH(Calculations!$C135,References!$H$4:$H$13,0)))))</f>
        <v/>
      </c>
      <c r="BP135" s="684" t="str">
        <f t="shared" ref="BP135:BP198" si="89">IF(OR(BK135="",$BO$6=""),"",BK135*$BO$6)</f>
        <v/>
      </c>
      <c r="BQ135" s="684" t="str">
        <f t="shared" ref="BQ135:BQ198" si="90">IF(OR(BL135="",$BO$6=""),"",BL135*$BO$6)</f>
        <v/>
      </c>
      <c r="BR135" s="684" t="str">
        <f t="shared" ref="BR135:BR198" si="91">IF(OR(BM135="",$BO$6=""),"",BM135*$BO$6)</f>
        <v/>
      </c>
      <c r="BS135" s="691" t="str">
        <f t="shared" ref="BS135:BS198" si="92">IF(OR(BN135="",$BO135=""),"",BN135*$BO$6)</f>
        <v/>
      </c>
      <c r="BU135" s="692" t="str">
        <f>IF(AH135="","",AH135*References!$B$47)</f>
        <v/>
      </c>
      <c r="BV135" s="693" t="str">
        <f>IF(AI135="","",AI135*References!$B$47)</f>
        <v/>
      </c>
      <c r="BW135" s="693" t="str">
        <f>IF(AJ135="","",AJ135*References!$B$47)</f>
        <v/>
      </c>
      <c r="BX135" s="682">
        <f>IF(AK135="","",AK135*References!$B$47)</f>
        <v>0</v>
      </c>
      <c r="BZ135" s="692">
        <f t="shared" ref="BZ135:BZ198" si="93">IF(OR(BP135="",BU135=""),0,BP135+BU135)</f>
        <v>0</v>
      </c>
      <c r="CA135" s="693">
        <f t="shared" ref="CA135:CA198" si="94">IF(OR(BQ135="",BV135=""),0,BQ135+BV135)</f>
        <v>0</v>
      </c>
      <c r="CB135" s="693" t="str">
        <f t="shared" ref="CB135:CB198" si="95">IF(OR(BR135="",BW135=""),"",BR135+BW135)</f>
        <v/>
      </c>
      <c r="CC135" s="693" t="str">
        <f t="shared" ref="CC135:CC198" si="96">IF(OR(BS135="",BX135=""),"",BS135+BX135)</f>
        <v/>
      </c>
      <c r="CD135" s="682" t="str">
        <f t="shared" ref="CD135:CD198" si="97">IF(AND(BZ135=0,CA135=0),"",BZ135+CA135)</f>
        <v/>
      </c>
    </row>
    <row r="136" spans="2:82" x14ac:dyDescent="0.2">
      <c r="B136" s="669">
        <v>131</v>
      </c>
      <c r="C136" s="250" t="str">
        <f>IF('Customer Inputs'!$C146="","",'Customer Inputs'!$C146)</f>
        <v/>
      </c>
      <c r="D136" s="250" t="str">
        <f>IF(OR('Customer Inputs'!E146="",'Customer Inputs'!E146="No"),"",IF(F136="YES",References!$H$13,References!$H$12))</f>
        <v/>
      </c>
      <c r="E136" s="250" t="str">
        <f>IF(C136="","",'Customer Inputs'!$W146)</f>
        <v/>
      </c>
      <c r="F136" s="250" t="str">
        <f>IF(OR('Customer Inputs'!T146="",'Customer Inputs'!T146="No"),"","Yes")</f>
        <v/>
      </c>
      <c r="G136" s="251" t="str">
        <f>IF(C136="","",'Customer Inputs'!$M146)</f>
        <v/>
      </c>
      <c r="H136" s="251" t="str">
        <f t="shared" si="70"/>
        <v/>
      </c>
      <c r="I136" s="251" t="str">
        <f>IF(C136="","",'Customer Inputs'!$K146)</f>
        <v/>
      </c>
      <c r="J136" s="251" t="str">
        <f t="shared" si="71"/>
        <v/>
      </c>
      <c r="K136" s="251" t="str">
        <f t="shared" si="72"/>
        <v/>
      </c>
      <c r="L136" s="251" t="str">
        <f>IF(OR(D136="",'Customer Inputs'!$L146=""),"",'Customer Inputs'!$L146)</f>
        <v/>
      </c>
      <c r="M136" s="251" t="str">
        <f>IF(AND(C136="",D136=""),"",'Customer Inputs'!$AD146)</f>
        <v/>
      </c>
      <c r="N136" s="251" t="str">
        <f t="shared" si="73"/>
        <v/>
      </c>
      <c r="O136" s="690" t="str">
        <f>IF(AND(C136="",D136=""),"",'Customer Inputs'!$AB146)</f>
        <v/>
      </c>
      <c r="P136" s="251" t="str">
        <f>IF(OR(AA136=0,AA136&lt;0),"",IF(OR(C136="L734",C136="L734-P",C136="L744",C136="L744-P"),'Customer Inputs'!AB146,O136))</f>
        <v/>
      </c>
      <c r="Q136" s="251" t="str">
        <f t="shared" si="74"/>
        <v/>
      </c>
      <c r="R136" s="252" t="str">
        <f>IF(AND(C136="",D136=""),"",INDEX(References!$E$4:$E$65,MATCH('Customer Inputs'!$T$6,References!$D$4:$D$65,0)))</f>
        <v/>
      </c>
      <c r="S136" s="672" t="str">
        <f t="shared" si="69"/>
        <v/>
      </c>
      <c r="T136" s="673" t="str">
        <f t="shared" si="75"/>
        <v/>
      </c>
      <c r="U136" s="674" t="str">
        <f>IF(OR(M136=0,O136=0,'Customer Inputs'!Q146="",R136=0),"","PASS")</f>
        <v/>
      </c>
      <c r="V136" s="674" t="str">
        <f>IF(ADMIN!AE136="YES","YES",IF(ADMIN!AE136="NO","NO",""))</f>
        <v/>
      </c>
      <c r="W136" s="674" t="str">
        <f t="shared" si="76"/>
        <v/>
      </c>
      <c r="X136" s="674" t="str">
        <f t="shared" si="77"/>
        <v/>
      </c>
      <c r="Y136" s="674" t="str">
        <f t="shared" si="78"/>
        <v/>
      </c>
      <c r="Z136" s="255" t="str">
        <f>IF(AND(C136="",D136=""),"",IF(C136="",INDEX(References!$J$4:$J$13,MATCH(Calculations!$D136,References!H$4:$H$13,0)),(INDEX(References!$J$4:$J$13,MATCH(Calculations!$C136,References!H$4:$H$13,0)))))</f>
        <v/>
      </c>
      <c r="AA136" s="675" t="str">
        <f t="shared" si="79"/>
        <v/>
      </c>
      <c r="AB136" s="256" t="str">
        <f t="shared" si="80"/>
        <v/>
      </c>
      <c r="AC136" s="676" t="str">
        <f>IF(OR(C136="",I136=""),"",IF(U136="PASS",ROUND(AA136/X136,References!$B$23),IF(NOT(V136="YES"),0,ROUND(AA136/X136,References!$B$23))))</f>
        <v/>
      </c>
      <c r="AD136" s="676" t="str">
        <f>IF(AND(C136="",D136=""),"",IF(OR(D136=0,L136=0,Y136=""),0,ROUND(AB136/Y136,References!$B$23)))</f>
        <v/>
      </c>
      <c r="AE136" s="256" t="str">
        <f>IF(OR(C136="",I136=""),"",IF(U136="PASS",ROUND(AC136*X136,References!$B$23),IF(NOT(V136="YES"),0,ROUND(AC136*X136,References!$B$23))))</f>
        <v/>
      </c>
      <c r="AF136" s="256" t="str">
        <f>IF(AND(C136="",D136=""),"",IF(OR(D136=0,L136=0,Y136=""),0,ROUND(AD136*Y136,References!$B$23)))</f>
        <v/>
      </c>
      <c r="AG136" s="257" t="str">
        <f>IF(AND(C136="",D136=""),"",IF(C136="",INDEX(References!$K$4:$K$13,MATCH(Calculations!$D136,References!$H$4:$H$13,0)),INDEX(References!$K$4:$K$13,MATCH(Calculations!C136,References!$H$4:$H$13,0))))</f>
        <v/>
      </c>
      <c r="AH136" s="256" t="str">
        <f t="shared" si="66"/>
        <v/>
      </c>
      <c r="AI136" s="256" t="str">
        <f t="shared" si="67"/>
        <v/>
      </c>
      <c r="AJ136" s="257" t="str">
        <f>IF(OR(C136="",I136=""),"",IF(U136="PASS",ROUND(AH136/X136,References!$B$22),IF(NOT(V136="YES"),0,ROUND(AH136/X136,References!$B$22))))</f>
        <v/>
      </c>
      <c r="AK136" s="257">
        <f>IF(OR(D136="",L136=""),0,ROUND(AI136/Y136,References!$B$22))</f>
        <v>0</v>
      </c>
      <c r="AL136" s="258">
        <f>IF(OR(C136="",I136=""),0,IF(U136="PASS",ROUND(AJ136*X136,References!$B$22)))</f>
        <v>0</v>
      </c>
      <c r="AM136" s="258">
        <f>IF(OR(D136="",L136=""),0,IF(U136="PASS",ROUND(AK136*Y136,References!$B$22)))</f>
        <v>0</v>
      </c>
      <c r="AN136" s="258" t="str">
        <f t="shared" si="81"/>
        <v/>
      </c>
      <c r="AO136" s="259" t="str">
        <f>IF(D136="","",IF('Customer Information'!$L$15="Yes",(INDEX(References!$H$4:$AG$13,MATCH(Calculations!D136,References!$H$4:$H$13,0),25)),IF('Customer Information'!$L$15="No",(INDEX(References!$H$4:$AG$13,MATCH(Calculations!D136,References!$H$4:$H$13,0),24)))))</f>
        <v/>
      </c>
      <c r="AP136" s="541" t="str">
        <f>IF(C136="","",IF('Customer Information'!$L$15="Yes",(INDEX(References!$H$4:$AG$13,MATCH(Calculations!C136,References!$H$4:$H$13,0),25)),IF('Customer Information'!$L$15="No",(INDEX(References!$H$4:$AG$13,MATCH(Calculations!C136,References!$H$4:$H$13,0),24)))))</f>
        <v/>
      </c>
      <c r="AQ136" s="677" t="str">
        <f t="shared" si="82"/>
        <v/>
      </c>
      <c r="AR136" s="541" t="str">
        <f t="shared" si="83"/>
        <v/>
      </c>
      <c r="AS136" s="541">
        <f>IF(D136="",0,INDEX(References!$AG$4:$AG$13,MATCH(D136,References!$H$4:$H$13,0)))</f>
        <v>0</v>
      </c>
      <c r="AT136" s="541">
        <f>IF(C136="",0,INDEX(References!$AG$4:$AG$12,MATCH(C136,References!$H$4:$H$12,0)))</f>
        <v>0</v>
      </c>
      <c r="AU136" s="677" t="str">
        <f t="shared" si="84"/>
        <v/>
      </c>
      <c r="AV136" s="541" t="str">
        <f t="shared" si="85"/>
        <v/>
      </c>
      <c r="AW136" s="678" t="str">
        <f t="shared" si="86"/>
        <v/>
      </c>
      <c r="AX136" s="249"/>
      <c r="AY136" s="679" t="str">
        <f>IF(C136="","",INDEX(References!$I$4:$I$13,MATCH(Calculations!C136,References!$H$4:$H$13,0)))</f>
        <v/>
      </c>
      <c r="AZ136" s="680" t="str">
        <f>IF(C136="","",INDEX(References!$M$4:$M$13,MATCH(Calculations!C136,References!$H$4:$H$13,0)))</f>
        <v/>
      </c>
      <c r="BA136" s="680" t="str">
        <f>IF(C136="","",INDEX(References!$N$4:$N$13,MATCH(Calculations!C136,References!$H$4:$H$13,0)))</f>
        <v/>
      </c>
      <c r="BB136" s="681" t="str">
        <f>IF(C136="","",(AC136*AY136)/(1-INDEX(References!$O$4:$O$13,MATCH(Calculations!C136,References!$H$4:$H$13,0)))*((1-AZ136)*(1+BA136)))</f>
        <v/>
      </c>
      <c r="BC136" s="682" t="str">
        <f>IF(C136="","",(AJ136/(1-INDEX(References!$P$4:$P$13,MATCH(Calculations!C136,References!$H$4:$H$13,0)))*((1-AZ136)*(1+BA136))))</f>
        <v/>
      </c>
      <c r="BE136" s="683" t="str">
        <f>IF(D136="","",(INDEX(References!$I$4:$I$13,MATCH(Calculations!D136,References!$H$4:$H$13,0))))</f>
        <v/>
      </c>
      <c r="BF136" s="680" t="str">
        <f>IF(D136="","",INDEX(References!$M$4:$M$13,MATCH(Calculations!D136,References!$H$4:$H$13,0)))</f>
        <v/>
      </c>
      <c r="BG136" s="680" t="str">
        <f>IF(D136="","",INDEX(References!$N$4:$N$13,MATCH(Calculations!D136,References!$H$4:$H$13,0)))</f>
        <v/>
      </c>
      <c r="BH136" s="681" t="str">
        <f>IF(D136="","",(AD136*BE136)/(1-INDEX(References!$O$4:$O$13,MATCH(Calculations!D136,References!$H$4:$H$13,0)))*((1-BF136)*(1+BG136)))</f>
        <v/>
      </c>
      <c r="BI136" s="682" t="str">
        <f>IF(D136="","",AK136/(1-INDEX(References!$P$4:$P$13,MATCH(Calculations!D136,References!$H$4:$H$13,0)))*((1-BF136)*(1+BG136)))</f>
        <v/>
      </c>
      <c r="BK136" s="679" t="str">
        <f t="shared" si="87"/>
        <v/>
      </c>
      <c r="BL136" s="680" t="str">
        <f t="shared" si="88"/>
        <v/>
      </c>
      <c r="BM136" s="680" t="str">
        <f>IF(OR(C136="",I136=""),"",IF(U136="PASS",ROUND(BK136/X136,References!$B$22),IF(NOT(V136="YES"),0,ROUND(BK136/X136,References!$B$22))))</f>
        <v/>
      </c>
      <c r="BN136" s="680">
        <f>IF(OR(D136="",L136=""),0,ROUND(BL136/Y136,References!$B$22))</f>
        <v>0</v>
      </c>
      <c r="BO136" s="684" t="str">
        <f>IF(AND(C136="",D136=""),"",IF(C136="",INDEX(References!#REF!,MATCH(Calculations!$D136,References!#REF!,0)),(INDEX(References!$L$4:$L$13,MATCH(Calculations!$C136,References!$H$4:$H$13,0)))))</f>
        <v/>
      </c>
      <c r="BP136" s="684" t="str">
        <f t="shared" si="89"/>
        <v/>
      </c>
      <c r="BQ136" s="684" t="str">
        <f t="shared" si="90"/>
        <v/>
      </c>
      <c r="BR136" s="684" t="str">
        <f t="shared" si="91"/>
        <v/>
      </c>
      <c r="BS136" s="691" t="str">
        <f t="shared" si="92"/>
        <v/>
      </c>
      <c r="BU136" s="692" t="str">
        <f>IF(AH136="","",AH136*References!$B$47)</f>
        <v/>
      </c>
      <c r="BV136" s="693" t="str">
        <f>IF(AI136="","",AI136*References!$B$47)</f>
        <v/>
      </c>
      <c r="BW136" s="693" t="str">
        <f>IF(AJ136="","",AJ136*References!$B$47)</f>
        <v/>
      </c>
      <c r="BX136" s="682">
        <f>IF(AK136="","",AK136*References!$B$47)</f>
        <v>0</v>
      </c>
      <c r="BZ136" s="692">
        <f t="shared" si="93"/>
        <v>0</v>
      </c>
      <c r="CA136" s="693">
        <f t="shared" si="94"/>
        <v>0</v>
      </c>
      <c r="CB136" s="693" t="str">
        <f t="shared" si="95"/>
        <v/>
      </c>
      <c r="CC136" s="693" t="str">
        <f t="shared" si="96"/>
        <v/>
      </c>
      <c r="CD136" s="682" t="str">
        <f t="shared" si="97"/>
        <v/>
      </c>
    </row>
    <row r="137" spans="2:82" x14ac:dyDescent="0.2">
      <c r="B137" s="669">
        <v>132</v>
      </c>
      <c r="C137" s="250" t="str">
        <f>IF('Customer Inputs'!$C147="","",'Customer Inputs'!$C147)</f>
        <v/>
      </c>
      <c r="D137" s="250" t="str">
        <f>IF(OR('Customer Inputs'!E147="",'Customer Inputs'!E147="No"),"",IF(F137="YES",References!$H$13,References!$H$12))</f>
        <v/>
      </c>
      <c r="E137" s="250" t="str">
        <f>IF(C137="","",'Customer Inputs'!$W147)</f>
        <v/>
      </c>
      <c r="F137" s="250" t="str">
        <f>IF(OR('Customer Inputs'!T147="",'Customer Inputs'!T147="No"),"","Yes")</f>
        <v/>
      </c>
      <c r="G137" s="251" t="str">
        <f>IF(C137="","",'Customer Inputs'!$M147)</f>
        <v/>
      </c>
      <c r="H137" s="251" t="str">
        <f t="shared" si="70"/>
        <v/>
      </c>
      <c r="I137" s="251" t="str">
        <f>IF(C137="","",'Customer Inputs'!$K147)</f>
        <v/>
      </c>
      <c r="J137" s="251" t="str">
        <f t="shared" si="71"/>
        <v/>
      </c>
      <c r="K137" s="251" t="str">
        <f t="shared" si="72"/>
        <v/>
      </c>
      <c r="L137" s="251" t="str">
        <f>IF(OR(D137="",'Customer Inputs'!$L147=""),"",'Customer Inputs'!$L147)</f>
        <v/>
      </c>
      <c r="M137" s="251" t="str">
        <f>IF(AND(C137="",D137=""),"",'Customer Inputs'!$AD147)</f>
        <v/>
      </c>
      <c r="N137" s="251" t="str">
        <f t="shared" si="73"/>
        <v/>
      </c>
      <c r="O137" s="690" t="str">
        <f>IF(AND(C137="",D137=""),"",'Customer Inputs'!$AB147)</f>
        <v/>
      </c>
      <c r="P137" s="251" t="str">
        <f>IF(OR(AA137=0,AA137&lt;0),"",IF(OR(C137="L734",C137="L734-P",C137="L744",C137="L744-P"),'Customer Inputs'!AB147,O137))</f>
        <v/>
      </c>
      <c r="Q137" s="251" t="str">
        <f t="shared" si="74"/>
        <v/>
      </c>
      <c r="R137" s="252" t="str">
        <f>IF(AND(C137="",D137=""),"",INDEX(References!$E$4:$E$65,MATCH('Customer Inputs'!$T$6,References!$D$4:$D$65,0)))</f>
        <v/>
      </c>
      <c r="S137" s="672" t="str">
        <f t="shared" si="69"/>
        <v/>
      </c>
      <c r="T137" s="673" t="str">
        <f t="shared" si="75"/>
        <v/>
      </c>
      <c r="U137" s="674" t="str">
        <f>IF(OR(M137=0,O137=0,'Customer Inputs'!Q147="",R137=0),"","PASS")</f>
        <v/>
      </c>
      <c r="V137" s="674" t="str">
        <f>IF(ADMIN!AE137="YES","YES",IF(ADMIN!AE137="NO","NO",""))</f>
        <v/>
      </c>
      <c r="W137" s="674" t="str">
        <f t="shared" si="76"/>
        <v/>
      </c>
      <c r="X137" s="674" t="str">
        <f t="shared" si="77"/>
        <v/>
      </c>
      <c r="Y137" s="674" t="str">
        <f t="shared" si="78"/>
        <v/>
      </c>
      <c r="Z137" s="255" t="str">
        <f>IF(AND(C137="",D137=""),"",IF(C137="",INDEX(References!$J$4:$J$13,MATCH(Calculations!$D137,References!H$4:$H$13,0)),(INDEX(References!$J$4:$J$13,MATCH(Calculations!$C137,References!H$4:$H$13,0)))))</f>
        <v/>
      </c>
      <c r="AA137" s="675" t="str">
        <f t="shared" si="79"/>
        <v/>
      </c>
      <c r="AB137" s="256" t="str">
        <f t="shared" si="80"/>
        <v/>
      </c>
      <c r="AC137" s="676" t="str">
        <f>IF(OR(C137="",I137=""),"",IF(U137="PASS",ROUND(AA137/X137,References!$B$23),IF(NOT(V137="YES"),0,ROUND(AA137/X137,References!$B$23))))</f>
        <v/>
      </c>
      <c r="AD137" s="676" t="str">
        <f>IF(AND(C137="",D137=""),"",IF(OR(D137=0,L137=0,Y137=""),0,ROUND(AB137/Y137,References!$B$23)))</f>
        <v/>
      </c>
      <c r="AE137" s="256" t="str">
        <f>IF(OR(C137="",I137=""),"",IF(U137="PASS",ROUND(AC137*X137,References!$B$23),IF(NOT(V137="YES"),0,ROUND(AC137*X137,References!$B$23))))</f>
        <v/>
      </c>
      <c r="AF137" s="256" t="str">
        <f>IF(AND(C137="",D137=""),"",IF(OR(D137=0,L137=0,Y137=""),0,ROUND(AD137*Y137,References!$B$23)))</f>
        <v/>
      </c>
      <c r="AG137" s="257" t="str">
        <f>IF(AND(C137="",D137=""),"",IF(C137="",INDEX(References!$K$4:$K$13,MATCH(Calculations!$D137,References!$H$4:$H$13,0)),INDEX(References!$K$4:$K$13,MATCH(Calculations!C137,References!$H$4:$H$13,0))))</f>
        <v/>
      </c>
      <c r="AH137" s="256" t="str">
        <f t="shared" si="66"/>
        <v/>
      </c>
      <c r="AI137" s="256" t="str">
        <f t="shared" si="67"/>
        <v/>
      </c>
      <c r="AJ137" s="257" t="str">
        <f>IF(OR(C137="",I137=""),"",IF(U137="PASS",ROUND(AH137/X137,References!$B$22),IF(NOT(V137="YES"),0,ROUND(AH137/X137,References!$B$22))))</f>
        <v/>
      </c>
      <c r="AK137" s="257">
        <f>IF(OR(D137="",L137=""),0,ROUND(AI137/Y137,References!$B$22))</f>
        <v>0</v>
      </c>
      <c r="AL137" s="258">
        <f>IF(OR(C137="",I137=""),0,IF(U137="PASS",ROUND(AJ137*X137,References!$B$22)))</f>
        <v>0</v>
      </c>
      <c r="AM137" s="258">
        <f>IF(OR(D137="",L137=""),0,IF(U137="PASS",ROUND(AK137*Y137,References!$B$22)))</f>
        <v>0</v>
      </c>
      <c r="AN137" s="258" t="str">
        <f t="shared" si="81"/>
        <v/>
      </c>
      <c r="AO137" s="259" t="str">
        <f>IF(D137="","",IF('Customer Information'!$L$15="Yes",(INDEX(References!$H$4:$AG$13,MATCH(Calculations!D137,References!$H$4:$H$13,0),25)),IF('Customer Information'!$L$15="No",(INDEX(References!$H$4:$AG$13,MATCH(Calculations!D137,References!$H$4:$H$13,0),24)))))</f>
        <v/>
      </c>
      <c r="AP137" s="541" t="str">
        <f>IF(C137="","",IF('Customer Information'!$L$15="Yes",(INDEX(References!$H$4:$AG$13,MATCH(Calculations!C137,References!$H$4:$H$13,0),25)),IF('Customer Information'!$L$15="No",(INDEX(References!$H$4:$AG$13,MATCH(Calculations!C137,References!$H$4:$H$13,0),24)))))</f>
        <v/>
      </c>
      <c r="AQ137" s="677" t="str">
        <f t="shared" si="82"/>
        <v/>
      </c>
      <c r="AR137" s="541" t="str">
        <f t="shared" si="83"/>
        <v/>
      </c>
      <c r="AS137" s="541">
        <f>IF(D137="",0,INDEX(References!$AG$4:$AG$13,MATCH(D137,References!$H$4:$H$13,0)))</f>
        <v>0</v>
      </c>
      <c r="AT137" s="541">
        <f>IF(C137="",0,INDEX(References!$AG$4:$AG$12,MATCH(C137,References!$H$4:$H$12,0)))</f>
        <v>0</v>
      </c>
      <c r="AU137" s="677" t="str">
        <f t="shared" si="84"/>
        <v/>
      </c>
      <c r="AV137" s="541" t="str">
        <f t="shared" si="85"/>
        <v/>
      </c>
      <c r="AW137" s="678" t="str">
        <f t="shared" si="86"/>
        <v/>
      </c>
      <c r="AX137" s="249"/>
      <c r="AY137" s="679" t="str">
        <f>IF(C137="","",INDEX(References!$I$4:$I$13,MATCH(Calculations!C137,References!$H$4:$H$13,0)))</f>
        <v/>
      </c>
      <c r="AZ137" s="680" t="str">
        <f>IF(C137="","",INDEX(References!$M$4:$M$13,MATCH(Calculations!C137,References!$H$4:$H$13,0)))</f>
        <v/>
      </c>
      <c r="BA137" s="680" t="str">
        <f>IF(C137="","",INDEX(References!$N$4:$N$13,MATCH(Calculations!C137,References!$H$4:$H$13,0)))</f>
        <v/>
      </c>
      <c r="BB137" s="681" t="str">
        <f>IF(C137="","",(AC137*AY137)/(1-INDEX(References!$O$4:$O$13,MATCH(Calculations!C137,References!$H$4:$H$13,0)))*((1-AZ137)*(1+BA137)))</f>
        <v/>
      </c>
      <c r="BC137" s="682" t="str">
        <f>IF(C137="","",(AJ137/(1-INDEX(References!$P$4:$P$13,MATCH(Calculations!C137,References!$H$4:$H$13,0)))*((1-AZ137)*(1+BA137))))</f>
        <v/>
      </c>
      <c r="BE137" s="683" t="str">
        <f>IF(D137="","",(INDEX(References!$I$4:$I$13,MATCH(Calculations!D137,References!$H$4:$H$13,0))))</f>
        <v/>
      </c>
      <c r="BF137" s="680" t="str">
        <f>IF(D137="","",INDEX(References!$M$4:$M$13,MATCH(Calculations!D137,References!$H$4:$H$13,0)))</f>
        <v/>
      </c>
      <c r="BG137" s="680" t="str">
        <f>IF(D137="","",INDEX(References!$N$4:$N$13,MATCH(Calculations!D137,References!$H$4:$H$13,0)))</f>
        <v/>
      </c>
      <c r="BH137" s="681" t="str">
        <f>IF(D137="","",(AD137*BE137)/(1-INDEX(References!$O$4:$O$13,MATCH(Calculations!D137,References!$H$4:$H$13,0)))*((1-BF137)*(1+BG137)))</f>
        <v/>
      </c>
      <c r="BI137" s="682" t="str">
        <f>IF(D137="","",AK137/(1-INDEX(References!$P$4:$P$13,MATCH(Calculations!D137,References!$H$4:$H$13,0)))*((1-BF137)*(1+BG137)))</f>
        <v/>
      </c>
      <c r="BK137" s="679" t="str">
        <f t="shared" si="87"/>
        <v/>
      </c>
      <c r="BL137" s="680" t="str">
        <f t="shared" si="88"/>
        <v/>
      </c>
      <c r="BM137" s="680" t="str">
        <f>IF(OR(C137="",I137=""),"",IF(U137="PASS",ROUND(BK137/X137,References!$B$22),IF(NOT(V137="YES"),0,ROUND(BK137/X137,References!$B$22))))</f>
        <v/>
      </c>
      <c r="BN137" s="680">
        <f>IF(OR(D137="",L137=""),0,ROUND(BL137/Y137,References!$B$22))</f>
        <v>0</v>
      </c>
      <c r="BO137" s="684" t="str">
        <f>IF(AND(C137="",D137=""),"",IF(C137="",INDEX(References!#REF!,MATCH(Calculations!$D137,References!#REF!,0)),(INDEX(References!$L$4:$L$13,MATCH(Calculations!$C137,References!$H$4:$H$13,0)))))</f>
        <v/>
      </c>
      <c r="BP137" s="684" t="str">
        <f t="shared" si="89"/>
        <v/>
      </c>
      <c r="BQ137" s="684" t="str">
        <f t="shared" si="90"/>
        <v/>
      </c>
      <c r="BR137" s="684" t="str">
        <f t="shared" si="91"/>
        <v/>
      </c>
      <c r="BS137" s="691" t="str">
        <f t="shared" si="92"/>
        <v/>
      </c>
      <c r="BU137" s="692" t="str">
        <f>IF(AH137="","",AH137*References!$B$47)</f>
        <v/>
      </c>
      <c r="BV137" s="693" t="str">
        <f>IF(AI137="","",AI137*References!$B$47)</f>
        <v/>
      </c>
      <c r="BW137" s="693" t="str">
        <f>IF(AJ137="","",AJ137*References!$B$47)</f>
        <v/>
      </c>
      <c r="BX137" s="682">
        <f>IF(AK137="","",AK137*References!$B$47)</f>
        <v>0</v>
      </c>
      <c r="BZ137" s="692">
        <f t="shared" si="93"/>
        <v>0</v>
      </c>
      <c r="CA137" s="693">
        <f t="shared" si="94"/>
        <v>0</v>
      </c>
      <c r="CB137" s="693" t="str">
        <f t="shared" si="95"/>
        <v/>
      </c>
      <c r="CC137" s="693" t="str">
        <f t="shared" si="96"/>
        <v/>
      </c>
      <c r="CD137" s="682" t="str">
        <f t="shared" si="97"/>
        <v/>
      </c>
    </row>
    <row r="138" spans="2:82" x14ac:dyDescent="0.2">
      <c r="B138" s="669">
        <v>133</v>
      </c>
      <c r="C138" s="250" t="str">
        <f>IF('Customer Inputs'!$C148="","",'Customer Inputs'!$C148)</f>
        <v/>
      </c>
      <c r="D138" s="250" t="str">
        <f>IF(OR('Customer Inputs'!E148="",'Customer Inputs'!E148="No"),"",IF(F138="YES",References!$H$13,References!$H$12))</f>
        <v/>
      </c>
      <c r="E138" s="250" t="str">
        <f>IF(C138="","",'Customer Inputs'!$W148)</f>
        <v/>
      </c>
      <c r="F138" s="250" t="str">
        <f>IF(OR('Customer Inputs'!T148="",'Customer Inputs'!T148="No"),"","Yes")</f>
        <v/>
      </c>
      <c r="G138" s="251" t="str">
        <f>IF(C138="","",'Customer Inputs'!$M148)</f>
        <v/>
      </c>
      <c r="H138" s="251" t="str">
        <f t="shared" si="70"/>
        <v/>
      </c>
      <c r="I138" s="251" t="str">
        <f>IF(C138="","",'Customer Inputs'!$K148)</f>
        <v/>
      </c>
      <c r="J138" s="251" t="str">
        <f t="shared" si="71"/>
        <v/>
      </c>
      <c r="K138" s="251" t="str">
        <f t="shared" si="72"/>
        <v/>
      </c>
      <c r="L138" s="251" t="str">
        <f>IF(OR(D138="",'Customer Inputs'!$L148=""),"",'Customer Inputs'!$L148)</f>
        <v/>
      </c>
      <c r="M138" s="251" t="str">
        <f>IF(AND(C138="",D138=""),"",'Customer Inputs'!$AD148)</f>
        <v/>
      </c>
      <c r="N138" s="251" t="str">
        <f t="shared" si="73"/>
        <v/>
      </c>
      <c r="O138" s="690" t="str">
        <f>IF(AND(C138="",D138=""),"",'Customer Inputs'!$AB148)</f>
        <v/>
      </c>
      <c r="P138" s="251" t="str">
        <f>IF(OR(AA138=0,AA138&lt;0),"",IF(OR(C138="L734",C138="L734-P",C138="L744",C138="L744-P"),'Customer Inputs'!AB148,O138))</f>
        <v/>
      </c>
      <c r="Q138" s="251" t="str">
        <f t="shared" si="74"/>
        <v/>
      </c>
      <c r="R138" s="252" t="str">
        <f>IF(AND(C138="",D138=""),"",INDEX(References!$E$4:$E$65,MATCH('Customer Inputs'!$T$6,References!$D$4:$D$65,0)))</f>
        <v/>
      </c>
      <c r="S138" s="672" t="str">
        <f t="shared" si="69"/>
        <v/>
      </c>
      <c r="T138" s="673" t="str">
        <f t="shared" si="75"/>
        <v/>
      </c>
      <c r="U138" s="674" t="str">
        <f>IF(OR(M138=0,O138=0,'Customer Inputs'!Q148="",R138=0),"","PASS")</f>
        <v/>
      </c>
      <c r="V138" s="674" t="str">
        <f>IF(ADMIN!AE138="YES","YES",IF(ADMIN!AE138="NO","NO",""))</f>
        <v/>
      </c>
      <c r="W138" s="674" t="str">
        <f t="shared" si="76"/>
        <v/>
      </c>
      <c r="X138" s="674" t="str">
        <f t="shared" si="77"/>
        <v/>
      </c>
      <c r="Y138" s="674" t="str">
        <f t="shared" si="78"/>
        <v/>
      </c>
      <c r="Z138" s="255" t="str">
        <f>IF(AND(C138="",D138=""),"",IF(C138="",INDEX(References!$J$4:$J$13,MATCH(Calculations!$D138,References!H$4:$H$13,0)),(INDEX(References!$J$4:$J$13,MATCH(Calculations!$C138,References!H$4:$H$13,0)))))</f>
        <v/>
      </c>
      <c r="AA138" s="675" t="str">
        <f t="shared" si="79"/>
        <v/>
      </c>
      <c r="AB138" s="256" t="str">
        <f t="shared" si="80"/>
        <v/>
      </c>
      <c r="AC138" s="676" t="str">
        <f>IF(OR(C138="",I138=""),"",IF(U138="PASS",ROUND(AA138/X138,References!$B$23),IF(NOT(V138="YES"),0,ROUND(AA138/X138,References!$B$23))))</f>
        <v/>
      </c>
      <c r="AD138" s="676" t="str">
        <f>IF(AND(C138="",D138=""),"",IF(OR(D138=0,L138=0,Y138=""),0,ROUND(AB138/Y138,References!$B$23)))</f>
        <v/>
      </c>
      <c r="AE138" s="256" t="str">
        <f>IF(OR(C138="",I138=""),"",IF(U138="PASS",ROUND(AC138*X138,References!$B$23),IF(NOT(V138="YES"),0,ROUND(AC138*X138,References!$B$23))))</f>
        <v/>
      </c>
      <c r="AF138" s="256" t="str">
        <f>IF(AND(C138="",D138=""),"",IF(OR(D138=0,L138=0,Y138=""),0,ROUND(AD138*Y138,References!$B$23)))</f>
        <v/>
      </c>
      <c r="AG138" s="257" t="str">
        <f>IF(AND(C138="",D138=""),"",IF(C138="",INDEX(References!$K$4:$K$13,MATCH(Calculations!$D138,References!$H$4:$H$13,0)),INDEX(References!$K$4:$K$13,MATCH(Calculations!C138,References!$H$4:$H$13,0))))</f>
        <v/>
      </c>
      <c r="AH138" s="256" t="str">
        <f t="shared" si="66"/>
        <v/>
      </c>
      <c r="AI138" s="256" t="str">
        <f t="shared" si="67"/>
        <v/>
      </c>
      <c r="AJ138" s="257" t="str">
        <f>IF(OR(C138="",I138=""),"",IF(U138="PASS",ROUND(AH138/X138,References!$B$22),IF(NOT(V138="YES"),0,ROUND(AH138/X138,References!$B$22))))</f>
        <v/>
      </c>
      <c r="AK138" s="257">
        <f>IF(OR(D138="",L138=""),0,ROUND(AI138/Y138,References!$B$22))</f>
        <v>0</v>
      </c>
      <c r="AL138" s="258">
        <f>IF(OR(C138="",I138=""),0,IF(U138="PASS",ROUND(AJ138*X138,References!$B$22)))</f>
        <v>0</v>
      </c>
      <c r="AM138" s="258">
        <f>IF(OR(D138="",L138=""),0,IF(U138="PASS",ROUND(AK138*Y138,References!$B$22)))</f>
        <v>0</v>
      </c>
      <c r="AN138" s="258" t="str">
        <f t="shared" si="81"/>
        <v/>
      </c>
      <c r="AO138" s="259" t="str">
        <f>IF(D138="","",IF('Customer Information'!$L$15="Yes",(INDEX(References!$H$4:$AG$13,MATCH(Calculations!D138,References!$H$4:$H$13,0),25)),IF('Customer Information'!$L$15="No",(INDEX(References!$H$4:$AG$13,MATCH(Calculations!D138,References!$H$4:$H$13,0),24)))))</f>
        <v/>
      </c>
      <c r="AP138" s="541" t="str">
        <f>IF(C138="","",IF('Customer Information'!$L$15="Yes",(INDEX(References!$H$4:$AG$13,MATCH(Calculations!C138,References!$H$4:$H$13,0),25)),IF('Customer Information'!$L$15="No",(INDEX(References!$H$4:$AG$13,MATCH(Calculations!C138,References!$H$4:$H$13,0),24)))))</f>
        <v/>
      </c>
      <c r="AQ138" s="677" t="str">
        <f t="shared" si="82"/>
        <v/>
      </c>
      <c r="AR138" s="541" t="str">
        <f t="shared" si="83"/>
        <v/>
      </c>
      <c r="AS138" s="541">
        <f>IF(D138="",0,INDEX(References!$AG$4:$AG$13,MATCH(D138,References!$H$4:$H$13,0)))</f>
        <v>0</v>
      </c>
      <c r="AT138" s="541">
        <f>IF(C138="",0,INDEX(References!$AG$4:$AG$12,MATCH(C138,References!$H$4:$H$12,0)))</f>
        <v>0</v>
      </c>
      <c r="AU138" s="677" t="str">
        <f t="shared" si="84"/>
        <v/>
      </c>
      <c r="AV138" s="541" t="str">
        <f t="shared" si="85"/>
        <v/>
      </c>
      <c r="AW138" s="678" t="str">
        <f t="shared" si="86"/>
        <v/>
      </c>
      <c r="AX138" s="249"/>
      <c r="AY138" s="679" t="str">
        <f>IF(C138="","",INDEX(References!$I$4:$I$13,MATCH(Calculations!C138,References!$H$4:$H$13,0)))</f>
        <v/>
      </c>
      <c r="AZ138" s="680" t="str">
        <f>IF(C138="","",INDEX(References!$M$4:$M$13,MATCH(Calculations!C138,References!$H$4:$H$13,0)))</f>
        <v/>
      </c>
      <c r="BA138" s="680" t="str">
        <f>IF(C138="","",INDEX(References!$N$4:$N$13,MATCH(Calculations!C138,References!$H$4:$H$13,0)))</f>
        <v/>
      </c>
      <c r="BB138" s="681" t="str">
        <f>IF(C138="","",(AC138*AY138)/(1-INDEX(References!$O$4:$O$13,MATCH(Calculations!C138,References!$H$4:$H$13,0)))*((1-AZ138)*(1+BA138)))</f>
        <v/>
      </c>
      <c r="BC138" s="682" t="str">
        <f>IF(C138="","",(AJ138/(1-INDEX(References!$P$4:$P$13,MATCH(Calculations!C138,References!$H$4:$H$13,0)))*((1-AZ138)*(1+BA138))))</f>
        <v/>
      </c>
      <c r="BE138" s="683" t="str">
        <f>IF(D138="","",(INDEX(References!$I$4:$I$13,MATCH(Calculations!D138,References!$H$4:$H$13,0))))</f>
        <v/>
      </c>
      <c r="BF138" s="680" t="str">
        <f>IF(D138="","",INDEX(References!$M$4:$M$13,MATCH(Calculations!D138,References!$H$4:$H$13,0)))</f>
        <v/>
      </c>
      <c r="BG138" s="680" t="str">
        <f>IF(D138="","",INDEX(References!$N$4:$N$13,MATCH(Calculations!D138,References!$H$4:$H$13,0)))</f>
        <v/>
      </c>
      <c r="BH138" s="681" t="str">
        <f>IF(D138="","",(AD138*BE138)/(1-INDEX(References!$O$4:$O$13,MATCH(Calculations!D138,References!$H$4:$H$13,0)))*((1-BF138)*(1+BG138)))</f>
        <v/>
      </c>
      <c r="BI138" s="682" t="str">
        <f>IF(D138="","",AK138/(1-INDEX(References!$P$4:$P$13,MATCH(Calculations!D138,References!$H$4:$H$13,0)))*((1-BF138)*(1+BG138)))</f>
        <v/>
      </c>
      <c r="BK138" s="679" t="str">
        <f t="shared" si="87"/>
        <v/>
      </c>
      <c r="BL138" s="680" t="str">
        <f t="shared" si="88"/>
        <v/>
      </c>
      <c r="BM138" s="680" t="str">
        <f>IF(OR(C138="",I138=""),"",IF(U138="PASS",ROUND(BK138/X138,References!$B$22),IF(NOT(V138="YES"),0,ROUND(BK138/X138,References!$B$22))))</f>
        <v/>
      </c>
      <c r="BN138" s="680">
        <f>IF(OR(D138="",L138=""),0,ROUND(BL138/Y138,References!$B$22))</f>
        <v>0</v>
      </c>
      <c r="BO138" s="684" t="str">
        <f>IF(AND(C138="",D138=""),"",IF(C138="",INDEX(References!#REF!,MATCH(Calculations!$D138,References!#REF!,0)),(INDEX(References!$L$4:$L$13,MATCH(Calculations!$C138,References!$H$4:$H$13,0)))))</f>
        <v/>
      </c>
      <c r="BP138" s="684" t="str">
        <f t="shared" si="89"/>
        <v/>
      </c>
      <c r="BQ138" s="684" t="str">
        <f t="shared" si="90"/>
        <v/>
      </c>
      <c r="BR138" s="684" t="str">
        <f t="shared" si="91"/>
        <v/>
      </c>
      <c r="BS138" s="691" t="str">
        <f t="shared" si="92"/>
        <v/>
      </c>
      <c r="BU138" s="692" t="str">
        <f>IF(AH138="","",AH138*References!$B$47)</f>
        <v/>
      </c>
      <c r="BV138" s="693" t="str">
        <f>IF(AI138="","",AI138*References!$B$47)</f>
        <v/>
      </c>
      <c r="BW138" s="693" t="str">
        <f>IF(AJ138="","",AJ138*References!$B$47)</f>
        <v/>
      </c>
      <c r="BX138" s="682">
        <f>IF(AK138="","",AK138*References!$B$47)</f>
        <v>0</v>
      </c>
      <c r="BZ138" s="692">
        <f t="shared" si="93"/>
        <v>0</v>
      </c>
      <c r="CA138" s="693">
        <f t="shared" si="94"/>
        <v>0</v>
      </c>
      <c r="CB138" s="693" t="str">
        <f t="shared" si="95"/>
        <v/>
      </c>
      <c r="CC138" s="693" t="str">
        <f t="shared" si="96"/>
        <v/>
      </c>
      <c r="CD138" s="682" t="str">
        <f t="shared" si="97"/>
        <v/>
      </c>
    </row>
    <row r="139" spans="2:82" x14ac:dyDescent="0.2">
      <c r="B139" s="669">
        <v>134</v>
      </c>
      <c r="C139" s="250" t="str">
        <f>IF('Customer Inputs'!$C149="","",'Customer Inputs'!$C149)</f>
        <v/>
      </c>
      <c r="D139" s="250" t="str">
        <f>IF(OR('Customer Inputs'!E149="",'Customer Inputs'!E149="No"),"",IF(F139="YES",References!$H$13,References!$H$12))</f>
        <v/>
      </c>
      <c r="E139" s="250" t="str">
        <f>IF(C139="","",'Customer Inputs'!$W149)</f>
        <v/>
      </c>
      <c r="F139" s="250" t="str">
        <f>IF(OR('Customer Inputs'!T149="",'Customer Inputs'!T149="No"),"","Yes")</f>
        <v/>
      </c>
      <c r="G139" s="251" t="str">
        <f>IF(C139="","",'Customer Inputs'!$M149)</f>
        <v/>
      </c>
      <c r="H139" s="251" t="str">
        <f t="shared" si="70"/>
        <v/>
      </c>
      <c r="I139" s="251" t="str">
        <f>IF(C139="","",'Customer Inputs'!$K149)</f>
        <v/>
      </c>
      <c r="J139" s="251" t="str">
        <f t="shared" si="71"/>
        <v/>
      </c>
      <c r="K139" s="251" t="str">
        <f t="shared" si="72"/>
        <v/>
      </c>
      <c r="L139" s="251" t="str">
        <f>IF(OR(D139="",'Customer Inputs'!$L149=""),"",'Customer Inputs'!$L149)</f>
        <v/>
      </c>
      <c r="M139" s="251" t="str">
        <f>IF(AND(C139="",D139=""),"",'Customer Inputs'!$AD149)</f>
        <v/>
      </c>
      <c r="N139" s="251" t="str">
        <f t="shared" si="73"/>
        <v/>
      </c>
      <c r="O139" s="690" t="str">
        <f>IF(AND(C139="",D139=""),"",'Customer Inputs'!$AB149)</f>
        <v/>
      </c>
      <c r="P139" s="251" t="str">
        <f>IF(OR(AA139=0,AA139&lt;0),"",IF(OR(C139="L734",C139="L734-P",C139="L744",C139="L744-P"),'Customer Inputs'!AB149,O139))</f>
        <v/>
      </c>
      <c r="Q139" s="251" t="str">
        <f t="shared" si="74"/>
        <v/>
      </c>
      <c r="R139" s="252" t="str">
        <f>IF(AND(C139="",D139=""),"",INDEX(References!$E$4:$E$65,MATCH('Customer Inputs'!$T$6,References!$D$4:$D$65,0)))</f>
        <v/>
      </c>
      <c r="S139" s="672" t="str">
        <f t="shared" si="69"/>
        <v/>
      </c>
      <c r="T139" s="673" t="str">
        <f t="shared" si="75"/>
        <v/>
      </c>
      <c r="U139" s="674" t="str">
        <f>IF(OR(M139=0,O139=0,'Customer Inputs'!Q149="",R139=0),"","PASS")</f>
        <v/>
      </c>
      <c r="V139" s="674" t="str">
        <f>IF(ADMIN!AE139="YES","YES",IF(ADMIN!AE139="NO","NO",""))</f>
        <v/>
      </c>
      <c r="W139" s="674" t="str">
        <f t="shared" si="76"/>
        <v/>
      </c>
      <c r="X139" s="674" t="str">
        <f t="shared" si="77"/>
        <v/>
      </c>
      <c r="Y139" s="674" t="str">
        <f t="shared" si="78"/>
        <v/>
      </c>
      <c r="Z139" s="255" t="str">
        <f>IF(AND(C139="",D139=""),"",IF(C139="",INDEX(References!$J$4:$J$13,MATCH(Calculations!$D139,References!H$4:$H$13,0)),(INDEX(References!$J$4:$J$13,MATCH(Calculations!$C139,References!H$4:$H$13,0)))))</f>
        <v/>
      </c>
      <c r="AA139" s="675" t="str">
        <f t="shared" si="79"/>
        <v/>
      </c>
      <c r="AB139" s="256" t="str">
        <f t="shared" si="80"/>
        <v/>
      </c>
      <c r="AC139" s="676" t="str">
        <f>IF(OR(C139="",I139=""),"",IF(U139="PASS",ROUND(AA139/X139,References!$B$23),IF(NOT(V139="YES"),0,ROUND(AA139/X139,References!$B$23))))</f>
        <v/>
      </c>
      <c r="AD139" s="676" t="str">
        <f>IF(AND(C139="",D139=""),"",IF(OR(D139=0,L139=0,Y139=""),0,ROUND(AB139/Y139,References!$B$23)))</f>
        <v/>
      </c>
      <c r="AE139" s="256" t="str">
        <f>IF(OR(C139="",I139=""),"",IF(U139="PASS",ROUND(AC139*X139,References!$B$23),IF(NOT(V139="YES"),0,ROUND(AC139*X139,References!$B$23))))</f>
        <v/>
      </c>
      <c r="AF139" s="256" t="str">
        <f>IF(AND(C139="",D139=""),"",IF(OR(D139=0,L139=0,Y139=""),0,ROUND(AD139*Y139,References!$B$23)))</f>
        <v/>
      </c>
      <c r="AG139" s="257" t="str">
        <f>IF(AND(C139="",D139=""),"",IF(C139="",INDEX(References!$K$4:$K$13,MATCH(Calculations!$D139,References!$H$4:$H$13,0)),INDEX(References!$K$4:$K$13,MATCH(Calculations!C139,References!$H$4:$H$13,0))))</f>
        <v/>
      </c>
      <c r="AH139" s="256" t="str">
        <f t="shared" si="66"/>
        <v/>
      </c>
      <c r="AI139" s="256" t="str">
        <f t="shared" si="67"/>
        <v/>
      </c>
      <c r="AJ139" s="257" t="str">
        <f>IF(OR(C139="",I139=""),"",IF(U139="PASS",ROUND(AH139/X139,References!$B$22),IF(NOT(V139="YES"),0,ROUND(AH139/X139,References!$B$22))))</f>
        <v/>
      </c>
      <c r="AK139" s="257">
        <f>IF(OR(D139="",L139=""),0,ROUND(AI139/Y139,References!$B$22))</f>
        <v>0</v>
      </c>
      <c r="AL139" s="258">
        <f>IF(OR(C139="",I139=""),0,IF(U139="PASS",ROUND(AJ139*X139,References!$B$22)))</f>
        <v>0</v>
      </c>
      <c r="AM139" s="258">
        <f>IF(OR(D139="",L139=""),0,IF(U139="PASS",ROUND(AK139*Y139,References!$B$22)))</f>
        <v>0</v>
      </c>
      <c r="AN139" s="258" t="str">
        <f t="shared" si="81"/>
        <v/>
      </c>
      <c r="AO139" s="259" t="str">
        <f>IF(D139="","",IF('Customer Information'!$L$15="Yes",(INDEX(References!$H$4:$AG$13,MATCH(Calculations!D139,References!$H$4:$H$13,0),25)),IF('Customer Information'!$L$15="No",(INDEX(References!$H$4:$AG$13,MATCH(Calculations!D139,References!$H$4:$H$13,0),24)))))</f>
        <v/>
      </c>
      <c r="AP139" s="541" t="str">
        <f>IF(C139="","",IF('Customer Information'!$L$15="Yes",(INDEX(References!$H$4:$AG$13,MATCH(Calculations!C139,References!$H$4:$H$13,0),25)),IF('Customer Information'!$L$15="No",(INDEX(References!$H$4:$AG$13,MATCH(Calculations!C139,References!$H$4:$H$13,0),24)))))</f>
        <v/>
      </c>
      <c r="AQ139" s="677" t="str">
        <f t="shared" si="82"/>
        <v/>
      </c>
      <c r="AR139" s="541" t="str">
        <f t="shared" si="83"/>
        <v/>
      </c>
      <c r="AS139" s="541">
        <f>IF(D139="",0,INDEX(References!$AG$4:$AG$13,MATCH(D139,References!$H$4:$H$13,0)))</f>
        <v>0</v>
      </c>
      <c r="AT139" s="541">
        <f>IF(C139="",0,INDEX(References!$AG$4:$AG$12,MATCH(C139,References!$H$4:$H$12,0)))</f>
        <v>0</v>
      </c>
      <c r="AU139" s="677" t="str">
        <f t="shared" si="84"/>
        <v/>
      </c>
      <c r="AV139" s="541" t="str">
        <f t="shared" si="85"/>
        <v/>
      </c>
      <c r="AW139" s="678" t="str">
        <f t="shared" si="86"/>
        <v/>
      </c>
      <c r="AX139" s="249"/>
      <c r="AY139" s="679" t="str">
        <f>IF(C139="","",INDEX(References!$I$4:$I$13,MATCH(Calculations!C139,References!$H$4:$H$13,0)))</f>
        <v/>
      </c>
      <c r="AZ139" s="680" t="str">
        <f>IF(C139="","",INDEX(References!$M$4:$M$13,MATCH(Calculations!C139,References!$H$4:$H$13,0)))</f>
        <v/>
      </c>
      <c r="BA139" s="680" t="str">
        <f>IF(C139="","",INDEX(References!$N$4:$N$13,MATCH(Calculations!C139,References!$H$4:$H$13,0)))</f>
        <v/>
      </c>
      <c r="BB139" s="681" t="str">
        <f>IF(C139="","",(AC139*AY139)/(1-INDEX(References!$O$4:$O$13,MATCH(Calculations!C139,References!$H$4:$H$13,0)))*((1-AZ139)*(1+BA139)))</f>
        <v/>
      </c>
      <c r="BC139" s="682" t="str">
        <f>IF(C139="","",(AJ139/(1-INDEX(References!$P$4:$P$13,MATCH(Calculations!C139,References!$H$4:$H$13,0)))*((1-AZ139)*(1+BA139))))</f>
        <v/>
      </c>
      <c r="BE139" s="683" t="str">
        <f>IF(D139="","",(INDEX(References!$I$4:$I$13,MATCH(Calculations!D139,References!$H$4:$H$13,0))))</f>
        <v/>
      </c>
      <c r="BF139" s="680" t="str">
        <f>IF(D139="","",INDEX(References!$M$4:$M$13,MATCH(Calculations!D139,References!$H$4:$H$13,0)))</f>
        <v/>
      </c>
      <c r="BG139" s="680" t="str">
        <f>IF(D139="","",INDEX(References!$N$4:$N$13,MATCH(Calculations!D139,References!$H$4:$H$13,0)))</f>
        <v/>
      </c>
      <c r="BH139" s="681" t="str">
        <f>IF(D139="","",(AD139*BE139)/(1-INDEX(References!$O$4:$O$13,MATCH(Calculations!D139,References!$H$4:$H$13,0)))*((1-BF139)*(1+BG139)))</f>
        <v/>
      </c>
      <c r="BI139" s="682" t="str">
        <f>IF(D139="","",AK139/(1-INDEX(References!$P$4:$P$13,MATCH(Calculations!D139,References!$H$4:$H$13,0)))*((1-BF139)*(1+BG139)))</f>
        <v/>
      </c>
      <c r="BK139" s="679" t="str">
        <f t="shared" si="87"/>
        <v/>
      </c>
      <c r="BL139" s="680" t="str">
        <f t="shared" si="88"/>
        <v/>
      </c>
      <c r="BM139" s="680" t="str">
        <f>IF(OR(C139="",I139=""),"",IF(U139="PASS",ROUND(BK139/X139,References!$B$22),IF(NOT(V139="YES"),0,ROUND(BK139/X139,References!$B$22))))</f>
        <v/>
      </c>
      <c r="BN139" s="680">
        <f>IF(OR(D139="",L139=""),0,ROUND(BL139/Y139,References!$B$22))</f>
        <v>0</v>
      </c>
      <c r="BO139" s="684" t="str">
        <f>IF(AND(C139="",D139=""),"",IF(C139="",INDEX(References!#REF!,MATCH(Calculations!$D139,References!#REF!,0)),(INDEX(References!$L$4:$L$13,MATCH(Calculations!$C139,References!$H$4:$H$13,0)))))</f>
        <v/>
      </c>
      <c r="BP139" s="684" t="str">
        <f t="shared" si="89"/>
        <v/>
      </c>
      <c r="BQ139" s="684" t="str">
        <f t="shared" si="90"/>
        <v/>
      </c>
      <c r="BR139" s="684" t="str">
        <f t="shared" si="91"/>
        <v/>
      </c>
      <c r="BS139" s="691" t="str">
        <f t="shared" si="92"/>
        <v/>
      </c>
      <c r="BU139" s="692" t="str">
        <f>IF(AH139="","",AH139*References!$B$47)</f>
        <v/>
      </c>
      <c r="BV139" s="693" t="str">
        <f>IF(AI139="","",AI139*References!$B$47)</f>
        <v/>
      </c>
      <c r="BW139" s="693" t="str">
        <f>IF(AJ139="","",AJ139*References!$B$47)</f>
        <v/>
      </c>
      <c r="BX139" s="682">
        <f>IF(AK139="","",AK139*References!$B$47)</f>
        <v>0</v>
      </c>
      <c r="BZ139" s="692">
        <f t="shared" si="93"/>
        <v>0</v>
      </c>
      <c r="CA139" s="693">
        <f t="shared" si="94"/>
        <v>0</v>
      </c>
      <c r="CB139" s="693" t="str">
        <f t="shared" si="95"/>
        <v/>
      </c>
      <c r="CC139" s="693" t="str">
        <f t="shared" si="96"/>
        <v/>
      </c>
      <c r="CD139" s="682" t="str">
        <f t="shared" si="97"/>
        <v/>
      </c>
    </row>
    <row r="140" spans="2:82" x14ac:dyDescent="0.2">
      <c r="B140" s="669">
        <v>135</v>
      </c>
      <c r="C140" s="250" t="str">
        <f>IF('Customer Inputs'!$C150="","",'Customer Inputs'!$C150)</f>
        <v/>
      </c>
      <c r="D140" s="250" t="str">
        <f>IF(OR('Customer Inputs'!E150="",'Customer Inputs'!E150="No"),"",IF(F140="YES",References!$H$13,References!$H$12))</f>
        <v/>
      </c>
      <c r="E140" s="250" t="str">
        <f>IF(C140="","",'Customer Inputs'!$W150)</f>
        <v/>
      </c>
      <c r="F140" s="250" t="str">
        <f>IF(OR('Customer Inputs'!T150="",'Customer Inputs'!T150="No"),"","Yes")</f>
        <v/>
      </c>
      <c r="G140" s="251" t="str">
        <f>IF(C140="","",'Customer Inputs'!$M150)</f>
        <v/>
      </c>
      <c r="H140" s="251" t="str">
        <f t="shared" si="70"/>
        <v/>
      </c>
      <c r="I140" s="251" t="str">
        <f>IF(C140="","",'Customer Inputs'!$K150)</f>
        <v/>
      </c>
      <c r="J140" s="251" t="str">
        <f t="shared" si="71"/>
        <v/>
      </c>
      <c r="K140" s="251" t="str">
        <f t="shared" si="72"/>
        <v/>
      </c>
      <c r="L140" s="251" t="str">
        <f>IF(OR(D140="",'Customer Inputs'!$L150=""),"",'Customer Inputs'!$L150)</f>
        <v/>
      </c>
      <c r="M140" s="251" t="str">
        <f>IF(AND(C140="",D140=""),"",'Customer Inputs'!$AD150)</f>
        <v/>
      </c>
      <c r="N140" s="251" t="str">
        <f t="shared" si="73"/>
        <v/>
      </c>
      <c r="O140" s="690" t="str">
        <f>IF(AND(C140="",D140=""),"",'Customer Inputs'!$AB150)</f>
        <v/>
      </c>
      <c r="P140" s="251" t="str">
        <f>IF(OR(AA140=0,AA140&lt;0),"",IF(OR(C140="L734",C140="L734-P",C140="L744",C140="L744-P"),'Customer Inputs'!AB150,O140))</f>
        <v/>
      </c>
      <c r="Q140" s="251" t="str">
        <f t="shared" si="74"/>
        <v/>
      </c>
      <c r="R140" s="252" t="str">
        <f>IF(AND(C140="",D140=""),"",INDEX(References!$E$4:$E$65,MATCH('Customer Inputs'!$T$6,References!$D$4:$D$65,0)))</f>
        <v/>
      </c>
      <c r="S140" s="672" t="str">
        <f t="shared" si="69"/>
        <v/>
      </c>
      <c r="T140" s="673" t="str">
        <f t="shared" si="75"/>
        <v/>
      </c>
      <c r="U140" s="674" t="str">
        <f>IF(OR(M140=0,O140=0,'Customer Inputs'!Q150="",R140=0),"","PASS")</f>
        <v/>
      </c>
      <c r="V140" s="674" t="str">
        <f>IF(ADMIN!AE140="YES","YES",IF(ADMIN!AE140="NO","NO",""))</f>
        <v/>
      </c>
      <c r="W140" s="674" t="str">
        <f t="shared" si="76"/>
        <v/>
      </c>
      <c r="X140" s="674" t="str">
        <f t="shared" si="77"/>
        <v/>
      </c>
      <c r="Y140" s="674" t="str">
        <f t="shared" si="78"/>
        <v/>
      </c>
      <c r="Z140" s="255" t="str">
        <f>IF(AND(C140="",D140=""),"",IF(C140="",INDEX(References!$J$4:$J$13,MATCH(Calculations!$D140,References!H$4:$H$13,0)),(INDEX(References!$J$4:$J$13,MATCH(Calculations!$C140,References!H$4:$H$13,0)))))</f>
        <v/>
      </c>
      <c r="AA140" s="675" t="str">
        <f t="shared" si="79"/>
        <v/>
      </c>
      <c r="AB140" s="256" t="str">
        <f t="shared" si="80"/>
        <v/>
      </c>
      <c r="AC140" s="676" t="str">
        <f>IF(OR(C140="",I140=""),"",IF(U140="PASS",ROUND(AA140/X140,References!$B$23),IF(NOT(V140="YES"),0,ROUND(AA140/X140,References!$B$23))))</f>
        <v/>
      </c>
      <c r="AD140" s="676" t="str">
        <f>IF(AND(C140="",D140=""),"",IF(OR(D140=0,L140=0,Y140=""),0,ROUND(AB140/Y140,References!$B$23)))</f>
        <v/>
      </c>
      <c r="AE140" s="256" t="str">
        <f>IF(OR(C140="",I140=""),"",IF(U140="PASS",ROUND(AC140*X140,References!$B$23),IF(NOT(V140="YES"),0,ROUND(AC140*X140,References!$B$23))))</f>
        <v/>
      </c>
      <c r="AF140" s="256" t="str">
        <f>IF(AND(C140="",D140=""),"",IF(OR(D140=0,L140=0,Y140=""),0,ROUND(AD140*Y140,References!$B$23)))</f>
        <v/>
      </c>
      <c r="AG140" s="257" t="str">
        <f>IF(AND(C140="",D140=""),"",IF(C140="",INDEX(References!$K$4:$K$13,MATCH(Calculations!$D140,References!$H$4:$H$13,0)),INDEX(References!$K$4:$K$13,MATCH(Calculations!C140,References!$H$4:$H$13,0))))</f>
        <v/>
      </c>
      <c r="AH140" s="256" t="str">
        <f t="shared" si="66"/>
        <v/>
      </c>
      <c r="AI140" s="256" t="str">
        <f t="shared" si="67"/>
        <v/>
      </c>
      <c r="AJ140" s="257" t="str">
        <f>IF(OR(C140="",I140=""),"",IF(U140="PASS",ROUND(AH140/X140,References!$B$22),IF(NOT(V140="YES"),0,ROUND(AH140/X140,References!$B$22))))</f>
        <v/>
      </c>
      <c r="AK140" s="257">
        <f>IF(OR(D140="",L140=""),0,ROUND(AI140/Y140,References!$B$22))</f>
        <v>0</v>
      </c>
      <c r="AL140" s="258">
        <f>IF(OR(C140="",I140=""),0,IF(U140="PASS",ROUND(AJ140*X140,References!$B$22)))</f>
        <v>0</v>
      </c>
      <c r="AM140" s="258">
        <f>IF(OR(D140="",L140=""),0,IF(U140="PASS",ROUND(AK140*Y140,References!$B$22)))</f>
        <v>0</v>
      </c>
      <c r="AN140" s="258" t="str">
        <f t="shared" si="81"/>
        <v/>
      </c>
      <c r="AO140" s="259" t="str">
        <f>IF(D140="","",IF('Customer Information'!$L$15="Yes",(INDEX(References!$H$4:$AG$13,MATCH(Calculations!D140,References!$H$4:$H$13,0),25)),IF('Customer Information'!$L$15="No",(INDEX(References!$H$4:$AG$13,MATCH(Calculations!D140,References!$H$4:$H$13,0),24)))))</f>
        <v/>
      </c>
      <c r="AP140" s="541" t="str">
        <f>IF(C140="","",IF('Customer Information'!$L$15="Yes",(INDEX(References!$H$4:$AG$13,MATCH(Calculations!C140,References!$H$4:$H$13,0),25)),IF('Customer Information'!$L$15="No",(INDEX(References!$H$4:$AG$13,MATCH(Calculations!C140,References!$H$4:$H$13,0),24)))))</f>
        <v/>
      </c>
      <c r="AQ140" s="677" t="str">
        <f t="shared" si="82"/>
        <v/>
      </c>
      <c r="AR140" s="541" t="str">
        <f t="shared" si="83"/>
        <v/>
      </c>
      <c r="AS140" s="541">
        <f>IF(D140="",0,INDEX(References!$AG$4:$AG$13,MATCH(D140,References!$H$4:$H$13,0)))</f>
        <v>0</v>
      </c>
      <c r="AT140" s="541">
        <f>IF(C140="",0,INDEX(References!$AG$4:$AG$12,MATCH(C140,References!$H$4:$H$12,0)))</f>
        <v>0</v>
      </c>
      <c r="AU140" s="677" t="str">
        <f t="shared" si="84"/>
        <v/>
      </c>
      <c r="AV140" s="541" t="str">
        <f t="shared" si="85"/>
        <v/>
      </c>
      <c r="AW140" s="678" t="str">
        <f t="shared" si="86"/>
        <v/>
      </c>
      <c r="AX140" s="249"/>
      <c r="AY140" s="679" t="str">
        <f>IF(C140="","",INDEX(References!$I$4:$I$13,MATCH(Calculations!C140,References!$H$4:$H$13,0)))</f>
        <v/>
      </c>
      <c r="AZ140" s="680" t="str">
        <f>IF(C140="","",INDEX(References!$M$4:$M$13,MATCH(Calculations!C140,References!$H$4:$H$13,0)))</f>
        <v/>
      </c>
      <c r="BA140" s="680" t="str">
        <f>IF(C140="","",INDEX(References!$N$4:$N$13,MATCH(Calculations!C140,References!$H$4:$H$13,0)))</f>
        <v/>
      </c>
      <c r="BB140" s="681" t="str">
        <f>IF(C140="","",(AC140*AY140)/(1-INDEX(References!$O$4:$O$13,MATCH(Calculations!C140,References!$H$4:$H$13,0)))*((1-AZ140)*(1+BA140)))</f>
        <v/>
      </c>
      <c r="BC140" s="682" t="str">
        <f>IF(C140="","",(AJ140/(1-INDEX(References!$P$4:$P$13,MATCH(Calculations!C140,References!$H$4:$H$13,0)))*((1-AZ140)*(1+BA140))))</f>
        <v/>
      </c>
      <c r="BE140" s="683" t="str">
        <f>IF(D140="","",(INDEX(References!$I$4:$I$13,MATCH(Calculations!D140,References!$H$4:$H$13,0))))</f>
        <v/>
      </c>
      <c r="BF140" s="680" t="str">
        <f>IF(D140="","",INDEX(References!$M$4:$M$13,MATCH(Calculations!D140,References!$H$4:$H$13,0)))</f>
        <v/>
      </c>
      <c r="BG140" s="680" t="str">
        <f>IF(D140="","",INDEX(References!$N$4:$N$13,MATCH(Calculations!D140,References!$H$4:$H$13,0)))</f>
        <v/>
      </c>
      <c r="BH140" s="681" t="str">
        <f>IF(D140="","",(AD140*BE140)/(1-INDEX(References!$O$4:$O$13,MATCH(Calculations!D140,References!$H$4:$H$13,0)))*((1-BF140)*(1+BG140)))</f>
        <v/>
      </c>
      <c r="BI140" s="682" t="str">
        <f>IF(D140="","",AK140/(1-INDEX(References!$P$4:$P$13,MATCH(Calculations!D140,References!$H$4:$H$13,0)))*((1-BF140)*(1+BG140)))</f>
        <v/>
      </c>
      <c r="BK140" s="679" t="str">
        <f t="shared" si="87"/>
        <v/>
      </c>
      <c r="BL140" s="680" t="str">
        <f t="shared" si="88"/>
        <v/>
      </c>
      <c r="BM140" s="680" t="str">
        <f>IF(OR(C140="",I140=""),"",IF(U140="PASS",ROUND(BK140/X140,References!$B$22),IF(NOT(V140="YES"),0,ROUND(BK140/X140,References!$B$22))))</f>
        <v/>
      </c>
      <c r="BN140" s="680">
        <f>IF(OR(D140="",L140=""),0,ROUND(BL140/Y140,References!$B$22))</f>
        <v>0</v>
      </c>
      <c r="BO140" s="684" t="str">
        <f>IF(AND(C140="",D140=""),"",IF(C140="",INDEX(References!#REF!,MATCH(Calculations!$D140,References!#REF!,0)),(INDEX(References!$L$4:$L$13,MATCH(Calculations!$C140,References!$H$4:$H$13,0)))))</f>
        <v/>
      </c>
      <c r="BP140" s="684" t="str">
        <f t="shared" si="89"/>
        <v/>
      </c>
      <c r="BQ140" s="684" t="str">
        <f t="shared" si="90"/>
        <v/>
      </c>
      <c r="BR140" s="684" t="str">
        <f t="shared" si="91"/>
        <v/>
      </c>
      <c r="BS140" s="691" t="str">
        <f t="shared" si="92"/>
        <v/>
      </c>
      <c r="BU140" s="692" t="str">
        <f>IF(AH140="","",AH140*References!$B$47)</f>
        <v/>
      </c>
      <c r="BV140" s="693" t="str">
        <f>IF(AI140="","",AI140*References!$B$47)</f>
        <v/>
      </c>
      <c r="BW140" s="693" t="str">
        <f>IF(AJ140="","",AJ140*References!$B$47)</f>
        <v/>
      </c>
      <c r="BX140" s="682">
        <f>IF(AK140="","",AK140*References!$B$47)</f>
        <v>0</v>
      </c>
      <c r="BZ140" s="692">
        <f t="shared" si="93"/>
        <v>0</v>
      </c>
      <c r="CA140" s="693">
        <f t="shared" si="94"/>
        <v>0</v>
      </c>
      <c r="CB140" s="693" t="str">
        <f t="shared" si="95"/>
        <v/>
      </c>
      <c r="CC140" s="693" t="str">
        <f t="shared" si="96"/>
        <v/>
      </c>
      <c r="CD140" s="682" t="str">
        <f t="shared" si="97"/>
        <v/>
      </c>
    </row>
    <row r="141" spans="2:82" x14ac:dyDescent="0.2">
      <c r="B141" s="669">
        <v>136</v>
      </c>
      <c r="C141" s="250" t="str">
        <f>IF('Customer Inputs'!$C151="","",'Customer Inputs'!$C151)</f>
        <v/>
      </c>
      <c r="D141" s="250" t="str">
        <f>IF(OR('Customer Inputs'!E151="",'Customer Inputs'!E151="No"),"",IF(F141="YES",References!$H$13,References!$H$12))</f>
        <v/>
      </c>
      <c r="E141" s="250" t="str">
        <f>IF(C141="","",'Customer Inputs'!$W151)</f>
        <v/>
      </c>
      <c r="F141" s="250" t="str">
        <f>IF(OR('Customer Inputs'!T151="",'Customer Inputs'!T151="No"),"","Yes")</f>
        <v/>
      </c>
      <c r="G141" s="251" t="str">
        <f>IF(C141="","",'Customer Inputs'!$M151)</f>
        <v/>
      </c>
      <c r="H141" s="251" t="str">
        <f t="shared" si="70"/>
        <v/>
      </c>
      <c r="I141" s="251" t="str">
        <f>IF(C141="","",'Customer Inputs'!$K151)</f>
        <v/>
      </c>
      <c r="J141" s="251" t="str">
        <f t="shared" si="71"/>
        <v/>
      </c>
      <c r="K141" s="251" t="str">
        <f t="shared" si="72"/>
        <v/>
      </c>
      <c r="L141" s="251" t="str">
        <f>IF(OR(D141="",'Customer Inputs'!$L151=""),"",'Customer Inputs'!$L151)</f>
        <v/>
      </c>
      <c r="M141" s="251" t="str">
        <f>IF(AND(C141="",D141=""),"",'Customer Inputs'!$AD151)</f>
        <v/>
      </c>
      <c r="N141" s="251" t="str">
        <f t="shared" si="73"/>
        <v/>
      </c>
      <c r="O141" s="690" t="str">
        <f>IF(AND(C141="",D141=""),"",'Customer Inputs'!$AB151)</f>
        <v/>
      </c>
      <c r="P141" s="251" t="str">
        <f>IF(OR(AA141=0,AA141&lt;0),"",IF(OR(C141="L734",C141="L734-P",C141="L744",C141="L744-P"),'Customer Inputs'!AB151,O141))</f>
        <v/>
      </c>
      <c r="Q141" s="251" t="str">
        <f t="shared" si="74"/>
        <v/>
      </c>
      <c r="R141" s="252" t="str">
        <f>IF(AND(C141="",D141=""),"",INDEX(References!$E$4:$E$65,MATCH('Customer Inputs'!$T$6,References!$D$4:$D$65,0)))</f>
        <v/>
      </c>
      <c r="S141" s="672" t="str">
        <f t="shared" si="69"/>
        <v/>
      </c>
      <c r="T141" s="673" t="str">
        <f t="shared" si="75"/>
        <v/>
      </c>
      <c r="U141" s="674" t="str">
        <f>IF(OR(M141=0,O141=0,'Customer Inputs'!Q151="",R141=0),"","PASS")</f>
        <v/>
      </c>
      <c r="V141" s="674" t="str">
        <f>IF(ADMIN!AE141="YES","YES",IF(ADMIN!AE141="NO","NO",""))</f>
        <v/>
      </c>
      <c r="W141" s="674" t="str">
        <f t="shared" si="76"/>
        <v/>
      </c>
      <c r="X141" s="674" t="str">
        <f t="shared" si="77"/>
        <v/>
      </c>
      <c r="Y141" s="674" t="str">
        <f t="shared" si="78"/>
        <v/>
      </c>
      <c r="Z141" s="255" t="str">
        <f>IF(AND(C141="",D141=""),"",IF(C141="",INDEX(References!$J$4:$J$13,MATCH(Calculations!$D141,References!H$4:$H$13,0)),(INDEX(References!$J$4:$J$13,MATCH(Calculations!$C141,References!H$4:$H$13,0)))))</f>
        <v/>
      </c>
      <c r="AA141" s="675" t="str">
        <f t="shared" si="79"/>
        <v/>
      </c>
      <c r="AB141" s="256" t="str">
        <f t="shared" si="80"/>
        <v/>
      </c>
      <c r="AC141" s="676" t="str">
        <f>IF(OR(C141="",I141=""),"",IF(U141="PASS",ROUND(AA141/X141,References!$B$23),IF(NOT(V141="YES"),0,ROUND(AA141/X141,References!$B$23))))</f>
        <v/>
      </c>
      <c r="AD141" s="676" t="str">
        <f>IF(AND(C141="",D141=""),"",IF(OR(D141=0,L141=0,Y141=""),0,ROUND(AB141/Y141,References!$B$23)))</f>
        <v/>
      </c>
      <c r="AE141" s="256" t="str">
        <f>IF(OR(C141="",I141=""),"",IF(U141="PASS",ROUND(AC141*X141,References!$B$23),IF(NOT(V141="YES"),0,ROUND(AC141*X141,References!$B$23))))</f>
        <v/>
      </c>
      <c r="AF141" s="256" t="str">
        <f>IF(AND(C141="",D141=""),"",IF(OR(D141=0,L141=0,Y141=""),0,ROUND(AD141*Y141,References!$B$23)))</f>
        <v/>
      </c>
      <c r="AG141" s="257" t="str">
        <f>IF(AND(C141="",D141=""),"",IF(C141="",INDEX(References!$K$4:$K$13,MATCH(Calculations!$D141,References!$H$4:$H$13,0)),INDEX(References!$K$4:$K$13,MATCH(Calculations!C141,References!$H$4:$H$13,0))))</f>
        <v/>
      </c>
      <c r="AH141" s="256" t="str">
        <f t="shared" ref="AH141:AH204" si="98">IF(OR(C141="",I141=""),"",IF(U141="PASS",IF(F141="Yes",((1-S141)*AG141*R141*(M141*O141)/1000)-((1-S141)*AG141*R141*(G141*I141)/1000),(AG141*T141/1000)*R141),IF(NOT(V141="YES"),0,IF(F141="Yes",((1-S141)*AG141*R141*(M141*O141)/1000)-((1-S141)*AG141*R141*(G141*I141)/1000),(AG141*T141/1000)*R141))))</f>
        <v/>
      </c>
      <c r="AI141" s="256" t="str">
        <f t="shared" ref="AI141:AI204" si="99">IF(OR(D141="",L141=""),"",IF(C141="",(S141*AG141*(M141*O141)/1000)*R141,IF(F141="Yes",0,(S141*AG141*(G141*I141)/1000)*R141)))</f>
        <v/>
      </c>
      <c r="AJ141" s="257" t="str">
        <f>IF(OR(C141="",I141=""),"",IF(U141="PASS",ROUND(AH141/X141,References!$B$22),IF(NOT(V141="YES"),0,ROUND(AH141/X141,References!$B$22))))</f>
        <v/>
      </c>
      <c r="AK141" s="257">
        <f>IF(OR(D141="",L141=""),0,ROUND(AI141/Y141,References!$B$22))</f>
        <v>0</v>
      </c>
      <c r="AL141" s="258">
        <f>IF(OR(C141="",I141=""),0,IF(U141="PASS",ROUND(AJ141*X141,References!$B$22)))</f>
        <v>0</v>
      </c>
      <c r="AM141" s="258">
        <f>IF(OR(D141="",L141=""),0,IF(U141="PASS",ROUND(AK141*Y141,References!$B$22)))</f>
        <v>0</v>
      </c>
      <c r="AN141" s="258" t="str">
        <f t="shared" si="81"/>
        <v/>
      </c>
      <c r="AO141" s="259" t="str">
        <f>IF(D141="","",IF('Customer Information'!$L$15="Yes",(INDEX(References!$H$4:$AG$13,MATCH(Calculations!D141,References!$H$4:$H$13,0),25)),IF('Customer Information'!$L$15="No",(INDEX(References!$H$4:$AG$13,MATCH(Calculations!D141,References!$H$4:$H$13,0),24)))))</f>
        <v/>
      </c>
      <c r="AP141" s="541" t="str">
        <f>IF(C141="","",IF('Customer Information'!$L$15="Yes",(INDEX(References!$H$4:$AG$13,MATCH(Calculations!C141,References!$H$4:$H$13,0),25)),IF('Customer Information'!$L$15="No",(INDEX(References!$H$4:$AG$13,MATCH(Calculations!C141,References!$H$4:$H$13,0),24)))))</f>
        <v/>
      </c>
      <c r="AQ141" s="677" t="str">
        <f t="shared" si="82"/>
        <v/>
      </c>
      <c r="AR141" s="541" t="str">
        <f t="shared" si="83"/>
        <v/>
      </c>
      <c r="AS141" s="541">
        <f>IF(D141="",0,INDEX(References!$AG$4:$AG$13,MATCH(D141,References!$H$4:$H$13,0)))</f>
        <v>0</v>
      </c>
      <c r="AT141" s="541">
        <f>IF(C141="",0,INDEX(References!$AG$4:$AG$12,MATCH(C141,References!$H$4:$H$12,0)))</f>
        <v>0</v>
      </c>
      <c r="AU141" s="677" t="str">
        <f t="shared" si="84"/>
        <v/>
      </c>
      <c r="AV141" s="541" t="str">
        <f t="shared" si="85"/>
        <v/>
      </c>
      <c r="AW141" s="678" t="str">
        <f t="shared" si="86"/>
        <v/>
      </c>
      <c r="AX141" s="249"/>
      <c r="AY141" s="679" t="str">
        <f>IF(C141="","",INDEX(References!$I$4:$I$13,MATCH(Calculations!C141,References!$H$4:$H$13,0)))</f>
        <v/>
      </c>
      <c r="AZ141" s="680" t="str">
        <f>IF(C141="","",INDEX(References!$M$4:$M$13,MATCH(Calculations!C141,References!$H$4:$H$13,0)))</f>
        <v/>
      </c>
      <c r="BA141" s="680" t="str">
        <f>IF(C141="","",INDEX(References!$N$4:$N$13,MATCH(Calculations!C141,References!$H$4:$H$13,0)))</f>
        <v/>
      </c>
      <c r="BB141" s="681" t="str">
        <f>IF(C141="","",(AC141*AY141)/(1-INDEX(References!$O$4:$O$13,MATCH(Calculations!C141,References!$H$4:$H$13,0)))*((1-AZ141)*(1+BA141)))</f>
        <v/>
      </c>
      <c r="BC141" s="682" t="str">
        <f>IF(C141="","",(AJ141/(1-INDEX(References!$P$4:$P$13,MATCH(Calculations!C141,References!$H$4:$H$13,0)))*((1-AZ141)*(1+BA141))))</f>
        <v/>
      </c>
      <c r="BE141" s="683" t="str">
        <f>IF(D141="","",(INDEX(References!$I$4:$I$13,MATCH(Calculations!D141,References!$H$4:$H$13,0))))</f>
        <v/>
      </c>
      <c r="BF141" s="680" t="str">
        <f>IF(D141="","",INDEX(References!$M$4:$M$13,MATCH(Calculations!D141,References!$H$4:$H$13,0)))</f>
        <v/>
      </c>
      <c r="BG141" s="680" t="str">
        <f>IF(D141="","",INDEX(References!$N$4:$N$13,MATCH(Calculations!D141,References!$H$4:$H$13,0)))</f>
        <v/>
      </c>
      <c r="BH141" s="681" t="str">
        <f>IF(D141="","",(AD141*BE141)/(1-INDEX(References!$O$4:$O$13,MATCH(Calculations!D141,References!$H$4:$H$13,0)))*((1-BF141)*(1+BG141)))</f>
        <v/>
      </c>
      <c r="BI141" s="682" t="str">
        <f>IF(D141="","",AK141/(1-INDEX(References!$P$4:$P$13,MATCH(Calculations!D141,References!$H$4:$H$13,0)))*((1-BF141)*(1+BG141)))</f>
        <v/>
      </c>
      <c r="BK141" s="679" t="str">
        <f t="shared" si="87"/>
        <v/>
      </c>
      <c r="BL141" s="680" t="str">
        <f t="shared" si="88"/>
        <v/>
      </c>
      <c r="BM141" s="680" t="str">
        <f>IF(OR(C141="",I141=""),"",IF(U141="PASS",ROUND(BK141/X141,References!$B$22),IF(NOT(V141="YES"),0,ROUND(BK141/X141,References!$B$22))))</f>
        <v/>
      </c>
      <c r="BN141" s="680">
        <f>IF(OR(D141="",L141=""),0,ROUND(BL141/Y141,References!$B$22))</f>
        <v>0</v>
      </c>
      <c r="BO141" s="684" t="str">
        <f>IF(AND(C141="",D141=""),"",IF(C141="",INDEX(References!#REF!,MATCH(Calculations!$D141,References!#REF!,0)),(INDEX(References!$L$4:$L$13,MATCH(Calculations!$C141,References!$H$4:$H$13,0)))))</f>
        <v/>
      </c>
      <c r="BP141" s="684" t="str">
        <f t="shared" si="89"/>
        <v/>
      </c>
      <c r="BQ141" s="684" t="str">
        <f t="shared" si="90"/>
        <v/>
      </c>
      <c r="BR141" s="684" t="str">
        <f t="shared" si="91"/>
        <v/>
      </c>
      <c r="BS141" s="691" t="str">
        <f t="shared" si="92"/>
        <v/>
      </c>
      <c r="BU141" s="692" t="str">
        <f>IF(AH141="","",AH141*References!$B$47)</f>
        <v/>
      </c>
      <c r="BV141" s="693" t="str">
        <f>IF(AI141="","",AI141*References!$B$47)</f>
        <v/>
      </c>
      <c r="BW141" s="693" t="str">
        <f>IF(AJ141="","",AJ141*References!$B$47)</f>
        <v/>
      </c>
      <c r="BX141" s="682">
        <f>IF(AK141="","",AK141*References!$B$47)</f>
        <v>0</v>
      </c>
      <c r="BZ141" s="692">
        <f t="shared" si="93"/>
        <v>0</v>
      </c>
      <c r="CA141" s="693">
        <f t="shared" si="94"/>
        <v>0</v>
      </c>
      <c r="CB141" s="693" t="str">
        <f t="shared" si="95"/>
        <v/>
      </c>
      <c r="CC141" s="693" t="str">
        <f t="shared" si="96"/>
        <v/>
      </c>
      <c r="CD141" s="682" t="str">
        <f t="shared" si="97"/>
        <v/>
      </c>
    </row>
    <row r="142" spans="2:82" x14ac:dyDescent="0.2">
      <c r="B142" s="669">
        <v>137</v>
      </c>
      <c r="C142" s="250" t="str">
        <f>IF('Customer Inputs'!$C152="","",'Customer Inputs'!$C152)</f>
        <v/>
      </c>
      <c r="D142" s="250" t="str">
        <f>IF(OR('Customer Inputs'!E152="",'Customer Inputs'!E152="No"),"",IF(F142="YES",References!$H$13,References!$H$12))</f>
        <v/>
      </c>
      <c r="E142" s="250" t="str">
        <f>IF(C142="","",'Customer Inputs'!$W152)</f>
        <v/>
      </c>
      <c r="F142" s="250" t="str">
        <f>IF(OR('Customer Inputs'!T152="",'Customer Inputs'!T152="No"),"","Yes")</f>
        <v/>
      </c>
      <c r="G142" s="251" t="str">
        <f>IF(C142="","",'Customer Inputs'!$M152)</f>
        <v/>
      </c>
      <c r="H142" s="251" t="str">
        <f t="shared" si="70"/>
        <v/>
      </c>
      <c r="I142" s="251" t="str">
        <f>IF(C142="","",'Customer Inputs'!$K152)</f>
        <v/>
      </c>
      <c r="J142" s="251" t="str">
        <f t="shared" si="71"/>
        <v/>
      </c>
      <c r="K142" s="251" t="str">
        <f t="shared" si="72"/>
        <v/>
      </c>
      <c r="L142" s="251" t="str">
        <f>IF(OR(D142="",'Customer Inputs'!$L152=""),"",'Customer Inputs'!$L152)</f>
        <v/>
      </c>
      <c r="M142" s="251" t="str">
        <f>IF(AND(C142="",D142=""),"",'Customer Inputs'!$AD152)</f>
        <v/>
      </c>
      <c r="N142" s="251" t="str">
        <f t="shared" si="73"/>
        <v/>
      </c>
      <c r="O142" s="690" t="str">
        <f>IF(AND(C142="",D142=""),"",'Customer Inputs'!$AB152)</f>
        <v/>
      </c>
      <c r="P142" s="251" t="str">
        <f>IF(OR(AA142=0,AA142&lt;0),"",IF(OR(C142="L734",C142="L734-P",C142="L744",C142="L744-P"),'Customer Inputs'!AB152,O142))</f>
        <v/>
      </c>
      <c r="Q142" s="251" t="str">
        <f t="shared" si="74"/>
        <v/>
      </c>
      <c r="R142" s="252" t="str">
        <f>IF(AND(C142="",D142=""),"",INDEX(References!$E$4:$E$65,MATCH('Customer Inputs'!$T$6,References!$D$4:$D$65,0)))</f>
        <v/>
      </c>
      <c r="S142" s="672" t="str">
        <f t="shared" si="69"/>
        <v/>
      </c>
      <c r="T142" s="673" t="str">
        <f t="shared" si="75"/>
        <v/>
      </c>
      <c r="U142" s="674" t="str">
        <f>IF(OR(M142=0,O142=0,'Customer Inputs'!Q152="",R142=0),"","PASS")</f>
        <v/>
      </c>
      <c r="V142" s="674" t="str">
        <f>IF(ADMIN!AE142="YES","YES",IF(ADMIN!AE142="NO","NO",""))</f>
        <v/>
      </c>
      <c r="W142" s="674" t="str">
        <f t="shared" si="76"/>
        <v/>
      </c>
      <c r="X142" s="674" t="str">
        <f t="shared" si="77"/>
        <v/>
      </c>
      <c r="Y142" s="674" t="str">
        <f t="shared" si="78"/>
        <v/>
      </c>
      <c r="Z142" s="255" t="str">
        <f>IF(AND(C142="",D142=""),"",IF(C142="",INDEX(References!$J$4:$J$13,MATCH(Calculations!$D142,References!H$4:$H$13,0)),(INDEX(References!$J$4:$J$13,MATCH(Calculations!$C142,References!H$4:$H$13,0)))))</f>
        <v/>
      </c>
      <c r="AA142" s="675" t="str">
        <f t="shared" si="79"/>
        <v/>
      </c>
      <c r="AB142" s="256" t="str">
        <f t="shared" si="80"/>
        <v/>
      </c>
      <c r="AC142" s="676" t="str">
        <f>IF(OR(C142="",I142=""),"",IF(U142="PASS",ROUND(AA142/X142,References!$B$23),IF(NOT(V142="YES"),0,ROUND(AA142/X142,References!$B$23))))</f>
        <v/>
      </c>
      <c r="AD142" s="676" t="str">
        <f>IF(AND(C142="",D142=""),"",IF(OR(D142=0,L142=0,Y142=""),0,ROUND(AB142/Y142,References!$B$23)))</f>
        <v/>
      </c>
      <c r="AE142" s="256" t="str">
        <f>IF(OR(C142="",I142=""),"",IF(U142="PASS",ROUND(AC142*X142,References!$B$23),IF(NOT(V142="YES"),0,ROUND(AC142*X142,References!$B$23))))</f>
        <v/>
      </c>
      <c r="AF142" s="256" t="str">
        <f>IF(AND(C142="",D142=""),"",IF(OR(D142=0,L142=0,Y142=""),0,ROUND(AD142*Y142,References!$B$23)))</f>
        <v/>
      </c>
      <c r="AG142" s="257" t="str">
        <f>IF(AND(C142="",D142=""),"",IF(C142="",INDEX(References!$K$4:$K$13,MATCH(Calculations!$D142,References!$H$4:$H$13,0)),INDEX(References!$K$4:$K$13,MATCH(Calculations!C142,References!$H$4:$H$13,0))))</f>
        <v/>
      </c>
      <c r="AH142" s="256" t="str">
        <f t="shared" si="98"/>
        <v/>
      </c>
      <c r="AI142" s="256" t="str">
        <f t="shared" si="99"/>
        <v/>
      </c>
      <c r="AJ142" s="257" t="str">
        <f>IF(OR(C142="",I142=""),"",IF(U142="PASS",ROUND(AH142/X142,References!$B$22),IF(NOT(V142="YES"),0,ROUND(AH142/X142,References!$B$22))))</f>
        <v/>
      </c>
      <c r="AK142" s="257">
        <f>IF(OR(D142="",L142=""),0,ROUND(AI142/Y142,References!$B$22))</f>
        <v>0</v>
      </c>
      <c r="AL142" s="258">
        <f>IF(OR(C142="",I142=""),0,IF(U142="PASS",ROUND(AJ142*X142,References!$B$22)))</f>
        <v>0</v>
      </c>
      <c r="AM142" s="258">
        <f>IF(OR(D142="",L142=""),0,IF(U142="PASS",ROUND(AK142*Y142,References!$B$22)))</f>
        <v>0</v>
      </c>
      <c r="AN142" s="258" t="str">
        <f t="shared" si="81"/>
        <v/>
      </c>
      <c r="AO142" s="259" t="str">
        <f>IF(D142="","",IF('Customer Information'!$L$15="Yes",(INDEX(References!$H$4:$AG$13,MATCH(Calculations!D142,References!$H$4:$H$13,0),25)),IF('Customer Information'!$L$15="No",(INDEX(References!$H$4:$AG$13,MATCH(Calculations!D142,References!$H$4:$H$13,0),24)))))</f>
        <v/>
      </c>
      <c r="AP142" s="541" t="str">
        <f>IF(C142="","",IF('Customer Information'!$L$15="Yes",(INDEX(References!$H$4:$AG$13,MATCH(Calculations!C142,References!$H$4:$H$13,0),25)),IF('Customer Information'!$L$15="No",(INDEX(References!$H$4:$AG$13,MATCH(Calculations!C142,References!$H$4:$H$13,0),24)))))</f>
        <v/>
      </c>
      <c r="AQ142" s="677" t="str">
        <f t="shared" si="82"/>
        <v/>
      </c>
      <c r="AR142" s="541" t="str">
        <f t="shared" si="83"/>
        <v/>
      </c>
      <c r="AS142" s="541">
        <f>IF(D142="",0,INDEX(References!$AG$4:$AG$13,MATCH(D142,References!$H$4:$H$13,0)))</f>
        <v>0</v>
      </c>
      <c r="AT142" s="541">
        <f>IF(C142="",0,INDEX(References!$AG$4:$AG$12,MATCH(C142,References!$H$4:$H$12,0)))</f>
        <v>0</v>
      </c>
      <c r="AU142" s="677" t="str">
        <f t="shared" si="84"/>
        <v/>
      </c>
      <c r="AV142" s="541" t="str">
        <f t="shared" si="85"/>
        <v/>
      </c>
      <c r="AW142" s="678" t="str">
        <f t="shared" si="86"/>
        <v/>
      </c>
      <c r="AX142" s="249"/>
      <c r="AY142" s="679" t="str">
        <f>IF(C142="","",INDEX(References!$I$4:$I$13,MATCH(Calculations!C142,References!$H$4:$H$13,0)))</f>
        <v/>
      </c>
      <c r="AZ142" s="680" t="str">
        <f>IF(C142="","",INDEX(References!$M$4:$M$13,MATCH(Calculations!C142,References!$H$4:$H$13,0)))</f>
        <v/>
      </c>
      <c r="BA142" s="680" t="str">
        <f>IF(C142="","",INDEX(References!$N$4:$N$13,MATCH(Calculations!C142,References!$H$4:$H$13,0)))</f>
        <v/>
      </c>
      <c r="BB142" s="681" t="str">
        <f>IF(C142="","",(AC142*AY142)/(1-INDEX(References!$O$4:$O$13,MATCH(Calculations!C142,References!$H$4:$H$13,0)))*((1-AZ142)*(1+BA142)))</f>
        <v/>
      </c>
      <c r="BC142" s="682" t="str">
        <f>IF(C142="","",(AJ142/(1-INDEX(References!$P$4:$P$13,MATCH(Calculations!C142,References!$H$4:$H$13,0)))*((1-AZ142)*(1+BA142))))</f>
        <v/>
      </c>
      <c r="BE142" s="683" t="str">
        <f>IF(D142="","",(INDEX(References!$I$4:$I$13,MATCH(Calculations!D142,References!$H$4:$H$13,0))))</f>
        <v/>
      </c>
      <c r="BF142" s="680" t="str">
        <f>IF(D142="","",INDEX(References!$M$4:$M$13,MATCH(Calculations!D142,References!$H$4:$H$13,0)))</f>
        <v/>
      </c>
      <c r="BG142" s="680" t="str">
        <f>IF(D142="","",INDEX(References!$N$4:$N$13,MATCH(Calculations!D142,References!$H$4:$H$13,0)))</f>
        <v/>
      </c>
      <c r="BH142" s="681" t="str">
        <f>IF(D142="","",(AD142*BE142)/(1-INDEX(References!$O$4:$O$13,MATCH(Calculations!D142,References!$H$4:$H$13,0)))*((1-BF142)*(1+BG142)))</f>
        <v/>
      </c>
      <c r="BI142" s="682" t="str">
        <f>IF(D142="","",AK142/(1-INDEX(References!$P$4:$P$13,MATCH(Calculations!D142,References!$H$4:$H$13,0)))*((1-BF142)*(1+BG142)))</f>
        <v/>
      </c>
      <c r="BK142" s="679" t="str">
        <f t="shared" si="87"/>
        <v/>
      </c>
      <c r="BL142" s="680" t="str">
        <f t="shared" si="88"/>
        <v/>
      </c>
      <c r="BM142" s="680" t="str">
        <f>IF(OR(C142="",I142=""),"",IF(U142="PASS",ROUND(BK142/X142,References!$B$22),IF(NOT(V142="YES"),0,ROUND(BK142/X142,References!$B$22))))</f>
        <v/>
      </c>
      <c r="BN142" s="680">
        <f>IF(OR(D142="",L142=""),0,ROUND(BL142/Y142,References!$B$22))</f>
        <v>0</v>
      </c>
      <c r="BO142" s="684" t="str">
        <f>IF(AND(C142="",D142=""),"",IF(C142="",INDEX(References!#REF!,MATCH(Calculations!$D142,References!#REF!,0)),(INDEX(References!$L$4:$L$13,MATCH(Calculations!$C142,References!$H$4:$H$13,0)))))</f>
        <v/>
      </c>
      <c r="BP142" s="684" t="str">
        <f t="shared" si="89"/>
        <v/>
      </c>
      <c r="BQ142" s="684" t="str">
        <f t="shared" si="90"/>
        <v/>
      </c>
      <c r="BR142" s="684" t="str">
        <f t="shared" si="91"/>
        <v/>
      </c>
      <c r="BS142" s="691" t="str">
        <f t="shared" si="92"/>
        <v/>
      </c>
      <c r="BU142" s="692" t="str">
        <f>IF(AH142="","",AH142*References!$B$47)</f>
        <v/>
      </c>
      <c r="BV142" s="693" t="str">
        <f>IF(AI142="","",AI142*References!$B$47)</f>
        <v/>
      </c>
      <c r="BW142" s="693" t="str">
        <f>IF(AJ142="","",AJ142*References!$B$47)</f>
        <v/>
      </c>
      <c r="BX142" s="682">
        <f>IF(AK142="","",AK142*References!$B$47)</f>
        <v>0</v>
      </c>
      <c r="BZ142" s="692">
        <f t="shared" si="93"/>
        <v>0</v>
      </c>
      <c r="CA142" s="693">
        <f t="shared" si="94"/>
        <v>0</v>
      </c>
      <c r="CB142" s="693" t="str">
        <f t="shared" si="95"/>
        <v/>
      </c>
      <c r="CC142" s="693" t="str">
        <f t="shared" si="96"/>
        <v/>
      </c>
      <c r="CD142" s="682" t="str">
        <f t="shared" si="97"/>
        <v/>
      </c>
    </row>
    <row r="143" spans="2:82" x14ac:dyDescent="0.2">
      <c r="B143" s="669">
        <v>138</v>
      </c>
      <c r="C143" s="250" t="str">
        <f>IF('Customer Inputs'!$C153="","",'Customer Inputs'!$C153)</f>
        <v/>
      </c>
      <c r="D143" s="250" t="str">
        <f>IF(OR('Customer Inputs'!E153="",'Customer Inputs'!E153="No"),"",IF(F143="YES",References!$H$13,References!$H$12))</f>
        <v/>
      </c>
      <c r="E143" s="250" t="str">
        <f>IF(C143="","",'Customer Inputs'!$W153)</f>
        <v/>
      </c>
      <c r="F143" s="250" t="str">
        <f>IF(OR('Customer Inputs'!T153="",'Customer Inputs'!T153="No"),"","Yes")</f>
        <v/>
      </c>
      <c r="G143" s="251" t="str">
        <f>IF(C143="","",'Customer Inputs'!$M153)</f>
        <v/>
      </c>
      <c r="H143" s="251" t="str">
        <f t="shared" si="70"/>
        <v/>
      </c>
      <c r="I143" s="251" t="str">
        <f>IF(C143="","",'Customer Inputs'!$K153)</f>
        <v/>
      </c>
      <c r="J143" s="251" t="str">
        <f t="shared" si="71"/>
        <v/>
      </c>
      <c r="K143" s="251" t="str">
        <f t="shared" si="72"/>
        <v/>
      </c>
      <c r="L143" s="251" t="str">
        <f>IF(OR(D143="",'Customer Inputs'!$L153=""),"",'Customer Inputs'!$L153)</f>
        <v/>
      </c>
      <c r="M143" s="251" t="str">
        <f>IF(AND(C143="",D143=""),"",'Customer Inputs'!$AD153)</f>
        <v/>
      </c>
      <c r="N143" s="251" t="str">
        <f t="shared" si="73"/>
        <v/>
      </c>
      <c r="O143" s="690" t="str">
        <f>IF(AND(C143="",D143=""),"",'Customer Inputs'!$AB153)</f>
        <v/>
      </c>
      <c r="P143" s="251" t="str">
        <f>IF(OR(AA143=0,AA143&lt;0),"",IF(OR(C143="L734",C143="L734-P",C143="L744",C143="L744-P"),'Customer Inputs'!AB153,O143))</f>
        <v/>
      </c>
      <c r="Q143" s="251" t="str">
        <f t="shared" si="74"/>
        <v/>
      </c>
      <c r="R143" s="252" t="str">
        <f>IF(AND(C143="",D143=""),"",INDEX(References!$E$4:$E$65,MATCH('Customer Inputs'!$T$6,References!$D$4:$D$65,0)))</f>
        <v/>
      </c>
      <c r="S143" s="672" t="str">
        <f t="shared" si="69"/>
        <v/>
      </c>
      <c r="T143" s="673" t="str">
        <f t="shared" si="75"/>
        <v/>
      </c>
      <c r="U143" s="674" t="str">
        <f>IF(OR(M143=0,O143=0,'Customer Inputs'!Q153="",R143=0),"","PASS")</f>
        <v/>
      </c>
      <c r="V143" s="674" t="str">
        <f>IF(ADMIN!AE143="YES","YES",IF(ADMIN!AE143="NO","NO",""))</f>
        <v/>
      </c>
      <c r="W143" s="674" t="str">
        <f t="shared" si="76"/>
        <v/>
      </c>
      <c r="X143" s="674" t="str">
        <f t="shared" si="77"/>
        <v/>
      </c>
      <c r="Y143" s="674" t="str">
        <f t="shared" si="78"/>
        <v/>
      </c>
      <c r="Z143" s="255" t="str">
        <f>IF(AND(C143="",D143=""),"",IF(C143="",INDEX(References!$J$4:$J$13,MATCH(Calculations!$D143,References!H$4:$H$13,0)),(INDEX(References!$J$4:$J$13,MATCH(Calculations!$C143,References!H$4:$H$13,0)))))</f>
        <v/>
      </c>
      <c r="AA143" s="675" t="str">
        <f t="shared" si="79"/>
        <v/>
      </c>
      <c r="AB143" s="256" t="str">
        <f t="shared" si="80"/>
        <v/>
      </c>
      <c r="AC143" s="676" t="str">
        <f>IF(OR(C143="",I143=""),"",IF(U143="PASS",ROUND(AA143/X143,References!$B$23),IF(NOT(V143="YES"),0,ROUND(AA143/X143,References!$B$23))))</f>
        <v/>
      </c>
      <c r="AD143" s="676" t="str">
        <f>IF(AND(C143="",D143=""),"",IF(OR(D143=0,L143=0,Y143=""),0,ROUND(AB143/Y143,References!$B$23)))</f>
        <v/>
      </c>
      <c r="AE143" s="256" t="str">
        <f>IF(OR(C143="",I143=""),"",IF(U143="PASS",ROUND(AC143*X143,References!$B$23),IF(NOT(V143="YES"),0,ROUND(AC143*X143,References!$B$23))))</f>
        <v/>
      </c>
      <c r="AF143" s="256" t="str">
        <f>IF(AND(C143="",D143=""),"",IF(OR(D143=0,L143=0,Y143=""),0,ROUND(AD143*Y143,References!$B$23)))</f>
        <v/>
      </c>
      <c r="AG143" s="257" t="str">
        <f>IF(AND(C143="",D143=""),"",IF(C143="",INDEX(References!$K$4:$K$13,MATCH(Calculations!$D143,References!$H$4:$H$13,0)),INDEX(References!$K$4:$K$13,MATCH(Calculations!C143,References!$H$4:$H$13,0))))</f>
        <v/>
      </c>
      <c r="AH143" s="256" t="str">
        <f t="shared" si="98"/>
        <v/>
      </c>
      <c r="AI143" s="256" t="str">
        <f t="shared" si="99"/>
        <v/>
      </c>
      <c r="AJ143" s="257" t="str">
        <f>IF(OR(C143="",I143=""),"",IF(U143="PASS",ROUND(AH143/X143,References!$B$22),IF(NOT(V143="YES"),0,ROUND(AH143/X143,References!$B$22))))</f>
        <v/>
      </c>
      <c r="AK143" s="257">
        <f>IF(OR(D143="",L143=""),0,ROUND(AI143/Y143,References!$B$22))</f>
        <v>0</v>
      </c>
      <c r="AL143" s="258">
        <f>IF(OR(C143="",I143=""),0,IF(U143="PASS",ROUND(AJ143*X143,References!$B$22)))</f>
        <v>0</v>
      </c>
      <c r="AM143" s="258">
        <f>IF(OR(D143="",L143=""),0,IF(U143="PASS",ROUND(AK143*Y143,References!$B$22)))</f>
        <v>0</v>
      </c>
      <c r="AN143" s="258" t="str">
        <f t="shared" si="81"/>
        <v/>
      </c>
      <c r="AO143" s="259" t="str">
        <f>IF(D143="","",IF('Customer Information'!$L$15="Yes",(INDEX(References!$H$4:$AG$13,MATCH(Calculations!D143,References!$H$4:$H$13,0),25)),IF('Customer Information'!$L$15="No",(INDEX(References!$H$4:$AG$13,MATCH(Calculations!D143,References!$H$4:$H$13,0),24)))))</f>
        <v/>
      </c>
      <c r="AP143" s="541" t="str">
        <f>IF(C143="","",IF('Customer Information'!$L$15="Yes",(INDEX(References!$H$4:$AG$13,MATCH(Calculations!C143,References!$H$4:$H$13,0),25)),IF('Customer Information'!$L$15="No",(INDEX(References!$H$4:$AG$13,MATCH(Calculations!C143,References!$H$4:$H$13,0),24)))))</f>
        <v/>
      </c>
      <c r="AQ143" s="677" t="str">
        <f t="shared" si="82"/>
        <v/>
      </c>
      <c r="AR143" s="541" t="str">
        <f t="shared" si="83"/>
        <v/>
      </c>
      <c r="AS143" s="541">
        <f>IF(D143="",0,INDEX(References!$AG$4:$AG$13,MATCH(D143,References!$H$4:$H$13,0)))</f>
        <v>0</v>
      </c>
      <c r="AT143" s="541">
        <f>IF(C143="",0,INDEX(References!$AG$4:$AG$12,MATCH(C143,References!$H$4:$H$12,0)))</f>
        <v>0</v>
      </c>
      <c r="AU143" s="677" t="str">
        <f t="shared" si="84"/>
        <v/>
      </c>
      <c r="AV143" s="541" t="str">
        <f t="shared" si="85"/>
        <v/>
      </c>
      <c r="AW143" s="678" t="str">
        <f t="shared" si="86"/>
        <v/>
      </c>
      <c r="AX143" s="249"/>
      <c r="AY143" s="679" t="str">
        <f>IF(C143="","",INDEX(References!$I$4:$I$13,MATCH(Calculations!C143,References!$H$4:$H$13,0)))</f>
        <v/>
      </c>
      <c r="AZ143" s="680" t="str">
        <f>IF(C143="","",INDEX(References!$M$4:$M$13,MATCH(Calculations!C143,References!$H$4:$H$13,0)))</f>
        <v/>
      </c>
      <c r="BA143" s="680" t="str">
        <f>IF(C143="","",INDEX(References!$N$4:$N$13,MATCH(Calculations!C143,References!$H$4:$H$13,0)))</f>
        <v/>
      </c>
      <c r="BB143" s="681" t="str">
        <f>IF(C143="","",(AC143*AY143)/(1-INDEX(References!$O$4:$O$13,MATCH(Calculations!C143,References!$H$4:$H$13,0)))*((1-AZ143)*(1+BA143)))</f>
        <v/>
      </c>
      <c r="BC143" s="682" t="str">
        <f>IF(C143="","",(AJ143/(1-INDEX(References!$P$4:$P$13,MATCH(Calculations!C143,References!$H$4:$H$13,0)))*((1-AZ143)*(1+BA143))))</f>
        <v/>
      </c>
      <c r="BE143" s="683" t="str">
        <f>IF(D143="","",(INDEX(References!$I$4:$I$13,MATCH(Calculations!D143,References!$H$4:$H$13,0))))</f>
        <v/>
      </c>
      <c r="BF143" s="680" t="str">
        <f>IF(D143="","",INDEX(References!$M$4:$M$13,MATCH(Calculations!D143,References!$H$4:$H$13,0)))</f>
        <v/>
      </c>
      <c r="BG143" s="680" t="str">
        <f>IF(D143="","",INDEX(References!$N$4:$N$13,MATCH(Calculations!D143,References!$H$4:$H$13,0)))</f>
        <v/>
      </c>
      <c r="BH143" s="681" t="str">
        <f>IF(D143="","",(AD143*BE143)/(1-INDEX(References!$O$4:$O$13,MATCH(Calculations!D143,References!$H$4:$H$13,0)))*((1-BF143)*(1+BG143)))</f>
        <v/>
      </c>
      <c r="BI143" s="682" t="str">
        <f>IF(D143="","",AK143/(1-INDEX(References!$P$4:$P$13,MATCH(Calculations!D143,References!$H$4:$H$13,0)))*((1-BF143)*(1+BG143)))</f>
        <v/>
      </c>
      <c r="BK143" s="679" t="str">
        <f t="shared" si="87"/>
        <v/>
      </c>
      <c r="BL143" s="680" t="str">
        <f t="shared" si="88"/>
        <v/>
      </c>
      <c r="BM143" s="680" t="str">
        <f>IF(OR(C143="",I143=""),"",IF(U143="PASS",ROUND(BK143/X143,References!$B$22),IF(NOT(V143="YES"),0,ROUND(BK143/X143,References!$B$22))))</f>
        <v/>
      </c>
      <c r="BN143" s="680">
        <f>IF(OR(D143="",L143=""),0,ROUND(BL143/Y143,References!$B$22))</f>
        <v>0</v>
      </c>
      <c r="BO143" s="684" t="str">
        <f>IF(AND(C143="",D143=""),"",IF(C143="",INDEX(References!#REF!,MATCH(Calculations!$D143,References!#REF!,0)),(INDEX(References!$L$4:$L$13,MATCH(Calculations!$C143,References!$H$4:$H$13,0)))))</f>
        <v/>
      </c>
      <c r="BP143" s="684" t="str">
        <f t="shared" si="89"/>
        <v/>
      </c>
      <c r="BQ143" s="684" t="str">
        <f t="shared" si="90"/>
        <v/>
      </c>
      <c r="BR143" s="684" t="str">
        <f t="shared" si="91"/>
        <v/>
      </c>
      <c r="BS143" s="691" t="str">
        <f t="shared" si="92"/>
        <v/>
      </c>
      <c r="BU143" s="692" t="str">
        <f>IF(AH143="","",AH143*References!$B$47)</f>
        <v/>
      </c>
      <c r="BV143" s="693" t="str">
        <f>IF(AI143="","",AI143*References!$B$47)</f>
        <v/>
      </c>
      <c r="BW143" s="693" t="str">
        <f>IF(AJ143="","",AJ143*References!$B$47)</f>
        <v/>
      </c>
      <c r="BX143" s="682">
        <f>IF(AK143="","",AK143*References!$B$47)</f>
        <v>0</v>
      </c>
      <c r="BZ143" s="692">
        <f t="shared" si="93"/>
        <v>0</v>
      </c>
      <c r="CA143" s="693">
        <f t="shared" si="94"/>
        <v>0</v>
      </c>
      <c r="CB143" s="693" t="str">
        <f t="shared" si="95"/>
        <v/>
      </c>
      <c r="CC143" s="693" t="str">
        <f t="shared" si="96"/>
        <v/>
      </c>
      <c r="CD143" s="682" t="str">
        <f t="shared" si="97"/>
        <v/>
      </c>
    </row>
    <row r="144" spans="2:82" x14ac:dyDescent="0.2">
      <c r="B144" s="669">
        <v>139</v>
      </c>
      <c r="C144" s="250" t="str">
        <f>IF('Customer Inputs'!$C154="","",'Customer Inputs'!$C154)</f>
        <v/>
      </c>
      <c r="D144" s="250" t="str">
        <f>IF(OR('Customer Inputs'!E154="",'Customer Inputs'!E154="No"),"",IF(F144="YES",References!$H$13,References!$H$12))</f>
        <v/>
      </c>
      <c r="E144" s="250" t="str">
        <f>IF(C144="","",'Customer Inputs'!$W154)</f>
        <v/>
      </c>
      <c r="F144" s="250" t="str">
        <f>IF(OR('Customer Inputs'!T154="",'Customer Inputs'!T154="No"),"","Yes")</f>
        <v/>
      </c>
      <c r="G144" s="251" t="str">
        <f>IF(C144="","",'Customer Inputs'!$M154)</f>
        <v/>
      </c>
      <c r="H144" s="251" t="str">
        <f t="shared" si="70"/>
        <v/>
      </c>
      <c r="I144" s="251" t="str">
        <f>IF(C144="","",'Customer Inputs'!$K154)</f>
        <v/>
      </c>
      <c r="J144" s="251" t="str">
        <f t="shared" si="71"/>
        <v/>
      </c>
      <c r="K144" s="251" t="str">
        <f t="shared" si="72"/>
        <v/>
      </c>
      <c r="L144" s="251" t="str">
        <f>IF(OR(D144="",'Customer Inputs'!$L154=""),"",'Customer Inputs'!$L154)</f>
        <v/>
      </c>
      <c r="M144" s="251" t="str">
        <f>IF(AND(C144="",D144=""),"",'Customer Inputs'!$AD154)</f>
        <v/>
      </c>
      <c r="N144" s="251" t="str">
        <f t="shared" si="73"/>
        <v/>
      </c>
      <c r="O144" s="690" t="str">
        <f>IF(AND(C144="",D144=""),"",'Customer Inputs'!$AB154)</f>
        <v/>
      </c>
      <c r="P144" s="251" t="str">
        <f>IF(OR(AA144=0,AA144&lt;0),"",IF(OR(C144="L734",C144="L734-P",C144="L744",C144="L744-P"),'Customer Inputs'!AB154,O144))</f>
        <v/>
      </c>
      <c r="Q144" s="251" t="str">
        <f t="shared" si="74"/>
        <v/>
      </c>
      <c r="R144" s="252" t="str">
        <f>IF(AND(C144="",D144=""),"",INDEX(References!$E$4:$E$65,MATCH('Customer Inputs'!$T$6,References!$D$4:$D$65,0)))</f>
        <v/>
      </c>
      <c r="S144" s="672" t="str">
        <f t="shared" si="69"/>
        <v/>
      </c>
      <c r="T144" s="673" t="str">
        <f t="shared" si="75"/>
        <v/>
      </c>
      <c r="U144" s="674" t="str">
        <f>IF(OR(M144=0,O144=0,'Customer Inputs'!Q154="",R144=0),"","PASS")</f>
        <v/>
      </c>
      <c r="V144" s="674" t="str">
        <f>IF(ADMIN!AE144="YES","YES",IF(ADMIN!AE144="NO","NO",""))</f>
        <v/>
      </c>
      <c r="W144" s="674" t="str">
        <f t="shared" si="76"/>
        <v/>
      </c>
      <c r="X144" s="674" t="str">
        <f t="shared" si="77"/>
        <v/>
      </c>
      <c r="Y144" s="674" t="str">
        <f t="shared" si="78"/>
        <v/>
      </c>
      <c r="Z144" s="255" t="str">
        <f>IF(AND(C144="",D144=""),"",IF(C144="",INDEX(References!$J$4:$J$13,MATCH(Calculations!$D144,References!H$4:$H$13,0)),(INDEX(References!$J$4:$J$13,MATCH(Calculations!$C144,References!H$4:$H$13,0)))))</f>
        <v/>
      </c>
      <c r="AA144" s="675" t="str">
        <f t="shared" si="79"/>
        <v/>
      </c>
      <c r="AB144" s="256" t="str">
        <f t="shared" si="80"/>
        <v/>
      </c>
      <c r="AC144" s="676" t="str">
        <f>IF(OR(C144="",I144=""),"",IF(U144="PASS",ROUND(AA144/X144,References!$B$23),IF(NOT(V144="YES"),0,ROUND(AA144/X144,References!$B$23))))</f>
        <v/>
      </c>
      <c r="AD144" s="676" t="str">
        <f>IF(AND(C144="",D144=""),"",IF(OR(D144=0,L144=0,Y144=""),0,ROUND(AB144/Y144,References!$B$23)))</f>
        <v/>
      </c>
      <c r="AE144" s="256" t="str">
        <f>IF(OR(C144="",I144=""),"",IF(U144="PASS",ROUND(AC144*X144,References!$B$23),IF(NOT(V144="YES"),0,ROUND(AC144*X144,References!$B$23))))</f>
        <v/>
      </c>
      <c r="AF144" s="256" t="str">
        <f>IF(AND(C144="",D144=""),"",IF(OR(D144=0,L144=0,Y144=""),0,ROUND(AD144*Y144,References!$B$23)))</f>
        <v/>
      </c>
      <c r="AG144" s="257" t="str">
        <f>IF(AND(C144="",D144=""),"",IF(C144="",INDEX(References!$K$4:$K$13,MATCH(Calculations!$D144,References!$H$4:$H$13,0)),INDEX(References!$K$4:$K$13,MATCH(Calculations!C144,References!$H$4:$H$13,0))))</f>
        <v/>
      </c>
      <c r="AH144" s="256" t="str">
        <f t="shared" si="98"/>
        <v/>
      </c>
      <c r="AI144" s="256" t="str">
        <f t="shared" si="99"/>
        <v/>
      </c>
      <c r="AJ144" s="257" t="str">
        <f>IF(OR(C144="",I144=""),"",IF(U144="PASS",ROUND(AH144/X144,References!$B$22),IF(NOT(V144="YES"),0,ROUND(AH144/X144,References!$B$22))))</f>
        <v/>
      </c>
      <c r="AK144" s="257">
        <f>IF(OR(D144="",L144=""),0,ROUND(AI144/Y144,References!$B$22))</f>
        <v>0</v>
      </c>
      <c r="AL144" s="258">
        <f>IF(OR(C144="",I144=""),0,IF(U144="PASS",ROUND(AJ144*X144,References!$B$22)))</f>
        <v>0</v>
      </c>
      <c r="AM144" s="258">
        <f>IF(OR(D144="",L144=""),0,IF(U144="PASS",ROUND(AK144*Y144,References!$B$22)))</f>
        <v>0</v>
      </c>
      <c r="AN144" s="258" t="str">
        <f t="shared" si="81"/>
        <v/>
      </c>
      <c r="AO144" s="259" t="str">
        <f>IF(D144="","",IF('Customer Information'!$L$15="Yes",(INDEX(References!$H$4:$AG$13,MATCH(Calculations!D144,References!$H$4:$H$13,0),25)),IF('Customer Information'!$L$15="No",(INDEX(References!$H$4:$AG$13,MATCH(Calculations!D144,References!$H$4:$H$13,0),24)))))</f>
        <v/>
      </c>
      <c r="AP144" s="541" t="str">
        <f>IF(C144="","",IF('Customer Information'!$L$15="Yes",(INDEX(References!$H$4:$AG$13,MATCH(Calculations!C144,References!$H$4:$H$13,0),25)),IF('Customer Information'!$L$15="No",(INDEX(References!$H$4:$AG$13,MATCH(Calculations!C144,References!$H$4:$H$13,0),24)))))</f>
        <v/>
      </c>
      <c r="AQ144" s="677" t="str">
        <f t="shared" si="82"/>
        <v/>
      </c>
      <c r="AR144" s="541" t="str">
        <f t="shared" si="83"/>
        <v/>
      </c>
      <c r="AS144" s="541">
        <f>IF(D144="",0,INDEX(References!$AG$4:$AG$13,MATCH(D144,References!$H$4:$H$13,0)))</f>
        <v>0</v>
      </c>
      <c r="AT144" s="541">
        <f>IF(C144="",0,INDEX(References!$AG$4:$AG$12,MATCH(C144,References!$H$4:$H$12,0)))</f>
        <v>0</v>
      </c>
      <c r="AU144" s="677" t="str">
        <f t="shared" si="84"/>
        <v/>
      </c>
      <c r="AV144" s="541" t="str">
        <f t="shared" si="85"/>
        <v/>
      </c>
      <c r="AW144" s="678" t="str">
        <f t="shared" si="86"/>
        <v/>
      </c>
      <c r="AX144" s="249"/>
      <c r="AY144" s="679" t="str">
        <f>IF(C144="","",INDEX(References!$I$4:$I$13,MATCH(Calculations!C144,References!$H$4:$H$13,0)))</f>
        <v/>
      </c>
      <c r="AZ144" s="680" t="str">
        <f>IF(C144="","",INDEX(References!$M$4:$M$13,MATCH(Calculations!C144,References!$H$4:$H$13,0)))</f>
        <v/>
      </c>
      <c r="BA144" s="680" t="str">
        <f>IF(C144="","",INDEX(References!$N$4:$N$13,MATCH(Calculations!C144,References!$H$4:$H$13,0)))</f>
        <v/>
      </c>
      <c r="BB144" s="681" t="str">
        <f>IF(C144="","",(AC144*AY144)/(1-INDEX(References!$O$4:$O$13,MATCH(Calculations!C144,References!$H$4:$H$13,0)))*((1-AZ144)*(1+BA144)))</f>
        <v/>
      </c>
      <c r="BC144" s="682" t="str">
        <f>IF(C144="","",(AJ144/(1-INDEX(References!$P$4:$P$13,MATCH(Calculations!C144,References!$H$4:$H$13,0)))*((1-AZ144)*(1+BA144))))</f>
        <v/>
      </c>
      <c r="BE144" s="683" t="str">
        <f>IF(D144="","",(INDEX(References!$I$4:$I$13,MATCH(Calculations!D144,References!$H$4:$H$13,0))))</f>
        <v/>
      </c>
      <c r="BF144" s="680" t="str">
        <f>IF(D144="","",INDEX(References!$M$4:$M$13,MATCH(Calculations!D144,References!$H$4:$H$13,0)))</f>
        <v/>
      </c>
      <c r="BG144" s="680" t="str">
        <f>IF(D144="","",INDEX(References!$N$4:$N$13,MATCH(Calculations!D144,References!$H$4:$H$13,0)))</f>
        <v/>
      </c>
      <c r="BH144" s="681" t="str">
        <f>IF(D144="","",(AD144*BE144)/(1-INDEX(References!$O$4:$O$13,MATCH(Calculations!D144,References!$H$4:$H$13,0)))*((1-BF144)*(1+BG144)))</f>
        <v/>
      </c>
      <c r="BI144" s="682" t="str">
        <f>IF(D144="","",AK144/(1-INDEX(References!$P$4:$P$13,MATCH(Calculations!D144,References!$H$4:$H$13,0)))*((1-BF144)*(1+BG144)))</f>
        <v/>
      </c>
      <c r="BK144" s="679" t="str">
        <f t="shared" si="87"/>
        <v/>
      </c>
      <c r="BL144" s="680" t="str">
        <f t="shared" si="88"/>
        <v/>
      </c>
      <c r="BM144" s="680" t="str">
        <f>IF(OR(C144="",I144=""),"",IF(U144="PASS",ROUND(BK144/X144,References!$B$22),IF(NOT(V144="YES"),0,ROUND(BK144/X144,References!$B$22))))</f>
        <v/>
      </c>
      <c r="BN144" s="680">
        <f>IF(OR(D144="",L144=""),0,ROUND(BL144/Y144,References!$B$22))</f>
        <v>0</v>
      </c>
      <c r="BO144" s="684" t="str">
        <f>IF(AND(C144="",D144=""),"",IF(C144="",INDEX(References!#REF!,MATCH(Calculations!$D144,References!#REF!,0)),(INDEX(References!$L$4:$L$13,MATCH(Calculations!$C144,References!$H$4:$H$13,0)))))</f>
        <v/>
      </c>
      <c r="BP144" s="684" t="str">
        <f t="shared" si="89"/>
        <v/>
      </c>
      <c r="BQ144" s="684" t="str">
        <f t="shared" si="90"/>
        <v/>
      </c>
      <c r="BR144" s="684" t="str">
        <f t="shared" si="91"/>
        <v/>
      </c>
      <c r="BS144" s="691" t="str">
        <f t="shared" si="92"/>
        <v/>
      </c>
      <c r="BU144" s="692" t="str">
        <f>IF(AH144="","",AH144*References!$B$47)</f>
        <v/>
      </c>
      <c r="BV144" s="693" t="str">
        <f>IF(AI144="","",AI144*References!$B$47)</f>
        <v/>
      </c>
      <c r="BW144" s="693" t="str">
        <f>IF(AJ144="","",AJ144*References!$B$47)</f>
        <v/>
      </c>
      <c r="BX144" s="682">
        <f>IF(AK144="","",AK144*References!$B$47)</f>
        <v>0</v>
      </c>
      <c r="BZ144" s="692">
        <f t="shared" si="93"/>
        <v>0</v>
      </c>
      <c r="CA144" s="693">
        <f t="shared" si="94"/>
        <v>0</v>
      </c>
      <c r="CB144" s="693" t="str">
        <f t="shared" si="95"/>
        <v/>
      </c>
      <c r="CC144" s="693" t="str">
        <f t="shared" si="96"/>
        <v/>
      </c>
      <c r="CD144" s="682" t="str">
        <f t="shared" si="97"/>
        <v/>
      </c>
    </row>
    <row r="145" spans="2:82" x14ac:dyDescent="0.2">
      <c r="B145" s="669">
        <v>140</v>
      </c>
      <c r="C145" s="250" t="str">
        <f>IF('Customer Inputs'!$C155="","",'Customer Inputs'!$C155)</f>
        <v/>
      </c>
      <c r="D145" s="250" t="str">
        <f>IF(OR('Customer Inputs'!E155="",'Customer Inputs'!E155="No"),"",IF(F145="YES",References!$H$13,References!$H$12))</f>
        <v/>
      </c>
      <c r="E145" s="250" t="str">
        <f>IF(C145="","",'Customer Inputs'!$W155)</f>
        <v/>
      </c>
      <c r="F145" s="250" t="str">
        <f>IF(OR('Customer Inputs'!T155="",'Customer Inputs'!T155="No"),"","Yes")</f>
        <v/>
      </c>
      <c r="G145" s="251" t="str">
        <f>IF(C145="","",'Customer Inputs'!$M155)</f>
        <v/>
      </c>
      <c r="H145" s="251" t="str">
        <f t="shared" si="70"/>
        <v/>
      </c>
      <c r="I145" s="251" t="str">
        <f>IF(C145="","",'Customer Inputs'!$K155)</f>
        <v/>
      </c>
      <c r="J145" s="251" t="str">
        <f t="shared" si="71"/>
        <v/>
      </c>
      <c r="K145" s="251" t="str">
        <f t="shared" si="72"/>
        <v/>
      </c>
      <c r="L145" s="251" t="str">
        <f>IF(OR(D145="",'Customer Inputs'!$L155=""),"",'Customer Inputs'!$L155)</f>
        <v/>
      </c>
      <c r="M145" s="251" t="str">
        <f>IF(AND(C145="",D145=""),"",'Customer Inputs'!$AD155)</f>
        <v/>
      </c>
      <c r="N145" s="251" t="str">
        <f t="shared" si="73"/>
        <v/>
      </c>
      <c r="O145" s="690" t="str">
        <f>IF(AND(C145="",D145=""),"",'Customer Inputs'!$AB155)</f>
        <v/>
      </c>
      <c r="P145" s="251" t="str">
        <f>IF(OR(AA145=0,AA145&lt;0),"",IF(OR(C145="L734",C145="L734-P",C145="L744",C145="L744-P"),'Customer Inputs'!AB155,O145))</f>
        <v/>
      </c>
      <c r="Q145" s="251" t="str">
        <f t="shared" si="74"/>
        <v/>
      </c>
      <c r="R145" s="252" t="str">
        <f>IF(AND(C145="",D145=""),"",INDEX(References!$E$4:$E$65,MATCH('Customer Inputs'!$T$6,References!$D$4:$D$65,0)))</f>
        <v/>
      </c>
      <c r="S145" s="672" t="str">
        <f t="shared" si="69"/>
        <v/>
      </c>
      <c r="T145" s="673" t="str">
        <f t="shared" si="75"/>
        <v/>
      </c>
      <c r="U145" s="674" t="str">
        <f>IF(OR(M145=0,O145=0,'Customer Inputs'!Q155="",R145=0),"","PASS")</f>
        <v/>
      </c>
      <c r="V145" s="674" t="str">
        <f>IF(ADMIN!AE145="YES","YES",IF(ADMIN!AE145="NO","NO",""))</f>
        <v/>
      </c>
      <c r="W145" s="674" t="str">
        <f t="shared" si="76"/>
        <v/>
      </c>
      <c r="X145" s="674" t="str">
        <f t="shared" si="77"/>
        <v/>
      </c>
      <c r="Y145" s="674" t="str">
        <f t="shared" si="78"/>
        <v/>
      </c>
      <c r="Z145" s="255" t="str">
        <f>IF(AND(C145="",D145=""),"",IF(C145="",INDEX(References!$J$4:$J$13,MATCH(Calculations!$D145,References!H$4:$H$13,0)),(INDEX(References!$J$4:$J$13,MATCH(Calculations!$C145,References!H$4:$H$13,0)))))</f>
        <v/>
      </c>
      <c r="AA145" s="675" t="str">
        <f t="shared" si="79"/>
        <v/>
      </c>
      <c r="AB145" s="256" t="str">
        <f t="shared" si="80"/>
        <v/>
      </c>
      <c r="AC145" s="676" t="str">
        <f>IF(OR(C145="",I145=""),"",IF(U145="PASS",ROUND(AA145/X145,References!$B$23),IF(NOT(V145="YES"),0,ROUND(AA145/X145,References!$B$23))))</f>
        <v/>
      </c>
      <c r="AD145" s="676" t="str">
        <f>IF(AND(C145="",D145=""),"",IF(OR(D145=0,L145=0,Y145=""),0,ROUND(AB145/Y145,References!$B$23)))</f>
        <v/>
      </c>
      <c r="AE145" s="256" t="str">
        <f>IF(OR(C145="",I145=""),"",IF(U145="PASS",ROUND(AC145*X145,References!$B$23),IF(NOT(V145="YES"),0,ROUND(AC145*X145,References!$B$23))))</f>
        <v/>
      </c>
      <c r="AF145" s="256" t="str">
        <f>IF(AND(C145="",D145=""),"",IF(OR(D145=0,L145=0,Y145=""),0,ROUND(AD145*Y145,References!$B$23)))</f>
        <v/>
      </c>
      <c r="AG145" s="257" t="str">
        <f>IF(AND(C145="",D145=""),"",IF(C145="",INDEX(References!$K$4:$K$13,MATCH(Calculations!$D145,References!$H$4:$H$13,0)),INDEX(References!$K$4:$K$13,MATCH(Calculations!C145,References!$H$4:$H$13,0))))</f>
        <v/>
      </c>
      <c r="AH145" s="256" t="str">
        <f t="shared" si="98"/>
        <v/>
      </c>
      <c r="AI145" s="256" t="str">
        <f t="shared" si="99"/>
        <v/>
      </c>
      <c r="AJ145" s="257" t="str">
        <f>IF(OR(C145="",I145=""),"",IF(U145="PASS",ROUND(AH145/X145,References!$B$22),IF(NOT(V145="YES"),0,ROUND(AH145/X145,References!$B$22))))</f>
        <v/>
      </c>
      <c r="AK145" s="257">
        <f>IF(OR(D145="",L145=""),0,ROUND(AI145/Y145,References!$B$22))</f>
        <v>0</v>
      </c>
      <c r="AL145" s="258">
        <f>IF(OR(C145="",I145=""),0,IF(U145="PASS",ROUND(AJ145*X145,References!$B$22)))</f>
        <v>0</v>
      </c>
      <c r="AM145" s="258">
        <f>IF(OR(D145="",L145=""),0,IF(U145="PASS",ROUND(AK145*Y145,References!$B$22)))</f>
        <v>0</v>
      </c>
      <c r="AN145" s="258" t="str">
        <f t="shared" si="81"/>
        <v/>
      </c>
      <c r="AO145" s="259" t="str">
        <f>IF(D145="","",IF('Customer Information'!$L$15="Yes",(INDEX(References!$H$4:$AG$13,MATCH(Calculations!D145,References!$H$4:$H$13,0),25)),IF('Customer Information'!$L$15="No",(INDEX(References!$H$4:$AG$13,MATCH(Calculations!D145,References!$H$4:$H$13,0),24)))))</f>
        <v/>
      </c>
      <c r="AP145" s="541" t="str">
        <f>IF(C145="","",IF('Customer Information'!$L$15="Yes",(INDEX(References!$H$4:$AG$13,MATCH(Calculations!C145,References!$H$4:$H$13,0),25)),IF('Customer Information'!$L$15="No",(INDEX(References!$H$4:$AG$13,MATCH(Calculations!C145,References!$H$4:$H$13,0),24)))))</f>
        <v/>
      </c>
      <c r="AQ145" s="677" t="str">
        <f t="shared" si="82"/>
        <v/>
      </c>
      <c r="AR145" s="541" t="str">
        <f t="shared" si="83"/>
        <v/>
      </c>
      <c r="AS145" s="541">
        <f>IF(D145="",0,INDEX(References!$AG$4:$AG$13,MATCH(D145,References!$H$4:$H$13,0)))</f>
        <v>0</v>
      </c>
      <c r="AT145" s="541">
        <f>IF(C145="",0,INDEX(References!$AG$4:$AG$12,MATCH(C145,References!$H$4:$H$12,0)))</f>
        <v>0</v>
      </c>
      <c r="AU145" s="677" t="str">
        <f t="shared" si="84"/>
        <v/>
      </c>
      <c r="AV145" s="541" t="str">
        <f t="shared" si="85"/>
        <v/>
      </c>
      <c r="AW145" s="678" t="str">
        <f t="shared" si="86"/>
        <v/>
      </c>
      <c r="AX145" s="249"/>
      <c r="AY145" s="679" t="str">
        <f>IF(C145="","",INDEX(References!$I$4:$I$13,MATCH(Calculations!C145,References!$H$4:$H$13,0)))</f>
        <v/>
      </c>
      <c r="AZ145" s="680" t="str">
        <f>IF(C145="","",INDEX(References!$M$4:$M$13,MATCH(Calculations!C145,References!$H$4:$H$13,0)))</f>
        <v/>
      </c>
      <c r="BA145" s="680" t="str">
        <f>IF(C145="","",INDEX(References!$N$4:$N$13,MATCH(Calculations!C145,References!$H$4:$H$13,0)))</f>
        <v/>
      </c>
      <c r="BB145" s="681" t="str">
        <f>IF(C145="","",(AC145*AY145)/(1-INDEX(References!$O$4:$O$13,MATCH(Calculations!C145,References!$H$4:$H$13,0)))*((1-AZ145)*(1+BA145)))</f>
        <v/>
      </c>
      <c r="BC145" s="682" t="str">
        <f>IF(C145="","",(AJ145/(1-INDEX(References!$P$4:$P$13,MATCH(Calculations!C145,References!$H$4:$H$13,0)))*((1-AZ145)*(1+BA145))))</f>
        <v/>
      </c>
      <c r="BE145" s="683" t="str">
        <f>IF(D145="","",(INDEX(References!$I$4:$I$13,MATCH(Calculations!D145,References!$H$4:$H$13,0))))</f>
        <v/>
      </c>
      <c r="BF145" s="680" t="str">
        <f>IF(D145="","",INDEX(References!$M$4:$M$13,MATCH(Calculations!D145,References!$H$4:$H$13,0)))</f>
        <v/>
      </c>
      <c r="BG145" s="680" t="str">
        <f>IF(D145="","",INDEX(References!$N$4:$N$13,MATCH(Calculations!D145,References!$H$4:$H$13,0)))</f>
        <v/>
      </c>
      <c r="BH145" s="681" t="str">
        <f>IF(D145="","",(AD145*BE145)/(1-INDEX(References!$O$4:$O$13,MATCH(Calculations!D145,References!$H$4:$H$13,0)))*((1-BF145)*(1+BG145)))</f>
        <v/>
      </c>
      <c r="BI145" s="682" t="str">
        <f>IF(D145="","",AK145/(1-INDEX(References!$P$4:$P$13,MATCH(Calculations!D145,References!$H$4:$H$13,0)))*((1-BF145)*(1+BG145)))</f>
        <v/>
      </c>
      <c r="BK145" s="679" t="str">
        <f t="shared" si="87"/>
        <v/>
      </c>
      <c r="BL145" s="680" t="str">
        <f t="shared" si="88"/>
        <v/>
      </c>
      <c r="BM145" s="680" t="str">
        <f>IF(OR(C145="",I145=""),"",IF(U145="PASS",ROUND(BK145/X145,References!$B$22),IF(NOT(V145="YES"),0,ROUND(BK145/X145,References!$B$22))))</f>
        <v/>
      </c>
      <c r="BN145" s="680">
        <f>IF(OR(D145="",L145=""),0,ROUND(BL145/Y145,References!$B$22))</f>
        <v>0</v>
      </c>
      <c r="BO145" s="684" t="str">
        <f>IF(AND(C145="",D145=""),"",IF(C145="",INDEX(References!#REF!,MATCH(Calculations!$D145,References!#REF!,0)),(INDEX(References!$L$4:$L$13,MATCH(Calculations!$C145,References!$H$4:$H$13,0)))))</f>
        <v/>
      </c>
      <c r="BP145" s="684" t="str">
        <f t="shared" si="89"/>
        <v/>
      </c>
      <c r="BQ145" s="684" t="str">
        <f t="shared" si="90"/>
        <v/>
      </c>
      <c r="BR145" s="684" t="str">
        <f t="shared" si="91"/>
        <v/>
      </c>
      <c r="BS145" s="691" t="str">
        <f t="shared" si="92"/>
        <v/>
      </c>
      <c r="BU145" s="692" t="str">
        <f>IF(AH145="","",AH145*References!$B$47)</f>
        <v/>
      </c>
      <c r="BV145" s="693" t="str">
        <f>IF(AI145="","",AI145*References!$B$47)</f>
        <v/>
      </c>
      <c r="BW145" s="693" t="str">
        <f>IF(AJ145="","",AJ145*References!$B$47)</f>
        <v/>
      </c>
      <c r="BX145" s="682">
        <f>IF(AK145="","",AK145*References!$B$47)</f>
        <v>0</v>
      </c>
      <c r="BZ145" s="692">
        <f t="shared" si="93"/>
        <v>0</v>
      </c>
      <c r="CA145" s="693">
        <f t="shared" si="94"/>
        <v>0</v>
      </c>
      <c r="CB145" s="693" t="str">
        <f t="shared" si="95"/>
        <v/>
      </c>
      <c r="CC145" s="693" t="str">
        <f t="shared" si="96"/>
        <v/>
      </c>
      <c r="CD145" s="682" t="str">
        <f t="shared" si="97"/>
        <v/>
      </c>
    </row>
    <row r="146" spans="2:82" x14ac:dyDescent="0.2">
      <c r="B146" s="669">
        <v>141</v>
      </c>
      <c r="C146" s="250" t="str">
        <f>IF('Customer Inputs'!$C156="","",'Customer Inputs'!$C156)</f>
        <v/>
      </c>
      <c r="D146" s="250" t="str">
        <f>IF(OR('Customer Inputs'!E156="",'Customer Inputs'!E156="No"),"",IF(F146="YES",References!$H$13,References!$H$12))</f>
        <v/>
      </c>
      <c r="E146" s="250" t="str">
        <f>IF(C146="","",'Customer Inputs'!$W156)</f>
        <v/>
      </c>
      <c r="F146" s="250" t="str">
        <f>IF(OR('Customer Inputs'!T156="",'Customer Inputs'!T156="No"),"","Yes")</f>
        <v/>
      </c>
      <c r="G146" s="251" t="str">
        <f>IF(C146="","",'Customer Inputs'!$M156)</f>
        <v/>
      </c>
      <c r="H146" s="251" t="str">
        <f t="shared" si="70"/>
        <v/>
      </c>
      <c r="I146" s="251" t="str">
        <f>IF(C146="","",'Customer Inputs'!$K156)</f>
        <v/>
      </c>
      <c r="J146" s="251" t="str">
        <f t="shared" si="71"/>
        <v/>
      </c>
      <c r="K146" s="251" t="str">
        <f t="shared" si="72"/>
        <v/>
      </c>
      <c r="L146" s="251" t="str">
        <f>IF(OR(D146="",'Customer Inputs'!$L156=""),"",'Customer Inputs'!$L156)</f>
        <v/>
      </c>
      <c r="M146" s="251" t="str">
        <f>IF(AND(C146="",D146=""),"",'Customer Inputs'!$AD156)</f>
        <v/>
      </c>
      <c r="N146" s="251" t="str">
        <f t="shared" si="73"/>
        <v/>
      </c>
      <c r="O146" s="690" t="str">
        <f>IF(AND(C146="",D146=""),"",'Customer Inputs'!$AB156)</f>
        <v/>
      </c>
      <c r="P146" s="251" t="str">
        <f>IF(OR(AA146=0,AA146&lt;0),"",IF(OR(C146="L734",C146="L734-P",C146="L744",C146="L744-P"),'Customer Inputs'!AB156,O146))</f>
        <v/>
      </c>
      <c r="Q146" s="251" t="str">
        <f t="shared" si="74"/>
        <v/>
      </c>
      <c r="R146" s="252" t="str">
        <f>IF(AND(C146="",D146=""),"",INDEX(References!$E$4:$E$65,MATCH('Customer Inputs'!$T$6,References!$D$4:$D$65,0)))</f>
        <v/>
      </c>
      <c r="S146" s="672" t="str">
        <f t="shared" si="69"/>
        <v/>
      </c>
      <c r="T146" s="673" t="str">
        <f t="shared" si="75"/>
        <v/>
      </c>
      <c r="U146" s="674" t="str">
        <f>IF(OR(M146=0,O146=0,'Customer Inputs'!Q156="",R146=0),"","PASS")</f>
        <v/>
      </c>
      <c r="V146" s="674" t="str">
        <f>IF(ADMIN!AE146="YES","YES",IF(ADMIN!AE146="NO","NO",""))</f>
        <v/>
      </c>
      <c r="W146" s="674" t="str">
        <f t="shared" si="76"/>
        <v/>
      </c>
      <c r="X146" s="674" t="str">
        <f t="shared" si="77"/>
        <v/>
      </c>
      <c r="Y146" s="674" t="str">
        <f t="shared" si="78"/>
        <v/>
      </c>
      <c r="Z146" s="255" t="str">
        <f>IF(AND(C146="",D146=""),"",IF(C146="",INDEX(References!$J$4:$J$13,MATCH(Calculations!$D146,References!H$4:$H$13,0)),(INDEX(References!$J$4:$J$13,MATCH(Calculations!$C146,References!H$4:$H$13,0)))))</f>
        <v/>
      </c>
      <c r="AA146" s="675" t="str">
        <f t="shared" si="79"/>
        <v/>
      </c>
      <c r="AB146" s="256" t="str">
        <f t="shared" si="80"/>
        <v/>
      </c>
      <c r="AC146" s="676" t="str">
        <f>IF(OR(C146="",I146=""),"",IF(U146="PASS",ROUND(AA146/X146,References!$B$23),IF(NOT(V146="YES"),0,ROUND(AA146/X146,References!$B$23))))</f>
        <v/>
      </c>
      <c r="AD146" s="676" t="str">
        <f>IF(AND(C146="",D146=""),"",IF(OR(D146=0,L146=0,Y146=""),0,ROUND(AB146/Y146,References!$B$23)))</f>
        <v/>
      </c>
      <c r="AE146" s="256" t="str">
        <f>IF(OR(C146="",I146=""),"",IF(U146="PASS",ROUND(AC146*X146,References!$B$23),IF(NOT(V146="YES"),0,ROUND(AC146*X146,References!$B$23))))</f>
        <v/>
      </c>
      <c r="AF146" s="256" t="str">
        <f>IF(AND(C146="",D146=""),"",IF(OR(D146=0,L146=0,Y146=""),0,ROUND(AD146*Y146,References!$B$23)))</f>
        <v/>
      </c>
      <c r="AG146" s="257" t="str">
        <f>IF(AND(C146="",D146=""),"",IF(C146="",INDEX(References!$K$4:$K$13,MATCH(Calculations!$D146,References!$H$4:$H$13,0)),INDEX(References!$K$4:$K$13,MATCH(Calculations!C146,References!$H$4:$H$13,0))))</f>
        <v/>
      </c>
      <c r="AH146" s="256" t="str">
        <f t="shared" si="98"/>
        <v/>
      </c>
      <c r="AI146" s="256" t="str">
        <f t="shared" si="99"/>
        <v/>
      </c>
      <c r="AJ146" s="257" t="str">
        <f>IF(OR(C146="",I146=""),"",IF(U146="PASS",ROUND(AH146/X146,References!$B$22),IF(NOT(V146="YES"),0,ROUND(AH146/X146,References!$B$22))))</f>
        <v/>
      </c>
      <c r="AK146" s="257">
        <f>IF(OR(D146="",L146=""),0,ROUND(AI146/Y146,References!$B$22))</f>
        <v>0</v>
      </c>
      <c r="AL146" s="258">
        <f>IF(OR(C146="",I146=""),0,IF(U146="PASS",ROUND(AJ146*X146,References!$B$22)))</f>
        <v>0</v>
      </c>
      <c r="AM146" s="258">
        <f>IF(OR(D146="",L146=""),0,IF(U146="PASS",ROUND(AK146*Y146,References!$B$22)))</f>
        <v>0</v>
      </c>
      <c r="AN146" s="258" t="str">
        <f t="shared" si="81"/>
        <v/>
      </c>
      <c r="AO146" s="259" t="str">
        <f>IF(D146="","",IF('Customer Information'!$L$15="Yes",(INDEX(References!$H$4:$AG$13,MATCH(Calculations!D146,References!$H$4:$H$13,0),25)),IF('Customer Information'!$L$15="No",(INDEX(References!$H$4:$AG$13,MATCH(Calculations!D146,References!$H$4:$H$13,0),24)))))</f>
        <v/>
      </c>
      <c r="AP146" s="541" t="str">
        <f>IF(C146="","",IF('Customer Information'!$L$15="Yes",(INDEX(References!$H$4:$AG$13,MATCH(Calculations!C146,References!$H$4:$H$13,0),25)),IF('Customer Information'!$L$15="No",(INDEX(References!$H$4:$AG$13,MATCH(Calculations!C146,References!$H$4:$H$13,0),24)))))</f>
        <v/>
      </c>
      <c r="AQ146" s="677" t="str">
        <f t="shared" si="82"/>
        <v/>
      </c>
      <c r="AR146" s="541" t="str">
        <f t="shared" si="83"/>
        <v/>
      </c>
      <c r="AS146" s="541">
        <f>IF(D146="",0,INDEX(References!$AG$4:$AG$13,MATCH(D146,References!$H$4:$H$13,0)))</f>
        <v>0</v>
      </c>
      <c r="AT146" s="541">
        <f>IF(C146="",0,INDEX(References!$AG$4:$AG$12,MATCH(C146,References!$H$4:$H$12,0)))</f>
        <v>0</v>
      </c>
      <c r="AU146" s="677" t="str">
        <f t="shared" si="84"/>
        <v/>
      </c>
      <c r="AV146" s="541" t="str">
        <f t="shared" si="85"/>
        <v/>
      </c>
      <c r="AW146" s="678" t="str">
        <f t="shared" si="86"/>
        <v/>
      </c>
      <c r="AX146" s="249"/>
      <c r="AY146" s="679" t="str">
        <f>IF(C146="","",INDEX(References!$I$4:$I$13,MATCH(Calculations!C146,References!$H$4:$H$13,0)))</f>
        <v/>
      </c>
      <c r="AZ146" s="680" t="str">
        <f>IF(C146="","",INDEX(References!$M$4:$M$13,MATCH(Calculations!C146,References!$H$4:$H$13,0)))</f>
        <v/>
      </c>
      <c r="BA146" s="680" t="str">
        <f>IF(C146="","",INDEX(References!$N$4:$N$13,MATCH(Calculations!C146,References!$H$4:$H$13,0)))</f>
        <v/>
      </c>
      <c r="BB146" s="681" t="str">
        <f>IF(C146="","",(AC146*AY146)/(1-INDEX(References!$O$4:$O$13,MATCH(Calculations!C146,References!$H$4:$H$13,0)))*((1-AZ146)*(1+BA146)))</f>
        <v/>
      </c>
      <c r="BC146" s="682" t="str">
        <f>IF(C146="","",(AJ146/(1-INDEX(References!$P$4:$P$13,MATCH(Calculations!C146,References!$H$4:$H$13,0)))*((1-AZ146)*(1+BA146))))</f>
        <v/>
      </c>
      <c r="BE146" s="683" t="str">
        <f>IF(D146="","",(INDEX(References!$I$4:$I$13,MATCH(Calculations!D146,References!$H$4:$H$13,0))))</f>
        <v/>
      </c>
      <c r="BF146" s="680" t="str">
        <f>IF(D146="","",INDEX(References!$M$4:$M$13,MATCH(Calculations!D146,References!$H$4:$H$13,0)))</f>
        <v/>
      </c>
      <c r="BG146" s="680" t="str">
        <f>IF(D146="","",INDEX(References!$N$4:$N$13,MATCH(Calculations!D146,References!$H$4:$H$13,0)))</f>
        <v/>
      </c>
      <c r="BH146" s="681" t="str">
        <f>IF(D146="","",(AD146*BE146)/(1-INDEX(References!$O$4:$O$13,MATCH(Calculations!D146,References!$H$4:$H$13,0)))*((1-BF146)*(1+BG146)))</f>
        <v/>
      </c>
      <c r="BI146" s="682" t="str">
        <f>IF(D146="","",AK146/(1-INDEX(References!$P$4:$P$13,MATCH(Calculations!D146,References!$H$4:$H$13,0)))*((1-BF146)*(1+BG146)))</f>
        <v/>
      </c>
      <c r="BK146" s="679" t="str">
        <f t="shared" si="87"/>
        <v/>
      </c>
      <c r="BL146" s="680" t="str">
        <f t="shared" si="88"/>
        <v/>
      </c>
      <c r="BM146" s="680" t="str">
        <f>IF(OR(C146="",I146=""),"",IF(U146="PASS",ROUND(BK146/X146,References!$B$22),IF(NOT(V146="YES"),0,ROUND(BK146/X146,References!$B$22))))</f>
        <v/>
      </c>
      <c r="BN146" s="680">
        <f>IF(OR(D146="",L146=""),0,ROUND(BL146/Y146,References!$B$22))</f>
        <v>0</v>
      </c>
      <c r="BO146" s="684" t="str">
        <f>IF(AND(C146="",D146=""),"",IF(C146="",INDEX(References!#REF!,MATCH(Calculations!$D146,References!#REF!,0)),(INDEX(References!$L$4:$L$13,MATCH(Calculations!$C146,References!$H$4:$H$13,0)))))</f>
        <v/>
      </c>
      <c r="BP146" s="684" t="str">
        <f t="shared" si="89"/>
        <v/>
      </c>
      <c r="BQ146" s="684" t="str">
        <f t="shared" si="90"/>
        <v/>
      </c>
      <c r="BR146" s="684" t="str">
        <f t="shared" si="91"/>
        <v/>
      </c>
      <c r="BS146" s="691" t="str">
        <f t="shared" si="92"/>
        <v/>
      </c>
      <c r="BU146" s="692" t="str">
        <f>IF(AH146="","",AH146*References!$B$47)</f>
        <v/>
      </c>
      <c r="BV146" s="693" t="str">
        <f>IF(AI146="","",AI146*References!$B$47)</f>
        <v/>
      </c>
      <c r="BW146" s="693" t="str">
        <f>IF(AJ146="","",AJ146*References!$B$47)</f>
        <v/>
      </c>
      <c r="BX146" s="682">
        <f>IF(AK146="","",AK146*References!$B$47)</f>
        <v>0</v>
      </c>
      <c r="BZ146" s="692">
        <f t="shared" si="93"/>
        <v>0</v>
      </c>
      <c r="CA146" s="693">
        <f t="shared" si="94"/>
        <v>0</v>
      </c>
      <c r="CB146" s="693" t="str">
        <f t="shared" si="95"/>
        <v/>
      </c>
      <c r="CC146" s="693" t="str">
        <f t="shared" si="96"/>
        <v/>
      </c>
      <c r="CD146" s="682" t="str">
        <f t="shared" si="97"/>
        <v/>
      </c>
    </row>
    <row r="147" spans="2:82" x14ac:dyDescent="0.2">
      <c r="B147" s="669">
        <v>142</v>
      </c>
      <c r="C147" s="250" t="str">
        <f>IF('Customer Inputs'!$C157="","",'Customer Inputs'!$C157)</f>
        <v/>
      </c>
      <c r="D147" s="250" t="str">
        <f>IF(OR('Customer Inputs'!E157="",'Customer Inputs'!E157="No"),"",IF(F147="YES",References!$H$13,References!$H$12))</f>
        <v/>
      </c>
      <c r="E147" s="250" t="str">
        <f>IF(C147="","",'Customer Inputs'!$W157)</f>
        <v/>
      </c>
      <c r="F147" s="250" t="str">
        <f>IF(OR('Customer Inputs'!T157="",'Customer Inputs'!T157="No"),"","Yes")</f>
        <v/>
      </c>
      <c r="G147" s="251" t="str">
        <f>IF(C147="","",'Customer Inputs'!$M157)</f>
        <v/>
      </c>
      <c r="H147" s="251" t="str">
        <f t="shared" si="70"/>
        <v/>
      </c>
      <c r="I147" s="251" t="str">
        <f>IF(C147="","",'Customer Inputs'!$K157)</f>
        <v/>
      </c>
      <c r="J147" s="251" t="str">
        <f t="shared" si="71"/>
        <v/>
      </c>
      <c r="K147" s="251" t="str">
        <f t="shared" si="72"/>
        <v/>
      </c>
      <c r="L147" s="251" t="str">
        <f>IF(OR(D147="",'Customer Inputs'!$L157=""),"",'Customer Inputs'!$L157)</f>
        <v/>
      </c>
      <c r="M147" s="251" t="str">
        <f>IF(AND(C147="",D147=""),"",'Customer Inputs'!$AD157)</f>
        <v/>
      </c>
      <c r="N147" s="251" t="str">
        <f t="shared" si="73"/>
        <v/>
      </c>
      <c r="O147" s="690" t="str">
        <f>IF(AND(C147="",D147=""),"",'Customer Inputs'!$AB157)</f>
        <v/>
      </c>
      <c r="P147" s="251" t="str">
        <f>IF(OR(AA147=0,AA147&lt;0),"",IF(OR(C147="L734",C147="L734-P",C147="L744",C147="L744-P"),'Customer Inputs'!AB157,O147))</f>
        <v/>
      </c>
      <c r="Q147" s="251" t="str">
        <f t="shared" si="74"/>
        <v/>
      </c>
      <c r="R147" s="252" t="str">
        <f>IF(AND(C147="",D147=""),"",INDEX(References!$E$4:$E$65,MATCH('Customer Inputs'!$T$6,References!$D$4:$D$65,0)))</f>
        <v/>
      </c>
      <c r="S147" s="672" t="str">
        <f t="shared" si="69"/>
        <v/>
      </c>
      <c r="T147" s="673" t="str">
        <f t="shared" si="75"/>
        <v/>
      </c>
      <c r="U147" s="674" t="str">
        <f>IF(OR(M147=0,O147=0,'Customer Inputs'!Q157="",R147=0),"","PASS")</f>
        <v/>
      </c>
      <c r="V147" s="674" t="str">
        <f>IF(ADMIN!AE147="YES","YES",IF(ADMIN!AE147="NO","NO",""))</f>
        <v/>
      </c>
      <c r="W147" s="674" t="str">
        <f t="shared" si="76"/>
        <v/>
      </c>
      <c r="X147" s="674" t="str">
        <f t="shared" si="77"/>
        <v/>
      </c>
      <c r="Y147" s="674" t="str">
        <f t="shared" si="78"/>
        <v/>
      </c>
      <c r="Z147" s="255" t="str">
        <f>IF(AND(C147="",D147=""),"",IF(C147="",INDEX(References!$J$4:$J$13,MATCH(Calculations!$D147,References!H$4:$H$13,0)),(INDEX(References!$J$4:$J$13,MATCH(Calculations!$C147,References!H$4:$H$13,0)))))</f>
        <v/>
      </c>
      <c r="AA147" s="675" t="str">
        <f t="shared" si="79"/>
        <v/>
      </c>
      <c r="AB147" s="256" t="str">
        <f t="shared" si="80"/>
        <v/>
      </c>
      <c r="AC147" s="676" t="str">
        <f>IF(OR(C147="",I147=""),"",IF(U147="PASS",ROUND(AA147/X147,References!$B$23),IF(NOT(V147="YES"),0,ROUND(AA147/X147,References!$B$23))))</f>
        <v/>
      </c>
      <c r="AD147" s="676" t="str">
        <f>IF(AND(C147="",D147=""),"",IF(OR(D147=0,L147=0,Y147=""),0,ROUND(AB147/Y147,References!$B$23)))</f>
        <v/>
      </c>
      <c r="AE147" s="256" t="str">
        <f>IF(OR(C147="",I147=""),"",IF(U147="PASS",ROUND(AC147*X147,References!$B$23),IF(NOT(V147="YES"),0,ROUND(AC147*X147,References!$B$23))))</f>
        <v/>
      </c>
      <c r="AF147" s="256" t="str">
        <f>IF(AND(C147="",D147=""),"",IF(OR(D147=0,L147=0,Y147=""),0,ROUND(AD147*Y147,References!$B$23)))</f>
        <v/>
      </c>
      <c r="AG147" s="257" t="str">
        <f>IF(AND(C147="",D147=""),"",IF(C147="",INDEX(References!$K$4:$K$13,MATCH(Calculations!$D147,References!$H$4:$H$13,0)),INDEX(References!$K$4:$K$13,MATCH(Calculations!C147,References!$H$4:$H$13,0))))</f>
        <v/>
      </c>
      <c r="AH147" s="256" t="str">
        <f t="shared" si="98"/>
        <v/>
      </c>
      <c r="AI147" s="256" t="str">
        <f t="shared" si="99"/>
        <v/>
      </c>
      <c r="AJ147" s="257" t="str">
        <f>IF(OR(C147="",I147=""),"",IF(U147="PASS",ROUND(AH147/X147,References!$B$22),IF(NOT(V147="YES"),0,ROUND(AH147/X147,References!$B$22))))</f>
        <v/>
      </c>
      <c r="AK147" s="257">
        <f>IF(OR(D147="",L147=""),0,ROUND(AI147/Y147,References!$B$22))</f>
        <v>0</v>
      </c>
      <c r="AL147" s="258">
        <f>IF(OR(C147="",I147=""),0,IF(U147="PASS",ROUND(AJ147*X147,References!$B$22)))</f>
        <v>0</v>
      </c>
      <c r="AM147" s="258">
        <f>IF(OR(D147="",L147=""),0,IF(U147="PASS",ROUND(AK147*Y147,References!$B$22)))</f>
        <v>0</v>
      </c>
      <c r="AN147" s="258" t="str">
        <f t="shared" si="81"/>
        <v/>
      </c>
      <c r="AO147" s="259" t="str">
        <f>IF(D147="","",IF('Customer Information'!$L$15="Yes",(INDEX(References!$H$4:$AG$13,MATCH(Calculations!D147,References!$H$4:$H$13,0),25)),IF('Customer Information'!$L$15="No",(INDEX(References!$H$4:$AG$13,MATCH(Calculations!D147,References!$H$4:$H$13,0),24)))))</f>
        <v/>
      </c>
      <c r="AP147" s="541" t="str">
        <f>IF(C147="","",IF('Customer Information'!$L$15="Yes",(INDEX(References!$H$4:$AG$13,MATCH(Calculations!C147,References!$H$4:$H$13,0),25)),IF('Customer Information'!$L$15="No",(INDEX(References!$H$4:$AG$13,MATCH(Calculations!C147,References!$H$4:$H$13,0),24)))))</f>
        <v/>
      </c>
      <c r="AQ147" s="677" t="str">
        <f t="shared" si="82"/>
        <v/>
      </c>
      <c r="AR147" s="541" t="str">
        <f t="shared" si="83"/>
        <v/>
      </c>
      <c r="AS147" s="541">
        <f>IF(D147="",0,INDEX(References!$AG$4:$AG$13,MATCH(D147,References!$H$4:$H$13,0)))</f>
        <v>0</v>
      </c>
      <c r="AT147" s="541">
        <f>IF(C147="",0,INDEX(References!$AG$4:$AG$12,MATCH(C147,References!$H$4:$H$12,0)))</f>
        <v>0</v>
      </c>
      <c r="AU147" s="677" t="str">
        <f t="shared" si="84"/>
        <v/>
      </c>
      <c r="AV147" s="541" t="str">
        <f t="shared" si="85"/>
        <v/>
      </c>
      <c r="AW147" s="678" t="str">
        <f t="shared" si="86"/>
        <v/>
      </c>
      <c r="AX147" s="249"/>
      <c r="AY147" s="679" t="str">
        <f>IF(C147="","",INDEX(References!$I$4:$I$13,MATCH(Calculations!C147,References!$H$4:$H$13,0)))</f>
        <v/>
      </c>
      <c r="AZ147" s="680" t="str">
        <f>IF(C147="","",INDEX(References!$M$4:$M$13,MATCH(Calculations!C147,References!$H$4:$H$13,0)))</f>
        <v/>
      </c>
      <c r="BA147" s="680" t="str">
        <f>IF(C147="","",INDEX(References!$N$4:$N$13,MATCH(Calculations!C147,References!$H$4:$H$13,0)))</f>
        <v/>
      </c>
      <c r="BB147" s="681" t="str">
        <f>IF(C147="","",(AC147*AY147)/(1-INDEX(References!$O$4:$O$13,MATCH(Calculations!C147,References!$H$4:$H$13,0)))*((1-AZ147)*(1+BA147)))</f>
        <v/>
      </c>
      <c r="BC147" s="682" t="str">
        <f>IF(C147="","",(AJ147/(1-INDEX(References!$P$4:$P$13,MATCH(Calculations!C147,References!$H$4:$H$13,0)))*((1-AZ147)*(1+BA147))))</f>
        <v/>
      </c>
      <c r="BE147" s="683" t="str">
        <f>IF(D147="","",(INDEX(References!$I$4:$I$13,MATCH(Calculations!D147,References!$H$4:$H$13,0))))</f>
        <v/>
      </c>
      <c r="BF147" s="680" t="str">
        <f>IF(D147="","",INDEX(References!$M$4:$M$13,MATCH(Calculations!D147,References!$H$4:$H$13,0)))</f>
        <v/>
      </c>
      <c r="BG147" s="680" t="str">
        <f>IF(D147="","",INDEX(References!$N$4:$N$13,MATCH(Calculations!D147,References!$H$4:$H$13,0)))</f>
        <v/>
      </c>
      <c r="BH147" s="681" t="str">
        <f>IF(D147="","",(AD147*BE147)/(1-INDEX(References!$O$4:$O$13,MATCH(Calculations!D147,References!$H$4:$H$13,0)))*((1-BF147)*(1+BG147)))</f>
        <v/>
      </c>
      <c r="BI147" s="682" t="str">
        <f>IF(D147="","",AK147/(1-INDEX(References!$P$4:$P$13,MATCH(Calculations!D147,References!$H$4:$H$13,0)))*((1-BF147)*(1+BG147)))</f>
        <v/>
      </c>
      <c r="BK147" s="679" t="str">
        <f t="shared" si="87"/>
        <v/>
      </c>
      <c r="BL147" s="680" t="str">
        <f t="shared" si="88"/>
        <v/>
      </c>
      <c r="BM147" s="680" t="str">
        <f>IF(OR(C147="",I147=""),"",IF(U147="PASS",ROUND(BK147/X147,References!$B$22),IF(NOT(V147="YES"),0,ROUND(BK147/X147,References!$B$22))))</f>
        <v/>
      </c>
      <c r="BN147" s="680">
        <f>IF(OR(D147="",L147=""),0,ROUND(BL147/Y147,References!$B$22))</f>
        <v>0</v>
      </c>
      <c r="BO147" s="684" t="str">
        <f>IF(AND(C147="",D147=""),"",IF(C147="",INDEX(References!#REF!,MATCH(Calculations!$D147,References!#REF!,0)),(INDEX(References!$L$4:$L$13,MATCH(Calculations!$C147,References!$H$4:$H$13,0)))))</f>
        <v/>
      </c>
      <c r="BP147" s="684" t="str">
        <f t="shared" si="89"/>
        <v/>
      </c>
      <c r="BQ147" s="684" t="str">
        <f t="shared" si="90"/>
        <v/>
      </c>
      <c r="BR147" s="684" t="str">
        <f t="shared" si="91"/>
        <v/>
      </c>
      <c r="BS147" s="691" t="str">
        <f t="shared" si="92"/>
        <v/>
      </c>
      <c r="BU147" s="692" t="str">
        <f>IF(AH147="","",AH147*References!$B$47)</f>
        <v/>
      </c>
      <c r="BV147" s="693" t="str">
        <f>IF(AI147="","",AI147*References!$B$47)</f>
        <v/>
      </c>
      <c r="BW147" s="693" t="str">
        <f>IF(AJ147="","",AJ147*References!$B$47)</f>
        <v/>
      </c>
      <c r="BX147" s="682">
        <f>IF(AK147="","",AK147*References!$B$47)</f>
        <v>0</v>
      </c>
      <c r="BZ147" s="692">
        <f t="shared" si="93"/>
        <v>0</v>
      </c>
      <c r="CA147" s="693">
        <f t="shared" si="94"/>
        <v>0</v>
      </c>
      <c r="CB147" s="693" t="str">
        <f t="shared" si="95"/>
        <v/>
      </c>
      <c r="CC147" s="693" t="str">
        <f t="shared" si="96"/>
        <v/>
      </c>
      <c r="CD147" s="682" t="str">
        <f t="shared" si="97"/>
        <v/>
      </c>
    </row>
    <row r="148" spans="2:82" x14ac:dyDescent="0.2">
      <c r="B148" s="669">
        <v>143</v>
      </c>
      <c r="C148" s="250" t="str">
        <f>IF('Customer Inputs'!$C158="","",'Customer Inputs'!$C158)</f>
        <v/>
      </c>
      <c r="D148" s="250" t="str">
        <f>IF(OR('Customer Inputs'!E158="",'Customer Inputs'!E158="No"),"",IF(F148="YES",References!$H$13,References!$H$12))</f>
        <v/>
      </c>
      <c r="E148" s="250" t="str">
        <f>IF(C148="","",'Customer Inputs'!$W158)</f>
        <v/>
      </c>
      <c r="F148" s="250" t="str">
        <f>IF(OR('Customer Inputs'!T158="",'Customer Inputs'!T158="No"),"","Yes")</f>
        <v/>
      </c>
      <c r="G148" s="251" t="str">
        <f>IF(C148="","",'Customer Inputs'!$M158)</f>
        <v/>
      </c>
      <c r="H148" s="251" t="str">
        <f t="shared" si="70"/>
        <v/>
      </c>
      <c r="I148" s="251" t="str">
        <f>IF(C148="","",'Customer Inputs'!$K158)</f>
        <v/>
      </c>
      <c r="J148" s="251" t="str">
        <f t="shared" si="71"/>
        <v/>
      </c>
      <c r="K148" s="251" t="str">
        <f t="shared" si="72"/>
        <v/>
      </c>
      <c r="L148" s="251" t="str">
        <f>IF(OR(D148="",'Customer Inputs'!$L158=""),"",'Customer Inputs'!$L158)</f>
        <v/>
      </c>
      <c r="M148" s="251" t="str">
        <f>IF(AND(C148="",D148=""),"",'Customer Inputs'!$AD158)</f>
        <v/>
      </c>
      <c r="N148" s="251" t="str">
        <f t="shared" si="73"/>
        <v/>
      </c>
      <c r="O148" s="690" t="str">
        <f>IF(AND(C148="",D148=""),"",'Customer Inputs'!$AB158)</f>
        <v/>
      </c>
      <c r="P148" s="251" t="str">
        <f>IF(OR(AA148=0,AA148&lt;0),"",IF(OR(C148="L734",C148="L734-P",C148="L744",C148="L744-P"),'Customer Inputs'!AB158,O148))</f>
        <v/>
      </c>
      <c r="Q148" s="251" t="str">
        <f t="shared" si="74"/>
        <v/>
      </c>
      <c r="R148" s="252" t="str">
        <f>IF(AND(C148="",D148=""),"",INDEX(References!$E$4:$E$65,MATCH('Customer Inputs'!$T$6,References!$D$4:$D$65,0)))</f>
        <v/>
      </c>
      <c r="S148" s="672" t="str">
        <f t="shared" si="69"/>
        <v/>
      </c>
      <c r="T148" s="673" t="str">
        <f t="shared" si="75"/>
        <v/>
      </c>
      <c r="U148" s="674" t="str">
        <f>IF(OR(M148=0,O148=0,'Customer Inputs'!Q158="",R148=0),"","PASS")</f>
        <v/>
      </c>
      <c r="V148" s="674" t="str">
        <f>IF(ADMIN!AE148="YES","YES",IF(ADMIN!AE148="NO","NO",""))</f>
        <v/>
      </c>
      <c r="W148" s="674" t="str">
        <f t="shared" si="76"/>
        <v/>
      </c>
      <c r="X148" s="674" t="str">
        <f t="shared" si="77"/>
        <v/>
      </c>
      <c r="Y148" s="674" t="str">
        <f t="shared" si="78"/>
        <v/>
      </c>
      <c r="Z148" s="255" t="str">
        <f>IF(AND(C148="",D148=""),"",IF(C148="",INDEX(References!$J$4:$J$13,MATCH(Calculations!$D148,References!H$4:$H$13,0)),(INDEX(References!$J$4:$J$13,MATCH(Calculations!$C148,References!H$4:$H$13,0)))))</f>
        <v/>
      </c>
      <c r="AA148" s="675" t="str">
        <f t="shared" si="79"/>
        <v/>
      </c>
      <c r="AB148" s="256" t="str">
        <f t="shared" si="80"/>
        <v/>
      </c>
      <c r="AC148" s="676" t="str">
        <f>IF(OR(C148="",I148=""),"",IF(U148="PASS",ROUND(AA148/X148,References!$B$23),IF(NOT(V148="YES"),0,ROUND(AA148/X148,References!$B$23))))</f>
        <v/>
      </c>
      <c r="AD148" s="676" t="str">
        <f>IF(AND(C148="",D148=""),"",IF(OR(D148=0,L148=0,Y148=""),0,ROUND(AB148/Y148,References!$B$23)))</f>
        <v/>
      </c>
      <c r="AE148" s="256" t="str">
        <f>IF(OR(C148="",I148=""),"",IF(U148="PASS",ROUND(AC148*X148,References!$B$23),IF(NOT(V148="YES"),0,ROUND(AC148*X148,References!$B$23))))</f>
        <v/>
      </c>
      <c r="AF148" s="256" t="str">
        <f>IF(AND(C148="",D148=""),"",IF(OR(D148=0,L148=0,Y148=""),0,ROUND(AD148*Y148,References!$B$23)))</f>
        <v/>
      </c>
      <c r="AG148" s="257" t="str">
        <f>IF(AND(C148="",D148=""),"",IF(C148="",INDEX(References!$K$4:$K$13,MATCH(Calculations!$D148,References!$H$4:$H$13,0)),INDEX(References!$K$4:$K$13,MATCH(Calculations!C148,References!$H$4:$H$13,0))))</f>
        <v/>
      </c>
      <c r="AH148" s="256" t="str">
        <f t="shared" si="98"/>
        <v/>
      </c>
      <c r="AI148" s="256" t="str">
        <f t="shared" si="99"/>
        <v/>
      </c>
      <c r="AJ148" s="257" t="str">
        <f>IF(OR(C148="",I148=""),"",IF(U148="PASS",ROUND(AH148/X148,References!$B$22),IF(NOT(V148="YES"),0,ROUND(AH148/X148,References!$B$22))))</f>
        <v/>
      </c>
      <c r="AK148" s="257">
        <f>IF(OR(D148="",L148=""),0,ROUND(AI148/Y148,References!$B$22))</f>
        <v>0</v>
      </c>
      <c r="AL148" s="258">
        <f>IF(OR(C148="",I148=""),0,IF(U148="PASS",ROUND(AJ148*X148,References!$B$22)))</f>
        <v>0</v>
      </c>
      <c r="AM148" s="258">
        <f>IF(OR(D148="",L148=""),0,IF(U148="PASS",ROUND(AK148*Y148,References!$B$22)))</f>
        <v>0</v>
      </c>
      <c r="AN148" s="258" t="str">
        <f t="shared" si="81"/>
        <v/>
      </c>
      <c r="AO148" s="259" t="str">
        <f>IF(D148="","",IF('Customer Information'!$L$15="Yes",(INDEX(References!$H$4:$AG$13,MATCH(Calculations!D148,References!$H$4:$H$13,0),25)),IF('Customer Information'!$L$15="No",(INDEX(References!$H$4:$AG$13,MATCH(Calculations!D148,References!$H$4:$H$13,0),24)))))</f>
        <v/>
      </c>
      <c r="AP148" s="541" t="str">
        <f>IF(C148="","",IF('Customer Information'!$L$15="Yes",(INDEX(References!$H$4:$AG$13,MATCH(Calculations!C148,References!$H$4:$H$13,0),25)),IF('Customer Information'!$L$15="No",(INDEX(References!$H$4:$AG$13,MATCH(Calculations!C148,References!$H$4:$H$13,0),24)))))</f>
        <v/>
      </c>
      <c r="AQ148" s="677" t="str">
        <f t="shared" si="82"/>
        <v/>
      </c>
      <c r="AR148" s="541" t="str">
        <f t="shared" si="83"/>
        <v/>
      </c>
      <c r="AS148" s="541">
        <f>IF(D148="",0,INDEX(References!$AG$4:$AG$13,MATCH(D148,References!$H$4:$H$13,0)))</f>
        <v>0</v>
      </c>
      <c r="AT148" s="541">
        <f>IF(C148="",0,INDEX(References!$AG$4:$AG$12,MATCH(C148,References!$H$4:$H$12,0)))</f>
        <v>0</v>
      </c>
      <c r="AU148" s="677" t="str">
        <f t="shared" si="84"/>
        <v/>
      </c>
      <c r="AV148" s="541" t="str">
        <f t="shared" si="85"/>
        <v/>
      </c>
      <c r="AW148" s="678" t="str">
        <f t="shared" si="86"/>
        <v/>
      </c>
      <c r="AX148" s="249"/>
      <c r="AY148" s="679" t="str">
        <f>IF(C148="","",INDEX(References!$I$4:$I$13,MATCH(Calculations!C148,References!$H$4:$H$13,0)))</f>
        <v/>
      </c>
      <c r="AZ148" s="680" t="str">
        <f>IF(C148="","",INDEX(References!$M$4:$M$13,MATCH(Calculations!C148,References!$H$4:$H$13,0)))</f>
        <v/>
      </c>
      <c r="BA148" s="680" t="str">
        <f>IF(C148="","",INDEX(References!$N$4:$N$13,MATCH(Calculations!C148,References!$H$4:$H$13,0)))</f>
        <v/>
      </c>
      <c r="BB148" s="681" t="str">
        <f>IF(C148="","",(AC148*AY148)/(1-INDEX(References!$O$4:$O$13,MATCH(Calculations!C148,References!$H$4:$H$13,0)))*((1-AZ148)*(1+BA148)))</f>
        <v/>
      </c>
      <c r="BC148" s="682" t="str">
        <f>IF(C148="","",(AJ148/(1-INDEX(References!$P$4:$P$13,MATCH(Calculations!C148,References!$H$4:$H$13,0)))*((1-AZ148)*(1+BA148))))</f>
        <v/>
      </c>
      <c r="BE148" s="683" t="str">
        <f>IF(D148="","",(INDEX(References!$I$4:$I$13,MATCH(Calculations!D148,References!$H$4:$H$13,0))))</f>
        <v/>
      </c>
      <c r="BF148" s="680" t="str">
        <f>IF(D148="","",INDEX(References!$M$4:$M$13,MATCH(Calculations!D148,References!$H$4:$H$13,0)))</f>
        <v/>
      </c>
      <c r="BG148" s="680" t="str">
        <f>IF(D148="","",INDEX(References!$N$4:$N$13,MATCH(Calculations!D148,References!$H$4:$H$13,0)))</f>
        <v/>
      </c>
      <c r="BH148" s="681" t="str">
        <f>IF(D148="","",(AD148*BE148)/(1-INDEX(References!$O$4:$O$13,MATCH(Calculations!D148,References!$H$4:$H$13,0)))*((1-BF148)*(1+BG148)))</f>
        <v/>
      </c>
      <c r="BI148" s="682" t="str">
        <f>IF(D148="","",AK148/(1-INDEX(References!$P$4:$P$13,MATCH(Calculations!D148,References!$H$4:$H$13,0)))*((1-BF148)*(1+BG148)))</f>
        <v/>
      </c>
      <c r="BK148" s="679" t="str">
        <f t="shared" si="87"/>
        <v/>
      </c>
      <c r="BL148" s="680" t="str">
        <f t="shared" si="88"/>
        <v/>
      </c>
      <c r="BM148" s="680" t="str">
        <f>IF(OR(C148="",I148=""),"",IF(U148="PASS",ROUND(BK148/X148,References!$B$22),IF(NOT(V148="YES"),0,ROUND(BK148/X148,References!$B$22))))</f>
        <v/>
      </c>
      <c r="BN148" s="680">
        <f>IF(OR(D148="",L148=""),0,ROUND(BL148/Y148,References!$B$22))</f>
        <v>0</v>
      </c>
      <c r="BO148" s="684" t="str">
        <f>IF(AND(C148="",D148=""),"",IF(C148="",INDEX(References!#REF!,MATCH(Calculations!$D148,References!#REF!,0)),(INDEX(References!$L$4:$L$13,MATCH(Calculations!$C148,References!$H$4:$H$13,0)))))</f>
        <v/>
      </c>
      <c r="BP148" s="684" t="str">
        <f t="shared" si="89"/>
        <v/>
      </c>
      <c r="BQ148" s="684" t="str">
        <f t="shared" si="90"/>
        <v/>
      </c>
      <c r="BR148" s="684" t="str">
        <f t="shared" si="91"/>
        <v/>
      </c>
      <c r="BS148" s="691" t="str">
        <f t="shared" si="92"/>
        <v/>
      </c>
      <c r="BU148" s="692" t="str">
        <f>IF(AH148="","",AH148*References!$B$47)</f>
        <v/>
      </c>
      <c r="BV148" s="693" t="str">
        <f>IF(AI148="","",AI148*References!$B$47)</f>
        <v/>
      </c>
      <c r="BW148" s="693" t="str">
        <f>IF(AJ148="","",AJ148*References!$B$47)</f>
        <v/>
      </c>
      <c r="BX148" s="682">
        <f>IF(AK148="","",AK148*References!$B$47)</f>
        <v>0</v>
      </c>
      <c r="BZ148" s="692">
        <f t="shared" si="93"/>
        <v>0</v>
      </c>
      <c r="CA148" s="693">
        <f t="shared" si="94"/>
        <v>0</v>
      </c>
      <c r="CB148" s="693" t="str">
        <f t="shared" si="95"/>
        <v/>
      </c>
      <c r="CC148" s="693" t="str">
        <f t="shared" si="96"/>
        <v/>
      </c>
      <c r="CD148" s="682" t="str">
        <f t="shared" si="97"/>
        <v/>
      </c>
    </row>
    <row r="149" spans="2:82" x14ac:dyDescent="0.2">
      <c r="B149" s="669">
        <v>144</v>
      </c>
      <c r="C149" s="250" t="str">
        <f>IF('Customer Inputs'!$C159="","",'Customer Inputs'!$C159)</f>
        <v/>
      </c>
      <c r="D149" s="250" t="str">
        <f>IF(OR('Customer Inputs'!E159="",'Customer Inputs'!E159="No"),"",IF(F149="YES",References!$H$13,References!$H$12))</f>
        <v/>
      </c>
      <c r="E149" s="250" t="str">
        <f>IF(C149="","",'Customer Inputs'!$W159)</f>
        <v/>
      </c>
      <c r="F149" s="250" t="str">
        <f>IF(OR('Customer Inputs'!T159="",'Customer Inputs'!T159="No"),"","Yes")</f>
        <v/>
      </c>
      <c r="G149" s="251" t="str">
        <f>IF(C149="","",'Customer Inputs'!$M159)</f>
        <v/>
      </c>
      <c r="H149" s="251" t="str">
        <f t="shared" si="70"/>
        <v/>
      </c>
      <c r="I149" s="251" t="str">
        <f>IF(C149="","",'Customer Inputs'!$K159)</f>
        <v/>
      </c>
      <c r="J149" s="251" t="str">
        <f t="shared" si="71"/>
        <v/>
      </c>
      <c r="K149" s="251" t="str">
        <f t="shared" si="72"/>
        <v/>
      </c>
      <c r="L149" s="251" t="str">
        <f>IF(OR(D149="",'Customer Inputs'!$L159=""),"",'Customer Inputs'!$L159)</f>
        <v/>
      </c>
      <c r="M149" s="251" t="str">
        <f>IF(AND(C149="",D149=""),"",'Customer Inputs'!$AD159)</f>
        <v/>
      </c>
      <c r="N149" s="251" t="str">
        <f t="shared" si="73"/>
        <v/>
      </c>
      <c r="O149" s="690" t="str">
        <f>IF(AND(C149="",D149=""),"",'Customer Inputs'!$AB159)</f>
        <v/>
      </c>
      <c r="P149" s="251" t="str">
        <f>IF(OR(AA149=0,AA149&lt;0),"",IF(OR(C149="L734",C149="L734-P",C149="L744",C149="L744-P"),'Customer Inputs'!AB159,O149))</f>
        <v/>
      </c>
      <c r="Q149" s="251" t="str">
        <f t="shared" si="74"/>
        <v/>
      </c>
      <c r="R149" s="252" t="str">
        <f>IF(AND(C149="",D149=""),"",INDEX(References!$E$4:$E$65,MATCH('Customer Inputs'!$T$6,References!$D$4:$D$65,0)))</f>
        <v/>
      </c>
      <c r="S149" s="672" t="str">
        <f t="shared" si="69"/>
        <v/>
      </c>
      <c r="T149" s="673" t="str">
        <f t="shared" si="75"/>
        <v/>
      </c>
      <c r="U149" s="674" t="str">
        <f>IF(OR(M149=0,O149=0,'Customer Inputs'!Q159="",R149=0),"","PASS")</f>
        <v/>
      </c>
      <c r="V149" s="674" t="str">
        <f>IF(ADMIN!AE149="YES","YES",IF(ADMIN!AE149="NO","NO",""))</f>
        <v/>
      </c>
      <c r="W149" s="674" t="str">
        <f t="shared" si="76"/>
        <v/>
      </c>
      <c r="X149" s="674" t="str">
        <f t="shared" si="77"/>
        <v/>
      </c>
      <c r="Y149" s="674" t="str">
        <f t="shared" si="78"/>
        <v/>
      </c>
      <c r="Z149" s="255" t="str">
        <f>IF(AND(C149="",D149=""),"",IF(C149="",INDEX(References!$J$4:$J$13,MATCH(Calculations!$D149,References!H$4:$H$13,0)),(INDEX(References!$J$4:$J$13,MATCH(Calculations!$C149,References!H$4:$H$13,0)))))</f>
        <v/>
      </c>
      <c r="AA149" s="675" t="str">
        <f t="shared" si="79"/>
        <v/>
      </c>
      <c r="AB149" s="256" t="str">
        <f t="shared" si="80"/>
        <v/>
      </c>
      <c r="AC149" s="676" t="str">
        <f>IF(OR(C149="",I149=""),"",IF(U149="PASS",ROUND(AA149/X149,References!$B$23),IF(NOT(V149="YES"),0,ROUND(AA149/X149,References!$B$23))))</f>
        <v/>
      </c>
      <c r="AD149" s="676" t="str">
        <f>IF(AND(C149="",D149=""),"",IF(OR(D149=0,L149=0,Y149=""),0,ROUND(AB149/Y149,References!$B$23)))</f>
        <v/>
      </c>
      <c r="AE149" s="256" t="str">
        <f>IF(OR(C149="",I149=""),"",IF(U149="PASS",ROUND(AC149*X149,References!$B$23),IF(NOT(V149="YES"),0,ROUND(AC149*X149,References!$B$23))))</f>
        <v/>
      </c>
      <c r="AF149" s="256" t="str">
        <f>IF(AND(C149="",D149=""),"",IF(OR(D149=0,L149=0,Y149=""),0,ROUND(AD149*Y149,References!$B$23)))</f>
        <v/>
      </c>
      <c r="AG149" s="257" t="str">
        <f>IF(AND(C149="",D149=""),"",IF(C149="",INDEX(References!$K$4:$K$13,MATCH(Calculations!$D149,References!$H$4:$H$13,0)),INDEX(References!$K$4:$K$13,MATCH(Calculations!C149,References!$H$4:$H$13,0))))</f>
        <v/>
      </c>
      <c r="AH149" s="256" t="str">
        <f t="shared" si="98"/>
        <v/>
      </c>
      <c r="AI149" s="256" t="str">
        <f t="shared" si="99"/>
        <v/>
      </c>
      <c r="AJ149" s="257" t="str">
        <f>IF(OR(C149="",I149=""),"",IF(U149="PASS",ROUND(AH149/X149,References!$B$22),IF(NOT(V149="YES"),0,ROUND(AH149/X149,References!$B$22))))</f>
        <v/>
      </c>
      <c r="AK149" s="257">
        <f>IF(OR(D149="",L149=""),0,ROUND(AI149/Y149,References!$B$22))</f>
        <v>0</v>
      </c>
      <c r="AL149" s="258">
        <f>IF(OR(C149="",I149=""),0,IF(U149="PASS",ROUND(AJ149*X149,References!$B$22)))</f>
        <v>0</v>
      </c>
      <c r="AM149" s="258">
        <f>IF(OR(D149="",L149=""),0,IF(U149="PASS",ROUND(AK149*Y149,References!$B$22)))</f>
        <v>0</v>
      </c>
      <c r="AN149" s="258" t="str">
        <f t="shared" si="81"/>
        <v/>
      </c>
      <c r="AO149" s="259" t="str">
        <f>IF(D149="","",IF('Customer Information'!$L$15="Yes",(INDEX(References!$H$4:$AG$13,MATCH(Calculations!D149,References!$H$4:$H$13,0),25)),IF('Customer Information'!$L$15="No",(INDEX(References!$H$4:$AG$13,MATCH(Calculations!D149,References!$H$4:$H$13,0),24)))))</f>
        <v/>
      </c>
      <c r="AP149" s="541" t="str">
        <f>IF(C149="","",IF('Customer Information'!$L$15="Yes",(INDEX(References!$H$4:$AG$13,MATCH(Calculations!C149,References!$H$4:$H$13,0),25)),IF('Customer Information'!$L$15="No",(INDEX(References!$H$4:$AG$13,MATCH(Calculations!C149,References!$H$4:$H$13,0),24)))))</f>
        <v/>
      </c>
      <c r="AQ149" s="677" t="str">
        <f t="shared" si="82"/>
        <v/>
      </c>
      <c r="AR149" s="541" t="str">
        <f t="shared" si="83"/>
        <v/>
      </c>
      <c r="AS149" s="541">
        <f>IF(D149="",0,INDEX(References!$AG$4:$AG$13,MATCH(D149,References!$H$4:$H$13,0)))</f>
        <v>0</v>
      </c>
      <c r="AT149" s="541">
        <f>IF(C149="",0,INDEX(References!$AG$4:$AG$12,MATCH(C149,References!$H$4:$H$12,0)))</f>
        <v>0</v>
      </c>
      <c r="AU149" s="677" t="str">
        <f t="shared" si="84"/>
        <v/>
      </c>
      <c r="AV149" s="541" t="str">
        <f t="shared" si="85"/>
        <v/>
      </c>
      <c r="AW149" s="678" t="str">
        <f t="shared" si="86"/>
        <v/>
      </c>
      <c r="AX149" s="249"/>
      <c r="AY149" s="679" t="str">
        <f>IF(C149="","",INDEX(References!$I$4:$I$13,MATCH(Calculations!C149,References!$H$4:$H$13,0)))</f>
        <v/>
      </c>
      <c r="AZ149" s="680" t="str">
        <f>IF(C149="","",INDEX(References!$M$4:$M$13,MATCH(Calculations!C149,References!$H$4:$H$13,0)))</f>
        <v/>
      </c>
      <c r="BA149" s="680" t="str">
        <f>IF(C149="","",INDEX(References!$N$4:$N$13,MATCH(Calculations!C149,References!$H$4:$H$13,0)))</f>
        <v/>
      </c>
      <c r="BB149" s="681" t="str">
        <f>IF(C149="","",(AC149*AY149)/(1-INDEX(References!$O$4:$O$13,MATCH(Calculations!C149,References!$H$4:$H$13,0)))*((1-AZ149)*(1+BA149)))</f>
        <v/>
      </c>
      <c r="BC149" s="682" t="str">
        <f>IF(C149="","",(AJ149/(1-INDEX(References!$P$4:$P$13,MATCH(Calculations!C149,References!$H$4:$H$13,0)))*((1-AZ149)*(1+BA149))))</f>
        <v/>
      </c>
      <c r="BE149" s="683" t="str">
        <f>IF(D149="","",(INDEX(References!$I$4:$I$13,MATCH(Calculations!D149,References!$H$4:$H$13,0))))</f>
        <v/>
      </c>
      <c r="BF149" s="680" t="str">
        <f>IF(D149="","",INDEX(References!$M$4:$M$13,MATCH(Calculations!D149,References!$H$4:$H$13,0)))</f>
        <v/>
      </c>
      <c r="BG149" s="680" t="str">
        <f>IF(D149="","",INDEX(References!$N$4:$N$13,MATCH(Calculations!D149,References!$H$4:$H$13,0)))</f>
        <v/>
      </c>
      <c r="BH149" s="681" t="str">
        <f>IF(D149="","",(AD149*BE149)/(1-INDEX(References!$O$4:$O$13,MATCH(Calculations!D149,References!$H$4:$H$13,0)))*((1-BF149)*(1+BG149)))</f>
        <v/>
      </c>
      <c r="BI149" s="682" t="str">
        <f>IF(D149="","",AK149/(1-INDEX(References!$P$4:$P$13,MATCH(Calculations!D149,References!$H$4:$H$13,0)))*((1-BF149)*(1+BG149)))</f>
        <v/>
      </c>
      <c r="BK149" s="679" t="str">
        <f t="shared" si="87"/>
        <v/>
      </c>
      <c r="BL149" s="680" t="str">
        <f t="shared" si="88"/>
        <v/>
      </c>
      <c r="BM149" s="680" t="str">
        <f>IF(OR(C149="",I149=""),"",IF(U149="PASS",ROUND(BK149/X149,References!$B$22),IF(NOT(V149="YES"),0,ROUND(BK149/X149,References!$B$22))))</f>
        <v/>
      </c>
      <c r="BN149" s="680">
        <f>IF(OR(D149="",L149=""),0,ROUND(BL149/Y149,References!$B$22))</f>
        <v>0</v>
      </c>
      <c r="BO149" s="684" t="str">
        <f>IF(AND(C149="",D149=""),"",IF(C149="",INDEX(References!#REF!,MATCH(Calculations!$D149,References!#REF!,0)),(INDEX(References!$L$4:$L$13,MATCH(Calculations!$C149,References!$H$4:$H$13,0)))))</f>
        <v/>
      </c>
      <c r="BP149" s="684" t="str">
        <f t="shared" si="89"/>
        <v/>
      </c>
      <c r="BQ149" s="684" t="str">
        <f t="shared" si="90"/>
        <v/>
      </c>
      <c r="BR149" s="684" t="str">
        <f t="shared" si="91"/>
        <v/>
      </c>
      <c r="BS149" s="691" t="str">
        <f t="shared" si="92"/>
        <v/>
      </c>
      <c r="BU149" s="692" t="str">
        <f>IF(AH149="","",AH149*References!$B$47)</f>
        <v/>
      </c>
      <c r="BV149" s="693" t="str">
        <f>IF(AI149="","",AI149*References!$B$47)</f>
        <v/>
      </c>
      <c r="BW149" s="693" t="str">
        <f>IF(AJ149="","",AJ149*References!$B$47)</f>
        <v/>
      </c>
      <c r="BX149" s="682">
        <f>IF(AK149="","",AK149*References!$B$47)</f>
        <v>0</v>
      </c>
      <c r="BZ149" s="692">
        <f t="shared" si="93"/>
        <v>0</v>
      </c>
      <c r="CA149" s="693">
        <f t="shared" si="94"/>
        <v>0</v>
      </c>
      <c r="CB149" s="693" t="str">
        <f t="shared" si="95"/>
        <v/>
      </c>
      <c r="CC149" s="693" t="str">
        <f t="shared" si="96"/>
        <v/>
      </c>
      <c r="CD149" s="682" t="str">
        <f t="shared" si="97"/>
        <v/>
      </c>
    </row>
    <row r="150" spans="2:82" x14ac:dyDescent="0.2">
      <c r="B150" s="669">
        <v>145</v>
      </c>
      <c r="C150" s="250" t="str">
        <f>IF('Customer Inputs'!$C160="","",'Customer Inputs'!$C160)</f>
        <v/>
      </c>
      <c r="D150" s="250" t="str">
        <f>IF(OR('Customer Inputs'!E160="",'Customer Inputs'!E160="No"),"",IF(F150="YES",References!$H$13,References!$H$12))</f>
        <v/>
      </c>
      <c r="E150" s="250" t="str">
        <f>IF(C150="","",'Customer Inputs'!$W160)</f>
        <v/>
      </c>
      <c r="F150" s="250" t="str">
        <f>IF(OR('Customer Inputs'!T160="",'Customer Inputs'!T160="No"),"","Yes")</f>
        <v/>
      </c>
      <c r="G150" s="251" t="str">
        <f>IF(C150="","",'Customer Inputs'!$M160)</f>
        <v/>
      </c>
      <c r="H150" s="251" t="str">
        <f t="shared" si="70"/>
        <v/>
      </c>
      <c r="I150" s="251" t="str">
        <f>IF(C150="","",'Customer Inputs'!$K160)</f>
        <v/>
      </c>
      <c r="J150" s="251" t="str">
        <f t="shared" si="71"/>
        <v/>
      </c>
      <c r="K150" s="251" t="str">
        <f t="shared" si="72"/>
        <v/>
      </c>
      <c r="L150" s="251" t="str">
        <f>IF(OR(D150="",'Customer Inputs'!$L160=""),"",'Customer Inputs'!$L160)</f>
        <v/>
      </c>
      <c r="M150" s="251" t="str">
        <f>IF(AND(C150="",D150=""),"",'Customer Inputs'!$AD160)</f>
        <v/>
      </c>
      <c r="N150" s="251" t="str">
        <f t="shared" si="73"/>
        <v/>
      </c>
      <c r="O150" s="690" t="str">
        <f>IF(AND(C150="",D150=""),"",'Customer Inputs'!$AB160)</f>
        <v/>
      </c>
      <c r="P150" s="251" t="str">
        <f>IF(OR(AA150=0,AA150&lt;0),"",IF(OR(C150="L734",C150="L734-P",C150="L744",C150="L744-P"),'Customer Inputs'!AB160,O150))</f>
        <v/>
      </c>
      <c r="Q150" s="251" t="str">
        <f t="shared" si="74"/>
        <v/>
      </c>
      <c r="R150" s="252" t="str">
        <f>IF(AND(C150="",D150=""),"",INDEX(References!$E$4:$E$65,MATCH('Customer Inputs'!$T$6,References!$D$4:$D$65,0)))</f>
        <v/>
      </c>
      <c r="S150" s="672" t="str">
        <f t="shared" si="69"/>
        <v/>
      </c>
      <c r="T150" s="673" t="str">
        <f t="shared" si="75"/>
        <v/>
      </c>
      <c r="U150" s="674" t="str">
        <f>IF(OR(M150=0,O150=0,'Customer Inputs'!Q160="",R150=0),"","PASS")</f>
        <v/>
      </c>
      <c r="V150" s="674" t="str">
        <f>IF(ADMIN!AE150="YES","YES",IF(ADMIN!AE150="NO","NO",""))</f>
        <v/>
      </c>
      <c r="W150" s="674" t="str">
        <f t="shared" si="76"/>
        <v/>
      </c>
      <c r="X150" s="674" t="str">
        <f t="shared" si="77"/>
        <v/>
      </c>
      <c r="Y150" s="674" t="str">
        <f t="shared" si="78"/>
        <v/>
      </c>
      <c r="Z150" s="255" t="str">
        <f>IF(AND(C150="",D150=""),"",IF(C150="",INDEX(References!$J$4:$J$13,MATCH(Calculations!$D150,References!H$4:$H$13,0)),(INDEX(References!$J$4:$J$13,MATCH(Calculations!$C150,References!H$4:$H$13,0)))))</f>
        <v/>
      </c>
      <c r="AA150" s="675" t="str">
        <f t="shared" si="79"/>
        <v/>
      </c>
      <c r="AB150" s="256" t="str">
        <f t="shared" si="80"/>
        <v/>
      </c>
      <c r="AC150" s="676" t="str">
        <f>IF(OR(C150="",I150=""),"",IF(U150="PASS",ROUND(AA150/X150,References!$B$23),IF(NOT(V150="YES"),0,ROUND(AA150/X150,References!$B$23))))</f>
        <v/>
      </c>
      <c r="AD150" s="676" t="str">
        <f>IF(AND(C150="",D150=""),"",IF(OR(D150=0,L150=0,Y150=""),0,ROUND(AB150/Y150,References!$B$23)))</f>
        <v/>
      </c>
      <c r="AE150" s="256" t="str">
        <f>IF(OR(C150="",I150=""),"",IF(U150="PASS",ROUND(AC150*X150,References!$B$23),IF(NOT(V150="YES"),0,ROUND(AC150*X150,References!$B$23))))</f>
        <v/>
      </c>
      <c r="AF150" s="256" t="str">
        <f>IF(AND(C150="",D150=""),"",IF(OR(D150=0,L150=0,Y150=""),0,ROUND(AD150*Y150,References!$B$23)))</f>
        <v/>
      </c>
      <c r="AG150" s="257" t="str">
        <f>IF(AND(C150="",D150=""),"",IF(C150="",INDEX(References!$K$4:$K$13,MATCH(Calculations!$D150,References!$H$4:$H$13,0)),INDEX(References!$K$4:$K$13,MATCH(Calculations!C150,References!$H$4:$H$13,0))))</f>
        <v/>
      </c>
      <c r="AH150" s="256" t="str">
        <f t="shared" si="98"/>
        <v/>
      </c>
      <c r="AI150" s="256" t="str">
        <f t="shared" si="99"/>
        <v/>
      </c>
      <c r="AJ150" s="257" t="str">
        <f>IF(OR(C150="",I150=""),"",IF(U150="PASS",ROUND(AH150/X150,References!$B$22),IF(NOT(V150="YES"),0,ROUND(AH150/X150,References!$B$22))))</f>
        <v/>
      </c>
      <c r="AK150" s="257">
        <f>IF(OR(D150="",L150=""),0,ROUND(AI150/Y150,References!$B$22))</f>
        <v>0</v>
      </c>
      <c r="AL150" s="258">
        <f>IF(OR(C150="",I150=""),0,IF(U150="PASS",ROUND(AJ150*X150,References!$B$22)))</f>
        <v>0</v>
      </c>
      <c r="AM150" s="258">
        <f>IF(OR(D150="",L150=""),0,IF(U150="PASS",ROUND(AK150*Y150,References!$B$22)))</f>
        <v>0</v>
      </c>
      <c r="AN150" s="258" t="str">
        <f t="shared" si="81"/>
        <v/>
      </c>
      <c r="AO150" s="259" t="str">
        <f>IF(D150="","",IF('Customer Information'!$L$15="Yes",(INDEX(References!$H$4:$AG$13,MATCH(Calculations!D150,References!$H$4:$H$13,0),25)),IF('Customer Information'!$L$15="No",(INDEX(References!$H$4:$AG$13,MATCH(Calculations!D150,References!$H$4:$H$13,0),24)))))</f>
        <v/>
      </c>
      <c r="AP150" s="541" t="str">
        <f>IF(C150="","",IF('Customer Information'!$L$15="Yes",(INDEX(References!$H$4:$AG$13,MATCH(Calculations!C150,References!$H$4:$H$13,0),25)),IF('Customer Information'!$L$15="No",(INDEX(References!$H$4:$AG$13,MATCH(Calculations!C150,References!$H$4:$H$13,0),24)))))</f>
        <v/>
      </c>
      <c r="AQ150" s="677" t="str">
        <f t="shared" si="82"/>
        <v/>
      </c>
      <c r="AR150" s="541" t="str">
        <f t="shared" si="83"/>
        <v/>
      </c>
      <c r="AS150" s="541">
        <f>IF(D150="",0,INDEX(References!$AG$4:$AG$13,MATCH(D150,References!$H$4:$H$13,0)))</f>
        <v>0</v>
      </c>
      <c r="AT150" s="541">
        <f>IF(C150="",0,INDEX(References!$AG$4:$AG$12,MATCH(C150,References!$H$4:$H$12,0)))</f>
        <v>0</v>
      </c>
      <c r="AU150" s="677" t="str">
        <f t="shared" si="84"/>
        <v/>
      </c>
      <c r="AV150" s="541" t="str">
        <f t="shared" si="85"/>
        <v/>
      </c>
      <c r="AW150" s="678" t="str">
        <f t="shared" si="86"/>
        <v/>
      </c>
      <c r="AX150" s="249"/>
      <c r="AY150" s="679" t="str">
        <f>IF(C150="","",INDEX(References!$I$4:$I$13,MATCH(Calculations!C150,References!$H$4:$H$13,0)))</f>
        <v/>
      </c>
      <c r="AZ150" s="680" t="str">
        <f>IF(C150="","",INDEX(References!$M$4:$M$13,MATCH(Calculations!C150,References!$H$4:$H$13,0)))</f>
        <v/>
      </c>
      <c r="BA150" s="680" t="str">
        <f>IF(C150="","",INDEX(References!$N$4:$N$13,MATCH(Calculations!C150,References!$H$4:$H$13,0)))</f>
        <v/>
      </c>
      <c r="BB150" s="681" t="str">
        <f>IF(C150="","",(AC150*AY150)/(1-INDEX(References!$O$4:$O$13,MATCH(Calculations!C150,References!$H$4:$H$13,0)))*((1-AZ150)*(1+BA150)))</f>
        <v/>
      </c>
      <c r="BC150" s="682" t="str">
        <f>IF(C150="","",(AJ150/(1-INDEX(References!$P$4:$P$13,MATCH(Calculations!C150,References!$H$4:$H$13,0)))*((1-AZ150)*(1+BA150))))</f>
        <v/>
      </c>
      <c r="BE150" s="683" t="str">
        <f>IF(D150="","",(INDEX(References!$I$4:$I$13,MATCH(Calculations!D150,References!$H$4:$H$13,0))))</f>
        <v/>
      </c>
      <c r="BF150" s="680" t="str">
        <f>IF(D150="","",INDEX(References!$M$4:$M$13,MATCH(Calculations!D150,References!$H$4:$H$13,0)))</f>
        <v/>
      </c>
      <c r="BG150" s="680" t="str">
        <f>IF(D150="","",INDEX(References!$N$4:$N$13,MATCH(Calculations!D150,References!$H$4:$H$13,0)))</f>
        <v/>
      </c>
      <c r="BH150" s="681" t="str">
        <f>IF(D150="","",(AD150*BE150)/(1-INDEX(References!$O$4:$O$13,MATCH(Calculations!D150,References!$H$4:$H$13,0)))*((1-BF150)*(1+BG150)))</f>
        <v/>
      </c>
      <c r="BI150" s="682" t="str">
        <f>IF(D150="","",AK150/(1-INDEX(References!$P$4:$P$13,MATCH(Calculations!D150,References!$H$4:$H$13,0)))*((1-BF150)*(1+BG150)))</f>
        <v/>
      </c>
      <c r="BK150" s="679" t="str">
        <f t="shared" si="87"/>
        <v/>
      </c>
      <c r="BL150" s="680" t="str">
        <f t="shared" si="88"/>
        <v/>
      </c>
      <c r="BM150" s="680" t="str">
        <f>IF(OR(C150="",I150=""),"",IF(U150="PASS",ROUND(BK150/X150,References!$B$22),IF(NOT(V150="YES"),0,ROUND(BK150/X150,References!$B$22))))</f>
        <v/>
      </c>
      <c r="BN150" s="680">
        <f>IF(OR(D150="",L150=""),0,ROUND(BL150/Y150,References!$B$22))</f>
        <v>0</v>
      </c>
      <c r="BO150" s="684" t="str">
        <f>IF(AND(C150="",D150=""),"",IF(C150="",INDEX(References!#REF!,MATCH(Calculations!$D150,References!#REF!,0)),(INDEX(References!$L$4:$L$13,MATCH(Calculations!$C150,References!$H$4:$H$13,0)))))</f>
        <v/>
      </c>
      <c r="BP150" s="684" t="str">
        <f t="shared" si="89"/>
        <v/>
      </c>
      <c r="BQ150" s="684" t="str">
        <f t="shared" si="90"/>
        <v/>
      </c>
      <c r="BR150" s="684" t="str">
        <f t="shared" si="91"/>
        <v/>
      </c>
      <c r="BS150" s="691" t="str">
        <f t="shared" si="92"/>
        <v/>
      </c>
      <c r="BU150" s="692" t="str">
        <f>IF(AH150="","",AH150*References!$B$47)</f>
        <v/>
      </c>
      <c r="BV150" s="693" t="str">
        <f>IF(AI150="","",AI150*References!$B$47)</f>
        <v/>
      </c>
      <c r="BW150" s="693" t="str">
        <f>IF(AJ150="","",AJ150*References!$B$47)</f>
        <v/>
      </c>
      <c r="BX150" s="682">
        <f>IF(AK150="","",AK150*References!$B$47)</f>
        <v>0</v>
      </c>
      <c r="BZ150" s="692">
        <f t="shared" si="93"/>
        <v>0</v>
      </c>
      <c r="CA150" s="693">
        <f t="shared" si="94"/>
        <v>0</v>
      </c>
      <c r="CB150" s="693" t="str">
        <f t="shared" si="95"/>
        <v/>
      </c>
      <c r="CC150" s="693" t="str">
        <f t="shared" si="96"/>
        <v/>
      </c>
      <c r="CD150" s="682" t="str">
        <f t="shared" si="97"/>
        <v/>
      </c>
    </row>
    <row r="151" spans="2:82" x14ac:dyDescent="0.2">
      <c r="B151" s="669">
        <v>146</v>
      </c>
      <c r="C151" s="250" t="str">
        <f>IF('Customer Inputs'!$C161="","",'Customer Inputs'!$C161)</f>
        <v/>
      </c>
      <c r="D151" s="250" t="str">
        <f>IF(OR('Customer Inputs'!E161="",'Customer Inputs'!E161="No"),"",IF(F151="YES",References!$H$13,References!$H$12))</f>
        <v/>
      </c>
      <c r="E151" s="250" t="str">
        <f>IF(C151="","",'Customer Inputs'!$W161)</f>
        <v/>
      </c>
      <c r="F151" s="250" t="str">
        <f>IF(OR('Customer Inputs'!T161="",'Customer Inputs'!T161="No"),"","Yes")</f>
        <v/>
      </c>
      <c r="G151" s="251" t="str">
        <f>IF(C151="","",'Customer Inputs'!$M161)</f>
        <v/>
      </c>
      <c r="H151" s="251" t="str">
        <f t="shared" si="70"/>
        <v/>
      </c>
      <c r="I151" s="251" t="str">
        <f>IF(C151="","",'Customer Inputs'!$K161)</f>
        <v/>
      </c>
      <c r="J151" s="251" t="str">
        <f t="shared" si="71"/>
        <v/>
      </c>
      <c r="K151" s="251" t="str">
        <f t="shared" si="72"/>
        <v/>
      </c>
      <c r="L151" s="251" t="str">
        <f>IF(OR(D151="",'Customer Inputs'!$L161=""),"",'Customer Inputs'!$L161)</f>
        <v/>
      </c>
      <c r="M151" s="251" t="str">
        <f>IF(AND(C151="",D151=""),"",'Customer Inputs'!$AD161)</f>
        <v/>
      </c>
      <c r="N151" s="251" t="str">
        <f t="shared" si="73"/>
        <v/>
      </c>
      <c r="O151" s="690" t="str">
        <f>IF(AND(C151="",D151=""),"",'Customer Inputs'!$AB161)</f>
        <v/>
      </c>
      <c r="P151" s="251" t="str">
        <f>IF(OR(AA151=0,AA151&lt;0),"",IF(OR(C151="L734",C151="L734-P",C151="L744",C151="L744-P"),'Customer Inputs'!AB161,O151))</f>
        <v/>
      </c>
      <c r="Q151" s="251" t="str">
        <f t="shared" si="74"/>
        <v/>
      </c>
      <c r="R151" s="252" t="str">
        <f>IF(AND(C151="",D151=""),"",INDEX(References!$E$4:$E$65,MATCH('Customer Inputs'!$T$6,References!$D$4:$D$65,0)))</f>
        <v/>
      </c>
      <c r="S151" s="672" t="str">
        <f t="shared" si="69"/>
        <v/>
      </c>
      <c r="T151" s="673" t="str">
        <f t="shared" si="75"/>
        <v/>
      </c>
      <c r="U151" s="674" t="str">
        <f>IF(OR(M151=0,O151=0,'Customer Inputs'!Q161="",R151=0),"","PASS")</f>
        <v/>
      </c>
      <c r="V151" s="674" t="str">
        <f>IF(ADMIN!AE151="YES","YES",IF(ADMIN!AE151="NO","NO",""))</f>
        <v/>
      </c>
      <c r="W151" s="674" t="str">
        <f t="shared" si="76"/>
        <v/>
      </c>
      <c r="X151" s="674" t="str">
        <f t="shared" si="77"/>
        <v/>
      </c>
      <c r="Y151" s="674" t="str">
        <f t="shared" si="78"/>
        <v/>
      </c>
      <c r="Z151" s="255" t="str">
        <f>IF(AND(C151="",D151=""),"",IF(C151="",INDEX(References!$J$4:$J$13,MATCH(Calculations!$D151,References!H$4:$H$13,0)),(INDEX(References!$J$4:$J$13,MATCH(Calculations!$C151,References!H$4:$H$13,0)))))</f>
        <v/>
      </c>
      <c r="AA151" s="675" t="str">
        <f t="shared" si="79"/>
        <v/>
      </c>
      <c r="AB151" s="256" t="str">
        <f t="shared" si="80"/>
        <v/>
      </c>
      <c r="AC151" s="676" t="str">
        <f>IF(OR(C151="",I151=""),"",IF(U151="PASS",ROUND(AA151/X151,References!$B$23),IF(NOT(V151="YES"),0,ROUND(AA151/X151,References!$B$23))))</f>
        <v/>
      </c>
      <c r="AD151" s="676" t="str">
        <f>IF(AND(C151="",D151=""),"",IF(OR(D151=0,L151=0,Y151=""),0,ROUND(AB151/Y151,References!$B$23)))</f>
        <v/>
      </c>
      <c r="AE151" s="256" t="str">
        <f>IF(OR(C151="",I151=""),"",IF(U151="PASS",ROUND(AC151*X151,References!$B$23),IF(NOT(V151="YES"),0,ROUND(AC151*X151,References!$B$23))))</f>
        <v/>
      </c>
      <c r="AF151" s="256" t="str">
        <f>IF(AND(C151="",D151=""),"",IF(OR(D151=0,L151=0,Y151=""),0,ROUND(AD151*Y151,References!$B$23)))</f>
        <v/>
      </c>
      <c r="AG151" s="257" t="str">
        <f>IF(AND(C151="",D151=""),"",IF(C151="",INDEX(References!$K$4:$K$13,MATCH(Calculations!$D151,References!$H$4:$H$13,0)),INDEX(References!$K$4:$K$13,MATCH(Calculations!C151,References!$H$4:$H$13,0))))</f>
        <v/>
      </c>
      <c r="AH151" s="256" t="str">
        <f t="shared" si="98"/>
        <v/>
      </c>
      <c r="AI151" s="256" t="str">
        <f t="shared" si="99"/>
        <v/>
      </c>
      <c r="AJ151" s="257" t="str">
        <f>IF(OR(C151="",I151=""),"",IF(U151="PASS",ROUND(AH151/X151,References!$B$22),IF(NOT(V151="YES"),0,ROUND(AH151/X151,References!$B$22))))</f>
        <v/>
      </c>
      <c r="AK151" s="257">
        <f>IF(OR(D151="",L151=""),0,ROUND(AI151/Y151,References!$B$22))</f>
        <v>0</v>
      </c>
      <c r="AL151" s="258">
        <f>IF(OR(C151="",I151=""),0,IF(U151="PASS",ROUND(AJ151*X151,References!$B$22)))</f>
        <v>0</v>
      </c>
      <c r="AM151" s="258">
        <f>IF(OR(D151="",L151=""),0,IF(U151="PASS",ROUND(AK151*Y151,References!$B$22)))</f>
        <v>0</v>
      </c>
      <c r="AN151" s="258" t="str">
        <f t="shared" si="81"/>
        <v/>
      </c>
      <c r="AO151" s="259" t="str">
        <f>IF(D151="","",IF('Customer Information'!$L$15="Yes",(INDEX(References!$H$4:$AG$13,MATCH(Calculations!D151,References!$H$4:$H$13,0),25)),IF('Customer Information'!$L$15="No",(INDEX(References!$H$4:$AG$13,MATCH(Calculations!D151,References!$H$4:$H$13,0),24)))))</f>
        <v/>
      </c>
      <c r="AP151" s="541" t="str">
        <f>IF(C151="","",IF('Customer Information'!$L$15="Yes",(INDEX(References!$H$4:$AG$13,MATCH(Calculations!C151,References!$H$4:$H$13,0),25)),IF('Customer Information'!$L$15="No",(INDEX(References!$H$4:$AG$13,MATCH(Calculations!C151,References!$H$4:$H$13,0),24)))))</f>
        <v/>
      </c>
      <c r="AQ151" s="677" t="str">
        <f t="shared" si="82"/>
        <v/>
      </c>
      <c r="AR151" s="541" t="str">
        <f t="shared" si="83"/>
        <v/>
      </c>
      <c r="AS151" s="541">
        <f>IF(D151="",0,INDEX(References!$AG$4:$AG$13,MATCH(D151,References!$H$4:$H$13,0)))</f>
        <v>0</v>
      </c>
      <c r="AT151" s="541">
        <f>IF(C151="",0,INDEX(References!$AG$4:$AG$12,MATCH(C151,References!$H$4:$H$12,0)))</f>
        <v>0</v>
      </c>
      <c r="AU151" s="677" t="str">
        <f t="shared" si="84"/>
        <v/>
      </c>
      <c r="AV151" s="541" t="str">
        <f t="shared" si="85"/>
        <v/>
      </c>
      <c r="AW151" s="678" t="str">
        <f t="shared" si="86"/>
        <v/>
      </c>
      <c r="AX151" s="249"/>
      <c r="AY151" s="679" t="str">
        <f>IF(C151="","",INDEX(References!$I$4:$I$13,MATCH(Calculations!C151,References!$H$4:$H$13,0)))</f>
        <v/>
      </c>
      <c r="AZ151" s="680" t="str">
        <f>IF(C151="","",INDEX(References!$M$4:$M$13,MATCH(Calculations!C151,References!$H$4:$H$13,0)))</f>
        <v/>
      </c>
      <c r="BA151" s="680" t="str">
        <f>IF(C151="","",INDEX(References!$N$4:$N$13,MATCH(Calculations!C151,References!$H$4:$H$13,0)))</f>
        <v/>
      </c>
      <c r="BB151" s="681" t="str">
        <f>IF(C151="","",(AC151*AY151)/(1-INDEX(References!$O$4:$O$13,MATCH(Calculations!C151,References!$H$4:$H$13,0)))*((1-AZ151)*(1+BA151)))</f>
        <v/>
      </c>
      <c r="BC151" s="682" t="str">
        <f>IF(C151="","",(AJ151/(1-INDEX(References!$P$4:$P$13,MATCH(Calculations!C151,References!$H$4:$H$13,0)))*((1-AZ151)*(1+BA151))))</f>
        <v/>
      </c>
      <c r="BE151" s="683" t="str">
        <f>IF(D151="","",(INDEX(References!$I$4:$I$13,MATCH(Calculations!D151,References!$H$4:$H$13,0))))</f>
        <v/>
      </c>
      <c r="BF151" s="680" t="str">
        <f>IF(D151="","",INDEX(References!$M$4:$M$13,MATCH(Calculations!D151,References!$H$4:$H$13,0)))</f>
        <v/>
      </c>
      <c r="BG151" s="680" t="str">
        <f>IF(D151="","",INDEX(References!$N$4:$N$13,MATCH(Calculations!D151,References!$H$4:$H$13,0)))</f>
        <v/>
      </c>
      <c r="BH151" s="681" t="str">
        <f>IF(D151="","",(AD151*BE151)/(1-INDEX(References!$O$4:$O$13,MATCH(Calculations!D151,References!$H$4:$H$13,0)))*((1-BF151)*(1+BG151)))</f>
        <v/>
      </c>
      <c r="BI151" s="682" t="str">
        <f>IF(D151="","",AK151/(1-INDEX(References!$P$4:$P$13,MATCH(Calculations!D151,References!$H$4:$H$13,0)))*((1-BF151)*(1+BG151)))</f>
        <v/>
      </c>
      <c r="BK151" s="679" t="str">
        <f t="shared" si="87"/>
        <v/>
      </c>
      <c r="BL151" s="680" t="str">
        <f t="shared" si="88"/>
        <v/>
      </c>
      <c r="BM151" s="680" t="str">
        <f>IF(OR(C151="",I151=""),"",IF(U151="PASS",ROUND(BK151/X151,References!$B$22),IF(NOT(V151="YES"),0,ROUND(BK151/X151,References!$B$22))))</f>
        <v/>
      </c>
      <c r="BN151" s="680">
        <f>IF(OR(D151="",L151=""),0,ROUND(BL151/Y151,References!$B$22))</f>
        <v>0</v>
      </c>
      <c r="BO151" s="684" t="str">
        <f>IF(AND(C151="",D151=""),"",IF(C151="",INDEX(References!#REF!,MATCH(Calculations!$D151,References!#REF!,0)),(INDEX(References!$L$4:$L$13,MATCH(Calculations!$C151,References!$H$4:$H$13,0)))))</f>
        <v/>
      </c>
      <c r="BP151" s="684" t="str">
        <f t="shared" si="89"/>
        <v/>
      </c>
      <c r="BQ151" s="684" t="str">
        <f t="shared" si="90"/>
        <v/>
      </c>
      <c r="BR151" s="684" t="str">
        <f t="shared" si="91"/>
        <v/>
      </c>
      <c r="BS151" s="691" t="str">
        <f t="shared" si="92"/>
        <v/>
      </c>
      <c r="BU151" s="692" t="str">
        <f>IF(AH151="","",AH151*References!$B$47)</f>
        <v/>
      </c>
      <c r="BV151" s="693" t="str">
        <f>IF(AI151="","",AI151*References!$B$47)</f>
        <v/>
      </c>
      <c r="BW151" s="693" t="str">
        <f>IF(AJ151="","",AJ151*References!$B$47)</f>
        <v/>
      </c>
      <c r="BX151" s="682">
        <f>IF(AK151="","",AK151*References!$B$47)</f>
        <v>0</v>
      </c>
      <c r="BZ151" s="692">
        <f t="shared" si="93"/>
        <v>0</v>
      </c>
      <c r="CA151" s="693">
        <f t="shared" si="94"/>
        <v>0</v>
      </c>
      <c r="CB151" s="693" t="str">
        <f t="shared" si="95"/>
        <v/>
      </c>
      <c r="CC151" s="693" t="str">
        <f t="shared" si="96"/>
        <v/>
      </c>
      <c r="CD151" s="682" t="str">
        <f t="shared" si="97"/>
        <v/>
      </c>
    </row>
    <row r="152" spans="2:82" x14ac:dyDescent="0.2">
      <c r="B152" s="669">
        <v>147</v>
      </c>
      <c r="C152" s="250" t="str">
        <f>IF('Customer Inputs'!$C162="","",'Customer Inputs'!$C162)</f>
        <v/>
      </c>
      <c r="D152" s="250" t="str">
        <f>IF(OR('Customer Inputs'!E162="",'Customer Inputs'!E162="No"),"",IF(F152="YES",References!$H$13,References!$H$12))</f>
        <v/>
      </c>
      <c r="E152" s="250" t="str">
        <f>IF(C152="","",'Customer Inputs'!$W162)</f>
        <v/>
      </c>
      <c r="F152" s="250" t="str">
        <f>IF(OR('Customer Inputs'!T162="",'Customer Inputs'!T162="No"),"","Yes")</f>
        <v/>
      </c>
      <c r="G152" s="251" t="str">
        <f>IF(C152="","",'Customer Inputs'!$M162)</f>
        <v/>
      </c>
      <c r="H152" s="251" t="str">
        <f t="shared" si="70"/>
        <v/>
      </c>
      <c r="I152" s="251" t="str">
        <f>IF(C152="","",'Customer Inputs'!$K162)</f>
        <v/>
      </c>
      <c r="J152" s="251" t="str">
        <f t="shared" si="71"/>
        <v/>
      </c>
      <c r="K152" s="251" t="str">
        <f t="shared" si="72"/>
        <v/>
      </c>
      <c r="L152" s="251" t="str">
        <f>IF(OR(D152="",'Customer Inputs'!$L162=""),"",'Customer Inputs'!$L162)</f>
        <v/>
      </c>
      <c r="M152" s="251" t="str">
        <f>IF(AND(C152="",D152=""),"",'Customer Inputs'!$AD162)</f>
        <v/>
      </c>
      <c r="N152" s="251" t="str">
        <f t="shared" si="73"/>
        <v/>
      </c>
      <c r="O152" s="690" t="str">
        <f>IF(AND(C152="",D152=""),"",'Customer Inputs'!$AB162)</f>
        <v/>
      </c>
      <c r="P152" s="251" t="str">
        <f>IF(OR(AA152=0,AA152&lt;0),"",IF(OR(C152="L734",C152="L734-P",C152="L744",C152="L744-P"),'Customer Inputs'!AB162,O152))</f>
        <v/>
      </c>
      <c r="Q152" s="251" t="str">
        <f t="shared" si="74"/>
        <v/>
      </c>
      <c r="R152" s="252" t="str">
        <f>IF(AND(C152="",D152=""),"",INDEX(References!$E$4:$E$65,MATCH('Customer Inputs'!$T$6,References!$D$4:$D$65,0)))</f>
        <v/>
      </c>
      <c r="S152" s="672" t="str">
        <f t="shared" si="69"/>
        <v/>
      </c>
      <c r="T152" s="673" t="str">
        <f t="shared" si="75"/>
        <v/>
      </c>
      <c r="U152" s="674" t="str">
        <f>IF(OR(M152=0,O152=0,'Customer Inputs'!Q162="",R152=0),"","PASS")</f>
        <v/>
      </c>
      <c r="V152" s="674" t="str">
        <f>IF(ADMIN!AE152="YES","YES",IF(ADMIN!AE152="NO","NO",""))</f>
        <v/>
      </c>
      <c r="W152" s="674" t="str">
        <f t="shared" si="76"/>
        <v/>
      </c>
      <c r="X152" s="674" t="str">
        <f t="shared" si="77"/>
        <v/>
      </c>
      <c r="Y152" s="674" t="str">
        <f t="shared" si="78"/>
        <v/>
      </c>
      <c r="Z152" s="255" t="str">
        <f>IF(AND(C152="",D152=""),"",IF(C152="",INDEX(References!$J$4:$J$13,MATCH(Calculations!$D152,References!H$4:$H$13,0)),(INDEX(References!$J$4:$J$13,MATCH(Calculations!$C152,References!H$4:$H$13,0)))))</f>
        <v/>
      </c>
      <c r="AA152" s="675" t="str">
        <f t="shared" si="79"/>
        <v/>
      </c>
      <c r="AB152" s="256" t="str">
        <f t="shared" si="80"/>
        <v/>
      </c>
      <c r="AC152" s="676" t="str">
        <f>IF(OR(C152="",I152=""),"",IF(U152="PASS",ROUND(AA152/X152,References!$B$23),IF(NOT(V152="YES"),0,ROUND(AA152/X152,References!$B$23))))</f>
        <v/>
      </c>
      <c r="AD152" s="676" t="str">
        <f>IF(AND(C152="",D152=""),"",IF(OR(D152=0,L152=0,Y152=""),0,ROUND(AB152/Y152,References!$B$23)))</f>
        <v/>
      </c>
      <c r="AE152" s="256" t="str">
        <f>IF(OR(C152="",I152=""),"",IF(U152="PASS",ROUND(AC152*X152,References!$B$23),IF(NOT(V152="YES"),0,ROUND(AC152*X152,References!$B$23))))</f>
        <v/>
      </c>
      <c r="AF152" s="256" t="str">
        <f>IF(AND(C152="",D152=""),"",IF(OR(D152=0,L152=0,Y152=""),0,ROUND(AD152*Y152,References!$B$23)))</f>
        <v/>
      </c>
      <c r="AG152" s="257" t="str">
        <f>IF(AND(C152="",D152=""),"",IF(C152="",INDEX(References!$K$4:$K$13,MATCH(Calculations!$D152,References!$H$4:$H$13,0)),INDEX(References!$K$4:$K$13,MATCH(Calculations!C152,References!$H$4:$H$13,0))))</f>
        <v/>
      </c>
      <c r="AH152" s="256" t="str">
        <f t="shared" si="98"/>
        <v/>
      </c>
      <c r="AI152" s="256" t="str">
        <f t="shared" si="99"/>
        <v/>
      </c>
      <c r="AJ152" s="257" t="str">
        <f>IF(OR(C152="",I152=""),"",IF(U152="PASS",ROUND(AH152/X152,References!$B$22),IF(NOT(V152="YES"),0,ROUND(AH152/X152,References!$B$22))))</f>
        <v/>
      </c>
      <c r="AK152" s="257">
        <f>IF(OR(D152="",L152=""),0,ROUND(AI152/Y152,References!$B$22))</f>
        <v>0</v>
      </c>
      <c r="AL152" s="258">
        <f>IF(OR(C152="",I152=""),0,IF(U152="PASS",ROUND(AJ152*X152,References!$B$22)))</f>
        <v>0</v>
      </c>
      <c r="AM152" s="258">
        <f>IF(OR(D152="",L152=""),0,IF(U152="PASS",ROUND(AK152*Y152,References!$B$22)))</f>
        <v>0</v>
      </c>
      <c r="AN152" s="258" t="str">
        <f t="shared" si="81"/>
        <v/>
      </c>
      <c r="AO152" s="259" t="str">
        <f>IF(D152="","",IF('Customer Information'!$L$15="Yes",(INDEX(References!$H$4:$AG$13,MATCH(Calculations!D152,References!$H$4:$H$13,0),25)),IF('Customer Information'!$L$15="No",(INDEX(References!$H$4:$AG$13,MATCH(Calculations!D152,References!$H$4:$H$13,0),24)))))</f>
        <v/>
      </c>
      <c r="AP152" s="541" t="str">
        <f>IF(C152="","",IF('Customer Information'!$L$15="Yes",(INDEX(References!$H$4:$AG$13,MATCH(Calculations!C152,References!$H$4:$H$13,0),25)),IF('Customer Information'!$L$15="No",(INDEX(References!$H$4:$AG$13,MATCH(Calculations!C152,References!$H$4:$H$13,0),24)))))</f>
        <v/>
      </c>
      <c r="AQ152" s="677" t="str">
        <f t="shared" si="82"/>
        <v/>
      </c>
      <c r="AR152" s="541" t="str">
        <f t="shared" si="83"/>
        <v/>
      </c>
      <c r="AS152" s="541">
        <f>IF(D152="",0,INDEX(References!$AG$4:$AG$13,MATCH(D152,References!$H$4:$H$13,0)))</f>
        <v>0</v>
      </c>
      <c r="AT152" s="541">
        <f>IF(C152="",0,INDEX(References!$AG$4:$AG$12,MATCH(C152,References!$H$4:$H$12,0)))</f>
        <v>0</v>
      </c>
      <c r="AU152" s="677" t="str">
        <f t="shared" si="84"/>
        <v/>
      </c>
      <c r="AV152" s="541" t="str">
        <f t="shared" si="85"/>
        <v/>
      </c>
      <c r="AW152" s="678" t="str">
        <f t="shared" si="86"/>
        <v/>
      </c>
      <c r="AX152" s="249"/>
      <c r="AY152" s="679" t="str">
        <f>IF(C152="","",INDEX(References!$I$4:$I$13,MATCH(Calculations!C152,References!$H$4:$H$13,0)))</f>
        <v/>
      </c>
      <c r="AZ152" s="680" t="str">
        <f>IF(C152="","",INDEX(References!$M$4:$M$13,MATCH(Calculations!C152,References!$H$4:$H$13,0)))</f>
        <v/>
      </c>
      <c r="BA152" s="680" t="str">
        <f>IF(C152="","",INDEX(References!$N$4:$N$13,MATCH(Calculations!C152,References!$H$4:$H$13,0)))</f>
        <v/>
      </c>
      <c r="BB152" s="681" t="str">
        <f>IF(C152="","",(AC152*AY152)/(1-INDEX(References!$O$4:$O$13,MATCH(Calculations!C152,References!$H$4:$H$13,0)))*((1-AZ152)*(1+BA152)))</f>
        <v/>
      </c>
      <c r="BC152" s="682" t="str">
        <f>IF(C152="","",(AJ152/(1-INDEX(References!$P$4:$P$13,MATCH(Calculations!C152,References!$H$4:$H$13,0)))*((1-AZ152)*(1+BA152))))</f>
        <v/>
      </c>
      <c r="BE152" s="683" t="str">
        <f>IF(D152="","",(INDEX(References!$I$4:$I$13,MATCH(Calculations!D152,References!$H$4:$H$13,0))))</f>
        <v/>
      </c>
      <c r="BF152" s="680" t="str">
        <f>IF(D152="","",INDEX(References!$M$4:$M$13,MATCH(Calculations!D152,References!$H$4:$H$13,0)))</f>
        <v/>
      </c>
      <c r="BG152" s="680" t="str">
        <f>IF(D152="","",INDEX(References!$N$4:$N$13,MATCH(Calculations!D152,References!$H$4:$H$13,0)))</f>
        <v/>
      </c>
      <c r="BH152" s="681" t="str">
        <f>IF(D152="","",(AD152*BE152)/(1-INDEX(References!$O$4:$O$13,MATCH(Calculations!D152,References!$H$4:$H$13,0)))*((1-BF152)*(1+BG152)))</f>
        <v/>
      </c>
      <c r="BI152" s="682" t="str">
        <f>IF(D152="","",AK152/(1-INDEX(References!$P$4:$P$13,MATCH(Calculations!D152,References!$H$4:$H$13,0)))*((1-BF152)*(1+BG152)))</f>
        <v/>
      </c>
      <c r="BK152" s="679" t="str">
        <f t="shared" si="87"/>
        <v/>
      </c>
      <c r="BL152" s="680" t="str">
        <f t="shared" si="88"/>
        <v/>
      </c>
      <c r="BM152" s="680" t="str">
        <f>IF(OR(C152="",I152=""),"",IF(U152="PASS",ROUND(BK152/X152,References!$B$22),IF(NOT(V152="YES"),0,ROUND(BK152/X152,References!$B$22))))</f>
        <v/>
      </c>
      <c r="BN152" s="680">
        <f>IF(OR(D152="",L152=""),0,ROUND(BL152/Y152,References!$B$22))</f>
        <v>0</v>
      </c>
      <c r="BO152" s="684" t="str">
        <f>IF(AND(C152="",D152=""),"",IF(C152="",INDEX(References!#REF!,MATCH(Calculations!$D152,References!#REF!,0)),(INDEX(References!$L$4:$L$13,MATCH(Calculations!$C152,References!$H$4:$H$13,0)))))</f>
        <v/>
      </c>
      <c r="BP152" s="684" t="str">
        <f t="shared" si="89"/>
        <v/>
      </c>
      <c r="BQ152" s="684" t="str">
        <f t="shared" si="90"/>
        <v/>
      </c>
      <c r="BR152" s="684" t="str">
        <f t="shared" si="91"/>
        <v/>
      </c>
      <c r="BS152" s="691" t="str">
        <f t="shared" si="92"/>
        <v/>
      </c>
      <c r="BU152" s="692" t="str">
        <f>IF(AH152="","",AH152*References!$B$47)</f>
        <v/>
      </c>
      <c r="BV152" s="693" t="str">
        <f>IF(AI152="","",AI152*References!$B$47)</f>
        <v/>
      </c>
      <c r="BW152" s="693" t="str">
        <f>IF(AJ152="","",AJ152*References!$B$47)</f>
        <v/>
      </c>
      <c r="BX152" s="682">
        <f>IF(AK152="","",AK152*References!$B$47)</f>
        <v>0</v>
      </c>
      <c r="BZ152" s="692">
        <f t="shared" si="93"/>
        <v>0</v>
      </c>
      <c r="CA152" s="693">
        <f t="shared" si="94"/>
        <v>0</v>
      </c>
      <c r="CB152" s="693" t="str">
        <f t="shared" si="95"/>
        <v/>
      </c>
      <c r="CC152" s="693" t="str">
        <f t="shared" si="96"/>
        <v/>
      </c>
      <c r="CD152" s="682" t="str">
        <f t="shared" si="97"/>
        <v/>
      </c>
    </row>
    <row r="153" spans="2:82" x14ac:dyDescent="0.2">
      <c r="B153" s="669">
        <v>148</v>
      </c>
      <c r="C153" s="250" t="str">
        <f>IF('Customer Inputs'!$C163="","",'Customer Inputs'!$C163)</f>
        <v/>
      </c>
      <c r="D153" s="250" t="str">
        <f>IF(OR('Customer Inputs'!E163="",'Customer Inputs'!E163="No"),"",IF(F153="YES",References!$H$13,References!$H$12))</f>
        <v/>
      </c>
      <c r="E153" s="250" t="str">
        <f>IF(C153="","",'Customer Inputs'!$W163)</f>
        <v/>
      </c>
      <c r="F153" s="250" t="str">
        <f>IF(OR('Customer Inputs'!T163="",'Customer Inputs'!T163="No"),"","Yes")</f>
        <v/>
      </c>
      <c r="G153" s="251" t="str">
        <f>IF(C153="","",'Customer Inputs'!$M163)</f>
        <v/>
      </c>
      <c r="H153" s="251" t="str">
        <f t="shared" si="70"/>
        <v/>
      </c>
      <c r="I153" s="251" t="str">
        <f>IF(C153="","",'Customer Inputs'!$K163)</f>
        <v/>
      </c>
      <c r="J153" s="251" t="str">
        <f t="shared" si="71"/>
        <v/>
      </c>
      <c r="K153" s="251" t="str">
        <f t="shared" si="72"/>
        <v/>
      </c>
      <c r="L153" s="251" t="str">
        <f>IF(OR(D153="",'Customer Inputs'!$L163=""),"",'Customer Inputs'!$L163)</f>
        <v/>
      </c>
      <c r="M153" s="251" t="str">
        <f>IF(AND(C153="",D153=""),"",'Customer Inputs'!$AD163)</f>
        <v/>
      </c>
      <c r="N153" s="251" t="str">
        <f t="shared" si="73"/>
        <v/>
      </c>
      <c r="O153" s="690" t="str">
        <f>IF(AND(C153="",D153=""),"",'Customer Inputs'!$AB163)</f>
        <v/>
      </c>
      <c r="P153" s="251" t="str">
        <f>IF(OR(AA153=0,AA153&lt;0),"",IF(OR(C153="L734",C153="L734-P",C153="L744",C153="L744-P"),'Customer Inputs'!AB163,O153))</f>
        <v/>
      </c>
      <c r="Q153" s="251" t="str">
        <f t="shared" si="74"/>
        <v/>
      </c>
      <c r="R153" s="252" t="str">
        <f>IF(AND(C153="",D153=""),"",INDEX(References!$E$4:$E$65,MATCH('Customer Inputs'!$T$6,References!$D$4:$D$65,0)))</f>
        <v/>
      </c>
      <c r="S153" s="672" t="str">
        <f t="shared" si="69"/>
        <v/>
      </c>
      <c r="T153" s="673" t="str">
        <f t="shared" si="75"/>
        <v/>
      </c>
      <c r="U153" s="674" t="str">
        <f>IF(OR(M153=0,O153=0,'Customer Inputs'!Q163="",R153=0),"","PASS")</f>
        <v/>
      </c>
      <c r="V153" s="674" t="str">
        <f>IF(ADMIN!AE153="YES","YES",IF(ADMIN!AE153="NO","NO",""))</f>
        <v/>
      </c>
      <c r="W153" s="674" t="str">
        <f t="shared" si="76"/>
        <v/>
      </c>
      <c r="X153" s="674" t="str">
        <f t="shared" si="77"/>
        <v/>
      </c>
      <c r="Y153" s="674" t="str">
        <f t="shared" si="78"/>
        <v/>
      </c>
      <c r="Z153" s="255" t="str">
        <f>IF(AND(C153="",D153=""),"",IF(C153="",INDEX(References!$J$4:$J$13,MATCH(Calculations!$D153,References!H$4:$H$13,0)),(INDEX(References!$J$4:$J$13,MATCH(Calculations!$C153,References!H$4:$H$13,0)))))</f>
        <v/>
      </c>
      <c r="AA153" s="675" t="str">
        <f t="shared" si="79"/>
        <v/>
      </c>
      <c r="AB153" s="256" t="str">
        <f t="shared" si="80"/>
        <v/>
      </c>
      <c r="AC153" s="676" t="str">
        <f>IF(OR(C153="",I153=""),"",IF(U153="PASS",ROUND(AA153/X153,References!$B$23),IF(NOT(V153="YES"),0,ROUND(AA153/X153,References!$B$23))))</f>
        <v/>
      </c>
      <c r="AD153" s="676" t="str">
        <f>IF(AND(C153="",D153=""),"",IF(OR(D153=0,L153=0,Y153=""),0,ROUND(AB153/Y153,References!$B$23)))</f>
        <v/>
      </c>
      <c r="AE153" s="256" t="str">
        <f>IF(OR(C153="",I153=""),"",IF(U153="PASS",ROUND(AC153*X153,References!$B$23),IF(NOT(V153="YES"),0,ROUND(AC153*X153,References!$B$23))))</f>
        <v/>
      </c>
      <c r="AF153" s="256" t="str">
        <f>IF(AND(C153="",D153=""),"",IF(OR(D153=0,L153=0,Y153=""),0,ROUND(AD153*Y153,References!$B$23)))</f>
        <v/>
      </c>
      <c r="AG153" s="257" t="str">
        <f>IF(AND(C153="",D153=""),"",IF(C153="",INDEX(References!$K$4:$K$13,MATCH(Calculations!$D153,References!$H$4:$H$13,0)),INDEX(References!$K$4:$K$13,MATCH(Calculations!C153,References!$H$4:$H$13,0))))</f>
        <v/>
      </c>
      <c r="AH153" s="256" t="str">
        <f t="shared" si="98"/>
        <v/>
      </c>
      <c r="AI153" s="256" t="str">
        <f t="shared" si="99"/>
        <v/>
      </c>
      <c r="AJ153" s="257" t="str">
        <f>IF(OR(C153="",I153=""),"",IF(U153="PASS",ROUND(AH153/X153,References!$B$22),IF(NOT(V153="YES"),0,ROUND(AH153/X153,References!$B$22))))</f>
        <v/>
      </c>
      <c r="AK153" s="257">
        <f>IF(OR(D153="",L153=""),0,ROUND(AI153/Y153,References!$B$22))</f>
        <v>0</v>
      </c>
      <c r="AL153" s="258">
        <f>IF(OR(C153="",I153=""),0,IF(U153="PASS",ROUND(AJ153*X153,References!$B$22)))</f>
        <v>0</v>
      </c>
      <c r="AM153" s="258">
        <f>IF(OR(D153="",L153=""),0,IF(U153="PASS",ROUND(AK153*Y153,References!$B$22)))</f>
        <v>0</v>
      </c>
      <c r="AN153" s="258" t="str">
        <f t="shared" si="81"/>
        <v/>
      </c>
      <c r="AO153" s="259" t="str">
        <f>IF(D153="","",IF('Customer Information'!$L$15="Yes",(INDEX(References!$H$4:$AG$13,MATCH(Calculations!D153,References!$H$4:$H$13,0),25)),IF('Customer Information'!$L$15="No",(INDEX(References!$H$4:$AG$13,MATCH(Calculations!D153,References!$H$4:$H$13,0),24)))))</f>
        <v/>
      </c>
      <c r="AP153" s="541" t="str">
        <f>IF(C153="","",IF('Customer Information'!$L$15="Yes",(INDEX(References!$H$4:$AG$13,MATCH(Calculations!C153,References!$H$4:$H$13,0),25)),IF('Customer Information'!$L$15="No",(INDEX(References!$H$4:$AG$13,MATCH(Calculations!C153,References!$H$4:$H$13,0),24)))))</f>
        <v/>
      </c>
      <c r="AQ153" s="677" t="str">
        <f t="shared" si="82"/>
        <v/>
      </c>
      <c r="AR153" s="541" t="str">
        <f t="shared" si="83"/>
        <v/>
      </c>
      <c r="AS153" s="541">
        <f>IF(D153="",0,INDEX(References!$AG$4:$AG$13,MATCH(D153,References!$H$4:$H$13,0)))</f>
        <v>0</v>
      </c>
      <c r="AT153" s="541">
        <f>IF(C153="",0,INDEX(References!$AG$4:$AG$12,MATCH(C153,References!$H$4:$H$12,0)))</f>
        <v>0</v>
      </c>
      <c r="AU153" s="677" t="str">
        <f t="shared" si="84"/>
        <v/>
      </c>
      <c r="AV153" s="541" t="str">
        <f t="shared" si="85"/>
        <v/>
      </c>
      <c r="AW153" s="678" t="str">
        <f t="shared" si="86"/>
        <v/>
      </c>
      <c r="AX153" s="249"/>
      <c r="AY153" s="679" t="str">
        <f>IF(C153="","",INDEX(References!$I$4:$I$13,MATCH(Calculations!C153,References!$H$4:$H$13,0)))</f>
        <v/>
      </c>
      <c r="AZ153" s="680" t="str">
        <f>IF(C153="","",INDEX(References!$M$4:$M$13,MATCH(Calculations!C153,References!$H$4:$H$13,0)))</f>
        <v/>
      </c>
      <c r="BA153" s="680" t="str">
        <f>IF(C153="","",INDEX(References!$N$4:$N$13,MATCH(Calculations!C153,References!$H$4:$H$13,0)))</f>
        <v/>
      </c>
      <c r="BB153" s="681" t="str">
        <f>IF(C153="","",(AC153*AY153)/(1-INDEX(References!$O$4:$O$13,MATCH(Calculations!C153,References!$H$4:$H$13,0)))*((1-AZ153)*(1+BA153)))</f>
        <v/>
      </c>
      <c r="BC153" s="682" t="str">
        <f>IF(C153="","",(AJ153/(1-INDEX(References!$P$4:$P$13,MATCH(Calculations!C153,References!$H$4:$H$13,0)))*((1-AZ153)*(1+BA153))))</f>
        <v/>
      </c>
      <c r="BE153" s="683" t="str">
        <f>IF(D153="","",(INDEX(References!$I$4:$I$13,MATCH(Calculations!D153,References!$H$4:$H$13,0))))</f>
        <v/>
      </c>
      <c r="BF153" s="680" t="str">
        <f>IF(D153="","",INDEX(References!$M$4:$M$13,MATCH(Calculations!D153,References!$H$4:$H$13,0)))</f>
        <v/>
      </c>
      <c r="BG153" s="680" t="str">
        <f>IF(D153="","",INDEX(References!$N$4:$N$13,MATCH(Calculations!D153,References!$H$4:$H$13,0)))</f>
        <v/>
      </c>
      <c r="BH153" s="681" t="str">
        <f>IF(D153="","",(AD153*BE153)/(1-INDEX(References!$O$4:$O$13,MATCH(Calculations!D153,References!$H$4:$H$13,0)))*((1-BF153)*(1+BG153)))</f>
        <v/>
      </c>
      <c r="BI153" s="682" t="str">
        <f>IF(D153="","",AK153/(1-INDEX(References!$P$4:$P$13,MATCH(Calculations!D153,References!$H$4:$H$13,0)))*((1-BF153)*(1+BG153)))</f>
        <v/>
      </c>
      <c r="BK153" s="679" t="str">
        <f t="shared" si="87"/>
        <v/>
      </c>
      <c r="BL153" s="680" t="str">
        <f t="shared" si="88"/>
        <v/>
      </c>
      <c r="BM153" s="680" t="str">
        <f>IF(OR(C153="",I153=""),"",IF(U153="PASS",ROUND(BK153/X153,References!$B$22),IF(NOT(V153="YES"),0,ROUND(BK153/X153,References!$B$22))))</f>
        <v/>
      </c>
      <c r="BN153" s="680">
        <f>IF(OR(D153="",L153=""),0,ROUND(BL153/Y153,References!$B$22))</f>
        <v>0</v>
      </c>
      <c r="BO153" s="684" t="str">
        <f>IF(AND(C153="",D153=""),"",IF(C153="",INDEX(References!#REF!,MATCH(Calculations!$D153,References!#REF!,0)),(INDEX(References!$L$4:$L$13,MATCH(Calculations!$C153,References!$H$4:$H$13,0)))))</f>
        <v/>
      </c>
      <c r="BP153" s="684" t="str">
        <f t="shared" si="89"/>
        <v/>
      </c>
      <c r="BQ153" s="684" t="str">
        <f t="shared" si="90"/>
        <v/>
      </c>
      <c r="BR153" s="684" t="str">
        <f t="shared" si="91"/>
        <v/>
      </c>
      <c r="BS153" s="691" t="str">
        <f t="shared" si="92"/>
        <v/>
      </c>
      <c r="BU153" s="692" t="str">
        <f>IF(AH153="","",AH153*References!$B$47)</f>
        <v/>
      </c>
      <c r="BV153" s="693" t="str">
        <f>IF(AI153="","",AI153*References!$B$47)</f>
        <v/>
      </c>
      <c r="BW153" s="693" t="str">
        <f>IF(AJ153="","",AJ153*References!$B$47)</f>
        <v/>
      </c>
      <c r="BX153" s="682">
        <f>IF(AK153="","",AK153*References!$B$47)</f>
        <v>0</v>
      </c>
      <c r="BZ153" s="692">
        <f t="shared" si="93"/>
        <v>0</v>
      </c>
      <c r="CA153" s="693">
        <f t="shared" si="94"/>
        <v>0</v>
      </c>
      <c r="CB153" s="693" t="str">
        <f t="shared" si="95"/>
        <v/>
      </c>
      <c r="CC153" s="693" t="str">
        <f t="shared" si="96"/>
        <v/>
      </c>
      <c r="CD153" s="682" t="str">
        <f t="shared" si="97"/>
        <v/>
      </c>
    </row>
    <row r="154" spans="2:82" x14ac:dyDescent="0.2">
      <c r="B154" s="669">
        <v>149</v>
      </c>
      <c r="C154" s="250" t="str">
        <f>IF('Customer Inputs'!$C164="","",'Customer Inputs'!$C164)</f>
        <v/>
      </c>
      <c r="D154" s="250" t="str">
        <f>IF(OR('Customer Inputs'!E164="",'Customer Inputs'!E164="No"),"",IF(F154="YES",References!$H$13,References!$H$12))</f>
        <v/>
      </c>
      <c r="E154" s="250" t="str">
        <f>IF(C154="","",'Customer Inputs'!$W164)</f>
        <v/>
      </c>
      <c r="F154" s="250" t="str">
        <f>IF(OR('Customer Inputs'!T164="",'Customer Inputs'!T164="No"),"","Yes")</f>
        <v/>
      </c>
      <c r="G154" s="251" t="str">
        <f>IF(C154="","",'Customer Inputs'!$M164)</f>
        <v/>
      </c>
      <c r="H154" s="251" t="str">
        <f t="shared" si="70"/>
        <v/>
      </c>
      <c r="I154" s="251" t="str">
        <f>IF(C154="","",'Customer Inputs'!$K164)</f>
        <v/>
      </c>
      <c r="J154" s="251" t="str">
        <f t="shared" si="71"/>
        <v/>
      </c>
      <c r="K154" s="251" t="str">
        <f t="shared" si="72"/>
        <v/>
      </c>
      <c r="L154" s="251" t="str">
        <f>IF(OR(D154="",'Customer Inputs'!$L164=""),"",'Customer Inputs'!$L164)</f>
        <v/>
      </c>
      <c r="M154" s="251" t="str">
        <f>IF(AND(C154="",D154=""),"",'Customer Inputs'!$AD164)</f>
        <v/>
      </c>
      <c r="N154" s="251" t="str">
        <f t="shared" si="73"/>
        <v/>
      </c>
      <c r="O154" s="690" t="str">
        <f>IF(AND(C154="",D154=""),"",'Customer Inputs'!$AB164)</f>
        <v/>
      </c>
      <c r="P154" s="251" t="str">
        <f>IF(OR(AA154=0,AA154&lt;0),"",IF(OR(C154="L734",C154="L734-P",C154="L744",C154="L744-P"),'Customer Inputs'!AB164,O154))</f>
        <v/>
      </c>
      <c r="Q154" s="251" t="str">
        <f t="shared" si="74"/>
        <v/>
      </c>
      <c r="R154" s="252" t="str">
        <f>IF(AND(C154="",D154=""),"",INDEX(References!$E$4:$E$65,MATCH('Customer Inputs'!$T$6,References!$D$4:$D$65,0)))</f>
        <v/>
      </c>
      <c r="S154" s="672" t="str">
        <f t="shared" si="69"/>
        <v/>
      </c>
      <c r="T154" s="673" t="str">
        <f t="shared" si="75"/>
        <v/>
      </c>
      <c r="U154" s="674" t="str">
        <f>IF(OR(M154=0,O154=0,'Customer Inputs'!Q164="",R154=0),"","PASS")</f>
        <v/>
      </c>
      <c r="V154" s="674" t="str">
        <f>IF(ADMIN!AE154="YES","YES",IF(ADMIN!AE154="NO","NO",""))</f>
        <v/>
      </c>
      <c r="W154" s="674" t="str">
        <f t="shared" si="76"/>
        <v/>
      </c>
      <c r="X154" s="674" t="str">
        <f t="shared" si="77"/>
        <v/>
      </c>
      <c r="Y154" s="674" t="str">
        <f t="shared" si="78"/>
        <v/>
      </c>
      <c r="Z154" s="255" t="str">
        <f>IF(AND(C154="",D154=""),"",IF(C154="",INDEX(References!$J$4:$J$13,MATCH(Calculations!$D154,References!H$4:$H$13,0)),(INDEX(References!$J$4:$J$13,MATCH(Calculations!$C154,References!H$4:$H$13,0)))))</f>
        <v/>
      </c>
      <c r="AA154" s="675" t="str">
        <f t="shared" si="79"/>
        <v/>
      </c>
      <c r="AB154" s="256" t="str">
        <f t="shared" si="80"/>
        <v/>
      </c>
      <c r="AC154" s="676" t="str">
        <f>IF(OR(C154="",I154=""),"",IF(U154="PASS",ROUND(AA154/X154,References!$B$23),IF(NOT(V154="YES"),0,ROUND(AA154/X154,References!$B$23))))</f>
        <v/>
      </c>
      <c r="AD154" s="676" t="str">
        <f>IF(AND(C154="",D154=""),"",IF(OR(D154=0,L154=0,Y154=""),0,ROUND(AB154/Y154,References!$B$23)))</f>
        <v/>
      </c>
      <c r="AE154" s="256" t="str">
        <f>IF(OR(C154="",I154=""),"",IF(U154="PASS",ROUND(AC154*X154,References!$B$23),IF(NOT(V154="YES"),0,ROUND(AC154*X154,References!$B$23))))</f>
        <v/>
      </c>
      <c r="AF154" s="256" t="str">
        <f>IF(AND(C154="",D154=""),"",IF(OR(D154=0,L154=0,Y154=""),0,ROUND(AD154*Y154,References!$B$23)))</f>
        <v/>
      </c>
      <c r="AG154" s="257" t="str">
        <f>IF(AND(C154="",D154=""),"",IF(C154="",INDEX(References!$K$4:$K$13,MATCH(Calculations!$D154,References!$H$4:$H$13,0)),INDEX(References!$K$4:$K$13,MATCH(Calculations!C154,References!$H$4:$H$13,0))))</f>
        <v/>
      </c>
      <c r="AH154" s="256" t="str">
        <f t="shared" si="98"/>
        <v/>
      </c>
      <c r="AI154" s="256" t="str">
        <f t="shared" si="99"/>
        <v/>
      </c>
      <c r="AJ154" s="257" t="str">
        <f>IF(OR(C154="",I154=""),"",IF(U154="PASS",ROUND(AH154/X154,References!$B$22),IF(NOT(V154="YES"),0,ROUND(AH154/X154,References!$B$22))))</f>
        <v/>
      </c>
      <c r="AK154" s="257">
        <f>IF(OR(D154="",L154=""),0,ROUND(AI154/Y154,References!$B$22))</f>
        <v>0</v>
      </c>
      <c r="AL154" s="258">
        <f>IF(OR(C154="",I154=""),0,IF(U154="PASS",ROUND(AJ154*X154,References!$B$22)))</f>
        <v>0</v>
      </c>
      <c r="AM154" s="258">
        <f>IF(OR(D154="",L154=""),0,IF(U154="PASS",ROUND(AK154*Y154,References!$B$22)))</f>
        <v>0</v>
      </c>
      <c r="AN154" s="258" t="str">
        <f t="shared" si="81"/>
        <v/>
      </c>
      <c r="AO154" s="259" t="str">
        <f>IF(D154="","",IF('Customer Information'!$L$15="Yes",(INDEX(References!$H$4:$AG$13,MATCH(Calculations!D154,References!$H$4:$H$13,0),25)),IF('Customer Information'!$L$15="No",(INDEX(References!$H$4:$AG$13,MATCH(Calculations!D154,References!$H$4:$H$13,0),24)))))</f>
        <v/>
      </c>
      <c r="AP154" s="541" t="str">
        <f>IF(C154="","",IF('Customer Information'!$L$15="Yes",(INDEX(References!$H$4:$AG$13,MATCH(Calculations!C154,References!$H$4:$H$13,0),25)),IF('Customer Information'!$L$15="No",(INDEX(References!$H$4:$AG$13,MATCH(Calculations!C154,References!$H$4:$H$13,0),24)))))</f>
        <v/>
      </c>
      <c r="AQ154" s="677" t="str">
        <f t="shared" si="82"/>
        <v/>
      </c>
      <c r="AR154" s="541" t="str">
        <f t="shared" si="83"/>
        <v/>
      </c>
      <c r="AS154" s="541">
        <f>IF(D154="",0,INDEX(References!$AG$4:$AG$13,MATCH(D154,References!$H$4:$H$13,0)))</f>
        <v>0</v>
      </c>
      <c r="AT154" s="541">
        <f>IF(C154="",0,INDEX(References!$AG$4:$AG$12,MATCH(C154,References!$H$4:$H$12,0)))</f>
        <v>0</v>
      </c>
      <c r="AU154" s="677" t="str">
        <f t="shared" si="84"/>
        <v/>
      </c>
      <c r="AV154" s="541" t="str">
        <f t="shared" si="85"/>
        <v/>
      </c>
      <c r="AW154" s="678" t="str">
        <f t="shared" si="86"/>
        <v/>
      </c>
      <c r="AX154" s="249"/>
      <c r="AY154" s="679" t="str">
        <f>IF(C154="","",INDEX(References!$I$4:$I$13,MATCH(Calculations!C154,References!$H$4:$H$13,0)))</f>
        <v/>
      </c>
      <c r="AZ154" s="680" t="str">
        <f>IF(C154="","",INDEX(References!$M$4:$M$13,MATCH(Calculations!C154,References!$H$4:$H$13,0)))</f>
        <v/>
      </c>
      <c r="BA154" s="680" t="str">
        <f>IF(C154="","",INDEX(References!$N$4:$N$13,MATCH(Calculations!C154,References!$H$4:$H$13,0)))</f>
        <v/>
      </c>
      <c r="BB154" s="681" t="str">
        <f>IF(C154="","",(AC154*AY154)/(1-INDEX(References!$O$4:$O$13,MATCH(Calculations!C154,References!$H$4:$H$13,0)))*((1-AZ154)*(1+BA154)))</f>
        <v/>
      </c>
      <c r="BC154" s="682" t="str">
        <f>IF(C154="","",(AJ154/(1-INDEX(References!$P$4:$P$13,MATCH(Calculations!C154,References!$H$4:$H$13,0)))*((1-AZ154)*(1+BA154))))</f>
        <v/>
      </c>
      <c r="BE154" s="683" t="str">
        <f>IF(D154="","",(INDEX(References!$I$4:$I$13,MATCH(Calculations!D154,References!$H$4:$H$13,0))))</f>
        <v/>
      </c>
      <c r="BF154" s="680" t="str">
        <f>IF(D154="","",INDEX(References!$M$4:$M$13,MATCH(Calculations!D154,References!$H$4:$H$13,0)))</f>
        <v/>
      </c>
      <c r="BG154" s="680" t="str">
        <f>IF(D154="","",INDEX(References!$N$4:$N$13,MATCH(Calculations!D154,References!$H$4:$H$13,0)))</f>
        <v/>
      </c>
      <c r="BH154" s="681" t="str">
        <f>IF(D154="","",(AD154*BE154)/(1-INDEX(References!$O$4:$O$13,MATCH(Calculations!D154,References!$H$4:$H$13,0)))*((1-BF154)*(1+BG154)))</f>
        <v/>
      </c>
      <c r="BI154" s="682" t="str">
        <f>IF(D154="","",AK154/(1-INDEX(References!$P$4:$P$13,MATCH(Calculations!D154,References!$H$4:$H$13,0)))*((1-BF154)*(1+BG154)))</f>
        <v/>
      </c>
      <c r="BK154" s="679" t="str">
        <f t="shared" si="87"/>
        <v/>
      </c>
      <c r="BL154" s="680" t="str">
        <f t="shared" si="88"/>
        <v/>
      </c>
      <c r="BM154" s="680" t="str">
        <f>IF(OR(C154="",I154=""),"",IF(U154="PASS",ROUND(BK154/X154,References!$B$22),IF(NOT(V154="YES"),0,ROUND(BK154/X154,References!$B$22))))</f>
        <v/>
      </c>
      <c r="BN154" s="680">
        <f>IF(OR(D154="",L154=""),0,ROUND(BL154/Y154,References!$B$22))</f>
        <v>0</v>
      </c>
      <c r="BO154" s="684" t="str">
        <f>IF(AND(C154="",D154=""),"",IF(C154="",INDEX(References!#REF!,MATCH(Calculations!$D154,References!#REF!,0)),(INDEX(References!$L$4:$L$13,MATCH(Calculations!$C154,References!$H$4:$H$13,0)))))</f>
        <v/>
      </c>
      <c r="BP154" s="684" t="str">
        <f t="shared" si="89"/>
        <v/>
      </c>
      <c r="BQ154" s="684" t="str">
        <f t="shared" si="90"/>
        <v/>
      </c>
      <c r="BR154" s="684" t="str">
        <f t="shared" si="91"/>
        <v/>
      </c>
      <c r="BS154" s="691" t="str">
        <f t="shared" si="92"/>
        <v/>
      </c>
      <c r="BU154" s="692" t="str">
        <f>IF(AH154="","",AH154*References!$B$47)</f>
        <v/>
      </c>
      <c r="BV154" s="693" t="str">
        <f>IF(AI154="","",AI154*References!$B$47)</f>
        <v/>
      </c>
      <c r="BW154" s="693" t="str">
        <f>IF(AJ154="","",AJ154*References!$B$47)</f>
        <v/>
      </c>
      <c r="BX154" s="682">
        <f>IF(AK154="","",AK154*References!$B$47)</f>
        <v>0</v>
      </c>
      <c r="BZ154" s="692">
        <f t="shared" si="93"/>
        <v>0</v>
      </c>
      <c r="CA154" s="693">
        <f t="shared" si="94"/>
        <v>0</v>
      </c>
      <c r="CB154" s="693" t="str">
        <f t="shared" si="95"/>
        <v/>
      </c>
      <c r="CC154" s="693" t="str">
        <f t="shared" si="96"/>
        <v/>
      </c>
      <c r="CD154" s="682" t="str">
        <f t="shared" si="97"/>
        <v/>
      </c>
    </row>
    <row r="155" spans="2:82" x14ac:dyDescent="0.2">
      <c r="B155" s="669">
        <v>150</v>
      </c>
      <c r="C155" s="250" t="str">
        <f>IF('Customer Inputs'!$C165="","",'Customer Inputs'!$C165)</f>
        <v/>
      </c>
      <c r="D155" s="250" t="str">
        <f>IF(OR('Customer Inputs'!E165="",'Customer Inputs'!E165="No"),"",IF(F155="YES",References!$H$13,References!$H$12))</f>
        <v/>
      </c>
      <c r="E155" s="250" t="str">
        <f>IF(C155="","",'Customer Inputs'!$W165)</f>
        <v/>
      </c>
      <c r="F155" s="250" t="str">
        <f>IF(OR('Customer Inputs'!T165="",'Customer Inputs'!T165="No"),"","Yes")</f>
        <v/>
      </c>
      <c r="G155" s="251" t="str">
        <f>IF(C155="","",'Customer Inputs'!$M165)</f>
        <v/>
      </c>
      <c r="H155" s="251" t="str">
        <f t="shared" si="70"/>
        <v/>
      </c>
      <c r="I155" s="251" t="str">
        <f>IF(C155="","",'Customer Inputs'!$K165)</f>
        <v/>
      </c>
      <c r="J155" s="251" t="str">
        <f t="shared" si="71"/>
        <v/>
      </c>
      <c r="K155" s="251" t="str">
        <f t="shared" si="72"/>
        <v/>
      </c>
      <c r="L155" s="251" t="str">
        <f>IF(OR(D155="",'Customer Inputs'!$L165=""),"",'Customer Inputs'!$L165)</f>
        <v/>
      </c>
      <c r="M155" s="251" t="str">
        <f>IF(AND(C155="",D155=""),"",'Customer Inputs'!$AD165)</f>
        <v/>
      </c>
      <c r="N155" s="251" t="str">
        <f t="shared" si="73"/>
        <v/>
      </c>
      <c r="O155" s="690" t="str">
        <f>IF(AND(C155="",D155=""),"",'Customer Inputs'!$AB165)</f>
        <v/>
      </c>
      <c r="P155" s="251" t="str">
        <f>IF(OR(AA155=0,AA155&lt;0),"",IF(OR(C155="L734",C155="L734-P",C155="L744",C155="L744-P"),'Customer Inputs'!AB165,O155))</f>
        <v/>
      </c>
      <c r="Q155" s="251" t="str">
        <f t="shared" si="74"/>
        <v/>
      </c>
      <c r="R155" s="252" t="str">
        <f>IF(AND(C155="",D155=""),"",INDEX(References!$E$4:$E$65,MATCH('Customer Inputs'!$T$6,References!$D$4:$D$65,0)))</f>
        <v/>
      </c>
      <c r="S155" s="672" t="str">
        <f t="shared" si="69"/>
        <v/>
      </c>
      <c r="T155" s="673" t="str">
        <f t="shared" si="75"/>
        <v/>
      </c>
      <c r="U155" s="674" t="str">
        <f>IF(OR(M155=0,O155=0,'Customer Inputs'!Q165="",R155=0),"","PASS")</f>
        <v/>
      </c>
      <c r="V155" s="674" t="str">
        <f>IF(ADMIN!AE155="YES","YES",IF(ADMIN!AE155="NO","NO",""))</f>
        <v/>
      </c>
      <c r="W155" s="674" t="str">
        <f t="shared" si="76"/>
        <v/>
      </c>
      <c r="X155" s="674" t="str">
        <f t="shared" si="77"/>
        <v/>
      </c>
      <c r="Y155" s="674" t="str">
        <f t="shared" si="78"/>
        <v/>
      </c>
      <c r="Z155" s="255" t="str">
        <f>IF(AND(C155="",D155=""),"",IF(C155="",INDEX(References!$J$4:$J$13,MATCH(Calculations!$D155,References!H$4:$H$13,0)),(INDEX(References!$J$4:$J$13,MATCH(Calculations!$C155,References!H$4:$H$13,0)))))</f>
        <v/>
      </c>
      <c r="AA155" s="675" t="str">
        <f t="shared" si="79"/>
        <v/>
      </c>
      <c r="AB155" s="256" t="str">
        <f t="shared" si="80"/>
        <v/>
      </c>
      <c r="AC155" s="676" t="str">
        <f>IF(OR(C155="",I155=""),"",IF(U155="PASS",ROUND(AA155/X155,References!$B$23),IF(NOT(V155="YES"),0,ROUND(AA155/X155,References!$B$23))))</f>
        <v/>
      </c>
      <c r="AD155" s="676" t="str">
        <f>IF(AND(C155="",D155=""),"",IF(OR(D155=0,L155=0,Y155=""),0,ROUND(AB155/Y155,References!$B$23)))</f>
        <v/>
      </c>
      <c r="AE155" s="256" t="str">
        <f>IF(OR(C155="",I155=""),"",IF(U155="PASS",ROUND(AC155*X155,References!$B$23),IF(NOT(V155="YES"),0,ROUND(AC155*X155,References!$B$23))))</f>
        <v/>
      </c>
      <c r="AF155" s="256" t="str">
        <f>IF(AND(C155="",D155=""),"",IF(OR(D155=0,L155=0,Y155=""),0,ROUND(AD155*Y155,References!$B$23)))</f>
        <v/>
      </c>
      <c r="AG155" s="257" t="str">
        <f>IF(AND(C155="",D155=""),"",IF(C155="",INDEX(References!$K$4:$K$13,MATCH(Calculations!$D155,References!$H$4:$H$13,0)),INDEX(References!$K$4:$K$13,MATCH(Calculations!C155,References!$H$4:$H$13,0))))</f>
        <v/>
      </c>
      <c r="AH155" s="256" t="str">
        <f t="shared" si="98"/>
        <v/>
      </c>
      <c r="AI155" s="256" t="str">
        <f t="shared" si="99"/>
        <v/>
      </c>
      <c r="AJ155" s="257" t="str">
        <f>IF(OR(C155="",I155=""),"",IF(U155="PASS",ROUND(AH155/X155,References!$B$22),IF(NOT(V155="YES"),0,ROUND(AH155/X155,References!$B$22))))</f>
        <v/>
      </c>
      <c r="AK155" s="257">
        <f>IF(OR(D155="",L155=""),0,ROUND(AI155/Y155,References!$B$22))</f>
        <v>0</v>
      </c>
      <c r="AL155" s="258">
        <f>IF(OR(C155="",I155=""),0,IF(U155="PASS",ROUND(AJ155*X155,References!$B$22)))</f>
        <v>0</v>
      </c>
      <c r="AM155" s="258">
        <f>IF(OR(D155="",L155=""),0,IF(U155="PASS",ROUND(AK155*Y155,References!$B$22)))</f>
        <v>0</v>
      </c>
      <c r="AN155" s="258" t="str">
        <f t="shared" si="81"/>
        <v/>
      </c>
      <c r="AO155" s="259" t="str">
        <f>IF(D155="","",IF('Customer Information'!$L$15="Yes",(INDEX(References!$H$4:$AG$13,MATCH(Calculations!D155,References!$H$4:$H$13,0),25)),IF('Customer Information'!$L$15="No",(INDEX(References!$H$4:$AG$13,MATCH(Calculations!D155,References!$H$4:$H$13,0),24)))))</f>
        <v/>
      </c>
      <c r="AP155" s="541" t="str">
        <f>IF(C155="","",IF('Customer Information'!$L$15="Yes",(INDEX(References!$H$4:$AG$13,MATCH(Calculations!C155,References!$H$4:$H$13,0),25)),IF('Customer Information'!$L$15="No",(INDEX(References!$H$4:$AG$13,MATCH(Calculations!C155,References!$H$4:$H$13,0),24)))))</f>
        <v/>
      </c>
      <c r="AQ155" s="677" t="str">
        <f t="shared" si="82"/>
        <v/>
      </c>
      <c r="AR155" s="541" t="str">
        <f t="shared" si="83"/>
        <v/>
      </c>
      <c r="AS155" s="541">
        <f>IF(D155="",0,INDEX(References!$AG$4:$AG$13,MATCH(D155,References!$H$4:$H$13,0)))</f>
        <v>0</v>
      </c>
      <c r="AT155" s="541">
        <f>IF(C155="",0,INDEX(References!$AG$4:$AG$12,MATCH(C155,References!$H$4:$H$12,0)))</f>
        <v>0</v>
      </c>
      <c r="AU155" s="677" t="str">
        <f t="shared" si="84"/>
        <v/>
      </c>
      <c r="AV155" s="541" t="str">
        <f t="shared" si="85"/>
        <v/>
      </c>
      <c r="AW155" s="678" t="str">
        <f t="shared" si="86"/>
        <v/>
      </c>
      <c r="AX155" s="249"/>
      <c r="AY155" s="679" t="str">
        <f>IF(C155="","",INDEX(References!$I$4:$I$13,MATCH(Calculations!C155,References!$H$4:$H$13,0)))</f>
        <v/>
      </c>
      <c r="AZ155" s="680" t="str">
        <f>IF(C155="","",INDEX(References!$M$4:$M$13,MATCH(Calculations!C155,References!$H$4:$H$13,0)))</f>
        <v/>
      </c>
      <c r="BA155" s="680" t="str">
        <f>IF(C155="","",INDEX(References!$N$4:$N$13,MATCH(Calculations!C155,References!$H$4:$H$13,0)))</f>
        <v/>
      </c>
      <c r="BB155" s="681" t="str">
        <f>IF(C155="","",(AC155*AY155)/(1-INDEX(References!$O$4:$O$13,MATCH(Calculations!C155,References!$H$4:$H$13,0)))*((1-AZ155)*(1+BA155)))</f>
        <v/>
      </c>
      <c r="BC155" s="682" t="str">
        <f>IF(C155="","",(AJ155/(1-INDEX(References!$P$4:$P$13,MATCH(Calculations!C155,References!$H$4:$H$13,0)))*((1-AZ155)*(1+BA155))))</f>
        <v/>
      </c>
      <c r="BE155" s="683" t="str">
        <f>IF(D155="","",(INDEX(References!$I$4:$I$13,MATCH(Calculations!D155,References!$H$4:$H$13,0))))</f>
        <v/>
      </c>
      <c r="BF155" s="680" t="str">
        <f>IF(D155="","",INDEX(References!$M$4:$M$13,MATCH(Calculations!D155,References!$H$4:$H$13,0)))</f>
        <v/>
      </c>
      <c r="BG155" s="680" t="str">
        <f>IF(D155="","",INDEX(References!$N$4:$N$13,MATCH(Calculations!D155,References!$H$4:$H$13,0)))</f>
        <v/>
      </c>
      <c r="BH155" s="681" t="str">
        <f>IF(D155="","",(AD155*BE155)/(1-INDEX(References!$O$4:$O$13,MATCH(Calculations!D155,References!$H$4:$H$13,0)))*((1-BF155)*(1+BG155)))</f>
        <v/>
      </c>
      <c r="BI155" s="682" t="str">
        <f>IF(D155="","",AK155/(1-INDEX(References!$P$4:$P$13,MATCH(Calculations!D155,References!$H$4:$H$13,0)))*((1-BF155)*(1+BG155)))</f>
        <v/>
      </c>
      <c r="BK155" s="679" t="str">
        <f t="shared" si="87"/>
        <v/>
      </c>
      <c r="BL155" s="680" t="str">
        <f t="shared" si="88"/>
        <v/>
      </c>
      <c r="BM155" s="680" t="str">
        <f>IF(OR(C155="",I155=""),"",IF(U155="PASS",ROUND(BK155/X155,References!$B$22),IF(NOT(V155="YES"),0,ROUND(BK155/X155,References!$B$22))))</f>
        <v/>
      </c>
      <c r="BN155" s="680">
        <f>IF(OR(D155="",L155=""),0,ROUND(BL155/Y155,References!$B$22))</f>
        <v>0</v>
      </c>
      <c r="BO155" s="684" t="str">
        <f>IF(AND(C155="",D155=""),"",IF(C155="",INDEX(References!#REF!,MATCH(Calculations!$D155,References!#REF!,0)),(INDEX(References!$L$4:$L$13,MATCH(Calculations!$C155,References!$H$4:$H$13,0)))))</f>
        <v/>
      </c>
      <c r="BP155" s="684" t="str">
        <f t="shared" si="89"/>
        <v/>
      </c>
      <c r="BQ155" s="684" t="str">
        <f t="shared" si="90"/>
        <v/>
      </c>
      <c r="BR155" s="684" t="str">
        <f t="shared" si="91"/>
        <v/>
      </c>
      <c r="BS155" s="691" t="str">
        <f t="shared" si="92"/>
        <v/>
      </c>
      <c r="BU155" s="692" t="str">
        <f>IF(AH155="","",AH155*References!$B$47)</f>
        <v/>
      </c>
      <c r="BV155" s="693" t="str">
        <f>IF(AI155="","",AI155*References!$B$47)</f>
        <v/>
      </c>
      <c r="BW155" s="693" t="str">
        <f>IF(AJ155="","",AJ155*References!$B$47)</f>
        <v/>
      </c>
      <c r="BX155" s="682">
        <f>IF(AK155="","",AK155*References!$B$47)</f>
        <v>0</v>
      </c>
      <c r="BZ155" s="692">
        <f t="shared" si="93"/>
        <v>0</v>
      </c>
      <c r="CA155" s="693">
        <f t="shared" si="94"/>
        <v>0</v>
      </c>
      <c r="CB155" s="693" t="str">
        <f t="shared" si="95"/>
        <v/>
      </c>
      <c r="CC155" s="693" t="str">
        <f t="shared" si="96"/>
        <v/>
      </c>
      <c r="CD155" s="682" t="str">
        <f t="shared" si="97"/>
        <v/>
      </c>
    </row>
    <row r="156" spans="2:82" x14ac:dyDescent="0.2">
      <c r="B156" s="669">
        <v>151</v>
      </c>
      <c r="C156" s="250" t="str">
        <f>IF('Customer Inputs'!$C166="","",'Customer Inputs'!$C166)</f>
        <v/>
      </c>
      <c r="D156" s="250" t="str">
        <f>IF(OR('Customer Inputs'!E166="",'Customer Inputs'!E166="No"),"",IF(F156="YES",References!$H$13,References!$H$12))</f>
        <v/>
      </c>
      <c r="E156" s="250" t="str">
        <f>IF(C156="","",'Customer Inputs'!$W166)</f>
        <v/>
      </c>
      <c r="F156" s="250" t="str">
        <f>IF(OR('Customer Inputs'!T166="",'Customer Inputs'!T166="No"),"","Yes")</f>
        <v/>
      </c>
      <c r="G156" s="251" t="str">
        <f>IF(C156="","",'Customer Inputs'!$M166)</f>
        <v/>
      </c>
      <c r="H156" s="251" t="str">
        <f t="shared" si="70"/>
        <v/>
      </c>
      <c r="I156" s="251" t="str">
        <f>IF(C156="","",'Customer Inputs'!$K166)</f>
        <v/>
      </c>
      <c r="J156" s="251" t="str">
        <f t="shared" si="71"/>
        <v/>
      </c>
      <c r="K156" s="251" t="str">
        <f t="shared" si="72"/>
        <v/>
      </c>
      <c r="L156" s="251" t="str">
        <f>IF(OR(D156="",'Customer Inputs'!$L166=""),"",'Customer Inputs'!$L166)</f>
        <v/>
      </c>
      <c r="M156" s="251" t="str">
        <f>IF(AND(C156="",D156=""),"",'Customer Inputs'!$AD166)</f>
        <v/>
      </c>
      <c r="N156" s="251" t="str">
        <f t="shared" si="73"/>
        <v/>
      </c>
      <c r="O156" s="690" t="str">
        <f>IF(AND(C156="",D156=""),"",'Customer Inputs'!$AB166)</f>
        <v/>
      </c>
      <c r="P156" s="251" t="str">
        <f>IF(OR(AA156=0,AA156&lt;0),"",IF(OR(C156="L734",C156="L734-P",C156="L744",C156="L744-P"),'Customer Inputs'!AB166,O156))</f>
        <v/>
      </c>
      <c r="Q156" s="251" t="str">
        <f t="shared" si="74"/>
        <v/>
      </c>
      <c r="R156" s="252" t="str">
        <f>IF(AND(C156="",D156=""),"",INDEX(References!$E$4:$E$65,MATCH('Customer Inputs'!$T$6,References!$D$4:$D$65,0)))</f>
        <v/>
      </c>
      <c r="S156" s="672" t="str">
        <f t="shared" si="69"/>
        <v/>
      </c>
      <c r="T156" s="673" t="str">
        <f t="shared" si="75"/>
        <v/>
      </c>
      <c r="U156" s="674" t="str">
        <f>IF(OR(M156=0,O156=0,'Customer Inputs'!Q166="",R156=0),"","PASS")</f>
        <v/>
      </c>
      <c r="V156" s="674" t="str">
        <f>IF(ADMIN!AE156="YES","YES",IF(ADMIN!AE156="NO","NO",""))</f>
        <v/>
      </c>
      <c r="W156" s="674" t="str">
        <f t="shared" si="76"/>
        <v/>
      </c>
      <c r="X156" s="674" t="str">
        <f t="shared" si="77"/>
        <v/>
      </c>
      <c r="Y156" s="674" t="str">
        <f t="shared" si="78"/>
        <v/>
      </c>
      <c r="Z156" s="255" t="str">
        <f>IF(AND(C156="",D156=""),"",IF(C156="",INDEX(References!$J$4:$J$13,MATCH(Calculations!$D156,References!H$4:$H$13,0)),(INDEX(References!$J$4:$J$13,MATCH(Calculations!$C156,References!H$4:$H$13,0)))))</f>
        <v/>
      </c>
      <c r="AA156" s="675" t="str">
        <f t="shared" si="79"/>
        <v/>
      </c>
      <c r="AB156" s="256" t="str">
        <f t="shared" si="80"/>
        <v/>
      </c>
      <c r="AC156" s="676" t="str">
        <f>IF(OR(C156="",I156=""),"",IF(U156="PASS",ROUND(AA156/X156,References!$B$23),IF(NOT(V156="YES"),0,ROUND(AA156/X156,References!$B$23))))</f>
        <v/>
      </c>
      <c r="AD156" s="676" t="str">
        <f>IF(AND(C156="",D156=""),"",IF(OR(D156=0,L156=0,Y156=""),0,ROUND(AB156/Y156,References!$B$23)))</f>
        <v/>
      </c>
      <c r="AE156" s="256" t="str">
        <f>IF(OR(C156="",I156=""),"",IF(U156="PASS",ROUND(AC156*X156,References!$B$23),IF(NOT(V156="YES"),0,ROUND(AC156*X156,References!$B$23))))</f>
        <v/>
      </c>
      <c r="AF156" s="256" t="str">
        <f>IF(AND(C156="",D156=""),"",IF(OR(D156=0,L156=0,Y156=""),0,ROUND(AD156*Y156,References!$B$23)))</f>
        <v/>
      </c>
      <c r="AG156" s="257" t="str">
        <f>IF(AND(C156="",D156=""),"",IF(C156="",INDEX(References!$K$4:$K$13,MATCH(Calculations!$D156,References!$H$4:$H$13,0)),INDEX(References!$K$4:$K$13,MATCH(Calculations!C156,References!$H$4:$H$13,0))))</f>
        <v/>
      </c>
      <c r="AH156" s="256" t="str">
        <f t="shared" si="98"/>
        <v/>
      </c>
      <c r="AI156" s="256" t="str">
        <f t="shared" si="99"/>
        <v/>
      </c>
      <c r="AJ156" s="257" t="str">
        <f>IF(OR(C156="",I156=""),"",IF(U156="PASS",ROUND(AH156/X156,References!$B$22),IF(NOT(V156="YES"),0,ROUND(AH156/X156,References!$B$22))))</f>
        <v/>
      </c>
      <c r="AK156" s="257">
        <f>IF(OR(D156="",L156=""),0,ROUND(AI156/Y156,References!$B$22))</f>
        <v>0</v>
      </c>
      <c r="AL156" s="258">
        <f>IF(OR(C156="",I156=""),0,IF(U156="PASS",ROUND(AJ156*X156,References!$B$22)))</f>
        <v>0</v>
      </c>
      <c r="AM156" s="258">
        <f>IF(OR(D156="",L156=""),0,IF(U156="PASS",ROUND(AK156*Y156,References!$B$22)))</f>
        <v>0</v>
      </c>
      <c r="AN156" s="258" t="str">
        <f t="shared" si="81"/>
        <v/>
      </c>
      <c r="AO156" s="259" t="str">
        <f>IF(D156="","",IF('Customer Information'!$L$15="Yes",(INDEX(References!$H$4:$AG$13,MATCH(Calculations!D156,References!$H$4:$H$13,0),25)),IF('Customer Information'!$L$15="No",(INDEX(References!$H$4:$AG$13,MATCH(Calculations!D156,References!$H$4:$H$13,0),24)))))</f>
        <v/>
      </c>
      <c r="AP156" s="541" t="str">
        <f>IF(C156="","",IF('Customer Information'!$L$15="Yes",(INDEX(References!$H$4:$AG$13,MATCH(Calculations!C156,References!$H$4:$H$13,0),25)),IF('Customer Information'!$L$15="No",(INDEX(References!$H$4:$AG$13,MATCH(Calculations!C156,References!$H$4:$H$13,0),24)))))</f>
        <v/>
      </c>
      <c r="AQ156" s="677" t="str">
        <f t="shared" si="82"/>
        <v/>
      </c>
      <c r="AR156" s="541" t="str">
        <f t="shared" si="83"/>
        <v/>
      </c>
      <c r="AS156" s="541">
        <f>IF(D156="",0,INDEX(References!$AG$4:$AG$13,MATCH(D156,References!$H$4:$H$13,0)))</f>
        <v>0</v>
      </c>
      <c r="AT156" s="541">
        <f>IF(C156="",0,INDEX(References!$AG$4:$AG$12,MATCH(C156,References!$H$4:$H$12,0)))</f>
        <v>0</v>
      </c>
      <c r="AU156" s="677" t="str">
        <f t="shared" si="84"/>
        <v/>
      </c>
      <c r="AV156" s="541" t="str">
        <f t="shared" si="85"/>
        <v/>
      </c>
      <c r="AW156" s="678" t="str">
        <f t="shared" si="86"/>
        <v/>
      </c>
      <c r="AX156" s="249"/>
      <c r="AY156" s="679" t="str">
        <f>IF(C156="","",INDEX(References!$I$4:$I$13,MATCH(Calculations!C156,References!$H$4:$H$13,0)))</f>
        <v/>
      </c>
      <c r="AZ156" s="680" t="str">
        <f>IF(C156="","",INDEX(References!$M$4:$M$13,MATCH(Calculations!C156,References!$H$4:$H$13,0)))</f>
        <v/>
      </c>
      <c r="BA156" s="680" t="str">
        <f>IF(C156="","",INDEX(References!$N$4:$N$13,MATCH(Calculations!C156,References!$H$4:$H$13,0)))</f>
        <v/>
      </c>
      <c r="BB156" s="681" t="str">
        <f>IF(C156="","",(AC156*AY156)/(1-INDEX(References!$O$4:$O$13,MATCH(Calculations!C156,References!$H$4:$H$13,0)))*((1-AZ156)*(1+BA156)))</f>
        <v/>
      </c>
      <c r="BC156" s="682" t="str">
        <f>IF(C156="","",(AJ156/(1-INDEX(References!$P$4:$P$13,MATCH(Calculations!C156,References!$H$4:$H$13,0)))*((1-AZ156)*(1+BA156))))</f>
        <v/>
      </c>
      <c r="BE156" s="683" t="str">
        <f>IF(D156="","",(INDEX(References!$I$4:$I$13,MATCH(Calculations!D156,References!$H$4:$H$13,0))))</f>
        <v/>
      </c>
      <c r="BF156" s="680" t="str">
        <f>IF(D156="","",INDEX(References!$M$4:$M$13,MATCH(Calculations!D156,References!$H$4:$H$13,0)))</f>
        <v/>
      </c>
      <c r="BG156" s="680" t="str">
        <f>IF(D156="","",INDEX(References!$N$4:$N$13,MATCH(Calculations!D156,References!$H$4:$H$13,0)))</f>
        <v/>
      </c>
      <c r="BH156" s="681" t="str">
        <f>IF(D156="","",(AD156*BE156)/(1-INDEX(References!$O$4:$O$13,MATCH(Calculations!D156,References!$H$4:$H$13,0)))*((1-BF156)*(1+BG156)))</f>
        <v/>
      </c>
      <c r="BI156" s="682" t="str">
        <f>IF(D156="","",AK156/(1-INDEX(References!$P$4:$P$13,MATCH(Calculations!D156,References!$H$4:$H$13,0)))*((1-BF156)*(1+BG156)))</f>
        <v/>
      </c>
      <c r="BK156" s="679" t="str">
        <f t="shared" si="87"/>
        <v/>
      </c>
      <c r="BL156" s="680" t="str">
        <f t="shared" si="88"/>
        <v/>
      </c>
      <c r="BM156" s="680" t="str">
        <f>IF(OR(C156="",I156=""),"",IF(U156="PASS",ROUND(BK156/X156,References!$B$22),IF(NOT(V156="YES"),0,ROUND(BK156/X156,References!$B$22))))</f>
        <v/>
      </c>
      <c r="BN156" s="680">
        <f>IF(OR(D156="",L156=""),0,ROUND(BL156/Y156,References!$B$22))</f>
        <v>0</v>
      </c>
      <c r="BO156" s="684" t="str">
        <f>IF(AND(C156="",D156=""),"",IF(C156="",INDEX(References!#REF!,MATCH(Calculations!$D156,References!#REF!,0)),(INDEX(References!$L$4:$L$13,MATCH(Calculations!$C156,References!$H$4:$H$13,0)))))</f>
        <v/>
      </c>
      <c r="BP156" s="684" t="str">
        <f t="shared" si="89"/>
        <v/>
      </c>
      <c r="BQ156" s="684" t="str">
        <f t="shared" si="90"/>
        <v/>
      </c>
      <c r="BR156" s="684" t="str">
        <f t="shared" si="91"/>
        <v/>
      </c>
      <c r="BS156" s="691" t="str">
        <f t="shared" si="92"/>
        <v/>
      </c>
      <c r="BU156" s="692" t="str">
        <f>IF(AH156="","",AH156*References!$B$47)</f>
        <v/>
      </c>
      <c r="BV156" s="693" t="str">
        <f>IF(AI156="","",AI156*References!$B$47)</f>
        <v/>
      </c>
      <c r="BW156" s="693" t="str">
        <f>IF(AJ156="","",AJ156*References!$B$47)</f>
        <v/>
      </c>
      <c r="BX156" s="682">
        <f>IF(AK156="","",AK156*References!$B$47)</f>
        <v>0</v>
      </c>
      <c r="BZ156" s="692">
        <f t="shared" si="93"/>
        <v>0</v>
      </c>
      <c r="CA156" s="693">
        <f t="shared" si="94"/>
        <v>0</v>
      </c>
      <c r="CB156" s="693" t="str">
        <f t="shared" si="95"/>
        <v/>
      </c>
      <c r="CC156" s="693" t="str">
        <f t="shared" si="96"/>
        <v/>
      </c>
      <c r="CD156" s="682" t="str">
        <f t="shared" si="97"/>
        <v/>
      </c>
    </row>
    <row r="157" spans="2:82" x14ac:dyDescent="0.2">
      <c r="B157" s="669">
        <v>152</v>
      </c>
      <c r="C157" s="250" t="str">
        <f>IF('Customer Inputs'!$C167="","",'Customer Inputs'!$C167)</f>
        <v/>
      </c>
      <c r="D157" s="250" t="str">
        <f>IF(OR('Customer Inputs'!E167="",'Customer Inputs'!E167="No"),"",IF(F157="YES",References!$H$13,References!$H$12))</f>
        <v/>
      </c>
      <c r="E157" s="250" t="str">
        <f>IF(C157="","",'Customer Inputs'!$W167)</f>
        <v/>
      </c>
      <c r="F157" s="250" t="str">
        <f>IF(OR('Customer Inputs'!T167="",'Customer Inputs'!T167="No"),"","Yes")</f>
        <v/>
      </c>
      <c r="G157" s="251" t="str">
        <f>IF(C157="","",'Customer Inputs'!$M167)</f>
        <v/>
      </c>
      <c r="H157" s="251" t="str">
        <f t="shared" si="70"/>
        <v/>
      </c>
      <c r="I157" s="251" t="str">
        <f>IF(C157="","",'Customer Inputs'!$K167)</f>
        <v/>
      </c>
      <c r="J157" s="251" t="str">
        <f t="shared" si="71"/>
        <v/>
      </c>
      <c r="K157" s="251" t="str">
        <f t="shared" si="72"/>
        <v/>
      </c>
      <c r="L157" s="251" t="str">
        <f>IF(OR(D157="",'Customer Inputs'!$L167=""),"",'Customer Inputs'!$L167)</f>
        <v/>
      </c>
      <c r="M157" s="251" t="str">
        <f>IF(AND(C157="",D157=""),"",'Customer Inputs'!$AD167)</f>
        <v/>
      </c>
      <c r="N157" s="251" t="str">
        <f t="shared" si="73"/>
        <v/>
      </c>
      <c r="O157" s="690" t="str">
        <f>IF(AND(C157="",D157=""),"",'Customer Inputs'!$AB167)</f>
        <v/>
      </c>
      <c r="P157" s="251" t="str">
        <f>IF(OR(AA157=0,AA157&lt;0),"",IF(OR(C157="L734",C157="L734-P",C157="L744",C157="L744-P"),'Customer Inputs'!AB167,O157))</f>
        <v/>
      </c>
      <c r="Q157" s="251" t="str">
        <f t="shared" si="74"/>
        <v/>
      </c>
      <c r="R157" s="252" t="str">
        <f>IF(AND(C157="",D157=""),"",INDEX(References!$E$4:$E$65,MATCH('Customer Inputs'!$T$6,References!$D$4:$D$65,0)))</f>
        <v/>
      </c>
      <c r="S157" s="672" t="str">
        <f t="shared" si="69"/>
        <v/>
      </c>
      <c r="T157" s="673" t="str">
        <f t="shared" si="75"/>
        <v/>
      </c>
      <c r="U157" s="674" t="str">
        <f>IF(OR(M157=0,O157=0,'Customer Inputs'!Q167="",R157=0),"","PASS")</f>
        <v/>
      </c>
      <c r="V157" s="674" t="str">
        <f>IF(ADMIN!AE157="YES","YES",IF(ADMIN!AE157="NO","NO",""))</f>
        <v/>
      </c>
      <c r="W157" s="674" t="str">
        <f t="shared" si="76"/>
        <v/>
      </c>
      <c r="X157" s="674" t="str">
        <f t="shared" si="77"/>
        <v/>
      </c>
      <c r="Y157" s="674" t="str">
        <f t="shared" si="78"/>
        <v/>
      </c>
      <c r="Z157" s="255" t="str">
        <f>IF(AND(C157="",D157=""),"",IF(C157="",INDEX(References!$J$4:$J$13,MATCH(Calculations!$D157,References!H$4:$H$13,0)),(INDEX(References!$J$4:$J$13,MATCH(Calculations!$C157,References!H$4:$H$13,0)))))</f>
        <v/>
      </c>
      <c r="AA157" s="675" t="str">
        <f t="shared" si="79"/>
        <v/>
      </c>
      <c r="AB157" s="256" t="str">
        <f t="shared" si="80"/>
        <v/>
      </c>
      <c r="AC157" s="676" t="str">
        <f>IF(OR(C157="",I157=""),"",IF(U157="PASS",ROUND(AA157/X157,References!$B$23),IF(NOT(V157="YES"),0,ROUND(AA157/X157,References!$B$23))))</f>
        <v/>
      </c>
      <c r="AD157" s="676" t="str">
        <f>IF(AND(C157="",D157=""),"",IF(OR(D157=0,L157=0,Y157=""),0,ROUND(AB157/Y157,References!$B$23)))</f>
        <v/>
      </c>
      <c r="AE157" s="256" t="str">
        <f>IF(OR(C157="",I157=""),"",IF(U157="PASS",ROUND(AC157*X157,References!$B$23),IF(NOT(V157="YES"),0,ROUND(AC157*X157,References!$B$23))))</f>
        <v/>
      </c>
      <c r="AF157" s="256" t="str">
        <f>IF(AND(C157="",D157=""),"",IF(OR(D157=0,L157=0,Y157=""),0,ROUND(AD157*Y157,References!$B$23)))</f>
        <v/>
      </c>
      <c r="AG157" s="257" t="str">
        <f>IF(AND(C157="",D157=""),"",IF(C157="",INDEX(References!$K$4:$K$13,MATCH(Calculations!$D157,References!$H$4:$H$13,0)),INDEX(References!$K$4:$K$13,MATCH(Calculations!C157,References!$H$4:$H$13,0))))</f>
        <v/>
      </c>
      <c r="AH157" s="256" t="str">
        <f t="shared" si="98"/>
        <v/>
      </c>
      <c r="AI157" s="256" t="str">
        <f t="shared" si="99"/>
        <v/>
      </c>
      <c r="AJ157" s="257" t="str">
        <f>IF(OR(C157="",I157=""),"",IF(U157="PASS",ROUND(AH157/X157,References!$B$22),IF(NOT(V157="YES"),0,ROUND(AH157/X157,References!$B$22))))</f>
        <v/>
      </c>
      <c r="AK157" s="257">
        <f>IF(OR(D157="",L157=""),0,ROUND(AI157/Y157,References!$B$22))</f>
        <v>0</v>
      </c>
      <c r="AL157" s="258">
        <f>IF(OR(C157="",I157=""),0,IF(U157="PASS",ROUND(AJ157*X157,References!$B$22)))</f>
        <v>0</v>
      </c>
      <c r="AM157" s="258">
        <f>IF(OR(D157="",L157=""),0,IF(U157="PASS",ROUND(AK157*Y157,References!$B$22)))</f>
        <v>0</v>
      </c>
      <c r="AN157" s="258" t="str">
        <f t="shared" si="81"/>
        <v/>
      </c>
      <c r="AO157" s="259" t="str">
        <f>IF(D157="","",IF('Customer Information'!$L$15="Yes",(INDEX(References!$H$4:$AG$13,MATCH(Calculations!D157,References!$H$4:$H$13,0),25)),IF('Customer Information'!$L$15="No",(INDEX(References!$H$4:$AG$13,MATCH(Calculations!D157,References!$H$4:$H$13,0),24)))))</f>
        <v/>
      </c>
      <c r="AP157" s="541" t="str">
        <f>IF(C157="","",IF('Customer Information'!$L$15="Yes",(INDEX(References!$H$4:$AG$13,MATCH(Calculations!C157,References!$H$4:$H$13,0),25)),IF('Customer Information'!$L$15="No",(INDEX(References!$H$4:$AG$13,MATCH(Calculations!C157,References!$H$4:$H$13,0),24)))))</f>
        <v/>
      </c>
      <c r="AQ157" s="677" t="str">
        <f t="shared" si="82"/>
        <v/>
      </c>
      <c r="AR157" s="541" t="str">
        <f t="shared" si="83"/>
        <v/>
      </c>
      <c r="AS157" s="541">
        <f>IF(D157="",0,INDEX(References!$AG$4:$AG$13,MATCH(D157,References!$H$4:$H$13,0)))</f>
        <v>0</v>
      </c>
      <c r="AT157" s="541">
        <f>IF(C157="",0,INDEX(References!$AG$4:$AG$12,MATCH(C157,References!$H$4:$H$12,0)))</f>
        <v>0</v>
      </c>
      <c r="AU157" s="677" t="str">
        <f t="shared" si="84"/>
        <v/>
      </c>
      <c r="AV157" s="541" t="str">
        <f t="shared" si="85"/>
        <v/>
      </c>
      <c r="AW157" s="678" t="str">
        <f t="shared" si="86"/>
        <v/>
      </c>
      <c r="AX157" s="249"/>
      <c r="AY157" s="679" t="str">
        <f>IF(C157="","",INDEX(References!$I$4:$I$13,MATCH(Calculations!C157,References!$H$4:$H$13,0)))</f>
        <v/>
      </c>
      <c r="AZ157" s="680" t="str">
        <f>IF(C157="","",INDEX(References!$M$4:$M$13,MATCH(Calculations!C157,References!$H$4:$H$13,0)))</f>
        <v/>
      </c>
      <c r="BA157" s="680" t="str">
        <f>IF(C157="","",INDEX(References!$N$4:$N$13,MATCH(Calculations!C157,References!$H$4:$H$13,0)))</f>
        <v/>
      </c>
      <c r="BB157" s="681" t="str">
        <f>IF(C157="","",(AC157*AY157)/(1-INDEX(References!$O$4:$O$13,MATCH(Calculations!C157,References!$H$4:$H$13,0)))*((1-AZ157)*(1+BA157)))</f>
        <v/>
      </c>
      <c r="BC157" s="682" t="str">
        <f>IF(C157="","",(AJ157/(1-INDEX(References!$P$4:$P$13,MATCH(Calculations!C157,References!$H$4:$H$13,0)))*((1-AZ157)*(1+BA157))))</f>
        <v/>
      </c>
      <c r="BE157" s="683" t="str">
        <f>IF(D157="","",(INDEX(References!$I$4:$I$13,MATCH(Calculations!D157,References!$H$4:$H$13,0))))</f>
        <v/>
      </c>
      <c r="BF157" s="680" t="str">
        <f>IF(D157="","",INDEX(References!$M$4:$M$13,MATCH(Calculations!D157,References!$H$4:$H$13,0)))</f>
        <v/>
      </c>
      <c r="BG157" s="680" t="str">
        <f>IF(D157="","",INDEX(References!$N$4:$N$13,MATCH(Calculations!D157,References!$H$4:$H$13,0)))</f>
        <v/>
      </c>
      <c r="BH157" s="681" t="str">
        <f>IF(D157="","",(AD157*BE157)/(1-INDEX(References!$O$4:$O$13,MATCH(Calculations!D157,References!$H$4:$H$13,0)))*((1-BF157)*(1+BG157)))</f>
        <v/>
      </c>
      <c r="BI157" s="682" t="str">
        <f>IF(D157="","",AK157/(1-INDEX(References!$P$4:$P$13,MATCH(Calculations!D157,References!$H$4:$H$13,0)))*((1-BF157)*(1+BG157)))</f>
        <v/>
      </c>
      <c r="BK157" s="679" t="str">
        <f t="shared" si="87"/>
        <v/>
      </c>
      <c r="BL157" s="680" t="str">
        <f t="shared" si="88"/>
        <v/>
      </c>
      <c r="BM157" s="680" t="str">
        <f>IF(OR(C157="",I157=""),"",IF(U157="PASS",ROUND(BK157/X157,References!$B$22),IF(NOT(V157="YES"),0,ROUND(BK157/X157,References!$B$22))))</f>
        <v/>
      </c>
      <c r="BN157" s="680">
        <f>IF(OR(D157="",L157=""),0,ROUND(BL157/Y157,References!$B$22))</f>
        <v>0</v>
      </c>
      <c r="BO157" s="684" t="str">
        <f>IF(AND(C157="",D157=""),"",IF(C157="",INDEX(References!#REF!,MATCH(Calculations!$D157,References!#REF!,0)),(INDEX(References!$L$4:$L$13,MATCH(Calculations!$C157,References!$H$4:$H$13,0)))))</f>
        <v/>
      </c>
      <c r="BP157" s="684" t="str">
        <f t="shared" si="89"/>
        <v/>
      </c>
      <c r="BQ157" s="684" t="str">
        <f t="shared" si="90"/>
        <v/>
      </c>
      <c r="BR157" s="684" t="str">
        <f t="shared" si="91"/>
        <v/>
      </c>
      <c r="BS157" s="691" t="str">
        <f t="shared" si="92"/>
        <v/>
      </c>
      <c r="BU157" s="692" t="str">
        <f>IF(AH157="","",AH157*References!$B$47)</f>
        <v/>
      </c>
      <c r="BV157" s="693" t="str">
        <f>IF(AI157="","",AI157*References!$B$47)</f>
        <v/>
      </c>
      <c r="BW157" s="693" t="str">
        <f>IF(AJ157="","",AJ157*References!$B$47)</f>
        <v/>
      </c>
      <c r="BX157" s="682">
        <f>IF(AK157="","",AK157*References!$B$47)</f>
        <v>0</v>
      </c>
      <c r="BZ157" s="692">
        <f t="shared" si="93"/>
        <v>0</v>
      </c>
      <c r="CA157" s="693">
        <f t="shared" si="94"/>
        <v>0</v>
      </c>
      <c r="CB157" s="693" t="str">
        <f t="shared" si="95"/>
        <v/>
      </c>
      <c r="CC157" s="693" t="str">
        <f t="shared" si="96"/>
        <v/>
      </c>
      <c r="CD157" s="682" t="str">
        <f t="shared" si="97"/>
        <v/>
      </c>
    </row>
    <row r="158" spans="2:82" x14ac:dyDescent="0.2">
      <c r="B158" s="669">
        <v>153</v>
      </c>
      <c r="C158" s="250" t="str">
        <f>IF('Customer Inputs'!$C168="","",'Customer Inputs'!$C168)</f>
        <v/>
      </c>
      <c r="D158" s="250" t="str">
        <f>IF(OR('Customer Inputs'!E168="",'Customer Inputs'!E168="No"),"",IF(F158="YES",References!$H$13,References!$H$12))</f>
        <v/>
      </c>
      <c r="E158" s="250" t="str">
        <f>IF(C158="","",'Customer Inputs'!$W168)</f>
        <v/>
      </c>
      <c r="F158" s="250" t="str">
        <f>IF(OR('Customer Inputs'!T168="",'Customer Inputs'!T168="No"),"","Yes")</f>
        <v/>
      </c>
      <c r="G158" s="251" t="str">
        <f>IF(C158="","",'Customer Inputs'!$M168)</f>
        <v/>
      </c>
      <c r="H158" s="251" t="str">
        <f t="shared" si="70"/>
        <v/>
      </c>
      <c r="I158" s="251" t="str">
        <f>IF(C158="","",'Customer Inputs'!$K168)</f>
        <v/>
      </c>
      <c r="J158" s="251" t="str">
        <f t="shared" si="71"/>
        <v/>
      </c>
      <c r="K158" s="251" t="str">
        <f t="shared" si="72"/>
        <v/>
      </c>
      <c r="L158" s="251" t="str">
        <f>IF(OR(D158="",'Customer Inputs'!$L168=""),"",'Customer Inputs'!$L168)</f>
        <v/>
      </c>
      <c r="M158" s="251" t="str">
        <f>IF(AND(C158="",D158=""),"",'Customer Inputs'!$AD168)</f>
        <v/>
      </c>
      <c r="N158" s="251" t="str">
        <f t="shared" si="73"/>
        <v/>
      </c>
      <c r="O158" s="690" t="str">
        <f>IF(AND(C158="",D158=""),"",'Customer Inputs'!$AB168)</f>
        <v/>
      </c>
      <c r="P158" s="251" t="str">
        <f>IF(OR(AA158=0,AA158&lt;0),"",IF(OR(C158="L734",C158="L734-P",C158="L744",C158="L744-P"),'Customer Inputs'!AB168,O158))</f>
        <v/>
      </c>
      <c r="Q158" s="251" t="str">
        <f t="shared" si="74"/>
        <v/>
      </c>
      <c r="R158" s="252" t="str">
        <f>IF(AND(C158="",D158=""),"",INDEX(References!$E$4:$E$65,MATCH('Customer Inputs'!$T$6,References!$D$4:$D$65,0)))</f>
        <v/>
      </c>
      <c r="S158" s="672" t="str">
        <f t="shared" si="69"/>
        <v/>
      </c>
      <c r="T158" s="673" t="str">
        <f t="shared" si="75"/>
        <v/>
      </c>
      <c r="U158" s="674" t="str">
        <f>IF(OR(M158=0,O158=0,'Customer Inputs'!Q168="",R158=0),"","PASS")</f>
        <v/>
      </c>
      <c r="V158" s="674" t="str">
        <f>IF(ADMIN!AE158="YES","YES",IF(ADMIN!AE158="NO","NO",""))</f>
        <v/>
      </c>
      <c r="W158" s="674" t="str">
        <f t="shared" si="76"/>
        <v/>
      </c>
      <c r="X158" s="674" t="str">
        <f t="shared" si="77"/>
        <v/>
      </c>
      <c r="Y158" s="674" t="str">
        <f t="shared" si="78"/>
        <v/>
      </c>
      <c r="Z158" s="255" t="str">
        <f>IF(AND(C158="",D158=""),"",IF(C158="",INDEX(References!$J$4:$J$13,MATCH(Calculations!$D158,References!H$4:$H$13,0)),(INDEX(References!$J$4:$J$13,MATCH(Calculations!$C158,References!H$4:$H$13,0)))))</f>
        <v/>
      </c>
      <c r="AA158" s="675" t="str">
        <f t="shared" si="79"/>
        <v/>
      </c>
      <c r="AB158" s="256" t="str">
        <f t="shared" si="80"/>
        <v/>
      </c>
      <c r="AC158" s="676" t="str">
        <f>IF(OR(C158="",I158=""),"",IF(U158="PASS",ROUND(AA158/X158,References!$B$23),IF(NOT(V158="YES"),0,ROUND(AA158/X158,References!$B$23))))</f>
        <v/>
      </c>
      <c r="AD158" s="676" t="str">
        <f>IF(AND(C158="",D158=""),"",IF(OR(D158=0,L158=0,Y158=""),0,ROUND(AB158/Y158,References!$B$23)))</f>
        <v/>
      </c>
      <c r="AE158" s="256" t="str">
        <f>IF(OR(C158="",I158=""),"",IF(U158="PASS",ROUND(AC158*X158,References!$B$23),IF(NOT(V158="YES"),0,ROUND(AC158*X158,References!$B$23))))</f>
        <v/>
      </c>
      <c r="AF158" s="256" t="str">
        <f>IF(AND(C158="",D158=""),"",IF(OR(D158=0,L158=0,Y158=""),0,ROUND(AD158*Y158,References!$B$23)))</f>
        <v/>
      </c>
      <c r="AG158" s="257" t="str">
        <f>IF(AND(C158="",D158=""),"",IF(C158="",INDEX(References!$K$4:$K$13,MATCH(Calculations!$D158,References!$H$4:$H$13,0)),INDEX(References!$K$4:$K$13,MATCH(Calculations!C158,References!$H$4:$H$13,0))))</f>
        <v/>
      </c>
      <c r="AH158" s="256" t="str">
        <f t="shared" si="98"/>
        <v/>
      </c>
      <c r="AI158" s="256" t="str">
        <f t="shared" si="99"/>
        <v/>
      </c>
      <c r="AJ158" s="257" t="str">
        <f>IF(OR(C158="",I158=""),"",IF(U158="PASS",ROUND(AH158/X158,References!$B$22),IF(NOT(V158="YES"),0,ROUND(AH158/X158,References!$B$22))))</f>
        <v/>
      </c>
      <c r="AK158" s="257">
        <f>IF(OR(D158="",L158=""),0,ROUND(AI158/Y158,References!$B$22))</f>
        <v>0</v>
      </c>
      <c r="AL158" s="258">
        <f>IF(OR(C158="",I158=""),0,IF(U158="PASS",ROUND(AJ158*X158,References!$B$22)))</f>
        <v>0</v>
      </c>
      <c r="AM158" s="258">
        <f>IF(OR(D158="",L158=""),0,IF(U158="PASS",ROUND(AK158*Y158,References!$B$22)))</f>
        <v>0</v>
      </c>
      <c r="AN158" s="258" t="str">
        <f t="shared" si="81"/>
        <v/>
      </c>
      <c r="AO158" s="259" t="str">
        <f>IF(D158="","",IF('Customer Information'!$L$15="Yes",(INDEX(References!$H$4:$AG$13,MATCH(Calculations!D158,References!$H$4:$H$13,0),25)),IF('Customer Information'!$L$15="No",(INDEX(References!$H$4:$AG$13,MATCH(Calculations!D158,References!$H$4:$H$13,0),24)))))</f>
        <v/>
      </c>
      <c r="AP158" s="541" t="str">
        <f>IF(C158="","",IF('Customer Information'!$L$15="Yes",(INDEX(References!$H$4:$AG$13,MATCH(Calculations!C158,References!$H$4:$H$13,0),25)),IF('Customer Information'!$L$15="No",(INDEX(References!$H$4:$AG$13,MATCH(Calculations!C158,References!$H$4:$H$13,0),24)))))</f>
        <v/>
      </c>
      <c r="AQ158" s="677" t="str">
        <f t="shared" si="82"/>
        <v/>
      </c>
      <c r="AR158" s="541" t="str">
        <f t="shared" si="83"/>
        <v/>
      </c>
      <c r="AS158" s="541">
        <f>IF(D158="",0,INDEX(References!$AG$4:$AG$13,MATCH(D158,References!$H$4:$H$13,0)))</f>
        <v>0</v>
      </c>
      <c r="AT158" s="541">
        <f>IF(C158="",0,INDEX(References!$AG$4:$AG$12,MATCH(C158,References!$H$4:$H$12,0)))</f>
        <v>0</v>
      </c>
      <c r="AU158" s="677" t="str">
        <f t="shared" si="84"/>
        <v/>
      </c>
      <c r="AV158" s="541" t="str">
        <f t="shared" si="85"/>
        <v/>
      </c>
      <c r="AW158" s="678" t="str">
        <f t="shared" si="86"/>
        <v/>
      </c>
      <c r="AX158" s="249"/>
      <c r="AY158" s="679" t="str">
        <f>IF(C158="","",INDEX(References!$I$4:$I$13,MATCH(Calculations!C158,References!$H$4:$H$13,0)))</f>
        <v/>
      </c>
      <c r="AZ158" s="680" t="str">
        <f>IF(C158="","",INDEX(References!$M$4:$M$13,MATCH(Calculations!C158,References!$H$4:$H$13,0)))</f>
        <v/>
      </c>
      <c r="BA158" s="680" t="str">
        <f>IF(C158="","",INDEX(References!$N$4:$N$13,MATCH(Calculations!C158,References!$H$4:$H$13,0)))</f>
        <v/>
      </c>
      <c r="BB158" s="681" t="str">
        <f>IF(C158="","",(AC158*AY158)/(1-INDEX(References!$O$4:$O$13,MATCH(Calculations!C158,References!$H$4:$H$13,0)))*((1-AZ158)*(1+BA158)))</f>
        <v/>
      </c>
      <c r="BC158" s="682" t="str">
        <f>IF(C158="","",(AJ158/(1-INDEX(References!$P$4:$P$13,MATCH(Calculations!C158,References!$H$4:$H$13,0)))*((1-AZ158)*(1+BA158))))</f>
        <v/>
      </c>
      <c r="BE158" s="683" t="str">
        <f>IF(D158="","",(INDEX(References!$I$4:$I$13,MATCH(Calculations!D158,References!$H$4:$H$13,0))))</f>
        <v/>
      </c>
      <c r="BF158" s="680" t="str">
        <f>IF(D158="","",INDEX(References!$M$4:$M$13,MATCH(Calculations!D158,References!$H$4:$H$13,0)))</f>
        <v/>
      </c>
      <c r="BG158" s="680" t="str">
        <f>IF(D158="","",INDEX(References!$N$4:$N$13,MATCH(Calculations!D158,References!$H$4:$H$13,0)))</f>
        <v/>
      </c>
      <c r="BH158" s="681" t="str">
        <f>IF(D158="","",(AD158*BE158)/(1-INDEX(References!$O$4:$O$13,MATCH(Calculations!D158,References!$H$4:$H$13,0)))*((1-BF158)*(1+BG158)))</f>
        <v/>
      </c>
      <c r="BI158" s="682" t="str">
        <f>IF(D158="","",AK158/(1-INDEX(References!$P$4:$P$13,MATCH(Calculations!D158,References!$H$4:$H$13,0)))*((1-BF158)*(1+BG158)))</f>
        <v/>
      </c>
      <c r="BK158" s="679" t="str">
        <f t="shared" si="87"/>
        <v/>
      </c>
      <c r="BL158" s="680" t="str">
        <f t="shared" si="88"/>
        <v/>
      </c>
      <c r="BM158" s="680" t="str">
        <f>IF(OR(C158="",I158=""),"",IF(U158="PASS",ROUND(BK158/X158,References!$B$22),IF(NOT(V158="YES"),0,ROUND(BK158/X158,References!$B$22))))</f>
        <v/>
      </c>
      <c r="BN158" s="680">
        <f>IF(OR(D158="",L158=""),0,ROUND(BL158/Y158,References!$B$22))</f>
        <v>0</v>
      </c>
      <c r="BO158" s="684" t="str">
        <f>IF(AND(C158="",D158=""),"",IF(C158="",INDEX(References!#REF!,MATCH(Calculations!$D158,References!#REF!,0)),(INDEX(References!$L$4:$L$13,MATCH(Calculations!$C158,References!$H$4:$H$13,0)))))</f>
        <v/>
      </c>
      <c r="BP158" s="684" t="str">
        <f t="shared" si="89"/>
        <v/>
      </c>
      <c r="BQ158" s="684" t="str">
        <f t="shared" si="90"/>
        <v/>
      </c>
      <c r="BR158" s="684" t="str">
        <f t="shared" si="91"/>
        <v/>
      </c>
      <c r="BS158" s="691" t="str">
        <f t="shared" si="92"/>
        <v/>
      </c>
      <c r="BU158" s="692" t="str">
        <f>IF(AH158="","",AH158*References!$B$47)</f>
        <v/>
      </c>
      <c r="BV158" s="693" t="str">
        <f>IF(AI158="","",AI158*References!$B$47)</f>
        <v/>
      </c>
      <c r="BW158" s="693" t="str">
        <f>IF(AJ158="","",AJ158*References!$B$47)</f>
        <v/>
      </c>
      <c r="BX158" s="682">
        <f>IF(AK158="","",AK158*References!$B$47)</f>
        <v>0</v>
      </c>
      <c r="BZ158" s="692">
        <f t="shared" si="93"/>
        <v>0</v>
      </c>
      <c r="CA158" s="693">
        <f t="shared" si="94"/>
        <v>0</v>
      </c>
      <c r="CB158" s="693" t="str">
        <f t="shared" si="95"/>
        <v/>
      </c>
      <c r="CC158" s="693" t="str">
        <f t="shared" si="96"/>
        <v/>
      </c>
      <c r="CD158" s="682" t="str">
        <f t="shared" si="97"/>
        <v/>
      </c>
    </row>
    <row r="159" spans="2:82" x14ac:dyDescent="0.2">
      <c r="B159" s="669">
        <v>154</v>
      </c>
      <c r="C159" s="250" t="str">
        <f>IF('Customer Inputs'!$C169="","",'Customer Inputs'!$C169)</f>
        <v/>
      </c>
      <c r="D159" s="250" t="str">
        <f>IF(OR('Customer Inputs'!E169="",'Customer Inputs'!E169="No"),"",IF(F159="YES",References!$H$13,References!$H$12))</f>
        <v/>
      </c>
      <c r="E159" s="250" t="str">
        <f>IF(C159="","",'Customer Inputs'!$W169)</f>
        <v/>
      </c>
      <c r="F159" s="250" t="str">
        <f>IF(OR('Customer Inputs'!T169="",'Customer Inputs'!T169="No"),"","Yes")</f>
        <v/>
      </c>
      <c r="G159" s="251" t="str">
        <f>IF(C159="","",'Customer Inputs'!$M169)</f>
        <v/>
      </c>
      <c r="H159" s="251" t="str">
        <f t="shared" si="70"/>
        <v/>
      </c>
      <c r="I159" s="251" t="str">
        <f>IF(C159="","",'Customer Inputs'!$K169)</f>
        <v/>
      </c>
      <c r="J159" s="251" t="str">
        <f t="shared" si="71"/>
        <v/>
      </c>
      <c r="K159" s="251" t="str">
        <f t="shared" si="72"/>
        <v/>
      </c>
      <c r="L159" s="251" t="str">
        <f>IF(OR(D159="",'Customer Inputs'!$L169=""),"",'Customer Inputs'!$L169)</f>
        <v/>
      </c>
      <c r="M159" s="251" t="str">
        <f>IF(AND(C159="",D159=""),"",'Customer Inputs'!$AD169)</f>
        <v/>
      </c>
      <c r="N159" s="251" t="str">
        <f t="shared" si="73"/>
        <v/>
      </c>
      <c r="O159" s="690" t="str">
        <f>IF(AND(C159="",D159=""),"",'Customer Inputs'!$AB169)</f>
        <v/>
      </c>
      <c r="P159" s="251" t="str">
        <f>IF(OR(AA159=0,AA159&lt;0),"",IF(OR(C159="L734",C159="L734-P",C159="L744",C159="L744-P"),'Customer Inputs'!AB169,O159))</f>
        <v/>
      </c>
      <c r="Q159" s="251" t="str">
        <f t="shared" si="74"/>
        <v/>
      </c>
      <c r="R159" s="252" t="str">
        <f>IF(AND(C159="",D159=""),"",INDEX(References!$E$4:$E$65,MATCH('Customer Inputs'!$T$6,References!$D$4:$D$65,0)))</f>
        <v/>
      </c>
      <c r="S159" s="672" t="str">
        <f t="shared" si="69"/>
        <v/>
      </c>
      <c r="T159" s="673" t="str">
        <f t="shared" si="75"/>
        <v/>
      </c>
      <c r="U159" s="674" t="str">
        <f>IF(OR(M159=0,O159=0,'Customer Inputs'!Q169="",R159=0),"","PASS")</f>
        <v/>
      </c>
      <c r="V159" s="674" t="str">
        <f>IF(ADMIN!AE159="YES","YES",IF(ADMIN!AE159="NO","NO",""))</f>
        <v/>
      </c>
      <c r="W159" s="674" t="str">
        <f t="shared" si="76"/>
        <v/>
      </c>
      <c r="X159" s="674" t="str">
        <f t="shared" si="77"/>
        <v/>
      </c>
      <c r="Y159" s="674" t="str">
        <f t="shared" si="78"/>
        <v/>
      </c>
      <c r="Z159" s="255" t="str">
        <f>IF(AND(C159="",D159=""),"",IF(C159="",INDEX(References!$J$4:$J$13,MATCH(Calculations!$D159,References!H$4:$H$13,0)),(INDEX(References!$J$4:$J$13,MATCH(Calculations!$C159,References!H$4:$H$13,0)))))</f>
        <v/>
      </c>
      <c r="AA159" s="675" t="str">
        <f t="shared" si="79"/>
        <v/>
      </c>
      <c r="AB159" s="256" t="str">
        <f t="shared" si="80"/>
        <v/>
      </c>
      <c r="AC159" s="676" t="str">
        <f>IF(OR(C159="",I159=""),"",IF(U159="PASS",ROUND(AA159/X159,References!$B$23),IF(NOT(V159="YES"),0,ROUND(AA159/X159,References!$B$23))))</f>
        <v/>
      </c>
      <c r="AD159" s="676" t="str">
        <f>IF(AND(C159="",D159=""),"",IF(OR(D159=0,L159=0,Y159=""),0,ROUND(AB159/Y159,References!$B$23)))</f>
        <v/>
      </c>
      <c r="AE159" s="256" t="str">
        <f>IF(OR(C159="",I159=""),"",IF(U159="PASS",ROUND(AC159*X159,References!$B$23),IF(NOT(V159="YES"),0,ROUND(AC159*X159,References!$B$23))))</f>
        <v/>
      </c>
      <c r="AF159" s="256" t="str">
        <f>IF(AND(C159="",D159=""),"",IF(OR(D159=0,L159=0,Y159=""),0,ROUND(AD159*Y159,References!$B$23)))</f>
        <v/>
      </c>
      <c r="AG159" s="257" t="str">
        <f>IF(AND(C159="",D159=""),"",IF(C159="",INDEX(References!$K$4:$K$13,MATCH(Calculations!$D159,References!$H$4:$H$13,0)),INDEX(References!$K$4:$K$13,MATCH(Calculations!C159,References!$H$4:$H$13,0))))</f>
        <v/>
      </c>
      <c r="AH159" s="256" t="str">
        <f t="shared" si="98"/>
        <v/>
      </c>
      <c r="AI159" s="256" t="str">
        <f t="shared" si="99"/>
        <v/>
      </c>
      <c r="AJ159" s="257" t="str">
        <f>IF(OR(C159="",I159=""),"",IF(U159="PASS",ROUND(AH159/X159,References!$B$22),IF(NOT(V159="YES"),0,ROUND(AH159/X159,References!$B$22))))</f>
        <v/>
      </c>
      <c r="AK159" s="257">
        <f>IF(OR(D159="",L159=""),0,ROUND(AI159/Y159,References!$B$22))</f>
        <v>0</v>
      </c>
      <c r="AL159" s="258">
        <f>IF(OR(C159="",I159=""),0,IF(U159="PASS",ROUND(AJ159*X159,References!$B$22)))</f>
        <v>0</v>
      </c>
      <c r="AM159" s="258">
        <f>IF(OR(D159="",L159=""),0,IF(U159="PASS",ROUND(AK159*Y159,References!$B$22)))</f>
        <v>0</v>
      </c>
      <c r="AN159" s="258" t="str">
        <f t="shared" si="81"/>
        <v/>
      </c>
      <c r="AO159" s="259" t="str">
        <f>IF(D159="","",IF('Customer Information'!$L$15="Yes",(INDEX(References!$H$4:$AG$13,MATCH(Calculations!D159,References!$H$4:$H$13,0),25)),IF('Customer Information'!$L$15="No",(INDEX(References!$H$4:$AG$13,MATCH(Calculations!D159,References!$H$4:$H$13,0),24)))))</f>
        <v/>
      </c>
      <c r="AP159" s="541" t="str">
        <f>IF(C159="","",IF('Customer Information'!$L$15="Yes",(INDEX(References!$H$4:$AG$13,MATCH(Calculations!C159,References!$H$4:$H$13,0),25)),IF('Customer Information'!$L$15="No",(INDEX(References!$H$4:$AG$13,MATCH(Calculations!C159,References!$H$4:$H$13,0),24)))))</f>
        <v/>
      </c>
      <c r="AQ159" s="677" t="str">
        <f t="shared" si="82"/>
        <v/>
      </c>
      <c r="AR159" s="541" t="str">
        <f t="shared" si="83"/>
        <v/>
      </c>
      <c r="AS159" s="541">
        <f>IF(D159="",0,INDEX(References!$AG$4:$AG$13,MATCH(D159,References!$H$4:$H$13,0)))</f>
        <v>0</v>
      </c>
      <c r="AT159" s="541">
        <f>IF(C159="",0,INDEX(References!$AG$4:$AG$12,MATCH(C159,References!$H$4:$H$12,0)))</f>
        <v>0</v>
      </c>
      <c r="AU159" s="677" t="str">
        <f t="shared" si="84"/>
        <v/>
      </c>
      <c r="AV159" s="541" t="str">
        <f t="shared" si="85"/>
        <v/>
      </c>
      <c r="AW159" s="678" t="str">
        <f t="shared" si="86"/>
        <v/>
      </c>
      <c r="AX159" s="249"/>
      <c r="AY159" s="679" t="str">
        <f>IF(C159="","",INDEX(References!$I$4:$I$13,MATCH(Calculations!C159,References!$H$4:$H$13,0)))</f>
        <v/>
      </c>
      <c r="AZ159" s="680" t="str">
        <f>IF(C159="","",INDEX(References!$M$4:$M$13,MATCH(Calculations!C159,References!$H$4:$H$13,0)))</f>
        <v/>
      </c>
      <c r="BA159" s="680" t="str">
        <f>IF(C159="","",INDEX(References!$N$4:$N$13,MATCH(Calculations!C159,References!$H$4:$H$13,0)))</f>
        <v/>
      </c>
      <c r="BB159" s="681" t="str">
        <f>IF(C159="","",(AC159*AY159)/(1-INDEX(References!$O$4:$O$13,MATCH(Calculations!C159,References!$H$4:$H$13,0)))*((1-AZ159)*(1+BA159)))</f>
        <v/>
      </c>
      <c r="BC159" s="682" t="str">
        <f>IF(C159="","",(AJ159/(1-INDEX(References!$P$4:$P$13,MATCH(Calculations!C159,References!$H$4:$H$13,0)))*((1-AZ159)*(1+BA159))))</f>
        <v/>
      </c>
      <c r="BE159" s="683" t="str">
        <f>IF(D159="","",(INDEX(References!$I$4:$I$13,MATCH(Calculations!D159,References!$H$4:$H$13,0))))</f>
        <v/>
      </c>
      <c r="BF159" s="680" t="str">
        <f>IF(D159="","",INDEX(References!$M$4:$M$13,MATCH(Calculations!D159,References!$H$4:$H$13,0)))</f>
        <v/>
      </c>
      <c r="BG159" s="680" t="str">
        <f>IF(D159="","",INDEX(References!$N$4:$N$13,MATCH(Calculations!D159,References!$H$4:$H$13,0)))</f>
        <v/>
      </c>
      <c r="BH159" s="681" t="str">
        <f>IF(D159="","",(AD159*BE159)/(1-INDEX(References!$O$4:$O$13,MATCH(Calculations!D159,References!$H$4:$H$13,0)))*((1-BF159)*(1+BG159)))</f>
        <v/>
      </c>
      <c r="BI159" s="682" t="str">
        <f>IF(D159="","",AK159/(1-INDEX(References!$P$4:$P$13,MATCH(Calculations!D159,References!$H$4:$H$13,0)))*((1-BF159)*(1+BG159)))</f>
        <v/>
      </c>
      <c r="BK159" s="679" t="str">
        <f t="shared" si="87"/>
        <v/>
      </c>
      <c r="BL159" s="680" t="str">
        <f t="shared" si="88"/>
        <v/>
      </c>
      <c r="BM159" s="680" t="str">
        <f>IF(OR(C159="",I159=""),"",IF(U159="PASS",ROUND(BK159/X159,References!$B$22),IF(NOT(V159="YES"),0,ROUND(BK159/X159,References!$B$22))))</f>
        <v/>
      </c>
      <c r="BN159" s="680">
        <f>IF(OR(D159="",L159=""),0,ROUND(BL159/Y159,References!$B$22))</f>
        <v>0</v>
      </c>
      <c r="BO159" s="684" t="str">
        <f>IF(AND(C159="",D159=""),"",IF(C159="",INDEX(References!#REF!,MATCH(Calculations!$D159,References!#REF!,0)),(INDEX(References!$L$4:$L$13,MATCH(Calculations!$C159,References!$H$4:$H$13,0)))))</f>
        <v/>
      </c>
      <c r="BP159" s="684" t="str">
        <f t="shared" si="89"/>
        <v/>
      </c>
      <c r="BQ159" s="684" t="str">
        <f t="shared" si="90"/>
        <v/>
      </c>
      <c r="BR159" s="684" t="str">
        <f t="shared" si="91"/>
        <v/>
      </c>
      <c r="BS159" s="691" t="str">
        <f t="shared" si="92"/>
        <v/>
      </c>
      <c r="BU159" s="692" t="str">
        <f>IF(AH159="","",AH159*References!$B$47)</f>
        <v/>
      </c>
      <c r="BV159" s="693" t="str">
        <f>IF(AI159="","",AI159*References!$B$47)</f>
        <v/>
      </c>
      <c r="BW159" s="693" t="str">
        <f>IF(AJ159="","",AJ159*References!$B$47)</f>
        <v/>
      </c>
      <c r="BX159" s="682">
        <f>IF(AK159="","",AK159*References!$B$47)</f>
        <v>0</v>
      </c>
      <c r="BZ159" s="692">
        <f t="shared" si="93"/>
        <v>0</v>
      </c>
      <c r="CA159" s="693">
        <f t="shared" si="94"/>
        <v>0</v>
      </c>
      <c r="CB159" s="693" t="str">
        <f t="shared" si="95"/>
        <v/>
      </c>
      <c r="CC159" s="693" t="str">
        <f t="shared" si="96"/>
        <v/>
      </c>
      <c r="CD159" s="682" t="str">
        <f t="shared" si="97"/>
        <v/>
      </c>
    </row>
    <row r="160" spans="2:82" x14ac:dyDescent="0.2">
      <c r="B160" s="669">
        <v>155</v>
      </c>
      <c r="C160" s="250" t="str">
        <f>IF('Customer Inputs'!$C170="","",'Customer Inputs'!$C170)</f>
        <v/>
      </c>
      <c r="D160" s="250" t="str">
        <f>IF(OR('Customer Inputs'!E170="",'Customer Inputs'!E170="No"),"",IF(F160="YES",References!$H$13,References!$H$12))</f>
        <v/>
      </c>
      <c r="E160" s="250" t="str">
        <f>IF(C160="","",'Customer Inputs'!$W170)</f>
        <v/>
      </c>
      <c r="F160" s="250" t="str">
        <f>IF(OR('Customer Inputs'!T170="",'Customer Inputs'!T170="No"),"","Yes")</f>
        <v/>
      </c>
      <c r="G160" s="251" t="str">
        <f>IF(C160="","",'Customer Inputs'!$M170)</f>
        <v/>
      </c>
      <c r="H160" s="251" t="str">
        <f t="shared" si="70"/>
        <v/>
      </c>
      <c r="I160" s="251" t="str">
        <f>IF(C160="","",'Customer Inputs'!$K170)</f>
        <v/>
      </c>
      <c r="J160" s="251" t="str">
        <f t="shared" si="71"/>
        <v/>
      </c>
      <c r="K160" s="251" t="str">
        <f t="shared" si="72"/>
        <v/>
      </c>
      <c r="L160" s="251" t="str">
        <f>IF(OR(D160="",'Customer Inputs'!$L170=""),"",'Customer Inputs'!$L170)</f>
        <v/>
      </c>
      <c r="M160" s="251" t="str">
        <f>IF(AND(C160="",D160=""),"",'Customer Inputs'!$AD170)</f>
        <v/>
      </c>
      <c r="N160" s="251" t="str">
        <f t="shared" si="73"/>
        <v/>
      </c>
      <c r="O160" s="690" t="str">
        <f>IF(AND(C160="",D160=""),"",'Customer Inputs'!$AB170)</f>
        <v/>
      </c>
      <c r="P160" s="251" t="str">
        <f>IF(OR(AA160=0,AA160&lt;0),"",IF(OR(C160="L734",C160="L734-P",C160="L744",C160="L744-P"),'Customer Inputs'!AB170,O160))</f>
        <v/>
      </c>
      <c r="Q160" s="251" t="str">
        <f t="shared" si="74"/>
        <v/>
      </c>
      <c r="R160" s="252" t="str">
        <f>IF(AND(C160="",D160=""),"",INDEX(References!$E$4:$E$65,MATCH('Customer Inputs'!$T$6,References!$D$4:$D$65,0)))</f>
        <v/>
      </c>
      <c r="S160" s="672" t="str">
        <f t="shared" si="69"/>
        <v/>
      </c>
      <c r="T160" s="673" t="str">
        <f t="shared" si="75"/>
        <v/>
      </c>
      <c r="U160" s="674" t="str">
        <f>IF(OR(M160=0,O160=0,'Customer Inputs'!Q170="",R160=0),"","PASS")</f>
        <v/>
      </c>
      <c r="V160" s="674" t="str">
        <f>IF(ADMIN!AE160="YES","YES",IF(ADMIN!AE160="NO","NO",""))</f>
        <v/>
      </c>
      <c r="W160" s="674" t="str">
        <f t="shared" si="76"/>
        <v/>
      </c>
      <c r="X160" s="674" t="str">
        <f t="shared" si="77"/>
        <v/>
      </c>
      <c r="Y160" s="674" t="str">
        <f t="shared" si="78"/>
        <v/>
      </c>
      <c r="Z160" s="255" t="str">
        <f>IF(AND(C160="",D160=""),"",IF(C160="",INDEX(References!$J$4:$J$13,MATCH(Calculations!$D160,References!H$4:$H$13,0)),(INDEX(References!$J$4:$J$13,MATCH(Calculations!$C160,References!H$4:$H$13,0)))))</f>
        <v/>
      </c>
      <c r="AA160" s="675" t="str">
        <f t="shared" si="79"/>
        <v/>
      </c>
      <c r="AB160" s="256" t="str">
        <f t="shared" si="80"/>
        <v/>
      </c>
      <c r="AC160" s="676" t="str">
        <f>IF(OR(C160="",I160=""),"",IF(U160="PASS",ROUND(AA160/X160,References!$B$23),IF(NOT(V160="YES"),0,ROUND(AA160/X160,References!$B$23))))</f>
        <v/>
      </c>
      <c r="AD160" s="676" t="str">
        <f>IF(AND(C160="",D160=""),"",IF(OR(D160=0,L160=0,Y160=""),0,ROUND(AB160/Y160,References!$B$23)))</f>
        <v/>
      </c>
      <c r="AE160" s="256" t="str">
        <f>IF(OR(C160="",I160=""),"",IF(U160="PASS",ROUND(AC160*X160,References!$B$23),IF(NOT(V160="YES"),0,ROUND(AC160*X160,References!$B$23))))</f>
        <v/>
      </c>
      <c r="AF160" s="256" t="str">
        <f>IF(AND(C160="",D160=""),"",IF(OR(D160=0,L160=0,Y160=""),0,ROUND(AD160*Y160,References!$B$23)))</f>
        <v/>
      </c>
      <c r="AG160" s="257" t="str">
        <f>IF(AND(C160="",D160=""),"",IF(C160="",INDEX(References!$K$4:$K$13,MATCH(Calculations!$D160,References!$H$4:$H$13,0)),INDEX(References!$K$4:$K$13,MATCH(Calculations!C160,References!$H$4:$H$13,0))))</f>
        <v/>
      </c>
      <c r="AH160" s="256" t="str">
        <f t="shared" si="98"/>
        <v/>
      </c>
      <c r="AI160" s="256" t="str">
        <f t="shared" si="99"/>
        <v/>
      </c>
      <c r="AJ160" s="257" t="str">
        <f>IF(OR(C160="",I160=""),"",IF(U160="PASS",ROUND(AH160/X160,References!$B$22),IF(NOT(V160="YES"),0,ROUND(AH160/X160,References!$B$22))))</f>
        <v/>
      </c>
      <c r="AK160" s="257">
        <f>IF(OR(D160="",L160=""),0,ROUND(AI160/Y160,References!$B$22))</f>
        <v>0</v>
      </c>
      <c r="AL160" s="258">
        <f>IF(OR(C160="",I160=""),0,IF(U160="PASS",ROUND(AJ160*X160,References!$B$22)))</f>
        <v>0</v>
      </c>
      <c r="AM160" s="258">
        <f>IF(OR(D160="",L160=""),0,IF(U160="PASS",ROUND(AK160*Y160,References!$B$22)))</f>
        <v>0</v>
      </c>
      <c r="AN160" s="258" t="str">
        <f t="shared" si="81"/>
        <v/>
      </c>
      <c r="AO160" s="259" t="str">
        <f>IF(D160="","",IF('Customer Information'!$L$15="Yes",(INDEX(References!$H$4:$AG$13,MATCH(Calculations!D160,References!$H$4:$H$13,0),25)),IF('Customer Information'!$L$15="No",(INDEX(References!$H$4:$AG$13,MATCH(Calculations!D160,References!$H$4:$H$13,0),24)))))</f>
        <v/>
      </c>
      <c r="AP160" s="541" t="str">
        <f>IF(C160="","",IF('Customer Information'!$L$15="Yes",(INDEX(References!$H$4:$AG$13,MATCH(Calculations!C160,References!$H$4:$H$13,0),25)),IF('Customer Information'!$L$15="No",(INDEX(References!$H$4:$AG$13,MATCH(Calculations!C160,References!$H$4:$H$13,0),24)))))</f>
        <v/>
      </c>
      <c r="AQ160" s="677" t="str">
        <f t="shared" si="82"/>
        <v/>
      </c>
      <c r="AR160" s="541" t="str">
        <f t="shared" si="83"/>
        <v/>
      </c>
      <c r="AS160" s="541">
        <f>IF(D160="",0,INDEX(References!$AG$4:$AG$13,MATCH(D160,References!$H$4:$H$13,0)))</f>
        <v>0</v>
      </c>
      <c r="AT160" s="541">
        <f>IF(C160="",0,INDEX(References!$AG$4:$AG$12,MATCH(C160,References!$H$4:$H$12,0)))</f>
        <v>0</v>
      </c>
      <c r="AU160" s="677" t="str">
        <f t="shared" si="84"/>
        <v/>
      </c>
      <c r="AV160" s="541" t="str">
        <f t="shared" si="85"/>
        <v/>
      </c>
      <c r="AW160" s="678" t="str">
        <f t="shared" si="86"/>
        <v/>
      </c>
      <c r="AX160" s="249"/>
      <c r="AY160" s="679" t="str">
        <f>IF(C160="","",INDEX(References!$I$4:$I$13,MATCH(Calculations!C160,References!$H$4:$H$13,0)))</f>
        <v/>
      </c>
      <c r="AZ160" s="680" t="str">
        <f>IF(C160="","",INDEX(References!$M$4:$M$13,MATCH(Calculations!C160,References!$H$4:$H$13,0)))</f>
        <v/>
      </c>
      <c r="BA160" s="680" t="str">
        <f>IF(C160="","",INDEX(References!$N$4:$N$13,MATCH(Calculations!C160,References!$H$4:$H$13,0)))</f>
        <v/>
      </c>
      <c r="BB160" s="681" t="str">
        <f>IF(C160="","",(AC160*AY160)/(1-INDEX(References!$O$4:$O$13,MATCH(Calculations!C160,References!$H$4:$H$13,0)))*((1-AZ160)*(1+BA160)))</f>
        <v/>
      </c>
      <c r="BC160" s="682" t="str">
        <f>IF(C160="","",(AJ160/(1-INDEX(References!$P$4:$P$13,MATCH(Calculations!C160,References!$H$4:$H$13,0)))*((1-AZ160)*(1+BA160))))</f>
        <v/>
      </c>
      <c r="BE160" s="683" t="str">
        <f>IF(D160="","",(INDEX(References!$I$4:$I$13,MATCH(Calculations!D160,References!$H$4:$H$13,0))))</f>
        <v/>
      </c>
      <c r="BF160" s="680" t="str">
        <f>IF(D160="","",INDEX(References!$M$4:$M$13,MATCH(Calculations!D160,References!$H$4:$H$13,0)))</f>
        <v/>
      </c>
      <c r="BG160" s="680" t="str">
        <f>IF(D160="","",INDEX(References!$N$4:$N$13,MATCH(Calculations!D160,References!$H$4:$H$13,0)))</f>
        <v/>
      </c>
      <c r="BH160" s="681" t="str">
        <f>IF(D160="","",(AD160*BE160)/(1-INDEX(References!$O$4:$O$13,MATCH(Calculations!D160,References!$H$4:$H$13,0)))*((1-BF160)*(1+BG160)))</f>
        <v/>
      </c>
      <c r="BI160" s="682" t="str">
        <f>IF(D160="","",AK160/(1-INDEX(References!$P$4:$P$13,MATCH(Calculations!D160,References!$H$4:$H$13,0)))*((1-BF160)*(1+BG160)))</f>
        <v/>
      </c>
      <c r="BK160" s="679" t="str">
        <f t="shared" si="87"/>
        <v/>
      </c>
      <c r="BL160" s="680" t="str">
        <f t="shared" si="88"/>
        <v/>
      </c>
      <c r="BM160" s="680" t="str">
        <f>IF(OR(C160="",I160=""),"",IF(U160="PASS",ROUND(BK160/X160,References!$B$22),IF(NOT(V160="YES"),0,ROUND(BK160/X160,References!$B$22))))</f>
        <v/>
      </c>
      <c r="BN160" s="680">
        <f>IF(OR(D160="",L160=""),0,ROUND(BL160/Y160,References!$B$22))</f>
        <v>0</v>
      </c>
      <c r="BO160" s="684" t="str">
        <f>IF(AND(C160="",D160=""),"",IF(C160="",INDEX(References!#REF!,MATCH(Calculations!$D160,References!#REF!,0)),(INDEX(References!$L$4:$L$13,MATCH(Calculations!$C160,References!$H$4:$H$13,0)))))</f>
        <v/>
      </c>
      <c r="BP160" s="684" t="str">
        <f t="shared" si="89"/>
        <v/>
      </c>
      <c r="BQ160" s="684" t="str">
        <f t="shared" si="90"/>
        <v/>
      </c>
      <c r="BR160" s="684" t="str">
        <f t="shared" si="91"/>
        <v/>
      </c>
      <c r="BS160" s="691" t="str">
        <f t="shared" si="92"/>
        <v/>
      </c>
      <c r="BU160" s="692" t="str">
        <f>IF(AH160="","",AH160*References!$B$47)</f>
        <v/>
      </c>
      <c r="BV160" s="693" t="str">
        <f>IF(AI160="","",AI160*References!$B$47)</f>
        <v/>
      </c>
      <c r="BW160" s="693" t="str">
        <f>IF(AJ160="","",AJ160*References!$B$47)</f>
        <v/>
      </c>
      <c r="BX160" s="682">
        <f>IF(AK160="","",AK160*References!$B$47)</f>
        <v>0</v>
      </c>
      <c r="BZ160" s="692">
        <f t="shared" si="93"/>
        <v>0</v>
      </c>
      <c r="CA160" s="693">
        <f t="shared" si="94"/>
        <v>0</v>
      </c>
      <c r="CB160" s="693" t="str">
        <f t="shared" si="95"/>
        <v/>
      </c>
      <c r="CC160" s="693" t="str">
        <f t="shared" si="96"/>
        <v/>
      </c>
      <c r="CD160" s="682" t="str">
        <f t="shared" si="97"/>
        <v/>
      </c>
    </row>
    <row r="161" spans="2:82" x14ac:dyDescent="0.2">
      <c r="B161" s="669">
        <v>156</v>
      </c>
      <c r="C161" s="250" t="str">
        <f>IF('Customer Inputs'!$C171="","",'Customer Inputs'!$C171)</f>
        <v/>
      </c>
      <c r="D161" s="250" t="str">
        <f>IF(OR('Customer Inputs'!E171="",'Customer Inputs'!E171="No"),"",IF(F161="YES",References!$H$13,References!$H$12))</f>
        <v/>
      </c>
      <c r="E161" s="250" t="str">
        <f>IF(C161="","",'Customer Inputs'!$W171)</f>
        <v/>
      </c>
      <c r="F161" s="250" t="str">
        <f>IF(OR('Customer Inputs'!T171="",'Customer Inputs'!T171="No"),"","Yes")</f>
        <v/>
      </c>
      <c r="G161" s="251" t="str">
        <f>IF(C161="","",'Customer Inputs'!$M171)</f>
        <v/>
      </c>
      <c r="H161" s="251" t="str">
        <f t="shared" si="70"/>
        <v/>
      </c>
      <c r="I161" s="251" t="str">
        <f>IF(C161="","",'Customer Inputs'!$K171)</f>
        <v/>
      </c>
      <c r="J161" s="251" t="str">
        <f t="shared" si="71"/>
        <v/>
      </c>
      <c r="K161" s="251" t="str">
        <f t="shared" si="72"/>
        <v/>
      </c>
      <c r="L161" s="251" t="str">
        <f>IF(OR(D161="",'Customer Inputs'!$L171=""),"",'Customer Inputs'!$L171)</f>
        <v/>
      </c>
      <c r="M161" s="251" t="str">
        <f>IF(AND(C161="",D161=""),"",'Customer Inputs'!$AD171)</f>
        <v/>
      </c>
      <c r="N161" s="251" t="str">
        <f t="shared" si="73"/>
        <v/>
      </c>
      <c r="O161" s="690" t="str">
        <f>IF(AND(C161="",D161=""),"",'Customer Inputs'!$AB171)</f>
        <v/>
      </c>
      <c r="P161" s="251" t="str">
        <f>IF(OR(AA161=0,AA161&lt;0),"",IF(OR(C161="L734",C161="L734-P",C161="L744",C161="L744-P"),'Customer Inputs'!AB171,O161))</f>
        <v/>
      </c>
      <c r="Q161" s="251" t="str">
        <f t="shared" si="74"/>
        <v/>
      </c>
      <c r="R161" s="252" t="str">
        <f>IF(AND(C161="",D161=""),"",INDEX(References!$E$4:$E$65,MATCH('Customer Inputs'!$T$6,References!$D$4:$D$65,0)))</f>
        <v/>
      </c>
      <c r="S161" s="672" t="str">
        <f t="shared" si="69"/>
        <v/>
      </c>
      <c r="T161" s="673" t="str">
        <f t="shared" si="75"/>
        <v/>
      </c>
      <c r="U161" s="674" t="str">
        <f>IF(OR(M161=0,O161=0,'Customer Inputs'!Q171="",R161=0),"","PASS")</f>
        <v/>
      </c>
      <c r="V161" s="674" t="str">
        <f>IF(ADMIN!AE161="YES","YES",IF(ADMIN!AE161="NO","NO",""))</f>
        <v/>
      </c>
      <c r="W161" s="674" t="str">
        <f t="shared" si="76"/>
        <v/>
      </c>
      <c r="X161" s="674" t="str">
        <f t="shared" si="77"/>
        <v/>
      </c>
      <c r="Y161" s="674" t="str">
        <f t="shared" si="78"/>
        <v/>
      </c>
      <c r="Z161" s="255" t="str">
        <f>IF(AND(C161="",D161=""),"",IF(C161="",INDEX(References!$J$4:$J$13,MATCH(Calculations!$D161,References!H$4:$H$13,0)),(INDEX(References!$J$4:$J$13,MATCH(Calculations!$C161,References!H$4:$H$13,0)))))</f>
        <v/>
      </c>
      <c r="AA161" s="675" t="str">
        <f t="shared" si="79"/>
        <v/>
      </c>
      <c r="AB161" s="256" t="str">
        <f t="shared" si="80"/>
        <v/>
      </c>
      <c r="AC161" s="676" t="str">
        <f>IF(OR(C161="",I161=""),"",IF(U161="PASS",ROUND(AA161/X161,References!$B$23),IF(NOT(V161="YES"),0,ROUND(AA161/X161,References!$B$23))))</f>
        <v/>
      </c>
      <c r="AD161" s="676" t="str">
        <f>IF(AND(C161="",D161=""),"",IF(OR(D161=0,L161=0,Y161=""),0,ROUND(AB161/Y161,References!$B$23)))</f>
        <v/>
      </c>
      <c r="AE161" s="256" t="str">
        <f>IF(OR(C161="",I161=""),"",IF(U161="PASS",ROUND(AC161*X161,References!$B$23),IF(NOT(V161="YES"),0,ROUND(AC161*X161,References!$B$23))))</f>
        <v/>
      </c>
      <c r="AF161" s="256" t="str">
        <f>IF(AND(C161="",D161=""),"",IF(OR(D161=0,L161=0,Y161=""),0,ROUND(AD161*Y161,References!$B$23)))</f>
        <v/>
      </c>
      <c r="AG161" s="257" t="str">
        <f>IF(AND(C161="",D161=""),"",IF(C161="",INDEX(References!$K$4:$K$13,MATCH(Calculations!$D161,References!$H$4:$H$13,0)),INDEX(References!$K$4:$K$13,MATCH(Calculations!C161,References!$H$4:$H$13,0))))</f>
        <v/>
      </c>
      <c r="AH161" s="256" t="str">
        <f t="shared" si="98"/>
        <v/>
      </c>
      <c r="AI161" s="256" t="str">
        <f t="shared" si="99"/>
        <v/>
      </c>
      <c r="AJ161" s="257" t="str">
        <f>IF(OR(C161="",I161=""),"",IF(U161="PASS",ROUND(AH161/X161,References!$B$22),IF(NOT(V161="YES"),0,ROUND(AH161/X161,References!$B$22))))</f>
        <v/>
      </c>
      <c r="AK161" s="257">
        <f>IF(OR(D161="",L161=""),0,ROUND(AI161/Y161,References!$B$22))</f>
        <v>0</v>
      </c>
      <c r="AL161" s="258">
        <f>IF(OR(C161="",I161=""),0,IF(U161="PASS",ROUND(AJ161*X161,References!$B$22)))</f>
        <v>0</v>
      </c>
      <c r="AM161" s="258">
        <f>IF(OR(D161="",L161=""),0,IF(U161="PASS",ROUND(AK161*Y161,References!$B$22)))</f>
        <v>0</v>
      </c>
      <c r="AN161" s="258" t="str">
        <f t="shared" si="81"/>
        <v/>
      </c>
      <c r="AO161" s="259" t="str">
        <f>IF(D161="","",IF('Customer Information'!$L$15="Yes",(INDEX(References!$H$4:$AG$13,MATCH(Calculations!D161,References!$H$4:$H$13,0),25)),IF('Customer Information'!$L$15="No",(INDEX(References!$H$4:$AG$13,MATCH(Calculations!D161,References!$H$4:$H$13,0),24)))))</f>
        <v/>
      </c>
      <c r="AP161" s="541" t="str">
        <f>IF(C161="","",IF('Customer Information'!$L$15="Yes",(INDEX(References!$H$4:$AG$13,MATCH(Calculations!C161,References!$H$4:$H$13,0),25)),IF('Customer Information'!$L$15="No",(INDEX(References!$H$4:$AG$13,MATCH(Calculations!C161,References!$H$4:$H$13,0),24)))))</f>
        <v/>
      </c>
      <c r="AQ161" s="677" t="str">
        <f t="shared" si="82"/>
        <v/>
      </c>
      <c r="AR161" s="541" t="str">
        <f t="shared" si="83"/>
        <v/>
      </c>
      <c r="AS161" s="541">
        <f>IF(D161="",0,INDEX(References!$AG$4:$AG$13,MATCH(D161,References!$H$4:$H$13,0)))</f>
        <v>0</v>
      </c>
      <c r="AT161" s="541">
        <f>IF(C161="",0,INDEX(References!$AG$4:$AG$12,MATCH(C161,References!$H$4:$H$12,0)))</f>
        <v>0</v>
      </c>
      <c r="AU161" s="677" t="str">
        <f t="shared" si="84"/>
        <v/>
      </c>
      <c r="AV161" s="541" t="str">
        <f t="shared" si="85"/>
        <v/>
      </c>
      <c r="AW161" s="678" t="str">
        <f t="shared" si="86"/>
        <v/>
      </c>
      <c r="AX161" s="249"/>
      <c r="AY161" s="679" t="str">
        <f>IF(C161="","",INDEX(References!$I$4:$I$13,MATCH(Calculations!C161,References!$H$4:$H$13,0)))</f>
        <v/>
      </c>
      <c r="AZ161" s="680" t="str">
        <f>IF(C161="","",INDEX(References!$M$4:$M$13,MATCH(Calculations!C161,References!$H$4:$H$13,0)))</f>
        <v/>
      </c>
      <c r="BA161" s="680" t="str">
        <f>IF(C161="","",INDEX(References!$N$4:$N$13,MATCH(Calculations!C161,References!$H$4:$H$13,0)))</f>
        <v/>
      </c>
      <c r="BB161" s="681" t="str">
        <f>IF(C161="","",(AC161*AY161)/(1-INDEX(References!$O$4:$O$13,MATCH(Calculations!C161,References!$H$4:$H$13,0)))*((1-AZ161)*(1+BA161)))</f>
        <v/>
      </c>
      <c r="BC161" s="682" t="str">
        <f>IF(C161="","",(AJ161/(1-INDEX(References!$P$4:$P$13,MATCH(Calculations!C161,References!$H$4:$H$13,0)))*((1-AZ161)*(1+BA161))))</f>
        <v/>
      </c>
      <c r="BE161" s="683" t="str">
        <f>IF(D161="","",(INDEX(References!$I$4:$I$13,MATCH(Calculations!D161,References!$H$4:$H$13,0))))</f>
        <v/>
      </c>
      <c r="BF161" s="680" t="str">
        <f>IF(D161="","",INDEX(References!$M$4:$M$13,MATCH(Calculations!D161,References!$H$4:$H$13,0)))</f>
        <v/>
      </c>
      <c r="BG161" s="680" t="str">
        <f>IF(D161="","",INDEX(References!$N$4:$N$13,MATCH(Calculations!D161,References!$H$4:$H$13,0)))</f>
        <v/>
      </c>
      <c r="BH161" s="681" t="str">
        <f>IF(D161="","",(AD161*BE161)/(1-INDEX(References!$O$4:$O$13,MATCH(Calculations!D161,References!$H$4:$H$13,0)))*((1-BF161)*(1+BG161)))</f>
        <v/>
      </c>
      <c r="BI161" s="682" t="str">
        <f>IF(D161="","",AK161/(1-INDEX(References!$P$4:$P$13,MATCH(Calculations!D161,References!$H$4:$H$13,0)))*((1-BF161)*(1+BG161)))</f>
        <v/>
      </c>
      <c r="BK161" s="679" t="str">
        <f t="shared" si="87"/>
        <v/>
      </c>
      <c r="BL161" s="680" t="str">
        <f t="shared" si="88"/>
        <v/>
      </c>
      <c r="BM161" s="680" t="str">
        <f>IF(OR(C161="",I161=""),"",IF(U161="PASS",ROUND(BK161/X161,References!$B$22),IF(NOT(V161="YES"),0,ROUND(BK161/X161,References!$B$22))))</f>
        <v/>
      </c>
      <c r="BN161" s="680">
        <f>IF(OR(D161="",L161=""),0,ROUND(BL161/Y161,References!$B$22))</f>
        <v>0</v>
      </c>
      <c r="BO161" s="684" t="str">
        <f>IF(AND(C161="",D161=""),"",IF(C161="",INDEX(References!#REF!,MATCH(Calculations!$D161,References!#REF!,0)),(INDEX(References!$L$4:$L$13,MATCH(Calculations!$C161,References!$H$4:$H$13,0)))))</f>
        <v/>
      </c>
      <c r="BP161" s="684" t="str">
        <f t="shared" si="89"/>
        <v/>
      </c>
      <c r="BQ161" s="684" t="str">
        <f t="shared" si="90"/>
        <v/>
      </c>
      <c r="BR161" s="684" t="str">
        <f t="shared" si="91"/>
        <v/>
      </c>
      <c r="BS161" s="691" t="str">
        <f t="shared" si="92"/>
        <v/>
      </c>
      <c r="BU161" s="692" t="str">
        <f>IF(AH161="","",AH161*References!$B$47)</f>
        <v/>
      </c>
      <c r="BV161" s="693" t="str">
        <f>IF(AI161="","",AI161*References!$B$47)</f>
        <v/>
      </c>
      <c r="BW161" s="693" t="str">
        <f>IF(AJ161="","",AJ161*References!$B$47)</f>
        <v/>
      </c>
      <c r="BX161" s="682">
        <f>IF(AK161="","",AK161*References!$B$47)</f>
        <v>0</v>
      </c>
      <c r="BZ161" s="692">
        <f t="shared" si="93"/>
        <v>0</v>
      </c>
      <c r="CA161" s="693">
        <f t="shared" si="94"/>
        <v>0</v>
      </c>
      <c r="CB161" s="693" t="str">
        <f t="shared" si="95"/>
        <v/>
      </c>
      <c r="CC161" s="693" t="str">
        <f t="shared" si="96"/>
        <v/>
      </c>
      <c r="CD161" s="682" t="str">
        <f t="shared" si="97"/>
        <v/>
      </c>
    </row>
    <row r="162" spans="2:82" x14ac:dyDescent="0.2">
      <c r="B162" s="669">
        <v>157</v>
      </c>
      <c r="C162" s="250" t="str">
        <f>IF('Customer Inputs'!$C172="","",'Customer Inputs'!$C172)</f>
        <v/>
      </c>
      <c r="D162" s="250" t="str">
        <f>IF(OR('Customer Inputs'!E172="",'Customer Inputs'!E172="No"),"",IF(F162="YES",References!$H$13,References!$H$12))</f>
        <v/>
      </c>
      <c r="E162" s="250" t="str">
        <f>IF(C162="","",'Customer Inputs'!$W172)</f>
        <v/>
      </c>
      <c r="F162" s="250" t="str">
        <f>IF(OR('Customer Inputs'!T172="",'Customer Inputs'!T172="No"),"","Yes")</f>
        <v/>
      </c>
      <c r="G162" s="251" t="str">
        <f>IF(C162="","",'Customer Inputs'!$M172)</f>
        <v/>
      </c>
      <c r="H162" s="251" t="str">
        <f t="shared" si="70"/>
        <v/>
      </c>
      <c r="I162" s="251" t="str">
        <f>IF(C162="","",'Customer Inputs'!$K172)</f>
        <v/>
      </c>
      <c r="J162" s="251" t="str">
        <f t="shared" si="71"/>
        <v/>
      </c>
      <c r="K162" s="251" t="str">
        <f t="shared" si="72"/>
        <v/>
      </c>
      <c r="L162" s="251" t="str">
        <f>IF(OR(D162="",'Customer Inputs'!$L172=""),"",'Customer Inputs'!$L172)</f>
        <v/>
      </c>
      <c r="M162" s="251" t="str">
        <f>IF(AND(C162="",D162=""),"",'Customer Inputs'!$AD172)</f>
        <v/>
      </c>
      <c r="N162" s="251" t="str">
        <f t="shared" si="73"/>
        <v/>
      </c>
      <c r="O162" s="690" t="str">
        <f>IF(AND(C162="",D162=""),"",'Customer Inputs'!$AB172)</f>
        <v/>
      </c>
      <c r="P162" s="251" t="str">
        <f>IF(OR(AA162=0,AA162&lt;0),"",IF(OR(C162="L734",C162="L734-P",C162="L744",C162="L744-P"),'Customer Inputs'!AB172,O162))</f>
        <v/>
      </c>
      <c r="Q162" s="251" t="str">
        <f t="shared" si="74"/>
        <v/>
      </c>
      <c r="R162" s="252" t="str">
        <f>IF(AND(C162="",D162=""),"",INDEX(References!$E$4:$E$65,MATCH('Customer Inputs'!$T$6,References!$D$4:$D$65,0)))</f>
        <v/>
      </c>
      <c r="S162" s="672" t="str">
        <f t="shared" si="69"/>
        <v/>
      </c>
      <c r="T162" s="673" t="str">
        <f t="shared" si="75"/>
        <v/>
      </c>
      <c r="U162" s="674" t="str">
        <f>IF(OR(M162=0,O162=0,'Customer Inputs'!Q172="",R162=0),"","PASS")</f>
        <v/>
      </c>
      <c r="V162" s="674" t="str">
        <f>IF(ADMIN!AE162="YES","YES",IF(ADMIN!AE162="NO","NO",""))</f>
        <v/>
      </c>
      <c r="W162" s="674" t="str">
        <f t="shared" si="76"/>
        <v/>
      </c>
      <c r="X162" s="674" t="str">
        <f t="shared" si="77"/>
        <v/>
      </c>
      <c r="Y162" s="674" t="str">
        <f t="shared" si="78"/>
        <v/>
      </c>
      <c r="Z162" s="255" t="str">
        <f>IF(AND(C162="",D162=""),"",IF(C162="",INDEX(References!$J$4:$J$13,MATCH(Calculations!$D162,References!H$4:$H$13,0)),(INDEX(References!$J$4:$J$13,MATCH(Calculations!$C162,References!H$4:$H$13,0)))))</f>
        <v/>
      </c>
      <c r="AA162" s="675" t="str">
        <f t="shared" si="79"/>
        <v/>
      </c>
      <c r="AB162" s="256" t="str">
        <f t="shared" si="80"/>
        <v/>
      </c>
      <c r="AC162" s="676" t="str">
        <f>IF(OR(C162="",I162=""),"",IF(U162="PASS",ROUND(AA162/X162,References!$B$23),IF(NOT(V162="YES"),0,ROUND(AA162/X162,References!$B$23))))</f>
        <v/>
      </c>
      <c r="AD162" s="676" t="str">
        <f>IF(AND(C162="",D162=""),"",IF(OR(D162=0,L162=0,Y162=""),0,ROUND(AB162/Y162,References!$B$23)))</f>
        <v/>
      </c>
      <c r="AE162" s="256" t="str">
        <f>IF(OR(C162="",I162=""),"",IF(U162="PASS",ROUND(AC162*X162,References!$B$23),IF(NOT(V162="YES"),0,ROUND(AC162*X162,References!$B$23))))</f>
        <v/>
      </c>
      <c r="AF162" s="256" t="str">
        <f>IF(AND(C162="",D162=""),"",IF(OR(D162=0,L162=0,Y162=""),0,ROUND(AD162*Y162,References!$B$23)))</f>
        <v/>
      </c>
      <c r="AG162" s="257" t="str">
        <f>IF(AND(C162="",D162=""),"",IF(C162="",INDEX(References!$K$4:$K$13,MATCH(Calculations!$D162,References!$H$4:$H$13,0)),INDEX(References!$K$4:$K$13,MATCH(Calculations!C162,References!$H$4:$H$13,0))))</f>
        <v/>
      </c>
      <c r="AH162" s="256" t="str">
        <f t="shared" si="98"/>
        <v/>
      </c>
      <c r="AI162" s="256" t="str">
        <f t="shared" si="99"/>
        <v/>
      </c>
      <c r="AJ162" s="257" t="str">
        <f>IF(OR(C162="",I162=""),"",IF(U162="PASS",ROUND(AH162/X162,References!$B$22),IF(NOT(V162="YES"),0,ROUND(AH162/X162,References!$B$22))))</f>
        <v/>
      </c>
      <c r="AK162" s="257">
        <f>IF(OR(D162="",L162=""),0,ROUND(AI162/Y162,References!$B$22))</f>
        <v>0</v>
      </c>
      <c r="AL162" s="258">
        <f>IF(OR(C162="",I162=""),0,IF(U162="PASS",ROUND(AJ162*X162,References!$B$22)))</f>
        <v>0</v>
      </c>
      <c r="AM162" s="258">
        <f>IF(OR(D162="",L162=""),0,IF(U162="PASS",ROUND(AK162*Y162,References!$B$22)))</f>
        <v>0</v>
      </c>
      <c r="AN162" s="258" t="str">
        <f t="shared" si="81"/>
        <v/>
      </c>
      <c r="AO162" s="259" t="str">
        <f>IF(D162="","",IF('Customer Information'!$L$15="Yes",(INDEX(References!$H$4:$AG$13,MATCH(Calculations!D162,References!$H$4:$H$13,0),25)),IF('Customer Information'!$L$15="No",(INDEX(References!$H$4:$AG$13,MATCH(Calculations!D162,References!$H$4:$H$13,0),24)))))</f>
        <v/>
      </c>
      <c r="AP162" s="541" t="str">
        <f>IF(C162="","",IF('Customer Information'!$L$15="Yes",(INDEX(References!$H$4:$AG$13,MATCH(Calculations!C162,References!$H$4:$H$13,0),25)),IF('Customer Information'!$L$15="No",(INDEX(References!$H$4:$AG$13,MATCH(Calculations!C162,References!$H$4:$H$13,0),24)))))</f>
        <v/>
      </c>
      <c r="AQ162" s="677" t="str">
        <f t="shared" si="82"/>
        <v/>
      </c>
      <c r="AR162" s="541" t="str">
        <f t="shared" si="83"/>
        <v/>
      </c>
      <c r="AS162" s="541">
        <f>IF(D162="",0,INDEX(References!$AG$4:$AG$13,MATCH(D162,References!$H$4:$H$13,0)))</f>
        <v>0</v>
      </c>
      <c r="AT162" s="541">
        <f>IF(C162="",0,INDEX(References!$AG$4:$AG$12,MATCH(C162,References!$H$4:$H$12,0)))</f>
        <v>0</v>
      </c>
      <c r="AU162" s="677" t="str">
        <f t="shared" si="84"/>
        <v/>
      </c>
      <c r="AV162" s="541" t="str">
        <f t="shared" si="85"/>
        <v/>
      </c>
      <c r="AW162" s="678" t="str">
        <f t="shared" si="86"/>
        <v/>
      </c>
      <c r="AX162" s="249"/>
      <c r="AY162" s="679" t="str">
        <f>IF(C162="","",INDEX(References!$I$4:$I$13,MATCH(Calculations!C162,References!$H$4:$H$13,0)))</f>
        <v/>
      </c>
      <c r="AZ162" s="680" t="str">
        <f>IF(C162="","",INDEX(References!$M$4:$M$13,MATCH(Calculations!C162,References!$H$4:$H$13,0)))</f>
        <v/>
      </c>
      <c r="BA162" s="680" t="str">
        <f>IF(C162="","",INDEX(References!$N$4:$N$13,MATCH(Calculations!C162,References!$H$4:$H$13,0)))</f>
        <v/>
      </c>
      <c r="BB162" s="681" t="str">
        <f>IF(C162="","",(AC162*AY162)/(1-INDEX(References!$O$4:$O$13,MATCH(Calculations!C162,References!$H$4:$H$13,0)))*((1-AZ162)*(1+BA162)))</f>
        <v/>
      </c>
      <c r="BC162" s="682" t="str">
        <f>IF(C162="","",(AJ162/(1-INDEX(References!$P$4:$P$13,MATCH(Calculations!C162,References!$H$4:$H$13,0)))*((1-AZ162)*(1+BA162))))</f>
        <v/>
      </c>
      <c r="BE162" s="683" t="str">
        <f>IF(D162="","",(INDEX(References!$I$4:$I$13,MATCH(Calculations!D162,References!$H$4:$H$13,0))))</f>
        <v/>
      </c>
      <c r="BF162" s="680" t="str">
        <f>IF(D162="","",INDEX(References!$M$4:$M$13,MATCH(Calculations!D162,References!$H$4:$H$13,0)))</f>
        <v/>
      </c>
      <c r="BG162" s="680" t="str">
        <f>IF(D162="","",INDEX(References!$N$4:$N$13,MATCH(Calculations!D162,References!$H$4:$H$13,0)))</f>
        <v/>
      </c>
      <c r="BH162" s="681" t="str">
        <f>IF(D162="","",(AD162*BE162)/(1-INDEX(References!$O$4:$O$13,MATCH(Calculations!D162,References!$H$4:$H$13,0)))*((1-BF162)*(1+BG162)))</f>
        <v/>
      </c>
      <c r="BI162" s="682" t="str">
        <f>IF(D162="","",AK162/(1-INDEX(References!$P$4:$P$13,MATCH(Calculations!D162,References!$H$4:$H$13,0)))*((1-BF162)*(1+BG162)))</f>
        <v/>
      </c>
      <c r="BK162" s="679" t="str">
        <f t="shared" si="87"/>
        <v/>
      </c>
      <c r="BL162" s="680" t="str">
        <f t="shared" si="88"/>
        <v/>
      </c>
      <c r="BM162" s="680" t="str">
        <f>IF(OR(C162="",I162=""),"",IF(U162="PASS",ROUND(BK162/X162,References!$B$22),IF(NOT(V162="YES"),0,ROUND(BK162/X162,References!$B$22))))</f>
        <v/>
      </c>
      <c r="BN162" s="680">
        <f>IF(OR(D162="",L162=""),0,ROUND(BL162/Y162,References!$B$22))</f>
        <v>0</v>
      </c>
      <c r="BO162" s="684" t="str">
        <f>IF(AND(C162="",D162=""),"",IF(C162="",INDEX(References!#REF!,MATCH(Calculations!$D162,References!#REF!,0)),(INDEX(References!$L$4:$L$13,MATCH(Calculations!$C162,References!$H$4:$H$13,0)))))</f>
        <v/>
      </c>
      <c r="BP162" s="684" t="str">
        <f t="shared" si="89"/>
        <v/>
      </c>
      <c r="BQ162" s="684" t="str">
        <f t="shared" si="90"/>
        <v/>
      </c>
      <c r="BR162" s="684" t="str">
        <f t="shared" si="91"/>
        <v/>
      </c>
      <c r="BS162" s="691" t="str">
        <f t="shared" si="92"/>
        <v/>
      </c>
      <c r="BU162" s="692" t="str">
        <f>IF(AH162="","",AH162*References!$B$47)</f>
        <v/>
      </c>
      <c r="BV162" s="693" t="str">
        <f>IF(AI162="","",AI162*References!$B$47)</f>
        <v/>
      </c>
      <c r="BW162" s="693" t="str">
        <f>IF(AJ162="","",AJ162*References!$B$47)</f>
        <v/>
      </c>
      <c r="BX162" s="682">
        <f>IF(AK162="","",AK162*References!$B$47)</f>
        <v>0</v>
      </c>
      <c r="BZ162" s="692">
        <f t="shared" si="93"/>
        <v>0</v>
      </c>
      <c r="CA162" s="693">
        <f t="shared" si="94"/>
        <v>0</v>
      </c>
      <c r="CB162" s="693" t="str">
        <f t="shared" si="95"/>
        <v/>
      </c>
      <c r="CC162" s="693" t="str">
        <f t="shared" si="96"/>
        <v/>
      </c>
      <c r="CD162" s="682" t="str">
        <f t="shared" si="97"/>
        <v/>
      </c>
    </row>
    <row r="163" spans="2:82" x14ac:dyDescent="0.2">
      <c r="B163" s="669">
        <v>158</v>
      </c>
      <c r="C163" s="250" t="str">
        <f>IF('Customer Inputs'!$C173="","",'Customer Inputs'!$C173)</f>
        <v/>
      </c>
      <c r="D163" s="250" t="str">
        <f>IF(OR('Customer Inputs'!E173="",'Customer Inputs'!E173="No"),"",IF(F163="YES",References!$H$13,References!$H$12))</f>
        <v/>
      </c>
      <c r="E163" s="250" t="str">
        <f>IF(C163="","",'Customer Inputs'!$W173)</f>
        <v/>
      </c>
      <c r="F163" s="250" t="str">
        <f>IF(OR('Customer Inputs'!T173="",'Customer Inputs'!T173="No"),"","Yes")</f>
        <v/>
      </c>
      <c r="G163" s="251" t="str">
        <f>IF(C163="","",'Customer Inputs'!$M173)</f>
        <v/>
      </c>
      <c r="H163" s="251" t="str">
        <f t="shared" si="70"/>
        <v/>
      </c>
      <c r="I163" s="251" t="str">
        <f>IF(C163="","",'Customer Inputs'!$K173)</f>
        <v/>
      </c>
      <c r="J163" s="251" t="str">
        <f t="shared" si="71"/>
        <v/>
      </c>
      <c r="K163" s="251" t="str">
        <f t="shared" si="72"/>
        <v/>
      </c>
      <c r="L163" s="251" t="str">
        <f>IF(OR(D163="",'Customer Inputs'!$L173=""),"",'Customer Inputs'!$L173)</f>
        <v/>
      </c>
      <c r="M163" s="251" t="str">
        <f>IF(AND(C163="",D163=""),"",'Customer Inputs'!$AD173)</f>
        <v/>
      </c>
      <c r="N163" s="251" t="str">
        <f t="shared" si="73"/>
        <v/>
      </c>
      <c r="O163" s="690" t="str">
        <f>IF(AND(C163="",D163=""),"",'Customer Inputs'!$AB173)</f>
        <v/>
      </c>
      <c r="P163" s="251" t="str">
        <f>IF(OR(AA163=0,AA163&lt;0),"",IF(OR(C163="L734",C163="L734-P",C163="L744",C163="L744-P"),'Customer Inputs'!AB173,O163))</f>
        <v/>
      </c>
      <c r="Q163" s="251" t="str">
        <f t="shared" si="74"/>
        <v/>
      </c>
      <c r="R163" s="252" t="str">
        <f>IF(AND(C163="",D163=""),"",INDEX(References!$E$4:$E$65,MATCH('Customer Inputs'!$T$6,References!$D$4:$D$65,0)))</f>
        <v/>
      </c>
      <c r="S163" s="672" t="str">
        <f t="shared" si="69"/>
        <v/>
      </c>
      <c r="T163" s="673" t="str">
        <f t="shared" si="75"/>
        <v/>
      </c>
      <c r="U163" s="674" t="str">
        <f>IF(OR(M163=0,O163=0,'Customer Inputs'!Q173="",R163=0),"","PASS")</f>
        <v/>
      </c>
      <c r="V163" s="674" t="str">
        <f>IF(ADMIN!AE163="YES","YES",IF(ADMIN!AE163="NO","NO",""))</f>
        <v/>
      </c>
      <c r="W163" s="674" t="str">
        <f t="shared" si="76"/>
        <v/>
      </c>
      <c r="X163" s="674" t="str">
        <f t="shared" si="77"/>
        <v/>
      </c>
      <c r="Y163" s="674" t="str">
        <f t="shared" si="78"/>
        <v/>
      </c>
      <c r="Z163" s="255" t="str">
        <f>IF(AND(C163="",D163=""),"",IF(C163="",INDEX(References!$J$4:$J$13,MATCH(Calculations!$D163,References!H$4:$H$13,0)),(INDEX(References!$J$4:$J$13,MATCH(Calculations!$C163,References!H$4:$H$13,0)))))</f>
        <v/>
      </c>
      <c r="AA163" s="675" t="str">
        <f t="shared" si="79"/>
        <v/>
      </c>
      <c r="AB163" s="256" t="str">
        <f t="shared" si="80"/>
        <v/>
      </c>
      <c r="AC163" s="676" t="str">
        <f>IF(OR(C163="",I163=""),"",IF(U163="PASS",ROUND(AA163/X163,References!$B$23),IF(NOT(V163="YES"),0,ROUND(AA163/X163,References!$B$23))))</f>
        <v/>
      </c>
      <c r="AD163" s="676" t="str">
        <f>IF(AND(C163="",D163=""),"",IF(OR(D163=0,L163=0,Y163=""),0,ROUND(AB163/Y163,References!$B$23)))</f>
        <v/>
      </c>
      <c r="AE163" s="256" t="str">
        <f>IF(OR(C163="",I163=""),"",IF(U163="PASS",ROUND(AC163*X163,References!$B$23),IF(NOT(V163="YES"),0,ROUND(AC163*X163,References!$B$23))))</f>
        <v/>
      </c>
      <c r="AF163" s="256" t="str">
        <f>IF(AND(C163="",D163=""),"",IF(OR(D163=0,L163=0,Y163=""),0,ROUND(AD163*Y163,References!$B$23)))</f>
        <v/>
      </c>
      <c r="AG163" s="257" t="str">
        <f>IF(AND(C163="",D163=""),"",IF(C163="",INDEX(References!$K$4:$K$13,MATCH(Calculations!$D163,References!$H$4:$H$13,0)),INDEX(References!$K$4:$K$13,MATCH(Calculations!C163,References!$H$4:$H$13,0))))</f>
        <v/>
      </c>
      <c r="AH163" s="256" t="str">
        <f t="shared" si="98"/>
        <v/>
      </c>
      <c r="AI163" s="256" t="str">
        <f t="shared" si="99"/>
        <v/>
      </c>
      <c r="AJ163" s="257" t="str">
        <f>IF(OR(C163="",I163=""),"",IF(U163="PASS",ROUND(AH163/X163,References!$B$22),IF(NOT(V163="YES"),0,ROUND(AH163/X163,References!$B$22))))</f>
        <v/>
      </c>
      <c r="AK163" s="257">
        <f>IF(OR(D163="",L163=""),0,ROUND(AI163/Y163,References!$B$22))</f>
        <v>0</v>
      </c>
      <c r="AL163" s="258">
        <f>IF(OR(C163="",I163=""),0,IF(U163="PASS",ROUND(AJ163*X163,References!$B$22)))</f>
        <v>0</v>
      </c>
      <c r="AM163" s="258">
        <f>IF(OR(D163="",L163=""),0,IF(U163="PASS",ROUND(AK163*Y163,References!$B$22)))</f>
        <v>0</v>
      </c>
      <c r="AN163" s="258" t="str">
        <f t="shared" si="81"/>
        <v/>
      </c>
      <c r="AO163" s="259" t="str">
        <f>IF(D163="","",IF('Customer Information'!$L$15="Yes",(INDEX(References!$H$4:$AG$13,MATCH(Calculations!D163,References!$H$4:$H$13,0),25)),IF('Customer Information'!$L$15="No",(INDEX(References!$H$4:$AG$13,MATCH(Calculations!D163,References!$H$4:$H$13,0),24)))))</f>
        <v/>
      </c>
      <c r="AP163" s="541" t="str">
        <f>IF(C163="","",IF('Customer Information'!$L$15="Yes",(INDEX(References!$H$4:$AG$13,MATCH(Calculations!C163,References!$H$4:$H$13,0),25)),IF('Customer Information'!$L$15="No",(INDEX(References!$H$4:$AG$13,MATCH(Calculations!C163,References!$H$4:$H$13,0),24)))))</f>
        <v/>
      </c>
      <c r="AQ163" s="677" t="str">
        <f t="shared" si="82"/>
        <v/>
      </c>
      <c r="AR163" s="541" t="str">
        <f t="shared" si="83"/>
        <v/>
      </c>
      <c r="AS163" s="541">
        <f>IF(D163="",0,INDEX(References!$AG$4:$AG$13,MATCH(D163,References!$H$4:$H$13,0)))</f>
        <v>0</v>
      </c>
      <c r="AT163" s="541">
        <f>IF(C163="",0,INDEX(References!$AG$4:$AG$12,MATCH(C163,References!$H$4:$H$12,0)))</f>
        <v>0</v>
      </c>
      <c r="AU163" s="677" t="str">
        <f t="shared" si="84"/>
        <v/>
      </c>
      <c r="AV163" s="541" t="str">
        <f t="shared" si="85"/>
        <v/>
      </c>
      <c r="AW163" s="678" t="str">
        <f t="shared" si="86"/>
        <v/>
      </c>
      <c r="AX163" s="249"/>
      <c r="AY163" s="679" t="str">
        <f>IF(C163="","",INDEX(References!$I$4:$I$13,MATCH(Calculations!C163,References!$H$4:$H$13,0)))</f>
        <v/>
      </c>
      <c r="AZ163" s="680" t="str">
        <f>IF(C163="","",INDEX(References!$M$4:$M$13,MATCH(Calculations!C163,References!$H$4:$H$13,0)))</f>
        <v/>
      </c>
      <c r="BA163" s="680" t="str">
        <f>IF(C163="","",INDEX(References!$N$4:$N$13,MATCH(Calculations!C163,References!$H$4:$H$13,0)))</f>
        <v/>
      </c>
      <c r="BB163" s="681" t="str">
        <f>IF(C163="","",(AC163*AY163)/(1-INDEX(References!$O$4:$O$13,MATCH(Calculations!C163,References!$H$4:$H$13,0)))*((1-AZ163)*(1+BA163)))</f>
        <v/>
      </c>
      <c r="BC163" s="682" t="str">
        <f>IF(C163="","",(AJ163/(1-INDEX(References!$P$4:$P$13,MATCH(Calculations!C163,References!$H$4:$H$13,0)))*((1-AZ163)*(1+BA163))))</f>
        <v/>
      </c>
      <c r="BE163" s="683" t="str">
        <f>IF(D163="","",(INDEX(References!$I$4:$I$13,MATCH(Calculations!D163,References!$H$4:$H$13,0))))</f>
        <v/>
      </c>
      <c r="BF163" s="680" t="str">
        <f>IF(D163="","",INDEX(References!$M$4:$M$13,MATCH(Calculations!D163,References!$H$4:$H$13,0)))</f>
        <v/>
      </c>
      <c r="BG163" s="680" t="str">
        <f>IF(D163="","",INDEX(References!$N$4:$N$13,MATCH(Calculations!D163,References!$H$4:$H$13,0)))</f>
        <v/>
      </c>
      <c r="BH163" s="681" t="str">
        <f>IF(D163="","",(AD163*BE163)/(1-INDEX(References!$O$4:$O$13,MATCH(Calculations!D163,References!$H$4:$H$13,0)))*((1-BF163)*(1+BG163)))</f>
        <v/>
      </c>
      <c r="BI163" s="682" t="str">
        <f>IF(D163="","",AK163/(1-INDEX(References!$P$4:$P$13,MATCH(Calculations!D163,References!$H$4:$H$13,0)))*((1-BF163)*(1+BG163)))</f>
        <v/>
      </c>
      <c r="BK163" s="679" t="str">
        <f t="shared" si="87"/>
        <v/>
      </c>
      <c r="BL163" s="680" t="str">
        <f t="shared" si="88"/>
        <v/>
      </c>
      <c r="BM163" s="680" t="str">
        <f>IF(OR(C163="",I163=""),"",IF(U163="PASS",ROUND(BK163/X163,References!$B$22),IF(NOT(V163="YES"),0,ROUND(BK163/X163,References!$B$22))))</f>
        <v/>
      </c>
      <c r="BN163" s="680">
        <f>IF(OR(D163="",L163=""),0,ROUND(BL163/Y163,References!$B$22))</f>
        <v>0</v>
      </c>
      <c r="BO163" s="684" t="str">
        <f>IF(AND(C163="",D163=""),"",IF(C163="",INDEX(References!#REF!,MATCH(Calculations!$D163,References!#REF!,0)),(INDEX(References!$L$4:$L$13,MATCH(Calculations!$C163,References!$H$4:$H$13,0)))))</f>
        <v/>
      </c>
      <c r="BP163" s="684" t="str">
        <f t="shared" si="89"/>
        <v/>
      </c>
      <c r="BQ163" s="684" t="str">
        <f t="shared" si="90"/>
        <v/>
      </c>
      <c r="BR163" s="684" t="str">
        <f t="shared" si="91"/>
        <v/>
      </c>
      <c r="BS163" s="691" t="str">
        <f t="shared" si="92"/>
        <v/>
      </c>
      <c r="BU163" s="692" t="str">
        <f>IF(AH163="","",AH163*References!$B$47)</f>
        <v/>
      </c>
      <c r="BV163" s="693" t="str">
        <f>IF(AI163="","",AI163*References!$B$47)</f>
        <v/>
      </c>
      <c r="BW163" s="693" t="str">
        <f>IF(AJ163="","",AJ163*References!$B$47)</f>
        <v/>
      </c>
      <c r="BX163" s="682">
        <f>IF(AK163="","",AK163*References!$B$47)</f>
        <v>0</v>
      </c>
      <c r="BZ163" s="692">
        <f t="shared" si="93"/>
        <v>0</v>
      </c>
      <c r="CA163" s="693">
        <f t="shared" si="94"/>
        <v>0</v>
      </c>
      <c r="CB163" s="693" t="str">
        <f t="shared" si="95"/>
        <v/>
      </c>
      <c r="CC163" s="693" t="str">
        <f t="shared" si="96"/>
        <v/>
      </c>
      <c r="CD163" s="682" t="str">
        <f t="shared" si="97"/>
        <v/>
      </c>
    </row>
    <row r="164" spans="2:82" x14ac:dyDescent="0.2">
      <c r="B164" s="669">
        <v>159</v>
      </c>
      <c r="C164" s="250" t="str">
        <f>IF('Customer Inputs'!$C174="","",'Customer Inputs'!$C174)</f>
        <v/>
      </c>
      <c r="D164" s="250" t="str">
        <f>IF(OR('Customer Inputs'!E174="",'Customer Inputs'!E174="No"),"",IF(F164="YES",References!$H$13,References!$H$12))</f>
        <v/>
      </c>
      <c r="E164" s="250" t="str">
        <f>IF(C164="","",'Customer Inputs'!$W174)</f>
        <v/>
      </c>
      <c r="F164" s="250" t="str">
        <f>IF(OR('Customer Inputs'!T174="",'Customer Inputs'!T174="No"),"","Yes")</f>
        <v/>
      </c>
      <c r="G164" s="251" t="str">
        <f>IF(C164="","",'Customer Inputs'!$M174)</f>
        <v/>
      </c>
      <c r="H164" s="251" t="str">
        <f t="shared" si="70"/>
        <v/>
      </c>
      <c r="I164" s="251" t="str">
        <f>IF(C164="","",'Customer Inputs'!$K174)</f>
        <v/>
      </c>
      <c r="J164" s="251" t="str">
        <f t="shared" si="71"/>
        <v/>
      </c>
      <c r="K164" s="251" t="str">
        <f t="shared" si="72"/>
        <v/>
      </c>
      <c r="L164" s="251" t="str">
        <f>IF(OR(D164="",'Customer Inputs'!$L174=""),"",'Customer Inputs'!$L174)</f>
        <v/>
      </c>
      <c r="M164" s="251" t="str">
        <f>IF(AND(C164="",D164=""),"",'Customer Inputs'!$AD174)</f>
        <v/>
      </c>
      <c r="N164" s="251" t="str">
        <f t="shared" si="73"/>
        <v/>
      </c>
      <c r="O164" s="690" t="str">
        <f>IF(AND(C164="",D164=""),"",'Customer Inputs'!$AB174)</f>
        <v/>
      </c>
      <c r="P164" s="251" t="str">
        <f>IF(OR(AA164=0,AA164&lt;0),"",IF(OR(C164="L734",C164="L734-P",C164="L744",C164="L744-P"),'Customer Inputs'!AB174,O164))</f>
        <v/>
      </c>
      <c r="Q164" s="251" t="str">
        <f t="shared" si="74"/>
        <v/>
      </c>
      <c r="R164" s="252" t="str">
        <f>IF(AND(C164="",D164=""),"",INDEX(References!$E$4:$E$65,MATCH('Customer Inputs'!$T$6,References!$D$4:$D$65,0)))</f>
        <v/>
      </c>
      <c r="S164" s="672" t="str">
        <f t="shared" si="69"/>
        <v/>
      </c>
      <c r="T164" s="673" t="str">
        <f t="shared" si="75"/>
        <v/>
      </c>
      <c r="U164" s="674" t="str">
        <f>IF(OR(M164=0,O164=0,'Customer Inputs'!Q174="",R164=0),"","PASS")</f>
        <v/>
      </c>
      <c r="V164" s="674" t="str">
        <f>IF(ADMIN!AE164="YES","YES",IF(ADMIN!AE164="NO","NO",""))</f>
        <v/>
      </c>
      <c r="W164" s="674" t="str">
        <f t="shared" si="76"/>
        <v/>
      </c>
      <c r="X164" s="674" t="str">
        <f t="shared" si="77"/>
        <v/>
      </c>
      <c r="Y164" s="674" t="str">
        <f t="shared" si="78"/>
        <v/>
      </c>
      <c r="Z164" s="255" t="str">
        <f>IF(AND(C164="",D164=""),"",IF(C164="",INDEX(References!$J$4:$J$13,MATCH(Calculations!$D164,References!H$4:$H$13,0)),(INDEX(References!$J$4:$J$13,MATCH(Calculations!$C164,References!H$4:$H$13,0)))))</f>
        <v/>
      </c>
      <c r="AA164" s="675" t="str">
        <f t="shared" si="79"/>
        <v/>
      </c>
      <c r="AB164" s="256" t="str">
        <f t="shared" si="80"/>
        <v/>
      </c>
      <c r="AC164" s="676" t="str">
        <f>IF(OR(C164="",I164=""),"",IF(U164="PASS",ROUND(AA164/X164,References!$B$23),IF(NOT(V164="YES"),0,ROUND(AA164/X164,References!$B$23))))</f>
        <v/>
      </c>
      <c r="AD164" s="676" t="str">
        <f>IF(AND(C164="",D164=""),"",IF(OR(D164=0,L164=0,Y164=""),0,ROUND(AB164/Y164,References!$B$23)))</f>
        <v/>
      </c>
      <c r="AE164" s="256" t="str">
        <f>IF(OR(C164="",I164=""),"",IF(U164="PASS",ROUND(AC164*X164,References!$B$23),IF(NOT(V164="YES"),0,ROUND(AC164*X164,References!$B$23))))</f>
        <v/>
      </c>
      <c r="AF164" s="256" t="str">
        <f>IF(AND(C164="",D164=""),"",IF(OR(D164=0,L164=0,Y164=""),0,ROUND(AD164*Y164,References!$B$23)))</f>
        <v/>
      </c>
      <c r="AG164" s="257" t="str">
        <f>IF(AND(C164="",D164=""),"",IF(C164="",INDEX(References!$K$4:$K$13,MATCH(Calculations!$D164,References!$H$4:$H$13,0)),INDEX(References!$K$4:$K$13,MATCH(Calculations!C164,References!$H$4:$H$13,0))))</f>
        <v/>
      </c>
      <c r="AH164" s="256" t="str">
        <f t="shared" si="98"/>
        <v/>
      </c>
      <c r="AI164" s="256" t="str">
        <f t="shared" si="99"/>
        <v/>
      </c>
      <c r="AJ164" s="257" t="str">
        <f>IF(OR(C164="",I164=""),"",IF(U164="PASS",ROUND(AH164/X164,References!$B$22),IF(NOT(V164="YES"),0,ROUND(AH164/X164,References!$B$22))))</f>
        <v/>
      </c>
      <c r="AK164" s="257">
        <f>IF(OR(D164="",L164=""),0,ROUND(AI164/Y164,References!$B$22))</f>
        <v>0</v>
      </c>
      <c r="AL164" s="258">
        <f>IF(OR(C164="",I164=""),0,IF(U164="PASS",ROUND(AJ164*X164,References!$B$22)))</f>
        <v>0</v>
      </c>
      <c r="AM164" s="258">
        <f>IF(OR(D164="",L164=""),0,IF(U164="PASS",ROUND(AK164*Y164,References!$B$22)))</f>
        <v>0</v>
      </c>
      <c r="AN164" s="258" t="str">
        <f t="shared" si="81"/>
        <v/>
      </c>
      <c r="AO164" s="259" t="str">
        <f>IF(D164="","",IF('Customer Information'!$L$15="Yes",(INDEX(References!$H$4:$AG$13,MATCH(Calculations!D164,References!$H$4:$H$13,0),25)),IF('Customer Information'!$L$15="No",(INDEX(References!$H$4:$AG$13,MATCH(Calculations!D164,References!$H$4:$H$13,0),24)))))</f>
        <v/>
      </c>
      <c r="AP164" s="541" t="str">
        <f>IF(C164="","",IF('Customer Information'!$L$15="Yes",(INDEX(References!$H$4:$AG$13,MATCH(Calculations!C164,References!$H$4:$H$13,0),25)),IF('Customer Information'!$L$15="No",(INDEX(References!$H$4:$AG$13,MATCH(Calculations!C164,References!$H$4:$H$13,0),24)))))</f>
        <v/>
      </c>
      <c r="AQ164" s="677" t="str">
        <f t="shared" si="82"/>
        <v/>
      </c>
      <c r="AR164" s="541" t="str">
        <f t="shared" si="83"/>
        <v/>
      </c>
      <c r="AS164" s="541">
        <f>IF(D164="",0,INDEX(References!$AG$4:$AG$13,MATCH(D164,References!$H$4:$H$13,0)))</f>
        <v>0</v>
      </c>
      <c r="AT164" s="541">
        <f>IF(C164="",0,INDEX(References!$AG$4:$AG$12,MATCH(C164,References!$H$4:$H$12,0)))</f>
        <v>0</v>
      </c>
      <c r="AU164" s="677" t="str">
        <f t="shared" si="84"/>
        <v/>
      </c>
      <c r="AV164" s="541" t="str">
        <f t="shared" si="85"/>
        <v/>
      </c>
      <c r="AW164" s="678" t="str">
        <f t="shared" si="86"/>
        <v/>
      </c>
      <c r="AX164" s="249"/>
      <c r="AY164" s="679" t="str">
        <f>IF(C164="","",INDEX(References!$I$4:$I$13,MATCH(Calculations!C164,References!$H$4:$H$13,0)))</f>
        <v/>
      </c>
      <c r="AZ164" s="680" t="str">
        <f>IF(C164="","",INDEX(References!$M$4:$M$13,MATCH(Calculations!C164,References!$H$4:$H$13,0)))</f>
        <v/>
      </c>
      <c r="BA164" s="680" t="str">
        <f>IF(C164="","",INDEX(References!$N$4:$N$13,MATCH(Calculations!C164,References!$H$4:$H$13,0)))</f>
        <v/>
      </c>
      <c r="BB164" s="681" t="str">
        <f>IF(C164="","",(AC164*AY164)/(1-INDEX(References!$O$4:$O$13,MATCH(Calculations!C164,References!$H$4:$H$13,0)))*((1-AZ164)*(1+BA164)))</f>
        <v/>
      </c>
      <c r="BC164" s="682" t="str">
        <f>IF(C164="","",(AJ164/(1-INDEX(References!$P$4:$P$13,MATCH(Calculations!C164,References!$H$4:$H$13,0)))*((1-AZ164)*(1+BA164))))</f>
        <v/>
      </c>
      <c r="BE164" s="683" t="str">
        <f>IF(D164="","",(INDEX(References!$I$4:$I$13,MATCH(Calculations!D164,References!$H$4:$H$13,0))))</f>
        <v/>
      </c>
      <c r="BF164" s="680" t="str">
        <f>IF(D164="","",INDEX(References!$M$4:$M$13,MATCH(Calculations!D164,References!$H$4:$H$13,0)))</f>
        <v/>
      </c>
      <c r="BG164" s="680" t="str">
        <f>IF(D164="","",INDEX(References!$N$4:$N$13,MATCH(Calculations!D164,References!$H$4:$H$13,0)))</f>
        <v/>
      </c>
      <c r="BH164" s="681" t="str">
        <f>IF(D164="","",(AD164*BE164)/(1-INDEX(References!$O$4:$O$13,MATCH(Calculations!D164,References!$H$4:$H$13,0)))*((1-BF164)*(1+BG164)))</f>
        <v/>
      </c>
      <c r="BI164" s="682" t="str">
        <f>IF(D164="","",AK164/(1-INDEX(References!$P$4:$P$13,MATCH(Calculations!D164,References!$H$4:$H$13,0)))*((1-BF164)*(1+BG164)))</f>
        <v/>
      </c>
      <c r="BK164" s="679" t="str">
        <f t="shared" si="87"/>
        <v/>
      </c>
      <c r="BL164" s="680" t="str">
        <f t="shared" si="88"/>
        <v/>
      </c>
      <c r="BM164" s="680" t="str">
        <f>IF(OR(C164="",I164=""),"",IF(U164="PASS",ROUND(BK164/X164,References!$B$22),IF(NOT(V164="YES"),0,ROUND(BK164/X164,References!$B$22))))</f>
        <v/>
      </c>
      <c r="BN164" s="680">
        <f>IF(OR(D164="",L164=""),0,ROUND(BL164/Y164,References!$B$22))</f>
        <v>0</v>
      </c>
      <c r="BO164" s="684" t="str">
        <f>IF(AND(C164="",D164=""),"",IF(C164="",INDEX(References!#REF!,MATCH(Calculations!$D164,References!#REF!,0)),(INDEX(References!$L$4:$L$13,MATCH(Calculations!$C164,References!$H$4:$H$13,0)))))</f>
        <v/>
      </c>
      <c r="BP164" s="684" t="str">
        <f t="shared" si="89"/>
        <v/>
      </c>
      <c r="BQ164" s="684" t="str">
        <f t="shared" si="90"/>
        <v/>
      </c>
      <c r="BR164" s="684" t="str">
        <f t="shared" si="91"/>
        <v/>
      </c>
      <c r="BS164" s="691" t="str">
        <f t="shared" si="92"/>
        <v/>
      </c>
      <c r="BU164" s="692" t="str">
        <f>IF(AH164="","",AH164*References!$B$47)</f>
        <v/>
      </c>
      <c r="BV164" s="693" t="str">
        <f>IF(AI164="","",AI164*References!$B$47)</f>
        <v/>
      </c>
      <c r="BW164" s="693" t="str">
        <f>IF(AJ164="","",AJ164*References!$B$47)</f>
        <v/>
      </c>
      <c r="BX164" s="682">
        <f>IF(AK164="","",AK164*References!$B$47)</f>
        <v>0</v>
      </c>
      <c r="BZ164" s="692">
        <f t="shared" si="93"/>
        <v>0</v>
      </c>
      <c r="CA164" s="693">
        <f t="shared" si="94"/>
        <v>0</v>
      </c>
      <c r="CB164" s="693" t="str">
        <f t="shared" si="95"/>
        <v/>
      </c>
      <c r="CC164" s="693" t="str">
        <f t="shared" si="96"/>
        <v/>
      </c>
      <c r="CD164" s="682" t="str">
        <f t="shared" si="97"/>
        <v/>
      </c>
    </row>
    <row r="165" spans="2:82" x14ac:dyDescent="0.2">
      <c r="B165" s="669">
        <v>160</v>
      </c>
      <c r="C165" s="250" t="str">
        <f>IF('Customer Inputs'!$C175="","",'Customer Inputs'!$C175)</f>
        <v/>
      </c>
      <c r="D165" s="250" t="str">
        <f>IF(OR('Customer Inputs'!E175="",'Customer Inputs'!E175="No"),"",IF(F165="YES",References!$H$13,References!$H$12))</f>
        <v/>
      </c>
      <c r="E165" s="250" t="str">
        <f>IF(C165="","",'Customer Inputs'!$W175)</f>
        <v/>
      </c>
      <c r="F165" s="250" t="str">
        <f>IF(OR('Customer Inputs'!T175="",'Customer Inputs'!T175="No"),"","Yes")</f>
        <v/>
      </c>
      <c r="G165" s="251" t="str">
        <f>IF(C165="","",'Customer Inputs'!$M175)</f>
        <v/>
      </c>
      <c r="H165" s="251" t="str">
        <f t="shared" si="70"/>
        <v/>
      </c>
      <c r="I165" s="251" t="str">
        <f>IF(C165="","",'Customer Inputs'!$K175)</f>
        <v/>
      </c>
      <c r="J165" s="251" t="str">
        <f t="shared" si="71"/>
        <v/>
      </c>
      <c r="K165" s="251" t="str">
        <f t="shared" si="72"/>
        <v/>
      </c>
      <c r="L165" s="251" t="str">
        <f>IF(OR(D165="",'Customer Inputs'!$L175=""),"",'Customer Inputs'!$L175)</f>
        <v/>
      </c>
      <c r="M165" s="251" t="str">
        <f>IF(AND(C165="",D165=""),"",'Customer Inputs'!$AD175)</f>
        <v/>
      </c>
      <c r="N165" s="251" t="str">
        <f t="shared" si="73"/>
        <v/>
      </c>
      <c r="O165" s="690" t="str">
        <f>IF(AND(C165="",D165=""),"",'Customer Inputs'!$AB175)</f>
        <v/>
      </c>
      <c r="P165" s="251" t="str">
        <f>IF(OR(AA165=0,AA165&lt;0),"",IF(OR(C165="L734",C165="L734-P",C165="L744",C165="L744-P"),'Customer Inputs'!AB175,O165))</f>
        <v/>
      </c>
      <c r="Q165" s="251" t="str">
        <f t="shared" si="74"/>
        <v/>
      </c>
      <c r="R165" s="252" t="str">
        <f>IF(AND(C165="",D165=""),"",INDEX(References!$E$4:$E$65,MATCH('Customer Inputs'!$T$6,References!$D$4:$D$65,0)))</f>
        <v/>
      </c>
      <c r="S165" s="672" t="str">
        <f t="shared" si="69"/>
        <v/>
      </c>
      <c r="T165" s="673" t="str">
        <f t="shared" si="75"/>
        <v/>
      </c>
      <c r="U165" s="674" t="str">
        <f>IF(OR(M165=0,O165=0,'Customer Inputs'!Q175="",R165=0),"","PASS")</f>
        <v/>
      </c>
      <c r="V165" s="674" t="str">
        <f>IF(ADMIN!AE165="YES","YES",IF(ADMIN!AE165="NO","NO",""))</f>
        <v/>
      </c>
      <c r="W165" s="674" t="str">
        <f t="shared" si="76"/>
        <v/>
      </c>
      <c r="X165" s="674" t="str">
        <f t="shared" si="77"/>
        <v/>
      </c>
      <c r="Y165" s="674" t="str">
        <f t="shared" si="78"/>
        <v/>
      </c>
      <c r="Z165" s="255" t="str">
        <f>IF(AND(C165="",D165=""),"",IF(C165="",INDEX(References!$J$4:$J$13,MATCH(Calculations!$D165,References!H$4:$H$13,0)),(INDEX(References!$J$4:$J$13,MATCH(Calculations!$C165,References!H$4:$H$13,0)))))</f>
        <v/>
      </c>
      <c r="AA165" s="675" t="str">
        <f t="shared" si="79"/>
        <v/>
      </c>
      <c r="AB165" s="256" t="str">
        <f t="shared" si="80"/>
        <v/>
      </c>
      <c r="AC165" s="676" t="str">
        <f>IF(OR(C165="",I165=""),"",IF(U165="PASS",ROUND(AA165/X165,References!$B$23),IF(NOT(V165="YES"),0,ROUND(AA165/X165,References!$B$23))))</f>
        <v/>
      </c>
      <c r="AD165" s="676" t="str">
        <f>IF(AND(C165="",D165=""),"",IF(OR(D165=0,L165=0,Y165=""),0,ROUND(AB165/Y165,References!$B$23)))</f>
        <v/>
      </c>
      <c r="AE165" s="256" t="str">
        <f>IF(OR(C165="",I165=""),"",IF(U165="PASS",ROUND(AC165*X165,References!$B$23),IF(NOT(V165="YES"),0,ROUND(AC165*X165,References!$B$23))))</f>
        <v/>
      </c>
      <c r="AF165" s="256" t="str">
        <f>IF(AND(C165="",D165=""),"",IF(OR(D165=0,L165=0,Y165=""),0,ROUND(AD165*Y165,References!$B$23)))</f>
        <v/>
      </c>
      <c r="AG165" s="257" t="str">
        <f>IF(AND(C165="",D165=""),"",IF(C165="",INDEX(References!$K$4:$K$13,MATCH(Calculations!$D165,References!$H$4:$H$13,0)),INDEX(References!$K$4:$K$13,MATCH(Calculations!C165,References!$H$4:$H$13,0))))</f>
        <v/>
      </c>
      <c r="AH165" s="256" t="str">
        <f t="shared" si="98"/>
        <v/>
      </c>
      <c r="AI165" s="256" t="str">
        <f t="shared" si="99"/>
        <v/>
      </c>
      <c r="AJ165" s="257" t="str">
        <f>IF(OR(C165="",I165=""),"",IF(U165="PASS",ROUND(AH165/X165,References!$B$22),IF(NOT(V165="YES"),0,ROUND(AH165/X165,References!$B$22))))</f>
        <v/>
      </c>
      <c r="AK165" s="257">
        <f>IF(OR(D165="",L165=""),0,ROUND(AI165/Y165,References!$B$22))</f>
        <v>0</v>
      </c>
      <c r="AL165" s="258">
        <f>IF(OR(C165="",I165=""),0,IF(U165="PASS",ROUND(AJ165*X165,References!$B$22)))</f>
        <v>0</v>
      </c>
      <c r="AM165" s="258">
        <f>IF(OR(D165="",L165=""),0,IF(U165="PASS",ROUND(AK165*Y165,References!$B$22)))</f>
        <v>0</v>
      </c>
      <c r="AN165" s="258" t="str">
        <f t="shared" si="81"/>
        <v/>
      </c>
      <c r="AO165" s="259" t="str">
        <f>IF(D165="","",IF('Customer Information'!$L$15="Yes",(INDEX(References!$H$4:$AG$13,MATCH(Calculations!D165,References!$H$4:$H$13,0),25)),IF('Customer Information'!$L$15="No",(INDEX(References!$H$4:$AG$13,MATCH(Calculations!D165,References!$H$4:$H$13,0),24)))))</f>
        <v/>
      </c>
      <c r="AP165" s="541" t="str">
        <f>IF(C165="","",IF('Customer Information'!$L$15="Yes",(INDEX(References!$H$4:$AG$13,MATCH(Calculations!C165,References!$H$4:$H$13,0),25)),IF('Customer Information'!$L$15="No",(INDEX(References!$H$4:$AG$13,MATCH(Calculations!C165,References!$H$4:$H$13,0),24)))))</f>
        <v/>
      </c>
      <c r="AQ165" s="677" t="str">
        <f t="shared" si="82"/>
        <v/>
      </c>
      <c r="AR165" s="541" t="str">
        <f t="shared" si="83"/>
        <v/>
      </c>
      <c r="AS165" s="541">
        <f>IF(D165="",0,INDEX(References!$AG$4:$AG$13,MATCH(D165,References!$H$4:$H$13,0)))</f>
        <v>0</v>
      </c>
      <c r="AT165" s="541">
        <f>IF(C165="",0,INDEX(References!$AG$4:$AG$12,MATCH(C165,References!$H$4:$H$12,0)))</f>
        <v>0</v>
      </c>
      <c r="AU165" s="677" t="str">
        <f t="shared" si="84"/>
        <v/>
      </c>
      <c r="AV165" s="541" t="str">
        <f t="shared" si="85"/>
        <v/>
      </c>
      <c r="AW165" s="678" t="str">
        <f t="shared" si="86"/>
        <v/>
      </c>
      <c r="AX165" s="249"/>
      <c r="AY165" s="679" t="str">
        <f>IF(C165="","",INDEX(References!$I$4:$I$13,MATCH(Calculations!C165,References!$H$4:$H$13,0)))</f>
        <v/>
      </c>
      <c r="AZ165" s="680" t="str">
        <f>IF(C165="","",INDEX(References!$M$4:$M$13,MATCH(Calculations!C165,References!$H$4:$H$13,0)))</f>
        <v/>
      </c>
      <c r="BA165" s="680" t="str">
        <f>IF(C165="","",INDEX(References!$N$4:$N$13,MATCH(Calculations!C165,References!$H$4:$H$13,0)))</f>
        <v/>
      </c>
      <c r="BB165" s="681" t="str">
        <f>IF(C165="","",(AC165*AY165)/(1-INDEX(References!$O$4:$O$13,MATCH(Calculations!C165,References!$H$4:$H$13,0)))*((1-AZ165)*(1+BA165)))</f>
        <v/>
      </c>
      <c r="BC165" s="682" t="str">
        <f>IF(C165="","",(AJ165/(1-INDEX(References!$P$4:$P$13,MATCH(Calculations!C165,References!$H$4:$H$13,0)))*((1-AZ165)*(1+BA165))))</f>
        <v/>
      </c>
      <c r="BE165" s="683" t="str">
        <f>IF(D165="","",(INDEX(References!$I$4:$I$13,MATCH(Calculations!D165,References!$H$4:$H$13,0))))</f>
        <v/>
      </c>
      <c r="BF165" s="680" t="str">
        <f>IF(D165="","",INDEX(References!$M$4:$M$13,MATCH(Calculations!D165,References!$H$4:$H$13,0)))</f>
        <v/>
      </c>
      <c r="BG165" s="680" t="str">
        <f>IF(D165="","",INDEX(References!$N$4:$N$13,MATCH(Calculations!D165,References!$H$4:$H$13,0)))</f>
        <v/>
      </c>
      <c r="BH165" s="681" t="str">
        <f>IF(D165="","",(AD165*BE165)/(1-INDEX(References!$O$4:$O$13,MATCH(Calculations!D165,References!$H$4:$H$13,0)))*((1-BF165)*(1+BG165)))</f>
        <v/>
      </c>
      <c r="BI165" s="682" t="str">
        <f>IF(D165="","",AK165/(1-INDEX(References!$P$4:$P$13,MATCH(Calculations!D165,References!$H$4:$H$13,0)))*((1-BF165)*(1+BG165)))</f>
        <v/>
      </c>
      <c r="BK165" s="679" t="str">
        <f t="shared" si="87"/>
        <v/>
      </c>
      <c r="BL165" s="680" t="str">
        <f t="shared" si="88"/>
        <v/>
      </c>
      <c r="BM165" s="680" t="str">
        <f>IF(OR(C165="",I165=""),"",IF(U165="PASS",ROUND(BK165/X165,References!$B$22),IF(NOT(V165="YES"),0,ROUND(BK165/X165,References!$B$22))))</f>
        <v/>
      </c>
      <c r="BN165" s="680">
        <f>IF(OR(D165="",L165=""),0,ROUND(BL165/Y165,References!$B$22))</f>
        <v>0</v>
      </c>
      <c r="BO165" s="684" t="str">
        <f>IF(AND(C165="",D165=""),"",IF(C165="",INDEX(References!#REF!,MATCH(Calculations!$D165,References!#REF!,0)),(INDEX(References!$L$4:$L$13,MATCH(Calculations!$C165,References!$H$4:$H$13,0)))))</f>
        <v/>
      </c>
      <c r="BP165" s="684" t="str">
        <f t="shared" si="89"/>
        <v/>
      </c>
      <c r="BQ165" s="684" t="str">
        <f t="shared" si="90"/>
        <v/>
      </c>
      <c r="BR165" s="684" t="str">
        <f t="shared" si="91"/>
        <v/>
      </c>
      <c r="BS165" s="691" t="str">
        <f t="shared" si="92"/>
        <v/>
      </c>
      <c r="BU165" s="692" t="str">
        <f>IF(AH165="","",AH165*References!$B$47)</f>
        <v/>
      </c>
      <c r="BV165" s="693" t="str">
        <f>IF(AI165="","",AI165*References!$B$47)</f>
        <v/>
      </c>
      <c r="BW165" s="693" t="str">
        <f>IF(AJ165="","",AJ165*References!$B$47)</f>
        <v/>
      </c>
      <c r="BX165" s="682">
        <f>IF(AK165="","",AK165*References!$B$47)</f>
        <v>0</v>
      </c>
      <c r="BZ165" s="692">
        <f t="shared" si="93"/>
        <v>0</v>
      </c>
      <c r="CA165" s="693">
        <f t="shared" si="94"/>
        <v>0</v>
      </c>
      <c r="CB165" s="693" t="str">
        <f t="shared" si="95"/>
        <v/>
      </c>
      <c r="CC165" s="693" t="str">
        <f t="shared" si="96"/>
        <v/>
      </c>
      <c r="CD165" s="682" t="str">
        <f t="shared" si="97"/>
        <v/>
      </c>
    </row>
    <row r="166" spans="2:82" x14ac:dyDescent="0.2">
      <c r="B166" s="669">
        <v>161</v>
      </c>
      <c r="C166" s="250" t="str">
        <f>IF('Customer Inputs'!$C176="","",'Customer Inputs'!$C176)</f>
        <v/>
      </c>
      <c r="D166" s="250" t="str">
        <f>IF(OR('Customer Inputs'!E176="",'Customer Inputs'!E176="No"),"",IF(F166="YES",References!$H$13,References!$H$12))</f>
        <v/>
      </c>
      <c r="E166" s="250" t="str">
        <f>IF(C166="","",'Customer Inputs'!$W176)</f>
        <v/>
      </c>
      <c r="F166" s="250" t="str">
        <f>IF(OR('Customer Inputs'!T176="",'Customer Inputs'!T176="No"),"","Yes")</f>
        <v/>
      </c>
      <c r="G166" s="251" t="str">
        <f>IF(C166="","",'Customer Inputs'!$M176)</f>
        <v/>
      </c>
      <c r="H166" s="251" t="str">
        <f t="shared" si="70"/>
        <v/>
      </c>
      <c r="I166" s="251" t="str">
        <f>IF(C166="","",'Customer Inputs'!$K176)</f>
        <v/>
      </c>
      <c r="J166" s="251" t="str">
        <f t="shared" si="71"/>
        <v/>
      </c>
      <c r="K166" s="251" t="str">
        <f t="shared" si="72"/>
        <v/>
      </c>
      <c r="L166" s="251" t="str">
        <f>IF(OR(D166="",'Customer Inputs'!$L176=""),"",'Customer Inputs'!$L176)</f>
        <v/>
      </c>
      <c r="M166" s="251" t="str">
        <f>IF(AND(C166="",D166=""),"",'Customer Inputs'!$AD176)</f>
        <v/>
      </c>
      <c r="N166" s="251" t="str">
        <f t="shared" si="73"/>
        <v/>
      </c>
      <c r="O166" s="690" t="str">
        <f>IF(AND(C166="",D166=""),"",'Customer Inputs'!$AB176)</f>
        <v/>
      </c>
      <c r="P166" s="251" t="str">
        <f>IF(OR(AA166=0,AA166&lt;0),"",IF(OR(C166="L734",C166="L734-P",C166="L744",C166="L744-P"),'Customer Inputs'!AB176,O166))</f>
        <v/>
      </c>
      <c r="Q166" s="251" t="str">
        <f t="shared" si="74"/>
        <v/>
      </c>
      <c r="R166" s="252" t="str">
        <f>IF(AND(C166="",D166=""),"",INDEX(References!$E$4:$E$65,MATCH('Customer Inputs'!$T$6,References!$D$4:$D$65,0)))</f>
        <v/>
      </c>
      <c r="S166" s="672" t="str">
        <f t="shared" ref="S166:S197" si="100">IF(AND(C166="",D166=""),"",IF(ISERROR(VLOOKUP(D166,LC_Table,2,FALSE)),0,VLOOKUP(D166,LC_Table,2,FALSE)))</f>
        <v/>
      </c>
      <c r="T166" s="673" t="str">
        <f t="shared" si="75"/>
        <v/>
      </c>
      <c r="U166" s="674" t="str">
        <f>IF(OR(M166=0,O166=0,'Customer Inputs'!Q176="",R166=0),"","PASS")</f>
        <v/>
      </c>
      <c r="V166" s="674" t="str">
        <f>IF(ADMIN!AE166="YES","YES",IF(ADMIN!AE166="NO","NO",""))</f>
        <v/>
      </c>
      <c r="W166" s="674" t="str">
        <f t="shared" si="76"/>
        <v/>
      </c>
      <c r="X166" s="674" t="str">
        <f t="shared" si="77"/>
        <v/>
      </c>
      <c r="Y166" s="674" t="str">
        <f t="shared" si="78"/>
        <v/>
      </c>
      <c r="Z166" s="255" t="str">
        <f>IF(AND(C166="",D166=""),"",IF(C166="",INDEX(References!$J$4:$J$13,MATCH(Calculations!$D166,References!H$4:$H$13,0)),(INDEX(References!$J$4:$J$13,MATCH(Calculations!$C166,References!H$4:$H$13,0)))))</f>
        <v/>
      </c>
      <c r="AA166" s="675" t="str">
        <f t="shared" si="79"/>
        <v/>
      </c>
      <c r="AB166" s="256" t="str">
        <f t="shared" si="80"/>
        <v/>
      </c>
      <c r="AC166" s="676" t="str">
        <f>IF(OR(C166="",I166=""),"",IF(U166="PASS",ROUND(AA166/X166,References!$B$23),IF(NOT(V166="YES"),0,ROUND(AA166/X166,References!$B$23))))</f>
        <v/>
      </c>
      <c r="AD166" s="676" t="str">
        <f>IF(AND(C166="",D166=""),"",IF(OR(D166=0,L166=0,Y166=""),0,ROUND(AB166/Y166,References!$B$23)))</f>
        <v/>
      </c>
      <c r="AE166" s="256" t="str">
        <f>IF(OR(C166="",I166=""),"",IF(U166="PASS",ROUND(AC166*X166,References!$B$23),IF(NOT(V166="YES"),0,ROUND(AC166*X166,References!$B$23))))</f>
        <v/>
      </c>
      <c r="AF166" s="256" t="str">
        <f>IF(AND(C166="",D166=""),"",IF(OR(D166=0,L166=0,Y166=""),0,ROUND(AD166*Y166,References!$B$23)))</f>
        <v/>
      </c>
      <c r="AG166" s="257" t="str">
        <f>IF(AND(C166="",D166=""),"",IF(C166="",INDEX(References!$K$4:$K$13,MATCH(Calculations!$D166,References!$H$4:$H$13,0)),INDEX(References!$K$4:$K$13,MATCH(Calculations!C166,References!$H$4:$H$13,0))))</f>
        <v/>
      </c>
      <c r="AH166" s="256" t="str">
        <f t="shared" si="98"/>
        <v/>
      </c>
      <c r="AI166" s="256" t="str">
        <f t="shared" si="99"/>
        <v/>
      </c>
      <c r="AJ166" s="257" t="str">
        <f>IF(OR(C166="",I166=""),"",IF(U166="PASS",ROUND(AH166/X166,References!$B$22),IF(NOT(V166="YES"),0,ROUND(AH166/X166,References!$B$22))))</f>
        <v/>
      </c>
      <c r="AK166" s="257">
        <f>IF(OR(D166="",L166=""),0,ROUND(AI166/Y166,References!$B$22))</f>
        <v>0</v>
      </c>
      <c r="AL166" s="258">
        <f>IF(OR(C166="",I166=""),0,IF(U166="PASS",ROUND(AJ166*X166,References!$B$22)))</f>
        <v>0</v>
      </c>
      <c r="AM166" s="258">
        <f>IF(OR(D166="",L166=""),0,IF(U166="PASS",ROUND(AK166*Y166,References!$B$22)))</f>
        <v>0</v>
      </c>
      <c r="AN166" s="258" t="str">
        <f t="shared" si="81"/>
        <v/>
      </c>
      <c r="AO166" s="259" t="str">
        <f>IF(D166="","",IF('Customer Information'!$L$15="Yes",(INDEX(References!$H$4:$AG$13,MATCH(Calculations!D166,References!$H$4:$H$13,0),25)),IF('Customer Information'!$L$15="No",(INDEX(References!$H$4:$AG$13,MATCH(Calculations!D166,References!$H$4:$H$13,0),24)))))</f>
        <v/>
      </c>
      <c r="AP166" s="541" t="str">
        <f>IF(C166="","",IF('Customer Information'!$L$15="Yes",(INDEX(References!$H$4:$AG$13,MATCH(Calculations!C166,References!$H$4:$H$13,0),25)),IF('Customer Information'!$L$15="No",(INDEX(References!$H$4:$AG$13,MATCH(Calculations!C166,References!$H$4:$H$13,0),24)))))</f>
        <v/>
      </c>
      <c r="AQ166" s="677" t="str">
        <f t="shared" si="82"/>
        <v/>
      </c>
      <c r="AR166" s="541" t="str">
        <f t="shared" si="83"/>
        <v/>
      </c>
      <c r="AS166" s="541">
        <f>IF(D166="",0,INDEX(References!$AG$4:$AG$13,MATCH(D166,References!$H$4:$H$13,0)))</f>
        <v>0</v>
      </c>
      <c r="AT166" s="541">
        <f>IF(C166="",0,INDEX(References!$AG$4:$AG$12,MATCH(C166,References!$H$4:$H$12,0)))</f>
        <v>0</v>
      </c>
      <c r="AU166" s="677" t="str">
        <f t="shared" si="84"/>
        <v/>
      </c>
      <c r="AV166" s="541" t="str">
        <f t="shared" si="85"/>
        <v/>
      </c>
      <c r="AW166" s="678" t="str">
        <f t="shared" si="86"/>
        <v/>
      </c>
      <c r="AX166" s="249"/>
      <c r="AY166" s="679" t="str">
        <f>IF(C166="","",INDEX(References!$I$4:$I$13,MATCH(Calculations!C166,References!$H$4:$H$13,0)))</f>
        <v/>
      </c>
      <c r="AZ166" s="680" t="str">
        <f>IF(C166="","",INDEX(References!$M$4:$M$13,MATCH(Calculations!C166,References!$H$4:$H$13,0)))</f>
        <v/>
      </c>
      <c r="BA166" s="680" t="str">
        <f>IF(C166="","",INDEX(References!$N$4:$N$13,MATCH(Calculations!C166,References!$H$4:$H$13,0)))</f>
        <v/>
      </c>
      <c r="BB166" s="681" t="str">
        <f>IF(C166="","",(AC166*AY166)/(1-INDEX(References!$O$4:$O$13,MATCH(Calculations!C166,References!$H$4:$H$13,0)))*((1-AZ166)*(1+BA166)))</f>
        <v/>
      </c>
      <c r="BC166" s="682" t="str">
        <f>IF(C166="","",(AJ166/(1-INDEX(References!$P$4:$P$13,MATCH(Calculations!C166,References!$H$4:$H$13,0)))*((1-AZ166)*(1+BA166))))</f>
        <v/>
      </c>
      <c r="BE166" s="683" t="str">
        <f>IF(D166="","",(INDEX(References!$I$4:$I$13,MATCH(Calculations!D166,References!$H$4:$H$13,0))))</f>
        <v/>
      </c>
      <c r="BF166" s="680" t="str">
        <f>IF(D166="","",INDEX(References!$M$4:$M$13,MATCH(Calculations!D166,References!$H$4:$H$13,0)))</f>
        <v/>
      </c>
      <c r="BG166" s="680" t="str">
        <f>IF(D166="","",INDEX(References!$N$4:$N$13,MATCH(Calculations!D166,References!$H$4:$H$13,0)))</f>
        <v/>
      </c>
      <c r="BH166" s="681" t="str">
        <f>IF(D166="","",(AD166*BE166)/(1-INDEX(References!$O$4:$O$13,MATCH(Calculations!D166,References!$H$4:$H$13,0)))*((1-BF166)*(1+BG166)))</f>
        <v/>
      </c>
      <c r="BI166" s="682" t="str">
        <f>IF(D166="","",AK166/(1-INDEX(References!$P$4:$P$13,MATCH(Calculations!D166,References!$H$4:$H$13,0)))*((1-BF166)*(1+BG166)))</f>
        <v/>
      </c>
      <c r="BK166" s="679" t="str">
        <f t="shared" si="87"/>
        <v/>
      </c>
      <c r="BL166" s="680" t="str">
        <f t="shared" si="88"/>
        <v/>
      </c>
      <c r="BM166" s="680" t="str">
        <f>IF(OR(C166="",I166=""),"",IF(U166="PASS",ROUND(BK166/X166,References!$B$22),IF(NOT(V166="YES"),0,ROUND(BK166/X166,References!$B$22))))</f>
        <v/>
      </c>
      <c r="BN166" s="680">
        <f>IF(OR(D166="",L166=""),0,ROUND(BL166/Y166,References!$B$22))</f>
        <v>0</v>
      </c>
      <c r="BO166" s="684" t="str">
        <f>IF(AND(C166="",D166=""),"",IF(C166="",INDEX(References!#REF!,MATCH(Calculations!$D166,References!#REF!,0)),(INDEX(References!$L$4:$L$13,MATCH(Calculations!$C166,References!$H$4:$H$13,0)))))</f>
        <v/>
      </c>
      <c r="BP166" s="684" t="str">
        <f t="shared" si="89"/>
        <v/>
      </c>
      <c r="BQ166" s="684" t="str">
        <f t="shared" si="90"/>
        <v/>
      </c>
      <c r="BR166" s="684" t="str">
        <f t="shared" si="91"/>
        <v/>
      </c>
      <c r="BS166" s="691" t="str">
        <f t="shared" si="92"/>
        <v/>
      </c>
      <c r="BU166" s="692" t="str">
        <f>IF(AH166="","",AH166*References!$B$47)</f>
        <v/>
      </c>
      <c r="BV166" s="693" t="str">
        <f>IF(AI166="","",AI166*References!$B$47)</f>
        <v/>
      </c>
      <c r="BW166" s="693" t="str">
        <f>IF(AJ166="","",AJ166*References!$B$47)</f>
        <v/>
      </c>
      <c r="BX166" s="682">
        <f>IF(AK166="","",AK166*References!$B$47)</f>
        <v>0</v>
      </c>
      <c r="BZ166" s="692">
        <f t="shared" si="93"/>
        <v>0</v>
      </c>
      <c r="CA166" s="693">
        <f t="shared" si="94"/>
        <v>0</v>
      </c>
      <c r="CB166" s="693" t="str">
        <f t="shared" si="95"/>
        <v/>
      </c>
      <c r="CC166" s="693" t="str">
        <f t="shared" si="96"/>
        <v/>
      </c>
      <c r="CD166" s="682" t="str">
        <f t="shared" si="97"/>
        <v/>
      </c>
    </row>
    <row r="167" spans="2:82" x14ac:dyDescent="0.2">
      <c r="B167" s="669">
        <v>162</v>
      </c>
      <c r="C167" s="250" t="str">
        <f>IF('Customer Inputs'!$C177="","",'Customer Inputs'!$C177)</f>
        <v/>
      </c>
      <c r="D167" s="250" t="str">
        <f>IF(OR('Customer Inputs'!E177="",'Customer Inputs'!E177="No"),"",IF(F167="YES",References!$H$13,References!$H$12))</f>
        <v/>
      </c>
      <c r="E167" s="250" t="str">
        <f>IF(C167="","",'Customer Inputs'!$W177)</f>
        <v/>
      </c>
      <c r="F167" s="250" t="str">
        <f>IF(OR('Customer Inputs'!T177="",'Customer Inputs'!T177="No"),"","Yes")</f>
        <v/>
      </c>
      <c r="G167" s="251" t="str">
        <f>IF(C167="","",'Customer Inputs'!$M177)</f>
        <v/>
      </c>
      <c r="H167" s="251" t="str">
        <f t="shared" si="70"/>
        <v/>
      </c>
      <c r="I167" s="251" t="str">
        <f>IF(C167="","",'Customer Inputs'!$K177)</f>
        <v/>
      </c>
      <c r="J167" s="251" t="str">
        <f t="shared" si="71"/>
        <v/>
      </c>
      <c r="K167" s="251" t="str">
        <f t="shared" si="72"/>
        <v/>
      </c>
      <c r="L167" s="251" t="str">
        <f>IF(OR(D167="",'Customer Inputs'!$L177=""),"",'Customer Inputs'!$L177)</f>
        <v/>
      </c>
      <c r="M167" s="251" t="str">
        <f>IF(AND(C167="",D167=""),"",'Customer Inputs'!$AD177)</f>
        <v/>
      </c>
      <c r="N167" s="251" t="str">
        <f t="shared" si="73"/>
        <v/>
      </c>
      <c r="O167" s="690" t="str">
        <f>IF(AND(C167="",D167=""),"",'Customer Inputs'!$AB177)</f>
        <v/>
      </c>
      <c r="P167" s="251" t="str">
        <f>IF(OR(AA167=0,AA167&lt;0),"",IF(OR(C167="L734",C167="L734-P",C167="L744",C167="L744-P"),'Customer Inputs'!AB177,O167))</f>
        <v/>
      </c>
      <c r="Q167" s="251" t="str">
        <f t="shared" si="74"/>
        <v/>
      </c>
      <c r="R167" s="252" t="str">
        <f>IF(AND(C167="",D167=""),"",INDEX(References!$E$4:$E$65,MATCH('Customer Inputs'!$T$6,References!$D$4:$D$65,0)))</f>
        <v/>
      </c>
      <c r="S167" s="672" t="str">
        <f t="shared" si="100"/>
        <v/>
      </c>
      <c r="T167" s="673" t="str">
        <f t="shared" si="75"/>
        <v/>
      </c>
      <c r="U167" s="674" t="str">
        <f>IF(OR(M167=0,O167=0,'Customer Inputs'!Q177="",R167=0),"","PASS")</f>
        <v/>
      </c>
      <c r="V167" s="674" t="str">
        <f>IF(ADMIN!AE167="YES","YES",IF(ADMIN!AE167="NO","NO",""))</f>
        <v/>
      </c>
      <c r="W167" s="674" t="str">
        <f t="shared" si="76"/>
        <v/>
      </c>
      <c r="X167" s="674" t="str">
        <f t="shared" si="77"/>
        <v/>
      </c>
      <c r="Y167" s="674" t="str">
        <f t="shared" si="78"/>
        <v/>
      </c>
      <c r="Z167" s="255" t="str">
        <f>IF(AND(C167="",D167=""),"",IF(C167="",INDEX(References!$J$4:$J$13,MATCH(Calculations!$D167,References!H$4:$H$13,0)),(INDEX(References!$J$4:$J$13,MATCH(Calculations!$C167,References!H$4:$H$13,0)))))</f>
        <v/>
      </c>
      <c r="AA167" s="675" t="str">
        <f t="shared" si="79"/>
        <v/>
      </c>
      <c r="AB167" s="256" t="str">
        <f t="shared" si="80"/>
        <v/>
      </c>
      <c r="AC167" s="676" t="str">
        <f>IF(OR(C167="",I167=""),"",IF(U167="PASS",ROUND(AA167/X167,References!$B$23),IF(NOT(V167="YES"),0,ROUND(AA167/X167,References!$B$23))))</f>
        <v/>
      </c>
      <c r="AD167" s="676" t="str">
        <f>IF(AND(C167="",D167=""),"",IF(OR(D167=0,L167=0,Y167=""),0,ROUND(AB167/Y167,References!$B$23)))</f>
        <v/>
      </c>
      <c r="AE167" s="256" t="str">
        <f>IF(OR(C167="",I167=""),"",IF(U167="PASS",ROUND(AC167*X167,References!$B$23),IF(NOT(V167="YES"),0,ROUND(AC167*X167,References!$B$23))))</f>
        <v/>
      </c>
      <c r="AF167" s="256" t="str">
        <f>IF(AND(C167="",D167=""),"",IF(OR(D167=0,L167=0,Y167=""),0,ROUND(AD167*Y167,References!$B$23)))</f>
        <v/>
      </c>
      <c r="AG167" s="257" t="str">
        <f>IF(AND(C167="",D167=""),"",IF(C167="",INDEX(References!$K$4:$K$13,MATCH(Calculations!$D167,References!$H$4:$H$13,0)),INDEX(References!$K$4:$K$13,MATCH(Calculations!C167,References!$H$4:$H$13,0))))</f>
        <v/>
      </c>
      <c r="AH167" s="256" t="str">
        <f t="shared" si="98"/>
        <v/>
      </c>
      <c r="AI167" s="256" t="str">
        <f t="shared" si="99"/>
        <v/>
      </c>
      <c r="AJ167" s="257" t="str">
        <f>IF(OR(C167="",I167=""),"",IF(U167="PASS",ROUND(AH167/X167,References!$B$22),IF(NOT(V167="YES"),0,ROUND(AH167/X167,References!$B$22))))</f>
        <v/>
      </c>
      <c r="AK167" s="257">
        <f>IF(OR(D167="",L167=""),0,ROUND(AI167/Y167,References!$B$22))</f>
        <v>0</v>
      </c>
      <c r="AL167" s="258">
        <f>IF(OR(C167="",I167=""),0,IF(U167="PASS",ROUND(AJ167*X167,References!$B$22)))</f>
        <v>0</v>
      </c>
      <c r="AM167" s="258">
        <f>IF(OR(D167="",L167=""),0,IF(U167="PASS",ROUND(AK167*Y167,References!$B$22)))</f>
        <v>0</v>
      </c>
      <c r="AN167" s="258" t="str">
        <f t="shared" si="81"/>
        <v/>
      </c>
      <c r="AO167" s="259" t="str">
        <f>IF(D167="","",IF('Customer Information'!$L$15="Yes",(INDEX(References!$H$4:$AG$13,MATCH(Calculations!D167,References!$H$4:$H$13,0),25)),IF('Customer Information'!$L$15="No",(INDEX(References!$H$4:$AG$13,MATCH(Calculations!D167,References!$H$4:$H$13,0),24)))))</f>
        <v/>
      </c>
      <c r="AP167" s="541" t="str">
        <f>IF(C167="","",IF('Customer Information'!$L$15="Yes",(INDEX(References!$H$4:$AG$13,MATCH(Calculations!C167,References!$H$4:$H$13,0),25)),IF('Customer Information'!$L$15="No",(INDEX(References!$H$4:$AG$13,MATCH(Calculations!C167,References!$H$4:$H$13,0),24)))))</f>
        <v/>
      </c>
      <c r="AQ167" s="677" t="str">
        <f t="shared" si="82"/>
        <v/>
      </c>
      <c r="AR167" s="541" t="str">
        <f t="shared" si="83"/>
        <v/>
      </c>
      <c r="AS167" s="541">
        <f>IF(D167="",0,INDEX(References!$AG$4:$AG$13,MATCH(D167,References!$H$4:$H$13,0)))</f>
        <v>0</v>
      </c>
      <c r="AT167" s="541">
        <f>IF(C167="",0,INDEX(References!$AG$4:$AG$12,MATCH(C167,References!$H$4:$H$12,0)))</f>
        <v>0</v>
      </c>
      <c r="AU167" s="677" t="str">
        <f t="shared" si="84"/>
        <v/>
      </c>
      <c r="AV167" s="541" t="str">
        <f t="shared" si="85"/>
        <v/>
      </c>
      <c r="AW167" s="678" t="str">
        <f t="shared" si="86"/>
        <v/>
      </c>
      <c r="AX167" s="249"/>
      <c r="AY167" s="679" t="str">
        <f>IF(C167="","",INDEX(References!$I$4:$I$13,MATCH(Calculations!C167,References!$H$4:$H$13,0)))</f>
        <v/>
      </c>
      <c r="AZ167" s="680" t="str">
        <f>IF(C167="","",INDEX(References!$M$4:$M$13,MATCH(Calculations!C167,References!$H$4:$H$13,0)))</f>
        <v/>
      </c>
      <c r="BA167" s="680" t="str">
        <f>IF(C167="","",INDEX(References!$N$4:$N$13,MATCH(Calculations!C167,References!$H$4:$H$13,0)))</f>
        <v/>
      </c>
      <c r="BB167" s="681" t="str">
        <f>IF(C167="","",(AC167*AY167)/(1-INDEX(References!$O$4:$O$13,MATCH(Calculations!C167,References!$H$4:$H$13,0)))*((1-AZ167)*(1+BA167)))</f>
        <v/>
      </c>
      <c r="BC167" s="682" t="str">
        <f>IF(C167="","",(AJ167/(1-INDEX(References!$P$4:$P$13,MATCH(Calculations!C167,References!$H$4:$H$13,0)))*((1-AZ167)*(1+BA167))))</f>
        <v/>
      </c>
      <c r="BE167" s="683" t="str">
        <f>IF(D167="","",(INDEX(References!$I$4:$I$13,MATCH(Calculations!D167,References!$H$4:$H$13,0))))</f>
        <v/>
      </c>
      <c r="BF167" s="680" t="str">
        <f>IF(D167="","",INDEX(References!$M$4:$M$13,MATCH(Calculations!D167,References!$H$4:$H$13,0)))</f>
        <v/>
      </c>
      <c r="BG167" s="680" t="str">
        <f>IF(D167="","",INDEX(References!$N$4:$N$13,MATCH(Calculations!D167,References!$H$4:$H$13,0)))</f>
        <v/>
      </c>
      <c r="BH167" s="681" t="str">
        <f>IF(D167="","",(AD167*BE167)/(1-INDEX(References!$O$4:$O$13,MATCH(Calculations!D167,References!$H$4:$H$13,0)))*((1-BF167)*(1+BG167)))</f>
        <v/>
      </c>
      <c r="BI167" s="682" t="str">
        <f>IF(D167="","",AK167/(1-INDEX(References!$P$4:$P$13,MATCH(Calculations!D167,References!$H$4:$H$13,0)))*((1-BF167)*(1+BG167)))</f>
        <v/>
      </c>
      <c r="BK167" s="679" t="str">
        <f t="shared" si="87"/>
        <v/>
      </c>
      <c r="BL167" s="680" t="str">
        <f t="shared" si="88"/>
        <v/>
      </c>
      <c r="BM167" s="680" t="str">
        <f>IF(OR(C167="",I167=""),"",IF(U167="PASS",ROUND(BK167/X167,References!$B$22),IF(NOT(V167="YES"),0,ROUND(BK167/X167,References!$B$22))))</f>
        <v/>
      </c>
      <c r="BN167" s="680">
        <f>IF(OR(D167="",L167=""),0,ROUND(BL167/Y167,References!$B$22))</f>
        <v>0</v>
      </c>
      <c r="BO167" s="684" t="str">
        <f>IF(AND(C167="",D167=""),"",IF(C167="",INDEX(References!#REF!,MATCH(Calculations!$D167,References!#REF!,0)),(INDEX(References!$L$4:$L$13,MATCH(Calculations!$C167,References!$H$4:$H$13,0)))))</f>
        <v/>
      </c>
      <c r="BP167" s="684" t="str">
        <f t="shared" si="89"/>
        <v/>
      </c>
      <c r="BQ167" s="684" t="str">
        <f t="shared" si="90"/>
        <v/>
      </c>
      <c r="BR167" s="684" t="str">
        <f t="shared" si="91"/>
        <v/>
      </c>
      <c r="BS167" s="691" t="str">
        <f t="shared" si="92"/>
        <v/>
      </c>
      <c r="BU167" s="692" t="str">
        <f>IF(AH167="","",AH167*References!$B$47)</f>
        <v/>
      </c>
      <c r="BV167" s="693" t="str">
        <f>IF(AI167="","",AI167*References!$B$47)</f>
        <v/>
      </c>
      <c r="BW167" s="693" t="str">
        <f>IF(AJ167="","",AJ167*References!$B$47)</f>
        <v/>
      </c>
      <c r="BX167" s="682">
        <f>IF(AK167="","",AK167*References!$B$47)</f>
        <v>0</v>
      </c>
      <c r="BZ167" s="692">
        <f t="shared" si="93"/>
        <v>0</v>
      </c>
      <c r="CA167" s="693">
        <f t="shared" si="94"/>
        <v>0</v>
      </c>
      <c r="CB167" s="693" t="str">
        <f t="shared" si="95"/>
        <v/>
      </c>
      <c r="CC167" s="693" t="str">
        <f t="shared" si="96"/>
        <v/>
      </c>
      <c r="CD167" s="682" t="str">
        <f t="shared" si="97"/>
        <v/>
      </c>
    </row>
    <row r="168" spans="2:82" x14ac:dyDescent="0.2">
      <c r="B168" s="669">
        <v>163</v>
      </c>
      <c r="C168" s="250" t="str">
        <f>IF('Customer Inputs'!$C178="","",'Customer Inputs'!$C178)</f>
        <v/>
      </c>
      <c r="D168" s="250" t="str">
        <f>IF(OR('Customer Inputs'!E178="",'Customer Inputs'!E178="No"),"",IF(F168="YES",References!$H$13,References!$H$12))</f>
        <v/>
      </c>
      <c r="E168" s="250" t="str">
        <f>IF(C168="","",'Customer Inputs'!$W178)</f>
        <v/>
      </c>
      <c r="F168" s="250" t="str">
        <f>IF(OR('Customer Inputs'!T178="",'Customer Inputs'!T178="No"),"","Yes")</f>
        <v/>
      </c>
      <c r="G168" s="251" t="str">
        <f>IF(C168="","",'Customer Inputs'!$M178)</f>
        <v/>
      </c>
      <c r="H168" s="251" t="str">
        <f t="shared" si="70"/>
        <v/>
      </c>
      <c r="I168" s="251" t="str">
        <f>IF(C168="","",'Customer Inputs'!$K178)</f>
        <v/>
      </c>
      <c r="J168" s="251" t="str">
        <f t="shared" si="71"/>
        <v/>
      </c>
      <c r="K168" s="251" t="str">
        <f t="shared" si="72"/>
        <v/>
      </c>
      <c r="L168" s="251" t="str">
        <f>IF(OR(D168="",'Customer Inputs'!$L178=""),"",'Customer Inputs'!$L178)</f>
        <v/>
      </c>
      <c r="M168" s="251" t="str">
        <f>IF(AND(C168="",D168=""),"",'Customer Inputs'!$AD178)</f>
        <v/>
      </c>
      <c r="N168" s="251" t="str">
        <f t="shared" si="73"/>
        <v/>
      </c>
      <c r="O168" s="690" t="str">
        <f>IF(AND(C168="",D168=""),"",'Customer Inputs'!$AB178)</f>
        <v/>
      </c>
      <c r="P168" s="251" t="str">
        <f>IF(OR(AA168=0,AA168&lt;0),"",IF(OR(C168="L734",C168="L734-P",C168="L744",C168="L744-P"),'Customer Inputs'!AB178,O168))</f>
        <v/>
      </c>
      <c r="Q168" s="251" t="str">
        <f t="shared" si="74"/>
        <v/>
      </c>
      <c r="R168" s="252" t="str">
        <f>IF(AND(C168="",D168=""),"",INDEX(References!$E$4:$E$65,MATCH('Customer Inputs'!$T$6,References!$D$4:$D$65,0)))</f>
        <v/>
      </c>
      <c r="S168" s="672" t="str">
        <f t="shared" si="100"/>
        <v/>
      </c>
      <c r="T168" s="673" t="str">
        <f t="shared" si="75"/>
        <v/>
      </c>
      <c r="U168" s="674" t="str">
        <f>IF(OR(M168=0,O168=0,'Customer Inputs'!Q178="",R168=0),"","PASS")</f>
        <v/>
      </c>
      <c r="V168" s="674" t="str">
        <f>IF(ADMIN!AE168="YES","YES",IF(ADMIN!AE168="NO","NO",""))</f>
        <v/>
      </c>
      <c r="W168" s="674" t="str">
        <f t="shared" si="76"/>
        <v/>
      </c>
      <c r="X168" s="674" t="str">
        <f t="shared" si="77"/>
        <v/>
      </c>
      <c r="Y168" s="674" t="str">
        <f t="shared" si="78"/>
        <v/>
      </c>
      <c r="Z168" s="255" t="str">
        <f>IF(AND(C168="",D168=""),"",IF(C168="",INDEX(References!$J$4:$J$13,MATCH(Calculations!$D168,References!H$4:$H$13,0)),(INDEX(References!$J$4:$J$13,MATCH(Calculations!$C168,References!H$4:$H$13,0)))))</f>
        <v/>
      </c>
      <c r="AA168" s="675" t="str">
        <f t="shared" si="79"/>
        <v/>
      </c>
      <c r="AB168" s="256" t="str">
        <f t="shared" si="80"/>
        <v/>
      </c>
      <c r="AC168" s="676" t="str">
        <f>IF(OR(C168="",I168=""),"",IF(U168="PASS",ROUND(AA168/X168,References!$B$23),IF(NOT(V168="YES"),0,ROUND(AA168/X168,References!$B$23))))</f>
        <v/>
      </c>
      <c r="AD168" s="676" t="str">
        <f>IF(AND(C168="",D168=""),"",IF(OR(D168=0,L168=0,Y168=""),0,ROUND(AB168/Y168,References!$B$23)))</f>
        <v/>
      </c>
      <c r="AE168" s="256" t="str">
        <f>IF(OR(C168="",I168=""),"",IF(U168="PASS",ROUND(AC168*X168,References!$B$23),IF(NOT(V168="YES"),0,ROUND(AC168*X168,References!$B$23))))</f>
        <v/>
      </c>
      <c r="AF168" s="256" t="str">
        <f>IF(AND(C168="",D168=""),"",IF(OR(D168=0,L168=0,Y168=""),0,ROUND(AD168*Y168,References!$B$23)))</f>
        <v/>
      </c>
      <c r="AG168" s="257" t="str">
        <f>IF(AND(C168="",D168=""),"",IF(C168="",INDEX(References!$K$4:$K$13,MATCH(Calculations!$D168,References!$H$4:$H$13,0)),INDEX(References!$K$4:$K$13,MATCH(Calculations!C168,References!$H$4:$H$13,0))))</f>
        <v/>
      </c>
      <c r="AH168" s="256" t="str">
        <f t="shared" si="98"/>
        <v/>
      </c>
      <c r="AI168" s="256" t="str">
        <f t="shared" si="99"/>
        <v/>
      </c>
      <c r="AJ168" s="257" t="str">
        <f>IF(OR(C168="",I168=""),"",IF(U168="PASS",ROUND(AH168/X168,References!$B$22),IF(NOT(V168="YES"),0,ROUND(AH168/X168,References!$B$22))))</f>
        <v/>
      </c>
      <c r="AK168" s="257">
        <f>IF(OR(D168="",L168=""),0,ROUND(AI168/Y168,References!$B$22))</f>
        <v>0</v>
      </c>
      <c r="AL168" s="258">
        <f>IF(OR(C168="",I168=""),0,IF(U168="PASS",ROUND(AJ168*X168,References!$B$22)))</f>
        <v>0</v>
      </c>
      <c r="AM168" s="258">
        <f>IF(OR(D168="",L168=""),0,IF(U168="PASS",ROUND(AK168*Y168,References!$B$22)))</f>
        <v>0</v>
      </c>
      <c r="AN168" s="258" t="str">
        <f t="shared" si="81"/>
        <v/>
      </c>
      <c r="AO168" s="259" t="str">
        <f>IF(D168="","",IF('Customer Information'!$L$15="Yes",(INDEX(References!$H$4:$AG$13,MATCH(Calculations!D168,References!$H$4:$H$13,0),25)),IF('Customer Information'!$L$15="No",(INDEX(References!$H$4:$AG$13,MATCH(Calculations!D168,References!$H$4:$H$13,0),24)))))</f>
        <v/>
      </c>
      <c r="AP168" s="541" t="str">
        <f>IF(C168="","",IF('Customer Information'!$L$15="Yes",(INDEX(References!$H$4:$AG$13,MATCH(Calculations!C168,References!$H$4:$H$13,0),25)),IF('Customer Information'!$L$15="No",(INDEX(References!$H$4:$AG$13,MATCH(Calculations!C168,References!$H$4:$H$13,0),24)))))</f>
        <v/>
      </c>
      <c r="AQ168" s="677" t="str">
        <f t="shared" si="82"/>
        <v/>
      </c>
      <c r="AR168" s="541" t="str">
        <f t="shared" si="83"/>
        <v/>
      </c>
      <c r="AS168" s="541">
        <f>IF(D168="",0,INDEX(References!$AG$4:$AG$13,MATCH(D168,References!$H$4:$H$13,0)))</f>
        <v>0</v>
      </c>
      <c r="AT168" s="541">
        <f>IF(C168="",0,INDEX(References!$AG$4:$AG$12,MATCH(C168,References!$H$4:$H$12,0)))</f>
        <v>0</v>
      </c>
      <c r="AU168" s="677" t="str">
        <f t="shared" si="84"/>
        <v/>
      </c>
      <c r="AV168" s="541" t="str">
        <f t="shared" si="85"/>
        <v/>
      </c>
      <c r="AW168" s="678" t="str">
        <f t="shared" si="86"/>
        <v/>
      </c>
      <c r="AX168" s="249"/>
      <c r="AY168" s="679" t="str">
        <f>IF(C168="","",INDEX(References!$I$4:$I$13,MATCH(Calculations!C168,References!$H$4:$H$13,0)))</f>
        <v/>
      </c>
      <c r="AZ168" s="680" t="str">
        <f>IF(C168="","",INDEX(References!$M$4:$M$13,MATCH(Calculations!C168,References!$H$4:$H$13,0)))</f>
        <v/>
      </c>
      <c r="BA168" s="680" t="str">
        <f>IF(C168="","",INDEX(References!$N$4:$N$13,MATCH(Calculations!C168,References!$H$4:$H$13,0)))</f>
        <v/>
      </c>
      <c r="BB168" s="681" t="str">
        <f>IF(C168="","",(AC168*AY168)/(1-INDEX(References!$O$4:$O$13,MATCH(Calculations!C168,References!$H$4:$H$13,0)))*((1-AZ168)*(1+BA168)))</f>
        <v/>
      </c>
      <c r="BC168" s="682" t="str">
        <f>IF(C168="","",(AJ168/(1-INDEX(References!$P$4:$P$13,MATCH(Calculations!C168,References!$H$4:$H$13,0)))*((1-AZ168)*(1+BA168))))</f>
        <v/>
      </c>
      <c r="BE168" s="683" t="str">
        <f>IF(D168="","",(INDEX(References!$I$4:$I$13,MATCH(Calculations!D168,References!$H$4:$H$13,0))))</f>
        <v/>
      </c>
      <c r="BF168" s="680" t="str">
        <f>IF(D168="","",INDEX(References!$M$4:$M$13,MATCH(Calculations!D168,References!$H$4:$H$13,0)))</f>
        <v/>
      </c>
      <c r="BG168" s="680" t="str">
        <f>IF(D168="","",INDEX(References!$N$4:$N$13,MATCH(Calculations!D168,References!$H$4:$H$13,0)))</f>
        <v/>
      </c>
      <c r="BH168" s="681" t="str">
        <f>IF(D168="","",(AD168*BE168)/(1-INDEX(References!$O$4:$O$13,MATCH(Calculations!D168,References!$H$4:$H$13,0)))*((1-BF168)*(1+BG168)))</f>
        <v/>
      </c>
      <c r="BI168" s="682" t="str">
        <f>IF(D168="","",AK168/(1-INDEX(References!$P$4:$P$13,MATCH(Calculations!D168,References!$H$4:$H$13,0)))*((1-BF168)*(1+BG168)))</f>
        <v/>
      </c>
      <c r="BK168" s="679" t="str">
        <f t="shared" si="87"/>
        <v/>
      </c>
      <c r="BL168" s="680" t="str">
        <f t="shared" si="88"/>
        <v/>
      </c>
      <c r="BM168" s="680" t="str">
        <f>IF(OR(C168="",I168=""),"",IF(U168="PASS",ROUND(BK168/X168,References!$B$22),IF(NOT(V168="YES"),0,ROUND(BK168/X168,References!$B$22))))</f>
        <v/>
      </c>
      <c r="BN168" s="680">
        <f>IF(OR(D168="",L168=""),0,ROUND(BL168/Y168,References!$B$22))</f>
        <v>0</v>
      </c>
      <c r="BO168" s="684" t="str">
        <f>IF(AND(C168="",D168=""),"",IF(C168="",INDEX(References!#REF!,MATCH(Calculations!$D168,References!#REF!,0)),(INDEX(References!$L$4:$L$13,MATCH(Calculations!$C168,References!$H$4:$H$13,0)))))</f>
        <v/>
      </c>
      <c r="BP168" s="684" t="str">
        <f t="shared" si="89"/>
        <v/>
      </c>
      <c r="BQ168" s="684" t="str">
        <f t="shared" si="90"/>
        <v/>
      </c>
      <c r="BR168" s="684" t="str">
        <f t="shared" si="91"/>
        <v/>
      </c>
      <c r="BS168" s="691" t="str">
        <f t="shared" si="92"/>
        <v/>
      </c>
      <c r="BU168" s="692" t="str">
        <f>IF(AH168="","",AH168*References!$B$47)</f>
        <v/>
      </c>
      <c r="BV168" s="693" t="str">
        <f>IF(AI168="","",AI168*References!$B$47)</f>
        <v/>
      </c>
      <c r="BW168" s="693" t="str">
        <f>IF(AJ168="","",AJ168*References!$B$47)</f>
        <v/>
      </c>
      <c r="BX168" s="682">
        <f>IF(AK168="","",AK168*References!$B$47)</f>
        <v>0</v>
      </c>
      <c r="BZ168" s="692">
        <f t="shared" si="93"/>
        <v>0</v>
      </c>
      <c r="CA168" s="693">
        <f t="shared" si="94"/>
        <v>0</v>
      </c>
      <c r="CB168" s="693" t="str">
        <f t="shared" si="95"/>
        <v/>
      </c>
      <c r="CC168" s="693" t="str">
        <f t="shared" si="96"/>
        <v/>
      </c>
      <c r="CD168" s="682" t="str">
        <f t="shared" si="97"/>
        <v/>
      </c>
    </row>
    <row r="169" spans="2:82" x14ac:dyDescent="0.2">
      <c r="B169" s="669">
        <v>164</v>
      </c>
      <c r="C169" s="250" t="str">
        <f>IF('Customer Inputs'!$C179="","",'Customer Inputs'!$C179)</f>
        <v/>
      </c>
      <c r="D169" s="250" t="str">
        <f>IF(OR('Customer Inputs'!E179="",'Customer Inputs'!E179="No"),"",IF(F169="YES",References!$H$13,References!$H$12))</f>
        <v/>
      </c>
      <c r="E169" s="250" t="str">
        <f>IF(C169="","",'Customer Inputs'!$W179)</f>
        <v/>
      </c>
      <c r="F169" s="250" t="str">
        <f>IF(OR('Customer Inputs'!T179="",'Customer Inputs'!T179="No"),"","Yes")</f>
        <v/>
      </c>
      <c r="G169" s="251" t="str">
        <f>IF(C169="","",'Customer Inputs'!$M179)</f>
        <v/>
      </c>
      <c r="H169" s="251" t="str">
        <f t="shared" si="70"/>
        <v/>
      </c>
      <c r="I169" s="251" t="str">
        <f>IF(C169="","",'Customer Inputs'!$K179)</f>
        <v/>
      </c>
      <c r="J169" s="251" t="str">
        <f t="shared" si="71"/>
        <v/>
      </c>
      <c r="K169" s="251" t="str">
        <f t="shared" si="72"/>
        <v/>
      </c>
      <c r="L169" s="251" t="str">
        <f>IF(OR(D169="",'Customer Inputs'!$L179=""),"",'Customer Inputs'!$L179)</f>
        <v/>
      </c>
      <c r="M169" s="251" t="str">
        <f>IF(AND(C169="",D169=""),"",'Customer Inputs'!$AD179)</f>
        <v/>
      </c>
      <c r="N169" s="251" t="str">
        <f t="shared" si="73"/>
        <v/>
      </c>
      <c r="O169" s="690" t="str">
        <f>IF(AND(C169="",D169=""),"",'Customer Inputs'!$AB179)</f>
        <v/>
      </c>
      <c r="P169" s="251" t="str">
        <f>IF(OR(AA169=0,AA169&lt;0),"",IF(OR(C169="L734",C169="L734-P",C169="L744",C169="L744-P"),'Customer Inputs'!AB179,O169))</f>
        <v/>
      </c>
      <c r="Q169" s="251" t="str">
        <f t="shared" si="74"/>
        <v/>
      </c>
      <c r="R169" s="252" t="str">
        <f>IF(AND(C169="",D169=""),"",INDEX(References!$E$4:$E$65,MATCH('Customer Inputs'!$T$6,References!$D$4:$D$65,0)))</f>
        <v/>
      </c>
      <c r="S169" s="672" t="str">
        <f t="shared" si="100"/>
        <v/>
      </c>
      <c r="T169" s="673" t="str">
        <f t="shared" si="75"/>
        <v/>
      </c>
      <c r="U169" s="674" t="str">
        <f>IF(OR(M169=0,O169=0,'Customer Inputs'!Q179="",R169=0),"","PASS")</f>
        <v/>
      </c>
      <c r="V169" s="674" t="str">
        <f>IF(ADMIN!AE169="YES","YES",IF(ADMIN!AE169="NO","NO",""))</f>
        <v/>
      </c>
      <c r="W169" s="674" t="str">
        <f t="shared" si="76"/>
        <v/>
      </c>
      <c r="X169" s="674" t="str">
        <f t="shared" si="77"/>
        <v/>
      </c>
      <c r="Y169" s="674" t="str">
        <f t="shared" si="78"/>
        <v/>
      </c>
      <c r="Z169" s="255" t="str">
        <f>IF(AND(C169="",D169=""),"",IF(C169="",INDEX(References!$J$4:$J$13,MATCH(Calculations!$D169,References!H$4:$H$13,0)),(INDEX(References!$J$4:$J$13,MATCH(Calculations!$C169,References!H$4:$H$13,0)))))</f>
        <v/>
      </c>
      <c r="AA169" s="675" t="str">
        <f t="shared" si="79"/>
        <v/>
      </c>
      <c r="AB169" s="256" t="str">
        <f t="shared" si="80"/>
        <v/>
      </c>
      <c r="AC169" s="676" t="str">
        <f>IF(OR(C169="",I169=""),"",IF(U169="PASS",ROUND(AA169/X169,References!$B$23),IF(NOT(V169="YES"),0,ROUND(AA169/X169,References!$B$23))))</f>
        <v/>
      </c>
      <c r="AD169" s="676" t="str">
        <f>IF(AND(C169="",D169=""),"",IF(OR(D169=0,L169=0,Y169=""),0,ROUND(AB169/Y169,References!$B$23)))</f>
        <v/>
      </c>
      <c r="AE169" s="256" t="str">
        <f>IF(OR(C169="",I169=""),"",IF(U169="PASS",ROUND(AC169*X169,References!$B$23),IF(NOT(V169="YES"),0,ROUND(AC169*X169,References!$B$23))))</f>
        <v/>
      </c>
      <c r="AF169" s="256" t="str">
        <f>IF(AND(C169="",D169=""),"",IF(OR(D169=0,L169=0,Y169=""),0,ROUND(AD169*Y169,References!$B$23)))</f>
        <v/>
      </c>
      <c r="AG169" s="257" t="str">
        <f>IF(AND(C169="",D169=""),"",IF(C169="",INDEX(References!$K$4:$K$13,MATCH(Calculations!$D169,References!$H$4:$H$13,0)),INDEX(References!$K$4:$K$13,MATCH(Calculations!C169,References!$H$4:$H$13,0))))</f>
        <v/>
      </c>
      <c r="AH169" s="256" t="str">
        <f t="shared" si="98"/>
        <v/>
      </c>
      <c r="AI169" s="256" t="str">
        <f t="shared" si="99"/>
        <v/>
      </c>
      <c r="AJ169" s="257" t="str">
        <f>IF(OR(C169="",I169=""),"",IF(U169="PASS",ROUND(AH169/X169,References!$B$22),IF(NOT(V169="YES"),0,ROUND(AH169/X169,References!$B$22))))</f>
        <v/>
      </c>
      <c r="AK169" s="257">
        <f>IF(OR(D169="",L169=""),0,ROUND(AI169/Y169,References!$B$22))</f>
        <v>0</v>
      </c>
      <c r="AL169" s="258">
        <f>IF(OR(C169="",I169=""),0,IF(U169="PASS",ROUND(AJ169*X169,References!$B$22)))</f>
        <v>0</v>
      </c>
      <c r="AM169" s="258">
        <f>IF(OR(D169="",L169=""),0,IF(U169="PASS",ROUND(AK169*Y169,References!$B$22)))</f>
        <v>0</v>
      </c>
      <c r="AN169" s="258" t="str">
        <f t="shared" si="81"/>
        <v/>
      </c>
      <c r="AO169" s="259" t="str">
        <f>IF(D169="","",IF('Customer Information'!$L$15="Yes",(INDEX(References!$H$4:$AG$13,MATCH(Calculations!D169,References!$H$4:$H$13,0),25)),IF('Customer Information'!$L$15="No",(INDEX(References!$H$4:$AG$13,MATCH(Calculations!D169,References!$H$4:$H$13,0),24)))))</f>
        <v/>
      </c>
      <c r="AP169" s="541" t="str">
        <f>IF(C169="","",IF('Customer Information'!$L$15="Yes",(INDEX(References!$H$4:$AG$13,MATCH(Calculations!C169,References!$H$4:$H$13,0),25)),IF('Customer Information'!$L$15="No",(INDEX(References!$H$4:$AG$13,MATCH(Calculations!C169,References!$H$4:$H$13,0),24)))))</f>
        <v/>
      </c>
      <c r="AQ169" s="677" t="str">
        <f t="shared" si="82"/>
        <v/>
      </c>
      <c r="AR169" s="541" t="str">
        <f t="shared" si="83"/>
        <v/>
      </c>
      <c r="AS169" s="541">
        <f>IF(D169="",0,INDEX(References!$AG$4:$AG$13,MATCH(D169,References!$H$4:$H$13,0)))</f>
        <v>0</v>
      </c>
      <c r="AT169" s="541">
        <f>IF(C169="",0,INDEX(References!$AG$4:$AG$12,MATCH(C169,References!$H$4:$H$12,0)))</f>
        <v>0</v>
      </c>
      <c r="AU169" s="677" t="str">
        <f t="shared" si="84"/>
        <v/>
      </c>
      <c r="AV169" s="541" t="str">
        <f t="shared" si="85"/>
        <v/>
      </c>
      <c r="AW169" s="678" t="str">
        <f t="shared" si="86"/>
        <v/>
      </c>
      <c r="AX169" s="249"/>
      <c r="AY169" s="679" t="str">
        <f>IF(C169="","",INDEX(References!$I$4:$I$13,MATCH(Calculations!C169,References!$H$4:$H$13,0)))</f>
        <v/>
      </c>
      <c r="AZ169" s="680" t="str">
        <f>IF(C169="","",INDEX(References!$M$4:$M$13,MATCH(Calculations!C169,References!$H$4:$H$13,0)))</f>
        <v/>
      </c>
      <c r="BA169" s="680" t="str">
        <f>IF(C169="","",INDEX(References!$N$4:$N$13,MATCH(Calculations!C169,References!$H$4:$H$13,0)))</f>
        <v/>
      </c>
      <c r="BB169" s="681" t="str">
        <f>IF(C169="","",(AC169*AY169)/(1-INDEX(References!$O$4:$O$13,MATCH(Calculations!C169,References!$H$4:$H$13,0)))*((1-AZ169)*(1+BA169)))</f>
        <v/>
      </c>
      <c r="BC169" s="682" t="str">
        <f>IF(C169="","",(AJ169/(1-INDEX(References!$P$4:$P$13,MATCH(Calculations!C169,References!$H$4:$H$13,0)))*((1-AZ169)*(1+BA169))))</f>
        <v/>
      </c>
      <c r="BE169" s="683" t="str">
        <f>IF(D169="","",(INDEX(References!$I$4:$I$13,MATCH(Calculations!D169,References!$H$4:$H$13,0))))</f>
        <v/>
      </c>
      <c r="BF169" s="680" t="str">
        <f>IF(D169="","",INDEX(References!$M$4:$M$13,MATCH(Calculations!D169,References!$H$4:$H$13,0)))</f>
        <v/>
      </c>
      <c r="BG169" s="680" t="str">
        <f>IF(D169="","",INDEX(References!$N$4:$N$13,MATCH(Calculations!D169,References!$H$4:$H$13,0)))</f>
        <v/>
      </c>
      <c r="BH169" s="681" t="str">
        <f>IF(D169="","",(AD169*BE169)/(1-INDEX(References!$O$4:$O$13,MATCH(Calculations!D169,References!$H$4:$H$13,0)))*((1-BF169)*(1+BG169)))</f>
        <v/>
      </c>
      <c r="BI169" s="682" t="str">
        <f>IF(D169="","",AK169/(1-INDEX(References!$P$4:$P$13,MATCH(Calculations!D169,References!$H$4:$H$13,0)))*((1-BF169)*(1+BG169)))</f>
        <v/>
      </c>
      <c r="BK169" s="679" t="str">
        <f t="shared" si="87"/>
        <v/>
      </c>
      <c r="BL169" s="680" t="str">
        <f t="shared" si="88"/>
        <v/>
      </c>
      <c r="BM169" s="680" t="str">
        <f>IF(OR(C169="",I169=""),"",IF(U169="PASS",ROUND(BK169/X169,References!$B$22),IF(NOT(V169="YES"),0,ROUND(BK169/X169,References!$B$22))))</f>
        <v/>
      </c>
      <c r="BN169" s="680">
        <f>IF(OR(D169="",L169=""),0,ROUND(BL169/Y169,References!$B$22))</f>
        <v>0</v>
      </c>
      <c r="BO169" s="684" t="str">
        <f>IF(AND(C169="",D169=""),"",IF(C169="",INDEX(References!#REF!,MATCH(Calculations!$D169,References!#REF!,0)),(INDEX(References!$L$4:$L$13,MATCH(Calculations!$C169,References!$H$4:$H$13,0)))))</f>
        <v/>
      </c>
      <c r="BP169" s="684" t="str">
        <f t="shared" si="89"/>
        <v/>
      </c>
      <c r="BQ169" s="684" t="str">
        <f t="shared" si="90"/>
        <v/>
      </c>
      <c r="BR169" s="684" t="str">
        <f t="shared" si="91"/>
        <v/>
      </c>
      <c r="BS169" s="691" t="str">
        <f t="shared" si="92"/>
        <v/>
      </c>
      <c r="BU169" s="692" t="str">
        <f>IF(AH169="","",AH169*References!$B$47)</f>
        <v/>
      </c>
      <c r="BV169" s="693" t="str">
        <f>IF(AI169="","",AI169*References!$B$47)</f>
        <v/>
      </c>
      <c r="BW169" s="693" t="str">
        <f>IF(AJ169="","",AJ169*References!$B$47)</f>
        <v/>
      </c>
      <c r="BX169" s="682">
        <f>IF(AK169="","",AK169*References!$B$47)</f>
        <v>0</v>
      </c>
      <c r="BZ169" s="692">
        <f t="shared" si="93"/>
        <v>0</v>
      </c>
      <c r="CA169" s="693">
        <f t="shared" si="94"/>
        <v>0</v>
      </c>
      <c r="CB169" s="693" t="str">
        <f t="shared" si="95"/>
        <v/>
      </c>
      <c r="CC169" s="693" t="str">
        <f t="shared" si="96"/>
        <v/>
      </c>
      <c r="CD169" s="682" t="str">
        <f t="shared" si="97"/>
        <v/>
      </c>
    </row>
    <row r="170" spans="2:82" x14ac:dyDescent="0.2">
      <c r="B170" s="669">
        <v>165</v>
      </c>
      <c r="C170" s="250" t="str">
        <f>IF('Customer Inputs'!$C180="","",'Customer Inputs'!$C180)</f>
        <v/>
      </c>
      <c r="D170" s="250" t="str">
        <f>IF(OR('Customer Inputs'!E180="",'Customer Inputs'!E180="No"),"",IF(F170="YES",References!$H$13,References!$H$12))</f>
        <v/>
      </c>
      <c r="E170" s="250" t="str">
        <f>IF(C170="","",'Customer Inputs'!$W180)</f>
        <v/>
      </c>
      <c r="F170" s="250" t="str">
        <f>IF(OR('Customer Inputs'!T180="",'Customer Inputs'!T180="No"),"","Yes")</f>
        <v/>
      </c>
      <c r="G170" s="251" t="str">
        <f>IF(C170="","",'Customer Inputs'!$M180)</f>
        <v/>
      </c>
      <c r="H170" s="251" t="str">
        <f t="shared" si="70"/>
        <v/>
      </c>
      <c r="I170" s="251" t="str">
        <f>IF(C170="","",'Customer Inputs'!$K180)</f>
        <v/>
      </c>
      <c r="J170" s="251" t="str">
        <f t="shared" si="71"/>
        <v/>
      </c>
      <c r="K170" s="251" t="str">
        <f t="shared" si="72"/>
        <v/>
      </c>
      <c r="L170" s="251" t="str">
        <f>IF(OR(D170="",'Customer Inputs'!$L180=""),"",'Customer Inputs'!$L180)</f>
        <v/>
      </c>
      <c r="M170" s="251" t="str">
        <f>IF(AND(C170="",D170=""),"",'Customer Inputs'!$AD180)</f>
        <v/>
      </c>
      <c r="N170" s="251" t="str">
        <f t="shared" si="73"/>
        <v/>
      </c>
      <c r="O170" s="690" t="str">
        <f>IF(AND(C170="",D170=""),"",'Customer Inputs'!$AB180)</f>
        <v/>
      </c>
      <c r="P170" s="251" t="str">
        <f>IF(OR(AA170=0,AA170&lt;0),"",IF(OR(C170="L734",C170="L734-P",C170="L744",C170="L744-P"),'Customer Inputs'!AB180,O170))</f>
        <v/>
      </c>
      <c r="Q170" s="251" t="str">
        <f t="shared" si="74"/>
        <v/>
      </c>
      <c r="R170" s="252" t="str">
        <f>IF(AND(C170="",D170=""),"",INDEX(References!$E$4:$E$65,MATCH('Customer Inputs'!$T$6,References!$D$4:$D$65,0)))</f>
        <v/>
      </c>
      <c r="S170" s="672" t="str">
        <f t="shared" si="100"/>
        <v/>
      </c>
      <c r="T170" s="673" t="str">
        <f t="shared" si="75"/>
        <v/>
      </c>
      <c r="U170" s="674" t="str">
        <f>IF(OR(M170=0,O170=0,'Customer Inputs'!Q180="",R170=0),"","PASS")</f>
        <v/>
      </c>
      <c r="V170" s="674" t="str">
        <f>IF(ADMIN!AE170="YES","YES",IF(ADMIN!AE170="NO","NO",""))</f>
        <v/>
      </c>
      <c r="W170" s="674" t="str">
        <f t="shared" si="76"/>
        <v/>
      </c>
      <c r="X170" s="674" t="str">
        <f t="shared" si="77"/>
        <v/>
      </c>
      <c r="Y170" s="674" t="str">
        <f t="shared" si="78"/>
        <v/>
      </c>
      <c r="Z170" s="255" t="str">
        <f>IF(AND(C170="",D170=""),"",IF(C170="",INDEX(References!$J$4:$J$13,MATCH(Calculations!$D170,References!H$4:$H$13,0)),(INDEX(References!$J$4:$J$13,MATCH(Calculations!$C170,References!H$4:$H$13,0)))))</f>
        <v/>
      </c>
      <c r="AA170" s="675" t="str">
        <f t="shared" si="79"/>
        <v/>
      </c>
      <c r="AB170" s="256" t="str">
        <f t="shared" si="80"/>
        <v/>
      </c>
      <c r="AC170" s="676" t="str">
        <f>IF(OR(C170="",I170=""),"",IF(U170="PASS",ROUND(AA170/X170,References!$B$23),IF(NOT(V170="YES"),0,ROUND(AA170/X170,References!$B$23))))</f>
        <v/>
      </c>
      <c r="AD170" s="676" t="str">
        <f>IF(AND(C170="",D170=""),"",IF(OR(D170=0,L170=0,Y170=""),0,ROUND(AB170/Y170,References!$B$23)))</f>
        <v/>
      </c>
      <c r="AE170" s="256" t="str">
        <f>IF(OR(C170="",I170=""),"",IF(U170="PASS",ROUND(AC170*X170,References!$B$23),IF(NOT(V170="YES"),0,ROUND(AC170*X170,References!$B$23))))</f>
        <v/>
      </c>
      <c r="AF170" s="256" t="str">
        <f>IF(AND(C170="",D170=""),"",IF(OR(D170=0,L170=0,Y170=""),0,ROUND(AD170*Y170,References!$B$23)))</f>
        <v/>
      </c>
      <c r="AG170" s="257" t="str">
        <f>IF(AND(C170="",D170=""),"",IF(C170="",INDEX(References!$K$4:$K$13,MATCH(Calculations!$D170,References!$H$4:$H$13,0)),INDEX(References!$K$4:$K$13,MATCH(Calculations!C170,References!$H$4:$H$13,0))))</f>
        <v/>
      </c>
      <c r="AH170" s="256" t="str">
        <f t="shared" si="98"/>
        <v/>
      </c>
      <c r="AI170" s="256" t="str">
        <f t="shared" si="99"/>
        <v/>
      </c>
      <c r="AJ170" s="257" t="str">
        <f>IF(OR(C170="",I170=""),"",IF(U170="PASS",ROUND(AH170/X170,References!$B$22),IF(NOT(V170="YES"),0,ROUND(AH170/X170,References!$B$22))))</f>
        <v/>
      </c>
      <c r="AK170" s="257">
        <f>IF(OR(D170="",L170=""),0,ROUND(AI170/Y170,References!$B$22))</f>
        <v>0</v>
      </c>
      <c r="AL170" s="258">
        <f>IF(OR(C170="",I170=""),0,IF(U170="PASS",ROUND(AJ170*X170,References!$B$22)))</f>
        <v>0</v>
      </c>
      <c r="AM170" s="258">
        <f>IF(OR(D170="",L170=""),0,IF(U170="PASS",ROUND(AK170*Y170,References!$B$22)))</f>
        <v>0</v>
      </c>
      <c r="AN170" s="258" t="str">
        <f t="shared" si="81"/>
        <v/>
      </c>
      <c r="AO170" s="259" t="str">
        <f>IF(D170="","",IF('Customer Information'!$L$15="Yes",(INDEX(References!$H$4:$AG$13,MATCH(Calculations!D170,References!$H$4:$H$13,0),25)),IF('Customer Information'!$L$15="No",(INDEX(References!$H$4:$AG$13,MATCH(Calculations!D170,References!$H$4:$H$13,0),24)))))</f>
        <v/>
      </c>
      <c r="AP170" s="541" t="str">
        <f>IF(C170="","",IF('Customer Information'!$L$15="Yes",(INDEX(References!$H$4:$AG$13,MATCH(Calculations!C170,References!$H$4:$H$13,0),25)),IF('Customer Information'!$L$15="No",(INDEX(References!$H$4:$AG$13,MATCH(Calculations!C170,References!$H$4:$H$13,0),24)))))</f>
        <v/>
      </c>
      <c r="AQ170" s="677" t="str">
        <f t="shared" si="82"/>
        <v/>
      </c>
      <c r="AR170" s="541" t="str">
        <f t="shared" si="83"/>
        <v/>
      </c>
      <c r="AS170" s="541">
        <f>IF(D170="",0,INDEX(References!$AG$4:$AG$13,MATCH(D170,References!$H$4:$H$13,0)))</f>
        <v>0</v>
      </c>
      <c r="AT170" s="541">
        <f>IF(C170="",0,INDEX(References!$AG$4:$AG$12,MATCH(C170,References!$H$4:$H$12,0)))</f>
        <v>0</v>
      </c>
      <c r="AU170" s="677" t="str">
        <f t="shared" si="84"/>
        <v/>
      </c>
      <c r="AV170" s="541" t="str">
        <f t="shared" si="85"/>
        <v/>
      </c>
      <c r="AW170" s="678" t="str">
        <f t="shared" si="86"/>
        <v/>
      </c>
      <c r="AX170" s="249"/>
      <c r="AY170" s="679" t="str">
        <f>IF(C170="","",INDEX(References!$I$4:$I$13,MATCH(Calculations!C170,References!$H$4:$H$13,0)))</f>
        <v/>
      </c>
      <c r="AZ170" s="680" t="str">
        <f>IF(C170="","",INDEX(References!$M$4:$M$13,MATCH(Calculations!C170,References!$H$4:$H$13,0)))</f>
        <v/>
      </c>
      <c r="BA170" s="680" t="str">
        <f>IF(C170="","",INDEX(References!$N$4:$N$13,MATCH(Calculations!C170,References!$H$4:$H$13,0)))</f>
        <v/>
      </c>
      <c r="BB170" s="681" t="str">
        <f>IF(C170="","",(AC170*AY170)/(1-INDEX(References!$O$4:$O$13,MATCH(Calculations!C170,References!$H$4:$H$13,0)))*((1-AZ170)*(1+BA170)))</f>
        <v/>
      </c>
      <c r="BC170" s="682" t="str">
        <f>IF(C170="","",(AJ170/(1-INDEX(References!$P$4:$P$13,MATCH(Calculations!C170,References!$H$4:$H$13,0)))*((1-AZ170)*(1+BA170))))</f>
        <v/>
      </c>
      <c r="BE170" s="683" t="str">
        <f>IF(D170="","",(INDEX(References!$I$4:$I$13,MATCH(Calculations!D170,References!$H$4:$H$13,0))))</f>
        <v/>
      </c>
      <c r="BF170" s="680" t="str">
        <f>IF(D170="","",INDEX(References!$M$4:$M$13,MATCH(Calculations!D170,References!$H$4:$H$13,0)))</f>
        <v/>
      </c>
      <c r="BG170" s="680" t="str">
        <f>IF(D170="","",INDEX(References!$N$4:$N$13,MATCH(Calculations!D170,References!$H$4:$H$13,0)))</f>
        <v/>
      </c>
      <c r="BH170" s="681" t="str">
        <f>IF(D170="","",(AD170*BE170)/(1-INDEX(References!$O$4:$O$13,MATCH(Calculations!D170,References!$H$4:$H$13,0)))*((1-BF170)*(1+BG170)))</f>
        <v/>
      </c>
      <c r="BI170" s="682" t="str">
        <f>IF(D170="","",AK170/(1-INDEX(References!$P$4:$P$13,MATCH(Calculations!D170,References!$H$4:$H$13,0)))*((1-BF170)*(1+BG170)))</f>
        <v/>
      </c>
      <c r="BK170" s="679" t="str">
        <f t="shared" si="87"/>
        <v/>
      </c>
      <c r="BL170" s="680" t="str">
        <f t="shared" si="88"/>
        <v/>
      </c>
      <c r="BM170" s="680" t="str">
        <f>IF(OR(C170="",I170=""),"",IF(U170="PASS",ROUND(BK170/X170,References!$B$22),IF(NOT(V170="YES"),0,ROUND(BK170/X170,References!$B$22))))</f>
        <v/>
      </c>
      <c r="BN170" s="680">
        <f>IF(OR(D170="",L170=""),0,ROUND(BL170/Y170,References!$B$22))</f>
        <v>0</v>
      </c>
      <c r="BO170" s="684" t="str">
        <f>IF(AND(C170="",D170=""),"",IF(C170="",INDEX(References!#REF!,MATCH(Calculations!$D170,References!#REF!,0)),(INDEX(References!$L$4:$L$13,MATCH(Calculations!$C170,References!$H$4:$H$13,0)))))</f>
        <v/>
      </c>
      <c r="BP170" s="684" t="str">
        <f t="shared" si="89"/>
        <v/>
      </c>
      <c r="BQ170" s="684" t="str">
        <f t="shared" si="90"/>
        <v/>
      </c>
      <c r="BR170" s="684" t="str">
        <f t="shared" si="91"/>
        <v/>
      </c>
      <c r="BS170" s="691" t="str">
        <f t="shared" si="92"/>
        <v/>
      </c>
      <c r="BU170" s="692" t="str">
        <f>IF(AH170="","",AH170*References!$B$47)</f>
        <v/>
      </c>
      <c r="BV170" s="693" t="str">
        <f>IF(AI170="","",AI170*References!$B$47)</f>
        <v/>
      </c>
      <c r="BW170" s="693" t="str">
        <f>IF(AJ170="","",AJ170*References!$B$47)</f>
        <v/>
      </c>
      <c r="BX170" s="682">
        <f>IF(AK170="","",AK170*References!$B$47)</f>
        <v>0</v>
      </c>
      <c r="BZ170" s="692">
        <f t="shared" si="93"/>
        <v>0</v>
      </c>
      <c r="CA170" s="693">
        <f t="shared" si="94"/>
        <v>0</v>
      </c>
      <c r="CB170" s="693" t="str">
        <f t="shared" si="95"/>
        <v/>
      </c>
      <c r="CC170" s="693" t="str">
        <f t="shared" si="96"/>
        <v/>
      </c>
      <c r="CD170" s="682" t="str">
        <f t="shared" si="97"/>
        <v/>
      </c>
    </row>
    <row r="171" spans="2:82" x14ac:dyDescent="0.2">
      <c r="B171" s="669">
        <v>166</v>
      </c>
      <c r="C171" s="250" t="str">
        <f>IF('Customer Inputs'!$C181="","",'Customer Inputs'!$C181)</f>
        <v/>
      </c>
      <c r="D171" s="250" t="str">
        <f>IF(OR('Customer Inputs'!E181="",'Customer Inputs'!E181="No"),"",IF(F171="YES",References!$H$13,References!$H$12))</f>
        <v/>
      </c>
      <c r="E171" s="250" t="str">
        <f>IF(C171="","",'Customer Inputs'!$W181)</f>
        <v/>
      </c>
      <c r="F171" s="250" t="str">
        <f>IF(OR('Customer Inputs'!T181="",'Customer Inputs'!T181="No"),"","Yes")</f>
        <v/>
      </c>
      <c r="G171" s="251" t="str">
        <f>IF(C171="","",'Customer Inputs'!$M181)</f>
        <v/>
      </c>
      <c r="H171" s="251" t="str">
        <f t="shared" si="70"/>
        <v/>
      </c>
      <c r="I171" s="251" t="str">
        <f>IF(C171="","",'Customer Inputs'!$K181)</f>
        <v/>
      </c>
      <c r="J171" s="251" t="str">
        <f t="shared" si="71"/>
        <v/>
      </c>
      <c r="K171" s="251" t="str">
        <f t="shared" si="72"/>
        <v/>
      </c>
      <c r="L171" s="251" t="str">
        <f>IF(OR(D171="",'Customer Inputs'!$L181=""),"",'Customer Inputs'!$L181)</f>
        <v/>
      </c>
      <c r="M171" s="251" t="str">
        <f>IF(AND(C171="",D171=""),"",'Customer Inputs'!$AD181)</f>
        <v/>
      </c>
      <c r="N171" s="251" t="str">
        <f t="shared" si="73"/>
        <v/>
      </c>
      <c r="O171" s="690" t="str">
        <f>IF(AND(C171="",D171=""),"",'Customer Inputs'!$AB181)</f>
        <v/>
      </c>
      <c r="P171" s="251" t="str">
        <f>IF(OR(AA171=0,AA171&lt;0),"",IF(OR(C171="L734",C171="L734-P",C171="L744",C171="L744-P"),'Customer Inputs'!AB181,O171))</f>
        <v/>
      </c>
      <c r="Q171" s="251" t="str">
        <f t="shared" si="74"/>
        <v/>
      </c>
      <c r="R171" s="252" t="str">
        <f>IF(AND(C171="",D171=""),"",INDEX(References!$E$4:$E$65,MATCH('Customer Inputs'!$T$6,References!$D$4:$D$65,0)))</f>
        <v/>
      </c>
      <c r="S171" s="672" t="str">
        <f t="shared" si="100"/>
        <v/>
      </c>
      <c r="T171" s="673" t="str">
        <f t="shared" si="75"/>
        <v/>
      </c>
      <c r="U171" s="674" t="str">
        <f>IF(OR(M171=0,O171=0,'Customer Inputs'!Q181="",R171=0),"","PASS")</f>
        <v/>
      </c>
      <c r="V171" s="674" t="str">
        <f>IF(ADMIN!AE171="YES","YES",IF(ADMIN!AE171="NO","NO",""))</f>
        <v/>
      </c>
      <c r="W171" s="674" t="str">
        <f t="shared" si="76"/>
        <v/>
      </c>
      <c r="X171" s="674" t="str">
        <f t="shared" si="77"/>
        <v/>
      </c>
      <c r="Y171" s="674" t="str">
        <f t="shared" si="78"/>
        <v/>
      </c>
      <c r="Z171" s="255" t="str">
        <f>IF(AND(C171="",D171=""),"",IF(C171="",INDEX(References!$J$4:$J$13,MATCH(Calculations!$D171,References!H$4:$H$13,0)),(INDEX(References!$J$4:$J$13,MATCH(Calculations!$C171,References!H$4:$H$13,0)))))</f>
        <v/>
      </c>
      <c r="AA171" s="675" t="str">
        <f t="shared" si="79"/>
        <v/>
      </c>
      <c r="AB171" s="256" t="str">
        <f t="shared" si="80"/>
        <v/>
      </c>
      <c r="AC171" s="676" t="str">
        <f>IF(OR(C171="",I171=""),"",IF(U171="PASS",ROUND(AA171/X171,References!$B$23),IF(NOT(V171="YES"),0,ROUND(AA171/X171,References!$B$23))))</f>
        <v/>
      </c>
      <c r="AD171" s="676" t="str">
        <f>IF(AND(C171="",D171=""),"",IF(OR(D171=0,L171=0,Y171=""),0,ROUND(AB171/Y171,References!$B$23)))</f>
        <v/>
      </c>
      <c r="AE171" s="256" t="str">
        <f>IF(OR(C171="",I171=""),"",IF(U171="PASS",ROUND(AC171*X171,References!$B$23),IF(NOT(V171="YES"),0,ROUND(AC171*X171,References!$B$23))))</f>
        <v/>
      </c>
      <c r="AF171" s="256" t="str">
        <f>IF(AND(C171="",D171=""),"",IF(OR(D171=0,L171=0,Y171=""),0,ROUND(AD171*Y171,References!$B$23)))</f>
        <v/>
      </c>
      <c r="AG171" s="257" t="str">
        <f>IF(AND(C171="",D171=""),"",IF(C171="",INDEX(References!$K$4:$K$13,MATCH(Calculations!$D171,References!$H$4:$H$13,0)),INDEX(References!$K$4:$K$13,MATCH(Calculations!C171,References!$H$4:$H$13,0))))</f>
        <v/>
      </c>
      <c r="AH171" s="256" t="str">
        <f t="shared" si="98"/>
        <v/>
      </c>
      <c r="AI171" s="256" t="str">
        <f t="shared" si="99"/>
        <v/>
      </c>
      <c r="AJ171" s="257" t="str">
        <f>IF(OR(C171="",I171=""),"",IF(U171="PASS",ROUND(AH171/X171,References!$B$22),IF(NOT(V171="YES"),0,ROUND(AH171/X171,References!$B$22))))</f>
        <v/>
      </c>
      <c r="AK171" s="257">
        <f>IF(OR(D171="",L171=""),0,ROUND(AI171/Y171,References!$B$22))</f>
        <v>0</v>
      </c>
      <c r="AL171" s="258">
        <f>IF(OR(C171="",I171=""),0,IF(U171="PASS",ROUND(AJ171*X171,References!$B$22)))</f>
        <v>0</v>
      </c>
      <c r="AM171" s="258">
        <f>IF(OR(D171="",L171=""),0,IF(U171="PASS",ROUND(AK171*Y171,References!$B$22)))</f>
        <v>0</v>
      </c>
      <c r="AN171" s="258" t="str">
        <f t="shared" si="81"/>
        <v/>
      </c>
      <c r="AO171" s="259" t="str">
        <f>IF(D171="","",IF('Customer Information'!$L$15="Yes",(INDEX(References!$H$4:$AG$13,MATCH(Calculations!D171,References!$H$4:$H$13,0),25)),IF('Customer Information'!$L$15="No",(INDEX(References!$H$4:$AG$13,MATCH(Calculations!D171,References!$H$4:$H$13,0),24)))))</f>
        <v/>
      </c>
      <c r="AP171" s="541" t="str">
        <f>IF(C171="","",IF('Customer Information'!$L$15="Yes",(INDEX(References!$H$4:$AG$13,MATCH(Calculations!C171,References!$H$4:$H$13,0),25)),IF('Customer Information'!$L$15="No",(INDEX(References!$H$4:$AG$13,MATCH(Calculations!C171,References!$H$4:$H$13,0),24)))))</f>
        <v/>
      </c>
      <c r="AQ171" s="677" t="str">
        <f t="shared" si="82"/>
        <v/>
      </c>
      <c r="AR171" s="541" t="str">
        <f t="shared" si="83"/>
        <v/>
      </c>
      <c r="AS171" s="541">
        <f>IF(D171="",0,INDEX(References!$AG$4:$AG$13,MATCH(D171,References!$H$4:$H$13,0)))</f>
        <v>0</v>
      </c>
      <c r="AT171" s="541">
        <f>IF(C171="",0,INDEX(References!$AG$4:$AG$12,MATCH(C171,References!$H$4:$H$12,0)))</f>
        <v>0</v>
      </c>
      <c r="AU171" s="677" t="str">
        <f t="shared" si="84"/>
        <v/>
      </c>
      <c r="AV171" s="541" t="str">
        <f t="shared" si="85"/>
        <v/>
      </c>
      <c r="AW171" s="678" t="str">
        <f t="shared" si="86"/>
        <v/>
      </c>
      <c r="AX171" s="249"/>
      <c r="AY171" s="679" t="str">
        <f>IF(C171="","",INDEX(References!$I$4:$I$13,MATCH(Calculations!C171,References!$H$4:$H$13,0)))</f>
        <v/>
      </c>
      <c r="AZ171" s="680" t="str">
        <f>IF(C171="","",INDEX(References!$M$4:$M$13,MATCH(Calculations!C171,References!$H$4:$H$13,0)))</f>
        <v/>
      </c>
      <c r="BA171" s="680" t="str">
        <f>IF(C171="","",INDEX(References!$N$4:$N$13,MATCH(Calculations!C171,References!$H$4:$H$13,0)))</f>
        <v/>
      </c>
      <c r="BB171" s="681" t="str">
        <f>IF(C171="","",(AC171*AY171)/(1-INDEX(References!$O$4:$O$13,MATCH(Calculations!C171,References!$H$4:$H$13,0)))*((1-AZ171)*(1+BA171)))</f>
        <v/>
      </c>
      <c r="BC171" s="682" t="str">
        <f>IF(C171="","",(AJ171/(1-INDEX(References!$P$4:$P$13,MATCH(Calculations!C171,References!$H$4:$H$13,0)))*((1-AZ171)*(1+BA171))))</f>
        <v/>
      </c>
      <c r="BE171" s="683" t="str">
        <f>IF(D171="","",(INDEX(References!$I$4:$I$13,MATCH(Calculations!D171,References!$H$4:$H$13,0))))</f>
        <v/>
      </c>
      <c r="BF171" s="680" t="str">
        <f>IF(D171="","",INDEX(References!$M$4:$M$13,MATCH(Calculations!D171,References!$H$4:$H$13,0)))</f>
        <v/>
      </c>
      <c r="BG171" s="680" t="str">
        <f>IF(D171="","",INDEX(References!$N$4:$N$13,MATCH(Calculations!D171,References!$H$4:$H$13,0)))</f>
        <v/>
      </c>
      <c r="BH171" s="681" t="str">
        <f>IF(D171="","",(AD171*BE171)/(1-INDEX(References!$O$4:$O$13,MATCH(Calculations!D171,References!$H$4:$H$13,0)))*((1-BF171)*(1+BG171)))</f>
        <v/>
      </c>
      <c r="BI171" s="682" t="str">
        <f>IF(D171="","",AK171/(1-INDEX(References!$P$4:$P$13,MATCH(Calculations!D171,References!$H$4:$H$13,0)))*((1-BF171)*(1+BG171)))</f>
        <v/>
      </c>
      <c r="BK171" s="679" t="str">
        <f t="shared" si="87"/>
        <v/>
      </c>
      <c r="BL171" s="680" t="str">
        <f t="shared" si="88"/>
        <v/>
      </c>
      <c r="BM171" s="680" t="str">
        <f>IF(OR(C171="",I171=""),"",IF(U171="PASS",ROUND(BK171/X171,References!$B$22),IF(NOT(V171="YES"),0,ROUND(BK171/X171,References!$B$22))))</f>
        <v/>
      </c>
      <c r="BN171" s="680">
        <f>IF(OR(D171="",L171=""),0,ROUND(BL171/Y171,References!$B$22))</f>
        <v>0</v>
      </c>
      <c r="BO171" s="684" t="str">
        <f>IF(AND(C171="",D171=""),"",IF(C171="",INDEX(References!#REF!,MATCH(Calculations!$D171,References!#REF!,0)),(INDEX(References!$L$4:$L$13,MATCH(Calculations!$C171,References!$H$4:$H$13,0)))))</f>
        <v/>
      </c>
      <c r="BP171" s="684" t="str">
        <f t="shared" si="89"/>
        <v/>
      </c>
      <c r="BQ171" s="684" t="str">
        <f t="shared" si="90"/>
        <v/>
      </c>
      <c r="BR171" s="684" t="str">
        <f t="shared" si="91"/>
        <v/>
      </c>
      <c r="BS171" s="691" t="str">
        <f t="shared" si="92"/>
        <v/>
      </c>
      <c r="BU171" s="692" t="str">
        <f>IF(AH171="","",AH171*References!$B$47)</f>
        <v/>
      </c>
      <c r="BV171" s="693" t="str">
        <f>IF(AI171="","",AI171*References!$B$47)</f>
        <v/>
      </c>
      <c r="BW171" s="693" t="str">
        <f>IF(AJ171="","",AJ171*References!$B$47)</f>
        <v/>
      </c>
      <c r="BX171" s="682">
        <f>IF(AK171="","",AK171*References!$B$47)</f>
        <v>0</v>
      </c>
      <c r="BZ171" s="692">
        <f t="shared" si="93"/>
        <v>0</v>
      </c>
      <c r="CA171" s="693">
        <f t="shared" si="94"/>
        <v>0</v>
      </c>
      <c r="CB171" s="693" t="str">
        <f t="shared" si="95"/>
        <v/>
      </c>
      <c r="CC171" s="693" t="str">
        <f t="shared" si="96"/>
        <v/>
      </c>
      <c r="CD171" s="682" t="str">
        <f t="shared" si="97"/>
        <v/>
      </c>
    </row>
    <row r="172" spans="2:82" x14ac:dyDescent="0.2">
      <c r="B172" s="669">
        <v>167</v>
      </c>
      <c r="C172" s="250" t="str">
        <f>IF('Customer Inputs'!$C182="","",'Customer Inputs'!$C182)</f>
        <v/>
      </c>
      <c r="D172" s="250" t="str">
        <f>IF(OR('Customer Inputs'!E182="",'Customer Inputs'!E182="No"),"",IF(F172="YES",References!$H$13,References!$H$12))</f>
        <v/>
      </c>
      <c r="E172" s="250" t="str">
        <f>IF(C172="","",'Customer Inputs'!$W182)</f>
        <v/>
      </c>
      <c r="F172" s="250" t="str">
        <f>IF(OR('Customer Inputs'!T182="",'Customer Inputs'!T182="No"),"","Yes")</f>
        <v/>
      </c>
      <c r="G172" s="251" t="str">
        <f>IF(C172="","",'Customer Inputs'!$M182)</f>
        <v/>
      </c>
      <c r="H172" s="251" t="str">
        <f t="shared" si="70"/>
        <v/>
      </c>
      <c r="I172" s="251" t="str">
        <f>IF(C172="","",'Customer Inputs'!$K182)</f>
        <v/>
      </c>
      <c r="J172" s="251" t="str">
        <f t="shared" si="71"/>
        <v/>
      </c>
      <c r="K172" s="251" t="str">
        <f t="shared" si="72"/>
        <v/>
      </c>
      <c r="L172" s="251" t="str">
        <f>IF(OR(D172="",'Customer Inputs'!$L182=""),"",'Customer Inputs'!$L182)</f>
        <v/>
      </c>
      <c r="M172" s="251" t="str">
        <f>IF(AND(C172="",D172=""),"",'Customer Inputs'!$AD182)</f>
        <v/>
      </c>
      <c r="N172" s="251" t="str">
        <f t="shared" si="73"/>
        <v/>
      </c>
      <c r="O172" s="690" t="str">
        <f>IF(AND(C172="",D172=""),"",'Customer Inputs'!$AB182)</f>
        <v/>
      </c>
      <c r="P172" s="251" t="str">
        <f>IF(OR(AA172=0,AA172&lt;0),"",IF(OR(C172="L734",C172="L734-P",C172="L744",C172="L744-P"),'Customer Inputs'!AB182,O172))</f>
        <v/>
      </c>
      <c r="Q172" s="251" t="str">
        <f t="shared" si="74"/>
        <v/>
      </c>
      <c r="R172" s="252" t="str">
        <f>IF(AND(C172="",D172=""),"",INDEX(References!$E$4:$E$65,MATCH('Customer Inputs'!$T$6,References!$D$4:$D$65,0)))</f>
        <v/>
      </c>
      <c r="S172" s="672" t="str">
        <f t="shared" si="100"/>
        <v/>
      </c>
      <c r="T172" s="673" t="str">
        <f t="shared" si="75"/>
        <v/>
      </c>
      <c r="U172" s="674" t="str">
        <f>IF(OR(M172=0,O172=0,'Customer Inputs'!Q182="",R172=0),"","PASS")</f>
        <v/>
      </c>
      <c r="V172" s="674" t="str">
        <f>IF(ADMIN!AE172="YES","YES",IF(ADMIN!AE172="NO","NO",""))</f>
        <v/>
      </c>
      <c r="W172" s="674" t="str">
        <f t="shared" si="76"/>
        <v/>
      </c>
      <c r="X172" s="674" t="str">
        <f t="shared" si="77"/>
        <v/>
      </c>
      <c r="Y172" s="674" t="str">
        <f t="shared" si="78"/>
        <v/>
      </c>
      <c r="Z172" s="255" t="str">
        <f>IF(AND(C172="",D172=""),"",IF(C172="",INDEX(References!$J$4:$J$13,MATCH(Calculations!$D172,References!H$4:$H$13,0)),(INDEX(References!$J$4:$J$13,MATCH(Calculations!$C172,References!H$4:$H$13,0)))))</f>
        <v/>
      </c>
      <c r="AA172" s="675" t="str">
        <f t="shared" si="79"/>
        <v/>
      </c>
      <c r="AB172" s="256" t="str">
        <f t="shared" si="80"/>
        <v/>
      </c>
      <c r="AC172" s="676" t="str">
        <f>IF(OR(C172="",I172=""),"",IF(U172="PASS",ROUND(AA172/X172,References!$B$23),IF(NOT(V172="YES"),0,ROUND(AA172/X172,References!$B$23))))</f>
        <v/>
      </c>
      <c r="AD172" s="676" t="str">
        <f>IF(AND(C172="",D172=""),"",IF(OR(D172=0,L172=0,Y172=""),0,ROUND(AB172/Y172,References!$B$23)))</f>
        <v/>
      </c>
      <c r="AE172" s="256" t="str">
        <f>IF(OR(C172="",I172=""),"",IF(U172="PASS",ROUND(AC172*X172,References!$B$23),IF(NOT(V172="YES"),0,ROUND(AC172*X172,References!$B$23))))</f>
        <v/>
      </c>
      <c r="AF172" s="256" t="str">
        <f>IF(AND(C172="",D172=""),"",IF(OR(D172=0,L172=0,Y172=""),0,ROUND(AD172*Y172,References!$B$23)))</f>
        <v/>
      </c>
      <c r="AG172" s="257" t="str">
        <f>IF(AND(C172="",D172=""),"",IF(C172="",INDEX(References!$K$4:$K$13,MATCH(Calculations!$D172,References!$H$4:$H$13,0)),INDEX(References!$K$4:$K$13,MATCH(Calculations!C172,References!$H$4:$H$13,0))))</f>
        <v/>
      </c>
      <c r="AH172" s="256" t="str">
        <f t="shared" si="98"/>
        <v/>
      </c>
      <c r="AI172" s="256" t="str">
        <f t="shared" si="99"/>
        <v/>
      </c>
      <c r="AJ172" s="257" t="str">
        <f>IF(OR(C172="",I172=""),"",IF(U172="PASS",ROUND(AH172/X172,References!$B$22),IF(NOT(V172="YES"),0,ROUND(AH172/X172,References!$B$22))))</f>
        <v/>
      </c>
      <c r="AK172" s="257">
        <f>IF(OR(D172="",L172=""),0,ROUND(AI172/Y172,References!$B$22))</f>
        <v>0</v>
      </c>
      <c r="AL172" s="258">
        <f>IF(OR(C172="",I172=""),0,IF(U172="PASS",ROUND(AJ172*X172,References!$B$22)))</f>
        <v>0</v>
      </c>
      <c r="AM172" s="258">
        <f>IF(OR(D172="",L172=""),0,IF(U172="PASS",ROUND(AK172*Y172,References!$B$22)))</f>
        <v>0</v>
      </c>
      <c r="AN172" s="258" t="str">
        <f t="shared" si="81"/>
        <v/>
      </c>
      <c r="AO172" s="259" t="str">
        <f>IF(D172="","",IF('Customer Information'!$L$15="Yes",(INDEX(References!$H$4:$AG$13,MATCH(Calculations!D172,References!$H$4:$H$13,0),25)),IF('Customer Information'!$L$15="No",(INDEX(References!$H$4:$AG$13,MATCH(Calculations!D172,References!$H$4:$H$13,0),24)))))</f>
        <v/>
      </c>
      <c r="AP172" s="541" t="str">
        <f>IF(C172="","",IF('Customer Information'!$L$15="Yes",(INDEX(References!$H$4:$AG$13,MATCH(Calculations!C172,References!$H$4:$H$13,0),25)),IF('Customer Information'!$L$15="No",(INDEX(References!$H$4:$AG$13,MATCH(Calculations!C172,References!$H$4:$H$13,0),24)))))</f>
        <v/>
      </c>
      <c r="AQ172" s="677" t="str">
        <f t="shared" si="82"/>
        <v/>
      </c>
      <c r="AR172" s="541" t="str">
        <f t="shared" si="83"/>
        <v/>
      </c>
      <c r="AS172" s="541">
        <f>IF(D172="",0,INDEX(References!$AG$4:$AG$13,MATCH(D172,References!$H$4:$H$13,0)))</f>
        <v>0</v>
      </c>
      <c r="AT172" s="541">
        <f>IF(C172="",0,INDEX(References!$AG$4:$AG$12,MATCH(C172,References!$H$4:$H$12,0)))</f>
        <v>0</v>
      </c>
      <c r="AU172" s="677" t="str">
        <f t="shared" si="84"/>
        <v/>
      </c>
      <c r="AV172" s="541" t="str">
        <f t="shared" si="85"/>
        <v/>
      </c>
      <c r="AW172" s="678" t="str">
        <f t="shared" si="86"/>
        <v/>
      </c>
      <c r="AX172" s="249"/>
      <c r="AY172" s="679" t="str">
        <f>IF(C172="","",INDEX(References!$I$4:$I$13,MATCH(Calculations!C172,References!$H$4:$H$13,0)))</f>
        <v/>
      </c>
      <c r="AZ172" s="680" t="str">
        <f>IF(C172="","",INDEX(References!$M$4:$M$13,MATCH(Calculations!C172,References!$H$4:$H$13,0)))</f>
        <v/>
      </c>
      <c r="BA172" s="680" t="str">
        <f>IF(C172="","",INDEX(References!$N$4:$N$13,MATCH(Calculations!C172,References!$H$4:$H$13,0)))</f>
        <v/>
      </c>
      <c r="BB172" s="681" t="str">
        <f>IF(C172="","",(AC172*AY172)/(1-INDEX(References!$O$4:$O$13,MATCH(Calculations!C172,References!$H$4:$H$13,0)))*((1-AZ172)*(1+BA172)))</f>
        <v/>
      </c>
      <c r="BC172" s="682" t="str">
        <f>IF(C172="","",(AJ172/(1-INDEX(References!$P$4:$P$13,MATCH(Calculations!C172,References!$H$4:$H$13,0)))*((1-AZ172)*(1+BA172))))</f>
        <v/>
      </c>
      <c r="BE172" s="683" t="str">
        <f>IF(D172="","",(INDEX(References!$I$4:$I$13,MATCH(Calculations!D172,References!$H$4:$H$13,0))))</f>
        <v/>
      </c>
      <c r="BF172" s="680" t="str">
        <f>IF(D172="","",INDEX(References!$M$4:$M$13,MATCH(Calculations!D172,References!$H$4:$H$13,0)))</f>
        <v/>
      </c>
      <c r="BG172" s="680" t="str">
        <f>IF(D172="","",INDEX(References!$N$4:$N$13,MATCH(Calculations!D172,References!$H$4:$H$13,0)))</f>
        <v/>
      </c>
      <c r="BH172" s="681" t="str">
        <f>IF(D172="","",(AD172*BE172)/(1-INDEX(References!$O$4:$O$13,MATCH(Calculations!D172,References!$H$4:$H$13,0)))*((1-BF172)*(1+BG172)))</f>
        <v/>
      </c>
      <c r="BI172" s="682" t="str">
        <f>IF(D172="","",AK172/(1-INDEX(References!$P$4:$P$13,MATCH(Calculations!D172,References!$H$4:$H$13,0)))*((1-BF172)*(1+BG172)))</f>
        <v/>
      </c>
      <c r="BK172" s="679" t="str">
        <f t="shared" si="87"/>
        <v/>
      </c>
      <c r="BL172" s="680" t="str">
        <f t="shared" si="88"/>
        <v/>
      </c>
      <c r="BM172" s="680" t="str">
        <f>IF(OR(C172="",I172=""),"",IF(U172="PASS",ROUND(BK172/X172,References!$B$22),IF(NOT(V172="YES"),0,ROUND(BK172/X172,References!$B$22))))</f>
        <v/>
      </c>
      <c r="BN172" s="680">
        <f>IF(OR(D172="",L172=""),0,ROUND(BL172/Y172,References!$B$22))</f>
        <v>0</v>
      </c>
      <c r="BO172" s="684" t="str">
        <f>IF(AND(C172="",D172=""),"",IF(C172="",INDEX(References!#REF!,MATCH(Calculations!$D172,References!#REF!,0)),(INDEX(References!$L$4:$L$13,MATCH(Calculations!$C172,References!$H$4:$H$13,0)))))</f>
        <v/>
      </c>
      <c r="BP172" s="684" t="str">
        <f t="shared" si="89"/>
        <v/>
      </c>
      <c r="BQ172" s="684" t="str">
        <f t="shared" si="90"/>
        <v/>
      </c>
      <c r="BR172" s="684" t="str">
        <f t="shared" si="91"/>
        <v/>
      </c>
      <c r="BS172" s="691" t="str">
        <f t="shared" si="92"/>
        <v/>
      </c>
      <c r="BU172" s="692" t="str">
        <f>IF(AH172="","",AH172*References!$B$47)</f>
        <v/>
      </c>
      <c r="BV172" s="693" t="str">
        <f>IF(AI172="","",AI172*References!$B$47)</f>
        <v/>
      </c>
      <c r="BW172" s="693" t="str">
        <f>IF(AJ172="","",AJ172*References!$B$47)</f>
        <v/>
      </c>
      <c r="BX172" s="682">
        <f>IF(AK172="","",AK172*References!$B$47)</f>
        <v>0</v>
      </c>
      <c r="BZ172" s="692">
        <f t="shared" si="93"/>
        <v>0</v>
      </c>
      <c r="CA172" s="693">
        <f t="shared" si="94"/>
        <v>0</v>
      </c>
      <c r="CB172" s="693" t="str">
        <f t="shared" si="95"/>
        <v/>
      </c>
      <c r="CC172" s="693" t="str">
        <f t="shared" si="96"/>
        <v/>
      </c>
      <c r="CD172" s="682" t="str">
        <f t="shared" si="97"/>
        <v/>
      </c>
    </row>
    <row r="173" spans="2:82" x14ac:dyDescent="0.2">
      <c r="B173" s="669">
        <v>168</v>
      </c>
      <c r="C173" s="250" t="str">
        <f>IF('Customer Inputs'!$C183="","",'Customer Inputs'!$C183)</f>
        <v/>
      </c>
      <c r="D173" s="250" t="str">
        <f>IF(OR('Customer Inputs'!E183="",'Customer Inputs'!E183="No"),"",IF(F173="YES",References!$H$13,References!$H$12))</f>
        <v/>
      </c>
      <c r="E173" s="250" t="str">
        <f>IF(C173="","",'Customer Inputs'!$W183)</f>
        <v/>
      </c>
      <c r="F173" s="250" t="str">
        <f>IF(OR('Customer Inputs'!T183="",'Customer Inputs'!T183="No"),"","Yes")</f>
        <v/>
      </c>
      <c r="G173" s="251" t="str">
        <f>IF(C173="","",'Customer Inputs'!$M183)</f>
        <v/>
      </c>
      <c r="H173" s="251" t="str">
        <f t="shared" si="70"/>
        <v/>
      </c>
      <c r="I173" s="251" t="str">
        <f>IF(C173="","",'Customer Inputs'!$K183)</f>
        <v/>
      </c>
      <c r="J173" s="251" t="str">
        <f t="shared" si="71"/>
        <v/>
      </c>
      <c r="K173" s="251" t="str">
        <f t="shared" si="72"/>
        <v/>
      </c>
      <c r="L173" s="251" t="str">
        <f>IF(OR(D173="",'Customer Inputs'!$L183=""),"",'Customer Inputs'!$L183)</f>
        <v/>
      </c>
      <c r="M173" s="251" t="str">
        <f>IF(AND(C173="",D173=""),"",'Customer Inputs'!$AD183)</f>
        <v/>
      </c>
      <c r="N173" s="251" t="str">
        <f t="shared" si="73"/>
        <v/>
      </c>
      <c r="O173" s="690" t="str">
        <f>IF(AND(C173="",D173=""),"",'Customer Inputs'!$AB183)</f>
        <v/>
      </c>
      <c r="P173" s="251" t="str">
        <f>IF(OR(AA173=0,AA173&lt;0),"",IF(OR(C173="L734",C173="L734-P",C173="L744",C173="L744-P"),'Customer Inputs'!AB183,O173))</f>
        <v/>
      </c>
      <c r="Q173" s="251" t="str">
        <f t="shared" si="74"/>
        <v/>
      </c>
      <c r="R173" s="252" t="str">
        <f>IF(AND(C173="",D173=""),"",INDEX(References!$E$4:$E$65,MATCH('Customer Inputs'!$T$6,References!$D$4:$D$65,0)))</f>
        <v/>
      </c>
      <c r="S173" s="672" t="str">
        <f t="shared" si="100"/>
        <v/>
      </c>
      <c r="T173" s="673" t="str">
        <f t="shared" si="75"/>
        <v/>
      </c>
      <c r="U173" s="674" t="str">
        <f>IF(OR(M173=0,O173=0,'Customer Inputs'!Q183="",R173=0),"","PASS")</f>
        <v/>
      </c>
      <c r="V173" s="674" t="str">
        <f>IF(ADMIN!AE173="YES","YES",IF(ADMIN!AE173="NO","NO",""))</f>
        <v/>
      </c>
      <c r="W173" s="674" t="str">
        <f t="shared" si="76"/>
        <v/>
      </c>
      <c r="X173" s="674" t="str">
        <f t="shared" si="77"/>
        <v/>
      </c>
      <c r="Y173" s="674" t="str">
        <f t="shared" si="78"/>
        <v/>
      </c>
      <c r="Z173" s="255" t="str">
        <f>IF(AND(C173="",D173=""),"",IF(C173="",INDEX(References!$J$4:$J$13,MATCH(Calculations!$D173,References!H$4:$H$13,0)),(INDEX(References!$J$4:$J$13,MATCH(Calculations!$C173,References!H$4:$H$13,0)))))</f>
        <v/>
      </c>
      <c r="AA173" s="675" t="str">
        <f t="shared" si="79"/>
        <v/>
      </c>
      <c r="AB173" s="256" t="str">
        <f t="shared" si="80"/>
        <v/>
      </c>
      <c r="AC173" s="676" t="str">
        <f>IF(OR(C173="",I173=""),"",IF(U173="PASS",ROUND(AA173/X173,References!$B$23),IF(NOT(V173="YES"),0,ROUND(AA173/X173,References!$B$23))))</f>
        <v/>
      </c>
      <c r="AD173" s="676" t="str">
        <f>IF(AND(C173="",D173=""),"",IF(OR(D173=0,L173=0,Y173=""),0,ROUND(AB173/Y173,References!$B$23)))</f>
        <v/>
      </c>
      <c r="AE173" s="256" t="str">
        <f>IF(OR(C173="",I173=""),"",IF(U173="PASS",ROUND(AC173*X173,References!$B$23),IF(NOT(V173="YES"),0,ROUND(AC173*X173,References!$B$23))))</f>
        <v/>
      </c>
      <c r="AF173" s="256" t="str">
        <f>IF(AND(C173="",D173=""),"",IF(OR(D173=0,L173=0,Y173=""),0,ROUND(AD173*Y173,References!$B$23)))</f>
        <v/>
      </c>
      <c r="AG173" s="257" t="str">
        <f>IF(AND(C173="",D173=""),"",IF(C173="",INDEX(References!$K$4:$K$13,MATCH(Calculations!$D173,References!$H$4:$H$13,0)),INDEX(References!$K$4:$K$13,MATCH(Calculations!C173,References!$H$4:$H$13,0))))</f>
        <v/>
      </c>
      <c r="AH173" s="256" t="str">
        <f t="shared" si="98"/>
        <v/>
      </c>
      <c r="AI173" s="256" t="str">
        <f t="shared" si="99"/>
        <v/>
      </c>
      <c r="AJ173" s="257" t="str">
        <f>IF(OR(C173="",I173=""),"",IF(U173="PASS",ROUND(AH173/X173,References!$B$22),IF(NOT(V173="YES"),0,ROUND(AH173/X173,References!$B$22))))</f>
        <v/>
      </c>
      <c r="AK173" s="257">
        <f>IF(OR(D173="",L173=""),0,ROUND(AI173/Y173,References!$B$22))</f>
        <v>0</v>
      </c>
      <c r="AL173" s="258">
        <f>IF(OR(C173="",I173=""),0,IF(U173="PASS",ROUND(AJ173*X173,References!$B$22)))</f>
        <v>0</v>
      </c>
      <c r="AM173" s="258">
        <f>IF(OR(D173="",L173=""),0,IF(U173="PASS",ROUND(AK173*Y173,References!$B$22)))</f>
        <v>0</v>
      </c>
      <c r="AN173" s="258" t="str">
        <f t="shared" si="81"/>
        <v/>
      </c>
      <c r="AO173" s="259" t="str">
        <f>IF(D173="","",IF('Customer Information'!$L$15="Yes",(INDEX(References!$H$4:$AG$13,MATCH(Calculations!D173,References!$H$4:$H$13,0),25)),IF('Customer Information'!$L$15="No",(INDEX(References!$H$4:$AG$13,MATCH(Calculations!D173,References!$H$4:$H$13,0),24)))))</f>
        <v/>
      </c>
      <c r="AP173" s="541" t="str">
        <f>IF(C173="","",IF('Customer Information'!$L$15="Yes",(INDEX(References!$H$4:$AG$13,MATCH(Calculations!C173,References!$H$4:$H$13,0),25)),IF('Customer Information'!$L$15="No",(INDEX(References!$H$4:$AG$13,MATCH(Calculations!C173,References!$H$4:$H$13,0),24)))))</f>
        <v/>
      </c>
      <c r="AQ173" s="677" t="str">
        <f t="shared" si="82"/>
        <v/>
      </c>
      <c r="AR173" s="541" t="str">
        <f t="shared" si="83"/>
        <v/>
      </c>
      <c r="AS173" s="541">
        <f>IF(D173="",0,INDEX(References!$AG$4:$AG$13,MATCH(D173,References!$H$4:$H$13,0)))</f>
        <v>0</v>
      </c>
      <c r="AT173" s="541">
        <f>IF(C173="",0,INDEX(References!$AG$4:$AG$12,MATCH(C173,References!$H$4:$H$12,0)))</f>
        <v>0</v>
      </c>
      <c r="AU173" s="677" t="str">
        <f t="shared" si="84"/>
        <v/>
      </c>
      <c r="AV173" s="541" t="str">
        <f t="shared" si="85"/>
        <v/>
      </c>
      <c r="AW173" s="678" t="str">
        <f t="shared" si="86"/>
        <v/>
      </c>
      <c r="AX173" s="249"/>
      <c r="AY173" s="679" t="str">
        <f>IF(C173="","",INDEX(References!$I$4:$I$13,MATCH(Calculations!C173,References!$H$4:$H$13,0)))</f>
        <v/>
      </c>
      <c r="AZ173" s="680" t="str">
        <f>IF(C173="","",INDEX(References!$M$4:$M$13,MATCH(Calculations!C173,References!$H$4:$H$13,0)))</f>
        <v/>
      </c>
      <c r="BA173" s="680" t="str">
        <f>IF(C173="","",INDEX(References!$N$4:$N$13,MATCH(Calculations!C173,References!$H$4:$H$13,0)))</f>
        <v/>
      </c>
      <c r="BB173" s="681" t="str">
        <f>IF(C173="","",(AC173*AY173)/(1-INDEX(References!$O$4:$O$13,MATCH(Calculations!C173,References!$H$4:$H$13,0)))*((1-AZ173)*(1+BA173)))</f>
        <v/>
      </c>
      <c r="BC173" s="682" t="str">
        <f>IF(C173="","",(AJ173/(1-INDEX(References!$P$4:$P$13,MATCH(Calculations!C173,References!$H$4:$H$13,0)))*((1-AZ173)*(1+BA173))))</f>
        <v/>
      </c>
      <c r="BE173" s="683" t="str">
        <f>IF(D173="","",(INDEX(References!$I$4:$I$13,MATCH(Calculations!D173,References!$H$4:$H$13,0))))</f>
        <v/>
      </c>
      <c r="BF173" s="680" t="str">
        <f>IF(D173="","",INDEX(References!$M$4:$M$13,MATCH(Calculations!D173,References!$H$4:$H$13,0)))</f>
        <v/>
      </c>
      <c r="BG173" s="680" t="str">
        <f>IF(D173="","",INDEX(References!$N$4:$N$13,MATCH(Calculations!D173,References!$H$4:$H$13,0)))</f>
        <v/>
      </c>
      <c r="BH173" s="681" t="str">
        <f>IF(D173="","",(AD173*BE173)/(1-INDEX(References!$O$4:$O$13,MATCH(Calculations!D173,References!$H$4:$H$13,0)))*((1-BF173)*(1+BG173)))</f>
        <v/>
      </c>
      <c r="BI173" s="682" t="str">
        <f>IF(D173="","",AK173/(1-INDEX(References!$P$4:$P$13,MATCH(Calculations!D173,References!$H$4:$H$13,0)))*((1-BF173)*(1+BG173)))</f>
        <v/>
      </c>
      <c r="BK173" s="679" t="str">
        <f t="shared" si="87"/>
        <v/>
      </c>
      <c r="BL173" s="680" t="str">
        <f t="shared" si="88"/>
        <v/>
      </c>
      <c r="BM173" s="680" t="str">
        <f>IF(OR(C173="",I173=""),"",IF(U173="PASS",ROUND(BK173/X173,References!$B$22),IF(NOT(V173="YES"),0,ROUND(BK173/X173,References!$B$22))))</f>
        <v/>
      </c>
      <c r="BN173" s="680">
        <f>IF(OR(D173="",L173=""),0,ROUND(BL173/Y173,References!$B$22))</f>
        <v>0</v>
      </c>
      <c r="BO173" s="684" t="str">
        <f>IF(AND(C173="",D173=""),"",IF(C173="",INDEX(References!#REF!,MATCH(Calculations!$D173,References!#REF!,0)),(INDEX(References!$L$4:$L$13,MATCH(Calculations!$C173,References!$H$4:$H$13,0)))))</f>
        <v/>
      </c>
      <c r="BP173" s="684" t="str">
        <f t="shared" si="89"/>
        <v/>
      </c>
      <c r="BQ173" s="684" t="str">
        <f t="shared" si="90"/>
        <v/>
      </c>
      <c r="BR173" s="684" t="str">
        <f t="shared" si="91"/>
        <v/>
      </c>
      <c r="BS173" s="691" t="str">
        <f t="shared" si="92"/>
        <v/>
      </c>
      <c r="BU173" s="692" t="str">
        <f>IF(AH173="","",AH173*References!$B$47)</f>
        <v/>
      </c>
      <c r="BV173" s="693" t="str">
        <f>IF(AI173="","",AI173*References!$B$47)</f>
        <v/>
      </c>
      <c r="BW173" s="693" t="str">
        <f>IF(AJ173="","",AJ173*References!$B$47)</f>
        <v/>
      </c>
      <c r="BX173" s="682">
        <f>IF(AK173="","",AK173*References!$B$47)</f>
        <v>0</v>
      </c>
      <c r="BZ173" s="692">
        <f t="shared" si="93"/>
        <v>0</v>
      </c>
      <c r="CA173" s="693">
        <f t="shared" si="94"/>
        <v>0</v>
      </c>
      <c r="CB173" s="693" t="str">
        <f t="shared" si="95"/>
        <v/>
      </c>
      <c r="CC173" s="693" t="str">
        <f t="shared" si="96"/>
        <v/>
      </c>
      <c r="CD173" s="682" t="str">
        <f t="shared" si="97"/>
        <v/>
      </c>
    </row>
    <row r="174" spans="2:82" x14ac:dyDescent="0.2">
      <c r="B174" s="669">
        <v>169</v>
      </c>
      <c r="C174" s="250" t="str">
        <f>IF('Customer Inputs'!$C184="","",'Customer Inputs'!$C184)</f>
        <v/>
      </c>
      <c r="D174" s="250" t="str">
        <f>IF(OR('Customer Inputs'!E184="",'Customer Inputs'!E184="No"),"",IF(F174="YES",References!$H$13,References!$H$12))</f>
        <v/>
      </c>
      <c r="E174" s="250" t="str">
        <f>IF(C174="","",'Customer Inputs'!$W184)</f>
        <v/>
      </c>
      <c r="F174" s="250" t="str">
        <f>IF(OR('Customer Inputs'!T184="",'Customer Inputs'!T184="No"),"","Yes")</f>
        <v/>
      </c>
      <c r="G174" s="251" t="str">
        <f>IF(C174="","",'Customer Inputs'!$M184)</f>
        <v/>
      </c>
      <c r="H174" s="251" t="str">
        <f t="shared" si="70"/>
        <v/>
      </c>
      <c r="I174" s="251" t="str">
        <f>IF(C174="","",'Customer Inputs'!$K184)</f>
        <v/>
      </c>
      <c r="J174" s="251" t="str">
        <f t="shared" si="71"/>
        <v/>
      </c>
      <c r="K174" s="251" t="str">
        <f t="shared" si="72"/>
        <v/>
      </c>
      <c r="L174" s="251" t="str">
        <f>IF(OR(D174="",'Customer Inputs'!$L184=""),"",'Customer Inputs'!$L184)</f>
        <v/>
      </c>
      <c r="M174" s="251" t="str">
        <f>IF(AND(C174="",D174=""),"",'Customer Inputs'!$AD184)</f>
        <v/>
      </c>
      <c r="N174" s="251" t="str">
        <f t="shared" si="73"/>
        <v/>
      </c>
      <c r="O174" s="690" t="str">
        <f>IF(AND(C174="",D174=""),"",'Customer Inputs'!$AB184)</f>
        <v/>
      </c>
      <c r="P174" s="251" t="str">
        <f>IF(OR(AA174=0,AA174&lt;0),"",IF(OR(C174="L734",C174="L734-P",C174="L744",C174="L744-P"),'Customer Inputs'!AB184,O174))</f>
        <v/>
      </c>
      <c r="Q174" s="251" t="str">
        <f t="shared" si="74"/>
        <v/>
      </c>
      <c r="R174" s="252" t="str">
        <f>IF(AND(C174="",D174=""),"",INDEX(References!$E$4:$E$65,MATCH('Customer Inputs'!$T$6,References!$D$4:$D$65,0)))</f>
        <v/>
      </c>
      <c r="S174" s="672" t="str">
        <f t="shared" si="100"/>
        <v/>
      </c>
      <c r="T174" s="673" t="str">
        <f t="shared" si="75"/>
        <v/>
      </c>
      <c r="U174" s="674" t="str">
        <f>IF(OR(M174=0,O174=0,'Customer Inputs'!Q184="",R174=0),"","PASS")</f>
        <v/>
      </c>
      <c r="V174" s="674" t="str">
        <f>IF(ADMIN!AE174="YES","YES",IF(ADMIN!AE174="NO","NO",""))</f>
        <v/>
      </c>
      <c r="W174" s="674" t="str">
        <f t="shared" si="76"/>
        <v/>
      </c>
      <c r="X174" s="674" t="str">
        <f t="shared" si="77"/>
        <v/>
      </c>
      <c r="Y174" s="674" t="str">
        <f t="shared" si="78"/>
        <v/>
      </c>
      <c r="Z174" s="255" t="str">
        <f>IF(AND(C174="",D174=""),"",IF(C174="",INDEX(References!$J$4:$J$13,MATCH(Calculations!$D174,References!H$4:$H$13,0)),(INDEX(References!$J$4:$J$13,MATCH(Calculations!$C174,References!H$4:$H$13,0)))))</f>
        <v/>
      </c>
      <c r="AA174" s="675" t="str">
        <f t="shared" si="79"/>
        <v/>
      </c>
      <c r="AB174" s="256" t="str">
        <f t="shared" si="80"/>
        <v/>
      </c>
      <c r="AC174" s="676" t="str">
        <f>IF(OR(C174="",I174=""),"",IF(U174="PASS",ROUND(AA174/X174,References!$B$23),IF(NOT(V174="YES"),0,ROUND(AA174/X174,References!$B$23))))</f>
        <v/>
      </c>
      <c r="AD174" s="676" t="str">
        <f>IF(AND(C174="",D174=""),"",IF(OR(D174=0,L174=0,Y174=""),0,ROUND(AB174/Y174,References!$B$23)))</f>
        <v/>
      </c>
      <c r="AE174" s="256" t="str">
        <f>IF(OR(C174="",I174=""),"",IF(U174="PASS",ROUND(AC174*X174,References!$B$23),IF(NOT(V174="YES"),0,ROUND(AC174*X174,References!$B$23))))</f>
        <v/>
      </c>
      <c r="AF174" s="256" t="str">
        <f>IF(AND(C174="",D174=""),"",IF(OR(D174=0,L174=0,Y174=""),0,ROUND(AD174*Y174,References!$B$23)))</f>
        <v/>
      </c>
      <c r="AG174" s="257" t="str">
        <f>IF(AND(C174="",D174=""),"",IF(C174="",INDEX(References!$K$4:$K$13,MATCH(Calculations!$D174,References!$H$4:$H$13,0)),INDEX(References!$K$4:$K$13,MATCH(Calculations!C174,References!$H$4:$H$13,0))))</f>
        <v/>
      </c>
      <c r="AH174" s="256" t="str">
        <f t="shared" si="98"/>
        <v/>
      </c>
      <c r="AI174" s="256" t="str">
        <f t="shared" si="99"/>
        <v/>
      </c>
      <c r="AJ174" s="257" t="str">
        <f>IF(OR(C174="",I174=""),"",IF(U174="PASS",ROUND(AH174/X174,References!$B$22),IF(NOT(V174="YES"),0,ROUND(AH174/X174,References!$B$22))))</f>
        <v/>
      </c>
      <c r="AK174" s="257">
        <f>IF(OR(D174="",L174=""),0,ROUND(AI174/Y174,References!$B$22))</f>
        <v>0</v>
      </c>
      <c r="AL174" s="258">
        <f>IF(OR(C174="",I174=""),0,IF(U174="PASS",ROUND(AJ174*X174,References!$B$22)))</f>
        <v>0</v>
      </c>
      <c r="AM174" s="258">
        <f>IF(OR(D174="",L174=""),0,IF(U174="PASS",ROUND(AK174*Y174,References!$B$22)))</f>
        <v>0</v>
      </c>
      <c r="AN174" s="258" t="str">
        <f t="shared" si="81"/>
        <v/>
      </c>
      <c r="AO174" s="259" t="str">
        <f>IF(D174="","",IF('Customer Information'!$L$15="Yes",(INDEX(References!$H$4:$AG$13,MATCH(Calculations!D174,References!$H$4:$H$13,0),25)),IF('Customer Information'!$L$15="No",(INDEX(References!$H$4:$AG$13,MATCH(Calculations!D174,References!$H$4:$H$13,0),24)))))</f>
        <v/>
      </c>
      <c r="AP174" s="541" t="str">
        <f>IF(C174="","",IF('Customer Information'!$L$15="Yes",(INDEX(References!$H$4:$AG$13,MATCH(Calculations!C174,References!$H$4:$H$13,0),25)),IF('Customer Information'!$L$15="No",(INDEX(References!$H$4:$AG$13,MATCH(Calculations!C174,References!$H$4:$H$13,0),24)))))</f>
        <v/>
      </c>
      <c r="AQ174" s="677" t="str">
        <f t="shared" si="82"/>
        <v/>
      </c>
      <c r="AR174" s="541" t="str">
        <f t="shared" si="83"/>
        <v/>
      </c>
      <c r="AS174" s="541">
        <f>IF(D174="",0,INDEX(References!$AG$4:$AG$13,MATCH(D174,References!$H$4:$H$13,0)))</f>
        <v>0</v>
      </c>
      <c r="AT174" s="541">
        <f>IF(C174="",0,INDEX(References!$AG$4:$AG$12,MATCH(C174,References!$H$4:$H$12,0)))</f>
        <v>0</v>
      </c>
      <c r="AU174" s="677" t="str">
        <f t="shared" si="84"/>
        <v/>
      </c>
      <c r="AV174" s="541" t="str">
        <f t="shared" si="85"/>
        <v/>
      </c>
      <c r="AW174" s="678" t="str">
        <f t="shared" si="86"/>
        <v/>
      </c>
      <c r="AX174" s="249"/>
      <c r="AY174" s="679" t="str">
        <f>IF(C174="","",INDEX(References!$I$4:$I$13,MATCH(Calculations!C174,References!$H$4:$H$13,0)))</f>
        <v/>
      </c>
      <c r="AZ174" s="680" t="str">
        <f>IF(C174="","",INDEX(References!$M$4:$M$13,MATCH(Calculations!C174,References!$H$4:$H$13,0)))</f>
        <v/>
      </c>
      <c r="BA174" s="680" t="str">
        <f>IF(C174="","",INDEX(References!$N$4:$N$13,MATCH(Calculations!C174,References!$H$4:$H$13,0)))</f>
        <v/>
      </c>
      <c r="BB174" s="681" t="str">
        <f>IF(C174="","",(AC174*AY174)/(1-INDEX(References!$O$4:$O$13,MATCH(Calculations!C174,References!$H$4:$H$13,0)))*((1-AZ174)*(1+BA174)))</f>
        <v/>
      </c>
      <c r="BC174" s="682" t="str">
        <f>IF(C174="","",(AJ174/(1-INDEX(References!$P$4:$P$13,MATCH(Calculations!C174,References!$H$4:$H$13,0)))*((1-AZ174)*(1+BA174))))</f>
        <v/>
      </c>
      <c r="BE174" s="683" t="str">
        <f>IF(D174="","",(INDEX(References!$I$4:$I$13,MATCH(Calculations!D174,References!$H$4:$H$13,0))))</f>
        <v/>
      </c>
      <c r="BF174" s="680" t="str">
        <f>IF(D174="","",INDEX(References!$M$4:$M$13,MATCH(Calculations!D174,References!$H$4:$H$13,0)))</f>
        <v/>
      </c>
      <c r="BG174" s="680" t="str">
        <f>IF(D174="","",INDEX(References!$N$4:$N$13,MATCH(Calculations!D174,References!$H$4:$H$13,0)))</f>
        <v/>
      </c>
      <c r="BH174" s="681" t="str">
        <f>IF(D174="","",(AD174*BE174)/(1-INDEX(References!$O$4:$O$13,MATCH(Calculations!D174,References!$H$4:$H$13,0)))*((1-BF174)*(1+BG174)))</f>
        <v/>
      </c>
      <c r="BI174" s="682" t="str">
        <f>IF(D174="","",AK174/(1-INDEX(References!$P$4:$P$13,MATCH(Calculations!D174,References!$H$4:$H$13,0)))*((1-BF174)*(1+BG174)))</f>
        <v/>
      </c>
      <c r="BK174" s="679" t="str">
        <f t="shared" si="87"/>
        <v/>
      </c>
      <c r="BL174" s="680" t="str">
        <f t="shared" si="88"/>
        <v/>
      </c>
      <c r="BM174" s="680" t="str">
        <f>IF(OR(C174="",I174=""),"",IF(U174="PASS",ROUND(BK174/X174,References!$B$22),IF(NOT(V174="YES"),0,ROUND(BK174/X174,References!$B$22))))</f>
        <v/>
      </c>
      <c r="BN174" s="680">
        <f>IF(OR(D174="",L174=""),0,ROUND(BL174/Y174,References!$B$22))</f>
        <v>0</v>
      </c>
      <c r="BO174" s="684" t="str">
        <f>IF(AND(C174="",D174=""),"",IF(C174="",INDEX(References!#REF!,MATCH(Calculations!$D174,References!#REF!,0)),(INDEX(References!$L$4:$L$13,MATCH(Calculations!$C174,References!$H$4:$H$13,0)))))</f>
        <v/>
      </c>
      <c r="BP174" s="684" t="str">
        <f t="shared" si="89"/>
        <v/>
      </c>
      <c r="BQ174" s="684" t="str">
        <f t="shared" si="90"/>
        <v/>
      </c>
      <c r="BR174" s="684" t="str">
        <f t="shared" si="91"/>
        <v/>
      </c>
      <c r="BS174" s="691" t="str">
        <f t="shared" si="92"/>
        <v/>
      </c>
      <c r="BU174" s="692" t="str">
        <f>IF(AH174="","",AH174*References!$B$47)</f>
        <v/>
      </c>
      <c r="BV174" s="693" t="str">
        <f>IF(AI174="","",AI174*References!$B$47)</f>
        <v/>
      </c>
      <c r="BW174" s="693" t="str">
        <f>IF(AJ174="","",AJ174*References!$B$47)</f>
        <v/>
      </c>
      <c r="BX174" s="682">
        <f>IF(AK174="","",AK174*References!$B$47)</f>
        <v>0</v>
      </c>
      <c r="BZ174" s="692">
        <f t="shared" si="93"/>
        <v>0</v>
      </c>
      <c r="CA174" s="693">
        <f t="shared" si="94"/>
        <v>0</v>
      </c>
      <c r="CB174" s="693" t="str">
        <f t="shared" si="95"/>
        <v/>
      </c>
      <c r="CC174" s="693" t="str">
        <f t="shared" si="96"/>
        <v/>
      </c>
      <c r="CD174" s="682" t="str">
        <f t="shared" si="97"/>
        <v/>
      </c>
    </row>
    <row r="175" spans="2:82" x14ac:dyDescent="0.2">
      <c r="B175" s="669">
        <v>170</v>
      </c>
      <c r="C175" s="250" t="str">
        <f>IF('Customer Inputs'!$C185="","",'Customer Inputs'!$C185)</f>
        <v/>
      </c>
      <c r="D175" s="250" t="str">
        <f>IF(OR('Customer Inputs'!E185="",'Customer Inputs'!E185="No"),"",IF(F175="YES",References!$H$13,References!$H$12))</f>
        <v/>
      </c>
      <c r="E175" s="250" t="str">
        <f>IF(C175="","",'Customer Inputs'!$W185)</f>
        <v/>
      </c>
      <c r="F175" s="250" t="str">
        <f>IF(OR('Customer Inputs'!T185="",'Customer Inputs'!T185="No"),"","Yes")</f>
        <v/>
      </c>
      <c r="G175" s="251" t="str">
        <f>IF(C175="","",'Customer Inputs'!$M185)</f>
        <v/>
      </c>
      <c r="H175" s="251" t="str">
        <f t="shared" si="70"/>
        <v/>
      </c>
      <c r="I175" s="251" t="str">
        <f>IF(C175="","",'Customer Inputs'!$K185)</f>
        <v/>
      </c>
      <c r="J175" s="251" t="str">
        <f t="shared" si="71"/>
        <v/>
      </c>
      <c r="K175" s="251" t="str">
        <f t="shared" si="72"/>
        <v/>
      </c>
      <c r="L175" s="251" t="str">
        <f>IF(OR(D175="",'Customer Inputs'!$L185=""),"",'Customer Inputs'!$L185)</f>
        <v/>
      </c>
      <c r="M175" s="251" t="str">
        <f>IF(AND(C175="",D175=""),"",'Customer Inputs'!$AD185)</f>
        <v/>
      </c>
      <c r="N175" s="251" t="str">
        <f t="shared" si="73"/>
        <v/>
      </c>
      <c r="O175" s="690" t="str">
        <f>IF(AND(C175="",D175=""),"",'Customer Inputs'!$AB185)</f>
        <v/>
      </c>
      <c r="P175" s="251" t="str">
        <f>IF(OR(AA175=0,AA175&lt;0),"",IF(OR(C175="L734",C175="L734-P",C175="L744",C175="L744-P"),'Customer Inputs'!AB185,O175))</f>
        <v/>
      </c>
      <c r="Q175" s="251" t="str">
        <f t="shared" si="74"/>
        <v/>
      </c>
      <c r="R175" s="252" t="str">
        <f>IF(AND(C175="",D175=""),"",INDEX(References!$E$4:$E$65,MATCH('Customer Inputs'!$T$6,References!$D$4:$D$65,0)))</f>
        <v/>
      </c>
      <c r="S175" s="672" t="str">
        <f t="shared" si="100"/>
        <v/>
      </c>
      <c r="T175" s="673" t="str">
        <f t="shared" si="75"/>
        <v/>
      </c>
      <c r="U175" s="674" t="str">
        <f>IF(OR(M175=0,O175=0,'Customer Inputs'!Q185="",R175=0),"","PASS")</f>
        <v/>
      </c>
      <c r="V175" s="674" t="str">
        <f>IF(ADMIN!AE175="YES","YES",IF(ADMIN!AE175="NO","NO",""))</f>
        <v/>
      </c>
      <c r="W175" s="674" t="str">
        <f t="shared" si="76"/>
        <v/>
      </c>
      <c r="X175" s="674" t="str">
        <f t="shared" si="77"/>
        <v/>
      </c>
      <c r="Y175" s="674" t="str">
        <f t="shared" si="78"/>
        <v/>
      </c>
      <c r="Z175" s="255" t="str">
        <f>IF(AND(C175="",D175=""),"",IF(C175="",INDEX(References!$J$4:$J$13,MATCH(Calculations!$D175,References!H$4:$H$13,0)),(INDEX(References!$J$4:$J$13,MATCH(Calculations!$C175,References!H$4:$H$13,0)))))</f>
        <v/>
      </c>
      <c r="AA175" s="675" t="str">
        <f t="shared" si="79"/>
        <v/>
      </c>
      <c r="AB175" s="256" t="str">
        <f t="shared" si="80"/>
        <v/>
      </c>
      <c r="AC175" s="676" t="str">
        <f>IF(OR(C175="",I175=""),"",IF(U175="PASS",ROUND(AA175/X175,References!$B$23),IF(NOT(V175="YES"),0,ROUND(AA175/X175,References!$B$23))))</f>
        <v/>
      </c>
      <c r="AD175" s="676" t="str">
        <f>IF(AND(C175="",D175=""),"",IF(OR(D175=0,L175=0,Y175=""),0,ROUND(AB175/Y175,References!$B$23)))</f>
        <v/>
      </c>
      <c r="AE175" s="256" t="str">
        <f>IF(OR(C175="",I175=""),"",IF(U175="PASS",ROUND(AC175*X175,References!$B$23),IF(NOT(V175="YES"),0,ROUND(AC175*X175,References!$B$23))))</f>
        <v/>
      </c>
      <c r="AF175" s="256" t="str">
        <f>IF(AND(C175="",D175=""),"",IF(OR(D175=0,L175=0,Y175=""),0,ROUND(AD175*Y175,References!$B$23)))</f>
        <v/>
      </c>
      <c r="AG175" s="257" t="str">
        <f>IF(AND(C175="",D175=""),"",IF(C175="",INDEX(References!$K$4:$K$13,MATCH(Calculations!$D175,References!$H$4:$H$13,0)),INDEX(References!$K$4:$K$13,MATCH(Calculations!C175,References!$H$4:$H$13,0))))</f>
        <v/>
      </c>
      <c r="AH175" s="256" t="str">
        <f t="shared" si="98"/>
        <v/>
      </c>
      <c r="AI175" s="256" t="str">
        <f t="shared" si="99"/>
        <v/>
      </c>
      <c r="AJ175" s="257" t="str">
        <f>IF(OR(C175="",I175=""),"",IF(U175="PASS",ROUND(AH175/X175,References!$B$22),IF(NOT(V175="YES"),0,ROUND(AH175/X175,References!$B$22))))</f>
        <v/>
      </c>
      <c r="AK175" s="257">
        <f>IF(OR(D175="",L175=""),0,ROUND(AI175/Y175,References!$B$22))</f>
        <v>0</v>
      </c>
      <c r="AL175" s="258">
        <f>IF(OR(C175="",I175=""),0,IF(U175="PASS",ROUND(AJ175*X175,References!$B$22)))</f>
        <v>0</v>
      </c>
      <c r="AM175" s="258">
        <f>IF(OR(D175="",L175=""),0,IF(U175="PASS",ROUND(AK175*Y175,References!$B$22)))</f>
        <v>0</v>
      </c>
      <c r="AN175" s="258" t="str">
        <f t="shared" si="81"/>
        <v/>
      </c>
      <c r="AO175" s="259" t="str">
        <f>IF(D175="","",IF('Customer Information'!$L$15="Yes",(INDEX(References!$H$4:$AG$13,MATCH(Calculations!D175,References!$H$4:$H$13,0),25)),IF('Customer Information'!$L$15="No",(INDEX(References!$H$4:$AG$13,MATCH(Calculations!D175,References!$H$4:$H$13,0),24)))))</f>
        <v/>
      </c>
      <c r="AP175" s="541" t="str">
        <f>IF(C175="","",IF('Customer Information'!$L$15="Yes",(INDEX(References!$H$4:$AG$13,MATCH(Calculations!C175,References!$H$4:$H$13,0),25)),IF('Customer Information'!$L$15="No",(INDEX(References!$H$4:$AG$13,MATCH(Calculations!C175,References!$H$4:$H$13,0),24)))))</f>
        <v/>
      </c>
      <c r="AQ175" s="677" t="str">
        <f t="shared" si="82"/>
        <v/>
      </c>
      <c r="AR175" s="541" t="str">
        <f t="shared" si="83"/>
        <v/>
      </c>
      <c r="AS175" s="541">
        <f>IF(D175="",0,INDEX(References!$AG$4:$AG$13,MATCH(D175,References!$H$4:$H$13,0)))</f>
        <v>0</v>
      </c>
      <c r="AT175" s="541">
        <f>IF(C175="",0,INDEX(References!$AG$4:$AG$12,MATCH(C175,References!$H$4:$H$12,0)))</f>
        <v>0</v>
      </c>
      <c r="AU175" s="677" t="str">
        <f t="shared" si="84"/>
        <v/>
      </c>
      <c r="AV175" s="541" t="str">
        <f t="shared" si="85"/>
        <v/>
      </c>
      <c r="AW175" s="678" t="str">
        <f t="shared" si="86"/>
        <v/>
      </c>
      <c r="AX175" s="249"/>
      <c r="AY175" s="679" t="str">
        <f>IF(C175="","",INDEX(References!$I$4:$I$13,MATCH(Calculations!C175,References!$H$4:$H$13,0)))</f>
        <v/>
      </c>
      <c r="AZ175" s="680" t="str">
        <f>IF(C175="","",INDEX(References!$M$4:$M$13,MATCH(Calculations!C175,References!$H$4:$H$13,0)))</f>
        <v/>
      </c>
      <c r="BA175" s="680" t="str">
        <f>IF(C175="","",INDEX(References!$N$4:$N$13,MATCH(Calculations!C175,References!$H$4:$H$13,0)))</f>
        <v/>
      </c>
      <c r="BB175" s="681" t="str">
        <f>IF(C175="","",(AC175*AY175)/(1-INDEX(References!$O$4:$O$13,MATCH(Calculations!C175,References!$H$4:$H$13,0)))*((1-AZ175)*(1+BA175)))</f>
        <v/>
      </c>
      <c r="BC175" s="682" t="str">
        <f>IF(C175="","",(AJ175/(1-INDEX(References!$P$4:$P$13,MATCH(Calculations!C175,References!$H$4:$H$13,0)))*((1-AZ175)*(1+BA175))))</f>
        <v/>
      </c>
      <c r="BE175" s="683" t="str">
        <f>IF(D175="","",(INDEX(References!$I$4:$I$13,MATCH(Calculations!D175,References!$H$4:$H$13,0))))</f>
        <v/>
      </c>
      <c r="BF175" s="680" t="str">
        <f>IF(D175="","",INDEX(References!$M$4:$M$13,MATCH(Calculations!D175,References!$H$4:$H$13,0)))</f>
        <v/>
      </c>
      <c r="BG175" s="680" t="str">
        <f>IF(D175="","",INDEX(References!$N$4:$N$13,MATCH(Calculations!D175,References!$H$4:$H$13,0)))</f>
        <v/>
      </c>
      <c r="BH175" s="681" t="str">
        <f>IF(D175="","",(AD175*BE175)/(1-INDEX(References!$O$4:$O$13,MATCH(Calculations!D175,References!$H$4:$H$13,0)))*((1-BF175)*(1+BG175)))</f>
        <v/>
      </c>
      <c r="BI175" s="682" t="str">
        <f>IF(D175="","",AK175/(1-INDEX(References!$P$4:$P$13,MATCH(Calculations!D175,References!$H$4:$H$13,0)))*((1-BF175)*(1+BG175)))</f>
        <v/>
      </c>
      <c r="BK175" s="679" t="str">
        <f t="shared" si="87"/>
        <v/>
      </c>
      <c r="BL175" s="680" t="str">
        <f t="shared" si="88"/>
        <v/>
      </c>
      <c r="BM175" s="680" t="str">
        <f>IF(OR(C175="",I175=""),"",IF(U175="PASS",ROUND(BK175/X175,References!$B$22),IF(NOT(V175="YES"),0,ROUND(BK175/X175,References!$B$22))))</f>
        <v/>
      </c>
      <c r="BN175" s="680">
        <f>IF(OR(D175="",L175=""),0,ROUND(BL175/Y175,References!$B$22))</f>
        <v>0</v>
      </c>
      <c r="BO175" s="684" t="str">
        <f>IF(AND(C175="",D175=""),"",IF(C175="",INDEX(References!#REF!,MATCH(Calculations!$D175,References!#REF!,0)),(INDEX(References!$L$4:$L$13,MATCH(Calculations!$C175,References!$H$4:$H$13,0)))))</f>
        <v/>
      </c>
      <c r="BP175" s="684" t="str">
        <f t="shared" si="89"/>
        <v/>
      </c>
      <c r="BQ175" s="684" t="str">
        <f t="shared" si="90"/>
        <v/>
      </c>
      <c r="BR175" s="684" t="str">
        <f t="shared" si="91"/>
        <v/>
      </c>
      <c r="BS175" s="691" t="str">
        <f t="shared" si="92"/>
        <v/>
      </c>
      <c r="BU175" s="692" t="str">
        <f>IF(AH175="","",AH175*References!$B$47)</f>
        <v/>
      </c>
      <c r="BV175" s="693" t="str">
        <f>IF(AI175="","",AI175*References!$B$47)</f>
        <v/>
      </c>
      <c r="BW175" s="693" t="str">
        <f>IF(AJ175="","",AJ175*References!$B$47)</f>
        <v/>
      </c>
      <c r="BX175" s="682">
        <f>IF(AK175="","",AK175*References!$B$47)</f>
        <v>0</v>
      </c>
      <c r="BZ175" s="692">
        <f t="shared" si="93"/>
        <v>0</v>
      </c>
      <c r="CA175" s="693">
        <f t="shared" si="94"/>
        <v>0</v>
      </c>
      <c r="CB175" s="693" t="str">
        <f t="shared" si="95"/>
        <v/>
      </c>
      <c r="CC175" s="693" t="str">
        <f t="shared" si="96"/>
        <v/>
      </c>
      <c r="CD175" s="682" t="str">
        <f t="shared" si="97"/>
        <v/>
      </c>
    </row>
    <row r="176" spans="2:82" x14ac:dyDescent="0.2">
      <c r="B176" s="669">
        <v>171</v>
      </c>
      <c r="C176" s="250" t="str">
        <f>IF('Customer Inputs'!$C186="","",'Customer Inputs'!$C186)</f>
        <v/>
      </c>
      <c r="D176" s="250" t="str">
        <f>IF(OR('Customer Inputs'!E186="",'Customer Inputs'!E186="No"),"",IF(F176="YES",References!$H$13,References!$H$12))</f>
        <v/>
      </c>
      <c r="E176" s="250" t="str">
        <f>IF(C176="","",'Customer Inputs'!$W186)</f>
        <v/>
      </c>
      <c r="F176" s="250" t="str">
        <f>IF(OR('Customer Inputs'!T186="",'Customer Inputs'!T186="No"),"","Yes")</f>
        <v/>
      </c>
      <c r="G176" s="251" t="str">
        <f>IF(C176="","",'Customer Inputs'!$M186)</f>
        <v/>
      </c>
      <c r="H176" s="251" t="str">
        <f t="shared" si="70"/>
        <v/>
      </c>
      <c r="I176" s="251" t="str">
        <f>IF(C176="","",'Customer Inputs'!$K186)</f>
        <v/>
      </c>
      <c r="J176" s="251" t="str">
        <f t="shared" si="71"/>
        <v/>
      </c>
      <c r="K176" s="251" t="str">
        <f t="shared" si="72"/>
        <v/>
      </c>
      <c r="L176" s="251" t="str">
        <f>IF(OR(D176="",'Customer Inputs'!$L186=""),"",'Customer Inputs'!$L186)</f>
        <v/>
      </c>
      <c r="M176" s="251" t="str">
        <f>IF(AND(C176="",D176=""),"",'Customer Inputs'!$AD186)</f>
        <v/>
      </c>
      <c r="N176" s="251" t="str">
        <f t="shared" si="73"/>
        <v/>
      </c>
      <c r="O176" s="690" t="str">
        <f>IF(AND(C176="",D176=""),"",'Customer Inputs'!$AB186)</f>
        <v/>
      </c>
      <c r="P176" s="251" t="str">
        <f>IF(OR(AA176=0,AA176&lt;0),"",IF(OR(C176="L734",C176="L734-P",C176="L744",C176="L744-P"),'Customer Inputs'!AB186,O176))</f>
        <v/>
      </c>
      <c r="Q176" s="251" t="str">
        <f t="shared" si="74"/>
        <v/>
      </c>
      <c r="R176" s="252" t="str">
        <f>IF(AND(C176="",D176=""),"",INDEX(References!$E$4:$E$65,MATCH('Customer Inputs'!$T$6,References!$D$4:$D$65,0)))</f>
        <v/>
      </c>
      <c r="S176" s="672" t="str">
        <f t="shared" si="100"/>
        <v/>
      </c>
      <c r="T176" s="673" t="str">
        <f t="shared" si="75"/>
        <v/>
      </c>
      <c r="U176" s="674" t="str">
        <f>IF(OR(M176=0,O176=0,'Customer Inputs'!Q186="",R176=0),"","PASS")</f>
        <v/>
      </c>
      <c r="V176" s="674" t="str">
        <f>IF(ADMIN!AE176="YES","YES",IF(ADMIN!AE176="NO","NO",""))</f>
        <v/>
      </c>
      <c r="W176" s="674" t="str">
        <f t="shared" si="76"/>
        <v/>
      </c>
      <c r="X176" s="674" t="str">
        <f t="shared" si="77"/>
        <v/>
      </c>
      <c r="Y176" s="674" t="str">
        <f t="shared" si="78"/>
        <v/>
      </c>
      <c r="Z176" s="255" t="str">
        <f>IF(AND(C176="",D176=""),"",IF(C176="",INDEX(References!$J$4:$J$13,MATCH(Calculations!$D176,References!H$4:$H$13,0)),(INDEX(References!$J$4:$J$13,MATCH(Calculations!$C176,References!H$4:$H$13,0)))))</f>
        <v/>
      </c>
      <c r="AA176" s="675" t="str">
        <f t="shared" si="79"/>
        <v/>
      </c>
      <c r="AB176" s="256" t="str">
        <f t="shared" si="80"/>
        <v/>
      </c>
      <c r="AC176" s="676" t="str">
        <f>IF(OR(C176="",I176=""),"",IF(U176="PASS",ROUND(AA176/X176,References!$B$23),IF(NOT(V176="YES"),0,ROUND(AA176/X176,References!$B$23))))</f>
        <v/>
      </c>
      <c r="AD176" s="676" t="str">
        <f>IF(AND(C176="",D176=""),"",IF(OR(D176=0,L176=0,Y176=""),0,ROUND(AB176/Y176,References!$B$23)))</f>
        <v/>
      </c>
      <c r="AE176" s="256" t="str">
        <f>IF(OR(C176="",I176=""),"",IF(U176="PASS",ROUND(AC176*X176,References!$B$23),IF(NOT(V176="YES"),0,ROUND(AC176*X176,References!$B$23))))</f>
        <v/>
      </c>
      <c r="AF176" s="256" t="str">
        <f>IF(AND(C176="",D176=""),"",IF(OR(D176=0,L176=0,Y176=""),0,ROUND(AD176*Y176,References!$B$23)))</f>
        <v/>
      </c>
      <c r="AG176" s="257" t="str">
        <f>IF(AND(C176="",D176=""),"",IF(C176="",INDEX(References!$K$4:$K$13,MATCH(Calculations!$D176,References!$H$4:$H$13,0)),INDEX(References!$K$4:$K$13,MATCH(Calculations!C176,References!$H$4:$H$13,0))))</f>
        <v/>
      </c>
      <c r="AH176" s="256" t="str">
        <f t="shared" si="98"/>
        <v/>
      </c>
      <c r="AI176" s="256" t="str">
        <f t="shared" si="99"/>
        <v/>
      </c>
      <c r="AJ176" s="257" t="str">
        <f>IF(OR(C176="",I176=""),"",IF(U176="PASS",ROUND(AH176/X176,References!$B$22),IF(NOT(V176="YES"),0,ROUND(AH176/X176,References!$B$22))))</f>
        <v/>
      </c>
      <c r="AK176" s="257">
        <f>IF(OR(D176="",L176=""),0,ROUND(AI176/Y176,References!$B$22))</f>
        <v>0</v>
      </c>
      <c r="AL176" s="258">
        <f>IF(OR(C176="",I176=""),0,IF(U176="PASS",ROUND(AJ176*X176,References!$B$22)))</f>
        <v>0</v>
      </c>
      <c r="AM176" s="258">
        <f>IF(OR(D176="",L176=""),0,IF(U176="PASS",ROUND(AK176*Y176,References!$B$22)))</f>
        <v>0</v>
      </c>
      <c r="AN176" s="258" t="str">
        <f t="shared" si="81"/>
        <v/>
      </c>
      <c r="AO176" s="259" t="str">
        <f>IF(D176="","",IF('Customer Information'!$L$15="Yes",(INDEX(References!$H$4:$AG$13,MATCH(Calculations!D176,References!$H$4:$H$13,0),25)),IF('Customer Information'!$L$15="No",(INDEX(References!$H$4:$AG$13,MATCH(Calculations!D176,References!$H$4:$H$13,0),24)))))</f>
        <v/>
      </c>
      <c r="AP176" s="541" t="str">
        <f>IF(C176="","",IF('Customer Information'!$L$15="Yes",(INDEX(References!$H$4:$AG$13,MATCH(Calculations!C176,References!$H$4:$H$13,0),25)),IF('Customer Information'!$L$15="No",(INDEX(References!$H$4:$AG$13,MATCH(Calculations!C176,References!$H$4:$H$13,0),24)))))</f>
        <v/>
      </c>
      <c r="AQ176" s="677" t="str">
        <f t="shared" si="82"/>
        <v/>
      </c>
      <c r="AR176" s="541" t="str">
        <f t="shared" si="83"/>
        <v/>
      </c>
      <c r="AS176" s="541">
        <f>IF(D176="",0,INDEX(References!$AG$4:$AG$13,MATCH(D176,References!$H$4:$H$13,0)))</f>
        <v>0</v>
      </c>
      <c r="AT176" s="541">
        <f>IF(C176="",0,INDEX(References!$AG$4:$AG$12,MATCH(C176,References!$H$4:$H$12,0)))</f>
        <v>0</v>
      </c>
      <c r="AU176" s="677" t="str">
        <f t="shared" si="84"/>
        <v/>
      </c>
      <c r="AV176" s="541" t="str">
        <f t="shared" si="85"/>
        <v/>
      </c>
      <c r="AW176" s="678" t="str">
        <f t="shared" si="86"/>
        <v/>
      </c>
      <c r="AX176" s="249"/>
      <c r="AY176" s="679" t="str">
        <f>IF(C176="","",INDEX(References!$I$4:$I$13,MATCH(Calculations!C176,References!$H$4:$H$13,0)))</f>
        <v/>
      </c>
      <c r="AZ176" s="680" t="str">
        <f>IF(C176="","",INDEX(References!$M$4:$M$13,MATCH(Calculations!C176,References!$H$4:$H$13,0)))</f>
        <v/>
      </c>
      <c r="BA176" s="680" t="str">
        <f>IF(C176="","",INDEX(References!$N$4:$N$13,MATCH(Calculations!C176,References!$H$4:$H$13,0)))</f>
        <v/>
      </c>
      <c r="BB176" s="681" t="str">
        <f>IF(C176="","",(AC176*AY176)/(1-INDEX(References!$O$4:$O$13,MATCH(Calculations!C176,References!$H$4:$H$13,0)))*((1-AZ176)*(1+BA176)))</f>
        <v/>
      </c>
      <c r="BC176" s="682" t="str">
        <f>IF(C176="","",(AJ176/(1-INDEX(References!$P$4:$P$13,MATCH(Calculations!C176,References!$H$4:$H$13,0)))*((1-AZ176)*(1+BA176))))</f>
        <v/>
      </c>
      <c r="BE176" s="683" t="str">
        <f>IF(D176="","",(INDEX(References!$I$4:$I$13,MATCH(Calculations!D176,References!$H$4:$H$13,0))))</f>
        <v/>
      </c>
      <c r="BF176" s="680" t="str">
        <f>IF(D176="","",INDEX(References!$M$4:$M$13,MATCH(Calculations!D176,References!$H$4:$H$13,0)))</f>
        <v/>
      </c>
      <c r="BG176" s="680" t="str">
        <f>IF(D176="","",INDEX(References!$N$4:$N$13,MATCH(Calculations!D176,References!$H$4:$H$13,0)))</f>
        <v/>
      </c>
      <c r="BH176" s="681" t="str">
        <f>IF(D176="","",(AD176*BE176)/(1-INDEX(References!$O$4:$O$13,MATCH(Calculations!D176,References!$H$4:$H$13,0)))*((1-BF176)*(1+BG176)))</f>
        <v/>
      </c>
      <c r="BI176" s="682" t="str">
        <f>IF(D176="","",AK176/(1-INDEX(References!$P$4:$P$13,MATCH(Calculations!D176,References!$H$4:$H$13,0)))*((1-BF176)*(1+BG176)))</f>
        <v/>
      </c>
      <c r="BK176" s="679" t="str">
        <f t="shared" si="87"/>
        <v/>
      </c>
      <c r="BL176" s="680" t="str">
        <f t="shared" si="88"/>
        <v/>
      </c>
      <c r="BM176" s="680" t="str">
        <f>IF(OR(C176="",I176=""),"",IF(U176="PASS",ROUND(BK176/X176,References!$B$22),IF(NOT(V176="YES"),0,ROUND(BK176/X176,References!$B$22))))</f>
        <v/>
      </c>
      <c r="BN176" s="680">
        <f>IF(OR(D176="",L176=""),0,ROUND(BL176/Y176,References!$B$22))</f>
        <v>0</v>
      </c>
      <c r="BO176" s="684" t="str">
        <f>IF(AND(C176="",D176=""),"",IF(C176="",INDEX(References!#REF!,MATCH(Calculations!$D176,References!#REF!,0)),(INDEX(References!$L$4:$L$13,MATCH(Calculations!$C176,References!$H$4:$H$13,0)))))</f>
        <v/>
      </c>
      <c r="BP176" s="684" t="str">
        <f t="shared" si="89"/>
        <v/>
      </c>
      <c r="BQ176" s="684" t="str">
        <f t="shared" si="90"/>
        <v/>
      </c>
      <c r="BR176" s="684" t="str">
        <f t="shared" si="91"/>
        <v/>
      </c>
      <c r="BS176" s="691" t="str">
        <f t="shared" si="92"/>
        <v/>
      </c>
      <c r="BU176" s="692" t="str">
        <f>IF(AH176="","",AH176*References!$B$47)</f>
        <v/>
      </c>
      <c r="BV176" s="693" t="str">
        <f>IF(AI176="","",AI176*References!$B$47)</f>
        <v/>
      </c>
      <c r="BW176" s="693" t="str">
        <f>IF(AJ176="","",AJ176*References!$B$47)</f>
        <v/>
      </c>
      <c r="BX176" s="682">
        <f>IF(AK176="","",AK176*References!$B$47)</f>
        <v>0</v>
      </c>
      <c r="BZ176" s="692">
        <f t="shared" si="93"/>
        <v>0</v>
      </c>
      <c r="CA176" s="693">
        <f t="shared" si="94"/>
        <v>0</v>
      </c>
      <c r="CB176" s="693" t="str">
        <f t="shared" si="95"/>
        <v/>
      </c>
      <c r="CC176" s="693" t="str">
        <f t="shared" si="96"/>
        <v/>
      </c>
      <c r="CD176" s="682" t="str">
        <f t="shared" si="97"/>
        <v/>
      </c>
    </row>
    <row r="177" spans="2:82" x14ac:dyDescent="0.2">
      <c r="B177" s="669">
        <v>172</v>
      </c>
      <c r="C177" s="250" t="str">
        <f>IF('Customer Inputs'!$C187="","",'Customer Inputs'!$C187)</f>
        <v/>
      </c>
      <c r="D177" s="250" t="str">
        <f>IF(OR('Customer Inputs'!E187="",'Customer Inputs'!E187="No"),"",IF(F177="YES",References!$H$13,References!$H$12))</f>
        <v/>
      </c>
      <c r="E177" s="250" t="str">
        <f>IF(C177="","",'Customer Inputs'!$W187)</f>
        <v/>
      </c>
      <c r="F177" s="250" t="str">
        <f>IF(OR('Customer Inputs'!T187="",'Customer Inputs'!T187="No"),"","Yes")</f>
        <v/>
      </c>
      <c r="G177" s="251" t="str">
        <f>IF(C177="","",'Customer Inputs'!$M187)</f>
        <v/>
      </c>
      <c r="H177" s="251" t="str">
        <f t="shared" si="70"/>
        <v/>
      </c>
      <c r="I177" s="251" t="str">
        <f>IF(C177="","",'Customer Inputs'!$K187)</f>
        <v/>
      </c>
      <c r="J177" s="251" t="str">
        <f t="shared" si="71"/>
        <v/>
      </c>
      <c r="K177" s="251" t="str">
        <f t="shared" si="72"/>
        <v/>
      </c>
      <c r="L177" s="251" t="str">
        <f>IF(OR(D177="",'Customer Inputs'!$L187=""),"",'Customer Inputs'!$L187)</f>
        <v/>
      </c>
      <c r="M177" s="251" t="str">
        <f>IF(AND(C177="",D177=""),"",'Customer Inputs'!$AD187)</f>
        <v/>
      </c>
      <c r="N177" s="251" t="str">
        <f t="shared" si="73"/>
        <v/>
      </c>
      <c r="O177" s="690" t="str">
        <f>IF(AND(C177="",D177=""),"",'Customer Inputs'!$AB187)</f>
        <v/>
      </c>
      <c r="P177" s="251" t="str">
        <f>IF(OR(AA177=0,AA177&lt;0),"",IF(OR(C177="L734",C177="L734-P",C177="L744",C177="L744-P"),'Customer Inputs'!AB187,O177))</f>
        <v/>
      </c>
      <c r="Q177" s="251" t="str">
        <f t="shared" si="74"/>
        <v/>
      </c>
      <c r="R177" s="252" t="str">
        <f>IF(AND(C177="",D177=""),"",INDEX(References!$E$4:$E$65,MATCH('Customer Inputs'!$T$6,References!$D$4:$D$65,0)))</f>
        <v/>
      </c>
      <c r="S177" s="672" t="str">
        <f t="shared" si="100"/>
        <v/>
      </c>
      <c r="T177" s="673" t="str">
        <f t="shared" si="75"/>
        <v/>
      </c>
      <c r="U177" s="674" t="str">
        <f>IF(OR(M177=0,O177=0,'Customer Inputs'!Q187="",R177=0),"","PASS")</f>
        <v/>
      </c>
      <c r="V177" s="674" t="str">
        <f>IF(ADMIN!AE177="YES","YES",IF(ADMIN!AE177="NO","NO",""))</f>
        <v/>
      </c>
      <c r="W177" s="674" t="str">
        <f t="shared" si="76"/>
        <v/>
      </c>
      <c r="X177" s="674" t="str">
        <f t="shared" si="77"/>
        <v/>
      </c>
      <c r="Y177" s="674" t="str">
        <f t="shared" si="78"/>
        <v/>
      </c>
      <c r="Z177" s="255" t="str">
        <f>IF(AND(C177="",D177=""),"",IF(C177="",INDEX(References!$J$4:$J$13,MATCH(Calculations!$D177,References!H$4:$H$13,0)),(INDEX(References!$J$4:$J$13,MATCH(Calculations!$C177,References!H$4:$H$13,0)))))</f>
        <v/>
      </c>
      <c r="AA177" s="675" t="str">
        <f t="shared" si="79"/>
        <v/>
      </c>
      <c r="AB177" s="256" t="str">
        <f t="shared" si="80"/>
        <v/>
      </c>
      <c r="AC177" s="676" t="str">
        <f>IF(OR(C177="",I177=""),"",IF(U177="PASS",ROUND(AA177/X177,References!$B$23),IF(NOT(V177="YES"),0,ROUND(AA177/X177,References!$B$23))))</f>
        <v/>
      </c>
      <c r="AD177" s="676" t="str">
        <f>IF(AND(C177="",D177=""),"",IF(OR(D177=0,L177=0,Y177=""),0,ROUND(AB177/Y177,References!$B$23)))</f>
        <v/>
      </c>
      <c r="AE177" s="256" t="str">
        <f>IF(OR(C177="",I177=""),"",IF(U177="PASS",ROUND(AC177*X177,References!$B$23),IF(NOT(V177="YES"),0,ROUND(AC177*X177,References!$B$23))))</f>
        <v/>
      </c>
      <c r="AF177" s="256" t="str">
        <f>IF(AND(C177="",D177=""),"",IF(OR(D177=0,L177=0,Y177=""),0,ROUND(AD177*Y177,References!$B$23)))</f>
        <v/>
      </c>
      <c r="AG177" s="257" t="str">
        <f>IF(AND(C177="",D177=""),"",IF(C177="",INDEX(References!$K$4:$K$13,MATCH(Calculations!$D177,References!$H$4:$H$13,0)),INDEX(References!$K$4:$K$13,MATCH(Calculations!C177,References!$H$4:$H$13,0))))</f>
        <v/>
      </c>
      <c r="AH177" s="256" t="str">
        <f t="shared" si="98"/>
        <v/>
      </c>
      <c r="AI177" s="256" t="str">
        <f t="shared" si="99"/>
        <v/>
      </c>
      <c r="AJ177" s="257" t="str">
        <f>IF(OR(C177="",I177=""),"",IF(U177="PASS",ROUND(AH177/X177,References!$B$22),IF(NOT(V177="YES"),0,ROUND(AH177/X177,References!$B$22))))</f>
        <v/>
      </c>
      <c r="AK177" s="257">
        <f>IF(OR(D177="",L177=""),0,ROUND(AI177/Y177,References!$B$22))</f>
        <v>0</v>
      </c>
      <c r="AL177" s="258">
        <f>IF(OR(C177="",I177=""),0,IF(U177="PASS",ROUND(AJ177*X177,References!$B$22)))</f>
        <v>0</v>
      </c>
      <c r="AM177" s="258">
        <f>IF(OR(D177="",L177=""),0,IF(U177="PASS",ROUND(AK177*Y177,References!$B$22)))</f>
        <v>0</v>
      </c>
      <c r="AN177" s="258" t="str">
        <f t="shared" si="81"/>
        <v/>
      </c>
      <c r="AO177" s="259" t="str">
        <f>IF(D177="","",IF('Customer Information'!$L$15="Yes",(INDEX(References!$H$4:$AG$13,MATCH(Calculations!D177,References!$H$4:$H$13,0),25)),IF('Customer Information'!$L$15="No",(INDEX(References!$H$4:$AG$13,MATCH(Calculations!D177,References!$H$4:$H$13,0),24)))))</f>
        <v/>
      </c>
      <c r="AP177" s="541" t="str">
        <f>IF(C177="","",IF('Customer Information'!$L$15="Yes",(INDEX(References!$H$4:$AG$13,MATCH(Calculations!C177,References!$H$4:$H$13,0),25)),IF('Customer Information'!$L$15="No",(INDEX(References!$H$4:$AG$13,MATCH(Calculations!C177,References!$H$4:$H$13,0),24)))))</f>
        <v/>
      </c>
      <c r="AQ177" s="677" t="str">
        <f t="shared" si="82"/>
        <v/>
      </c>
      <c r="AR177" s="541" t="str">
        <f t="shared" si="83"/>
        <v/>
      </c>
      <c r="AS177" s="541">
        <f>IF(D177="",0,INDEX(References!$AG$4:$AG$13,MATCH(D177,References!$H$4:$H$13,0)))</f>
        <v>0</v>
      </c>
      <c r="AT177" s="541">
        <f>IF(C177="",0,INDEX(References!$AG$4:$AG$12,MATCH(C177,References!$H$4:$H$12,0)))</f>
        <v>0</v>
      </c>
      <c r="AU177" s="677" t="str">
        <f t="shared" si="84"/>
        <v/>
      </c>
      <c r="AV177" s="541" t="str">
        <f t="shared" si="85"/>
        <v/>
      </c>
      <c r="AW177" s="678" t="str">
        <f t="shared" si="86"/>
        <v/>
      </c>
      <c r="AX177" s="249"/>
      <c r="AY177" s="679" t="str">
        <f>IF(C177="","",INDEX(References!$I$4:$I$13,MATCH(Calculations!C177,References!$H$4:$H$13,0)))</f>
        <v/>
      </c>
      <c r="AZ177" s="680" t="str">
        <f>IF(C177="","",INDEX(References!$M$4:$M$13,MATCH(Calculations!C177,References!$H$4:$H$13,0)))</f>
        <v/>
      </c>
      <c r="BA177" s="680" t="str">
        <f>IF(C177="","",INDEX(References!$N$4:$N$13,MATCH(Calculations!C177,References!$H$4:$H$13,0)))</f>
        <v/>
      </c>
      <c r="BB177" s="681" t="str">
        <f>IF(C177="","",(AC177*AY177)/(1-INDEX(References!$O$4:$O$13,MATCH(Calculations!C177,References!$H$4:$H$13,0)))*((1-AZ177)*(1+BA177)))</f>
        <v/>
      </c>
      <c r="BC177" s="682" t="str">
        <f>IF(C177="","",(AJ177/(1-INDEX(References!$P$4:$P$13,MATCH(Calculations!C177,References!$H$4:$H$13,0)))*((1-AZ177)*(1+BA177))))</f>
        <v/>
      </c>
      <c r="BE177" s="683" t="str">
        <f>IF(D177="","",(INDEX(References!$I$4:$I$13,MATCH(Calculations!D177,References!$H$4:$H$13,0))))</f>
        <v/>
      </c>
      <c r="BF177" s="680" t="str">
        <f>IF(D177="","",INDEX(References!$M$4:$M$13,MATCH(Calculations!D177,References!$H$4:$H$13,0)))</f>
        <v/>
      </c>
      <c r="BG177" s="680" t="str">
        <f>IF(D177="","",INDEX(References!$N$4:$N$13,MATCH(Calculations!D177,References!$H$4:$H$13,0)))</f>
        <v/>
      </c>
      <c r="BH177" s="681" t="str">
        <f>IF(D177="","",(AD177*BE177)/(1-INDEX(References!$O$4:$O$13,MATCH(Calculations!D177,References!$H$4:$H$13,0)))*((1-BF177)*(1+BG177)))</f>
        <v/>
      </c>
      <c r="BI177" s="682" t="str">
        <f>IF(D177="","",AK177/(1-INDEX(References!$P$4:$P$13,MATCH(Calculations!D177,References!$H$4:$H$13,0)))*((1-BF177)*(1+BG177)))</f>
        <v/>
      </c>
      <c r="BK177" s="679" t="str">
        <f t="shared" si="87"/>
        <v/>
      </c>
      <c r="BL177" s="680" t="str">
        <f t="shared" si="88"/>
        <v/>
      </c>
      <c r="BM177" s="680" t="str">
        <f>IF(OR(C177="",I177=""),"",IF(U177="PASS",ROUND(BK177/X177,References!$B$22),IF(NOT(V177="YES"),0,ROUND(BK177/X177,References!$B$22))))</f>
        <v/>
      </c>
      <c r="BN177" s="680">
        <f>IF(OR(D177="",L177=""),0,ROUND(BL177/Y177,References!$B$22))</f>
        <v>0</v>
      </c>
      <c r="BO177" s="684" t="str">
        <f>IF(AND(C177="",D177=""),"",IF(C177="",INDEX(References!#REF!,MATCH(Calculations!$D177,References!#REF!,0)),(INDEX(References!$L$4:$L$13,MATCH(Calculations!$C177,References!$H$4:$H$13,0)))))</f>
        <v/>
      </c>
      <c r="BP177" s="684" t="str">
        <f t="shared" si="89"/>
        <v/>
      </c>
      <c r="BQ177" s="684" t="str">
        <f t="shared" si="90"/>
        <v/>
      </c>
      <c r="BR177" s="684" t="str">
        <f t="shared" si="91"/>
        <v/>
      </c>
      <c r="BS177" s="691" t="str">
        <f t="shared" si="92"/>
        <v/>
      </c>
      <c r="BU177" s="692" t="str">
        <f>IF(AH177="","",AH177*References!$B$47)</f>
        <v/>
      </c>
      <c r="BV177" s="693" t="str">
        <f>IF(AI177="","",AI177*References!$B$47)</f>
        <v/>
      </c>
      <c r="BW177" s="693" t="str">
        <f>IF(AJ177="","",AJ177*References!$B$47)</f>
        <v/>
      </c>
      <c r="BX177" s="682">
        <f>IF(AK177="","",AK177*References!$B$47)</f>
        <v>0</v>
      </c>
      <c r="BZ177" s="692">
        <f t="shared" si="93"/>
        <v>0</v>
      </c>
      <c r="CA177" s="693">
        <f t="shared" si="94"/>
        <v>0</v>
      </c>
      <c r="CB177" s="693" t="str">
        <f t="shared" si="95"/>
        <v/>
      </c>
      <c r="CC177" s="693" t="str">
        <f t="shared" si="96"/>
        <v/>
      </c>
      <c r="CD177" s="682" t="str">
        <f t="shared" si="97"/>
        <v/>
      </c>
    </row>
    <row r="178" spans="2:82" x14ac:dyDescent="0.2">
      <c r="B178" s="669">
        <v>173</v>
      </c>
      <c r="C178" s="250" t="str">
        <f>IF('Customer Inputs'!$C188="","",'Customer Inputs'!$C188)</f>
        <v/>
      </c>
      <c r="D178" s="250" t="str">
        <f>IF(OR('Customer Inputs'!E188="",'Customer Inputs'!E188="No"),"",IF(F178="YES",References!$H$13,References!$H$12))</f>
        <v/>
      </c>
      <c r="E178" s="250" t="str">
        <f>IF(C178="","",'Customer Inputs'!$W188)</f>
        <v/>
      </c>
      <c r="F178" s="250" t="str">
        <f>IF(OR('Customer Inputs'!T188="",'Customer Inputs'!T188="No"),"","Yes")</f>
        <v/>
      </c>
      <c r="G178" s="251" t="str">
        <f>IF(C178="","",'Customer Inputs'!$M188)</f>
        <v/>
      </c>
      <c r="H178" s="251" t="str">
        <f t="shared" si="70"/>
        <v/>
      </c>
      <c r="I178" s="251" t="str">
        <f>IF(C178="","",'Customer Inputs'!$K188)</f>
        <v/>
      </c>
      <c r="J178" s="251" t="str">
        <f t="shared" si="71"/>
        <v/>
      </c>
      <c r="K178" s="251" t="str">
        <f t="shared" si="72"/>
        <v/>
      </c>
      <c r="L178" s="251" t="str">
        <f>IF(OR(D178="",'Customer Inputs'!$L188=""),"",'Customer Inputs'!$L188)</f>
        <v/>
      </c>
      <c r="M178" s="251" t="str">
        <f>IF(AND(C178="",D178=""),"",'Customer Inputs'!$AD188)</f>
        <v/>
      </c>
      <c r="N178" s="251" t="str">
        <f t="shared" si="73"/>
        <v/>
      </c>
      <c r="O178" s="690" t="str">
        <f>IF(AND(C178="",D178=""),"",'Customer Inputs'!$AB188)</f>
        <v/>
      </c>
      <c r="P178" s="251" t="str">
        <f>IF(OR(AA178=0,AA178&lt;0),"",IF(OR(C178="L734",C178="L734-P",C178="L744",C178="L744-P"),'Customer Inputs'!AB188,O178))</f>
        <v/>
      </c>
      <c r="Q178" s="251" t="str">
        <f t="shared" si="74"/>
        <v/>
      </c>
      <c r="R178" s="252" t="str">
        <f>IF(AND(C178="",D178=""),"",INDEX(References!$E$4:$E$65,MATCH('Customer Inputs'!$T$6,References!$D$4:$D$65,0)))</f>
        <v/>
      </c>
      <c r="S178" s="672" t="str">
        <f t="shared" si="100"/>
        <v/>
      </c>
      <c r="T178" s="673" t="str">
        <f t="shared" si="75"/>
        <v/>
      </c>
      <c r="U178" s="674" t="str">
        <f>IF(OR(M178=0,O178=0,'Customer Inputs'!Q188="",R178=0),"","PASS")</f>
        <v/>
      </c>
      <c r="V178" s="674" t="str">
        <f>IF(ADMIN!AE178="YES","YES",IF(ADMIN!AE178="NO","NO",""))</f>
        <v/>
      </c>
      <c r="W178" s="674" t="str">
        <f t="shared" si="76"/>
        <v/>
      </c>
      <c r="X178" s="674" t="str">
        <f t="shared" si="77"/>
        <v/>
      </c>
      <c r="Y178" s="674" t="str">
        <f t="shared" si="78"/>
        <v/>
      </c>
      <c r="Z178" s="255" t="str">
        <f>IF(AND(C178="",D178=""),"",IF(C178="",INDEX(References!$J$4:$J$13,MATCH(Calculations!$D178,References!H$4:$H$13,0)),(INDEX(References!$J$4:$J$13,MATCH(Calculations!$C178,References!H$4:$H$13,0)))))</f>
        <v/>
      </c>
      <c r="AA178" s="675" t="str">
        <f t="shared" si="79"/>
        <v/>
      </c>
      <c r="AB178" s="256" t="str">
        <f t="shared" si="80"/>
        <v/>
      </c>
      <c r="AC178" s="676" t="str">
        <f>IF(OR(C178="",I178=""),"",IF(U178="PASS",ROUND(AA178/X178,References!$B$23),IF(NOT(V178="YES"),0,ROUND(AA178/X178,References!$B$23))))</f>
        <v/>
      </c>
      <c r="AD178" s="676" t="str">
        <f>IF(AND(C178="",D178=""),"",IF(OR(D178=0,L178=0,Y178=""),0,ROUND(AB178/Y178,References!$B$23)))</f>
        <v/>
      </c>
      <c r="AE178" s="256" t="str">
        <f>IF(OR(C178="",I178=""),"",IF(U178="PASS",ROUND(AC178*X178,References!$B$23),IF(NOT(V178="YES"),0,ROUND(AC178*X178,References!$B$23))))</f>
        <v/>
      </c>
      <c r="AF178" s="256" t="str">
        <f>IF(AND(C178="",D178=""),"",IF(OR(D178=0,L178=0,Y178=""),0,ROUND(AD178*Y178,References!$B$23)))</f>
        <v/>
      </c>
      <c r="AG178" s="257" t="str">
        <f>IF(AND(C178="",D178=""),"",IF(C178="",INDEX(References!$K$4:$K$13,MATCH(Calculations!$D178,References!$H$4:$H$13,0)),INDEX(References!$K$4:$K$13,MATCH(Calculations!C178,References!$H$4:$H$13,0))))</f>
        <v/>
      </c>
      <c r="AH178" s="256" t="str">
        <f t="shared" si="98"/>
        <v/>
      </c>
      <c r="AI178" s="256" t="str">
        <f t="shared" si="99"/>
        <v/>
      </c>
      <c r="AJ178" s="257" t="str">
        <f>IF(OR(C178="",I178=""),"",IF(U178="PASS",ROUND(AH178/X178,References!$B$22),IF(NOT(V178="YES"),0,ROUND(AH178/X178,References!$B$22))))</f>
        <v/>
      </c>
      <c r="AK178" s="257">
        <f>IF(OR(D178="",L178=""),0,ROUND(AI178/Y178,References!$B$22))</f>
        <v>0</v>
      </c>
      <c r="AL178" s="258">
        <f>IF(OR(C178="",I178=""),0,IF(U178="PASS",ROUND(AJ178*X178,References!$B$22)))</f>
        <v>0</v>
      </c>
      <c r="AM178" s="258">
        <f>IF(OR(D178="",L178=""),0,IF(U178="PASS",ROUND(AK178*Y178,References!$B$22)))</f>
        <v>0</v>
      </c>
      <c r="AN178" s="258" t="str">
        <f t="shared" si="81"/>
        <v/>
      </c>
      <c r="AO178" s="259" t="str">
        <f>IF(D178="","",IF('Customer Information'!$L$15="Yes",(INDEX(References!$H$4:$AG$13,MATCH(Calculations!D178,References!$H$4:$H$13,0),25)),IF('Customer Information'!$L$15="No",(INDEX(References!$H$4:$AG$13,MATCH(Calculations!D178,References!$H$4:$H$13,0),24)))))</f>
        <v/>
      </c>
      <c r="AP178" s="541" t="str">
        <f>IF(C178="","",IF('Customer Information'!$L$15="Yes",(INDEX(References!$H$4:$AG$13,MATCH(Calculations!C178,References!$H$4:$H$13,0),25)),IF('Customer Information'!$L$15="No",(INDEX(References!$H$4:$AG$13,MATCH(Calculations!C178,References!$H$4:$H$13,0),24)))))</f>
        <v/>
      </c>
      <c r="AQ178" s="677" t="str">
        <f t="shared" si="82"/>
        <v/>
      </c>
      <c r="AR178" s="541" t="str">
        <f t="shared" si="83"/>
        <v/>
      </c>
      <c r="AS178" s="541">
        <f>IF(D178="",0,INDEX(References!$AG$4:$AG$13,MATCH(D178,References!$H$4:$H$13,0)))</f>
        <v>0</v>
      </c>
      <c r="AT178" s="541">
        <f>IF(C178="",0,INDEX(References!$AG$4:$AG$12,MATCH(C178,References!$H$4:$H$12,0)))</f>
        <v>0</v>
      </c>
      <c r="AU178" s="677" t="str">
        <f t="shared" si="84"/>
        <v/>
      </c>
      <c r="AV178" s="541" t="str">
        <f t="shared" si="85"/>
        <v/>
      </c>
      <c r="AW178" s="678" t="str">
        <f t="shared" si="86"/>
        <v/>
      </c>
      <c r="AX178" s="249"/>
      <c r="AY178" s="679" t="str">
        <f>IF(C178="","",INDEX(References!$I$4:$I$13,MATCH(Calculations!C178,References!$H$4:$H$13,0)))</f>
        <v/>
      </c>
      <c r="AZ178" s="680" t="str">
        <f>IF(C178="","",INDEX(References!$M$4:$M$13,MATCH(Calculations!C178,References!$H$4:$H$13,0)))</f>
        <v/>
      </c>
      <c r="BA178" s="680" t="str">
        <f>IF(C178="","",INDEX(References!$N$4:$N$13,MATCH(Calculations!C178,References!$H$4:$H$13,0)))</f>
        <v/>
      </c>
      <c r="BB178" s="681" t="str">
        <f>IF(C178="","",(AC178*AY178)/(1-INDEX(References!$O$4:$O$13,MATCH(Calculations!C178,References!$H$4:$H$13,0)))*((1-AZ178)*(1+BA178)))</f>
        <v/>
      </c>
      <c r="BC178" s="682" t="str">
        <f>IF(C178="","",(AJ178/(1-INDEX(References!$P$4:$P$13,MATCH(Calculations!C178,References!$H$4:$H$13,0)))*((1-AZ178)*(1+BA178))))</f>
        <v/>
      </c>
      <c r="BE178" s="683" t="str">
        <f>IF(D178="","",(INDEX(References!$I$4:$I$13,MATCH(Calculations!D178,References!$H$4:$H$13,0))))</f>
        <v/>
      </c>
      <c r="BF178" s="680" t="str">
        <f>IF(D178="","",INDEX(References!$M$4:$M$13,MATCH(Calculations!D178,References!$H$4:$H$13,0)))</f>
        <v/>
      </c>
      <c r="BG178" s="680" t="str">
        <f>IF(D178="","",INDEX(References!$N$4:$N$13,MATCH(Calculations!D178,References!$H$4:$H$13,0)))</f>
        <v/>
      </c>
      <c r="BH178" s="681" t="str">
        <f>IF(D178="","",(AD178*BE178)/(1-INDEX(References!$O$4:$O$13,MATCH(Calculations!D178,References!$H$4:$H$13,0)))*((1-BF178)*(1+BG178)))</f>
        <v/>
      </c>
      <c r="BI178" s="682" t="str">
        <f>IF(D178="","",AK178/(1-INDEX(References!$P$4:$P$13,MATCH(Calculations!D178,References!$H$4:$H$13,0)))*((1-BF178)*(1+BG178)))</f>
        <v/>
      </c>
      <c r="BK178" s="679" t="str">
        <f t="shared" si="87"/>
        <v/>
      </c>
      <c r="BL178" s="680" t="str">
        <f t="shared" si="88"/>
        <v/>
      </c>
      <c r="BM178" s="680" t="str">
        <f>IF(OR(C178="",I178=""),"",IF(U178="PASS",ROUND(BK178/X178,References!$B$22),IF(NOT(V178="YES"),0,ROUND(BK178/X178,References!$B$22))))</f>
        <v/>
      </c>
      <c r="BN178" s="680">
        <f>IF(OR(D178="",L178=""),0,ROUND(BL178/Y178,References!$B$22))</f>
        <v>0</v>
      </c>
      <c r="BO178" s="684" t="str">
        <f>IF(AND(C178="",D178=""),"",IF(C178="",INDEX(References!#REF!,MATCH(Calculations!$D178,References!#REF!,0)),(INDEX(References!$L$4:$L$13,MATCH(Calculations!$C178,References!$H$4:$H$13,0)))))</f>
        <v/>
      </c>
      <c r="BP178" s="684" t="str">
        <f t="shared" si="89"/>
        <v/>
      </c>
      <c r="BQ178" s="684" t="str">
        <f t="shared" si="90"/>
        <v/>
      </c>
      <c r="BR178" s="684" t="str">
        <f t="shared" si="91"/>
        <v/>
      </c>
      <c r="BS178" s="691" t="str">
        <f t="shared" si="92"/>
        <v/>
      </c>
      <c r="BU178" s="692" t="str">
        <f>IF(AH178="","",AH178*References!$B$47)</f>
        <v/>
      </c>
      <c r="BV178" s="693" t="str">
        <f>IF(AI178="","",AI178*References!$B$47)</f>
        <v/>
      </c>
      <c r="BW178" s="693" t="str">
        <f>IF(AJ178="","",AJ178*References!$B$47)</f>
        <v/>
      </c>
      <c r="BX178" s="682">
        <f>IF(AK178="","",AK178*References!$B$47)</f>
        <v>0</v>
      </c>
      <c r="BZ178" s="692">
        <f t="shared" si="93"/>
        <v>0</v>
      </c>
      <c r="CA178" s="693">
        <f t="shared" si="94"/>
        <v>0</v>
      </c>
      <c r="CB178" s="693" t="str">
        <f t="shared" si="95"/>
        <v/>
      </c>
      <c r="CC178" s="693" t="str">
        <f t="shared" si="96"/>
        <v/>
      </c>
      <c r="CD178" s="682" t="str">
        <f t="shared" si="97"/>
        <v/>
      </c>
    </row>
    <row r="179" spans="2:82" x14ac:dyDescent="0.2">
      <c r="B179" s="669">
        <v>174</v>
      </c>
      <c r="C179" s="250" t="str">
        <f>IF('Customer Inputs'!$C189="","",'Customer Inputs'!$C189)</f>
        <v/>
      </c>
      <c r="D179" s="250" t="str">
        <f>IF(OR('Customer Inputs'!E189="",'Customer Inputs'!E189="No"),"",IF(F179="YES",References!$H$13,References!$H$12))</f>
        <v/>
      </c>
      <c r="E179" s="250" t="str">
        <f>IF(C179="","",'Customer Inputs'!$W189)</f>
        <v/>
      </c>
      <c r="F179" s="250" t="str">
        <f>IF(OR('Customer Inputs'!T189="",'Customer Inputs'!T189="No"),"","Yes")</f>
        <v/>
      </c>
      <c r="G179" s="251" t="str">
        <f>IF(C179="","",'Customer Inputs'!$M189)</f>
        <v/>
      </c>
      <c r="H179" s="251" t="str">
        <f t="shared" si="70"/>
        <v/>
      </c>
      <c r="I179" s="251" t="str">
        <f>IF(C179="","",'Customer Inputs'!$K189)</f>
        <v/>
      </c>
      <c r="J179" s="251" t="str">
        <f t="shared" si="71"/>
        <v/>
      </c>
      <c r="K179" s="251" t="str">
        <f t="shared" si="72"/>
        <v/>
      </c>
      <c r="L179" s="251" t="str">
        <f>IF(OR(D179="",'Customer Inputs'!$L189=""),"",'Customer Inputs'!$L189)</f>
        <v/>
      </c>
      <c r="M179" s="251" t="str">
        <f>IF(AND(C179="",D179=""),"",'Customer Inputs'!$AD189)</f>
        <v/>
      </c>
      <c r="N179" s="251" t="str">
        <f t="shared" si="73"/>
        <v/>
      </c>
      <c r="O179" s="690" t="str">
        <f>IF(AND(C179="",D179=""),"",'Customer Inputs'!$AB189)</f>
        <v/>
      </c>
      <c r="P179" s="251" t="str">
        <f>IF(OR(AA179=0,AA179&lt;0),"",IF(OR(C179="L734",C179="L734-P",C179="L744",C179="L744-P"),'Customer Inputs'!AB189,O179))</f>
        <v/>
      </c>
      <c r="Q179" s="251" t="str">
        <f t="shared" si="74"/>
        <v/>
      </c>
      <c r="R179" s="252" t="str">
        <f>IF(AND(C179="",D179=""),"",INDEX(References!$E$4:$E$65,MATCH('Customer Inputs'!$T$6,References!$D$4:$D$65,0)))</f>
        <v/>
      </c>
      <c r="S179" s="672" t="str">
        <f t="shared" si="100"/>
        <v/>
      </c>
      <c r="T179" s="673" t="str">
        <f t="shared" si="75"/>
        <v/>
      </c>
      <c r="U179" s="674" t="str">
        <f>IF(OR(M179=0,O179=0,'Customer Inputs'!Q189="",R179=0),"","PASS")</f>
        <v/>
      </c>
      <c r="V179" s="674" t="str">
        <f>IF(ADMIN!AE179="YES","YES",IF(ADMIN!AE179="NO","NO",""))</f>
        <v/>
      </c>
      <c r="W179" s="674" t="str">
        <f t="shared" si="76"/>
        <v/>
      </c>
      <c r="X179" s="674" t="str">
        <f t="shared" si="77"/>
        <v/>
      </c>
      <c r="Y179" s="674" t="str">
        <f t="shared" si="78"/>
        <v/>
      </c>
      <c r="Z179" s="255" t="str">
        <f>IF(AND(C179="",D179=""),"",IF(C179="",INDEX(References!$J$4:$J$13,MATCH(Calculations!$D179,References!H$4:$H$13,0)),(INDEX(References!$J$4:$J$13,MATCH(Calculations!$C179,References!H$4:$H$13,0)))))</f>
        <v/>
      </c>
      <c r="AA179" s="675" t="str">
        <f t="shared" si="79"/>
        <v/>
      </c>
      <c r="AB179" s="256" t="str">
        <f t="shared" si="80"/>
        <v/>
      </c>
      <c r="AC179" s="676" t="str">
        <f>IF(OR(C179="",I179=""),"",IF(U179="PASS",ROUND(AA179/X179,References!$B$23),IF(NOT(V179="YES"),0,ROUND(AA179/X179,References!$B$23))))</f>
        <v/>
      </c>
      <c r="AD179" s="676" t="str">
        <f>IF(AND(C179="",D179=""),"",IF(OR(D179=0,L179=0,Y179=""),0,ROUND(AB179/Y179,References!$B$23)))</f>
        <v/>
      </c>
      <c r="AE179" s="256" t="str">
        <f>IF(OR(C179="",I179=""),"",IF(U179="PASS",ROUND(AC179*X179,References!$B$23),IF(NOT(V179="YES"),0,ROUND(AC179*X179,References!$B$23))))</f>
        <v/>
      </c>
      <c r="AF179" s="256" t="str">
        <f>IF(AND(C179="",D179=""),"",IF(OR(D179=0,L179=0,Y179=""),0,ROUND(AD179*Y179,References!$B$23)))</f>
        <v/>
      </c>
      <c r="AG179" s="257" t="str">
        <f>IF(AND(C179="",D179=""),"",IF(C179="",INDEX(References!$K$4:$K$13,MATCH(Calculations!$D179,References!$H$4:$H$13,0)),INDEX(References!$K$4:$K$13,MATCH(Calculations!C179,References!$H$4:$H$13,0))))</f>
        <v/>
      </c>
      <c r="AH179" s="256" t="str">
        <f t="shared" si="98"/>
        <v/>
      </c>
      <c r="AI179" s="256" t="str">
        <f t="shared" si="99"/>
        <v/>
      </c>
      <c r="AJ179" s="257" t="str">
        <f>IF(OR(C179="",I179=""),"",IF(U179="PASS",ROUND(AH179/X179,References!$B$22),IF(NOT(V179="YES"),0,ROUND(AH179/X179,References!$B$22))))</f>
        <v/>
      </c>
      <c r="AK179" s="257">
        <f>IF(OR(D179="",L179=""),0,ROUND(AI179/Y179,References!$B$22))</f>
        <v>0</v>
      </c>
      <c r="AL179" s="258">
        <f>IF(OR(C179="",I179=""),0,IF(U179="PASS",ROUND(AJ179*X179,References!$B$22)))</f>
        <v>0</v>
      </c>
      <c r="AM179" s="258">
        <f>IF(OR(D179="",L179=""),0,IF(U179="PASS",ROUND(AK179*Y179,References!$B$22)))</f>
        <v>0</v>
      </c>
      <c r="AN179" s="258" t="str">
        <f t="shared" si="81"/>
        <v/>
      </c>
      <c r="AO179" s="259" t="str">
        <f>IF(D179="","",IF('Customer Information'!$L$15="Yes",(INDEX(References!$H$4:$AG$13,MATCH(Calculations!D179,References!$H$4:$H$13,0),25)),IF('Customer Information'!$L$15="No",(INDEX(References!$H$4:$AG$13,MATCH(Calculations!D179,References!$H$4:$H$13,0),24)))))</f>
        <v/>
      </c>
      <c r="AP179" s="541" t="str">
        <f>IF(C179="","",IF('Customer Information'!$L$15="Yes",(INDEX(References!$H$4:$AG$13,MATCH(Calculations!C179,References!$H$4:$H$13,0),25)),IF('Customer Information'!$L$15="No",(INDEX(References!$H$4:$AG$13,MATCH(Calculations!C179,References!$H$4:$H$13,0),24)))))</f>
        <v/>
      </c>
      <c r="AQ179" s="677" t="str">
        <f t="shared" si="82"/>
        <v/>
      </c>
      <c r="AR179" s="541" t="str">
        <f t="shared" si="83"/>
        <v/>
      </c>
      <c r="AS179" s="541">
        <f>IF(D179="",0,INDEX(References!$AG$4:$AG$13,MATCH(D179,References!$H$4:$H$13,0)))</f>
        <v>0</v>
      </c>
      <c r="AT179" s="541">
        <f>IF(C179="",0,INDEX(References!$AG$4:$AG$12,MATCH(C179,References!$H$4:$H$12,0)))</f>
        <v>0</v>
      </c>
      <c r="AU179" s="677" t="str">
        <f t="shared" si="84"/>
        <v/>
      </c>
      <c r="AV179" s="541" t="str">
        <f t="shared" si="85"/>
        <v/>
      </c>
      <c r="AW179" s="678" t="str">
        <f t="shared" si="86"/>
        <v/>
      </c>
      <c r="AX179" s="249"/>
      <c r="AY179" s="679" t="str">
        <f>IF(C179="","",INDEX(References!$I$4:$I$13,MATCH(Calculations!C179,References!$H$4:$H$13,0)))</f>
        <v/>
      </c>
      <c r="AZ179" s="680" t="str">
        <f>IF(C179="","",INDEX(References!$M$4:$M$13,MATCH(Calculations!C179,References!$H$4:$H$13,0)))</f>
        <v/>
      </c>
      <c r="BA179" s="680" t="str">
        <f>IF(C179="","",INDEX(References!$N$4:$N$13,MATCH(Calculations!C179,References!$H$4:$H$13,0)))</f>
        <v/>
      </c>
      <c r="BB179" s="681" t="str">
        <f>IF(C179="","",(AC179*AY179)/(1-INDEX(References!$O$4:$O$13,MATCH(Calculations!C179,References!$H$4:$H$13,0)))*((1-AZ179)*(1+BA179)))</f>
        <v/>
      </c>
      <c r="BC179" s="682" t="str">
        <f>IF(C179="","",(AJ179/(1-INDEX(References!$P$4:$P$13,MATCH(Calculations!C179,References!$H$4:$H$13,0)))*((1-AZ179)*(1+BA179))))</f>
        <v/>
      </c>
      <c r="BE179" s="683" t="str">
        <f>IF(D179="","",(INDEX(References!$I$4:$I$13,MATCH(Calculations!D179,References!$H$4:$H$13,0))))</f>
        <v/>
      </c>
      <c r="BF179" s="680" t="str">
        <f>IF(D179="","",INDEX(References!$M$4:$M$13,MATCH(Calculations!D179,References!$H$4:$H$13,0)))</f>
        <v/>
      </c>
      <c r="BG179" s="680" t="str">
        <f>IF(D179="","",INDEX(References!$N$4:$N$13,MATCH(Calculations!D179,References!$H$4:$H$13,0)))</f>
        <v/>
      </c>
      <c r="BH179" s="681" t="str">
        <f>IF(D179="","",(AD179*BE179)/(1-INDEX(References!$O$4:$O$13,MATCH(Calculations!D179,References!$H$4:$H$13,0)))*((1-BF179)*(1+BG179)))</f>
        <v/>
      </c>
      <c r="BI179" s="682" t="str">
        <f>IF(D179="","",AK179/(1-INDEX(References!$P$4:$P$13,MATCH(Calculations!D179,References!$H$4:$H$13,0)))*((1-BF179)*(1+BG179)))</f>
        <v/>
      </c>
      <c r="BK179" s="679" t="str">
        <f t="shared" si="87"/>
        <v/>
      </c>
      <c r="BL179" s="680" t="str">
        <f t="shared" si="88"/>
        <v/>
      </c>
      <c r="BM179" s="680" t="str">
        <f>IF(OR(C179="",I179=""),"",IF(U179="PASS",ROUND(BK179/X179,References!$B$22),IF(NOT(V179="YES"),0,ROUND(BK179/X179,References!$B$22))))</f>
        <v/>
      </c>
      <c r="BN179" s="680">
        <f>IF(OR(D179="",L179=""),0,ROUND(BL179/Y179,References!$B$22))</f>
        <v>0</v>
      </c>
      <c r="BO179" s="684" t="str">
        <f>IF(AND(C179="",D179=""),"",IF(C179="",INDEX(References!#REF!,MATCH(Calculations!$D179,References!#REF!,0)),(INDEX(References!$L$4:$L$13,MATCH(Calculations!$C179,References!$H$4:$H$13,0)))))</f>
        <v/>
      </c>
      <c r="BP179" s="684" t="str">
        <f t="shared" si="89"/>
        <v/>
      </c>
      <c r="BQ179" s="684" t="str">
        <f t="shared" si="90"/>
        <v/>
      </c>
      <c r="BR179" s="684" t="str">
        <f t="shared" si="91"/>
        <v/>
      </c>
      <c r="BS179" s="691" t="str">
        <f t="shared" si="92"/>
        <v/>
      </c>
      <c r="BU179" s="692" t="str">
        <f>IF(AH179="","",AH179*References!$B$47)</f>
        <v/>
      </c>
      <c r="BV179" s="693" t="str">
        <f>IF(AI179="","",AI179*References!$B$47)</f>
        <v/>
      </c>
      <c r="BW179" s="693" t="str">
        <f>IF(AJ179="","",AJ179*References!$B$47)</f>
        <v/>
      </c>
      <c r="BX179" s="682">
        <f>IF(AK179="","",AK179*References!$B$47)</f>
        <v>0</v>
      </c>
      <c r="BZ179" s="692">
        <f t="shared" si="93"/>
        <v>0</v>
      </c>
      <c r="CA179" s="693">
        <f t="shared" si="94"/>
        <v>0</v>
      </c>
      <c r="CB179" s="693" t="str">
        <f t="shared" si="95"/>
        <v/>
      </c>
      <c r="CC179" s="693" t="str">
        <f t="shared" si="96"/>
        <v/>
      </c>
      <c r="CD179" s="682" t="str">
        <f t="shared" si="97"/>
        <v/>
      </c>
    </row>
    <row r="180" spans="2:82" x14ac:dyDescent="0.2">
      <c r="B180" s="669">
        <v>175</v>
      </c>
      <c r="C180" s="250" t="str">
        <f>IF('Customer Inputs'!$C190="","",'Customer Inputs'!$C190)</f>
        <v/>
      </c>
      <c r="D180" s="250" t="str">
        <f>IF(OR('Customer Inputs'!E190="",'Customer Inputs'!E190="No"),"",IF(F180="YES",References!$H$13,References!$H$12))</f>
        <v/>
      </c>
      <c r="E180" s="250" t="str">
        <f>IF(C180="","",'Customer Inputs'!$W190)</f>
        <v/>
      </c>
      <c r="F180" s="250" t="str">
        <f>IF(OR('Customer Inputs'!T190="",'Customer Inputs'!T190="No"),"","Yes")</f>
        <v/>
      </c>
      <c r="G180" s="251" t="str">
        <f>IF(C180="","",'Customer Inputs'!$M190)</f>
        <v/>
      </c>
      <c r="H180" s="251" t="str">
        <f t="shared" si="70"/>
        <v/>
      </c>
      <c r="I180" s="251" t="str">
        <f>IF(C180="","",'Customer Inputs'!$K190)</f>
        <v/>
      </c>
      <c r="J180" s="251" t="str">
        <f t="shared" si="71"/>
        <v/>
      </c>
      <c r="K180" s="251" t="str">
        <f t="shared" si="72"/>
        <v/>
      </c>
      <c r="L180" s="251" t="str">
        <f>IF(OR(D180="",'Customer Inputs'!$L190=""),"",'Customer Inputs'!$L190)</f>
        <v/>
      </c>
      <c r="M180" s="251" t="str">
        <f>IF(AND(C180="",D180=""),"",'Customer Inputs'!$AD190)</f>
        <v/>
      </c>
      <c r="N180" s="251" t="str">
        <f t="shared" si="73"/>
        <v/>
      </c>
      <c r="O180" s="690" t="str">
        <f>IF(AND(C180="",D180=""),"",'Customer Inputs'!$AB190)</f>
        <v/>
      </c>
      <c r="P180" s="251" t="str">
        <f>IF(OR(AA180=0,AA180&lt;0),"",IF(OR(C180="L734",C180="L734-P",C180="L744",C180="L744-P"),'Customer Inputs'!AB190,O180))</f>
        <v/>
      </c>
      <c r="Q180" s="251" t="str">
        <f t="shared" si="74"/>
        <v/>
      </c>
      <c r="R180" s="252" t="str">
        <f>IF(AND(C180="",D180=""),"",INDEX(References!$E$4:$E$65,MATCH('Customer Inputs'!$T$6,References!$D$4:$D$65,0)))</f>
        <v/>
      </c>
      <c r="S180" s="672" t="str">
        <f t="shared" si="100"/>
        <v/>
      </c>
      <c r="T180" s="673" t="str">
        <f t="shared" si="75"/>
        <v/>
      </c>
      <c r="U180" s="674" t="str">
        <f>IF(OR(M180=0,O180=0,'Customer Inputs'!Q190="",R180=0),"","PASS")</f>
        <v/>
      </c>
      <c r="V180" s="674" t="str">
        <f>IF(ADMIN!AE180="YES","YES",IF(ADMIN!AE180="NO","NO",""))</f>
        <v/>
      </c>
      <c r="W180" s="674" t="str">
        <f t="shared" si="76"/>
        <v/>
      </c>
      <c r="X180" s="674" t="str">
        <f t="shared" si="77"/>
        <v/>
      </c>
      <c r="Y180" s="674" t="str">
        <f t="shared" si="78"/>
        <v/>
      </c>
      <c r="Z180" s="255" t="str">
        <f>IF(AND(C180="",D180=""),"",IF(C180="",INDEX(References!$J$4:$J$13,MATCH(Calculations!$D180,References!H$4:$H$13,0)),(INDEX(References!$J$4:$J$13,MATCH(Calculations!$C180,References!H$4:$H$13,0)))))</f>
        <v/>
      </c>
      <c r="AA180" s="675" t="str">
        <f t="shared" si="79"/>
        <v/>
      </c>
      <c r="AB180" s="256" t="str">
        <f t="shared" si="80"/>
        <v/>
      </c>
      <c r="AC180" s="676" t="str">
        <f>IF(OR(C180="",I180=""),"",IF(U180="PASS",ROUND(AA180/X180,References!$B$23),IF(NOT(V180="YES"),0,ROUND(AA180/X180,References!$B$23))))</f>
        <v/>
      </c>
      <c r="AD180" s="676" t="str">
        <f>IF(AND(C180="",D180=""),"",IF(OR(D180=0,L180=0,Y180=""),0,ROUND(AB180/Y180,References!$B$23)))</f>
        <v/>
      </c>
      <c r="AE180" s="256" t="str">
        <f>IF(OR(C180="",I180=""),"",IF(U180="PASS",ROUND(AC180*X180,References!$B$23),IF(NOT(V180="YES"),0,ROUND(AC180*X180,References!$B$23))))</f>
        <v/>
      </c>
      <c r="AF180" s="256" t="str">
        <f>IF(AND(C180="",D180=""),"",IF(OR(D180=0,L180=0,Y180=""),0,ROUND(AD180*Y180,References!$B$23)))</f>
        <v/>
      </c>
      <c r="AG180" s="257" t="str">
        <f>IF(AND(C180="",D180=""),"",IF(C180="",INDEX(References!$K$4:$K$13,MATCH(Calculations!$D180,References!$H$4:$H$13,0)),INDEX(References!$K$4:$K$13,MATCH(Calculations!C180,References!$H$4:$H$13,0))))</f>
        <v/>
      </c>
      <c r="AH180" s="256" t="str">
        <f t="shared" si="98"/>
        <v/>
      </c>
      <c r="AI180" s="256" t="str">
        <f t="shared" si="99"/>
        <v/>
      </c>
      <c r="AJ180" s="257" t="str">
        <f>IF(OR(C180="",I180=""),"",IF(U180="PASS",ROUND(AH180/X180,References!$B$22),IF(NOT(V180="YES"),0,ROUND(AH180/X180,References!$B$22))))</f>
        <v/>
      </c>
      <c r="AK180" s="257">
        <f>IF(OR(D180="",L180=""),0,ROUND(AI180/Y180,References!$B$22))</f>
        <v>0</v>
      </c>
      <c r="AL180" s="258">
        <f>IF(OR(C180="",I180=""),0,IF(U180="PASS",ROUND(AJ180*X180,References!$B$22)))</f>
        <v>0</v>
      </c>
      <c r="AM180" s="258">
        <f>IF(OR(D180="",L180=""),0,IF(U180="PASS",ROUND(AK180*Y180,References!$B$22)))</f>
        <v>0</v>
      </c>
      <c r="AN180" s="258" t="str">
        <f t="shared" si="81"/>
        <v/>
      </c>
      <c r="AO180" s="259" t="str">
        <f>IF(D180="","",IF('Customer Information'!$L$15="Yes",(INDEX(References!$H$4:$AG$13,MATCH(Calculations!D180,References!$H$4:$H$13,0),25)),IF('Customer Information'!$L$15="No",(INDEX(References!$H$4:$AG$13,MATCH(Calculations!D180,References!$H$4:$H$13,0),24)))))</f>
        <v/>
      </c>
      <c r="AP180" s="541" t="str">
        <f>IF(C180="","",IF('Customer Information'!$L$15="Yes",(INDEX(References!$H$4:$AG$13,MATCH(Calculations!C180,References!$H$4:$H$13,0),25)),IF('Customer Information'!$L$15="No",(INDEX(References!$H$4:$AG$13,MATCH(Calculations!C180,References!$H$4:$H$13,0),24)))))</f>
        <v/>
      </c>
      <c r="AQ180" s="677" t="str">
        <f t="shared" si="82"/>
        <v/>
      </c>
      <c r="AR180" s="541" t="str">
        <f t="shared" si="83"/>
        <v/>
      </c>
      <c r="AS180" s="541">
        <f>IF(D180="",0,INDEX(References!$AG$4:$AG$13,MATCH(D180,References!$H$4:$H$13,0)))</f>
        <v>0</v>
      </c>
      <c r="AT180" s="541">
        <f>IF(C180="",0,INDEX(References!$AG$4:$AG$12,MATCH(C180,References!$H$4:$H$12,0)))</f>
        <v>0</v>
      </c>
      <c r="AU180" s="677" t="str">
        <f t="shared" si="84"/>
        <v/>
      </c>
      <c r="AV180" s="541" t="str">
        <f t="shared" si="85"/>
        <v/>
      </c>
      <c r="AW180" s="678" t="str">
        <f t="shared" si="86"/>
        <v/>
      </c>
      <c r="AX180" s="249"/>
      <c r="AY180" s="679" t="str">
        <f>IF(C180="","",INDEX(References!$I$4:$I$13,MATCH(Calculations!C180,References!$H$4:$H$13,0)))</f>
        <v/>
      </c>
      <c r="AZ180" s="680" t="str">
        <f>IF(C180="","",INDEX(References!$M$4:$M$13,MATCH(Calculations!C180,References!$H$4:$H$13,0)))</f>
        <v/>
      </c>
      <c r="BA180" s="680" t="str">
        <f>IF(C180="","",INDEX(References!$N$4:$N$13,MATCH(Calculations!C180,References!$H$4:$H$13,0)))</f>
        <v/>
      </c>
      <c r="BB180" s="681" t="str">
        <f>IF(C180="","",(AC180*AY180)/(1-INDEX(References!$O$4:$O$13,MATCH(Calculations!C180,References!$H$4:$H$13,0)))*((1-AZ180)*(1+BA180)))</f>
        <v/>
      </c>
      <c r="BC180" s="682" t="str">
        <f>IF(C180="","",(AJ180/(1-INDEX(References!$P$4:$P$13,MATCH(Calculations!C180,References!$H$4:$H$13,0)))*((1-AZ180)*(1+BA180))))</f>
        <v/>
      </c>
      <c r="BE180" s="683" t="str">
        <f>IF(D180="","",(INDEX(References!$I$4:$I$13,MATCH(Calculations!D180,References!$H$4:$H$13,0))))</f>
        <v/>
      </c>
      <c r="BF180" s="680" t="str">
        <f>IF(D180="","",INDEX(References!$M$4:$M$13,MATCH(Calculations!D180,References!$H$4:$H$13,0)))</f>
        <v/>
      </c>
      <c r="BG180" s="680" t="str">
        <f>IF(D180="","",INDEX(References!$N$4:$N$13,MATCH(Calculations!D180,References!$H$4:$H$13,0)))</f>
        <v/>
      </c>
      <c r="BH180" s="681" t="str">
        <f>IF(D180="","",(AD180*BE180)/(1-INDEX(References!$O$4:$O$13,MATCH(Calculations!D180,References!$H$4:$H$13,0)))*((1-BF180)*(1+BG180)))</f>
        <v/>
      </c>
      <c r="BI180" s="682" t="str">
        <f>IF(D180="","",AK180/(1-INDEX(References!$P$4:$P$13,MATCH(Calculations!D180,References!$H$4:$H$13,0)))*((1-BF180)*(1+BG180)))</f>
        <v/>
      </c>
      <c r="BK180" s="679" t="str">
        <f t="shared" si="87"/>
        <v/>
      </c>
      <c r="BL180" s="680" t="str">
        <f t="shared" si="88"/>
        <v/>
      </c>
      <c r="BM180" s="680" t="str">
        <f>IF(OR(C180="",I180=""),"",IF(U180="PASS",ROUND(BK180/X180,References!$B$22),IF(NOT(V180="YES"),0,ROUND(BK180/X180,References!$B$22))))</f>
        <v/>
      </c>
      <c r="BN180" s="680">
        <f>IF(OR(D180="",L180=""),0,ROUND(BL180/Y180,References!$B$22))</f>
        <v>0</v>
      </c>
      <c r="BO180" s="684" t="str">
        <f>IF(AND(C180="",D180=""),"",IF(C180="",INDEX(References!#REF!,MATCH(Calculations!$D180,References!#REF!,0)),(INDEX(References!$L$4:$L$13,MATCH(Calculations!$C180,References!$H$4:$H$13,0)))))</f>
        <v/>
      </c>
      <c r="BP180" s="684" t="str">
        <f t="shared" si="89"/>
        <v/>
      </c>
      <c r="BQ180" s="684" t="str">
        <f t="shared" si="90"/>
        <v/>
      </c>
      <c r="BR180" s="684" t="str">
        <f t="shared" si="91"/>
        <v/>
      </c>
      <c r="BS180" s="691" t="str">
        <f t="shared" si="92"/>
        <v/>
      </c>
      <c r="BU180" s="692" t="str">
        <f>IF(AH180="","",AH180*References!$B$47)</f>
        <v/>
      </c>
      <c r="BV180" s="693" t="str">
        <f>IF(AI180="","",AI180*References!$B$47)</f>
        <v/>
      </c>
      <c r="BW180" s="693" t="str">
        <f>IF(AJ180="","",AJ180*References!$B$47)</f>
        <v/>
      </c>
      <c r="BX180" s="682">
        <f>IF(AK180="","",AK180*References!$B$47)</f>
        <v>0</v>
      </c>
      <c r="BZ180" s="692">
        <f t="shared" si="93"/>
        <v>0</v>
      </c>
      <c r="CA180" s="693">
        <f t="shared" si="94"/>
        <v>0</v>
      </c>
      <c r="CB180" s="693" t="str">
        <f t="shared" si="95"/>
        <v/>
      </c>
      <c r="CC180" s="693" t="str">
        <f t="shared" si="96"/>
        <v/>
      </c>
      <c r="CD180" s="682" t="str">
        <f t="shared" si="97"/>
        <v/>
      </c>
    </row>
    <row r="181" spans="2:82" x14ac:dyDescent="0.2">
      <c r="B181" s="669">
        <v>176</v>
      </c>
      <c r="C181" s="250" t="str">
        <f>IF('Customer Inputs'!$C191="","",'Customer Inputs'!$C191)</f>
        <v/>
      </c>
      <c r="D181" s="250" t="str">
        <f>IF(OR('Customer Inputs'!E191="",'Customer Inputs'!E191="No"),"",IF(F181="YES",References!$H$13,References!$H$12))</f>
        <v/>
      </c>
      <c r="E181" s="250" t="str">
        <f>IF(C181="","",'Customer Inputs'!$W191)</f>
        <v/>
      </c>
      <c r="F181" s="250" t="str">
        <f>IF(OR('Customer Inputs'!T191="",'Customer Inputs'!T191="No"),"","Yes")</f>
        <v/>
      </c>
      <c r="G181" s="251" t="str">
        <f>IF(C181="","",'Customer Inputs'!$M191)</f>
        <v/>
      </c>
      <c r="H181" s="251" t="str">
        <f t="shared" si="70"/>
        <v/>
      </c>
      <c r="I181" s="251" t="str">
        <f>IF(C181="","",'Customer Inputs'!$K191)</f>
        <v/>
      </c>
      <c r="J181" s="251" t="str">
        <f t="shared" si="71"/>
        <v/>
      </c>
      <c r="K181" s="251" t="str">
        <f t="shared" si="72"/>
        <v/>
      </c>
      <c r="L181" s="251" t="str">
        <f>IF(OR(D181="",'Customer Inputs'!$L191=""),"",'Customer Inputs'!$L191)</f>
        <v/>
      </c>
      <c r="M181" s="251" t="str">
        <f>IF(AND(C181="",D181=""),"",'Customer Inputs'!$AD191)</f>
        <v/>
      </c>
      <c r="N181" s="251" t="str">
        <f t="shared" si="73"/>
        <v/>
      </c>
      <c r="O181" s="690" t="str">
        <f>IF(AND(C181="",D181=""),"",'Customer Inputs'!$AB191)</f>
        <v/>
      </c>
      <c r="P181" s="251" t="str">
        <f>IF(OR(AA181=0,AA181&lt;0),"",IF(OR(C181="L734",C181="L734-P",C181="L744",C181="L744-P"),'Customer Inputs'!AB191,O181))</f>
        <v/>
      </c>
      <c r="Q181" s="251" t="str">
        <f t="shared" si="74"/>
        <v/>
      </c>
      <c r="R181" s="252" t="str">
        <f>IF(AND(C181="",D181=""),"",INDEX(References!$E$4:$E$65,MATCH('Customer Inputs'!$T$6,References!$D$4:$D$65,0)))</f>
        <v/>
      </c>
      <c r="S181" s="672" t="str">
        <f t="shared" si="100"/>
        <v/>
      </c>
      <c r="T181" s="673" t="str">
        <f t="shared" si="75"/>
        <v/>
      </c>
      <c r="U181" s="674" t="str">
        <f>IF(OR(M181=0,O181=0,'Customer Inputs'!Q191="",R181=0),"","PASS")</f>
        <v/>
      </c>
      <c r="V181" s="674" t="str">
        <f>IF(ADMIN!AE181="YES","YES",IF(ADMIN!AE181="NO","NO",""))</f>
        <v/>
      </c>
      <c r="W181" s="674" t="str">
        <f t="shared" si="76"/>
        <v/>
      </c>
      <c r="X181" s="674" t="str">
        <f t="shared" si="77"/>
        <v/>
      </c>
      <c r="Y181" s="674" t="str">
        <f t="shared" si="78"/>
        <v/>
      </c>
      <c r="Z181" s="255" t="str">
        <f>IF(AND(C181="",D181=""),"",IF(C181="",INDEX(References!$J$4:$J$13,MATCH(Calculations!$D181,References!H$4:$H$13,0)),(INDEX(References!$J$4:$J$13,MATCH(Calculations!$C181,References!H$4:$H$13,0)))))</f>
        <v/>
      </c>
      <c r="AA181" s="675" t="str">
        <f t="shared" si="79"/>
        <v/>
      </c>
      <c r="AB181" s="256" t="str">
        <f t="shared" si="80"/>
        <v/>
      </c>
      <c r="AC181" s="676" t="str">
        <f>IF(OR(C181="",I181=""),"",IF(U181="PASS",ROUND(AA181/X181,References!$B$23),IF(NOT(V181="YES"),0,ROUND(AA181/X181,References!$B$23))))</f>
        <v/>
      </c>
      <c r="AD181" s="676" t="str">
        <f>IF(AND(C181="",D181=""),"",IF(OR(D181=0,L181=0,Y181=""),0,ROUND(AB181/Y181,References!$B$23)))</f>
        <v/>
      </c>
      <c r="AE181" s="256" t="str">
        <f>IF(OR(C181="",I181=""),"",IF(U181="PASS",ROUND(AC181*X181,References!$B$23),IF(NOT(V181="YES"),0,ROUND(AC181*X181,References!$B$23))))</f>
        <v/>
      </c>
      <c r="AF181" s="256" t="str">
        <f>IF(AND(C181="",D181=""),"",IF(OR(D181=0,L181=0,Y181=""),0,ROUND(AD181*Y181,References!$B$23)))</f>
        <v/>
      </c>
      <c r="AG181" s="257" t="str">
        <f>IF(AND(C181="",D181=""),"",IF(C181="",INDEX(References!$K$4:$K$13,MATCH(Calculations!$D181,References!$H$4:$H$13,0)),INDEX(References!$K$4:$K$13,MATCH(Calculations!C181,References!$H$4:$H$13,0))))</f>
        <v/>
      </c>
      <c r="AH181" s="256" t="str">
        <f t="shared" si="98"/>
        <v/>
      </c>
      <c r="AI181" s="256" t="str">
        <f t="shared" si="99"/>
        <v/>
      </c>
      <c r="AJ181" s="257" t="str">
        <f>IF(OR(C181="",I181=""),"",IF(U181="PASS",ROUND(AH181/X181,References!$B$22),IF(NOT(V181="YES"),0,ROUND(AH181/X181,References!$B$22))))</f>
        <v/>
      </c>
      <c r="AK181" s="257">
        <f>IF(OR(D181="",L181=""),0,ROUND(AI181/Y181,References!$B$22))</f>
        <v>0</v>
      </c>
      <c r="AL181" s="258">
        <f>IF(OR(C181="",I181=""),0,IF(U181="PASS",ROUND(AJ181*X181,References!$B$22)))</f>
        <v>0</v>
      </c>
      <c r="AM181" s="258">
        <f>IF(OR(D181="",L181=""),0,IF(U181="PASS",ROUND(AK181*Y181,References!$B$22)))</f>
        <v>0</v>
      </c>
      <c r="AN181" s="258" t="str">
        <f t="shared" si="81"/>
        <v/>
      </c>
      <c r="AO181" s="259" t="str">
        <f>IF(D181="","",IF('Customer Information'!$L$15="Yes",(INDEX(References!$H$4:$AG$13,MATCH(Calculations!D181,References!$H$4:$H$13,0),25)),IF('Customer Information'!$L$15="No",(INDEX(References!$H$4:$AG$13,MATCH(Calculations!D181,References!$H$4:$H$13,0),24)))))</f>
        <v/>
      </c>
      <c r="AP181" s="541" t="str">
        <f>IF(C181="","",IF('Customer Information'!$L$15="Yes",(INDEX(References!$H$4:$AG$13,MATCH(Calculations!C181,References!$H$4:$H$13,0),25)),IF('Customer Information'!$L$15="No",(INDEX(References!$H$4:$AG$13,MATCH(Calculations!C181,References!$H$4:$H$13,0),24)))))</f>
        <v/>
      </c>
      <c r="AQ181" s="677" t="str">
        <f t="shared" si="82"/>
        <v/>
      </c>
      <c r="AR181" s="541" t="str">
        <f t="shared" si="83"/>
        <v/>
      </c>
      <c r="AS181" s="541">
        <f>IF(D181="",0,INDEX(References!$AG$4:$AG$13,MATCH(D181,References!$H$4:$H$13,0)))</f>
        <v>0</v>
      </c>
      <c r="AT181" s="541">
        <f>IF(C181="",0,INDEX(References!$AG$4:$AG$12,MATCH(C181,References!$H$4:$H$12,0)))</f>
        <v>0</v>
      </c>
      <c r="AU181" s="677" t="str">
        <f t="shared" si="84"/>
        <v/>
      </c>
      <c r="AV181" s="541" t="str">
        <f t="shared" si="85"/>
        <v/>
      </c>
      <c r="AW181" s="678" t="str">
        <f t="shared" si="86"/>
        <v/>
      </c>
      <c r="AX181" s="249"/>
      <c r="AY181" s="679" t="str">
        <f>IF(C181="","",INDEX(References!$I$4:$I$13,MATCH(Calculations!C181,References!$H$4:$H$13,0)))</f>
        <v/>
      </c>
      <c r="AZ181" s="680" t="str">
        <f>IF(C181="","",INDEX(References!$M$4:$M$13,MATCH(Calculations!C181,References!$H$4:$H$13,0)))</f>
        <v/>
      </c>
      <c r="BA181" s="680" t="str">
        <f>IF(C181="","",INDEX(References!$N$4:$N$13,MATCH(Calculations!C181,References!$H$4:$H$13,0)))</f>
        <v/>
      </c>
      <c r="BB181" s="681" t="str">
        <f>IF(C181="","",(AC181*AY181)/(1-INDEX(References!$O$4:$O$13,MATCH(Calculations!C181,References!$H$4:$H$13,0)))*((1-AZ181)*(1+BA181)))</f>
        <v/>
      </c>
      <c r="BC181" s="682" t="str">
        <f>IF(C181="","",(AJ181/(1-INDEX(References!$P$4:$P$13,MATCH(Calculations!C181,References!$H$4:$H$13,0)))*((1-AZ181)*(1+BA181))))</f>
        <v/>
      </c>
      <c r="BE181" s="683" t="str">
        <f>IF(D181="","",(INDEX(References!$I$4:$I$13,MATCH(Calculations!D181,References!$H$4:$H$13,0))))</f>
        <v/>
      </c>
      <c r="BF181" s="680" t="str">
        <f>IF(D181="","",INDEX(References!$M$4:$M$13,MATCH(Calculations!D181,References!$H$4:$H$13,0)))</f>
        <v/>
      </c>
      <c r="BG181" s="680" t="str">
        <f>IF(D181="","",INDEX(References!$N$4:$N$13,MATCH(Calculations!D181,References!$H$4:$H$13,0)))</f>
        <v/>
      </c>
      <c r="BH181" s="681" t="str">
        <f>IF(D181="","",(AD181*BE181)/(1-INDEX(References!$O$4:$O$13,MATCH(Calculations!D181,References!$H$4:$H$13,0)))*((1-BF181)*(1+BG181)))</f>
        <v/>
      </c>
      <c r="BI181" s="682" t="str">
        <f>IF(D181="","",AK181/(1-INDEX(References!$P$4:$P$13,MATCH(Calculations!D181,References!$H$4:$H$13,0)))*((1-BF181)*(1+BG181)))</f>
        <v/>
      </c>
      <c r="BK181" s="679" t="str">
        <f t="shared" si="87"/>
        <v/>
      </c>
      <c r="BL181" s="680" t="str">
        <f t="shared" si="88"/>
        <v/>
      </c>
      <c r="BM181" s="680" t="str">
        <f>IF(OR(C181="",I181=""),"",IF(U181="PASS",ROUND(BK181/X181,References!$B$22),IF(NOT(V181="YES"),0,ROUND(BK181/X181,References!$B$22))))</f>
        <v/>
      </c>
      <c r="BN181" s="680">
        <f>IF(OR(D181="",L181=""),0,ROUND(BL181/Y181,References!$B$22))</f>
        <v>0</v>
      </c>
      <c r="BO181" s="684" t="str">
        <f>IF(AND(C181="",D181=""),"",IF(C181="",INDEX(References!#REF!,MATCH(Calculations!$D181,References!#REF!,0)),(INDEX(References!$L$4:$L$13,MATCH(Calculations!$C181,References!$H$4:$H$13,0)))))</f>
        <v/>
      </c>
      <c r="BP181" s="684" t="str">
        <f t="shared" si="89"/>
        <v/>
      </c>
      <c r="BQ181" s="684" t="str">
        <f t="shared" si="90"/>
        <v/>
      </c>
      <c r="BR181" s="684" t="str">
        <f t="shared" si="91"/>
        <v/>
      </c>
      <c r="BS181" s="691" t="str">
        <f t="shared" si="92"/>
        <v/>
      </c>
      <c r="BU181" s="692" t="str">
        <f>IF(AH181="","",AH181*References!$B$47)</f>
        <v/>
      </c>
      <c r="BV181" s="693" t="str">
        <f>IF(AI181="","",AI181*References!$B$47)</f>
        <v/>
      </c>
      <c r="BW181" s="693" t="str">
        <f>IF(AJ181="","",AJ181*References!$B$47)</f>
        <v/>
      </c>
      <c r="BX181" s="682">
        <f>IF(AK181="","",AK181*References!$B$47)</f>
        <v>0</v>
      </c>
      <c r="BZ181" s="692">
        <f t="shared" si="93"/>
        <v>0</v>
      </c>
      <c r="CA181" s="693">
        <f t="shared" si="94"/>
        <v>0</v>
      </c>
      <c r="CB181" s="693" t="str">
        <f t="shared" si="95"/>
        <v/>
      </c>
      <c r="CC181" s="693" t="str">
        <f t="shared" si="96"/>
        <v/>
      </c>
      <c r="CD181" s="682" t="str">
        <f t="shared" si="97"/>
        <v/>
      </c>
    </row>
    <row r="182" spans="2:82" x14ac:dyDescent="0.2">
      <c r="B182" s="669">
        <v>177</v>
      </c>
      <c r="C182" s="250" t="str">
        <f>IF('Customer Inputs'!$C192="","",'Customer Inputs'!$C192)</f>
        <v/>
      </c>
      <c r="D182" s="250" t="str">
        <f>IF(OR('Customer Inputs'!E192="",'Customer Inputs'!E192="No"),"",IF(F182="YES",References!$H$13,References!$H$12))</f>
        <v/>
      </c>
      <c r="E182" s="250" t="str">
        <f>IF(C182="","",'Customer Inputs'!$W192)</f>
        <v/>
      </c>
      <c r="F182" s="250" t="str">
        <f>IF(OR('Customer Inputs'!T192="",'Customer Inputs'!T192="No"),"","Yes")</f>
        <v/>
      </c>
      <c r="G182" s="251" t="str">
        <f>IF(C182="","",'Customer Inputs'!$M192)</f>
        <v/>
      </c>
      <c r="H182" s="251" t="str">
        <f t="shared" si="70"/>
        <v/>
      </c>
      <c r="I182" s="251" t="str">
        <f>IF(C182="","",'Customer Inputs'!$K192)</f>
        <v/>
      </c>
      <c r="J182" s="251" t="str">
        <f t="shared" si="71"/>
        <v/>
      </c>
      <c r="K182" s="251" t="str">
        <f t="shared" si="72"/>
        <v/>
      </c>
      <c r="L182" s="251" t="str">
        <f>IF(OR(D182="",'Customer Inputs'!$L192=""),"",'Customer Inputs'!$L192)</f>
        <v/>
      </c>
      <c r="M182" s="251" t="str">
        <f>IF(AND(C182="",D182=""),"",'Customer Inputs'!$AD192)</f>
        <v/>
      </c>
      <c r="N182" s="251" t="str">
        <f t="shared" si="73"/>
        <v/>
      </c>
      <c r="O182" s="690" t="str">
        <f>IF(AND(C182="",D182=""),"",'Customer Inputs'!$AB192)</f>
        <v/>
      </c>
      <c r="P182" s="251" t="str">
        <f>IF(OR(AA182=0,AA182&lt;0),"",IF(OR(C182="L734",C182="L734-P",C182="L744",C182="L744-P"),'Customer Inputs'!AB192,O182))</f>
        <v/>
      </c>
      <c r="Q182" s="251" t="str">
        <f t="shared" si="74"/>
        <v/>
      </c>
      <c r="R182" s="252" t="str">
        <f>IF(AND(C182="",D182=""),"",INDEX(References!$E$4:$E$65,MATCH('Customer Inputs'!$T$6,References!$D$4:$D$65,0)))</f>
        <v/>
      </c>
      <c r="S182" s="672" t="str">
        <f t="shared" si="100"/>
        <v/>
      </c>
      <c r="T182" s="673" t="str">
        <f t="shared" si="75"/>
        <v/>
      </c>
      <c r="U182" s="674" t="str">
        <f>IF(OR(M182=0,O182=0,'Customer Inputs'!Q192="",R182=0),"","PASS")</f>
        <v/>
      </c>
      <c r="V182" s="674" t="str">
        <f>IF(ADMIN!AE182="YES","YES",IF(ADMIN!AE182="NO","NO",""))</f>
        <v/>
      </c>
      <c r="W182" s="674" t="str">
        <f t="shared" si="76"/>
        <v/>
      </c>
      <c r="X182" s="674" t="str">
        <f t="shared" si="77"/>
        <v/>
      </c>
      <c r="Y182" s="674" t="str">
        <f t="shared" si="78"/>
        <v/>
      </c>
      <c r="Z182" s="255" t="str">
        <f>IF(AND(C182="",D182=""),"",IF(C182="",INDEX(References!$J$4:$J$13,MATCH(Calculations!$D182,References!H$4:$H$13,0)),(INDEX(References!$J$4:$J$13,MATCH(Calculations!$C182,References!H$4:$H$13,0)))))</f>
        <v/>
      </c>
      <c r="AA182" s="675" t="str">
        <f t="shared" si="79"/>
        <v/>
      </c>
      <c r="AB182" s="256" t="str">
        <f t="shared" si="80"/>
        <v/>
      </c>
      <c r="AC182" s="676" t="str">
        <f>IF(OR(C182="",I182=""),"",IF(U182="PASS",ROUND(AA182/X182,References!$B$23),IF(NOT(V182="YES"),0,ROUND(AA182/X182,References!$B$23))))</f>
        <v/>
      </c>
      <c r="AD182" s="676" t="str">
        <f>IF(AND(C182="",D182=""),"",IF(OR(D182=0,L182=0,Y182=""),0,ROUND(AB182/Y182,References!$B$23)))</f>
        <v/>
      </c>
      <c r="AE182" s="256" t="str">
        <f>IF(OR(C182="",I182=""),"",IF(U182="PASS",ROUND(AC182*X182,References!$B$23),IF(NOT(V182="YES"),0,ROUND(AC182*X182,References!$B$23))))</f>
        <v/>
      </c>
      <c r="AF182" s="256" t="str">
        <f>IF(AND(C182="",D182=""),"",IF(OR(D182=0,L182=0,Y182=""),0,ROUND(AD182*Y182,References!$B$23)))</f>
        <v/>
      </c>
      <c r="AG182" s="257" t="str">
        <f>IF(AND(C182="",D182=""),"",IF(C182="",INDEX(References!$K$4:$K$13,MATCH(Calculations!$D182,References!$H$4:$H$13,0)),INDEX(References!$K$4:$K$13,MATCH(Calculations!C182,References!$H$4:$H$13,0))))</f>
        <v/>
      </c>
      <c r="AH182" s="256" t="str">
        <f t="shared" si="98"/>
        <v/>
      </c>
      <c r="AI182" s="256" t="str">
        <f t="shared" si="99"/>
        <v/>
      </c>
      <c r="AJ182" s="257" t="str">
        <f>IF(OR(C182="",I182=""),"",IF(U182="PASS",ROUND(AH182/X182,References!$B$22),IF(NOT(V182="YES"),0,ROUND(AH182/X182,References!$B$22))))</f>
        <v/>
      </c>
      <c r="AK182" s="257">
        <f>IF(OR(D182="",L182=""),0,ROUND(AI182/Y182,References!$B$22))</f>
        <v>0</v>
      </c>
      <c r="AL182" s="258">
        <f>IF(OR(C182="",I182=""),0,IF(U182="PASS",ROUND(AJ182*X182,References!$B$22)))</f>
        <v>0</v>
      </c>
      <c r="AM182" s="258">
        <f>IF(OR(D182="",L182=""),0,IF(U182="PASS",ROUND(AK182*Y182,References!$B$22)))</f>
        <v>0</v>
      </c>
      <c r="AN182" s="258" t="str">
        <f t="shared" si="81"/>
        <v/>
      </c>
      <c r="AO182" s="259" t="str">
        <f>IF(D182="","",IF('Customer Information'!$L$15="Yes",(INDEX(References!$H$4:$AG$13,MATCH(Calculations!D182,References!$H$4:$H$13,0),25)),IF('Customer Information'!$L$15="No",(INDEX(References!$H$4:$AG$13,MATCH(Calculations!D182,References!$H$4:$H$13,0),24)))))</f>
        <v/>
      </c>
      <c r="AP182" s="541" t="str">
        <f>IF(C182="","",IF('Customer Information'!$L$15="Yes",(INDEX(References!$H$4:$AG$13,MATCH(Calculations!C182,References!$H$4:$H$13,0),25)),IF('Customer Information'!$L$15="No",(INDEX(References!$H$4:$AG$13,MATCH(Calculations!C182,References!$H$4:$H$13,0),24)))))</f>
        <v/>
      </c>
      <c r="AQ182" s="677" t="str">
        <f t="shared" si="82"/>
        <v/>
      </c>
      <c r="AR182" s="541" t="str">
        <f t="shared" si="83"/>
        <v/>
      </c>
      <c r="AS182" s="541">
        <f>IF(D182="",0,INDEX(References!$AG$4:$AG$13,MATCH(D182,References!$H$4:$H$13,0)))</f>
        <v>0</v>
      </c>
      <c r="AT182" s="541">
        <f>IF(C182="",0,INDEX(References!$AG$4:$AG$12,MATCH(C182,References!$H$4:$H$12,0)))</f>
        <v>0</v>
      </c>
      <c r="AU182" s="677" t="str">
        <f t="shared" si="84"/>
        <v/>
      </c>
      <c r="AV182" s="541" t="str">
        <f t="shared" si="85"/>
        <v/>
      </c>
      <c r="AW182" s="678" t="str">
        <f t="shared" si="86"/>
        <v/>
      </c>
      <c r="AX182" s="249"/>
      <c r="AY182" s="679" t="str">
        <f>IF(C182="","",INDEX(References!$I$4:$I$13,MATCH(Calculations!C182,References!$H$4:$H$13,0)))</f>
        <v/>
      </c>
      <c r="AZ182" s="680" t="str">
        <f>IF(C182="","",INDEX(References!$M$4:$M$13,MATCH(Calculations!C182,References!$H$4:$H$13,0)))</f>
        <v/>
      </c>
      <c r="BA182" s="680" t="str">
        <f>IF(C182="","",INDEX(References!$N$4:$N$13,MATCH(Calculations!C182,References!$H$4:$H$13,0)))</f>
        <v/>
      </c>
      <c r="BB182" s="681" t="str">
        <f>IF(C182="","",(AC182*AY182)/(1-INDEX(References!$O$4:$O$13,MATCH(Calculations!C182,References!$H$4:$H$13,0)))*((1-AZ182)*(1+BA182)))</f>
        <v/>
      </c>
      <c r="BC182" s="682" t="str">
        <f>IF(C182="","",(AJ182/(1-INDEX(References!$P$4:$P$13,MATCH(Calculations!C182,References!$H$4:$H$13,0)))*((1-AZ182)*(1+BA182))))</f>
        <v/>
      </c>
      <c r="BE182" s="683" t="str">
        <f>IF(D182="","",(INDEX(References!$I$4:$I$13,MATCH(Calculations!D182,References!$H$4:$H$13,0))))</f>
        <v/>
      </c>
      <c r="BF182" s="680" t="str">
        <f>IF(D182="","",INDEX(References!$M$4:$M$13,MATCH(Calculations!D182,References!$H$4:$H$13,0)))</f>
        <v/>
      </c>
      <c r="BG182" s="680" t="str">
        <f>IF(D182="","",INDEX(References!$N$4:$N$13,MATCH(Calculations!D182,References!$H$4:$H$13,0)))</f>
        <v/>
      </c>
      <c r="BH182" s="681" t="str">
        <f>IF(D182="","",(AD182*BE182)/(1-INDEX(References!$O$4:$O$13,MATCH(Calculations!D182,References!$H$4:$H$13,0)))*((1-BF182)*(1+BG182)))</f>
        <v/>
      </c>
      <c r="BI182" s="682" t="str">
        <f>IF(D182="","",AK182/(1-INDEX(References!$P$4:$P$13,MATCH(Calculations!D182,References!$H$4:$H$13,0)))*((1-BF182)*(1+BG182)))</f>
        <v/>
      </c>
      <c r="BK182" s="679" t="str">
        <f t="shared" si="87"/>
        <v/>
      </c>
      <c r="BL182" s="680" t="str">
        <f t="shared" si="88"/>
        <v/>
      </c>
      <c r="BM182" s="680" t="str">
        <f>IF(OR(C182="",I182=""),"",IF(U182="PASS",ROUND(BK182/X182,References!$B$22),IF(NOT(V182="YES"),0,ROUND(BK182/X182,References!$B$22))))</f>
        <v/>
      </c>
      <c r="BN182" s="680">
        <f>IF(OR(D182="",L182=""),0,ROUND(BL182/Y182,References!$B$22))</f>
        <v>0</v>
      </c>
      <c r="BO182" s="684" t="str">
        <f>IF(AND(C182="",D182=""),"",IF(C182="",INDEX(References!#REF!,MATCH(Calculations!$D182,References!#REF!,0)),(INDEX(References!$L$4:$L$13,MATCH(Calculations!$C182,References!$H$4:$H$13,0)))))</f>
        <v/>
      </c>
      <c r="BP182" s="684" t="str">
        <f t="shared" si="89"/>
        <v/>
      </c>
      <c r="BQ182" s="684" t="str">
        <f t="shared" si="90"/>
        <v/>
      </c>
      <c r="BR182" s="684" t="str">
        <f t="shared" si="91"/>
        <v/>
      </c>
      <c r="BS182" s="691" t="str">
        <f t="shared" si="92"/>
        <v/>
      </c>
      <c r="BU182" s="692" t="str">
        <f>IF(AH182="","",AH182*References!$B$47)</f>
        <v/>
      </c>
      <c r="BV182" s="693" t="str">
        <f>IF(AI182="","",AI182*References!$B$47)</f>
        <v/>
      </c>
      <c r="BW182" s="693" t="str">
        <f>IF(AJ182="","",AJ182*References!$B$47)</f>
        <v/>
      </c>
      <c r="BX182" s="682">
        <f>IF(AK182="","",AK182*References!$B$47)</f>
        <v>0</v>
      </c>
      <c r="BZ182" s="692">
        <f t="shared" si="93"/>
        <v>0</v>
      </c>
      <c r="CA182" s="693">
        <f t="shared" si="94"/>
        <v>0</v>
      </c>
      <c r="CB182" s="693" t="str">
        <f t="shared" si="95"/>
        <v/>
      </c>
      <c r="CC182" s="693" t="str">
        <f t="shared" si="96"/>
        <v/>
      </c>
      <c r="CD182" s="682" t="str">
        <f t="shared" si="97"/>
        <v/>
      </c>
    </row>
    <row r="183" spans="2:82" x14ac:dyDescent="0.2">
      <c r="B183" s="669">
        <v>178</v>
      </c>
      <c r="C183" s="250" t="str">
        <f>IF('Customer Inputs'!$C193="","",'Customer Inputs'!$C193)</f>
        <v/>
      </c>
      <c r="D183" s="250" t="str">
        <f>IF(OR('Customer Inputs'!E193="",'Customer Inputs'!E193="No"),"",IF(F183="YES",References!$H$13,References!$H$12))</f>
        <v/>
      </c>
      <c r="E183" s="250" t="str">
        <f>IF(C183="","",'Customer Inputs'!$W193)</f>
        <v/>
      </c>
      <c r="F183" s="250" t="str">
        <f>IF(OR('Customer Inputs'!T193="",'Customer Inputs'!T193="No"),"","Yes")</f>
        <v/>
      </c>
      <c r="G183" s="251" t="str">
        <f>IF(C183="","",'Customer Inputs'!$M193)</f>
        <v/>
      </c>
      <c r="H183" s="251" t="str">
        <f t="shared" si="70"/>
        <v/>
      </c>
      <c r="I183" s="251" t="str">
        <f>IF(C183="","",'Customer Inputs'!$K193)</f>
        <v/>
      </c>
      <c r="J183" s="251" t="str">
        <f t="shared" si="71"/>
        <v/>
      </c>
      <c r="K183" s="251" t="str">
        <f t="shared" si="72"/>
        <v/>
      </c>
      <c r="L183" s="251" t="str">
        <f>IF(OR(D183="",'Customer Inputs'!$L193=""),"",'Customer Inputs'!$L193)</f>
        <v/>
      </c>
      <c r="M183" s="251" t="str">
        <f>IF(AND(C183="",D183=""),"",'Customer Inputs'!$AD193)</f>
        <v/>
      </c>
      <c r="N183" s="251" t="str">
        <f t="shared" si="73"/>
        <v/>
      </c>
      <c r="O183" s="690" t="str">
        <f>IF(AND(C183="",D183=""),"",'Customer Inputs'!$AB193)</f>
        <v/>
      </c>
      <c r="P183" s="251" t="str">
        <f>IF(OR(AA183=0,AA183&lt;0),"",IF(OR(C183="L734",C183="L734-P",C183="L744",C183="L744-P"),'Customer Inputs'!AB193,O183))</f>
        <v/>
      </c>
      <c r="Q183" s="251" t="str">
        <f t="shared" si="74"/>
        <v/>
      </c>
      <c r="R183" s="252" t="str">
        <f>IF(AND(C183="",D183=""),"",INDEX(References!$E$4:$E$65,MATCH('Customer Inputs'!$T$6,References!$D$4:$D$65,0)))</f>
        <v/>
      </c>
      <c r="S183" s="672" t="str">
        <f t="shared" si="100"/>
        <v/>
      </c>
      <c r="T183" s="673" t="str">
        <f t="shared" si="75"/>
        <v/>
      </c>
      <c r="U183" s="674" t="str">
        <f>IF(OR(M183=0,O183=0,'Customer Inputs'!Q193="",R183=0),"","PASS")</f>
        <v/>
      </c>
      <c r="V183" s="674" t="str">
        <f>IF(ADMIN!AE183="YES","YES",IF(ADMIN!AE183="NO","NO",""))</f>
        <v/>
      </c>
      <c r="W183" s="674" t="str">
        <f t="shared" si="76"/>
        <v/>
      </c>
      <c r="X183" s="674" t="str">
        <f t="shared" si="77"/>
        <v/>
      </c>
      <c r="Y183" s="674" t="str">
        <f t="shared" si="78"/>
        <v/>
      </c>
      <c r="Z183" s="255" t="str">
        <f>IF(AND(C183="",D183=""),"",IF(C183="",INDEX(References!$J$4:$J$13,MATCH(Calculations!$D183,References!H$4:$H$13,0)),(INDEX(References!$J$4:$J$13,MATCH(Calculations!$C183,References!H$4:$H$13,0)))))</f>
        <v/>
      </c>
      <c r="AA183" s="675" t="str">
        <f t="shared" si="79"/>
        <v/>
      </c>
      <c r="AB183" s="256" t="str">
        <f t="shared" si="80"/>
        <v/>
      </c>
      <c r="AC183" s="676" t="str">
        <f>IF(OR(C183="",I183=""),"",IF(U183="PASS",ROUND(AA183/X183,References!$B$23),IF(NOT(V183="YES"),0,ROUND(AA183/X183,References!$B$23))))</f>
        <v/>
      </c>
      <c r="AD183" s="676" t="str">
        <f>IF(AND(C183="",D183=""),"",IF(OR(D183=0,L183=0,Y183=""),0,ROUND(AB183/Y183,References!$B$23)))</f>
        <v/>
      </c>
      <c r="AE183" s="256" t="str">
        <f>IF(OR(C183="",I183=""),"",IF(U183="PASS",ROUND(AC183*X183,References!$B$23),IF(NOT(V183="YES"),0,ROUND(AC183*X183,References!$B$23))))</f>
        <v/>
      </c>
      <c r="AF183" s="256" t="str">
        <f>IF(AND(C183="",D183=""),"",IF(OR(D183=0,L183=0,Y183=""),0,ROUND(AD183*Y183,References!$B$23)))</f>
        <v/>
      </c>
      <c r="AG183" s="257" t="str">
        <f>IF(AND(C183="",D183=""),"",IF(C183="",INDEX(References!$K$4:$K$13,MATCH(Calculations!$D183,References!$H$4:$H$13,0)),INDEX(References!$K$4:$K$13,MATCH(Calculations!C183,References!$H$4:$H$13,0))))</f>
        <v/>
      </c>
      <c r="AH183" s="256" t="str">
        <f t="shared" si="98"/>
        <v/>
      </c>
      <c r="AI183" s="256" t="str">
        <f t="shared" si="99"/>
        <v/>
      </c>
      <c r="AJ183" s="257" t="str">
        <f>IF(OR(C183="",I183=""),"",IF(U183="PASS",ROUND(AH183/X183,References!$B$22),IF(NOT(V183="YES"),0,ROUND(AH183/X183,References!$B$22))))</f>
        <v/>
      </c>
      <c r="AK183" s="257">
        <f>IF(OR(D183="",L183=""),0,ROUND(AI183/Y183,References!$B$22))</f>
        <v>0</v>
      </c>
      <c r="AL183" s="258">
        <f>IF(OR(C183="",I183=""),0,IF(U183="PASS",ROUND(AJ183*X183,References!$B$22)))</f>
        <v>0</v>
      </c>
      <c r="AM183" s="258">
        <f>IF(OR(D183="",L183=""),0,IF(U183="PASS",ROUND(AK183*Y183,References!$B$22)))</f>
        <v>0</v>
      </c>
      <c r="AN183" s="258" t="str">
        <f t="shared" si="81"/>
        <v/>
      </c>
      <c r="AO183" s="259" t="str">
        <f>IF(D183="","",IF('Customer Information'!$L$15="Yes",(INDEX(References!$H$4:$AG$13,MATCH(Calculations!D183,References!$H$4:$H$13,0),25)),IF('Customer Information'!$L$15="No",(INDEX(References!$H$4:$AG$13,MATCH(Calculations!D183,References!$H$4:$H$13,0),24)))))</f>
        <v/>
      </c>
      <c r="AP183" s="541" t="str">
        <f>IF(C183="","",IF('Customer Information'!$L$15="Yes",(INDEX(References!$H$4:$AG$13,MATCH(Calculations!C183,References!$H$4:$H$13,0),25)),IF('Customer Information'!$L$15="No",(INDEX(References!$H$4:$AG$13,MATCH(Calculations!C183,References!$H$4:$H$13,0),24)))))</f>
        <v/>
      </c>
      <c r="AQ183" s="677" t="str">
        <f t="shared" si="82"/>
        <v/>
      </c>
      <c r="AR183" s="541" t="str">
        <f t="shared" si="83"/>
        <v/>
      </c>
      <c r="AS183" s="541">
        <f>IF(D183="",0,INDEX(References!$AG$4:$AG$13,MATCH(D183,References!$H$4:$H$13,0)))</f>
        <v>0</v>
      </c>
      <c r="AT183" s="541">
        <f>IF(C183="",0,INDEX(References!$AG$4:$AG$12,MATCH(C183,References!$H$4:$H$12,0)))</f>
        <v>0</v>
      </c>
      <c r="AU183" s="677" t="str">
        <f t="shared" si="84"/>
        <v/>
      </c>
      <c r="AV183" s="541" t="str">
        <f t="shared" si="85"/>
        <v/>
      </c>
      <c r="AW183" s="678" t="str">
        <f t="shared" si="86"/>
        <v/>
      </c>
      <c r="AX183" s="249"/>
      <c r="AY183" s="679" t="str">
        <f>IF(C183="","",INDEX(References!$I$4:$I$13,MATCH(Calculations!C183,References!$H$4:$H$13,0)))</f>
        <v/>
      </c>
      <c r="AZ183" s="680" t="str">
        <f>IF(C183="","",INDEX(References!$M$4:$M$13,MATCH(Calculations!C183,References!$H$4:$H$13,0)))</f>
        <v/>
      </c>
      <c r="BA183" s="680" t="str">
        <f>IF(C183="","",INDEX(References!$N$4:$N$13,MATCH(Calculations!C183,References!$H$4:$H$13,0)))</f>
        <v/>
      </c>
      <c r="BB183" s="681" t="str">
        <f>IF(C183="","",(AC183*AY183)/(1-INDEX(References!$O$4:$O$13,MATCH(Calculations!C183,References!$H$4:$H$13,0)))*((1-AZ183)*(1+BA183)))</f>
        <v/>
      </c>
      <c r="BC183" s="682" t="str">
        <f>IF(C183="","",(AJ183/(1-INDEX(References!$P$4:$P$13,MATCH(Calculations!C183,References!$H$4:$H$13,0)))*((1-AZ183)*(1+BA183))))</f>
        <v/>
      </c>
      <c r="BE183" s="683" t="str">
        <f>IF(D183="","",(INDEX(References!$I$4:$I$13,MATCH(Calculations!D183,References!$H$4:$H$13,0))))</f>
        <v/>
      </c>
      <c r="BF183" s="680" t="str">
        <f>IF(D183="","",INDEX(References!$M$4:$M$13,MATCH(Calculations!D183,References!$H$4:$H$13,0)))</f>
        <v/>
      </c>
      <c r="BG183" s="680" t="str">
        <f>IF(D183="","",INDEX(References!$N$4:$N$13,MATCH(Calculations!D183,References!$H$4:$H$13,0)))</f>
        <v/>
      </c>
      <c r="BH183" s="681" t="str">
        <f>IF(D183="","",(AD183*BE183)/(1-INDEX(References!$O$4:$O$13,MATCH(Calculations!D183,References!$H$4:$H$13,0)))*((1-BF183)*(1+BG183)))</f>
        <v/>
      </c>
      <c r="BI183" s="682" t="str">
        <f>IF(D183="","",AK183/(1-INDEX(References!$P$4:$P$13,MATCH(Calculations!D183,References!$H$4:$H$13,0)))*((1-BF183)*(1+BG183)))</f>
        <v/>
      </c>
      <c r="BK183" s="679" t="str">
        <f t="shared" si="87"/>
        <v/>
      </c>
      <c r="BL183" s="680" t="str">
        <f t="shared" si="88"/>
        <v/>
      </c>
      <c r="BM183" s="680" t="str">
        <f>IF(OR(C183="",I183=""),"",IF(U183="PASS",ROUND(BK183/X183,References!$B$22),IF(NOT(V183="YES"),0,ROUND(BK183/X183,References!$B$22))))</f>
        <v/>
      </c>
      <c r="BN183" s="680">
        <f>IF(OR(D183="",L183=""),0,ROUND(BL183/Y183,References!$B$22))</f>
        <v>0</v>
      </c>
      <c r="BO183" s="684" t="str">
        <f>IF(AND(C183="",D183=""),"",IF(C183="",INDEX(References!#REF!,MATCH(Calculations!$D183,References!#REF!,0)),(INDEX(References!$L$4:$L$13,MATCH(Calculations!$C183,References!$H$4:$H$13,0)))))</f>
        <v/>
      </c>
      <c r="BP183" s="684" t="str">
        <f t="shared" si="89"/>
        <v/>
      </c>
      <c r="BQ183" s="684" t="str">
        <f t="shared" si="90"/>
        <v/>
      </c>
      <c r="BR183" s="684" t="str">
        <f t="shared" si="91"/>
        <v/>
      </c>
      <c r="BS183" s="691" t="str">
        <f t="shared" si="92"/>
        <v/>
      </c>
      <c r="BU183" s="692" t="str">
        <f>IF(AH183="","",AH183*References!$B$47)</f>
        <v/>
      </c>
      <c r="BV183" s="693" t="str">
        <f>IF(AI183="","",AI183*References!$B$47)</f>
        <v/>
      </c>
      <c r="BW183" s="693" t="str">
        <f>IF(AJ183="","",AJ183*References!$B$47)</f>
        <v/>
      </c>
      <c r="BX183" s="682">
        <f>IF(AK183="","",AK183*References!$B$47)</f>
        <v>0</v>
      </c>
      <c r="BZ183" s="692">
        <f t="shared" si="93"/>
        <v>0</v>
      </c>
      <c r="CA183" s="693">
        <f t="shared" si="94"/>
        <v>0</v>
      </c>
      <c r="CB183" s="693" t="str">
        <f t="shared" si="95"/>
        <v/>
      </c>
      <c r="CC183" s="693" t="str">
        <f t="shared" si="96"/>
        <v/>
      </c>
      <c r="CD183" s="682" t="str">
        <f t="shared" si="97"/>
        <v/>
      </c>
    </row>
    <row r="184" spans="2:82" x14ac:dyDescent="0.2">
      <c r="B184" s="669">
        <v>179</v>
      </c>
      <c r="C184" s="250" t="str">
        <f>IF('Customer Inputs'!$C194="","",'Customer Inputs'!$C194)</f>
        <v/>
      </c>
      <c r="D184" s="250" t="str">
        <f>IF(OR('Customer Inputs'!E194="",'Customer Inputs'!E194="No"),"",IF(F184="YES",References!$H$13,References!$H$12))</f>
        <v/>
      </c>
      <c r="E184" s="250" t="str">
        <f>IF(C184="","",'Customer Inputs'!$W194)</f>
        <v/>
      </c>
      <c r="F184" s="250" t="str">
        <f>IF(OR('Customer Inputs'!T194="",'Customer Inputs'!T194="No"),"","Yes")</f>
        <v/>
      </c>
      <c r="G184" s="251" t="str">
        <f>IF(C184="","",'Customer Inputs'!$M194)</f>
        <v/>
      </c>
      <c r="H184" s="251" t="str">
        <f t="shared" si="70"/>
        <v/>
      </c>
      <c r="I184" s="251" t="str">
        <f>IF(C184="","",'Customer Inputs'!$K194)</f>
        <v/>
      </c>
      <c r="J184" s="251" t="str">
        <f t="shared" si="71"/>
        <v/>
      </c>
      <c r="K184" s="251" t="str">
        <f t="shared" si="72"/>
        <v/>
      </c>
      <c r="L184" s="251" t="str">
        <f>IF(OR(D184="",'Customer Inputs'!$L194=""),"",'Customer Inputs'!$L194)</f>
        <v/>
      </c>
      <c r="M184" s="251" t="str">
        <f>IF(AND(C184="",D184=""),"",'Customer Inputs'!$AD194)</f>
        <v/>
      </c>
      <c r="N184" s="251" t="str">
        <f t="shared" si="73"/>
        <v/>
      </c>
      <c r="O184" s="690" t="str">
        <f>IF(AND(C184="",D184=""),"",'Customer Inputs'!$AB194)</f>
        <v/>
      </c>
      <c r="P184" s="251" t="str">
        <f>IF(OR(AA184=0,AA184&lt;0),"",IF(OR(C184="L734",C184="L734-P",C184="L744",C184="L744-P"),'Customer Inputs'!AB194,O184))</f>
        <v/>
      </c>
      <c r="Q184" s="251" t="str">
        <f t="shared" si="74"/>
        <v/>
      </c>
      <c r="R184" s="252" t="str">
        <f>IF(AND(C184="",D184=""),"",INDEX(References!$E$4:$E$65,MATCH('Customer Inputs'!$T$6,References!$D$4:$D$65,0)))</f>
        <v/>
      </c>
      <c r="S184" s="672" t="str">
        <f t="shared" si="100"/>
        <v/>
      </c>
      <c r="T184" s="673" t="str">
        <f t="shared" si="75"/>
        <v/>
      </c>
      <c r="U184" s="674" t="str">
        <f>IF(OR(M184=0,O184=0,'Customer Inputs'!Q194="",R184=0),"","PASS")</f>
        <v/>
      </c>
      <c r="V184" s="674" t="str">
        <f>IF(ADMIN!AE184="YES","YES",IF(ADMIN!AE184="NO","NO",""))</f>
        <v/>
      </c>
      <c r="W184" s="674" t="str">
        <f t="shared" si="76"/>
        <v/>
      </c>
      <c r="X184" s="674" t="str">
        <f t="shared" si="77"/>
        <v/>
      </c>
      <c r="Y184" s="674" t="str">
        <f t="shared" si="78"/>
        <v/>
      </c>
      <c r="Z184" s="255" t="str">
        <f>IF(AND(C184="",D184=""),"",IF(C184="",INDEX(References!$J$4:$J$13,MATCH(Calculations!$D184,References!H$4:$H$13,0)),(INDEX(References!$J$4:$J$13,MATCH(Calculations!$C184,References!H$4:$H$13,0)))))</f>
        <v/>
      </c>
      <c r="AA184" s="675" t="str">
        <f t="shared" si="79"/>
        <v/>
      </c>
      <c r="AB184" s="256" t="str">
        <f t="shared" si="80"/>
        <v/>
      </c>
      <c r="AC184" s="676" t="str">
        <f>IF(OR(C184="",I184=""),"",IF(U184="PASS",ROUND(AA184/X184,References!$B$23),IF(NOT(V184="YES"),0,ROUND(AA184/X184,References!$B$23))))</f>
        <v/>
      </c>
      <c r="AD184" s="676" t="str">
        <f>IF(AND(C184="",D184=""),"",IF(OR(D184=0,L184=0,Y184=""),0,ROUND(AB184/Y184,References!$B$23)))</f>
        <v/>
      </c>
      <c r="AE184" s="256" t="str">
        <f>IF(OR(C184="",I184=""),"",IF(U184="PASS",ROUND(AC184*X184,References!$B$23),IF(NOT(V184="YES"),0,ROUND(AC184*X184,References!$B$23))))</f>
        <v/>
      </c>
      <c r="AF184" s="256" t="str">
        <f>IF(AND(C184="",D184=""),"",IF(OR(D184=0,L184=0,Y184=""),0,ROUND(AD184*Y184,References!$B$23)))</f>
        <v/>
      </c>
      <c r="AG184" s="257" t="str">
        <f>IF(AND(C184="",D184=""),"",IF(C184="",INDEX(References!$K$4:$K$13,MATCH(Calculations!$D184,References!$H$4:$H$13,0)),INDEX(References!$K$4:$K$13,MATCH(Calculations!C184,References!$H$4:$H$13,0))))</f>
        <v/>
      </c>
      <c r="AH184" s="256" t="str">
        <f t="shared" si="98"/>
        <v/>
      </c>
      <c r="AI184" s="256" t="str">
        <f t="shared" si="99"/>
        <v/>
      </c>
      <c r="AJ184" s="257" t="str">
        <f>IF(OR(C184="",I184=""),"",IF(U184="PASS",ROUND(AH184/X184,References!$B$22),IF(NOT(V184="YES"),0,ROUND(AH184/X184,References!$B$22))))</f>
        <v/>
      </c>
      <c r="AK184" s="257">
        <f>IF(OR(D184="",L184=""),0,ROUND(AI184/Y184,References!$B$22))</f>
        <v>0</v>
      </c>
      <c r="AL184" s="258">
        <f>IF(OR(C184="",I184=""),0,IF(U184="PASS",ROUND(AJ184*X184,References!$B$22)))</f>
        <v>0</v>
      </c>
      <c r="AM184" s="258">
        <f>IF(OR(D184="",L184=""),0,IF(U184="PASS",ROUND(AK184*Y184,References!$B$22)))</f>
        <v>0</v>
      </c>
      <c r="AN184" s="258" t="str">
        <f t="shared" si="81"/>
        <v/>
      </c>
      <c r="AO184" s="259" t="str">
        <f>IF(D184="","",IF('Customer Information'!$L$15="Yes",(INDEX(References!$H$4:$AG$13,MATCH(Calculations!D184,References!$H$4:$H$13,0),25)),IF('Customer Information'!$L$15="No",(INDEX(References!$H$4:$AG$13,MATCH(Calculations!D184,References!$H$4:$H$13,0),24)))))</f>
        <v/>
      </c>
      <c r="AP184" s="541" t="str">
        <f>IF(C184="","",IF('Customer Information'!$L$15="Yes",(INDEX(References!$H$4:$AG$13,MATCH(Calculations!C184,References!$H$4:$H$13,0),25)),IF('Customer Information'!$L$15="No",(INDEX(References!$H$4:$AG$13,MATCH(Calculations!C184,References!$H$4:$H$13,0),24)))))</f>
        <v/>
      </c>
      <c r="AQ184" s="677" t="str">
        <f t="shared" si="82"/>
        <v/>
      </c>
      <c r="AR184" s="541" t="str">
        <f t="shared" si="83"/>
        <v/>
      </c>
      <c r="AS184" s="541">
        <f>IF(D184="",0,INDEX(References!$AG$4:$AG$13,MATCH(D184,References!$H$4:$H$13,0)))</f>
        <v>0</v>
      </c>
      <c r="AT184" s="541">
        <f>IF(C184="",0,INDEX(References!$AG$4:$AG$12,MATCH(C184,References!$H$4:$H$12,0)))</f>
        <v>0</v>
      </c>
      <c r="AU184" s="677" t="str">
        <f t="shared" si="84"/>
        <v/>
      </c>
      <c r="AV184" s="541" t="str">
        <f t="shared" si="85"/>
        <v/>
      </c>
      <c r="AW184" s="678" t="str">
        <f t="shared" si="86"/>
        <v/>
      </c>
      <c r="AX184" s="249"/>
      <c r="AY184" s="679" t="str">
        <f>IF(C184="","",INDEX(References!$I$4:$I$13,MATCH(Calculations!C184,References!$H$4:$H$13,0)))</f>
        <v/>
      </c>
      <c r="AZ184" s="680" t="str">
        <f>IF(C184="","",INDEX(References!$M$4:$M$13,MATCH(Calculations!C184,References!$H$4:$H$13,0)))</f>
        <v/>
      </c>
      <c r="BA184" s="680" t="str">
        <f>IF(C184="","",INDEX(References!$N$4:$N$13,MATCH(Calculations!C184,References!$H$4:$H$13,0)))</f>
        <v/>
      </c>
      <c r="BB184" s="681" t="str">
        <f>IF(C184="","",(AC184*AY184)/(1-INDEX(References!$O$4:$O$13,MATCH(Calculations!C184,References!$H$4:$H$13,0)))*((1-AZ184)*(1+BA184)))</f>
        <v/>
      </c>
      <c r="BC184" s="682" t="str">
        <f>IF(C184="","",(AJ184/(1-INDEX(References!$P$4:$P$13,MATCH(Calculations!C184,References!$H$4:$H$13,0)))*((1-AZ184)*(1+BA184))))</f>
        <v/>
      </c>
      <c r="BE184" s="683" t="str">
        <f>IF(D184="","",(INDEX(References!$I$4:$I$13,MATCH(Calculations!D184,References!$H$4:$H$13,0))))</f>
        <v/>
      </c>
      <c r="BF184" s="680" t="str">
        <f>IF(D184="","",INDEX(References!$M$4:$M$13,MATCH(Calculations!D184,References!$H$4:$H$13,0)))</f>
        <v/>
      </c>
      <c r="BG184" s="680" t="str">
        <f>IF(D184="","",INDEX(References!$N$4:$N$13,MATCH(Calculations!D184,References!$H$4:$H$13,0)))</f>
        <v/>
      </c>
      <c r="BH184" s="681" t="str">
        <f>IF(D184="","",(AD184*BE184)/(1-INDEX(References!$O$4:$O$13,MATCH(Calculations!D184,References!$H$4:$H$13,0)))*((1-BF184)*(1+BG184)))</f>
        <v/>
      </c>
      <c r="BI184" s="682" t="str">
        <f>IF(D184="","",AK184/(1-INDEX(References!$P$4:$P$13,MATCH(Calculations!D184,References!$H$4:$H$13,0)))*((1-BF184)*(1+BG184)))</f>
        <v/>
      </c>
      <c r="BK184" s="679" t="str">
        <f t="shared" si="87"/>
        <v/>
      </c>
      <c r="BL184" s="680" t="str">
        <f t="shared" si="88"/>
        <v/>
      </c>
      <c r="BM184" s="680" t="str">
        <f>IF(OR(C184="",I184=""),"",IF(U184="PASS",ROUND(BK184/X184,References!$B$22),IF(NOT(V184="YES"),0,ROUND(BK184/X184,References!$B$22))))</f>
        <v/>
      </c>
      <c r="BN184" s="680">
        <f>IF(OR(D184="",L184=""),0,ROUND(BL184/Y184,References!$B$22))</f>
        <v>0</v>
      </c>
      <c r="BO184" s="684" t="str">
        <f>IF(AND(C184="",D184=""),"",IF(C184="",INDEX(References!#REF!,MATCH(Calculations!$D184,References!#REF!,0)),(INDEX(References!$L$4:$L$13,MATCH(Calculations!$C184,References!$H$4:$H$13,0)))))</f>
        <v/>
      </c>
      <c r="BP184" s="684" t="str">
        <f t="shared" si="89"/>
        <v/>
      </c>
      <c r="BQ184" s="684" t="str">
        <f t="shared" si="90"/>
        <v/>
      </c>
      <c r="BR184" s="684" t="str">
        <f t="shared" si="91"/>
        <v/>
      </c>
      <c r="BS184" s="691" t="str">
        <f t="shared" si="92"/>
        <v/>
      </c>
      <c r="BU184" s="692" t="str">
        <f>IF(AH184="","",AH184*References!$B$47)</f>
        <v/>
      </c>
      <c r="BV184" s="693" t="str">
        <f>IF(AI184="","",AI184*References!$B$47)</f>
        <v/>
      </c>
      <c r="BW184" s="693" t="str">
        <f>IF(AJ184="","",AJ184*References!$B$47)</f>
        <v/>
      </c>
      <c r="BX184" s="682">
        <f>IF(AK184="","",AK184*References!$B$47)</f>
        <v>0</v>
      </c>
      <c r="BZ184" s="692">
        <f t="shared" si="93"/>
        <v>0</v>
      </c>
      <c r="CA184" s="693">
        <f t="shared" si="94"/>
        <v>0</v>
      </c>
      <c r="CB184" s="693" t="str">
        <f t="shared" si="95"/>
        <v/>
      </c>
      <c r="CC184" s="693" t="str">
        <f t="shared" si="96"/>
        <v/>
      </c>
      <c r="CD184" s="682" t="str">
        <f t="shared" si="97"/>
        <v/>
      </c>
    </row>
    <row r="185" spans="2:82" x14ac:dyDescent="0.2">
      <c r="B185" s="669">
        <v>180</v>
      </c>
      <c r="C185" s="250" t="str">
        <f>IF('Customer Inputs'!$C195="","",'Customer Inputs'!$C195)</f>
        <v/>
      </c>
      <c r="D185" s="250" t="str">
        <f>IF(OR('Customer Inputs'!E195="",'Customer Inputs'!E195="No"),"",IF(F185="YES",References!$H$13,References!$H$12))</f>
        <v/>
      </c>
      <c r="E185" s="250" t="str">
        <f>IF(C185="","",'Customer Inputs'!$W195)</f>
        <v/>
      </c>
      <c r="F185" s="250" t="str">
        <f>IF(OR('Customer Inputs'!T195="",'Customer Inputs'!T195="No"),"","Yes")</f>
        <v/>
      </c>
      <c r="G185" s="251" t="str">
        <f>IF(C185="","",'Customer Inputs'!$M195)</f>
        <v/>
      </c>
      <c r="H185" s="251" t="str">
        <f t="shared" si="70"/>
        <v/>
      </c>
      <c r="I185" s="251" t="str">
        <f>IF(C185="","",'Customer Inputs'!$K195)</f>
        <v/>
      </c>
      <c r="J185" s="251" t="str">
        <f t="shared" si="71"/>
        <v/>
      </c>
      <c r="K185" s="251" t="str">
        <f t="shared" si="72"/>
        <v/>
      </c>
      <c r="L185" s="251" t="str">
        <f>IF(OR(D185="",'Customer Inputs'!$L195=""),"",'Customer Inputs'!$L195)</f>
        <v/>
      </c>
      <c r="M185" s="251" t="str">
        <f>IF(AND(C185="",D185=""),"",'Customer Inputs'!$AD195)</f>
        <v/>
      </c>
      <c r="N185" s="251" t="str">
        <f t="shared" si="73"/>
        <v/>
      </c>
      <c r="O185" s="690" t="str">
        <f>IF(AND(C185="",D185=""),"",'Customer Inputs'!$AB195)</f>
        <v/>
      </c>
      <c r="P185" s="251" t="str">
        <f>IF(OR(AA185=0,AA185&lt;0),"",IF(OR(C185="L734",C185="L734-P",C185="L744",C185="L744-P"),'Customer Inputs'!AB195,O185))</f>
        <v/>
      </c>
      <c r="Q185" s="251" t="str">
        <f t="shared" si="74"/>
        <v/>
      </c>
      <c r="R185" s="252" t="str">
        <f>IF(AND(C185="",D185=""),"",INDEX(References!$E$4:$E$65,MATCH('Customer Inputs'!$T$6,References!$D$4:$D$65,0)))</f>
        <v/>
      </c>
      <c r="S185" s="672" t="str">
        <f t="shared" si="100"/>
        <v/>
      </c>
      <c r="T185" s="673" t="str">
        <f t="shared" si="75"/>
        <v/>
      </c>
      <c r="U185" s="674" t="str">
        <f>IF(OR(M185=0,O185=0,'Customer Inputs'!Q195="",R185=0),"","PASS")</f>
        <v/>
      </c>
      <c r="V185" s="674" t="str">
        <f>IF(ADMIN!AE185="YES","YES",IF(ADMIN!AE185="NO","NO",""))</f>
        <v/>
      </c>
      <c r="W185" s="674" t="str">
        <f t="shared" si="76"/>
        <v/>
      </c>
      <c r="X185" s="674" t="str">
        <f t="shared" si="77"/>
        <v/>
      </c>
      <c r="Y185" s="674" t="str">
        <f t="shared" si="78"/>
        <v/>
      </c>
      <c r="Z185" s="255" t="str">
        <f>IF(AND(C185="",D185=""),"",IF(C185="",INDEX(References!$J$4:$J$13,MATCH(Calculations!$D185,References!H$4:$H$13,0)),(INDEX(References!$J$4:$J$13,MATCH(Calculations!$C185,References!H$4:$H$13,0)))))</f>
        <v/>
      </c>
      <c r="AA185" s="675" t="str">
        <f t="shared" si="79"/>
        <v/>
      </c>
      <c r="AB185" s="256" t="str">
        <f t="shared" si="80"/>
        <v/>
      </c>
      <c r="AC185" s="676" t="str">
        <f>IF(OR(C185="",I185=""),"",IF(U185="PASS",ROUND(AA185/X185,References!$B$23),IF(NOT(V185="YES"),0,ROUND(AA185/X185,References!$B$23))))</f>
        <v/>
      </c>
      <c r="AD185" s="676" t="str">
        <f>IF(AND(C185="",D185=""),"",IF(OR(D185=0,L185=0,Y185=""),0,ROUND(AB185/Y185,References!$B$23)))</f>
        <v/>
      </c>
      <c r="AE185" s="256" t="str">
        <f>IF(OR(C185="",I185=""),"",IF(U185="PASS",ROUND(AC185*X185,References!$B$23),IF(NOT(V185="YES"),0,ROUND(AC185*X185,References!$B$23))))</f>
        <v/>
      </c>
      <c r="AF185" s="256" t="str">
        <f>IF(AND(C185="",D185=""),"",IF(OR(D185=0,L185=0,Y185=""),0,ROUND(AD185*Y185,References!$B$23)))</f>
        <v/>
      </c>
      <c r="AG185" s="257" t="str">
        <f>IF(AND(C185="",D185=""),"",IF(C185="",INDEX(References!$K$4:$K$13,MATCH(Calculations!$D185,References!$H$4:$H$13,0)),INDEX(References!$K$4:$K$13,MATCH(Calculations!C185,References!$H$4:$H$13,0))))</f>
        <v/>
      </c>
      <c r="AH185" s="256" t="str">
        <f t="shared" si="98"/>
        <v/>
      </c>
      <c r="AI185" s="256" t="str">
        <f t="shared" si="99"/>
        <v/>
      </c>
      <c r="AJ185" s="257" t="str">
        <f>IF(OR(C185="",I185=""),"",IF(U185="PASS",ROUND(AH185/X185,References!$B$22),IF(NOT(V185="YES"),0,ROUND(AH185/X185,References!$B$22))))</f>
        <v/>
      </c>
      <c r="AK185" s="257">
        <f>IF(OR(D185="",L185=""),0,ROUND(AI185/Y185,References!$B$22))</f>
        <v>0</v>
      </c>
      <c r="AL185" s="258">
        <f>IF(OR(C185="",I185=""),0,IF(U185="PASS",ROUND(AJ185*X185,References!$B$22)))</f>
        <v>0</v>
      </c>
      <c r="AM185" s="258">
        <f>IF(OR(D185="",L185=""),0,IF(U185="PASS",ROUND(AK185*Y185,References!$B$22)))</f>
        <v>0</v>
      </c>
      <c r="AN185" s="258" t="str">
        <f t="shared" si="81"/>
        <v/>
      </c>
      <c r="AO185" s="259" t="str">
        <f>IF(D185="","",IF('Customer Information'!$L$15="Yes",(INDEX(References!$H$4:$AG$13,MATCH(Calculations!D185,References!$H$4:$H$13,0),25)),IF('Customer Information'!$L$15="No",(INDEX(References!$H$4:$AG$13,MATCH(Calculations!D185,References!$H$4:$H$13,0),24)))))</f>
        <v/>
      </c>
      <c r="AP185" s="541" t="str">
        <f>IF(C185="","",IF('Customer Information'!$L$15="Yes",(INDEX(References!$H$4:$AG$13,MATCH(Calculations!C185,References!$H$4:$H$13,0),25)),IF('Customer Information'!$L$15="No",(INDEX(References!$H$4:$AG$13,MATCH(Calculations!C185,References!$H$4:$H$13,0),24)))))</f>
        <v/>
      </c>
      <c r="AQ185" s="677" t="str">
        <f t="shared" si="82"/>
        <v/>
      </c>
      <c r="AR185" s="541" t="str">
        <f t="shared" si="83"/>
        <v/>
      </c>
      <c r="AS185" s="541">
        <f>IF(D185="",0,INDEX(References!$AG$4:$AG$13,MATCH(D185,References!$H$4:$H$13,0)))</f>
        <v>0</v>
      </c>
      <c r="AT185" s="541">
        <f>IF(C185="",0,INDEX(References!$AG$4:$AG$12,MATCH(C185,References!$H$4:$H$12,0)))</f>
        <v>0</v>
      </c>
      <c r="AU185" s="677" t="str">
        <f t="shared" si="84"/>
        <v/>
      </c>
      <c r="AV185" s="541" t="str">
        <f t="shared" si="85"/>
        <v/>
      </c>
      <c r="AW185" s="678" t="str">
        <f t="shared" si="86"/>
        <v/>
      </c>
      <c r="AX185" s="249"/>
      <c r="AY185" s="679" t="str">
        <f>IF(C185="","",INDEX(References!$I$4:$I$13,MATCH(Calculations!C185,References!$H$4:$H$13,0)))</f>
        <v/>
      </c>
      <c r="AZ185" s="680" t="str">
        <f>IF(C185="","",INDEX(References!$M$4:$M$13,MATCH(Calculations!C185,References!$H$4:$H$13,0)))</f>
        <v/>
      </c>
      <c r="BA185" s="680" t="str">
        <f>IF(C185="","",INDEX(References!$N$4:$N$13,MATCH(Calculations!C185,References!$H$4:$H$13,0)))</f>
        <v/>
      </c>
      <c r="BB185" s="681" t="str">
        <f>IF(C185="","",(AC185*AY185)/(1-INDEX(References!$O$4:$O$13,MATCH(Calculations!C185,References!$H$4:$H$13,0)))*((1-AZ185)*(1+BA185)))</f>
        <v/>
      </c>
      <c r="BC185" s="682" t="str">
        <f>IF(C185="","",(AJ185/(1-INDEX(References!$P$4:$P$13,MATCH(Calculations!C185,References!$H$4:$H$13,0)))*((1-AZ185)*(1+BA185))))</f>
        <v/>
      </c>
      <c r="BE185" s="683" t="str">
        <f>IF(D185="","",(INDEX(References!$I$4:$I$13,MATCH(Calculations!D185,References!$H$4:$H$13,0))))</f>
        <v/>
      </c>
      <c r="BF185" s="680" t="str">
        <f>IF(D185="","",INDEX(References!$M$4:$M$13,MATCH(Calculations!D185,References!$H$4:$H$13,0)))</f>
        <v/>
      </c>
      <c r="BG185" s="680" t="str">
        <f>IF(D185="","",INDEX(References!$N$4:$N$13,MATCH(Calculations!D185,References!$H$4:$H$13,0)))</f>
        <v/>
      </c>
      <c r="BH185" s="681" t="str">
        <f>IF(D185="","",(AD185*BE185)/(1-INDEX(References!$O$4:$O$13,MATCH(Calculations!D185,References!$H$4:$H$13,0)))*((1-BF185)*(1+BG185)))</f>
        <v/>
      </c>
      <c r="BI185" s="682" t="str">
        <f>IF(D185="","",AK185/(1-INDEX(References!$P$4:$P$13,MATCH(Calculations!D185,References!$H$4:$H$13,0)))*((1-BF185)*(1+BG185)))</f>
        <v/>
      </c>
      <c r="BK185" s="679" t="str">
        <f t="shared" si="87"/>
        <v/>
      </c>
      <c r="BL185" s="680" t="str">
        <f t="shared" si="88"/>
        <v/>
      </c>
      <c r="BM185" s="680" t="str">
        <f>IF(OR(C185="",I185=""),"",IF(U185="PASS",ROUND(BK185/X185,References!$B$22),IF(NOT(V185="YES"),0,ROUND(BK185/X185,References!$B$22))))</f>
        <v/>
      </c>
      <c r="BN185" s="680">
        <f>IF(OR(D185="",L185=""),0,ROUND(BL185/Y185,References!$B$22))</f>
        <v>0</v>
      </c>
      <c r="BO185" s="684" t="str">
        <f>IF(AND(C185="",D185=""),"",IF(C185="",INDEX(References!#REF!,MATCH(Calculations!$D185,References!#REF!,0)),(INDEX(References!$L$4:$L$13,MATCH(Calculations!$C185,References!$H$4:$H$13,0)))))</f>
        <v/>
      </c>
      <c r="BP185" s="684" t="str">
        <f t="shared" si="89"/>
        <v/>
      </c>
      <c r="BQ185" s="684" t="str">
        <f t="shared" si="90"/>
        <v/>
      </c>
      <c r="BR185" s="684" t="str">
        <f t="shared" si="91"/>
        <v/>
      </c>
      <c r="BS185" s="691" t="str">
        <f t="shared" si="92"/>
        <v/>
      </c>
      <c r="BU185" s="692" t="str">
        <f>IF(AH185="","",AH185*References!$B$47)</f>
        <v/>
      </c>
      <c r="BV185" s="693" t="str">
        <f>IF(AI185="","",AI185*References!$B$47)</f>
        <v/>
      </c>
      <c r="BW185" s="693" t="str">
        <f>IF(AJ185="","",AJ185*References!$B$47)</f>
        <v/>
      </c>
      <c r="BX185" s="682">
        <f>IF(AK185="","",AK185*References!$B$47)</f>
        <v>0</v>
      </c>
      <c r="BZ185" s="692">
        <f t="shared" si="93"/>
        <v>0</v>
      </c>
      <c r="CA185" s="693">
        <f t="shared" si="94"/>
        <v>0</v>
      </c>
      <c r="CB185" s="693" t="str">
        <f t="shared" si="95"/>
        <v/>
      </c>
      <c r="CC185" s="693" t="str">
        <f t="shared" si="96"/>
        <v/>
      </c>
      <c r="CD185" s="682" t="str">
        <f t="shared" si="97"/>
        <v/>
      </c>
    </row>
    <row r="186" spans="2:82" x14ac:dyDescent="0.2">
      <c r="B186" s="669">
        <v>181</v>
      </c>
      <c r="C186" s="250" t="str">
        <f>IF('Customer Inputs'!$C196="","",'Customer Inputs'!$C196)</f>
        <v/>
      </c>
      <c r="D186" s="250" t="str">
        <f>IF(OR('Customer Inputs'!E196="",'Customer Inputs'!E196="No"),"",IF(F186="YES",References!$H$13,References!$H$12))</f>
        <v/>
      </c>
      <c r="E186" s="250" t="str">
        <f>IF(C186="","",'Customer Inputs'!$W196)</f>
        <v/>
      </c>
      <c r="F186" s="250" t="str">
        <f>IF(OR('Customer Inputs'!T196="",'Customer Inputs'!T196="No"),"","Yes")</f>
        <v/>
      </c>
      <c r="G186" s="251" t="str">
        <f>IF(C186="","",'Customer Inputs'!$M196)</f>
        <v/>
      </c>
      <c r="H186" s="251" t="str">
        <f t="shared" si="70"/>
        <v/>
      </c>
      <c r="I186" s="251" t="str">
        <f>IF(C186="","",'Customer Inputs'!$K196)</f>
        <v/>
      </c>
      <c r="J186" s="251" t="str">
        <f t="shared" si="71"/>
        <v/>
      </c>
      <c r="K186" s="251" t="str">
        <f t="shared" si="72"/>
        <v/>
      </c>
      <c r="L186" s="251" t="str">
        <f>IF(OR(D186="",'Customer Inputs'!$L196=""),"",'Customer Inputs'!$L196)</f>
        <v/>
      </c>
      <c r="M186" s="251" t="str">
        <f>IF(AND(C186="",D186=""),"",'Customer Inputs'!$AD196)</f>
        <v/>
      </c>
      <c r="N186" s="251" t="str">
        <f t="shared" si="73"/>
        <v/>
      </c>
      <c r="O186" s="690" t="str">
        <f>IF(AND(C186="",D186=""),"",'Customer Inputs'!$AB196)</f>
        <v/>
      </c>
      <c r="P186" s="251" t="str">
        <f>IF(OR(AA186=0,AA186&lt;0),"",IF(OR(C186="L734",C186="L734-P",C186="L744",C186="L744-P"),'Customer Inputs'!AB196,O186))</f>
        <v/>
      </c>
      <c r="Q186" s="251" t="str">
        <f t="shared" si="74"/>
        <v/>
      </c>
      <c r="R186" s="252" t="str">
        <f>IF(AND(C186="",D186=""),"",INDEX(References!$E$4:$E$65,MATCH('Customer Inputs'!$T$6,References!$D$4:$D$65,0)))</f>
        <v/>
      </c>
      <c r="S186" s="672" t="str">
        <f t="shared" si="100"/>
        <v/>
      </c>
      <c r="T186" s="673" t="str">
        <f t="shared" si="75"/>
        <v/>
      </c>
      <c r="U186" s="674" t="str">
        <f>IF(OR(M186=0,O186=0,'Customer Inputs'!Q196="",R186=0),"","PASS")</f>
        <v/>
      </c>
      <c r="V186" s="674" t="str">
        <f>IF(ADMIN!AE186="YES","YES",IF(ADMIN!AE186="NO","NO",""))</f>
        <v/>
      </c>
      <c r="W186" s="674" t="str">
        <f t="shared" si="76"/>
        <v/>
      </c>
      <c r="X186" s="674" t="str">
        <f t="shared" si="77"/>
        <v/>
      </c>
      <c r="Y186" s="674" t="str">
        <f t="shared" si="78"/>
        <v/>
      </c>
      <c r="Z186" s="255" t="str">
        <f>IF(AND(C186="",D186=""),"",IF(C186="",INDEX(References!$J$4:$J$13,MATCH(Calculations!$D186,References!H$4:$H$13,0)),(INDEX(References!$J$4:$J$13,MATCH(Calculations!$C186,References!H$4:$H$13,0)))))</f>
        <v/>
      </c>
      <c r="AA186" s="675" t="str">
        <f t="shared" si="79"/>
        <v/>
      </c>
      <c r="AB186" s="256" t="str">
        <f t="shared" si="80"/>
        <v/>
      </c>
      <c r="AC186" s="676" t="str">
        <f>IF(OR(C186="",I186=""),"",IF(U186="PASS",ROUND(AA186/X186,References!$B$23),IF(NOT(V186="YES"),0,ROUND(AA186/X186,References!$B$23))))</f>
        <v/>
      </c>
      <c r="AD186" s="676" t="str">
        <f>IF(AND(C186="",D186=""),"",IF(OR(D186=0,L186=0,Y186=""),0,ROUND(AB186/Y186,References!$B$23)))</f>
        <v/>
      </c>
      <c r="AE186" s="256" t="str">
        <f>IF(OR(C186="",I186=""),"",IF(U186="PASS",ROUND(AC186*X186,References!$B$23),IF(NOT(V186="YES"),0,ROUND(AC186*X186,References!$B$23))))</f>
        <v/>
      </c>
      <c r="AF186" s="256" t="str">
        <f>IF(AND(C186="",D186=""),"",IF(OR(D186=0,L186=0,Y186=""),0,ROUND(AD186*Y186,References!$B$23)))</f>
        <v/>
      </c>
      <c r="AG186" s="257" t="str">
        <f>IF(AND(C186="",D186=""),"",IF(C186="",INDEX(References!$K$4:$K$13,MATCH(Calculations!$D186,References!$H$4:$H$13,0)),INDEX(References!$K$4:$K$13,MATCH(Calculations!C186,References!$H$4:$H$13,0))))</f>
        <v/>
      </c>
      <c r="AH186" s="256" t="str">
        <f t="shared" si="98"/>
        <v/>
      </c>
      <c r="AI186" s="256" t="str">
        <f t="shared" si="99"/>
        <v/>
      </c>
      <c r="AJ186" s="257" t="str">
        <f>IF(OR(C186="",I186=""),"",IF(U186="PASS",ROUND(AH186/X186,References!$B$22),IF(NOT(V186="YES"),0,ROUND(AH186/X186,References!$B$22))))</f>
        <v/>
      </c>
      <c r="AK186" s="257">
        <f>IF(OR(D186="",L186=""),0,ROUND(AI186/Y186,References!$B$22))</f>
        <v>0</v>
      </c>
      <c r="AL186" s="258">
        <f>IF(OR(C186="",I186=""),0,IF(U186="PASS",ROUND(AJ186*X186,References!$B$22)))</f>
        <v>0</v>
      </c>
      <c r="AM186" s="258">
        <f>IF(OR(D186="",L186=""),0,IF(U186="PASS",ROUND(AK186*Y186,References!$B$22)))</f>
        <v>0</v>
      </c>
      <c r="AN186" s="258" t="str">
        <f t="shared" si="81"/>
        <v/>
      </c>
      <c r="AO186" s="259" t="str">
        <f>IF(D186="","",IF('Customer Information'!$L$15="Yes",(INDEX(References!$H$4:$AG$13,MATCH(Calculations!D186,References!$H$4:$H$13,0),25)),IF('Customer Information'!$L$15="No",(INDEX(References!$H$4:$AG$13,MATCH(Calculations!D186,References!$H$4:$H$13,0),24)))))</f>
        <v/>
      </c>
      <c r="AP186" s="541" t="str">
        <f>IF(C186="","",IF('Customer Information'!$L$15="Yes",(INDEX(References!$H$4:$AG$13,MATCH(Calculations!C186,References!$H$4:$H$13,0),25)),IF('Customer Information'!$L$15="No",(INDEX(References!$H$4:$AG$13,MATCH(Calculations!C186,References!$H$4:$H$13,0),24)))))</f>
        <v/>
      </c>
      <c r="AQ186" s="677" t="str">
        <f t="shared" si="82"/>
        <v/>
      </c>
      <c r="AR186" s="541" t="str">
        <f t="shared" si="83"/>
        <v/>
      </c>
      <c r="AS186" s="541">
        <f>IF(D186="",0,INDEX(References!$AG$4:$AG$13,MATCH(D186,References!$H$4:$H$13,0)))</f>
        <v>0</v>
      </c>
      <c r="AT186" s="541">
        <f>IF(C186="",0,INDEX(References!$AG$4:$AG$12,MATCH(C186,References!$H$4:$H$12,0)))</f>
        <v>0</v>
      </c>
      <c r="AU186" s="677" t="str">
        <f t="shared" si="84"/>
        <v/>
      </c>
      <c r="AV186" s="541" t="str">
        <f t="shared" si="85"/>
        <v/>
      </c>
      <c r="AW186" s="678" t="str">
        <f t="shared" si="86"/>
        <v/>
      </c>
      <c r="AX186" s="249"/>
      <c r="AY186" s="679" t="str">
        <f>IF(C186="","",INDEX(References!$I$4:$I$13,MATCH(Calculations!C186,References!$H$4:$H$13,0)))</f>
        <v/>
      </c>
      <c r="AZ186" s="680" t="str">
        <f>IF(C186="","",INDEX(References!$M$4:$M$13,MATCH(Calculations!C186,References!$H$4:$H$13,0)))</f>
        <v/>
      </c>
      <c r="BA186" s="680" t="str">
        <f>IF(C186="","",INDEX(References!$N$4:$N$13,MATCH(Calculations!C186,References!$H$4:$H$13,0)))</f>
        <v/>
      </c>
      <c r="BB186" s="681" t="str">
        <f>IF(C186="","",(AC186*AY186)/(1-INDEX(References!$O$4:$O$13,MATCH(Calculations!C186,References!$H$4:$H$13,0)))*((1-AZ186)*(1+BA186)))</f>
        <v/>
      </c>
      <c r="BC186" s="682" t="str">
        <f>IF(C186="","",(AJ186/(1-INDEX(References!$P$4:$P$13,MATCH(Calculations!C186,References!$H$4:$H$13,0)))*((1-AZ186)*(1+BA186))))</f>
        <v/>
      </c>
      <c r="BE186" s="683" t="str">
        <f>IF(D186="","",(INDEX(References!$I$4:$I$13,MATCH(Calculations!D186,References!$H$4:$H$13,0))))</f>
        <v/>
      </c>
      <c r="BF186" s="680" t="str">
        <f>IF(D186="","",INDEX(References!$M$4:$M$13,MATCH(Calculations!D186,References!$H$4:$H$13,0)))</f>
        <v/>
      </c>
      <c r="BG186" s="680" t="str">
        <f>IF(D186="","",INDEX(References!$N$4:$N$13,MATCH(Calculations!D186,References!$H$4:$H$13,0)))</f>
        <v/>
      </c>
      <c r="BH186" s="681" t="str">
        <f>IF(D186="","",(AD186*BE186)/(1-INDEX(References!$O$4:$O$13,MATCH(Calculations!D186,References!$H$4:$H$13,0)))*((1-BF186)*(1+BG186)))</f>
        <v/>
      </c>
      <c r="BI186" s="682" t="str">
        <f>IF(D186="","",AK186/(1-INDEX(References!$P$4:$P$13,MATCH(Calculations!D186,References!$H$4:$H$13,0)))*((1-BF186)*(1+BG186)))</f>
        <v/>
      </c>
      <c r="BK186" s="679" t="str">
        <f t="shared" si="87"/>
        <v/>
      </c>
      <c r="BL186" s="680" t="str">
        <f t="shared" si="88"/>
        <v/>
      </c>
      <c r="BM186" s="680" t="str">
        <f>IF(OR(C186="",I186=""),"",IF(U186="PASS",ROUND(BK186/X186,References!$B$22),IF(NOT(V186="YES"),0,ROUND(BK186/X186,References!$B$22))))</f>
        <v/>
      </c>
      <c r="BN186" s="680">
        <f>IF(OR(D186="",L186=""),0,ROUND(BL186/Y186,References!$B$22))</f>
        <v>0</v>
      </c>
      <c r="BO186" s="684" t="str">
        <f>IF(AND(C186="",D186=""),"",IF(C186="",INDEX(References!#REF!,MATCH(Calculations!$D186,References!#REF!,0)),(INDEX(References!$L$4:$L$13,MATCH(Calculations!$C186,References!$H$4:$H$13,0)))))</f>
        <v/>
      </c>
      <c r="BP186" s="684" t="str">
        <f t="shared" si="89"/>
        <v/>
      </c>
      <c r="BQ186" s="684" t="str">
        <f t="shared" si="90"/>
        <v/>
      </c>
      <c r="BR186" s="684" t="str">
        <f t="shared" si="91"/>
        <v/>
      </c>
      <c r="BS186" s="691" t="str">
        <f t="shared" si="92"/>
        <v/>
      </c>
      <c r="BU186" s="692" t="str">
        <f>IF(AH186="","",AH186*References!$B$47)</f>
        <v/>
      </c>
      <c r="BV186" s="693" t="str">
        <f>IF(AI186="","",AI186*References!$B$47)</f>
        <v/>
      </c>
      <c r="BW186" s="693" t="str">
        <f>IF(AJ186="","",AJ186*References!$B$47)</f>
        <v/>
      </c>
      <c r="BX186" s="682">
        <f>IF(AK186="","",AK186*References!$B$47)</f>
        <v>0</v>
      </c>
      <c r="BZ186" s="692">
        <f t="shared" si="93"/>
        <v>0</v>
      </c>
      <c r="CA186" s="693">
        <f t="shared" si="94"/>
        <v>0</v>
      </c>
      <c r="CB186" s="693" t="str">
        <f t="shared" si="95"/>
        <v/>
      </c>
      <c r="CC186" s="693" t="str">
        <f t="shared" si="96"/>
        <v/>
      </c>
      <c r="CD186" s="682" t="str">
        <f t="shared" si="97"/>
        <v/>
      </c>
    </row>
    <row r="187" spans="2:82" x14ac:dyDescent="0.2">
      <c r="B187" s="669">
        <v>182</v>
      </c>
      <c r="C187" s="250" t="str">
        <f>IF('Customer Inputs'!$C197="","",'Customer Inputs'!$C197)</f>
        <v/>
      </c>
      <c r="D187" s="250" t="str">
        <f>IF(OR('Customer Inputs'!E197="",'Customer Inputs'!E197="No"),"",IF(F187="YES",References!$H$13,References!$H$12))</f>
        <v/>
      </c>
      <c r="E187" s="250" t="str">
        <f>IF(C187="","",'Customer Inputs'!$W197)</f>
        <v/>
      </c>
      <c r="F187" s="250" t="str">
        <f>IF(OR('Customer Inputs'!T197="",'Customer Inputs'!T197="No"),"","Yes")</f>
        <v/>
      </c>
      <c r="G187" s="251" t="str">
        <f>IF(C187="","",'Customer Inputs'!$M197)</f>
        <v/>
      </c>
      <c r="H187" s="251" t="str">
        <f t="shared" si="70"/>
        <v/>
      </c>
      <c r="I187" s="251" t="str">
        <f>IF(C187="","",'Customer Inputs'!$K197)</f>
        <v/>
      </c>
      <c r="J187" s="251" t="str">
        <f t="shared" si="71"/>
        <v/>
      </c>
      <c r="K187" s="251" t="str">
        <f t="shared" si="72"/>
        <v/>
      </c>
      <c r="L187" s="251" t="str">
        <f>IF(OR(D187="",'Customer Inputs'!$L197=""),"",'Customer Inputs'!$L197)</f>
        <v/>
      </c>
      <c r="M187" s="251" t="str">
        <f>IF(AND(C187="",D187=""),"",'Customer Inputs'!$AD197)</f>
        <v/>
      </c>
      <c r="N187" s="251" t="str">
        <f t="shared" si="73"/>
        <v/>
      </c>
      <c r="O187" s="690" t="str">
        <f>IF(AND(C187="",D187=""),"",'Customer Inputs'!$AB197)</f>
        <v/>
      </c>
      <c r="P187" s="251" t="str">
        <f>IF(OR(AA187=0,AA187&lt;0),"",IF(OR(C187="L734",C187="L734-P",C187="L744",C187="L744-P"),'Customer Inputs'!AB197,O187))</f>
        <v/>
      </c>
      <c r="Q187" s="251" t="str">
        <f t="shared" si="74"/>
        <v/>
      </c>
      <c r="R187" s="252" t="str">
        <f>IF(AND(C187="",D187=""),"",INDEX(References!$E$4:$E$65,MATCH('Customer Inputs'!$T$6,References!$D$4:$D$65,0)))</f>
        <v/>
      </c>
      <c r="S187" s="672" t="str">
        <f t="shared" si="100"/>
        <v/>
      </c>
      <c r="T187" s="673" t="str">
        <f t="shared" si="75"/>
        <v/>
      </c>
      <c r="U187" s="674" t="str">
        <f>IF(OR(M187=0,O187=0,'Customer Inputs'!Q197="",R187=0),"","PASS")</f>
        <v/>
      </c>
      <c r="V187" s="674" t="str">
        <f>IF(ADMIN!AE187="YES","YES",IF(ADMIN!AE187="NO","NO",""))</f>
        <v/>
      </c>
      <c r="W187" s="674" t="str">
        <f t="shared" si="76"/>
        <v/>
      </c>
      <c r="X187" s="674" t="str">
        <f t="shared" si="77"/>
        <v/>
      </c>
      <c r="Y187" s="674" t="str">
        <f t="shared" si="78"/>
        <v/>
      </c>
      <c r="Z187" s="255" t="str">
        <f>IF(AND(C187="",D187=""),"",IF(C187="",INDEX(References!$J$4:$J$13,MATCH(Calculations!$D187,References!H$4:$H$13,0)),(INDEX(References!$J$4:$J$13,MATCH(Calculations!$C187,References!H$4:$H$13,0)))))</f>
        <v/>
      </c>
      <c r="AA187" s="675" t="str">
        <f t="shared" si="79"/>
        <v/>
      </c>
      <c r="AB187" s="256" t="str">
        <f t="shared" si="80"/>
        <v/>
      </c>
      <c r="AC187" s="676" t="str">
        <f>IF(OR(C187="",I187=""),"",IF(U187="PASS",ROUND(AA187/X187,References!$B$23),IF(NOT(V187="YES"),0,ROUND(AA187/X187,References!$B$23))))</f>
        <v/>
      </c>
      <c r="AD187" s="676" t="str">
        <f>IF(AND(C187="",D187=""),"",IF(OR(D187=0,L187=0,Y187=""),0,ROUND(AB187/Y187,References!$B$23)))</f>
        <v/>
      </c>
      <c r="AE187" s="256" t="str">
        <f>IF(OR(C187="",I187=""),"",IF(U187="PASS",ROUND(AC187*X187,References!$B$23),IF(NOT(V187="YES"),0,ROUND(AC187*X187,References!$B$23))))</f>
        <v/>
      </c>
      <c r="AF187" s="256" t="str">
        <f>IF(AND(C187="",D187=""),"",IF(OR(D187=0,L187=0,Y187=""),0,ROUND(AD187*Y187,References!$B$23)))</f>
        <v/>
      </c>
      <c r="AG187" s="257" t="str">
        <f>IF(AND(C187="",D187=""),"",IF(C187="",INDEX(References!$K$4:$K$13,MATCH(Calculations!$D187,References!$H$4:$H$13,0)),INDEX(References!$K$4:$K$13,MATCH(Calculations!C187,References!$H$4:$H$13,0))))</f>
        <v/>
      </c>
      <c r="AH187" s="256" t="str">
        <f t="shared" si="98"/>
        <v/>
      </c>
      <c r="AI187" s="256" t="str">
        <f t="shared" si="99"/>
        <v/>
      </c>
      <c r="AJ187" s="257" t="str">
        <f>IF(OR(C187="",I187=""),"",IF(U187="PASS",ROUND(AH187/X187,References!$B$22),IF(NOT(V187="YES"),0,ROUND(AH187/X187,References!$B$22))))</f>
        <v/>
      </c>
      <c r="AK187" s="257">
        <f>IF(OR(D187="",L187=""),0,ROUND(AI187/Y187,References!$B$22))</f>
        <v>0</v>
      </c>
      <c r="AL187" s="258">
        <f>IF(OR(C187="",I187=""),0,IF(U187="PASS",ROUND(AJ187*X187,References!$B$22)))</f>
        <v>0</v>
      </c>
      <c r="AM187" s="258">
        <f>IF(OR(D187="",L187=""),0,IF(U187="PASS",ROUND(AK187*Y187,References!$B$22)))</f>
        <v>0</v>
      </c>
      <c r="AN187" s="258" t="str">
        <f t="shared" si="81"/>
        <v/>
      </c>
      <c r="AO187" s="259" t="str">
        <f>IF(D187="","",IF('Customer Information'!$L$15="Yes",(INDEX(References!$H$4:$AG$13,MATCH(Calculations!D187,References!$H$4:$H$13,0),25)),IF('Customer Information'!$L$15="No",(INDEX(References!$H$4:$AG$13,MATCH(Calculations!D187,References!$H$4:$H$13,0),24)))))</f>
        <v/>
      </c>
      <c r="AP187" s="541" t="str">
        <f>IF(C187="","",IF('Customer Information'!$L$15="Yes",(INDEX(References!$H$4:$AG$13,MATCH(Calculations!C187,References!$H$4:$H$13,0),25)),IF('Customer Information'!$L$15="No",(INDEX(References!$H$4:$AG$13,MATCH(Calculations!C187,References!$H$4:$H$13,0),24)))))</f>
        <v/>
      </c>
      <c r="AQ187" s="677" t="str">
        <f t="shared" si="82"/>
        <v/>
      </c>
      <c r="AR187" s="541" t="str">
        <f t="shared" si="83"/>
        <v/>
      </c>
      <c r="AS187" s="541">
        <f>IF(D187="",0,INDEX(References!$AG$4:$AG$13,MATCH(D187,References!$H$4:$H$13,0)))</f>
        <v>0</v>
      </c>
      <c r="AT187" s="541">
        <f>IF(C187="",0,INDEX(References!$AG$4:$AG$12,MATCH(C187,References!$H$4:$H$12,0)))</f>
        <v>0</v>
      </c>
      <c r="AU187" s="677" t="str">
        <f t="shared" si="84"/>
        <v/>
      </c>
      <c r="AV187" s="541" t="str">
        <f t="shared" si="85"/>
        <v/>
      </c>
      <c r="AW187" s="678" t="str">
        <f t="shared" si="86"/>
        <v/>
      </c>
      <c r="AX187" s="249"/>
      <c r="AY187" s="679" t="str">
        <f>IF(C187="","",INDEX(References!$I$4:$I$13,MATCH(Calculations!C187,References!$H$4:$H$13,0)))</f>
        <v/>
      </c>
      <c r="AZ187" s="680" t="str">
        <f>IF(C187="","",INDEX(References!$M$4:$M$13,MATCH(Calculations!C187,References!$H$4:$H$13,0)))</f>
        <v/>
      </c>
      <c r="BA187" s="680" t="str">
        <f>IF(C187="","",INDEX(References!$N$4:$N$13,MATCH(Calculations!C187,References!$H$4:$H$13,0)))</f>
        <v/>
      </c>
      <c r="BB187" s="681" t="str">
        <f>IF(C187="","",(AC187*AY187)/(1-INDEX(References!$O$4:$O$13,MATCH(Calculations!C187,References!$H$4:$H$13,0)))*((1-AZ187)*(1+BA187)))</f>
        <v/>
      </c>
      <c r="BC187" s="682" t="str">
        <f>IF(C187="","",(AJ187/(1-INDEX(References!$P$4:$P$13,MATCH(Calculations!C187,References!$H$4:$H$13,0)))*((1-AZ187)*(1+BA187))))</f>
        <v/>
      </c>
      <c r="BE187" s="683" t="str">
        <f>IF(D187="","",(INDEX(References!$I$4:$I$13,MATCH(Calculations!D187,References!$H$4:$H$13,0))))</f>
        <v/>
      </c>
      <c r="BF187" s="680" t="str">
        <f>IF(D187="","",INDEX(References!$M$4:$M$13,MATCH(Calculations!D187,References!$H$4:$H$13,0)))</f>
        <v/>
      </c>
      <c r="BG187" s="680" t="str">
        <f>IF(D187="","",INDEX(References!$N$4:$N$13,MATCH(Calculations!D187,References!$H$4:$H$13,0)))</f>
        <v/>
      </c>
      <c r="BH187" s="681" t="str">
        <f>IF(D187="","",(AD187*BE187)/(1-INDEX(References!$O$4:$O$13,MATCH(Calculations!D187,References!$H$4:$H$13,0)))*((1-BF187)*(1+BG187)))</f>
        <v/>
      </c>
      <c r="BI187" s="682" t="str">
        <f>IF(D187="","",AK187/(1-INDEX(References!$P$4:$P$13,MATCH(Calculations!D187,References!$H$4:$H$13,0)))*((1-BF187)*(1+BG187)))</f>
        <v/>
      </c>
      <c r="BK187" s="679" t="str">
        <f t="shared" si="87"/>
        <v/>
      </c>
      <c r="BL187" s="680" t="str">
        <f t="shared" si="88"/>
        <v/>
      </c>
      <c r="BM187" s="680" t="str">
        <f>IF(OR(C187="",I187=""),"",IF(U187="PASS",ROUND(BK187/X187,References!$B$22),IF(NOT(V187="YES"),0,ROUND(BK187/X187,References!$B$22))))</f>
        <v/>
      </c>
      <c r="BN187" s="680">
        <f>IF(OR(D187="",L187=""),0,ROUND(BL187/Y187,References!$B$22))</f>
        <v>0</v>
      </c>
      <c r="BO187" s="684" t="str">
        <f>IF(AND(C187="",D187=""),"",IF(C187="",INDEX(References!#REF!,MATCH(Calculations!$D187,References!#REF!,0)),(INDEX(References!$L$4:$L$13,MATCH(Calculations!$C187,References!$H$4:$H$13,0)))))</f>
        <v/>
      </c>
      <c r="BP187" s="684" t="str">
        <f t="shared" si="89"/>
        <v/>
      </c>
      <c r="BQ187" s="684" t="str">
        <f t="shared" si="90"/>
        <v/>
      </c>
      <c r="BR187" s="684" t="str">
        <f t="shared" si="91"/>
        <v/>
      </c>
      <c r="BS187" s="691" t="str">
        <f t="shared" si="92"/>
        <v/>
      </c>
      <c r="BU187" s="692" t="str">
        <f>IF(AH187="","",AH187*References!$B$47)</f>
        <v/>
      </c>
      <c r="BV187" s="693" t="str">
        <f>IF(AI187="","",AI187*References!$B$47)</f>
        <v/>
      </c>
      <c r="BW187" s="693" t="str">
        <f>IF(AJ187="","",AJ187*References!$B$47)</f>
        <v/>
      </c>
      <c r="BX187" s="682">
        <f>IF(AK187="","",AK187*References!$B$47)</f>
        <v>0</v>
      </c>
      <c r="BZ187" s="692">
        <f t="shared" si="93"/>
        <v>0</v>
      </c>
      <c r="CA187" s="693">
        <f t="shared" si="94"/>
        <v>0</v>
      </c>
      <c r="CB187" s="693" t="str">
        <f t="shared" si="95"/>
        <v/>
      </c>
      <c r="CC187" s="693" t="str">
        <f t="shared" si="96"/>
        <v/>
      </c>
      <c r="CD187" s="682" t="str">
        <f t="shared" si="97"/>
        <v/>
      </c>
    </row>
    <row r="188" spans="2:82" x14ac:dyDescent="0.2">
      <c r="B188" s="669">
        <v>183</v>
      </c>
      <c r="C188" s="250" t="str">
        <f>IF('Customer Inputs'!$C198="","",'Customer Inputs'!$C198)</f>
        <v/>
      </c>
      <c r="D188" s="250" t="str">
        <f>IF(OR('Customer Inputs'!E198="",'Customer Inputs'!E198="No"),"",IF(F188="YES",References!$H$13,References!$H$12))</f>
        <v/>
      </c>
      <c r="E188" s="250" t="str">
        <f>IF(C188="","",'Customer Inputs'!$W198)</f>
        <v/>
      </c>
      <c r="F188" s="250" t="str">
        <f>IF(OR('Customer Inputs'!T198="",'Customer Inputs'!T198="No"),"","Yes")</f>
        <v/>
      </c>
      <c r="G188" s="251" t="str">
        <f>IF(C188="","",'Customer Inputs'!$M198)</f>
        <v/>
      </c>
      <c r="H188" s="251" t="str">
        <f t="shared" si="70"/>
        <v/>
      </c>
      <c r="I188" s="251" t="str">
        <f>IF(C188="","",'Customer Inputs'!$K198)</f>
        <v/>
      </c>
      <c r="J188" s="251" t="str">
        <f t="shared" si="71"/>
        <v/>
      </c>
      <c r="K188" s="251" t="str">
        <f t="shared" si="72"/>
        <v/>
      </c>
      <c r="L188" s="251" t="str">
        <f>IF(OR(D188="",'Customer Inputs'!$L198=""),"",'Customer Inputs'!$L198)</f>
        <v/>
      </c>
      <c r="M188" s="251" t="str">
        <f>IF(AND(C188="",D188=""),"",'Customer Inputs'!$AD198)</f>
        <v/>
      </c>
      <c r="N188" s="251" t="str">
        <f t="shared" si="73"/>
        <v/>
      </c>
      <c r="O188" s="690" t="str">
        <f>IF(AND(C188="",D188=""),"",'Customer Inputs'!$AB198)</f>
        <v/>
      </c>
      <c r="P188" s="251" t="str">
        <f>IF(OR(AA188=0,AA188&lt;0),"",IF(OR(C188="L734",C188="L734-P",C188="L744",C188="L744-P"),'Customer Inputs'!AB198,O188))</f>
        <v/>
      </c>
      <c r="Q188" s="251" t="str">
        <f t="shared" si="74"/>
        <v/>
      </c>
      <c r="R188" s="252" t="str">
        <f>IF(AND(C188="",D188=""),"",INDEX(References!$E$4:$E$65,MATCH('Customer Inputs'!$T$6,References!$D$4:$D$65,0)))</f>
        <v/>
      </c>
      <c r="S188" s="672" t="str">
        <f t="shared" si="100"/>
        <v/>
      </c>
      <c r="T188" s="673" t="str">
        <f t="shared" si="75"/>
        <v/>
      </c>
      <c r="U188" s="674" t="str">
        <f>IF(OR(M188=0,O188=0,'Customer Inputs'!Q198="",R188=0),"","PASS")</f>
        <v/>
      </c>
      <c r="V188" s="674" t="str">
        <f>IF(ADMIN!AE188="YES","YES",IF(ADMIN!AE188="NO","NO",""))</f>
        <v/>
      </c>
      <c r="W188" s="674" t="str">
        <f t="shared" si="76"/>
        <v/>
      </c>
      <c r="X188" s="674" t="str">
        <f t="shared" si="77"/>
        <v/>
      </c>
      <c r="Y188" s="674" t="str">
        <f t="shared" si="78"/>
        <v/>
      </c>
      <c r="Z188" s="255" t="str">
        <f>IF(AND(C188="",D188=""),"",IF(C188="",INDEX(References!$J$4:$J$13,MATCH(Calculations!$D188,References!H$4:$H$13,0)),(INDEX(References!$J$4:$J$13,MATCH(Calculations!$C188,References!H$4:$H$13,0)))))</f>
        <v/>
      </c>
      <c r="AA188" s="675" t="str">
        <f t="shared" si="79"/>
        <v/>
      </c>
      <c r="AB188" s="256" t="str">
        <f t="shared" si="80"/>
        <v/>
      </c>
      <c r="AC188" s="676" t="str">
        <f>IF(OR(C188="",I188=""),"",IF(U188="PASS",ROUND(AA188/X188,References!$B$23),IF(NOT(V188="YES"),0,ROUND(AA188/X188,References!$B$23))))</f>
        <v/>
      </c>
      <c r="AD188" s="676" t="str">
        <f>IF(AND(C188="",D188=""),"",IF(OR(D188=0,L188=0,Y188=""),0,ROUND(AB188/Y188,References!$B$23)))</f>
        <v/>
      </c>
      <c r="AE188" s="256" t="str">
        <f>IF(OR(C188="",I188=""),"",IF(U188="PASS",ROUND(AC188*X188,References!$B$23),IF(NOT(V188="YES"),0,ROUND(AC188*X188,References!$B$23))))</f>
        <v/>
      </c>
      <c r="AF188" s="256" t="str">
        <f>IF(AND(C188="",D188=""),"",IF(OR(D188=0,L188=0,Y188=""),0,ROUND(AD188*Y188,References!$B$23)))</f>
        <v/>
      </c>
      <c r="AG188" s="257" t="str">
        <f>IF(AND(C188="",D188=""),"",IF(C188="",INDEX(References!$K$4:$K$13,MATCH(Calculations!$D188,References!$H$4:$H$13,0)),INDEX(References!$K$4:$K$13,MATCH(Calculations!C188,References!$H$4:$H$13,0))))</f>
        <v/>
      </c>
      <c r="AH188" s="256" t="str">
        <f t="shared" si="98"/>
        <v/>
      </c>
      <c r="AI188" s="256" t="str">
        <f t="shared" si="99"/>
        <v/>
      </c>
      <c r="AJ188" s="257" t="str">
        <f>IF(OR(C188="",I188=""),"",IF(U188="PASS",ROUND(AH188/X188,References!$B$22),IF(NOT(V188="YES"),0,ROUND(AH188/X188,References!$B$22))))</f>
        <v/>
      </c>
      <c r="AK188" s="257">
        <f>IF(OR(D188="",L188=""),0,ROUND(AI188/Y188,References!$B$22))</f>
        <v>0</v>
      </c>
      <c r="AL188" s="258">
        <f>IF(OR(C188="",I188=""),0,IF(U188="PASS",ROUND(AJ188*X188,References!$B$22)))</f>
        <v>0</v>
      </c>
      <c r="AM188" s="258">
        <f>IF(OR(D188="",L188=""),0,IF(U188="PASS",ROUND(AK188*Y188,References!$B$22)))</f>
        <v>0</v>
      </c>
      <c r="AN188" s="258" t="str">
        <f t="shared" si="81"/>
        <v/>
      </c>
      <c r="AO188" s="259" t="str">
        <f>IF(D188="","",IF('Customer Information'!$L$15="Yes",(INDEX(References!$H$4:$AG$13,MATCH(Calculations!D188,References!$H$4:$H$13,0),25)),IF('Customer Information'!$L$15="No",(INDEX(References!$H$4:$AG$13,MATCH(Calculations!D188,References!$H$4:$H$13,0),24)))))</f>
        <v/>
      </c>
      <c r="AP188" s="541" t="str">
        <f>IF(C188="","",IF('Customer Information'!$L$15="Yes",(INDEX(References!$H$4:$AG$13,MATCH(Calculations!C188,References!$H$4:$H$13,0),25)),IF('Customer Information'!$L$15="No",(INDEX(References!$H$4:$AG$13,MATCH(Calculations!C188,References!$H$4:$H$13,0),24)))))</f>
        <v/>
      </c>
      <c r="AQ188" s="677" t="str">
        <f t="shared" si="82"/>
        <v/>
      </c>
      <c r="AR188" s="541" t="str">
        <f t="shared" si="83"/>
        <v/>
      </c>
      <c r="AS188" s="541">
        <f>IF(D188="",0,INDEX(References!$AG$4:$AG$13,MATCH(D188,References!$H$4:$H$13,0)))</f>
        <v>0</v>
      </c>
      <c r="AT188" s="541">
        <f>IF(C188="",0,INDEX(References!$AG$4:$AG$12,MATCH(C188,References!$H$4:$H$12,0)))</f>
        <v>0</v>
      </c>
      <c r="AU188" s="677" t="str">
        <f t="shared" si="84"/>
        <v/>
      </c>
      <c r="AV188" s="541" t="str">
        <f t="shared" si="85"/>
        <v/>
      </c>
      <c r="AW188" s="678" t="str">
        <f t="shared" si="86"/>
        <v/>
      </c>
      <c r="AX188" s="249"/>
      <c r="AY188" s="679" t="str">
        <f>IF(C188="","",INDEX(References!$I$4:$I$13,MATCH(Calculations!C188,References!$H$4:$H$13,0)))</f>
        <v/>
      </c>
      <c r="AZ188" s="680" t="str">
        <f>IF(C188="","",INDEX(References!$M$4:$M$13,MATCH(Calculations!C188,References!$H$4:$H$13,0)))</f>
        <v/>
      </c>
      <c r="BA188" s="680" t="str">
        <f>IF(C188="","",INDEX(References!$N$4:$N$13,MATCH(Calculations!C188,References!$H$4:$H$13,0)))</f>
        <v/>
      </c>
      <c r="BB188" s="681" t="str">
        <f>IF(C188="","",(AC188*AY188)/(1-INDEX(References!$O$4:$O$13,MATCH(Calculations!C188,References!$H$4:$H$13,0)))*((1-AZ188)*(1+BA188)))</f>
        <v/>
      </c>
      <c r="BC188" s="682" t="str">
        <f>IF(C188="","",(AJ188/(1-INDEX(References!$P$4:$P$13,MATCH(Calculations!C188,References!$H$4:$H$13,0)))*((1-AZ188)*(1+BA188))))</f>
        <v/>
      </c>
      <c r="BE188" s="683" t="str">
        <f>IF(D188="","",(INDEX(References!$I$4:$I$13,MATCH(Calculations!D188,References!$H$4:$H$13,0))))</f>
        <v/>
      </c>
      <c r="BF188" s="680" t="str">
        <f>IF(D188="","",INDEX(References!$M$4:$M$13,MATCH(Calculations!D188,References!$H$4:$H$13,0)))</f>
        <v/>
      </c>
      <c r="BG188" s="680" t="str">
        <f>IF(D188="","",INDEX(References!$N$4:$N$13,MATCH(Calculations!D188,References!$H$4:$H$13,0)))</f>
        <v/>
      </c>
      <c r="BH188" s="681" t="str">
        <f>IF(D188="","",(AD188*BE188)/(1-INDEX(References!$O$4:$O$13,MATCH(Calculations!D188,References!$H$4:$H$13,0)))*((1-BF188)*(1+BG188)))</f>
        <v/>
      </c>
      <c r="BI188" s="682" t="str">
        <f>IF(D188="","",AK188/(1-INDEX(References!$P$4:$P$13,MATCH(Calculations!D188,References!$H$4:$H$13,0)))*((1-BF188)*(1+BG188)))</f>
        <v/>
      </c>
      <c r="BK188" s="679" t="str">
        <f t="shared" si="87"/>
        <v/>
      </c>
      <c r="BL188" s="680" t="str">
        <f t="shared" si="88"/>
        <v/>
      </c>
      <c r="BM188" s="680" t="str">
        <f>IF(OR(C188="",I188=""),"",IF(U188="PASS",ROUND(BK188/X188,References!$B$22),IF(NOT(V188="YES"),0,ROUND(BK188/X188,References!$B$22))))</f>
        <v/>
      </c>
      <c r="BN188" s="680">
        <f>IF(OR(D188="",L188=""),0,ROUND(BL188/Y188,References!$B$22))</f>
        <v>0</v>
      </c>
      <c r="BO188" s="684" t="str">
        <f>IF(AND(C188="",D188=""),"",IF(C188="",INDEX(References!#REF!,MATCH(Calculations!$D188,References!#REF!,0)),(INDEX(References!$L$4:$L$13,MATCH(Calculations!$C188,References!$H$4:$H$13,0)))))</f>
        <v/>
      </c>
      <c r="BP188" s="684" t="str">
        <f t="shared" si="89"/>
        <v/>
      </c>
      <c r="BQ188" s="684" t="str">
        <f t="shared" si="90"/>
        <v/>
      </c>
      <c r="BR188" s="684" t="str">
        <f t="shared" si="91"/>
        <v/>
      </c>
      <c r="BS188" s="691" t="str">
        <f t="shared" si="92"/>
        <v/>
      </c>
      <c r="BU188" s="692" t="str">
        <f>IF(AH188="","",AH188*References!$B$47)</f>
        <v/>
      </c>
      <c r="BV188" s="693" t="str">
        <f>IF(AI188="","",AI188*References!$B$47)</f>
        <v/>
      </c>
      <c r="BW188" s="693" t="str">
        <f>IF(AJ188="","",AJ188*References!$B$47)</f>
        <v/>
      </c>
      <c r="BX188" s="682">
        <f>IF(AK188="","",AK188*References!$B$47)</f>
        <v>0</v>
      </c>
      <c r="BZ188" s="692">
        <f t="shared" si="93"/>
        <v>0</v>
      </c>
      <c r="CA188" s="693">
        <f t="shared" si="94"/>
        <v>0</v>
      </c>
      <c r="CB188" s="693" t="str">
        <f t="shared" si="95"/>
        <v/>
      </c>
      <c r="CC188" s="693" t="str">
        <f t="shared" si="96"/>
        <v/>
      </c>
      <c r="CD188" s="682" t="str">
        <f t="shared" si="97"/>
        <v/>
      </c>
    </row>
    <row r="189" spans="2:82" x14ac:dyDescent="0.2">
      <c r="B189" s="669">
        <v>184</v>
      </c>
      <c r="C189" s="250" t="str">
        <f>IF('Customer Inputs'!$C199="","",'Customer Inputs'!$C199)</f>
        <v/>
      </c>
      <c r="D189" s="250" t="str">
        <f>IF(OR('Customer Inputs'!E199="",'Customer Inputs'!E199="No"),"",IF(F189="YES",References!$H$13,References!$H$12))</f>
        <v/>
      </c>
      <c r="E189" s="250" t="str">
        <f>IF(C189="","",'Customer Inputs'!$W199)</f>
        <v/>
      </c>
      <c r="F189" s="250" t="str">
        <f>IF(OR('Customer Inputs'!T199="",'Customer Inputs'!T199="No"),"","Yes")</f>
        <v/>
      </c>
      <c r="G189" s="251" t="str">
        <f>IF(C189="","",'Customer Inputs'!$M199)</f>
        <v/>
      </c>
      <c r="H189" s="251" t="str">
        <f t="shared" si="70"/>
        <v/>
      </c>
      <c r="I189" s="251" t="str">
        <f>IF(C189="","",'Customer Inputs'!$K199)</f>
        <v/>
      </c>
      <c r="J189" s="251" t="str">
        <f t="shared" si="71"/>
        <v/>
      </c>
      <c r="K189" s="251" t="str">
        <f t="shared" si="72"/>
        <v/>
      </c>
      <c r="L189" s="251" t="str">
        <f>IF(OR(D189="",'Customer Inputs'!$L199=""),"",'Customer Inputs'!$L199)</f>
        <v/>
      </c>
      <c r="M189" s="251" t="str">
        <f>IF(AND(C189="",D189=""),"",'Customer Inputs'!$AD199)</f>
        <v/>
      </c>
      <c r="N189" s="251" t="str">
        <f t="shared" si="73"/>
        <v/>
      </c>
      <c r="O189" s="690" t="str">
        <f>IF(AND(C189="",D189=""),"",'Customer Inputs'!$AB199)</f>
        <v/>
      </c>
      <c r="P189" s="251" t="str">
        <f>IF(OR(AA189=0,AA189&lt;0),"",IF(OR(C189="L734",C189="L734-P",C189="L744",C189="L744-P"),'Customer Inputs'!AB199,O189))</f>
        <v/>
      </c>
      <c r="Q189" s="251" t="str">
        <f t="shared" si="74"/>
        <v/>
      </c>
      <c r="R189" s="252" t="str">
        <f>IF(AND(C189="",D189=""),"",INDEX(References!$E$4:$E$65,MATCH('Customer Inputs'!$T$6,References!$D$4:$D$65,0)))</f>
        <v/>
      </c>
      <c r="S189" s="672" t="str">
        <f t="shared" si="100"/>
        <v/>
      </c>
      <c r="T189" s="673" t="str">
        <f t="shared" si="75"/>
        <v/>
      </c>
      <c r="U189" s="674" t="str">
        <f>IF(OR(M189=0,O189=0,'Customer Inputs'!Q199="",R189=0),"","PASS")</f>
        <v/>
      </c>
      <c r="V189" s="674" t="str">
        <f>IF(ADMIN!AE189="YES","YES",IF(ADMIN!AE189="NO","NO",""))</f>
        <v/>
      </c>
      <c r="W189" s="674" t="str">
        <f t="shared" si="76"/>
        <v/>
      </c>
      <c r="X189" s="674" t="str">
        <f t="shared" si="77"/>
        <v/>
      </c>
      <c r="Y189" s="674" t="str">
        <f t="shared" si="78"/>
        <v/>
      </c>
      <c r="Z189" s="255" t="str">
        <f>IF(AND(C189="",D189=""),"",IF(C189="",INDEX(References!$J$4:$J$13,MATCH(Calculations!$D189,References!H$4:$H$13,0)),(INDEX(References!$J$4:$J$13,MATCH(Calculations!$C189,References!H$4:$H$13,0)))))</f>
        <v/>
      </c>
      <c r="AA189" s="675" t="str">
        <f t="shared" si="79"/>
        <v/>
      </c>
      <c r="AB189" s="256" t="str">
        <f t="shared" si="80"/>
        <v/>
      </c>
      <c r="AC189" s="676" t="str">
        <f>IF(OR(C189="",I189=""),"",IF(U189="PASS",ROUND(AA189/X189,References!$B$23),IF(NOT(V189="YES"),0,ROUND(AA189/X189,References!$B$23))))</f>
        <v/>
      </c>
      <c r="AD189" s="676" t="str">
        <f>IF(AND(C189="",D189=""),"",IF(OR(D189=0,L189=0,Y189=""),0,ROUND(AB189/Y189,References!$B$23)))</f>
        <v/>
      </c>
      <c r="AE189" s="256" t="str">
        <f>IF(OR(C189="",I189=""),"",IF(U189="PASS",ROUND(AC189*X189,References!$B$23),IF(NOT(V189="YES"),0,ROUND(AC189*X189,References!$B$23))))</f>
        <v/>
      </c>
      <c r="AF189" s="256" t="str">
        <f>IF(AND(C189="",D189=""),"",IF(OR(D189=0,L189=0,Y189=""),0,ROUND(AD189*Y189,References!$B$23)))</f>
        <v/>
      </c>
      <c r="AG189" s="257" t="str">
        <f>IF(AND(C189="",D189=""),"",IF(C189="",INDEX(References!$K$4:$K$13,MATCH(Calculations!$D189,References!$H$4:$H$13,0)),INDEX(References!$K$4:$K$13,MATCH(Calculations!C189,References!$H$4:$H$13,0))))</f>
        <v/>
      </c>
      <c r="AH189" s="256" t="str">
        <f t="shared" si="98"/>
        <v/>
      </c>
      <c r="AI189" s="256" t="str">
        <f t="shared" si="99"/>
        <v/>
      </c>
      <c r="AJ189" s="257" t="str">
        <f>IF(OR(C189="",I189=""),"",IF(U189="PASS",ROUND(AH189/X189,References!$B$22),IF(NOT(V189="YES"),0,ROUND(AH189/X189,References!$B$22))))</f>
        <v/>
      </c>
      <c r="AK189" s="257">
        <f>IF(OR(D189="",L189=""),0,ROUND(AI189/Y189,References!$B$22))</f>
        <v>0</v>
      </c>
      <c r="AL189" s="258">
        <f>IF(OR(C189="",I189=""),0,IF(U189="PASS",ROUND(AJ189*X189,References!$B$22)))</f>
        <v>0</v>
      </c>
      <c r="AM189" s="258">
        <f>IF(OR(D189="",L189=""),0,IF(U189="PASS",ROUND(AK189*Y189,References!$B$22)))</f>
        <v>0</v>
      </c>
      <c r="AN189" s="258" t="str">
        <f t="shared" si="81"/>
        <v/>
      </c>
      <c r="AO189" s="259" t="str">
        <f>IF(D189="","",IF('Customer Information'!$L$15="Yes",(INDEX(References!$H$4:$AG$13,MATCH(Calculations!D189,References!$H$4:$H$13,0),25)),IF('Customer Information'!$L$15="No",(INDEX(References!$H$4:$AG$13,MATCH(Calculations!D189,References!$H$4:$H$13,0),24)))))</f>
        <v/>
      </c>
      <c r="AP189" s="541" t="str">
        <f>IF(C189="","",IF('Customer Information'!$L$15="Yes",(INDEX(References!$H$4:$AG$13,MATCH(Calculations!C189,References!$H$4:$H$13,0),25)),IF('Customer Information'!$L$15="No",(INDEX(References!$H$4:$AG$13,MATCH(Calculations!C189,References!$H$4:$H$13,0),24)))))</f>
        <v/>
      </c>
      <c r="AQ189" s="677" t="str">
        <f t="shared" si="82"/>
        <v/>
      </c>
      <c r="AR189" s="541" t="str">
        <f t="shared" si="83"/>
        <v/>
      </c>
      <c r="AS189" s="541">
        <f>IF(D189="",0,INDEX(References!$AG$4:$AG$13,MATCH(D189,References!$H$4:$H$13,0)))</f>
        <v>0</v>
      </c>
      <c r="AT189" s="541">
        <f>IF(C189="",0,INDEX(References!$AG$4:$AG$12,MATCH(C189,References!$H$4:$H$12,0)))</f>
        <v>0</v>
      </c>
      <c r="AU189" s="677" t="str">
        <f t="shared" si="84"/>
        <v/>
      </c>
      <c r="AV189" s="541" t="str">
        <f t="shared" si="85"/>
        <v/>
      </c>
      <c r="AW189" s="678" t="str">
        <f t="shared" si="86"/>
        <v/>
      </c>
      <c r="AX189" s="249"/>
      <c r="AY189" s="679" t="str">
        <f>IF(C189="","",INDEX(References!$I$4:$I$13,MATCH(Calculations!C189,References!$H$4:$H$13,0)))</f>
        <v/>
      </c>
      <c r="AZ189" s="680" t="str">
        <f>IF(C189="","",INDEX(References!$M$4:$M$13,MATCH(Calculations!C189,References!$H$4:$H$13,0)))</f>
        <v/>
      </c>
      <c r="BA189" s="680" t="str">
        <f>IF(C189="","",INDEX(References!$N$4:$N$13,MATCH(Calculations!C189,References!$H$4:$H$13,0)))</f>
        <v/>
      </c>
      <c r="BB189" s="681" t="str">
        <f>IF(C189="","",(AC189*AY189)/(1-INDEX(References!$O$4:$O$13,MATCH(Calculations!C189,References!$H$4:$H$13,0)))*((1-AZ189)*(1+BA189)))</f>
        <v/>
      </c>
      <c r="BC189" s="682" t="str">
        <f>IF(C189="","",(AJ189/(1-INDEX(References!$P$4:$P$13,MATCH(Calculations!C189,References!$H$4:$H$13,0)))*((1-AZ189)*(1+BA189))))</f>
        <v/>
      </c>
      <c r="BE189" s="683" t="str">
        <f>IF(D189="","",(INDEX(References!$I$4:$I$13,MATCH(Calculations!D189,References!$H$4:$H$13,0))))</f>
        <v/>
      </c>
      <c r="BF189" s="680" t="str">
        <f>IF(D189="","",INDEX(References!$M$4:$M$13,MATCH(Calculations!D189,References!$H$4:$H$13,0)))</f>
        <v/>
      </c>
      <c r="BG189" s="680" t="str">
        <f>IF(D189="","",INDEX(References!$N$4:$N$13,MATCH(Calculations!D189,References!$H$4:$H$13,0)))</f>
        <v/>
      </c>
      <c r="BH189" s="681" t="str">
        <f>IF(D189="","",(AD189*BE189)/(1-INDEX(References!$O$4:$O$13,MATCH(Calculations!D189,References!$H$4:$H$13,0)))*((1-BF189)*(1+BG189)))</f>
        <v/>
      </c>
      <c r="BI189" s="682" t="str">
        <f>IF(D189="","",AK189/(1-INDEX(References!$P$4:$P$13,MATCH(Calculations!D189,References!$H$4:$H$13,0)))*((1-BF189)*(1+BG189)))</f>
        <v/>
      </c>
      <c r="BK189" s="679" t="str">
        <f t="shared" si="87"/>
        <v/>
      </c>
      <c r="BL189" s="680" t="str">
        <f t="shared" si="88"/>
        <v/>
      </c>
      <c r="BM189" s="680" t="str">
        <f>IF(OR(C189="",I189=""),"",IF(U189="PASS",ROUND(BK189/X189,References!$B$22),IF(NOT(V189="YES"),0,ROUND(BK189/X189,References!$B$22))))</f>
        <v/>
      </c>
      <c r="BN189" s="680">
        <f>IF(OR(D189="",L189=""),0,ROUND(BL189/Y189,References!$B$22))</f>
        <v>0</v>
      </c>
      <c r="BO189" s="684" t="str">
        <f>IF(AND(C189="",D189=""),"",IF(C189="",INDEX(References!#REF!,MATCH(Calculations!$D189,References!#REF!,0)),(INDEX(References!$L$4:$L$13,MATCH(Calculations!$C189,References!$H$4:$H$13,0)))))</f>
        <v/>
      </c>
      <c r="BP189" s="684" t="str">
        <f t="shared" si="89"/>
        <v/>
      </c>
      <c r="BQ189" s="684" t="str">
        <f t="shared" si="90"/>
        <v/>
      </c>
      <c r="BR189" s="684" t="str">
        <f t="shared" si="91"/>
        <v/>
      </c>
      <c r="BS189" s="691" t="str">
        <f t="shared" si="92"/>
        <v/>
      </c>
      <c r="BU189" s="692" t="str">
        <f>IF(AH189="","",AH189*References!$B$47)</f>
        <v/>
      </c>
      <c r="BV189" s="693" t="str">
        <f>IF(AI189="","",AI189*References!$B$47)</f>
        <v/>
      </c>
      <c r="BW189" s="693" t="str">
        <f>IF(AJ189="","",AJ189*References!$B$47)</f>
        <v/>
      </c>
      <c r="BX189" s="682">
        <f>IF(AK189="","",AK189*References!$B$47)</f>
        <v>0</v>
      </c>
      <c r="BZ189" s="692">
        <f t="shared" si="93"/>
        <v>0</v>
      </c>
      <c r="CA189" s="693">
        <f t="shared" si="94"/>
        <v>0</v>
      </c>
      <c r="CB189" s="693" t="str">
        <f t="shared" si="95"/>
        <v/>
      </c>
      <c r="CC189" s="693" t="str">
        <f t="shared" si="96"/>
        <v/>
      </c>
      <c r="CD189" s="682" t="str">
        <f t="shared" si="97"/>
        <v/>
      </c>
    </row>
    <row r="190" spans="2:82" x14ac:dyDescent="0.2">
      <c r="B190" s="669">
        <v>185</v>
      </c>
      <c r="C190" s="250" t="str">
        <f>IF('Customer Inputs'!$C200="","",'Customer Inputs'!$C200)</f>
        <v/>
      </c>
      <c r="D190" s="250" t="str">
        <f>IF(OR('Customer Inputs'!E200="",'Customer Inputs'!E200="No"),"",IF(F190="YES",References!$H$13,References!$H$12))</f>
        <v/>
      </c>
      <c r="E190" s="250" t="str">
        <f>IF(C190="","",'Customer Inputs'!$W200)</f>
        <v/>
      </c>
      <c r="F190" s="250" t="str">
        <f>IF(OR('Customer Inputs'!T200="",'Customer Inputs'!T200="No"),"","Yes")</f>
        <v/>
      </c>
      <c r="G190" s="251" t="str">
        <f>IF(C190="","",'Customer Inputs'!$M200)</f>
        <v/>
      </c>
      <c r="H190" s="251" t="str">
        <f t="shared" si="70"/>
        <v/>
      </c>
      <c r="I190" s="251" t="str">
        <f>IF(C190="","",'Customer Inputs'!$K200)</f>
        <v/>
      </c>
      <c r="J190" s="251" t="str">
        <f t="shared" si="71"/>
        <v/>
      </c>
      <c r="K190" s="251" t="str">
        <f t="shared" si="72"/>
        <v/>
      </c>
      <c r="L190" s="251" t="str">
        <f>IF(OR(D190="",'Customer Inputs'!$L200=""),"",'Customer Inputs'!$L200)</f>
        <v/>
      </c>
      <c r="M190" s="251" t="str">
        <f>IF(AND(C190="",D190=""),"",'Customer Inputs'!$AD200)</f>
        <v/>
      </c>
      <c r="N190" s="251" t="str">
        <f t="shared" si="73"/>
        <v/>
      </c>
      <c r="O190" s="690" t="str">
        <f>IF(AND(C190="",D190=""),"",'Customer Inputs'!$AB200)</f>
        <v/>
      </c>
      <c r="P190" s="251" t="str">
        <f>IF(OR(AA190=0,AA190&lt;0),"",IF(OR(C190="L734",C190="L734-P",C190="L744",C190="L744-P"),'Customer Inputs'!AB200,O190))</f>
        <v/>
      </c>
      <c r="Q190" s="251" t="str">
        <f t="shared" si="74"/>
        <v/>
      </c>
      <c r="R190" s="252" t="str">
        <f>IF(AND(C190="",D190=""),"",INDEX(References!$E$4:$E$65,MATCH('Customer Inputs'!$T$6,References!$D$4:$D$65,0)))</f>
        <v/>
      </c>
      <c r="S190" s="672" t="str">
        <f t="shared" si="100"/>
        <v/>
      </c>
      <c r="T190" s="673" t="str">
        <f t="shared" si="75"/>
        <v/>
      </c>
      <c r="U190" s="674" t="str">
        <f>IF(OR(M190=0,O190=0,'Customer Inputs'!Q200="",R190=0),"","PASS")</f>
        <v/>
      </c>
      <c r="V190" s="674" t="str">
        <f>IF(ADMIN!AE190="YES","YES",IF(ADMIN!AE190="NO","NO",""))</f>
        <v/>
      </c>
      <c r="W190" s="674" t="str">
        <f t="shared" si="76"/>
        <v/>
      </c>
      <c r="X190" s="674" t="str">
        <f t="shared" si="77"/>
        <v/>
      </c>
      <c r="Y190" s="674" t="str">
        <f t="shared" si="78"/>
        <v/>
      </c>
      <c r="Z190" s="255" t="str">
        <f>IF(AND(C190="",D190=""),"",IF(C190="",INDEX(References!$J$4:$J$13,MATCH(Calculations!$D190,References!H$4:$H$13,0)),(INDEX(References!$J$4:$J$13,MATCH(Calculations!$C190,References!H$4:$H$13,0)))))</f>
        <v/>
      </c>
      <c r="AA190" s="675" t="str">
        <f t="shared" si="79"/>
        <v/>
      </c>
      <c r="AB190" s="256" t="str">
        <f t="shared" si="80"/>
        <v/>
      </c>
      <c r="AC190" s="676" t="str">
        <f>IF(OR(C190="",I190=""),"",IF(U190="PASS",ROUND(AA190/X190,References!$B$23),IF(NOT(V190="YES"),0,ROUND(AA190/X190,References!$B$23))))</f>
        <v/>
      </c>
      <c r="AD190" s="676" t="str">
        <f>IF(AND(C190="",D190=""),"",IF(OR(D190=0,L190=0,Y190=""),0,ROUND(AB190/Y190,References!$B$23)))</f>
        <v/>
      </c>
      <c r="AE190" s="256" t="str">
        <f>IF(OR(C190="",I190=""),"",IF(U190="PASS",ROUND(AC190*X190,References!$B$23),IF(NOT(V190="YES"),0,ROUND(AC190*X190,References!$B$23))))</f>
        <v/>
      </c>
      <c r="AF190" s="256" t="str">
        <f>IF(AND(C190="",D190=""),"",IF(OR(D190=0,L190=0,Y190=""),0,ROUND(AD190*Y190,References!$B$23)))</f>
        <v/>
      </c>
      <c r="AG190" s="257" t="str">
        <f>IF(AND(C190="",D190=""),"",IF(C190="",INDEX(References!$K$4:$K$13,MATCH(Calculations!$D190,References!$H$4:$H$13,0)),INDEX(References!$K$4:$K$13,MATCH(Calculations!C190,References!$H$4:$H$13,0))))</f>
        <v/>
      </c>
      <c r="AH190" s="256" t="str">
        <f t="shared" si="98"/>
        <v/>
      </c>
      <c r="AI190" s="256" t="str">
        <f t="shared" si="99"/>
        <v/>
      </c>
      <c r="AJ190" s="257" t="str">
        <f>IF(OR(C190="",I190=""),"",IF(U190="PASS",ROUND(AH190/X190,References!$B$22),IF(NOT(V190="YES"),0,ROUND(AH190/X190,References!$B$22))))</f>
        <v/>
      </c>
      <c r="AK190" s="257">
        <f>IF(OR(D190="",L190=""),0,ROUND(AI190/Y190,References!$B$22))</f>
        <v>0</v>
      </c>
      <c r="AL190" s="258">
        <f>IF(OR(C190="",I190=""),0,IF(U190="PASS",ROUND(AJ190*X190,References!$B$22)))</f>
        <v>0</v>
      </c>
      <c r="AM190" s="258">
        <f>IF(OR(D190="",L190=""),0,IF(U190="PASS",ROUND(AK190*Y190,References!$B$22)))</f>
        <v>0</v>
      </c>
      <c r="AN190" s="258" t="str">
        <f t="shared" si="81"/>
        <v/>
      </c>
      <c r="AO190" s="259" t="str">
        <f>IF(D190="","",IF('Customer Information'!$L$15="Yes",(INDEX(References!$H$4:$AG$13,MATCH(Calculations!D190,References!$H$4:$H$13,0),25)),IF('Customer Information'!$L$15="No",(INDEX(References!$H$4:$AG$13,MATCH(Calculations!D190,References!$H$4:$H$13,0),24)))))</f>
        <v/>
      </c>
      <c r="AP190" s="541" t="str">
        <f>IF(C190="","",IF('Customer Information'!$L$15="Yes",(INDEX(References!$H$4:$AG$13,MATCH(Calculations!C190,References!$H$4:$H$13,0),25)),IF('Customer Information'!$L$15="No",(INDEX(References!$H$4:$AG$13,MATCH(Calculations!C190,References!$H$4:$H$13,0),24)))))</f>
        <v/>
      </c>
      <c r="AQ190" s="677" t="str">
        <f t="shared" si="82"/>
        <v/>
      </c>
      <c r="AR190" s="541" t="str">
        <f t="shared" si="83"/>
        <v/>
      </c>
      <c r="AS190" s="541">
        <f>IF(D190="",0,INDEX(References!$AG$4:$AG$13,MATCH(D190,References!$H$4:$H$13,0)))</f>
        <v>0</v>
      </c>
      <c r="AT190" s="541">
        <f>IF(C190="",0,INDEX(References!$AG$4:$AG$12,MATCH(C190,References!$H$4:$H$12,0)))</f>
        <v>0</v>
      </c>
      <c r="AU190" s="677" t="str">
        <f t="shared" si="84"/>
        <v/>
      </c>
      <c r="AV190" s="541" t="str">
        <f t="shared" si="85"/>
        <v/>
      </c>
      <c r="AW190" s="678" t="str">
        <f t="shared" si="86"/>
        <v/>
      </c>
      <c r="AX190" s="249"/>
      <c r="AY190" s="679" t="str">
        <f>IF(C190="","",INDEX(References!$I$4:$I$13,MATCH(Calculations!C190,References!$H$4:$H$13,0)))</f>
        <v/>
      </c>
      <c r="AZ190" s="680" t="str">
        <f>IF(C190="","",INDEX(References!$M$4:$M$13,MATCH(Calculations!C190,References!$H$4:$H$13,0)))</f>
        <v/>
      </c>
      <c r="BA190" s="680" t="str">
        <f>IF(C190="","",INDEX(References!$N$4:$N$13,MATCH(Calculations!C190,References!$H$4:$H$13,0)))</f>
        <v/>
      </c>
      <c r="BB190" s="681" t="str">
        <f>IF(C190="","",(AC190*AY190)/(1-INDEX(References!$O$4:$O$13,MATCH(Calculations!C190,References!$H$4:$H$13,0)))*((1-AZ190)*(1+BA190)))</f>
        <v/>
      </c>
      <c r="BC190" s="682" t="str">
        <f>IF(C190="","",(AJ190/(1-INDEX(References!$P$4:$P$13,MATCH(Calculations!C190,References!$H$4:$H$13,0)))*((1-AZ190)*(1+BA190))))</f>
        <v/>
      </c>
      <c r="BE190" s="683" t="str">
        <f>IF(D190="","",(INDEX(References!$I$4:$I$13,MATCH(Calculations!D190,References!$H$4:$H$13,0))))</f>
        <v/>
      </c>
      <c r="BF190" s="680" t="str">
        <f>IF(D190="","",INDEX(References!$M$4:$M$13,MATCH(Calculations!D190,References!$H$4:$H$13,0)))</f>
        <v/>
      </c>
      <c r="BG190" s="680" t="str">
        <f>IF(D190="","",INDEX(References!$N$4:$N$13,MATCH(Calculations!D190,References!$H$4:$H$13,0)))</f>
        <v/>
      </c>
      <c r="BH190" s="681" t="str">
        <f>IF(D190="","",(AD190*BE190)/(1-INDEX(References!$O$4:$O$13,MATCH(Calculations!D190,References!$H$4:$H$13,0)))*((1-BF190)*(1+BG190)))</f>
        <v/>
      </c>
      <c r="BI190" s="682" t="str">
        <f>IF(D190="","",AK190/(1-INDEX(References!$P$4:$P$13,MATCH(Calculations!D190,References!$H$4:$H$13,0)))*((1-BF190)*(1+BG190)))</f>
        <v/>
      </c>
      <c r="BK190" s="679" t="str">
        <f t="shared" si="87"/>
        <v/>
      </c>
      <c r="BL190" s="680" t="str">
        <f t="shared" si="88"/>
        <v/>
      </c>
      <c r="BM190" s="680" t="str">
        <f>IF(OR(C190="",I190=""),"",IF(U190="PASS",ROUND(BK190/X190,References!$B$22),IF(NOT(V190="YES"),0,ROUND(BK190/X190,References!$B$22))))</f>
        <v/>
      </c>
      <c r="BN190" s="680">
        <f>IF(OR(D190="",L190=""),0,ROUND(BL190/Y190,References!$B$22))</f>
        <v>0</v>
      </c>
      <c r="BO190" s="684" t="str">
        <f>IF(AND(C190="",D190=""),"",IF(C190="",INDEX(References!#REF!,MATCH(Calculations!$D190,References!#REF!,0)),(INDEX(References!$L$4:$L$13,MATCH(Calculations!$C190,References!$H$4:$H$13,0)))))</f>
        <v/>
      </c>
      <c r="BP190" s="684" t="str">
        <f t="shared" si="89"/>
        <v/>
      </c>
      <c r="BQ190" s="684" t="str">
        <f t="shared" si="90"/>
        <v/>
      </c>
      <c r="BR190" s="684" t="str">
        <f t="shared" si="91"/>
        <v/>
      </c>
      <c r="BS190" s="691" t="str">
        <f t="shared" si="92"/>
        <v/>
      </c>
      <c r="BU190" s="692" t="str">
        <f>IF(AH190="","",AH190*References!$B$47)</f>
        <v/>
      </c>
      <c r="BV190" s="693" t="str">
        <f>IF(AI190="","",AI190*References!$B$47)</f>
        <v/>
      </c>
      <c r="BW190" s="693" t="str">
        <f>IF(AJ190="","",AJ190*References!$B$47)</f>
        <v/>
      </c>
      <c r="BX190" s="682">
        <f>IF(AK190="","",AK190*References!$B$47)</f>
        <v>0</v>
      </c>
      <c r="BZ190" s="692">
        <f t="shared" si="93"/>
        <v>0</v>
      </c>
      <c r="CA190" s="693">
        <f t="shared" si="94"/>
        <v>0</v>
      </c>
      <c r="CB190" s="693" t="str">
        <f t="shared" si="95"/>
        <v/>
      </c>
      <c r="CC190" s="693" t="str">
        <f t="shared" si="96"/>
        <v/>
      </c>
      <c r="CD190" s="682" t="str">
        <f t="shared" si="97"/>
        <v/>
      </c>
    </row>
    <row r="191" spans="2:82" x14ac:dyDescent="0.2">
      <c r="B191" s="669">
        <v>186</v>
      </c>
      <c r="C191" s="250" t="str">
        <f>IF('Customer Inputs'!$C201="","",'Customer Inputs'!$C201)</f>
        <v/>
      </c>
      <c r="D191" s="250" t="str">
        <f>IF(OR('Customer Inputs'!E201="",'Customer Inputs'!E201="No"),"",IF(F191="YES",References!$H$13,References!$H$12))</f>
        <v/>
      </c>
      <c r="E191" s="250" t="str">
        <f>IF(C191="","",'Customer Inputs'!$W201)</f>
        <v/>
      </c>
      <c r="F191" s="250" t="str">
        <f>IF(OR('Customer Inputs'!T201="",'Customer Inputs'!T201="No"),"","Yes")</f>
        <v/>
      </c>
      <c r="G191" s="251" t="str">
        <f>IF(C191="","",'Customer Inputs'!$M201)</f>
        <v/>
      </c>
      <c r="H191" s="251" t="str">
        <f t="shared" si="70"/>
        <v/>
      </c>
      <c r="I191" s="251" t="str">
        <f>IF(C191="","",'Customer Inputs'!$K201)</f>
        <v/>
      </c>
      <c r="J191" s="251" t="str">
        <f t="shared" si="71"/>
        <v/>
      </c>
      <c r="K191" s="251" t="str">
        <f t="shared" si="72"/>
        <v/>
      </c>
      <c r="L191" s="251" t="str">
        <f>IF(OR(D191="",'Customer Inputs'!$L201=""),"",'Customer Inputs'!$L201)</f>
        <v/>
      </c>
      <c r="M191" s="251" t="str">
        <f>IF(AND(C191="",D191=""),"",'Customer Inputs'!$AD201)</f>
        <v/>
      </c>
      <c r="N191" s="251" t="str">
        <f t="shared" si="73"/>
        <v/>
      </c>
      <c r="O191" s="690" t="str">
        <f>IF(AND(C191="",D191=""),"",'Customer Inputs'!$AB201)</f>
        <v/>
      </c>
      <c r="P191" s="251" t="str">
        <f>IF(OR(AA191=0,AA191&lt;0),"",IF(OR(C191="L734",C191="L734-P",C191="L744",C191="L744-P"),'Customer Inputs'!AB201,O191))</f>
        <v/>
      </c>
      <c r="Q191" s="251" t="str">
        <f t="shared" si="74"/>
        <v/>
      </c>
      <c r="R191" s="252" t="str">
        <f>IF(AND(C191="",D191=""),"",INDEX(References!$E$4:$E$65,MATCH('Customer Inputs'!$T$6,References!$D$4:$D$65,0)))</f>
        <v/>
      </c>
      <c r="S191" s="672" t="str">
        <f t="shared" si="100"/>
        <v/>
      </c>
      <c r="T191" s="673" t="str">
        <f t="shared" si="75"/>
        <v/>
      </c>
      <c r="U191" s="674" t="str">
        <f>IF(OR(M191=0,O191=0,'Customer Inputs'!Q201="",R191=0),"","PASS")</f>
        <v/>
      </c>
      <c r="V191" s="674" t="str">
        <f>IF(ADMIN!AE191="YES","YES",IF(ADMIN!AE191="NO","NO",""))</f>
        <v/>
      </c>
      <c r="W191" s="674" t="str">
        <f t="shared" si="76"/>
        <v/>
      </c>
      <c r="X191" s="674" t="str">
        <f t="shared" si="77"/>
        <v/>
      </c>
      <c r="Y191" s="674" t="str">
        <f t="shared" si="78"/>
        <v/>
      </c>
      <c r="Z191" s="255" t="str">
        <f>IF(AND(C191="",D191=""),"",IF(C191="",INDEX(References!$J$4:$J$13,MATCH(Calculations!$D191,References!H$4:$H$13,0)),(INDEX(References!$J$4:$J$13,MATCH(Calculations!$C191,References!H$4:$H$13,0)))))</f>
        <v/>
      </c>
      <c r="AA191" s="675" t="str">
        <f t="shared" si="79"/>
        <v/>
      </c>
      <c r="AB191" s="256" t="str">
        <f t="shared" si="80"/>
        <v/>
      </c>
      <c r="AC191" s="676" t="str">
        <f>IF(OR(C191="",I191=""),"",IF(U191="PASS",ROUND(AA191/X191,References!$B$23),IF(NOT(V191="YES"),0,ROUND(AA191/X191,References!$B$23))))</f>
        <v/>
      </c>
      <c r="AD191" s="676" t="str">
        <f>IF(AND(C191="",D191=""),"",IF(OR(D191=0,L191=0,Y191=""),0,ROUND(AB191/Y191,References!$B$23)))</f>
        <v/>
      </c>
      <c r="AE191" s="256" t="str">
        <f>IF(OR(C191="",I191=""),"",IF(U191="PASS",ROUND(AC191*X191,References!$B$23),IF(NOT(V191="YES"),0,ROUND(AC191*X191,References!$B$23))))</f>
        <v/>
      </c>
      <c r="AF191" s="256" t="str">
        <f>IF(AND(C191="",D191=""),"",IF(OR(D191=0,L191=0,Y191=""),0,ROUND(AD191*Y191,References!$B$23)))</f>
        <v/>
      </c>
      <c r="AG191" s="257" t="str">
        <f>IF(AND(C191="",D191=""),"",IF(C191="",INDEX(References!$K$4:$K$13,MATCH(Calculations!$D191,References!$H$4:$H$13,0)),INDEX(References!$K$4:$K$13,MATCH(Calculations!C191,References!$H$4:$H$13,0))))</f>
        <v/>
      </c>
      <c r="AH191" s="256" t="str">
        <f t="shared" si="98"/>
        <v/>
      </c>
      <c r="AI191" s="256" t="str">
        <f t="shared" si="99"/>
        <v/>
      </c>
      <c r="AJ191" s="257" t="str">
        <f>IF(OR(C191="",I191=""),"",IF(U191="PASS",ROUND(AH191/X191,References!$B$22),IF(NOT(V191="YES"),0,ROUND(AH191/X191,References!$B$22))))</f>
        <v/>
      </c>
      <c r="AK191" s="257">
        <f>IF(OR(D191="",L191=""),0,ROUND(AI191/Y191,References!$B$22))</f>
        <v>0</v>
      </c>
      <c r="AL191" s="258">
        <f>IF(OR(C191="",I191=""),0,IF(U191="PASS",ROUND(AJ191*X191,References!$B$22)))</f>
        <v>0</v>
      </c>
      <c r="AM191" s="258">
        <f>IF(OR(D191="",L191=""),0,IF(U191="PASS",ROUND(AK191*Y191,References!$B$22)))</f>
        <v>0</v>
      </c>
      <c r="AN191" s="258" t="str">
        <f t="shared" si="81"/>
        <v/>
      </c>
      <c r="AO191" s="259" t="str">
        <f>IF(D191="","",IF('Customer Information'!$L$15="Yes",(INDEX(References!$H$4:$AG$13,MATCH(Calculations!D191,References!$H$4:$H$13,0),25)),IF('Customer Information'!$L$15="No",(INDEX(References!$H$4:$AG$13,MATCH(Calculations!D191,References!$H$4:$H$13,0),24)))))</f>
        <v/>
      </c>
      <c r="AP191" s="541" t="str">
        <f>IF(C191="","",IF('Customer Information'!$L$15="Yes",(INDEX(References!$H$4:$AG$13,MATCH(Calculations!C191,References!$H$4:$H$13,0),25)),IF('Customer Information'!$L$15="No",(INDEX(References!$H$4:$AG$13,MATCH(Calculations!C191,References!$H$4:$H$13,0),24)))))</f>
        <v/>
      </c>
      <c r="AQ191" s="677" t="str">
        <f t="shared" si="82"/>
        <v/>
      </c>
      <c r="AR191" s="541" t="str">
        <f t="shared" si="83"/>
        <v/>
      </c>
      <c r="AS191" s="541">
        <f>IF(D191="",0,INDEX(References!$AG$4:$AG$13,MATCH(D191,References!$H$4:$H$13,0)))</f>
        <v>0</v>
      </c>
      <c r="AT191" s="541">
        <f>IF(C191="",0,INDEX(References!$AG$4:$AG$12,MATCH(C191,References!$H$4:$H$12,0)))</f>
        <v>0</v>
      </c>
      <c r="AU191" s="677" t="str">
        <f t="shared" si="84"/>
        <v/>
      </c>
      <c r="AV191" s="541" t="str">
        <f t="shared" si="85"/>
        <v/>
      </c>
      <c r="AW191" s="678" t="str">
        <f t="shared" si="86"/>
        <v/>
      </c>
      <c r="AX191" s="249"/>
      <c r="AY191" s="679" t="str">
        <f>IF(C191="","",INDEX(References!$I$4:$I$13,MATCH(Calculations!C191,References!$H$4:$H$13,0)))</f>
        <v/>
      </c>
      <c r="AZ191" s="680" t="str">
        <f>IF(C191="","",INDEX(References!$M$4:$M$13,MATCH(Calculations!C191,References!$H$4:$H$13,0)))</f>
        <v/>
      </c>
      <c r="BA191" s="680" t="str">
        <f>IF(C191="","",INDEX(References!$N$4:$N$13,MATCH(Calculations!C191,References!$H$4:$H$13,0)))</f>
        <v/>
      </c>
      <c r="BB191" s="681" t="str">
        <f>IF(C191="","",(AC191*AY191)/(1-INDEX(References!$O$4:$O$13,MATCH(Calculations!C191,References!$H$4:$H$13,0)))*((1-AZ191)*(1+BA191)))</f>
        <v/>
      </c>
      <c r="BC191" s="682" t="str">
        <f>IF(C191="","",(AJ191/(1-INDEX(References!$P$4:$P$13,MATCH(Calculations!C191,References!$H$4:$H$13,0)))*((1-AZ191)*(1+BA191))))</f>
        <v/>
      </c>
      <c r="BE191" s="683" t="str">
        <f>IF(D191="","",(INDEX(References!$I$4:$I$13,MATCH(Calculations!D191,References!$H$4:$H$13,0))))</f>
        <v/>
      </c>
      <c r="BF191" s="680" t="str">
        <f>IF(D191="","",INDEX(References!$M$4:$M$13,MATCH(Calculations!D191,References!$H$4:$H$13,0)))</f>
        <v/>
      </c>
      <c r="BG191" s="680" t="str">
        <f>IF(D191="","",INDEX(References!$N$4:$N$13,MATCH(Calculations!D191,References!$H$4:$H$13,0)))</f>
        <v/>
      </c>
      <c r="BH191" s="681" t="str">
        <f>IF(D191="","",(AD191*BE191)/(1-INDEX(References!$O$4:$O$13,MATCH(Calculations!D191,References!$H$4:$H$13,0)))*((1-BF191)*(1+BG191)))</f>
        <v/>
      </c>
      <c r="BI191" s="682" t="str">
        <f>IF(D191="","",AK191/(1-INDEX(References!$P$4:$P$13,MATCH(Calculations!D191,References!$H$4:$H$13,0)))*((1-BF191)*(1+BG191)))</f>
        <v/>
      </c>
      <c r="BK191" s="679" t="str">
        <f t="shared" si="87"/>
        <v/>
      </c>
      <c r="BL191" s="680" t="str">
        <f t="shared" si="88"/>
        <v/>
      </c>
      <c r="BM191" s="680" t="str">
        <f>IF(OR(C191="",I191=""),"",IF(U191="PASS",ROUND(BK191/X191,References!$B$22),IF(NOT(V191="YES"),0,ROUND(BK191/X191,References!$B$22))))</f>
        <v/>
      </c>
      <c r="BN191" s="680">
        <f>IF(OR(D191="",L191=""),0,ROUND(BL191/Y191,References!$B$22))</f>
        <v>0</v>
      </c>
      <c r="BO191" s="684" t="str">
        <f>IF(AND(C191="",D191=""),"",IF(C191="",INDEX(References!#REF!,MATCH(Calculations!$D191,References!#REF!,0)),(INDEX(References!$L$4:$L$13,MATCH(Calculations!$C191,References!$H$4:$H$13,0)))))</f>
        <v/>
      </c>
      <c r="BP191" s="684" t="str">
        <f t="shared" si="89"/>
        <v/>
      </c>
      <c r="BQ191" s="684" t="str">
        <f t="shared" si="90"/>
        <v/>
      </c>
      <c r="BR191" s="684" t="str">
        <f t="shared" si="91"/>
        <v/>
      </c>
      <c r="BS191" s="691" t="str">
        <f t="shared" si="92"/>
        <v/>
      </c>
      <c r="BU191" s="692" t="str">
        <f>IF(AH191="","",AH191*References!$B$47)</f>
        <v/>
      </c>
      <c r="BV191" s="693" t="str">
        <f>IF(AI191="","",AI191*References!$B$47)</f>
        <v/>
      </c>
      <c r="BW191" s="693" t="str">
        <f>IF(AJ191="","",AJ191*References!$B$47)</f>
        <v/>
      </c>
      <c r="BX191" s="682">
        <f>IF(AK191="","",AK191*References!$B$47)</f>
        <v>0</v>
      </c>
      <c r="BZ191" s="692">
        <f t="shared" si="93"/>
        <v>0</v>
      </c>
      <c r="CA191" s="693">
        <f t="shared" si="94"/>
        <v>0</v>
      </c>
      <c r="CB191" s="693" t="str">
        <f t="shared" si="95"/>
        <v/>
      </c>
      <c r="CC191" s="693" t="str">
        <f t="shared" si="96"/>
        <v/>
      </c>
      <c r="CD191" s="682" t="str">
        <f t="shared" si="97"/>
        <v/>
      </c>
    </row>
    <row r="192" spans="2:82" x14ac:dyDescent="0.2">
      <c r="B192" s="669">
        <v>187</v>
      </c>
      <c r="C192" s="250" t="str">
        <f>IF('Customer Inputs'!$C202="","",'Customer Inputs'!$C202)</f>
        <v/>
      </c>
      <c r="D192" s="250" t="str">
        <f>IF(OR('Customer Inputs'!E202="",'Customer Inputs'!E202="No"),"",IF(F192="YES",References!$H$13,References!$H$12))</f>
        <v/>
      </c>
      <c r="E192" s="250" t="str">
        <f>IF(C192="","",'Customer Inputs'!$W202)</f>
        <v/>
      </c>
      <c r="F192" s="250" t="str">
        <f>IF(OR('Customer Inputs'!T202="",'Customer Inputs'!T202="No"),"","Yes")</f>
        <v/>
      </c>
      <c r="G192" s="251" t="str">
        <f>IF(C192="","",'Customer Inputs'!$M202)</f>
        <v/>
      </c>
      <c r="H192" s="251" t="str">
        <f t="shared" si="70"/>
        <v/>
      </c>
      <c r="I192" s="251" t="str">
        <f>IF(C192="","",'Customer Inputs'!$K202)</f>
        <v/>
      </c>
      <c r="J192" s="251" t="str">
        <f t="shared" si="71"/>
        <v/>
      </c>
      <c r="K192" s="251" t="str">
        <f t="shared" si="72"/>
        <v/>
      </c>
      <c r="L192" s="251" t="str">
        <f>IF(OR(D192="",'Customer Inputs'!$L202=""),"",'Customer Inputs'!$L202)</f>
        <v/>
      </c>
      <c r="M192" s="251" t="str">
        <f>IF(AND(C192="",D192=""),"",'Customer Inputs'!$AD202)</f>
        <v/>
      </c>
      <c r="N192" s="251" t="str">
        <f t="shared" si="73"/>
        <v/>
      </c>
      <c r="O192" s="690" t="str">
        <f>IF(AND(C192="",D192=""),"",'Customer Inputs'!$AB202)</f>
        <v/>
      </c>
      <c r="P192" s="251" t="str">
        <f>IF(OR(AA192=0,AA192&lt;0),"",IF(OR(C192="L734",C192="L734-P",C192="L744",C192="L744-P"),'Customer Inputs'!AB202,O192))</f>
        <v/>
      </c>
      <c r="Q192" s="251" t="str">
        <f t="shared" si="74"/>
        <v/>
      </c>
      <c r="R192" s="252" t="str">
        <f>IF(AND(C192="",D192=""),"",INDEX(References!$E$4:$E$65,MATCH('Customer Inputs'!$T$6,References!$D$4:$D$65,0)))</f>
        <v/>
      </c>
      <c r="S192" s="672" t="str">
        <f t="shared" si="100"/>
        <v/>
      </c>
      <c r="T192" s="673" t="str">
        <f t="shared" si="75"/>
        <v/>
      </c>
      <c r="U192" s="674" t="str">
        <f>IF(OR(M192=0,O192=0,'Customer Inputs'!Q202="",R192=0),"","PASS")</f>
        <v/>
      </c>
      <c r="V192" s="674" t="str">
        <f>IF(ADMIN!AE192="YES","YES",IF(ADMIN!AE192="NO","NO",""))</f>
        <v/>
      </c>
      <c r="W192" s="674" t="str">
        <f t="shared" si="76"/>
        <v/>
      </c>
      <c r="X192" s="674" t="str">
        <f t="shared" si="77"/>
        <v/>
      </c>
      <c r="Y192" s="674" t="str">
        <f t="shared" si="78"/>
        <v/>
      </c>
      <c r="Z192" s="255" t="str">
        <f>IF(AND(C192="",D192=""),"",IF(C192="",INDEX(References!$J$4:$J$13,MATCH(Calculations!$D192,References!H$4:$H$13,0)),(INDEX(References!$J$4:$J$13,MATCH(Calculations!$C192,References!H$4:$H$13,0)))))</f>
        <v/>
      </c>
      <c r="AA192" s="675" t="str">
        <f t="shared" si="79"/>
        <v/>
      </c>
      <c r="AB192" s="256" t="str">
        <f t="shared" si="80"/>
        <v/>
      </c>
      <c r="AC192" s="676" t="str">
        <f>IF(OR(C192="",I192=""),"",IF(U192="PASS",ROUND(AA192/X192,References!$B$23),IF(NOT(V192="YES"),0,ROUND(AA192/X192,References!$B$23))))</f>
        <v/>
      </c>
      <c r="AD192" s="676" t="str">
        <f>IF(AND(C192="",D192=""),"",IF(OR(D192=0,L192=0,Y192=""),0,ROUND(AB192/Y192,References!$B$23)))</f>
        <v/>
      </c>
      <c r="AE192" s="256" t="str">
        <f>IF(OR(C192="",I192=""),"",IF(U192="PASS",ROUND(AC192*X192,References!$B$23),IF(NOT(V192="YES"),0,ROUND(AC192*X192,References!$B$23))))</f>
        <v/>
      </c>
      <c r="AF192" s="256" t="str">
        <f>IF(AND(C192="",D192=""),"",IF(OR(D192=0,L192=0,Y192=""),0,ROUND(AD192*Y192,References!$B$23)))</f>
        <v/>
      </c>
      <c r="AG192" s="257" t="str">
        <f>IF(AND(C192="",D192=""),"",IF(C192="",INDEX(References!$K$4:$K$13,MATCH(Calculations!$D192,References!$H$4:$H$13,0)),INDEX(References!$K$4:$K$13,MATCH(Calculations!C192,References!$H$4:$H$13,0))))</f>
        <v/>
      </c>
      <c r="AH192" s="256" t="str">
        <f t="shared" si="98"/>
        <v/>
      </c>
      <c r="AI192" s="256" t="str">
        <f t="shared" si="99"/>
        <v/>
      </c>
      <c r="AJ192" s="257" t="str">
        <f>IF(OR(C192="",I192=""),"",IF(U192="PASS",ROUND(AH192/X192,References!$B$22),IF(NOT(V192="YES"),0,ROUND(AH192/X192,References!$B$22))))</f>
        <v/>
      </c>
      <c r="AK192" s="257">
        <f>IF(OR(D192="",L192=""),0,ROUND(AI192/Y192,References!$B$22))</f>
        <v>0</v>
      </c>
      <c r="AL192" s="258">
        <f>IF(OR(C192="",I192=""),0,IF(U192="PASS",ROUND(AJ192*X192,References!$B$22)))</f>
        <v>0</v>
      </c>
      <c r="AM192" s="258">
        <f>IF(OR(D192="",L192=""),0,IF(U192="PASS",ROUND(AK192*Y192,References!$B$22)))</f>
        <v>0</v>
      </c>
      <c r="AN192" s="258" t="str">
        <f t="shared" si="81"/>
        <v/>
      </c>
      <c r="AO192" s="259" t="str">
        <f>IF(D192="","",IF('Customer Information'!$L$15="Yes",(INDEX(References!$H$4:$AG$13,MATCH(Calculations!D192,References!$H$4:$H$13,0),25)),IF('Customer Information'!$L$15="No",(INDEX(References!$H$4:$AG$13,MATCH(Calculations!D192,References!$H$4:$H$13,0),24)))))</f>
        <v/>
      </c>
      <c r="AP192" s="541" t="str">
        <f>IF(C192="","",IF('Customer Information'!$L$15="Yes",(INDEX(References!$H$4:$AG$13,MATCH(Calculations!C192,References!$H$4:$H$13,0),25)),IF('Customer Information'!$L$15="No",(INDEX(References!$H$4:$AG$13,MATCH(Calculations!C192,References!$H$4:$H$13,0),24)))))</f>
        <v/>
      </c>
      <c r="AQ192" s="677" t="str">
        <f t="shared" si="82"/>
        <v/>
      </c>
      <c r="AR192" s="541" t="str">
        <f t="shared" si="83"/>
        <v/>
      </c>
      <c r="AS192" s="541">
        <f>IF(D192="",0,INDEX(References!$AG$4:$AG$13,MATCH(D192,References!$H$4:$H$13,0)))</f>
        <v>0</v>
      </c>
      <c r="AT192" s="541">
        <f>IF(C192="",0,INDEX(References!$AG$4:$AG$12,MATCH(C192,References!$H$4:$H$12,0)))</f>
        <v>0</v>
      </c>
      <c r="AU192" s="677" t="str">
        <f t="shared" si="84"/>
        <v/>
      </c>
      <c r="AV192" s="541" t="str">
        <f t="shared" si="85"/>
        <v/>
      </c>
      <c r="AW192" s="678" t="str">
        <f t="shared" si="86"/>
        <v/>
      </c>
      <c r="AX192" s="249"/>
      <c r="AY192" s="679" t="str">
        <f>IF(C192="","",INDEX(References!$I$4:$I$13,MATCH(Calculations!C192,References!$H$4:$H$13,0)))</f>
        <v/>
      </c>
      <c r="AZ192" s="680" t="str">
        <f>IF(C192="","",INDEX(References!$M$4:$M$13,MATCH(Calculations!C192,References!$H$4:$H$13,0)))</f>
        <v/>
      </c>
      <c r="BA192" s="680" t="str">
        <f>IF(C192="","",INDEX(References!$N$4:$N$13,MATCH(Calculations!C192,References!$H$4:$H$13,0)))</f>
        <v/>
      </c>
      <c r="BB192" s="681" t="str">
        <f>IF(C192="","",(AC192*AY192)/(1-INDEX(References!$O$4:$O$13,MATCH(Calculations!C192,References!$H$4:$H$13,0)))*((1-AZ192)*(1+BA192)))</f>
        <v/>
      </c>
      <c r="BC192" s="682" t="str">
        <f>IF(C192="","",(AJ192/(1-INDEX(References!$P$4:$P$13,MATCH(Calculations!C192,References!$H$4:$H$13,0)))*((1-AZ192)*(1+BA192))))</f>
        <v/>
      </c>
      <c r="BE192" s="683" t="str">
        <f>IF(D192="","",(INDEX(References!$I$4:$I$13,MATCH(Calculations!D192,References!$H$4:$H$13,0))))</f>
        <v/>
      </c>
      <c r="BF192" s="680" t="str">
        <f>IF(D192="","",INDEX(References!$M$4:$M$13,MATCH(Calculations!D192,References!$H$4:$H$13,0)))</f>
        <v/>
      </c>
      <c r="BG192" s="680" t="str">
        <f>IF(D192="","",INDEX(References!$N$4:$N$13,MATCH(Calculations!D192,References!$H$4:$H$13,0)))</f>
        <v/>
      </c>
      <c r="BH192" s="681" t="str">
        <f>IF(D192="","",(AD192*BE192)/(1-INDEX(References!$O$4:$O$13,MATCH(Calculations!D192,References!$H$4:$H$13,0)))*((1-BF192)*(1+BG192)))</f>
        <v/>
      </c>
      <c r="BI192" s="682" t="str">
        <f>IF(D192="","",AK192/(1-INDEX(References!$P$4:$P$13,MATCH(Calculations!D192,References!$H$4:$H$13,0)))*((1-BF192)*(1+BG192)))</f>
        <v/>
      </c>
      <c r="BK192" s="679" t="str">
        <f t="shared" si="87"/>
        <v/>
      </c>
      <c r="BL192" s="680" t="str">
        <f t="shared" si="88"/>
        <v/>
      </c>
      <c r="BM192" s="680" t="str">
        <f>IF(OR(C192="",I192=""),"",IF(U192="PASS",ROUND(BK192/X192,References!$B$22),IF(NOT(V192="YES"),0,ROUND(BK192/X192,References!$B$22))))</f>
        <v/>
      </c>
      <c r="BN192" s="680">
        <f>IF(OR(D192="",L192=""),0,ROUND(BL192/Y192,References!$B$22))</f>
        <v>0</v>
      </c>
      <c r="BO192" s="684" t="str">
        <f>IF(AND(C192="",D192=""),"",IF(C192="",INDEX(References!#REF!,MATCH(Calculations!$D192,References!#REF!,0)),(INDEX(References!$L$4:$L$13,MATCH(Calculations!$C192,References!$H$4:$H$13,0)))))</f>
        <v/>
      </c>
      <c r="BP192" s="684" t="str">
        <f t="shared" si="89"/>
        <v/>
      </c>
      <c r="BQ192" s="684" t="str">
        <f t="shared" si="90"/>
        <v/>
      </c>
      <c r="BR192" s="684" t="str">
        <f t="shared" si="91"/>
        <v/>
      </c>
      <c r="BS192" s="691" t="str">
        <f t="shared" si="92"/>
        <v/>
      </c>
      <c r="BU192" s="692" t="str">
        <f>IF(AH192="","",AH192*References!$B$47)</f>
        <v/>
      </c>
      <c r="BV192" s="693" t="str">
        <f>IF(AI192="","",AI192*References!$B$47)</f>
        <v/>
      </c>
      <c r="BW192" s="693" t="str">
        <f>IF(AJ192="","",AJ192*References!$B$47)</f>
        <v/>
      </c>
      <c r="BX192" s="682">
        <f>IF(AK192="","",AK192*References!$B$47)</f>
        <v>0</v>
      </c>
      <c r="BZ192" s="692">
        <f t="shared" si="93"/>
        <v>0</v>
      </c>
      <c r="CA192" s="693">
        <f t="shared" si="94"/>
        <v>0</v>
      </c>
      <c r="CB192" s="693" t="str">
        <f t="shared" si="95"/>
        <v/>
      </c>
      <c r="CC192" s="693" t="str">
        <f t="shared" si="96"/>
        <v/>
      </c>
      <c r="CD192" s="682" t="str">
        <f t="shared" si="97"/>
        <v/>
      </c>
    </row>
    <row r="193" spans="2:82" x14ac:dyDescent="0.2">
      <c r="B193" s="669">
        <v>188</v>
      </c>
      <c r="C193" s="250" t="str">
        <f>IF('Customer Inputs'!$C203="","",'Customer Inputs'!$C203)</f>
        <v/>
      </c>
      <c r="D193" s="250" t="str">
        <f>IF(OR('Customer Inputs'!E203="",'Customer Inputs'!E203="No"),"",IF(F193="YES",References!$H$13,References!$H$12))</f>
        <v/>
      </c>
      <c r="E193" s="250" t="str">
        <f>IF(C193="","",'Customer Inputs'!$W203)</f>
        <v/>
      </c>
      <c r="F193" s="250" t="str">
        <f>IF(OR('Customer Inputs'!T203="",'Customer Inputs'!T203="No"),"","Yes")</f>
        <v/>
      </c>
      <c r="G193" s="251" t="str">
        <f>IF(C193="","",'Customer Inputs'!$M203)</f>
        <v/>
      </c>
      <c r="H193" s="251" t="str">
        <f t="shared" si="70"/>
        <v/>
      </c>
      <c r="I193" s="251" t="str">
        <f>IF(C193="","",'Customer Inputs'!$K203)</f>
        <v/>
      </c>
      <c r="J193" s="251" t="str">
        <f t="shared" si="71"/>
        <v/>
      </c>
      <c r="K193" s="251" t="str">
        <f t="shared" si="72"/>
        <v/>
      </c>
      <c r="L193" s="251" t="str">
        <f>IF(OR(D193="",'Customer Inputs'!$L203=""),"",'Customer Inputs'!$L203)</f>
        <v/>
      </c>
      <c r="M193" s="251" t="str">
        <f>IF(AND(C193="",D193=""),"",'Customer Inputs'!$AD203)</f>
        <v/>
      </c>
      <c r="N193" s="251" t="str">
        <f t="shared" si="73"/>
        <v/>
      </c>
      <c r="O193" s="690" t="str">
        <f>IF(AND(C193="",D193=""),"",'Customer Inputs'!$AB203)</f>
        <v/>
      </c>
      <c r="P193" s="251" t="str">
        <f>IF(OR(AA193=0,AA193&lt;0),"",IF(OR(C193="L734",C193="L734-P",C193="L744",C193="L744-P"),'Customer Inputs'!AB203,O193))</f>
        <v/>
      </c>
      <c r="Q193" s="251" t="str">
        <f t="shared" si="74"/>
        <v/>
      </c>
      <c r="R193" s="252" t="str">
        <f>IF(AND(C193="",D193=""),"",INDEX(References!$E$4:$E$65,MATCH('Customer Inputs'!$T$6,References!$D$4:$D$65,0)))</f>
        <v/>
      </c>
      <c r="S193" s="672" t="str">
        <f t="shared" si="100"/>
        <v/>
      </c>
      <c r="T193" s="673" t="str">
        <f t="shared" si="75"/>
        <v/>
      </c>
      <c r="U193" s="674" t="str">
        <f>IF(OR(M193=0,O193=0,'Customer Inputs'!Q203="",R193=0),"","PASS")</f>
        <v/>
      </c>
      <c r="V193" s="674" t="str">
        <f>IF(ADMIN!AE193="YES","YES",IF(ADMIN!AE193="NO","NO",""))</f>
        <v/>
      </c>
      <c r="W193" s="674" t="str">
        <f t="shared" si="76"/>
        <v/>
      </c>
      <c r="X193" s="674" t="str">
        <f t="shared" si="77"/>
        <v/>
      </c>
      <c r="Y193" s="674" t="str">
        <f t="shared" si="78"/>
        <v/>
      </c>
      <c r="Z193" s="255" t="str">
        <f>IF(AND(C193="",D193=""),"",IF(C193="",INDEX(References!$J$4:$J$13,MATCH(Calculations!$D193,References!H$4:$H$13,0)),(INDEX(References!$J$4:$J$13,MATCH(Calculations!$C193,References!H$4:$H$13,0)))))</f>
        <v/>
      </c>
      <c r="AA193" s="675" t="str">
        <f t="shared" si="79"/>
        <v/>
      </c>
      <c r="AB193" s="256" t="str">
        <f t="shared" si="80"/>
        <v/>
      </c>
      <c r="AC193" s="676" t="str">
        <f>IF(OR(C193="",I193=""),"",IF(U193="PASS",ROUND(AA193/X193,References!$B$23),IF(NOT(V193="YES"),0,ROUND(AA193/X193,References!$B$23))))</f>
        <v/>
      </c>
      <c r="AD193" s="676" t="str">
        <f>IF(AND(C193="",D193=""),"",IF(OR(D193=0,L193=0,Y193=""),0,ROUND(AB193/Y193,References!$B$23)))</f>
        <v/>
      </c>
      <c r="AE193" s="256" t="str">
        <f>IF(OR(C193="",I193=""),"",IF(U193="PASS",ROUND(AC193*X193,References!$B$23),IF(NOT(V193="YES"),0,ROUND(AC193*X193,References!$B$23))))</f>
        <v/>
      </c>
      <c r="AF193" s="256" t="str">
        <f>IF(AND(C193="",D193=""),"",IF(OR(D193=0,L193=0,Y193=""),0,ROUND(AD193*Y193,References!$B$23)))</f>
        <v/>
      </c>
      <c r="AG193" s="257" t="str">
        <f>IF(AND(C193="",D193=""),"",IF(C193="",INDEX(References!$K$4:$K$13,MATCH(Calculations!$D193,References!$H$4:$H$13,0)),INDEX(References!$K$4:$K$13,MATCH(Calculations!C193,References!$H$4:$H$13,0))))</f>
        <v/>
      </c>
      <c r="AH193" s="256" t="str">
        <f t="shared" si="98"/>
        <v/>
      </c>
      <c r="AI193" s="256" t="str">
        <f t="shared" si="99"/>
        <v/>
      </c>
      <c r="AJ193" s="257" t="str">
        <f>IF(OR(C193="",I193=""),"",IF(U193="PASS",ROUND(AH193/X193,References!$B$22),IF(NOT(V193="YES"),0,ROUND(AH193/X193,References!$B$22))))</f>
        <v/>
      </c>
      <c r="AK193" s="257">
        <f>IF(OR(D193="",L193=""),0,ROUND(AI193/Y193,References!$B$22))</f>
        <v>0</v>
      </c>
      <c r="AL193" s="258">
        <f>IF(OR(C193="",I193=""),0,IF(U193="PASS",ROUND(AJ193*X193,References!$B$22)))</f>
        <v>0</v>
      </c>
      <c r="AM193" s="258">
        <f>IF(OR(D193="",L193=""),0,IF(U193="PASS",ROUND(AK193*Y193,References!$B$22)))</f>
        <v>0</v>
      </c>
      <c r="AN193" s="258" t="str">
        <f t="shared" si="81"/>
        <v/>
      </c>
      <c r="AO193" s="259" t="str">
        <f>IF(D193="","",IF('Customer Information'!$L$15="Yes",(INDEX(References!$H$4:$AG$13,MATCH(Calculations!D193,References!$H$4:$H$13,0),25)),IF('Customer Information'!$L$15="No",(INDEX(References!$H$4:$AG$13,MATCH(Calculations!D193,References!$H$4:$H$13,0),24)))))</f>
        <v/>
      </c>
      <c r="AP193" s="541" t="str">
        <f>IF(C193="","",IF('Customer Information'!$L$15="Yes",(INDEX(References!$H$4:$AG$13,MATCH(Calculations!C193,References!$H$4:$H$13,0),25)),IF('Customer Information'!$L$15="No",(INDEX(References!$H$4:$AG$13,MATCH(Calculations!C193,References!$H$4:$H$13,0),24)))))</f>
        <v/>
      </c>
      <c r="AQ193" s="677" t="str">
        <f t="shared" si="82"/>
        <v/>
      </c>
      <c r="AR193" s="541" t="str">
        <f t="shared" si="83"/>
        <v/>
      </c>
      <c r="AS193" s="541">
        <f>IF(D193="",0,INDEX(References!$AG$4:$AG$13,MATCH(D193,References!$H$4:$H$13,0)))</f>
        <v>0</v>
      </c>
      <c r="AT193" s="541">
        <f>IF(C193="",0,INDEX(References!$AG$4:$AG$12,MATCH(C193,References!$H$4:$H$12,0)))</f>
        <v>0</v>
      </c>
      <c r="AU193" s="677" t="str">
        <f t="shared" si="84"/>
        <v/>
      </c>
      <c r="AV193" s="541" t="str">
        <f t="shared" si="85"/>
        <v/>
      </c>
      <c r="AW193" s="678" t="str">
        <f t="shared" si="86"/>
        <v/>
      </c>
      <c r="AX193" s="249"/>
      <c r="AY193" s="679" t="str">
        <f>IF(C193="","",INDEX(References!$I$4:$I$13,MATCH(Calculations!C193,References!$H$4:$H$13,0)))</f>
        <v/>
      </c>
      <c r="AZ193" s="680" t="str">
        <f>IF(C193="","",INDEX(References!$M$4:$M$13,MATCH(Calculations!C193,References!$H$4:$H$13,0)))</f>
        <v/>
      </c>
      <c r="BA193" s="680" t="str">
        <f>IF(C193="","",INDEX(References!$N$4:$N$13,MATCH(Calculations!C193,References!$H$4:$H$13,0)))</f>
        <v/>
      </c>
      <c r="BB193" s="681" t="str">
        <f>IF(C193="","",(AC193*AY193)/(1-INDEX(References!$O$4:$O$13,MATCH(Calculations!C193,References!$H$4:$H$13,0)))*((1-AZ193)*(1+BA193)))</f>
        <v/>
      </c>
      <c r="BC193" s="682" t="str">
        <f>IF(C193="","",(AJ193/(1-INDEX(References!$P$4:$P$13,MATCH(Calculations!C193,References!$H$4:$H$13,0)))*((1-AZ193)*(1+BA193))))</f>
        <v/>
      </c>
      <c r="BE193" s="683" t="str">
        <f>IF(D193="","",(INDEX(References!$I$4:$I$13,MATCH(Calculations!D193,References!$H$4:$H$13,0))))</f>
        <v/>
      </c>
      <c r="BF193" s="680" t="str">
        <f>IF(D193="","",INDEX(References!$M$4:$M$13,MATCH(Calculations!D193,References!$H$4:$H$13,0)))</f>
        <v/>
      </c>
      <c r="BG193" s="680" t="str">
        <f>IF(D193="","",INDEX(References!$N$4:$N$13,MATCH(Calculations!D193,References!$H$4:$H$13,0)))</f>
        <v/>
      </c>
      <c r="BH193" s="681" t="str">
        <f>IF(D193="","",(AD193*BE193)/(1-INDEX(References!$O$4:$O$13,MATCH(Calculations!D193,References!$H$4:$H$13,0)))*((1-BF193)*(1+BG193)))</f>
        <v/>
      </c>
      <c r="BI193" s="682" t="str">
        <f>IF(D193="","",AK193/(1-INDEX(References!$P$4:$P$13,MATCH(Calculations!D193,References!$H$4:$H$13,0)))*((1-BF193)*(1+BG193)))</f>
        <v/>
      </c>
      <c r="BK193" s="679" t="str">
        <f t="shared" si="87"/>
        <v/>
      </c>
      <c r="BL193" s="680" t="str">
        <f t="shared" si="88"/>
        <v/>
      </c>
      <c r="BM193" s="680" t="str">
        <f>IF(OR(C193="",I193=""),"",IF(U193="PASS",ROUND(BK193/X193,References!$B$22),IF(NOT(V193="YES"),0,ROUND(BK193/X193,References!$B$22))))</f>
        <v/>
      </c>
      <c r="BN193" s="680">
        <f>IF(OR(D193="",L193=""),0,ROUND(BL193/Y193,References!$B$22))</f>
        <v>0</v>
      </c>
      <c r="BO193" s="684" t="str">
        <f>IF(AND(C193="",D193=""),"",IF(C193="",INDEX(References!#REF!,MATCH(Calculations!$D193,References!#REF!,0)),(INDEX(References!$L$4:$L$13,MATCH(Calculations!$C193,References!$H$4:$H$13,0)))))</f>
        <v/>
      </c>
      <c r="BP193" s="684" t="str">
        <f t="shared" si="89"/>
        <v/>
      </c>
      <c r="BQ193" s="684" t="str">
        <f t="shared" si="90"/>
        <v/>
      </c>
      <c r="BR193" s="684" t="str">
        <f t="shared" si="91"/>
        <v/>
      </c>
      <c r="BS193" s="691" t="str">
        <f t="shared" si="92"/>
        <v/>
      </c>
      <c r="BU193" s="692" t="str">
        <f>IF(AH193="","",AH193*References!$B$47)</f>
        <v/>
      </c>
      <c r="BV193" s="693" t="str">
        <f>IF(AI193="","",AI193*References!$B$47)</f>
        <v/>
      </c>
      <c r="BW193" s="693" t="str">
        <f>IF(AJ193="","",AJ193*References!$B$47)</f>
        <v/>
      </c>
      <c r="BX193" s="682">
        <f>IF(AK193="","",AK193*References!$B$47)</f>
        <v>0</v>
      </c>
      <c r="BZ193" s="692">
        <f t="shared" si="93"/>
        <v>0</v>
      </c>
      <c r="CA193" s="693">
        <f t="shared" si="94"/>
        <v>0</v>
      </c>
      <c r="CB193" s="693" t="str">
        <f t="shared" si="95"/>
        <v/>
      </c>
      <c r="CC193" s="693" t="str">
        <f t="shared" si="96"/>
        <v/>
      </c>
      <c r="CD193" s="682" t="str">
        <f t="shared" si="97"/>
        <v/>
      </c>
    </row>
    <row r="194" spans="2:82" x14ac:dyDescent="0.2">
      <c r="B194" s="669">
        <v>189</v>
      </c>
      <c r="C194" s="250" t="str">
        <f>IF('Customer Inputs'!$C204="","",'Customer Inputs'!$C204)</f>
        <v/>
      </c>
      <c r="D194" s="250" t="str">
        <f>IF(OR('Customer Inputs'!E204="",'Customer Inputs'!E204="No"),"",IF(F194="YES",References!$H$13,References!$H$12))</f>
        <v/>
      </c>
      <c r="E194" s="250" t="str">
        <f>IF(C194="","",'Customer Inputs'!$W204)</f>
        <v/>
      </c>
      <c r="F194" s="250" t="str">
        <f>IF(OR('Customer Inputs'!T204="",'Customer Inputs'!T204="No"),"","Yes")</f>
        <v/>
      </c>
      <c r="G194" s="251" t="str">
        <f>IF(C194="","",'Customer Inputs'!$M204)</f>
        <v/>
      </c>
      <c r="H194" s="251" t="str">
        <f t="shared" si="70"/>
        <v/>
      </c>
      <c r="I194" s="251" t="str">
        <f>IF(C194="","",'Customer Inputs'!$K204)</f>
        <v/>
      </c>
      <c r="J194" s="251" t="str">
        <f t="shared" si="71"/>
        <v/>
      </c>
      <c r="K194" s="251" t="str">
        <f t="shared" si="72"/>
        <v/>
      </c>
      <c r="L194" s="251" t="str">
        <f>IF(OR(D194="",'Customer Inputs'!$L204=""),"",'Customer Inputs'!$L204)</f>
        <v/>
      </c>
      <c r="M194" s="251" t="str">
        <f>IF(AND(C194="",D194=""),"",'Customer Inputs'!$AD204)</f>
        <v/>
      </c>
      <c r="N194" s="251" t="str">
        <f t="shared" si="73"/>
        <v/>
      </c>
      <c r="O194" s="690" t="str">
        <f>IF(AND(C194="",D194=""),"",'Customer Inputs'!$AB204)</f>
        <v/>
      </c>
      <c r="P194" s="251" t="str">
        <f>IF(OR(AA194=0,AA194&lt;0),"",IF(OR(C194="L734",C194="L734-P",C194="L744",C194="L744-P"),'Customer Inputs'!AB204,O194))</f>
        <v/>
      </c>
      <c r="Q194" s="251" t="str">
        <f t="shared" si="74"/>
        <v/>
      </c>
      <c r="R194" s="252" t="str">
        <f>IF(AND(C194="",D194=""),"",INDEX(References!$E$4:$E$65,MATCH('Customer Inputs'!$T$6,References!$D$4:$D$65,0)))</f>
        <v/>
      </c>
      <c r="S194" s="672" t="str">
        <f t="shared" si="100"/>
        <v/>
      </c>
      <c r="T194" s="673" t="str">
        <f t="shared" si="75"/>
        <v/>
      </c>
      <c r="U194" s="674" t="str">
        <f>IF(OR(M194=0,O194=0,'Customer Inputs'!Q204="",R194=0),"","PASS")</f>
        <v/>
      </c>
      <c r="V194" s="674" t="str">
        <f>IF(ADMIN!AE194="YES","YES",IF(ADMIN!AE194="NO","NO",""))</f>
        <v/>
      </c>
      <c r="W194" s="674" t="str">
        <f t="shared" si="76"/>
        <v/>
      </c>
      <c r="X194" s="674" t="str">
        <f t="shared" si="77"/>
        <v/>
      </c>
      <c r="Y194" s="674" t="str">
        <f t="shared" si="78"/>
        <v/>
      </c>
      <c r="Z194" s="255" t="str">
        <f>IF(AND(C194="",D194=""),"",IF(C194="",INDEX(References!$J$4:$J$13,MATCH(Calculations!$D194,References!H$4:$H$13,0)),(INDEX(References!$J$4:$J$13,MATCH(Calculations!$C194,References!H$4:$H$13,0)))))</f>
        <v/>
      </c>
      <c r="AA194" s="675" t="str">
        <f t="shared" si="79"/>
        <v/>
      </c>
      <c r="AB194" s="256" t="str">
        <f t="shared" si="80"/>
        <v/>
      </c>
      <c r="AC194" s="676" t="str">
        <f>IF(OR(C194="",I194=""),"",IF(U194="PASS",ROUND(AA194/X194,References!$B$23),IF(NOT(V194="YES"),0,ROUND(AA194/X194,References!$B$23))))</f>
        <v/>
      </c>
      <c r="AD194" s="676" t="str">
        <f>IF(AND(C194="",D194=""),"",IF(OR(D194=0,L194=0,Y194=""),0,ROUND(AB194/Y194,References!$B$23)))</f>
        <v/>
      </c>
      <c r="AE194" s="256" t="str">
        <f>IF(OR(C194="",I194=""),"",IF(U194="PASS",ROUND(AC194*X194,References!$B$23),IF(NOT(V194="YES"),0,ROUND(AC194*X194,References!$B$23))))</f>
        <v/>
      </c>
      <c r="AF194" s="256" t="str">
        <f>IF(AND(C194="",D194=""),"",IF(OR(D194=0,L194=0,Y194=""),0,ROUND(AD194*Y194,References!$B$23)))</f>
        <v/>
      </c>
      <c r="AG194" s="257" t="str">
        <f>IF(AND(C194="",D194=""),"",IF(C194="",INDEX(References!$K$4:$K$13,MATCH(Calculations!$D194,References!$H$4:$H$13,0)),INDEX(References!$K$4:$K$13,MATCH(Calculations!C194,References!$H$4:$H$13,0))))</f>
        <v/>
      </c>
      <c r="AH194" s="256" t="str">
        <f t="shared" si="98"/>
        <v/>
      </c>
      <c r="AI194" s="256" t="str">
        <f t="shared" si="99"/>
        <v/>
      </c>
      <c r="AJ194" s="257" t="str">
        <f>IF(OR(C194="",I194=""),"",IF(U194="PASS",ROUND(AH194/X194,References!$B$22),IF(NOT(V194="YES"),0,ROUND(AH194/X194,References!$B$22))))</f>
        <v/>
      </c>
      <c r="AK194" s="257">
        <f>IF(OR(D194="",L194=""),0,ROUND(AI194/Y194,References!$B$22))</f>
        <v>0</v>
      </c>
      <c r="AL194" s="258">
        <f>IF(OR(C194="",I194=""),0,IF(U194="PASS",ROUND(AJ194*X194,References!$B$22)))</f>
        <v>0</v>
      </c>
      <c r="AM194" s="258">
        <f>IF(OR(D194="",L194=""),0,IF(U194="PASS",ROUND(AK194*Y194,References!$B$22)))</f>
        <v>0</v>
      </c>
      <c r="AN194" s="258" t="str">
        <f t="shared" si="81"/>
        <v/>
      </c>
      <c r="AO194" s="259" t="str">
        <f>IF(D194="","",IF('Customer Information'!$L$15="Yes",(INDEX(References!$H$4:$AG$13,MATCH(Calculations!D194,References!$H$4:$H$13,0),25)),IF('Customer Information'!$L$15="No",(INDEX(References!$H$4:$AG$13,MATCH(Calculations!D194,References!$H$4:$H$13,0),24)))))</f>
        <v/>
      </c>
      <c r="AP194" s="541" t="str">
        <f>IF(C194="","",IF('Customer Information'!$L$15="Yes",(INDEX(References!$H$4:$AG$13,MATCH(Calculations!C194,References!$H$4:$H$13,0),25)),IF('Customer Information'!$L$15="No",(INDEX(References!$H$4:$AG$13,MATCH(Calculations!C194,References!$H$4:$H$13,0),24)))))</f>
        <v/>
      </c>
      <c r="AQ194" s="677" t="str">
        <f t="shared" si="82"/>
        <v/>
      </c>
      <c r="AR194" s="541" t="str">
        <f t="shared" si="83"/>
        <v/>
      </c>
      <c r="AS194" s="541">
        <f>IF(D194="",0,INDEX(References!$AG$4:$AG$13,MATCH(D194,References!$H$4:$H$13,0)))</f>
        <v>0</v>
      </c>
      <c r="AT194" s="541">
        <f>IF(C194="",0,INDEX(References!$AG$4:$AG$12,MATCH(C194,References!$H$4:$H$12,0)))</f>
        <v>0</v>
      </c>
      <c r="AU194" s="677" t="str">
        <f t="shared" si="84"/>
        <v/>
      </c>
      <c r="AV194" s="541" t="str">
        <f t="shared" si="85"/>
        <v/>
      </c>
      <c r="AW194" s="678" t="str">
        <f t="shared" si="86"/>
        <v/>
      </c>
      <c r="AX194" s="249"/>
      <c r="AY194" s="679" t="str">
        <f>IF(C194="","",INDEX(References!$I$4:$I$13,MATCH(Calculations!C194,References!$H$4:$H$13,0)))</f>
        <v/>
      </c>
      <c r="AZ194" s="680" t="str">
        <f>IF(C194="","",INDEX(References!$M$4:$M$13,MATCH(Calculations!C194,References!$H$4:$H$13,0)))</f>
        <v/>
      </c>
      <c r="BA194" s="680" t="str">
        <f>IF(C194="","",INDEX(References!$N$4:$N$13,MATCH(Calculations!C194,References!$H$4:$H$13,0)))</f>
        <v/>
      </c>
      <c r="BB194" s="681" t="str">
        <f>IF(C194="","",(AC194*AY194)/(1-INDEX(References!$O$4:$O$13,MATCH(Calculations!C194,References!$H$4:$H$13,0)))*((1-AZ194)*(1+BA194)))</f>
        <v/>
      </c>
      <c r="BC194" s="682" t="str">
        <f>IF(C194="","",(AJ194/(1-INDEX(References!$P$4:$P$13,MATCH(Calculations!C194,References!$H$4:$H$13,0)))*((1-AZ194)*(1+BA194))))</f>
        <v/>
      </c>
      <c r="BE194" s="683" t="str">
        <f>IF(D194="","",(INDEX(References!$I$4:$I$13,MATCH(Calculations!D194,References!$H$4:$H$13,0))))</f>
        <v/>
      </c>
      <c r="BF194" s="680" t="str">
        <f>IF(D194="","",INDEX(References!$M$4:$M$13,MATCH(Calculations!D194,References!$H$4:$H$13,0)))</f>
        <v/>
      </c>
      <c r="BG194" s="680" t="str">
        <f>IF(D194="","",INDEX(References!$N$4:$N$13,MATCH(Calculations!D194,References!$H$4:$H$13,0)))</f>
        <v/>
      </c>
      <c r="BH194" s="681" t="str">
        <f>IF(D194="","",(AD194*BE194)/(1-INDEX(References!$O$4:$O$13,MATCH(Calculations!D194,References!$H$4:$H$13,0)))*((1-BF194)*(1+BG194)))</f>
        <v/>
      </c>
      <c r="BI194" s="682" t="str">
        <f>IF(D194="","",AK194/(1-INDEX(References!$P$4:$P$13,MATCH(Calculations!D194,References!$H$4:$H$13,0)))*((1-BF194)*(1+BG194)))</f>
        <v/>
      </c>
      <c r="BK194" s="679" t="str">
        <f t="shared" si="87"/>
        <v/>
      </c>
      <c r="BL194" s="680" t="str">
        <f t="shared" si="88"/>
        <v/>
      </c>
      <c r="BM194" s="680" t="str">
        <f>IF(OR(C194="",I194=""),"",IF(U194="PASS",ROUND(BK194/X194,References!$B$22),IF(NOT(V194="YES"),0,ROUND(BK194/X194,References!$B$22))))</f>
        <v/>
      </c>
      <c r="BN194" s="680">
        <f>IF(OR(D194="",L194=""),0,ROUND(BL194/Y194,References!$B$22))</f>
        <v>0</v>
      </c>
      <c r="BO194" s="684" t="str">
        <f>IF(AND(C194="",D194=""),"",IF(C194="",INDEX(References!#REF!,MATCH(Calculations!$D194,References!#REF!,0)),(INDEX(References!$L$4:$L$13,MATCH(Calculations!$C194,References!$H$4:$H$13,0)))))</f>
        <v/>
      </c>
      <c r="BP194" s="684" t="str">
        <f t="shared" si="89"/>
        <v/>
      </c>
      <c r="BQ194" s="684" t="str">
        <f t="shared" si="90"/>
        <v/>
      </c>
      <c r="BR194" s="684" t="str">
        <f t="shared" si="91"/>
        <v/>
      </c>
      <c r="BS194" s="691" t="str">
        <f t="shared" si="92"/>
        <v/>
      </c>
      <c r="BU194" s="692" t="str">
        <f>IF(AH194="","",AH194*References!$B$47)</f>
        <v/>
      </c>
      <c r="BV194" s="693" t="str">
        <f>IF(AI194="","",AI194*References!$B$47)</f>
        <v/>
      </c>
      <c r="BW194" s="693" t="str">
        <f>IF(AJ194="","",AJ194*References!$B$47)</f>
        <v/>
      </c>
      <c r="BX194" s="682">
        <f>IF(AK194="","",AK194*References!$B$47)</f>
        <v>0</v>
      </c>
      <c r="BZ194" s="692">
        <f t="shared" si="93"/>
        <v>0</v>
      </c>
      <c r="CA194" s="693">
        <f t="shared" si="94"/>
        <v>0</v>
      </c>
      <c r="CB194" s="693" t="str">
        <f t="shared" si="95"/>
        <v/>
      </c>
      <c r="CC194" s="693" t="str">
        <f t="shared" si="96"/>
        <v/>
      </c>
      <c r="CD194" s="682" t="str">
        <f t="shared" si="97"/>
        <v/>
      </c>
    </row>
    <row r="195" spans="2:82" x14ac:dyDescent="0.2">
      <c r="B195" s="669">
        <v>190</v>
      </c>
      <c r="C195" s="250" t="str">
        <f>IF('Customer Inputs'!$C205="","",'Customer Inputs'!$C205)</f>
        <v/>
      </c>
      <c r="D195" s="250" t="str">
        <f>IF(OR('Customer Inputs'!E205="",'Customer Inputs'!E205="No"),"",IF(F195="YES",References!$H$13,References!$H$12))</f>
        <v/>
      </c>
      <c r="E195" s="250" t="str">
        <f>IF(C195="","",'Customer Inputs'!$W205)</f>
        <v/>
      </c>
      <c r="F195" s="250" t="str">
        <f>IF(OR('Customer Inputs'!T205="",'Customer Inputs'!T205="No"),"","Yes")</f>
        <v/>
      </c>
      <c r="G195" s="251" t="str">
        <f>IF(C195="","",'Customer Inputs'!$M205)</f>
        <v/>
      </c>
      <c r="H195" s="251" t="str">
        <f t="shared" si="70"/>
        <v/>
      </c>
      <c r="I195" s="251" t="str">
        <f>IF(C195="","",'Customer Inputs'!$K205)</f>
        <v/>
      </c>
      <c r="J195" s="251" t="str">
        <f t="shared" si="71"/>
        <v/>
      </c>
      <c r="K195" s="251" t="str">
        <f t="shared" si="72"/>
        <v/>
      </c>
      <c r="L195" s="251" t="str">
        <f>IF(OR(D195="",'Customer Inputs'!$L205=""),"",'Customer Inputs'!$L205)</f>
        <v/>
      </c>
      <c r="M195" s="251" t="str">
        <f>IF(AND(C195="",D195=""),"",'Customer Inputs'!$AD205)</f>
        <v/>
      </c>
      <c r="N195" s="251" t="str">
        <f t="shared" si="73"/>
        <v/>
      </c>
      <c r="O195" s="690" t="str">
        <f>IF(AND(C195="",D195=""),"",'Customer Inputs'!$AB205)</f>
        <v/>
      </c>
      <c r="P195" s="251" t="str">
        <f>IF(OR(AA195=0,AA195&lt;0),"",IF(OR(C195="L734",C195="L734-P",C195="L744",C195="L744-P"),'Customer Inputs'!AB205,O195))</f>
        <v/>
      </c>
      <c r="Q195" s="251" t="str">
        <f t="shared" si="74"/>
        <v/>
      </c>
      <c r="R195" s="252" t="str">
        <f>IF(AND(C195="",D195=""),"",INDEX(References!$E$4:$E$65,MATCH('Customer Inputs'!$T$6,References!$D$4:$D$65,0)))</f>
        <v/>
      </c>
      <c r="S195" s="672" t="str">
        <f t="shared" si="100"/>
        <v/>
      </c>
      <c r="T195" s="673" t="str">
        <f t="shared" si="75"/>
        <v/>
      </c>
      <c r="U195" s="674" t="str">
        <f>IF(OR(M195=0,O195=0,'Customer Inputs'!Q205="",R195=0),"","PASS")</f>
        <v/>
      </c>
      <c r="V195" s="674" t="str">
        <f>IF(ADMIN!AE195="YES","YES",IF(ADMIN!AE195="NO","NO",""))</f>
        <v/>
      </c>
      <c r="W195" s="674" t="str">
        <f t="shared" si="76"/>
        <v/>
      </c>
      <c r="X195" s="674" t="str">
        <f t="shared" si="77"/>
        <v/>
      </c>
      <c r="Y195" s="674" t="str">
        <f t="shared" si="78"/>
        <v/>
      </c>
      <c r="Z195" s="255" t="str">
        <f>IF(AND(C195="",D195=""),"",IF(C195="",INDEX(References!$J$4:$J$13,MATCH(Calculations!$D195,References!H$4:$H$13,0)),(INDEX(References!$J$4:$J$13,MATCH(Calculations!$C195,References!H$4:$H$13,0)))))</f>
        <v/>
      </c>
      <c r="AA195" s="675" t="str">
        <f t="shared" si="79"/>
        <v/>
      </c>
      <c r="AB195" s="256" t="str">
        <f t="shared" si="80"/>
        <v/>
      </c>
      <c r="AC195" s="676" t="str">
        <f>IF(OR(C195="",I195=""),"",IF(U195="PASS",ROUND(AA195/X195,References!$B$23),IF(NOT(V195="YES"),0,ROUND(AA195/X195,References!$B$23))))</f>
        <v/>
      </c>
      <c r="AD195" s="676" t="str">
        <f>IF(AND(C195="",D195=""),"",IF(OR(D195=0,L195=0,Y195=""),0,ROUND(AB195/Y195,References!$B$23)))</f>
        <v/>
      </c>
      <c r="AE195" s="256" t="str">
        <f>IF(OR(C195="",I195=""),"",IF(U195="PASS",ROUND(AC195*X195,References!$B$23),IF(NOT(V195="YES"),0,ROUND(AC195*X195,References!$B$23))))</f>
        <v/>
      </c>
      <c r="AF195" s="256" t="str">
        <f>IF(AND(C195="",D195=""),"",IF(OR(D195=0,L195=0,Y195=""),0,ROUND(AD195*Y195,References!$B$23)))</f>
        <v/>
      </c>
      <c r="AG195" s="257" t="str">
        <f>IF(AND(C195="",D195=""),"",IF(C195="",INDEX(References!$K$4:$K$13,MATCH(Calculations!$D195,References!$H$4:$H$13,0)),INDEX(References!$K$4:$K$13,MATCH(Calculations!C195,References!$H$4:$H$13,0))))</f>
        <v/>
      </c>
      <c r="AH195" s="256" t="str">
        <f t="shared" si="98"/>
        <v/>
      </c>
      <c r="AI195" s="256" t="str">
        <f t="shared" si="99"/>
        <v/>
      </c>
      <c r="AJ195" s="257" t="str">
        <f>IF(OR(C195="",I195=""),"",IF(U195="PASS",ROUND(AH195/X195,References!$B$22),IF(NOT(V195="YES"),0,ROUND(AH195/X195,References!$B$22))))</f>
        <v/>
      </c>
      <c r="AK195" s="257">
        <f>IF(OR(D195="",L195=""),0,ROUND(AI195/Y195,References!$B$22))</f>
        <v>0</v>
      </c>
      <c r="AL195" s="258">
        <f>IF(OR(C195="",I195=""),0,IF(U195="PASS",ROUND(AJ195*X195,References!$B$22)))</f>
        <v>0</v>
      </c>
      <c r="AM195" s="258">
        <f>IF(OR(D195="",L195=""),0,IF(U195="PASS",ROUND(AK195*Y195,References!$B$22)))</f>
        <v>0</v>
      </c>
      <c r="AN195" s="258" t="str">
        <f t="shared" si="81"/>
        <v/>
      </c>
      <c r="AO195" s="259" t="str">
        <f>IF(D195="","",IF('Customer Information'!$L$15="Yes",(INDEX(References!$H$4:$AG$13,MATCH(Calculations!D195,References!$H$4:$H$13,0),25)),IF('Customer Information'!$L$15="No",(INDEX(References!$H$4:$AG$13,MATCH(Calculations!D195,References!$H$4:$H$13,0),24)))))</f>
        <v/>
      </c>
      <c r="AP195" s="541" t="str">
        <f>IF(C195="","",IF('Customer Information'!$L$15="Yes",(INDEX(References!$H$4:$AG$13,MATCH(Calculations!C195,References!$H$4:$H$13,0),25)),IF('Customer Information'!$L$15="No",(INDEX(References!$H$4:$AG$13,MATCH(Calculations!C195,References!$H$4:$H$13,0),24)))))</f>
        <v/>
      </c>
      <c r="AQ195" s="677" t="str">
        <f t="shared" si="82"/>
        <v/>
      </c>
      <c r="AR195" s="541" t="str">
        <f t="shared" si="83"/>
        <v/>
      </c>
      <c r="AS195" s="541">
        <f>IF(D195="",0,INDEX(References!$AG$4:$AG$13,MATCH(D195,References!$H$4:$H$13,0)))</f>
        <v>0</v>
      </c>
      <c r="AT195" s="541">
        <f>IF(C195="",0,INDEX(References!$AG$4:$AG$12,MATCH(C195,References!$H$4:$H$12,0)))</f>
        <v>0</v>
      </c>
      <c r="AU195" s="677" t="str">
        <f t="shared" si="84"/>
        <v/>
      </c>
      <c r="AV195" s="541" t="str">
        <f t="shared" si="85"/>
        <v/>
      </c>
      <c r="AW195" s="678" t="str">
        <f t="shared" si="86"/>
        <v/>
      </c>
      <c r="AX195" s="249"/>
      <c r="AY195" s="679" t="str">
        <f>IF(C195="","",INDEX(References!$I$4:$I$13,MATCH(Calculations!C195,References!$H$4:$H$13,0)))</f>
        <v/>
      </c>
      <c r="AZ195" s="680" t="str">
        <f>IF(C195="","",INDEX(References!$M$4:$M$13,MATCH(Calculations!C195,References!$H$4:$H$13,0)))</f>
        <v/>
      </c>
      <c r="BA195" s="680" t="str">
        <f>IF(C195="","",INDEX(References!$N$4:$N$13,MATCH(Calculations!C195,References!$H$4:$H$13,0)))</f>
        <v/>
      </c>
      <c r="BB195" s="681" t="str">
        <f>IF(C195="","",(AC195*AY195)/(1-INDEX(References!$O$4:$O$13,MATCH(Calculations!C195,References!$H$4:$H$13,0)))*((1-AZ195)*(1+BA195)))</f>
        <v/>
      </c>
      <c r="BC195" s="682" t="str">
        <f>IF(C195="","",(AJ195/(1-INDEX(References!$P$4:$P$13,MATCH(Calculations!C195,References!$H$4:$H$13,0)))*((1-AZ195)*(1+BA195))))</f>
        <v/>
      </c>
      <c r="BE195" s="683" t="str">
        <f>IF(D195="","",(INDEX(References!$I$4:$I$13,MATCH(Calculations!D195,References!$H$4:$H$13,0))))</f>
        <v/>
      </c>
      <c r="BF195" s="680" t="str">
        <f>IF(D195="","",INDEX(References!$M$4:$M$13,MATCH(Calculations!D195,References!$H$4:$H$13,0)))</f>
        <v/>
      </c>
      <c r="BG195" s="680" t="str">
        <f>IF(D195="","",INDEX(References!$N$4:$N$13,MATCH(Calculations!D195,References!$H$4:$H$13,0)))</f>
        <v/>
      </c>
      <c r="BH195" s="681" t="str">
        <f>IF(D195="","",(AD195*BE195)/(1-INDEX(References!$O$4:$O$13,MATCH(Calculations!D195,References!$H$4:$H$13,0)))*((1-BF195)*(1+BG195)))</f>
        <v/>
      </c>
      <c r="BI195" s="682" t="str">
        <f>IF(D195="","",AK195/(1-INDEX(References!$P$4:$P$13,MATCH(Calculations!D195,References!$H$4:$H$13,0)))*((1-BF195)*(1+BG195)))</f>
        <v/>
      </c>
      <c r="BK195" s="679" t="str">
        <f t="shared" si="87"/>
        <v/>
      </c>
      <c r="BL195" s="680" t="str">
        <f t="shared" si="88"/>
        <v/>
      </c>
      <c r="BM195" s="680" t="str">
        <f>IF(OR(C195="",I195=""),"",IF(U195="PASS",ROUND(BK195/X195,References!$B$22),IF(NOT(V195="YES"),0,ROUND(BK195/X195,References!$B$22))))</f>
        <v/>
      </c>
      <c r="BN195" s="680">
        <f>IF(OR(D195="",L195=""),0,ROUND(BL195/Y195,References!$B$22))</f>
        <v>0</v>
      </c>
      <c r="BO195" s="684" t="str">
        <f>IF(AND(C195="",D195=""),"",IF(C195="",INDEX(References!#REF!,MATCH(Calculations!$D195,References!#REF!,0)),(INDEX(References!$L$4:$L$13,MATCH(Calculations!$C195,References!$H$4:$H$13,0)))))</f>
        <v/>
      </c>
      <c r="BP195" s="684" t="str">
        <f t="shared" si="89"/>
        <v/>
      </c>
      <c r="BQ195" s="684" t="str">
        <f t="shared" si="90"/>
        <v/>
      </c>
      <c r="BR195" s="684" t="str">
        <f t="shared" si="91"/>
        <v/>
      </c>
      <c r="BS195" s="691" t="str">
        <f t="shared" si="92"/>
        <v/>
      </c>
      <c r="BU195" s="692" t="str">
        <f>IF(AH195="","",AH195*References!$B$47)</f>
        <v/>
      </c>
      <c r="BV195" s="693" t="str">
        <f>IF(AI195="","",AI195*References!$B$47)</f>
        <v/>
      </c>
      <c r="BW195" s="693" t="str">
        <f>IF(AJ195="","",AJ195*References!$B$47)</f>
        <v/>
      </c>
      <c r="BX195" s="682">
        <f>IF(AK195="","",AK195*References!$B$47)</f>
        <v>0</v>
      </c>
      <c r="BZ195" s="692">
        <f t="shared" si="93"/>
        <v>0</v>
      </c>
      <c r="CA195" s="693">
        <f t="shared" si="94"/>
        <v>0</v>
      </c>
      <c r="CB195" s="693" t="str">
        <f t="shared" si="95"/>
        <v/>
      </c>
      <c r="CC195" s="693" t="str">
        <f t="shared" si="96"/>
        <v/>
      </c>
      <c r="CD195" s="682" t="str">
        <f t="shared" si="97"/>
        <v/>
      </c>
    </row>
    <row r="196" spans="2:82" x14ac:dyDescent="0.2">
      <c r="B196" s="669">
        <v>191</v>
      </c>
      <c r="C196" s="250" t="str">
        <f>IF('Customer Inputs'!$C206="","",'Customer Inputs'!$C206)</f>
        <v/>
      </c>
      <c r="D196" s="250" t="str">
        <f>IF(OR('Customer Inputs'!E206="",'Customer Inputs'!E206="No"),"",IF(F196="YES",References!$H$13,References!$H$12))</f>
        <v/>
      </c>
      <c r="E196" s="250" t="str">
        <f>IF(C196="","",'Customer Inputs'!$W206)</f>
        <v/>
      </c>
      <c r="F196" s="250" t="str">
        <f>IF(OR('Customer Inputs'!T206="",'Customer Inputs'!T206="No"),"","Yes")</f>
        <v/>
      </c>
      <c r="G196" s="251" t="str">
        <f>IF(C196="","",'Customer Inputs'!$M206)</f>
        <v/>
      </c>
      <c r="H196" s="251" t="str">
        <f t="shared" si="70"/>
        <v/>
      </c>
      <c r="I196" s="251" t="str">
        <f>IF(C196="","",'Customer Inputs'!$K206)</f>
        <v/>
      </c>
      <c r="J196" s="251" t="str">
        <f t="shared" si="71"/>
        <v/>
      </c>
      <c r="K196" s="251" t="str">
        <f t="shared" si="72"/>
        <v/>
      </c>
      <c r="L196" s="251" t="str">
        <f>IF(OR(D196="",'Customer Inputs'!$L206=""),"",'Customer Inputs'!$L206)</f>
        <v/>
      </c>
      <c r="M196" s="251" t="str">
        <f>IF(AND(C196="",D196=""),"",'Customer Inputs'!$AD206)</f>
        <v/>
      </c>
      <c r="N196" s="251" t="str">
        <f t="shared" si="73"/>
        <v/>
      </c>
      <c r="O196" s="690" t="str">
        <f>IF(AND(C196="",D196=""),"",'Customer Inputs'!$AB206)</f>
        <v/>
      </c>
      <c r="P196" s="251" t="str">
        <f>IF(OR(AA196=0,AA196&lt;0),"",IF(OR(C196="L734",C196="L734-P",C196="L744",C196="L744-P"),'Customer Inputs'!AB206,O196))</f>
        <v/>
      </c>
      <c r="Q196" s="251" t="str">
        <f t="shared" si="74"/>
        <v/>
      </c>
      <c r="R196" s="252" t="str">
        <f>IF(AND(C196="",D196=""),"",INDEX(References!$E$4:$E$65,MATCH('Customer Inputs'!$T$6,References!$D$4:$D$65,0)))</f>
        <v/>
      </c>
      <c r="S196" s="672" t="str">
        <f t="shared" si="100"/>
        <v/>
      </c>
      <c r="T196" s="673" t="str">
        <f t="shared" si="75"/>
        <v/>
      </c>
      <c r="U196" s="674" t="str">
        <f>IF(OR(M196=0,O196=0,'Customer Inputs'!Q206="",R196=0),"","PASS")</f>
        <v/>
      </c>
      <c r="V196" s="674" t="str">
        <f>IF(ADMIN!AE196="YES","YES",IF(ADMIN!AE196="NO","NO",""))</f>
        <v/>
      </c>
      <c r="W196" s="674" t="str">
        <f t="shared" si="76"/>
        <v/>
      </c>
      <c r="X196" s="674" t="str">
        <f t="shared" si="77"/>
        <v/>
      </c>
      <c r="Y196" s="674" t="str">
        <f t="shared" si="78"/>
        <v/>
      </c>
      <c r="Z196" s="255" t="str">
        <f>IF(AND(C196="",D196=""),"",IF(C196="",INDEX(References!$J$4:$J$13,MATCH(Calculations!$D196,References!H$4:$H$13,0)),(INDEX(References!$J$4:$J$13,MATCH(Calculations!$C196,References!H$4:$H$13,0)))))</f>
        <v/>
      </c>
      <c r="AA196" s="675" t="str">
        <f t="shared" si="79"/>
        <v/>
      </c>
      <c r="AB196" s="256" t="str">
        <f t="shared" si="80"/>
        <v/>
      </c>
      <c r="AC196" s="676" t="str">
        <f>IF(OR(C196="",I196=""),"",IF(U196="PASS",ROUND(AA196/X196,References!$B$23),IF(NOT(V196="YES"),0,ROUND(AA196/X196,References!$B$23))))</f>
        <v/>
      </c>
      <c r="AD196" s="676" t="str">
        <f>IF(AND(C196="",D196=""),"",IF(OR(D196=0,L196=0,Y196=""),0,ROUND(AB196/Y196,References!$B$23)))</f>
        <v/>
      </c>
      <c r="AE196" s="256" t="str">
        <f>IF(OR(C196="",I196=""),"",IF(U196="PASS",ROUND(AC196*X196,References!$B$23),IF(NOT(V196="YES"),0,ROUND(AC196*X196,References!$B$23))))</f>
        <v/>
      </c>
      <c r="AF196" s="256" t="str">
        <f>IF(AND(C196="",D196=""),"",IF(OR(D196=0,L196=0,Y196=""),0,ROUND(AD196*Y196,References!$B$23)))</f>
        <v/>
      </c>
      <c r="AG196" s="257" t="str">
        <f>IF(AND(C196="",D196=""),"",IF(C196="",INDEX(References!$K$4:$K$13,MATCH(Calculations!$D196,References!$H$4:$H$13,0)),INDEX(References!$K$4:$K$13,MATCH(Calculations!C196,References!$H$4:$H$13,0))))</f>
        <v/>
      </c>
      <c r="AH196" s="256" t="str">
        <f t="shared" si="98"/>
        <v/>
      </c>
      <c r="AI196" s="256" t="str">
        <f t="shared" si="99"/>
        <v/>
      </c>
      <c r="AJ196" s="257" t="str">
        <f>IF(OR(C196="",I196=""),"",IF(U196="PASS",ROUND(AH196/X196,References!$B$22),IF(NOT(V196="YES"),0,ROUND(AH196/X196,References!$B$22))))</f>
        <v/>
      </c>
      <c r="AK196" s="257">
        <f>IF(OR(D196="",L196=""),0,ROUND(AI196/Y196,References!$B$22))</f>
        <v>0</v>
      </c>
      <c r="AL196" s="258">
        <f>IF(OR(C196="",I196=""),0,IF(U196="PASS",ROUND(AJ196*X196,References!$B$22)))</f>
        <v>0</v>
      </c>
      <c r="AM196" s="258">
        <f>IF(OR(D196="",L196=""),0,IF(U196="PASS",ROUND(AK196*Y196,References!$B$22)))</f>
        <v>0</v>
      </c>
      <c r="AN196" s="258" t="str">
        <f t="shared" si="81"/>
        <v/>
      </c>
      <c r="AO196" s="259" t="str">
        <f>IF(D196="","",IF('Customer Information'!$L$15="Yes",(INDEX(References!$H$4:$AG$13,MATCH(Calculations!D196,References!$H$4:$H$13,0),25)),IF('Customer Information'!$L$15="No",(INDEX(References!$H$4:$AG$13,MATCH(Calculations!D196,References!$H$4:$H$13,0),24)))))</f>
        <v/>
      </c>
      <c r="AP196" s="541" t="str">
        <f>IF(C196="","",IF('Customer Information'!$L$15="Yes",(INDEX(References!$H$4:$AG$13,MATCH(Calculations!C196,References!$H$4:$H$13,0),25)),IF('Customer Information'!$L$15="No",(INDEX(References!$H$4:$AG$13,MATCH(Calculations!C196,References!$H$4:$H$13,0),24)))))</f>
        <v/>
      </c>
      <c r="AQ196" s="677" t="str">
        <f t="shared" si="82"/>
        <v/>
      </c>
      <c r="AR196" s="541" t="str">
        <f t="shared" si="83"/>
        <v/>
      </c>
      <c r="AS196" s="541">
        <f>IF(D196="",0,INDEX(References!$AG$4:$AG$13,MATCH(D196,References!$H$4:$H$13,0)))</f>
        <v>0</v>
      </c>
      <c r="AT196" s="541">
        <f>IF(C196="",0,INDEX(References!$AG$4:$AG$12,MATCH(C196,References!$H$4:$H$12,0)))</f>
        <v>0</v>
      </c>
      <c r="AU196" s="677" t="str">
        <f t="shared" si="84"/>
        <v/>
      </c>
      <c r="AV196" s="541" t="str">
        <f t="shared" si="85"/>
        <v/>
      </c>
      <c r="AW196" s="678" t="str">
        <f t="shared" si="86"/>
        <v/>
      </c>
      <c r="AX196" s="249"/>
      <c r="AY196" s="679" t="str">
        <f>IF(C196="","",INDEX(References!$I$4:$I$13,MATCH(Calculations!C196,References!$H$4:$H$13,0)))</f>
        <v/>
      </c>
      <c r="AZ196" s="680" t="str">
        <f>IF(C196="","",INDEX(References!$M$4:$M$13,MATCH(Calculations!C196,References!$H$4:$H$13,0)))</f>
        <v/>
      </c>
      <c r="BA196" s="680" t="str">
        <f>IF(C196="","",INDEX(References!$N$4:$N$13,MATCH(Calculations!C196,References!$H$4:$H$13,0)))</f>
        <v/>
      </c>
      <c r="BB196" s="681" t="str">
        <f>IF(C196="","",(AC196*AY196)/(1-INDEX(References!$O$4:$O$13,MATCH(Calculations!C196,References!$H$4:$H$13,0)))*((1-AZ196)*(1+BA196)))</f>
        <v/>
      </c>
      <c r="BC196" s="682" t="str">
        <f>IF(C196="","",(AJ196/(1-INDEX(References!$P$4:$P$13,MATCH(Calculations!C196,References!$H$4:$H$13,0)))*((1-AZ196)*(1+BA196))))</f>
        <v/>
      </c>
      <c r="BE196" s="683" t="str">
        <f>IF(D196="","",(INDEX(References!$I$4:$I$13,MATCH(Calculations!D196,References!$H$4:$H$13,0))))</f>
        <v/>
      </c>
      <c r="BF196" s="680" t="str">
        <f>IF(D196="","",INDEX(References!$M$4:$M$13,MATCH(Calculations!D196,References!$H$4:$H$13,0)))</f>
        <v/>
      </c>
      <c r="BG196" s="680" t="str">
        <f>IF(D196="","",INDEX(References!$N$4:$N$13,MATCH(Calculations!D196,References!$H$4:$H$13,0)))</f>
        <v/>
      </c>
      <c r="BH196" s="681" t="str">
        <f>IF(D196="","",(AD196*BE196)/(1-INDEX(References!$O$4:$O$13,MATCH(Calculations!D196,References!$H$4:$H$13,0)))*((1-BF196)*(1+BG196)))</f>
        <v/>
      </c>
      <c r="BI196" s="682" t="str">
        <f>IF(D196="","",AK196/(1-INDEX(References!$P$4:$P$13,MATCH(Calculations!D196,References!$H$4:$H$13,0)))*((1-BF196)*(1+BG196)))</f>
        <v/>
      </c>
      <c r="BK196" s="679" t="str">
        <f t="shared" si="87"/>
        <v/>
      </c>
      <c r="BL196" s="680" t="str">
        <f t="shared" si="88"/>
        <v/>
      </c>
      <c r="BM196" s="680" t="str">
        <f>IF(OR(C196="",I196=""),"",IF(U196="PASS",ROUND(BK196/X196,References!$B$22),IF(NOT(V196="YES"),0,ROUND(BK196/X196,References!$B$22))))</f>
        <v/>
      </c>
      <c r="BN196" s="680">
        <f>IF(OR(D196="",L196=""),0,ROUND(BL196/Y196,References!$B$22))</f>
        <v>0</v>
      </c>
      <c r="BO196" s="684" t="str">
        <f>IF(AND(C196="",D196=""),"",IF(C196="",INDEX(References!#REF!,MATCH(Calculations!$D196,References!#REF!,0)),(INDEX(References!$L$4:$L$13,MATCH(Calculations!$C196,References!$H$4:$H$13,0)))))</f>
        <v/>
      </c>
      <c r="BP196" s="684" t="str">
        <f t="shared" si="89"/>
        <v/>
      </c>
      <c r="BQ196" s="684" t="str">
        <f t="shared" si="90"/>
        <v/>
      </c>
      <c r="BR196" s="684" t="str">
        <f t="shared" si="91"/>
        <v/>
      </c>
      <c r="BS196" s="691" t="str">
        <f t="shared" si="92"/>
        <v/>
      </c>
      <c r="BU196" s="692" t="str">
        <f>IF(AH196="","",AH196*References!$B$47)</f>
        <v/>
      </c>
      <c r="BV196" s="693" t="str">
        <f>IF(AI196="","",AI196*References!$B$47)</f>
        <v/>
      </c>
      <c r="BW196" s="693" t="str">
        <f>IF(AJ196="","",AJ196*References!$B$47)</f>
        <v/>
      </c>
      <c r="BX196" s="682">
        <f>IF(AK196="","",AK196*References!$B$47)</f>
        <v>0</v>
      </c>
      <c r="BZ196" s="692">
        <f t="shared" si="93"/>
        <v>0</v>
      </c>
      <c r="CA196" s="693">
        <f t="shared" si="94"/>
        <v>0</v>
      </c>
      <c r="CB196" s="693" t="str">
        <f t="shared" si="95"/>
        <v/>
      </c>
      <c r="CC196" s="693" t="str">
        <f t="shared" si="96"/>
        <v/>
      </c>
      <c r="CD196" s="682" t="str">
        <f t="shared" si="97"/>
        <v/>
      </c>
    </row>
    <row r="197" spans="2:82" x14ac:dyDescent="0.2">
      <c r="B197" s="669">
        <v>192</v>
      </c>
      <c r="C197" s="250" t="str">
        <f>IF('Customer Inputs'!$C207="","",'Customer Inputs'!$C207)</f>
        <v/>
      </c>
      <c r="D197" s="250" t="str">
        <f>IF(OR('Customer Inputs'!E207="",'Customer Inputs'!E207="No"),"",IF(F197="YES",References!$H$13,References!$H$12))</f>
        <v/>
      </c>
      <c r="E197" s="250" t="str">
        <f>IF(C197="","",'Customer Inputs'!$W207)</f>
        <v/>
      </c>
      <c r="F197" s="250" t="str">
        <f>IF(OR('Customer Inputs'!T207="",'Customer Inputs'!T207="No"),"","Yes")</f>
        <v/>
      </c>
      <c r="G197" s="251" t="str">
        <f>IF(C197="","",'Customer Inputs'!$M207)</f>
        <v/>
      </c>
      <c r="H197" s="251" t="str">
        <f t="shared" si="70"/>
        <v/>
      </c>
      <c r="I197" s="251" t="str">
        <f>IF(C197="","",'Customer Inputs'!$K207)</f>
        <v/>
      </c>
      <c r="J197" s="251" t="str">
        <f t="shared" si="71"/>
        <v/>
      </c>
      <c r="K197" s="251" t="str">
        <f t="shared" si="72"/>
        <v/>
      </c>
      <c r="L197" s="251" t="str">
        <f>IF(OR(D197="",'Customer Inputs'!$L207=""),"",'Customer Inputs'!$L207)</f>
        <v/>
      </c>
      <c r="M197" s="251" t="str">
        <f>IF(AND(C197="",D197=""),"",'Customer Inputs'!$AD207)</f>
        <v/>
      </c>
      <c r="N197" s="251" t="str">
        <f t="shared" si="73"/>
        <v/>
      </c>
      <c r="O197" s="690" t="str">
        <f>IF(AND(C197="",D197=""),"",'Customer Inputs'!$AB207)</f>
        <v/>
      </c>
      <c r="P197" s="251" t="str">
        <f>IF(OR(AA197=0,AA197&lt;0),"",IF(OR(C197="L734",C197="L734-P",C197="L744",C197="L744-P"),'Customer Inputs'!AB207,O197))</f>
        <v/>
      </c>
      <c r="Q197" s="251" t="str">
        <f t="shared" si="74"/>
        <v/>
      </c>
      <c r="R197" s="252" t="str">
        <f>IF(AND(C197="",D197=""),"",INDEX(References!$E$4:$E$65,MATCH('Customer Inputs'!$T$6,References!$D$4:$D$65,0)))</f>
        <v/>
      </c>
      <c r="S197" s="672" t="str">
        <f t="shared" si="100"/>
        <v/>
      </c>
      <c r="T197" s="673" t="str">
        <f t="shared" si="75"/>
        <v/>
      </c>
      <c r="U197" s="674" t="str">
        <f>IF(OR(M197=0,O197=0,'Customer Inputs'!Q207="",R197=0),"","PASS")</f>
        <v/>
      </c>
      <c r="V197" s="674" t="str">
        <f>IF(ADMIN!AE197="YES","YES",IF(ADMIN!AE197="NO","NO",""))</f>
        <v/>
      </c>
      <c r="W197" s="674" t="str">
        <f t="shared" si="76"/>
        <v/>
      </c>
      <c r="X197" s="674" t="str">
        <f t="shared" si="77"/>
        <v/>
      </c>
      <c r="Y197" s="674" t="str">
        <f t="shared" si="78"/>
        <v/>
      </c>
      <c r="Z197" s="255" t="str">
        <f>IF(AND(C197="",D197=""),"",IF(C197="",INDEX(References!$J$4:$J$13,MATCH(Calculations!$D197,References!H$4:$H$13,0)),(INDEX(References!$J$4:$J$13,MATCH(Calculations!$C197,References!H$4:$H$13,0)))))</f>
        <v/>
      </c>
      <c r="AA197" s="675" t="str">
        <f t="shared" si="79"/>
        <v/>
      </c>
      <c r="AB197" s="256" t="str">
        <f t="shared" si="80"/>
        <v/>
      </c>
      <c r="AC197" s="676" t="str">
        <f>IF(OR(C197="",I197=""),"",IF(U197="PASS",ROUND(AA197/X197,References!$B$23),IF(NOT(V197="YES"),0,ROUND(AA197/X197,References!$B$23))))</f>
        <v/>
      </c>
      <c r="AD197" s="676" t="str">
        <f>IF(AND(C197="",D197=""),"",IF(OR(D197=0,L197=0,Y197=""),0,ROUND(AB197/Y197,References!$B$23)))</f>
        <v/>
      </c>
      <c r="AE197" s="256" t="str">
        <f>IF(OR(C197="",I197=""),"",IF(U197="PASS",ROUND(AC197*X197,References!$B$23),IF(NOT(V197="YES"),0,ROUND(AC197*X197,References!$B$23))))</f>
        <v/>
      </c>
      <c r="AF197" s="256" t="str">
        <f>IF(AND(C197="",D197=""),"",IF(OR(D197=0,L197=0,Y197=""),0,ROUND(AD197*Y197,References!$B$23)))</f>
        <v/>
      </c>
      <c r="AG197" s="257" t="str">
        <f>IF(AND(C197="",D197=""),"",IF(C197="",INDEX(References!$K$4:$K$13,MATCH(Calculations!$D197,References!$H$4:$H$13,0)),INDEX(References!$K$4:$K$13,MATCH(Calculations!C197,References!$H$4:$H$13,0))))</f>
        <v/>
      </c>
      <c r="AH197" s="256" t="str">
        <f t="shared" si="98"/>
        <v/>
      </c>
      <c r="AI197" s="256" t="str">
        <f t="shared" si="99"/>
        <v/>
      </c>
      <c r="AJ197" s="257" t="str">
        <f>IF(OR(C197="",I197=""),"",IF(U197="PASS",ROUND(AH197/X197,References!$B$22),IF(NOT(V197="YES"),0,ROUND(AH197/X197,References!$B$22))))</f>
        <v/>
      </c>
      <c r="AK197" s="257">
        <f>IF(OR(D197="",L197=""),0,ROUND(AI197/Y197,References!$B$22))</f>
        <v>0</v>
      </c>
      <c r="AL197" s="258">
        <f>IF(OR(C197="",I197=""),0,IF(U197="PASS",ROUND(AJ197*X197,References!$B$22)))</f>
        <v>0</v>
      </c>
      <c r="AM197" s="258">
        <f>IF(OR(D197="",L197=""),0,IF(U197="PASS",ROUND(AK197*Y197,References!$B$22)))</f>
        <v>0</v>
      </c>
      <c r="AN197" s="258" t="str">
        <f t="shared" si="81"/>
        <v/>
      </c>
      <c r="AO197" s="259" t="str">
        <f>IF(D197="","",IF('Customer Information'!$L$15="Yes",(INDEX(References!$H$4:$AG$13,MATCH(Calculations!D197,References!$H$4:$H$13,0),25)),IF('Customer Information'!$L$15="No",(INDEX(References!$H$4:$AG$13,MATCH(Calculations!D197,References!$H$4:$H$13,0),24)))))</f>
        <v/>
      </c>
      <c r="AP197" s="541" t="str">
        <f>IF(C197="","",IF('Customer Information'!$L$15="Yes",(INDEX(References!$H$4:$AG$13,MATCH(Calculations!C197,References!$H$4:$H$13,0),25)),IF('Customer Information'!$L$15="No",(INDEX(References!$H$4:$AG$13,MATCH(Calculations!C197,References!$H$4:$H$13,0),24)))))</f>
        <v/>
      </c>
      <c r="AQ197" s="677" t="str">
        <f t="shared" si="82"/>
        <v/>
      </c>
      <c r="AR197" s="541" t="str">
        <f t="shared" si="83"/>
        <v/>
      </c>
      <c r="AS197" s="541">
        <f>IF(D197="",0,INDEX(References!$AG$4:$AG$13,MATCH(D197,References!$H$4:$H$13,0)))</f>
        <v>0</v>
      </c>
      <c r="AT197" s="541">
        <f>IF(C197="",0,INDEX(References!$AG$4:$AG$12,MATCH(C197,References!$H$4:$H$12,0)))</f>
        <v>0</v>
      </c>
      <c r="AU197" s="677" t="str">
        <f t="shared" si="84"/>
        <v/>
      </c>
      <c r="AV197" s="541" t="str">
        <f t="shared" si="85"/>
        <v/>
      </c>
      <c r="AW197" s="678" t="str">
        <f t="shared" si="86"/>
        <v/>
      </c>
      <c r="AX197" s="249"/>
      <c r="AY197" s="679" t="str">
        <f>IF(C197="","",INDEX(References!$I$4:$I$13,MATCH(Calculations!C197,References!$H$4:$H$13,0)))</f>
        <v/>
      </c>
      <c r="AZ197" s="680" t="str">
        <f>IF(C197="","",INDEX(References!$M$4:$M$13,MATCH(Calculations!C197,References!$H$4:$H$13,0)))</f>
        <v/>
      </c>
      <c r="BA197" s="680" t="str">
        <f>IF(C197="","",INDEX(References!$N$4:$N$13,MATCH(Calculations!C197,References!$H$4:$H$13,0)))</f>
        <v/>
      </c>
      <c r="BB197" s="681" t="str">
        <f>IF(C197="","",(AC197*AY197)/(1-INDEX(References!$O$4:$O$13,MATCH(Calculations!C197,References!$H$4:$H$13,0)))*((1-AZ197)*(1+BA197)))</f>
        <v/>
      </c>
      <c r="BC197" s="682" t="str">
        <f>IF(C197="","",(AJ197/(1-INDEX(References!$P$4:$P$13,MATCH(Calculations!C197,References!$H$4:$H$13,0)))*((1-AZ197)*(1+BA197))))</f>
        <v/>
      </c>
      <c r="BE197" s="683" t="str">
        <f>IF(D197="","",(INDEX(References!$I$4:$I$13,MATCH(Calculations!D197,References!$H$4:$H$13,0))))</f>
        <v/>
      </c>
      <c r="BF197" s="680" t="str">
        <f>IF(D197="","",INDEX(References!$M$4:$M$13,MATCH(Calculations!D197,References!$H$4:$H$13,0)))</f>
        <v/>
      </c>
      <c r="BG197" s="680" t="str">
        <f>IF(D197="","",INDEX(References!$N$4:$N$13,MATCH(Calculations!D197,References!$H$4:$H$13,0)))</f>
        <v/>
      </c>
      <c r="BH197" s="681" t="str">
        <f>IF(D197="","",(AD197*BE197)/(1-INDEX(References!$O$4:$O$13,MATCH(Calculations!D197,References!$H$4:$H$13,0)))*((1-BF197)*(1+BG197)))</f>
        <v/>
      </c>
      <c r="BI197" s="682" t="str">
        <f>IF(D197="","",AK197/(1-INDEX(References!$P$4:$P$13,MATCH(Calculations!D197,References!$H$4:$H$13,0)))*((1-BF197)*(1+BG197)))</f>
        <v/>
      </c>
      <c r="BK197" s="679" t="str">
        <f t="shared" si="87"/>
        <v/>
      </c>
      <c r="BL197" s="680" t="str">
        <f t="shared" si="88"/>
        <v/>
      </c>
      <c r="BM197" s="680" t="str">
        <f>IF(OR(C197="",I197=""),"",IF(U197="PASS",ROUND(BK197/X197,References!$B$22),IF(NOT(V197="YES"),0,ROUND(BK197/X197,References!$B$22))))</f>
        <v/>
      </c>
      <c r="BN197" s="680">
        <f>IF(OR(D197="",L197=""),0,ROUND(BL197/Y197,References!$B$22))</f>
        <v>0</v>
      </c>
      <c r="BO197" s="684" t="str">
        <f>IF(AND(C197="",D197=""),"",IF(C197="",INDEX(References!#REF!,MATCH(Calculations!$D197,References!#REF!,0)),(INDEX(References!$L$4:$L$13,MATCH(Calculations!$C197,References!$H$4:$H$13,0)))))</f>
        <v/>
      </c>
      <c r="BP197" s="684" t="str">
        <f t="shared" si="89"/>
        <v/>
      </c>
      <c r="BQ197" s="684" t="str">
        <f t="shared" si="90"/>
        <v/>
      </c>
      <c r="BR197" s="684" t="str">
        <f t="shared" si="91"/>
        <v/>
      </c>
      <c r="BS197" s="691" t="str">
        <f t="shared" si="92"/>
        <v/>
      </c>
      <c r="BU197" s="692" t="str">
        <f>IF(AH197="","",AH197*References!$B$47)</f>
        <v/>
      </c>
      <c r="BV197" s="693" t="str">
        <f>IF(AI197="","",AI197*References!$B$47)</f>
        <v/>
      </c>
      <c r="BW197" s="693" t="str">
        <f>IF(AJ197="","",AJ197*References!$B$47)</f>
        <v/>
      </c>
      <c r="BX197" s="682">
        <f>IF(AK197="","",AK197*References!$B$47)</f>
        <v>0</v>
      </c>
      <c r="BZ197" s="692">
        <f t="shared" si="93"/>
        <v>0</v>
      </c>
      <c r="CA197" s="693">
        <f t="shared" si="94"/>
        <v>0</v>
      </c>
      <c r="CB197" s="693" t="str">
        <f t="shared" si="95"/>
        <v/>
      </c>
      <c r="CC197" s="693" t="str">
        <f t="shared" si="96"/>
        <v/>
      </c>
      <c r="CD197" s="682" t="str">
        <f t="shared" si="97"/>
        <v/>
      </c>
    </row>
    <row r="198" spans="2:82" x14ac:dyDescent="0.2">
      <c r="B198" s="669">
        <v>193</v>
      </c>
      <c r="C198" s="250" t="str">
        <f>IF('Customer Inputs'!$C208="","",'Customer Inputs'!$C208)</f>
        <v/>
      </c>
      <c r="D198" s="250" t="str">
        <f>IF(OR('Customer Inputs'!E208="",'Customer Inputs'!E208="No"),"",IF(F198="YES",References!$H$13,References!$H$12))</f>
        <v/>
      </c>
      <c r="E198" s="250" t="str">
        <f>IF(C198="","",'Customer Inputs'!$W208)</f>
        <v/>
      </c>
      <c r="F198" s="250" t="str">
        <f>IF(OR('Customer Inputs'!T208="",'Customer Inputs'!T208="No"),"","Yes")</f>
        <v/>
      </c>
      <c r="G198" s="251" t="str">
        <f>IF(C198="","",'Customer Inputs'!$M208)</f>
        <v/>
      </c>
      <c r="H198" s="251" t="str">
        <f t="shared" si="70"/>
        <v/>
      </c>
      <c r="I198" s="251" t="str">
        <f>IF(C198="","",'Customer Inputs'!$K208)</f>
        <v/>
      </c>
      <c r="J198" s="251" t="str">
        <f t="shared" si="71"/>
        <v/>
      </c>
      <c r="K198" s="251" t="str">
        <f t="shared" si="72"/>
        <v/>
      </c>
      <c r="L198" s="251" t="str">
        <f>IF(OR(D198="",'Customer Inputs'!$L208=""),"",'Customer Inputs'!$L208)</f>
        <v/>
      </c>
      <c r="M198" s="251" t="str">
        <f>IF(AND(C198="",D198=""),"",'Customer Inputs'!$AD208)</f>
        <v/>
      </c>
      <c r="N198" s="251" t="str">
        <f t="shared" si="73"/>
        <v/>
      </c>
      <c r="O198" s="690" t="str">
        <f>IF(AND(C198="",D198=""),"",'Customer Inputs'!$AB208)</f>
        <v/>
      </c>
      <c r="P198" s="251" t="str">
        <f>IF(OR(AA198=0,AA198&lt;0),"",IF(OR(C198="L734",C198="L734-P",C198="L744",C198="L744-P"),'Customer Inputs'!AB208,O198))</f>
        <v/>
      </c>
      <c r="Q198" s="251" t="str">
        <f t="shared" si="74"/>
        <v/>
      </c>
      <c r="R198" s="252" t="str">
        <f>IF(AND(C198="",D198=""),"",INDEX(References!$E$4:$E$65,MATCH('Customer Inputs'!$T$6,References!$D$4:$D$65,0)))</f>
        <v/>
      </c>
      <c r="S198" s="672" t="str">
        <f t="shared" ref="S198:S205" si="101">IF(AND(C198="",D198=""),"",IF(ISERROR(VLOOKUP(D198,LC_Table,2,FALSE)),0,VLOOKUP(D198,LC_Table,2,FALSE)))</f>
        <v/>
      </c>
      <c r="T198" s="673" t="str">
        <f t="shared" si="75"/>
        <v/>
      </c>
      <c r="U198" s="674" t="str">
        <f>IF(OR(M198=0,O198=0,'Customer Inputs'!Q208="",R198=0),"","PASS")</f>
        <v/>
      </c>
      <c r="V198" s="674" t="str">
        <f>IF(ADMIN!AE198="YES","YES",IF(ADMIN!AE198="NO","NO",""))</f>
        <v/>
      </c>
      <c r="W198" s="674" t="str">
        <f t="shared" si="76"/>
        <v/>
      </c>
      <c r="X198" s="674" t="str">
        <f t="shared" si="77"/>
        <v/>
      </c>
      <c r="Y198" s="674" t="str">
        <f t="shared" si="78"/>
        <v/>
      </c>
      <c r="Z198" s="255" t="str">
        <f>IF(AND(C198="",D198=""),"",IF(C198="",INDEX(References!$J$4:$J$13,MATCH(Calculations!$D198,References!H$4:$H$13,0)),(INDEX(References!$J$4:$J$13,MATCH(Calculations!$C198,References!H$4:$H$13,0)))))</f>
        <v/>
      </c>
      <c r="AA198" s="675" t="str">
        <f t="shared" si="79"/>
        <v/>
      </c>
      <c r="AB198" s="256" t="str">
        <f t="shared" si="80"/>
        <v/>
      </c>
      <c r="AC198" s="676" t="str">
        <f>IF(OR(C198="",I198=""),"",IF(U198="PASS",ROUND(AA198/X198,References!$B$23),IF(NOT(V198="YES"),0,ROUND(AA198/X198,References!$B$23))))</f>
        <v/>
      </c>
      <c r="AD198" s="676" t="str">
        <f>IF(AND(C198="",D198=""),"",IF(OR(D198=0,L198=0,Y198=""),0,ROUND(AB198/Y198,References!$B$23)))</f>
        <v/>
      </c>
      <c r="AE198" s="256" t="str">
        <f>IF(OR(C198="",I198=""),"",IF(U198="PASS",ROUND(AC198*X198,References!$B$23),IF(NOT(V198="YES"),0,ROUND(AC198*X198,References!$B$23))))</f>
        <v/>
      </c>
      <c r="AF198" s="256" t="str">
        <f>IF(AND(C198="",D198=""),"",IF(OR(D198=0,L198=0,Y198=""),0,ROUND(AD198*Y198,References!$B$23)))</f>
        <v/>
      </c>
      <c r="AG198" s="257" t="str">
        <f>IF(AND(C198="",D198=""),"",IF(C198="",INDEX(References!$K$4:$K$13,MATCH(Calculations!$D198,References!$H$4:$H$13,0)),INDEX(References!$K$4:$K$13,MATCH(Calculations!C198,References!$H$4:$H$13,0))))</f>
        <v/>
      </c>
      <c r="AH198" s="256" t="str">
        <f t="shared" si="98"/>
        <v/>
      </c>
      <c r="AI198" s="256" t="str">
        <f t="shared" si="99"/>
        <v/>
      </c>
      <c r="AJ198" s="257" t="str">
        <f>IF(OR(C198="",I198=""),"",IF(U198="PASS",ROUND(AH198/X198,References!$B$22),IF(NOT(V198="YES"),0,ROUND(AH198/X198,References!$B$22))))</f>
        <v/>
      </c>
      <c r="AK198" s="257">
        <f>IF(OR(D198="",L198=""),0,ROUND(AI198/Y198,References!$B$22))</f>
        <v>0</v>
      </c>
      <c r="AL198" s="258">
        <f>IF(OR(C198="",I198=""),0,IF(U198="PASS",ROUND(AJ198*X198,References!$B$22)))</f>
        <v>0</v>
      </c>
      <c r="AM198" s="258">
        <f>IF(OR(D198="",L198=""),0,IF(U198="PASS",ROUND(AK198*Y198,References!$B$22)))</f>
        <v>0</v>
      </c>
      <c r="AN198" s="258" t="str">
        <f t="shared" si="81"/>
        <v/>
      </c>
      <c r="AO198" s="259" t="str">
        <f>IF(D198="","",IF('Customer Information'!$L$15="Yes",(INDEX(References!$H$4:$AG$13,MATCH(Calculations!D198,References!$H$4:$H$13,0),25)),IF('Customer Information'!$L$15="No",(INDEX(References!$H$4:$AG$13,MATCH(Calculations!D198,References!$H$4:$H$13,0),24)))))</f>
        <v/>
      </c>
      <c r="AP198" s="541" t="str">
        <f>IF(C198="","",IF('Customer Information'!$L$15="Yes",(INDEX(References!$H$4:$AG$13,MATCH(Calculations!C198,References!$H$4:$H$13,0),25)),IF('Customer Information'!$L$15="No",(INDEX(References!$H$4:$AG$13,MATCH(Calculations!C198,References!$H$4:$H$13,0),24)))))</f>
        <v/>
      </c>
      <c r="AQ198" s="677" t="str">
        <f t="shared" si="82"/>
        <v/>
      </c>
      <c r="AR198" s="541" t="str">
        <f t="shared" si="83"/>
        <v/>
      </c>
      <c r="AS198" s="541">
        <f>IF(D198="",0,INDEX(References!$AG$4:$AG$13,MATCH(D198,References!$H$4:$H$13,0)))</f>
        <v>0</v>
      </c>
      <c r="AT198" s="541">
        <f>IF(C198="",0,INDEX(References!$AG$4:$AG$12,MATCH(C198,References!$H$4:$H$12,0)))</f>
        <v>0</v>
      </c>
      <c r="AU198" s="677" t="str">
        <f t="shared" si="84"/>
        <v/>
      </c>
      <c r="AV198" s="541" t="str">
        <f t="shared" si="85"/>
        <v/>
      </c>
      <c r="AW198" s="678" t="str">
        <f t="shared" si="86"/>
        <v/>
      </c>
      <c r="AX198" s="249"/>
      <c r="AY198" s="679" t="str">
        <f>IF(C198="","",INDEX(References!$I$4:$I$13,MATCH(Calculations!C198,References!$H$4:$H$13,0)))</f>
        <v/>
      </c>
      <c r="AZ198" s="680" t="str">
        <f>IF(C198="","",INDEX(References!$M$4:$M$13,MATCH(Calculations!C198,References!$H$4:$H$13,0)))</f>
        <v/>
      </c>
      <c r="BA198" s="680" t="str">
        <f>IF(C198="","",INDEX(References!$N$4:$N$13,MATCH(Calculations!C198,References!$H$4:$H$13,0)))</f>
        <v/>
      </c>
      <c r="BB198" s="681" t="str">
        <f>IF(C198="","",(AC198*AY198)/(1-INDEX(References!$O$4:$O$13,MATCH(Calculations!C198,References!$H$4:$H$13,0)))*((1-AZ198)*(1+BA198)))</f>
        <v/>
      </c>
      <c r="BC198" s="682" t="str">
        <f>IF(C198="","",(AJ198/(1-INDEX(References!$P$4:$P$13,MATCH(Calculations!C198,References!$H$4:$H$13,0)))*((1-AZ198)*(1+BA198))))</f>
        <v/>
      </c>
      <c r="BE198" s="683" t="str">
        <f>IF(D198="","",(INDEX(References!$I$4:$I$13,MATCH(Calculations!D198,References!$H$4:$H$13,0))))</f>
        <v/>
      </c>
      <c r="BF198" s="680" t="str">
        <f>IF(D198="","",INDEX(References!$M$4:$M$13,MATCH(Calculations!D198,References!$H$4:$H$13,0)))</f>
        <v/>
      </c>
      <c r="BG198" s="680" t="str">
        <f>IF(D198="","",INDEX(References!$N$4:$N$13,MATCH(Calculations!D198,References!$H$4:$H$13,0)))</f>
        <v/>
      </c>
      <c r="BH198" s="681" t="str">
        <f>IF(D198="","",(AD198*BE198)/(1-INDEX(References!$O$4:$O$13,MATCH(Calculations!D198,References!$H$4:$H$13,0)))*((1-BF198)*(1+BG198)))</f>
        <v/>
      </c>
      <c r="BI198" s="682" t="str">
        <f>IF(D198="","",AK198/(1-INDEX(References!$P$4:$P$13,MATCH(Calculations!D198,References!$H$4:$H$13,0)))*((1-BF198)*(1+BG198)))</f>
        <v/>
      </c>
      <c r="BK198" s="679" t="str">
        <f t="shared" si="87"/>
        <v/>
      </c>
      <c r="BL198" s="680" t="str">
        <f t="shared" si="88"/>
        <v/>
      </c>
      <c r="BM198" s="680" t="str">
        <f>IF(OR(C198="",I198=""),"",IF(U198="PASS",ROUND(BK198/X198,References!$B$22),IF(NOT(V198="YES"),0,ROUND(BK198/X198,References!$B$22))))</f>
        <v/>
      </c>
      <c r="BN198" s="680">
        <f>IF(OR(D198="",L198=""),0,ROUND(BL198/Y198,References!$B$22))</f>
        <v>0</v>
      </c>
      <c r="BO198" s="684" t="str">
        <f>IF(AND(C198="",D198=""),"",IF(C198="",INDEX(References!#REF!,MATCH(Calculations!$D198,References!#REF!,0)),(INDEX(References!$L$4:$L$13,MATCH(Calculations!$C198,References!$H$4:$H$13,0)))))</f>
        <v/>
      </c>
      <c r="BP198" s="684" t="str">
        <f t="shared" si="89"/>
        <v/>
      </c>
      <c r="BQ198" s="684" t="str">
        <f t="shared" si="90"/>
        <v/>
      </c>
      <c r="BR198" s="684" t="str">
        <f t="shared" si="91"/>
        <v/>
      </c>
      <c r="BS198" s="691" t="str">
        <f t="shared" si="92"/>
        <v/>
      </c>
      <c r="BU198" s="692" t="str">
        <f>IF(AH198="","",AH198*References!$B$47)</f>
        <v/>
      </c>
      <c r="BV198" s="693" t="str">
        <f>IF(AI198="","",AI198*References!$B$47)</f>
        <v/>
      </c>
      <c r="BW198" s="693" t="str">
        <f>IF(AJ198="","",AJ198*References!$B$47)</f>
        <v/>
      </c>
      <c r="BX198" s="682">
        <f>IF(AK198="","",AK198*References!$B$47)</f>
        <v>0</v>
      </c>
      <c r="BZ198" s="692">
        <f t="shared" si="93"/>
        <v>0</v>
      </c>
      <c r="CA198" s="693">
        <f t="shared" si="94"/>
        <v>0</v>
      </c>
      <c r="CB198" s="693" t="str">
        <f t="shared" si="95"/>
        <v/>
      </c>
      <c r="CC198" s="693" t="str">
        <f t="shared" si="96"/>
        <v/>
      </c>
      <c r="CD198" s="682" t="str">
        <f t="shared" si="97"/>
        <v/>
      </c>
    </row>
    <row r="199" spans="2:82" x14ac:dyDescent="0.2">
      <c r="B199" s="669">
        <v>194</v>
      </c>
      <c r="C199" s="250" t="str">
        <f>IF('Customer Inputs'!$C209="","",'Customer Inputs'!$C209)</f>
        <v/>
      </c>
      <c r="D199" s="250" t="str">
        <f>IF(OR('Customer Inputs'!E209="",'Customer Inputs'!E209="No"),"",IF(F199="YES",References!$H$13,References!$H$12))</f>
        <v/>
      </c>
      <c r="E199" s="250" t="str">
        <f>IF(C199="","",'Customer Inputs'!$W209)</f>
        <v/>
      </c>
      <c r="F199" s="250" t="str">
        <f>IF(OR('Customer Inputs'!T209="",'Customer Inputs'!T209="No"),"","Yes")</f>
        <v/>
      </c>
      <c r="G199" s="251" t="str">
        <f>IF(C199="","",'Customer Inputs'!$M209)</f>
        <v/>
      </c>
      <c r="H199" s="251" t="str">
        <f t="shared" ref="H199:H205" si="102">IF(OR(AA199=0,AA199&lt;0),"",G199)</f>
        <v/>
      </c>
      <c r="I199" s="251" t="str">
        <f>IF(C199="","",'Customer Inputs'!$K209)</f>
        <v/>
      </c>
      <c r="J199" s="251" t="str">
        <f t="shared" ref="J199:J205" si="103">IF(T199&lt;0,"",I199)</f>
        <v/>
      </c>
      <c r="K199" s="251" t="str">
        <f t="shared" ref="K199:K205" si="104">IF(OR(G199="",I199=""),"",G199*I199)</f>
        <v/>
      </c>
      <c r="L199" s="251" t="str">
        <f>IF(OR(D199="",'Customer Inputs'!$L209=""),"",'Customer Inputs'!$L209)</f>
        <v/>
      </c>
      <c r="M199" s="251" t="str">
        <f>IF(AND(C199="",D199=""),"",'Customer Inputs'!$AD209)</f>
        <v/>
      </c>
      <c r="N199" s="251" t="str">
        <f t="shared" ref="N199:N205" si="105">IF(OR(AA199&lt;0,AA199=0),"",M199)</f>
        <v/>
      </c>
      <c r="O199" s="690" t="str">
        <f>IF(AND(C199="",D199=""),"",'Customer Inputs'!$AB209)</f>
        <v/>
      </c>
      <c r="P199" s="251" t="str">
        <f>IF(OR(AA199=0,AA199&lt;0),"",IF(OR(C199="L734",C199="L734-P",C199="L744",C199="L744-P"),'Customer Inputs'!AB209,O199))</f>
        <v/>
      </c>
      <c r="Q199" s="251" t="str">
        <f t="shared" ref="Q199:Q205" si="106">IF(OR(M199="",O199=""),"",M199*O199)</f>
        <v/>
      </c>
      <c r="R199" s="252" t="str">
        <f>IF(AND(C199="",D199=""),"",INDEX(References!$E$4:$E$65,MATCH('Customer Inputs'!$T$6,References!$D$4:$D$65,0)))</f>
        <v/>
      </c>
      <c r="S199" s="672" t="str">
        <f t="shared" si="101"/>
        <v/>
      </c>
      <c r="T199" s="673" t="str">
        <f t="shared" ref="T199:T205" si="107">IF(OR(C199="",M199="",O199=""),"",M199*O199-G199*I199)</f>
        <v/>
      </c>
      <c r="U199" s="674" t="str">
        <f>IF(OR(M199=0,O199=0,'Customer Inputs'!Q209="",R199=0),"","PASS")</f>
        <v/>
      </c>
      <c r="V199" s="674" t="str">
        <f>IF(ADMIN!AE199="YES","YES",IF(ADMIN!AE199="NO","NO",""))</f>
        <v/>
      </c>
      <c r="W199" s="674" t="str">
        <f t="shared" ref="W199:W205" si="108">IF(AND(C199="",D199=""),"",IF(OR(V199="YES",U199="PASS"),$O199,0))</f>
        <v/>
      </c>
      <c r="X199" s="674" t="str">
        <f t="shared" ref="X199:X205" si="109">IF(C199="","",IF(OR(V199="YES",U199="PASS"),$I199,0))</f>
        <v/>
      </c>
      <c r="Y199" s="674" t="str">
        <f t="shared" ref="Y199:Y205" si="110">L199</f>
        <v/>
      </c>
      <c r="Z199" s="255" t="str">
        <f>IF(AND(C199="",D199=""),"",IF(C199="",INDEX(References!$J$4:$J$13,MATCH(Calculations!$D199,References!H$4:$H$13,0)),(INDEX(References!$J$4:$J$13,MATCH(Calculations!$C199,References!H$4:$H$13,0)))))</f>
        <v/>
      </c>
      <c r="AA199" s="675" t="str">
        <f t="shared" ref="AA199:AA205" si="111">IF(C199="","",IF(U199="PASS",IF(F199="YES",(1-S199)*Z199*T199/1000,Z199*T199/1000),IF(NOT(V199="YES"),0,IF(OR(C199=0,I199=0),0,IF(F199="YES",(1-S199)*Z199*T199/1000,Z199*T199/1000)))))</f>
        <v/>
      </c>
      <c r="AB199" s="256" t="str">
        <f t="shared" ref="AB199:AB205" si="112">IF(AND(C199="",D199=""),"",IF(OR(D199="",L199=""),0,IF(C199="",S199*Z199*(M199*O199)/1000,IF(F199="Yes",0,S199*Z199*(G199*I199)/1000))))</f>
        <v/>
      </c>
      <c r="AC199" s="676" t="str">
        <f>IF(OR(C199="",I199=""),"",IF(U199="PASS",ROUND(AA199/X199,References!$B$23),IF(NOT(V199="YES"),0,ROUND(AA199/X199,References!$B$23))))</f>
        <v/>
      </c>
      <c r="AD199" s="676" t="str">
        <f>IF(AND(C199="",D199=""),"",IF(OR(D199=0,L199=0,Y199=""),0,ROUND(AB199/Y199,References!$B$23)))</f>
        <v/>
      </c>
      <c r="AE199" s="256" t="str">
        <f>IF(OR(C199="",I199=""),"",IF(U199="PASS",ROUND(AC199*X199,References!$B$23),IF(NOT(V199="YES"),0,ROUND(AC199*X199,References!$B$23))))</f>
        <v/>
      </c>
      <c r="AF199" s="256" t="str">
        <f>IF(AND(C199="",D199=""),"",IF(OR(D199=0,L199=0,Y199=""),0,ROUND(AD199*Y199,References!$B$23)))</f>
        <v/>
      </c>
      <c r="AG199" s="257" t="str">
        <f>IF(AND(C199="",D199=""),"",IF(C199="",INDEX(References!$K$4:$K$13,MATCH(Calculations!$D199,References!$H$4:$H$13,0)),INDEX(References!$K$4:$K$13,MATCH(Calculations!C199,References!$H$4:$H$13,0))))</f>
        <v/>
      </c>
      <c r="AH199" s="256" t="str">
        <f t="shared" si="98"/>
        <v/>
      </c>
      <c r="AI199" s="256" t="str">
        <f t="shared" si="99"/>
        <v/>
      </c>
      <c r="AJ199" s="257" t="str">
        <f>IF(OR(C199="",I199=""),"",IF(U199="PASS",ROUND(AH199/X199,References!$B$22),IF(NOT(V199="YES"),0,ROUND(AH199/X199,References!$B$22))))</f>
        <v/>
      </c>
      <c r="AK199" s="257">
        <f>IF(OR(D199="",L199=""),0,ROUND(AI199/Y199,References!$B$22))</f>
        <v>0</v>
      </c>
      <c r="AL199" s="258">
        <f>IF(OR(C199="",I199=""),0,IF(U199="PASS",ROUND(AJ199*X199,References!$B$22)))</f>
        <v>0</v>
      </c>
      <c r="AM199" s="258">
        <f>IF(OR(D199="",L199=""),0,IF(U199="PASS",ROUND(AK199*Y199,References!$B$22)))</f>
        <v>0</v>
      </c>
      <c r="AN199" s="258" t="str">
        <f t="shared" ref="AN199:AN205" si="113">IF(AND(AL199=0,AM199=0),"",AM199+AL199)</f>
        <v/>
      </c>
      <c r="AO199" s="259" t="str">
        <f>IF(D199="","",IF('Customer Information'!$L$15="Yes",(INDEX(References!$H$4:$AG$13,MATCH(Calculations!D199,References!$H$4:$H$13,0),25)),IF('Customer Information'!$L$15="No",(INDEX(References!$H$4:$AG$13,MATCH(Calculations!D199,References!$H$4:$H$13,0),24)))))</f>
        <v/>
      </c>
      <c r="AP199" s="541" t="str">
        <f>IF(C199="","",IF('Customer Information'!$L$15="Yes",(INDEX(References!$H$4:$AG$13,MATCH(Calculations!C199,References!$H$4:$H$13,0),25)),IF('Customer Information'!$L$15="No",(INDEX(References!$H$4:$AG$13,MATCH(Calculations!C199,References!$H$4:$H$13,0),24)))))</f>
        <v/>
      </c>
      <c r="AQ199" s="677" t="str">
        <f t="shared" ref="AQ199:AQ205" si="114">IF(D199="","",AO199*AM199)</f>
        <v/>
      </c>
      <c r="AR199" s="541" t="str">
        <f t="shared" ref="AR199:AR205" si="115">IF(C199="","",AP199*AL199)</f>
        <v/>
      </c>
      <c r="AS199" s="541">
        <f>IF(D199="",0,INDEX(References!$AG$4:$AG$13,MATCH(D199,References!$H$4:$H$13,0)))</f>
        <v>0</v>
      </c>
      <c r="AT199" s="541">
        <f>IF(C199="",0,INDEX(References!$AG$4:$AG$12,MATCH(C199,References!$H$4:$H$12,0)))</f>
        <v>0</v>
      </c>
      <c r="AU199" s="677" t="str">
        <f t="shared" ref="AU199:AU205" si="116">IF(D199="","",IF(AS199*L199&gt;AQ199,AQ199,AS199*L199))</f>
        <v/>
      </c>
      <c r="AV199" s="541" t="str">
        <f t="shared" ref="AV199:AV205" si="117">IF(C199="","",IF(AT199*I199&gt;AR199,AR199,AT199*I199))</f>
        <v/>
      </c>
      <c r="AW199" s="678" t="str">
        <f t="shared" ref="AW199:AW205" si="118">IF(AU199="",AV199,IF(AV199="",AU199,AU199+AV199))</f>
        <v/>
      </c>
      <c r="AX199" s="249"/>
      <c r="AY199" s="679" t="str">
        <f>IF(C199="","",INDEX(References!$I$4:$I$13,MATCH(Calculations!C199,References!$H$4:$H$13,0)))</f>
        <v/>
      </c>
      <c r="AZ199" s="680" t="str">
        <f>IF(C199="","",INDEX(References!$M$4:$M$13,MATCH(Calculations!C199,References!$H$4:$H$13,0)))</f>
        <v/>
      </c>
      <c r="BA199" s="680" t="str">
        <f>IF(C199="","",INDEX(References!$N$4:$N$13,MATCH(Calculations!C199,References!$H$4:$H$13,0)))</f>
        <v/>
      </c>
      <c r="BB199" s="681" t="str">
        <f>IF(C199="","",(AC199*AY199)/(1-INDEX(References!$O$4:$O$13,MATCH(Calculations!C199,References!$H$4:$H$13,0)))*((1-AZ199)*(1+BA199)))</f>
        <v/>
      </c>
      <c r="BC199" s="682" t="str">
        <f>IF(C199="","",(AJ199/(1-INDEX(References!$P$4:$P$13,MATCH(Calculations!C199,References!$H$4:$H$13,0)))*((1-AZ199)*(1+BA199))))</f>
        <v/>
      </c>
      <c r="BE199" s="683" t="str">
        <f>IF(D199="","",(INDEX(References!$I$4:$I$13,MATCH(Calculations!D199,References!$H$4:$H$13,0))))</f>
        <v/>
      </c>
      <c r="BF199" s="680" t="str">
        <f>IF(D199="","",INDEX(References!$M$4:$M$13,MATCH(Calculations!D199,References!$H$4:$H$13,0)))</f>
        <v/>
      </c>
      <c r="BG199" s="680" t="str">
        <f>IF(D199="","",INDEX(References!$N$4:$N$13,MATCH(Calculations!D199,References!$H$4:$H$13,0)))</f>
        <v/>
      </c>
      <c r="BH199" s="681" t="str">
        <f>IF(D199="","",(AD199*BE199)/(1-INDEX(References!$O$4:$O$13,MATCH(Calculations!D199,References!$H$4:$H$13,0)))*((1-BF199)*(1+BG199)))</f>
        <v/>
      </c>
      <c r="BI199" s="682" t="str">
        <f>IF(D199="","",AK199/(1-INDEX(References!$P$4:$P$13,MATCH(Calculations!D199,References!$H$4:$H$13,0)))*((1-BF199)*(1+BG199)))</f>
        <v/>
      </c>
      <c r="BK199" s="679" t="str">
        <f t="shared" ref="BK199:BK205" si="119">IF(OR(C199="",I199=""),"",IF(U199="PASS",IF(F199="Yes",((1-S199)*R199*(M199*O199)/1000)-((1-S199)*R199*(G199*I199)/1000),(T199/1000)*R199),IF(NOT(V199="YES"),0,IF(F199="Yes",((1-S199)*R199*(M199*O199)/1000)-((1-S199)*R199*(G199*I199)/1000),(T199/1000)*R199))))</f>
        <v/>
      </c>
      <c r="BL199" s="680" t="str">
        <f t="shared" ref="BL199:BL203" si="120">IF(OR(D199="",L199=""),"",IF(C199="",(S199*(M199*O199)/1000)*R199,IF(F199="Yes",0,(S199*(G199*I199)/1000)*R199)))</f>
        <v/>
      </c>
      <c r="BM199" s="680" t="str">
        <f>IF(OR(C199="",I199=""),"",IF(U199="PASS",ROUND(BK199/X199,References!$B$22),IF(NOT(V199="YES"),0,ROUND(BK199/X199,References!$B$22))))</f>
        <v/>
      </c>
      <c r="BN199" s="680">
        <f>IF(OR(D199="",L199=""),0,ROUND(BL199/Y199,References!$B$22))</f>
        <v>0</v>
      </c>
      <c r="BO199" s="684" t="str">
        <f>IF(AND(C199="",D199=""),"",IF(C199="",INDEX(References!#REF!,MATCH(Calculations!$D199,References!#REF!,0)),(INDEX(References!$L$4:$L$13,MATCH(Calculations!$C199,References!$H$4:$H$13,0)))))</f>
        <v/>
      </c>
      <c r="BP199" s="684" t="str">
        <f t="shared" ref="BP199:BP203" si="121">IF(OR(BK199="",$BO$6=""),"",BK199*$BO$6)</f>
        <v/>
      </c>
      <c r="BQ199" s="684" t="str">
        <f t="shared" ref="BQ199:BQ203" si="122">IF(OR(BL199="",$BO$6=""),"",BL199*$BO$6)</f>
        <v/>
      </c>
      <c r="BR199" s="684" t="str">
        <f t="shared" ref="BR199:BR203" si="123">IF(OR(BM199="",$BO$6=""),"",BM199*$BO$6)</f>
        <v/>
      </c>
      <c r="BS199" s="691" t="str">
        <f t="shared" ref="BS199:BS205" si="124">IF(OR(BN199="",$BO199=""),"",BN199*$BO$6)</f>
        <v/>
      </c>
      <c r="BU199" s="692" t="str">
        <f>IF(AH199="","",AH199*References!$B$47)</f>
        <v/>
      </c>
      <c r="BV199" s="693" t="str">
        <f>IF(AI199="","",AI199*References!$B$47)</f>
        <v/>
      </c>
      <c r="BW199" s="693" t="str">
        <f>IF(AJ199="","",AJ199*References!$B$47)</f>
        <v/>
      </c>
      <c r="BX199" s="682">
        <f>IF(AK199="","",AK199*References!$B$47)</f>
        <v>0</v>
      </c>
      <c r="BZ199" s="692">
        <f t="shared" ref="BZ199:BZ203" si="125">IF(OR(BP199="",BU199=""),0,BP199+BU199)</f>
        <v>0</v>
      </c>
      <c r="CA199" s="693">
        <f t="shared" ref="CA199:CA203" si="126">IF(OR(BQ199="",BV199=""),0,BQ199+BV199)</f>
        <v>0</v>
      </c>
      <c r="CB199" s="693" t="str">
        <f t="shared" ref="CB199:CB203" si="127">IF(OR(BR199="",BW199=""),"",BR199+BW199)</f>
        <v/>
      </c>
      <c r="CC199" s="693" t="str">
        <f t="shared" ref="CC199:CC203" si="128">IF(OR(BS199="",BX199=""),"",BS199+BX199)</f>
        <v/>
      </c>
      <c r="CD199" s="682" t="str">
        <f t="shared" ref="CD199:CD203" si="129">IF(AND(BZ199=0,CA199=0),"",BZ199+CA199)</f>
        <v/>
      </c>
    </row>
    <row r="200" spans="2:82" x14ac:dyDescent="0.2">
      <c r="B200" s="669">
        <v>195</v>
      </c>
      <c r="C200" s="250" t="str">
        <f>IF('Customer Inputs'!$C210="","",'Customer Inputs'!$C210)</f>
        <v/>
      </c>
      <c r="D200" s="250" t="str">
        <f>IF(OR('Customer Inputs'!E210="",'Customer Inputs'!E210="No"),"",IF(F200="YES",References!$H$13,References!$H$12))</f>
        <v/>
      </c>
      <c r="E200" s="250" t="str">
        <f>IF(C200="","",'Customer Inputs'!$W210)</f>
        <v/>
      </c>
      <c r="F200" s="250" t="str">
        <f>IF(OR('Customer Inputs'!T210="",'Customer Inputs'!T210="No"),"","Yes")</f>
        <v/>
      </c>
      <c r="G200" s="251" t="str">
        <f>IF(C200="","",'Customer Inputs'!$M210)</f>
        <v/>
      </c>
      <c r="H200" s="251" t="str">
        <f t="shared" si="102"/>
        <v/>
      </c>
      <c r="I200" s="251" t="str">
        <f>IF(C200="","",'Customer Inputs'!$K210)</f>
        <v/>
      </c>
      <c r="J200" s="251" t="str">
        <f t="shared" si="103"/>
        <v/>
      </c>
      <c r="K200" s="251" t="str">
        <f t="shared" si="104"/>
        <v/>
      </c>
      <c r="L200" s="251" t="str">
        <f>IF(OR(D200="",'Customer Inputs'!$L210=""),"",'Customer Inputs'!$L210)</f>
        <v/>
      </c>
      <c r="M200" s="251" t="str">
        <f>IF(AND(C200="",D200=""),"",'Customer Inputs'!$AD210)</f>
        <v/>
      </c>
      <c r="N200" s="251" t="str">
        <f t="shared" si="105"/>
        <v/>
      </c>
      <c r="O200" s="690" t="str">
        <f>IF(AND(C200="",D200=""),"",'Customer Inputs'!$AB210)</f>
        <v/>
      </c>
      <c r="P200" s="251" t="str">
        <f>IF(OR(AA200=0,AA200&lt;0),"",IF(OR(C200="L734",C200="L734-P",C200="L744",C200="L744-P"),'Customer Inputs'!AB210,O200))</f>
        <v/>
      </c>
      <c r="Q200" s="251" t="str">
        <f t="shared" si="106"/>
        <v/>
      </c>
      <c r="R200" s="252" t="str">
        <f>IF(AND(C200="",D200=""),"",INDEX(References!$E$4:$E$65,MATCH('Customer Inputs'!$T$6,References!$D$4:$D$65,0)))</f>
        <v/>
      </c>
      <c r="S200" s="672" t="str">
        <f t="shared" si="101"/>
        <v/>
      </c>
      <c r="T200" s="673" t="str">
        <f t="shared" si="107"/>
        <v/>
      </c>
      <c r="U200" s="674" t="str">
        <f>IF(OR(M200=0,O200=0,'Customer Inputs'!Q210="",R200=0),"","PASS")</f>
        <v/>
      </c>
      <c r="V200" s="674" t="str">
        <f>IF(ADMIN!AE200="YES","YES",IF(ADMIN!AE200="NO","NO",""))</f>
        <v/>
      </c>
      <c r="W200" s="674" t="str">
        <f t="shared" si="108"/>
        <v/>
      </c>
      <c r="X200" s="674" t="str">
        <f t="shared" si="109"/>
        <v/>
      </c>
      <c r="Y200" s="674" t="str">
        <f t="shared" si="110"/>
        <v/>
      </c>
      <c r="Z200" s="255" t="str">
        <f>IF(AND(C200="",D200=""),"",IF(C200="",INDEX(References!$J$4:$J$13,MATCH(Calculations!$D200,References!H$4:$H$13,0)),(INDEX(References!$J$4:$J$13,MATCH(Calculations!$C200,References!H$4:$H$13,0)))))</f>
        <v/>
      </c>
      <c r="AA200" s="675" t="str">
        <f t="shared" si="111"/>
        <v/>
      </c>
      <c r="AB200" s="256" t="str">
        <f t="shared" si="112"/>
        <v/>
      </c>
      <c r="AC200" s="676" t="str">
        <f>IF(OR(C200="",I200=""),"",IF(U200="PASS",ROUND(AA200/X200,References!$B$23),IF(NOT(V200="YES"),0,ROUND(AA200/X200,References!$B$23))))</f>
        <v/>
      </c>
      <c r="AD200" s="676" t="str">
        <f>IF(AND(C200="",D200=""),"",IF(OR(D200=0,L200=0,Y200=""),0,ROUND(AB200/Y200,References!$B$23)))</f>
        <v/>
      </c>
      <c r="AE200" s="256" t="str">
        <f>IF(OR(C200="",I200=""),"",IF(U200="PASS",ROUND(AC200*X200,References!$B$23),IF(NOT(V200="YES"),0,ROUND(AC200*X200,References!$B$23))))</f>
        <v/>
      </c>
      <c r="AF200" s="256" t="str">
        <f>IF(AND(C200="",D200=""),"",IF(OR(D200=0,L200=0,Y200=""),0,ROUND(AD200*Y200,References!$B$23)))</f>
        <v/>
      </c>
      <c r="AG200" s="257" t="str">
        <f>IF(AND(C200="",D200=""),"",IF(C200="",INDEX(References!$K$4:$K$13,MATCH(Calculations!$D200,References!$H$4:$H$13,0)),INDEX(References!$K$4:$K$13,MATCH(Calculations!C200,References!$H$4:$H$13,0))))</f>
        <v/>
      </c>
      <c r="AH200" s="256" t="str">
        <f t="shared" si="98"/>
        <v/>
      </c>
      <c r="AI200" s="256" t="str">
        <f t="shared" si="99"/>
        <v/>
      </c>
      <c r="AJ200" s="257" t="str">
        <f>IF(OR(C200="",I200=""),"",IF(U200="PASS",ROUND(AH200/X200,References!$B$22),IF(NOT(V200="YES"),0,ROUND(AH200/X200,References!$B$22))))</f>
        <v/>
      </c>
      <c r="AK200" s="257">
        <f>IF(OR(D200="",L200=""),0,ROUND(AI200/Y200,References!$B$22))</f>
        <v>0</v>
      </c>
      <c r="AL200" s="258">
        <f>IF(OR(C200="",I200=""),0,IF(U200="PASS",ROUND(AJ200*X200,References!$B$22)))</f>
        <v>0</v>
      </c>
      <c r="AM200" s="258">
        <f>IF(OR(D200="",L200=""),0,IF(U200="PASS",ROUND(AK200*Y200,References!$B$22)))</f>
        <v>0</v>
      </c>
      <c r="AN200" s="258" t="str">
        <f t="shared" si="113"/>
        <v/>
      </c>
      <c r="AO200" s="259" t="str">
        <f>IF(D200="","",IF('Customer Information'!$L$15="Yes",(INDEX(References!$H$4:$AG$13,MATCH(Calculations!D200,References!$H$4:$H$13,0),25)),IF('Customer Information'!$L$15="No",(INDEX(References!$H$4:$AG$13,MATCH(Calculations!D200,References!$H$4:$H$13,0),24)))))</f>
        <v/>
      </c>
      <c r="AP200" s="541" t="str">
        <f>IF(C200="","",IF('Customer Information'!$L$15="Yes",(INDEX(References!$H$4:$AG$13,MATCH(Calculations!C200,References!$H$4:$H$13,0),25)),IF('Customer Information'!$L$15="No",(INDEX(References!$H$4:$AG$13,MATCH(Calculations!C200,References!$H$4:$H$13,0),24)))))</f>
        <v/>
      </c>
      <c r="AQ200" s="677" t="str">
        <f t="shared" si="114"/>
        <v/>
      </c>
      <c r="AR200" s="541" t="str">
        <f t="shared" si="115"/>
        <v/>
      </c>
      <c r="AS200" s="541">
        <f>IF(D200="",0,INDEX(References!$AG$4:$AG$13,MATCH(D200,References!$H$4:$H$13,0)))</f>
        <v>0</v>
      </c>
      <c r="AT200" s="541">
        <f>IF(C200="",0,INDEX(References!$AG$4:$AG$12,MATCH(C200,References!$H$4:$H$12,0)))</f>
        <v>0</v>
      </c>
      <c r="AU200" s="677" t="str">
        <f t="shared" si="116"/>
        <v/>
      </c>
      <c r="AV200" s="541" t="str">
        <f t="shared" si="117"/>
        <v/>
      </c>
      <c r="AW200" s="678" t="str">
        <f t="shared" si="118"/>
        <v/>
      </c>
      <c r="AX200" s="249"/>
      <c r="AY200" s="679" t="str">
        <f>IF(C200="","",INDEX(References!$I$4:$I$13,MATCH(Calculations!C200,References!$H$4:$H$13,0)))</f>
        <v/>
      </c>
      <c r="AZ200" s="680" t="str">
        <f>IF(C200="","",INDEX(References!$M$4:$M$13,MATCH(Calculations!C200,References!$H$4:$H$13,0)))</f>
        <v/>
      </c>
      <c r="BA200" s="680" t="str">
        <f>IF(C200="","",INDEX(References!$N$4:$N$13,MATCH(Calculations!C200,References!$H$4:$H$13,0)))</f>
        <v/>
      </c>
      <c r="BB200" s="681" t="str">
        <f>IF(C200="","",(AC200*AY200)/(1-INDEX(References!$O$4:$O$13,MATCH(Calculations!C200,References!$H$4:$H$13,0)))*((1-AZ200)*(1+BA200)))</f>
        <v/>
      </c>
      <c r="BC200" s="682" t="str">
        <f>IF(C200="","",(AJ200/(1-INDEX(References!$P$4:$P$13,MATCH(Calculations!C200,References!$H$4:$H$13,0)))*((1-AZ200)*(1+BA200))))</f>
        <v/>
      </c>
      <c r="BE200" s="683" t="str">
        <f>IF(D200="","",(INDEX(References!$I$4:$I$13,MATCH(Calculations!D200,References!$H$4:$H$13,0))))</f>
        <v/>
      </c>
      <c r="BF200" s="680" t="str">
        <f>IF(D200="","",INDEX(References!$M$4:$M$13,MATCH(Calculations!D200,References!$H$4:$H$13,0)))</f>
        <v/>
      </c>
      <c r="BG200" s="680" t="str">
        <f>IF(D200="","",INDEX(References!$N$4:$N$13,MATCH(Calculations!D200,References!$H$4:$H$13,0)))</f>
        <v/>
      </c>
      <c r="BH200" s="681" t="str">
        <f>IF(D200="","",(AD200*BE200)/(1-INDEX(References!$O$4:$O$13,MATCH(Calculations!D200,References!$H$4:$H$13,0)))*((1-BF200)*(1+BG200)))</f>
        <v/>
      </c>
      <c r="BI200" s="682" t="str">
        <f>IF(D200="","",AK200/(1-INDEX(References!$P$4:$P$13,MATCH(Calculations!D200,References!$H$4:$H$13,0)))*((1-BF200)*(1+BG200)))</f>
        <v/>
      </c>
      <c r="BK200" s="679" t="str">
        <f t="shared" si="119"/>
        <v/>
      </c>
      <c r="BL200" s="680" t="str">
        <f t="shared" si="120"/>
        <v/>
      </c>
      <c r="BM200" s="680" t="str">
        <f>IF(OR(C200="",I200=""),"",IF(U200="PASS",ROUND(BK200/X200,References!$B$22),IF(NOT(V200="YES"),0,ROUND(BK200/X200,References!$B$22))))</f>
        <v/>
      </c>
      <c r="BN200" s="680">
        <f>IF(OR(D200="",L200=""),0,ROUND(BL200/Y200,References!$B$22))</f>
        <v>0</v>
      </c>
      <c r="BO200" s="684" t="str">
        <f>IF(AND(C200="",D200=""),"",IF(C200="",INDEX(References!#REF!,MATCH(Calculations!$D200,References!#REF!,0)),(INDEX(References!$L$4:$L$13,MATCH(Calculations!$C200,References!$H$4:$H$13,0)))))</f>
        <v/>
      </c>
      <c r="BP200" s="684" t="str">
        <f t="shared" si="121"/>
        <v/>
      </c>
      <c r="BQ200" s="684" t="str">
        <f t="shared" si="122"/>
        <v/>
      </c>
      <c r="BR200" s="684" t="str">
        <f t="shared" si="123"/>
        <v/>
      </c>
      <c r="BS200" s="691" t="str">
        <f t="shared" si="124"/>
        <v/>
      </c>
      <c r="BU200" s="692" t="str">
        <f>IF(AH200="","",AH200*References!$B$47)</f>
        <v/>
      </c>
      <c r="BV200" s="693" t="str">
        <f>IF(AI200="","",AI200*References!$B$47)</f>
        <v/>
      </c>
      <c r="BW200" s="693" t="str">
        <f>IF(AJ200="","",AJ200*References!$B$47)</f>
        <v/>
      </c>
      <c r="BX200" s="682">
        <f>IF(AK200="","",AK200*References!$B$47)</f>
        <v>0</v>
      </c>
      <c r="BZ200" s="692">
        <f t="shared" si="125"/>
        <v>0</v>
      </c>
      <c r="CA200" s="693">
        <f t="shared" si="126"/>
        <v>0</v>
      </c>
      <c r="CB200" s="693" t="str">
        <f t="shared" si="127"/>
        <v/>
      </c>
      <c r="CC200" s="693" t="str">
        <f t="shared" si="128"/>
        <v/>
      </c>
      <c r="CD200" s="682" t="str">
        <f t="shared" si="129"/>
        <v/>
      </c>
    </row>
    <row r="201" spans="2:82" x14ac:dyDescent="0.2">
      <c r="B201" s="669">
        <v>196</v>
      </c>
      <c r="C201" s="250" t="str">
        <f>IF('Customer Inputs'!$C211="","",'Customer Inputs'!$C211)</f>
        <v/>
      </c>
      <c r="D201" s="250" t="str">
        <f>IF(OR('Customer Inputs'!E211="",'Customer Inputs'!E211="No"),"",IF(F201="YES",References!$H$13,References!$H$12))</f>
        <v/>
      </c>
      <c r="E201" s="250" t="str">
        <f>IF(C201="","",'Customer Inputs'!$W211)</f>
        <v/>
      </c>
      <c r="F201" s="250" t="str">
        <f>IF(OR('Customer Inputs'!T211="",'Customer Inputs'!T211="No"),"","Yes")</f>
        <v/>
      </c>
      <c r="G201" s="251" t="str">
        <f>IF(C201="","",'Customer Inputs'!$M211)</f>
        <v/>
      </c>
      <c r="H201" s="251" t="str">
        <f t="shared" si="102"/>
        <v/>
      </c>
      <c r="I201" s="251" t="str">
        <f>IF(C201="","",'Customer Inputs'!$K211)</f>
        <v/>
      </c>
      <c r="J201" s="251" t="str">
        <f t="shared" si="103"/>
        <v/>
      </c>
      <c r="K201" s="251" t="str">
        <f t="shared" si="104"/>
        <v/>
      </c>
      <c r="L201" s="251" t="str">
        <f>IF(OR(D201="",'Customer Inputs'!$L211=""),"",'Customer Inputs'!$L211)</f>
        <v/>
      </c>
      <c r="M201" s="251" t="str">
        <f>IF(AND(C201="",D201=""),"",'Customer Inputs'!$AD211)</f>
        <v/>
      </c>
      <c r="N201" s="251" t="str">
        <f t="shared" si="105"/>
        <v/>
      </c>
      <c r="O201" s="690" t="str">
        <f>IF(AND(C201="",D201=""),"",'Customer Inputs'!$AB211)</f>
        <v/>
      </c>
      <c r="P201" s="251" t="str">
        <f>IF(OR(AA201=0,AA201&lt;0),"",IF(OR(C201="L734",C201="L734-P",C201="L744",C201="L744-P"),'Customer Inputs'!AB211,O201))</f>
        <v/>
      </c>
      <c r="Q201" s="251" t="str">
        <f t="shared" si="106"/>
        <v/>
      </c>
      <c r="R201" s="252" t="str">
        <f>IF(AND(C201="",D201=""),"",INDEX(References!$E$4:$E$65,MATCH('Customer Inputs'!$T$6,References!$D$4:$D$65,0)))</f>
        <v/>
      </c>
      <c r="S201" s="672" t="str">
        <f t="shared" si="101"/>
        <v/>
      </c>
      <c r="T201" s="673" t="str">
        <f t="shared" si="107"/>
        <v/>
      </c>
      <c r="U201" s="674" t="str">
        <f>IF(OR(M201=0,O201=0,'Customer Inputs'!Q211="",R201=0),"","PASS")</f>
        <v/>
      </c>
      <c r="V201" s="674" t="str">
        <f>IF(ADMIN!AE201="YES","YES",IF(ADMIN!AE201="NO","NO",""))</f>
        <v/>
      </c>
      <c r="W201" s="674" t="str">
        <f t="shared" si="108"/>
        <v/>
      </c>
      <c r="X201" s="674" t="str">
        <f t="shared" si="109"/>
        <v/>
      </c>
      <c r="Y201" s="674" t="str">
        <f t="shared" si="110"/>
        <v/>
      </c>
      <c r="Z201" s="255" t="str">
        <f>IF(AND(C201="",D201=""),"",IF(C201="",INDEX(References!$J$4:$J$13,MATCH(Calculations!$D201,References!H$4:$H$13,0)),(INDEX(References!$J$4:$J$13,MATCH(Calculations!$C201,References!H$4:$H$13,0)))))</f>
        <v/>
      </c>
      <c r="AA201" s="675" t="str">
        <f t="shared" si="111"/>
        <v/>
      </c>
      <c r="AB201" s="256" t="str">
        <f t="shared" si="112"/>
        <v/>
      </c>
      <c r="AC201" s="676" t="str">
        <f>IF(OR(C201="",I201=""),"",IF(U201="PASS",ROUND(AA201/X201,References!$B$23),IF(NOT(V201="YES"),0,ROUND(AA201/X201,References!$B$23))))</f>
        <v/>
      </c>
      <c r="AD201" s="676" t="str">
        <f>IF(AND(C201="",D201=""),"",IF(OR(D201=0,L201=0,Y201=""),0,ROUND(AB201/Y201,References!$B$23)))</f>
        <v/>
      </c>
      <c r="AE201" s="256" t="str">
        <f>IF(OR(C201="",I201=""),"",IF(U201="PASS",ROUND(AC201*X201,References!$B$23),IF(NOT(V201="YES"),0,ROUND(AC201*X201,References!$B$23))))</f>
        <v/>
      </c>
      <c r="AF201" s="256" t="str">
        <f>IF(AND(C201="",D201=""),"",IF(OR(D201=0,L201=0,Y201=""),0,ROUND(AD201*Y201,References!$B$23)))</f>
        <v/>
      </c>
      <c r="AG201" s="257" t="str">
        <f>IF(AND(C201="",D201=""),"",IF(C201="",INDEX(References!$K$4:$K$13,MATCH(Calculations!$D201,References!$H$4:$H$13,0)),INDEX(References!$K$4:$K$13,MATCH(Calculations!C201,References!$H$4:$H$13,0))))</f>
        <v/>
      </c>
      <c r="AH201" s="256" t="str">
        <f t="shared" si="98"/>
        <v/>
      </c>
      <c r="AI201" s="256" t="str">
        <f t="shared" si="99"/>
        <v/>
      </c>
      <c r="AJ201" s="257" t="str">
        <f>IF(OR(C201="",I201=""),"",IF(U201="PASS",ROUND(AH201/X201,References!$B$22),IF(NOT(V201="YES"),0,ROUND(AH201/X201,References!$B$22))))</f>
        <v/>
      </c>
      <c r="AK201" s="257">
        <f>IF(OR(D201="",L201=""),0,ROUND(AI201/Y201,References!$B$22))</f>
        <v>0</v>
      </c>
      <c r="AL201" s="258">
        <f>IF(OR(C201="",I201=""),0,IF(U201="PASS",ROUND(AJ201*X201,References!$B$22)))</f>
        <v>0</v>
      </c>
      <c r="AM201" s="258">
        <f>IF(OR(D201="",L201=""),0,IF(U201="PASS",ROUND(AK201*Y201,References!$B$22)))</f>
        <v>0</v>
      </c>
      <c r="AN201" s="258" t="str">
        <f t="shared" si="113"/>
        <v/>
      </c>
      <c r="AO201" s="259" t="str">
        <f>IF(D201="","",IF('Customer Information'!$L$15="Yes",(INDEX(References!$H$4:$AG$13,MATCH(Calculations!D201,References!$H$4:$H$13,0),25)),IF('Customer Information'!$L$15="No",(INDEX(References!$H$4:$AG$13,MATCH(Calculations!D201,References!$H$4:$H$13,0),24)))))</f>
        <v/>
      </c>
      <c r="AP201" s="541" t="str">
        <f>IF(C201="","",IF('Customer Information'!$L$15="Yes",(INDEX(References!$H$4:$AG$13,MATCH(Calculations!C201,References!$H$4:$H$13,0),25)),IF('Customer Information'!$L$15="No",(INDEX(References!$H$4:$AG$13,MATCH(Calculations!C201,References!$H$4:$H$13,0),24)))))</f>
        <v/>
      </c>
      <c r="AQ201" s="677" t="str">
        <f t="shared" si="114"/>
        <v/>
      </c>
      <c r="AR201" s="541" t="str">
        <f t="shared" si="115"/>
        <v/>
      </c>
      <c r="AS201" s="541">
        <f>IF(D201="",0,INDEX(References!$AG$4:$AG$13,MATCH(D201,References!$H$4:$H$13,0)))</f>
        <v>0</v>
      </c>
      <c r="AT201" s="541">
        <f>IF(C201="",0,INDEX(References!$AG$4:$AG$12,MATCH(C201,References!$H$4:$H$12,0)))</f>
        <v>0</v>
      </c>
      <c r="AU201" s="677" t="str">
        <f t="shared" si="116"/>
        <v/>
      </c>
      <c r="AV201" s="541" t="str">
        <f t="shared" si="117"/>
        <v/>
      </c>
      <c r="AW201" s="678" t="str">
        <f t="shared" si="118"/>
        <v/>
      </c>
      <c r="AX201" s="249"/>
      <c r="AY201" s="679" t="str">
        <f>IF(C201="","",INDEX(References!$I$4:$I$13,MATCH(Calculations!C201,References!$H$4:$H$13,0)))</f>
        <v/>
      </c>
      <c r="AZ201" s="680" t="str">
        <f>IF(C201="","",INDEX(References!$M$4:$M$13,MATCH(Calculations!C201,References!$H$4:$H$13,0)))</f>
        <v/>
      </c>
      <c r="BA201" s="680" t="str">
        <f>IF(C201="","",INDEX(References!$N$4:$N$13,MATCH(Calculations!C201,References!$H$4:$H$13,0)))</f>
        <v/>
      </c>
      <c r="BB201" s="681" t="str">
        <f>IF(C201="","",(AC201*AY201)/(1-INDEX(References!$O$4:$O$13,MATCH(Calculations!C201,References!$H$4:$H$13,0)))*((1-AZ201)*(1+BA201)))</f>
        <v/>
      </c>
      <c r="BC201" s="682" t="str">
        <f>IF(C201="","",(AJ201/(1-INDEX(References!$P$4:$P$13,MATCH(Calculations!C201,References!$H$4:$H$13,0)))*((1-AZ201)*(1+BA201))))</f>
        <v/>
      </c>
      <c r="BE201" s="683" t="str">
        <f>IF(D201="","",(INDEX(References!$I$4:$I$13,MATCH(Calculations!D201,References!$H$4:$H$13,0))))</f>
        <v/>
      </c>
      <c r="BF201" s="680" t="str">
        <f>IF(D201="","",INDEX(References!$M$4:$M$13,MATCH(Calculations!D201,References!$H$4:$H$13,0)))</f>
        <v/>
      </c>
      <c r="BG201" s="680" t="str">
        <f>IF(D201="","",INDEX(References!$N$4:$N$13,MATCH(Calculations!D201,References!$H$4:$H$13,0)))</f>
        <v/>
      </c>
      <c r="BH201" s="681" t="str">
        <f>IF(D201="","",(AD201*BE201)/(1-INDEX(References!$O$4:$O$13,MATCH(Calculations!D201,References!$H$4:$H$13,0)))*((1-BF201)*(1+BG201)))</f>
        <v/>
      </c>
      <c r="BI201" s="682" t="str">
        <f>IF(D201="","",AK201/(1-INDEX(References!$P$4:$P$13,MATCH(Calculations!D201,References!$H$4:$H$13,0)))*((1-BF201)*(1+BG201)))</f>
        <v/>
      </c>
      <c r="BK201" s="679" t="str">
        <f t="shared" si="119"/>
        <v/>
      </c>
      <c r="BL201" s="680" t="str">
        <f t="shared" si="120"/>
        <v/>
      </c>
      <c r="BM201" s="680" t="str">
        <f>IF(OR(C201="",I201=""),"",IF(U201="PASS",ROUND(BK201/X201,References!$B$22),IF(NOT(V201="YES"),0,ROUND(BK201/X201,References!$B$22))))</f>
        <v/>
      </c>
      <c r="BN201" s="680">
        <f>IF(OR(D201="",L201=""),0,ROUND(BL201/Y201,References!$B$22))</f>
        <v>0</v>
      </c>
      <c r="BO201" s="684" t="str">
        <f>IF(AND(C201="",D201=""),"",IF(C201="",INDEX(References!#REF!,MATCH(Calculations!$D201,References!#REF!,0)),(INDEX(References!$L$4:$L$13,MATCH(Calculations!$C201,References!$H$4:$H$13,0)))))</f>
        <v/>
      </c>
      <c r="BP201" s="684" t="str">
        <f t="shared" si="121"/>
        <v/>
      </c>
      <c r="BQ201" s="684" t="str">
        <f t="shared" si="122"/>
        <v/>
      </c>
      <c r="BR201" s="684" t="str">
        <f t="shared" si="123"/>
        <v/>
      </c>
      <c r="BS201" s="691" t="str">
        <f t="shared" si="124"/>
        <v/>
      </c>
      <c r="BU201" s="692" t="str">
        <f>IF(AH201="","",AH201*References!$B$47)</f>
        <v/>
      </c>
      <c r="BV201" s="693" t="str">
        <f>IF(AI201="","",AI201*References!$B$47)</f>
        <v/>
      </c>
      <c r="BW201" s="693" t="str">
        <f>IF(AJ201="","",AJ201*References!$B$47)</f>
        <v/>
      </c>
      <c r="BX201" s="682">
        <f>IF(AK201="","",AK201*References!$B$47)</f>
        <v>0</v>
      </c>
      <c r="BZ201" s="692">
        <f t="shared" si="125"/>
        <v>0</v>
      </c>
      <c r="CA201" s="693">
        <f t="shared" si="126"/>
        <v>0</v>
      </c>
      <c r="CB201" s="693" t="str">
        <f t="shared" si="127"/>
        <v/>
      </c>
      <c r="CC201" s="693" t="str">
        <f t="shared" si="128"/>
        <v/>
      </c>
      <c r="CD201" s="682" t="str">
        <f t="shared" si="129"/>
        <v/>
      </c>
    </row>
    <row r="202" spans="2:82" x14ac:dyDescent="0.2">
      <c r="B202" s="669">
        <v>197</v>
      </c>
      <c r="C202" s="250" t="str">
        <f>IF('Customer Inputs'!$C212="","",'Customer Inputs'!$C212)</f>
        <v/>
      </c>
      <c r="D202" s="250" t="str">
        <f>IF(OR('Customer Inputs'!E212="",'Customer Inputs'!E212="No"),"",IF(F202="YES",References!$H$13,References!$H$12))</f>
        <v/>
      </c>
      <c r="E202" s="250" t="str">
        <f>IF(C202="","",'Customer Inputs'!$W212)</f>
        <v/>
      </c>
      <c r="F202" s="250" t="str">
        <f>IF(OR('Customer Inputs'!T212="",'Customer Inputs'!T212="No"),"","Yes")</f>
        <v/>
      </c>
      <c r="G202" s="251" t="str">
        <f>IF(C202="","",'Customer Inputs'!$M212)</f>
        <v/>
      </c>
      <c r="H202" s="251" t="str">
        <f t="shared" si="102"/>
        <v/>
      </c>
      <c r="I202" s="251" t="str">
        <f>IF(C202="","",'Customer Inputs'!$K212)</f>
        <v/>
      </c>
      <c r="J202" s="251" t="str">
        <f t="shared" si="103"/>
        <v/>
      </c>
      <c r="K202" s="251" t="str">
        <f t="shared" si="104"/>
        <v/>
      </c>
      <c r="L202" s="251" t="str">
        <f>IF(OR(D202="",'Customer Inputs'!$L212=""),"",'Customer Inputs'!$L212)</f>
        <v/>
      </c>
      <c r="M202" s="251" t="str">
        <f>IF(AND(C202="",D202=""),"",'Customer Inputs'!$AD212)</f>
        <v/>
      </c>
      <c r="N202" s="251" t="str">
        <f t="shared" si="105"/>
        <v/>
      </c>
      <c r="O202" s="690" t="str">
        <f>IF(AND(C202="",D202=""),"",'Customer Inputs'!$AB212)</f>
        <v/>
      </c>
      <c r="P202" s="251" t="str">
        <f>IF(OR(AA202=0,AA202&lt;0),"",IF(OR(C202="L734",C202="L734-P",C202="L744",C202="L744-P"),'Customer Inputs'!AB212,O202))</f>
        <v/>
      </c>
      <c r="Q202" s="251" t="str">
        <f t="shared" si="106"/>
        <v/>
      </c>
      <c r="R202" s="252" t="str">
        <f>IF(AND(C202="",D202=""),"",INDEX(References!$E$4:$E$65,MATCH('Customer Inputs'!$T$6,References!$D$4:$D$65,0)))</f>
        <v/>
      </c>
      <c r="S202" s="672" t="str">
        <f t="shared" si="101"/>
        <v/>
      </c>
      <c r="T202" s="673" t="str">
        <f t="shared" si="107"/>
        <v/>
      </c>
      <c r="U202" s="674" t="str">
        <f>IF(OR(M202=0,O202=0,'Customer Inputs'!Q212="",R202=0),"","PASS")</f>
        <v/>
      </c>
      <c r="V202" s="674" t="str">
        <f>IF(ADMIN!AE202="YES","YES",IF(ADMIN!AE202="NO","NO",""))</f>
        <v/>
      </c>
      <c r="W202" s="674" t="str">
        <f t="shared" si="108"/>
        <v/>
      </c>
      <c r="X202" s="674" t="str">
        <f t="shared" si="109"/>
        <v/>
      </c>
      <c r="Y202" s="674" t="str">
        <f t="shared" si="110"/>
        <v/>
      </c>
      <c r="Z202" s="255" t="str">
        <f>IF(AND(C202="",D202=""),"",IF(C202="",INDEX(References!$J$4:$J$13,MATCH(Calculations!$D202,References!H$4:$H$13,0)),(INDEX(References!$J$4:$J$13,MATCH(Calculations!$C202,References!H$4:$H$13,0)))))</f>
        <v/>
      </c>
      <c r="AA202" s="675" t="str">
        <f t="shared" si="111"/>
        <v/>
      </c>
      <c r="AB202" s="256" t="str">
        <f t="shared" si="112"/>
        <v/>
      </c>
      <c r="AC202" s="676" t="str">
        <f>IF(OR(C202="",I202=""),"",IF(U202="PASS",ROUND(AA202/X202,References!$B$23),IF(NOT(V202="YES"),0,ROUND(AA202/X202,References!$B$23))))</f>
        <v/>
      </c>
      <c r="AD202" s="676" t="str">
        <f>IF(AND(C202="",D202=""),"",IF(OR(D202=0,L202=0,Y202=""),0,ROUND(AB202/Y202,References!$B$23)))</f>
        <v/>
      </c>
      <c r="AE202" s="256" t="str">
        <f>IF(OR(C202="",I202=""),"",IF(U202="PASS",ROUND(AC202*X202,References!$B$23),IF(NOT(V202="YES"),0,ROUND(AC202*X202,References!$B$23))))</f>
        <v/>
      </c>
      <c r="AF202" s="256" t="str">
        <f>IF(AND(C202="",D202=""),"",IF(OR(D202=0,L202=0,Y202=""),0,ROUND(AD202*Y202,References!$B$23)))</f>
        <v/>
      </c>
      <c r="AG202" s="257" t="str">
        <f>IF(AND(C202="",D202=""),"",IF(C202="",INDEX(References!$K$4:$K$13,MATCH(Calculations!$D202,References!$H$4:$H$13,0)),INDEX(References!$K$4:$K$13,MATCH(Calculations!C202,References!$H$4:$H$13,0))))</f>
        <v/>
      </c>
      <c r="AH202" s="256" t="str">
        <f t="shared" si="98"/>
        <v/>
      </c>
      <c r="AI202" s="256" t="str">
        <f t="shared" si="99"/>
        <v/>
      </c>
      <c r="AJ202" s="257" t="str">
        <f>IF(OR(C202="",I202=""),"",IF(U202="PASS",ROUND(AH202/X202,References!$B$22),IF(NOT(V202="YES"),0,ROUND(AH202/X202,References!$B$22))))</f>
        <v/>
      </c>
      <c r="AK202" s="257">
        <f>IF(OR(D202="",L202=""),0,ROUND(AI202/Y202,References!$B$22))</f>
        <v>0</v>
      </c>
      <c r="AL202" s="258">
        <f>IF(OR(C202="",I202=""),0,IF(U202="PASS",ROUND(AJ202*X202,References!$B$22)))</f>
        <v>0</v>
      </c>
      <c r="AM202" s="258">
        <f>IF(OR(D202="",L202=""),0,IF(U202="PASS",ROUND(AK202*Y202,References!$B$22)))</f>
        <v>0</v>
      </c>
      <c r="AN202" s="258" t="str">
        <f t="shared" si="113"/>
        <v/>
      </c>
      <c r="AO202" s="259" t="str">
        <f>IF(D202="","",IF('Customer Information'!$L$15="Yes",(INDEX(References!$H$4:$AG$13,MATCH(Calculations!D202,References!$H$4:$H$13,0),25)),IF('Customer Information'!$L$15="No",(INDEX(References!$H$4:$AG$13,MATCH(Calculations!D202,References!$H$4:$H$13,0),24)))))</f>
        <v/>
      </c>
      <c r="AP202" s="541" t="str">
        <f>IF(C202="","",IF('Customer Information'!$L$15="Yes",(INDEX(References!$H$4:$AG$13,MATCH(Calculations!C202,References!$H$4:$H$13,0),25)),IF('Customer Information'!$L$15="No",(INDEX(References!$H$4:$AG$13,MATCH(Calculations!C202,References!$H$4:$H$13,0),24)))))</f>
        <v/>
      </c>
      <c r="AQ202" s="677" t="str">
        <f t="shared" si="114"/>
        <v/>
      </c>
      <c r="AR202" s="541" t="str">
        <f t="shared" si="115"/>
        <v/>
      </c>
      <c r="AS202" s="541">
        <f>IF(D202="",0,INDEX(References!$AG$4:$AG$13,MATCH(D202,References!$H$4:$H$13,0)))</f>
        <v>0</v>
      </c>
      <c r="AT202" s="541">
        <f>IF(C202="",0,INDEX(References!$AG$4:$AG$12,MATCH(C202,References!$H$4:$H$12,0)))</f>
        <v>0</v>
      </c>
      <c r="AU202" s="677" t="str">
        <f t="shared" si="116"/>
        <v/>
      </c>
      <c r="AV202" s="541" t="str">
        <f t="shared" si="117"/>
        <v/>
      </c>
      <c r="AW202" s="678" t="str">
        <f t="shared" si="118"/>
        <v/>
      </c>
      <c r="AX202" s="249"/>
      <c r="AY202" s="679" t="str">
        <f>IF(C202="","",INDEX(References!$I$4:$I$13,MATCH(Calculations!C202,References!$H$4:$H$13,0)))</f>
        <v/>
      </c>
      <c r="AZ202" s="680" t="str">
        <f>IF(C202="","",INDEX(References!$M$4:$M$13,MATCH(Calculations!C202,References!$H$4:$H$13,0)))</f>
        <v/>
      </c>
      <c r="BA202" s="680" t="str">
        <f>IF(C202="","",INDEX(References!$N$4:$N$13,MATCH(Calculations!C202,References!$H$4:$H$13,0)))</f>
        <v/>
      </c>
      <c r="BB202" s="681" t="str">
        <f>IF(C202="","",(AC202*AY202)/(1-INDEX(References!$O$4:$O$13,MATCH(Calculations!C202,References!$H$4:$H$13,0)))*((1-AZ202)*(1+BA202)))</f>
        <v/>
      </c>
      <c r="BC202" s="682" t="str">
        <f>IF(C202="","",(AJ202/(1-INDEX(References!$P$4:$P$13,MATCH(Calculations!C202,References!$H$4:$H$13,0)))*((1-AZ202)*(1+BA202))))</f>
        <v/>
      </c>
      <c r="BE202" s="683" t="str">
        <f>IF(D202="","",(INDEX(References!$I$4:$I$13,MATCH(Calculations!D202,References!$H$4:$H$13,0))))</f>
        <v/>
      </c>
      <c r="BF202" s="680" t="str">
        <f>IF(D202="","",INDEX(References!$M$4:$M$13,MATCH(Calculations!D202,References!$H$4:$H$13,0)))</f>
        <v/>
      </c>
      <c r="BG202" s="680" t="str">
        <f>IF(D202="","",INDEX(References!$N$4:$N$13,MATCH(Calculations!D202,References!$H$4:$H$13,0)))</f>
        <v/>
      </c>
      <c r="BH202" s="681" t="str">
        <f>IF(D202="","",(AD202*BE202)/(1-INDEX(References!$O$4:$O$13,MATCH(Calculations!D202,References!$H$4:$H$13,0)))*((1-BF202)*(1+BG202)))</f>
        <v/>
      </c>
      <c r="BI202" s="682" t="str">
        <f>IF(D202="","",AK202/(1-INDEX(References!$P$4:$P$13,MATCH(Calculations!D202,References!$H$4:$H$13,0)))*((1-BF202)*(1+BG202)))</f>
        <v/>
      </c>
      <c r="BK202" s="679" t="str">
        <f t="shared" si="119"/>
        <v/>
      </c>
      <c r="BL202" s="680" t="str">
        <f t="shared" si="120"/>
        <v/>
      </c>
      <c r="BM202" s="680" t="str">
        <f>IF(OR(C202="",I202=""),"",IF(U202="PASS",ROUND(BK202/X202,References!$B$22),IF(NOT(V202="YES"),0,ROUND(BK202/X202,References!$B$22))))</f>
        <v/>
      </c>
      <c r="BN202" s="680">
        <f>IF(OR(D202="",L202=""),0,ROUND(BL202/Y202,References!$B$22))</f>
        <v>0</v>
      </c>
      <c r="BO202" s="684" t="str">
        <f>IF(AND(C202="",D202=""),"",IF(C202="",INDEX(References!#REF!,MATCH(Calculations!$D202,References!#REF!,0)),(INDEX(References!$L$4:$L$13,MATCH(Calculations!$C202,References!$H$4:$H$13,0)))))</f>
        <v/>
      </c>
      <c r="BP202" s="684" t="str">
        <f t="shared" si="121"/>
        <v/>
      </c>
      <c r="BQ202" s="684" t="str">
        <f t="shared" si="122"/>
        <v/>
      </c>
      <c r="BR202" s="684" t="str">
        <f t="shared" si="123"/>
        <v/>
      </c>
      <c r="BS202" s="691" t="str">
        <f t="shared" si="124"/>
        <v/>
      </c>
      <c r="BU202" s="692" t="str">
        <f>IF(AH202="","",AH202*References!$B$47)</f>
        <v/>
      </c>
      <c r="BV202" s="693" t="str">
        <f>IF(AI202="","",AI202*References!$B$47)</f>
        <v/>
      </c>
      <c r="BW202" s="693" t="str">
        <f>IF(AJ202="","",AJ202*References!$B$47)</f>
        <v/>
      </c>
      <c r="BX202" s="682">
        <f>IF(AK202="","",AK202*References!$B$47)</f>
        <v>0</v>
      </c>
      <c r="BZ202" s="692">
        <f t="shared" si="125"/>
        <v>0</v>
      </c>
      <c r="CA202" s="693">
        <f t="shared" si="126"/>
        <v>0</v>
      </c>
      <c r="CB202" s="693" t="str">
        <f t="shared" si="127"/>
        <v/>
      </c>
      <c r="CC202" s="693" t="str">
        <f t="shared" si="128"/>
        <v/>
      </c>
      <c r="CD202" s="682" t="str">
        <f t="shared" si="129"/>
        <v/>
      </c>
    </row>
    <row r="203" spans="2:82" x14ac:dyDescent="0.2">
      <c r="B203" s="669">
        <v>198</v>
      </c>
      <c r="C203" s="250" t="str">
        <f>IF('Customer Inputs'!$C213="","",'Customer Inputs'!$C213)</f>
        <v/>
      </c>
      <c r="D203" s="250" t="str">
        <f>IF(OR('Customer Inputs'!E213="",'Customer Inputs'!E213="No"),"",IF(F203="YES",References!$H$13,References!$H$12))</f>
        <v/>
      </c>
      <c r="E203" s="250" t="str">
        <f>IF(C203="","",'Customer Inputs'!$W213)</f>
        <v/>
      </c>
      <c r="F203" s="250" t="str">
        <f>IF(OR('Customer Inputs'!T213="",'Customer Inputs'!T213="No"),"","Yes")</f>
        <v/>
      </c>
      <c r="G203" s="251" t="str">
        <f>IF(C203="","",'Customer Inputs'!$M213)</f>
        <v/>
      </c>
      <c r="H203" s="251" t="str">
        <f t="shared" si="102"/>
        <v/>
      </c>
      <c r="I203" s="251" t="str">
        <f>IF(C203="","",'Customer Inputs'!$K213)</f>
        <v/>
      </c>
      <c r="J203" s="251" t="str">
        <f t="shared" si="103"/>
        <v/>
      </c>
      <c r="K203" s="251" t="str">
        <f t="shared" si="104"/>
        <v/>
      </c>
      <c r="L203" s="251" t="str">
        <f>IF(OR(D203="",'Customer Inputs'!$L213=""),"",'Customer Inputs'!$L213)</f>
        <v/>
      </c>
      <c r="M203" s="251" t="str">
        <f>IF(AND(C203="",D203=""),"",'Customer Inputs'!$AD213)</f>
        <v/>
      </c>
      <c r="N203" s="251" t="str">
        <f t="shared" si="105"/>
        <v/>
      </c>
      <c r="O203" s="690" t="str">
        <f>IF(AND(C203="",D203=""),"",'Customer Inputs'!$AB213)</f>
        <v/>
      </c>
      <c r="P203" s="251" t="str">
        <f>IF(OR(AA203=0,AA203&lt;0),"",IF(OR(C203="L734",C203="L734-P",C203="L744",C203="L744-P"),'Customer Inputs'!AB213,O203))</f>
        <v/>
      </c>
      <c r="Q203" s="251" t="str">
        <f t="shared" si="106"/>
        <v/>
      </c>
      <c r="R203" s="252" t="str">
        <f>IF(AND(C203="",D203=""),"",INDEX(References!$E$4:$E$65,MATCH('Customer Inputs'!$T$6,References!$D$4:$D$65,0)))</f>
        <v/>
      </c>
      <c r="S203" s="672" t="str">
        <f t="shared" si="101"/>
        <v/>
      </c>
      <c r="T203" s="673" t="str">
        <f t="shared" si="107"/>
        <v/>
      </c>
      <c r="U203" s="674" t="str">
        <f>IF(OR(M203=0,O203=0,'Customer Inputs'!Q213="",R203=0),"","PASS")</f>
        <v/>
      </c>
      <c r="V203" s="674" t="str">
        <f>IF(ADMIN!AE203="YES","YES",IF(ADMIN!AE203="NO","NO",""))</f>
        <v/>
      </c>
      <c r="W203" s="674" t="str">
        <f t="shared" si="108"/>
        <v/>
      </c>
      <c r="X203" s="674" t="str">
        <f t="shared" si="109"/>
        <v/>
      </c>
      <c r="Y203" s="674" t="str">
        <f t="shared" si="110"/>
        <v/>
      </c>
      <c r="Z203" s="255" t="str">
        <f>IF(AND(C203="",D203=""),"",IF(C203="",INDEX(References!$J$4:$J$13,MATCH(Calculations!$D203,References!H$4:$H$13,0)),(INDEX(References!$J$4:$J$13,MATCH(Calculations!$C203,References!H$4:$H$13,0)))))</f>
        <v/>
      </c>
      <c r="AA203" s="675" t="str">
        <f t="shared" si="111"/>
        <v/>
      </c>
      <c r="AB203" s="256" t="str">
        <f t="shared" si="112"/>
        <v/>
      </c>
      <c r="AC203" s="676" t="str">
        <f>IF(OR(C203="",I203=""),"",IF(U203="PASS",ROUND(AA203/X203,References!$B$23),IF(NOT(V203="YES"),0,ROUND(AA203/X203,References!$B$23))))</f>
        <v/>
      </c>
      <c r="AD203" s="676" t="str">
        <f>IF(AND(C203="",D203=""),"",IF(OR(D203=0,L203=0,Y203=""),0,ROUND(AB203/Y203,References!$B$23)))</f>
        <v/>
      </c>
      <c r="AE203" s="256" t="str">
        <f>IF(OR(C203="",I203=""),"",IF(U203="PASS",ROUND(AC203*X203,References!$B$23),IF(NOT(V203="YES"),0,ROUND(AC203*X203,References!$B$23))))</f>
        <v/>
      </c>
      <c r="AF203" s="256" t="str">
        <f>IF(AND(C203="",D203=""),"",IF(OR(D203=0,L203=0,Y203=""),0,ROUND(AD203*Y203,References!$B$23)))</f>
        <v/>
      </c>
      <c r="AG203" s="257" t="str">
        <f>IF(AND(C203="",D203=""),"",IF(C203="",INDEX(References!$K$4:$K$13,MATCH(Calculations!$D203,References!$H$4:$H$13,0)),INDEX(References!$K$4:$K$13,MATCH(Calculations!C203,References!$H$4:$H$13,0))))</f>
        <v/>
      </c>
      <c r="AH203" s="256" t="str">
        <f t="shared" si="98"/>
        <v/>
      </c>
      <c r="AI203" s="256" t="str">
        <f t="shared" si="99"/>
        <v/>
      </c>
      <c r="AJ203" s="257" t="str">
        <f>IF(OR(C203="",I203=""),"",IF(U203="PASS",ROUND(AH203/X203,References!$B$22),IF(NOT(V203="YES"),0,ROUND(AH203/X203,References!$B$22))))</f>
        <v/>
      </c>
      <c r="AK203" s="257">
        <f>IF(OR(D203="",L203=""),0,ROUND(AI203/Y203,References!$B$22))</f>
        <v>0</v>
      </c>
      <c r="AL203" s="258">
        <f>IF(OR(C203="",I203=""),0,IF(U203="PASS",ROUND(AJ203*X203,References!$B$22)))</f>
        <v>0</v>
      </c>
      <c r="AM203" s="258">
        <f>IF(OR(D203="",L203=""),0,IF(U203="PASS",ROUND(AK203*Y203,References!$B$22)))</f>
        <v>0</v>
      </c>
      <c r="AN203" s="258" t="str">
        <f t="shared" si="113"/>
        <v/>
      </c>
      <c r="AO203" s="259" t="str">
        <f>IF(D203="","",IF('Customer Information'!$L$15="Yes",(INDEX(References!$H$4:$AG$13,MATCH(Calculations!D203,References!$H$4:$H$13,0),25)),IF('Customer Information'!$L$15="No",(INDEX(References!$H$4:$AG$13,MATCH(Calculations!D203,References!$H$4:$H$13,0),24)))))</f>
        <v/>
      </c>
      <c r="AP203" s="541" t="str">
        <f>IF(C203="","",IF('Customer Information'!$L$15="Yes",(INDEX(References!$H$4:$AG$13,MATCH(Calculations!C203,References!$H$4:$H$13,0),25)),IF('Customer Information'!$L$15="No",(INDEX(References!$H$4:$AG$13,MATCH(Calculations!C203,References!$H$4:$H$13,0),24)))))</f>
        <v/>
      </c>
      <c r="AQ203" s="677" t="str">
        <f t="shared" si="114"/>
        <v/>
      </c>
      <c r="AR203" s="541" t="str">
        <f t="shared" si="115"/>
        <v/>
      </c>
      <c r="AS203" s="541">
        <f>IF(D203="",0,INDEX(References!$AG$4:$AG$13,MATCH(D203,References!$H$4:$H$13,0)))</f>
        <v>0</v>
      </c>
      <c r="AT203" s="541">
        <f>IF(C203="",0,INDEX(References!$AG$4:$AG$12,MATCH(C203,References!$H$4:$H$12,0)))</f>
        <v>0</v>
      </c>
      <c r="AU203" s="677" t="str">
        <f t="shared" si="116"/>
        <v/>
      </c>
      <c r="AV203" s="541" t="str">
        <f t="shared" si="117"/>
        <v/>
      </c>
      <c r="AW203" s="678" t="str">
        <f t="shared" si="118"/>
        <v/>
      </c>
      <c r="AX203" s="249"/>
      <c r="AY203" s="679" t="str">
        <f>IF(C203="","",INDEX(References!$I$4:$I$13,MATCH(Calculations!C203,References!$H$4:$H$13,0)))</f>
        <v/>
      </c>
      <c r="AZ203" s="680" t="str">
        <f>IF(C203="","",INDEX(References!$M$4:$M$13,MATCH(Calculations!C203,References!$H$4:$H$13,0)))</f>
        <v/>
      </c>
      <c r="BA203" s="680" t="str">
        <f>IF(C203="","",INDEX(References!$N$4:$N$13,MATCH(Calculations!C203,References!$H$4:$H$13,0)))</f>
        <v/>
      </c>
      <c r="BB203" s="681" t="str">
        <f>IF(C203="","",(AC203*AY203)/(1-INDEX(References!$O$4:$O$13,MATCH(Calculations!C203,References!$H$4:$H$13,0)))*((1-AZ203)*(1+BA203)))</f>
        <v/>
      </c>
      <c r="BC203" s="682" t="str">
        <f>IF(C203="","",(AJ203/(1-INDEX(References!$P$4:$P$13,MATCH(Calculations!C203,References!$H$4:$H$13,0)))*((1-AZ203)*(1+BA203))))</f>
        <v/>
      </c>
      <c r="BE203" s="683" t="str">
        <f>IF(D203="","",(INDEX(References!$I$4:$I$13,MATCH(Calculations!D203,References!$H$4:$H$13,0))))</f>
        <v/>
      </c>
      <c r="BF203" s="680" t="str">
        <f>IF(D203="","",INDEX(References!$M$4:$M$13,MATCH(Calculations!D203,References!$H$4:$H$13,0)))</f>
        <v/>
      </c>
      <c r="BG203" s="680" t="str">
        <f>IF(D203="","",INDEX(References!$N$4:$N$13,MATCH(Calculations!D203,References!$H$4:$H$13,0)))</f>
        <v/>
      </c>
      <c r="BH203" s="681" t="str">
        <f>IF(D203="","",(AD203*BE203)/(1-INDEX(References!$O$4:$O$13,MATCH(Calculations!D203,References!$H$4:$H$13,0)))*((1-BF203)*(1+BG203)))</f>
        <v/>
      </c>
      <c r="BI203" s="682" t="str">
        <f>IF(D203="","",AK203/(1-INDEX(References!$P$4:$P$13,MATCH(Calculations!D203,References!$H$4:$H$13,0)))*((1-BF203)*(1+BG203)))</f>
        <v/>
      </c>
      <c r="BK203" s="679" t="str">
        <f t="shared" si="119"/>
        <v/>
      </c>
      <c r="BL203" s="680" t="str">
        <f t="shared" si="120"/>
        <v/>
      </c>
      <c r="BM203" s="680" t="str">
        <f>IF(OR(C203="",I203=""),"",IF(U203="PASS",ROUND(BK203/X203,References!$B$22),IF(NOT(V203="YES"),0,ROUND(BK203/X203,References!$B$22))))</f>
        <v/>
      </c>
      <c r="BN203" s="680">
        <f>IF(OR(D203="",L203=""),0,ROUND(BL203/Y203,References!$B$22))</f>
        <v>0</v>
      </c>
      <c r="BO203" s="684" t="str">
        <f>IF(AND(C203="",D203=""),"",IF(C203="",INDEX(References!#REF!,MATCH(Calculations!$D203,References!#REF!,0)),(INDEX(References!$L$4:$L$13,MATCH(Calculations!$C203,References!$H$4:$H$13,0)))))</f>
        <v/>
      </c>
      <c r="BP203" s="684" t="str">
        <f t="shared" si="121"/>
        <v/>
      </c>
      <c r="BQ203" s="684" t="str">
        <f t="shared" si="122"/>
        <v/>
      </c>
      <c r="BR203" s="684" t="str">
        <f t="shared" si="123"/>
        <v/>
      </c>
      <c r="BS203" s="691" t="str">
        <f t="shared" si="124"/>
        <v/>
      </c>
      <c r="BU203" s="692" t="str">
        <f>IF(AH203="","",AH203*References!$B$47)</f>
        <v/>
      </c>
      <c r="BV203" s="693" t="str">
        <f>IF(AI203="","",AI203*References!$B$47)</f>
        <v/>
      </c>
      <c r="BW203" s="693" t="str">
        <f>IF(AJ203="","",AJ203*References!$B$47)</f>
        <v/>
      </c>
      <c r="BX203" s="682">
        <f>IF(AK203="","",AK203*References!$B$47)</f>
        <v>0</v>
      </c>
      <c r="BZ203" s="692">
        <f t="shared" si="125"/>
        <v>0</v>
      </c>
      <c r="CA203" s="693">
        <f t="shared" si="126"/>
        <v>0</v>
      </c>
      <c r="CB203" s="693" t="str">
        <f t="shared" si="127"/>
        <v/>
      </c>
      <c r="CC203" s="693" t="str">
        <f t="shared" si="128"/>
        <v/>
      </c>
      <c r="CD203" s="682" t="str">
        <f t="shared" si="129"/>
        <v/>
      </c>
    </row>
    <row r="204" spans="2:82" x14ac:dyDescent="0.2">
      <c r="B204" s="669">
        <v>199</v>
      </c>
      <c r="C204" s="250" t="str">
        <f>IF('Customer Inputs'!$C214="","",'Customer Inputs'!$C214)</f>
        <v/>
      </c>
      <c r="D204" s="250" t="str">
        <f>IF(OR('Customer Inputs'!E214="",'Customer Inputs'!E214="No"),"",IF(F204="YES",References!$H$13,References!$H$12))</f>
        <v/>
      </c>
      <c r="E204" s="250" t="str">
        <f>IF(C204="","",'Customer Inputs'!$W214)</f>
        <v/>
      </c>
      <c r="F204" s="250" t="str">
        <f>IF(OR('Customer Inputs'!T214="",'Customer Inputs'!T214="No"),"","Yes")</f>
        <v/>
      </c>
      <c r="G204" s="251" t="str">
        <f>IF(C204="","",'Customer Inputs'!$M214)</f>
        <v/>
      </c>
      <c r="H204" s="251" t="str">
        <f t="shared" si="102"/>
        <v/>
      </c>
      <c r="I204" s="251" t="str">
        <f>IF(C204="","",'Customer Inputs'!$K214)</f>
        <v/>
      </c>
      <c r="J204" s="251" t="str">
        <f t="shared" si="103"/>
        <v/>
      </c>
      <c r="K204" s="251" t="str">
        <f t="shared" si="104"/>
        <v/>
      </c>
      <c r="L204" s="251" t="str">
        <f>IF(OR(D204="",'Customer Inputs'!$L214=""),"",'Customer Inputs'!$L214)</f>
        <v/>
      </c>
      <c r="M204" s="251" t="str">
        <f>IF(AND(C204="",D204=""),"",'Customer Inputs'!$AD214)</f>
        <v/>
      </c>
      <c r="N204" s="251" t="str">
        <f t="shared" si="105"/>
        <v/>
      </c>
      <c r="O204" s="690" t="str">
        <f>IF(AND(C204="",D204=""),"",'Customer Inputs'!$AB214)</f>
        <v/>
      </c>
      <c r="P204" s="251" t="str">
        <f>IF(OR(AA204=0,AA204&lt;0),"",IF(OR(C204="L734",C204="L734-P",C204="L744",C204="L744-P"),'Customer Inputs'!AB214,O204))</f>
        <v/>
      </c>
      <c r="Q204" s="251" t="str">
        <f t="shared" si="106"/>
        <v/>
      </c>
      <c r="R204" s="252" t="str">
        <f>IF(AND(C204="",D204=""),"",INDEX(References!$E$4:$E$65,MATCH('Customer Inputs'!$T$6,References!$D$4:$D$65,0)))</f>
        <v/>
      </c>
      <c r="S204" s="672" t="str">
        <f t="shared" si="101"/>
        <v/>
      </c>
      <c r="T204" s="673" t="str">
        <f t="shared" si="107"/>
        <v/>
      </c>
      <c r="U204" s="674" t="str">
        <f>IF(OR(M204=0,O204=0,'Customer Inputs'!Q214="",R204=0),"","PASS")</f>
        <v/>
      </c>
      <c r="V204" s="674" t="str">
        <f>IF(ADMIN!AE204="YES","YES",IF(ADMIN!AE204="NO","NO",""))</f>
        <v/>
      </c>
      <c r="W204" s="674" t="str">
        <f t="shared" si="108"/>
        <v/>
      </c>
      <c r="X204" s="674" t="str">
        <f t="shared" si="109"/>
        <v/>
      </c>
      <c r="Y204" s="674" t="str">
        <f t="shared" si="110"/>
        <v/>
      </c>
      <c r="Z204" s="255" t="str">
        <f>IF(AND(C204="",D204=""),"",IF(C204="",INDEX(References!$J$4:$J$13,MATCH(Calculations!$D204,References!H$4:$H$13,0)),(INDEX(References!$J$4:$J$13,MATCH(Calculations!$C204,References!H$4:$H$13,0)))))</f>
        <v/>
      </c>
      <c r="AA204" s="675" t="str">
        <f t="shared" si="111"/>
        <v/>
      </c>
      <c r="AB204" s="256" t="str">
        <f t="shared" si="112"/>
        <v/>
      </c>
      <c r="AC204" s="676" t="str">
        <f>IF(OR(C204="",I204=""),"",IF(U204="PASS",ROUND(AA204/X204,References!$B$23),IF(NOT(V204="YES"),0,ROUND(AA204/X204,References!$B$23))))</f>
        <v/>
      </c>
      <c r="AD204" s="676" t="str">
        <f>IF(AND(C204="",D204=""),"",IF(OR(D204=0,L204=0,Y204=""),0,ROUND(AB204/Y204,References!$B$23)))</f>
        <v/>
      </c>
      <c r="AE204" s="256" t="str">
        <f>IF(OR(C204="",I204=""),"",IF(U204="PASS",ROUND(AC204*X204,References!$B$23),IF(NOT(V204="YES"),0,ROUND(AC204*X204,References!$B$23))))</f>
        <v/>
      </c>
      <c r="AF204" s="256" t="str">
        <f>IF(AND(C204="",D204=""),"",IF(OR(D204=0,L204=0,Y204=""),0,ROUND(AD204*Y204,References!$B$23)))</f>
        <v/>
      </c>
      <c r="AG204" s="257" t="str">
        <f>IF(AND(C204="",D204=""),"",IF(C204="",INDEX(References!$K$4:$K$13,MATCH(Calculations!$D204,References!$H$4:$H$13,0)),INDEX(References!$K$4:$K$13,MATCH(Calculations!C204,References!$H$4:$H$13,0))))</f>
        <v/>
      </c>
      <c r="AH204" s="256" t="str">
        <f t="shared" si="98"/>
        <v/>
      </c>
      <c r="AI204" s="256" t="str">
        <f t="shared" si="99"/>
        <v/>
      </c>
      <c r="AJ204" s="257" t="str">
        <f>IF(OR(C204="",I204=""),"",IF(U204="PASS",ROUND(AH204/X204,References!$B$22),IF(NOT(V204="YES"),0,ROUND(AH204/X204,References!$B$22))))</f>
        <v/>
      </c>
      <c r="AK204" s="257">
        <f>IF(OR(D204="",L204=""),0,ROUND(AI204/Y204,References!$B$22))</f>
        <v>0</v>
      </c>
      <c r="AL204" s="258">
        <f>IF(OR(C204="",I204=""),0,IF(U204="PASS",ROUND(AJ204*X204,References!$B$22)))</f>
        <v>0</v>
      </c>
      <c r="AM204" s="258">
        <f>IF(OR(D204="",L204=""),0,IF(U204="PASS",ROUND(AK204*Y204,References!$B$22)))</f>
        <v>0</v>
      </c>
      <c r="AN204" s="258" t="str">
        <f t="shared" si="113"/>
        <v/>
      </c>
      <c r="AO204" s="259" t="str">
        <f>IF(D204="","",IF('Customer Information'!$L$15="Yes",(INDEX(References!$H$4:$AG$13,MATCH(Calculations!D204,References!$H$4:$H$13,0),25)),IF('Customer Information'!$L$15="No",(INDEX(References!$H$4:$AG$13,MATCH(Calculations!D204,References!$H$4:$H$13,0),24)))))</f>
        <v/>
      </c>
      <c r="AP204" s="541" t="str">
        <f>IF(C204="","",IF('Customer Information'!$L$15="Yes",(INDEX(References!$H$4:$AG$13,MATCH(Calculations!C204,References!$H$4:$H$13,0),25)),IF('Customer Information'!$L$15="No",(INDEX(References!$H$4:$AG$13,MATCH(Calculations!C204,References!$H$4:$H$13,0),24)))))</f>
        <v/>
      </c>
      <c r="AQ204" s="677" t="str">
        <f t="shared" si="114"/>
        <v/>
      </c>
      <c r="AR204" s="541" t="str">
        <f t="shared" si="115"/>
        <v/>
      </c>
      <c r="AS204" s="541">
        <f>IF(D204="",0,INDEX(References!$AG$4:$AG$13,MATCH(D204,References!$H$4:$H$13,0)))</f>
        <v>0</v>
      </c>
      <c r="AT204" s="541">
        <f>IF(C204="",0,INDEX(References!$AG$4:$AG$12,MATCH(C204,References!$H$4:$H$12,0)))</f>
        <v>0</v>
      </c>
      <c r="AU204" s="677" t="str">
        <f t="shared" si="116"/>
        <v/>
      </c>
      <c r="AV204" s="541" t="str">
        <f t="shared" si="117"/>
        <v/>
      </c>
      <c r="AW204" s="678" t="str">
        <f t="shared" si="118"/>
        <v/>
      </c>
      <c r="AX204" s="249"/>
      <c r="AY204" s="679" t="str">
        <f>IF(C204="","",INDEX(References!$I$4:$I$13,MATCH(Calculations!C204,References!$H$4:$H$13,0)))</f>
        <v/>
      </c>
      <c r="AZ204" s="680" t="str">
        <f>IF(C204="","",INDEX(References!$M$4:$M$13,MATCH(Calculations!C204,References!$H$4:$H$13,0)))</f>
        <v/>
      </c>
      <c r="BA204" s="680" t="str">
        <f>IF(C204="","",INDEX(References!$N$4:$N$13,MATCH(Calculations!C204,References!$H$4:$H$13,0)))</f>
        <v/>
      </c>
      <c r="BB204" s="681" t="str">
        <f>IF(C204="","",(AC204*AY204)/(1-INDEX(References!$O$4:$O$13,MATCH(Calculations!C204,References!$H$4:$H$13,0)))*((1-AZ204)*(1+BA204)))</f>
        <v/>
      </c>
      <c r="BC204" s="682" t="str">
        <f>IF(C204="","",(AJ204/(1-INDEX(References!$P$4:$P$13,MATCH(Calculations!C204,References!$H$4:$H$13,0)))*((1-AZ204)*(1+BA204))))</f>
        <v/>
      </c>
      <c r="BE204" s="683" t="str">
        <f>IF(D204="","",(INDEX(References!$I$4:$I$13,MATCH(Calculations!D204,References!$H$4:$H$13,0))))</f>
        <v/>
      </c>
      <c r="BF204" s="680" t="str">
        <f>IF(D204="","",INDEX(References!$M$4:$M$13,MATCH(Calculations!D204,References!$H$4:$H$13,0)))</f>
        <v/>
      </c>
      <c r="BG204" s="680" t="str">
        <f>IF(D204="","",INDEX(References!$N$4:$N$13,MATCH(Calculations!D204,References!$H$4:$H$13,0)))</f>
        <v/>
      </c>
      <c r="BH204" s="681" t="str">
        <f>IF(D204="","",(AD204*BE204)/(1-INDEX(References!$O$4:$O$13,MATCH(Calculations!D204,References!$H$4:$H$13,0)))*((1-BF204)*(1+BG204)))</f>
        <v/>
      </c>
      <c r="BI204" s="682" t="str">
        <f>IF(D204="","",AK204/(1-INDEX(References!$P$4:$P$13,MATCH(Calculations!D204,References!$H$4:$H$13,0)))*((1-BF204)*(1+BG204)))</f>
        <v/>
      </c>
      <c r="BK204" s="679" t="str">
        <f t="shared" si="119"/>
        <v/>
      </c>
      <c r="BL204" s="680" t="str">
        <f t="shared" ref="BL204:BL205" si="130">IF(OR(D204="",L204=""),"",IF(C204="",(S204*(M204*O204)/1000)*R204,IF(F204="Yes",0,(S204*(G204*I204)/1000)*R204)))</f>
        <v/>
      </c>
      <c r="BM204" s="680" t="str">
        <f>IF(OR(C204="",I204=""),"",IF(U204="PASS",ROUND(BK204/X204,References!$B$22),IF(NOT(V204="YES"),0,ROUND(BK204/X204,References!$B$22))))</f>
        <v/>
      </c>
      <c r="BN204" s="680">
        <f>IF(OR(D204="",L204=""),0,ROUND(BL204/Y204,References!$B$22))</f>
        <v>0</v>
      </c>
      <c r="BO204" s="684" t="str">
        <f>IF(AND(C204="",D204=""),"",IF(C204="",INDEX(References!#REF!,MATCH(Calculations!$D204,References!#REF!,0)),(INDEX(References!$L$4:$L$13,MATCH(Calculations!$C204,References!$H$4:$H$13,0)))))</f>
        <v/>
      </c>
      <c r="BP204" s="684" t="str">
        <f t="shared" ref="BP204:BP205" si="131">IF(OR(BK204="",$BO$6=""),"",BK204*$BO$6)</f>
        <v/>
      </c>
      <c r="BQ204" s="684" t="str">
        <f t="shared" ref="BQ204:BQ205" si="132">IF(OR(BL204="",$BO$6=""),"",BL204*$BO$6)</f>
        <v/>
      </c>
      <c r="BR204" s="684" t="str">
        <f t="shared" ref="BR204:BR205" si="133">IF(OR(BM204="",$BO$6=""),"",BM204*$BO$6)</f>
        <v/>
      </c>
      <c r="BS204" s="691" t="str">
        <f t="shared" si="124"/>
        <v/>
      </c>
      <c r="BU204" s="692" t="str">
        <f>IF(AH204="","",AH204*References!$B$47)</f>
        <v/>
      </c>
      <c r="BV204" s="693" t="str">
        <f>IF(AI204="","",AI204*References!$B$47)</f>
        <v/>
      </c>
      <c r="BW204" s="693" t="str">
        <f>IF(AJ204="","",AJ204*References!$B$47)</f>
        <v/>
      </c>
      <c r="BX204" s="682">
        <f>IF(AK204="","",AK204*References!$B$47)</f>
        <v>0</v>
      </c>
      <c r="BZ204" s="692">
        <f t="shared" ref="BZ204:BZ205" si="134">IF(OR(BP204="",BU204=""),0,BP204+BU204)</f>
        <v>0</v>
      </c>
      <c r="CA204" s="693">
        <f t="shared" ref="CA204:CA205" si="135">IF(OR(BQ204="",BV204=""),0,BQ204+BV204)</f>
        <v>0</v>
      </c>
      <c r="CB204" s="693" t="str">
        <f t="shared" ref="CB204:CB205" si="136">IF(OR(BR204="",BW204=""),"",BR204+BW204)</f>
        <v/>
      </c>
      <c r="CC204" s="693" t="str">
        <f t="shared" ref="CC204:CC205" si="137">IF(OR(BS204="",BX204=""),"",BS204+BX204)</f>
        <v/>
      </c>
      <c r="CD204" s="682" t="str">
        <f t="shared" ref="CD204:CD205" si="138">IF(AND(BZ204=0,CA204=0),"",BZ204+CA204)</f>
        <v/>
      </c>
    </row>
    <row r="205" spans="2:82" ht="13.5" customHeight="1" x14ac:dyDescent="0.2">
      <c r="B205" s="669">
        <v>200</v>
      </c>
      <c r="C205" s="250" t="str">
        <f>IF('Customer Inputs'!$C215="","",'Customer Inputs'!$C215)</f>
        <v/>
      </c>
      <c r="D205" s="250" t="str">
        <f>IF(OR('Customer Inputs'!E215="",'Customer Inputs'!E215="No"),"",IF(F205="YES",References!$H$13,References!$H$12))</f>
        <v/>
      </c>
      <c r="E205" s="250" t="str">
        <f>IF(C205="","",'Customer Inputs'!$W215)</f>
        <v/>
      </c>
      <c r="F205" s="250" t="str">
        <f>IF(OR('Customer Inputs'!T215="",'Customer Inputs'!T215="No"),"","Yes")</f>
        <v/>
      </c>
      <c r="G205" s="251" t="str">
        <f>IF(C205="","",'Customer Inputs'!$M215)</f>
        <v/>
      </c>
      <c r="H205" s="251" t="str">
        <f t="shared" si="102"/>
        <v/>
      </c>
      <c r="I205" s="251" t="str">
        <f>IF(C205="","",'Customer Inputs'!$K215)</f>
        <v/>
      </c>
      <c r="J205" s="251" t="str">
        <f t="shared" si="103"/>
        <v/>
      </c>
      <c r="K205" s="251" t="str">
        <f t="shared" si="104"/>
        <v/>
      </c>
      <c r="L205" s="251" t="str">
        <f>IF(OR(D205="",'Customer Inputs'!$L215=""),"",'Customer Inputs'!$L215)</f>
        <v/>
      </c>
      <c r="M205" s="251" t="str">
        <f>IF(AND(C205="",D205=""),"",'Customer Inputs'!$AD215)</f>
        <v/>
      </c>
      <c r="N205" s="251" t="str">
        <f t="shared" si="105"/>
        <v/>
      </c>
      <c r="O205" s="690" t="str">
        <f>IF(AND(C205="",D205=""),"",'Customer Inputs'!$AB215)</f>
        <v/>
      </c>
      <c r="P205" s="251" t="str">
        <f>IF(OR(AA205=0,AA205&lt;0),"",IF(OR(C205="L734",C205="L734-P",C205="L744",C205="L744-P"),'Customer Inputs'!AB215,O205))</f>
        <v/>
      </c>
      <c r="Q205" s="251" t="str">
        <f t="shared" si="106"/>
        <v/>
      </c>
      <c r="R205" s="252" t="str">
        <f>IF(AND(C205="",D205=""),"",INDEX(References!$E$4:$E$65,MATCH('Customer Inputs'!$T$6,References!$D$4:$D$65,0)))</f>
        <v/>
      </c>
      <c r="S205" s="672" t="str">
        <f t="shared" si="101"/>
        <v/>
      </c>
      <c r="T205" s="673" t="str">
        <f t="shared" si="107"/>
        <v/>
      </c>
      <c r="U205" s="674" t="str">
        <f>IF(OR(M205=0,O205=0,'Customer Inputs'!Q215="",R205=0),"","PASS")</f>
        <v/>
      </c>
      <c r="V205" s="674" t="str">
        <f>IF(ADMIN!AE205="YES","YES",IF(ADMIN!AE205="NO","NO",""))</f>
        <v/>
      </c>
      <c r="W205" s="674" t="str">
        <f t="shared" si="108"/>
        <v/>
      </c>
      <c r="X205" s="674" t="str">
        <f t="shared" si="109"/>
        <v/>
      </c>
      <c r="Y205" s="674" t="str">
        <f t="shared" si="110"/>
        <v/>
      </c>
      <c r="Z205" s="255" t="str">
        <f>IF(AND(C205="",D205=""),"",IF(C205="",INDEX(References!$J$4:$J$13,MATCH(Calculations!$D205,References!H$4:$H$13,0)),(INDEX(References!$J$4:$J$13,MATCH(Calculations!$C205,References!H$4:$H$13,0)))))</f>
        <v/>
      </c>
      <c r="AA205" s="675" t="str">
        <f t="shared" si="111"/>
        <v/>
      </c>
      <c r="AB205" s="256" t="str">
        <f t="shared" si="112"/>
        <v/>
      </c>
      <c r="AC205" s="676" t="str">
        <f>IF(OR(C205="",I205=""),"",IF(U205="PASS",ROUND(AA205/X205,References!$B$23),IF(NOT(V205="YES"),0,ROUND(AA205/X205,References!$B$23))))</f>
        <v/>
      </c>
      <c r="AD205" s="676" t="str">
        <f>IF(AND(C205="",D205=""),"",IF(OR(D205=0,L205=0,Y205=""),0,ROUND(AB205/Y205,References!$B$23)))</f>
        <v/>
      </c>
      <c r="AE205" s="256" t="str">
        <f>IF(OR(C205="",I205=""),"",IF(U205="PASS",ROUND(AC205*X205,References!$B$23),IF(NOT(V205="YES"),0,ROUND(AC205*X205,References!$B$23))))</f>
        <v/>
      </c>
      <c r="AF205" s="256" t="str">
        <f>IF(AND(C205="",D205=""),"",IF(OR(D205=0,L205=0,Y205=""),0,ROUND(AD205*Y205,References!$B$23)))</f>
        <v/>
      </c>
      <c r="AG205" s="257" t="str">
        <f>IF(AND(C205="",D205=""),"",IF(C205="",INDEX(References!$K$4:$K$13,MATCH(Calculations!$D205,References!$H$4:$H$13,0)),INDEX(References!$K$4:$K$13,MATCH(Calculations!C205,References!$H$4:$H$13,0))))</f>
        <v/>
      </c>
      <c r="AH205" s="256" t="str">
        <f t="shared" ref="AH205" si="139">IF(OR(C205="",I205=""),"",IF(U205="PASS",IF(F205="Yes",((1-S205)*AG205*R205*(M205*O205)/1000)-((1-S205)*AG205*R205*(G205*I205)/1000),(AG205*T205/1000)*R205),IF(NOT(V205="YES"),0,IF(F205="Yes",((1-S205)*AG205*R205*(M205*O205)/1000)-((1-S205)*AG205*R205*(G205*I205)/1000),(AG205*T205/1000)*R205))))</f>
        <v/>
      </c>
      <c r="AI205" s="256" t="str">
        <f t="shared" ref="AI205" si="140">IF(OR(D205="",L205=""),"",IF(C205="",(S205*AG205*(M205*O205)/1000)*R205,IF(F205="Yes",0,(S205*AG205*(G205*I205)/1000)*R205)))</f>
        <v/>
      </c>
      <c r="AJ205" s="257" t="str">
        <f>IF(OR(C205="",I205=""),"",IF(U205="PASS",ROUND(AH205/X205,References!$B$22),IF(NOT(V205="YES"),0,ROUND(AH205/X205,References!$B$22))))</f>
        <v/>
      </c>
      <c r="AK205" s="257">
        <f>IF(OR(D205="",L205=""),0,ROUND(AI205/Y205,References!$B$22))</f>
        <v>0</v>
      </c>
      <c r="AL205" s="258">
        <f>IF(OR(C205="",I205=""),0,IF(U205="PASS",ROUND(AJ205*X205,References!$B$22)))</f>
        <v>0</v>
      </c>
      <c r="AM205" s="258">
        <f>IF(OR(D205="",L205=""),0,IF(U205="PASS",ROUND(AK205*Y205,References!$B$22)))</f>
        <v>0</v>
      </c>
      <c r="AN205" s="258" t="str">
        <f t="shared" si="113"/>
        <v/>
      </c>
      <c r="AO205" s="259" t="str">
        <f>IF(D205="","",IF('Customer Information'!$L$15="Yes",(INDEX(References!$H$4:$AG$13,MATCH(Calculations!D205,References!$H$4:$H$13,0),25)),IF('Customer Information'!$L$15="No",(INDEX(References!$H$4:$AG$13,MATCH(Calculations!D205,References!$H$4:$H$13,0),24)))))</f>
        <v/>
      </c>
      <c r="AP205" s="541" t="str">
        <f>IF(C205="","",IF('Customer Information'!$L$15="Yes",(INDEX(References!$H$4:$AG$13,MATCH(Calculations!C205,References!$H$4:$H$13,0),25)),IF('Customer Information'!$L$15="No",(INDEX(References!$H$4:$AG$13,MATCH(Calculations!C205,References!$H$4:$H$13,0),24)))))</f>
        <v/>
      </c>
      <c r="AQ205" s="677" t="str">
        <f t="shared" si="114"/>
        <v/>
      </c>
      <c r="AR205" s="541" t="str">
        <f t="shared" si="115"/>
        <v/>
      </c>
      <c r="AS205" s="541">
        <f>IF(D205="",0,INDEX(References!$AG$4:$AG$13,MATCH(D205,References!$H$4:$H$13,0)))</f>
        <v>0</v>
      </c>
      <c r="AT205" s="541">
        <f>IF(C205="",0,INDEX(References!$AG$4:$AG$12,MATCH(C205,References!$H$4:$H$12,0)))</f>
        <v>0</v>
      </c>
      <c r="AU205" s="677" t="str">
        <f t="shared" si="116"/>
        <v/>
      </c>
      <c r="AV205" s="541" t="str">
        <f t="shared" si="117"/>
        <v/>
      </c>
      <c r="AW205" s="678" t="str">
        <f t="shared" si="118"/>
        <v/>
      </c>
      <c r="AX205" s="249"/>
      <c r="AY205" s="679" t="str">
        <f>IF(C205="","",INDEX(References!$I$4:$I$13,MATCH(Calculations!C205,References!$H$4:$H$13,0)))</f>
        <v/>
      </c>
      <c r="AZ205" s="680" t="str">
        <f>IF(C205="","",INDEX(References!$M$4:$M$13,MATCH(Calculations!C205,References!$H$4:$H$13,0)))</f>
        <v/>
      </c>
      <c r="BA205" s="680" t="str">
        <f>IF(C205="","",INDEX(References!$N$4:$N$13,MATCH(Calculations!C205,References!$H$4:$H$13,0)))</f>
        <v/>
      </c>
      <c r="BB205" s="681" t="str">
        <f>IF(C205="","",(AC205*AY205)/(1-INDEX(References!$O$4:$O$13,MATCH(Calculations!C205,References!$H$4:$H$13,0)))*((1-AZ205)*(1+BA205)))</f>
        <v/>
      </c>
      <c r="BC205" s="682" t="str">
        <f>IF(C205="","",(AJ205/(1-INDEX(References!$P$4:$P$13,MATCH(Calculations!C205,References!$H$4:$H$13,0)))*((1-AZ205)*(1+BA205))))</f>
        <v/>
      </c>
      <c r="BE205" s="683" t="str">
        <f>IF(D205="","",(INDEX(References!$I$4:$I$13,MATCH(Calculations!D205,References!$H$4:$H$13,0))))</f>
        <v/>
      </c>
      <c r="BF205" s="680" t="str">
        <f>IF(D205="","",INDEX(References!$M$4:$M$13,MATCH(Calculations!D205,References!$H$4:$H$13,0)))</f>
        <v/>
      </c>
      <c r="BG205" s="680" t="str">
        <f>IF(D205="","",INDEX(References!$N$4:$N$13,MATCH(Calculations!D205,References!$H$4:$H$13,0)))</f>
        <v/>
      </c>
      <c r="BH205" s="681" t="str">
        <f>IF(D205="","",(AD205*BE205)/(1-INDEX(References!$O$4:$O$13,MATCH(Calculations!D205,References!$H$4:$H$13,0)))*((1-BF205)*(1+BG205)))</f>
        <v/>
      </c>
      <c r="BI205" s="682" t="str">
        <f>IF(D205="","",AK205/(1-INDEX(References!$P$4:$P$13,MATCH(Calculations!D205,References!$H$4:$H$13,0)))*((1-BF205)*(1+BG205)))</f>
        <v/>
      </c>
      <c r="BK205" s="679" t="str">
        <f t="shared" si="119"/>
        <v/>
      </c>
      <c r="BL205" s="680" t="str">
        <f t="shared" si="130"/>
        <v/>
      </c>
      <c r="BM205" s="680" t="str">
        <f>IF(OR(C205="",I205=""),"",IF(U205="PASS",ROUND(BK205/X205,References!$B$22),IF(NOT(V205="YES"),0,ROUND(BK205/X205,References!$B$22))))</f>
        <v/>
      </c>
      <c r="BN205" s="680">
        <f>IF(OR(D205="",L205=""),0,ROUND(BL205/Y205,References!$B$22))</f>
        <v>0</v>
      </c>
      <c r="BO205" s="684" t="str">
        <f>IF(AND(C205="",D205=""),"",IF(C205="",INDEX(References!#REF!,MATCH(Calculations!$D205,References!#REF!,0)),(INDEX(References!$L$4:$L$13,MATCH(Calculations!$C205,References!$H$4:$H$13,0)))))</f>
        <v/>
      </c>
      <c r="BP205" s="684" t="str">
        <f t="shared" si="131"/>
        <v/>
      </c>
      <c r="BQ205" s="684" t="str">
        <f t="shared" si="132"/>
        <v/>
      </c>
      <c r="BR205" s="684" t="str">
        <f t="shared" si="133"/>
        <v/>
      </c>
      <c r="BS205" s="691" t="str">
        <f t="shared" si="124"/>
        <v/>
      </c>
      <c r="BU205" s="692" t="str">
        <f>IF(AH205="","",AH205*References!$B$47)</f>
        <v/>
      </c>
      <c r="BV205" s="693" t="str">
        <f>IF(AI205="","",AI205*References!$B$47)</f>
        <v/>
      </c>
      <c r="BW205" s="693" t="str">
        <f>IF(AJ205="","",AJ205*References!$B$47)</f>
        <v/>
      </c>
      <c r="BX205" s="682">
        <f>IF(AK205="","",AK205*References!$B$47)</f>
        <v>0</v>
      </c>
      <c r="BZ205" s="692">
        <f t="shared" si="134"/>
        <v>0</v>
      </c>
      <c r="CA205" s="693">
        <f t="shared" si="135"/>
        <v>0</v>
      </c>
      <c r="CB205" s="693" t="str">
        <f t="shared" si="136"/>
        <v/>
      </c>
      <c r="CC205" s="693" t="str">
        <f t="shared" si="137"/>
        <v/>
      </c>
      <c r="CD205" s="682" t="str">
        <f t="shared" si="138"/>
        <v/>
      </c>
    </row>
  </sheetData>
  <pageMargins left="0.7" right="0.7" top="0.75" bottom="0.75" header="0.3" footer="0.3"/>
  <pageSetup orientation="portrait" horizontalDpi="200" verticalDpi="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D72103DDA92B4FB3F1D9114722424E" ma:contentTypeVersion="3" ma:contentTypeDescription="Create a new document." ma:contentTypeScope="" ma:versionID="5e9c6d344fc8baa6251d76f2a0788bfd">
  <xsd:schema xmlns:xsd="http://www.w3.org/2001/XMLSchema" xmlns:xs="http://www.w3.org/2001/XMLSchema" xmlns:p="http://schemas.microsoft.com/office/2006/metadata/properties" xmlns:ns3="7ac4cd41-1395-4332-a5e1-9efbc9bce690" targetNamespace="http://schemas.microsoft.com/office/2006/metadata/properties" ma:root="true" ma:fieldsID="e55855743d96f9afa5f80d252a6edb75" ns3:_="">
    <xsd:import namespace="7ac4cd41-1395-4332-a5e1-9efbc9bce690"/>
    <xsd:element name="properties">
      <xsd:complexType>
        <xsd:sequence>
          <xsd:element name="documentManagement">
            <xsd:complexType>
              <xsd:all>
                <xsd:element ref="ns3:SharedWithUsers" minOccurs="0"/>
                <xsd:element ref="ns3:SharedWithDetails" minOccurs="0"/>
                <xsd:element ref="ns3: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c4cd41-1395-4332-a5e1-9efbc9bce69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E2D79EC-219A-4D3F-984A-70F0A5C61715}">
  <ds:schemaRefs>
    <ds:schemaRef ds:uri="http://schemas.microsoft.com/sharepoint/v3/contenttype/forms"/>
  </ds:schemaRefs>
</ds:datastoreItem>
</file>

<file path=customXml/itemProps2.xml><?xml version="1.0" encoding="utf-8"?>
<ds:datastoreItem xmlns:ds="http://schemas.openxmlformats.org/officeDocument/2006/customXml" ds:itemID="{31B51B1E-5502-4BB9-9B6D-AC172EF7F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c4cd41-1395-4332-a5e1-9efbc9bce6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8C3055-E43F-4836-A68F-C6A5F0D3C66C}">
  <ds:schemaRefs>
    <ds:schemaRef ds:uri="http://schemas.microsoft.com/office/infopath/2007/PartnerControls"/>
    <ds:schemaRef ds:uri="7ac4cd41-1395-4332-a5e1-9efbc9bce690"/>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75</vt:i4>
      </vt:variant>
    </vt:vector>
  </HeadingPairs>
  <TitlesOfParts>
    <vt:vector size="85" baseType="lpstr">
      <vt:lpstr>Instructions</vt:lpstr>
      <vt:lpstr>Customer Information</vt:lpstr>
      <vt:lpstr>Terms and Conditions</vt:lpstr>
      <vt:lpstr>Guidelines</vt:lpstr>
      <vt:lpstr>Required Documents</vt:lpstr>
      <vt:lpstr>Customer Inputs</vt:lpstr>
      <vt:lpstr>Summary</vt:lpstr>
      <vt:lpstr>LED Eligibility Table</vt:lpstr>
      <vt:lpstr>Wattage Table</vt:lpstr>
      <vt:lpstr>Device Code Legend</vt:lpstr>
      <vt:lpstr>AccountName</vt:lpstr>
      <vt:lpstr>AdminOverride</vt:lpstr>
      <vt:lpstr>'Customer Information'!Application_Code</vt:lpstr>
      <vt:lpstr>Ballast_Type</vt:lpstr>
      <vt:lpstr>'Customer Information'!Blddg_Type</vt:lpstr>
      <vt:lpstr>Blddg_Type</vt:lpstr>
      <vt:lpstr>'Customer Information'!Building_Type</vt:lpstr>
      <vt:lpstr>Building_Type</vt:lpstr>
      <vt:lpstr>BuildingType</vt:lpstr>
      <vt:lpstr>Configuration</vt:lpstr>
      <vt:lpstr>CostData</vt:lpstr>
      <vt:lpstr>CustomerInfo</vt:lpstr>
      <vt:lpstr>CustomerInputs</vt:lpstr>
      <vt:lpstr>DAC_Yes_No</vt:lpstr>
      <vt:lpstr>Date</vt:lpstr>
      <vt:lpstr>DeviceCategory</vt:lpstr>
      <vt:lpstr>DeviceCode</vt:lpstr>
      <vt:lpstr>DeviceDescription</vt:lpstr>
      <vt:lpstr>Ex_Retrofit</vt:lpstr>
      <vt:lpstr>Existing_SensorInstallation</vt:lpstr>
      <vt:lpstr>Fail_Messages</vt:lpstr>
      <vt:lpstr>Fixture_Type</vt:lpstr>
      <vt:lpstr>FLH_Hours</vt:lpstr>
      <vt:lpstr>FLH_Table</vt:lpstr>
      <vt:lpstr>Inputs_ExistingDeviceCategory</vt:lpstr>
      <vt:lpstr>Inputs_MeasureCode</vt:lpstr>
      <vt:lpstr>Inputs_ProposedDeviceCode</vt:lpstr>
      <vt:lpstr>InstalledCost_Cap</vt:lpstr>
      <vt:lpstr>Instructions!Instructions</vt:lpstr>
      <vt:lpstr>Lamp_Length</vt:lpstr>
      <vt:lpstr>Lamp_Output</vt:lpstr>
      <vt:lpstr>Lamp_Type</vt:lpstr>
      <vt:lpstr>Lamps_Fixture</vt:lpstr>
      <vt:lpstr>LC_Table</vt:lpstr>
      <vt:lpstr>LED_Fixture_Type</vt:lpstr>
      <vt:lpstr>LightingInventory2</vt:lpstr>
      <vt:lpstr>Linear_Fluorescent_Type</vt:lpstr>
      <vt:lpstr>Linear_Lamp_Wattage</vt:lpstr>
      <vt:lpstr>MeasureCodeProposed</vt:lpstr>
      <vt:lpstr>Name</vt:lpstr>
      <vt:lpstr>'Customer Information'!OLE_LINK1</vt:lpstr>
      <vt:lpstr>Org_Type</vt:lpstr>
      <vt:lpstr>Primary_Device_Category</vt:lpstr>
      <vt:lpstr>Primary_Device_Code_LAMPS_DOWNLIGHTS</vt:lpstr>
      <vt:lpstr>'Customer Information'!Print_Area</vt:lpstr>
      <vt:lpstr>'Customer Inputs'!Print_Area</vt:lpstr>
      <vt:lpstr>Development!Print_Area</vt:lpstr>
      <vt:lpstr>Guidelines!Print_Area</vt:lpstr>
      <vt:lpstr>'LED Eligibility Table'!Print_Area</vt:lpstr>
      <vt:lpstr>'Required Documents'!Print_Area</vt:lpstr>
      <vt:lpstr>Summary!Print_Area</vt:lpstr>
      <vt:lpstr>'Terms and Conditions'!Print_Area</vt:lpstr>
      <vt:lpstr>'Wattage Table'!Print_Area</vt:lpstr>
      <vt:lpstr>Rebate_Column</vt:lpstr>
      <vt:lpstr>Rebate_Payment</vt:lpstr>
      <vt:lpstr>RebateTable</vt:lpstr>
      <vt:lpstr>RebateYear</vt:lpstr>
      <vt:lpstr>RebateYear_Range</vt:lpstr>
      <vt:lpstr>Retrofit_CodeDescription</vt:lpstr>
      <vt:lpstr>Retrofit_DeviceCategory2</vt:lpstr>
      <vt:lpstr>Retrofit_DeviceCode1</vt:lpstr>
      <vt:lpstr>Retrofit_DeviceCode2</vt:lpstr>
      <vt:lpstr>Retrofit_FixtureCodeList</vt:lpstr>
      <vt:lpstr>'LED Eligibility Table'!Retrofit_MeasureCodeList</vt:lpstr>
      <vt:lpstr>Retrofit_MeasureCodeTable</vt:lpstr>
      <vt:lpstr>Retrofit_SummaryRow</vt:lpstr>
      <vt:lpstr>Retrofit_SummaryTable</vt:lpstr>
      <vt:lpstr>SBDI_Toggle</vt:lpstr>
      <vt:lpstr>Start_DeviceCode</vt:lpstr>
      <vt:lpstr>Start_Devicecodeproposed</vt:lpstr>
      <vt:lpstr>Tandem_Number</vt:lpstr>
      <vt:lpstr>Version</vt:lpstr>
      <vt:lpstr>Wattage</vt:lpstr>
      <vt:lpstr>WattageTable</vt:lpstr>
      <vt:lpstr>YES_NO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evelyn.dean@lmco.com</dc:creator>
  <cp:keywords>Unrestricted</cp:keywords>
  <cp:lastModifiedBy>Boyce, Shawn</cp:lastModifiedBy>
  <dcterms:created xsi:type="dcterms:W3CDTF">2018-11-29T20:01:04Z</dcterms:created>
  <dcterms:modified xsi:type="dcterms:W3CDTF">2025-03-31T14:53:49Z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M SIP Document Sensitivity">
    <vt:lpwstr/>
  </property>
  <property fmtid="{D5CDD505-2E9C-101B-9397-08002B2CF9AE}" pid="3" name="Document Author">
    <vt:lpwstr>US\e338671</vt:lpwstr>
  </property>
  <property fmtid="{D5CDD505-2E9C-101B-9397-08002B2CF9AE}" pid="4" name="Document Sensitivity">
    <vt:lpwstr>1</vt:lpwstr>
  </property>
  <property fmtid="{D5CDD505-2E9C-101B-9397-08002B2CF9AE}" pid="5" name="ThirdParty">
    <vt:lpwstr/>
  </property>
  <property fmtid="{D5CDD505-2E9C-101B-9397-08002B2CF9AE}" pid="6" name="OCI Restriction">
    <vt:bool>false</vt:bool>
  </property>
  <property fmtid="{D5CDD505-2E9C-101B-9397-08002B2CF9AE}" pid="7" name="OCI Additional Info">
    <vt:lpwstr/>
  </property>
  <property fmtid="{D5CDD505-2E9C-101B-9397-08002B2CF9AE}" pid="8" name="Allow Header Overwrite">
    <vt:bool>true</vt:bool>
  </property>
  <property fmtid="{D5CDD505-2E9C-101B-9397-08002B2CF9AE}" pid="9" name="Allow Footer Overwrite">
    <vt:bool>true</vt:bool>
  </property>
  <property fmtid="{D5CDD505-2E9C-101B-9397-08002B2CF9AE}" pid="10" name="Multiple Selected">
    <vt:lpwstr>-1</vt:lpwstr>
  </property>
  <property fmtid="{D5CDD505-2E9C-101B-9397-08002B2CF9AE}" pid="11" name="SIPLongWording">
    <vt:lpwstr>_x000d_
_x000d_
</vt:lpwstr>
  </property>
  <property fmtid="{D5CDD505-2E9C-101B-9397-08002B2CF9AE}" pid="12" name="ExpCountry">
    <vt:lpwstr/>
  </property>
  <property fmtid="{D5CDD505-2E9C-101B-9397-08002B2CF9AE}" pid="13" name="ContentTypeId">
    <vt:lpwstr>0x0101008ED72103DDA92B4FB3F1D9114722424E</vt:lpwstr>
  </property>
</Properties>
</file>